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C:\Users\Alexis Laing\Dropbox\Projects\Eden Housing\Ruby Street Apartments - 4 TCAC app\1. FINAL Application - Ruby Street Apartments\"/>
    </mc:Choice>
  </mc:AlternateContent>
  <xr:revisionPtr revIDLastSave="0" documentId="13_ncr:1_{B3D53CE6-BC8A-42E5-AD3E-AAE03C1D4D6D}" xr6:coauthVersionLast="47" xr6:coauthVersionMax="47" xr10:uidLastSave="{00000000-0000-0000-0000-000000000000}"/>
  <bookViews>
    <workbookView xWindow="-28800" yWindow="-4065" windowWidth="29070" windowHeight="1557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6"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 localSheetId="9">Application!$BX$670:$CB$727</definedName>
    <definedName name="HudFmrs" localSheetId="8">Application!$BX$670:$CB$727</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Forma'!$A$1:$AH$77</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 localSheetId="9">Application!$BQ$670:$BV$727</definedName>
    <definedName name="TcacRents" localSheetId="8">Application!$BQ$670:$BV$727</definedName>
    <definedName name="TcacRents">Application!$BQ$670:$BV$727</definedName>
    <definedName name="UnitSizes" localSheetId="9">Application!$BA$609:$BA$614</definedName>
    <definedName name="UnitSizes" localSheetId="8">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Forma'!$A$1:$AH$77</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20" i="3" l="1"/>
  <c r="AG447" i="3"/>
  <c r="AG445" i="3"/>
  <c r="AJ1004" i="3"/>
  <c r="AA932" i="3"/>
  <c r="W869" i="3"/>
  <c r="W844" i="3"/>
  <c r="W864" i="3"/>
  <c r="AC890" i="3"/>
  <c r="W859" i="3"/>
  <c r="W867" i="3"/>
  <c r="W852" i="3"/>
  <c r="H616" i="3" l="1"/>
  <c r="H690" i="3"/>
  <c r="AA682" i="3"/>
  <c r="H682" i="3"/>
  <c r="AA608" i="3"/>
  <c r="AA600" i="3"/>
  <c r="AA931" i="3" l="1"/>
  <c r="AB232" i="26" l="1"/>
  <c r="N215" i="26"/>
  <c r="N214" i="26"/>
  <c r="N213" i="26"/>
  <c r="AD188" i="26"/>
  <c r="N44" i="27" l="1"/>
  <c r="M44" i="27"/>
  <c r="P44" i="27" s="1" a="1"/>
  <c r="P44" i="27" s="1"/>
  <c r="L44" i="27"/>
  <c r="N43" i="27"/>
  <c r="M43" i="27"/>
  <c r="P43" i="27" s="1" a="1"/>
  <c r="P43" i="27" s="1"/>
  <c r="L43" i="27"/>
  <c r="N42" i="27"/>
  <c r="M42" i="27"/>
  <c r="T42" i="27" s="1"/>
  <c r="L42" i="27"/>
  <c r="N41" i="27"/>
  <c r="M41" i="27"/>
  <c r="O41" i="27" s="1"/>
  <c r="L41" i="27"/>
  <c r="N40" i="27"/>
  <c r="M40" i="27"/>
  <c r="R40" i="27" s="1"/>
  <c r="L40" i="27"/>
  <c r="N39" i="27"/>
  <c r="M39" i="27"/>
  <c r="Q39" i="27" s="1" a="1"/>
  <c r="Q39" i="27" s="1"/>
  <c r="L39" i="27"/>
  <c r="N38" i="27"/>
  <c r="M38" i="27"/>
  <c r="S38" i="27" s="1"/>
  <c r="L38" i="27"/>
  <c r="N37" i="27"/>
  <c r="M37" i="27"/>
  <c r="P37" i="27" s="1" a="1"/>
  <c r="P37" i="27" s="1"/>
  <c r="L37" i="27"/>
  <c r="N36" i="27"/>
  <c r="M36" i="27"/>
  <c r="T36" i="27" s="1"/>
  <c r="L36" i="27"/>
  <c r="N35" i="27"/>
  <c r="M35" i="27"/>
  <c r="P35" i="27" s="1" a="1"/>
  <c r="P35" i="27" s="1"/>
  <c r="L35" i="27"/>
  <c r="N34" i="27"/>
  <c r="M34" i="27"/>
  <c r="L34" i="27"/>
  <c r="N33" i="27"/>
  <c r="M33" i="27"/>
  <c r="T33" i="27" s="1"/>
  <c r="L33" i="27"/>
  <c r="N32" i="27"/>
  <c r="M32" i="27"/>
  <c r="L32" i="27"/>
  <c r="N31" i="27"/>
  <c r="M31" i="27"/>
  <c r="L31" i="27"/>
  <c r="N30" i="27"/>
  <c r="M30" i="27"/>
  <c r="L30" i="27"/>
  <c r="N29" i="27"/>
  <c r="M29" i="27"/>
  <c r="L29" i="27"/>
  <c r="N28" i="27"/>
  <c r="M28" i="27"/>
  <c r="L28" i="27"/>
  <c r="N27" i="27"/>
  <c r="M27" i="27"/>
  <c r="S27" i="27" s="1"/>
  <c r="L27" i="27"/>
  <c r="N26" i="27"/>
  <c r="M26" i="27"/>
  <c r="S26" i="27" s="1"/>
  <c r="L26" i="27"/>
  <c r="N25" i="27"/>
  <c r="M25" i="27"/>
  <c r="L25" i="27"/>
  <c r="N24" i="27"/>
  <c r="M24" i="27"/>
  <c r="L24" i="27"/>
  <c r="N23" i="27"/>
  <c r="M23" i="27"/>
  <c r="L23" i="27"/>
  <c r="N22" i="27"/>
  <c r="M22" i="27"/>
  <c r="L22" i="27"/>
  <c r="N21" i="27"/>
  <c r="M21" i="27"/>
  <c r="L21" i="27"/>
  <c r="N20" i="27"/>
  <c r="M20" i="27"/>
  <c r="L20" i="27"/>
  <c r="L69" i="27"/>
  <c r="L68" i="27"/>
  <c r="L67" i="27"/>
  <c r="L66" i="27"/>
  <c r="L65" i="27"/>
  <c r="L64" i="27"/>
  <c r="L63" i="27"/>
  <c r="L62" i="27"/>
  <c r="G62" i="27"/>
  <c r="G113" i="27"/>
  <c r="G110" i="27"/>
  <c r="G90" i="27"/>
  <c r="G88" i="27"/>
  <c r="P18" i="27"/>
  <c r="AV110" i="26" a="1"/>
  <c r="AV110" i="26" s="1"/>
  <c r="AV111" i="26" a="1"/>
  <c r="AV111" i="26" s="1"/>
  <c r="AV114" i="26" a="1"/>
  <c r="AV114" i="26" s="1"/>
  <c r="AV113" i="26" a="1"/>
  <c r="AV113" i="26" s="1"/>
  <c r="AV115" i="26" a="1"/>
  <c r="AV115" i="26" s="1"/>
  <c r="AV112" i="26" a="1"/>
  <c r="AV112" i="26" s="1"/>
  <c r="U363" i="26"/>
  <c r="AQ130" i="26"/>
  <c r="AO130" i="26"/>
  <c r="AQ129" i="26"/>
  <c r="AO129" i="26"/>
  <c r="AQ128" i="26"/>
  <c r="AO128" i="26"/>
  <c r="AQ127" i="26"/>
  <c r="AO127" i="26"/>
  <c r="AQ126" i="26"/>
  <c r="AO126" i="26"/>
  <c r="AQ125" i="26"/>
  <c r="AO125" i="26"/>
  <c r="AQ124" i="26"/>
  <c r="AO124" i="26"/>
  <c r="AQ123" i="26"/>
  <c r="AO123" i="26"/>
  <c r="AQ122" i="26"/>
  <c r="AO122" i="26"/>
  <c r="AQ121" i="26"/>
  <c r="AO121" i="26"/>
  <c r="AO120" i="26"/>
  <c r="AO119" i="26"/>
  <c r="AO118" i="26"/>
  <c r="AO117" i="26"/>
  <c r="AO116" i="26"/>
  <c r="AO115" i="26"/>
  <c r="AO114" i="26"/>
  <c r="AO113" i="26"/>
  <c r="AO112" i="26"/>
  <c r="AO111" i="26"/>
  <c r="AO110" i="26"/>
  <c r="AO109" i="26"/>
  <c r="AO108" i="26"/>
  <c r="AO107" i="26"/>
  <c r="AO106" i="26"/>
  <c r="C8" i="7"/>
  <c r="C5" i="7"/>
  <c r="F18" i="8"/>
  <c r="F12" i="8"/>
  <c r="F9" i="8"/>
  <c r="F8" i="8"/>
  <c r="F5" i="8"/>
  <c r="E103" i="4"/>
  <c r="E102" i="4"/>
  <c r="E101" i="4"/>
  <c r="E100" i="4"/>
  <c r="E95" i="4"/>
  <c r="E68" i="4"/>
  <c r="E67" i="4"/>
  <c r="E66" i="4"/>
  <c r="E65" i="4"/>
  <c r="E15" i="4"/>
  <c r="E14" i="4"/>
  <c r="E9" i="4"/>
  <c r="AE945" i="3"/>
  <c r="Q31" i="27" l="1" a="1"/>
  <c r="Q31" i="27" s="1"/>
  <c r="Q25" i="27" a="1"/>
  <c r="Q25" i="27" s="1"/>
  <c r="S25" i="27"/>
  <c r="S37" i="27"/>
  <c r="S28" i="27"/>
  <c r="S40" i="27"/>
  <c r="R35" i="27"/>
  <c r="R41" i="27"/>
  <c r="T25" i="27"/>
  <c r="O25" i="27" s="1"/>
  <c r="P25" i="27" s="1" a="1"/>
  <c r="P25" i="27" s="1"/>
  <c r="R25" i="27" s="1"/>
  <c r="T37" i="27"/>
  <c r="S29" i="27"/>
  <c r="S41" i="27"/>
  <c r="O36" i="27"/>
  <c r="O42" i="27"/>
  <c r="T26" i="27"/>
  <c r="T38" i="27"/>
  <c r="Q24" i="27" a="1"/>
  <c r="Q24" i="27" s="1"/>
  <c r="P38" i="27" a="1"/>
  <c r="P38" i="27" s="1"/>
  <c r="P40" i="27" a="1"/>
  <c r="P40" i="27" s="1"/>
  <c r="Q32" i="27" a="1"/>
  <c r="Q32" i="27" s="1"/>
  <c r="Q34" i="27" a="1"/>
  <c r="Q34" i="27" s="1"/>
  <c r="Q42" i="27" a="1"/>
  <c r="Q42" i="27" s="1"/>
  <c r="S30" i="27"/>
  <c r="S42" i="27"/>
  <c r="R36" i="27"/>
  <c r="R42" i="27"/>
  <c r="T27" i="27"/>
  <c r="T39" i="27"/>
  <c r="S43" i="27"/>
  <c r="T28" i="27"/>
  <c r="O28" i="27" s="1"/>
  <c r="P28" i="27" s="1" a="1"/>
  <c r="P28" i="27" s="1"/>
  <c r="Q21" i="27" a="1"/>
  <c r="Q21" i="27" s="1"/>
  <c r="Q37" i="27" a="1"/>
  <c r="Q37" i="27" s="1"/>
  <c r="Q29" i="27" a="1"/>
  <c r="Q29" i="27" s="1"/>
  <c r="P36" i="27" a="1"/>
  <c r="P36" i="27" s="1"/>
  <c r="P42" i="27" a="1"/>
  <c r="P42" i="27" s="1"/>
  <c r="S31" i="27"/>
  <c r="O37" i="27"/>
  <c r="O43" i="27"/>
  <c r="T40" i="27"/>
  <c r="Q22" i="27" a="1"/>
  <c r="Q22" i="27" s="1"/>
  <c r="Q33" i="27" a="1"/>
  <c r="Q33" i="27" s="1"/>
  <c r="S20" i="27"/>
  <c r="S32" i="27"/>
  <c r="S44" i="27"/>
  <c r="R37" i="27"/>
  <c r="R43" i="27"/>
  <c r="T29" i="27"/>
  <c r="T41" i="27"/>
  <c r="S21" i="27"/>
  <c r="S33" i="27"/>
  <c r="O38" i="27"/>
  <c r="O44" i="27"/>
  <c r="T30" i="27"/>
  <c r="Q38" i="27" a="1"/>
  <c r="Q38" i="27" s="1"/>
  <c r="Q40" i="27" a="1"/>
  <c r="Q40" i="27" s="1"/>
  <c r="Q30" i="27" a="1"/>
  <c r="Q30" i="27" s="1"/>
  <c r="Q35" i="27" a="1"/>
  <c r="Q35" i="27" s="1"/>
  <c r="P41" i="27" a="1"/>
  <c r="P41" i="27" s="1"/>
  <c r="S22" i="27"/>
  <c r="T43" i="27"/>
  <c r="S34" i="27"/>
  <c r="R38" i="27"/>
  <c r="R44" i="27"/>
  <c r="T31" i="27"/>
  <c r="S23" i="27"/>
  <c r="S35" i="27"/>
  <c r="O39" i="27"/>
  <c r="T20" i="27"/>
  <c r="T32" i="27"/>
  <c r="T44" i="27"/>
  <c r="Q20" i="27" a="1"/>
  <c r="Q20" i="27" s="1"/>
  <c r="Q23" i="27" a="1"/>
  <c r="Q23" i="27" s="1"/>
  <c r="Q28" i="27" a="1"/>
  <c r="Q28" i="27" s="1"/>
  <c r="Q27" i="27" a="1"/>
  <c r="Q27" i="27" s="1"/>
  <c r="Q26" i="27" a="1"/>
  <c r="Q26" i="27" s="1"/>
  <c r="Q36" i="27" a="1"/>
  <c r="Q36" i="27" s="1"/>
  <c r="Q44" i="27" a="1"/>
  <c r="Q44" i="27" s="1"/>
  <c r="S24" i="27"/>
  <c r="S36" i="27"/>
  <c r="R39" i="27"/>
  <c r="T21" i="27"/>
  <c r="O21" i="27" s="1"/>
  <c r="P21" i="27" s="1" a="1"/>
  <c r="P21" i="27" s="1"/>
  <c r="R21" i="27" s="1"/>
  <c r="O40" i="27"/>
  <c r="T22" i="27"/>
  <c r="T34" i="27"/>
  <c r="O34" i="27" s="1"/>
  <c r="P34" i="27" s="1" a="1"/>
  <c r="P34" i="27" s="1"/>
  <c r="P39" i="27" a="1"/>
  <c r="P39" i="27" s="1"/>
  <c r="Q43" i="27" a="1"/>
  <c r="Q43" i="27" s="1"/>
  <c r="Q41" i="27" a="1"/>
  <c r="Q41" i="27" s="1"/>
  <c r="T23" i="27"/>
  <c r="T35" i="27"/>
  <c r="S39" i="27"/>
  <c r="O35" i="27"/>
  <c r="T24" i="27"/>
  <c r="O24" i="27" s="1"/>
  <c r="P24" i="27" s="1" a="1"/>
  <c r="P24" i="27" s="1"/>
  <c r="AO643" i="3"/>
  <c r="R34" i="27" l="1"/>
  <c r="R28" i="27"/>
  <c r="R24" i="27"/>
  <c r="AO642" i="3"/>
  <c r="AO641" i="3"/>
  <c r="AO638" i="3"/>
  <c r="O637" i="3"/>
  <c r="AM569" i="3"/>
  <c r="AM568" i="3"/>
  <c r="AM567" i="3"/>
  <c r="W564" i="3"/>
  <c r="W565" i="3" s="1"/>
  <c r="AG442" i="3"/>
  <c r="AO640" i="3" l="1"/>
  <c r="AE943" i="3"/>
  <c r="AE942" i="3" s="1"/>
  <c r="O738" i="3"/>
  <c r="AQ116" i="26" s="1"/>
  <c r="AO644" i="3"/>
  <c r="M99" i="4" s="1"/>
  <c r="U637" i="3"/>
  <c r="O730" i="3"/>
  <c r="AQ108" i="26" s="1"/>
  <c r="O728" i="3"/>
  <c r="AQ106" i="26" s="1"/>
  <c r="O729" i="3" l="1"/>
  <c r="AQ107" i="26" s="1"/>
  <c r="O735" i="3"/>
  <c r="AQ113" i="26" s="1"/>
  <c r="G53" i="27"/>
  <c r="E112" i="27"/>
  <c r="E104" i="27"/>
  <c r="G102" i="27"/>
  <c r="E95" i="27"/>
  <c r="G94" i="27"/>
  <c r="G92" i="27"/>
  <c r="B85" i="27"/>
  <c r="G77" i="27"/>
  <c r="B60" i="27"/>
  <c r="B51" i="27"/>
  <c r="B42" i="27"/>
  <c r="G39" i="27"/>
  <c r="B33" i="27"/>
  <c r="D26" i="27"/>
  <c r="D25" i="27"/>
  <c r="B18" i="27"/>
  <c r="AF805" i="26"/>
  <c r="AJ777" i="26"/>
  <c r="AJ766" i="26"/>
  <c r="AJ750" i="26"/>
  <c r="AJ738" i="26"/>
  <c r="AJ722" i="26"/>
  <c r="AJ710" i="26"/>
  <c r="AJ696" i="26"/>
  <c r="AJ676" i="26"/>
  <c r="AJ641" i="26"/>
  <c r="AJ629" i="26"/>
  <c r="AJ610" i="26"/>
  <c r="AO586" i="26"/>
  <c r="AG512" i="26"/>
  <c r="AG508" i="26"/>
  <c r="AG504" i="26"/>
  <c r="AG501" i="26"/>
  <c r="AG497" i="26"/>
  <c r="AG492" i="26"/>
  <c r="AG487" i="26"/>
  <c r="AG485" i="26"/>
  <c r="AG481" i="26"/>
  <c r="AG476" i="26"/>
  <c r="AG474" i="26"/>
  <c r="AG469" i="26"/>
  <c r="AP362" i="26"/>
  <c r="AP361" i="26"/>
  <c r="AP360" i="26"/>
  <c r="AP359" i="26"/>
  <c r="AP358" i="26"/>
  <c r="AP357" i="26"/>
  <c r="AP354" i="26"/>
  <c r="AP353" i="26"/>
  <c r="AP352" i="26"/>
  <c r="AP351" i="26"/>
  <c r="AP350" i="26"/>
  <c r="AP349" i="26"/>
  <c r="AP348" i="26"/>
  <c r="AP347" i="26"/>
  <c r="AP346" i="26"/>
  <c r="AP283" i="26"/>
  <c r="AP282" i="26"/>
  <c r="AK274" i="26"/>
  <c r="T799" i="26" s="1"/>
  <c r="AF799" i="26" s="1"/>
  <c r="AB234" i="26"/>
  <c r="AB236" i="26" s="1"/>
  <c r="AB222" i="26"/>
  <c r="AB221" i="26"/>
  <c r="AB220" i="26"/>
  <c r="AB219" i="26"/>
  <c r="AB218" i="26"/>
  <c r="AB217" i="26"/>
  <c r="AB216" i="26"/>
  <c r="AB215" i="26"/>
  <c r="AB214" i="26"/>
  <c r="AB213" i="26"/>
  <c r="AJ169" i="26"/>
  <c r="T795" i="26" s="1"/>
  <c r="AJ155" i="26"/>
  <c r="T794" i="26" s="1"/>
  <c r="AU115" i="26"/>
  <c r="AU114" i="26"/>
  <c r="AU113" i="26"/>
  <c r="AU112" i="26"/>
  <c r="AU111" i="26"/>
  <c r="AU110" i="26"/>
  <c r="AP100" i="26"/>
  <c r="AO64" i="26"/>
  <c r="AO63" i="26"/>
  <c r="AO62" i="26"/>
  <c r="AO28" i="26"/>
  <c r="AO29" i="26" s="1"/>
  <c r="AO24" i="26"/>
  <c r="AO25" i="26" s="1"/>
  <c r="AO21" i="26"/>
  <c r="AO20" i="26"/>
  <c r="AO16" i="26"/>
  <c r="AO15" i="26"/>
  <c r="AO14" i="26"/>
  <c r="AO13" i="26"/>
  <c r="M942" i="3"/>
  <c r="AP364" i="26" l="1"/>
  <c r="AQ364" i="26" s="1"/>
  <c r="AK779" i="26"/>
  <c r="T804" i="26" s="1"/>
  <c r="AF804" i="26" s="1"/>
  <c r="AO17" i="26"/>
  <c r="AP284" i="26"/>
  <c r="AK327" i="26" s="1"/>
  <c r="M18" i="27"/>
  <c r="G67" i="27"/>
  <c r="AP355" i="26"/>
  <c r="AQ355" i="26" s="1"/>
  <c r="AO22" i="26"/>
  <c r="AO36" i="26" s="1"/>
  <c r="AK56" i="26" s="1"/>
  <c r="T793" i="26"/>
  <c r="AF793" i="26" s="1"/>
  <c r="AO65" i="26"/>
  <c r="AB223" i="26"/>
  <c r="AB239" i="26" s="1"/>
  <c r="AB241" i="26" s="1"/>
  <c r="AB243" i="26" s="1"/>
  <c r="AB249" i="26" s="1"/>
  <c r="AD198" i="26" s="1"/>
  <c r="AK524" i="26"/>
  <c r="T798" i="26" s="1"/>
  <c r="AF798" i="26" s="1"/>
  <c r="O732" i="3"/>
  <c r="AQ110" i="26" s="1"/>
  <c r="O741" i="3"/>
  <c r="AQ119" i="26" s="1"/>
  <c r="O736" i="3"/>
  <c r="AQ114" i="26" s="1"/>
  <c r="O740" i="3"/>
  <c r="AQ118" i="26" s="1"/>
  <c r="O731" i="3"/>
  <c r="AQ109" i="26" s="1"/>
  <c r="O737" i="3"/>
  <c r="O739" i="3"/>
  <c r="AQ117" i="26" s="1"/>
  <c r="Z811" i="3"/>
  <c r="O734" i="3"/>
  <c r="AQ112" i="26" s="1"/>
  <c r="AC887" i="3"/>
  <c r="O733" i="3"/>
  <c r="AQ111" i="26" s="1"/>
  <c r="E23" i="27"/>
  <c r="F23" i="27" s="1"/>
  <c r="G23" i="27" s="1"/>
  <c r="E22" i="27"/>
  <c r="F22" i="27" s="1"/>
  <c r="E26" i="27"/>
  <c r="E25" i="27"/>
  <c r="E24" i="27"/>
  <c r="G35" i="27" a="1"/>
  <c r="G35" i="27" s="1"/>
  <c r="G36" i="27" s="1"/>
  <c r="S18" i="27"/>
  <c r="G44" i="27" s="1"/>
  <c r="AV116" i="26"/>
  <c r="AW112" i="26" s="1"/>
  <c r="T801" i="26"/>
  <c r="T800" i="26"/>
  <c r="AF800" i="26" s="1"/>
  <c r="AK172" i="26"/>
  <c r="AA248" i="3"/>
  <c r="AD64" i="15"/>
  <c r="AD67" i="15"/>
  <c r="AS349" i="26" l="1"/>
  <c r="AS351" i="26"/>
  <c r="AD68" i="15"/>
  <c r="E27" i="27"/>
  <c r="F25" i="27" s="1"/>
  <c r="G25" i="27" s="1"/>
  <c r="AW110" i="26"/>
  <c r="AS347" i="26"/>
  <c r="AK458" i="26" s="1"/>
  <c r="T802" i="26" s="1"/>
  <c r="AF802" i="26" s="1"/>
  <c r="O742" i="3"/>
  <c r="AQ120" i="26" s="1"/>
  <c r="AQ115" i="26"/>
  <c r="O29" i="27"/>
  <c r="P29" i="27" s="1" a="1"/>
  <c r="P29" i="27" s="1"/>
  <c r="R29" i="27" s="1"/>
  <c r="O27" i="27"/>
  <c r="P27" i="27" s="1" a="1"/>
  <c r="P27" i="27" s="1"/>
  <c r="R27" i="27" s="1"/>
  <c r="O33" i="27"/>
  <c r="P33" i="27" s="1" a="1"/>
  <c r="P33" i="27" s="1"/>
  <c r="R33" i="27" s="1"/>
  <c r="O26" i="27"/>
  <c r="P26" i="27" s="1" a="1"/>
  <c r="P26" i="27" s="1"/>
  <c r="R26" i="27" s="1"/>
  <c r="O20" i="27"/>
  <c r="P20" i="27" s="1" a="1"/>
  <c r="P20" i="27" s="1"/>
  <c r="R20" i="27" s="1"/>
  <c r="O23" i="27"/>
  <c r="P23" i="27" s="1" a="1"/>
  <c r="P23" i="27" s="1"/>
  <c r="R23" i="27" s="1"/>
  <c r="O31" i="27"/>
  <c r="P31" i="27" s="1" a="1"/>
  <c r="P31" i="27" s="1"/>
  <c r="R31" i="27" s="1"/>
  <c r="O30" i="27"/>
  <c r="P30" i="27" s="1" a="1"/>
  <c r="P30" i="27" s="1"/>
  <c r="R30" i="27" s="1"/>
  <c r="O32" i="27"/>
  <c r="P32" i="27" s="1" a="1"/>
  <c r="P32" i="27" s="1"/>
  <c r="R32" i="27" s="1"/>
  <c r="O22" i="27"/>
  <c r="P22" i="27" s="1" a="1"/>
  <c r="P22" i="27" s="1"/>
  <c r="R22" i="27" s="1"/>
  <c r="M944" i="3"/>
  <c r="M945" i="3" s="1"/>
  <c r="R4" i="4"/>
  <c r="F26" i="27"/>
  <c r="G26" i="27" s="1"/>
  <c r="G79" i="27"/>
  <c r="G22" i="27"/>
  <c r="AW113" i="26"/>
  <c r="AW114" i="26"/>
  <c r="AK78" i="26"/>
  <c r="T789" i="26"/>
  <c r="AF789" i="26" s="1"/>
  <c r="AW115" i="26"/>
  <c r="AW111" i="26"/>
  <c r="G753" i="3"/>
  <c r="BG671" i="3"/>
  <c r="BG672" i="3"/>
  <c r="BG673" i="3"/>
  <c r="BG674" i="3"/>
  <c r="BG675" i="3"/>
  <c r="BG676" i="3"/>
  <c r="BG677" i="3"/>
  <c r="BG678" i="3"/>
  <c r="BG679" i="3"/>
  <c r="BG680" i="3"/>
  <c r="BG681" i="3"/>
  <c r="BG682" i="3"/>
  <c r="CB799" i="3"/>
  <c r="R969" i="3" s="1"/>
  <c r="BN610" i="3"/>
  <c r="BN611" i="3"/>
  <c r="BN612" i="3"/>
  <c r="BN613" i="3"/>
  <c r="BN614" i="3"/>
  <c r="DX614" i="3" s="1"/>
  <c r="BN615" i="3"/>
  <c r="BN616" i="3"/>
  <c r="BN617" i="3"/>
  <c r="BN618" i="3"/>
  <c r="BN619" i="3"/>
  <c r="DX619" i="3" s="1"/>
  <c r="BN620" i="3"/>
  <c r="DX620" i="3" s="1"/>
  <c r="BN621" i="3"/>
  <c r="BN640" i="3"/>
  <c r="BN648" i="3"/>
  <c r="BN649" i="3"/>
  <c r="CS649" i="3" s="1"/>
  <c r="BS610" i="3"/>
  <c r="BS611" i="3"/>
  <c r="EC611" i="3" s="1"/>
  <c r="BS612" i="3"/>
  <c r="BS613" i="3"/>
  <c r="BS614" i="3"/>
  <c r="BS615" i="3"/>
  <c r="EC615" i="3" s="1"/>
  <c r="BS616" i="3"/>
  <c r="BS617" i="3"/>
  <c r="EC617" i="3" s="1"/>
  <c r="BS618" i="3"/>
  <c r="EC618" i="3" s="1"/>
  <c r="BS619" i="3"/>
  <c r="EC619" i="3" s="1"/>
  <c r="BS620" i="3"/>
  <c r="BS621" i="3"/>
  <c r="BS640" i="3"/>
  <c r="BS648" i="3"/>
  <c r="CX648" i="3" s="1"/>
  <c r="BS649" i="3"/>
  <c r="CX649" i="3" s="1"/>
  <c r="BX610" i="3"/>
  <c r="BX611" i="3"/>
  <c r="BX612" i="3"/>
  <c r="BX613" i="3"/>
  <c r="BX614" i="3"/>
  <c r="EH614" i="3" s="1"/>
  <c r="BX615" i="3"/>
  <c r="EH615" i="3" s="1"/>
  <c r="BX616" i="3"/>
  <c r="EH616" i="3" s="1"/>
  <c r="BX617" i="3"/>
  <c r="BX618" i="3"/>
  <c r="BX619" i="3"/>
  <c r="EH619" i="3" s="1"/>
  <c r="BX620" i="3"/>
  <c r="BX621" i="3"/>
  <c r="BX640" i="3"/>
  <c r="BX648" i="3"/>
  <c r="DC648" i="3" s="1"/>
  <c r="BX649" i="3"/>
  <c r="DC649" i="3" s="1"/>
  <c r="CC610" i="3"/>
  <c r="EM610" i="3" s="1"/>
  <c r="CC611" i="3"/>
  <c r="EM611" i="3" s="1"/>
  <c r="CC612" i="3"/>
  <c r="CC613" i="3"/>
  <c r="CC614" i="3"/>
  <c r="CC615" i="3"/>
  <c r="EM615" i="3" s="1"/>
  <c r="CC616" i="3"/>
  <c r="CC617" i="3"/>
  <c r="EM617" i="3" s="1"/>
  <c r="CC618" i="3"/>
  <c r="CC619" i="3"/>
  <c r="CC620" i="3"/>
  <c r="CC621" i="3"/>
  <c r="CC640" i="3"/>
  <c r="CC648" i="3"/>
  <c r="DH648" i="3" s="1"/>
  <c r="CC649" i="3"/>
  <c r="DH649" i="3" s="1"/>
  <c r="CM610" i="3"/>
  <c r="CM611" i="3"/>
  <c r="CM612" i="3"/>
  <c r="CM613" i="3"/>
  <c r="CM614" i="3"/>
  <c r="EW614" i="3" s="1"/>
  <c r="CM615" i="3"/>
  <c r="CM616" i="3"/>
  <c r="EW616" i="3" s="1"/>
  <c r="CM617" i="3"/>
  <c r="EW617" i="3" s="1"/>
  <c r="CM618" i="3"/>
  <c r="CM619" i="3"/>
  <c r="CM620" i="3"/>
  <c r="CM621" i="3"/>
  <c r="EW621" i="3" s="1"/>
  <c r="CM640" i="3"/>
  <c r="CM648" i="3"/>
  <c r="DR648" i="3" s="1"/>
  <c r="CM649" i="3"/>
  <c r="DR649" i="3" s="1"/>
  <c r="CH610" i="3"/>
  <c r="CH611" i="3"/>
  <c r="ER611" i="3" s="1"/>
  <c r="CH612" i="3"/>
  <c r="ER612" i="3" s="1"/>
  <c r="CH613" i="3"/>
  <c r="CH614" i="3"/>
  <c r="CH615" i="3"/>
  <c r="CH616" i="3"/>
  <c r="CH617" i="3"/>
  <c r="CH618" i="3"/>
  <c r="CH619" i="3"/>
  <c r="CH620" i="3"/>
  <c r="CH621" i="3"/>
  <c r="CH640" i="3"/>
  <c r="CH648" i="3"/>
  <c r="CH649" i="3"/>
  <c r="DM649" i="3" s="1"/>
  <c r="AJ977" i="3"/>
  <c r="I13" i="27" s="1"/>
  <c r="AJ980" i="3"/>
  <c r="AJ986"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AI7" i="15" s="1"/>
  <c r="S26" i="4"/>
  <c r="E26" i="13" s="1"/>
  <c r="C26" i="4"/>
  <c r="Y67" i="15"/>
  <c r="B4" i="8"/>
  <c r="G4" i="8" s="1"/>
  <c r="B5" i="8"/>
  <c r="B6" i="8"/>
  <c r="B10" i="8"/>
  <c r="O796" i="3"/>
  <c r="B7" i="8"/>
  <c r="G7" i="8" s="1"/>
  <c r="AV778" i="3"/>
  <c r="AG440" i="3"/>
  <c r="AG443" i="3"/>
  <c r="BN622" i="3"/>
  <c r="DX622" i="3" s="1"/>
  <c r="BN623" i="3"/>
  <c r="DX623" i="3" s="1"/>
  <c r="BN624" i="3"/>
  <c r="BN625" i="3"/>
  <c r="BN626" i="3"/>
  <c r="DX626" i="3" s="1"/>
  <c r="BN627" i="3"/>
  <c r="DX627" i="3" s="1"/>
  <c r="BN628" i="3"/>
  <c r="BN629" i="3"/>
  <c r="BN630" i="3"/>
  <c r="DX630" i="3" s="1"/>
  <c r="BN631" i="3"/>
  <c r="DX631" i="3" s="1"/>
  <c r="BN632" i="3"/>
  <c r="BN633" i="3"/>
  <c r="BN634" i="3"/>
  <c r="BN641" i="3"/>
  <c r="BN642" i="3"/>
  <c r="BN643" i="3"/>
  <c r="BN650" i="3"/>
  <c r="BN651" i="3"/>
  <c r="BN652" i="3"/>
  <c r="CS652" i="3" s="1"/>
  <c r="BN653" i="3"/>
  <c r="CS653" i="3" s="1"/>
  <c r="BN654" i="3"/>
  <c r="CS654" i="3" s="1"/>
  <c r="BN655" i="3"/>
  <c r="CS655" i="3" s="1"/>
  <c r="BN656" i="3"/>
  <c r="CS656" i="3" s="1"/>
  <c r="BN657" i="3"/>
  <c r="CS657" i="3" s="1"/>
  <c r="BS622" i="3"/>
  <c r="EC622" i="3" s="1"/>
  <c r="BS623" i="3"/>
  <c r="EC623" i="3" s="1"/>
  <c r="BS624" i="3"/>
  <c r="BS625" i="3"/>
  <c r="BS626" i="3"/>
  <c r="BS627" i="3"/>
  <c r="EC627" i="3" s="1"/>
  <c r="BS628" i="3"/>
  <c r="BS629" i="3"/>
  <c r="BS630" i="3"/>
  <c r="EC630" i="3" s="1"/>
  <c r="BS631" i="3"/>
  <c r="BS632" i="3"/>
  <c r="BS633" i="3"/>
  <c r="BS634" i="3"/>
  <c r="BS641" i="3"/>
  <c r="BS642" i="3"/>
  <c r="BS643" i="3"/>
  <c r="BS650" i="3"/>
  <c r="CX650" i="3" s="1"/>
  <c r="BS651" i="3"/>
  <c r="BS652" i="3"/>
  <c r="CX652" i="3" s="1"/>
  <c r="BS653" i="3"/>
  <c r="BS654" i="3"/>
  <c r="CX654" i="3" s="1"/>
  <c r="BS655" i="3"/>
  <c r="CX655" i="3" s="1"/>
  <c r="BS656" i="3"/>
  <c r="CX656" i="3" s="1"/>
  <c r="BS657" i="3"/>
  <c r="BX622" i="3"/>
  <c r="EH622" i="3" s="1"/>
  <c r="BX623" i="3"/>
  <c r="BX624" i="3"/>
  <c r="BX625" i="3"/>
  <c r="BX626" i="3"/>
  <c r="EH626" i="3" s="1"/>
  <c r="BX627" i="3"/>
  <c r="EH627" i="3" s="1"/>
  <c r="BX628" i="3"/>
  <c r="BX629" i="3"/>
  <c r="BX630" i="3"/>
  <c r="BX631" i="3"/>
  <c r="BX632" i="3"/>
  <c r="BX633" i="3"/>
  <c r="BX634" i="3"/>
  <c r="BX641" i="3"/>
  <c r="BX642" i="3"/>
  <c r="BX643" i="3"/>
  <c r="BX650" i="3"/>
  <c r="DC650" i="3" s="1"/>
  <c r="BX651" i="3"/>
  <c r="DC651" i="3" s="1"/>
  <c r="BX652" i="3"/>
  <c r="DC652" i="3" s="1"/>
  <c r="BX653" i="3"/>
  <c r="BX654" i="3"/>
  <c r="DC654" i="3" s="1"/>
  <c r="BX655" i="3"/>
  <c r="DC655" i="3" s="1"/>
  <c r="BX656" i="3"/>
  <c r="DC656" i="3" s="1"/>
  <c r="BX657" i="3"/>
  <c r="DC657" i="3" s="1"/>
  <c r="CC622" i="3"/>
  <c r="EM622" i="3" s="1"/>
  <c r="CC623" i="3"/>
  <c r="EM623" i="3" s="1"/>
  <c r="CC624" i="3"/>
  <c r="CC625" i="3"/>
  <c r="CC626" i="3"/>
  <c r="EM626" i="3" s="1"/>
  <c r="CC627" i="3"/>
  <c r="EM627" i="3" s="1"/>
  <c r="CC628" i="3"/>
  <c r="CC629" i="3"/>
  <c r="CC630" i="3"/>
  <c r="EM630" i="3" s="1"/>
  <c r="CC631" i="3"/>
  <c r="EM631" i="3" s="1"/>
  <c r="CC632" i="3"/>
  <c r="CC633" i="3"/>
  <c r="CC634" i="3"/>
  <c r="CC641" i="3"/>
  <c r="CC642" i="3"/>
  <c r="CC643" i="3"/>
  <c r="CC650" i="3"/>
  <c r="DH650" i="3" s="1"/>
  <c r="CC651" i="3"/>
  <c r="CC652" i="3"/>
  <c r="DH652" i="3" s="1"/>
  <c r="CC653" i="3"/>
  <c r="CC654" i="3"/>
  <c r="CC655" i="3"/>
  <c r="DH655" i="3" s="1"/>
  <c r="CC656" i="3"/>
  <c r="CC657" i="3"/>
  <c r="CM650" i="3"/>
  <c r="DR650" i="3" s="1"/>
  <c r="CM651" i="3"/>
  <c r="DR651" i="3" s="1"/>
  <c r="CM652" i="3"/>
  <c r="DR652" i="3" s="1"/>
  <c r="CM653" i="3"/>
  <c r="DR653" i="3" s="1"/>
  <c r="CM654" i="3"/>
  <c r="DR654" i="3" s="1"/>
  <c r="CM655" i="3"/>
  <c r="DR655" i="3" s="1"/>
  <c r="CM656" i="3"/>
  <c r="DR656" i="3" s="1"/>
  <c r="CM657" i="3"/>
  <c r="DR657" i="3" s="1"/>
  <c r="CM641" i="3"/>
  <c r="CM642" i="3"/>
  <c r="CM643" i="3"/>
  <c r="CM622" i="3"/>
  <c r="EW622" i="3" s="1"/>
  <c r="CM623" i="3"/>
  <c r="EW623" i="3" s="1"/>
  <c r="CM624" i="3"/>
  <c r="EW624" i="3" s="1"/>
  <c r="CM625" i="3"/>
  <c r="CM626" i="3"/>
  <c r="CM627" i="3"/>
  <c r="CM628" i="3"/>
  <c r="CM629" i="3"/>
  <c r="CM630" i="3"/>
  <c r="CM631" i="3"/>
  <c r="EW631" i="3" s="1"/>
  <c r="CM632" i="3"/>
  <c r="EW632" i="3" s="1"/>
  <c r="CM633" i="3"/>
  <c r="CM634" i="3"/>
  <c r="CH622" i="3"/>
  <c r="ER622" i="3" s="1"/>
  <c r="CH623" i="3"/>
  <c r="ER623" i="3" s="1"/>
  <c r="CH624" i="3"/>
  <c r="CH625" i="3"/>
  <c r="CH626" i="3"/>
  <c r="CH627" i="3"/>
  <c r="CH628" i="3"/>
  <c r="CH629" i="3"/>
  <c r="CH630" i="3"/>
  <c r="ER630" i="3" s="1"/>
  <c r="CH631" i="3"/>
  <c r="ER631" i="3" s="1"/>
  <c r="CH632" i="3"/>
  <c r="CH633" i="3"/>
  <c r="CH634" i="3"/>
  <c r="CH641" i="3"/>
  <c r="CH642" i="3"/>
  <c r="CH643" i="3"/>
  <c r="CH650" i="3"/>
  <c r="DM650" i="3" s="1"/>
  <c r="CH651" i="3"/>
  <c r="CH652" i="3"/>
  <c r="DM652" i="3" s="1"/>
  <c r="CH653" i="3"/>
  <c r="DM653" i="3" s="1"/>
  <c r="CH654" i="3"/>
  <c r="DM654" i="3" s="1"/>
  <c r="CH655" i="3"/>
  <c r="DM655" i="3" s="1"/>
  <c r="CH656" i="3"/>
  <c r="DM656" i="3" s="1"/>
  <c r="CH657" i="3"/>
  <c r="BE623" i="3"/>
  <c r="BG623" i="3" s="1"/>
  <c r="BE624" i="3"/>
  <c r="BG624" i="3" s="1"/>
  <c r="BE625" i="3"/>
  <c r="BG625" i="3" s="1"/>
  <c r="BE626" i="3"/>
  <c r="BG626" i="3" s="1"/>
  <c r="BE627" i="3"/>
  <c r="BG627" i="3" s="1"/>
  <c r="BE628" i="3"/>
  <c r="BG628" i="3" s="1"/>
  <c r="BE629" i="3"/>
  <c r="BG629" i="3" s="1"/>
  <c r="BE630" i="3"/>
  <c r="BG630" i="3" s="1"/>
  <c r="BE631" i="3"/>
  <c r="BG631" i="3"/>
  <c r="BE632" i="3"/>
  <c r="BG632" i="3" s="1"/>
  <c r="BE633" i="3"/>
  <c r="BG633" i="3" s="1"/>
  <c r="BE634" i="3"/>
  <c r="BG634" i="3" s="1"/>
  <c r="BI623" i="3"/>
  <c r="BK623" i="3" s="1"/>
  <c r="BI624" i="3"/>
  <c r="BK624" i="3" s="1"/>
  <c r="BI625" i="3"/>
  <c r="BK625" i="3" s="1"/>
  <c r="BI626" i="3"/>
  <c r="BK626" i="3" s="1"/>
  <c r="BI627" i="3"/>
  <c r="BK627" i="3" s="1"/>
  <c r="BI628" i="3"/>
  <c r="BK628" i="3"/>
  <c r="BI629" i="3"/>
  <c r="BK629" i="3" s="1"/>
  <c r="BI630" i="3"/>
  <c r="BK630" i="3" s="1"/>
  <c r="BI631" i="3"/>
  <c r="BK631" i="3" s="1"/>
  <c r="BI632" i="3"/>
  <c r="BK632" i="3" s="1"/>
  <c r="BI633" i="3"/>
  <c r="BK633" i="3" s="1"/>
  <c r="BI634" i="3"/>
  <c r="BK634" i="3"/>
  <c r="CS650" i="3"/>
  <c r="CS651" i="3"/>
  <c r="CX651" i="3"/>
  <c r="CX653" i="3"/>
  <c r="CX657" i="3"/>
  <c r="DC653" i="3"/>
  <c r="DH651" i="3"/>
  <c r="DH653" i="3"/>
  <c r="DH656" i="3"/>
  <c r="DH657" i="3"/>
  <c r="DM651" i="3"/>
  <c r="DM657" i="3"/>
  <c r="L4" i="25"/>
  <c r="AN28" i="25"/>
  <c r="AH28" i="25"/>
  <c r="AB28" i="25"/>
  <c r="J28" i="25" s="1"/>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R36" i="4"/>
  <c r="S36" i="4" s="1"/>
  <c r="B36" i="4"/>
  <c r="B66" i="4"/>
  <c r="B67" i="4"/>
  <c r="B68" i="4"/>
  <c r="B69" i="4"/>
  <c r="R66" i="4"/>
  <c r="R67" i="4"/>
  <c r="R68" i="4"/>
  <c r="A104" i="11"/>
  <c r="C101" i="11"/>
  <c r="C102" i="11"/>
  <c r="C103" i="11"/>
  <c r="D103" i="11" s="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D32" i="11" s="1"/>
  <c r="C33" i="11"/>
  <c r="C34" i="11"/>
  <c r="C35" i="11"/>
  <c r="C36" i="11"/>
  <c r="C37" i="11"/>
  <c r="C38" i="11"/>
  <c r="B32" i="11"/>
  <c r="B33" i="11"/>
  <c r="B34" i="11"/>
  <c r="B35" i="11"/>
  <c r="B36" i="11"/>
  <c r="B37" i="11"/>
  <c r="B38" i="11"/>
  <c r="C24" i="11"/>
  <c r="C25" i="11"/>
  <c r="C26" i="11"/>
  <c r="B25" i="11"/>
  <c r="B26" i="11"/>
  <c r="D70" i="4"/>
  <c r="C70" i="4"/>
  <c r="B70" i="13" s="1"/>
  <c r="C54" i="11"/>
  <c r="B54" i="11"/>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AF1005" i="3"/>
  <c r="BA500" i="3"/>
  <c r="BA492" i="3"/>
  <c r="G24" i="7"/>
  <c r="I24" i="7"/>
  <c r="K24" i="7" s="1"/>
  <c r="M24" i="7" s="1"/>
  <c r="O24" i="7" s="1"/>
  <c r="Q24" i="7" s="1"/>
  <c r="S24" i="7" s="1"/>
  <c r="U24" i="7" s="1"/>
  <c r="W24" i="7" s="1"/>
  <c r="Y24" i="7" s="1"/>
  <c r="AA24" i="7" s="1"/>
  <c r="AC24" i="7" s="1"/>
  <c r="AE24" i="7" s="1"/>
  <c r="AG24"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BA679" i="3"/>
  <c r="X737" i="3"/>
  <c r="BA677" i="3"/>
  <c r="X735" i="3"/>
  <c r="BA680" i="3"/>
  <c r="X738" i="3"/>
  <c r="W860" i="3"/>
  <c r="E18" i="7" s="1"/>
  <c r="G18" i="7" s="1"/>
  <c r="I18" i="7" s="1"/>
  <c r="K18" i="7" s="1"/>
  <c r="M18" i="7" s="1"/>
  <c r="O18" i="7" s="1"/>
  <c r="Q18" i="7" s="1"/>
  <c r="S18" i="7" s="1"/>
  <c r="U18" i="7" s="1"/>
  <c r="W18" i="7" s="1"/>
  <c r="Y18" i="7" s="1"/>
  <c r="AA18" i="7" s="1"/>
  <c r="AC18" i="7" s="1"/>
  <c r="AE18" i="7" s="1"/>
  <c r="AG18" i="7" s="1"/>
  <c r="A3" i="15"/>
  <c r="BA1000" i="3"/>
  <c r="T11" i="4"/>
  <c r="R10" i="4"/>
  <c r="S10" i="4" s="1"/>
  <c r="E10" i="13" s="1"/>
  <c r="R91" i="4"/>
  <c r="R84" i="4"/>
  <c r="S84" i="4" s="1"/>
  <c r="E84" i="13" s="1"/>
  <c r="B59" i="4"/>
  <c r="I96" i="13"/>
  <c r="J96" i="13"/>
  <c r="J81" i="13"/>
  <c r="I81" i="13"/>
  <c r="G81" i="13"/>
  <c r="F81" i="13"/>
  <c r="D81" i="13"/>
  <c r="C81" i="13"/>
  <c r="H80" i="13"/>
  <c r="D81" i="4"/>
  <c r="F81" i="4"/>
  <c r="G81" i="4"/>
  <c r="H81" i="4"/>
  <c r="I81" i="4"/>
  <c r="J81" i="4"/>
  <c r="K81" i="4"/>
  <c r="L81" i="4"/>
  <c r="M81" i="4"/>
  <c r="N81" i="4"/>
  <c r="O81" i="4"/>
  <c r="P81" i="4"/>
  <c r="Q81" i="4"/>
  <c r="T81" i="4"/>
  <c r="H81" i="13" s="1"/>
  <c r="C10" i="7"/>
  <c r="A76" i="13"/>
  <c r="A61" i="13"/>
  <c r="A37" i="13"/>
  <c r="A25" i="13"/>
  <c r="A103" i="13"/>
  <c r="A95" i="13"/>
  <c r="A94" i="13"/>
  <c r="A93" i="13"/>
  <c r="G5" i="8"/>
  <c r="G6" i="8"/>
  <c r="B8" i="8"/>
  <c r="G8" i="8" s="1"/>
  <c r="B9" i="8"/>
  <c r="G9" i="8"/>
  <c r="G10"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49" i="13"/>
  <c r="E48" i="13"/>
  <c r="E47" i="13"/>
  <c r="E37" i="13"/>
  <c r="E27" i="13"/>
  <c r="E25" i="13"/>
  <c r="E23" i="13"/>
  <c r="E22" i="13"/>
  <c r="E21" i="13"/>
  <c r="E20" i="13"/>
  <c r="E19" i="13"/>
  <c r="E18" i="13"/>
  <c r="E17" i="13"/>
  <c r="E15" i="13"/>
  <c r="E14" i="13"/>
  <c r="E13" i="13"/>
  <c r="B95" i="13"/>
  <c r="B94" i="13"/>
  <c r="B93" i="13"/>
  <c r="B92" i="13"/>
  <c r="B91" i="13"/>
  <c r="B90" i="13"/>
  <c r="B89" i="13"/>
  <c r="B88" i="13"/>
  <c r="B87" i="13"/>
  <c r="B86" i="13"/>
  <c r="B85" i="13"/>
  <c r="B84" i="13"/>
  <c r="B76" i="13"/>
  <c r="B74" i="13"/>
  <c r="B73" i="13"/>
  <c r="B72" i="13"/>
  <c r="B65" i="13"/>
  <c r="B61" i="13"/>
  <c r="B60" i="13"/>
  <c r="B59" i="13"/>
  <c r="B58" i="13"/>
  <c r="B57" i="13"/>
  <c r="B53"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I63" i="13" s="1"/>
  <c r="I97" i="13" s="1"/>
  <c r="I105" i="13" s="1"/>
  <c r="I107" i="13" s="1"/>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9" i="4"/>
  <c r="S89" i="4" s="1"/>
  <c r="E89" i="13" s="1"/>
  <c r="R88" i="4"/>
  <c r="R87" i="4"/>
  <c r="R86" i="4"/>
  <c r="S86" i="4" s="1"/>
  <c r="E86" i="13" s="1"/>
  <c r="R85" i="4"/>
  <c r="S85" i="4" s="1"/>
  <c r="E85" i="13" s="1"/>
  <c r="R76" i="4"/>
  <c r="R72" i="4"/>
  <c r="R73" i="4"/>
  <c r="R74" i="4"/>
  <c r="R69" i="4"/>
  <c r="S69" i="4" s="1"/>
  <c r="E69" i="13" s="1"/>
  <c r="R65" i="4"/>
  <c r="R61" i="4"/>
  <c r="R60" i="4"/>
  <c r="R59" i="4"/>
  <c r="R58" i="4"/>
  <c r="R57" i="4"/>
  <c r="R53" i="4"/>
  <c r="S53" i="4" s="1"/>
  <c r="E53" i="13" s="1"/>
  <c r="R52" i="4"/>
  <c r="S52" i="4" s="1"/>
  <c r="E52" i="13" s="1"/>
  <c r="R51" i="4"/>
  <c r="S51" i="4" s="1"/>
  <c r="E51" i="13" s="1"/>
  <c r="R50" i="4"/>
  <c r="S50" i="4" s="1"/>
  <c r="E50" i="13" s="1"/>
  <c r="R48" i="4"/>
  <c r="R47" i="4"/>
  <c r="R43" i="4"/>
  <c r="S43" i="4" s="1"/>
  <c r="E43" i="13" s="1"/>
  <c r="R41" i="4"/>
  <c r="S41" i="4" s="1"/>
  <c r="E41" i="13" s="1"/>
  <c r="R40" i="4"/>
  <c r="S40" i="4" s="1"/>
  <c r="S42" i="4" s="1"/>
  <c r="E42" i="13" s="1"/>
  <c r="R37" i="4"/>
  <c r="R35" i="4"/>
  <c r="S35" i="4" s="1"/>
  <c r="E35" i="13" s="1"/>
  <c r="R34" i="4"/>
  <c r="S34" i="4" s="1"/>
  <c r="E34" i="13" s="1"/>
  <c r="R33" i="4"/>
  <c r="S33" i="4" s="1"/>
  <c r="E33" i="13" s="1"/>
  <c r="R32" i="4"/>
  <c r="S32" i="4" s="1"/>
  <c r="E32" i="13" s="1"/>
  <c r="R31" i="4"/>
  <c r="S31" i="4" s="1"/>
  <c r="E31" i="13" s="1"/>
  <c r="R29" i="4"/>
  <c r="S29" i="4" s="1"/>
  <c r="E29" i="13" s="1"/>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D16" i="11" s="1"/>
  <c r="C16" i="11"/>
  <c r="B18" i="11"/>
  <c r="C18" i="11"/>
  <c r="B19" i="11"/>
  <c r="C19" i="11"/>
  <c r="B20" i="11"/>
  <c r="D20" i="11" s="1"/>
  <c r="C20" i="11"/>
  <c r="B21" i="11"/>
  <c r="D21" i="11" s="1"/>
  <c r="C21" i="11"/>
  <c r="B22" i="11"/>
  <c r="C22" i="11"/>
  <c r="B23" i="11"/>
  <c r="C23" i="11"/>
  <c r="B24" i="11"/>
  <c r="B28" i="11"/>
  <c r="C28" i="11"/>
  <c r="B30" i="11"/>
  <c r="C30" i="11"/>
  <c r="B41" i="11"/>
  <c r="C41" i="11"/>
  <c r="C42" i="11"/>
  <c r="D42" i="11" s="1"/>
  <c r="B42" i="11"/>
  <c r="B44" i="11"/>
  <c r="C44"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5" i="11"/>
  <c r="C75" i="11"/>
  <c r="B77" i="11"/>
  <c r="C77" i="11"/>
  <c r="A4" i="8"/>
  <c r="D4" i="8"/>
  <c r="I4" i="8"/>
  <c r="J4" i="8"/>
  <c r="A5" i="8"/>
  <c r="D5" i="8"/>
  <c r="I5" i="8" s="1"/>
  <c r="J5" i="8" s="1"/>
  <c r="A6" i="8"/>
  <c r="D6" i="8"/>
  <c r="I6" i="8"/>
  <c r="J6" i="8"/>
  <c r="A7" i="8"/>
  <c r="D7" i="8"/>
  <c r="I7" i="8"/>
  <c r="J7" i="8"/>
  <c r="A8" i="8"/>
  <c r="D8" i="8"/>
  <c r="I8" i="8" s="1"/>
  <c r="A9" i="8"/>
  <c r="D9" i="8"/>
  <c r="I9" i="8" s="1"/>
  <c r="J9" i="8" s="1"/>
  <c r="A10" i="8"/>
  <c r="D10" i="8"/>
  <c r="I10" i="8"/>
  <c r="J10" i="8"/>
  <c r="A11" i="8"/>
  <c r="D11" i="8"/>
  <c r="I11" i="8"/>
  <c r="J11" i="8"/>
  <c r="A12" i="8"/>
  <c r="D12" i="8"/>
  <c r="I12" i="8" s="1"/>
  <c r="A13" i="8"/>
  <c r="D13" i="8"/>
  <c r="I13" i="8"/>
  <c r="J13" i="8"/>
  <c r="A14" i="8"/>
  <c r="D14" i="8"/>
  <c r="I14" i="8"/>
  <c r="J14" i="8"/>
  <c r="A15" i="8"/>
  <c r="D15" i="8"/>
  <c r="I15" i="8"/>
  <c r="J15" i="8"/>
  <c r="A16" i="8"/>
  <c r="D16" i="8"/>
  <c r="I16" i="8"/>
  <c r="J16" i="8"/>
  <c r="A17" i="8"/>
  <c r="D17" i="8"/>
  <c r="I17" i="8"/>
  <c r="J17" i="8"/>
  <c r="A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9" i="7" s="1"/>
  <c r="G9" i="7" s="1"/>
  <c r="W845" i="3"/>
  <c r="E15" i="7" s="1"/>
  <c r="G15" i="7" s="1"/>
  <c r="I15" i="7" s="1"/>
  <c r="K15" i="7" s="1"/>
  <c r="M15" i="7" s="1"/>
  <c r="O15" i="7" s="1"/>
  <c r="Q15" i="7" s="1"/>
  <c r="S15" i="7" s="1"/>
  <c r="U15" i="7" s="1"/>
  <c r="W15" i="7" s="1"/>
  <c r="Y15" i="7" s="1"/>
  <c r="AA15" i="7" s="1"/>
  <c r="AC15" i="7" s="1"/>
  <c r="AE15" i="7" s="1"/>
  <c r="AG15" i="7" s="1"/>
  <c r="E16" i="7"/>
  <c r="G16" i="7" s="1"/>
  <c r="I16" i="7" s="1"/>
  <c r="K16" i="7" s="1"/>
  <c r="M16" i="7" s="1"/>
  <c r="O16" i="7" s="1"/>
  <c r="Q16" i="7" s="1"/>
  <c r="S16" i="7" s="1"/>
  <c r="U16" i="7" s="1"/>
  <c r="W16" i="7" s="1"/>
  <c r="Y16" i="7" s="1"/>
  <c r="AA16" i="7" s="1"/>
  <c r="AC16" i="7" s="1"/>
  <c r="AE16" i="7" s="1"/>
  <c r="AG16" i="7" s="1"/>
  <c r="W853" i="3"/>
  <c r="E17" i="7" s="1"/>
  <c r="G17" i="7" s="1"/>
  <c r="I17" i="7" s="1"/>
  <c r="K17" i="7" s="1"/>
  <c r="M17" i="7" s="1"/>
  <c r="O17" i="7" s="1"/>
  <c r="Q17" i="7" s="1"/>
  <c r="S17" i="7" s="1"/>
  <c r="U17" i="7" s="1"/>
  <c r="W17" i="7" s="1"/>
  <c r="Y17" i="7" s="1"/>
  <c r="AA17" i="7" s="1"/>
  <c r="AC17" i="7" s="1"/>
  <c r="AE17" i="7" s="1"/>
  <c r="AG17" i="7" s="1"/>
  <c r="E19" i="7"/>
  <c r="G19" i="7" s="1"/>
  <c r="I19" i="7" s="1"/>
  <c r="K19" i="7" s="1"/>
  <c r="M19" i="7" s="1"/>
  <c r="O19" i="7" s="1"/>
  <c r="Q19" i="7" s="1"/>
  <c r="S19" i="7" s="1"/>
  <c r="U19" i="7" s="1"/>
  <c r="W19" i="7" s="1"/>
  <c r="Y19" i="7" s="1"/>
  <c r="AA19" i="7" s="1"/>
  <c r="AC19" i="7" s="1"/>
  <c r="AE19" i="7" s="1"/>
  <c r="AG19" i="7" s="1"/>
  <c r="W870" i="3"/>
  <c r="E20" i="7" s="1"/>
  <c r="W877" i="3"/>
  <c r="E21" i="7" s="1"/>
  <c r="G21" i="7" s="1"/>
  <c r="I21" i="7" s="1"/>
  <c r="K21" i="7" s="1"/>
  <c r="M21" i="7" s="1"/>
  <c r="O21" i="7" s="1"/>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AE28" i="7" s="1"/>
  <c r="E33" i="7"/>
  <c r="G33" i="7" s="1"/>
  <c r="I33" i="7" s="1"/>
  <c r="K33" i="7" s="1"/>
  <c r="M33" i="7" s="1"/>
  <c r="O33" i="7" s="1"/>
  <c r="Q33" i="7" s="1"/>
  <c r="S33" i="7" s="1"/>
  <c r="U33" i="7" s="1"/>
  <c r="W33" i="7" s="1"/>
  <c r="Y33" i="7" s="1"/>
  <c r="AA33" i="7" s="1"/>
  <c r="AC33" i="7" s="1"/>
  <c r="AE33" i="7" s="1"/>
  <c r="AG33" i="7" s="1"/>
  <c r="A40"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T63" i="4" s="1"/>
  <c r="T42" i="4"/>
  <c r="H42" i="13"/>
  <c r="T54" i="4"/>
  <c r="H54" i="13"/>
  <c r="T70" i="4"/>
  <c r="H70" i="13" s="1"/>
  <c r="T96" i="4"/>
  <c r="H96" i="13" s="1"/>
  <c r="DX610" i="3"/>
  <c r="DX612" i="3"/>
  <c r="DX613" i="3"/>
  <c r="DX615" i="3"/>
  <c r="DX616" i="3"/>
  <c r="DX617" i="3"/>
  <c r="DX618" i="3"/>
  <c r="DX621" i="3"/>
  <c r="DX624" i="3"/>
  <c r="DX625" i="3"/>
  <c r="DX628" i="3"/>
  <c r="DX629" i="3"/>
  <c r="DX632" i="3"/>
  <c r="DX633" i="3"/>
  <c r="DX634" i="3"/>
  <c r="EC610" i="3"/>
  <c r="EC612" i="3"/>
  <c r="EC613" i="3"/>
  <c r="EC614" i="3"/>
  <c r="EC616" i="3"/>
  <c r="EC620" i="3"/>
  <c r="EC621" i="3"/>
  <c r="EC624" i="3"/>
  <c r="EC625" i="3"/>
  <c r="EC626" i="3"/>
  <c r="EC628" i="3"/>
  <c r="EC629" i="3"/>
  <c r="EC631" i="3"/>
  <c r="EC632" i="3"/>
  <c r="EC633" i="3"/>
  <c r="EC634" i="3"/>
  <c r="EH610" i="3"/>
  <c r="EH611" i="3"/>
  <c r="EH612" i="3"/>
  <c r="EH613" i="3"/>
  <c r="EH617" i="3"/>
  <c r="EH618" i="3"/>
  <c r="EH620" i="3"/>
  <c r="EH621" i="3"/>
  <c r="EH623" i="3"/>
  <c r="EH625" i="3"/>
  <c r="EH628" i="3"/>
  <c r="EH629" i="3"/>
  <c r="EH630" i="3"/>
  <c r="EH631" i="3"/>
  <c r="EH632" i="3"/>
  <c r="EH633" i="3"/>
  <c r="EH634" i="3"/>
  <c r="EM612" i="3"/>
  <c r="EM613" i="3"/>
  <c r="EM614" i="3"/>
  <c r="EM616" i="3"/>
  <c r="EM618" i="3"/>
  <c r="EM619" i="3"/>
  <c r="EM620" i="3"/>
  <c r="EM621" i="3"/>
  <c r="EM624" i="3"/>
  <c r="EM625" i="3"/>
  <c r="EM628" i="3"/>
  <c r="EM629" i="3"/>
  <c r="EM632" i="3"/>
  <c r="EM633" i="3"/>
  <c r="EM634" i="3"/>
  <c r="EW610" i="3"/>
  <c r="EW611" i="3"/>
  <c r="EW612" i="3"/>
  <c r="EW613" i="3"/>
  <c r="EW615" i="3"/>
  <c r="EW618" i="3"/>
  <c r="EW619" i="3"/>
  <c r="EW620" i="3"/>
  <c r="EW625" i="3"/>
  <c r="EW626" i="3"/>
  <c r="EW627" i="3"/>
  <c r="EW628" i="3"/>
  <c r="EW629" i="3"/>
  <c r="EW630" i="3"/>
  <c r="EW633" i="3"/>
  <c r="EW634" i="3"/>
  <c r="ER610" i="3"/>
  <c r="ER613" i="3"/>
  <c r="ER614" i="3"/>
  <c r="ER615" i="3"/>
  <c r="ER616" i="3"/>
  <c r="ER617" i="3"/>
  <c r="ER618" i="3"/>
  <c r="ER619" i="3"/>
  <c r="ER620" i="3"/>
  <c r="ER621" i="3"/>
  <c r="ER624" i="3"/>
  <c r="ER625" i="3"/>
  <c r="ER626" i="3"/>
  <c r="ER627" i="3"/>
  <c r="ER628" i="3"/>
  <c r="ER629" i="3"/>
  <c r="ER632" i="3"/>
  <c r="ER633" i="3"/>
  <c r="ER634" i="3"/>
  <c r="C11" i="4"/>
  <c r="B11" i="13" s="1"/>
  <c r="B26" i="13"/>
  <c r="D8" i="4"/>
  <c r="D11" i="4"/>
  <c r="D26" i="4"/>
  <c r="B26" i="4" s="1"/>
  <c r="D38" i="4"/>
  <c r="D42" i="4"/>
  <c r="D54" i="4"/>
  <c r="D62" i="4"/>
  <c r="D77" i="4"/>
  <c r="D96" i="4"/>
  <c r="D104" i="4"/>
  <c r="F2" i="4"/>
  <c r="G2" i="4"/>
  <c r="H2" i="4"/>
  <c r="I2" i="4"/>
  <c r="J2" i="4"/>
  <c r="K2" i="4"/>
  <c r="L2" i="4"/>
  <c r="M2" i="4"/>
  <c r="N2" i="4"/>
  <c r="O2" i="4"/>
  <c r="P2" i="4"/>
  <c r="Q2" i="4"/>
  <c r="B4" i="4"/>
  <c r="B5" i="4"/>
  <c r="B6" i="4"/>
  <c r="B7" i="4"/>
  <c r="F8" i="4"/>
  <c r="G8" i="4"/>
  <c r="G11" i="4"/>
  <c r="H8" i="4"/>
  <c r="H11" i="4"/>
  <c r="I8" i="4"/>
  <c r="I12" i="4" s="1"/>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42" i="4"/>
  <c r="F54" i="4"/>
  <c r="F62" i="4"/>
  <c r="N11" i="4"/>
  <c r="O11" i="4"/>
  <c r="O12" i="4" s="1"/>
  <c r="B13" i="4"/>
  <c r="B14" i="4"/>
  <c r="B15" i="4"/>
  <c r="AD199" i="26" s="1"/>
  <c r="B17" i="4"/>
  <c r="B18" i="4"/>
  <c r="B19" i="4"/>
  <c r="B20" i="4"/>
  <c r="B21" i="4"/>
  <c r="B22" i="4"/>
  <c r="B23" i="4"/>
  <c r="B25" i="4"/>
  <c r="E26" i="4"/>
  <c r="G26" i="4"/>
  <c r="H26" i="4"/>
  <c r="I26" i="4"/>
  <c r="I38" i="4"/>
  <c r="I42" i="4"/>
  <c r="I54" i="4"/>
  <c r="I62" i="4"/>
  <c r="K26" i="4"/>
  <c r="L26" i="4"/>
  <c r="M26" i="4"/>
  <c r="M38" i="4"/>
  <c r="M42" i="4"/>
  <c r="M62" i="4"/>
  <c r="M70" i="4"/>
  <c r="M77" i="4"/>
  <c r="M96" i="4"/>
  <c r="M104" i="4"/>
  <c r="N26" i="4"/>
  <c r="N38" i="4"/>
  <c r="N42" i="4"/>
  <c r="N62" i="4"/>
  <c r="N70" i="4"/>
  <c r="N77" i="4"/>
  <c r="N96" i="4"/>
  <c r="N104" i="4"/>
  <c r="O26" i="4"/>
  <c r="P26" i="4"/>
  <c r="Q26" i="4"/>
  <c r="B27" i="4"/>
  <c r="B29"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G108" i="4"/>
  <c r="I108" i="4"/>
  <c r="J108" i="4"/>
  <c r="K108" i="4"/>
  <c r="L108" i="4"/>
  <c r="M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AH731" i="3" s="1"/>
  <c r="X732" i="3"/>
  <c r="X733" i="3"/>
  <c r="X734" i="3"/>
  <c r="X740" i="3"/>
  <c r="X741"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AH729" i="3"/>
  <c r="D93" i="11"/>
  <c r="D70" i="11"/>
  <c r="D8" i="11"/>
  <c r="D85" i="11"/>
  <c r="D25" i="11"/>
  <c r="D23" i="11"/>
  <c r="D89" i="11"/>
  <c r="D35" i="11"/>
  <c r="D15" i="11"/>
  <c r="M12" i="4"/>
  <c r="D74" i="11"/>
  <c r="D101" i="11"/>
  <c r="D28" i="11"/>
  <c r="B12" i="11"/>
  <c r="AD7" i="15"/>
  <c r="T7" i="15"/>
  <c r="D104" i="11"/>
  <c r="D96" i="11"/>
  <c r="D94" i="11" l="1"/>
  <c r="D92" i="11"/>
  <c r="D73" i="11"/>
  <c r="D60" i="11"/>
  <c r="D48" i="11"/>
  <c r="K12" i="4"/>
  <c r="G12" i="4"/>
  <c r="AH736" i="3"/>
  <c r="D19" i="11"/>
  <c r="C12" i="13"/>
  <c r="CH644" i="3"/>
  <c r="CL645" i="3" s="1"/>
  <c r="CC644" i="3"/>
  <c r="CG645" i="3" s="1"/>
  <c r="G45" i="27"/>
  <c r="G47" i="27" s="1"/>
  <c r="G49" i="27" s="1"/>
  <c r="E11" i="27" s="1"/>
  <c r="G54" i="27"/>
  <c r="G56" i="27" s="1"/>
  <c r="G58" i="27" s="1"/>
  <c r="E12" i="27" s="1"/>
  <c r="D12" i="4"/>
  <c r="D58" i="11"/>
  <c r="B43" i="11"/>
  <c r="D22" i="11"/>
  <c r="D18" i="11"/>
  <c r="D6" i="11"/>
  <c r="D12" i="13"/>
  <c r="C63" i="13"/>
  <c r="C97" i="13" s="1"/>
  <c r="C105" i="13" s="1"/>
  <c r="D36" i="11"/>
  <c r="D102" i="11"/>
  <c r="AH730" i="3"/>
  <c r="H12" i="4"/>
  <c r="X742" i="3"/>
  <c r="AH742" i="3" s="1"/>
  <c r="D18" i="8"/>
  <c r="I18" i="8" s="1"/>
  <c r="J18" i="8" s="1"/>
  <c r="EH624" i="3"/>
  <c r="EH635" i="3" s="1"/>
  <c r="T97" i="4"/>
  <c r="H97" i="13" s="1"/>
  <c r="O753" i="3"/>
  <c r="D30" i="8" s="1"/>
  <c r="P63" i="4"/>
  <c r="P97" i="4" s="1"/>
  <c r="P105" i="4" s="1"/>
  <c r="L12" i="4"/>
  <c r="AC776" i="3"/>
  <c r="J12" i="8"/>
  <c r="D10" i="11"/>
  <c r="CC658" i="3"/>
  <c r="CG659" i="3" s="1"/>
  <c r="BS658" i="3"/>
  <c r="BW659" i="3" s="1"/>
  <c r="DR658" i="3"/>
  <c r="H38" i="13"/>
  <c r="D61" i="11"/>
  <c r="G63" i="13"/>
  <c r="G97" i="13" s="1"/>
  <c r="G105" i="13" s="1"/>
  <c r="G107" i="13" s="1"/>
  <c r="CH658" i="3"/>
  <c r="CL659" i="3" s="1"/>
  <c r="E99" i="26"/>
  <c r="E98" i="26"/>
  <c r="AH728" i="3"/>
  <c r="Q63" i="4"/>
  <c r="Q97" i="4" s="1"/>
  <c r="Q105" i="4" s="1"/>
  <c r="BA995" i="3"/>
  <c r="AC796" i="3"/>
  <c r="D49" i="11"/>
  <c r="J63" i="13"/>
  <c r="J97" i="13" s="1"/>
  <c r="J105" i="13" s="1"/>
  <c r="J107" i="13" s="1"/>
  <c r="D26" i="11"/>
  <c r="O63" i="4"/>
  <c r="O97" i="4" s="1"/>
  <c r="O105" i="4" s="1"/>
  <c r="N12" i="4"/>
  <c r="J12" i="4"/>
  <c r="J8" i="8"/>
  <c r="R26" i="4"/>
  <c r="R971" i="3"/>
  <c r="G112" i="27" s="1"/>
  <c r="G114" i="27" s="1"/>
  <c r="I15" i="27" s="1"/>
  <c r="D63" i="13"/>
  <c r="D97" i="13" s="1"/>
  <c r="D105" i="13" s="1"/>
  <c r="G58" i="7"/>
  <c r="C27" i="11"/>
  <c r="D88" i="11"/>
  <c r="G63" i="4"/>
  <c r="G97" i="4" s="1"/>
  <c r="G105" i="4" s="1"/>
  <c r="D75" i="11"/>
  <c r="C43" i="11"/>
  <c r="F63" i="13"/>
  <c r="F97" i="13" s="1"/>
  <c r="F105" i="13" s="1"/>
  <c r="F107" i="13" s="1"/>
  <c r="D38" i="11"/>
  <c r="R973" i="3"/>
  <c r="BN658" i="3"/>
  <c r="M28" i="7"/>
  <c r="AA28" i="7"/>
  <c r="D11" i="11"/>
  <c r="B71" i="11"/>
  <c r="D77" i="11"/>
  <c r="C9" i="11"/>
  <c r="R11" i="4"/>
  <c r="B11" i="4"/>
  <c r="C12" i="11"/>
  <c r="D12" i="11" s="1"/>
  <c r="E8" i="4"/>
  <c r="E12" i="4" s="1"/>
  <c r="S96" i="4"/>
  <c r="E96" i="13" s="1"/>
  <c r="D90" i="11"/>
  <c r="S70" i="4"/>
  <c r="E70" i="13" s="1"/>
  <c r="D54" i="11"/>
  <c r="D53" i="11"/>
  <c r="D14" i="11"/>
  <c r="I63" i="4"/>
  <c r="I97" i="4" s="1"/>
  <c r="I105" i="4" s="1"/>
  <c r="N157" i="25"/>
  <c r="D62" i="11"/>
  <c r="D41" i="11"/>
  <c r="D30" i="11"/>
  <c r="D34" i="11"/>
  <c r="D5" i="11"/>
  <c r="D33" i="11"/>
  <c r="R70" i="4"/>
  <c r="G38" i="27"/>
  <c r="G40" i="27" s="1"/>
  <c r="E10" i="27" s="1"/>
  <c r="D7" i="11"/>
  <c r="D43" i="11"/>
  <c r="AW116" i="26"/>
  <c r="DC658" i="3"/>
  <c r="K58" i="7"/>
  <c r="M53" i="7"/>
  <c r="CX658" i="3"/>
  <c r="D87" i="11"/>
  <c r="AC28" i="7"/>
  <c r="D86" i="11"/>
  <c r="BX658" i="3"/>
  <c r="CB659" i="3" s="1"/>
  <c r="BN644" i="3"/>
  <c r="BR645" i="3" s="1"/>
  <c r="L63" i="4"/>
  <c r="L97" i="4" s="1"/>
  <c r="L105" i="4" s="1"/>
  <c r="E10" i="7"/>
  <c r="Y28" i="7"/>
  <c r="Q12" i="4"/>
  <c r="B70" i="4"/>
  <c r="BG243" i="3"/>
  <c r="BO245" i="3" s="1"/>
  <c r="T266" i="3" s="1"/>
  <c r="K63" i="4"/>
  <c r="K97" i="4" s="1"/>
  <c r="K105" i="4" s="1"/>
  <c r="D59" i="11"/>
  <c r="E40" i="13"/>
  <c r="CM658" i="3"/>
  <c r="CQ659" i="3" s="1"/>
  <c r="B27" i="11"/>
  <c r="S28" i="7"/>
  <c r="D63" i="4"/>
  <c r="D97" i="4" s="1"/>
  <c r="D105" i="4" s="1"/>
  <c r="H63" i="13"/>
  <c r="W28" i="7"/>
  <c r="D44" i="11"/>
  <c r="AH739" i="3"/>
  <c r="BX644" i="3"/>
  <c r="CB645" i="3" s="1"/>
  <c r="BA987" i="3"/>
  <c r="I1031" i="3" s="1"/>
  <c r="D24" i="11"/>
  <c r="I58" i="7"/>
  <c r="AC881" i="3"/>
  <c r="AG28" i="7"/>
  <c r="O28" i="7"/>
  <c r="AH741" i="3"/>
  <c r="D66" i="11"/>
  <c r="C12" i="4"/>
  <c r="B12" i="13" s="1"/>
  <c r="AH738" i="3"/>
  <c r="CM644" i="3"/>
  <c r="CQ645" i="3" s="1"/>
  <c r="K28" i="7"/>
  <c r="R42" i="4"/>
  <c r="J63" i="4"/>
  <c r="J97" i="4" s="1"/>
  <c r="J105" i="4" s="1"/>
  <c r="D52" i="11"/>
  <c r="DH654" i="3"/>
  <c r="DH658" i="3" s="1"/>
  <c r="DM648" i="3"/>
  <c r="DM658" i="3" s="1"/>
  <c r="CS648" i="3"/>
  <c r="CS658" i="3" s="1"/>
  <c r="I28" i="7"/>
  <c r="U28" i="7"/>
  <c r="Q28" i="7"/>
  <c r="D51" i="11"/>
  <c r="AH735" i="3"/>
  <c r="D91" i="11"/>
  <c r="BS644" i="3"/>
  <c r="BW645" i="3" s="1"/>
  <c r="R970" i="3"/>
  <c r="G28" i="7"/>
  <c r="AH733" i="3"/>
  <c r="AH732" i="3"/>
  <c r="AH734" i="3"/>
  <c r="AH737" i="3"/>
  <c r="AH740" i="3"/>
  <c r="R8" i="4"/>
  <c r="C71" i="11"/>
  <c r="B42" i="4"/>
  <c r="B9" i="11"/>
  <c r="B8" i="4"/>
  <c r="B8" i="13"/>
  <c r="G20" i="7"/>
  <c r="E22" i="7"/>
  <c r="G10" i="7"/>
  <c r="I9" i="7"/>
  <c r="BN635" i="3"/>
  <c r="DX662" i="3" s="1"/>
  <c r="CX635" i="3"/>
  <c r="BX635" i="3"/>
  <c r="CM635" i="3"/>
  <c r="EW652" i="3" s="1"/>
  <c r="BG728" i="3"/>
  <c r="BH709" i="3" s="1"/>
  <c r="EW635" i="3"/>
  <c r="DM635" i="3"/>
  <c r="BK635" i="3"/>
  <c r="X1031" i="3" s="1"/>
  <c r="AG1028" i="3" s="1"/>
  <c r="DR635" i="3"/>
  <c r="DH635" i="3"/>
  <c r="J19" i="25"/>
  <c r="J20" i="25"/>
  <c r="J22" i="25"/>
  <c r="J24" i="25"/>
  <c r="J26" i="25"/>
  <c r="P29" i="25"/>
  <c r="AN29" i="25"/>
  <c r="J23" i="25"/>
  <c r="ER635" i="3"/>
  <c r="G30" i="8"/>
  <c r="DX650" i="3"/>
  <c r="DC635" i="3"/>
  <c r="V29" i="25"/>
  <c r="BG696" i="3"/>
  <c r="BH687" i="3" s="1"/>
  <c r="BI687" i="3" s="1"/>
  <c r="AB29" i="25"/>
  <c r="J21" i="25"/>
  <c r="J25" i="25"/>
  <c r="CC635" i="3"/>
  <c r="EM653" i="3" s="1"/>
  <c r="CS635" i="3"/>
  <c r="EM635" i="3"/>
  <c r="BG635" i="3"/>
  <c r="X1027" i="3" s="1"/>
  <c r="AG1024" i="3" s="1"/>
  <c r="EC635" i="3"/>
  <c r="J27" i="25"/>
  <c r="DX611" i="3"/>
  <c r="DX635" i="3" s="1"/>
  <c r="CH635" i="3"/>
  <c r="ER642" i="3" s="1"/>
  <c r="BS635" i="3"/>
  <c r="EC660" i="3" s="1"/>
  <c r="I1027" i="3"/>
  <c r="AH29" i="25"/>
  <c r="DX640" i="3"/>
  <c r="DX661" i="3"/>
  <c r="DX657" i="3"/>
  <c r="AC882" i="3"/>
  <c r="DX644" i="3"/>
  <c r="DX654" i="3"/>
  <c r="DX638" i="3"/>
  <c r="AG444" i="3"/>
  <c r="AI27" i="15" s="1"/>
  <c r="F24" i="27"/>
  <c r="AK180" i="26"/>
  <c r="T796" i="26" s="1"/>
  <c r="AF796" i="26" s="1"/>
  <c r="T790" i="26"/>
  <c r="AF790" i="26" s="1"/>
  <c r="Y7" i="15"/>
  <c r="AJ1015" i="3"/>
  <c r="I14" i="27" s="1"/>
  <c r="R972" i="3"/>
  <c r="EH652" i="3" l="1"/>
  <c r="AC883" i="3"/>
  <c r="T27" i="15"/>
  <c r="BN663" i="3"/>
  <c r="AB969" i="3" s="1"/>
  <c r="AJ969" i="3" s="1"/>
  <c r="AD27" i="15"/>
  <c r="BH716" i="3"/>
  <c r="BI716" i="3" s="1"/>
  <c r="BR659" i="3"/>
  <c r="CS661" i="3" s="1"/>
  <c r="BH706" i="3"/>
  <c r="BI706" i="3" s="1"/>
  <c r="BH712" i="3"/>
  <c r="BI712" i="3" s="1"/>
  <c r="DX656" i="3"/>
  <c r="DX645" i="3"/>
  <c r="T105" i="4"/>
  <c r="H105" i="13" s="1"/>
  <c r="Y799" i="3"/>
  <c r="E4" i="7" s="1"/>
  <c r="E5" i="7" s="1"/>
  <c r="Y798" i="3"/>
  <c r="J30" i="8"/>
  <c r="Z807" i="3" s="1"/>
  <c r="E6" i="7" s="1"/>
  <c r="G6" i="7" s="1"/>
  <c r="I6" i="7" s="1"/>
  <c r="I7" i="7" s="1"/>
  <c r="C13" i="11"/>
  <c r="D71" i="11"/>
  <c r="CS645" i="3"/>
  <c r="CS660" i="3"/>
  <c r="DR660" i="3"/>
  <c r="D27" i="11"/>
  <c r="R12" i="4"/>
  <c r="EH639" i="3"/>
  <c r="EH658" i="3"/>
  <c r="T107" i="4"/>
  <c r="H107" i="13" s="1"/>
  <c r="AD11" i="15" s="1"/>
  <c r="AD23" i="15" s="1"/>
  <c r="AD26" i="15" s="1"/>
  <c r="Y27" i="15"/>
  <c r="CS644" i="3"/>
  <c r="EW650" i="3"/>
  <c r="M58" i="7"/>
  <c r="O53" i="7"/>
  <c r="DX660" i="3"/>
  <c r="BI709" i="3"/>
  <c r="BH671" i="3"/>
  <c r="BI671" i="3" s="1"/>
  <c r="N158" i="25"/>
  <c r="N164" i="25" s="1"/>
  <c r="B12" i="4"/>
  <c r="D9" i="11"/>
  <c r="B13" i="11"/>
  <c r="G22" i="7"/>
  <c r="I20" i="7"/>
  <c r="K9" i="7"/>
  <c r="I10" i="7"/>
  <c r="DX647" i="3"/>
  <c r="DX641" i="3"/>
  <c r="BH707" i="3"/>
  <c r="BI707" i="3" s="1"/>
  <c r="DX652" i="3"/>
  <c r="DX653" i="3"/>
  <c r="EH641" i="3"/>
  <c r="EC646" i="3"/>
  <c r="EH655" i="3"/>
  <c r="EH648" i="3"/>
  <c r="EH662" i="3"/>
  <c r="DX639" i="3"/>
  <c r="EC649" i="3"/>
  <c r="BH718" i="3"/>
  <c r="BI718" i="3" s="1"/>
  <c r="BH683" i="3"/>
  <c r="BI683" i="3" s="1"/>
  <c r="DX655" i="3"/>
  <c r="EH642" i="3"/>
  <c r="EH650" i="3"/>
  <c r="EC654" i="3"/>
  <c r="BH726" i="3"/>
  <c r="BI726" i="3" s="1"/>
  <c r="BR637" i="3"/>
  <c r="DX658" i="3"/>
  <c r="DX659" i="3"/>
  <c r="EC651" i="3"/>
  <c r="BH721" i="3"/>
  <c r="BI721" i="3" s="1"/>
  <c r="BH680" i="3"/>
  <c r="BI680" i="3" s="1"/>
  <c r="DX643" i="3"/>
  <c r="DX651" i="3"/>
  <c r="EH657" i="3"/>
  <c r="EH638" i="3"/>
  <c r="EC642" i="3"/>
  <c r="BH714" i="3"/>
  <c r="BI714" i="3" s="1"/>
  <c r="BH704" i="3"/>
  <c r="BI704" i="3" s="1"/>
  <c r="DX648" i="3"/>
  <c r="DX649" i="3"/>
  <c r="EH643" i="3"/>
  <c r="EC656" i="3"/>
  <c r="DX642" i="3"/>
  <c r="DX646" i="3"/>
  <c r="EC647" i="3"/>
  <c r="BH715" i="3"/>
  <c r="BI715" i="3" s="1"/>
  <c r="EH659" i="3"/>
  <c r="BH674" i="3"/>
  <c r="BI674" i="3" s="1"/>
  <c r="EC645" i="3"/>
  <c r="EC644" i="3"/>
  <c r="BH727" i="3"/>
  <c r="BI727" i="3" s="1"/>
  <c r="BH717" i="3"/>
  <c r="BI717" i="3" s="1"/>
  <c r="BH724" i="3"/>
  <c r="BI724" i="3" s="1"/>
  <c r="EC661" i="3"/>
  <c r="EC643" i="3"/>
  <c r="EC650" i="3"/>
  <c r="BH722" i="3"/>
  <c r="BI722" i="3" s="1"/>
  <c r="BH705" i="3"/>
  <c r="BI705" i="3" s="1"/>
  <c r="BH710" i="3"/>
  <c r="BI710" i="3" s="1"/>
  <c r="ER645" i="3"/>
  <c r="EC655" i="3"/>
  <c r="BW637" i="3"/>
  <c r="EC659" i="3"/>
  <c r="BH713" i="3"/>
  <c r="BI713" i="3" s="1"/>
  <c r="BH719" i="3"/>
  <c r="BI719" i="3" s="1"/>
  <c r="BH708" i="3"/>
  <c r="BI708" i="3" s="1"/>
  <c r="EC648" i="3"/>
  <c r="EC658" i="3"/>
  <c r="BS663" i="3"/>
  <c r="AB970" i="3" s="1"/>
  <c r="AJ970" i="3" s="1"/>
  <c r="BH723" i="3"/>
  <c r="BI723" i="3" s="1"/>
  <c r="BH703" i="3"/>
  <c r="BH711" i="3"/>
  <c r="BI711" i="3" s="1"/>
  <c r="BA989" i="3"/>
  <c r="EC657" i="3"/>
  <c r="EC639" i="3"/>
  <c r="EC638" i="3"/>
  <c r="BH720" i="3"/>
  <c r="BI720" i="3" s="1"/>
  <c r="BH725" i="3"/>
  <c r="BI725" i="3" s="1"/>
  <c r="EH645" i="3"/>
  <c r="EH660" i="3"/>
  <c r="EH651" i="3"/>
  <c r="EH661" i="3"/>
  <c r="EH649" i="3"/>
  <c r="EW661" i="3"/>
  <c r="EH646" i="3"/>
  <c r="EH653" i="3"/>
  <c r="BX663" i="3"/>
  <c r="AB971" i="3" s="1"/>
  <c r="AJ971" i="3" s="1"/>
  <c r="EH654" i="3"/>
  <c r="EH644" i="3"/>
  <c r="EH647" i="3"/>
  <c r="EH640" i="3"/>
  <c r="CB637" i="3"/>
  <c r="EH656" i="3"/>
  <c r="EW638" i="3"/>
  <c r="EC641" i="3"/>
  <c r="EC662" i="3"/>
  <c r="EC653" i="3"/>
  <c r="BH693" i="3"/>
  <c r="BI693" i="3" s="1"/>
  <c r="EW644" i="3"/>
  <c r="EW660" i="3"/>
  <c r="EW643" i="3"/>
  <c r="BH695" i="3"/>
  <c r="BI695" i="3" s="1"/>
  <c r="BH685" i="3"/>
  <c r="BI685" i="3" s="1"/>
  <c r="EW641" i="3"/>
  <c r="EW659" i="3"/>
  <c r="EW645" i="3"/>
  <c r="EW655" i="3"/>
  <c r="EW649" i="3"/>
  <c r="EW648" i="3"/>
  <c r="EW657" i="3"/>
  <c r="EC652" i="3"/>
  <c r="EC640" i="3"/>
  <c r="ER662" i="3"/>
  <c r="BH681" i="3"/>
  <c r="BI681" i="3" s="1"/>
  <c r="EW651" i="3"/>
  <c r="EW653" i="3"/>
  <c r="EW654" i="3"/>
  <c r="EW647" i="3"/>
  <c r="EW639" i="3"/>
  <c r="EW656" i="3"/>
  <c r="CQ637" i="3"/>
  <c r="EW640" i="3"/>
  <c r="EW662" i="3"/>
  <c r="EW642" i="3"/>
  <c r="BA990" i="3"/>
  <c r="CM663" i="3"/>
  <c r="EW658" i="3"/>
  <c r="EW646" i="3"/>
  <c r="EM660" i="3"/>
  <c r="EM645" i="3"/>
  <c r="G7" i="7"/>
  <c r="ER659" i="3"/>
  <c r="ER661" i="3"/>
  <c r="EM659" i="3"/>
  <c r="EM646" i="3"/>
  <c r="EM640" i="3"/>
  <c r="BH690" i="3"/>
  <c r="BI690" i="3" s="1"/>
  <c r="BH676" i="3"/>
  <c r="BI676" i="3" s="1"/>
  <c r="ER655" i="3"/>
  <c r="ER641" i="3"/>
  <c r="CH663" i="3"/>
  <c r="EM655" i="3"/>
  <c r="EM648" i="3"/>
  <c r="CC663" i="3"/>
  <c r="AB972" i="3" s="1"/>
  <c r="AJ972" i="3" s="1"/>
  <c r="BH675" i="3"/>
  <c r="BI675" i="3" s="1"/>
  <c r="BH673" i="3"/>
  <c r="BI673" i="3" s="1"/>
  <c r="ER643" i="3"/>
  <c r="ER646" i="3"/>
  <c r="ER653" i="3"/>
  <c r="EM639" i="3"/>
  <c r="EM647" i="3"/>
  <c r="EM638" i="3"/>
  <c r="BH677" i="3"/>
  <c r="BI677" i="3" s="1"/>
  <c r="BH682" i="3"/>
  <c r="BI682" i="3" s="1"/>
  <c r="ER649" i="3"/>
  <c r="ER651" i="3"/>
  <c r="ER657" i="3"/>
  <c r="EM652" i="3"/>
  <c r="EM643" i="3"/>
  <c r="BH672" i="3"/>
  <c r="BI672" i="3" s="1"/>
  <c r="BH691" i="3"/>
  <c r="BI691" i="3" s="1"/>
  <c r="BH679" i="3"/>
  <c r="BI679" i="3" s="1"/>
  <c r="ER654" i="3"/>
  <c r="ER652" i="3"/>
  <c r="EM641" i="3"/>
  <c r="EM644" i="3"/>
  <c r="EM650" i="3"/>
  <c r="ER647" i="3"/>
  <c r="ER660" i="3"/>
  <c r="EM658" i="3"/>
  <c r="EM656" i="3"/>
  <c r="ER656" i="3"/>
  <c r="ER648" i="3"/>
  <c r="EM642" i="3"/>
  <c r="EM649" i="3"/>
  <c r="BH686" i="3"/>
  <c r="BI686" i="3" s="1"/>
  <c r="BH684" i="3"/>
  <c r="BI684" i="3" s="1"/>
  <c r="J29" i="25"/>
  <c r="AT20" i="25" s="1"/>
  <c r="BH692" i="3"/>
  <c r="BI692" i="3" s="1"/>
  <c r="BH678" i="3"/>
  <c r="BI678" i="3" s="1"/>
  <c r="BH689" i="3"/>
  <c r="BI689" i="3" s="1"/>
  <c r="BH688" i="3"/>
  <c r="BI688" i="3" s="1"/>
  <c r="BH694" i="3"/>
  <c r="BI694" i="3" s="1"/>
  <c r="ER638" i="3"/>
  <c r="ER650" i="3"/>
  <c r="ER658" i="3"/>
  <c r="ER644" i="3"/>
  <c r="EM654" i="3"/>
  <c r="EM651" i="3"/>
  <c r="EM657" i="3"/>
  <c r="EM662" i="3"/>
  <c r="CM636" i="3"/>
  <c r="CL637" i="3"/>
  <c r="ER640" i="3"/>
  <c r="ER639" i="3"/>
  <c r="CG637" i="3"/>
  <c r="EM661" i="3"/>
  <c r="G24" i="27"/>
  <c r="F27" i="27"/>
  <c r="G27" i="27"/>
  <c r="AI11" i="15"/>
  <c r="AI23" i="15" s="1"/>
  <c r="AI26" i="15" s="1"/>
  <c r="AI28" i="15" s="1"/>
  <c r="G4" i="7" l="1"/>
  <c r="G5" i="7" s="1"/>
  <c r="D13" i="11"/>
  <c r="AD28" i="15"/>
  <c r="Z816" i="3"/>
  <c r="E7" i="7"/>
  <c r="K6" i="7"/>
  <c r="K7" i="7" s="1"/>
  <c r="O58" i="7"/>
  <c r="Q53" i="7"/>
  <c r="DX663" i="3"/>
  <c r="E124" i="26" s="1"/>
  <c r="E127" i="26" s="1"/>
  <c r="E130" i="26" s="1"/>
  <c r="K20" i="7"/>
  <c r="I22" i="7"/>
  <c r="M9" i="7"/>
  <c r="K10" i="7"/>
  <c r="EH663" i="3"/>
  <c r="O124" i="26" s="1"/>
  <c r="O127" i="26" s="1"/>
  <c r="O130" i="26" s="1"/>
  <c r="BH728" i="3"/>
  <c r="AU42" i="25"/>
  <c r="BI703" i="3"/>
  <c r="BI728" i="3" s="1"/>
  <c r="AH753" i="3" s="1"/>
  <c r="AT21" i="25"/>
  <c r="AU36" i="25"/>
  <c r="EC663" i="3"/>
  <c r="J124" i="26" s="1"/>
  <c r="J127" i="26" s="1"/>
  <c r="J130" i="26" s="1"/>
  <c r="AT23" i="25"/>
  <c r="M6" i="7"/>
  <c r="M7" i="7" s="1"/>
  <c r="AU45" i="25"/>
  <c r="AT25" i="25"/>
  <c r="AT24" i="25"/>
  <c r="AU43" i="25"/>
  <c r="CS637" i="3"/>
  <c r="CS663" i="3" s="1"/>
  <c r="U362" i="26" s="1"/>
  <c r="AT29" i="25"/>
  <c r="AT19" i="25"/>
  <c r="AU44" i="25"/>
  <c r="AB973" i="3"/>
  <c r="EM663" i="3"/>
  <c r="T124" i="26" s="1"/>
  <c r="T127" i="26" s="1"/>
  <c r="T130" i="26" s="1"/>
  <c r="EW663" i="3"/>
  <c r="AD124" i="26" s="1"/>
  <c r="AD127" i="26" s="1"/>
  <c r="AD130" i="26" s="1"/>
  <c r="AT28" i="25"/>
  <c r="AU47" i="25"/>
  <c r="AT22" i="25"/>
  <c r="AT26" i="25"/>
  <c r="AU46" i="25"/>
  <c r="AU41" i="25"/>
  <c r="BI696" i="3"/>
  <c r="AC753" i="3" s="1"/>
  <c r="AU39" i="25"/>
  <c r="ER663" i="3"/>
  <c r="Y124" i="26" s="1"/>
  <c r="Y127" i="26" s="1"/>
  <c r="Y130" i="26" s="1"/>
  <c r="BH696" i="3"/>
  <c r="AT27" i="25"/>
  <c r="AU40" i="25"/>
  <c r="AU37" i="25"/>
  <c r="AU38" i="25"/>
  <c r="G29" i="27"/>
  <c r="G31" i="27" s="1"/>
  <c r="E9" i="27" s="1"/>
  <c r="G104" i="27"/>
  <c r="G106" i="27" s="1"/>
  <c r="G64" i="27"/>
  <c r="G95" i="27"/>
  <c r="G96" i="27" s="1"/>
  <c r="I4" i="7" l="1"/>
  <c r="E97" i="26"/>
  <c r="E100" i="26" s="1"/>
  <c r="E87" i="26"/>
  <c r="E88" i="26" s="1"/>
  <c r="E89" i="26" s="1"/>
  <c r="AP89" i="26" s="1"/>
  <c r="AK103" i="26" s="1"/>
  <c r="T791" i="26" s="1"/>
  <c r="AF791" i="26" s="1"/>
  <c r="E132" i="26"/>
  <c r="E133" i="26" s="1"/>
  <c r="AK137" i="26" s="1"/>
  <c r="T792" i="26" s="1"/>
  <c r="AF792" i="26" s="1"/>
  <c r="Q58" i="7"/>
  <c r="S53" i="7"/>
  <c r="M20" i="7"/>
  <c r="K22" i="7"/>
  <c r="M10" i="7"/>
  <c r="O9" i="7"/>
  <c r="O756" i="3"/>
  <c r="O6" i="7"/>
  <c r="Q6" i="7" s="1"/>
  <c r="P420" i="3"/>
  <c r="AJ973" i="3"/>
  <c r="AJ975" i="3" s="1"/>
  <c r="AP539" i="26" s="1"/>
  <c r="AB974" i="3"/>
  <c r="E14" i="27"/>
  <c r="E15" i="27" s="1"/>
  <c r="G69" i="27"/>
  <c r="G65" i="27"/>
  <c r="G81" i="27"/>
  <c r="K4" i="7" l="1"/>
  <c r="I5" i="7"/>
  <c r="G83" i="27"/>
  <c r="E13" i="27" s="1"/>
  <c r="E16" i="27" s="1"/>
  <c r="H3" i="27" s="1"/>
  <c r="S58" i="7"/>
  <c r="U53" i="7"/>
  <c r="O20" i="7"/>
  <c r="M22" i="7"/>
  <c r="O10" i="7"/>
  <c r="Q9" i="7"/>
  <c r="O7" i="7"/>
  <c r="AJ1008" i="3"/>
  <c r="AJ1024" i="3"/>
  <c r="AP541" i="26" s="1"/>
  <c r="B1039" i="3"/>
  <c r="AJ1028" i="3"/>
  <c r="AP542" i="26" s="1"/>
  <c r="S6" i="7"/>
  <c r="Q7" i="7"/>
  <c r="K5" i="7" l="1"/>
  <c r="M4" i="7"/>
  <c r="AP543" i="26"/>
  <c r="W53" i="7"/>
  <c r="U58" i="7"/>
  <c r="O22" i="7"/>
  <c r="Q20" i="7"/>
  <c r="S9" i="7"/>
  <c r="Q10" i="7"/>
  <c r="AZ846" i="3"/>
  <c r="AZ849" i="3"/>
  <c r="AJ1032" i="3"/>
  <c r="U6" i="7"/>
  <c r="S7" i="7"/>
  <c r="M5" i="7" l="1"/>
  <c r="O4" i="7"/>
  <c r="T24" i="15"/>
  <c r="AP546" i="26"/>
  <c r="AP545" i="26" s="1"/>
  <c r="AP548" i="26" s="1"/>
  <c r="AF541" i="26" s="1"/>
  <c r="Y53" i="7"/>
  <c r="W58" i="7"/>
  <c r="S20" i="7"/>
  <c r="Q22" i="7"/>
  <c r="S10" i="7"/>
  <c r="U9" i="7"/>
  <c r="AZ854" i="3"/>
  <c r="W6" i="7"/>
  <c r="U7" i="7"/>
  <c r="Q4" i="7" l="1"/>
  <c r="O5" i="7"/>
  <c r="AA53" i="7"/>
  <c r="Y58" i="7"/>
  <c r="U20" i="7"/>
  <c r="S22" i="7"/>
  <c r="W9" i="7"/>
  <c r="U10" i="7"/>
  <c r="Y6" i="7"/>
  <c r="W7" i="7"/>
  <c r="Q5" i="7" l="1"/>
  <c r="S4" i="7"/>
  <c r="AC53" i="7"/>
  <c r="AA58" i="7"/>
  <c r="W20" i="7"/>
  <c r="U22" i="7"/>
  <c r="Y9" i="7"/>
  <c r="W10" i="7"/>
  <c r="AA6" i="7"/>
  <c r="Y7" i="7"/>
  <c r="U4" i="7" l="1"/>
  <c r="S5" i="7"/>
  <c r="AE53" i="7"/>
  <c r="AC58" i="7"/>
  <c r="W22" i="7"/>
  <c r="Y20" i="7"/>
  <c r="AA9" i="7"/>
  <c r="Y10" i="7"/>
  <c r="AC6" i="7"/>
  <c r="AA7" i="7"/>
  <c r="U5" i="7" l="1"/>
  <c r="W4" i="7"/>
  <c r="AG53" i="7"/>
  <c r="AG58" i="7" s="1"/>
  <c r="AE58" i="7"/>
  <c r="AA20" i="7"/>
  <c r="Y22" i="7"/>
  <c r="AA10" i="7"/>
  <c r="AC9" i="7"/>
  <c r="AE6" i="7"/>
  <c r="AC7" i="7"/>
  <c r="W5" i="7" l="1"/>
  <c r="Y4" i="7"/>
  <c r="AA22" i="7"/>
  <c r="AC20" i="7"/>
  <c r="AE9" i="7"/>
  <c r="AC10" i="7"/>
  <c r="AG6" i="7"/>
  <c r="AG7" i="7" s="1"/>
  <c r="AE7" i="7"/>
  <c r="AA4" i="7" l="1"/>
  <c r="Y5" i="7"/>
  <c r="AE20" i="7"/>
  <c r="AC22" i="7"/>
  <c r="AE10" i="7"/>
  <c r="AG9" i="7"/>
  <c r="AG10" i="7" s="1"/>
  <c r="AC4" i="7" l="1"/>
  <c r="AA5" i="7"/>
  <c r="AE22" i="7"/>
  <c r="AG20" i="7"/>
  <c r="AG22" i="7" s="1"/>
  <c r="AC5" i="7" l="1"/>
  <c r="AE4" i="7"/>
  <c r="AG4" i="7" l="1"/>
  <c r="AG5" i="7" s="1"/>
  <c r="AE5" i="7"/>
  <c r="M54" i="4"/>
  <c r="M63" i="4" s="1"/>
  <c r="M97" i="4" s="1"/>
  <c r="M105" i="4" s="1"/>
  <c r="AM566" i="3" l="1"/>
  <c r="AM572" i="3"/>
  <c r="AO645" i="3" s="1"/>
  <c r="N108" i="4" s="1"/>
  <c r="E8" i="7"/>
  <c r="G8" i="7" s="1"/>
  <c r="I8" i="7" s="1"/>
  <c r="K8" i="7" s="1"/>
  <c r="M8" i="7" s="1"/>
  <c r="O8" i="7" s="1"/>
  <c r="Q8" i="7" s="1"/>
  <c r="S8" i="7" s="1"/>
  <c r="U8" i="7" s="1"/>
  <c r="W8" i="7" s="1"/>
  <c r="Y8" i="7" s="1"/>
  <c r="AA8" i="7" s="1"/>
  <c r="AC8" i="7" s="1"/>
  <c r="AE8" i="7" s="1"/>
  <c r="AG8" i="7" s="1"/>
  <c r="AI8" i="7" s="1"/>
  <c r="AK8" i="7" s="1"/>
  <c r="AM8" i="7" s="1"/>
  <c r="AO8" i="7" s="1"/>
  <c r="AQ8" i="7" s="1"/>
  <c r="AS8" i="7" s="1"/>
  <c r="AU8" i="7" s="1"/>
  <c r="AW8" i="7" s="1"/>
  <c r="AY8" i="7" s="1"/>
  <c r="BA8" i="7" s="1"/>
  <c r="BC8" i="7" s="1"/>
  <c r="BE8" i="7" s="1"/>
  <c r="BG8" i="7" s="1"/>
  <c r="BI8" i="7" s="1"/>
  <c r="BK8" i="7" s="1"/>
  <c r="BM8" i="7" s="1"/>
  <c r="BO8" i="7" s="1"/>
  <c r="BQ8" i="7" s="1"/>
  <c r="BS8" i="7" s="1"/>
  <c r="BU8" i="7" s="1"/>
  <c r="BW8" i="7" s="1"/>
  <c r="BY8" i="7" s="1"/>
  <c r="CA8" i="7" s="1"/>
  <c r="CC8" i="7" s="1"/>
  <c r="CE8" i="7" s="1"/>
  <c r="CG8" i="7" s="1"/>
  <c r="CI8" i="7" s="1"/>
  <c r="CK8" i="7" s="1"/>
  <c r="CM8" i="7" s="1"/>
  <c r="CO8" i="7" s="1"/>
  <c r="CQ8" i="7" s="1"/>
  <c r="CS8" i="7" s="1"/>
  <c r="CU8" i="7" s="1"/>
  <c r="CW8" i="7" s="1"/>
  <c r="CY8" i="7" s="1"/>
  <c r="DA8" i="7" s="1"/>
  <c r="DC8" i="7" s="1"/>
  <c r="DE8" i="7" s="1"/>
  <c r="DG8" i="7" s="1"/>
  <c r="DI8" i="7" s="1"/>
  <c r="DK8" i="7" s="1"/>
  <c r="DM8" i="7" s="1"/>
  <c r="DO8" i="7" s="1"/>
  <c r="DQ8" i="7" s="1"/>
  <c r="DS8" i="7" s="1"/>
  <c r="DU8" i="7" s="1"/>
  <c r="DW8" i="7" s="1"/>
  <c r="DY8" i="7" s="1"/>
  <c r="EA8" i="7" s="1"/>
  <c r="EC8" i="7" s="1"/>
  <c r="EE8" i="7" s="1"/>
  <c r="EG8" i="7" s="1"/>
  <c r="EI8" i="7" s="1"/>
  <c r="EK8" i="7" s="1"/>
  <c r="EM8" i="7" s="1"/>
  <c r="EO8" i="7" s="1"/>
  <c r="EQ8" i="7" s="1"/>
  <c r="ES8" i="7" s="1"/>
  <c r="EU8" i="7" s="1"/>
  <c r="EW8" i="7" s="1"/>
  <c r="EY8" i="7" s="1"/>
  <c r="FA8" i="7" s="1"/>
  <c r="FC8" i="7" s="1"/>
  <c r="FE8" i="7" s="1"/>
  <c r="FG8" i="7" s="1"/>
  <c r="FI8" i="7" s="1"/>
  <c r="FK8" i="7" s="1"/>
  <c r="FM8" i="7" s="1"/>
  <c r="FO8" i="7" s="1"/>
  <c r="FQ8" i="7" s="1"/>
  <c r="FS8" i="7" s="1"/>
  <c r="FU8" i="7" s="1"/>
  <c r="FW8" i="7" s="1"/>
  <c r="FY8" i="7" s="1"/>
  <c r="GA8" i="7" s="1"/>
  <c r="GC8" i="7" s="1"/>
  <c r="GE8" i="7" s="1"/>
  <c r="GG8" i="7" s="1"/>
  <c r="GI8" i="7" s="1"/>
  <c r="GK8" i="7" s="1"/>
  <c r="GM8" i="7" s="1"/>
  <c r="GO8" i="7" s="1"/>
  <c r="GQ8" i="7" s="1"/>
  <c r="GS8" i="7" s="1"/>
  <c r="GU8" i="7" s="1"/>
  <c r="GW8" i="7" s="1"/>
  <c r="GY8" i="7" s="1"/>
  <c r="HA8" i="7" s="1"/>
  <c r="HC8" i="7" s="1"/>
  <c r="HE8" i="7" s="1"/>
  <c r="HG8" i="7" s="1"/>
  <c r="HI8" i="7" s="1"/>
  <c r="HK8" i="7" s="1"/>
  <c r="HM8" i="7" s="1"/>
  <c r="HO8" i="7" s="1"/>
  <c r="HQ8" i="7" s="1"/>
  <c r="HS8" i="7" s="1"/>
  <c r="HU8" i="7" s="1"/>
  <c r="HW8" i="7" s="1"/>
  <c r="HY8" i="7" s="1"/>
  <c r="IA8" i="7" s="1"/>
  <c r="IC8" i="7" s="1"/>
  <c r="IE8" i="7" s="1"/>
  <c r="IG8" i="7" s="1"/>
  <c r="II8" i="7" s="1"/>
  <c r="IK8" i="7" s="1"/>
  <c r="IM8" i="7" s="1"/>
  <c r="IO8" i="7" s="1"/>
  <c r="IQ8" i="7" s="1"/>
  <c r="IS8" i="7" s="1"/>
  <c r="IU8" i="7" s="1"/>
  <c r="IW8" i="7" s="1"/>
  <c r="IY8" i="7" s="1"/>
  <c r="JA8" i="7" s="1"/>
  <c r="JC8" i="7" s="1"/>
  <c r="JE8" i="7" s="1"/>
  <c r="JG8" i="7" s="1"/>
  <c r="JI8" i="7" s="1"/>
  <c r="JK8" i="7" s="1"/>
  <c r="JM8" i="7" s="1"/>
  <c r="JO8" i="7" s="1"/>
  <c r="JQ8" i="7" s="1"/>
  <c r="JS8" i="7" s="1"/>
  <c r="JU8" i="7" s="1"/>
  <c r="JW8" i="7" s="1"/>
  <c r="JY8" i="7" s="1"/>
  <c r="KA8" i="7" s="1"/>
  <c r="KC8" i="7" s="1"/>
  <c r="KE8" i="7" s="1"/>
  <c r="KG8" i="7" s="1"/>
  <c r="KI8" i="7" s="1"/>
  <c r="KK8" i="7" s="1"/>
  <c r="KM8" i="7" s="1"/>
  <c r="KO8" i="7" s="1"/>
  <c r="KQ8" i="7" s="1"/>
  <c r="KS8" i="7" s="1"/>
  <c r="KU8" i="7" s="1"/>
  <c r="KW8" i="7" s="1"/>
  <c r="KY8" i="7" s="1"/>
  <c r="LA8" i="7" s="1"/>
  <c r="LC8" i="7" s="1"/>
  <c r="LE8" i="7" s="1"/>
  <c r="LG8" i="7" s="1"/>
  <c r="LI8" i="7" s="1"/>
  <c r="LK8" i="7" s="1"/>
  <c r="LM8" i="7" s="1"/>
  <c r="LO8" i="7" s="1"/>
  <c r="LQ8" i="7" s="1"/>
  <c r="LS8" i="7" s="1"/>
  <c r="LU8" i="7" s="1"/>
  <c r="LW8" i="7" s="1"/>
  <c r="LY8" i="7" s="1"/>
  <c r="MA8" i="7" s="1"/>
  <c r="MC8" i="7" s="1"/>
  <c r="ME8" i="7" s="1"/>
  <c r="MG8" i="7" s="1"/>
  <c r="MI8" i="7" s="1"/>
  <c r="MK8" i="7" s="1"/>
  <c r="MM8" i="7" s="1"/>
  <c r="MO8" i="7" s="1"/>
  <c r="MQ8" i="7" s="1"/>
  <c r="MS8" i="7" s="1"/>
  <c r="MU8" i="7" s="1"/>
  <c r="MW8" i="7" s="1"/>
  <c r="MY8" i="7" s="1"/>
  <c r="NA8" i="7" s="1"/>
  <c r="NC8" i="7" s="1"/>
  <c r="NE8" i="7" s="1"/>
  <c r="NG8" i="7" s="1"/>
  <c r="NI8" i="7" s="1"/>
  <c r="NK8" i="7" s="1"/>
  <c r="NM8" i="7" s="1"/>
  <c r="NO8" i="7" s="1"/>
  <c r="NQ8" i="7" s="1"/>
  <c r="NS8" i="7" s="1"/>
  <c r="NU8" i="7" s="1"/>
  <c r="NW8" i="7" s="1"/>
  <c r="NY8" i="7" s="1"/>
  <c r="OA8" i="7" s="1"/>
  <c r="OC8" i="7" s="1"/>
  <c r="OE8" i="7" s="1"/>
  <c r="OG8" i="7" s="1"/>
  <c r="OI8" i="7" s="1"/>
  <c r="OK8" i="7" s="1"/>
  <c r="OM8" i="7" s="1"/>
  <c r="OO8" i="7" s="1"/>
  <c r="OQ8" i="7" s="1"/>
  <c r="OS8" i="7" s="1"/>
  <c r="OU8" i="7" s="1"/>
  <c r="OW8" i="7" s="1"/>
  <c r="OY8" i="7" s="1"/>
  <c r="PA8" i="7" s="1"/>
  <c r="PC8" i="7" s="1"/>
  <c r="PE8" i="7" s="1"/>
  <c r="PG8" i="7" s="1"/>
  <c r="PI8" i="7" s="1"/>
  <c r="PK8" i="7" s="1"/>
  <c r="PM8" i="7" s="1"/>
  <c r="PO8" i="7" s="1"/>
  <c r="PQ8" i="7" s="1"/>
  <c r="PS8" i="7" s="1"/>
  <c r="PU8" i="7" s="1"/>
  <c r="PW8" i="7" s="1"/>
  <c r="PY8" i="7" s="1"/>
  <c r="QA8" i="7" s="1"/>
  <c r="QC8" i="7" s="1"/>
  <c r="QE8" i="7" s="1"/>
  <c r="QG8" i="7" s="1"/>
  <c r="QI8" i="7" s="1"/>
  <c r="QK8" i="7" s="1"/>
  <c r="QM8" i="7" s="1"/>
  <c r="QO8" i="7" s="1"/>
  <c r="QQ8" i="7" s="1"/>
  <c r="QS8" i="7" s="1"/>
  <c r="QU8" i="7" s="1"/>
  <c r="QW8" i="7" s="1"/>
  <c r="QY8" i="7" s="1"/>
  <c r="RA8" i="7" s="1"/>
  <c r="RC8" i="7" s="1"/>
  <c r="RE8" i="7" s="1"/>
  <c r="RG8" i="7" s="1"/>
  <c r="RI8" i="7" s="1"/>
  <c r="RK8" i="7" s="1"/>
  <c r="RM8" i="7" s="1"/>
  <c r="RO8" i="7" s="1"/>
  <c r="RQ8" i="7" s="1"/>
  <c r="RS8" i="7" s="1"/>
  <c r="RU8" i="7" s="1"/>
  <c r="RW8" i="7" s="1"/>
  <c r="RY8" i="7" s="1"/>
  <c r="SA8" i="7" s="1"/>
  <c r="SC8" i="7" s="1"/>
  <c r="SE8" i="7" s="1"/>
  <c r="SG8" i="7" s="1"/>
  <c r="SI8" i="7" s="1"/>
  <c r="SK8" i="7" s="1"/>
  <c r="SM8" i="7" s="1"/>
  <c r="SO8" i="7" s="1"/>
  <c r="SQ8" i="7" s="1"/>
  <c r="SS8" i="7" s="1"/>
  <c r="SU8" i="7" s="1"/>
  <c r="SW8" i="7" s="1"/>
  <c r="SY8" i="7" s="1"/>
  <c r="TA8" i="7" s="1"/>
  <c r="TC8" i="7" s="1"/>
  <c r="TE8" i="7" s="1"/>
  <c r="TG8" i="7" s="1"/>
  <c r="TI8" i="7" s="1"/>
  <c r="TK8" i="7" s="1"/>
  <c r="TM8" i="7" s="1"/>
  <c r="TO8" i="7" s="1"/>
  <c r="TQ8" i="7" s="1"/>
  <c r="TS8" i="7" s="1"/>
  <c r="TU8" i="7" s="1"/>
  <c r="TW8" i="7" s="1"/>
  <c r="TY8" i="7" s="1"/>
  <c r="UA8" i="7" s="1"/>
  <c r="UC8" i="7" s="1"/>
  <c r="UE8" i="7" s="1"/>
  <c r="UG8" i="7" s="1"/>
  <c r="UI8" i="7" s="1"/>
  <c r="UK8" i="7" s="1"/>
  <c r="UM8" i="7" s="1"/>
  <c r="UO8" i="7" s="1"/>
  <c r="UQ8" i="7" s="1"/>
  <c r="US8" i="7" s="1"/>
  <c r="UU8" i="7" s="1"/>
  <c r="UW8" i="7" s="1"/>
  <c r="UY8" i="7" s="1"/>
  <c r="VA8" i="7" s="1"/>
  <c r="VC8" i="7" s="1"/>
  <c r="VE8" i="7" s="1"/>
  <c r="VG8" i="7" s="1"/>
  <c r="VI8" i="7" s="1"/>
  <c r="VK8" i="7" s="1"/>
  <c r="VM8" i="7" s="1"/>
  <c r="VO8" i="7" s="1"/>
  <c r="VQ8" i="7" s="1"/>
  <c r="VS8" i="7" s="1"/>
  <c r="VU8" i="7" s="1"/>
  <c r="VW8" i="7" s="1"/>
  <c r="VY8" i="7" s="1"/>
  <c r="WA8" i="7" s="1"/>
  <c r="WC8" i="7" s="1"/>
  <c r="WE8" i="7" s="1"/>
  <c r="WG8" i="7" s="1"/>
  <c r="WI8" i="7" s="1"/>
  <c r="WK8" i="7" s="1"/>
  <c r="WM8" i="7" s="1"/>
  <c r="WO8" i="7" s="1"/>
  <c r="WQ8" i="7" s="1"/>
  <c r="WS8" i="7" s="1"/>
  <c r="WU8" i="7" s="1"/>
  <c r="WW8" i="7" s="1"/>
  <c r="WY8" i="7" s="1"/>
  <c r="XA8" i="7" s="1"/>
  <c r="XC8" i="7" s="1"/>
  <c r="XE8" i="7" s="1"/>
  <c r="XG8" i="7" s="1"/>
  <c r="XI8" i="7" s="1"/>
  <c r="XK8" i="7" s="1"/>
  <c r="XM8" i="7" s="1"/>
  <c r="XO8" i="7" s="1"/>
  <c r="XQ8" i="7" s="1"/>
  <c r="XS8" i="7" s="1"/>
  <c r="XU8" i="7" s="1"/>
  <c r="XW8" i="7" s="1"/>
  <c r="XY8" i="7" s="1"/>
  <c r="YA8" i="7" s="1"/>
  <c r="YC8" i="7" s="1"/>
  <c r="YE8" i="7" s="1"/>
  <c r="YG8" i="7" s="1"/>
  <c r="YI8" i="7" s="1"/>
  <c r="YK8" i="7" s="1"/>
  <c r="YM8" i="7" s="1"/>
  <c r="YO8" i="7" s="1"/>
  <c r="YQ8" i="7" s="1"/>
  <c r="YS8" i="7" s="1"/>
  <c r="YU8" i="7" s="1"/>
  <c r="YW8" i="7" s="1"/>
  <c r="YY8" i="7" s="1"/>
  <c r="ZA8" i="7" s="1"/>
  <c r="ZC8" i="7" s="1"/>
  <c r="ZE8" i="7" s="1"/>
  <c r="ZG8" i="7" s="1"/>
  <c r="ZI8" i="7" s="1"/>
  <c r="ZK8" i="7" s="1"/>
  <c r="ZM8" i="7" s="1"/>
  <c r="ZO8" i="7" s="1"/>
  <c r="ZQ8" i="7" s="1"/>
  <c r="ZS8" i="7" s="1"/>
  <c r="ZU8" i="7" s="1"/>
  <c r="ZW8" i="7" s="1"/>
  <c r="ZY8" i="7" s="1"/>
  <c r="AAA8" i="7" s="1"/>
  <c r="AAC8" i="7" s="1"/>
  <c r="AAE8" i="7" s="1"/>
  <c r="AAG8" i="7" s="1"/>
  <c r="AAI8" i="7" s="1"/>
  <c r="AAK8" i="7" s="1"/>
  <c r="AAM8" i="7" s="1"/>
  <c r="AAO8" i="7" s="1"/>
  <c r="AAQ8" i="7" s="1"/>
  <c r="AAS8" i="7" s="1"/>
  <c r="AAU8" i="7" s="1"/>
  <c r="AAW8" i="7" s="1"/>
  <c r="AAY8" i="7" s="1"/>
  <c r="ABA8" i="7" s="1"/>
  <c r="ABC8" i="7" s="1"/>
  <c r="ABE8" i="7" s="1"/>
  <c r="ABG8" i="7" s="1"/>
  <c r="ABI8" i="7" s="1"/>
  <c r="ABK8" i="7" s="1"/>
  <c r="ABM8" i="7" s="1"/>
  <c r="ABO8" i="7" s="1"/>
  <c r="ABQ8" i="7" s="1"/>
  <c r="ABS8" i="7" s="1"/>
  <c r="ABU8" i="7" s="1"/>
  <c r="ABW8" i="7" s="1"/>
  <c r="ABY8" i="7" s="1"/>
  <c r="ACA8" i="7" s="1"/>
  <c r="ACC8" i="7" s="1"/>
  <c r="ACE8" i="7" s="1"/>
  <c r="ACG8" i="7" s="1"/>
  <c r="ACI8" i="7" s="1"/>
  <c r="ACK8" i="7" s="1"/>
  <c r="ACM8" i="7" s="1"/>
  <c r="ACO8" i="7" s="1"/>
  <c r="ACQ8" i="7" s="1"/>
  <c r="ACS8" i="7" s="1"/>
  <c r="ACU8" i="7" s="1"/>
  <c r="ACW8" i="7" s="1"/>
  <c r="ACY8" i="7" s="1"/>
  <c r="ADA8" i="7" s="1"/>
  <c r="ADC8" i="7" s="1"/>
  <c r="ADE8" i="7" s="1"/>
  <c r="ADG8" i="7" s="1"/>
  <c r="ADI8" i="7" s="1"/>
  <c r="ADK8" i="7" s="1"/>
  <c r="ADM8" i="7" s="1"/>
  <c r="ADO8" i="7" s="1"/>
  <c r="ADQ8" i="7" s="1"/>
  <c r="ADS8" i="7" s="1"/>
  <c r="ADU8" i="7" s="1"/>
  <c r="ADW8" i="7" s="1"/>
  <c r="ADY8" i="7" s="1"/>
  <c r="AEA8" i="7" s="1"/>
  <c r="AEC8" i="7" s="1"/>
  <c r="AEE8" i="7" s="1"/>
  <c r="AEG8" i="7" s="1"/>
  <c r="AEI8" i="7" s="1"/>
  <c r="AEK8" i="7" s="1"/>
  <c r="AEM8" i="7" s="1"/>
  <c r="AEO8" i="7" s="1"/>
  <c r="AEQ8" i="7" s="1"/>
  <c r="AES8" i="7" s="1"/>
  <c r="AEU8" i="7" s="1"/>
  <c r="AEW8" i="7" s="1"/>
  <c r="AEY8" i="7" s="1"/>
  <c r="AFA8" i="7" s="1"/>
  <c r="AFC8" i="7" s="1"/>
  <c r="AFE8" i="7" s="1"/>
  <c r="AFG8" i="7" s="1"/>
  <c r="AFI8" i="7" s="1"/>
  <c r="AFK8" i="7" s="1"/>
  <c r="AFM8" i="7" s="1"/>
  <c r="AFO8" i="7" s="1"/>
  <c r="AFQ8" i="7" s="1"/>
  <c r="AFS8" i="7" s="1"/>
  <c r="AFU8" i="7" s="1"/>
  <c r="AFW8" i="7" s="1"/>
  <c r="AFY8" i="7" s="1"/>
  <c r="AGA8" i="7" s="1"/>
  <c r="AGC8" i="7" s="1"/>
  <c r="AGE8" i="7" s="1"/>
  <c r="AGG8" i="7" s="1"/>
  <c r="AGI8" i="7" s="1"/>
  <c r="AGK8" i="7" s="1"/>
  <c r="AGM8" i="7" s="1"/>
  <c r="AGO8" i="7" s="1"/>
  <c r="AGQ8" i="7" s="1"/>
  <c r="AGS8" i="7" s="1"/>
  <c r="AGU8" i="7" s="1"/>
  <c r="AGW8" i="7" s="1"/>
  <c r="AGY8" i="7" s="1"/>
  <c r="AHA8" i="7" s="1"/>
  <c r="AHC8" i="7" s="1"/>
  <c r="AHE8" i="7" s="1"/>
  <c r="AHG8" i="7" s="1"/>
  <c r="AHI8" i="7" s="1"/>
  <c r="AHK8" i="7" s="1"/>
  <c r="AHM8" i="7" s="1"/>
  <c r="AHO8" i="7" s="1"/>
  <c r="AHQ8" i="7" s="1"/>
  <c r="AHS8" i="7" s="1"/>
  <c r="AHU8" i="7" s="1"/>
  <c r="AHW8" i="7" s="1"/>
  <c r="AHY8" i="7" s="1"/>
  <c r="AIA8" i="7" s="1"/>
  <c r="AIC8" i="7" s="1"/>
  <c r="AIE8" i="7" s="1"/>
  <c r="AIG8" i="7" s="1"/>
  <c r="AII8" i="7" s="1"/>
  <c r="AIK8" i="7" s="1"/>
  <c r="AIM8" i="7" s="1"/>
  <c r="AIO8" i="7" s="1"/>
  <c r="AIQ8" i="7" s="1"/>
  <c r="AIS8" i="7" s="1"/>
  <c r="AIU8" i="7" s="1"/>
  <c r="AIW8" i="7" s="1"/>
  <c r="AIY8" i="7" s="1"/>
  <c r="AJA8" i="7" s="1"/>
  <c r="AJC8" i="7" s="1"/>
  <c r="AJE8" i="7" s="1"/>
  <c r="AJG8" i="7" s="1"/>
  <c r="AJI8" i="7" s="1"/>
  <c r="AJK8" i="7" s="1"/>
  <c r="AJM8" i="7" s="1"/>
  <c r="AJO8" i="7" s="1"/>
  <c r="AJQ8" i="7" s="1"/>
  <c r="AJS8" i="7" s="1"/>
  <c r="AJU8" i="7" s="1"/>
  <c r="AJW8" i="7" s="1"/>
  <c r="AJY8" i="7" s="1"/>
  <c r="AKA8" i="7" s="1"/>
  <c r="AKC8" i="7" s="1"/>
  <c r="AKE8" i="7" s="1"/>
  <c r="AKG8" i="7" s="1"/>
  <c r="AKI8" i="7" s="1"/>
  <c r="AKK8" i="7" s="1"/>
  <c r="AKM8" i="7" s="1"/>
  <c r="AKO8" i="7" s="1"/>
  <c r="AKQ8" i="7" s="1"/>
  <c r="AKS8" i="7" s="1"/>
  <c r="AKU8" i="7" s="1"/>
  <c r="AKW8" i="7" s="1"/>
  <c r="AKY8" i="7" s="1"/>
  <c r="ALA8" i="7" s="1"/>
  <c r="ALC8" i="7" s="1"/>
  <c r="ALE8" i="7" s="1"/>
  <c r="ALG8" i="7" s="1"/>
  <c r="ALI8" i="7" s="1"/>
  <c r="ALK8" i="7" s="1"/>
  <c r="ALM8" i="7" s="1"/>
  <c r="ALO8" i="7" s="1"/>
  <c r="ALQ8" i="7" s="1"/>
  <c r="ALS8" i="7" s="1"/>
  <c r="ALU8" i="7" s="1"/>
  <c r="ALW8" i="7" s="1"/>
  <c r="ALY8" i="7" s="1"/>
  <c r="AMA8" i="7" s="1"/>
  <c r="AMC8" i="7" s="1"/>
  <c r="AME8" i="7" s="1"/>
  <c r="AMG8" i="7" s="1"/>
  <c r="AMI8" i="7" s="1"/>
  <c r="AMK8" i="7" s="1"/>
  <c r="AMM8" i="7" s="1"/>
  <c r="AMO8" i="7" s="1"/>
  <c r="AMQ8" i="7" s="1"/>
  <c r="AMS8" i="7" s="1"/>
  <c r="AMU8" i="7" s="1"/>
  <c r="AMW8" i="7" s="1"/>
  <c r="AMY8" i="7" s="1"/>
  <c r="ANA8" i="7" s="1"/>
  <c r="ANC8" i="7" s="1"/>
  <c r="ANE8" i="7" s="1"/>
  <c r="ANG8" i="7" s="1"/>
  <c r="ANI8" i="7" s="1"/>
  <c r="ANK8" i="7" s="1"/>
  <c r="ANM8" i="7" s="1"/>
  <c r="ANO8" i="7" s="1"/>
  <c r="ANQ8" i="7" s="1"/>
  <c r="ANS8" i="7" s="1"/>
  <c r="ANU8" i="7" s="1"/>
  <c r="ANW8" i="7" s="1"/>
  <c r="ANY8" i="7" s="1"/>
  <c r="AOA8" i="7" s="1"/>
  <c r="AOC8" i="7" s="1"/>
  <c r="AOE8" i="7" s="1"/>
  <c r="AOG8" i="7" s="1"/>
  <c r="AOI8" i="7" s="1"/>
  <c r="AOK8" i="7" s="1"/>
  <c r="AOM8" i="7" s="1"/>
  <c r="AOO8" i="7" s="1"/>
  <c r="AOQ8" i="7" s="1"/>
  <c r="AOS8" i="7" s="1"/>
  <c r="AOU8" i="7" s="1"/>
  <c r="AOW8" i="7" s="1"/>
  <c r="AOY8" i="7" s="1"/>
  <c r="APA8" i="7" s="1"/>
  <c r="APC8" i="7" s="1"/>
  <c r="APE8" i="7" s="1"/>
  <c r="APG8" i="7" s="1"/>
  <c r="API8" i="7" s="1"/>
  <c r="APK8" i="7" s="1"/>
  <c r="APM8" i="7" s="1"/>
  <c r="APO8" i="7" s="1"/>
  <c r="APQ8" i="7" s="1"/>
  <c r="APS8" i="7" s="1"/>
  <c r="APU8" i="7" s="1"/>
  <c r="APW8" i="7" s="1"/>
  <c r="APY8" i="7" s="1"/>
  <c r="AQA8" i="7" s="1"/>
  <c r="AQC8" i="7" s="1"/>
  <c r="AQE8" i="7" s="1"/>
  <c r="AQG8" i="7" s="1"/>
  <c r="AQI8" i="7" s="1"/>
  <c r="AQK8" i="7" s="1"/>
  <c r="AQM8" i="7" s="1"/>
  <c r="AQO8" i="7" s="1"/>
  <c r="AQQ8" i="7" s="1"/>
  <c r="AQS8" i="7" s="1"/>
  <c r="AQU8" i="7" s="1"/>
  <c r="AQW8" i="7" s="1"/>
  <c r="AQY8" i="7" s="1"/>
  <c r="ARA8" i="7" s="1"/>
  <c r="ARC8" i="7" s="1"/>
  <c r="ARE8" i="7" s="1"/>
  <c r="ARG8" i="7" s="1"/>
  <c r="ARI8" i="7" s="1"/>
  <c r="ARK8" i="7" s="1"/>
  <c r="ARM8" i="7" s="1"/>
  <c r="ARO8" i="7" s="1"/>
  <c r="ARQ8" i="7" s="1"/>
  <c r="ARS8" i="7" s="1"/>
  <c r="ARU8" i="7" s="1"/>
  <c r="ARW8" i="7" s="1"/>
  <c r="ARY8" i="7" s="1"/>
  <c r="ASA8" i="7" s="1"/>
  <c r="ASC8" i="7" s="1"/>
  <c r="ASE8" i="7" s="1"/>
  <c r="ASG8" i="7" s="1"/>
  <c r="ASI8" i="7" s="1"/>
  <c r="ASK8" i="7" s="1"/>
  <c r="ASM8" i="7" s="1"/>
  <c r="ASO8" i="7" s="1"/>
  <c r="ASQ8" i="7" s="1"/>
  <c r="ASS8" i="7" s="1"/>
  <c r="ASU8" i="7" s="1"/>
  <c r="ASW8" i="7" s="1"/>
  <c r="ASY8" i="7" s="1"/>
  <c r="ATA8" i="7" s="1"/>
  <c r="ATC8" i="7" s="1"/>
  <c r="ATE8" i="7" s="1"/>
  <c r="ATG8" i="7" s="1"/>
  <c r="ATI8" i="7" s="1"/>
  <c r="ATK8" i="7" s="1"/>
  <c r="ATM8" i="7" s="1"/>
  <c r="ATO8" i="7" s="1"/>
  <c r="ATQ8" i="7" s="1"/>
  <c r="ATS8" i="7" s="1"/>
  <c r="ATU8" i="7" s="1"/>
  <c r="ATW8" i="7" s="1"/>
  <c r="ATY8" i="7" s="1"/>
  <c r="AUA8" i="7" s="1"/>
  <c r="AUC8" i="7" s="1"/>
  <c r="AUE8" i="7" s="1"/>
  <c r="AUG8" i="7" s="1"/>
  <c r="AUI8" i="7" s="1"/>
  <c r="AUK8" i="7" s="1"/>
  <c r="AUM8" i="7" s="1"/>
  <c r="AUO8" i="7" s="1"/>
  <c r="AUQ8" i="7" s="1"/>
  <c r="AUS8" i="7" s="1"/>
  <c r="AUU8" i="7" s="1"/>
  <c r="AUW8" i="7" s="1"/>
  <c r="AUY8" i="7" s="1"/>
  <c r="AVA8" i="7" s="1"/>
  <c r="AVC8" i="7" s="1"/>
  <c r="AVE8" i="7" s="1"/>
  <c r="AVG8" i="7" s="1"/>
  <c r="AVI8" i="7" s="1"/>
  <c r="AVK8" i="7" s="1"/>
  <c r="AVM8" i="7" s="1"/>
  <c r="AVO8" i="7" s="1"/>
  <c r="AVQ8" i="7" s="1"/>
  <c r="AVS8" i="7" s="1"/>
  <c r="AVU8" i="7" s="1"/>
  <c r="AVW8" i="7" s="1"/>
  <c r="AVY8" i="7" s="1"/>
  <c r="AWA8" i="7" s="1"/>
  <c r="AWC8" i="7" s="1"/>
  <c r="AWE8" i="7" s="1"/>
  <c r="AWG8" i="7" s="1"/>
  <c r="AWI8" i="7" s="1"/>
  <c r="AWK8" i="7" s="1"/>
  <c r="AWM8" i="7" s="1"/>
  <c r="AWO8" i="7" s="1"/>
  <c r="AWQ8" i="7" s="1"/>
  <c r="AWS8" i="7" s="1"/>
  <c r="AWU8" i="7" s="1"/>
  <c r="AWW8" i="7" s="1"/>
  <c r="AWY8" i="7" s="1"/>
  <c r="AXA8" i="7" s="1"/>
  <c r="AXC8" i="7" s="1"/>
  <c r="AXE8" i="7" s="1"/>
  <c r="AXG8" i="7" s="1"/>
  <c r="AXI8" i="7" s="1"/>
  <c r="AXK8" i="7" s="1"/>
  <c r="AXM8" i="7" s="1"/>
  <c r="AXO8" i="7" s="1"/>
  <c r="AXQ8" i="7" s="1"/>
  <c r="AXS8" i="7" s="1"/>
  <c r="AXU8" i="7" s="1"/>
  <c r="AXW8" i="7" s="1"/>
  <c r="AXY8" i="7" s="1"/>
  <c r="AYA8" i="7" s="1"/>
  <c r="AYC8" i="7" s="1"/>
  <c r="AYE8" i="7" s="1"/>
  <c r="AYG8" i="7" s="1"/>
  <c r="AYI8" i="7" s="1"/>
  <c r="AYK8" i="7" s="1"/>
  <c r="AYM8" i="7" s="1"/>
  <c r="AYO8" i="7" s="1"/>
  <c r="AYQ8" i="7" s="1"/>
  <c r="AYS8" i="7" s="1"/>
  <c r="AYU8" i="7" s="1"/>
  <c r="AYW8" i="7" s="1"/>
  <c r="AYY8" i="7" s="1"/>
  <c r="AZA8" i="7" s="1"/>
  <c r="AZC8" i="7" s="1"/>
  <c r="AZE8" i="7" s="1"/>
  <c r="AZG8" i="7" s="1"/>
  <c r="AZI8" i="7" s="1"/>
  <c r="AZK8" i="7" s="1"/>
  <c r="AZM8" i="7" s="1"/>
  <c r="AZO8" i="7" s="1"/>
  <c r="AZQ8" i="7" s="1"/>
  <c r="AZS8" i="7" s="1"/>
  <c r="AZU8" i="7" s="1"/>
  <c r="AZW8" i="7" s="1"/>
  <c r="AZY8" i="7" s="1"/>
  <c r="BAA8" i="7" s="1"/>
  <c r="BAC8" i="7" s="1"/>
  <c r="BAE8" i="7" s="1"/>
  <c r="BAG8" i="7" s="1"/>
  <c r="BAI8" i="7" s="1"/>
  <c r="BAK8" i="7" s="1"/>
  <c r="BAM8" i="7" s="1"/>
  <c r="BAO8" i="7" s="1"/>
  <c r="BAQ8" i="7" s="1"/>
  <c r="BAS8" i="7" s="1"/>
  <c r="BAU8" i="7" s="1"/>
  <c r="BAW8" i="7" s="1"/>
  <c r="BAY8" i="7" s="1"/>
  <c r="BBA8" i="7" s="1"/>
  <c r="BBC8" i="7" s="1"/>
  <c r="BBE8" i="7" s="1"/>
  <c r="BBG8" i="7" s="1"/>
  <c r="BBI8" i="7" s="1"/>
  <c r="BBK8" i="7" s="1"/>
  <c r="BBM8" i="7" s="1"/>
  <c r="BBO8" i="7" s="1"/>
  <c r="BBQ8" i="7" s="1"/>
  <c r="BBS8" i="7" s="1"/>
  <c r="BBU8" i="7" s="1"/>
  <c r="BBW8" i="7" s="1"/>
  <c r="BBY8" i="7" s="1"/>
  <c r="BCA8" i="7" s="1"/>
  <c r="BCC8" i="7" s="1"/>
  <c r="BCE8" i="7" s="1"/>
  <c r="BCG8" i="7" s="1"/>
  <c r="BCI8" i="7" s="1"/>
  <c r="BCK8" i="7" s="1"/>
  <c r="BCM8" i="7" s="1"/>
  <c r="BCO8" i="7" s="1"/>
  <c r="BCQ8" i="7" s="1"/>
  <c r="BCS8" i="7" s="1"/>
  <c r="BCU8" i="7" s="1"/>
  <c r="BCW8" i="7" s="1"/>
  <c r="BCY8" i="7" s="1"/>
  <c r="BDA8" i="7" s="1"/>
  <c r="BDC8" i="7" s="1"/>
  <c r="BDE8" i="7" s="1"/>
  <c r="BDG8" i="7" s="1"/>
  <c r="BDI8" i="7" s="1"/>
  <c r="BDK8" i="7" s="1"/>
  <c r="BDM8" i="7" s="1"/>
  <c r="BDO8" i="7" s="1"/>
  <c r="BDQ8" i="7" s="1"/>
  <c r="BDS8" i="7" s="1"/>
  <c r="BDU8" i="7" s="1"/>
  <c r="BDW8" i="7" s="1"/>
  <c r="BDY8" i="7" s="1"/>
  <c r="BEA8" i="7" s="1"/>
  <c r="BEC8" i="7" s="1"/>
  <c r="BEE8" i="7" s="1"/>
  <c r="BEG8" i="7" s="1"/>
  <c r="BEI8" i="7" s="1"/>
  <c r="BEK8" i="7" s="1"/>
  <c r="BEM8" i="7" s="1"/>
  <c r="BEO8" i="7" s="1"/>
  <c r="BEQ8" i="7" s="1"/>
  <c r="BES8" i="7" s="1"/>
  <c r="BEU8" i="7" s="1"/>
  <c r="BEW8" i="7" s="1"/>
  <c r="BEY8" i="7" s="1"/>
  <c r="BFA8" i="7" s="1"/>
  <c r="BFC8" i="7" s="1"/>
  <c r="BFE8" i="7" s="1"/>
  <c r="BFG8" i="7" s="1"/>
  <c r="BFI8" i="7" s="1"/>
  <c r="BFK8" i="7" s="1"/>
  <c r="BFM8" i="7" s="1"/>
  <c r="BFO8" i="7" s="1"/>
  <c r="BFQ8" i="7" s="1"/>
  <c r="BFS8" i="7" s="1"/>
  <c r="BFU8" i="7" s="1"/>
  <c r="BFW8" i="7" s="1"/>
  <c r="BFY8" i="7" s="1"/>
  <c r="BGA8" i="7" s="1"/>
  <c r="BGC8" i="7" s="1"/>
  <c r="BGE8" i="7" s="1"/>
  <c r="BGG8" i="7" s="1"/>
  <c r="BGI8" i="7" s="1"/>
  <c r="BGK8" i="7" s="1"/>
  <c r="BGM8" i="7" s="1"/>
  <c r="BGO8" i="7" s="1"/>
  <c r="BGQ8" i="7" s="1"/>
  <c r="BGS8" i="7" s="1"/>
  <c r="BGU8" i="7" s="1"/>
  <c r="BGW8" i="7" s="1"/>
  <c r="BGY8" i="7" s="1"/>
  <c r="BHA8" i="7" s="1"/>
  <c r="BHC8" i="7" s="1"/>
  <c r="BHE8" i="7" s="1"/>
  <c r="BHG8" i="7" s="1"/>
  <c r="BHI8" i="7" s="1"/>
  <c r="BHK8" i="7" s="1"/>
  <c r="BHM8" i="7" s="1"/>
  <c r="BHO8" i="7" s="1"/>
  <c r="BHQ8" i="7" s="1"/>
  <c r="BHS8" i="7" s="1"/>
  <c r="BHU8" i="7" s="1"/>
  <c r="BHW8" i="7" s="1"/>
  <c r="BHY8" i="7" s="1"/>
  <c r="BIA8" i="7" s="1"/>
  <c r="BIC8" i="7" s="1"/>
  <c r="BIE8" i="7" s="1"/>
  <c r="BIG8" i="7" s="1"/>
  <c r="BII8" i="7" s="1"/>
  <c r="BIK8" i="7" s="1"/>
  <c r="BIM8" i="7" s="1"/>
  <c r="BIO8" i="7" s="1"/>
  <c r="BIQ8" i="7" s="1"/>
  <c r="BIS8" i="7" s="1"/>
  <c r="BIU8" i="7" s="1"/>
  <c r="BIW8" i="7" s="1"/>
  <c r="BIY8" i="7" s="1"/>
  <c r="BJA8" i="7" s="1"/>
  <c r="BJC8" i="7" s="1"/>
  <c r="BJE8" i="7" s="1"/>
  <c r="BJG8" i="7" s="1"/>
  <c r="BJI8" i="7" s="1"/>
  <c r="BJK8" i="7" s="1"/>
  <c r="BJM8" i="7" s="1"/>
  <c r="BJO8" i="7" s="1"/>
  <c r="BJQ8" i="7" s="1"/>
  <c r="BJS8" i="7" s="1"/>
  <c r="BJU8" i="7" s="1"/>
  <c r="BJW8" i="7" s="1"/>
  <c r="BJY8" i="7" s="1"/>
  <c r="BKA8" i="7" s="1"/>
  <c r="BKC8" i="7" s="1"/>
  <c r="BKE8" i="7" s="1"/>
  <c r="BKG8" i="7" s="1"/>
  <c r="BKI8" i="7" s="1"/>
  <c r="BKK8" i="7" s="1"/>
  <c r="BKM8" i="7" s="1"/>
  <c r="BKO8" i="7" s="1"/>
  <c r="BKQ8" i="7" s="1"/>
  <c r="BKS8" i="7" s="1"/>
  <c r="BKU8" i="7" s="1"/>
  <c r="BKW8" i="7" s="1"/>
  <c r="BKY8" i="7" s="1"/>
  <c r="BLA8" i="7" s="1"/>
  <c r="BLC8" i="7" s="1"/>
  <c r="BLE8" i="7" s="1"/>
  <c r="BLG8" i="7" s="1"/>
  <c r="BLI8" i="7" s="1"/>
  <c r="BLK8" i="7" s="1"/>
  <c r="BLM8" i="7" s="1"/>
  <c r="BLO8" i="7" s="1"/>
  <c r="BLQ8" i="7" s="1"/>
  <c r="BLS8" i="7" s="1"/>
  <c r="BLU8" i="7" s="1"/>
  <c r="BLW8" i="7" s="1"/>
  <c r="BLY8" i="7" s="1"/>
  <c r="BMA8" i="7" s="1"/>
  <c r="BMC8" i="7" s="1"/>
  <c r="BME8" i="7" s="1"/>
  <c r="BMG8" i="7" s="1"/>
  <c r="BMI8" i="7" s="1"/>
  <c r="BMK8" i="7" s="1"/>
  <c r="BMM8" i="7" s="1"/>
  <c r="BMO8" i="7" s="1"/>
  <c r="BMQ8" i="7" s="1"/>
  <c r="BMS8" i="7" s="1"/>
  <c r="BMU8" i="7" s="1"/>
  <c r="BMW8" i="7" s="1"/>
  <c r="BMY8" i="7" s="1"/>
  <c r="BNA8" i="7" s="1"/>
  <c r="BNC8" i="7" s="1"/>
  <c r="BNE8" i="7" s="1"/>
  <c r="BNG8" i="7" s="1"/>
  <c r="BNI8" i="7" s="1"/>
  <c r="BNK8" i="7" s="1"/>
  <c r="BNM8" i="7" s="1"/>
  <c r="BNO8" i="7" s="1"/>
  <c r="BNQ8" i="7" s="1"/>
  <c r="BNS8" i="7" s="1"/>
  <c r="BNU8" i="7" s="1"/>
  <c r="BNW8" i="7" s="1"/>
  <c r="BNY8" i="7" s="1"/>
  <c r="BOA8" i="7" s="1"/>
  <c r="BOC8" i="7" s="1"/>
  <c r="BOE8" i="7" s="1"/>
  <c r="BOG8" i="7" s="1"/>
  <c r="BOI8" i="7" s="1"/>
  <c r="BOK8" i="7" s="1"/>
  <c r="BOM8" i="7" s="1"/>
  <c r="BOO8" i="7" s="1"/>
  <c r="BOQ8" i="7" s="1"/>
  <c r="BOS8" i="7" s="1"/>
  <c r="BOU8" i="7" s="1"/>
  <c r="BOW8" i="7" s="1"/>
  <c r="BOY8" i="7" s="1"/>
  <c r="BPA8" i="7" s="1"/>
  <c r="BPC8" i="7" s="1"/>
  <c r="BPE8" i="7" s="1"/>
  <c r="BPG8" i="7" s="1"/>
  <c r="BPI8" i="7" s="1"/>
  <c r="BPK8" i="7" s="1"/>
  <c r="BPM8" i="7" s="1"/>
  <c r="BPO8" i="7" s="1"/>
  <c r="BPQ8" i="7" s="1"/>
  <c r="BPS8" i="7" s="1"/>
  <c r="BPU8" i="7" s="1"/>
  <c r="BPW8" i="7" s="1"/>
  <c r="BPY8" i="7" s="1"/>
  <c r="BQA8" i="7" s="1"/>
  <c r="BQC8" i="7" s="1"/>
  <c r="BQE8" i="7" s="1"/>
  <c r="BQG8" i="7" s="1"/>
  <c r="BQI8" i="7" s="1"/>
  <c r="BQK8" i="7" s="1"/>
  <c r="BQM8" i="7" s="1"/>
  <c r="BQO8" i="7" s="1"/>
  <c r="BQQ8" i="7" s="1"/>
  <c r="BQS8" i="7" s="1"/>
  <c r="BQU8" i="7" s="1"/>
  <c r="BQW8" i="7" s="1"/>
  <c r="BQY8" i="7" s="1"/>
  <c r="BRA8" i="7" s="1"/>
  <c r="BRC8" i="7" s="1"/>
  <c r="BRE8" i="7" s="1"/>
  <c r="BRG8" i="7" s="1"/>
  <c r="BRI8" i="7" s="1"/>
  <c r="BRK8" i="7" s="1"/>
  <c r="BRM8" i="7" s="1"/>
  <c r="BRO8" i="7" s="1"/>
  <c r="BRQ8" i="7" s="1"/>
  <c r="BRS8" i="7" s="1"/>
  <c r="BRU8" i="7" s="1"/>
  <c r="BRW8" i="7" s="1"/>
  <c r="BRY8" i="7" s="1"/>
  <c r="BSA8" i="7" s="1"/>
  <c r="BSC8" i="7" s="1"/>
  <c r="BSE8" i="7" s="1"/>
  <c r="BSG8" i="7" s="1"/>
  <c r="BSI8" i="7" s="1"/>
  <c r="BSK8" i="7" s="1"/>
  <c r="BSM8" i="7" s="1"/>
  <c r="BSO8" i="7" s="1"/>
  <c r="BSQ8" i="7" s="1"/>
  <c r="BSS8" i="7" s="1"/>
  <c r="BSU8" i="7" s="1"/>
  <c r="BSW8" i="7" s="1"/>
  <c r="BSY8" i="7" s="1"/>
  <c r="BTA8" i="7" s="1"/>
  <c r="BTC8" i="7" s="1"/>
  <c r="BTE8" i="7" s="1"/>
  <c r="BTG8" i="7" s="1"/>
  <c r="BTI8" i="7" s="1"/>
  <c r="BTK8" i="7" s="1"/>
  <c r="BTM8" i="7" s="1"/>
  <c r="BTO8" i="7" s="1"/>
  <c r="BTQ8" i="7" s="1"/>
  <c r="BTS8" i="7" s="1"/>
  <c r="BTU8" i="7" s="1"/>
  <c r="BTW8" i="7" s="1"/>
  <c r="BTY8" i="7" s="1"/>
  <c r="BUA8" i="7" s="1"/>
  <c r="BUC8" i="7" s="1"/>
  <c r="BUE8" i="7" s="1"/>
  <c r="BUG8" i="7" s="1"/>
  <c r="BUI8" i="7" s="1"/>
  <c r="BUK8" i="7" s="1"/>
  <c r="BUM8" i="7" s="1"/>
  <c r="BUO8" i="7" s="1"/>
  <c r="BUQ8" i="7" s="1"/>
  <c r="BUS8" i="7" s="1"/>
  <c r="BUU8" i="7" s="1"/>
  <c r="BUW8" i="7" s="1"/>
  <c r="BUY8" i="7" s="1"/>
  <c r="BVA8" i="7" s="1"/>
  <c r="BVC8" i="7" s="1"/>
  <c r="BVE8" i="7" s="1"/>
  <c r="BVG8" i="7" s="1"/>
  <c r="BVI8" i="7" s="1"/>
  <c r="BVK8" i="7" s="1"/>
  <c r="BVM8" i="7" s="1"/>
  <c r="BVO8" i="7" s="1"/>
  <c r="BVQ8" i="7" s="1"/>
  <c r="BVS8" i="7" s="1"/>
  <c r="BVU8" i="7" s="1"/>
  <c r="BVW8" i="7" s="1"/>
  <c r="BVY8" i="7" s="1"/>
  <c r="BWA8" i="7" s="1"/>
  <c r="BWC8" i="7" s="1"/>
  <c r="BWE8" i="7" s="1"/>
  <c r="BWG8" i="7" s="1"/>
  <c r="BWI8" i="7" s="1"/>
  <c r="BWK8" i="7" s="1"/>
  <c r="BWM8" i="7" s="1"/>
  <c r="BWO8" i="7" s="1"/>
  <c r="BWQ8" i="7" s="1"/>
  <c r="BWS8" i="7" s="1"/>
  <c r="BWU8" i="7" s="1"/>
  <c r="BWW8" i="7" s="1"/>
  <c r="BWY8" i="7" s="1"/>
  <c r="BXA8" i="7" s="1"/>
  <c r="BXC8" i="7" s="1"/>
  <c r="BXE8" i="7" s="1"/>
  <c r="BXG8" i="7" s="1"/>
  <c r="BXI8" i="7" s="1"/>
  <c r="BXK8" i="7" s="1"/>
  <c r="BXM8" i="7" s="1"/>
  <c r="BXO8" i="7" s="1"/>
  <c r="BXQ8" i="7" s="1"/>
  <c r="BXS8" i="7" s="1"/>
  <c r="BXU8" i="7" s="1"/>
  <c r="BXW8" i="7" s="1"/>
  <c r="BXY8" i="7" s="1"/>
  <c r="BYA8" i="7" s="1"/>
  <c r="BYC8" i="7" s="1"/>
  <c r="BYE8" i="7" s="1"/>
  <c r="BYG8" i="7" s="1"/>
  <c r="BYI8" i="7" s="1"/>
  <c r="BYK8" i="7" s="1"/>
  <c r="BYM8" i="7" s="1"/>
  <c r="BYO8" i="7" s="1"/>
  <c r="BYQ8" i="7" s="1"/>
  <c r="BYS8" i="7" s="1"/>
  <c r="BYU8" i="7" s="1"/>
  <c r="BYW8" i="7" s="1"/>
  <c r="BYY8" i="7" s="1"/>
  <c r="BZA8" i="7" s="1"/>
  <c r="BZC8" i="7" s="1"/>
  <c r="BZE8" i="7" s="1"/>
  <c r="BZG8" i="7" s="1"/>
  <c r="BZI8" i="7" s="1"/>
  <c r="BZK8" i="7" s="1"/>
  <c r="BZM8" i="7" s="1"/>
  <c r="BZO8" i="7" s="1"/>
  <c r="BZQ8" i="7" s="1"/>
  <c r="BZS8" i="7" s="1"/>
  <c r="BZU8" i="7" s="1"/>
  <c r="BZW8" i="7" s="1"/>
  <c r="BZY8" i="7" s="1"/>
  <c r="CAA8" i="7" s="1"/>
  <c r="CAC8" i="7" s="1"/>
  <c r="CAE8" i="7" s="1"/>
  <c r="CAG8" i="7" s="1"/>
  <c r="CAI8" i="7" s="1"/>
  <c r="CAK8" i="7" s="1"/>
  <c r="CAM8" i="7" s="1"/>
  <c r="CAO8" i="7" s="1"/>
  <c r="CAQ8" i="7" s="1"/>
  <c r="CAS8" i="7" s="1"/>
  <c r="CAU8" i="7" s="1"/>
  <c r="CAW8" i="7" s="1"/>
  <c r="CAY8" i="7" s="1"/>
  <c r="CBA8" i="7" s="1"/>
  <c r="CBC8" i="7" s="1"/>
  <c r="CBE8" i="7" s="1"/>
  <c r="CBG8" i="7" s="1"/>
  <c r="CBI8" i="7" s="1"/>
  <c r="CBK8" i="7" s="1"/>
  <c r="CBM8" i="7" s="1"/>
  <c r="CBO8" i="7" s="1"/>
  <c r="CBQ8" i="7" s="1"/>
  <c r="CBS8" i="7" s="1"/>
  <c r="CBU8" i="7" s="1"/>
  <c r="CBW8" i="7" s="1"/>
  <c r="CBY8" i="7" s="1"/>
  <c r="CCA8" i="7" s="1"/>
  <c r="CCC8" i="7" s="1"/>
  <c r="CCE8" i="7" s="1"/>
  <c r="CCG8" i="7" s="1"/>
  <c r="CCI8" i="7" s="1"/>
  <c r="CCK8" i="7" s="1"/>
  <c r="CCM8" i="7" s="1"/>
  <c r="CCO8" i="7" s="1"/>
  <c r="CCQ8" i="7" s="1"/>
  <c r="CCS8" i="7" s="1"/>
  <c r="CCU8" i="7" s="1"/>
  <c r="CCW8" i="7" s="1"/>
  <c r="CCY8" i="7" s="1"/>
  <c r="CDA8" i="7" s="1"/>
  <c r="CDC8" i="7" s="1"/>
  <c r="CDE8" i="7" s="1"/>
  <c r="CDG8" i="7" s="1"/>
  <c r="CDI8" i="7" s="1"/>
  <c r="CDK8" i="7" s="1"/>
  <c r="CDM8" i="7" s="1"/>
  <c r="CDO8" i="7" s="1"/>
  <c r="CDQ8" i="7" s="1"/>
  <c r="CDS8" i="7" s="1"/>
  <c r="CDU8" i="7" s="1"/>
  <c r="CDW8" i="7" s="1"/>
  <c r="CDY8" i="7" s="1"/>
  <c r="CEA8" i="7" s="1"/>
  <c r="CEC8" i="7" s="1"/>
  <c r="CEE8" i="7" s="1"/>
  <c r="CEG8" i="7" s="1"/>
  <c r="CEI8" i="7" s="1"/>
  <c r="CEK8" i="7" s="1"/>
  <c r="CEM8" i="7" s="1"/>
  <c r="CEO8" i="7" s="1"/>
  <c r="CEQ8" i="7" s="1"/>
  <c r="CES8" i="7" s="1"/>
  <c r="CEU8" i="7" s="1"/>
  <c r="CEW8" i="7" s="1"/>
  <c r="CEY8" i="7" s="1"/>
  <c r="CFA8" i="7" s="1"/>
  <c r="CFC8" i="7" s="1"/>
  <c r="CFE8" i="7" s="1"/>
  <c r="CFG8" i="7" s="1"/>
  <c r="CFI8" i="7" s="1"/>
  <c r="CFK8" i="7" s="1"/>
  <c r="CFM8" i="7" s="1"/>
  <c r="CFO8" i="7" s="1"/>
  <c r="CFQ8" i="7" s="1"/>
  <c r="CFS8" i="7" s="1"/>
  <c r="CFU8" i="7" s="1"/>
  <c r="CFW8" i="7" s="1"/>
  <c r="CFY8" i="7" s="1"/>
  <c r="CGA8" i="7" s="1"/>
  <c r="CGC8" i="7" s="1"/>
  <c r="CGE8" i="7" s="1"/>
  <c r="CGG8" i="7" s="1"/>
  <c r="CGI8" i="7" s="1"/>
  <c r="CGK8" i="7" s="1"/>
  <c r="CGM8" i="7" s="1"/>
  <c r="CGO8" i="7" s="1"/>
  <c r="CGQ8" i="7" s="1"/>
  <c r="CGS8" i="7" s="1"/>
  <c r="CGU8" i="7" s="1"/>
  <c r="CGW8" i="7" s="1"/>
  <c r="CGY8" i="7" s="1"/>
  <c r="CHA8" i="7" s="1"/>
  <c r="CHC8" i="7" s="1"/>
  <c r="CHE8" i="7" s="1"/>
  <c r="CHG8" i="7" s="1"/>
  <c r="CHI8" i="7" s="1"/>
  <c r="CHK8" i="7" s="1"/>
  <c r="CHM8" i="7" s="1"/>
  <c r="CHO8" i="7" s="1"/>
  <c r="CHQ8" i="7" s="1"/>
  <c r="CHS8" i="7" s="1"/>
  <c r="CHU8" i="7" s="1"/>
  <c r="CHW8" i="7" s="1"/>
  <c r="CHY8" i="7" s="1"/>
  <c r="CIA8" i="7" s="1"/>
  <c r="CIC8" i="7" s="1"/>
  <c r="CIE8" i="7" s="1"/>
  <c r="CIG8" i="7" s="1"/>
  <c r="CII8" i="7" s="1"/>
  <c r="CIK8" i="7" s="1"/>
  <c r="CIM8" i="7" s="1"/>
  <c r="CIO8" i="7" s="1"/>
  <c r="CIQ8" i="7" s="1"/>
  <c r="CIS8" i="7" s="1"/>
  <c r="CIU8" i="7" s="1"/>
  <c r="CIW8" i="7" s="1"/>
  <c r="CIY8" i="7" s="1"/>
  <c r="CJA8" i="7" s="1"/>
  <c r="CJC8" i="7" s="1"/>
  <c r="CJE8" i="7" s="1"/>
  <c r="CJG8" i="7" s="1"/>
  <c r="CJI8" i="7" s="1"/>
  <c r="CJK8" i="7" s="1"/>
  <c r="CJM8" i="7" s="1"/>
  <c r="CJO8" i="7" s="1"/>
  <c r="CJQ8" i="7" s="1"/>
  <c r="CJS8" i="7" s="1"/>
  <c r="CJU8" i="7" s="1"/>
  <c r="CJW8" i="7" s="1"/>
  <c r="CJY8" i="7" s="1"/>
  <c r="CKA8" i="7" s="1"/>
  <c r="CKC8" i="7" s="1"/>
  <c r="CKE8" i="7" s="1"/>
  <c r="CKG8" i="7" s="1"/>
  <c r="CKI8" i="7" s="1"/>
  <c r="CKK8" i="7" s="1"/>
  <c r="CKM8" i="7" s="1"/>
  <c r="CKO8" i="7" s="1"/>
  <c r="CKQ8" i="7" s="1"/>
  <c r="CKS8" i="7" s="1"/>
  <c r="CKU8" i="7" s="1"/>
  <c r="CKW8" i="7" s="1"/>
  <c r="CKY8" i="7" s="1"/>
  <c r="CLA8" i="7" s="1"/>
  <c r="CLC8" i="7" s="1"/>
  <c r="CLE8" i="7" s="1"/>
  <c r="CLG8" i="7" s="1"/>
  <c r="CLI8" i="7" s="1"/>
  <c r="CLK8" i="7" s="1"/>
  <c r="CLM8" i="7" s="1"/>
  <c r="CLO8" i="7" s="1"/>
  <c r="CLQ8" i="7" s="1"/>
  <c r="CLS8" i="7" s="1"/>
  <c r="CLU8" i="7" s="1"/>
  <c r="CLW8" i="7" s="1"/>
  <c r="CLY8" i="7" s="1"/>
  <c r="CMA8" i="7" s="1"/>
  <c r="CMC8" i="7" s="1"/>
  <c r="CME8" i="7" s="1"/>
  <c r="CMG8" i="7" s="1"/>
  <c r="CMI8" i="7" s="1"/>
  <c r="CMK8" i="7" s="1"/>
  <c r="CMM8" i="7" s="1"/>
  <c r="CMO8" i="7" s="1"/>
  <c r="CMQ8" i="7" s="1"/>
  <c r="CMS8" i="7" s="1"/>
  <c r="CMU8" i="7" s="1"/>
  <c r="CMW8" i="7" s="1"/>
  <c r="CMY8" i="7" s="1"/>
  <c r="CNA8" i="7" s="1"/>
  <c r="CNC8" i="7" s="1"/>
  <c r="CNE8" i="7" s="1"/>
  <c r="CNG8" i="7" s="1"/>
  <c r="CNI8" i="7" s="1"/>
  <c r="CNK8" i="7" s="1"/>
  <c r="CNM8" i="7" s="1"/>
  <c r="CNO8" i="7" s="1"/>
  <c r="CNQ8" i="7" s="1"/>
  <c r="CNS8" i="7" s="1"/>
  <c r="CNU8" i="7" s="1"/>
  <c r="CNW8" i="7" s="1"/>
  <c r="CNY8" i="7" s="1"/>
  <c r="COA8" i="7" s="1"/>
  <c r="COC8" i="7" s="1"/>
  <c r="COE8" i="7" s="1"/>
  <c r="COG8" i="7" s="1"/>
  <c r="COI8" i="7" s="1"/>
  <c r="COK8" i="7" s="1"/>
  <c r="COM8" i="7" s="1"/>
  <c r="COO8" i="7" s="1"/>
  <c r="COQ8" i="7" s="1"/>
  <c r="COS8" i="7" s="1"/>
  <c r="COU8" i="7" s="1"/>
  <c r="COW8" i="7" s="1"/>
  <c r="COY8" i="7" s="1"/>
  <c r="CPA8" i="7" s="1"/>
  <c r="CPC8" i="7" s="1"/>
  <c r="CPE8" i="7" s="1"/>
  <c r="CPG8" i="7" s="1"/>
  <c r="CPI8" i="7" s="1"/>
  <c r="CPK8" i="7" s="1"/>
  <c r="CPM8" i="7" s="1"/>
  <c r="CPO8" i="7" s="1"/>
  <c r="CPQ8" i="7" s="1"/>
  <c r="CPS8" i="7" s="1"/>
  <c r="CPU8" i="7" s="1"/>
  <c r="CPW8" i="7" s="1"/>
  <c r="CPY8" i="7" s="1"/>
  <c r="CQA8" i="7" s="1"/>
  <c r="CQC8" i="7" s="1"/>
  <c r="CQE8" i="7" s="1"/>
  <c r="CQG8" i="7" s="1"/>
  <c r="CQI8" i="7" s="1"/>
  <c r="CQK8" i="7" s="1"/>
  <c r="CQM8" i="7" s="1"/>
  <c r="CQO8" i="7" s="1"/>
  <c r="CQQ8" i="7" s="1"/>
  <c r="CQS8" i="7" s="1"/>
  <c r="CQU8" i="7" s="1"/>
  <c r="CQW8" i="7" s="1"/>
  <c r="CQY8" i="7" s="1"/>
  <c r="CRA8" i="7" s="1"/>
  <c r="CRC8" i="7" s="1"/>
  <c r="CRE8" i="7" s="1"/>
  <c r="CRG8" i="7" s="1"/>
  <c r="CRI8" i="7" s="1"/>
  <c r="CRK8" i="7" s="1"/>
  <c r="CRM8" i="7" s="1"/>
  <c r="CRO8" i="7" s="1"/>
  <c r="CRQ8" i="7" s="1"/>
  <c r="CRS8" i="7" s="1"/>
  <c r="CRU8" i="7" s="1"/>
  <c r="CRW8" i="7" s="1"/>
  <c r="CRY8" i="7" s="1"/>
  <c r="CSA8" i="7" s="1"/>
  <c r="CSC8" i="7" s="1"/>
  <c r="CSE8" i="7" s="1"/>
  <c r="CSG8" i="7" s="1"/>
  <c r="CSI8" i="7" s="1"/>
  <c r="CSK8" i="7" s="1"/>
  <c r="CSM8" i="7" s="1"/>
  <c r="CSO8" i="7" s="1"/>
  <c r="CSQ8" i="7" s="1"/>
  <c r="CSS8" i="7" s="1"/>
  <c r="CSU8" i="7" s="1"/>
  <c r="CSW8" i="7" s="1"/>
  <c r="CSY8" i="7" s="1"/>
  <c r="CTA8" i="7" s="1"/>
  <c r="CTC8" i="7" s="1"/>
  <c r="CTE8" i="7" s="1"/>
  <c r="CTG8" i="7" s="1"/>
  <c r="CTI8" i="7" s="1"/>
  <c r="CTK8" i="7" s="1"/>
  <c r="CTM8" i="7" s="1"/>
  <c r="CTO8" i="7" s="1"/>
  <c r="CTQ8" i="7" s="1"/>
  <c r="CTS8" i="7" s="1"/>
  <c r="CTU8" i="7" s="1"/>
  <c r="CTW8" i="7" s="1"/>
  <c r="CTY8" i="7" s="1"/>
  <c r="CUA8" i="7" s="1"/>
  <c r="CUC8" i="7" s="1"/>
  <c r="CUE8" i="7" s="1"/>
  <c r="CUG8" i="7" s="1"/>
  <c r="CUI8" i="7" s="1"/>
  <c r="CUK8" i="7" s="1"/>
  <c r="CUM8" i="7" s="1"/>
  <c r="CUO8" i="7" s="1"/>
  <c r="CUQ8" i="7" s="1"/>
  <c r="CUS8" i="7" s="1"/>
  <c r="CUU8" i="7" s="1"/>
  <c r="CUW8" i="7" s="1"/>
  <c r="CUY8" i="7" s="1"/>
  <c r="CVA8" i="7" s="1"/>
  <c r="CVC8" i="7" s="1"/>
  <c r="CVE8" i="7" s="1"/>
  <c r="CVG8" i="7" s="1"/>
  <c r="CVI8" i="7" s="1"/>
  <c r="CVK8" i="7" s="1"/>
  <c r="CVM8" i="7" s="1"/>
  <c r="CVO8" i="7" s="1"/>
  <c r="CVQ8" i="7" s="1"/>
  <c r="CVS8" i="7" s="1"/>
  <c r="CVU8" i="7" s="1"/>
  <c r="CVW8" i="7" s="1"/>
  <c r="CVY8" i="7" s="1"/>
  <c r="CWA8" i="7" s="1"/>
  <c r="CWC8" i="7" s="1"/>
  <c r="CWE8" i="7" s="1"/>
  <c r="CWG8" i="7" s="1"/>
  <c r="CWI8" i="7" s="1"/>
  <c r="CWK8" i="7" s="1"/>
  <c r="CWM8" i="7" s="1"/>
  <c r="CWO8" i="7" s="1"/>
  <c r="CWQ8" i="7" s="1"/>
  <c r="CWS8" i="7" s="1"/>
  <c r="CWU8" i="7" s="1"/>
  <c r="CWW8" i="7" s="1"/>
  <c r="CWY8" i="7" s="1"/>
  <c r="CXA8" i="7" s="1"/>
  <c r="CXC8" i="7" s="1"/>
  <c r="CXE8" i="7" s="1"/>
  <c r="CXG8" i="7" s="1"/>
  <c r="CXI8" i="7" s="1"/>
  <c r="CXK8" i="7" s="1"/>
  <c r="CXM8" i="7" s="1"/>
  <c r="CXO8" i="7" s="1"/>
  <c r="CXQ8" i="7" s="1"/>
  <c r="CXS8" i="7" s="1"/>
  <c r="CXU8" i="7" s="1"/>
  <c r="CXW8" i="7" s="1"/>
  <c r="CXY8" i="7" s="1"/>
  <c r="CYA8" i="7" s="1"/>
  <c r="CYC8" i="7" s="1"/>
  <c r="CYE8" i="7" s="1"/>
  <c r="CYG8" i="7" s="1"/>
  <c r="CYI8" i="7" s="1"/>
  <c r="CYK8" i="7" s="1"/>
  <c r="CYM8" i="7" s="1"/>
  <c r="CYO8" i="7" s="1"/>
  <c r="CYQ8" i="7" s="1"/>
  <c r="CYS8" i="7" s="1"/>
  <c r="CYU8" i="7" s="1"/>
  <c r="CYW8" i="7" s="1"/>
  <c r="CYY8" i="7" s="1"/>
  <c r="CZA8" i="7" s="1"/>
  <c r="CZC8" i="7" s="1"/>
  <c r="CZE8" i="7" s="1"/>
  <c r="CZG8" i="7" s="1"/>
  <c r="CZI8" i="7" s="1"/>
  <c r="CZK8" i="7" s="1"/>
  <c r="CZM8" i="7" s="1"/>
  <c r="CZO8" i="7" s="1"/>
  <c r="CZQ8" i="7" s="1"/>
  <c r="CZS8" i="7" s="1"/>
  <c r="CZU8" i="7" s="1"/>
  <c r="CZW8" i="7" s="1"/>
  <c r="CZY8" i="7" s="1"/>
  <c r="DAA8" i="7" s="1"/>
  <c r="DAC8" i="7" s="1"/>
  <c r="DAE8" i="7" s="1"/>
  <c r="DAG8" i="7" s="1"/>
  <c r="DAI8" i="7" s="1"/>
  <c r="DAK8" i="7" s="1"/>
  <c r="DAM8" i="7" s="1"/>
  <c r="DAO8" i="7" s="1"/>
  <c r="DAQ8" i="7" s="1"/>
  <c r="DAS8" i="7" s="1"/>
  <c r="DAU8" i="7" s="1"/>
  <c r="DAW8" i="7" s="1"/>
  <c r="DAY8" i="7" s="1"/>
  <c r="DBA8" i="7" s="1"/>
  <c r="DBC8" i="7" s="1"/>
  <c r="DBE8" i="7" s="1"/>
  <c r="DBG8" i="7" s="1"/>
  <c r="DBI8" i="7" s="1"/>
  <c r="DBK8" i="7" s="1"/>
  <c r="DBM8" i="7" s="1"/>
  <c r="DBO8" i="7" s="1"/>
  <c r="DBQ8" i="7" s="1"/>
  <c r="DBS8" i="7" s="1"/>
  <c r="DBU8" i="7" s="1"/>
  <c r="DBW8" i="7" s="1"/>
  <c r="DBY8" i="7" s="1"/>
  <c r="DCA8" i="7" s="1"/>
  <c r="DCC8" i="7" s="1"/>
  <c r="DCE8" i="7" s="1"/>
  <c r="DCG8" i="7" s="1"/>
  <c r="DCI8" i="7" s="1"/>
  <c r="DCK8" i="7" s="1"/>
  <c r="DCM8" i="7" s="1"/>
  <c r="DCO8" i="7" s="1"/>
  <c r="DCQ8" i="7" s="1"/>
  <c r="DCS8" i="7" s="1"/>
  <c r="DCU8" i="7" s="1"/>
  <c r="DCW8" i="7" s="1"/>
  <c r="DCY8" i="7" s="1"/>
  <c r="DDA8" i="7" s="1"/>
  <c r="DDC8" i="7" s="1"/>
  <c r="DDE8" i="7" s="1"/>
  <c r="DDG8" i="7" s="1"/>
  <c r="DDI8" i="7" s="1"/>
  <c r="DDK8" i="7" s="1"/>
  <c r="DDM8" i="7" s="1"/>
  <c r="DDO8" i="7" s="1"/>
  <c r="DDQ8" i="7" s="1"/>
  <c r="DDS8" i="7" s="1"/>
  <c r="DDU8" i="7" s="1"/>
  <c r="DDW8" i="7" s="1"/>
  <c r="DDY8" i="7" s="1"/>
  <c r="DEA8" i="7" s="1"/>
  <c r="DEC8" i="7" s="1"/>
  <c r="DEE8" i="7" s="1"/>
  <c r="DEG8" i="7" s="1"/>
  <c r="DEI8" i="7" s="1"/>
  <c r="DEK8" i="7" s="1"/>
  <c r="DEM8" i="7" s="1"/>
  <c r="DEO8" i="7" s="1"/>
  <c r="DEQ8" i="7" s="1"/>
  <c r="DES8" i="7" s="1"/>
  <c r="DEU8" i="7" s="1"/>
  <c r="DEW8" i="7" s="1"/>
  <c r="DEY8" i="7" s="1"/>
  <c r="DFA8" i="7" s="1"/>
  <c r="DFC8" i="7" s="1"/>
  <c r="DFE8" i="7" s="1"/>
  <c r="DFG8" i="7" s="1"/>
  <c r="DFI8" i="7" s="1"/>
  <c r="DFK8" i="7" s="1"/>
  <c r="DFM8" i="7" s="1"/>
  <c r="DFO8" i="7" s="1"/>
  <c r="DFQ8" i="7" s="1"/>
  <c r="DFS8" i="7" s="1"/>
  <c r="DFU8" i="7" s="1"/>
  <c r="DFW8" i="7" s="1"/>
  <c r="DFY8" i="7" s="1"/>
  <c r="DGA8" i="7" s="1"/>
  <c r="DGC8" i="7" s="1"/>
  <c r="DGE8" i="7" s="1"/>
  <c r="DGG8" i="7" s="1"/>
  <c r="DGI8" i="7" s="1"/>
  <c r="DGK8" i="7" s="1"/>
  <c r="DGM8" i="7" s="1"/>
  <c r="DGO8" i="7" s="1"/>
  <c r="DGQ8" i="7" s="1"/>
  <c r="DGS8" i="7" s="1"/>
  <c r="DGU8" i="7" s="1"/>
  <c r="DGW8" i="7" s="1"/>
  <c r="DGY8" i="7" s="1"/>
  <c r="DHA8" i="7" s="1"/>
  <c r="DHC8" i="7" s="1"/>
  <c r="DHE8" i="7" s="1"/>
  <c r="DHG8" i="7" s="1"/>
  <c r="DHI8" i="7" s="1"/>
  <c r="DHK8" i="7" s="1"/>
  <c r="DHM8" i="7" s="1"/>
  <c r="DHO8" i="7" s="1"/>
  <c r="DHQ8" i="7" s="1"/>
  <c r="DHS8" i="7" s="1"/>
  <c r="DHU8" i="7" s="1"/>
  <c r="DHW8" i="7" s="1"/>
  <c r="DHY8" i="7" s="1"/>
  <c r="DIA8" i="7" s="1"/>
  <c r="DIC8" i="7" s="1"/>
  <c r="DIE8" i="7" s="1"/>
  <c r="DIG8" i="7" s="1"/>
  <c r="DII8" i="7" s="1"/>
  <c r="DIK8" i="7" s="1"/>
  <c r="DIM8" i="7" s="1"/>
  <c r="DIO8" i="7" s="1"/>
  <c r="DIQ8" i="7" s="1"/>
  <c r="DIS8" i="7" s="1"/>
  <c r="DIU8" i="7" s="1"/>
  <c r="DIW8" i="7" s="1"/>
  <c r="DIY8" i="7" s="1"/>
  <c r="DJA8" i="7" s="1"/>
  <c r="DJC8" i="7" s="1"/>
  <c r="DJE8" i="7" s="1"/>
  <c r="DJG8" i="7" s="1"/>
  <c r="DJI8" i="7" s="1"/>
  <c r="DJK8" i="7" s="1"/>
  <c r="DJM8" i="7" s="1"/>
  <c r="DJO8" i="7" s="1"/>
  <c r="DJQ8" i="7" s="1"/>
  <c r="DJS8" i="7" s="1"/>
  <c r="DJU8" i="7" s="1"/>
  <c r="DJW8" i="7" s="1"/>
  <c r="DJY8" i="7" s="1"/>
  <c r="DKA8" i="7" s="1"/>
  <c r="DKC8" i="7" s="1"/>
  <c r="DKE8" i="7" s="1"/>
  <c r="DKG8" i="7" s="1"/>
  <c r="DKI8" i="7" s="1"/>
  <c r="DKK8" i="7" s="1"/>
  <c r="DKM8" i="7" s="1"/>
  <c r="DKO8" i="7" s="1"/>
  <c r="DKQ8" i="7" s="1"/>
  <c r="DKS8" i="7" s="1"/>
  <c r="DKU8" i="7" s="1"/>
  <c r="DKW8" i="7" s="1"/>
  <c r="DKY8" i="7" s="1"/>
  <c r="DLA8" i="7" s="1"/>
  <c r="DLC8" i="7" s="1"/>
  <c r="DLE8" i="7" s="1"/>
  <c r="DLG8" i="7" s="1"/>
  <c r="DLI8" i="7" s="1"/>
  <c r="DLK8" i="7" s="1"/>
  <c r="DLM8" i="7" s="1"/>
  <c r="DLO8" i="7" s="1"/>
  <c r="DLQ8" i="7" s="1"/>
  <c r="DLS8" i="7" s="1"/>
  <c r="DLU8" i="7" s="1"/>
  <c r="DLW8" i="7" s="1"/>
  <c r="DLY8" i="7" s="1"/>
  <c r="DMA8" i="7" s="1"/>
  <c r="DMC8" i="7" s="1"/>
  <c r="DME8" i="7" s="1"/>
  <c r="DMG8" i="7" s="1"/>
  <c r="DMI8" i="7" s="1"/>
  <c r="DMK8" i="7" s="1"/>
  <c r="DMM8" i="7" s="1"/>
  <c r="DMO8" i="7" s="1"/>
  <c r="DMQ8" i="7" s="1"/>
  <c r="DMS8" i="7" s="1"/>
  <c r="DMU8" i="7" s="1"/>
  <c r="DMW8" i="7" s="1"/>
  <c r="DMY8" i="7" s="1"/>
  <c r="DNA8" i="7" s="1"/>
  <c r="DNC8" i="7" s="1"/>
  <c r="DNE8" i="7" s="1"/>
  <c r="DNG8" i="7" s="1"/>
  <c r="DNI8" i="7" s="1"/>
  <c r="DNK8" i="7" s="1"/>
  <c r="DNM8" i="7" s="1"/>
  <c r="DNO8" i="7" s="1"/>
  <c r="DNQ8" i="7" s="1"/>
  <c r="DNS8" i="7" s="1"/>
  <c r="DNU8" i="7" s="1"/>
  <c r="DNW8" i="7" s="1"/>
  <c r="DNY8" i="7" s="1"/>
  <c r="DOA8" i="7" s="1"/>
  <c r="DOC8" i="7" s="1"/>
  <c r="DOE8" i="7" s="1"/>
  <c r="DOG8" i="7" s="1"/>
  <c r="DOI8" i="7" s="1"/>
  <c r="DOK8" i="7" s="1"/>
  <c r="DOM8" i="7" s="1"/>
  <c r="DOO8" i="7" s="1"/>
  <c r="DOQ8" i="7" s="1"/>
  <c r="DOS8" i="7" s="1"/>
  <c r="DOU8" i="7" s="1"/>
  <c r="DOW8" i="7" s="1"/>
  <c r="DOY8" i="7" s="1"/>
  <c r="DPA8" i="7" s="1"/>
  <c r="DPC8" i="7" s="1"/>
  <c r="DPE8" i="7" s="1"/>
  <c r="DPG8" i="7" s="1"/>
  <c r="DPI8" i="7" s="1"/>
  <c r="DPK8" i="7" s="1"/>
  <c r="DPM8" i="7" s="1"/>
  <c r="DPO8" i="7" s="1"/>
  <c r="DPQ8" i="7" s="1"/>
  <c r="DPS8" i="7" s="1"/>
  <c r="DPU8" i="7" s="1"/>
  <c r="DPW8" i="7" s="1"/>
  <c r="DPY8" i="7" s="1"/>
  <c r="DQA8" i="7" s="1"/>
  <c r="DQC8" i="7" s="1"/>
  <c r="DQE8" i="7" s="1"/>
  <c r="DQG8" i="7" s="1"/>
  <c r="DQI8" i="7" s="1"/>
  <c r="DQK8" i="7" s="1"/>
  <c r="DQM8" i="7" s="1"/>
  <c r="DQO8" i="7" s="1"/>
  <c r="DQQ8" i="7" s="1"/>
  <c r="DQS8" i="7" s="1"/>
  <c r="DQU8" i="7" s="1"/>
  <c r="DQW8" i="7" s="1"/>
  <c r="DQY8" i="7" s="1"/>
  <c r="DRA8" i="7" s="1"/>
  <c r="DRC8" i="7" s="1"/>
  <c r="DRE8" i="7" s="1"/>
  <c r="DRG8" i="7" s="1"/>
  <c r="DRI8" i="7" s="1"/>
  <c r="DRK8" i="7" s="1"/>
  <c r="DRM8" i="7" s="1"/>
  <c r="DRO8" i="7" s="1"/>
  <c r="DRQ8" i="7" s="1"/>
  <c r="DRS8" i="7" s="1"/>
  <c r="DRU8" i="7" s="1"/>
  <c r="DRW8" i="7" s="1"/>
  <c r="DRY8" i="7" s="1"/>
  <c r="DSA8" i="7" s="1"/>
  <c r="DSC8" i="7" s="1"/>
  <c r="DSE8" i="7" s="1"/>
  <c r="DSG8" i="7" s="1"/>
  <c r="DSI8" i="7" s="1"/>
  <c r="DSK8" i="7" s="1"/>
  <c r="DSM8" i="7" s="1"/>
  <c r="DSO8" i="7" s="1"/>
  <c r="DSQ8" i="7" s="1"/>
  <c r="DSS8" i="7" s="1"/>
  <c r="DSU8" i="7" s="1"/>
  <c r="DSW8" i="7" s="1"/>
  <c r="DSY8" i="7" s="1"/>
  <c r="DTA8" i="7" s="1"/>
  <c r="DTC8" i="7" s="1"/>
  <c r="DTE8" i="7" s="1"/>
  <c r="DTG8" i="7" s="1"/>
  <c r="DTI8" i="7" s="1"/>
  <c r="DTK8" i="7" s="1"/>
  <c r="DTM8" i="7" s="1"/>
  <c r="DTO8" i="7" s="1"/>
  <c r="DTQ8" i="7" s="1"/>
  <c r="DTS8" i="7" s="1"/>
  <c r="DTU8" i="7" s="1"/>
  <c r="DTW8" i="7" s="1"/>
  <c r="DTY8" i="7" s="1"/>
  <c r="DUA8" i="7" s="1"/>
  <c r="DUC8" i="7" s="1"/>
  <c r="DUE8" i="7" s="1"/>
  <c r="DUG8" i="7" s="1"/>
  <c r="DUI8" i="7" s="1"/>
  <c r="DUK8" i="7" s="1"/>
  <c r="DUM8" i="7" s="1"/>
  <c r="DUO8" i="7" s="1"/>
  <c r="DUQ8" i="7" s="1"/>
  <c r="DUS8" i="7" s="1"/>
  <c r="DUU8" i="7" s="1"/>
  <c r="DUW8" i="7" s="1"/>
  <c r="DUY8" i="7" s="1"/>
  <c r="DVA8" i="7" s="1"/>
  <c r="DVC8" i="7" s="1"/>
  <c r="DVE8" i="7" s="1"/>
  <c r="DVG8" i="7" s="1"/>
  <c r="DVI8" i="7" s="1"/>
  <c r="DVK8" i="7" s="1"/>
  <c r="DVM8" i="7" s="1"/>
  <c r="DVO8" i="7" s="1"/>
  <c r="DVQ8" i="7" s="1"/>
  <c r="DVS8" i="7" s="1"/>
  <c r="DVU8" i="7" s="1"/>
  <c r="DVW8" i="7" s="1"/>
  <c r="DVY8" i="7" s="1"/>
  <c r="DWA8" i="7" s="1"/>
  <c r="DWC8" i="7" s="1"/>
  <c r="DWE8" i="7" s="1"/>
  <c r="DWG8" i="7" s="1"/>
  <c r="DWI8" i="7" s="1"/>
  <c r="DWK8" i="7" s="1"/>
  <c r="DWM8" i="7" s="1"/>
  <c r="DWO8" i="7" s="1"/>
  <c r="DWQ8" i="7" s="1"/>
  <c r="DWS8" i="7" s="1"/>
  <c r="DWU8" i="7" s="1"/>
  <c r="DWW8" i="7" s="1"/>
  <c r="DWY8" i="7" s="1"/>
  <c r="DXA8" i="7" s="1"/>
  <c r="DXC8" i="7" s="1"/>
  <c r="DXE8" i="7" s="1"/>
  <c r="DXG8" i="7" s="1"/>
  <c r="DXI8" i="7" s="1"/>
  <c r="DXK8" i="7" s="1"/>
  <c r="DXM8" i="7" s="1"/>
  <c r="DXO8" i="7" s="1"/>
  <c r="DXQ8" i="7" s="1"/>
  <c r="DXS8" i="7" s="1"/>
  <c r="DXU8" i="7" s="1"/>
  <c r="DXW8" i="7" s="1"/>
  <c r="DXY8" i="7" s="1"/>
  <c r="DYA8" i="7" s="1"/>
  <c r="DYC8" i="7" s="1"/>
  <c r="DYE8" i="7" s="1"/>
  <c r="DYG8" i="7" s="1"/>
  <c r="DYI8" i="7" s="1"/>
  <c r="DYK8" i="7" s="1"/>
  <c r="DYM8" i="7" s="1"/>
  <c r="DYO8" i="7" s="1"/>
  <c r="DYQ8" i="7" s="1"/>
  <c r="DYS8" i="7" s="1"/>
  <c r="DYU8" i="7" s="1"/>
  <c r="DYW8" i="7" s="1"/>
  <c r="DYY8" i="7" s="1"/>
  <c r="DZA8" i="7" s="1"/>
  <c r="DZC8" i="7" s="1"/>
  <c r="DZE8" i="7" s="1"/>
  <c r="DZG8" i="7" s="1"/>
  <c r="DZI8" i="7" s="1"/>
  <c r="DZK8" i="7" s="1"/>
  <c r="DZM8" i="7" s="1"/>
  <c r="DZO8" i="7" s="1"/>
  <c r="DZQ8" i="7" s="1"/>
  <c r="DZS8" i="7" s="1"/>
  <c r="DZU8" i="7" s="1"/>
  <c r="DZW8" i="7" s="1"/>
  <c r="DZY8" i="7" s="1"/>
  <c r="EAA8" i="7" s="1"/>
  <c r="EAC8" i="7" s="1"/>
  <c r="EAE8" i="7" s="1"/>
  <c r="EAG8" i="7" s="1"/>
  <c r="EAI8" i="7" s="1"/>
  <c r="EAK8" i="7" s="1"/>
  <c r="EAM8" i="7" s="1"/>
  <c r="EAO8" i="7" s="1"/>
  <c r="EAQ8" i="7" s="1"/>
  <c r="EAS8" i="7" s="1"/>
  <c r="EAU8" i="7" s="1"/>
  <c r="EAW8" i="7" s="1"/>
  <c r="EAY8" i="7" s="1"/>
  <c r="EBA8" i="7" s="1"/>
  <c r="EBC8" i="7" s="1"/>
  <c r="EBE8" i="7" s="1"/>
  <c r="EBG8" i="7" s="1"/>
  <c r="EBI8" i="7" s="1"/>
  <c r="EBK8" i="7" s="1"/>
  <c r="EBM8" i="7" s="1"/>
  <c r="EBO8" i="7" s="1"/>
  <c r="EBQ8" i="7" s="1"/>
  <c r="EBS8" i="7" s="1"/>
  <c r="EBU8" i="7" s="1"/>
  <c r="EBW8" i="7" s="1"/>
  <c r="EBY8" i="7" s="1"/>
  <c r="ECA8" i="7" s="1"/>
  <c r="ECC8" i="7" s="1"/>
  <c r="ECE8" i="7" s="1"/>
  <c r="ECG8" i="7" s="1"/>
  <c r="ECI8" i="7" s="1"/>
  <c r="ECK8" i="7" s="1"/>
  <c r="ECM8" i="7" s="1"/>
  <c r="ECO8" i="7" s="1"/>
  <c r="ECQ8" i="7" s="1"/>
  <c r="ECS8" i="7" s="1"/>
  <c r="ECU8" i="7" s="1"/>
  <c r="ECW8" i="7" s="1"/>
  <c r="ECY8" i="7" s="1"/>
  <c r="EDA8" i="7" s="1"/>
  <c r="EDC8" i="7" s="1"/>
  <c r="EDE8" i="7" s="1"/>
  <c r="EDG8" i="7" s="1"/>
  <c r="EDI8" i="7" s="1"/>
  <c r="EDK8" i="7" s="1"/>
  <c r="EDM8" i="7" s="1"/>
  <c r="EDO8" i="7" s="1"/>
  <c r="EDQ8" i="7" s="1"/>
  <c r="EDS8" i="7" s="1"/>
  <c r="EDU8" i="7" s="1"/>
  <c r="EDW8" i="7" s="1"/>
  <c r="EDY8" i="7" s="1"/>
  <c r="EEA8" i="7" s="1"/>
  <c r="EEC8" i="7" s="1"/>
  <c r="EEE8" i="7" s="1"/>
  <c r="EEG8" i="7" s="1"/>
  <c r="EEI8" i="7" s="1"/>
  <c r="EEK8" i="7" s="1"/>
  <c r="EEM8" i="7" s="1"/>
  <c r="EEO8" i="7" s="1"/>
  <c r="EEQ8" i="7" s="1"/>
  <c r="EES8" i="7" s="1"/>
  <c r="EEU8" i="7" s="1"/>
  <c r="EEW8" i="7" s="1"/>
  <c r="EEY8" i="7" s="1"/>
  <c r="EFA8" i="7" s="1"/>
  <c r="EFC8" i="7" s="1"/>
  <c r="EFE8" i="7" s="1"/>
  <c r="EFG8" i="7" s="1"/>
  <c r="EFI8" i="7" s="1"/>
  <c r="EFK8" i="7" s="1"/>
  <c r="EFM8" i="7" s="1"/>
  <c r="EFO8" i="7" s="1"/>
  <c r="EFQ8" i="7" s="1"/>
  <c r="EFS8" i="7" s="1"/>
  <c r="EFU8" i="7" s="1"/>
  <c r="EFW8" i="7" s="1"/>
  <c r="EFY8" i="7" s="1"/>
  <c r="EGA8" i="7" s="1"/>
  <c r="EGC8" i="7" s="1"/>
  <c r="EGE8" i="7" s="1"/>
  <c r="EGG8" i="7" s="1"/>
  <c r="EGI8" i="7" s="1"/>
  <c r="EGK8" i="7" s="1"/>
  <c r="EGM8" i="7" s="1"/>
  <c r="EGO8" i="7" s="1"/>
  <c r="EGQ8" i="7" s="1"/>
  <c r="EGS8" i="7" s="1"/>
  <c r="EGU8" i="7" s="1"/>
  <c r="EGW8" i="7" s="1"/>
  <c r="EGY8" i="7" s="1"/>
  <c r="EHA8" i="7" s="1"/>
  <c r="EHC8" i="7" s="1"/>
  <c r="EHE8" i="7" s="1"/>
  <c r="EHG8" i="7" s="1"/>
  <c r="EHI8" i="7" s="1"/>
  <c r="EHK8" i="7" s="1"/>
  <c r="EHM8" i="7" s="1"/>
  <c r="EHO8" i="7" s="1"/>
  <c r="EHQ8" i="7" s="1"/>
  <c r="EHS8" i="7" s="1"/>
  <c r="EHU8" i="7" s="1"/>
  <c r="EHW8" i="7" s="1"/>
  <c r="EHY8" i="7" s="1"/>
  <c r="EIA8" i="7" s="1"/>
  <c r="EIC8" i="7" s="1"/>
  <c r="EIE8" i="7" s="1"/>
  <c r="EIG8" i="7" s="1"/>
  <c r="EII8" i="7" s="1"/>
  <c r="EIK8" i="7" s="1"/>
  <c r="EIM8" i="7" s="1"/>
  <c r="EIO8" i="7" s="1"/>
  <c r="EIQ8" i="7" s="1"/>
  <c r="EIS8" i="7" s="1"/>
  <c r="EIU8" i="7" s="1"/>
  <c r="EIW8" i="7" s="1"/>
  <c r="EIY8" i="7" s="1"/>
  <c r="EJA8" i="7" s="1"/>
  <c r="EJC8" i="7" s="1"/>
  <c r="EJE8" i="7" s="1"/>
  <c r="EJG8" i="7" s="1"/>
  <c r="EJI8" i="7" s="1"/>
  <c r="EJK8" i="7" s="1"/>
  <c r="EJM8" i="7" s="1"/>
  <c r="EJO8" i="7" s="1"/>
  <c r="EJQ8" i="7" s="1"/>
  <c r="EJS8" i="7" s="1"/>
  <c r="EJU8" i="7" s="1"/>
  <c r="EJW8" i="7" s="1"/>
  <c r="EJY8" i="7" s="1"/>
  <c r="EKA8" i="7" s="1"/>
  <c r="EKC8" i="7" s="1"/>
  <c r="EKE8" i="7" s="1"/>
  <c r="EKG8" i="7" s="1"/>
  <c r="EKI8" i="7" s="1"/>
  <c r="EKK8" i="7" s="1"/>
  <c r="EKM8" i="7" s="1"/>
  <c r="EKO8" i="7" s="1"/>
  <c r="EKQ8" i="7" s="1"/>
  <c r="EKS8" i="7" s="1"/>
  <c r="EKU8" i="7" s="1"/>
  <c r="EKW8" i="7" s="1"/>
  <c r="EKY8" i="7" s="1"/>
  <c r="ELA8" i="7" s="1"/>
  <c r="ELC8" i="7" s="1"/>
  <c r="ELE8" i="7" s="1"/>
  <c r="ELG8" i="7" s="1"/>
  <c r="ELI8" i="7" s="1"/>
  <c r="ELK8" i="7" s="1"/>
  <c r="ELM8" i="7" s="1"/>
  <c r="ELO8" i="7" s="1"/>
  <c r="ELQ8" i="7" s="1"/>
  <c r="ELS8" i="7" s="1"/>
  <c r="ELU8" i="7" s="1"/>
  <c r="ELW8" i="7" s="1"/>
  <c r="ELY8" i="7" s="1"/>
  <c r="EMA8" i="7" s="1"/>
  <c r="EMC8" i="7" s="1"/>
  <c r="EME8" i="7" s="1"/>
  <c r="EMG8" i="7" s="1"/>
  <c r="EMI8" i="7" s="1"/>
  <c r="EMK8" i="7" s="1"/>
  <c r="EMM8" i="7" s="1"/>
  <c r="EMO8" i="7" s="1"/>
  <c r="EMQ8" i="7" s="1"/>
  <c r="EMS8" i="7" s="1"/>
  <c r="EMU8" i="7" s="1"/>
  <c r="EMW8" i="7" s="1"/>
  <c r="EMY8" i="7" s="1"/>
  <c r="ENA8" i="7" s="1"/>
  <c r="ENC8" i="7" s="1"/>
  <c r="ENE8" i="7" s="1"/>
  <c r="ENG8" i="7" s="1"/>
  <c r="ENI8" i="7" s="1"/>
  <c r="ENK8" i="7" s="1"/>
  <c r="ENM8" i="7" s="1"/>
  <c r="ENO8" i="7" s="1"/>
  <c r="ENQ8" i="7" s="1"/>
  <c r="ENS8" i="7" s="1"/>
  <c r="ENU8" i="7" s="1"/>
  <c r="ENW8" i="7" s="1"/>
  <c r="ENY8" i="7" s="1"/>
  <c r="EOA8" i="7" s="1"/>
  <c r="EOC8" i="7" s="1"/>
  <c r="EOE8" i="7" s="1"/>
  <c r="EOG8" i="7" s="1"/>
  <c r="EOI8" i="7" s="1"/>
  <c r="EOK8" i="7" s="1"/>
  <c r="EOM8" i="7" s="1"/>
  <c r="EOO8" i="7" s="1"/>
  <c r="EOQ8" i="7" s="1"/>
  <c r="EOS8" i="7" s="1"/>
  <c r="EOU8" i="7" s="1"/>
  <c r="EOW8" i="7" s="1"/>
  <c r="EOY8" i="7" s="1"/>
  <c r="EPA8" i="7" s="1"/>
  <c r="EPC8" i="7" s="1"/>
  <c r="EPE8" i="7" s="1"/>
  <c r="EPG8" i="7" s="1"/>
  <c r="EPI8" i="7" s="1"/>
  <c r="EPK8" i="7" s="1"/>
  <c r="EPM8" i="7" s="1"/>
  <c r="EPO8" i="7" s="1"/>
  <c r="EPQ8" i="7" s="1"/>
  <c r="EPS8" i="7" s="1"/>
  <c r="EPU8" i="7" s="1"/>
  <c r="EPW8" i="7" s="1"/>
  <c r="EPY8" i="7" s="1"/>
  <c r="EQA8" i="7" s="1"/>
  <c r="EQC8" i="7" s="1"/>
  <c r="EQE8" i="7" s="1"/>
  <c r="EQG8" i="7" s="1"/>
  <c r="EQI8" i="7" s="1"/>
  <c r="EQK8" i="7" s="1"/>
  <c r="EQM8" i="7" s="1"/>
  <c r="EQO8" i="7" s="1"/>
  <c r="EQQ8" i="7" s="1"/>
  <c r="EQS8" i="7" s="1"/>
  <c r="EQU8" i="7" s="1"/>
  <c r="EQW8" i="7" s="1"/>
  <c r="EQY8" i="7" s="1"/>
  <c r="ERA8" i="7" s="1"/>
  <c r="ERC8" i="7" s="1"/>
  <c r="ERE8" i="7" s="1"/>
  <c r="ERG8" i="7" s="1"/>
  <c r="ERI8" i="7" s="1"/>
  <c r="ERK8" i="7" s="1"/>
  <c r="ERM8" i="7" s="1"/>
  <c r="ERO8" i="7" s="1"/>
  <c r="ERQ8" i="7" s="1"/>
  <c r="ERS8" i="7" s="1"/>
  <c r="ERU8" i="7" s="1"/>
  <c r="ERW8" i="7" s="1"/>
  <c r="ERY8" i="7" s="1"/>
  <c r="ESA8" i="7" s="1"/>
  <c r="ESC8" i="7" s="1"/>
  <c r="ESE8" i="7" s="1"/>
  <c r="ESG8" i="7" s="1"/>
  <c r="ESI8" i="7" s="1"/>
  <c r="ESK8" i="7" s="1"/>
  <c r="ESM8" i="7" s="1"/>
  <c r="ESO8" i="7" s="1"/>
  <c r="ESQ8" i="7" s="1"/>
  <c r="ESS8" i="7" s="1"/>
  <c r="ESU8" i="7" s="1"/>
  <c r="ESW8" i="7" s="1"/>
  <c r="ESY8" i="7" s="1"/>
  <c r="ETA8" i="7" s="1"/>
  <c r="ETC8" i="7" s="1"/>
  <c r="ETE8" i="7" s="1"/>
  <c r="ETG8" i="7" s="1"/>
  <c r="ETI8" i="7" s="1"/>
  <c r="ETK8" i="7" s="1"/>
  <c r="ETM8" i="7" s="1"/>
  <c r="ETO8" i="7" s="1"/>
  <c r="ETQ8" i="7" s="1"/>
  <c r="ETS8" i="7" s="1"/>
  <c r="ETU8" i="7" s="1"/>
  <c r="ETW8" i="7" s="1"/>
  <c r="ETY8" i="7" s="1"/>
  <c r="EUA8" i="7" s="1"/>
  <c r="EUC8" i="7" s="1"/>
  <c r="EUE8" i="7" s="1"/>
  <c r="EUG8" i="7" s="1"/>
  <c r="EUI8" i="7" s="1"/>
  <c r="EUK8" i="7" s="1"/>
  <c r="EUM8" i="7" s="1"/>
  <c r="EUO8" i="7" s="1"/>
  <c r="EUQ8" i="7" s="1"/>
  <c r="EUS8" i="7" s="1"/>
  <c r="EUU8" i="7" s="1"/>
  <c r="EUW8" i="7" s="1"/>
  <c r="EUY8" i="7" s="1"/>
  <c r="EVA8" i="7" s="1"/>
  <c r="EVC8" i="7" s="1"/>
  <c r="EVE8" i="7" s="1"/>
  <c r="EVG8" i="7" s="1"/>
  <c r="EVI8" i="7" s="1"/>
  <c r="EVK8" i="7" s="1"/>
  <c r="EVM8" i="7" s="1"/>
  <c r="EVO8" i="7" s="1"/>
  <c r="EVQ8" i="7" s="1"/>
  <c r="EVS8" i="7" s="1"/>
  <c r="EVU8" i="7" s="1"/>
  <c r="EVW8" i="7" s="1"/>
  <c r="EVY8" i="7" s="1"/>
  <c r="EWA8" i="7" s="1"/>
  <c r="EWC8" i="7" s="1"/>
  <c r="EWE8" i="7" s="1"/>
  <c r="EWG8" i="7" s="1"/>
  <c r="EWI8" i="7" s="1"/>
  <c r="EWK8" i="7" s="1"/>
  <c r="EWM8" i="7" s="1"/>
  <c r="EWO8" i="7" s="1"/>
  <c r="EWQ8" i="7" s="1"/>
  <c r="EWS8" i="7" s="1"/>
  <c r="EWU8" i="7" s="1"/>
  <c r="EWW8" i="7" s="1"/>
  <c r="EWY8" i="7" s="1"/>
  <c r="EXA8" i="7" s="1"/>
  <c r="EXC8" i="7" s="1"/>
  <c r="EXE8" i="7" s="1"/>
  <c r="EXG8" i="7" s="1"/>
  <c r="EXI8" i="7" s="1"/>
  <c r="EXK8" i="7" s="1"/>
  <c r="EXM8" i="7" s="1"/>
  <c r="EXO8" i="7" s="1"/>
  <c r="EXQ8" i="7" s="1"/>
  <c r="EXS8" i="7" s="1"/>
  <c r="EXU8" i="7" s="1"/>
  <c r="EXW8" i="7" s="1"/>
  <c r="EXY8" i="7" s="1"/>
  <c r="EYA8" i="7" s="1"/>
  <c r="EYC8" i="7" s="1"/>
  <c r="EYE8" i="7" s="1"/>
  <c r="EYG8" i="7" s="1"/>
  <c r="EYI8" i="7" s="1"/>
  <c r="EYK8" i="7" s="1"/>
  <c r="EYM8" i="7" s="1"/>
  <c r="EYO8" i="7" s="1"/>
  <c r="EYQ8" i="7" s="1"/>
  <c r="EYS8" i="7" s="1"/>
  <c r="EYU8" i="7" s="1"/>
  <c r="EYW8" i="7" s="1"/>
  <c r="EYY8" i="7" s="1"/>
  <c r="EZA8" i="7" s="1"/>
  <c r="EZC8" i="7" s="1"/>
  <c r="EZE8" i="7" s="1"/>
  <c r="EZG8" i="7" s="1"/>
  <c r="EZI8" i="7" s="1"/>
  <c r="EZK8" i="7" s="1"/>
  <c r="EZM8" i="7" s="1"/>
  <c r="EZO8" i="7" s="1"/>
  <c r="EZQ8" i="7" s="1"/>
  <c r="EZS8" i="7" s="1"/>
  <c r="EZU8" i="7" s="1"/>
  <c r="EZW8" i="7" s="1"/>
  <c r="EZY8" i="7" s="1"/>
  <c r="FAA8" i="7" s="1"/>
  <c r="FAC8" i="7" s="1"/>
  <c r="FAE8" i="7" s="1"/>
  <c r="FAG8" i="7" s="1"/>
  <c r="FAI8" i="7" s="1"/>
  <c r="FAK8" i="7" s="1"/>
  <c r="FAM8" i="7" s="1"/>
  <c r="FAO8" i="7" s="1"/>
  <c r="FAQ8" i="7" s="1"/>
  <c r="FAS8" i="7" s="1"/>
  <c r="FAU8" i="7" s="1"/>
  <c r="FAW8" i="7" s="1"/>
  <c r="FAY8" i="7" s="1"/>
  <c r="FBA8" i="7" s="1"/>
  <c r="FBC8" i="7" s="1"/>
  <c r="FBE8" i="7" s="1"/>
  <c r="FBG8" i="7" s="1"/>
  <c r="FBI8" i="7" s="1"/>
  <c r="FBK8" i="7" s="1"/>
  <c r="FBM8" i="7" s="1"/>
  <c r="FBO8" i="7" s="1"/>
  <c r="FBQ8" i="7" s="1"/>
  <c r="FBS8" i="7" s="1"/>
  <c r="FBU8" i="7" s="1"/>
  <c r="FBW8" i="7" s="1"/>
  <c r="FBY8" i="7" s="1"/>
  <c r="FCA8" i="7" s="1"/>
  <c r="FCC8" i="7" s="1"/>
  <c r="FCE8" i="7" s="1"/>
  <c r="FCG8" i="7" s="1"/>
  <c r="FCI8" i="7" s="1"/>
  <c r="FCK8" i="7" s="1"/>
  <c r="FCM8" i="7" s="1"/>
  <c r="FCO8" i="7" s="1"/>
  <c r="FCQ8" i="7" s="1"/>
  <c r="FCS8" i="7" s="1"/>
  <c r="FCU8" i="7" s="1"/>
  <c r="FCW8" i="7" s="1"/>
  <c r="FCY8" i="7" s="1"/>
  <c r="FDA8" i="7" s="1"/>
  <c r="FDC8" i="7" s="1"/>
  <c r="FDE8" i="7" s="1"/>
  <c r="FDG8" i="7" s="1"/>
  <c r="FDI8" i="7" s="1"/>
  <c r="FDK8" i="7" s="1"/>
  <c r="FDM8" i="7" s="1"/>
  <c r="FDO8" i="7" s="1"/>
  <c r="FDQ8" i="7" s="1"/>
  <c r="FDS8" i="7" s="1"/>
  <c r="FDU8" i="7" s="1"/>
  <c r="FDW8" i="7" s="1"/>
  <c r="FDY8" i="7" s="1"/>
  <c r="FEA8" i="7" s="1"/>
  <c r="FEC8" i="7" s="1"/>
  <c r="FEE8" i="7" s="1"/>
  <c r="FEG8" i="7" s="1"/>
  <c r="FEI8" i="7" s="1"/>
  <c r="FEK8" i="7" s="1"/>
  <c r="FEM8" i="7" s="1"/>
  <c r="FEO8" i="7" s="1"/>
  <c r="FEQ8" i="7" s="1"/>
  <c r="FES8" i="7" s="1"/>
  <c r="FEU8" i="7" s="1"/>
  <c r="FEW8" i="7" s="1"/>
  <c r="FEY8" i="7" s="1"/>
  <c r="FFA8" i="7" s="1"/>
  <c r="FFC8" i="7" s="1"/>
  <c r="FFE8" i="7" s="1"/>
  <c r="FFG8" i="7" s="1"/>
  <c r="FFI8" i="7" s="1"/>
  <c r="FFK8" i="7" s="1"/>
  <c r="FFM8" i="7" s="1"/>
  <c r="FFO8" i="7" s="1"/>
  <c r="FFQ8" i="7" s="1"/>
  <c r="FFS8" i="7" s="1"/>
  <c r="FFU8" i="7" s="1"/>
  <c r="FFW8" i="7" s="1"/>
  <c r="FFY8" i="7" s="1"/>
  <c r="FGA8" i="7" s="1"/>
  <c r="FGC8" i="7" s="1"/>
  <c r="FGE8" i="7" s="1"/>
  <c r="FGG8" i="7" s="1"/>
  <c r="FGI8" i="7" s="1"/>
  <c r="FGK8" i="7" s="1"/>
  <c r="FGM8" i="7" s="1"/>
  <c r="FGO8" i="7" s="1"/>
  <c r="FGQ8" i="7" s="1"/>
  <c r="FGS8" i="7" s="1"/>
  <c r="FGU8" i="7" s="1"/>
  <c r="FGW8" i="7" s="1"/>
  <c r="FGY8" i="7" s="1"/>
  <c r="FHA8" i="7" s="1"/>
  <c r="FHC8" i="7" s="1"/>
  <c r="FHE8" i="7" s="1"/>
  <c r="FHG8" i="7" s="1"/>
  <c r="FHI8" i="7" s="1"/>
  <c r="FHK8" i="7" s="1"/>
  <c r="FHM8" i="7" s="1"/>
  <c r="FHO8" i="7" s="1"/>
  <c r="FHQ8" i="7" s="1"/>
  <c r="FHS8" i="7" s="1"/>
  <c r="FHU8" i="7" s="1"/>
  <c r="FHW8" i="7" s="1"/>
  <c r="FHY8" i="7" s="1"/>
  <c r="FIA8" i="7" s="1"/>
  <c r="FIC8" i="7" s="1"/>
  <c r="FIE8" i="7" s="1"/>
  <c r="FIG8" i="7" s="1"/>
  <c r="FII8" i="7" s="1"/>
  <c r="FIK8" i="7" s="1"/>
  <c r="FIM8" i="7" s="1"/>
  <c r="FIO8" i="7" s="1"/>
  <c r="FIQ8" i="7" s="1"/>
  <c r="FIS8" i="7" s="1"/>
  <c r="FIU8" i="7" s="1"/>
  <c r="FIW8" i="7" s="1"/>
  <c r="FIY8" i="7" s="1"/>
  <c r="FJA8" i="7" s="1"/>
  <c r="FJC8" i="7" s="1"/>
  <c r="FJE8" i="7" s="1"/>
  <c r="FJG8" i="7" s="1"/>
  <c r="FJI8" i="7" s="1"/>
  <c r="FJK8" i="7" s="1"/>
  <c r="FJM8" i="7" s="1"/>
  <c r="FJO8" i="7" s="1"/>
  <c r="FJQ8" i="7" s="1"/>
  <c r="FJS8" i="7" s="1"/>
  <c r="FJU8" i="7" s="1"/>
  <c r="FJW8" i="7" s="1"/>
  <c r="FJY8" i="7" s="1"/>
  <c r="FKA8" i="7" s="1"/>
  <c r="FKC8" i="7" s="1"/>
  <c r="FKE8" i="7" s="1"/>
  <c r="FKG8" i="7" s="1"/>
  <c r="FKI8" i="7" s="1"/>
  <c r="FKK8" i="7" s="1"/>
  <c r="FKM8" i="7" s="1"/>
  <c r="FKO8" i="7" s="1"/>
  <c r="FKQ8" i="7" s="1"/>
  <c r="FKS8" i="7" s="1"/>
  <c r="FKU8" i="7" s="1"/>
  <c r="FKW8" i="7" s="1"/>
  <c r="FKY8" i="7" s="1"/>
  <c r="FLA8" i="7" s="1"/>
  <c r="FLC8" i="7" s="1"/>
  <c r="FLE8" i="7" s="1"/>
  <c r="FLG8" i="7" s="1"/>
  <c r="FLI8" i="7" s="1"/>
  <c r="FLK8" i="7" s="1"/>
  <c r="FLM8" i="7" s="1"/>
  <c r="FLO8" i="7" s="1"/>
  <c r="FLQ8" i="7" s="1"/>
  <c r="FLS8" i="7" s="1"/>
  <c r="FLU8" i="7" s="1"/>
  <c r="FLW8" i="7" s="1"/>
  <c r="FLY8" i="7" s="1"/>
  <c r="FMA8" i="7" s="1"/>
  <c r="FMC8" i="7" s="1"/>
  <c r="FME8" i="7" s="1"/>
  <c r="FMG8" i="7" s="1"/>
  <c r="FMI8" i="7" s="1"/>
  <c r="FMK8" i="7" s="1"/>
  <c r="FMM8" i="7" s="1"/>
  <c r="FMO8" i="7" s="1"/>
  <c r="FMQ8" i="7" s="1"/>
  <c r="FMS8" i="7" s="1"/>
  <c r="FMU8" i="7" s="1"/>
  <c r="FMW8" i="7" s="1"/>
  <c r="FMY8" i="7" s="1"/>
  <c r="FNA8" i="7" s="1"/>
  <c r="FNC8" i="7" s="1"/>
  <c r="FNE8" i="7" s="1"/>
  <c r="FNG8" i="7" s="1"/>
  <c r="FNI8" i="7" s="1"/>
  <c r="FNK8" i="7" s="1"/>
  <c r="FNM8" i="7" s="1"/>
  <c r="FNO8" i="7" s="1"/>
  <c r="FNQ8" i="7" s="1"/>
  <c r="FNS8" i="7" s="1"/>
  <c r="FNU8" i="7" s="1"/>
  <c r="FNW8" i="7" s="1"/>
  <c r="FNY8" i="7" s="1"/>
  <c r="FOA8" i="7" s="1"/>
  <c r="FOC8" i="7" s="1"/>
  <c r="FOE8" i="7" s="1"/>
  <c r="FOG8" i="7" s="1"/>
  <c r="FOI8" i="7" s="1"/>
  <c r="FOK8" i="7" s="1"/>
  <c r="FOM8" i="7" s="1"/>
  <c r="FOO8" i="7" s="1"/>
  <c r="FOQ8" i="7" s="1"/>
  <c r="FOS8" i="7" s="1"/>
  <c r="FOU8" i="7" s="1"/>
  <c r="FOW8" i="7" s="1"/>
  <c r="FOY8" i="7" s="1"/>
  <c r="FPA8" i="7" s="1"/>
  <c r="FPC8" i="7" s="1"/>
  <c r="FPE8" i="7" s="1"/>
  <c r="FPG8" i="7" s="1"/>
  <c r="FPI8" i="7" s="1"/>
  <c r="FPK8" i="7" s="1"/>
  <c r="FPM8" i="7" s="1"/>
  <c r="FPO8" i="7" s="1"/>
  <c r="FPQ8" i="7" s="1"/>
  <c r="FPS8" i="7" s="1"/>
  <c r="FPU8" i="7" s="1"/>
  <c r="FPW8" i="7" s="1"/>
  <c r="FPY8" i="7" s="1"/>
  <c r="FQA8" i="7" s="1"/>
  <c r="FQC8" i="7" s="1"/>
  <c r="FQE8" i="7" s="1"/>
  <c r="FQG8" i="7" s="1"/>
  <c r="FQI8" i="7" s="1"/>
  <c r="FQK8" i="7" s="1"/>
  <c r="FQM8" i="7" s="1"/>
  <c r="FQO8" i="7" s="1"/>
  <c r="FQQ8" i="7" s="1"/>
  <c r="FQS8" i="7" s="1"/>
  <c r="FQU8" i="7" s="1"/>
  <c r="FQW8" i="7" s="1"/>
  <c r="FQY8" i="7" s="1"/>
  <c r="FRA8" i="7" s="1"/>
  <c r="FRC8" i="7" s="1"/>
  <c r="FRE8" i="7" s="1"/>
  <c r="FRG8" i="7" s="1"/>
  <c r="FRI8" i="7" s="1"/>
  <c r="FRK8" i="7" s="1"/>
  <c r="FRM8" i="7" s="1"/>
  <c r="FRO8" i="7" s="1"/>
  <c r="FRQ8" i="7" s="1"/>
  <c r="FRS8" i="7" s="1"/>
  <c r="FRU8" i="7" s="1"/>
  <c r="FRW8" i="7" s="1"/>
  <c r="FRY8" i="7" s="1"/>
  <c r="FSA8" i="7" s="1"/>
  <c r="FSC8" i="7" s="1"/>
  <c r="FSE8" i="7" s="1"/>
  <c r="FSG8" i="7" s="1"/>
  <c r="FSI8" i="7" s="1"/>
  <c r="FSK8" i="7" s="1"/>
  <c r="FSM8" i="7" s="1"/>
  <c r="FSO8" i="7" s="1"/>
  <c r="FSQ8" i="7" s="1"/>
  <c r="FSS8" i="7" s="1"/>
  <c r="FSU8" i="7" s="1"/>
  <c r="FSW8" i="7" s="1"/>
  <c r="FSY8" i="7" s="1"/>
  <c r="FTA8" i="7" s="1"/>
  <c r="FTC8" i="7" s="1"/>
  <c r="FTE8" i="7" s="1"/>
  <c r="FTG8" i="7" s="1"/>
  <c r="FTI8" i="7" s="1"/>
  <c r="FTK8" i="7" s="1"/>
  <c r="FTM8" i="7" s="1"/>
  <c r="FTO8" i="7" s="1"/>
  <c r="FTQ8" i="7" s="1"/>
  <c r="FTS8" i="7" s="1"/>
  <c r="FTU8" i="7" s="1"/>
  <c r="FTW8" i="7" s="1"/>
  <c r="FTY8" i="7" s="1"/>
  <c r="FUA8" i="7" s="1"/>
  <c r="FUC8" i="7" s="1"/>
  <c r="FUE8" i="7" s="1"/>
  <c r="FUG8" i="7" s="1"/>
  <c r="FUI8" i="7" s="1"/>
  <c r="FUK8" i="7" s="1"/>
  <c r="FUM8" i="7" s="1"/>
  <c r="FUO8" i="7" s="1"/>
  <c r="FUQ8" i="7" s="1"/>
  <c r="FUS8" i="7" s="1"/>
  <c r="FUU8" i="7" s="1"/>
  <c r="FUW8" i="7" s="1"/>
  <c r="FUY8" i="7" s="1"/>
  <c r="FVA8" i="7" s="1"/>
  <c r="FVC8" i="7" s="1"/>
  <c r="FVE8" i="7" s="1"/>
  <c r="FVG8" i="7" s="1"/>
  <c r="FVI8" i="7" s="1"/>
  <c r="FVK8" i="7" s="1"/>
  <c r="FVM8" i="7" s="1"/>
  <c r="FVO8" i="7" s="1"/>
  <c r="FVQ8" i="7" s="1"/>
  <c r="FVS8" i="7" s="1"/>
  <c r="FVU8" i="7" s="1"/>
  <c r="FVW8" i="7" s="1"/>
  <c r="FVY8" i="7" s="1"/>
  <c r="FWA8" i="7" s="1"/>
  <c r="FWC8" i="7" s="1"/>
  <c r="FWE8" i="7" s="1"/>
  <c r="FWG8" i="7" s="1"/>
  <c r="FWI8" i="7" s="1"/>
  <c r="FWK8" i="7" s="1"/>
  <c r="FWM8" i="7" s="1"/>
  <c r="FWO8" i="7" s="1"/>
  <c r="FWQ8" i="7" s="1"/>
  <c r="FWS8" i="7" s="1"/>
  <c r="FWU8" i="7" s="1"/>
  <c r="FWW8" i="7" s="1"/>
  <c r="FWY8" i="7" s="1"/>
  <c r="FXA8" i="7" s="1"/>
  <c r="FXC8" i="7" s="1"/>
  <c r="FXE8" i="7" s="1"/>
  <c r="FXG8" i="7" s="1"/>
  <c r="FXI8" i="7" s="1"/>
  <c r="FXK8" i="7" s="1"/>
  <c r="FXM8" i="7" s="1"/>
  <c r="FXO8" i="7" s="1"/>
  <c r="FXQ8" i="7" s="1"/>
  <c r="FXS8" i="7" s="1"/>
  <c r="FXU8" i="7" s="1"/>
  <c r="FXW8" i="7" s="1"/>
  <c r="FXY8" i="7" s="1"/>
  <c r="FYA8" i="7" s="1"/>
  <c r="FYC8" i="7" s="1"/>
  <c r="FYE8" i="7" s="1"/>
  <c r="FYG8" i="7" s="1"/>
  <c r="FYI8" i="7" s="1"/>
  <c r="FYK8" i="7" s="1"/>
  <c r="FYM8" i="7" s="1"/>
  <c r="FYO8" i="7" s="1"/>
  <c r="FYQ8" i="7" s="1"/>
  <c r="FYS8" i="7" s="1"/>
  <c r="FYU8" i="7" s="1"/>
  <c r="FYW8" i="7" s="1"/>
  <c r="FYY8" i="7" s="1"/>
  <c r="FZA8" i="7" s="1"/>
  <c r="FZC8" i="7" s="1"/>
  <c r="FZE8" i="7" s="1"/>
  <c r="FZG8" i="7" s="1"/>
  <c r="FZI8" i="7" s="1"/>
  <c r="FZK8" i="7" s="1"/>
  <c r="FZM8" i="7" s="1"/>
  <c r="FZO8" i="7" s="1"/>
  <c r="FZQ8" i="7" s="1"/>
  <c r="FZS8" i="7" s="1"/>
  <c r="FZU8" i="7" s="1"/>
  <c r="FZW8" i="7" s="1"/>
  <c r="FZY8" i="7" s="1"/>
  <c r="GAA8" i="7" s="1"/>
  <c r="GAC8" i="7" s="1"/>
  <c r="GAE8" i="7" s="1"/>
  <c r="GAG8" i="7" s="1"/>
  <c r="GAI8" i="7" s="1"/>
  <c r="GAK8" i="7" s="1"/>
  <c r="GAM8" i="7" s="1"/>
  <c r="GAO8" i="7" s="1"/>
  <c r="GAQ8" i="7" s="1"/>
  <c r="GAS8" i="7" s="1"/>
  <c r="GAU8" i="7" s="1"/>
  <c r="GAW8" i="7" s="1"/>
  <c r="GAY8" i="7" s="1"/>
  <c r="GBA8" i="7" s="1"/>
  <c r="GBC8" i="7" s="1"/>
  <c r="GBE8" i="7" s="1"/>
  <c r="GBG8" i="7" s="1"/>
  <c r="GBI8" i="7" s="1"/>
  <c r="GBK8" i="7" s="1"/>
  <c r="GBM8" i="7" s="1"/>
  <c r="GBO8" i="7" s="1"/>
  <c r="GBQ8" i="7" s="1"/>
  <c r="GBS8" i="7" s="1"/>
  <c r="GBU8" i="7" s="1"/>
  <c r="GBW8" i="7" s="1"/>
  <c r="GBY8" i="7" s="1"/>
  <c r="GCA8" i="7" s="1"/>
  <c r="GCC8" i="7" s="1"/>
  <c r="GCE8" i="7" s="1"/>
  <c r="GCG8" i="7" s="1"/>
  <c r="GCI8" i="7" s="1"/>
  <c r="GCK8" i="7" s="1"/>
  <c r="GCM8" i="7" s="1"/>
  <c r="GCO8" i="7" s="1"/>
  <c r="GCQ8" i="7" s="1"/>
  <c r="GCS8" i="7" s="1"/>
  <c r="GCU8" i="7" s="1"/>
  <c r="GCW8" i="7" s="1"/>
  <c r="GCY8" i="7" s="1"/>
  <c r="GDA8" i="7" s="1"/>
  <c r="GDC8" i="7" s="1"/>
  <c r="GDE8" i="7" s="1"/>
  <c r="GDG8" i="7" s="1"/>
  <c r="GDI8" i="7" s="1"/>
  <c r="GDK8" i="7" s="1"/>
  <c r="GDM8" i="7" s="1"/>
  <c r="GDO8" i="7" s="1"/>
  <c r="GDQ8" i="7" s="1"/>
  <c r="GDS8" i="7" s="1"/>
  <c r="GDU8" i="7" s="1"/>
  <c r="GDW8" i="7" s="1"/>
  <c r="GDY8" i="7" s="1"/>
  <c r="GEA8" i="7" s="1"/>
  <c r="GEC8" i="7" s="1"/>
  <c r="GEE8" i="7" s="1"/>
  <c r="GEG8" i="7" s="1"/>
  <c r="GEI8" i="7" s="1"/>
  <c r="GEK8" i="7" s="1"/>
  <c r="GEM8" i="7" s="1"/>
  <c r="GEO8" i="7" s="1"/>
  <c r="GEQ8" i="7" s="1"/>
  <c r="GES8" i="7" s="1"/>
  <c r="GEU8" i="7" s="1"/>
  <c r="GEW8" i="7" s="1"/>
  <c r="GEY8" i="7" s="1"/>
  <c r="GFA8" i="7" s="1"/>
  <c r="GFC8" i="7" s="1"/>
  <c r="GFE8" i="7" s="1"/>
  <c r="GFG8" i="7" s="1"/>
  <c r="GFI8" i="7" s="1"/>
  <c r="GFK8" i="7" s="1"/>
  <c r="GFM8" i="7" s="1"/>
  <c r="GFO8" i="7" s="1"/>
  <c r="GFQ8" i="7" s="1"/>
  <c r="GFS8" i="7" s="1"/>
  <c r="GFU8" i="7" s="1"/>
  <c r="GFW8" i="7" s="1"/>
  <c r="GFY8" i="7" s="1"/>
  <c r="GGA8" i="7" s="1"/>
  <c r="GGC8" i="7" s="1"/>
  <c r="GGE8" i="7" s="1"/>
  <c r="GGG8" i="7" s="1"/>
  <c r="GGI8" i="7" s="1"/>
  <c r="GGK8" i="7" s="1"/>
  <c r="GGM8" i="7" s="1"/>
  <c r="GGO8" i="7" s="1"/>
  <c r="GGQ8" i="7" s="1"/>
  <c r="GGS8" i="7" s="1"/>
  <c r="GGU8" i="7" s="1"/>
  <c r="GGW8" i="7" s="1"/>
  <c r="GGY8" i="7" s="1"/>
  <c r="GHA8" i="7" s="1"/>
  <c r="GHC8" i="7" s="1"/>
  <c r="GHE8" i="7" s="1"/>
  <c r="GHG8" i="7" s="1"/>
  <c r="GHI8" i="7" s="1"/>
  <c r="GHK8" i="7" s="1"/>
  <c r="GHM8" i="7" s="1"/>
  <c r="GHO8" i="7" s="1"/>
  <c r="GHQ8" i="7" s="1"/>
  <c r="GHS8" i="7" s="1"/>
  <c r="GHU8" i="7" s="1"/>
  <c r="GHW8" i="7" s="1"/>
  <c r="GHY8" i="7" s="1"/>
  <c r="GIA8" i="7" s="1"/>
  <c r="GIC8" i="7" s="1"/>
  <c r="GIE8" i="7" s="1"/>
  <c r="GIG8" i="7" s="1"/>
  <c r="GII8" i="7" s="1"/>
  <c r="GIK8" i="7" s="1"/>
  <c r="GIM8" i="7" s="1"/>
  <c r="GIO8" i="7" s="1"/>
  <c r="GIQ8" i="7" s="1"/>
  <c r="GIS8" i="7" s="1"/>
  <c r="GIU8" i="7" s="1"/>
  <c r="GIW8" i="7" s="1"/>
  <c r="GIY8" i="7" s="1"/>
  <c r="GJA8" i="7" s="1"/>
  <c r="GJC8" i="7" s="1"/>
  <c r="GJE8" i="7" s="1"/>
  <c r="GJG8" i="7" s="1"/>
  <c r="GJI8" i="7" s="1"/>
  <c r="GJK8" i="7" s="1"/>
  <c r="GJM8" i="7" s="1"/>
  <c r="GJO8" i="7" s="1"/>
  <c r="GJQ8" i="7" s="1"/>
  <c r="GJS8" i="7" s="1"/>
  <c r="GJU8" i="7" s="1"/>
  <c r="GJW8" i="7" s="1"/>
  <c r="GJY8" i="7" s="1"/>
  <c r="GKA8" i="7" s="1"/>
  <c r="GKC8" i="7" s="1"/>
  <c r="GKE8" i="7" s="1"/>
  <c r="GKG8" i="7" s="1"/>
  <c r="GKI8" i="7" s="1"/>
  <c r="GKK8" i="7" s="1"/>
  <c r="GKM8" i="7" s="1"/>
  <c r="GKO8" i="7" s="1"/>
  <c r="GKQ8" i="7" s="1"/>
  <c r="GKS8" i="7" s="1"/>
  <c r="GKU8" i="7" s="1"/>
  <c r="GKW8" i="7" s="1"/>
  <c r="GKY8" i="7" s="1"/>
  <c r="GLA8" i="7" s="1"/>
  <c r="GLC8" i="7" s="1"/>
  <c r="GLE8" i="7" s="1"/>
  <c r="GLG8" i="7" s="1"/>
  <c r="GLI8" i="7" s="1"/>
  <c r="GLK8" i="7" s="1"/>
  <c r="GLM8" i="7" s="1"/>
  <c r="GLO8" i="7" s="1"/>
  <c r="GLQ8" i="7" s="1"/>
  <c r="GLS8" i="7" s="1"/>
  <c r="GLU8" i="7" s="1"/>
  <c r="GLW8" i="7" s="1"/>
  <c r="GLY8" i="7" s="1"/>
  <c r="GMA8" i="7" s="1"/>
  <c r="GMC8" i="7" s="1"/>
  <c r="GME8" i="7" s="1"/>
  <c r="GMG8" i="7" s="1"/>
  <c r="GMI8" i="7" s="1"/>
  <c r="GMK8" i="7" s="1"/>
  <c r="GMM8" i="7" s="1"/>
  <c r="GMO8" i="7" s="1"/>
  <c r="GMQ8" i="7" s="1"/>
  <c r="GMS8" i="7" s="1"/>
  <c r="GMU8" i="7" s="1"/>
  <c r="GMW8" i="7" s="1"/>
  <c r="GMY8" i="7" s="1"/>
  <c r="GNA8" i="7" s="1"/>
  <c r="GNC8" i="7" s="1"/>
  <c r="GNE8" i="7" s="1"/>
  <c r="GNG8" i="7" s="1"/>
  <c r="GNI8" i="7" s="1"/>
  <c r="GNK8" i="7" s="1"/>
  <c r="GNM8" i="7" s="1"/>
  <c r="GNO8" i="7" s="1"/>
  <c r="GNQ8" i="7" s="1"/>
  <c r="GNS8" i="7" s="1"/>
  <c r="GNU8" i="7" s="1"/>
  <c r="GNW8" i="7" s="1"/>
  <c r="GNY8" i="7" s="1"/>
  <c r="GOA8" i="7" s="1"/>
  <c r="GOC8" i="7" s="1"/>
  <c r="GOE8" i="7" s="1"/>
  <c r="GOG8" i="7" s="1"/>
  <c r="GOI8" i="7" s="1"/>
  <c r="GOK8" i="7" s="1"/>
  <c r="GOM8" i="7" s="1"/>
  <c r="GOO8" i="7" s="1"/>
  <c r="GOQ8" i="7" s="1"/>
  <c r="GOS8" i="7" s="1"/>
  <c r="GOU8" i="7" s="1"/>
  <c r="GOW8" i="7" s="1"/>
  <c r="GOY8" i="7" s="1"/>
  <c r="GPA8" i="7" s="1"/>
  <c r="GPC8" i="7" s="1"/>
  <c r="GPE8" i="7" s="1"/>
  <c r="GPG8" i="7" s="1"/>
  <c r="GPI8" i="7" s="1"/>
  <c r="GPK8" i="7" s="1"/>
  <c r="GPM8" i="7" s="1"/>
  <c r="GPO8" i="7" s="1"/>
  <c r="GPQ8" i="7" s="1"/>
  <c r="GPS8" i="7" s="1"/>
  <c r="GPU8" i="7" s="1"/>
  <c r="GPW8" i="7" s="1"/>
  <c r="GPY8" i="7" s="1"/>
  <c r="GQA8" i="7" s="1"/>
  <c r="GQC8" i="7" s="1"/>
  <c r="GQE8" i="7" s="1"/>
  <c r="GQG8" i="7" s="1"/>
  <c r="GQI8" i="7" s="1"/>
  <c r="GQK8" i="7" s="1"/>
  <c r="GQM8" i="7" s="1"/>
  <c r="GQO8" i="7" s="1"/>
  <c r="GQQ8" i="7" s="1"/>
  <c r="GQS8" i="7" s="1"/>
  <c r="GQU8" i="7" s="1"/>
  <c r="GQW8" i="7" s="1"/>
  <c r="GQY8" i="7" s="1"/>
  <c r="GRA8" i="7" s="1"/>
  <c r="GRC8" i="7" s="1"/>
  <c r="GRE8" i="7" s="1"/>
  <c r="GRG8" i="7" s="1"/>
  <c r="GRI8" i="7" s="1"/>
  <c r="GRK8" i="7" s="1"/>
  <c r="GRM8" i="7" s="1"/>
  <c r="GRO8" i="7" s="1"/>
  <c r="GRQ8" i="7" s="1"/>
  <c r="GRS8" i="7" s="1"/>
  <c r="GRU8" i="7" s="1"/>
  <c r="GRW8" i="7" s="1"/>
  <c r="GRY8" i="7" s="1"/>
  <c r="GSA8" i="7" s="1"/>
  <c r="GSC8" i="7" s="1"/>
  <c r="GSE8" i="7" s="1"/>
  <c r="GSG8" i="7" s="1"/>
  <c r="GSI8" i="7" s="1"/>
  <c r="GSK8" i="7" s="1"/>
  <c r="GSM8" i="7" s="1"/>
  <c r="GSO8" i="7" s="1"/>
  <c r="GSQ8" i="7" s="1"/>
  <c r="GSS8" i="7" s="1"/>
  <c r="GSU8" i="7" s="1"/>
  <c r="GSW8" i="7" s="1"/>
  <c r="GSY8" i="7" s="1"/>
  <c r="GTA8" i="7" s="1"/>
  <c r="GTC8" i="7" s="1"/>
  <c r="GTE8" i="7" s="1"/>
  <c r="GTG8" i="7" s="1"/>
  <c r="GTI8" i="7" s="1"/>
  <c r="GTK8" i="7" s="1"/>
  <c r="GTM8" i="7" s="1"/>
  <c r="GTO8" i="7" s="1"/>
  <c r="GTQ8" i="7" s="1"/>
  <c r="GTS8" i="7" s="1"/>
  <c r="GTU8" i="7" s="1"/>
  <c r="GTW8" i="7" s="1"/>
  <c r="GTY8" i="7" s="1"/>
  <c r="GUA8" i="7" s="1"/>
  <c r="GUC8" i="7" s="1"/>
  <c r="GUE8" i="7" s="1"/>
  <c r="GUG8" i="7" s="1"/>
  <c r="GUI8" i="7" s="1"/>
  <c r="GUK8" i="7" s="1"/>
  <c r="GUM8" i="7" s="1"/>
  <c r="GUO8" i="7" s="1"/>
  <c r="GUQ8" i="7" s="1"/>
  <c r="GUS8" i="7" s="1"/>
  <c r="GUU8" i="7" s="1"/>
  <c r="GUW8" i="7" s="1"/>
  <c r="GUY8" i="7" s="1"/>
  <c r="GVA8" i="7" s="1"/>
  <c r="GVC8" i="7" s="1"/>
  <c r="GVE8" i="7" s="1"/>
  <c r="GVG8" i="7" s="1"/>
  <c r="GVI8" i="7" s="1"/>
  <c r="GVK8" i="7" s="1"/>
  <c r="GVM8" i="7" s="1"/>
  <c r="GVO8" i="7" s="1"/>
  <c r="GVQ8" i="7" s="1"/>
  <c r="GVS8" i="7" s="1"/>
  <c r="GVU8" i="7" s="1"/>
  <c r="GVW8" i="7" s="1"/>
  <c r="GVY8" i="7" s="1"/>
  <c r="GWA8" i="7" s="1"/>
  <c r="GWC8" i="7" s="1"/>
  <c r="GWE8" i="7" s="1"/>
  <c r="GWG8" i="7" s="1"/>
  <c r="GWI8" i="7" s="1"/>
  <c r="GWK8" i="7" s="1"/>
  <c r="GWM8" i="7" s="1"/>
  <c r="GWO8" i="7" s="1"/>
  <c r="GWQ8" i="7" s="1"/>
  <c r="GWS8" i="7" s="1"/>
  <c r="GWU8" i="7" s="1"/>
  <c r="GWW8" i="7" s="1"/>
  <c r="GWY8" i="7" s="1"/>
  <c r="GXA8" i="7" s="1"/>
  <c r="GXC8" i="7" s="1"/>
  <c r="GXE8" i="7" s="1"/>
  <c r="GXG8" i="7" s="1"/>
  <c r="GXI8" i="7" s="1"/>
  <c r="GXK8" i="7" s="1"/>
  <c r="GXM8" i="7" s="1"/>
  <c r="GXO8" i="7" s="1"/>
  <c r="GXQ8" i="7" s="1"/>
  <c r="GXS8" i="7" s="1"/>
  <c r="GXU8" i="7" s="1"/>
  <c r="GXW8" i="7" s="1"/>
  <c r="GXY8" i="7" s="1"/>
  <c r="GYA8" i="7" s="1"/>
  <c r="GYC8" i="7" s="1"/>
  <c r="GYE8" i="7" s="1"/>
  <c r="GYG8" i="7" s="1"/>
  <c r="GYI8" i="7" s="1"/>
  <c r="GYK8" i="7" s="1"/>
  <c r="GYM8" i="7" s="1"/>
  <c r="GYO8" i="7" s="1"/>
  <c r="GYQ8" i="7" s="1"/>
  <c r="GYS8" i="7" s="1"/>
  <c r="GYU8" i="7" s="1"/>
  <c r="GYW8" i="7" s="1"/>
  <c r="GYY8" i="7" s="1"/>
  <c r="GZA8" i="7" s="1"/>
  <c r="GZC8" i="7" s="1"/>
  <c r="GZE8" i="7" s="1"/>
  <c r="GZG8" i="7" s="1"/>
  <c r="GZI8" i="7" s="1"/>
  <c r="GZK8" i="7" s="1"/>
  <c r="GZM8" i="7" s="1"/>
  <c r="GZO8" i="7" s="1"/>
  <c r="GZQ8" i="7" s="1"/>
  <c r="GZS8" i="7" s="1"/>
  <c r="GZU8" i="7" s="1"/>
  <c r="GZW8" i="7" s="1"/>
  <c r="GZY8" i="7" s="1"/>
  <c r="HAA8" i="7" s="1"/>
  <c r="HAC8" i="7" s="1"/>
  <c r="HAE8" i="7" s="1"/>
  <c r="HAG8" i="7" s="1"/>
  <c r="HAI8" i="7" s="1"/>
  <c r="HAK8" i="7" s="1"/>
  <c r="HAM8" i="7" s="1"/>
  <c r="HAO8" i="7" s="1"/>
  <c r="HAQ8" i="7" s="1"/>
  <c r="HAS8" i="7" s="1"/>
  <c r="HAU8" i="7" s="1"/>
  <c r="HAW8" i="7" s="1"/>
  <c r="HAY8" i="7" s="1"/>
  <c r="HBA8" i="7" s="1"/>
  <c r="HBC8" i="7" s="1"/>
  <c r="HBE8" i="7" s="1"/>
  <c r="HBG8" i="7" s="1"/>
  <c r="HBI8" i="7" s="1"/>
  <c r="HBK8" i="7" s="1"/>
  <c r="HBM8" i="7" s="1"/>
  <c r="HBO8" i="7" s="1"/>
  <c r="HBQ8" i="7" s="1"/>
  <c r="HBS8" i="7" s="1"/>
  <c r="HBU8" i="7" s="1"/>
  <c r="HBW8" i="7" s="1"/>
  <c r="HBY8" i="7" s="1"/>
  <c r="HCA8" i="7" s="1"/>
  <c r="HCC8" i="7" s="1"/>
  <c r="HCE8" i="7" s="1"/>
  <c r="HCG8" i="7" s="1"/>
  <c r="HCI8" i="7" s="1"/>
  <c r="HCK8" i="7" s="1"/>
  <c r="HCM8" i="7" s="1"/>
  <c r="HCO8" i="7" s="1"/>
  <c r="HCQ8" i="7" s="1"/>
  <c r="HCS8" i="7" s="1"/>
  <c r="HCU8" i="7" s="1"/>
  <c r="HCW8" i="7" s="1"/>
  <c r="HCY8" i="7" s="1"/>
  <c r="HDA8" i="7" s="1"/>
  <c r="HDC8" i="7" s="1"/>
  <c r="HDE8" i="7" s="1"/>
  <c r="HDG8" i="7" s="1"/>
  <c r="HDI8" i="7" s="1"/>
  <c r="HDK8" i="7" s="1"/>
  <c r="HDM8" i="7" s="1"/>
  <c r="HDO8" i="7" s="1"/>
  <c r="HDQ8" i="7" s="1"/>
  <c r="HDS8" i="7" s="1"/>
  <c r="HDU8" i="7" s="1"/>
  <c r="HDW8" i="7" s="1"/>
  <c r="HDY8" i="7" s="1"/>
  <c r="HEA8" i="7" s="1"/>
  <c r="HEC8" i="7" s="1"/>
  <c r="HEE8" i="7" s="1"/>
  <c r="HEG8" i="7" s="1"/>
  <c r="HEI8" i="7" s="1"/>
  <c r="HEK8" i="7" s="1"/>
  <c r="HEM8" i="7" s="1"/>
  <c r="HEO8" i="7" s="1"/>
  <c r="HEQ8" i="7" s="1"/>
  <c r="HES8" i="7" s="1"/>
  <c r="HEU8" i="7" s="1"/>
  <c r="HEW8" i="7" s="1"/>
  <c r="HEY8" i="7" s="1"/>
  <c r="HFA8" i="7" s="1"/>
  <c r="HFC8" i="7" s="1"/>
  <c r="HFE8" i="7" s="1"/>
  <c r="HFG8" i="7" s="1"/>
  <c r="HFI8" i="7" s="1"/>
  <c r="HFK8" i="7" s="1"/>
  <c r="HFM8" i="7" s="1"/>
  <c r="HFO8" i="7" s="1"/>
  <c r="HFQ8" i="7" s="1"/>
  <c r="HFS8" i="7" s="1"/>
  <c r="HFU8" i="7" s="1"/>
  <c r="HFW8" i="7" s="1"/>
  <c r="HFY8" i="7" s="1"/>
  <c r="HGA8" i="7" s="1"/>
  <c r="HGC8" i="7" s="1"/>
  <c r="HGE8" i="7" s="1"/>
  <c r="HGG8" i="7" s="1"/>
  <c r="HGI8" i="7" s="1"/>
  <c r="HGK8" i="7" s="1"/>
  <c r="HGM8" i="7" s="1"/>
  <c r="HGO8" i="7" s="1"/>
  <c r="HGQ8" i="7" s="1"/>
  <c r="HGS8" i="7" s="1"/>
  <c r="HGU8" i="7" s="1"/>
  <c r="HGW8" i="7" s="1"/>
  <c r="HGY8" i="7" s="1"/>
  <c r="HHA8" i="7" s="1"/>
  <c r="HHC8" i="7" s="1"/>
  <c r="HHE8" i="7" s="1"/>
  <c r="HHG8" i="7" s="1"/>
  <c r="HHI8" i="7" s="1"/>
  <c r="HHK8" i="7" s="1"/>
  <c r="HHM8" i="7" s="1"/>
  <c r="HHO8" i="7" s="1"/>
  <c r="HHQ8" i="7" s="1"/>
  <c r="HHS8" i="7" s="1"/>
  <c r="HHU8" i="7" s="1"/>
  <c r="HHW8" i="7" s="1"/>
  <c r="HHY8" i="7" s="1"/>
  <c r="HIA8" i="7" s="1"/>
  <c r="HIC8" i="7" s="1"/>
  <c r="HIE8" i="7" s="1"/>
  <c r="HIG8" i="7" s="1"/>
  <c r="HII8" i="7" s="1"/>
  <c r="HIK8" i="7" s="1"/>
  <c r="HIM8" i="7" s="1"/>
  <c r="HIO8" i="7" s="1"/>
  <c r="HIQ8" i="7" s="1"/>
  <c r="HIS8" i="7" s="1"/>
  <c r="HIU8" i="7" s="1"/>
  <c r="HIW8" i="7" s="1"/>
  <c r="HIY8" i="7" s="1"/>
  <c r="HJA8" i="7" s="1"/>
  <c r="HJC8" i="7" s="1"/>
  <c r="HJE8" i="7" s="1"/>
  <c r="HJG8" i="7" s="1"/>
  <c r="HJI8" i="7" s="1"/>
  <c r="HJK8" i="7" s="1"/>
  <c r="HJM8" i="7" s="1"/>
  <c r="HJO8" i="7" s="1"/>
  <c r="HJQ8" i="7" s="1"/>
  <c r="HJS8" i="7" s="1"/>
  <c r="HJU8" i="7" s="1"/>
  <c r="HJW8" i="7" s="1"/>
  <c r="HJY8" i="7" s="1"/>
  <c r="HKA8" i="7" s="1"/>
  <c r="HKC8" i="7" s="1"/>
  <c r="HKE8" i="7" s="1"/>
  <c r="HKG8" i="7" s="1"/>
  <c r="HKI8" i="7" s="1"/>
  <c r="HKK8" i="7" s="1"/>
  <c r="HKM8" i="7" s="1"/>
  <c r="HKO8" i="7" s="1"/>
  <c r="HKQ8" i="7" s="1"/>
  <c r="HKS8" i="7" s="1"/>
  <c r="HKU8" i="7" s="1"/>
  <c r="HKW8" i="7" s="1"/>
  <c r="HKY8" i="7" s="1"/>
  <c r="HLA8" i="7" s="1"/>
  <c r="HLC8" i="7" s="1"/>
  <c r="HLE8" i="7" s="1"/>
  <c r="HLG8" i="7" s="1"/>
  <c r="HLI8" i="7" s="1"/>
  <c r="HLK8" i="7" s="1"/>
  <c r="HLM8" i="7" s="1"/>
  <c r="HLO8" i="7" s="1"/>
  <c r="HLQ8" i="7" s="1"/>
  <c r="HLS8" i="7" s="1"/>
  <c r="HLU8" i="7" s="1"/>
  <c r="HLW8" i="7" s="1"/>
  <c r="HLY8" i="7" s="1"/>
  <c r="HMA8" i="7" s="1"/>
  <c r="HMC8" i="7" s="1"/>
  <c r="HME8" i="7" s="1"/>
  <c r="HMG8" i="7" s="1"/>
  <c r="HMI8" i="7" s="1"/>
  <c r="HMK8" i="7" s="1"/>
  <c r="HMM8" i="7" s="1"/>
  <c r="HMO8" i="7" s="1"/>
  <c r="HMQ8" i="7" s="1"/>
  <c r="HMS8" i="7" s="1"/>
  <c r="HMU8" i="7" s="1"/>
  <c r="HMW8" i="7" s="1"/>
  <c r="HMY8" i="7" s="1"/>
  <c r="HNA8" i="7" s="1"/>
  <c r="HNC8" i="7" s="1"/>
  <c r="HNE8" i="7" s="1"/>
  <c r="HNG8" i="7" s="1"/>
  <c r="HNI8" i="7" s="1"/>
  <c r="HNK8" i="7" s="1"/>
  <c r="HNM8" i="7" s="1"/>
  <c r="HNO8" i="7" s="1"/>
  <c r="HNQ8" i="7" s="1"/>
  <c r="HNS8" i="7" s="1"/>
  <c r="HNU8" i="7" s="1"/>
  <c r="HNW8" i="7" s="1"/>
  <c r="HNY8" i="7" s="1"/>
  <c r="HOA8" i="7" s="1"/>
  <c r="HOC8" i="7" s="1"/>
  <c r="HOE8" i="7" s="1"/>
  <c r="HOG8" i="7" s="1"/>
  <c r="HOI8" i="7" s="1"/>
  <c r="HOK8" i="7" s="1"/>
  <c r="HOM8" i="7" s="1"/>
  <c r="HOO8" i="7" s="1"/>
  <c r="HOQ8" i="7" s="1"/>
  <c r="HOS8" i="7" s="1"/>
  <c r="HOU8" i="7" s="1"/>
  <c r="HOW8" i="7" s="1"/>
  <c r="HOY8" i="7" s="1"/>
  <c r="HPA8" i="7" s="1"/>
  <c r="HPC8" i="7" s="1"/>
  <c r="HPE8" i="7" s="1"/>
  <c r="HPG8" i="7" s="1"/>
  <c r="HPI8" i="7" s="1"/>
  <c r="HPK8" i="7" s="1"/>
  <c r="HPM8" i="7" s="1"/>
  <c r="HPO8" i="7" s="1"/>
  <c r="HPQ8" i="7" s="1"/>
  <c r="HPS8" i="7" s="1"/>
  <c r="HPU8" i="7" s="1"/>
  <c r="HPW8" i="7" s="1"/>
  <c r="HPY8" i="7" s="1"/>
  <c r="HQA8" i="7" s="1"/>
  <c r="HQC8" i="7" s="1"/>
  <c r="HQE8" i="7" s="1"/>
  <c r="HQG8" i="7" s="1"/>
  <c r="HQI8" i="7" s="1"/>
  <c r="HQK8" i="7" s="1"/>
  <c r="HQM8" i="7" s="1"/>
  <c r="HQO8" i="7" s="1"/>
  <c r="HQQ8" i="7" s="1"/>
  <c r="HQS8" i="7" s="1"/>
  <c r="HQU8" i="7" s="1"/>
  <c r="HQW8" i="7" s="1"/>
  <c r="HQY8" i="7" s="1"/>
  <c r="HRA8" i="7" s="1"/>
  <c r="HRC8" i="7" s="1"/>
  <c r="HRE8" i="7" s="1"/>
  <c r="HRG8" i="7" s="1"/>
  <c r="HRI8" i="7" s="1"/>
  <c r="HRK8" i="7" s="1"/>
  <c r="HRM8" i="7" s="1"/>
  <c r="HRO8" i="7" s="1"/>
  <c r="HRQ8" i="7" s="1"/>
  <c r="HRS8" i="7" s="1"/>
  <c r="HRU8" i="7" s="1"/>
  <c r="HRW8" i="7" s="1"/>
  <c r="HRY8" i="7" s="1"/>
  <c r="HSA8" i="7" s="1"/>
  <c r="HSC8" i="7" s="1"/>
  <c r="HSE8" i="7" s="1"/>
  <c r="HSG8" i="7" s="1"/>
  <c r="HSI8" i="7" s="1"/>
  <c r="HSK8" i="7" s="1"/>
  <c r="HSM8" i="7" s="1"/>
  <c r="HSO8" i="7" s="1"/>
  <c r="HSQ8" i="7" s="1"/>
  <c r="HSS8" i="7" s="1"/>
  <c r="HSU8" i="7" s="1"/>
  <c r="HSW8" i="7" s="1"/>
  <c r="HSY8" i="7" s="1"/>
  <c r="HTA8" i="7" s="1"/>
  <c r="HTC8" i="7" s="1"/>
  <c r="HTE8" i="7" s="1"/>
  <c r="HTG8" i="7" s="1"/>
  <c r="HTI8" i="7" s="1"/>
  <c r="HTK8" i="7" s="1"/>
  <c r="HTM8" i="7" s="1"/>
  <c r="HTO8" i="7" s="1"/>
  <c r="HTQ8" i="7" s="1"/>
  <c r="HTS8" i="7" s="1"/>
  <c r="HTU8" i="7" s="1"/>
  <c r="HTW8" i="7" s="1"/>
  <c r="HTY8" i="7" s="1"/>
  <c r="HUA8" i="7" s="1"/>
  <c r="HUC8" i="7" s="1"/>
  <c r="HUE8" i="7" s="1"/>
  <c r="HUG8" i="7" s="1"/>
  <c r="HUI8" i="7" s="1"/>
  <c r="HUK8" i="7" s="1"/>
  <c r="HUM8" i="7" s="1"/>
  <c r="HUO8" i="7" s="1"/>
  <c r="HUQ8" i="7" s="1"/>
  <c r="HUS8" i="7" s="1"/>
  <c r="HUU8" i="7" s="1"/>
  <c r="HUW8" i="7" s="1"/>
  <c r="HUY8" i="7" s="1"/>
  <c r="HVA8" i="7" s="1"/>
  <c r="HVC8" i="7" s="1"/>
  <c r="HVE8" i="7" s="1"/>
  <c r="HVG8" i="7" s="1"/>
  <c r="HVI8" i="7" s="1"/>
  <c r="HVK8" i="7" s="1"/>
  <c r="HVM8" i="7" s="1"/>
  <c r="HVO8" i="7" s="1"/>
  <c r="HVQ8" i="7" s="1"/>
  <c r="HVS8" i="7" s="1"/>
  <c r="HVU8" i="7" s="1"/>
  <c r="HVW8" i="7" s="1"/>
  <c r="HVY8" i="7" s="1"/>
  <c r="HWA8" i="7" s="1"/>
  <c r="HWC8" i="7" s="1"/>
  <c r="HWE8" i="7" s="1"/>
  <c r="HWG8" i="7" s="1"/>
  <c r="HWI8" i="7" s="1"/>
  <c r="HWK8" i="7" s="1"/>
  <c r="HWM8" i="7" s="1"/>
  <c r="HWO8" i="7" s="1"/>
  <c r="HWQ8" i="7" s="1"/>
  <c r="HWS8" i="7" s="1"/>
  <c r="HWU8" i="7" s="1"/>
  <c r="HWW8" i="7" s="1"/>
  <c r="HWY8" i="7" s="1"/>
  <c r="HXA8" i="7" s="1"/>
  <c r="HXC8" i="7" s="1"/>
  <c r="HXE8" i="7" s="1"/>
  <c r="HXG8" i="7" s="1"/>
  <c r="HXI8" i="7" s="1"/>
  <c r="HXK8" i="7" s="1"/>
  <c r="HXM8" i="7" s="1"/>
  <c r="HXO8" i="7" s="1"/>
  <c r="HXQ8" i="7" s="1"/>
  <c r="HXS8" i="7" s="1"/>
  <c r="HXU8" i="7" s="1"/>
  <c r="HXW8" i="7" s="1"/>
  <c r="HXY8" i="7" s="1"/>
  <c r="HYA8" i="7" s="1"/>
  <c r="HYC8" i="7" s="1"/>
  <c r="HYE8" i="7" s="1"/>
  <c r="HYG8" i="7" s="1"/>
  <c r="HYI8" i="7" s="1"/>
  <c r="HYK8" i="7" s="1"/>
  <c r="HYM8" i="7" s="1"/>
  <c r="HYO8" i="7" s="1"/>
  <c r="HYQ8" i="7" s="1"/>
  <c r="HYS8" i="7" s="1"/>
  <c r="HYU8" i="7" s="1"/>
  <c r="HYW8" i="7" s="1"/>
  <c r="HYY8" i="7" s="1"/>
  <c r="HZA8" i="7" s="1"/>
  <c r="HZC8" i="7" s="1"/>
  <c r="HZE8" i="7" s="1"/>
  <c r="HZG8" i="7" s="1"/>
  <c r="HZI8" i="7" s="1"/>
  <c r="HZK8" i="7" s="1"/>
  <c r="HZM8" i="7" s="1"/>
  <c r="HZO8" i="7" s="1"/>
  <c r="HZQ8" i="7" s="1"/>
  <c r="HZS8" i="7" s="1"/>
  <c r="HZU8" i="7" s="1"/>
  <c r="HZW8" i="7" s="1"/>
  <c r="HZY8" i="7" s="1"/>
  <c r="IAA8" i="7" s="1"/>
  <c r="IAC8" i="7" s="1"/>
  <c r="IAE8" i="7" s="1"/>
  <c r="IAG8" i="7" s="1"/>
  <c r="IAI8" i="7" s="1"/>
  <c r="IAK8" i="7" s="1"/>
  <c r="IAM8" i="7" s="1"/>
  <c r="IAO8" i="7" s="1"/>
  <c r="IAQ8" i="7" s="1"/>
  <c r="IAS8" i="7" s="1"/>
  <c r="IAU8" i="7" s="1"/>
  <c r="IAW8" i="7" s="1"/>
  <c r="IAY8" i="7" s="1"/>
  <c r="IBA8" i="7" s="1"/>
  <c r="IBC8" i="7" s="1"/>
  <c r="IBE8" i="7" s="1"/>
  <c r="IBG8" i="7" s="1"/>
  <c r="IBI8" i="7" s="1"/>
  <c r="IBK8" i="7" s="1"/>
  <c r="IBM8" i="7" s="1"/>
  <c r="IBO8" i="7" s="1"/>
  <c r="IBQ8" i="7" s="1"/>
  <c r="IBS8" i="7" s="1"/>
  <c r="IBU8" i="7" s="1"/>
  <c r="IBW8" i="7" s="1"/>
  <c r="IBY8" i="7" s="1"/>
  <c r="ICA8" i="7" s="1"/>
  <c r="ICC8" i="7" s="1"/>
  <c r="ICE8" i="7" s="1"/>
  <c r="ICG8" i="7" s="1"/>
  <c r="ICI8" i="7" s="1"/>
  <c r="ICK8" i="7" s="1"/>
  <c r="ICM8" i="7" s="1"/>
  <c r="ICO8" i="7" s="1"/>
  <c r="ICQ8" i="7" s="1"/>
  <c r="ICS8" i="7" s="1"/>
  <c r="ICU8" i="7" s="1"/>
  <c r="ICW8" i="7" s="1"/>
  <c r="ICY8" i="7" s="1"/>
  <c r="IDA8" i="7" s="1"/>
  <c r="IDC8" i="7" s="1"/>
  <c r="IDE8" i="7" s="1"/>
  <c r="IDG8" i="7" s="1"/>
  <c r="IDI8" i="7" s="1"/>
  <c r="IDK8" i="7" s="1"/>
  <c r="IDM8" i="7" s="1"/>
  <c r="IDO8" i="7" s="1"/>
  <c r="IDQ8" i="7" s="1"/>
  <c r="IDS8" i="7" s="1"/>
  <c r="IDU8" i="7" s="1"/>
  <c r="IDW8" i="7" s="1"/>
  <c r="IDY8" i="7" s="1"/>
  <c r="IEA8" i="7" s="1"/>
  <c r="IEC8" i="7" s="1"/>
  <c r="IEE8" i="7" s="1"/>
  <c r="IEG8" i="7" s="1"/>
  <c r="IEI8" i="7" s="1"/>
  <c r="IEK8" i="7" s="1"/>
  <c r="IEM8" i="7" s="1"/>
  <c r="IEO8" i="7" s="1"/>
  <c r="IEQ8" i="7" s="1"/>
  <c r="IES8" i="7" s="1"/>
  <c r="IEU8" i="7" s="1"/>
  <c r="IEW8" i="7" s="1"/>
  <c r="IEY8" i="7" s="1"/>
  <c r="IFA8" i="7" s="1"/>
  <c r="IFC8" i="7" s="1"/>
  <c r="IFE8" i="7" s="1"/>
  <c r="IFG8" i="7" s="1"/>
  <c r="IFI8" i="7" s="1"/>
  <c r="IFK8" i="7" s="1"/>
  <c r="IFM8" i="7" s="1"/>
  <c r="IFO8" i="7" s="1"/>
  <c r="IFQ8" i="7" s="1"/>
  <c r="IFS8" i="7" s="1"/>
  <c r="IFU8" i="7" s="1"/>
  <c r="IFW8" i="7" s="1"/>
  <c r="IFY8" i="7" s="1"/>
  <c r="IGA8" i="7" s="1"/>
  <c r="IGC8" i="7" s="1"/>
  <c r="IGE8" i="7" s="1"/>
  <c r="IGG8" i="7" s="1"/>
  <c r="IGI8" i="7" s="1"/>
  <c r="IGK8" i="7" s="1"/>
  <c r="IGM8" i="7" s="1"/>
  <c r="IGO8" i="7" s="1"/>
  <c r="IGQ8" i="7" s="1"/>
  <c r="IGS8" i="7" s="1"/>
  <c r="IGU8" i="7" s="1"/>
  <c r="IGW8" i="7" s="1"/>
  <c r="IGY8" i="7" s="1"/>
  <c r="IHA8" i="7" s="1"/>
  <c r="IHC8" i="7" s="1"/>
  <c r="IHE8" i="7" s="1"/>
  <c r="IHG8" i="7" s="1"/>
  <c r="IHI8" i="7" s="1"/>
  <c r="IHK8" i="7" s="1"/>
  <c r="IHM8" i="7" s="1"/>
  <c r="IHO8" i="7" s="1"/>
  <c r="IHQ8" i="7" s="1"/>
  <c r="IHS8" i="7" s="1"/>
  <c r="IHU8" i="7" s="1"/>
  <c r="IHW8" i="7" s="1"/>
  <c r="IHY8" i="7" s="1"/>
  <c r="IIA8" i="7" s="1"/>
  <c r="IIC8" i="7" s="1"/>
  <c r="IIE8" i="7" s="1"/>
  <c r="IIG8" i="7" s="1"/>
  <c r="III8" i="7" s="1"/>
  <c r="IIK8" i="7" s="1"/>
  <c r="IIM8" i="7" s="1"/>
  <c r="IIO8" i="7" s="1"/>
  <c r="IIQ8" i="7" s="1"/>
  <c r="IIS8" i="7" s="1"/>
  <c r="IIU8" i="7" s="1"/>
  <c r="IIW8" i="7" s="1"/>
  <c r="IIY8" i="7" s="1"/>
  <c r="IJA8" i="7" s="1"/>
  <c r="IJC8" i="7" s="1"/>
  <c r="IJE8" i="7" s="1"/>
  <c r="IJG8" i="7" s="1"/>
  <c r="IJI8" i="7" s="1"/>
  <c r="IJK8" i="7" s="1"/>
  <c r="IJM8" i="7" s="1"/>
  <c r="IJO8" i="7" s="1"/>
  <c r="IJQ8" i="7" s="1"/>
  <c r="IJS8" i="7" s="1"/>
  <c r="IJU8" i="7" s="1"/>
  <c r="IJW8" i="7" s="1"/>
  <c r="IJY8" i="7" s="1"/>
  <c r="IKA8" i="7" s="1"/>
  <c r="IKC8" i="7" s="1"/>
  <c r="IKE8" i="7" s="1"/>
  <c r="IKG8" i="7" s="1"/>
  <c r="IKI8" i="7" s="1"/>
  <c r="IKK8" i="7" s="1"/>
  <c r="IKM8" i="7" s="1"/>
  <c r="IKO8" i="7" s="1"/>
  <c r="IKQ8" i="7" s="1"/>
  <c r="IKS8" i="7" s="1"/>
  <c r="IKU8" i="7" s="1"/>
  <c r="IKW8" i="7" s="1"/>
  <c r="IKY8" i="7" s="1"/>
  <c r="ILA8" i="7" s="1"/>
  <c r="ILC8" i="7" s="1"/>
  <c r="ILE8" i="7" s="1"/>
  <c r="ILG8" i="7" s="1"/>
  <c r="ILI8" i="7" s="1"/>
  <c r="ILK8" i="7" s="1"/>
  <c r="ILM8" i="7" s="1"/>
  <c r="ILO8" i="7" s="1"/>
  <c r="ILQ8" i="7" s="1"/>
  <c r="ILS8" i="7" s="1"/>
  <c r="ILU8" i="7" s="1"/>
  <c r="ILW8" i="7" s="1"/>
  <c r="ILY8" i="7" s="1"/>
  <c r="IMA8" i="7" s="1"/>
  <c r="IMC8" i="7" s="1"/>
  <c r="IME8" i="7" s="1"/>
  <c r="IMG8" i="7" s="1"/>
  <c r="IMI8" i="7" s="1"/>
  <c r="IMK8" i="7" s="1"/>
  <c r="IMM8" i="7" s="1"/>
  <c r="IMO8" i="7" s="1"/>
  <c r="IMQ8" i="7" s="1"/>
  <c r="IMS8" i="7" s="1"/>
  <c r="IMU8" i="7" s="1"/>
  <c r="IMW8" i="7" s="1"/>
  <c r="IMY8" i="7" s="1"/>
  <c r="INA8" i="7" s="1"/>
  <c r="INC8" i="7" s="1"/>
  <c r="INE8" i="7" s="1"/>
  <c r="ING8" i="7" s="1"/>
  <c r="INI8" i="7" s="1"/>
  <c r="INK8" i="7" s="1"/>
  <c r="INM8" i="7" s="1"/>
  <c r="INO8" i="7" s="1"/>
  <c r="INQ8" i="7" s="1"/>
  <c r="INS8" i="7" s="1"/>
  <c r="INU8" i="7" s="1"/>
  <c r="INW8" i="7" s="1"/>
  <c r="INY8" i="7" s="1"/>
  <c r="IOA8" i="7" s="1"/>
  <c r="IOC8" i="7" s="1"/>
  <c r="IOE8" i="7" s="1"/>
  <c r="IOG8" i="7" s="1"/>
  <c r="IOI8" i="7" s="1"/>
  <c r="IOK8" i="7" s="1"/>
  <c r="IOM8" i="7" s="1"/>
  <c r="IOO8" i="7" s="1"/>
  <c r="IOQ8" i="7" s="1"/>
  <c r="IOS8" i="7" s="1"/>
  <c r="IOU8" i="7" s="1"/>
  <c r="IOW8" i="7" s="1"/>
  <c r="IOY8" i="7" s="1"/>
  <c r="IPA8" i="7" s="1"/>
  <c r="IPC8" i="7" s="1"/>
  <c r="IPE8" i="7" s="1"/>
  <c r="IPG8" i="7" s="1"/>
  <c r="IPI8" i="7" s="1"/>
  <c r="IPK8" i="7" s="1"/>
  <c r="IPM8" i="7" s="1"/>
  <c r="IPO8" i="7" s="1"/>
  <c r="IPQ8" i="7" s="1"/>
  <c r="IPS8" i="7" s="1"/>
  <c r="IPU8" i="7" s="1"/>
  <c r="IPW8" i="7" s="1"/>
  <c r="IPY8" i="7" s="1"/>
  <c r="IQA8" i="7" s="1"/>
  <c r="IQC8" i="7" s="1"/>
  <c r="IQE8" i="7" s="1"/>
  <c r="IQG8" i="7" s="1"/>
  <c r="IQI8" i="7" s="1"/>
  <c r="IQK8" i="7" s="1"/>
  <c r="IQM8" i="7" s="1"/>
  <c r="IQO8" i="7" s="1"/>
  <c r="IQQ8" i="7" s="1"/>
  <c r="IQS8" i="7" s="1"/>
  <c r="IQU8" i="7" s="1"/>
  <c r="IQW8" i="7" s="1"/>
  <c r="IQY8" i="7" s="1"/>
  <c r="IRA8" i="7" s="1"/>
  <c r="IRC8" i="7" s="1"/>
  <c r="IRE8" i="7" s="1"/>
  <c r="IRG8" i="7" s="1"/>
  <c r="IRI8" i="7" s="1"/>
  <c r="IRK8" i="7" s="1"/>
  <c r="IRM8" i="7" s="1"/>
  <c r="IRO8" i="7" s="1"/>
  <c r="IRQ8" i="7" s="1"/>
  <c r="IRS8" i="7" s="1"/>
  <c r="IRU8" i="7" s="1"/>
  <c r="IRW8" i="7" s="1"/>
  <c r="IRY8" i="7" s="1"/>
  <c r="ISA8" i="7" s="1"/>
  <c r="ISC8" i="7" s="1"/>
  <c r="ISE8" i="7" s="1"/>
  <c r="ISG8" i="7" s="1"/>
  <c r="ISI8" i="7" s="1"/>
  <c r="ISK8" i="7" s="1"/>
  <c r="ISM8" i="7" s="1"/>
  <c r="ISO8" i="7" s="1"/>
  <c r="ISQ8" i="7" s="1"/>
  <c r="ISS8" i="7" s="1"/>
  <c r="ISU8" i="7" s="1"/>
  <c r="ISW8" i="7" s="1"/>
  <c r="ISY8" i="7" s="1"/>
  <c r="ITA8" i="7" s="1"/>
  <c r="ITC8" i="7" s="1"/>
  <c r="ITE8" i="7" s="1"/>
  <c r="ITG8" i="7" s="1"/>
  <c r="ITI8" i="7" s="1"/>
  <c r="ITK8" i="7" s="1"/>
  <c r="ITM8" i="7" s="1"/>
  <c r="ITO8" i="7" s="1"/>
  <c r="ITQ8" i="7" s="1"/>
  <c r="ITS8" i="7" s="1"/>
  <c r="ITU8" i="7" s="1"/>
  <c r="ITW8" i="7" s="1"/>
  <c r="ITY8" i="7" s="1"/>
  <c r="IUA8" i="7" s="1"/>
  <c r="IUC8" i="7" s="1"/>
  <c r="IUE8" i="7" s="1"/>
  <c r="IUG8" i="7" s="1"/>
  <c r="IUI8" i="7" s="1"/>
  <c r="IUK8" i="7" s="1"/>
  <c r="IUM8" i="7" s="1"/>
  <c r="IUO8" i="7" s="1"/>
  <c r="IUQ8" i="7" s="1"/>
  <c r="IUS8" i="7" s="1"/>
  <c r="IUU8" i="7" s="1"/>
  <c r="IUW8" i="7" s="1"/>
  <c r="IUY8" i="7" s="1"/>
  <c r="IVA8" i="7" s="1"/>
  <c r="IVC8" i="7" s="1"/>
  <c r="IVE8" i="7" s="1"/>
  <c r="IVG8" i="7" s="1"/>
  <c r="IVI8" i="7" s="1"/>
  <c r="IVK8" i="7" s="1"/>
  <c r="IVM8" i="7" s="1"/>
  <c r="IVO8" i="7" s="1"/>
  <c r="IVQ8" i="7" s="1"/>
  <c r="IVS8" i="7" s="1"/>
  <c r="IVU8" i="7" s="1"/>
  <c r="IVW8" i="7" s="1"/>
  <c r="IVY8" i="7" s="1"/>
  <c r="IWA8" i="7" s="1"/>
  <c r="IWC8" i="7" s="1"/>
  <c r="IWE8" i="7" s="1"/>
  <c r="IWG8" i="7" s="1"/>
  <c r="IWI8" i="7" s="1"/>
  <c r="IWK8" i="7" s="1"/>
  <c r="IWM8" i="7" s="1"/>
  <c r="IWO8" i="7" s="1"/>
  <c r="IWQ8" i="7" s="1"/>
  <c r="IWS8" i="7" s="1"/>
  <c r="IWU8" i="7" s="1"/>
  <c r="IWW8" i="7" s="1"/>
  <c r="IWY8" i="7" s="1"/>
  <c r="IXA8" i="7" s="1"/>
  <c r="IXC8" i="7" s="1"/>
  <c r="IXE8" i="7" s="1"/>
  <c r="IXG8" i="7" s="1"/>
  <c r="IXI8" i="7" s="1"/>
  <c r="IXK8" i="7" s="1"/>
  <c r="IXM8" i="7" s="1"/>
  <c r="IXO8" i="7" s="1"/>
  <c r="IXQ8" i="7" s="1"/>
  <c r="IXS8" i="7" s="1"/>
  <c r="IXU8" i="7" s="1"/>
  <c r="IXW8" i="7" s="1"/>
  <c r="IXY8" i="7" s="1"/>
  <c r="IYA8" i="7" s="1"/>
  <c r="IYC8" i="7" s="1"/>
  <c r="IYE8" i="7" s="1"/>
  <c r="IYG8" i="7" s="1"/>
  <c r="IYI8" i="7" s="1"/>
  <c r="IYK8" i="7" s="1"/>
  <c r="IYM8" i="7" s="1"/>
  <c r="IYO8" i="7" s="1"/>
  <c r="IYQ8" i="7" s="1"/>
  <c r="IYS8" i="7" s="1"/>
  <c r="IYU8" i="7" s="1"/>
  <c r="IYW8" i="7" s="1"/>
  <c r="IYY8" i="7" s="1"/>
  <c r="IZA8" i="7" s="1"/>
  <c r="IZC8" i="7" s="1"/>
  <c r="IZE8" i="7" s="1"/>
  <c r="IZG8" i="7" s="1"/>
  <c r="IZI8" i="7" s="1"/>
  <c r="IZK8" i="7" s="1"/>
  <c r="IZM8" i="7" s="1"/>
  <c r="IZO8" i="7" s="1"/>
  <c r="IZQ8" i="7" s="1"/>
  <c r="IZS8" i="7" s="1"/>
  <c r="IZU8" i="7" s="1"/>
  <c r="IZW8" i="7" s="1"/>
  <c r="IZY8" i="7" s="1"/>
  <c r="JAA8" i="7" s="1"/>
  <c r="JAC8" i="7" s="1"/>
  <c r="JAE8" i="7" s="1"/>
  <c r="JAG8" i="7" s="1"/>
  <c r="JAI8" i="7" s="1"/>
  <c r="JAK8" i="7" s="1"/>
  <c r="JAM8" i="7" s="1"/>
  <c r="JAO8" i="7" s="1"/>
  <c r="JAQ8" i="7" s="1"/>
  <c r="JAS8" i="7" s="1"/>
  <c r="JAU8" i="7" s="1"/>
  <c r="JAW8" i="7" s="1"/>
  <c r="JAY8" i="7" s="1"/>
  <c r="JBA8" i="7" s="1"/>
  <c r="JBC8" i="7" s="1"/>
  <c r="JBE8" i="7" s="1"/>
  <c r="JBG8" i="7" s="1"/>
  <c r="JBI8" i="7" s="1"/>
  <c r="JBK8" i="7" s="1"/>
  <c r="JBM8" i="7" s="1"/>
  <c r="JBO8" i="7" s="1"/>
  <c r="JBQ8" i="7" s="1"/>
  <c r="JBS8" i="7" s="1"/>
  <c r="JBU8" i="7" s="1"/>
  <c r="JBW8" i="7" s="1"/>
  <c r="JBY8" i="7" s="1"/>
  <c r="JCA8" i="7" s="1"/>
  <c r="JCC8" i="7" s="1"/>
  <c r="JCE8" i="7" s="1"/>
  <c r="JCG8" i="7" s="1"/>
  <c r="JCI8" i="7" s="1"/>
  <c r="JCK8" i="7" s="1"/>
  <c r="JCM8" i="7" s="1"/>
  <c r="JCO8" i="7" s="1"/>
  <c r="JCQ8" i="7" s="1"/>
  <c r="JCS8" i="7" s="1"/>
  <c r="JCU8" i="7" s="1"/>
  <c r="JCW8" i="7" s="1"/>
  <c r="JCY8" i="7" s="1"/>
  <c r="JDA8" i="7" s="1"/>
  <c r="JDC8" i="7" s="1"/>
  <c r="JDE8" i="7" s="1"/>
  <c r="JDG8" i="7" s="1"/>
  <c r="JDI8" i="7" s="1"/>
  <c r="JDK8" i="7" s="1"/>
  <c r="JDM8" i="7" s="1"/>
  <c r="JDO8" i="7" s="1"/>
  <c r="JDQ8" i="7" s="1"/>
  <c r="JDS8" i="7" s="1"/>
  <c r="JDU8" i="7" s="1"/>
  <c r="JDW8" i="7" s="1"/>
  <c r="JDY8" i="7" s="1"/>
  <c r="JEA8" i="7" s="1"/>
  <c r="JEC8" i="7" s="1"/>
  <c r="JEE8" i="7" s="1"/>
  <c r="JEG8" i="7" s="1"/>
  <c r="JEI8" i="7" s="1"/>
  <c r="JEK8" i="7" s="1"/>
  <c r="JEM8" i="7" s="1"/>
  <c r="JEO8" i="7" s="1"/>
  <c r="JEQ8" i="7" s="1"/>
  <c r="JES8" i="7" s="1"/>
  <c r="JEU8" i="7" s="1"/>
  <c r="JEW8" i="7" s="1"/>
  <c r="JEY8" i="7" s="1"/>
  <c r="JFA8" i="7" s="1"/>
  <c r="JFC8" i="7" s="1"/>
  <c r="JFE8" i="7" s="1"/>
  <c r="JFG8" i="7" s="1"/>
  <c r="JFI8" i="7" s="1"/>
  <c r="JFK8" i="7" s="1"/>
  <c r="JFM8" i="7" s="1"/>
  <c r="JFO8" i="7" s="1"/>
  <c r="JFQ8" i="7" s="1"/>
  <c r="JFS8" i="7" s="1"/>
  <c r="JFU8" i="7" s="1"/>
  <c r="JFW8" i="7" s="1"/>
  <c r="JFY8" i="7" s="1"/>
  <c r="JGA8" i="7" s="1"/>
  <c r="JGC8" i="7" s="1"/>
  <c r="JGE8" i="7" s="1"/>
  <c r="JGG8" i="7" s="1"/>
  <c r="JGI8" i="7" s="1"/>
  <c r="JGK8" i="7" s="1"/>
  <c r="JGM8" i="7" s="1"/>
  <c r="JGO8" i="7" s="1"/>
  <c r="JGQ8" i="7" s="1"/>
  <c r="JGS8" i="7" s="1"/>
  <c r="JGU8" i="7" s="1"/>
  <c r="JGW8" i="7" s="1"/>
  <c r="JGY8" i="7" s="1"/>
  <c r="JHA8" i="7" s="1"/>
  <c r="JHC8" i="7" s="1"/>
  <c r="JHE8" i="7" s="1"/>
  <c r="JHG8" i="7" s="1"/>
  <c r="JHI8" i="7" s="1"/>
  <c r="JHK8" i="7" s="1"/>
  <c r="JHM8" i="7" s="1"/>
  <c r="JHO8" i="7" s="1"/>
  <c r="JHQ8" i="7" s="1"/>
  <c r="JHS8" i="7" s="1"/>
  <c r="JHU8" i="7" s="1"/>
  <c r="JHW8" i="7" s="1"/>
  <c r="JHY8" i="7" s="1"/>
  <c r="JIA8" i="7" s="1"/>
  <c r="JIC8" i="7" s="1"/>
  <c r="JIE8" i="7" s="1"/>
  <c r="JIG8" i="7" s="1"/>
  <c r="JII8" i="7" s="1"/>
  <c r="JIK8" i="7" s="1"/>
  <c r="JIM8" i="7" s="1"/>
  <c r="JIO8" i="7" s="1"/>
  <c r="JIQ8" i="7" s="1"/>
  <c r="JIS8" i="7" s="1"/>
  <c r="JIU8" i="7" s="1"/>
  <c r="JIW8" i="7" s="1"/>
  <c r="JIY8" i="7" s="1"/>
  <c r="JJA8" i="7" s="1"/>
  <c r="JJC8" i="7" s="1"/>
  <c r="JJE8" i="7" s="1"/>
  <c r="JJG8" i="7" s="1"/>
  <c r="JJI8" i="7" s="1"/>
  <c r="JJK8" i="7" s="1"/>
  <c r="JJM8" i="7" s="1"/>
  <c r="JJO8" i="7" s="1"/>
  <c r="JJQ8" i="7" s="1"/>
  <c r="JJS8" i="7" s="1"/>
  <c r="JJU8" i="7" s="1"/>
  <c r="JJW8" i="7" s="1"/>
  <c r="JJY8" i="7" s="1"/>
  <c r="JKA8" i="7" s="1"/>
  <c r="JKC8" i="7" s="1"/>
  <c r="JKE8" i="7" s="1"/>
  <c r="JKG8" i="7" s="1"/>
  <c r="JKI8" i="7" s="1"/>
  <c r="JKK8" i="7" s="1"/>
  <c r="JKM8" i="7" s="1"/>
  <c r="JKO8" i="7" s="1"/>
  <c r="JKQ8" i="7" s="1"/>
  <c r="JKS8" i="7" s="1"/>
  <c r="JKU8" i="7" s="1"/>
  <c r="JKW8" i="7" s="1"/>
  <c r="JKY8" i="7" s="1"/>
  <c r="JLA8" i="7" s="1"/>
  <c r="JLC8" i="7" s="1"/>
  <c r="JLE8" i="7" s="1"/>
  <c r="JLG8" i="7" s="1"/>
  <c r="JLI8" i="7" s="1"/>
  <c r="JLK8" i="7" s="1"/>
  <c r="JLM8" i="7" s="1"/>
  <c r="JLO8" i="7" s="1"/>
  <c r="JLQ8" i="7" s="1"/>
  <c r="JLS8" i="7" s="1"/>
  <c r="JLU8" i="7" s="1"/>
  <c r="JLW8" i="7" s="1"/>
  <c r="JLY8" i="7" s="1"/>
  <c r="JMA8" i="7" s="1"/>
  <c r="JMC8" i="7" s="1"/>
  <c r="JME8" i="7" s="1"/>
  <c r="JMG8" i="7" s="1"/>
  <c r="JMI8" i="7" s="1"/>
  <c r="JMK8" i="7" s="1"/>
  <c r="JMM8" i="7" s="1"/>
  <c r="JMO8" i="7" s="1"/>
  <c r="JMQ8" i="7" s="1"/>
  <c r="JMS8" i="7" s="1"/>
  <c r="JMU8" i="7" s="1"/>
  <c r="JMW8" i="7" s="1"/>
  <c r="JMY8" i="7" s="1"/>
  <c r="JNA8" i="7" s="1"/>
  <c r="JNC8" i="7" s="1"/>
  <c r="JNE8" i="7" s="1"/>
  <c r="JNG8" i="7" s="1"/>
  <c r="JNI8" i="7" s="1"/>
  <c r="JNK8" i="7" s="1"/>
  <c r="JNM8" i="7" s="1"/>
  <c r="JNO8" i="7" s="1"/>
  <c r="JNQ8" i="7" s="1"/>
  <c r="JNS8" i="7" s="1"/>
  <c r="JNU8" i="7" s="1"/>
  <c r="JNW8" i="7" s="1"/>
  <c r="JNY8" i="7" s="1"/>
  <c r="JOA8" i="7" s="1"/>
  <c r="JOC8" i="7" s="1"/>
  <c r="JOE8" i="7" s="1"/>
  <c r="JOG8" i="7" s="1"/>
  <c r="JOI8" i="7" s="1"/>
  <c r="JOK8" i="7" s="1"/>
  <c r="JOM8" i="7" s="1"/>
  <c r="JOO8" i="7" s="1"/>
  <c r="JOQ8" i="7" s="1"/>
  <c r="JOS8" i="7" s="1"/>
  <c r="JOU8" i="7" s="1"/>
  <c r="JOW8" i="7" s="1"/>
  <c r="JOY8" i="7" s="1"/>
  <c r="JPA8" i="7" s="1"/>
  <c r="JPC8" i="7" s="1"/>
  <c r="JPE8" i="7" s="1"/>
  <c r="JPG8" i="7" s="1"/>
  <c r="JPI8" i="7" s="1"/>
  <c r="JPK8" i="7" s="1"/>
  <c r="JPM8" i="7" s="1"/>
  <c r="JPO8" i="7" s="1"/>
  <c r="JPQ8" i="7" s="1"/>
  <c r="JPS8" i="7" s="1"/>
  <c r="JPU8" i="7" s="1"/>
  <c r="JPW8" i="7" s="1"/>
  <c r="JPY8" i="7" s="1"/>
  <c r="JQA8" i="7" s="1"/>
  <c r="JQC8" i="7" s="1"/>
  <c r="JQE8" i="7" s="1"/>
  <c r="JQG8" i="7" s="1"/>
  <c r="JQI8" i="7" s="1"/>
  <c r="JQK8" i="7" s="1"/>
  <c r="JQM8" i="7" s="1"/>
  <c r="JQO8" i="7" s="1"/>
  <c r="JQQ8" i="7" s="1"/>
  <c r="JQS8" i="7" s="1"/>
  <c r="JQU8" i="7" s="1"/>
  <c r="JQW8" i="7" s="1"/>
  <c r="JQY8" i="7" s="1"/>
  <c r="JRA8" i="7" s="1"/>
  <c r="JRC8" i="7" s="1"/>
  <c r="JRE8" i="7" s="1"/>
  <c r="JRG8" i="7" s="1"/>
  <c r="JRI8" i="7" s="1"/>
  <c r="JRK8" i="7" s="1"/>
  <c r="JRM8" i="7" s="1"/>
  <c r="JRO8" i="7" s="1"/>
  <c r="JRQ8" i="7" s="1"/>
  <c r="JRS8" i="7" s="1"/>
  <c r="JRU8" i="7" s="1"/>
  <c r="JRW8" i="7" s="1"/>
  <c r="JRY8" i="7" s="1"/>
  <c r="JSA8" i="7" s="1"/>
  <c r="JSC8" i="7" s="1"/>
  <c r="JSE8" i="7" s="1"/>
  <c r="JSG8" i="7" s="1"/>
  <c r="JSI8" i="7" s="1"/>
  <c r="JSK8" i="7" s="1"/>
  <c r="JSM8" i="7" s="1"/>
  <c r="JSO8" i="7" s="1"/>
  <c r="JSQ8" i="7" s="1"/>
  <c r="JSS8" i="7" s="1"/>
  <c r="JSU8" i="7" s="1"/>
  <c r="JSW8" i="7" s="1"/>
  <c r="JSY8" i="7" s="1"/>
  <c r="JTA8" i="7" s="1"/>
  <c r="JTC8" i="7" s="1"/>
  <c r="JTE8" i="7" s="1"/>
  <c r="JTG8" i="7" s="1"/>
  <c r="JTI8" i="7" s="1"/>
  <c r="JTK8" i="7" s="1"/>
  <c r="JTM8" i="7" s="1"/>
  <c r="JTO8" i="7" s="1"/>
  <c r="JTQ8" i="7" s="1"/>
  <c r="JTS8" i="7" s="1"/>
  <c r="JTU8" i="7" s="1"/>
  <c r="JTW8" i="7" s="1"/>
  <c r="JTY8" i="7" s="1"/>
  <c r="JUA8" i="7" s="1"/>
  <c r="JUC8" i="7" s="1"/>
  <c r="JUE8" i="7" s="1"/>
  <c r="JUG8" i="7" s="1"/>
  <c r="JUI8" i="7" s="1"/>
  <c r="JUK8" i="7" s="1"/>
  <c r="JUM8" i="7" s="1"/>
  <c r="JUO8" i="7" s="1"/>
  <c r="JUQ8" i="7" s="1"/>
  <c r="JUS8" i="7" s="1"/>
  <c r="JUU8" i="7" s="1"/>
  <c r="JUW8" i="7" s="1"/>
  <c r="JUY8" i="7" s="1"/>
  <c r="JVA8" i="7" s="1"/>
  <c r="JVC8" i="7" s="1"/>
  <c r="JVE8" i="7" s="1"/>
  <c r="JVG8" i="7" s="1"/>
  <c r="JVI8" i="7" s="1"/>
  <c r="JVK8" i="7" s="1"/>
  <c r="JVM8" i="7" s="1"/>
  <c r="JVO8" i="7" s="1"/>
  <c r="JVQ8" i="7" s="1"/>
  <c r="JVS8" i="7" s="1"/>
  <c r="JVU8" i="7" s="1"/>
  <c r="JVW8" i="7" s="1"/>
  <c r="JVY8" i="7" s="1"/>
  <c r="JWA8" i="7" s="1"/>
  <c r="JWC8" i="7" s="1"/>
  <c r="JWE8" i="7" s="1"/>
  <c r="JWG8" i="7" s="1"/>
  <c r="JWI8" i="7" s="1"/>
  <c r="JWK8" i="7" s="1"/>
  <c r="JWM8" i="7" s="1"/>
  <c r="JWO8" i="7" s="1"/>
  <c r="JWQ8" i="7" s="1"/>
  <c r="JWS8" i="7" s="1"/>
  <c r="JWU8" i="7" s="1"/>
  <c r="JWW8" i="7" s="1"/>
  <c r="JWY8" i="7" s="1"/>
  <c r="JXA8" i="7" s="1"/>
  <c r="JXC8" i="7" s="1"/>
  <c r="JXE8" i="7" s="1"/>
  <c r="JXG8" i="7" s="1"/>
  <c r="JXI8" i="7" s="1"/>
  <c r="JXK8" i="7" s="1"/>
  <c r="JXM8" i="7" s="1"/>
  <c r="JXO8" i="7" s="1"/>
  <c r="JXQ8" i="7" s="1"/>
  <c r="JXS8" i="7" s="1"/>
  <c r="JXU8" i="7" s="1"/>
  <c r="JXW8" i="7" s="1"/>
  <c r="JXY8" i="7" s="1"/>
  <c r="JYA8" i="7" s="1"/>
  <c r="JYC8" i="7" s="1"/>
  <c r="JYE8" i="7" s="1"/>
  <c r="JYG8" i="7" s="1"/>
  <c r="JYI8" i="7" s="1"/>
  <c r="JYK8" i="7" s="1"/>
  <c r="JYM8" i="7" s="1"/>
  <c r="JYO8" i="7" s="1"/>
  <c r="JYQ8" i="7" s="1"/>
  <c r="JYS8" i="7" s="1"/>
  <c r="JYU8" i="7" s="1"/>
  <c r="JYW8" i="7" s="1"/>
  <c r="JYY8" i="7" s="1"/>
  <c r="JZA8" i="7" s="1"/>
  <c r="JZC8" i="7" s="1"/>
  <c r="JZE8" i="7" s="1"/>
  <c r="JZG8" i="7" s="1"/>
  <c r="JZI8" i="7" s="1"/>
  <c r="JZK8" i="7" s="1"/>
  <c r="JZM8" i="7" s="1"/>
  <c r="JZO8" i="7" s="1"/>
  <c r="JZQ8" i="7" s="1"/>
  <c r="JZS8" i="7" s="1"/>
  <c r="JZU8" i="7" s="1"/>
  <c r="JZW8" i="7" s="1"/>
  <c r="JZY8" i="7" s="1"/>
  <c r="KAA8" i="7" s="1"/>
  <c r="KAC8" i="7" s="1"/>
  <c r="KAE8" i="7" s="1"/>
  <c r="KAG8" i="7" s="1"/>
  <c r="KAI8" i="7" s="1"/>
  <c r="KAK8" i="7" s="1"/>
  <c r="KAM8" i="7" s="1"/>
  <c r="KAO8" i="7" s="1"/>
  <c r="KAQ8" i="7" s="1"/>
  <c r="KAS8" i="7" s="1"/>
  <c r="KAU8" i="7" s="1"/>
  <c r="KAW8" i="7" s="1"/>
  <c r="KAY8" i="7" s="1"/>
  <c r="KBA8" i="7" s="1"/>
  <c r="KBC8" i="7" s="1"/>
  <c r="KBE8" i="7" s="1"/>
  <c r="KBG8" i="7" s="1"/>
  <c r="KBI8" i="7" s="1"/>
  <c r="KBK8" i="7" s="1"/>
  <c r="KBM8" i="7" s="1"/>
  <c r="KBO8" i="7" s="1"/>
  <c r="KBQ8" i="7" s="1"/>
  <c r="KBS8" i="7" s="1"/>
  <c r="KBU8" i="7" s="1"/>
  <c r="KBW8" i="7" s="1"/>
  <c r="KBY8" i="7" s="1"/>
  <c r="KCA8" i="7" s="1"/>
  <c r="KCC8" i="7" s="1"/>
  <c r="KCE8" i="7" s="1"/>
  <c r="KCG8" i="7" s="1"/>
  <c r="KCI8" i="7" s="1"/>
  <c r="KCK8" i="7" s="1"/>
  <c r="KCM8" i="7" s="1"/>
  <c r="KCO8" i="7" s="1"/>
  <c r="KCQ8" i="7" s="1"/>
  <c r="KCS8" i="7" s="1"/>
  <c r="KCU8" i="7" s="1"/>
  <c r="KCW8" i="7" s="1"/>
  <c r="KCY8" i="7" s="1"/>
  <c r="KDA8" i="7" s="1"/>
  <c r="KDC8" i="7" s="1"/>
  <c r="KDE8" i="7" s="1"/>
  <c r="KDG8" i="7" s="1"/>
  <c r="KDI8" i="7" s="1"/>
  <c r="KDK8" i="7" s="1"/>
  <c r="KDM8" i="7" s="1"/>
  <c r="KDO8" i="7" s="1"/>
  <c r="KDQ8" i="7" s="1"/>
  <c r="KDS8" i="7" s="1"/>
  <c r="KDU8" i="7" s="1"/>
  <c r="KDW8" i="7" s="1"/>
  <c r="KDY8" i="7" s="1"/>
  <c r="KEA8" i="7" s="1"/>
  <c r="KEC8" i="7" s="1"/>
  <c r="KEE8" i="7" s="1"/>
  <c r="KEG8" i="7" s="1"/>
  <c r="KEI8" i="7" s="1"/>
  <c r="KEK8" i="7" s="1"/>
  <c r="KEM8" i="7" s="1"/>
  <c r="KEO8" i="7" s="1"/>
  <c r="KEQ8" i="7" s="1"/>
  <c r="KES8" i="7" s="1"/>
  <c r="KEU8" i="7" s="1"/>
  <c r="KEW8" i="7" s="1"/>
  <c r="KEY8" i="7" s="1"/>
  <c r="KFA8" i="7" s="1"/>
  <c r="KFC8" i="7" s="1"/>
  <c r="KFE8" i="7" s="1"/>
  <c r="KFG8" i="7" s="1"/>
  <c r="KFI8" i="7" s="1"/>
  <c r="KFK8" i="7" s="1"/>
  <c r="KFM8" i="7" s="1"/>
  <c r="KFO8" i="7" s="1"/>
  <c r="KFQ8" i="7" s="1"/>
  <c r="KFS8" i="7" s="1"/>
  <c r="KFU8" i="7" s="1"/>
  <c r="KFW8" i="7" s="1"/>
  <c r="KFY8" i="7" s="1"/>
  <c r="KGA8" i="7" s="1"/>
  <c r="KGC8" i="7" s="1"/>
  <c r="KGE8" i="7" s="1"/>
  <c r="KGG8" i="7" s="1"/>
  <c r="KGI8" i="7" s="1"/>
  <c r="KGK8" i="7" s="1"/>
  <c r="KGM8" i="7" s="1"/>
  <c r="KGO8" i="7" s="1"/>
  <c r="KGQ8" i="7" s="1"/>
  <c r="KGS8" i="7" s="1"/>
  <c r="KGU8" i="7" s="1"/>
  <c r="KGW8" i="7" s="1"/>
  <c r="KGY8" i="7" s="1"/>
  <c r="KHA8" i="7" s="1"/>
  <c r="KHC8" i="7" s="1"/>
  <c r="KHE8" i="7" s="1"/>
  <c r="KHG8" i="7" s="1"/>
  <c r="KHI8" i="7" s="1"/>
  <c r="KHK8" i="7" s="1"/>
  <c r="KHM8" i="7" s="1"/>
  <c r="KHO8" i="7" s="1"/>
  <c r="KHQ8" i="7" s="1"/>
  <c r="KHS8" i="7" s="1"/>
  <c r="KHU8" i="7" s="1"/>
  <c r="KHW8" i="7" s="1"/>
  <c r="KHY8" i="7" s="1"/>
  <c r="KIA8" i="7" s="1"/>
  <c r="KIC8" i="7" s="1"/>
  <c r="KIE8" i="7" s="1"/>
  <c r="KIG8" i="7" s="1"/>
  <c r="KII8" i="7" s="1"/>
  <c r="KIK8" i="7" s="1"/>
  <c r="KIM8" i="7" s="1"/>
  <c r="KIO8" i="7" s="1"/>
  <c r="KIQ8" i="7" s="1"/>
  <c r="KIS8" i="7" s="1"/>
  <c r="KIU8" i="7" s="1"/>
  <c r="KIW8" i="7" s="1"/>
  <c r="KIY8" i="7" s="1"/>
  <c r="KJA8" i="7" s="1"/>
  <c r="KJC8" i="7" s="1"/>
  <c r="KJE8" i="7" s="1"/>
  <c r="KJG8" i="7" s="1"/>
  <c r="KJI8" i="7" s="1"/>
  <c r="KJK8" i="7" s="1"/>
  <c r="KJM8" i="7" s="1"/>
  <c r="KJO8" i="7" s="1"/>
  <c r="KJQ8" i="7" s="1"/>
  <c r="KJS8" i="7" s="1"/>
  <c r="KJU8" i="7" s="1"/>
  <c r="KJW8" i="7" s="1"/>
  <c r="KJY8" i="7" s="1"/>
  <c r="KKA8" i="7" s="1"/>
  <c r="KKC8" i="7" s="1"/>
  <c r="KKE8" i="7" s="1"/>
  <c r="KKG8" i="7" s="1"/>
  <c r="KKI8" i="7" s="1"/>
  <c r="KKK8" i="7" s="1"/>
  <c r="KKM8" i="7" s="1"/>
  <c r="KKO8" i="7" s="1"/>
  <c r="KKQ8" i="7" s="1"/>
  <c r="KKS8" i="7" s="1"/>
  <c r="KKU8" i="7" s="1"/>
  <c r="KKW8" i="7" s="1"/>
  <c r="KKY8" i="7" s="1"/>
  <c r="KLA8" i="7" s="1"/>
  <c r="KLC8" i="7" s="1"/>
  <c r="KLE8" i="7" s="1"/>
  <c r="KLG8" i="7" s="1"/>
  <c r="KLI8" i="7" s="1"/>
  <c r="KLK8" i="7" s="1"/>
  <c r="KLM8" i="7" s="1"/>
  <c r="KLO8" i="7" s="1"/>
  <c r="KLQ8" i="7" s="1"/>
  <c r="KLS8" i="7" s="1"/>
  <c r="KLU8" i="7" s="1"/>
  <c r="KLW8" i="7" s="1"/>
  <c r="KLY8" i="7" s="1"/>
  <c r="KMA8" i="7" s="1"/>
  <c r="KMC8" i="7" s="1"/>
  <c r="KME8" i="7" s="1"/>
  <c r="KMG8" i="7" s="1"/>
  <c r="KMI8" i="7" s="1"/>
  <c r="KMK8" i="7" s="1"/>
  <c r="KMM8" i="7" s="1"/>
  <c r="KMO8" i="7" s="1"/>
  <c r="KMQ8" i="7" s="1"/>
  <c r="KMS8" i="7" s="1"/>
  <c r="KMU8" i="7" s="1"/>
  <c r="KMW8" i="7" s="1"/>
  <c r="KMY8" i="7" s="1"/>
  <c r="KNA8" i="7" s="1"/>
  <c r="KNC8" i="7" s="1"/>
  <c r="KNE8" i="7" s="1"/>
  <c r="KNG8" i="7" s="1"/>
  <c r="KNI8" i="7" s="1"/>
  <c r="KNK8" i="7" s="1"/>
  <c r="KNM8" i="7" s="1"/>
  <c r="KNO8" i="7" s="1"/>
  <c r="KNQ8" i="7" s="1"/>
  <c r="KNS8" i="7" s="1"/>
  <c r="KNU8" i="7" s="1"/>
  <c r="KNW8" i="7" s="1"/>
  <c r="KNY8" i="7" s="1"/>
  <c r="KOA8" i="7" s="1"/>
  <c r="KOC8" i="7" s="1"/>
  <c r="KOE8" i="7" s="1"/>
  <c r="KOG8" i="7" s="1"/>
  <c r="KOI8" i="7" s="1"/>
  <c r="KOK8" i="7" s="1"/>
  <c r="KOM8" i="7" s="1"/>
  <c r="KOO8" i="7" s="1"/>
  <c r="KOQ8" i="7" s="1"/>
  <c r="KOS8" i="7" s="1"/>
  <c r="KOU8" i="7" s="1"/>
  <c r="KOW8" i="7" s="1"/>
  <c r="KOY8" i="7" s="1"/>
  <c r="KPA8" i="7" s="1"/>
  <c r="KPC8" i="7" s="1"/>
  <c r="KPE8" i="7" s="1"/>
  <c r="KPG8" i="7" s="1"/>
  <c r="KPI8" i="7" s="1"/>
  <c r="KPK8" i="7" s="1"/>
  <c r="KPM8" i="7" s="1"/>
  <c r="KPO8" i="7" s="1"/>
  <c r="KPQ8" i="7" s="1"/>
  <c r="KPS8" i="7" s="1"/>
  <c r="KPU8" i="7" s="1"/>
  <c r="KPW8" i="7" s="1"/>
  <c r="KPY8" i="7" s="1"/>
  <c r="KQA8" i="7" s="1"/>
  <c r="KQC8" i="7" s="1"/>
  <c r="KQE8" i="7" s="1"/>
  <c r="KQG8" i="7" s="1"/>
  <c r="KQI8" i="7" s="1"/>
  <c r="KQK8" i="7" s="1"/>
  <c r="KQM8" i="7" s="1"/>
  <c r="KQO8" i="7" s="1"/>
  <c r="KQQ8" i="7" s="1"/>
  <c r="KQS8" i="7" s="1"/>
  <c r="KQU8" i="7" s="1"/>
  <c r="KQW8" i="7" s="1"/>
  <c r="KQY8" i="7" s="1"/>
  <c r="KRA8" i="7" s="1"/>
  <c r="KRC8" i="7" s="1"/>
  <c r="KRE8" i="7" s="1"/>
  <c r="KRG8" i="7" s="1"/>
  <c r="KRI8" i="7" s="1"/>
  <c r="KRK8" i="7" s="1"/>
  <c r="KRM8" i="7" s="1"/>
  <c r="KRO8" i="7" s="1"/>
  <c r="KRQ8" i="7" s="1"/>
  <c r="KRS8" i="7" s="1"/>
  <c r="KRU8" i="7" s="1"/>
  <c r="KRW8" i="7" s="1"/>
  <c r="KRY8" i="7" s="1"/>
  <c r="KSA8" i="7" s="1"/>
  <c r="KSC8" i="7" s="1"/>
  <c r="KSE8" i="7" s="1"/>
  <c r="KSG8" i="7" s="1"/>
  <c r="KSI8" i="7" s="1"/>
  <c r="KSK8" i="7" s="1"/>
  <c r="KSM8" i="7" s="1"/>
  <c r="KSO8" i="7" s="1"/>
  <c r="KSQ8" i="7" s="1"/>
  <c r="KSS8" i="7" s="1"/>
  <c r="KSU8" i="7" s="1"/>
  <c r="KSW8" i="7" s="1"/>
  <c r="KSY8" i="7" s="1"/>
  <c r="KTA8" i="7" s="1"/>
  <c r="KTC8" i="7" s="1"/>
  <c r="KTE8" i="7" s="1"/>
  <c r="KTG8" i="7" s="1"/>
  <c r="KTI8" i="7" s="1"/>
  <c r="KTK8" i="7" s="1"/>
  <c r="KTM8" i="7" s="1"/>
  <c r="KTO8" i="7" s="1"/>
  <c r="KTQ8" i="7" s="1"/>
  <c r="KTS8" i="7" s="1"/>
  <c r="KTU8" i="7" s="1"/>
  <c r="KTW8" i="7" s="1"/>
  <c r="KTY8" i="7" s="1"/>
  <c r="KUA8" i="7" s="1"/>
  <c r="KUC8" i="7" s="1"/>
  <c r="KUE8" i="7" s="1"/>
  <c r="KUG8" i="7" s="1"/>
  <c r="KUI8" i="7" s="1"/>
  <c r="KUK8" i="7" s="1"/>
  <c r="KUM8" i="7" s="1"/>
  <c r="KUO8" i="7" s="1"/>
  <c r="KUQ8" i="7" s="1"/>
  <c r="KUS8" i="7" s="1"/>
  <c r="KUU8" i="7" s="1"/>
  <c r="KUW8" i="7" s="1"/>
  <c r="KUY8" i="7" s="1"/>
  <c r="KVA8" i="7" s="1"/>
  <c r="KVC8" i="7" s="1"/>
  <c r="KVE8" i="7" s="1"/>
  <c r="KVG8" i="7" s="1"/>
  <c r="KVI8" i="7" s="1"/>
  <c r="KVK8" i="7" s="1"/>
  <c r="KVM8" i="7" s="1"/>
  <c r="KVO8" i="7" s="1"/>
  <c r="KVQ8" i="7" s="1"/>
  <c r="KVS8" i="7" s="1"/>
  <c r="KVU8" i="7" s="1"/>
  <c r="KVW8" i="7" s="1"/>
  <c r="KVY8" i="7" s="1"/>
  <c r="KWA8" i="7" s="1"/>
  <c r="KWC8" i="7" s="1"/>
  <c r="KWE8" i="7" s="1"/>
  <c r="KWG8" i="7" s="1"/>
  <c r="KWI8" i="7" s="1"/>
  <c r="KWK8" i="7" s="1"/>
  <c r="KWM8" i="7" s="1"/>
  <c r="KWO8" i="7" s="1"/>
  <c r="KWQ8" i="7" s="1"/>
  <c r="KWS8" i="7" s="1"/>
  <c r="KWU8" i="7" s="1"/>
  <c r="KWW8" i="7" s="1"/>
  <c r="KWY8" i="7" s="1"/>
  <c r="KXA8" i="7" s="1"/>
  <c r="KXC8" i="7" s="1"/>
  <c r="KXE8" i="7" s="1"/>
  <c r="KXG8" i="7" s="1"/>
  <c r="KXI8" i="7" s="1"/>
  <c r="KXK8" i="7" s="1"/>
  <c r="KXM8" i="7" s="1"/>
  <c r="KXO8" i="7" s="1"/>
  <c r="KXQ8" i="7" s="1"/>
  <c r="KXS8" i="7" s="1"/>
  <c r="KXU8" i="7" s="1"/>
  <c r="KXW8" i="7" s="1"/>
  <c r="KXY8" i="7" s="1"/>
  <c r="KYA8" i="7" s="1"/>
  <c r="KYC8" i="7" s="1"/>
  <c r="KYE8" i="7" s="1"/>
  <c r="KYG8" i="7" s="1"/>
  <c r="KYI8" i="7" s="1"/>
  <c r="KYK8" i="7" s="1"/>
  <c r="KYM8" i="7" s="1"/>
  <c r="KYO8" i="7" s="1"/>
  <c r="KYQ8" i="7" s="1"/>
  <c r="KYS8" i="7" s="1"/>
  <c r="KYU8" i="7" s="1"/>
  <c r="KYW8" i="7" s="1"/>
  <c r="KYY8" i="7" s="1"/>
  <c r="KZA8" i="7" s="1"/>
  <c r="KZC8" i="7" s="1"/>
  <c r="KZE8" i="7" s="1"/>
  <c r="KZG8" i="7" s="1"/>
  <c r="KZI8" i="7" s="1"/>
  <c r="KZK8" i="7" s="1"/>
  <c r="KZM8" i="7" s="1"/>
  <c r="KZO8" i="7" s="1"/>
  <c r="KZQ8" i="7" s="1"/>
  <c r="KZS8" i="7" s="1"/>
  <c r="KZU8" i="7" s="1"/>
  <c r="KZW8" i="7" s="1"/>
  <c r="KZY8" i="7" s="1"/>
  <c r="LAA8" i="7" s="1"/>
  <c r="LAC8" i="7" s="1"/>
  <c r="LAE8" i="7" s="1"/>
  <c r="LAG8" i="7" s="1"/>
  <c r="LAI8" i="7" s="1"/>
  <c r="LAK8" i="7" s="1"/>
  <c r="LAM8" i="7" s="1"/>
  <c r="LAO8" i="7" s="1"/>
  <c r="LAQ8" i="7" s="1"/>
  <c r="LAS8" i="7" s="1"/>
  <c r="LAU8" i="7" s="1"/>
  <c r="LAW8" i="7" s="1"/>
  <c r="LAY8" i="7" s="1"/>
  <c r="LBA8" i="7" s="1"/>
  <c r="LBC8" i="7" s="1"/>
  <c r="LBE8" i="7" s="1"/>
  <c r="LBG8" i="7" s="1"/>
  <c r="LBI8" i="7" s="1"/>
  <c r="LBK8" i="7" s="1"/>
  <c r="LBM8" i="7" s="1"/>
  <c r="LBO8" i="7" s="1"/>
  <c r="LBQ8" i="7" s="1"/>
  <c r="LBS8" i="7" s="1"/>
  <c r="LBU8" i="7" s="1"/>
  <c r="LBW8" i="7" s="1"/>
  <c r="LBY8" i="7" s="1"/>
  <c r="LCA8" i="7" s="1"/>
  <c r="LCC8" i="7" s="1"/>
  <c r="LCE8" i="7" s="1"/>
  <c r="LCG8" i="7" s="1"/>
  <c r="LCI8" i="7" s="1"/>
  <c r="LCK8" i="7" s="1"/>
  <c r="LCM8" i="7" s="1"/>
  <c r="LCO8" i="7" s="1"/>
  <c r="LCQ8" i="7" s="1"/>
  <c r="LCS8" i="7" s="1"/>
  <c r="LCU8" i="7" s="1"/>
  <c r="LCW8" i="7" s="1"/>
  <c r="LCY8" i="7" s="1"/>
  <c r="LDA8" i="7" s="1"/>
  <c r="LDC8" i="7" s="1"/>
  <c r="LDE8" i="7" s="1"/>
  <c r="LDG8" i="7" s="1"/>
  <c r="LDI8" i="7" s="1"/>
  <c r="LDK8" i="7" s="1"/>
  <c r="LDM8" i="7" s="1"/>
  <c r="LDO8" i="7" s="1"/>
  <c r="LDQ8" i="7" s="1"/>
  <c r="LDS8" i="7" s="1"/>
  <c r="LDU8" i="7" s="1"/>
  <c r="LDW8" i="7" s="1"/>
  <c r="LDY8" i="7" s="1"/>
  <c r="LEA8" i="7" s="1"/>
  <c r="LEC8" i="7" s="1"/>
  <c r="LEE8" i="7" s="1"/>
  <c r="LEG8" i="7" s="1"/>
  <c r="LEI8" i="7" s="1"/>
  <c r="LEK8" i="7" s="1"/>
  <c r="LEM8" i="7" s="1"/>
  <c r="LEO8" i="7" s="1"/>
  <c r="LEQ8" i="7" s="1"/>
  <c r="LES8" i="7" s="1"/>
  <c r="LEU8" i="7" s="1"/>
  <c r="LEW8" i="7" s="1"/>
  <c r="LEY8" i="7" s="1"/>
  <c r="LFA8" i="7" s="1"/>
  <c r="LFC8" i="7" s="1"/>
  <c r="LFE8" i="7" s="1"/>
  <c r="LFG8" i="7" s="1"/>
  <c r="LFI8" i="7" s="1"/>
  <c r="LFK8" i="7" s="1"/>
  <c r="LFM8" i="7" s="1"/>
  <c r="LFO8" i="7" s="1"/>
  <c r="LFQ8" i="7" s="1"/>
  <c r="LFS8" i="7" s="1"/>
  <c r="LFU8" i="7" s="1"/>
  <c r="LFW8" i="7" s="1"/>
  <c r="LFY8" i="7" s="1"/>
  <c r="LGA8" i="7" s="1"/>
  <c r="LGC8" i="7" s="1"/>
  <c r="LGE8" i="7" s="1"/>
  <c r="LGG8" i="7" s="1"/>
  <c r="LGI8" i="7" s="1"/>
  <c r="LGK8" i="7" s="1"/>
  <c r="LGM8" i="7" s="1"/>
  <c r="LGO8" i="7" s="1"/>
  <c r="LGQ8" i="7" s="1"/>
  <c r="LGS8" i="7" s="1"/>
  <c r="LGU8" i="7" s="1"/>
  <c r="LGW8" i="7" s="1"/>
  <c r="LGY8" i="7" s="1"/>
  <c r="LHA8" i="7" s="1"/>
  <c r="LHC8" i="7" s="1"/>
  <c r="LHE8" i="7" s="1"/>
  <c r="LHG8" i="7" s="1"/>
  <c r="LHI8" i="7" s="1"/>
  <c r="LHK8" i="7" s="1"/>
  <c r="LHM8" i="7" s="1"/>
  <c r="LHO8" i="7" s="1"/>
  <c r="LHQ8" i="7" s="1"/>
  <c r="LHS8" i="7" s="1"/>
  <c r="LHU8" i="7" s="1"/>
  <c r="LHW8" i="7" s="1"/>
  <c r="LHY8" i="7" s="1"/>
  <c r="LIA8" i="7" s="1"/>
  <c r="LIC8" i="7" s="1"/>
  <c r="LIE8" i="7" s="1"/>
  <c r="LIG8" i="7" s="1"/>
  <c r="LII8" i="7" s="1"/>
  <c r="LIK8" i="7" s="1"/>
  <c r="LIM8" i="7" s="1"/>
  <c r="LIO8" i="7" s="1"/>
  <c r="LIQ8" i="7" s="1"/>
  <c r="LIS8" i="7" s="1"/>
  <c r="LIU8" i="7" s="1"/>
  <c r="LIW8" i="7" s="1"/>
  <c r="LIY8" i="7" s="1"/>
  <c r="LJA8" i="7" s="1"/>
  <c r="LJC8" i="7" s="1"/>
  <c r="LJE8" i="7" s="1"/>
  <c r="LJG8" i="7" s="1"/>
  <c r="LJI8" i="7" s="1"/>
  <c r="LJK8" i="7" s="1"/>
  <c r="LJM8" i="7" s="1"/>
  <c r="LJO8" i="7" s="1"/>
  <c r="LJQ8" i="7" s="1"/>
  <c r="LJS8" i="7" s="1"/>
  <c r="LJU8" i="7" s="1"/>
  <c r="LJW8" i="7" s="1"/>
  <c r="LJY8" i="7" s="1"/>
  <c r="LKA8" i="7" s="1"/>
  <c r="LKC8" i="7" s="1"/>
  <c r="LKE8" i="7" s="1"/>
  <c r="LKG8" i="7" s="1"/>
  <c r="LKI8" i="7" s="1"/>
  <c r="LKK8" i="7" s="1"/>
  <c r="LKM8" i="7" s="1"/>
  <c r="LKO8" i="7" s="1"/>
  <c r="LKQ8" i="7" s="1"/>
  <c r="LKS8" i="7" s="1"/>
  <c r="LKU8" i="7" s="1"/>
  <c r="LKW8" i="7" s="1"/>
  <c r="LKY8" i="7" s="1"/>
  <c r="LLA8" i="7" s="1"/>
  <c r="LLC8" i="7" s="1"/>
  <c r="LLE8" i="7" s="1"/>
  <c r="LLG8" i="7" s="1"/>
  <c r="LLI8" i="7" s="1"/>
  <c r="LLK8" i="7" s="1"/>
  <c r="LLM8" i="7" s="1"/>
  <c r="LLO8" i="7" s="1"/>
  <c r="LLQ8" i="7" s="1"/>
  <c r="LLS8" i="7" s="1"/>
  <c r="LLU8" i="7" s="1"/>
  <c r="LLW8" i="7" s="1"/>
  <c r="LLY8" i="7" s="1"/>
  <c r="LMA8" i="7" s="1"/>
  <c r="LMC8" i="7" s="1"/>
  <c r="LME8" i="7" s="1"/>
  <c r="LMG8" i="7" s="1"/>
  <c r="LMI8" i="7" s="1"/>
  <c r="LMK8" i="7" s="1"/>
  <c r="LMM8" i="7" s="1"/>
  <c r="LMO8" i="7" s="1"/>
  <c r="LMQ8" i="7" s="1"/>
  <c r="LMS8" i="7" s="1"/>
  <c r="LMU8" i="7" s="1"/>
  <c r="LMW8" i="7" s="1"/>
  <c r="LMY8" i="7" s="1"/>
  <c r="LNA8" i="7" s="1"/>
  <c r="LNC8" i="7" s="1"/>
  <c r="LNE8" i="7" s="1"/>
  <c r="LNG8" i="7" s="1"/>
  <c r="LNI8" i="7" s="1"/>
  <c r="LNK8" i="7" s="1"/>
  <c r="LNM8" i="7" s="1"/>
  <c r="LNO8" i="7" s="1"/>
  <c r="LNQ8" i="7" s="1"/>
  <c r="LNS8" i="7" s="1"/>
  <c r="LNU8" i="7" s="1"/>
  <c r="LNW8" i="7" s="1"/>
  <c r="LNY8" i="7" s="1"/>
  <c r="LOA8" i="7" s="1"/>
  <c r="LOC8" i="7" s="1"/>
  <c r="LOE8" i="7" s="1"/>
  <c r="LOG8" i="7" s="1"/>
  <c r="LOI8" i="7" s="1"/>
  <c r="LOK8" i="7" s="1"/>
  <c r="LOM8" i="7" s="1"/>
  <c r="LOO8" i="7" s="1"/>
  <c r="LOQ8" i="7" s="1"/>
  <c r="LOS8" i="7" s="1"/>
  <c r="LOU8" i="7" s="1"/>
  <c r="LOW8" i="7" s="1"/>
  <c r="LOY8" i="7" s="1"/>
  <c r="LPA8" i="7" s="1"/>
  <c r="LPC8" i="7" s="1"/>
  <c r="LPE8" i="7" s="1"/>
  <c r="LPG8" i="7" s="1"/>
  <c r="LPI8" i="7" s="1"/>
  <c r="LPK8" i="7" s="1"/>
  <c r="LPM8" i="7" s="1"/>
  <c r="LPO8" i="7" s="1"/>
  <c r="LPQ8" i="7" s="1"/>
  <c r="LPS8" i="7" s="1"/>
  <c r="LPU8" i="7" s="1"/>
  <c r="LPW8" i="7" s="1"/>
  <c r="LPY8" i="7" s="1"/>
  <c r="LQA8" i="7" s="1"/>
  <c r="LQC8" i="7" s="1"/>
  <c r="LQE8" i="7" s="1"/>
  <c r="LQG8" i="7" s="1"/>
  <c r="LQI8" i="7" s="1"/>
  <c r="LQK8" i="7" s="1"/>
  <c r="LQM8" i="7" s="1"/>
  <c r="LQO8" i="7" s="1"/>
  <c r="LQQ8" i="7" s="1"/>
  <c r="LQS8" i="7" s="1"/>
  <c r="LQU8" i="7" s="1"/>
  <c r="LQW8" i="7" s="1"/>
  <c r="LQY8" i="7" s="1"/>
  <c r="LRA8" i="7" s="1"/>
  <c r="LRC8" i="7" s="1"/>
  <c r="LRE8" i="7" s="1"/>
  <c r="LRG8" i="7" s="1"/>
  <c r="LRI8" i="7" s="1"/>
  <c r="LRK8" i="7" s="1"/>
  <c r="LRM8" i="7" s="1"/>
  <c r="LRO8" i="7" s="1"/>
  <c r="LRQ8" i="7" s="1"/>
  <c r="LRS8" i="7" s="1"/>
  <c r="LRU8" i="7" s="1"/>
  <c r="LRW8" i="7" s="1"/>
  <c r="LRY8" i="7" s="1"/>
  <c r="LSA8" i="7" s="1"/>
  <c r="LSC8" i="7" s="1"/>
  <c r="LSE8" i="7" s="1"/>
  <c r="LSG8" i="7" s="1"/>
  <c r="LSI8" i="7" s="1"/>
  <c r="LSK8" i="7" s="1"/>
  <c r="LSM8" i="7" s="1"/>
  <c r="LSO8" i="7" s="1"/>
  <c r="LSQ8" i="7" s="1"/>
  <c r="LSS8" i="7" s="1"/>
  <c r="LSU8" i="7" s="1"/>
  <c r="LSW8" i="7" s="1"/>
  <c r="LSY8" i="7" s="1"/>
  <c r="LTA8" i="7" s="1"/>
  <c r="LTC8" i="7" s="1"/>
  <c r="LTE8" i="7" s="1"/>
  <c r="LTG8" i="7" s="1"/>
  <c r="LTI8" i="7" s="1"/>
  <c r="LTK8" i="7" s="1"/>
  <c r="LTM8" i="7" s="1"/>
  <c r="LTO8" i="7" s="1"/>
  <c r="LTQ8" i="7" s="1"/>
  <c r="LTS8" i="7" s="1"/>
  <c r="LTU8" i="7" s="1"/>
  <c r="LTW8" i="7" s="1"/>
  <c r="LTY8" i="7" s="1"/>
  <c r="LUA8" i="7" s="1"/>
  <c r="LUC8" i="7" s="1"/>
  <c r="LUE8" i="7" s="1"/>
  <c r="LUG8" i="7" s="1"/>
  <c r="LUI8" i="7" s="1"/>
  <c r="LUK8" i="7" s="1"/>
  <c r="LUM8" i="7" s="1"/>
  <c r="LUO8" i="7" s="1"/>
  <c r="LUQ8" i="7" s="1"/>
  <c r="LUS8" i="7" s="1"/>
  <c r="LUU8" i="7" s="1"/>
  <c r="LUW8" i="7" s="1"/>
  <c r="LUY8" i="7" s="1"/>
  <c r="LVA8" i="7" s="1"/>
  <c r="LVC8" i="7" s="1"/>
  <c r="LVE8" i="7" s="1"/>
  <c r="LVG8" i="7" s="1"/>
  <c r="LVI8" i="7" s="1"/>
  <c r="LVK8" i="7" s="1"/>
  <c r="LVM8" i="7" s="1"/>
  <c r="LVO8" i="7" s="1"/>
  <c r="LVQ8" i="7" s="1"/>
  <c r="LVS8" i="7" s="1"/>
  <c r="LVU8" i="7" s="1"/>
  <c r="LVW8" i="7" s="1"/>
  <c r="LVY8" i="7" s="1"/>
  <c r="LWA8" i="7" s="1"/>
  <c r="LWC8" i="7" s="1"/>
  <c r="LWE8" i="7" s="1"/>
  <c r="LWG8" i="7" s="1"/>
  <c r="LWI8" i="7" s="1"/>
  <c r="LWK8" i="7" s="1"/>
  <c r="LWM8" i="7" s="1"/>
  <c r="LWO8" i="7" s="1"/>
  <c r="LWQ8" i="7" s="1"/>
  <c r="LWS8" i="7" s="1"/>
  <c r="LWU8" i="7" s="1"/>
  <c r="LWW8" i="7" s="1"/>
  <c r="LWY8" i="7" s="1"/>
  <c r="LXA8" i="7" s="1"/>
  <c r="LXC8" i="7" s="1"/>
  <c r="LXE8" i="7" s="1"/>
  <c r="LXG8" i="7" s="1"/>
  <c r="LXI8" i="7" s="1"/>
  <c r="LXK8" i="7" s="1"/>
  <c r="LXM8" i="7" s="1"/>
  <c r="LXO8" i="7" s="1"/>
  <c r="LXQ8" i="7" s="1"/>
  <c r="LXS8" i="7" s="1"/>
  <c r="LXU8" i="7" s="1"/>
  <c r="LXW8" i="7" s="1"/>
  <c r="LXY8" i="7" s="1"/>
  <c r="LYA8" i="7" s="1"/>
  <c r="LYC8" i="7" s="1"/>
  <c r="LYE8" i="7" s="1"/>
  <c r="LYG8" i="7" s="1"/>
  <c r="LYI8" i="7" s="1"/>
  <c r="LYK8" i="7" s="1"/>
  <c r="LYM8" i="7" s="1"/>
  <c r="LYO8" i="7" s="1"/>
  <c r="LYQ8" i="7" s="1"/>
  <c r="LYS8" i="7" s="1"/>
  <c r="LYU8" i="7" s="1"/>
  <c r="LYW8" i="7" s="1"/>
  <c r="LYY8" i="7" s="1"/>
  <c r="LZA8" i="7" s="1"/>
  <c r="LZC8" i="7" s="1"/>
  <c r="LZE8" i="7" s="1"/>
  <c r="LZG8" i="7" s="1"/>
  <c r="LZI8" i="7" s="1"/>
  <c r="LZK8" i="7" s="1"/>
  <c r="LZM8" i="7" s="1"/>
  <c r="LZO8" i="7" s="1"/>
  <c r="LZQ8" i="7" s="1"/>
  <c r="LZS8" i="7" s="1"/>
  <c r="LZU8" i="7" s="1"/>
  <c r="LZW8" i="7" s="1"/>
  <c r="LZY8" i="7" s="1"/>
  <c r="MAA8" i="7" s="1"/>
  <c r="MAC8" i="7" s="1"/>
  <c r="MAE8" i="7" s="1"/>
  <c r="MAG8" i="7" s="1"/>
  <c r="MAI8" i="7" s="1"/>
  <c r="MAK8" i="7" s="1"/>
  <c r="MAM8" i="7" s="1"/>
  <c r="MAO8" i="7" s="1"/>
  <c r="MAQ8" i="7" s="1"/>
  <c r="MAS8" i="7" s="1"/>
  <c r="MAU8" i="7" s="1"/>
  <c r="MAW8" i="7" s="1"/>
  <c r="MAY8" i="7" s="1"/>
  <c r="MBA8" i="7" s="1"/>
  <c r="MBC8" i="7" s="1"/>
  <c r="MBE8" i="7" s="1"/>
  <c r="MBG8" i="7" s="1"/>
  <c r="MBI8" i="7" s="1"/>
  <c r="MBK8" i="7" s="1"/>
  <c r="MBM8" i="7" s="1"/>
  <c r="MBO8" i="7" s="1"/>
  <c r="MBQ8" i="7" s="1"/>
  <c r="MBS8" i="7" s="1"/>
  <c r="MBU8" i="7" s="1"/>
  <c r="MBW8" i="7" s="1"/>
  <c r="MBY8" i="7" s="1"/>
  <c r="MCA8" i="7" s="1"/>
  <c r="MCC8" i="7" s="1"/>
  <c r="MCE8" i="7" s="1"/>
  <c r="MCG8" i="7" s="1"/>
  <c r="MCI8" i="7" s="1"/>
  <c r="MCK8" i="7" s="1"/>
  <c r="MCM8" i="7" s="1"/>
  <c r="MCO8" i="7" s="1"/>
  <c r="MCQ8" i="7" s="1"/>
  <c r="MCS8" i="7" s="1"/>
  <c r="MCU8" i="7" s="1"/>
  <c r="MCW8" i="7" s="1"/>
  <c r="MCY8" i="7" s="1"/>
  <c r="MDA8" i="7" s="1"/>
  <c r="MDC8" i="7" s="1"/>
  <c r="MDE8" i="7" s="1"/>
  <c r="MDG8" i="7" s="1"/>
  <c r="MDI8" i="7" s="1"/>
  <c r="MDK8" i="7" s="1"/>
  <c r="MDM8" i="7" s="1"/>
  <c r="MDO8" i="7" s="1"/>
  <c r="MDQ8" i="7" s="1"/>
  <c r="MDS8" i="7" s="1"/>
  <c r="MDU8" i="7" s="1"/>
  <c r="MDW8" i="7" s="1"/>
  <c r="MDY8" i="7" s="1"/>
  <c r="MEA8" i="7" s="1"/>
  <c r="MEC8" i="7" s="1"/>
  <c r="MEE8" i="7" s="1"/>
  <c r="MEG8" i="7" s="1"/>
  <c r="MEI8" i="7" s="1"/>
  <c r="MEK8" i="7" s="1"/>
  <c r="MEM8" i="7" s="1"/>
  <c r="MEO8" i="7" s="1"/>
  <c r="MEQ8" i="7" s="1"/>
  <c r="MES8" i="7" s="1"/>
  <c r="MEU8" i="7" s="1"/>
  <c r="MEW8" i="7" s="1"/>
  <c r="MEY8" i="7" s="1"/>
  <c r="MFA8" i="7" s="1"/>
  <c r="MFC8" i="7" s="1"/>
  <c r="MFE8" i="7" s="1"/>
  <c r="MFG8" i="7" s="1"/>
  <c r="MFI8" i="7" s="1"/>
  <c r="MFK8" i="7" s="1"/>
  <c r="MFM8" i="7" s="1"/>
  <c r="MFO8" i="7" s="1"/>
  <c r="MFQ8" i="7" s="1"/>
  <c r="MFS8" i="7" s="1"/>
  <c r="MFU8" i="7" s="1"/>
  <c r="MFW8" i="7" s="1"/>
  <c r="MFY8" i="7" s="1"/>
  <c r="MGA8" i="7" s="1"/>
  <c r="MGC8" i="7" s="1"/>
  <c r="MGE8" i="7" s="1"/>
  <c r="MGG8" i="7" s="1"/>
  <c r="MGI8" i="7" s="1"/>
  <c r="MGK8" i="7" s="1"/>
  <c r="MGM8" i="7" s="1"/>
  <c r="MGO8" i="7" s="1"/>
  <c r="MGQ8" i="7" s="1"/>
  <c r="MGS8" i="7" s="1"/>
  <c r="MGU8" i="7" s="1"/>
  <c r="MGW8" i="7" s="1"/>
  <c r="MGY8" i="7" s="1"/>
  <c r="MHA8" i="7" s="1"/>
  <c r="MHC8" i="7" s="1"/>
  <c r="MHE8" i="7" s="1"/>
  <c r="MHG8" i="7" s="1"/>
  <c r="MHI8" i="7" s="1"/>
  <c r="MHK8" i="7" s="1"/>
  <c r="MHM8" i="7" s="1"/>
  <c r="MHO8" i="7" s="1"/>
  <c r="MHQ8" i="7" s="1"/>
  <c r="MHS8" i="7" s="1"/>
  <c r="MHU8" i="7" s="1"/>
  <c r="MHW8" i="7" s="1"/>
  <c r="MHY8" i="7" s="1"/>
  <c r="MIA8" i="7" s="1"/>
  <c r="MIC8" i="7" s="1"/>
  <c r="MIE8" i="7" s="1"/>
  <c r="MIG8" i="7" s="1"/>
  <c r="MII8" i="7" s="1"/>
  <c r="MIK8" i="7" s="1"/>
  <c r="MIM8" i="7" s="1"/>
  <c r="MIO8" i="7" s="1"/>
  <c r="MIQ8" i="7" s="1"/>
  <c r="MIS8" i="7" s="1"/>
  <c r="MIU8" i="7" s="1"/>
  <c r="MIW8" i="7" s="1"/>
  <c r="MIY8" i="7" s="1"/>
  <c r="MJA8" i="7" s="1"/>
  <c r="MJC8" i="7" s="1"/>
  <c r="MJE8" i="7" s="1"/>
  <c r="MJG8" i="7" s="1"/>
  <c r="MJI8" i="7" s="1"/>
  <c r="MJK8" i="7" s="1"/>
  <c r="MJM8" i="7" s="1"/>
  <c r="MJO8" i="7" s="1"/>
  <c r="MJQ8" i="7" s="1"/>
  <c r="MJS8" i="7" s="1"/>
  <c r="MJU8" i="7" s="1"/>
  <c r="MJW8" i="7" s="1"/>
  <c r="MJY8" i="7" s="1"/>
  <c r="MKA8" i="7" s="1"/>
  <c r="MKC8" i="7" s="1"/>
  <c r="MKE8" i="7" s="1"/>
  <c r="MKG8" i="7" s="1"/>
  <c r="MKI8" i="7" s="1"/>
  <c r="MKK8" i="7" s="1"/>
  <c r="MKM8" i="7" s="1"/>
  <c r="MKO8" i="7" s="1"/>
  <c r="MKQ8" i="7" s="1"/>
  <c r="MKS8" i="7" s="1"/>
  <c r="MKU8" i="7" s="1"/>
  <c r="MKW8" i="7" s="1"/>
  <c r="MKY8" i="7" s="1"/>
  <c r="MLA8" i="7" s="1"/>
  <c r="MLC8" i="7" s="1"/>
  <c r="MLE8" i="7" s="1"/>
  <c r="MLG8" i="7" s="1"/>
  <c r="MLI8" i="7" s="1"/>
  <c r="MLK8" i="7" s="1"/>
  <c r="MLM8" i="7" s="1"/>
  <c r="MLO8" i="7" s="1"/>
  <c r="MLQ8" i="7" s="1"/>
  <c r="MLS8" i="7" s="1"/>
  <c r="MLU8" i="7" s="1"/>
  <c r="MLW8" i="7" s="1"/>
  <c r="MLY8" i="7" s="1"/>
  <c r="MMA8" i="7" s="1"/>
  <c r="MMC8" i="7" s="1"/>
  <c r="MME8" i="7" s="1"/>
  <c r="MMG8" i="7" s="1"/>
  <c r="MMI8" i="7" s="1"/>
  <c r="MMK8" i="7" s="1"/>
  <c r="MMM8" i="7" s="1"/>
  <c r="MMO8" i="7" s="1"/>
  <c r="MMQ8" i="7" s="1"/>
  <c r="MMS8" i="7" s="1"/>
  <c r="MMU8" i="7" s="1"/>
  <c r="MMW8" i="7" s="1"/>
  <c r="MMY8" i="7" s="1"/>
  <c r="MNA8" i="7" s="1"/>
  <c r="MNC8" i="7" s="1"/>
  <c r="MNE8" i="7" s="1"/>
  <c r="MNG8" i="7" s="1"/>
  <c r="MNI8" i="7" s="1"/>
  <c r="MNK8" i="7" s="1"/>
  <c r="MNM8" i="7" s="1"/>
  <c r="MNO8" i="7" s="1"/>
  <c r="MNQ8" i="7" s="1"/>
  <c r="MNS8" i="7" s="1"/>
  <c r="MNU8" i="7" s="1"/>
  <c r="MNW8" i="7" s="1"/>
  <c r="MNY8" i="7" s="1"/>
  <c r="MOA8" i="7" s="1"/>
  <c r="MOC8" i="7" s="1"/>
  <c r="MOE8" i="7" s="1"/>
  <c r="MOG8" i="7" s="1"/>
  <c r="MOI8" i="7" s="1"/>
  <c r="MOK8" i="7" s="1"/>
  <c r="MOM8" i="7" s="1"/>
  <c r="MOO8" i="7" s="1"/>
  <c r="MOQ8" i="7" s="1"/>
  <c r="MOS8" i="7" s="1"/>
  <c r="MOU8" i="7" s="1"/>
  <c r="MOW8" i="7" s="1"/>
  <c r="MOY8" i="7" s="1"/>
  <c r="MPA8" i="7" s="1"/>
  <c r="MPC8" i="7" s="1"/>
  <c r="MPE8" i="7" s="1"/>
  <c r="MPG8" i="7" s="1"/>
  <c r="MPI8" i="7" s="1"/>
  <c r="MPK8" i="7" s="1"/>
  <c r="MPM8" i="7" s="1"/>
  <c r="MPO8" i="7" s="1"/>
  <c r="MPQ8" i="7" s="1"/>
  <c r="MPS8" i="7" s="1"/>
  <c r="MPU8" i="7" s="1"/>
  <c r="MPW8" i="7" s="1"/>
  <c r="MPY8" i="7" s="1"/>
  <c r="MQA8" i="7" s="1"/>
  <c r="MQC8" i="7" s="1"/>
  <c r="MQE8" i="7" s="1"/>
  <c r="MQG8" i="7" s="1"/>
  <c r="MQI8" i="7" s="1"/>
  <c r="MQK8" i="7" s="1"/>
  <c r="MQM8" i="7" s="1"/>
  <c r="MQO8" i="7" s="1"/>
  <c r="MQQ8" i="7" s="1"/>
  <c r="MQS8" i="7" s="1"/>
  <c r="MQU8" i="7" s="1"/>
  <c r="MQW8" i="7" s="1"/>
  <c r="MQY8" i="7" s="1"/>
  <c r="MRA8" i="7" s="1"/>
  <c r="MRC8" i="7" s="1"/>
  <c r="MRE8" i="7" s="1"/>
  <c r="MRG8" i="7" s="1"/>
  <c r="MRI8" i="7" s="1"/>
  <c r="MRK8" i="7" s="1"/>
  <c r="MRM8" i="7" s="1"/>
  <c r="MRO8" i="7" s="1"/>
  <c r="MRQ8" i="7" s="1"/>
  <c r="MRS8" i="7" s="1"/>
  <c r="MRU8" i="7" s="1"/>
  <c r="MRW8" i="7" s="1"/>
  <c r="MRY8" i="7" s="1"/>
  <c r="MSA8" i="7" s="1"/>
  <c r="MSC8" i="7" s="1"/>
  <c r="MSE8" i="7" s="1"/>
  <c r="MSG8" i="7" s="1"/>
  <c r="MSI8" i="7" s="1"/>
  <c r="MSK8" i="7" s="1"/>
  <c r="MSM8" i="7" s="1"/>
  <c r="MSO8" i="7" s="1"/>
  <c r="MSQ8" i="7" s="1"/>
  <c r="MSS8" i="7" s="1"/>
  <c r="MSU8" i="7" s="1"/>
  <c r="MSW8" i="7" s="1"/>
  <c r="MSY8" i="7" s="1"/>
  <c r="MTA8" i="7" s="1"/>
  <c r="MTC8" i="7" s="1"/>
  <c r="MTE8" i="7" s="1"/>
  <c r="MTG8" i="7" s="1"/>
  <c r="MTI8" i="7" s="1"/>
  <c r="MTK8" i="7" s="1"/>
  <c r="MTM8" i="7" s="1"/>
  <c r="MTO8" i="7" s="1"/>
  <c r="MTQ8" i="7" s="1"/>
  <c r="MTS8" i="7" s="1"/>
  <c r="MTU8" i="7" s="1"/>
  <c r="MTW8" i="7" s="1"/>
  <c r="MTY8" i="7" s="1"/>
  <c r="MUA8" i="7" s="1"/>
  <c r="MUC8" i="7" s="1"/>
  <c r="MUE8" i="7" s="1"/>
  <c r="MUG8" i="7" s="1"/>
  <c r="MUI8" i="7" s="1"/>
  <c r="MUK8" i="7" s="1"/>
  <c r="MUM8" i="7" s="1"/>
  <c r="MUO8" i="7" s="1"/>
  <c r="MUQ8" i="7" s="1"/>
  <c r="MUS8" i="7" s="1"/>
  <c r="MUU8" i="7" s="1"/>
  <c r="MUW8" i="7" s="1"/>
  <c r="MUY8" i="7" s="1"/>
  <c r="MVA8" i="7" s="1"/>
  <c r="MVC8" i="7" s="1"/>
  <c r="MVE8" i="7" s="1"/>
  <c r="MVG8" i="7" s="1"/>
  <c r="MVI8" i="7" s="1"/>
  <c r="MVK8" i="7" s="1"/>
  <c r="MVM8" i="7" s="1"/>
  <c r="MVO8" i="7" s="1"/>
  <c r="MVQ8" i="7" s="1"/>
  <c r="MVS8" i="7" s="1"/>
  <c r="MVU8" i="7" s="1"/>
  <c r="MVW8" i="7" s="1"/>
  <c r="MVY8" i="7" s="1"/>
  <c r="MWA8" i="7" s="1"/>
  <c r="MWC8" i="7" s="1"/>
  <c r="MWE8" i="7" s="1"/>
  <c r="MWG8" i="7" s="1"/>
  <c r="MWI8" i="7" s="1"/>
  <c r="MWK8" i="7" s="1"/>
  <c r="MWM8" i="7" s="1"/>
  <c r="MWO8" i="7" s="1"/>
  <c r="MWQ8" i="7" s="1"/>
  <c r="MWS8" i="7" s="1"/>
  <c r="MWU8" i="7" s="1"/>
  <c r="MWW8" i="7" s="1"/>
  <c r="MWY8" i="7" s="1"/>
  <c r="MXA8" i="7" s="1"/>
  <c r="MXC8" i="7" s="1"/>
  <c r="MXE8" i="7" s="1"/>
  <c r="MXG8" i="7" s="1"/>
  <c r="MXI8" i="7" s="1"/>
  <c r="MXK8" i="7" s="1"/>
  <c r="MXM8" i="7" s="1"/>
  <c r="MXO8" i="7" s="1"/>
  <c r="MXQ8" i="7" s="1"/>
  <c r="MXS8" i="7" s="1"/>
  <c r="MXU8" i="7" s="1"/>
  <c r="MXW8" i="7" s="1"/>
  <c r="MXY8" i="7" s="1"/>
  <c r="MYA8" i="7" s="1"/>
  <c r="MYC8" i="7" s="1"/>
  <c r="MYE8" i="7" s="1"/>
  <c r="MYG8" i="7" s="1"/>
  <c r="MYI8" i="7" s="1"/>
  <c r="MYK8" i="7" s="1"/>
  <c r="MYM8" i="7" s="1"/>
  <c r="MYO8" i="7" s="1"/>
  <c r="MYQ8" i="7" s="1"/>
  <c r="MYS8" i="7" s="1"/>
  <c r="MYU8" i="7" s="1"/>
  <c r="MYW8" i="7" s="1"/>
  <c r="MYY8" i="7" s="1"/>
  <c r="MZA8" i="7" s="1"/>
  <c r="MZC8" i="7" s="1"/>
  <c r="MZE8" i="7" s="1"/>
  <c r="MZG8" i="7" s="1"/>
  <c r="MZI8" i="7" s="1"/>
  <c r="MZK8" i="7" s="1"/>
  <c r="MZM8" i="7" s="1"/>
  <c r="MZO8" i="7" s="1"/>
  <c r="MZQ8" i="7" s="1"/>
  <c r="MZS8" i="7" s="1"/>
  <c r="MZU8" i="7" s="1"/>
  <c r="MZW8" i="7" s="1"/>
  <c r="MZY8" i="7" s="1"/>
  <c r="NAA8" i="7" s="1"/>
  <c r="NAC8" i="7" s="1"/>
  <c r="NAE8" i="7" s="1"/>
  <c r="NAG8" i="7" s="1"/>
  <c r="NAI8" i="7" s="1"/>
  <c r="NAK8" i="7" s="1"/>
  <c r="NAM8" i="7" s="1"/>
  <c r="NAO8" i="7" s="1"/>
  <c r="NAQ8" i="7" s="1"/>
  <c r="NAS8" i="7" s="1"/>
  <c r="NAU8" i="7" s="1"/>
  <c r="NAW8" i="7" s="1"/>
  <c r="NAY8" i="7" s="1"/>
  <c r="NBA8" i="7" s="1"/>
  <c r="NBC8" i="7" s="1"/>
  <c r="NBE8" i="7" s="1"/>
  <c r="NBG8" i="7" s="1"/>
  <c r="NBI8" i="7" s="1"/>
  <c r="NBK8" i="7" s="1"/>
  <c r="NBM8" i="7" s="1"/>
  <c r="NBO8" i="7" s="1"/>
  <c r="NBQ8" i="7" s="1"/>
  <c r="NBS8" i="7" s="1"/>
  <c r="NBU8" i="7" s="1"/>
  <c r="NBW8" i="7" s="1"/>
  <c r="NBY8" i="7" s="1"/>
  <c r="NCA8" i="7" s="1"/>
  <c r="NCC8" i="7" s="1"/>
  <c r="NCE8" i="7" s="1"/>
  <c r="NCG8" i="7" s="1"/>
  <c r="NCI8" i="7" s="1"/>
  <c r="NCK8" i="7" s="1"/>
  <c r="NCM8" i="7" s="1"/>
  <c r="NCO8" i="7" s="1"/>
  <c r="NCQ8" i="7" s="1"/>
  <c r="NCS8" i="7" s="1"/>
  <c r="NCU8" i="7" s="1"/>
  <c r="NCW8" i="7" s="1"/>
  <c r="NCY8" i="7" s="1"/>
  <c r="NDA8" i="7" s="1"/>
  <c r="NDC8" i="7" s="1"/>
  <c r="NDE8" i="7" s="1"/>
  <c r="NDG8" i="7" s="1"/>
  <c r="NDI8" i="7" s="1"/>
  <c r="NDK8" i="7" s="1"/>
  <c r="NDM8" i="7" s="1"/>
  <c r="NDO8" i="7" s="1"/>
  <c r="NDQ8" i="7" s="1"/>
  <c r="NDS8" i="7" s="1"/>
  <c r="NDU8" i="7" s="1"/>
  <c r="NDW8" i="7" s="1"/>
  <c r="NDY8" i="7" s="1"/>
  <c r="NEA8" i="7" s="1"/>
  <c r="NEC8" i="7" s="1"/>
  <c r="NEE8" i="7" s="1"/>
  <c r="NEG8" i="7" s="1"/>
  <c r="NEI8" i="7" s="1"/>
  <c r="NEK8" i="7" s="1"/>
  <c r="NEM8" i="7" s="1"/>
  <c r="NEO8" i="7" s="1"/>
  <c r="NEQ8" i="7" s="1"/>
  <c r="NES8" i="7" s="1"/>
  <c r="NEU8" i="7" s="1"/>
  <c r="NEW8" i="7" s="1"/>
  <c r="NEY8" i="7" s="1"/>
  <c r="NFA8" i="7" s="1"/>
  <c r="NFC8" i="7" s="1"/>
  <c r="NFE8" i="7" s="1"/>
  <c r="NFG8" i="7" s="1"/>
  <c r="NFI8" i="7" s="1"/>
  <c r="NFK8" i="7" s="1"/>
  <c r="NFM8" i="7" s="1"/>
  <c r="NFO8" i="7" s="1"/>
  <c r="NFQ8" i="7" s="1"/>
  <c r="NFS8" i="7" s="1"/>
  <c r="NFU8" i="7" s="1"/>
  <c r="NFW8" i="7" s="1"/>
  <c r="NFY8" i="7" s="1"/>
  <c r="NGA8" i="7" s="1"/>
  <c r="NGC8" i="7" s="1"/>
  <c r="NGE8" i="7" s="1"/>
  <c r="NGG8" i="7" s="1"/>
  <c r="NGI8" i="7" s="1"/>
  <c r="NGK8" i="7" s="1"/>
  <c r="NGM8" i="7" s="1"/>
  <c r="NGO8" i="7" s="1"/>
  <c r="NGQ8" i="7" s="1"/>
  <c r="NGS8" i="7" s="1"/>
  <c r="NGU8" i="7" s="1"/>
  <c r="NGW8" i="7" s="1"/>
  <c r="NGY8" i="7" s="1"/>
  <c r="NHA8" i="7" s="1"/>
  <c r="NHC8" i="7" s="1"/>
  <c r="NHE8" i="7" s="1"/>
  <c r="NHG8" i="7" s="1"/>
  <c r="NHI8" i="7" s="1"/>
  <c r="NHK8" i="7" s="1"/>
  <c r="NHM8" i="7" s="1"/>
  <c r="NHO8" i="7" s="1"/>
  <c r="NHQ8" i="7" s="1"/>
  <c r="NHS8" i="7" s="1"/>
  <c r="NHU8" i="7" s="1"/>
  <c r="NHW8" i="7" s="1"/>
  <c r="NHY8" i="7" s="1"/>
  <c r="NIA8" i="7" s="1"/>
  <c r="NIC8" i="7" s="1"/>
  <c r="NIE8" i="7" s="1"/>
  <c r="NIG8" i="7" s="1"/>
  <c r="NII8" i="7" s="1"/>
  <c r="NIK8" i="7" s="1"/>
  <c r="NIM8" i="7" s="1"/>
  <c r="NIO8" i="7" s="1"/>
  <c r="NIQ8" i="7" s="1"/>
  <c r="NIS8" i="7" s="1"/>
  <c r="NIU8" i="7" s="1"/>
  <c r="NIW8" i="7" s="1"/>
  <c r="NIY8" i="7" s="1"/>
  <c r="NJA8" i="7" s="1"/>
  <c r="NJC8" i="7" s="1"/>
  <c r="NJE8" i="7" s="1"/>
  <c r="NJG8" i="7" s="1"/>
  <c r="NJI8" i="7" s="1"/>
  <c r="NJK8" i="7" s="1"/>
  <c r="NJM8" i="7" s="1"/>
  <c r="NJO8" i="7" s="1"/>
  <c r="NJQ8" i="7" s="1"/>
  <c r="NJS8" i="7" s="1"/>
  <c r="NJU8" i="7" s="1"/>
  <c r="NJW8" i="7" s="1"/>
  <c r="NJY8" i="7" s="1"/>
  <c r="NKA8" i="7" s="1"/>
  <c r="NKC8" i="7" s="1"/>
  <c r="NKE8" i="7" s="1"/>
  <c r="NKG8" i="7" s="1"/>
  <c r="NKI8" i="7" s="1"/>
  <c r="NKK8" i="7" s="1"/>
  <c r="NKM8" i="7" s="1"/>
  <c r="NKO8" i="7" s="1"/>
  <c r="NKQ8" i="7" s="1"/>
  <c r="NKS8" i="7" s="1"/>
  <c r="NKU8" i="7" s="1"/>
  <c r="NKW8" i="7" s="1"/>
  <c r="NKY8" i="7" s="1"/>
  <c r="NLA8" i="7" s="1"/>
  <c r="NLC8" i="7" s="1"/>
  <c r="NLE8" i="7" s="1"/>
  <c r="NLG8" i="7" s="1"/>
  <c r="NLI8" i="7" s="1"/>
  <c r="NLK8" i="7" s="1"/>
  <c r="NLM8" i="7" s="1"/>
  <c r="NLO8" i="7" s="1"/>
  <c r="NLQ8" i="7" s="1"/>
  <c r="NLS8" i="7" s="1"/>
  <c r="NLU8" i="7" s="1"/>
  <c r="NLW8" i="7" s="1"/>
  <c r="NLY8" i="7" s="1"/>
  <c r="NMA8" i="7" s="1"/>
  <c r="NMC8" i="7" s="1"/>
  <c r="NME8" i="7" s="1"/>
  <c r="NMG8" i="7" s="1"/>
  <c r="NMI8" i="7" s="1"/>
  <c r="NMK8" i="7" s="1"/>
  <c r="NMM8" i="7" s="1"/>
  <c r="NMO8" i="7" s="1"/>
  <c r="NMQ8" i="7" s="1"/>
  <c r="NMS8" i="7" s="1"/>
  <c r="NMU8" i="7" s="1"/>
  <c r="NMW8" i="7" s="1"/>
  <c r="NMY8" i="7" s="1"/>
  <c r="NNA8" i="7" s="1"/>
  <c r="NNC8" i="7" s="1"/>
  <c r="NNE8" i="7" s="1"/>
  <c r="NNG8" i="7" s="1"/>
  <c r="NNI8" i="7" s="1"/>
  <c r="NNK8" i="7" s="1"/>
  <c r="NNM8" i="7" s="1"/>
  <c r="NNO8" i="7" s="1"/>
  <c r="NNQ8" i="7" s="1"/>
  <c r="NNS8" i="7" s="1"/>
  <c r="NNU8" i="7" s="1"/>
  <c r="NNW8" i="7" s="1"/>
  <c r="NNY8" i="7" s="1"/>
  <c r="NOA8" i="7" s="1"/>
  <c r="NOC8" i="7" s="1"/>
  <c r="NOE8" i="7" s="1"/>
  <c r="NOG8" i="7" s="1"/>
  <c r="NOI8" i="7" s="1"/>
  <c r="NOK8" i="7" s="1"/>
  <c r="NOM8" i="7" s="1"/>
  <c r="NOO8" i="7" s="1"/>
  <c r="NOQ8" i="7" s="1"/>
  <c r="NOS8" i="7" s="1"/>
  <c r="NOU8" i="7" s="1"/>
  <c r="NOW8" i="7" s="1"/>
  <c r="NOY8" i="7" s="1"/>
  <c r="NPA8" i="7" s="1"/>
  <c r="NPC8" i="7" s="1"/>
  <c r="NPE8" i="7" s="1"/>
  <c r="NPG8" i="7" s="1"/>
  <c r="NPI8" i="7" s="1"/>
  <c r="NPK8" i="7" s="1"/>
  <c r="NPM8" i="7" s="1"/>
  <c r="NPO8" i="7" s="1"/>
  <c r="NPQ8" i="7" s="1"/>
  <c r="NPS8" i="7" s="1"/>
  <c r="NPU8" i="7" s="1"/>
  <c r="NPW8" i="7" s="1"/>
  <c r="NPY8" i="7" s="1"/>
  <c r="NQA8" i="7" s="1"/>
  <c r="NQC8" i="7" s="1"/>
  <c r="NQE8" i="7" s="1"/>
  <c r="NQG8" i="7" s="1"/>
  <c r="NQI8" i="7" s="1"/>
  <c r="NQK8" i="7" s="1"/>
  <c r="NQM8" i="7" s="1"/>
  <c r="NQO8" i="7" s="1"/>
  <c r="NQQ8" i="7" s="1"/>
  <c r="NQS8" i="7" s="1"/>
  <c r="NQU8" i="7" s="1"/>
  <c r="NQW8" i="7" s="1"/>
  <c r="NQY8" i="7" s="1"/>
  <c r="NRA8" i="7" s="1"/>
  <c r="NRC8" i="7" s="1"/>
  <c r="NRE8" i="7" s="1"/>
  <c r="NRG8" i="7" s="1"/>
  <c r="NRI8" i="7" s="1"/>
  <c r="NRK8" i="7" s="1"/>
  <c r="NRM8" i="7" s="1"/>
  <c r="NRO8" i="7" s="1"/>
  <c r="NRQ8" i="7" s="1"/>
  <c r="NRS8" i="7" s="1"/>
  <c r="NRU8" i="7" s="1"/>
  <c r="NRW8" i="7" s="1"/>
  <c r="NRY8" i="7" s="1"/>
  <c r="NSA8" i="7" s="1"/>
  <c r="NSC8" i="7" s="1"/>
  <c r="NSE8" i="7" s="1"/>
  <c r="NSG8" i="7" s="1"/>
  <c r="NSI8" i="7" s="1"/>
  <c r="NSK8" i="7" s="1"/>
  <c r="NSM8" i="7" s="1"/>
  <c r="NSO8" i="7" s="1"/>
  <c r="NSQ8" i="7" s="1"/>
  <c r="NSS8" i="7" s="1"/>
  <c r="NSU8" i="7" s="1"/>
  <c r="NSW8" i="7" s="1"/>
  <c r="NSY8" i="7" s="1"/>
  <c r="NTA8" i="7" s="1"/>
  <c r="NTC8" i="7" s="1"/>
  <c r="NTE8" i="7" s="1"/>
  <c r="NTG8" i="7" s="1"/>
  <c r="NTI8" i="7" s="1"/>
  <c r="NTK8" i="7" s="1"/>
  <c r="NTM8" i="7" s="1"/>
  <c r="NTO8" i="7" s="1"/>
  <c r="NTQ8" i="7" s="1"/>
  <c r="NTS8" i="7" s="1"/>
  <c r="NTU8" i="7" s="1"/>
  <c r="NTW8" i="7" s="1"/>
  <c r="NTY8" i="7" s="1"/>
  <c r="NUA8" i="7" s="1"/>
  <c r="NUC8" i="7" s="1"/>
  <c r="NUE8" i="7" s="1"/>
  <c r="NUG8" i="7" s="1"/>
  <c r="NUI8" i="7" s="1"/>
  <c r="NUK8" i="7" s="1"/>
  <c r="NUM8" i="7" s="1"/>
  <c r="NUO8" i="7" s="1"/>
  <c r="NUQ8" i="7" s="1"/>
  <c r="NUS8" i="7" s="1"/>
  <c r="NUU8" i="7" s="1"/>
  <c r="NUW8" i="7" s="1"/>
  <c r="NUY8" i="7" s="1"/>
  <c r="NVA8" i="7" s="1"/>
  <c r="NVC8" i="7" s="1"/>
  <c r="NVE8" i="7" s="1"/>
  <c r="NVG8" i="7" s="1"/>
  <c r="NVI8" i="7" s="1"/>
  <c r="NVK8" i="7" s="1"/>
  <c r="NVM8" i="7" s="1"/>
  <c r="NVO8" i="7" s="1"/>
  <c r="NVQ8" i="7" s="1"/>
  <c r="NVS8" i="7" s="1"/>
  <c r="NVU8" i="7" s="1"/>
  <c r="NVW8" i="7" s="1"/>
  <c r="NVY8" i="7" s="1"/>
  <c r="NWA8" i="7" s="1"/>
  <c r="NWC8" i="7" s="1"/>
  <c r="NWE8" i="7" s="1"/>
  <c r="NWG8" i="7" s="1"/>
  <c r="NWI8" i="7" s="1"/>
  <c r="NWK8" i="7" s="1"/>
  <c r="NWM8" i="7" s="1"/>
  <c r="NWO8" i="7" s="1"/>
  <c r="NWQ8" i="7" s="1"/>
  <c r="NWS8" i="7" s="1"/>
  <c r="NWU8" i="7" s="1"/>
  <c r="NWW8" i="7" s="1"/>
  <c r="NWY8" i="7" s="1"/>
  <c r="NXA8" i="7" s="1"/>
  <c r="NXC8" i="7" s="1"/>
  <c r="NXE8" i="7" s="1"/>
  <c r="NXG8" i="7" s="1"/>
  <c r="NXI8" i="7" s="1"/>
  <c r="NXK8" i="7" s="1"/>
  <c r="NXM8" i="7" s="1"/>
  <c r="NXO8" i="7" s="1"/>
  <c r="NXQ8" i="7" s="1"/>
  <c r="NXS8" i="7" s="1"/>
  <c r="NXU8" i="7" s="1"/>
  <c r="NXW8" i="7" s="1"/>
  <c r="NXY8" i="7" s="1"/>
  <c r="NYA8" i="7" s="1"/>
  <c r="NYC8" i="7" s="1"/>
  <c r="NYE8" i="7" s="1"/>
  <c r="NYG8" i="7" s="1"/>
  <c r="NYI8" i="7" s="1"/>
  <c r="NYK8" i="7" s="1"/>
  <c r="NYM8" i="7" s="1"/>
  <c r="NYO8" i="7" s="1"/>
  <c r="NYQ8" i="7" s="1"/>
  <c r="NYS8" i="7" s="1"/>
  <c r="NYU8" i="7" s="1"/>
  <c r="NYW8" i="7" s="1"/>
  <c r="NYY8" i="7" s="1"/>
  <c r="NZA8" i="7" s="1"/>
  <c r="NZC8" i="7" s="1"/>
  <c r="NZE8" i="7" s="1"/>
  <c r="NZG8" i="7" s="1"/>
  <c r="NZI8" i="7" s="1"/>
  <c r="NZK8" i="7" s="1"/>
  <c r="NZM8" i="7" s="1"/>
  <c r="NZO8" i="7" s="1"/>
  <c r="NZQ8" i="7" s="1"/>
  <c r="NZS8" i="7" s="1"/>
  <c r="NZU8" i="7" s="1"/>
  <c r="NZW8" i="7" s="1"/>
  <c r="NZY8" i="7" s="1"/>
  <c r="OAA8" i="7" s="1"/>
  <c r="OAC8" i="7" s="1"/>
  <c r="OAE8" i="7" s="1"/>
  <c r="OAG8" i="7" s="1"/>
  <c r="OAI8" i="7" s="1"/>
  <c r="OAK8" i="7" s="1"/>
  <c r="OAM8" i="7" s="1"/>
  <c r="OAO8" i="7" s="1"/>
  <c r="OAQ8" i="7" s="1"/>
  <c r="OAS8" i="7" s="1"/>
  <c r="OAU8" i="7" s="1"/>
  <c r="OAW8" i="7" s="1"/>
  <c r="OAY8" i="7" s="1"/>
  <c r="OBA8" i="7" s="1"/>
  <c r="OBC8" i="7" s="1"/>
  <c r="OBE8" i="7" s="1"/>
  <c r="OBG8" i="7" s="1"/>
  <c r="OBI8" i="7" s="1"/>
  <c r="OBK8" i="7" s="1"/>
  <c r="OBM8" i="7" s="1"/>
  <c r="OBO8" i="7" s="1"/>
  <c r="OBQ8" i="7" s="1"/>
  <c r="OBS8" i="7" s="1"/>
  <c r="OBU8" i="7" s="1"/>
  <c r="OBW8" i="7" s="1"/>
  <c r="OBY8" i="7" s="1"/>
  <c r="OCA8" i="7" s="1"/>
  <c r="OCC8" i="7" s="1"/>
  <c r="OCE8" i="7" s="1"/>
  <c r="OCG8" i="7" s="1"/>
  <c r="OCI8" i="7" s="1"/>
  <c r="OCK8" i="7" s="1"/>
  <c r="OCM8" i="7" s="1"/>
  <c r="OCO8" i="7" s="1"/>
  <c r="OCQ8" i="7" s="1"/>
  <c r="OCS8" i="7" s="1"/>
  <c r="OCU8" i="7" s="1"/>
  <c r="OCW8" i="7" s="1"/>
  <c r="OCY8" i="7" s="1"/>
  <c r="ODA8" i="7" s="1"/>
  <c r="ODC8" i="7" s="1"/>
  <c r="ODE8" i="7" s="1"/>
  <c r="ODG8" i="7" s="1"/>
  <c r="ODI8" i="7" s="1"/>
  <c r="ODK8" i="7" s="1"/>
  <c r="ODM8" i="7" s="1"/>
  <c r="ODO8" i="7" s="1"/>
  <c r="ODQ8" i="7" s="1"/>
  <c r="ODS8" i="7" s="1"/>
  <c r="ODU8" i="7" s="1"/>
  <c r="ODW8" i="7" s="1"/>
  <c r="ODY8" i="7" s="1"/>
  <c r="OEA8" i="7" s="1"/>
  <c r="OEC8" i="7" s="1"/>
  <c r="OEE8" i="7" s="1"/>
  <c r="OEG8" i="7" s="1"/>
  <c r="OEI8" i="7" s="1"/>
  <c r="OEK8" i="7" s="1"/>
  <c r="OEM8" i="7" s="1"/>
  <c r="OEO8" i="7" s="1"/>
  <c r="OEQ8" i="7" s="1"/>
  <c r="OES8" i="7" s="1"/>
  <c r="OEU8" i="7" s="1"/>
  <c r="OEW8" i="7" s="1"/>
  <c r="OEY8" i="7" s="1"/>
  <c r="OFA8" i="7" s="1"/>
  <c r="OFC8" i="7" s="1"/>
  <c r="OFE8" i="7" s="1"/>
  <c r="OFG8" i="7" s="1"/>
  <c r="OFI8" i="7" s="1"/>
  <c r="OFK8" i="7" s="1"/>
  <c r="OFM8" i="7" s="1"/>
  <c r="OFO8" i="7" s="1"/>
  <c r="OFQ8" i="7" s="1"/>
  <c r="OFS8" i="7" s="1"/>
  <c r="OFU8" i="7" s="1"/>
  <c r="OFW8" i="7" s="1"/>
  <c r="OFY8" i="7" s="1"/>
  <c r="OGA8" i="7" s="1"/>
  <c r="OGC8" i="7" s="1"/>
  <c r="OGE8" i="7" s="1"/>
  <c r="OGG8" i="7" s="1"/>
  <c r="OGI8" i="7" s="1"/>
  <c r="OGK8" i="7" s="1"/>
  <c r="OGM8" i="7" s="1"/>
  <c r="OGO8" i="7" s="1"/>
  <c r="OGQ8" i="7" s="1"/>
  <c r="OGS8" i="7" s="1"/>
  <c r="OGU8" i="7" s="1"/>
  <c r="OGW8" i="7" s="1"/>
  <c r="OGY8" i="7" s="1"/>
  <c r="OHA8" i="7" s="1"/>
  <c r="OHC8" i="7" s="1"/>
  <c r="OHE8" i="7" s="1"/>
  <c r="OHG8" i="7" s="1"/>
  <c r="OHI8" i="7" s="1"/>
  <c r="OHK8" i="7" s="1"/>
  <c r="OHM8" i="7" s="1"/>
  <c r="OHO8" i="7" s="1"/>
  <c r="OHQ8" i="7" s="1"/>
  <c r="OHS8" i="7" s="1"/>
  <c r="OHU8" i="7" s="1"/>
  <c r="OHW8" i="7" s="1"/>
  <c r="OHY8" i="7" s="1"/>
  <c r="OIA8" i="7" s="1"/>
  <c r="OIC8" i="7" s="1"/>
  <c r="OIE8" i="7" s="1"/>
  <c r="OIG8" i="7" s="1"/>
  <c r="OII8" i="7" s="1"/>
  <c r="OIK8" i="7" s="1"/>
  <c r="OIM8" i="7" s="1"/>
  <c r="OIO8" i="7" s="1"/>
  <c r="OIQ8" i="7" s="1"/>
  <c r="OIS8" i="7" s="1"/>
  <c r="OIU8" i="7" s="1"/>
  <c r="OIW8" i="7" s="1"/>
  <c r="OIY8" i="7" s="1"/>
  <c r="OJA8" i="7" s="1"/>
  <c r="OJC8" i="7" s="1"/>
  <c r="OJE8" i="7" s="1"/>
  <c r="OJG8" i="7" s="1"/>
  <c r="OJI8" i="7" s="1"/>
  <c r="OJK8" i="7" s="1"/>
  <c r="OJM8" i="7" s="1"/>
  <c r="OJO8" i="7" s="1"/>
  <c r="OJQ8" i="7" s="1"/>
  <c r="OJS8" i="7" s="1"/>
  <c r="OJU8" i="7" s="1"/>
  <c r="OJW8" i="7" s="1"/>
  <c r="OJY8" i="7" s="1"/>
  <c r="OKA8" i="7" s="1"/>
  <c r="OKC8" i="7" s="1"/>
  <c r="OKE8" i="7" s="1"/>
  <c r="OKG8" i="7" s="1"/>
  <c r="OKI8" i="7" s="1"/>
  <c r="OKK8" i="7" s="1"/>
  <c r="OKM8" i="7" s="1"/>
  <c r="OKO8" i="7" s="1"/>
  <c r="OKQ8" i="7" s="1"/>
  <c r="OKS8" i="7" s="1"/>
  <c r="OKU8" i="7" s="1"/>
  <c r="OKW8" i="7" s="1"/>
  <c r="OKY8" i="7" s="1"/>
  <c r="OLA8" i="7" s="1"/>
  <c r="OLC8" i="7" s="1"/>
  <c r="OLE8" i="7" s="1"/>
  <c r="OLG8" i="7" s="1"/>
  <c r="OLI8" i="7" s="1"/>
  <c r="OLK8" i="7" s="1"/>
  <c r="OLM8" i="7" s="1"/>
  <c r="OLO8" i="7" s="1"/>
  <c r="OLQ8" i="7" s="1"/>
  <c r="OLS8" i="7" s="1"/>
  <c r="OLU8" i="7" s="1"/>
  <c r="OLW8" i="7" s="1"/>
  <c r="OLY8" i="7" s="1"/>
  <c r="OMA8" i="7" s="1"/>
  <c r="OMC8" i="7" s="1"/>
  <c r="OME8" i="7" s="1"/>
  <c r="OMG8" i="7" s="1"/>
  <c r="OMI8" i="7" s="1"/>
  <c r="OMK8" i="7" s="1"/>
  <c r="OMM8" i="7" s="1"/>
  <c r="OMO8" i="7" s="1"/>
  <c r="OMQ8" i="7" s="1"/>
  <c r="OMS8" i="7" s="1"/>
  <c r="OMU8" i="7" s="1"/>
  <c r="OMW8" i="7" s="1"/>
  <c r="OMY8" i="7" s="1"/>
  <c r="ONA8" i="7" s="1"/>
  <c r="ONC8" i="7" s="1"/>
  <c r="ONE8" i="7" s="1"/>
  <c r="ONG8" i="7" s="1"/>
  <c r="ONI8" i="7" s="1"/>
  <c r="ONK8" i="7" s="1"/>
  <c r="ONM8" i="7" s="1"/>
  <c r="ONO8" i="7" s="1"/>
  <c r="ONQ8" i="7" s="1"/>
  <c r="ONS8" i="7" s="1"/>
  <c r="ONU8" i="7" s="1"/>
  <c r="ONW8" i="7" s="1"/>
  <c r="ONY8" i="7" s="1"/>
  <c r="OOA8" i="7" s="1"/>
  <c r="OOC8" i="7" s="1"/>
  <c r="OOE8" i="7" s="1"/>
  <c r="OOG8" i="7" s="1"/>
  <c r="OOI8" i="7" s="1"/>
  <c r="OOK8" i="7" s="1"/>
  <c r="OOM8" i="7" s="1"/>
  <c r="OOO8" i="7" s="1"/>
  <c r="OOQ8" i="7" s="1"/>
  <c r="OOS8" i="7" s="1"/>
  <c r="OOU8" i="7" s="1"/>
  <c r="OOW8" i="7" s="1"/>
  <c r="OOY8" i="7" s="1"/>
  <c r="OPA8" i="7" s="1"/>
  <c r="OPC8" i="7" s="1"/>
  <c r="OPE8" i="7" s="1"/>
  <c r="OPG8" i="7" s="1"/>
  <c r="OPI8" i="7" s="1"/>
  <c r="OPK8" i="7" s="1"/>
  <c r="OPM8" i="7" s="1"/>
  <c r="OPO8" i="7" s="1"/>
  <c r="OPQ8" i="7" s="1"/>
  <c r="OPS8" i="7" s="1"/>
  <c r="OPU8" i="7" s="1"/>
  <c r="OPW8" i="7" s="1"/>
  <c r="OPY8" i="7" s="1"/>
  <c r="OQA8" i="7" s="1"/>
  <c r="OQC8" i="7" s="1"/>
  <c r="OQE8" i="7" s="1"/>
  <c r="OQG8" i="7" s="1"/>
  <c r="OQI8" i="7" s="1"/>
  <c r="OQK8" i="7" s="1"/>
  <c r="OQM8" i="7" s="1"/>
  <c r="OQO8" i="7" s="1"/>
  <c r="OQQ8" i="7" s="1"/>
  <c r="OQS8" i="7" s="1"/>
  <c r="OQU8" i="7" s="1"/>
  <c r="OQW8" i="7" s="1"/>
  <c r="OQY8" i="7" s="1"/>
  <c r="ORA8" i="7" s="1"/>
  <c r="ORC8" i="7" s="1"/>
  <c r="ORE8" i="7" s="1"/>
  <c r="ORG8" i="7" s="1"/>
  <c r="ORI8" i="7" s="1"/>
  <c r="ORK8" i="7" s="1"/>
  <c r="ORM8" i="7" s="1"/>
  <c r="ORO8" i="7" s="1"/>
  <c r="ORQ8" i="7" s="1"/>
  <c r="ORS8" i="7" s="1"/>
  <c r="ORU8" i="7" s="1"/>
  <c r="ORW8" i="7" s="1"/>
  <c r="ORY8" i="7" s="1"/>
  <c r="OSA8" i="7" s="1"/>
  <c r="OSC8" i="7" s="1"/>
  <c r="OSE8" i="7" s="1"/>
  <c r="OSG8" i="7" s="1"/>
  <c r="OSI8" i="7" s="1"/>
  <c r="OSK8" i="7" s="1"/>
  <c r="OSM8" i="7" s="1"/>
  <c r="OSO8" i="7" s="1"/>
  <c r="OSQ8" i="7" s="1"/>
  <c r="OSS8" i="7" s="1"/>
  <c r="OSU8" i="7" s="1"/>
  <c r="OSW8" i="7" s="1"/>
  <c r="OSY8" i="7" s="1"/>
  <c r="OTA8" i="7" s="1"/>
  <c r="OTC8" i="7" s="1"/>
  <c r="OTE8" i="7" s="1"/>
  <c r="OTG8" i="7" s="1"/>
  <c r="OTI8" i="7" s="1"/>
  <c r="OTK8" i="7" s="1"/>
  <c r="OTM8" i="7" s="1"/>
  <c r="OTO8" i="7" s="1"/>
  <c r="OTQ8" i="7" s="1"/>
  <c r="OTS8" i="7" s="1"/>
  <c r="OTU8" i="7" s="1"/>
  <c r="OTW8" i="7" s="1"/>
  <c r="OTY8" i="7" s="1"/>
  <c r="OUA8" i="7" s="1"/>
  <c r="OUC8" i="7" s="1"/>
  <c r="OUE8" i="7" s="1"/>
  <c r="OUG8" i="7" s="1"/>
  <c r="OUI8" i="7" s="1"/>
  <c r="OUK8" i="7" s="1"/>
  <c r="OUM8" i="7" s="1"/>
  <c r="OUO8" i="7" s="1"/>
  <c r="OUQ8" i="7" s="1"/>
  <c r="OUS8" i="7" s="1"/>
  <c r="OUU8" i="7" s="1"/>
  <c r="OUW8" i="7" s="1"/>
  <c r="OUY8" i="7" s="1"/>
  <c r="OVA8" i="7" s="1"/>
  <c r="OVC8" i="7" s="1"/>
  <c r="OVE8" i="7" s="1"/>
  <c r="OVG8" i="7" s="1"/>
  <c r="OVI8" i="7" s="1"/>
  <c r="OVK8" i="7" s="1"/>
  <c r="OVM8" i="7" s="1"/>
  <c r="OVO8" i="7" s="1"/>
  <c r="OVQ8" i="7" s="1"/>
  <c r="OVS8" i="7" s="1"/>
  <c r="OVU8" i="7" s="1"/>
  <c r="OVW8" i="7" s="1"/>
  <c r="OVY8" i="7" s="1"/>
  <c r="OWA8" i="7" s="1"/>
  <c r="OWC8" i="7" s="1"/>
  <c r="OWE8" i="7" s="1"/>
  <c r="OWG8" i="7" s="1"/>
  <c r="OWI8" i="7" s="1"/>
  <c r="OWK8" i="7" s="1"/>
  <c r="OWM8" i="7" s="1"/>
  <c r="OWO8" i="7" s="1"/>
  <c r="OWQ8" i="7" s="1"/>
  <c r="OWS8" i="7" s="1"/>
  <c r="OWU8" i="7" s="1"/>
  <c r="OWW8" i="7" s="1"/>
  <c r="OWY8" i="7" s="1"/>
  <c r="OXA8" i="7" s="1"/>
  <c r="OXC8" i="7" s="1"/>
  <c r="OXE8" i="7" s="1"/>
  <c r="OXG8" i="7" s="1"/>
  <c r="OXI8" i="7" s="1"/>
  <c r="OXK8" i="7" s="1"/>
  <c r="OXM8" i="7" s="1"/>
  <c r="OXO8" i="7" s="1"/>
  <c r="OXQ8" i="7" s="1"/>
  <c r="OXS8" i="7" s="1"/>
  <c r="OXU8" i="7" s="1"/>
  <c r="OXW8" i="7" s="1"/>
  <c r="OXY8" i="7" s="1"/>
  <c r="OYA8" i="7" s="1"/>
  <c r="OYC8" i="7" s="1"/>
  <c r="OYE8" i="7" s="1"/>
  <c r="OYG8" i="7" s="1"/>
  <c r="OYI8" i="7" s="1"/>
  <c r="OYK8" i="7" s="1"/>
  <c r="OYM8" i="7" s="1"/>
  <c r="OYO8" i="7" s="1"/>
  <c r="OYQ8" i="7" s="1"/>
  <c r="OYS8" i="7" s="1"/>
  <c r="OYU8" i="7" s="1"/>
  <c r="OYW8" i="7" s="1"/>
  <c r="OYY8" i="7" s="1"/>
  <c r="OZA8" i="7" s="1"/>
  <c r="OZC8" i="7" s="1"/>
  <c r="OZE8" i="7" s="1"/>
  <c r="OZG8" i="7" s="1"/>
  <c r="OZI8" i="7" s="1"/>
  <c r="OZK8" i="7" s="1"/>
  <c r="OZM8" i="7" s="1"/>
  <c r="OZO8" i="7" s="1"/>
  <c r="OZQ8" i="7" s="1"/>
  <c r="OZS8" i="7" s="1"/>
  <c r="OZU8" i="7" s="1"/>
  <c r="OZW8" i="7" s="1"/>
  <c r="OZY8" i="7" s="1"/>
  <c r="PAA8" i="7" s="1"/>
  <c r="PAC8" i="7" s="1"/>
  <c r="PAE8" i="7" s="1"/>
  <c r="PAG8" i="7" s="1"/>
  <c r="PAI8" i="7" s="1"/>
  <c r="PAK8" i="7" s="1"/>
  <c r="PAM8" i="7" s="1"/>
  <c r="PAO8" i="7" s="1"/>
  <c r="PAQ8" i="7" s="1"/>
  <c r="PAS8" i="7" s="1"/>
  <c r="PAU8" i="7" s="1"/>
  <c r="PAW8" i="7" s="1"/>
  <c r="PAY8" i="7" s="1"/>
  <c r="PBA8" i="7" s="1"/>
  <c r="PBC8" i="7" s="1"/>
  <c r="PBE8" i="7" s="1"/>
  <c r="PBG8" i="7" s="1"/>
  <c r="PBI8" i="7" s="1"/>
  <c r="PBK8" i="7" s="1"/>
  <c r="PBM8" i="7" s="1"/>
  <c r="PBO8" i="7" s="1"/>
  <c r="PBQ8" i="7" s="1"/>
  <c r="PBS8" i="7" s="1"/>
  <c r="PBU8" i="7" s="1"/>
  <c r="PBW8" i="7" s="1"/>
  <c r="PBY8" i="7" s="1"/>
  <c r="PCA8" i="7" s="1"/>
  <c r="PCC8" i="7" s="1"/>
  <c r="PCE8" i="7" s="1"/>
  <c r="PCG8" i="7" s="1"/>
  <c r="PCI8" i="7" s="1"/>
  <c r="PCK8" i="7" s="1"/>
  <c r="PCM8" i="7" s="1"/>
  <c r="PCO8" i="7" s="1"/>
  <c r="PCQ8" i="7" s="1"/>
  <c r="PCS8" i="7" s="1"/>
  <c r="PCU8" i="7" s="1"/>
  <c r="PCW8" i="7" s="1"/>
  <c r="PCY8" i="7" s="1"/>
  <c r="PDA8" i="7" s="1"/>
  <c r="PDC8" i="7" s="1"/>
  <c r="PDE8" i="7" s="1"/>
  <c r="PDG8" i="7" s="1"/>
  <c r="PDI8" i="7" s="1"/>
  <c r="PDK8" i="7" s="1"/>
  <c r="PDM8" i="7" s="1"/>
  <c r="PDO8" i="7" s="1"/>
  <c r="PDQ8" i="7" s="1"/>
  <c r="PDS8" i="7" s="1"/>
  <c r="PDU8" i="7" s="1"/>
  <c r="PDW8" i="7" s="1"/>
  <c r="PDY8" i="7" s="1"/>
  <c r="PEA8" i="7" s="1"/>
  <c r="PEC8" i="7" s="1"/>
  <c r="PEE8" i="7" s="1"/>
  <c r="PEG8" i="7" s="1"/>
  <c r="PEI8" i="7" s="1"/>
  <c r="PEK8" i="7" s="1"/>
  <c r="PEM8" i="7" s="1"/>
  <c r="PEO8" i="7" s="1"/>
  <c r="PEQ8" i="7" s="1"/>
  <c r="PES8" i="7" s="1"/>
  <c r="PEU8" i="7" s="1"/>
  <c r="PEW8" i="7" s="1"/>
  <c r="PEY8" i="7" s="1"/>
  <c r="PFA8" i="7" s="1"/>
  <c r="PFC8" i="7" s="1"/>
  <c r="PFE8" i="7" s="1"/>
  <c r="PFG8" i="7" s="1"/>
  <c r="PFI8" i="7" s="1"/>
  <c r="PFK8" i="7" s="1"/>
  <c r="PFM8" i="7" s="1"/>
  <c r="PFO8" i="7" s="1"/>
  <c r="PFQ8" i="7" s="1"/>
  <c r="PFS8" i="7" s="1"/>
  <c r="PFU8" i="7" s="1"/>
  <c r="PFW8" i="7" s="1"/>
  <c r="PFY8" i="7" s="1"/>
  <c r="PGA8" i="7" s="1"/>
  <c r="PGC8" i="7" s="1"/>
  <c r="PGE8" i="7" s="1"/>
  <c r="PGG8" i="7" s="1"/>
  <c r="PGI8" i="7" s="1"/>
  <c r="PGK8" i="7" s="1"/>
  <c r="PGM8" i="7" s="1"/>
  <c r="PGO8" i="7" s="1"/>
  <c r="PGQ8" i="7" s="1"/>
  <c r="PGS8" i="7" s="1"/>
  <c r="PGU8" i="7" s="1"/>
  <c r="PGW8" i="7" s="1"/>
  <c r="PGY8" i="7" s="1"/>
  <c r="PHA8" i="7" s="1"/>
  <c r="PHC8" i="7" s="1"/>
  <c r="PHE8" i="7" s="1"/>
  <c r="PHG8" i="7" s="1"/>
  <c r="PHI8" i="7" s="1"/>
  <c r="PHK8" i="7" s="1"/>
  <c r="PHM8" i="7" s="1"/>
  <c r="PHO8" i="7" s="1"/>
  <c r="PHQ8" i="7" s="1"/>
  <c r="PHS8" i="7" s="1"/>
  <c r="PHU8" i="7" s="1"/>
  <c r="PHW8" i="7" s="1"/>
  <c r="PHY8" i="7" s="1"/>
  <c r="PIA8" i="7" s="1"/>
  <c r="PIC8" i="7" s="1"/>
  <c r="PIE8" i="7" s="1"/>
  <c r="PIG8" i="7" s="1"/>
  <c r="PII8" i="7" s="1"/>
  <c r="PIK8" i="7" s="1"/>
  <c r="PIM8" i="7" s="1"/>
  <c r="PIO8" i="7" s="1"/>
  <c r="PIQ8" i="7" s="1"/>
  <c r="PIS8" i="7" s="1"/>
  <c r="PIU8" i="7" s="1"/>
  <c r="PIW8" i="7" s="1"/>
  <c r="PIY8" i="7" s="1"/>
  <c r="PJA8" i="7" s="1"/>
  <c r="PJC8" i="7" s="1"/>
  <c r="PJE8" i="7" s="1"/>
  <c r="PJG8" i="7" s="1"/>
  <c r="PJI8" i="7" s="1"/>
  <c r="PJK8" i="7" s="1"/>
  <c r="PJM8" i="7" s="1"/>
  <c r="PJO8" i="7" s="1"/>
  <c r="PJQ8" i="7" s="1"/>
  <c r="PJS8" i="7" s="1"/>
  <c r="PJU8" i="7" s="1"/>
  <c r="PJW8" i="7" s="1"/>
  <c r="PJY8" i="7" s="1"/>
  <c r="PKA8" i="7" s="1"/>
  <c r="PKC8" i="7" s="1"/>
  <c r="PKE8" i="7" s="1"/>
  <c r="PKG8" i="7" s="1"/>
  <c r="PKI8" i="7" s="1"/>
  <c r="PKK8" i="7" s="1"/>
  <c r="PKM8" i="7" s="1"/>
  <c r="PKO8" i="7" s="1"/>
  <c r="PKQ8" i="7" s="1"/>
  <c r="PKS8" i="7" s="1"/>
  <c r="PKU8" i="7" s="1"/>
  <c r="PKW8" i="7" s="1"/>
  <c r="PKY8" i="7" s="1"/>
  <c r="PLA8" i="7" s="1"/>
  <c r="PLC8" i="7" s="1"/>
  <c r="PLE8" i="7" s="1"/>
  <c r="PLG8" i="7" s="1"/>
  <c r="PLI8" i="7" s="1"/>
  <c r="PLK8" i="7" s="1"/>
  <c r="PLM8" i="7" s="1"/>
  <c r="PLO8" i="7" s="1"/>
  <c r="PLQ8" i="7" s="1"/>
  <c r="PLS8" i="7" s="1"/>
  <c r="PLU8" i="7" s="1"/>
  <c r="PLW8" i="7" s="1"/>
  <c r="PLY8" i="7" s="1"/>
  <c r="PMA8" i="7" s="1"/>
  <c r="PMC8" i="7" s="1"/>
  <c r="PME8" i="7" s="1"/>
  <c r="PMG8" i="7" s="1"/>
  <c r="PMI8" i="7" s="1"/>
  <c r="PMK8" i="7" s="1"/>
  <c r="PMM8" i="7" s="1"/>
  <c r="PMO8" i="7" s="1"/>
  <c r="PMQ8" i="7" s="1"/>
  <c r="PMS8" i="7" s="1"/>
  <c r="PMU8" i="7" s="1"/>
  <c r="PMW8" i="7" s="1"/>
  <c r="PMY8" i="7" s="1"/>
  <c r="PNA8" i="7" s="1"/>
  <c r="PNC8" i="7" s="1"/>
  <c r="PNE8" i="7" s="1"/>
  <c r="PNG8" i="7" s="1"/>
  <c r="PNI8" i="7" s="1"/>
  <c r="PNK8" i="7" s="1"/>
  <c r="PNM8" i="7" s="1"/>
  <c r="PNO8" i="7" s="1"/>
  <c r="PNQ8" i="7" s="1"/>
  <c r="PNS8" i="7" s="1"/>
  <c r="PNU8" i="7" s="1"/>
  <c r="PNW8" i="7" s="1"/>
  <c r="PNY8" i="7" s="1"/>
  <c r="POA8" i="7" s="1"/>
  <c r="POC8" i="7" s="1"/>
  <c r="POE8" i="7" s="1"/>
  <c r="POG8" i="7" s="1"/>
  <c r="POI8" i="7" s="1"/>
  <c r="POK8" i="7" s="1"/>
  <c r="POM8" i="7" s="1"/>
  <c r="POO8" i="7" s="1"/>
  <c r="POQ8" i="7" s="1"/>
  <c r="POS8" i="7" s="1"/>
  <c r="POU8" i="7" s="1"/>
  <c r="POW8" i="7" s="1"/>
  <c r="POY8" i="7" s="1"/>
  <c r="PPA8" i="7" s="1"/>
  <c r="PPC8" i="7" s="1"/>
  <c r="PPE8" i="7" s="1"/>
  <c r="PPG8" i="7" s="1"/>
  <c r="PPI8" i="7" s="1"/>
  <c r="PPK8" i="7" s="1"/>
  <c r="PPM8" i="7" s="1"/>
  <c r="PPO8" i="7" s="1"/>
  <c r="PPQ8" i="7" s="1"/>
  <c r="PPS8" i="7" s="1"/>
  <c r="PPU8" i="7" s="1"/>
  <c r="PPW8" i="7" s="1"/>
  <c r="PPY8" i="7" s="1"/>
  <c r="PQA8" i="7" s="1"/>
  <c r="PQC8" i="7" s="1"/>
  <c r="PQE8" i="7" s="1"/>
  <c r="PQG8" i="7" s="1"/>
  <c r="PQI8" i="7" s="1"/>
  <c r="PQK8" i="7" s="1"/>
  <c r="PQM8" i="7" s="1"/>
  <c r="PQO8" i="7" s="1"/>
  <c r="PQQ8" i="7" s="1"/>
  <c r="PQS8" i="7" s="1"/>
  <c r="PQU8" i="7" s="1"/>
  <c r="PQW8" i="7" s="1"/>
  <c r="PQY8" i="7" s="1"/>
  <c r="PRA8" i="7" s="1"/>
  <c r="PRC8" i="7" s="1"/>
  <c r="PRE8" i="7" s="1"/>
  <c r="PRG8" i="7" s="1"/>
  <c r="PRI8" i="7" s="1"/>
  <c r="PRK8" i="7" s="1"/>
  <c r="PRM8" i="7" s="1"/>
  <c r="PRO8" i="7" s="1"/>
  <c r="PRQ8" i="7" s="1"/>
  <c r="PRS8" i="7" s="1"/>
  <c r="PRU8" i="7" s="1"/>
  <c r="PRW8" i="7" s="1"/>
  <c r="PRY8" i="7" s="1"/>
  <c r="PSA8" i="7" s="1"/>
  <c r="PSC8" i="7" s="1"/>
  <c r="PSE8" i="7" s="1"/>
  <c r="PSG8" i="7" s="1"/>
  <c r="PSI8" i="7" s="1"/>
  <c r="PSK8" i="7" s="1"/>
  <c r="PSM8" i="7" s="1"/>
  <c r="PSO8" i="7" s="1"/>
  <c r="PSQ8" i="7" s="1"/>
  <c r="PSS8" i="7" s="1"/>
  <c r="PSU8" i="7" s="1"/>
  <c r="PSW8" i="7" s="1"/>
  <c r="PSY8" i="7" s="1"/>
  <c r="PTA8" i="7" s="1"/>
  <c r="PTC8" i="7" s="1"/>
  <c r="PTE8" i="7" s="1"/>
  <c r="PTG8" i="7" s="1"/>
  <c r="PTI8" i="7" s="1"/>
  <c r="PTK8" i="7" s="1"/>
  <c r="PTM8" i="7" s="1"/>
  <c r="PTO8" i="7" s="1"/>
  <c r="PTQ8" i="7" s="1"/>
  <c r="PTS8" i="7" s="1"/>
  <c r="PTU8" i="7" s="1"/>
  <c r="PTW8" i="7" s="1"/>
  <c r="PTY8" i="7" s="1"/>
  <c r="PUA8" i="7" s="1"/>
  <c r="PUC8" i="7" s="1"/>
  <c r="PUE8" i="7" s="1"/>
  <c r="PUG8" i="7" s="1"/>
  <c r="PUI8" i="7" s="1"/>
  <c r="PUK8" i="7" s="1"/>
  <c r="PUM8" i="7" s="1"/>
  <c r="PUO8" i="7" s="1"/>
  <c r="PUQ8" i="7" s="1"/>
  <c r="PUS8" i="7" s="1"/>
  <c r="PUU8" i="7" s="1"/>
  <c r="PUW8" i="7" s="1"/>
  <c r="PUY8" i="7" s="1"/>
  <c r="PVA8" i="7" s="1"/>
  <c r="PVC8" i="7" s="1"/>
  <c r="PVE8" i="7" s="1"/>
  <c r="PVG8" i="7" s="1"/>
  <c r="PVI8" i="7" s="1"/>
  <c r="PVK8" i="7" s="1"/>
  <c r="PVM8" i="7" s="1"/>
  <c r="PVO8" i="7" s="1"/>
  <c r="PVQ8" i="7" s="1"/>
  <c r="PVS8" i="7" s="1"/>
  <c r="PVU8" i="7" s="1"/>
  <c r="PVW8" i="7" s="1"/>
  <c r="PVY8" i="7" s="1"/>
  <c r="PWA8" i="7" s="1"/>
  <c r="PWC8" i="7" s="1"/>
  <c r="PWE8" i="7" s="1"/>
  <c r="PWG8" i="7" s="1"/>
  <c r="PWI8" i="7" s="1"/>
  <c r="PWK8" i="7" s="1"/>
  <c r="PWM8" i="7" s="1"/>
  <c r="PWO8" i="7" s="1"/>
  <c r="PWQ8" i="7" s="1"/>
  <c r="PWS8" i="7" s="1"/>
  <c r="PWU8" i="7" s="1"/>
  <c r="PWW8" i="7" s="1"/>
  <c r="PWY8" i="7" s="1"/>
  <c r="PXA8" i="7" s="1"/>
  <c r="PXC8" i="7" s="1"/>
  <c r="PXE8" i="7" s="1"/>
  <c r="PXG8" i="7" s="1"/>
  <c r="PXI8" i="7" s="1"/>
  <c r="PXK8" i="7" s="1"/>
  <c r="PXM8" i="7" s="1"/>
  <c r="PXO8" i="7" s="1"/>
  <c r="PXQ8" i="7" s="1"/>
  <c r="PXS8" i="7" s="1"/>
  <c r="PXU8" i="7" s="1"/>
  <c r="PXW8" i="7" s="1"/>
  <c r="PXY8" i="7" s="1"/>
  <c r="PYA8" i="7" s="1"/>
  <c r="PYC8" i="7" s="1"/>
  <c r="PYE8" i="7" s="1"/>
  <c r="PYG8" i="7" s="1"/>
  <c r="PYI8" i="7" s="1"/>
  <c r="PYK8" i="7" s="1"/>
  <c r="PYM8" i="7" s="1"/>
  <c r="PYO8" i="7" s="1"/>
  <c r="PYQ8" i="7" s="1"/>
  <c r="PYS8" i="7" s="1"/>
  <c r="PYU8" i="7" s="1"/>
  <c r="PYW8" i="7" s="1"/>
  <c r="PYY8" i="7" s="1"/>
  <c r="PZA8" i="7" s="1"/>
  <c r="PZC8" i="7" s="1"/>
  <c r="PZE8" i="7" s="1"/>
  <c r="PZG8" i="7" s="1"/>
  <c r="PZI8" i="7" s="1"/>
  <c r="PZK8" i="7" s="1"/>
  <c r="PZM8" i="7" s="1"/>
  <c r="PZO8" i="7" s="1"/>
  <c r="PZQ8" i="7" s="1"/>
  <c r="PZS8" i="7" s="1"/>
  <c r="PZU8" i="7" s="1"/>
  <c r="PZW8" i="7" s="1"/>
  <c r="PZY8" i="7" s="1"/>
  <c r="QAA8" i="7" s="1"/>
  <c r="QAC8" i="7" s="1"/>
  <c r="QAE8" i="7" s="1"/>
  <c r="QAG8" i="7" s="1"/>
  <c r="QAI8" i="7" s="1"/>
  <c r="QAK8" i="7" s="1"/>
  <c r="QAM8" i="7" s="1"/>
  <c r="QAO8" i="7" s="1"/>
  <c r="QAQ8" i="7" s="1"/>
  <c r="QAS8" i="7" s="1"/>
  <c r="QAU8" i="7" s="1"/>
  <c r="QAW8" i="7" s="1"/>
  <c r="QAY8" i="7" s="1"/>
  <c r="QBA8" i="7" s="1"/>
  <c r="QBC8" i="7" s="1"/>
  <c r="QBE8" i="7" s="1"/>
  <c r="QBG8" i="7" s="1"/>
  <c r="QBI8" i="7" s="1"/>
  <c r="QBK8" i="7" s="1"/>
  <c r="QBM8" i="7" s="1"/>
  <c r="QBO8" i="7" s="1"/>
  <c r="QBQ8" i="7" s="1"/>
  <c r="QBS8" i="7" s="1"/>
  <c r="QBU8" i="7" s="1"/>
  <c r="QBW8" i="7" s="1"/>
  <c r="QBY8" i="7" s="1"/>
  <c r="QCA8" i="7" s="1"/>
  <c r="QCC8" i="7" s="1"/>
  <c r="QCE8" i="7" s="1"/>
  <c r="QCG8" i="7" s="1"/>
  <c r="QCI8" i="7" s="1"/>
  <c r="QCK8" i="7" s="1"/>
  <c r="QCM8" i="7" s="1"/>
  <c r="QCO8" i="7" s="1"/>
  <c r="QCQ8" i="7" s="1"/>
  <c r="QCS8" i="7" s="1"/>
  <c r="QCU8" i="7" s="1"/>
  <c r="QCW8" i="7" s="1"/>
  <c r="QCY8" i="7" s="1"/>
  <c r="QDA8" i="7" s="1"/>
  <c r="QDC8" i="7" s="1"/>
  <c r="QDE8" i="7" s="1"/>
  <c r="QDG8" i="7" s="1"/>
  <c r="QDI8" i="7" s="1"/>
  <c r="QDK8" i="7" s="1"/>
  <c r="QDM8" i="7" s="1"/>
  <c r="QDO8" i="7" s="1"/>
  <c r="QDQ8" i="7" s="1"/>
  <c r="QDS8" i="7" s="1"/>
  <c r="QDU8" i="7" s="1"/>
  <c r="QDW8" i="7" s="1"/>
  <c r="QDY8" i="7" s="1"/>
  <c r="QEA8" i="7" s="1"/>
  <c r="QEC8" i="7" s="1"/>
  <c r="QEE8" i="7" s="1"/>
  <c r="QEG8" i="7" s="1"/>
  <c r="QEI8" i="7" s="1"/>
  <c r="QEK8" i="7" s="1"/>
  <c r="QEM8" i="7" s="1"/>
  <c r="QEO8" i="7" s="1"/>
  <c r="QEQ8" i="7" s="1"/>
  <c r="QES8" i="7" s="1"/>
  <c r="QEU8" i="7" s="1"/>
  <c r="QEW8" i="7" s="1"/>
  <c r="QEY8" i="7" s="1"/>
  <c r="QFA8" i="7" s="1"/>
  <c r="QFC8" i="7" s="1"/>
  <c r="QFE8" i="7" s="1"/>
  <c r="QFG8" i="7" s="1"/>
  <c r="QFI8" i="7" s="1"/>
  <c r="QFK8" i="7" s="1"/>
  <c r="QFM8" i="7" s="1"/>
  <c r="QFO8" i="7" s="1"/>
  <c r="QFQ8" i="7" s="1"/>
  <c r="QFS8" i="7" s="1"/>
  <c r="QFU8" i="7" s="1"/>
  <c r="QFW8" i="7" s="1"/>
  <c r="QFY8" i="7" s="1"/>
  <c r="QGA8" i="7" s="1"/>
  <c r="QGC8" i="7" s="1"/>
  <c r="QGE8" i="7" s="1"/>
  <c r="QGG8" i="7" s="1"/>
  <c r="QGI8" i="7" s="1"/>
  <c r="QGK8" i="7" s="1"/>
  <c r="QGM8" i="7" s="1"/>
  <c r="QGO8" i="7" s="1"/>
  <c r="QGQ8" i="7" s="1"/>
  <c r="QGS8" i="7" s="1"/>
  <c r="QGU8" i="7" s="1"/>
  <c r="QGW8" i="7" s="1"/>
  <c r="QGY8" i="7" s="1"/>
  <c r="QHA8" i="7" s="1"/>
  <c r="QHC8" i="7" s="1"/>
  <c r="QHE8" i="7" s="1"/>
  <c r="QHG8" i="7" s="1"/>
  <c r="QHI8" i="7" s="1"/>
  <c r="QHK8" i="7" s="1"/>
  <c r="QHM8" i="7" s="1"/>
  <c r="QHO8" i="7" s="1"/>
  <c r="QHQ8" i="7" s="1"/>
  <c r="QHS8" i="7" s="1"/>
  <c r="QHU8" i="7" s="1"/>
  <c r="QHW8" i="7" s="1"/>
  <c r="QHY8" i="7" s="1"/>
  <c r="QIA8" i="7" s="1"/>
  <c r="QIC8" i="7" s="1"/>
  <c r="QIE8" i="7" s="1"/>
  <c r="QIG8" i="7" s="1"/>
  <c r="QII8" i="7" s="1"/>
  <c r="QIK8" i="7" s="1"/>
  <c r="QIM8" i="7" s="1"/>
  <c r="QIO8" i="7" s="1"/>
  <c r="QIQ8" i="7" s="1"/>
  <c r="QIS8" i="7" s="1"/>
  <c r="QIU8" i="7" s="1"/>
  <c r="QIW8" i="7" s="1"/>
  <c r="QIY8" i="7" s="1"/>
  <c r="QJA8" i="7" s="1"/>
  <c r="QJC8" i="7" s="1"/>
  <c r="QJE8" i="7" s="1"/>
  <c r="QJG8" i="7" s="1"/>
  <c r="QJI8" i="7" s="1"/>
  <c r="QJK8" i="7" s="1"/>
  <c r="QJM8" i="7" s="1"/>
  <c r="QJO8" i="7" s="1"/>
  <c r="QJQ8" i="7" s="1"/>
  <c r="QJS8" i="7" s="1"/>
  <c r="QJU8" i="7" s="1"/>
  <c r="QJW8" i="7" s="1"/>
  <c r="QJY8" i="7" s="1"/>
  <c r="QKA8" i="7" s="1"/>
  <c r="QKC8" i="7" s="1"/>
  <c r="QKE8" i="7" s="1"/>
  <c r="QKG8" i="7" s="1"/>
  <c r="QKI8" i="7" s="1"/>
  <c r="QKK8" i="7" s="1"/>
  <c r="QKM8" i="7" s="1"/>
  <c r="QKO8" i="7" s="1"/>
  <c r="QKQ8" i="7" s="1"/>
  <c r="QKS8" i="7" s="1"/>
  <c r="QKU8" i="7" s="1"/>
  <c r="QKW8" i="7" s="1"/>
  <c r="QKY8" i="7" s="1"/>
  <c r="QLA8" i="7" s="1"/>
  <c r="QLC8" i="7" s="1"/>
  <c r="QLE8" i="7" s="1"/>
  <c r="QLG8" i="7" s="1"/>
  <c r="QLI8" i="7" s="1"/>
  <c r="QLK8" i="7" s="1"/>
  <c r="QLM8" i="7" s="1"/>
  <c r="QLO8" i="7" s="1"/>
  <c r="QLQ8" i="7" s="1"/>
  <c r="QLS8" i="7" s="1"/>
  <c r="QLU8" i="7" s="1"/>
  <c r="QLW8" i="7" s="1"/>
  <c r="QLY8" i="7" s="1"/>
  <c r="QMA8" i="7" s="1"/>
  <c r="QMC8" i="7" s="1"/>
  <c r="QME8" i="7" s="1"/>
  <c r="QMG8" i="7" s="1"/>
  <c r="QMI8" i="7" s="1"/>
  <c r="QMK8" i="7" s="1"/>
  <c r="QMM8" i="7" s="1"/>
  <c r="QMO8" i="7" s="1"/>
  <c r="QMQ8" i="7" s="1"/>
  <c r="QMS8" i="7" s="1"/>
  <c r="QMU8" i="7" s="1"/>
  <c r="QMW8" i="7" s="1"/>
  <c r="QMY8" i="7" s="1"/>
  <c r="QNA8" i="7" s="1"/>
  <c r="QNC8" i="7" s="1"/>
  <c r="QNE8" i="7" s="1"/>
  <c r="QNG8" i="7" s="1"/>
  <c r="QNI8" i="7" s="1"/>
  <c r="QNK8" i="7" s="1"/>
  <c r="QNM8" i="7" s="1"/>
  <c r="QNO8" i="7" s="1"/>
  <c r="QNQ8" i="7" s="1"/>
  <c r="QNS8" i="7" s="1"/>
  <c r="QNU8" i="7" s="1"/>
  <c r="QNW8" i="7" s="1"/>
  <c r="QNY8" i="7" s="1"/>
  <c r="QOA8" i="7" s="1"/>
  <c r="QOC8" i="7" s="1"/>
  <c r="QOE8" i="7" s="1"/>
  <c r="QOG8" i="7" s="1"/>
  <c r="QOI8" i="7" s="1"/>
  <c r="QOK8" i="7" s="1"/>
  <c r="QOM8" i="7" s="1"/>
  <c r="QOO8" i="7" s="1"/>
  <c r="QOQ8" i="7" s="1"/>
  <c r="QOS8" i="7" s="1"/>
  <c r="QOU8" i="7" s="1"/>
  <c r="QOW8" i="7" s="1"/>
  <c r="QOY8" i="7" s="1"/>
  <c r="QPA8" i="7" s="1"/>
  <c r="QPC8" i="7" s="1"/>
  <c r="QPE8" i="7" s="1"/>
  <c r="QPG8" i="7" s="1"/>
  <c r="QPI8" i="7" s="1"/>
  <c r="QPK8" i="7" s="1"/>
  <c r="QPM8" i="7" s="1"/>
  <c r="QPO8" i="7" s="1"/>
  <c r="QPQ8" i="7" s="1"/>
  <c r="QPS8" i="7" s="1"/>
  <c r="QPU8" i="7" s="1"/>
  <c r="QPW8" i="7" s="1"/>
  <c r="QPY8" i="7" s="1"/>
  <c r="QQA8" i="7" s="1"/>
  <c r="QQC8" i="7" s="1"/>
  <c r="QQE8" i="7" s="1"/>
  <c r="QQG8" i="7" s="1"/>
  <c r="QQI8" i="7" s="1"/>
  <c r="QQK8" i="7" s="1"/>
  <c r="QQM8" i="7" s="1"/>
  <c r="QQO8" i="7" s="1"/>
  <c r="QQQ8" i="7" s="1"/>
  <c r="QQS8" i="7" s="1"/>
  <c r="QQU8" i="7" s="1"/>
  <c r="QQW8" i="7" s="1"/>
  <c r="QQY8" i="7" s="1"/>
  <c r="QRA8" i="7" s="1"/>
  <c r="QRC8" i="7" s="1"/>
  <c r="QRE8" i="7" s="1"/>
  <c r="QRG8" i="7" s="1"/>
  <c r="QRI8" i="7" s="1"/>
  <c r="QRK8" i="7" s="1"/>
  <c r="QRM8" i="7" s="1"/>
  <c r="QRO8" i="7" s="1"/>
  <c r="QRQ8" i="7" s="1"/>
  <c r="QRS8" i="7" s="1"/>
  <c r="QRU8" i="7" s="1"/>
  <c r="QRW8" i="7" s="1"/>
  <c r="QRY8" i="7" s="1"/>
  <c r="QSA8" i="7" s="1"/>
  <c r="QSC8" i="7" s="1"/>
  <c r="QSE8" i="7" s="1"/>
  <c r="QSG8" i="7" s="1"/>
  <c r="QSI8" i="7" s="1"/>
  <c r="QSK8" i="7" s="1"/>
  <c r="QSM8" i="7" s="1"/>
  <c r="QSO8" i="7" s="1"/>
  <c r="QSQ8" i="7" s="1"/>
  <c r="QSS8" i="7" s="1"/>
  <c r="QSU8" i="7" s="1"/>
  <c r="QSW8" i="7" s="1"/>
  <c r="QSY8" i="7" s="1"/>
  <c r="QTA8" i="7" s="1"/>
  <c r="QTC8" i="7" s="1"/>
  <c r="QTE8" i="7" s="1"/>
  <c r="QTG8" i="7" s="1"/>
  <c r="QTI8" i="7" s="1"/>
  <c r="QTK8" i="7" s="1"/>
  <c r="QTM8" i="7" s="1"/>
  <c r="QTO8" i="7" s="1"/>
  <c r="QTQ8" i="7" s="1"/>
  <c r="QTS8" i="7" s="1"/>
  <c r="QTU8" i="7" s="1"/>
  <c r="QTW8" i="7" s="1"/>
  <c r="QTY8" i="7" s="1"/>
  <c r="QUA8" i="7" s="1"/>
  <c r="QUC8" i="7" s="1"/>
  <c r="QUE8" i="7" s="1"/>
  <c r="QUG8" i="7" s="1"/>
  <c r="QUI8" i="7" s="1"/>
  <c r="QUK8" i="7" s="1"/>
  <c r="QUM8" i="7" s="1"/>
  <c r="QUO8" i="7" s="1"/>
  <c r="QUQ8" i="7" s="1"/>
  <c r="QUS8" i="7" s="1"/>
  <c r="QUU8" i="7" s="1"/>
  <c r="QUW8" i="7" s="1"/>
  <c r="QUY8" i="7" s="1"/>
  <c r="QVA8" i="7" s="1"/>
  <c r="QVC8" i="7" s="1"/>
  <c r="QVE8" i="7" s="1"/>
  <c r="QVG8" i="7" s="1"/>
  <c r="QVI8" i="7" s="1"/>
  <c r="QVK8" i="7" s="1"/>
  <c r="QVM8" i="7" s="1"/>
  <c r="QVO8" i="7" s="1"/>
  <c r="QVQ8" i="7" s="1"/>
  <c r="QVS8" i="7" s="1"/>
  <c r="QVU8" i="7" s="1"/>
  <c r="QVW8" i="7" s="1"/>
  <c r="QVY8" i="7" s="1"/>
  <c r="QWA8" i="7" s="1"/>
  <c r="QWC8" i="7" s="1"/>
  <c r="QWE8" i="7" s="1"/>
  <c r="QWG8" i="7" s="1"/>
  <c r="QWI8" i="7" s="1"/>
  <c r="QWK8" i="7" s="1"/>
  <c r="QWM8" i="7" s="1"/>
  <c r="QWO8" i="7" s="1"/>
  <c r="QWQ8" i="7" s="1"/>
  <c r="QWS8" i="7" s="1"/>
  <c r="QWU8" i="7" s="1"/>
  <c r="QWW8" i="7" s="1"/>
  <c r="QWY8" i="7" s="1"/>
  <c r="QXA8" i="7" s="1"/>
  <c r="QXC8" i="7" s="1"/>
  <c r="QXE8" i="7" s="1"/>
  <c r="QXG8" i="7" s="1"/>
  <c r="QXI8" i="7" s="1"/>
  <c r="QXK8" i="7" s="1"/>
  <c r="QXM8" i="7" s="1"/>
  <c r="QXO8" i="7" s="1"/>
  <c r="QXQ8" i="7" s="1"/>
  <c r="QXS8" i="7" s="1"/>
  <c r="QXU8" i="7" s="1"/>
  <c r="QXW8" i="7" s="1"/>
  <c r="QXY8" i="7" s="1"/>
  <c r="QYA8" i="7" s="1"/>
  <c r="QYC8" i="7" s="1"/>
  <c r="QYE8" i="7" s="1"/>
  <c r="QYG8" i="7" s="1"/>
  <c r="QYI8" i="7" s="1"/>
  <c r="QYK8" i="7" s="1"/>
  <c r="QYM8" i="7" s="1"/>
  <c r="QYO8" i="7" s="1"/>
  <c r="QYQ8" i="7" s="1"/>
  <c r="QYS8" i="7" s="1"/>
  <c r="QYU8" i="7" s="1"/>
  <c r="QYW8" i="7" s="1"/>
  <c r="QYY8" i="7" s="1"/>
  <c r="QZA8" i="7" s="1"/>
  <c r="QZC8" i="7" s="1"/>
  <c r="QZE8" i="7" s="1"/>
  <c r="QZG8" i="7" s="1"/>
  <c r="QZI8" i="7" s="1"/>
  <c r="QZK8" i="7" s="1"/>
  <c r="QZM8" i="7" s="1"/>
  <c r="QZO8" i="7" s="1"/>
  <c r="QZQ8" i="7" s="1"/>
  <c r="QZS8" i="7" s="1"/>
  <c r="QZU8" i="7" s="1"/>
  <c r="QZW8" i="7" s="1"/>
  <c r="QZY8" i="7" s="1"/>
  <c r="RAA8" i="7" s="1"/>
  <c r="RAC8" i="7" s="1"/>
  <c r="RAE8" i="7" s="1"/>
  <c r="RAG8" i="7" s="1"/>
  <c r="RAI8" i="7" s="1"/>
  <c r="RAK8" i="7" s="1"/>
  <c r="RAM8" i="7" s="1"/>
  <c r="RAO8" i="7" s="1"/>
  <c r="RAQ8" i="7" s="1"/>
  <c r="RAS8" i="7" s="1"/>
  <c r="RAU8" i="7" s="1"/>
  <c r="RAW8" i="7" s="1"/>
  <c r="RAY8" i="7" s="1"/>
  <c r="RBA8" i="7" s="1"/>
  <c r="RBC8" i="7" s="1"/>
  <c r="RBE8" i="7" s="1"/>
  <c r="RBG8" i="7" s="1"/>
  <c r="RBI8" i="7" s="1"/>
  <c r="RBK8" i="7" s="1"/>
  <c r="RBM8" i="7" s="1"/>
  <c r="RBO8" i="7" s="1"/>
  <c r="RBQ8" i="7" s="1"/>
  <c r="RBS8" i="7" s="1"/>
  <c r="RBU8" i="7" s="1"/>
  <c r="RBW8" i="7" s="1"/>
  <c r="RBY8" i="7" s="1"/>
  <c r="RCA8" i="7" s="1"/>
  <c r="RCC8" i="7" s="1"/>
  <c r="RCE8" i="7" s="1"/>
  <c r="RCG8" i="7" s="1"/>
  <c r="RCI8" i="7" s="1"/>
  <c r="RCK8" i="7" s="1"/>
  <c r="RCM8" i="7" s="1"/>
  <c r="RCO8" i="7" s="1"/>
  <c r="RCQ8" i="7" s="1"/>
  <c r="RCS8" i="7" s="1"/>
  <c r="RCU8" i="7" s="1"/>
  <c r="RCW8" i="7" s="1"/>
  <c r="RCY8" i="7" s="1"/>
  <c r="RDA8" i="7" s="1"/>
  <c r="RDC8" i="7" s="1"/>
  <c r="RDE8" i="7" s="1"/>
  <c r="RDG8" i="7" s="1"/>
  <c r="RDI8" i="7" s="1"/>
  <c r="RDK8" i="7" s="1"/>
  <c r="RDM8" i="7" s="1"/>
  <c r="RDO8" i="7" s="1"/>
  <c r="RDQ8" i="7" s="1"/>
  <c r="RDS8" i="7" s="1"/>
  <c r="RDU8" i="7" s="1"/>
  <c r="RDW8" i="7" s="1"/>
  <c r="RDY8" i="7" s="1"/>
  <c r="REA8" i="7" s="1"/>
  <c r="REC8" i="7" s="1"/>
  <c r="REE8" i="7" s="1"/>
  <c r="REG8" i="7" s="1"/>
  <c r="REI8" i="7" s="1"/>
  <c r="REK8" i="7" s="1"/>
  <c r="REM8" i="7" s="1"/>
  <c r="REO8" i="7" s="1"/>
  <c r="REQ8" i="7" s="1"/>
  <c r="RES8" i="7" s="1"/>
  <c r="REU8" i="7" s="1"/>
  <c r="REW8" i="7" s="1"/>
  <c r="REY8" i="7" s="1"/>
  <c r="RFA8" i="7" s="1"/>
  <c r="RFC8" i="7" s="1"/>
  <c r="RFE8" i="7" s="1"/>
  <c r="RFG8" i="7" s="1"/>
  <c r="RFI8" i="7" s="1"/>
  <c r="RFK8" i="7" s="1"/>
  <c r="RFM8" i="7" s="1"/>
  <c r="RFO8" i="7" s="1"/>
  <c r="RFQ8" i="7" s="1"/>
  <c r="RFS8" i="7" s="1"/>
  <c r="RFU8" i="7" s="1"/>
  <c r="RFW8" i="7" s="1"/>
  <c r="RFY8" i="7" s="1"/>
  <c r="RGA8" i="7" s="1"/>
  <c r="RGC8" i="7" s="1"/>
  <c r="RGE8" i="7" s="1"/>
  <c r="RGG8" i="7" s="1"/>
  <c r="RGI8" i="7" s="1"/>
  <c r="RGK8" i="7" s="1"/>
  <c r="RGM8" i="7" s="1"/>
  <c r="RGO8" i="7" s="1"/>
  <c r="RGQ8" i="7" s="1"/>
  <c r="RGS8" i="7" s="1"/>
  <c r="RGU8" i="7" s="1"/>
  <c r="RGW8" i="7" s="1"/>
  <c r="RGY8" i="7" s="1"/>
  <c r="RHA8" i="7" s="1"/>
  <c r="RHC8" i="7" s="1"/>
  <c r="RHE8" i="7" s="1"/>
  <c r="RHG8" i="7" s="1"/>
  <c r="RHI8" i="7" s="1"/>
  <c r="RHK8" i="7" s="1"/>
  <c r="RHM8" i="7" s="1"/>
  <c r="RHO8" i="7" s="1"/>
  <c r="RHQ8" i="7" s="1"/>
  <c r="RHS8" i="7" s="1"/>
  <c r="RHU8" i="7" s="1"/>
  <c r="RHW8" i="7" s="1"/>
  <c r="RHY8" i="7" s="1"/>
  <c r="RIA8" i="7" s="1"/>
  <c r="RIC8" i="7" s="1"/>
  <c r="RIE8" i="7" s="1"/>
  <c r="RIG8" i="7" s="1"/>
  <c r="RII8" i="7" s="1"/>
  <c r="RIK8" i="7" s="1"/>
  <c r="RIM8" i="7" s="1"/>
  <c r="RIO8" i="7" s="1"/>
  <c r="RIQ8" i="7" s="1"/>
  <c r="RIS8" i="7" s="1"/>
  <c r="RIU8" i="7" s="1"/>
  <c r="RIW8" i="7" s="1"/>
  <c r="RIY8" i="7" s="1"/>
  <c r="RJA8" i="7" s="1"/>
  <c r="RJC8" i="7" s="1"/>
  <c r="RJE8" i="7" s="1"/>
  <c r="RJG8" i="7" s="1"/>
  <c r="RJI8" i="7" s="1"/>
  <c r="RJK8" i="7" s="1"/>
  <c r="RJM8" i="7" s="1"/>
  <c r="RJO8" i="7" s="1"/>
  <c r="RJQ8" i="7" s="1"/>
  <c r="RJS8" i="7" s="1"/>
  <c r="RJU8" i="7" s="1"/>
  <c r="RJW8" i="7" s="1"/>
  <c r="RJY8" i="7" s="1"/>
  <c r="RKA8" i="7" s="1"/>
  <c r="RKC8" i="7" s="1"/>
  <c r="RKE8" i="7" s="1"/>
  <c r="RKG8" i="7" s="1"/>
  <c r="RKI8" i="7" s="1"/>
  <c r="RKK8" i="7" s="1"/>
  <c r="RKM8" i="7" s="1"/>
  <c r="RKO8" i="7" s="1"/>
  <c r="RKQ8" i="7" s="1"/>
  <c r="RKS8" i="7" s="1"/>
  <c r="RKU8" i="7" s="1"/>
  <c r="RKW8" i="7" s="1"/>
  <c r="RKY8" i="7" s="1"/>
  <c r="RLA8" i="7" s="1"/>
  <c r="RLC8" i="7" s="1"/>
  <c r="RLE8" i="7" s="1"/>
  <c r="RLG8" i="7" s="1"/>
  <c r="RLI8" i="7" s="1"/>
  <c r="RLK8" i="7" s="1"/>
  <c r="RLM8" i="7" s="1"/>
  <c r="RLO8" i="7" s="1"/>
  <c r="RLQ8" i="7" s="1"/>
  <c r="RLS8" i="7" s="1"/>
  <c r="RLU8" i="7" s="1"/>
  <c r="RLW8" i="7" s="1"/>
  <c r="RLY8" i="7" s="1"/>
  <c r="RMA8" i="7" s="1"/>
  <c r="RMC8" i="7" s="1"/>
  <c r="RME8" i="7" s="1"/>
  <c r="RMG8" i="7" s="1"/>
  <c r="RMI8" i="7" s="1"/>
  <c r="RMK8" i="7" s="1"/>
  <c r="RMM8" i="7" s="1"/>
  <c r="RMO8" i="7" s="1"/>
  <c r="RMQ8" i="7" s="1"/>
  <c r="RMS8" i="7" s="1"/>
  <c r="RMU8" i="7" s="1"/>
  <c r="RMW8" i="7" s="1"/>
  <c r="RMY8" i="7" s="1"/>
  <c r="RNA8" i="7" s="1"/>
  <c r="RNC8" i="7" s="1"/>
  <c r="RNE8" i="7" s="1"/>
  <c r="RNG8" i="7" s="1"/>
  <c r="RNI8" i="7" s="1"/>
  <c r="RNK8" i="7" s="1"/>
  <c r="RNM8" i="7" s="1"/>
  <c r="RNO8" i="7" s="1"/>
  <c r="RNQ8" i="7" s="1"/>
  <c r="RNS8" i="7" s="1"/>
  <c r="RNU8" i="7" s="1"/>
  <c r="RNW8" i="7" s="1"/>
  <c r="RNY8" i="7" s="1"/>
  <c r="ROA8" i="7" s="1"/>
  <c r="ROC8" i="7" s="1"/>
  <c r="ROE8" i="7" s="1"/>
  <c r="ROG8" i="7" s="1"/>
  <c r="ROI8" i="7" s="1"/>
  <c r="ROK8" i="7" s="1"/>
  <c r="ROM8" i="7" s="1"/>
  <c r="ROO8" i="7" s="1"/>
  <c r="ROQ8" i="7" s="1"/>
  <c r="ROS8" i="7" s="1"/>
  <c r="ROU8" i="7" s="1"/>
  <c r="ROW8" i="7" s="1"/>
  <c r="ROY8" i="7" s="1"/>
  <c r="RPA8" i="7" s="1"/>
  <c r="RPC8" i="7" s="1"/>
  <c r="RPE8" i="7" s="1"/>
  <c r="RPG8" i="7" s="1"/>
  <c r="RPI8" i="7" s="1"/>
  <c r="RPK8" i="7" s="1"/>
  <c r="RPM8" i="7" s="1"/>
  <c r="RPO8" i="7" s="1"/>
  <c r="RPQ8" i="7" s="1"/>
  <c r="RPS8" i="7" s="1"/>
  <c r="RPU8" i="7" s="1"/>
  <c r="RPW8" i="7" s="1"/>
  <c r="RPY8" i="7" s="1"/>
  <c r="RQA8" i="7" s="1"/>
  <c r="RQC8" i="7" s="1"/>
  <c r="RQE8" i="7" s="1"/>
  <c r="RQG8" i="7" s="1"/>
  <c r="RQI8" i="7" s="1"/>
  <c r="RQK8" i="7" s="1"/>
  <c r="RQM8" i="7" s="1"/>
  <c r="RQO8" i="7" s="1"/>
  <c r="RQQ8" i="7" s="1"/>
  <c r="RQS8" i="7" s="1"/>
  <c r="RQU8" i="7" s="1"/>
  <c r="RQW8" i="7" s="1"/>
  <c r="RQY8" i="7" s="1"/>
  <c r="RRA8" i="7" s="1"/>
  <c r="RRC8" i="7" s="1"/>
  <c r="RRE8" i="7" s="1"/>
  <c r="RRG8" i="7" s="1"/>
  <c r="RRI8" i="7" s="1"/>
  <c r="RRK8" i="7" s="1"/>
  <c r="RRM8" i="7" s="1"/>
  <c r="RRO8" i="7" s="1"/>
  <c r="RRQ8" i="7" s="1"/>
  <c r="RRS8" i="7" s="1"/>
  <c r="RRU8" i="7" s="1"/>
  <c r="RRW8" i="7" s="1"/>
  <c r="RRY8" i="7" s="1"/>
  <c r="RSA8" i="7" s="1"/>
  <c r="RSC8" i="7" s="1"/>
  <c r="RSE8" i="7" s="1"/>
  <c r="RSG8" i="7" s="1"/>
  <c r="RSI8" i="7" s="1"/>
  <c r="RSK8" i="7" s="1"/>
  <c r="RSM8" i="7" s="1"/>
  <c r="RSO8" i="7" s="1"/>
  <c r="RSQ8" i="7" s="1"/>
  <c r="RSS8" i="7" s="1"/>
  <c r="RSU8" i="7" s="1"/>
  <c r="RSW8" i="7" s="1"/>
  <c r="RSY8" i="7" s="1"/>
  <c r="RTA8" i="7" s="1"/>
  <c r="RTC8" i="7" s="1"/>
  <c r="RTE8" i="7" s="1"/>
  <c r="RTG8" i="7" s="1"/>
  <c r="RTI8" i="7" s="1"/>
  <c r="RTK8" i="7" s="1"/>
  <c r="RTM8" i="7" s="1"/>
  <c r="RTO8" i="7" s="1"/>
  <c r="RTQ8" i="7" s="1"/>
  <c r="RTS8" i="7" s="1"/>
  <c r="RTU8" i="7" s="1"/>
  <c r="RTW8" i="7" s="1"/>
  <c r="RTY8" i="7" s="1"/>
  <c r="RUA8" i="7" s="1"/>
  <c r="RUC8" i="7" s="1"/>
  <c r="RUE8" i="7" s="1"/>
  <c r="RUG8" i="7" s="1"/>
  <c r="RUI8" i="7" s="1"/>
  <c r="RUK8" i="7" s="1"/>
  <c r="RUM8" i="7" s="1"/>
  <c r="RUO8" i="7" s="1"/>
  <c r="RUQ8" i="7" s="1"/>
  <c r="RUS8" i="7" s="1"/>
  <c r="RUU8" i="7" s="1"/>
  <c r="RUW8" i="7" s="1"/>
  <c r="RUY8" i="7" s="1"/>
  <c r="RVA8" i="7" s="1"/>
  <c r="RVC8" i="7" s="1"/>
  <c r="RVE8" i="7" s="1"/>
  <c r="RVG8" i="7" s="1"/>
  <c r="RVI8" i="7" s="1"/>
  <c r="RVK8" i="7" s="1"/>
  <c r="RVM8" i="7" s="1"/>
  <c r="RVO8" i="7" s="1"/>
  <c r="RVQ8" i="7" s="1"/>
  <c r="RVS8" i="7" s="1"/>
  <c r="RVU8" i="7" s="1"/>
  <c r="RVW8" i="7" s="1"/>
  <c r="RVY8" i="7" s="1"/>
  <c r="RWA8" i="7" s="1"/>
  <c r="RWC8" i="7" s="1"/>
  <c r="RWE8" i="7" s="1"/>
  <c r="RWG8" i="7" s="1"/>
  <c r="RWI8" i="7" s="1"/>
  <c r="RWK8" i="7" s="1"/>
  <c r="RWM8" i="7" s="1"/>
  <c r="RWO8" i="7" s="1"/>
  <c r="RWQ8" i="7" s="1"/>
  <c r="RWS8" i="7" s="1"/>
  <c r="RWU8" i="7" s="1"/>
  <c r="RWW8" i="7" s="1"/>
  <c r="RWY8" i="7" s="1"/>
  <c r="RXA8" i="7" s="1"/>
  <c r="RXC8" i="7" s="1"/>
  <c r="RXE8" i="7" s="1"/>
  <c r="RXG8" i="7" s="1"/>
  <c r="RXI8" i="7" s="1"/>
  <c r="RXK8" i="7" s="1"/>
  <c r="RXM8" i="7" s="1"/>
  <c r="RXO8" i="7" s="1"/>
  <c r="RXQ8" i="7" s="1"/>
  <c r="RXS8" i="7" s="1"/>
  <c r="RXU8" i="7" s="1"/>
  <c r="RXW8" i="7" s="1"/>
  <c r="RXY8" i="7" s="1"/>
  <c r="RYA8" i="7" s="1"/>
  <c r="RYC8" i="7" s="1"/>
  <c r="RYE8" i="7" s="1"/>
  <c r="RYG8" i="7" s="1"/>
  <c r="RYI8" i="7" s="1"/>
  <c r="RYK8" i="7" s="1"/>
  <c r="RYM8" i="7" s="1"/>
  <c r="RYO8" i="7" s="1"/>
  <c r="RYQ8" i="7" s="1"/>
  <c r="RYS8" i="7" s="1"/>
  <c r="RYU8" i="7" s="1"/>
  <c r="RYW8" i="7" s="1"/>
  <c r="RYY8" i="7" s="1"/>
  <c r="RZA8" i="7" s="1"/>
  <c r="RZC8" i="7" s="1"/>
  <c r="RZE8" i="7" s="1"/>
  <c r="RZG8" i="7" s="1"/>
  <c r="RZI8" i="7" s="1"/>
  <c r="RZK8" i="7" s="1"/>
  <c r="RZM8" i="7" s="1"/>
  <c r="RZO8" i="7" s="1"/>
  <c r="RZQ8" i="7" s="1"/>
  <c r="RZS8" i="7" s="1"/>
  <c r="RZU8" i="7" s="1"/>
  <c r="RZW8" i="7" s="1"/>
  <c r="RZY8" i="7" s="1"/>
  <c r="SAA8" i="7" s="1"/>
  <c r="SAC8" i="7" s="1"/>
  <c r="SAE8" i="7" s="1"/>
  <c r="SAG8" i="7" s="1"/>
  <c r="SAI8" i="7" s="1"/>
  <c r="SAK8" i="7" s="1"/>
  <c r="SAM8" i="7" s="1"/>
  <c r="SAO8" i="7" s="1"/>
  <c r="SAQ8" i="7" s="1"/>
  <c r="SAS8" i="7" s="1"/>
  <c r="SAU8" i="7" s="1"/>
  <c r="SAW8" i="7" s="1"/>
  <c r="SAY8" i="7" s="1"/>
  <c r="SBA8" i="7" s="1"/>
  <c r="SBC8" i="7" s="1"/>
  <c r="SBE8" i="7" s="1"/>
  <c r="SBG8" i="7" s="1"/>
  <c r="SBI8" i="7" s="1"/>
  <c r="SBK8" i="7" s="1"/>
  <c r="SBM8" i="7" s="1"/>
  <c r="SBO8" i="7" s="1"/>
  <c r="SBQ8" i="7" s="1"/>
  <c r="SBS8" i="7" s="1"/>
  <c r="SBU8" i="7" s="1"/>
  <c r="SBW8" i="7" s="1"/>
  <c r="SBY8" i="7" s="1"/>
  <c r="SCA8" i="7" s="1"/>
  <c r="SCC8" i="7" s="1"/>
  <c r="SCE8" i="7" s="1"/>
  <c r="SCG8" i="7" s="1"/>
  <c r="SCI8" i="7" s="1"/>
  <c r="SCK8" i="7" s="1"/>
  <c r="SCM8" i="7" s="1"/>
  <c r="SCO8" i="7" s="1"/>
  <c r="SCQ8" i="7" s="1"/>
  <c r="SCS8" i="7" s="1"/>
  <c r="SCU8" i="7" s="1"/>
  <c r="SCW8" i="7" s="1"/>
  <c r="SCY8" i="7" s="1"/>
  <c r="SDA8" i="7" s="1"/>
  <c r="SDC8" i="7" s="1"/>
  <c r="SDE8" i="7" s="1"/>
  <c r="SDG8" i="7" s="1"/>
  <c r="SDI8" i="7" s="1"/>
  <c r="SDK8" i="7" s="1"/>
  <c r="SDM8" i="7" s="1"/>
  <c r="SDO8" i="7" s="1"/>
  <c r="SDQ8" i="7" s="1"/>
  <c r="SDS8" i="7" s="1"/>
  <c r="SDU8" i="7" s="1"/>
  <c r="SDW8" i="7" s="1"/>
  <c r="SDY8" i="7" s="1"/>
  <c r="SEA8" i="7" s="1"/>
  <c r="SEC8" i="7" s="1"/>
  <c r="SEE8" i="7" s="1"/>
  <c r="SEG8" i="7" s="1"/>
  <c r="SEI8" i="7" s="1"/>
  <c r="SEK8" i="7" s="1"/>
  <c r="SEM8" i="7" s="1"/>
  <c r="SEO8" i="7" s="1"/>
  <c r="SEQ8" i="7" s="1"/>
  <c r="SES8" i="7" s="1"/>
  <c r="SEU8" i="7" s="1"/>
  <c r="SEW8" i="7" s="1"/>
  <c r="SEY8" i="7" s="1"/>
  <c r="SFA8" i="7" s="1"/>
  <c r="SFC8" i="7" s="1"/>
  <c r="SFE8" i="7" s="1"/>
  <c r="SFG8" i="7" s="1"/>
  <c r="SFI8" i="7" s="1"/>
  <c r="SFK8" i="7" s="1"/>
  <c r="SFM8" i="7" s="1"/>
  <c r="SFO8" i="7" s="1"/>
  <c r="SFQ8" i="7" s="1"/>
  <c r="SFS8" i="7" s="1"/>
  <c r="SFU8" i="7" s="1"/>
  <c r="SFW8" i="7" s="1"/>
  <c r="SFY8" i="7" s="1"/>
  <c r="SGA8" i="7" s="1"/>
  <c r="SGC8" i="7" s="1"/>
  <c r="SGE8" i="7" s="1"/>
  <c r="SGG8" i="7" s="1"/>
  <c r="SGI8" i="7" s="1"/>
  <c r="SGK8" i="7" s="1"/>
  <c r="SGM8" i="7" s="1"/>
  <c r="SGO8" i="7" s="1"/>
  <c r="SGQ8" i="7" s="1"/>
  <c r="SGS8" i="7" s="1"/>
  <c r="SGU8" i="7" s="1"/>
  <c r="SGW8" i="7" s="1"/>
  <c r="SGY8" i="7" s="1"/>
  <c r="SHA8" i="7" s="1"/>
  <c r="SHC8" i="7" s="1"/>
  <c r="SHE8" i="7" s="1"/>
  <c r="SHG8" i="7" s="1"/>
  <c r="SHI8" i="7" s="1"/>
  <c r="SHK8" i="7" s="1"/>
  <c r="SHM8" i="7" s="1"/>
  <c r="SHO8" i="7" s="1"/>
  <c r="SHQ8" i="7" s="1"/>
  <c r="SHS8" i="7" s="1"/>
  <c r="SHU8" i="7" s="1"/>
  <c r="SHW8" i="7" s="1"/>
  <c r="SHY8" i="7" s="1"/>
  <c r="SIA8" i="7" s="1"/>
  <c r="SIC8" i="7" s="1"/>
  <c r="SIE8" i="7" s="1"/>
  <c r="SIG8" i="7" s="1"/>
  <c r="SII8" i="7" s="1"/>
  <c r="SIK8" i="7" s="1"/>
  <c r="SIM8" i="7" s="1"/>
  <c r="SIO8" i="7" s="1"/>
  <c r="SIQ8" i="7" s="1"/>
  <c r="SIS8" i="7" s="1"/>
  <c r="SIU8" i="7" s="1"/>
  <c r="SIW8" i="7" s="1"/>
  <c r="SIY8" i="7" s="1"/>
  <c r="SJA8" i="7" s="1"/>
  <c r="SJC8" i="7" s="1"/>
  <c r="SJE8" i="7" s="1"/>
  <c r="SJG8" i="7" s="1"/>
  <c r="SJI8" i="7" s="1"/>
  <c r="SJK8" i="7" s="1"/>
  <c r="SJM8" i="7" s="1"/>
  <c r="SJO8" i="7" s="1"/>
  <c r="SJQ8" i="7" s="1"/>
  <c r="SJS8" i="7" s="1"/>
  <c r="SJU8" i="7" s="1"/>
  <c r="SJW8" i="7" s="1"/>
  <c r="SJY8" i="7" s="1"/>
  <c r="SKA8" i="7" s="1"/>
  <c r="SKC8" i="7" s="1"/>
  <c r="SKE8" i="7" s="1"/>
  <c r="SKG8" i="7" s="1"/>
  <c r="SKI8" i="7" s="1"/>
  <c r="SKK8" i="7" s="1"/>
  <c r="SKM8" i="7" s="1"/>
  <c r="SKO8" i="7" s="1"/>
  <c r="SKQ8" i="7" s="1"/>
  <c r="SKS8" i="7" s="1"/>
  <c r="SKU8" i="7" s="1"/>
  <c r="SKW8" i="7" s="1"/>
  <c r="SKY8" i="7" s="1"/>
  <c r="SLA8" i="7" s="1"/>
  <c r="SLC8" i="7" s="1"/>
  <c r="SLE8" i="7" s="1"/>
  <c r="SLG8" i="7" s="1"/>
  <c r="SLI8" i="7" s="1"/>
  <c r="SLK8" i="7" s="1"/>
  <c r="SLM8" i="7" s="1"/>
  <c r="SLO8" i="7" s="1"/>
  <c r="SLQ8" i="7" s="1"/>
  <c r="SLS8" i="7" s="1"/>
  <c r="SLU8" i="7" s="1"/>
  <c r="SLW8" i="7" s="1"/>
  <c r="SLY8" i="7" s="1"/>
  <c r="SMA8" i="7" s="1"/>
  <c r="SMC8" i="7" s="1"/>
  <c r="SME8" i="7" s="1"/>
  <c r="SMG8" i="7" s="1"/>
  <c r="SMI8" i="7" s="1"/>
  <c r="SMK8" i="7" s="1"/>
  <c r="SMM8" i="7" s="1"/>
  <c r="SMO8" i="7" s="1"/>
  <c r="SMQ8" i="7" s="1"/>
  <c r="SMS8" i="7" s="1"/>
  <c r="SMU8" i="7" s="1"/>
  <c r="SMW8" i="7" s="1"/>
  <c r="SMY8" i="7" s="1"/>
  <c r="SNA8" i="7" s="1"/>
  <c r="SNC8" i="7" s="1"/>
  <c r="SNE8" i="7" s="1"/>
  <c r="SNG8" i="7" s="1"/>
  <c r="SNI8" i="7" s="1"/>
  <c r="SNK8" i="7" s="1"/>
  <c r="SNM8" i="7" s="1"/>
  <c r="SNO8" i="7" s="1"/>
  <c r="SNQ8" i="7" s="1"/>
  <c r="SNS8" i="7" s="1"/>
  <c r="SNU8" i="7" s="1"/>
  <c r="SNW8" i="7" s="1"/>
  <c r="SNY8" i="7" s="1"/>
  <c r="SOA8" i="7" s="1"/>
  <c r="SOC8" i="7" s="1"/>
  <c r="SOE8" i="7" s="1"/>
  <c r="SOG8" i="7" s="1"/>
  <c r="SOI8" i="7" s="1"/>
  <c r="SOK8" i="7" s="1"/>
  <c r="SOM8" i="7" s="1"/>
  <c r="SOO8" i="7" s="1"/>
  <c r="SOQ8" i="7" s="1"/>
  <c r="SOS8" i="7" s="1"/>
  <c r="SOU8" i="7" s="1"/>
  <c r="SOW8" i="7" s="1"/>
  <c r="SOY8" i="7" s="1"/>
  <c r="SPA8" i="7" s="1"/>
  <c r="SPC8" i="7" s="1"/>
  <c r="SPE8" i="7" s="1"/>
  <c r="SPG8" i="7" s="1"/>
  <c r="SPI8" i="7" s="1"/>
  <c r="SPK8" i="7" s="1"/>
  <c r="SPM8" i="7" s="1"/>
  <c r="SPO8" i="7" s="1"/>
  <c r="SPQ8" i="7" s="1"/>
  <c r="SPS8" i="7" s="1"/>
  <c r="SPU8" i="7" s="1"/>
  <c r="SPW8" i="7" s="1"/>
  <c r="SPY8" i="7" s="1"/>
  <c r="SQA8" i="7" s="1"/>
  <c r="SQC8" i="7" s="1"/>
  <c r="SQE8" i="7" s="1"/>
  <c r="SQG8" i="7" s="1"/>
  <c r="SQI8" i="7" s="1"/>
  <c r="SQK8" i="7" s="1"/>
  <c r="SQM8" i="7" s="1"/>
  <c r="SQO8" i="7" s="1"/>
  <c r="SQQ8" i="7" s="1"/>
  <c r="SQS8" i="7" s="1"/>
  <c r="SQU8" i="7" s="1"/>
  <c r="SQW8" i="7" s="1"/>
  <c r="SQY8" i="7" s="1"/>
  <c r="SRA8" i="7" s="1"/>
  <c r="SRC8" i="7" s="1"/>
  <c r="SRE8" i="7" s="1"/>
  <c r="SRG8" i="7" s="1"/>
  <c r="SRI8" i="7" s="1"/>
  <c r="SRK8" i="7" s="1"/>
  <c r="SRM8" i="7" s="1"/>
  <c r="SRO8" i="7" s="1"/>
  <c r="SRQ8" i="7" s="1"/>
  <c r="SRS8" i="7" s="1"/>
  <c r="SRU8" i="7" s="1"/>
  <c r="SRW8" i="7" s="1"/>
  <c r="SRY8" i="7" s="1"/>
  <c r="SSA8" i="7" s="1"/>
  <c r="SSC8" i="7" s="1"/>
  <c r="SSE8" i="7" s="1"/>
  <c r="SSG8" i="7" s="1"/>
  <c r="SSI8" i="7" s="1"/>
  <c r="SSK8" i="7" s="1"/>
  <c r="SSM8" i="7" s="1"/>
  <c r="SSO8" i="7" s="1"/>
  <c r="SSQ8" i="7" s="1"/>
  <c r="SSS8" i="7" s="1"/>
  <c r="SSU8" i="7" s="1"/>
  <c r="SSW8" i="7" s="1"/>
  <c r="SSY8" i="7" s="1"/>
  <c r="STA8" i="7" s="1"/>
  <c r="STC8" i="7" s="1"/>
  <c r="STE8" i="7" s="1"/>
  <c r="STG8" i="7" s="1"/>
  <c r="STI8" i="7" s="1"/>
  <c r="STK8" i="7" s="1"/>
  <c r="STM8" i="7" s="1"/>
  <c r="STO8" i="7" s="1"/>
  <c r="STQ8" i="7" s="1"/>
  <c r="STS8" i="7" s="1"/>
  <c r="STU8" i="7" s="1"/>
  <c r="STW8" i="7" s="1"/>
  <c r="STY8" i="7" s="1"/>
  <c r="SUA8" i="7" s="1"/>
  <c r="SUC8" i="7" s="1"/>
  <c r="SUE8" i="7" s="1"/>
  <c r="SUG8" i="7" s="1"/>
  <c r="SUI8" i="7" s="1"/>
  <c r="SUK8" i="7" s="1"/>
  <c r="SUM8" i="7" s="1"/>
  <c r="SUO8" i="7" s="1"/>
  <c r="SUQ8" i="7" s="1"/>
  <c r="SUS8" i="7" s="1"/>
  <c r="SUU8" i="7" s="1"/>
  <c r="SUW8" i="7" s="1"/>
  <c r="SUY8" i="7" s="1"/>
  <c r="SVA8" i="7" s="1"/>
  <c r="SVC8" i="7" s="1"/>
  <c r="SVE8" i="7" s="1"/>
  <c r="SVG8" i="7" s="1"/>
  <c r="SVI8" i="7" s="1"/>
  <c r="SVK8" i="7" s="1"/>
  <c r="SVM8" i="7" s="1"/>
  <c r="SVO8" i="7" s="1"/>
  <c r="SVQ8" i="7" s="1"/>
  <c r="SVS8" i="7" s="1"/>
  <c r="SVU8" i="7" s="1"/>
  <c r="SVW8" i="7" s="1"/>
  <c r="SVY8" i="7" s="1"/>
  <c r="SWA8" i="7" s="1"/>
  <c r="SWC8" i="7" s="1"/>
  <c r="SWE8" i="7" s="1"/>
  <c r="SWG8" i="7" s="1"/>
  <c r="SWI8" i="7" s="1"/>
  <c r="SWK8" i="7" s="1"/>
  <c r="SWM8" i="7" s="1"/>
  <c r="SWO8" i="7" s="1"/>
  <c r="SWQ8" i="7" s="1"/>
  <c r="SWS8" i="7" s="1"/>
  <c r="SWU8" i="7" s="1"/>
  <c r="SWW8" i="7" s="1"/>
  <c r="SWY8" i="7" s="1"/>
  <c r="SXA8" i="7" s="1"/>
  <c r="SXC8" i="7" s="1"/>
  <c r="SXE8" i="7" s="1"/>
  <c r="SXG8" i="7" s="1"/>
  <c r="SXI8" i="7" s="1"/>
  <c r="SXK8" i="7" s="1"/>
  <c r="SXM8" i="7" s="1"/>
  <c r="SXO8" i="7" s="1"/>
  <c r="SXQ8" i="7" s="1"/>
  <c r="SXS8" i="7" s="1"/>
  <c r="SXU8" i="7" s="1"/>
  <c r="SXW8" i="7" s="1"/>
  <c r="SXY8" i="7" s="1"/>
  <c r="SYA8" i="7" s="1"/>
  <c r="SYC8" i="7" s="1"/>
  <c r="SYE8" i="7" s="1"/>
  <c r="SYG8" i="7" s="1"/>
  <c r="SYI8" i="7" s="1"/>
  <c r="SYK8" i="7" s="1"/>
  <c r="SYM8" i="7" s="1"/>
  <c r="SYO8" i="7" s="1"/>
  <c r="SYQ8" i="7" s="1"/>
  <c r="SYS8" i="7" s="1"/>
  <c r="SYU8" i="7" s="1"/>
  <c r="SYW8" i="7" s="1"/>
  <c r="SYY8" i="7" s="1"/>
  <c r="SZA8" i="7" s="1"/>
  <c r="SZC8" i="7" s="1"/>
  <c r="SZE8" i="7" s="1"/>
  <c r="SZG8" i="7" s="1"/>
  <c r="SZI8" i="7" s="1"/>
  <c r="SZK8" i="7" s="1"/>
  <c r="SZM8" i="7" s="1"/>
  <c r="SZO8" i="7" s="1"/>
  <c r="SZQ8" i="7" s="1"/>
  <c r="SZS8" i="7" s="1"/>
  <c r="SZU8" i="7" s="1"/>
  <c r="SZW8" i="7" s="1"/>
  <c r="SZY8" i="7" s="1"/>
  <c r="TAA8" i="7" s="1"/>
  <c r="TAC8" i="7" s="1"/>
  <c r="TAE8" i="7" s="1"/>
  <c r="TAG8" i="7" s="1"/>
  <c r="TAI8" i="7" s="1"/>
  <c r="TAK8" i="7" s="1"/>
  <c r="TAM8" i="7" s="1"/>
  <c r="TAO8" i="7" s="1"/>
  <c r="TAQ8" i="7" s="1"/>
  <c r="TAS8" i="7" s="1"/>
  <c r="TAU8" i="7" s="1"/>
  <c r="TAW8" i="7" s="1"/>
  <c r="TAY8" i="7" s="1"/>
  <c r="TBA8" i="7" s="1"/>
  <c r="TBC8" i="7" s="1"/>
  <c r="TBE8" i="7" s="1"/>
  <c r="TBG8" i="7" s="1"/>
  <c r="TBI8" i="7" s="1"/>
  <c r="TBK8" i="7" s="1"/>
  <c r="TBM8" i="7" s="1"/>
  <c r="TBO8" i="7" s="1"/>
  <c r="TBQ8" i="7" s="1"/>
  <c r="TBS8" i="7" s="1"/>
  <c r="TBU8" i="7" s="1"/>
  <c r="TBW8" i="7" s="1"/>
  <c r="TBY8" i="7" s="1"/>
  <c r="TCA8" i="7" s="1"/>
  <c r="TCC8" i="7" s="1"/>
  <c r="TCE8" i="7" s="1"/>
  <c r="TCG8" i="7" s="1"/>
  <c r="TCI8" i="7" s="1"/>
  <c r="TCK8" i="7" s="1"/>
  <c r="TCM8" i="7" s="1"/>
  <c r="TCO8" i="7" s="1"/>
  <c r="TCQ8" i="7" s="1"/>
  <c r="TCS8" i="7" s="1"/>
  <c r="TCU8" i="7" s="1"/>
  <c r="TCW8" i="7" s="1"/>
  <c r="TCY8" i="7" s="1"/>
  <c r="TDA8" i="7" s="1"/>
  <c r="TDC8" i="7" s="1"/>
  <c r="TDE8" i="7" s="1"/>
  <c r="TDG8" i="7" s="1"/>
  <c r="TDI8" i="7" s="1"/>
  <c r="TDK8" i="7" s="1"/>
  <c r="TDM8" i="7" s="1"/>
  <c r="TDO8" i="7" s="1"/>
  <c r="TDQ8" i="7" s="1"/>
  <c r="TDS8" i="7" s="1"/>
  <c r="TDU8" i="7" s="1"/>
  <c r="TDW8" i="7" s="1"/>
  <c r="TDY8" i="7" s="1"/>
  <c r="TEA8" i="7" s="1"/>
  <c r="TEC8" i="7" s="1"/>
  <c r="TEE8" i="7" s="1"/>
  <c r="TEG8" i="7" s="1"/>
  <c r="TEI8" i="7" s="1"/>
  <c r="TEK8" i="7" s="1"/>
  <c r="TEM8" i="7" s="1"/>
  <c r="TEO8" i="7" s="1"/>
  <c r="TEQ8" i="7" s="1"/>
  <c r="TES8" i="7" s="1"/>
  <c r="TEU8" i="7" s="1"/>
  <c r="TEW8" i="7" s="1"/>
  <c r="TEY8" i="7" s="1"/>
  <c r="TFA8" i="7" s="1"/>
  <c r="TFC8" i="7" s="1"/>
  <c r="TFE8" i="7" s="1"/>
  <c r="TFG8" i="7" s="1"/>
  <c r="TFI8" i="7" s="1"/>
  <c r="TFK8" i="7" s="1"/>
  <c r="TFM8" i="7" s="1"/>
  <c r="TFO8" i="7" s="1"/>
  <c r="TFQ8" i="7" s="1"/>
  <c r="TFS8" i="7" s="1"/>
  <c r="TFU8" i="7" s="1"/>
  <c r="TFW8" i="7" s="1"/>
  <c r="TFY8" i="7" s="1"/>
  <c r="TGA8" i="7" s="1"/>
  <c r="TGC8" i="7" s="1"/>
  <c r="TGE8" i="7" s="1"/>
  <c r="TGG8" i="7" s="1"/>
  <c r="TGI8" i="7" s="1"/>
  <c r="TGK8" i="7" s="1"/>
  <c r="TGM8" i="7" s="1"/>
  <c r="TGO8" i="7" s="1"/>
  <c r="TGQ8" i="7" s="1"/>
  <c r="TGS8" i="7" s="1"/>
  <c r="TGU8" i="7" s="1"/>
  <c r="TGW8" i="7" s="1"/>
  <c r="TGY8" i="7" s="1"/>
  <c r="THA8" i="7" s="1"/>
  <c r="THC8" i="7" s="1"/>
  <c r="THE8" i="7" s="1"/>
  <c r="THG8" i="7" s="1"/>
  <c r="THI8" i="7" s="1"/>
  <c r="THK8" i="7" s="1"/>
  <c r="THM8" i="7" s="1"/>
  <c r="THO8" i="7" s="1"/>
  <c r="THQ8" i="7" s="1"/>
  <c r="THS8" i="7" s="1"/>
  <c r="THU8" i="7" s="1"/>
  <c r="THW8" i="7" s="1"/>
  <c r="THY8" i="7" s="1"/>
  <c r="TIA8" i="7" s="1"/>
  <c r="TIC8" i="7" s="1"/>
  <c r="TIE8" i="7" s="1"/>
  <c r="TIG8" i="7" s="1"/>
  <c r="TII8" i="7" s="1"/>
  <c r="TIK8" i="7" s="1"/>
  <c r="TIM8" i="7" s="1"/>
  <c r="TIO8" i="7" s="1"/>
  <c r="TIQ8" i="7" s="1"/>
  <c r="TIS8" i="7" s="1"/>
  <c r="TIU8" i="7" s="1"/>
  <c r="TIW8" i="7" s="1"/>
  <c r="TIY8" i="7" s="1"/>
  <c r="TJA8" i="7" s="1"/>
  <c r="TJC8" i="7" s="1"/>
  <c r="TJE8" i="7" s="1"/>
  <c r="TJG8" i="7" s="1"/>
  <c r="TJI8" i="7" s="1"/>
  <c r="TJK8" i="7" s="1"/>
  <c r="TJM8" i="7" s="1"/>
  <c r="TJO8" i="7" s="1"/>
  <c r="TJQ8" i="7" s="1"/>
  <c r="TJS8" i="7" s="1"/>
  <c r="TJU8" i="7" s="1"/>
  <c r="TJW8" i="7" s="1"/>
  <c r="TJY8" i="7" s="1"/>
  <c r="TKA8" i="7" s="1"/>
  <c r="TKC8" i="7" s="1"/>
  <c r="TKE8" i="7" s="1"/>
  <c r="TKG8" i="7" s="1"/>
  <c r="TKI8" i="7" s="1"/>
  <c r="TKK8" i="7" s="1"/>
  <c r="TKM8" i="7" s="1"/>
  <c r="TKO8" i="7" s="1"/>
  <c r="TKQ8" i="7" s="1"/>
  <c r="TKS8" i="7" s="1"/>
  <c r="TKU8" i="7" s="1"/>
  <c r="TKW8" i="7" s="1"/>
  <c r="TKY8" i="7" s="1"/>
  <c r="TLA8" i="7" s="1"/>
  <c r="TLC8" i="7" s="1"/>
  <c r="TLE8" i="7" s="1"/>
  <c r="TLG8" i="7" s="1"/>
  <c r="TLI8" i="7" s="1"/>
  <c r="TLK8" i="7" s="1"/>
  <c r="TLM8" i="7" s="1"/>
  <c r="TLO8" i="7" s="1"/>
  <c r="TLQ8" i="7" s="1"/>
  <c r="TLS8" i="7" s="1"/>
  <c r="TLU8" i="7" s="1"/>
  <c r="TLW8" i="7" s="1"/>
  <c r="TLY8" i="7" s="1"/>
  <c r="TMA8" i="7" s="1"/>
  <c r="TMC8" i="7" s="1"/>
  <c r="TME8" i="7" s="1"/>
  <c r="TMG8" i="7" s="1"/>
  <c r="TMI8" i="7" s="1"/>
  <c r="TMK8" i="7" s="1"/>
  <c r="TMM8" i="7" s="1"/>
  <c r="TMO8" i="7" s="1"/>
  <c r="TMQ8" i="7" s="1"/>
  <c r="TMS8" i="7" s="1"/>
  <c r="TMU8" i="7" s="1"/>
  <c r="TMW8" i="7" s="1"/>
  <c r="TMY8" i="7" s="1"/>
  <c r="TNA8" i="7" s="1"/>
  <c r="TNC8" i="7" s="1"/>
  <c r="TNE8" i="7" s="1"/>
  <c r="TNG8" i="7" s="1"/>
  <c r="TNI8" i="7" s="1"/>
  <c r="TNK8" i="7" s="1"/>
  <c r="TNM8" i="7" s="1"/>
  <c r="TNO8" i="7" s="1"/>
  <c r="TNQ8" i="7" s="1"/>
  <c r="TNS8" i="7" s="1"/>
  <c r="TNU8" i="7" s="1"/>
  <c r="TNW8" i="7" s="1"/>
  <c r="TNY8" i="7" s="1"/>
  <c r="TOA8" i="7" s="1"/>
  <c r="TOC8" i="7" s="1"/>
  <c r="TOE8" i="7" s="1"/>
  <c r="TOG8" i="7" s="1"/>
  <c r="TOI8" i="7" s="1"/>
  <c r="TOK8" i="7" s="1"/>
  <c r="TOM8" i="7" s="1"/>
  <c r="TOO8" i="7" s="1"/>
  <c r="TOQ8" i="7" s="1"/>
  <c r="TOS8" i="7" s="1"/>
  <c r="TOU8" i="7" s="1"/>
  <c r="TOW8" i="7" s="1"/>
  <c r="TOY8" i="7" s="1"/>
  <c r="TPA8" i="7" s="1"/>
  <c r="TPC8" i="7" s="1"/>
  <c r="TPE8" i="7" s="1"/>
  <c r="TPG8" i="7" s="1"/>
  <c r="TPI8" i="7" s="1"/>
  <c r="TPK8" i="7" s="1"/>
  <c r="TPM8" i="7" s="1"/>
  <c r="TPO8" i="7" s="1"/>
  <c r="TPQ8" i="7" s="1"/>
  <c r="TPS8" i="7" s="1"/>
  <c r="TPU8" i="7" s="1"/>
  <c r="TPW8" i="7" s="1"/>
  <c r="TPY8" i="7" s="1"/>
  <c r="TQA8" i="7" s="1"/>
  <c r="TQC8" i="7" s="1"/>
  <c r="TQE8" i="7" s="1"/>
  <c r="TQG8" i="7" s="1"/>
  <c r="TQI8" i="7" s="1"/>
  <c r="TQK8" i="7" s="1"/>
  <c r="TQM8" i="7" s="1"/>
  <c r="TQO8" i="7" s="1"/>
  <c r="TQQ8" i="7" s="1"/>
  <c r="TQS8" i="7" s="1"/>
  <c r="TQU8" i="7" s="1"/>
  <c r="TQW8" i="7" s="1"/>
  <c r="TQY8" i="7" s="1"/>
  <c r="TRA8" i="7" s="1"/>
  <c r="TRC8" i="7" s="1"/>
  <c r="TRE8" i="7" s="1"/>
  <c r="TRG8" i="7" s="1"/>
  <c r="TRI8" i="7" s="1"/>
  <c r="TRK8" i="7" s="1"/>
  <c r="TRM8" i="7" s="1"/>
  <c r="TRO8" i="7" s="1"/>
  <c r="TRQ8" i="7" s="1"/>
  <c r="TRS8" i="7" s="1"/>
  <c r="TRU8" i="7" s="1"/>
  <c r="TRW8" i="7" s="1"/>
  <c r="TRY8" i="7" s="1"/>
  <c r="TSA8" i="7" s="1"/>
  <c r="TSC8" i="7" s="1"/>
  <c r="TSE8" i="7" s="1"/>
  <c r="TSG8" i="7" s="1"/>
  <c r="TSI8" i="7" s="1"/>
  <c r="TSK8" i="7" s="1"/>
  <c r="TSM8" i="7" s="1"/>
  <c r="TSO8" i="7" s="1"/>
  <c r="TSQ8" i="7" s="1"/>
  <c r="TSS8" i="7" s="1"/>
  <c r="TSU8" i="7" s="1"/>
  <c r="TSW8" i="7" s="1"/>
  <c r="TSY8" i="7" s="1"/>
  <c r="TTA8" i="7" s="1"/>
  <c r="TTC8" i="7" s="1"/>
  <c r="TTE8" i="7" s="1"/>
  <c r="TTG8" i="7" s="1"/>
  <c r="TTI8" i="7" s="1"/>
  <c r="TTK8" i="7" s="1"/>
  <c r="TTM8" i="7" s="1"/>
  <c r="TTO8" i="7" s="1"/>
  <c r="TTQ8" i="7" s="1"/>
  <c r="TTS8" i="7" s="1"/>
  <c r="TTU8" i="7" s="1"/>
  <c r="TTW8" i="7" s="1"/>
  <c r="TTY8" i="7" s="1"/>
  <c r="TUA8" i="7" s="1"/>
  <c r="TUC8" i="7" s="1"/>
  <c r="TUE8" i="7" s="1"/>
  <c r="TUG8" i="7" s="1"/>
  <c r="TUI8" i="7" s="1"/>
  <c r="TUK8" i="7" s="1"/>
  <c r="TUM8" i="7" s="1"/>
  <c r="TUO8" i="7" s="1"/>
  <c r="TUQ8" i="7" s="1"/>
  <c r="TUS8" i="7" s="1"/>
  <c r="TUU8" i="7" s="1"/>
  <c r="TUW8" i="7" s="1"/>
  <c r="TUY8" i="7" s="1"/>
  <c r="TVA8" i="7" s="1"/>
  <c r="TVC8" i="7" s="1"/>
  <c r="TVE8" i="7" s="1"/>
  <c r="TVG8" i="7" s="1"/>
  <c r="TVI8" i="7" s="1"/>
  <c r="TVK8" i="7" s="1"/>
  <c r="TVM8" i="7" s="1"/>
  <c r="TVO8" i="7" s="1"/>
  <c r="TVQ8" i="7" s="1"/>
  <c r="TVS8" i="7" s="1"/>
  <c r="TVU8" i="7" s="1"/>
  <c r="TVW8" i="7" s="1"/>
  <c r="TVY8" i="7" s="1"/>
  <c r="TWA8" i="7" s="1"/>
  <c r="TWC8" i="7" s="1"/>
  <c r="TWE8" i="7" s="1"/>
  <c r="TWG8" i="7" s="1"/>
  <c r="TWI8" i="7" s="1"/>
  <c r="TWK8" i="7" s="1"/>
  <c r="TWM8" i="7" s="1"/>
  <c r="TWO8" i="7" s="1"/>
  <c r="TWQ8" i="7" s="1"/>
  <c r="TWS8" i="7" s="1"/>
  <c r="TWU8" i="7" s="1"/>
  <c r="TWW8" i="7" s="1"/>
  <c r="TWY8" i="7" s="1"/>
  <c r="TXA8" i="7" s="1"/>
  <c r="TXC8" i="7" s="1"/>
  <c r="TXE8" i="7" s="1"/>
  <c r="TXG8" i="7" s="1"/>
  <c r="TXI8" i="7" s="1"/>
  <c r="TXK8" i="7" s="1"/>
  <c r="TXM8" i="7" s="1"/>
  <c r="TXO8" i="7" s="1"/>
  <c r="TXQ8" i="7" s="1"/>
  <c r="TXS8" i="7" s="1"/>
  <c r="TXU8" i="7" s="1"/>
  <c r="TXW8" i="7" s="1"/>
  <c r="TXY8" i="7" s="1"/>
  <c r="TYA8" i="7" s="1"/>
  <c r="TYC8" i="7" s="1"/>
  <c r="TYE8" i="7" s="1"/>
  <c r="TYG8" i="7" s="1"/>
  <c r="TYI8" i="7" s="1"/>
  <c r="TYK8" i="7" s="1"/>
  <c r="TYM8" i="7" s="1"/>
  <c r="TYO8" i="7" s="1"/>
  <c r="TYQ8" i="7" s="1"/>
  <c r="TYS8" i="7" s="1"/>
  <c r="TYU8" i="7" s="1"/>
  <c r="TYW8" i="7" s="1"/>
  <c r="TYY8" i="7" s="1"/>
  <c r="TZA8" i="7" s="1"/>
  <c r="TZC8" i="7" s="1"/>
  <c r="TZE8" i="7" s="1"/>
  <c r="TZG8" i="7" s="1"/>
  <c r="TZI8" i="7" s="1"/>
  <c r="TZK8" i="7" s="1"/>
  <c r="TZM8" i="7" s="1"/>
  <c r="TZO8" i="7" s="1"/>
  <c r="TZQ8" i="7" s="1"/>
  <c r="TZS8" i="7" s="1"/>
  <c r="TZU8" i="7" s="1"/>
  <c r="TZW8" i="7" s="1"/>
  <c r="TZY8" i="7" s="1"/>
  <c r="UAA8" i="7" s="1"/>
  <c r="UAC8" i="7" s="1"/>
  <c r="UAE8" i="7" s="1"/>
  <c r="UAG8" i="7" s="1"/>
  <c r="UAI8" i="7" s="1"/>
  <c r="UAK8" i="7" s="1"/>
  <c r="UAM8" i="7" s="1"/>
  <c r="UAO8" i="7" s="1"/>
  <c r="UAQ8" i="7" s="1"/>
  <c r="UAS8" i="7" s="1"/>
  <c r="UAU8" i="7" s="1"/>
  <c r="UAW8" i="7" s="1"/>
  <c r="UAY8" i="7" s="1"/>
  <c r="UBA8" i="7" s="1"/>
  <c r="UBC8" i="7" s="1"/>
  <c r="UBE8" i="7" s="1"/>
  <c r="UBG8" i="7" s="1"/>
  <c r="UBI8" i="7" s="1"/>
  <c r="UBK8" i="7" s="1"/>
  <c r="UBM8" i="7" s="1"/>
  <c r="UBO8" i="7" s="1"/>
  <c r="UBQ8" i="7" s="1"/>
  <c r="UBS8" i="7" s="1"/>
  <c r="UBU8" i="7" s="1"/>
  <c r="UBW8" i="7" s="1"/>
  <c r="UBY8" i="7" s="1"/>
  <c r="UCA8" i="7" s="1"/>
  <c r="UCC8" i="7" s="1"/>
  <c r="UCE8" i="7" s="1"/>
  <c r="UCG8" i="7" s="1"/>
  <c r="UCI8" i="7" s="1"/>
  <c r="UCK8" i="7" s="1"/>
  <c r="UCM8" i="7" s="1"/>
  <c r="UCO8" i="7" s="1"/>
  <c r="UCQ8" i="7" s="1"/>
  <c r="UCS8" i="7" s="1"/>
  <c r="UCU8" i="7" s="1"/>
  <c r="UCW8" i="7" s="1"/>
  <c r="UCY8" i="7" s="1"/>
  <c r="UDA8" i="7" s="1"/>
  <c r="UDC8" i="7" s="1"/>
  <c r="UDE8" i="7" s="1"/>
  <c r="UDG8" i="7" s="1"/>
  <c r="UDI8" i="7" s="1"/>
  <c r="UDK8" i="7" s="1"/>
  <c r="UDM8" i="7" s="1"/>
  <c r="UDO8" i="7" s="1"/>
  <c r="UDQ8" i="7" s="1"/>
  <c r="UDS8" i="7" s="1"/>
  <c r="UDU8" i="7" s="1"/>
  <c r="UDW8" i="7" s="1"/>
  <c r="UDY8" i="7" s="1"/>
  <c r="UEA8" i="7" s="1"/>
  <c r="UEC8" i="7" s="1"/>
  <c r="UEE8" i="7" s="1"/>
  <c r="UEG8" i="7" s="1"/>
  <c r="UEI8" i="7" s="1"/>
  <c r="UEK8" i="7" s="1"/>
  <c r="UEM8" i="7" s="1"/>
  <c r="UEO8" i="7" s="1"/>
  <c r="UEQ8" i="7" s="1"/>
  <c r="UES8" i="7" s="1"/>
  <c r="UEU8" i="7" s="1"/>
  <c r="UEW8" i="7" s="1"/>
  <c r="UEY8" i="7" s="1"/>
  <c r="UFA8" i="7" s="1"/>
  <c r="UFC8" i="7" s="1"/>
  <c r="UFE8" i="7" s="1"/>
  <c r="UFG8" i="7" s="1"/>
  <c r="UFI8" i="7" s="1"/>
  <c r="UFK8" i="7" s="1"/>
  <c r="UFM8" i="7" s="1"/>
  <c r="UFO8" i="7" s="1"/>
  <c r="UFQ8" i="7" s="1"/>
  <c r="UFS8" i="7" s="1"/>
  <c r="UFU8" i="7" s="1"/>
  <c r="UFW8" i="7" s="1"/>
  <c r="UFY8" i="7" s="1"/>
  <c r="UGA8" i="7" s="1"/>
  <c r="UGC8" i="7" s="1"/>
  <c r="UGE8" i="7" s="1"/>
  <c r="UGG8" i="7" s="1"/>
  <c r="UGI8" i="7" s="1"/>
  <c r="UGK8" i="7" s="1"/>
  <c r="UGM8" i="7" s="1"/>
  <c r="UGO8" i="7" s="1"/>
  <c r="UGQ8" i="7" s="1"/>
  <c r="UGS8" i="7" s="1"/>
  <c r="UGU8" i="7" s="1"/>
  <c r="UGW8" i="7" s="1"/>
  <c r="UGY8" i="7" s="1"/>
  <c r="UHA8" i="7" s="1"/>
  <c r="UHC8" i="7" s="1"/>
  <c r="UHE8" i="7" s="1"/>
  <c r="UHG8" i="7" s="1"/>
  <c r="UHI8" i="7" s="1"/>
  <c r="UHK8" i="7" s="1"/>
  <c r="UHM8" i="7" s="1"/>
  <c r="UHO8" i="7" s="1"/>
  <c r="UHQ8" i="7" s="1"/>
  <c r="UHS8" i="7" s="1"/>
  <c r="UHU8" i="7" s="1"/>
  <c r="UHW8" i="7" s="1"/>
  <c r="UHY8" i="7" s="1"/>
  <c r="UIA8" i="7" s="1"/>
  <c r="UIC8" i="7" s="1"/>
  <c r="UIE8" i="7" s="1"/>
  <c r="UIG8" i="7" s="1"/>
  <c r="UII8" i="7" s="1"/>
  <c r="UIK8" i="7" s="1"/>
  <c r="UIM8" i="7" s="1"/>
  <c r="UIO8" i="7" s="1"/>
  <c r="UIQ8" i="7" s="1"/>
  <c r="UIS8" i="7" s="1"/>
  <c r="UIU8" i="7" s="1"/>
  <c r="UIW8" i="7" s="1"/>
  <c r="UIY8" i="7" s="1"/>
  <c r="UJA8" i="7" s="1"/>
  <c r="UJC8" i="7" s="1"/>
  <c r="UJE8" i="7" s="1"/>
  <c r="UJG8" i="7" s="1"/>
  <c r="UJI8" i="7" s="1"/>
  <c r="UJK8" i="7" s="1"/>
  <c r="UJM8" i="7" s="1"/>
  <c r="UJO8" i="7" s="1"/>
  <c r="UJQ8" i="7" s="1"/>
  <c r="UJS8" i="7" s="1"/>
  <c r="UJU8" i="7" s="1"/>
  <c r="UJW8" i="7" s="1"/>
  <c r="UJY8" i="7" s="1"/>
  <c r="UKA8" i="7" s="1"/>
  <c r="UKC8" i="7" s="1"/>
  <c r="UKE8" i="7" s="1"/>
  <c r="UKG8" i="7" s="1"/>
  <c r="UKI8" i="7" s="1"/>
  <c r="UKK8" i="7" s="1"/>
  <c r="UKM8" i="7" s="1"/>
  <c r="UKO8" i="7" s="1"/>
  <c r="UKQ8" i="7" s="1"/>
  <c r="UKS8" i="7" s="1"/>
  <c r="UKU8" i="7" s="1"/>
  <c r="UKW8" i="7" s="1"/>
  <c r="UKY8" i="7" s="1"/>
  <c r="ULA8" i="7" s="1"/>
  <c r="ULC8" i="7" s="1"/>
  <c r="ULE8" i="7" s="1"/>
  <c r="ULG8" i="7" s="1"/>
  <c r="ULI8" i="7" s="1"/>
  <c r="ULK8" i="7" s="1"/>
  <c r="ULM8" i="7" s="1"/>
  <c r="ULO8" i="7" s="1"/>
  <c r="ULQ8" i="7" s="1"/>
  <c r="ULS8" i="7" s="1"/>
  <c r="ULU8" i="7" s="1"/>
  <c r="ULW8" i="7" s="1"/>
  <c r="ULY8" i="7" s="1"/>
  <c r="UMA8" i="7" s="1"/>
  <c r="UMC8" i="7" s="1"/>
  <c r="UME8" i="7" s="1"/>
  <c r="UMG8" i="7" s="1"/>
  <c r="UMI8" i="7" s="1"/>
  <c r="UMK8" i="7" s="1"/>
  <c r="UMM8" i="7" s="1"/>
  <c r="UMO8" i="7" s="1"/>
  <c r="UMQ8" i="7" s="1"/>
  <c r="UMS8" i="7" s="1"/>
  <c r="UMU8" i="7" s="1"/>
  <c r="UMW8" i="7" s="1"/>
  <c r="UMY8" i="7" s="1"/>
  <c r="UNA8" i="7" s="1"/>
  <c r="UNC8" i="7" s="1"/>
  <c r="UNE8" i="7" s="1"/>
  <c r="UNG8" i="7" s="1"/>
  <c r="UNI8" i="7" s="1"/>
  <c r="UNK8" i="7" s="1"/>
  <c r="UNM8" i="7" s="1"/>
  <c r="UNO8" i="7" s="1"/>
  <c r="UNQ8" i="7" s="1"/>
  <c r="UNS8" i="7" s="1"/>
  <c r="UNU8" i="7" s="1"/>
  <c r="UNW8" i="7" s="1"/>
  <c r="UNY8" i="7" s="1"/>
  <c r="UOA8" i="7" s="1"/>
  <c r="UOC8" i="7" s="1"/>
  <c r="UOE8" i="7" s="1"/>
  <c r="UOG8" i="7" s="1"/>
  <c r="UOI8" i="7" s="1"/>
  <c r="UOK8" i="7" s="1"/>
  <c r="UOM8" i="7" s="1"/>
  <c r="UOO8" i="7" s="1"/>
  <c r="UOQ8" i="7" s="1"/>
  <c r="UOS8" i="7" s="1"/>
  <c r="UOU8" i="7" s="1"/>
  <c r="UOW8" i="7" s="1"/>
  <c r="UOY8" i="7" s="1"/>
  <c r="UPA8" i="7" s="1"/>
  <c r="UPC8" i="7" s="1"/>
  <c r="UPE8" i="7" s="1"/>
  <c r="UPG8" i="7" s="1"/>
  <c r="UPI8" i="7" s="1"/>
  <c r="UPK8" i="7" s="1"/>
  <c r="UPM8" i="7" s="1"/>
  <c r="UPO8" i="7" s="1"/>
  <c r="UPQ8" i="7" s="1"/>
  <c r="UPS8" i="7" s="1"/>
  <c r="UPU8" i="7" s="1"/>
  <c r="UPW8" i="7" s="1"/>
  <c r="UPY8" i="7" s="1"/>
  <c r="UQA8" i="7" s="1"/>
  <c r="UQC8" i="7" s="1"/>
  <c r="UQE8" i="7" s="1"/>
  <c r="UQG8" i="7" s="1"/>
  <c r="UQI8" i="7" s="1"/>
  <c r="UQK8" i="7" s="1"/>
  <c r="UQM8" i="7" s="1"/>
  <c r="UQO8" i="7" s="1"/>
  <c r="UQQ8" i="7" s="1"/>
  <c r="UQS8" i="7" s="1"/>
  <c r="UQU8" i="7" s="1"/>
  <c r="UQW8" i="7" s="1"/>
  <c r="UQY8" i="7" s="1"/>
  <c r="URA8" i="7" s="1"/>
  <c r="URC8" i="7" s="1"/>
  <c r="URE8" i="7" s="1"/>
  <c r="URG8" i="7" s="1"/>
  <c r="URI8" i="7" s="1"/>
  <c r="URK8" i="7" s="1"/>
  <c r="URM8" i="7" s="1"/>
  <c r="URO8" i="7" s="1"/>
  <c r="URQ8" i="7" s="1"/>
  <c r="URS8" i="7" s="1"/>
  <c r="URU8" i="7" s="1"/>
  <c r="URW8" i="7" s="1"/>
  <c r="URY8" i="7" s="1"/>
  <c r="USA8" i="7" s="1"/>
  <c r="USC8" i="7" s="1"/>
  <c r="USE8" i="7" s="1"/>
  <c r="USG8" i="7" s="1"/>
  <c r="USI8" i="7" s="1"/>
  <c r="USK8" i="7" s="1"/>
  <c r="USM8" i="7" s="1"/>
  <c r="USO8" i="7" s="1"/>
  <c r="USQ8" i="7" s="1"/>
  <c r="USS8" i="7" s="1"/>
  <c r="USU8" i="7" s="1"/>
  <c r="USW8" i="7" s="1"/>
  <c r="USY8" i="7" s="1"/>
  <c r="UTA8" i="7" s="1"/>
  <c r="UTC8" i="7" s="1"/>
  <c r="UTE8" i="7" s="1"/>
  <c r="UTG8" i="7" s="1"/>
  <c r="UTI8" i="7" s="1"/>
  <c r="UTK8" i="7" s="1"/>
  <c r="UTM8" i="7" s="1"/>
  <c r="UTO8" i="7" s="1"/>
  <c r="UTQ8" i="7" s="1"/>
  <c r="UTS8" i="7" s="1"/>
  <c r="UTU8" i="7" s="1"/>
  <c r="UTW8" i="7" s="1"/>
  <c r="UTY8" i="7" s="1"/>
  <c r="UUA8" i="7" s="1"/>
  <c r="UUC8" i="7" s="1"/>
  <c r="UUE8" i="7" s="1"/>
  <c r="UUG8" i="7" s="1"/>
  <c r="UUI8" i="7" s="1"/>
  <c r="UUK8" i="7" s="1"/>
  <c r="UUM8" i="7" s="1"/>
  <c r="UUO8" i="7" s="1"/>
  <c r="UUQ8" i="7" s="1"/>
  <c r="UUS8" i="7" s="1"/>
  <c r="UUU8" i="7" s="1"/>
  <c r="UUW8" i="7" s="1"/>
  <c r="UUY8" i="7" s="1"/>
  <c r="UVA8" i="7" s="1"/>
  <c r="UVC8" i="7" s="1"/>
  <c r="UVE8" i="7" s="1"/>
  <c r="UVG8" i="7" s="1"/>
  <c r="UVI8" i="7" s="1"/>
  <c r="UVK8" i="7" s="1"/>
  <c r="UVM8" i="7" s="1"/>
  <c r="UVO8" i="7" s="1"/>
  <c r="UVQ8" i="7" s="1"/>
  <c r="UVS8" i="7" s="1"/>
  <c r="UVU8" i="7" s="1"/>
  <c r="UVW8" i="7" s="1"/>
  <c r="UVY8" i="7" s="1"/>
  <c r="UWA8" i="7" s="1"/>
  <c r="UWC8" i="7" s="1"/>
  <c r="UWE8" i="7" s="1"/>
  <c r="UWG8" i="7" s="1"/>
  <c r="UWI8" i="7" s="1"/>
  <c r="UWK8" i="7" s="1"/>
  <c r="UWM8" i="7" s="1"/>
  <c r="UWO8" i="7" s="1"/>
  <c r="UWQ8" i="7" s="1"/>
  <c r="UWS8" i="7" s="1"/>
  <c r="UWU8" i="7" s="1"/>
  <c r="UWW8" i="7" s="1"/>
  <c r="UWY8" i="7" s="1"/>
  <c r="UXA8" i="7" s="1"/>
  <c r="UXC8" i="7" s="1"/>
  <c r="UXE8" i="7" s="1"/>
  <c r="UXG8" i="7" s="1"/>
  <c r="UXI8" i="7" s="1"/>
  <c r="UXK8" i="7" s="1"/>
  <c r="UXM8" i="7" s="1"/>
  <c r="UXO8" i="7" s="1"/>
  <c r="UXQ8" i="7" s="1"/>
  <c r="UXS8" i="7" s="1"/>
  <c r="UXU8" i="7" s="1"/>
  <c r="UXW8" i="7" s="1"/>
  <c r="UXY8" i="7" s="1"/>
  <c r="UYA8" i="7" s="1"/>
  <c r="UYC8" i="7" s="1"/>
  <c r="UYE8" i="7" s="1"/>
  <c r="UYG8" i="7" s="1"/>
  <c r="UYI8" i="7" s="1"/>
  <c r="UYK8" i="7" s="1"/>
  <c r="UYM8" i="7" s="1"/>
  <c r="UYO8" i="7" s="1"/>
  <c r="UYQ8" i="7" s="1"/>
  <c r="UYS8" i="7" s="1"/>
  <c r="UYU8" i="7" s="1"/>
  <c r="UYW8" i="7" s="1"/>
  <c r="UYY8" i="7" s="1"/>
  <c r="UZA8" i="7" s="1"/>
  <c r="UZC8" i="7" s="1"/>
  <c r="UZE8" i="7" s="1"/>
  <c r="UZG8" i="7" s="1"/>
  <c r="UZI8" i="7" s="1"/>
  <c r="UZK8" i="7" s="1"/>
  <c r="UZM8" i="7" s="1"/>
  <c r="UZO8" i="7" s="1"/>
  <c r="UZQ8" i="7" s="1"/>
  <c r="UZS8" i="7" s="1"/>
  <c r="UZU8" i="7" s="1"/>
  <c r="UZW8" i="7" s="1"/>
  <c r="UZY8" i="7" s="1"/>
  <c r="VAA8" i="7" s="1"/>
  <c r="VAC8" i="7" s="1"/>
  <c r="VAE8" i="7" s="1"/>
  <c r="VAG8" i="7" s="1"/>
  <c r="VAI8" i="7" s="1"/>
  <c r="VAK8" i="7" s="1"/>
  <c r="VAM8" i="7" s="1"/>
  <c r="VAO8" i="7" s="1"/>
  <c r="VAQ8" i="7" s="1"/>
  <c r="VAS8" i="7" s="1"/>
  <c r="VAU8" i="7" s="1"/>
  <c r="VAW8" i="7" s="1"/>
  <c r="VAY8" i="7" s="1"/>
  <c r="VBA8" i="7" s="1"/>
  <c r="VBC8" i="7" s="1"/>
  <c r="VBE8" i="7" s="1"/>
  <c r="VBG8" i="7" s="1"/>
  <c r="VBI8" i="7" s="1"/>
  <c r="VBK8" i="7" s="1"/>
  <c r="VBM8" i="7" s="1"/>
  <c r="VBO8" i="7" s="1"/>
  <c r="VBQ8" i="7" s="1"/>
  <c r="VBS8" i="7" s="1"/>
  <c r="VBU8" i="7" s="1"/>
  <c r="VBW8" i="7" s="1"/>
  <c r="VBY8" i="7" s="1"/>
  <c r="VCA8" i="7" s="1"/>
  <c r="VCC8" i="7" s="1"/>
  <c r="VCE8" i="7" s="1"/>
  <c r="VCG8" i="7" s="1"/>
  <c r="VCI8" i="7" s="1"/>
  <c r="VCK8" i="7" s="1"/>
  <c r="VCM8" i="7" s="1"/>
  <c r="VCO8" i="7" s="1"/>
  <c r="VCQ8" i="7" s="1"/>
  <c r="VCS8" i="7" s="1"/>
  <c r="VCU8" i="7" s="1"/>
  <c r="VCW8" i="7" s="1"/>
  <c r="VCY8" i="7" s="1"/>
  <c r="VDA8" i="7" s="1"/>
  <c r="VDC8" i="7" s="1"/>
  <c r="VDE8" i="7" s="1"/>
  <c r="VDG8" i="7" s="1"/>
  <c r="VDI8" i="7" s="1"/>
  <c r="VDK8" i="7" s="1"/>
  <c r="VDM8" i="7" s="1"/>
  <c r="VDO8" i="7" s="1"/>
  <c r="VDQ8" i="7" s="1"/>
  <c r="VDS8" i="7" s="1"/>
  <c r="VDU8" i="7" s="1"/>
  <c r="VDW8" i="7" s="1"/>
  <c r="VDY8" i="7" s="1"/>
  <c r="VEA8" i="7" s="1"/>
  <c r="VEC8" i="7" s="1"/>
  <c r="VEE8" i="7" s="1"/>
  <c r="VEG8" i="7" s="1"/>
  <c r="VEI8" i="7" s="1"/>
  <c r="VEK8" i="7" s="1"/>
  <c r="VEM8" i="7" s="1"/>
  <c r="VEO8" i="7" s="1"/>
  <c r="VEQ8" i="7" s="1"/>
  <c r="VES8" i="7" s="1"/>
  <c r="VEU8" i="7" s="1"/>
  <c r="VEW8" i="7" s="1"/>
  <c r="VEY8" i="7" s="1"/>
  <c r="VFA8" i="7" s="1"/>
  <c r="VFC8" i="7" s="1"/>
  <c r="VFE8" i="7" s="1"/>
  <c r="VFG8" i="7" s="1"/>
  <c r="VFI8" i="7" s="1"/>
  <c r="VFK8" i="7" s="1"/>
  <c r="VFM8" i="7" s="1"/>
  <c r="VFO8" i="7" s="1"/>
  <c r="VFQ8" i="7" s="1"/>
  <c r="VFS8" i="7" s="1"/>
  <c r="VFU8" i="7" s="1"/>
  <c r="VFW8" i="7" s="1"/>
  <c r="VFY8" i="7" s="1"/>
  <c r="VGA8" i="7" s="1"/>
  <c r="VGC8" i="7" s="1"/>
  <c r="VGE8" i="7" s="1"/>
  <c r="VGG8" i="7" s="1"/>
  <c r="VGI8" i="7" s="1"/>
  <c r="VGK8" i="7" s="1"/>
  <c r="VGM8" i="7" s="1"/>
  <c r="VGO8" i="7" s="1"/>
  <c r="VGQ8" i="7" s="1"/>
  <c r="VGS8" i="7" s="1"/>
  <c r="VGU8" i="7" s="1"/>
  <c r="VGW8" i="7" s="1"/>
  <c r="VGY8" i="7" s="1"/>
  <c r="VHA8" i="7" s="1"/>
  <c r="VHC8" i="7" s="1"/>
  <c r="VHE8" i="7" s="1"/>
  <c r="VHG8" i="7" s="1"/>
  <c r="VHI8" i="7" s="1"/>
  <c r="VHK8" i="7" s="1"/>
  <c r="VHM8" i="7" s="1"/>
  <c r="VHO8" i="7" s="1"/>
  <c r="VHQ8" i="7" s="1"/>
  <c r="VHS8" i="7" s="1"/>
  <c r="VHU8" i="7" s="1"/>
  <c r="VHW8" i="7" s="1"/>
  <c r="VHY8" i="7" s="1"/>
  <c r="VIA8" i="7" s="1"/>
  <c r="VIC8" i="7" s="1"/>
  <c r="VIE8" i="7" s="1"/>
  <c r="VIG8" i="7" s="1"/>
  <c r="VII8" i="7" s="1"/>
  <c r="VIK8" i="7" s="1"/>
  <c r="VIM8" i="7" s="1"/>
  <c r="VIO8" i="7" s="1"/>
  <c r="VIQ8" i="7" s="1"/>
  <c r="VIS8" i="7" s="1"/>
  <c r="VIU8" i="7" s="1"/>
  <c r="VIW8" i="7" s="1"/>
  <c r="VIY8" i="7" s="1"/>
  <c r="VJA8" i="7" s="1"/>
  <c r="VJC8" i="7" s="1"/>
  <c r="VJE8" i="7" s="1"/>
  <c r="VJG8" i="7" s="1"/>
  <c r="VJI8" i="7" s="1"/>
  <c r="VJK8" i="7" s="1"/>
  <c r="VJM8" i="7" s="1"/>
  <c r="VJO8" i="7" s="1"/>
  <c r="VJQ8" i="7" s="1"/>
  <c r="VJS8" i="7" s="1"/>
  <c r="VJU8" i="7" s="1"/>
  <c r="VJW8" i="7" s="1"/>
  <c r="VJY8" i="7" s="1"/>
  <c r="VKA8" i="7" s="1"/>
  <c r="VKC8" i="7" s="1"/>
  <c r="VKE8" i="7" s="1"/>
  <c r="VKG8" i="7" s="1"/>
  <c r="VKI8" i="7" s="1"/>
  <c r="VKK8" i="7" s="1"/>
  <c r="VKM8" i="7" s="1"/>
  <c r="VKO8" i="7" s="1"/>
  <c r="VKQ8" i="7" s="1"/>
  <c r="VKS8" i="7" s="1"/>
  <c r="VKU8" i="7" s="1"/>
  <c r="VKW8" i="7" s="1"/>
  <c r="VKY8" i="7" s="1"/>
  <c r="VLA8" i="7" s="1"/>
  <c r="VLC8" i="7" s="1"/>
  <c r="VLE8" i="7" s="1"/>
  <c r="VLG8" i="7" s="1"/>
  <c r="VLI8" i="7" s="1"/>
  <c r="VLK8" i="7" s="1"/>
  <c r="VLM8" i="7" s="1"/>
  <c r="VLO8" i="7" s="1"/>
  <c r="VLQ8" i="7" s="1"/>
  <c r="VLS8" i="7" s="1"/>
  <c r="VLU8" i="7" s="1"/>
  <c r="VLW8" i="7" s="1"/>
  <c r="VLY8" i="7" s="1"/>
  <c r="VMA8" i="7" s="1"/>
  <c r="VMC8" i="7" s="1"/>
  <c r="VME8" i="7" s="1"/>
  <c r="VMG8" i="7" s="1"/>
  <c r="VMI8" i="7" s="1"/>
  <c r="VMK8" i="7" s="1"/>
  <c r="VMM8" i="7" s="1"/>
  <c r="VMO8" i="7" s="1"/>
  <c r="VMQ8" i="7" s="1"/>
  <c r="VMS8" i="7" s="1"/>
  <c r="VMU8" i="7" s="1"/>
  <c r="VMW8" i="7" s="1"/>
  <c r="VMY8" i="7" s="1"/>
  <c r="VNA8" i="7" s="1"/>
  <c r="VNC8" i="7" s="1"/>
  <c r="VNE8" i="7" s="1"/>
  <c r="VNG8" i="7" s="1"/>
  <c r="VNI8" i="7" s="1"/>
  <c r="VNK8" i="7" s="1"/>
  <c r="VNM8" i="7" s="1"/>
  <c r="VNO8" i="7" s="1"/>
  <c r="VNQ8" i="7" s="1"/>
  <c r="VNS8" i="7" s="1"/>
  <c r="VNU8" i="7" s="1"/>
  <c r="VNW8" i="7" s="1"/>
  <c r="VNY8" i="7" s="1"/>
  <c r="VOA8" i="7" s="1"/>
  <c r="VOC8" i="7" s="1"/>
  <c r="VOE8" i="7" s="1"/>
  <c r="VOG8" i="7" s="1"/>
  <c r="VOI8" i="7" s="1"/>
  <c r="VOK8" i="7" s="1"/>
  <c r="VOM8" i="7" s="1"/>
  <c r="VOO8" i="7" s="1"/>
  <c r="VOQ8" i="7" s="1"/>
  <c r="VOS8" i="7" s="1"/>
  <c r="VOU8" i="7" s="1"/>
  <c r="VOW8" i="7" s="1"/>
  <c r="VOY8" i="7" s="1"/>
  <c r="VPA8" i="7" s="1"/>
  <c r="VPC8" i="7" s="1"/>
  <c r="VPE8" i="7" s="1"/>
  <c r="VPG8" i="7" s="1"/>
  <c r="VPI8" i="7" s="1"/>
  <c r="VPK8" i="7" s="1"/>
  <c r="VPM8" i="7" s="1"/>
  <c r="VPO8" i="7" s="1"/>
  <c r="VPQ8" i="7" s="1"/>
  <c r="VPS8" i="7" s="1"/>
  <c r="VPU8" i="7" s="1"/>
  <c r="VPW8" i="7" s="1"/>
  <c r="VPY8" i="7" s="1"/>
  <c r="VQA8" i="7" s="1"/>
  <c r="VQC8" i="7" s="1"/>
  <c r="VQE8" i="7" s="1"/>
  <c r="VQG8" i="7" s="1"/>
  <c r="VQI8" i="7" s="1"/>
  <c r="VQK8" i="7" s="1"/>
  <c r="VQM8" i="7" s="1"/>
  <c r="VQO8" i="7" s="1"/>
  <c r="VQQ8" i="7" s="1"/>
  <c r="VQS8" i="7" s="1"/>
  <c r="VQU8" i="7" s="1"/>
  <c r="VQW8" i="7" s="1"/>
  <c r="VQY8" i="7" s="1"/>
  <c r="VRA8" i="7" s="1"/>
  <c r="VRC8" i="7" s="1"/>
  <c r="VRE8" i="7" s="1"/>
  <c r="VRG8" i="7" s="1"/>
  <c r="VRI8" i="7" s="1"/>
  <c r="VRK8" i="7" s="1"/>
  <c r="VRM8" i="7" s="1"/>
  <c r="VRO8" i="7" s="1"/>
  <c r="VRQ8" i="7" s="1"/>
  <c r="VRS8" i="7" s="1"/>
  <c r="VRU8" i="7" s="1"/>
  <c r="VRW8" i="7" s="1"/>
  <c r="VRY8" i="7" s="1"/>
  <c r="VSA8" i="7" s="1"/>
  <c r="VSC8" i="7" s="1"/>
  <c r="VSE8" i="7" s="1"/>
  <c r="VSG8" i="7" s="1"/>
  <c r="VSI8" i="7" s="1"/>
  <c r="VSK8" i="7" s="1"/>
  <c r="VSM8" i="7" s="1"/>
  <c r="VSO8" i="7" s="1"/>
  <c r="VSQ8" i="7" s="1"/>
  <c r="VSS8" i="7" s="1"/>
  <c r="VSU8" i="7" s="1"/>
  <c r="VSW8" i="7" s="1"/>
  <c r="VSY8" i="7" s="1"/>
  <c r="VTA8" i="7" s="1"/>
  <c r="VTC8" i="7" s="1"/>
  <c r="VTE8" i="7" s="1"/>
  <c r="VTG8" i="7" s="1"/>
  <c r="VTI8" i="7" s="1"/>
  <c r="VTK8" i="7" s="1"/>
  <c r="VTM8" i="7" s="1"/>
  <c r="VTO8" i="7" s="1"/>
  <c r="VTQ8" i="7" s="1"/>
  <c r="VTS8" i="7" s="1"/>
  <c r="VTU8" i="7" s="1"/>
  <c r="VTW8" i="7" s="1"/>
  <c r="VTY8" i="7" s="1"/>
  <c r="VUA8" i="7" s="1"/>
  <c r="VUC8" i="7" s="1"/>
  <c r="VUE8" i="7" s="1"/>
  <c r="VUG8" i="7" s="1"/>
  <c r="VUI8" i="7" s="1"/>
  <c r="VUK8" i="7" s="1"/>
  <c r="VUM8" i="7" s="1"/>
  <c r="VUO8" i="7" s="1"/>
  <c r="VUQ8" i="7" s="1"/>
  <c r="VUS8" i="7" s="1"/>
  <c r="VUU8" i="7" s="1"/>
  <c r="VUW8" i="7" s="1"/>
  <c r="VUY8" i="7" s="1"/>
  <c r="VVA8" i="7" s="1"/>
  <c r="VVC8" i="7" s="1"/>
  <c r="VVE8" i="7" s="1"/>
  <c r="VVG8" i="7" s="1"/>
  <c r="VVI8" i="7" s="1"/>
  <c r="VVK8" i="7" s="1"/>
  <c r="VVM8" i="7" s="1"/>
  <c r="VVO8" i="7" s="1"/>
  <c r="VVQ8" i="7" s="1"/>
  <c r="VVS8" i="7" s="1"/>
  <c r="VVU8" i="7" s="1"/>
  <c r="VVW8" i="7" s="1"/>
  <c r="VVY8" i="7" s="1"/>
  <c r="VWA8" i="7" s="1"/>
  <c r="VWC8" i="7" s="1"/>
  <c r="VWE8" i="7" s="1"/>
  <c r="VWG8" i="7" s="1"/>
  <c r="VWI8" i="7" s="1"/>
  <c r="VWK8" i="7" s="1"/>
  <c r="VWM8" i="7" s="1"/>
  <c r="VWO8" i="7" s="1"/>
  <c r="VWQ8" i="7" s="1"/>
  <c r="VWS8" i="7" s="1"/>
  <c r="VWU8" i="7" s="1"/>
  <c r="VWW8" i="7" s="1"/>
  <c r="VWY8" i="7" s="1"/>
  <c r="VXA8" i="7" s="1"/>
  <c r="VXC8" i="7" s="1"/>
  <c r="VXE8" i="7" s="1"/>
  <c r="VXG8" i="7" s="1"/>
  <c r="VXI8" i="7" s="1"/>
  <c r="VXK8" i="7" s="1"/>
  <c r="VXM8" i="7" s="1"/>
  <c r="VXO8" i="7" s="1"/>
  <c r="VXQ8" i="7" s="1"/>
  <c r="VXS8" i="7" s="1"/>
  <c r="VXU8" i="7" s="1"/>
  <c r="VXW8" i="7" s="1"/>
  <c r="VXY8" i="7" s="1"/>
  <c r="VYA8" i="7" s="1"/>
  <c r="VYC8" i="7" s="1"/>
  <c r="VYE8" i="7" s="1"/>
  <c r="VYG8" i="7" s="1"/>
  <c r="VYI8" i="7" s="1"/>
  <c r="VYK8" i="7" s="1"/>
  <c r="VYM8" i="7" s="1"/>
  <c r="VYO8" i="7" s="1"/>
  <c r="VYQ8" i="7" s="1"/>
  <c r="VYS8" i="7" s="1"/>
  <c r="VYU8" i="7" s="1"/>
  <c r="VYW8" i="7" s="1"/>
  <c r="VYY8" i="7" s="1"/>
  <c r="VZA8" i="7" s="1"/>
  <c r="VZC8" i="7" s="1"/>
  <c r="VZE8" i="7" s="1"/>
  <c r="VZG8" i="7" s="1"/>
  <c r="VZI8" i="7" s="1"/>
  <c r="VZK8" i="7" s="1"/>
  <c r="VZM8" i="7" s="1"/>
  <c r="VZO8" i="7" s="1"/>
  <c r="VZQ8" i="7" s="1"/>
  <c r="VZS8" i="7" s="1"/>
  <c r="VZU8" i="7" s="1"/>
  <c r="VZW8" i="7" s="1"/>
  <c r="VZY8" i="7" s="1"/>
  <c r="WAA8" i="7" s="1"/>
  <c r="WAC8" i="7" s="1"/>
  <c r="WAE8" i="7" s="1"/>
  <c r="WAG8" i="7" s="1"/>
  <c r="WAI8" i="7" s="1"/>
  <c r="WAK8" i="7" s="1"/>
  <c r="WAM8" i="7" s="1"/>
  <c r="WAO8" i="7" s="1"/>
  <c r="WAQ8" i="7" s="1"/>
  <c r="WAS8" i="7" s="1"/>
  <c r="WAU8" i="7" s="1"/>
  <c r="WAW8" i="7" s="1"/>
  <c r="WAY8" i="7" s="1"/>
  <c r="WBA8" i="7" s="1"/>
  <c r="WBC8" i="7" s="1"/>
  <c r="WBE8" i="7" s="1"/>
  <c r="WBG8" i="7" s="1"/>
  <c r="WBI8" i="7" s="1"/>
  <c r="WBK8" i="7" s="1"/>
  <c r="WBM8" i="7" s="1"/>
  <c r="WBO8" i="7" s="1"/>
  <c r="WBQ8" i="7" s="1"/>
  <c r="WBS8" i="7" s="1"/>
  <c r="WBU8" i="7" s="1"/>
  <c r="WBW8" i="7" s="1"/>
  <c r="WBY8" i="7" s="1"/>
  <c r="WCA8" i="7" s="1"/>
  <c r="WCC8" i="7" s="1"/>
  <c r="WCE8" i="7" s="1"/>
  <c r="WCG8" i="7" s="1"/>
  <c r="WCI8" i="7" s="1"/>
  <c r="WCK8" i="7" s="1"/>
  <c r="WCM8" i="7" s="1"/>
  <c r="WCO8" i="7" s="1"/>
  <c r="WCQ8" i="7" s="1"/>
  <c r="WCS8" i="7" s="1"/>
  <c r="WCU8" i="7" s="1"/>
  <c r="WCW8" i="7" s="1"/>
  <c r="WCY8" i="7" s="1"/>
  <c r="WDA8" i="7" s="1"/>
  <c r="WDC8" i="7" s="1"/>
  <c r="WDE8" i="7" s="1"/>
  <c r="WDG8" i="7" s="1"/>
  <c r="WDI8" i="7" s="1"/>
  <c r="WDK8" i="7" s="1"/>
  <c r="WDM8" i="7" s="1"/>
  <c r="WDO8" i="7" s="1"/>
  <c r="WDQ8" i="7" s="1"/>
  <c r="WDS8" i="7" s="1"/>
  <c r="WDU8" i="7" s="1"/>
  <c r="WDW8" i="7" s="1"/>
  <c r="WDY8" i="7" s="1"/>
  <c r="WEA8" i="7" s="1"/>
  <c r="WEC8" i="7" s="1"/>
  <c r="WEE8" i="7" s="1"/>
  <c r="WEG8" i="7" s="1"/>
  <c r="WEI8" i="7" s="1"/>
  <c r="WEK8" i="7" s="1"/>
  <c r="WEM8" i="7" s="1"/>
  <c r="WEO8" i="7" s="1"/>
  <c r="WEQ8" i="7" s="1"/>
  <c r="WES8" i="7" s="1"/>
  <c r="WEU8" i="7" s="1"/>
  <c r="WEW8" i="7" s="1"/>
  <c r="WEY8" i="7" s="1"/>
  <c r="WFA8" i="7" s="1"/>
  <c r="WFC8" i="7" s="1"/>
  <c r="WFE8" i="7" s="1"/>
  <c r="WFG8" i="7" s="1"/>
  <c r="WFI8" i="7" s="1"/>
  <c r="WFK8" i="7" s="1"/>
  <c r="WFM8" i="7" s="1"/>
  <c r="WFO8" i="7" s="1"/>
  <c r="WFQ8" i="7" s="1"/>
  <c r="WFS8" i="7" s="1"/>
  <c r="WFU8" i="7" s="1"/>
  <c r="WFW8" i="7" s="1"/>
  <c r="WFY8" i="7" s="1"/>
  <c r="WGA8" i="7" s="1"/>
  <c r="WGC8" i="7" s="1"/>
  <c r="WGE8" i="7" s="1"/>
  <c r="WGG8" i="7" s="1"/>
  <c r="WGI8" i="7" s="1"/>
  <c r="WGK8" i="7" s="1"/>
  <c r="WGM8" i="7" s="1"/>
  <c r="WGO8" i="7" s="1"/>
  <c r="WGQ8" i="7" s="1"/>
  <c r="WGS8" i="7" s="1"/>
  <c r="WGU8" i="7" s="1"/>
  <c r="WGW8" i="7" s="1"/>
  <c r="WGY8" i="7" s="1"/>
  <c r="WHA8" i="7" s="1"/>
  <c r="WHC8" i="7" s="1"/>
  <c r="WHE8" i="7" s="1"/>
  <c r="WHG8" i="7" s="1"/>
  <c r="WHI8" i="7" s="1"/>
  <c r="WHK8" i="7" s="1"/>
  <c r="WHM8" i="7" s="1"/>
  <c r="WHO8" i="7" s="1"/>
  <c r="WHQ8" i="7" s="1"/>
  <c r="WHS8" i="7" s="1"/>
  <c r="WHU8" i="7" s="1"/>
  <c r="WHW8" i="7" s="1"/>
  <c r="WHY8" i="7" s="1"/>
  <c r="WIA8" i="7" s="1"/>
  <c r="WIC8" i="7" s="1"/>
  <c r="WIE8" i="7" s="1"/>
  <c r="WIG8" i="7" s="1"/>
  <c r="WII8" i="7" s="1"/>
  <c r="WIK8" i="7" s="1"/>
  <c r="WIM8" i="7" s="1"/>
  <c r="WIO8" i="7" s="1"/>
  <c r="WIQ8" i="7" s="1"/>
  <c r="WIS8" i="7" s="1"/>
  <c r="WIU8" i="7" s="1"/>
  <c r="WIW8" i="7" s="1"/>
  <c r="WIY8" i="7" s="1"/>
  <c r="WJA8" i="7" s="1"/>
  <c r="WJC8" i="7" s="1"/>
  <c r="WJE8" i="7" s="1"/>
  <c r="WJG8" i="7" s="1"/>
  <c r="WJI8" i="7" s="1"/>
  <c r="WJK8" i="7" s="1"/>
  <c r="WJM8" i="7" s="1"/>
  <c r="WJO8" i="7" s="1"/>
  <c r="WJQ8" i="7" s="1"/>
  <c r="WJS8" i="7" s="1"/>
  <c r="WJU8" i="7" s="1"/>
  <c r="WJW8" i="7" s="1"/>
  <c r="WJY8" i="7" s="1"/>
  <c r="WKA8" i="7" s="1"/>
  <c r="WKC8" i="7" s="1"/>
  <c r="WKE8" i="7" s="1"/>
  <c r="WKG8" i="7" s="1"/>
  <c r="WKI8" i="7" s="1"/>
  <c r="WKK8" i="7" s="1"/>
  <c r="WKM8" i="7" s="1"/>
  <c r="WKO8" i="7" s="1"/>
  <c r="WKQ8" i="7" s="1"/>
  <c r="WKS8" i="7" s="1"/>
  <c r="WKU8" i="7" s="1"/>
  <c r="WKW8" i="7" s="1"/>
  <c r="WKY8" i="7" s="1"/>
  <c r="WLA8" i="7" s="1"/>
  <c r="WLC8" i="7" s="1"/>
  <c r="WLE8" i="7" s="1"/>
  <c r="WLG8" i="7" s="1"/>
  <c r="WLI8" i="7" s="1"/>
  <c r="WLK8" i="7" s="1"/>
  <c r="WLM8" i="7" s="1"/>
  <c r="WLO8" i="7" s="1"/>
  <c r="WLQ8" i="7" s="1"/>
  <c r="WLS8" i="7" s="1"/>
  <c r="WLU8" i="7" s="1"/>
  <c r="WLW8" i="7" s="1"/>
  <c r="WLY8" i="7" s="1"/>
  <c r="WMA8" i="7" s="1"/>
  <c r="WMC8" i="7" s="1"/>
  <c r="WME8" i="7" s="1"/>
  <c r="WMG8" i="7" s="1"/>
  <c r="WMI8" i="7" s="1"/>
  <c r="WMK8" i="7" s="1"/>
  <c r="WMM8" i="7" s="1"/>
  <c r="WMO8" i="7" s="1"/>
  <c r="WMQ8" i="7" s="1"/>
  <c r="WMS8" i="7" s="1"/>
  <c r="WMU8" i="7" s="1"/>
  <c r="WMW8" i="7" s="1"/>
  <c r="WMY8" i="7" s="1"/>
  <c r="WNA8" i="7" s="1"/>
  <c r="WNC8" i="7" s="1"/>
  <c r="WNE8" i="7" s="1"/>
  <c r="WNG8" i="7" s="1"/>
  <c r="WNI8" i="7" s="1"/>
  <c r="WNK8" i="7" s="1"/>
  <c r="WNM8" i="7" s="1"/>
  <c r="WNO8" i="7" s="1"/>
  <c r="WNQ8" i="7" s="1"/>
  <c r="WNS8" i="7" s="1"/>
  <c r="WNU8" i="7" s="1"/>
  <c r="WNW8" i="7" s="1"/>
  <c r="WNY8" i="7" s="1"/>
  <c r="WOA8" i="7" s="1"/>
  <c r="WOC8" i="7" s="1"/>
  <c r="WOE8" i="7" s="1"/>
  <c r="WOG8" i="7" s="1"/>
  <c r="WOI8" i="7" s="1"/>
  <c r="WOK8" i="7" s="1"/>
  <c r="WOM8" i="7" s="1"/>
  <c r="WOO8" i="7" s="1"/>
  <c r="WOQ8" i="7" s="1"/>
  <c r="WOS8" i="7" s="1"/>
  <c r="WOU8" i="7" s="1"/>
  <c r="WOW8" i="7" s="1"/>
  <c r="WOY8" i="7" s="1"/>
  <c r="WPA8" i="7" s="1"/>
  <c r="WPC8" i="7" s="1"/>
  <c r="WPE8" i="7" s="1"/>
  <c r="WPG8" i="7" s="1"/>
  <c r="WPI8" i="7" s="1"/>
  <c r="WPK8" i="7" s="1"/>
  <c r="WPM8" i="7" s="1"/>
  <c r="WPO8" i="7" s="1"/>
  <c r="WPQ8" i="7" s="1"/>
  <c r="WPS8" i="7" s="1"/>
  <c r="WPU8" i="7" s="1"/>
  <c r="WPW8" i="7" s="1"/>
  <c r="WPY8" i="7" s="1"/>
  <c r="WQA8" i="7" s="1"/>
  <c r="WQC8" i="7" s="1"/>
  <c r="WQE8" i="7" s="1"/>
  <c r="WQG8" i="7" s="1"/>
  <c r="WQI8" i="7" s="1"/>
  <c r="WQK8" i="7" s="1"/>
  <c r="WQM8" i="7" s="1"/>
  <c r="WQO8" i="7" s="1"/>
  <c r="WQQ8" i="7" s="1"/>
  <c r="WQS8" i="7" s="1"/>
  <c r="WQU8" i="7" s="1"/>
  <c r="WQW8" i="7" s="1"/>
  <c r="WQY8" i="7" s="1"/>
  <c r="WRA8" i="7" s="1"/>
  <c r="WRC8" i="7" s="1"/>
  <c r="WRE8" i="7" s="1"/>
  <c r="WRG8" i="7" s="1"/>
  <c r="WRI8" i="7" s="1"/>
  <c r="WRK8" i="7" s="1"/>
  <c r="WRM8" i="7" s="1"/>
  <c r="WRO8" i="7" s="1"/>
  <c r="WRQ8" i="7" s="1"/>
  <c r="WRS8" i="7" s="1"/>
  <c r="WRU8" i="7" s="1"/>
  <c r="WRW8" i="7" s="1"/>
  <c r="WRY8" i="7" s="1"/>
  <c r="WSA8" i="7" s="1"/>
  <c r="WSC8" i="7" s="1"/>
  <c r="WSE8" i="7" s="1"/>
  <c r="WSG8" i="7" s="1"/>
  <c r="WSI8" i="7" s="1"/>
  <c r="WSK8" i="7" s="1"/>
  <c r="WSM8" i="7" s="1"/>
  <c r="WSO8" i="7" s="1"/>
  <c r="WSQ8" i="7" s="1"/>
  <c r="WSS8" i="7" s="1"/>
  <c r="WSU8" i="7" s="1"/>
  <c r="WSW8" i="7" s="1"/>
  <c r="WSY8" i="7" s="1"/>
  <c r="WTA8" i="7" s="1"/>
  <c r="WTC8" i="7" s="1"/>
  <c r="WTE8" i="7" s="1"/>
  <c r="WTG8" i="7" s="1"/>
  <c r="WTI8" i="7" s="1"/>
  <c r="WTK8" i="7" s="1"/>
  <c r="WTM8" i="7" s="1"/>
  <c r="WTO8" i="7" s="1"/>
  <c r="WTQ8" i="7" s="1"/>
  <c r="WTS8" i="7" s="1"/>
  <c r="WTU8" i="7" s="1"/>
  <c r="WTW8" i="7" s="1"/>
  <c r="WTY8" i="7" s="1"/>
  <c r="WUA8" i="7" s="1"/>
  <c r="WUC8" i="7" s="1"/>
  <c r="WUE8" i="7" s="1"/>
  <c r="WUG8" i="7" s="1"/>
  <c r="WUI8" i="7" s="1"/>
  <c r="WUK8" i="7" s="1"/>
  <c r="WUM8" i="7" s="1"/>
  <c r="WUO8" i="7" s="1"/>
  <c r="WUQ8" i="7" s="1"/>
  <c r="WUS8" i="7" s="1"/>
  <c r="WUU8" i="7" s="1"/>
  <c r="WUW8" i="7" s="1"/>
  <c r="WUY8" i="7" s="1"/>
  <c r="WVA8" i="7" s="1"/>
  <c r="WVC8" i="7" s="1"/>
  <c r="WVE8" i="7" s="1"/>
  <c r="WVG8" i="7" s="1"/>
  <c r="WVI8" i="7" s="1"/>
  <c r="WVK8" i="7" s="1"/>
  <c r="WVM8" i="7" s="1"/>
  <c r="WVO8" i="7" s="1"/>
  <c r="WVQ8" i="7" s="1"/>
  <c r="WVS8" i="7" s="1"/>
  <c r="WVU8" i="7" s="1"/>
  <c r="WVW8" i="7" s="1"/>
  <c r="WVY8" i="7" s="1"/>
  <c r="WWA8" i="7" s="1"/>
  <c r="WWC8" i="7" s="1"/>
  <c r="WWE8" i="7" s="1"/>
  <c r="WWG8" i="7" s="1"/>
  <c r="WWI8" i="7" s="1"/>
  <c r="WWK8" i="7" s="1"/>
  <c r="WWM8" i="7" s="1"/>
  <c r="WWO8" i="7" s="1"/>
  <c r="WWQ8" i="7" s="1"/>
  <c r="WWS8" i="7" s="1"/>
  <c r="WWU8" i="7" s="1"/>
  <c r="WWW8" i="7" s="1"/>
  <c r="WWY8" i="7" s="1"/>
  <c r="WXA8" i="7" s="1"/>
  <c r="WXC8" i="7" s="1"/>
  <c r="WXE8" i="7" s="1"/>
  <c r="WXG8" i="7" s="1"/>
  <c r="WXI8" i="7" s="1"/>
  <c r="WXK8" i="7" s="1"/>
  <c r="WXM8" i="7" s="1"/>
  <c r="WXO8" i="7" s="1"/>
  <c r="WXQ8" i="7" s="1"/>
  <c r="WXS8" i="7" s="1"/>
  <c r="WXU8" i="7" s="1"/>
  <c r="WXW8" i="7" s="1"/>
  <c r="WXY8" i="7" s="1"/>
  <c r="WYA8" i="7" s="1"/>
  <c r="WYC8" i="7" s="1"/>
  <c r="WYE8" i="7" s="1"/>
  <c r="WYG8" i="7" s="1"/>
  <c r="WYI8" i="7" s="1"/>
  <c r="WYK8" i="7" s="1"/>
  <c r="WYM8" i="7" s="1"/>
  <c r="WYO8" i="7" s="1"/>
  <c r="WYQ8" i="7" s="1"/>
  <c r="WYS8" i="7" s="1"/>
  <c r="WYU8" i="7" s="1"/>
  <c r="WYW8" i="7" s="1"/>
  <c r="WYY8" i="7" s="1"/>
  <c r="WZA8" i="7" s="1"/>
  <c r="WZC8" i="7" s="1"/>
  <c r="WZE8" i="7" s="1"/>
  <c r="WZG8" i="7" s="1"/>
  <c r="WZI8" i="7" s="1"/>
  <c r="WZK8" i="7" s="1"/>
  <c r="WZM8" i="7" s="1"/>
  <c r="WZO8" i="7" s="1"/>
  <c r="WZQ8" i="7" s="1"/>
  <c r="WZS8" i="7" s="1"/>
  <c r="WZU8" i="7" s="1"/>
  <c r="WZW8" i="7" s="1"/>
  <c r="WZY8" i="7" s="1"/>
  <c r="XAA8" i="7" s="1"/>
  <c r="XAC8" i="7" s="1"/>
  <c r="XAE8" i="7" s="1"/>
  <c r="XAG8" i="7" s="1"/>
  <c r="XAI8" i="7" s="1"/>
  <c r="XAK8" i="7" s="1"/>
  <c r="XAM8" i="7" s="1"/>
  <c r="XAO8" i="7" s="1"/>
  <c r="XAQ8" i="7" s="1"/>
  <c r="XAS8" i="7" s="1"/>
  <c r="XAU8" i="7" s="1"/>
  <c r="XAW8" i="7" s="1"/>
  <c r="XAY8" i="7" s="1"/>
  <c r="XBA8" i="7" s="1"/>
  <c r="XBC8" i="7" s="1"/>
  <c r="XBE8" i="7" s="1"/>
  <c r="XBG8" i="7" s="1"/>
  <c r="XBI8" i="7" s="1"/>
  <c r="XBK8" i="7" s="1"/>
  <c r="XBM8" i="7" s="1"/>
  <c r="XBO8" i="7" s="1"/>
  <c r="XBQ8" i="7" s="1"/>
  <c r="XBS8" i="7" s="1"/>
  <c r="XBU8" i="7" s="1"/>
  <c r="XBW8" i="7" s="1"/>
  <c r="XBY8" i="7" s="1"/>
  <c r="XCA8" i="7" s="1"/>
  <c r="XCC8" i="7" s="1"/>
  <c r="XCE8" i="7" s="1"/>
  <c r="XCG8" i="7" s="1"/>
  <c r="XCI8" i="7" s="1"/>
  <c r="XCK8" i="7" s="1"/>
  <c r="XCM8" i="7" s="1"/>
  <c r="XCO8" i="7" s="1"/>
  <c r="XCQ8" i="7" s="1"/>
  <c r="XCS8" i="7" s="1"/>
  <c r="XCU8" i="7" s="1"/>
  <c r="XCW8" i="7" s="1"/>
  <c r="XCY8" i="7" s="1"/>
  <c r="XDA8" i="7" s="1"/>
  <c r="XDC8" i="7" s="1"/>
  <c r="XDE8" i="7" s="1"/>
  <c r="XDG8" i="7" s="1"/>
  <c r="XDI8" i="7" s="1"/>
  <c r="XDK8" i="7" s="1"/>
  <c r="XDM8" i="7" s="1"/>
  <c r="XDO8" i="7" s="1"/>
  <c r="XDQ8" i="7" s="1"/>
  <c r="XDS8" i="7" s="1"/>
  <c r="XDU8" i="7" s="1"/>
  <c r="XDW8" i="7" s="1"/>
  <c r="XDY8" i="7" s="1"/>
  <c r="XEA8" i="7" s="1"/>
  <c r="XEC8" i="7" s="1"/>
  <c r="XEE8" i="7" s="1"/>
  <c r="XEG8" i="7" s="1"/>
  <c r="XEI8" i="7" s="1"/>
  <c r="XEK8" i="7" s="1"/>
  <c r="XEM8" i="7" s="1"/>
  <c r="XEO8" i="7" s="1"/>
  <c r="XEQ8" i="7" s="1"/>
  <c r="XES8" i="7" s="1"/>
  <c r="XEU8" i="7" s="1"/>
  <c r="XEW8" i="7" s="1"/>
  <c r="XEY8" i="7" s="1"/>
  <c r="XFA8" i="7" s="1"/>
  <c r="XFC8" i="7" s="1"/>
  <c r="I11" i="7"/>
  <c r="AM564" i="3"/>
  <c r="AM565" i="3"/>
  <c r="AM570" i="3"/>
  <c r="AM571" i="3"/>
  <c r="AF637" i="3"/>
  <c r="E40" i="7" s="1"/>
  <c r="AO637" i="3"/>
  <c r="AO639" i="3"/>
  <c r="E108" i="4"/>
  <c r="AE709" i="3"/>
  <c r="AC884" i="3"/>
  <c r="AC888" i="3"/>
  <c r="E29" i="7" s="1"/>
  <c r="AC891" i="3"/>
  <c r="E32" i="7" s="1"/>
  <c r="G32" i="7" s="1"/>
  <c r="I32" i="7" s="1"/>
  <c r="K32" i="7" s="1"/>
  <c r="M32" i="7" s="1"/>
  <c r="O32" i="7" s="1"/>
  <c r="Q32" i="7" s="1"/>
  <c r="S32" i="7" s="1"/>
  <c r="U32" i="7" s="1"/>
  <c r="W32" i="7" s="1"/>
  <c r="Y32" i="7" s="1"/>
  <c r="AA32" i="7" s="1"/>
  <c r="AC32" i="7" s="1"/>
  <c r="AE32" i="7" s="1"/>
  <c r="AG32" i="7" s="1"/>
  <c r="AE944" i="3"/>
  <c r="N10" i="25"/>
  <c r="I9" i="27"/>
  <c r="AD189" i="26"/>
  <c r="AD200" i="26" s="1"/>
  <c r="B57" i="11"/>
  <c r="B63" i="11" s="1"/>
  <c r="C80" i="11"/>
  <c r="B45" i="13"/>
  <c r="B83" i="13"/>
  <c r="B30" i="4"/>
  <c r="H38" i="4"/>
  <c r="H63" i="4" s="1"/>
  <c r="H97" i="4" s="1"/>
  <c r="H105" i="4" s="1"/>
  <c r="B46" i="11"/>
  <c r="S45" i="4"/>
  <c r="B75" i="4"/>
  <c r="C77" i="4"/>
  <c r="B77" i="13" s="1"/>
  <c r="B79" i="4"/>
  <c r="R79" i="4"/>
  <c r="B81" i="11"/>
  <c r="R80" i="4"/>
  <c r="S80" i="4" s="1"/>
  <c r="E80" i="13" s="1"/>
  <c r="C84" i="11"/>
  <c r="C104" i="4"/>
  <c r="F108" i="4"/>
  <c r="H108" i="4"/>
  <c r="B77" i="4" l="1"/>
  <c r="E35" i="7"/>
  <c r="U29" i="7"/>
  <c r="U35" i="7" s="1"/>
  <c r="AA11" i="7"/>
  <c r="K11" i="7"/>
  <c r="AM576" i="3"/>
  <c r="B80" i="13"/>
  <c r="W11" i="7"/>
  <c r="G11" i="7"/>
  <c r="B83" i="4"/>
  <c r="Y11" i="7"/>
  <c r="B80" i="4"/>
  <c r="B75" i="13"/>
  <c r="U11" i="7"/>
  <c r="E11" i="7"/>
  <c r="B31" i="11"/>
  <c r="B39" i="11" s="1"/>
  <c r="C96" i="4"/>
  <c r="B96" i="13" s="1"/>
  <c r="R81" i="4"/>
  <c r="S11" i="7"/>
  <c r="B84" i="11"/>
  <c r="B97" i="11" s="1"/>
  <c r="AO649" i="3"/>
  <c r="AO651" i="3" s="1"/>
  <c r="AG11" i="7"/>
  <c r="Q11" i="7"/>
  <c r="N45" i="4"/>
  <c r="N54" i="4" s="1"/>
  <c r="N63" i="4" s="1"/>
  <c r="N97" i="4" s="1"/>
  <c r="N105" i="4" s="1"/>
  <c r="C81" i="11"/>
  <c r="AE11" i="7"/>
  <c r="O11" i="7"/>
  <c r="AC11" i="7"/>
  <c r="M11" i="7"/>
  <c r="E81" i="4"/>
  <c r="B104" i="13"/>
  <c r="B104" i="4"/>
  <c r="S79" i="4"/>
  <c r="AG29" i="7"/>
  <c r="AG35" i="7" s="1"/>
  <c r="S40" i="7"/>
  <c r="S43" i="7" s="1"/>
  <c r="E43" i="7"/>
  <c r="U40" i="7"/>
  <c r="U43" i="7" s="1"/>
  <c r="G40" i="7"/>
  <c r="G43" i="7" s="1"/>
  <c r="W40" i="7"/>
  <c r="W43" i="7" s="1"/>
  <c r="K40" i="7"/>
  <c r="K43" i="7" s="1"/>
  <c r="AA40" i="7"/>
  <c r="AA43" i="7" s="1"/>
  <c r="O40" i="7"/>
  <c r="O43" i="7" s="1"/>
  <c r="AE40" i="7"/>
  <c r="AE43" i="7" s="1"/>
  <c r="Q40" i="7"/>
  <c r="Q43" i="7" s="1"/>
  <c r="AG40" i="7"/>
  <c r="AG43" i="7" s="1"/>
  <c r="AC40" i="7"/>
  <c r="AC43" i="7" s="1"/>
  <c r="R99" i="4"/>
  <c r="E104" i="4"/>
  <c r="B56" i="13"/>
  <c r="B56" i="4"/>
  <c r="C57" i="11"/>
  <c r="C62" i="4"/>
  <c r="Y40" i="7"/>
  <c r="Y43" i="7" s="1"/>
  <c r="Q29" i="7"/>
  <c r="Q35" i="7" s="1"/>
  <c r="I40" i="7"/>
  <c r="I43" i="7" s="1"/>
  <c r="R75" i="4"/>
  <c r="R77" i="4" s="1"/>
  <c r="E77" i="4"/>
  <c r="C54" i="4"/>
  <c r="B47" i="11"/>
  <c r="B46" i="4"/>
  <c r="R46" i="4"/>
  <c r="S46" i="4" s="1"/>
  <c r="E46" i="13" s="1"/>
  <c r="C82" i="11"/>
  <c r="C47" i="11"/>
  <c r="AB48" i="15"/>
  <c r="C97" i="11"/>
  <c r="M40" i="7"/>
  <c r="M43" i="7" s="1"/>
  <c r="K29" i="7"/>
  <c r="K35" i="7" s="1"/>
  <c r="AA29" i="7"/>
  <c r="AA35" i="7" s="1"/>
  <c r="AA37" i="7" s="1"/>
  <c r="M29" i="7"/>
  <c r="M35" i="7" s="1"/>
  <c r="M37" i="7" s="1"/>
  <c r="AC29" i="7"/>
  <c r="AC35" i="7" s="1"/>
  <c r="AC37" i="7" s="1"/>
  <c r="O29" i="7"/>
  <c r="O35" i="7" s="1"/>
  <c r="O37" i="7" s="1"/>
  <c r="AE29" i="7"/>
  <c r="AE35" i="7" s="1"/>
  <c r="AE37" i="7" s="1"/>
  <c r="S29" i="7"/>
  <c r="S35" i="7" s="1"/>
  <c r="S37" i="7" s="1"/>
  <c r="G29" i="7"/>
  <c r="G35" i="7" s="1"/>
  <c r="W29" i="7"/>
  <c r="W35" i="7" s="1"/>
  <c r="W37" i="7" s="1"/>
  <c r="I29" i="7"/>
  <c r="I35" i="7" s="1"/>
  <c r="I37" i="7" s="1"/>
  <c r="Y29" i="7"/>
  <c r="Y35" i="7" s="1"/>
  <c r="Y37" i="7" s="1"/>
  <c r="E45" i="13"/>
  <c r="B46" i="13"/>
  <c r="D81" i="11"/>
  <c r="B79" i="13"/>
  <c r="B99" i="4"/>
  <c r="B45" i="4"/>
  <c r="B30" i="13"/>
  <c r="C100" i="11"/>
  <c r="C76" i="11"/>
  <c r="B100" i="11"/>
  <c r="B105" i="11" s="1"/>
  <c r="B76" i="11"/>
  <c r="B78" i="11" s="1"/>
  <c r="C81" i="4"/>
  <c r="B80" i="11"/>
  <c r="B82" i="11" s="1"/>
  <c r="C31" i="11"/>
  <c r="B99" i="13"/>
  <c r="C46" i="11"/>
  <c r="C38" i="4"/>
  <c r="Q37" i="7" l="1"/>
  <c r="Q49" i="7" s="1"/>
  <c r="K37" i="7"/>
  <c r="G37" i="7"/>
  <c r="E37" i="7"/>
  <c r="E49" i="7" s="1"/>
  <c r="D84" i="11"/>
  <c r="S54" i="4"/>
  <c r="E54" i="13" s="1"/>
  <c r="D47" i="11"/>
  <c r="B96" i="4"/>
  <c r="D97" i="11"/>
  <c r="R83" i="4"/>
  <c r="R96" i="4" s="1"/>
  <c r="E96" i="4"/>
  <c r="AG37" i="7"/>
  <c r="AG49" i="7" s="1"/>
  <c r="U37" i="7"/>
  <c r="U49" i="7" s="1"/>
  <c r="D82" i="11"/>
  <c r="AE49" i="7"/>
  <c r="AE45" i="7"/>
  <c r="Y45" i="7"/>
  <c r="Y49" i="7"/>
  <c r="M49" i="7"/>
  <c r="M45" i="7"/>
  <c r="O49" i="7"/>
  <c r="O45" i="7"/>
  <c r="B54" i="13"/>
  <c r="B54" i="4"/>
  <c r="C63" i="11"/>
  <c r="D63" i="11" s="1"/>
  <c r="D57" i="11"/>
  <c r="D80" i="11"/>
  <c r="D46" i="11"/>
  <c r="D76" i="11"/>
  <c r="C78" i="11"/>
  <c r="D78" i="11" s="1"/>
  <c r="AA45" i="7"/>
  <c r="AA49" i="7"/>
  <c r="E62" i="4"/>
  <c r="R56" i="4"/>
  <c r="R62" i="4" s="1"/>
  <c r="K45" i="7"/>
  <c r="K49" i="7"/>
  <c r="C39" i="11"/>
  <c r="D31" i="11"/>
  <c r="G45" i="7"/>
  <c r="G49" i="7"/>
  <c r="R45" i="4"/>
  <c r="D100" i="11"/>
  <c r="C105" i="11"/>
  <c r="D105" i="11" s="1"/>
  <c r="I45" i="7"/>
  <c r="I49" i="7"/>
  <c r="E45" i="7"/>
  <c r="AC49" i="7"/>
  <c r="AC45" i="7"/>
  <c r="R104" i="4"/>
  <c r="S99" i="4"/>
  <c r="E79" i="13"/>
  <c r="S81" i="4"/>
  <c r="E81" i="13" s="1"/>
  <c r="F38" i="4"/>
  <c r="F63" i="4" s="1"/>
  <c r="F97" i="4" s="1"/>
  <c r="F105" i="4" s="1"/>
  <c r="B81" i="13"/>
  <c r="B81" i="4"/>
  <c r="U45" i="7"/>
  <c r="W45" i="7"/>
  <c r="W49" i="7"/>
  <c r="S45" i="7"/>
  <c r="S49" i="7"/>
  <c r="B38" i="13"/>
  <c r="B38" i="4"/>
  <c r="C63" i="4"/>
  <c r="B49" i="4"/>
  <c r="B50" i="11"/>
  <c r="B55" i="11" s="1"/>
  <c r="B64" i="11" s="1"/>
  <c r="B98" i="11" s="1"/>
  <c r="B106" i="11" s="1"/>
  <c r="B49" i="13"/>
  <c r="C50" i="11"/>
  <c r="C55" i="11" s="1"/>
  <c r="R49" i="4"/>
  <c r="B62" i="4"/>
  <c r="B62" i="13"/>
  <c r="AG45" i="7" l="1"/>
  <c r="AG60" i="7" s="1"/>
  <c r="B63" i="4"/>
  <c r="Q45" i="7"/>
  <c r="Q60" i="7" s="1"/>
  <c r="D55" i="11"/>
  <c r="AC48" i="7"/>
  <c r="AC47" i="7"/>
  <c r="AC60" i="7"/>
  <c r="K48" i="7"/>
  <c r="K47" i="7"/>
  <c r="K60" i="7"/>
  <c r="M48" i="7"/>
  <c r="M47" i="7"/>
  <c r="M60" i="7"/>
  <c r="D50" i="11"/>
  <c r="S60" i="7"/>
  <c r="S48" i="7"/>
  <c r="S47" i="7"/>
  <c r="E47" i="7"/>
  <c r="E60" i="7"/>
  <c r="E48" i="7"/>
  <c r="R54" i="4"/>
  <c r="AG47" i="7"/>
  <c r="AG48" i="7"/>
  <c r="Y47" i="7"/>
  <c r="Y48" i="7"/>
  <c r="Y60" i="7"/>
  <c r="O60" i="7"/>
  <c r="O48" i="7"/>
  <c r="O47" i="7"/>
  <c r="E54" i="4"/>
  <c r="W60" i="7"/>
  <c r="W48" i="7"/>
  <c r="W47" i="7"/>
  <c r="AA48" i="7"/>
  <c r="AA47" i="7"/>
  <c r="AA60" i="7"/>
  <c r="U47" i="7"/>
  <c r="U48" i="7"/>
  <c r="U60" i="7"/>
  <c r="AE60" i="7"/>
  <c r="AE48" i="7"/>
  <c r="AE47" i="7"/>
  <c r="E38" i="4"/>
  <c r="R30" i="4"/>
  <c r="S104" i="4"/>
  <c r="E104" i="13" s="1"/>
  <c r="E99" i="13"/>
  <c r="G60" i="7"/>
  <c r="G48" i="7"/>
  <c r="G47" i="7"/>
  <c r="C97" i="4"/>
  <c r="B63" i="13"/>
  <c r="I47" i="7"/>
  <c r="I48" i="7"/>
  <c r="I60" i="7"/>
  <c r="C64" i="11"/>
  <c r="D39" i="11"/>
  <c r="Q48" i="7" l="1"/>
  <c r="Q47" i="7"/>
  <c r="I67" i="7"/>
  <c r="I62" i="7"/>
  <c r="I66" i="7"/>
  <c r="K66" i="7"/>
  <c r="K67" i="7"/>
  <c r="K62" i="7"/>
  <c r="AE66" i="7"/>
  <c r="AE62" i="7"/>
  <c r="AE67" i="7"/>
  <c r="G67" i="7"/>
  <c r="G66" i="7"/>
  <c r="G62" i="7"/>
  <c r="U67" i="7"/>
  <c r="U66" i="7"/>
  <c r="U62" i="7"/>
  <c r="W67" i="7"/>
  <c r="W66" i="7"/>
  <c r="W62" i="7"/>
  <c r="B97" i="13"/>
  <c r="C105" i="4"/>
  <c r="B97" i="4"/>
  <c r="S62" i="7"/>
  <c r="S67" i="7"/>
  <c r="S66" i="7"/>
  <c r="AC67" i="7"/>
  <c r="AC62" i="7"/>
  <c r="AC66" i="7"/>
  <c r="AG62" i="7"/>
  <c r="AG67" i="7"/>
  <c r="AG66" i="7"/>
  <c r="Y67" i="7"/>
  <c r="Y62" i="7"/>
  <c r="Y66" i="7"/>
  <c r="Q62" i="7"/>
  <c r="Q67" i="7"/>
  <c r="Q66" i="7"/>
  <c r="S30" i="4"/>
  <c r="R38" i="4"/>
  <c r="R63" i="4" s="1"/>
  <c r="R97" i="4" s="1"/>
  <c r="R105" i="4" s="1"/>
  <c r="AA66" i="7"/>
  <c r="AA67" i="7"/>
  <c r="AA62" i="7"/>
  <c r="M67" i="7"/>
  <c r="M62" i="7"/>
  <c r="M66" i="7"/>
  <c r="C98" i="11"/>
  <c r="D64" i="11"/>
  <c r="E67" i="7"/>
  <c r="E66" i="7"/>
  <c r="E62" i="7"/>
  <c r="E63" i="4"/>
  <c r="E97" i="4" s="1"/>
  <c r="E105" i="4" s="1"/>
  <c r="O66" i="7"/>
  <c r="O62" i="7"/>
  <c r="O67" i="7"/>
  <c r="M70" i="7" l="1"/>
  <c r="M72" i="7" s="1"/>
  <c r="U70" i="7"/>
  <c r="U72" i="7" s="1"/>
  <c r="E70" i="7"/>
  <c r="E72" i="7" s="1"/>
  <c r="G70" i="7"/>
  <c r="G72" i="7" s="1"/>
  <c r="I70" i="7"/>
  <c r="I72" i="7" s="1"/>
  <c r="O70" i="7"/>
  <c r="O72" i="7" s="1"/>
  <c r="Y70" i="7"/>
  <c r="Y72" i="7" s="1"/>
  <c r="Q70" i="7"/>
  <c r="Q72" i="7" s="1"/>
  <c r="AC70" i="7"/>
  <c r="AC72" i="7" s="1"/>
  <c r="W70" i="7"/>
  <c r="W72" i="7" s="1"/>
  <c r="S70" i="7"/>
  <c r="S72" i="7" s="1"/>
  <c r="AG70" i="7"/>
  <c r="AG72" i="7" s="1"/>
  <c r="K70" i="7"/>
  <c r="K72" i="7" s="1"/>
  <c r="S38" i="4"/>
  <c r="E30" i="13"/>
  <c r="AA70" i="7"/>
  <c r="AA72" i="7" s="1"/>
  <c r="D98" i="11"/>
  <c r="C106" i="11"/>
  <c r="D106" i="11" s="1"/>
  <c r="AG258" i="26"/>
  <c r="B105" i="4"/>
  <c r="AC454" i="3"/>
  <c r="B105" i="13"/>
  <c r="AE70" i="7"/>
  <c r="AE72" i="7" s="1"/>
  <c r="E38" i="13" l="1"/>
  <c r="S63" i="4"/>
  <c r="AC453" i="3"/>
  <c r="AB47" i="15"/>
  <c r="AB49" i="15" s="1"/>
  <c r="AB255" i="26"/>
  <c r="AG257" i="26" s="1"/>
  <c r="AG259" i="26" s="1"/>
  <c r="AK262" i="26" s="1"/>
  <c r="T797" i="26" s="1"/>
  <c r="AF797" i="26" s="1"/>
  <c r="N154" i="25"/>
  <c r="N155" i="25" l="1"/>
  <c r="N165" i="25"/>
  <c r="S97" i="4"/>
  <c r="E63" i="13"/>
  <c r="E97" i="13" l="1"/>
  <c r="S105" i="4"/>
  <c r="E105" i="13" l="1"/>
  <c r="S107" i="4"/>
  <c r="E107" i="13" l="1"/>
  <c r="AC455" i="3"/>
  <c r="AF540" i="26"/>
  <c r="AF542" i="26" s="1"/>
  <c r="AK548" i="26" s="1"/>
  <c r="T803" i="26" s="1"/>
  <c r="AF803" i="26" s="1"/>
  <c r="AF806" i="26" s="1"/>
  <c r="T11" i="15" l="1"/>
  <c r="T23" i="15" s="1"/>
  <c r="Y11" i="15"/>
  <c r="Y23" i="15" s="1"/>
  <c r="Y26" i="15" s="1"/>
  <c r="Y28" i="15" s="1"/>
  <c r="AD38" i="15" l="1"/>
  <c r="AD40" i="15" s="1"/>
  <c r="T26" i="15"/>
  <c r="T28" i="15" s="1"/>
  <c r="T29" i="15" s="1"/>
  <c r="Y64" i="15"/>
  <c r="Y68" i="15" s="1"/>
  <c r="Y38" i="15" l="1"/>
  <c r="Y40" i="15" s="1"/>
  <c r="Y41" i="15" s="1"/>
  <c r="AB50" i="15" l="1"/>
  <c r="AB54" i="15" s="1"/>
  <c r="AB55" i="15" s="1"/>
  <c r="AB56" i="15" s="1"/>
  <c r="AB57" i="15" l="1"/>
  <c r="M26" i="3"/>
  <c r="P203" i="3" s="1"/>
  <c r="AB59" i="15" l="1"/>
  <c r="AB76" i="15" s="1"/>
  <c r="AB77" i="15" s="1"/>
  <c r="I10" i="27" l="1"/>
  <c r="I11" i="27" s="1"/>
  <c r="I16" i="27" s="1"/>
  <c r="H4" i="27" s="1"/>
  <c r="H5" i="27"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B00-000001000000}">
      <text>
        <r>
          <rPr>
            <sz val="9"/>
            <color indexed="81"/>
            <rFont val="Tahoma"/>
            <family val="2"/>
          </rPr>
          <t>INSERT PERCENTAGE SHARE OF RESIDUAL RECEIPTS CASH FLOW</t>
        </r>
      </text>
    </comment>
    <comment ref="C65"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<sst xmlns="http://schemas.openxmlformats.org/spreadsheetml/2006/main" count="5177" uniqueCount="2733">
  <si>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</si>
  <si>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</si>
  <si>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</si>
  <si>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</si>
  <si>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</si>
  <si>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</si>
  <si>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</si>
  <si>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</si>
  <si>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</si>
  <si>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</si>
  <si>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</si>
  <si>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</si>
  <si>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</si>
  <si>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</si>
  <si>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</si>
  <si>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</si>
  <si>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</si>
  <si>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</si>
  <si>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</si>
  <si>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</si>
  <si>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</si>
  <si>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</si>
  <si>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</si>
  <si>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</si>
  <si>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</si>
  <si>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</si>
  <si>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</si>
  <si>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</si>
  <si>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</si>
  <si>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</si>
  <si>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</si>
  <si>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</si>
  <si>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</si>
  <si>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</si>
  <si>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</si>
  <si>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</si>
  <si>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</si>
  <si>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</si>
  <si>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</si>
  <si>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</si>
  <si>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</si>
  <si>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</si>
  <si>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</si>
  <si>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</si>
  <si>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</si>
  <si>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</si>
  <si>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</si>
  <si>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</si>
  <si>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</si>
  <si>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</si>
  <si>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</si>
  <si>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</si>
  <si>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</si>
  <si>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</si>
  <si>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</si>
  <si>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</si>
  <si>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</si>
  <si>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</si>
  <si>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</si>
  <si>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</si>
  <si>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</si>
  <si>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</si>
  <si>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</si>
  <si>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</si>
  <si>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</si>
  <si>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</si>
  <si>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</si>
  <si>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</si>
  <si>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</si>
  <si>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</si>
  <si>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</si>
  <si>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</si>
  <si>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</si>
  <si>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</si>
  <si>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</si>
  <si>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</si>
  <si>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</si>
  <si>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</si>
  <si>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</si>
  <si>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</si>
  <si>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</si>
  <si>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</si>
  <si>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</si>
  <si>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</si>
  <si>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</si>
  <si>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</si>
  <si>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</si>
  <si>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</si>
  <si>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</si>
  <si>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</si>
  <si>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</si>
  <si>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</si>
  <si>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</si>
  <si>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</si>
  <si>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</si>
  <si>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</si>
  <si>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</si>
  <si>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</si>
  <si>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</si>
  <si>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</si>
  <si>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</si>
  <si>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</si>
  <si>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</si>
  <si>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</si>
  <si>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</si>
  <si>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</si>
  <si>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</si>
  <si>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</si>
  <si>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</si>
  <si>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</si>
  <si>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</si>
  <si>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</si>
  <si>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</si>
  <si>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</si>
  <si>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</si>
  <si>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</si>
  <si>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</si>
  <si>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</si>
  <si>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</si>
  <si>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</si>
  <si>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</si>
  <si>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</si>
  <si>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</si>
  <si>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</si>
  <si>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</si>
  <si>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</si>
  <si>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</si>
  <si>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</si>
  <si>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</si>
  <si>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</si>
  <si>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</si>
  <si>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</si>
  <si>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</si>
  <si>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</si>
  <si>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</si>
  <si>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</si>
  <si>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</si>
  <si>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</si>
  <si>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</si>
  <si>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</si>
  <si>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</si>
  <si>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</si>
  <si>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</si>
  <si>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</si>
  <si>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</si>
  <si>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</si>
  <si>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</si>
  <si>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</si>
  <si>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</si>
  <si>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</si>
  <si>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</si>
  <si>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</si>
  <si>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</si>
  <si>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</si>
  <si>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</si>
  <si>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</si>
  <si>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</si>
  <si>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</si>
  <si>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</si>
  <si>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</si>
  <si>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</si>
  <si>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</si>
  <si>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</si>
  <si>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</si>
  <si>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</si>
  <si>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</si>
  <si>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</si>
  <si>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</si>
  <si>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</si>
  <si>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</si>
  <si>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</si>
  <si>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</si>
  <si>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</si>
  <si>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</si>
  <si>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</si>
  <si>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</si>
  <si>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</si>
  <si>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</si>
  <si>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</si>
  <si>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</si>
  <si>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</si>
  <si>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</si>
  <si>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</si>
  <si>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</si>
  <si>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</si>
  <si>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</si>
  <si>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</si>
  <si>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</si>
  <si>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</si>
  <si>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</si>
  <si>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</si>
  <si>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</si>
  <si>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</si>
  <si>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</si>
  <si>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</si>
  <si>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</si>
  <si>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</si>
  <si>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</si>
  <si>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</si>
  <si>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</si>
  <si>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</si>
  <si>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</si>
  <si>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</si>
  <si>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</si>
  <si>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</si>
  <si>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</si>
  <si>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</si>
  <si>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</si>
  <si>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</si>
  <si>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</si>
  <si>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</si>
  <si>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</si>
  <si>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</si>
  <si>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</si>
  <si>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</si>
  <si>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</si>
  <si>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</si>
  <si>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</si>
  <si>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</si>
  <si>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</si>
  <si>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</si>
  <si>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</si>
  <si>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</si>
  <si>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</si>
  <si>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</si>
  <si>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</si>
  <si>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</si>
  <si>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</si>
  <si>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</si>
  <si>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</si>
  <si>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</si>
  <si>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</si>
  <si>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</si>
  <si>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</si>
  <si>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</si>
  <si>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</si>
  <si>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</si>
  <si>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</si>
  <si>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</si>
  <si>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</si>
  <si>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</si>
  <si>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</si>
  <si>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</si>
  <si>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</si>
  <si>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</si>
  <si>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</si>
  <si>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</si>
  <si>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</si>
  <si>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</si>
  <si>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</si>
  <si>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</si>
  <si>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</si>
  <si>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</si>
  <si>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</si>
  <si>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</si>
  <si>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</si>
  <si>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</si>
  <si>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</si>
  <si>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</si>
  <si>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</si>
  <si>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</si>
  <si>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</si>
  <si>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</si>
  <si>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</si>
  <si>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</si>
  <si>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</si>
  <si>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</si>
  <si>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</si>
  <si>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</si>
  <si>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</si>
  <si>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</si>
  <si>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</si>
  <si>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</si>
  <si>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</si>
  <si>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</si>
  <si>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</si>
  <si>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</si>
  <si>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</si>
  <si>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</si>
  <si>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</si>
  <si>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</si>
  <si>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</si>
  <si>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</si>
  <si>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</si>
  <si>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</si>
  <si>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</si>
  <si>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</si>
  <si>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</si>
  <si>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</si>
  <si>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</si>
  <si>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</si>
  <si>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</si>
  <si>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</si>
  <si>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</si>
  <si>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</si>
  <si>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</si>
  <si>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</si>
  <si>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</si>
  <si>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</si>
  <si>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</si>
  <si>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</si>
  <si>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</si>
  <si>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</si>
  <si>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</si>
  <si>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</si>
  <si>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</si>
  <si>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</si>
  <si>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</si>
  <si>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</si>
  <si>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</si>
  <si>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</si>
  <si>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</si>
  <si>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</si>
  <si>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</si>
  <si>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</si>
  <si>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</si>
  <si>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</si>
  <si>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</si>
  <si>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</si>
  <si>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</si>
  <si>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</si>
  <si>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</si>
  <si>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</si>
  <si>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</si>
  <si>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</si>
  <si>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</si>
  <si>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</si>
  <si>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</si>
  <si>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</si>
  <si>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</si>
  <si>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</si>
  <si>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</si>
  <si>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</si>
  <si>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</si>
  <si>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</si>
  <si>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</si>
  <si>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</si>
  <si>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</si>
  <si>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</si>
  <si>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</si>
  <si>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</si>
  <si>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</si>
  <si>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</si>
  <si>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</si>
  <si>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</si>
  <si>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</si>
  <si>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</si>
  <si>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</si>
  <si>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</si>
  <si>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</si>
  <si>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</si>
  <si>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</si>
  <si>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</si>
  <si>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</si>
  <si>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</si>
  <si>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</si>
  <si>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</si>
  <si>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</si>
  <si>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</si>
  <si>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</si>
  <si>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</si>
  <si>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</si>
  <si>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</si>
  <si>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</si>
  <si>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</si>
  <si>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</si>
  <si>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</si>
  <si>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</si>
  <si>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</si>
  <si>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</si>
  <si>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</si>
  <si>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</si>
  <si>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</si>
  <si>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</si>
  <si>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</si>
  <si>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</si>
  <si>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</si>
  <si>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</si>
  <si>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</si>
  <si>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</si>
  <si>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</si>
  <si>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</si>
  <si>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</si>
  <si>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</si>
  <si>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</si>
  <si>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</si>
  <si>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</si>
  <si>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</si>
  <si>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</si>
  <si>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</si>
  <si>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</si>
  <si>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</si>
  <si>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</si>
  <si>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</si>
  <si>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</si>
  <si>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</si>
  <si>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</si>
  <si>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</si>
  <si>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</si>
  <si>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</si>
  <si>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</si>
  <si>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</si>
  <si>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</si>
  <si>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</si>
  <si>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</si>
  <si>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</si>
  <si>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</si>
  <si>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</si>
  <si>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</si>
  <si>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</si>
  <si>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</si>
  <si>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</si>
  <si>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</si>
  <si>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</si>
  <si>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</si>
  <si>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</si>
  <si>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</si>
  <si>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</si>
  <si>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</si>
  <si>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</si>
  <si>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</si>
  <si>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</si>
  <si>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</si>
  <si>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</si>
  <si>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</si>
  <si>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</si>
  <si>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</si>
  <si>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</si>
  <si>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</si>
  <si>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</si>
  <si>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</si>
  <si>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</si>
  <si>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</si>
  <si>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</si>
  <si>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</si>
  <si>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</si>
  <si>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</si>
  <si>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</si>
  <si>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</si>
  <si>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</si>
  <si>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</si>
  <si>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</si>
  <si>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</si>
  <si>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</si>
  <si>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</si>
  <si>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</si>
  <si>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</si>
  <si>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</si>
  <si>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</si>
  <si>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</si>
  <si>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</si>
  <si>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</si>
  <si>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</si>
  <si>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</si>
  <si>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</si>
  <si>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</si>
  <si>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</si>
  <si>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</si>
  <si>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</si>
  <si>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</si>
  <si>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</si>
  <si>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</si>
  <si>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</si>
  <si>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</si>
  <si>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</si>
  <si>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</si>
  <si>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</si>
  <si>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</si>
  <si>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</si>
  <si>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</si>
  <si>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</si>
  <si>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</si>
  <si>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</si>
  <si>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</si>
  <si>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</si>
  <si>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</si>
  <si>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</si>
  <si>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</si>
  <si>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</si>
  <si>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</si>
  <si>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</si>
  <si>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</si>
  <si>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</si>
  <si>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</si>
  <si>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</si>
  <si>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</si>
  <si>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</si>
  <si>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</si>
  <si>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</si>
  <si>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</si>
  <si>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</si>
  <si>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</si>
  <si>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</si>
  <si>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</si>
  <si>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</si>
  <si>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</si>
  <si>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</si>
  <si>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</si>
  <si>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</si>
  <si>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</si>
  <si>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</si>
  <si>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</si>
  <si>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</si>
  <si>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</si>
  <si>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</si>
  <si>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</si>
  <si>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</si>
  <si>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</si>
  <si>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</si>
  <si>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</si>
  <si>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</si>
  <si>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</si>
  <si>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</si>
  <si>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</si>
  <si>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</si>
  <si>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</si>
  <si>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</si>
  <si>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</si>
  <si>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</si>
  <si>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</si>
  <si>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</si>
  <si>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</si>
  <si>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</si>
  <si>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</si>
  <si>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Ruby Street, L.P.</t>
  </si>
  <si>
    <t>PROJECT NAME:</t>
  </si>
  <si>
    <t>Ruby Street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</si>
  <si>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</si>
  <si>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</si>
  <si>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</si>
  <si>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</si>
  <si>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</si>
  <si>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</si>
  <si>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</si>
  <si>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</si>
  <si>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</si>
  <si>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</si>
  <si>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</si>
  <si>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</si>
  <si>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</si>
  <si>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</si>
  <si>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</si>
  <si>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</si>
  <si>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</si>
  <si>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</si>
  <si>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</si>
  <si>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</si>
  <si>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</si>
  <si>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</si>
  <si>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</si>
  <si>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</si>
  <si>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</si>
  <si>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</si>
  <si>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</si>
  <si>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</si>
  <si>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</si>
  <si>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</si>
  <si>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</si>
  <si>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</si>
  <si>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</si>
  <si>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</si>
  <si>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</si>
  <si>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</si>
  <si>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</si>
  <si>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</si>
  <si>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</si>
  <si>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</si>
  <si>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</si>
  <si>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</si>
  <si>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</si>
  <si>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</si>
  <si>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</si>
  <si>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</si>
  <si>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</si>
  <si>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</si>
  <si>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</si>
  <si>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</si>
  <si>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</si>
  <si>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</si>
  <si>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</si>
  <si>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</si>
  <si>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</si>
  <si>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</si>
  <si>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</si>
  <si>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</si>
  <si>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</si>
  <si>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</si>
  <si>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</si>
  <si>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</si>
  <si>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</si>
  <si>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</si>
  <si>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</si>
  <si>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</si>
  <si>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</si>
  <si>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</si>
  <si>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</si>
  <si>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</si>
  <si>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</si>
  <si>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</si>
  <si>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</si>
  <si>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</si>
  <si>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</si>
  <si>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</si>
  <si>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</si>
  <si>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</si>
  <si>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</si>
  <si>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</si>
  <si>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</si>
  <si>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</si>
  <si>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</si>
  <si>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</si>
  <si>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</si>
  <si>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</si>
  <si>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</si>
  <si>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</si>
  <si>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</si>
  <si>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Alameda County Community Development Agency</t>
  </si>
  <si>
    <t>City Manager:</t>
  </si>
  <si>
    <t xml:space="preserve">Michelle Starratt </t>
  </si>
  <si>
    <t>Title:</t>
  </si>
  <si>
    <t xml:space="preserve">Housing Director </t>
  </si>
  <si>
    <t xml:space="preserve">Mailing Address: </t>
  </si>
  <si>
    <t xml:space="preserve">224 W. Winton Avenue, Room 108 </t>
  </si>
  <si>
    <t xml:space="preserve">City: </t>
  </si>
  <si>
    <t>Hayward</t>
  </si>
  <si>
    <t>ALAMEDA</t>
  </si>
  <si>
    <t>Alameda</t>
  </si>
  <si>
    <t xml:space="preserve">Zip Code: </t>
  </si>
  <si>
    <t>ALPINE</t>
  </si>
  <si>
    <t>Alpine</t>
  </si>
  <si>
    <t>Phone Number:</t>
  </si>
  <si>
    <t>510-670-5404</t>
  </si>
  <si>
    <t>Ext.</t>
  </si>
  <si>
    <t>AMADOR</t>
  </si>
  <si>
    <t>Amador</t>
  </si>
  <si>
    <t xml:space="preserve">FAX Number: </t>
  </si>
  <si>
    <t>BUTTE</t>
  </si>
  <si>
    <t>Butte</t>
  </si>
  <si>
    <t xml:space="preserve">E-mail: </t>
  </si>
  <si>
    <t>michelle.starratt@acgov.org</t>
  </si>
  <si>
    <t>No</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</si>
  <si>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</si>
  <si>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</si>
  <si>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</si>
  <si>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</si>
  <si>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</si>
  <si>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</si>
  <si>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</si>
  <si>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</si>
  <si>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</si>
  <si>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</si>
  <si>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</si>
  <si>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</si>
  <si>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</si>
  <si>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</si>
  <si>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</si>
  <si>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</si>
  <si>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</si>
  <si>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</si>
  <si>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</si>
  <si>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</si>
  <si>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</si>
  <si>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</si>
  <si>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</si>
  <si>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</si>
  <si>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</si>
  <si>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</si>
  <si>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</si>
  <si>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</si>
  <si>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</si>
  <si>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</si>
  <si>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</si>
  <si>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</si>
  <si>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</si>
  <si>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</si>
  <si>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</si>
  <si>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</si>
  <si>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</si>
  <si>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</si>
  <si>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</si>
  <si>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</si>
  <si>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</si>
  <si>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</si>
  <si>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</si>
  <si>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</si>
  <si>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</si>
  <si>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</si>
  <si>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</si>
  <si>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</si>
  <si>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</si>
  <si>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</si>
  <si>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</si>
  <si>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</si>
  <si>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</si>
  <si>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</si>
  <si>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</si>
  <si>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</si>
  <si>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</si>
  <si>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</si>
  <si>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</si>
  <si>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</si>
  <si>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</si>
  <si>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</si>
  <si>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</si>
  <si>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</si>
  <si>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</si>
  <si>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</si>
  <si>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</si>
  <si>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</si>
  <si>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</si>
  <si>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</si>
  <si>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</si>
  <si>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22447 Ruby Street </t>
  </si>
  <si>
    <t>Federal and State:</t>
  </si>
  <si>
    <t>NEVADA</t>
  </si>
  <si>
    <t>Nevada</t>
  </si>
  <si>
    <t>If address is not established, enter detailed description (i.e. NW corner of 26th and Elm)</t>
  </si>
  <si>
    <t>ORANGE</t>
  </si>
  <si>
    <t>Orange</t>
  </si>
  <si>
    <t>PLACER</t>
  </si>
  <si>
    <t>Placer</t>
  </si>
  <si>
    <t>PLUMAS</t>
  </si>
  <si>
    <t>Plumas</t>
  </si>
  <si>
    <t>City:</t>
  </si>
  <si>
    <t>Castro Vallley</t>
  </si>
  <si>
    <t>County:</t>
  </si>
  <si>
    <t>RIVERSIDE</t>
  </si>
  <si>
    <t>Riverside</t>
  </si>
  <si>
    <t>Zip Code:</t>
  </si>
  <si>
    <t>Census Tract:</t>
  </si>
  <si>
    <t>Large Family</t>
  </si>
  <si>
    <t>SACRAMENTO</t>
  </si>
  <si>
    <t>Sacramento</t>
  </si>
  <si>
    <t>Assessor's Parcel Number(s):</t>
  </si>
  <si>
    <t>415-0230-081</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</si>
  <si>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</si>
  <si>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</si>
  <si>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</si>
  <si>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</si>
  <si>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</si>
  <si>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</si>
  <si>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</si>
  <si>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</si>
  <si>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</si>
  <si>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</si>
  <si>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</si>
  <si>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</si>
  <si>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</si>
  <si>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</si>
  <si>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</si>
  <si>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</si>
  <si>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</si>
  <si>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</si>
  <si>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</si>
  <si>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</si>
  <si>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</si>
  <si>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</si>
  <si>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</si>
  <si>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</si>
  <si>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</si>
  <si>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</si>
  <si>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</si>
  <si>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</si>
  <si>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</si>
  <si>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</si>
  <si>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</si>
  <si>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</si>
  <si>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</si>
  <si>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</si>
  <si>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</si>
  <si>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</si>
  <si>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</si>
  <si>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</si>
  <si>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</si>
  <si>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</si>
  <si>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</si>
  <si>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</si>
  <si>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</si>
  <si>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</si>
  <si>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</si>
  <si>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</si>
  <si>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</si>
  <si>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</si>
  <si>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</si>
  <si>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</si>
  <si>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</si>
  <si>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</si>
  <si>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</si>
  <si>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</si>
  <si>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</si>
  <si>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</si>
  <si>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</si>
  <si>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</si>
  <si>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</si>
  <si>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</si>
  <si>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</si>
  <si>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</si>
  <si>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</si>
  <si>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</si>
  <si>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</si>
  <si>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</si>
  <si>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</si>
  <si>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</si>
  <si>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</si>
  <si>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</si>
  <si>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</si>
  <si>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</si>
  <si>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</si>
  <si>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</si>
  <si>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</si>
  <si>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</si>
  <si>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</si>
  <si>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</si>
  <si>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</si>
  <si>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</si>
  <si>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</si>
  <si>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</si>
  <si>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</si>
  <si>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</si>
  <si>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</si>
  <si>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</si>
  <si>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</si>
  <si>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</si>
  <si>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</si>
  <si>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</si>
  <si>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</si>
  <si>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</si>
  <si>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</si>
  <si>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</si>
  <si>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</si>
  <si>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</si>
  <si>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</si>
  <si>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</si>
  <si>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</si>
  <si>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</si>
  <si>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</si>
  <si>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</si>
  <si>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</si>
  <si>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</si>
  <si>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</si>
  <si>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</si>
  <si>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</si>
  <si>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</si>
  <si>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</si>
  <si>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</si>
  <si>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</si>
  <si>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</si>
  <si>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</si>
  <si>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</si>
  <si>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</si>
  <si>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</si>
  <si>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</si>
  <si>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22645 Grand Street</t>
  </si>
  <si>
    <t>State:</t>
  </si>
  <si>
    <t>CA</t>
  </si>
  <si>
    <t>Contact Person:</t>
  </si>
  <si>
    <t>Andrea Osgood</t>
  </si>
  <si>
    <t>Phone:</t>
  </si>
  <si>
    <t>510-247-8103</t>
  </si>
  <si>
    <t>Ext.:</t>
  </si>
  <si>
    <t>Fax:</t>
  </si>
  <si>
    <t xml:space="preserve">Email: </t>
  </si>
  <si>
    <t>aosgood@edenhousing.org</t>
  </si>
  <si>
    <t>both nonprofits</t>
  </si>
  <si>
    <t>Legal Status of Applicant:</t>
  </si>
  <si>
    <t>Parent Company:</t>
  </si>
  <si>
    <t>Eden Housing, Inc.</t>
  </si>
  <si>
    <t>If Other, Specify:</t>
  </si>
  <si>
    <t>both for-profit</t>
  </si>
  <si>
    <t>General Partner(s) Information (post-closing GPs):</t>
  </si>
  <si>
    <t>D(1)</t>
  </si>
  <si>
    <t>General Partner Name:</t>
  </si>
  <si>
    <t>Ruby Street LLC</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</si>
  <si>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</si>
  <si>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</si>
  <si>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</si>
  <si>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</si>
  <si>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</si>
  <si>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</si>
  <si>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</si>
  <si>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</si>
  <si>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</si>
  <si>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</si>
  <si>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</si>
  <si>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</si>
  <si>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</si>
  <si>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</si>
  <si>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</si>
  <si>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</si>
  <si>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</si>
  <si>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</si>
  <si>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</si>
  <si>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 xml:space="preserve">Eden Housing, Inc.										</t>
  </si>
  <si>
    <t>Yajaira Herrera</t>
  </si>
  <si>
    <t>510-247-8110</t>
  </si>
  <si>
    <t>yajaira.Herrera@edenhousing.org</t>
  </si>
  <si>
    <t>Participatory Role:</t>
  </si>
  <si>
    <t>Project Administrator I</t>
  </si>
  <si>
    <t>(e.g., General Partner, Consultant, etc.)</t>
  </si>
  <si>
    <t>II. APPLICATION - SECTION 4: DEVELOPMENT TEAM INFORMATION</t>
  </si>
  <si>
    <t>Indicate and List All Development Team Members</t>
  </si>
  <si>
    <t>Developer:</t>
  </si>
  <si>
    <t>Architect:</t>
  </si>
  <si>
    <t>PYATOK Architects, Inc</t>
  </si>
  <si>
    <t>Address:</t>
  </si>
  <si>
    <t>1611 Telegraph Ave, Suite 200</t>
  </si>
  <si>
    <t>City, State, Zip</t>
  </si>
  <si>
    <t>Hayward, CA, 94541</t>
  </si>
  <si>
    <t>City, State, Zip:</t>
  </si>
  <si>
    <t>Oakland, CA 94612</t>
  </si>
  <si>
    <t xml:space="preserve">Andrea Osgood																		</t>
  </si>
  <si>
    <t>Curtis Caton</t>
  </si>
  <si>
    <t>510-465-7010</t>
  </si>
  <si>
    <t>Email:</t>
  </si>
  <si>
    <t xml:space="preserve">aosgood@edenhousing.org																		</t>
  </si>
  <si>
    <t>ccaton@pyatok.com</t>
  </si>
  <si>
    <t>Attorney:</t>
  </si>
  <si>
    <t>Gubb and Barshay</t>
  </si>
  <si>
    <t>General Contractor:</t>
  </si>
  <si>
    <t>TBD</t>
  </si>
  <si>
    <t>505 14th Street, Ste #450</t>
  </si>
  <si>
    <t>Evan Gross</t>
  </si>
  <si>
    <t>415.781.6600</t>
  </si>
  <si>
    <t>egross@gubbandbarshay.com</t>
  </si>
  <si>
    <t>Tax Professional:</t>
  </si>
  <si>
    <t>Energy Consultant:</t>
  </si>
  <si>
    <t>CPA:</t>
  </si>
  <si>
    <t>Investor:</t>
  </si>
  <si>
    <t>Consultant:</t>
  </si>
  <si>
    <t>Community Economics, Inc.</t>
  </si>
  <si>
    <t>Market Analyst:</t>
  </si>
  <si>
    <t>Raney Planning &amp; Management, Inc</t>
  </si>
  <si>
    <t>538 9th Street, Suite 200</t>
  </si>
  <si>
    <t>1501 Sports Drive, Suite A</t>
  </si>
  <si>
    <t>Oakland, CA 94607</t>
  </si>
  <si>
    <t>Sacramento, CA 95834</t>
  </si>
  <si>
    <t>Diana Downton</t>
  </si>
  <si>
    <t>Stefanie Williams</t>
  </si>
  <si>
    <t>916-372-6100</t>
  </si>
  <si>
    <t>Diana@CommunityEconomics.org</t>
  </si>
  <si>
    <t>swilliams@laurinassociates.com</t>
  </si>
  <si>
    <t>Appraiser:</t>
  </si>
  <si>
    <t>CNA Consultant:</t>
  </si>
  <si>
    <t>Bond Issuer:</t>
  </si>
  <si>
    <t>California Municipal Finance Authority</t>
  </si>
  <si>
    <t>Prop. Mgmt. Co.:</t>
  </si>
  <si>
    <t>Eden Housing Management, Inc.</t>
  </si>
  <si>
    <t>2111 Palomar Airport Rd, Suite 320</t>
  </si>
  <si>
    <t>Carlsbad, CA 92011</t>
  </si>
  <si>
    <t>Hayward, CA 94541</t>
  </si>
  <si>
    <t>Anthony Stubbs</t>
  </si>
  <si>
    <t>Tatiana Blank</t>
  </si>
  <si>
    <t>760-930-1333</t>
  </si>
  <si>
    <t>510.247.8150</t>
  </si>
  <si>
    <t>astubbs@cmfa-ca.com</t>
  </si>
  <si>
    <t>Tatiana.blank@edenhousing.org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</si>
  <si>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</si>
  <si>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</si>
  <si>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</si>
  <si>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</si>
  <si>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</si>
  <si>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</si>
  <si>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</si>
  <si>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</si>
  <si>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</si>
  <si>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</si>
  <si>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</si>
  <si>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</si>
  <si>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</si>
  <si>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</si>
  <si>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</si>
  <si>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</si>
  <si>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</si>
  <si>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</si>
  <si>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</si>
  <si>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</si>
  <si>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</si>
  <si>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</si>
  <si>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</si>
  <si>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</si>
  <si>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</si>
  <si>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</si>
  <si>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</si>
  <si>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</si>
  <si>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</si>
  <si>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</si>
  <si>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</si>
  <si>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</si>
  <si>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</si>
  <si>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</si>
  <si>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</si>
  <si>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Housing Authority of the County of Alameda</t>
  </si>
  <si>
    <t>Signatory of Seller:</t>
  </si>
  <si>
    <t>Christine Gouig, Executive Director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</si>
  <si>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</si>
  <si>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</si>
  <si>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</si>
  <si>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</si>
  <si>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</si>
  <si>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</si>
  <si>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</si>
  <si>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</si>
  <si>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</si>
  <si>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</si>
  <si>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</si>
  <si>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</si>
  <si>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</si>
  <si>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</si>
  <si>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</si>
  <si>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</si>
  <si>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</si>
  <si>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</si>
  <si>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</si>
  <si>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</si>
  <si>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</si>
  <si>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</si>
  <si>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</si>
  <si>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</si>
  <si>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</si>
  <si>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</si>
  <si>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</si>
  <si>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</si>
  <si>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</si>
  <si>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</si>
  <si>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</si>
  <si>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</si>
  <si>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4 story apartment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</si>
  <si>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</si>
  <si>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</si>
  <si>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</si>
  <si>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</si>
  <si>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</si>
  <si>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</si>
  <si>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</si>
  <si>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</si>
  <si>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</si>
  <si>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</si>
  <si>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</si>
  <si>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</si>
  <si>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</si>
  <si>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</si>
  <si>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</si>
  <si>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</si>
  <si>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</si>
  <si>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</si>
  <si>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</si>
  <si>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</si>
  <si>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</si>
  <si>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</si>
  <si>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</si>
  <si>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</si>
  <si>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</si>
  <si>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</si>
  <si>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</si>
  <si>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</si>
  <si>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</si>
  <si>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</si>
  <si>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</si>
  <si>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</si>
  <si>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</si>
  <si>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</si>
  <si>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</si>
  <si>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</si>
  <si>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</si>
  <si>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</si>
  <si>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</si>
  <si>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</si>
  <si>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</si>
  <si>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</si>
  <si>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</si>
  <si>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</si>
  <si>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</si>
  <si>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</si>
  <si>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</si>
  <si>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</si>
  <si>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</si>
  <si>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</si>
  <si>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</si>
  <si>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</si>
  <si>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</si>
  <si>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</si>
  <si>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</si>
  <si>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</si>
  <si>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</si>
  <si>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</si>
  <si>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</si>
  <si>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</si>
  <si>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</si>
  <si>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</si>
  <si>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</si>
  <si>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</si>
  <si>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</si>
  <si>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</si>
  <si>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</si>
  <si>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R-S-D20</t>
  </si>
  <si>
    <t>Current Zoning and Maximum Density</t>
  </si>
  <si>
    <t>Residential Multifamily 29.43 DU/AC</t>
  </si>
  <si>
    <t>Proposed Zoning and Maximum Density</t>
  </si>
  <si>
    <t>Occupancy restrictions that run with the land due to CUP’s or density bonuses?</t>
  </si>
  <si>
    <t xml:space="preserve">Alameda County will record a Density Bonus Agreement concurrent with construction close. The Density Bonus Agreement will restrict 10% of the base density number of units as very low-income units. Since the base density was 65 units before Density Bonus was applied, we will restrict 7 units (65 x 10%, rounded up) to be affordable to households at 50% AMI or below using Health and Safety Code rents. </t>
  </si>
  <si>
    <t>Subject to Inclusionary Zoning?</t>
  </si>
  <si>
    <t>Building Height Requirements</t>
  </si>
  <si>
    <t>55'</t>
  </si>
  <si>
    <t>Required Parking Ratio</t>
  </si>
  <si>
    <t>studio: 1, 1BR: 1, 2BR or more: 2</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</si>
  <si>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</si>
  <si>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</si>
  <si>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</si>
  <si>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</si>
  <si>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</si>
  <si>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</si>
  <si>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</si>
  <si>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</si>
  <si>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</si>
  <si>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</si>
  <si>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</si>
  <si>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</si>
  <si>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</si>
  <si>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</si>
  <si>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</si>
  <si>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</si>
  <si>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</si>
  <si>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</si>
  <si>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</si>
  <si>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</si>
  <si>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</si>
  <si>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</si>
  <si>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</si>
  <si>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</si>
  <si>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</si>
  <si>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</si>
  <si>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</si>
  <si>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</si>
  <si>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</si>
  <si>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</si>
  <si>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HCD - NPLH</t>
  </si>
  <si>
    <t>AHP</t>
  </si>
  <si>
    <t>HCD - HHC</t>
  </si>
  <si>
    <t>Regional Center of the East Bay</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</si>
  <si>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</si>
  <si>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</si>
  <si>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</si>
  <si>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</si>
  <si>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</si>
  <si>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</si>
  <si>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</si>
  <si>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</si>
  <si>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</si>
  <si>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</si>
  <si>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</si>
  <si>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</si>
  <si>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</si>
  <si>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</si>
  <si>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</si>
  <si>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 Tax-exempt</t>
  </si>
  <si>
    <t>Variable</t>
  </si>
  <si>
    <t>Construction Loan - Taxable</t>
  </si>
  <si>
    <t>Alameda County</t>
  </si>
  <si>
    <t>Fixed</t>
  </si>
  <si>
    <t>6)</t>
  </si>
  <si>
    <t>GP Equity</t>
  </si>
  <si>
    <t>7)</t>
  </si>
  <si>
    <t>LP Equity - TBD</t>
  </si>
  <si>
    <t>8)</t>
  </si>
  <si>
    <t>Costs Deferred to Perm Conversion</t>
  </si>
  <si>
    <t>9)</t>
  </si>
  <si>
    <t>Deferred Interest - Soft Loans</t>
  </si>
  <si>
    <t>10)</t>
  </si>
  <si>
    <t>11)</t>
  </si>
  <si>
    <t>12)</t>
  </si>
  <si>
    <t>Total Funds For Construction:</t>
  </si>
  <si>
    <t>Lender/Source:</t>
  </si>
  <si>
    <t>JPMorgan Chase Bank, N.A.</t>
  </si>
  <si>
    <t>Contact Name:</t>
  </si>
  <si>
    <t>James Vossoughi</t>
  </si>
  <si>
    <t>(415) 315-6708</t>
  </si>
  <si>
    <t>Type of Financing:</t>
  </si>
  <si>
    <t>construction financing</t>
  </si>
  <si>
    <t>Variable Rate Index (if applicable):</t>
  </si>
  <si>
    <t>1 month SOFR</t>
  </si>
  <si>
    <t>Is the Lender/Source Committed?</t>
  </si>
  <si>
    <t>224 W Winton Ave, Room 108</t>
  </si>
  <si>
    <t>333 Bush Street, Suite 2700</t>
  </si>
  <si>
    <t>Michelle Starratt</t>
  </si>
  <si>
    <t>Kirby Ung</t>
  </si>
  <si>
    <t>(415) 616-1000</t>
  </si>
  <si>
    <t>soft financing</t>
  </si>
  <si>
    <t>500 Davis Street, Suite 100</t>
  </si>
  <si>
    <t>San Leandro</t>
  </si>
  <si>
    <t>Lisa Kleinbub</t>
  </si>
  <si>
    <t>510-618-7705</t>
  </si>
  <si>
    <t>510-582-1460</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</si>
  <si>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</si>
  <si>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</si>
  <si>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</si>
  <si>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</si>
  <si>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</si>
  <si>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</si>
  <si>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</si>
  <si>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</si>
  <si>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</si>
  <si>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</si>
  <si>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</si>
  <si>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</si>
  <si>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</si>
  <si>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</si>
  <si>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</si>
  <si>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</si>
  <si>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</si>
  <si>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</si>
  <si>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Permanent Mortgage</t>
  </si>
  <si>
    <t>TOTAL LI Bedrooms</t>
  </si>
  <si>
    <t>HCD - Housing for a Healthy CA</t>
  </si>
  <si>
    <t>Residual</t>
  </si>
  <si>
    <t>Deferred</t>
  </si>
  <si>
    <t>HCD - No Place Like Home</t>
  </si>
  <si>
    <t>manager(s)</t>
  </si>
  <si>
    <t>Deferred Developer Fee</t>
  </si>
  <si>
    <t>TOTAL Manager Units</t>
  </si>
  <si>
    <t>TOTAL Manager Bedrooms</t>
  </si>
  <si>
    <t>market rate</t>
  </si>
  <si>
    <t>market rate AMIs</t>
  </si>
  <si>
    <t>Total Permanent Financing:</t>
  </si>
  <si>
    <t>Total Tax Credit Equity:</t>
  </si>
  <si>
    <t>Total Sources of Project Funds:</t>
  </si>
  <si>
    <t>2020 W. El Camino Avenue, Suite 200</t>
  </si>
  <si>
    <t>Colleen O’Meara</t>
  </si>
  <si>
    <t>(916) 263-1099</t>
  </si>
  <si>
    <t>perm financing</t>
  </si>
  <si>
    <t>TOTAL Market Units</t>
  </si>
  <si>
    <t>TOTAL Market Units at or below 100% AMI</t>
  </si>
  <si>
    <t>TOTAL Market BRs</t>
  </si>
  <si>
    <t>2020 W. El Camino Avenue, Suite 670</t>
  </si>
  <si>
    <t>total sum for threshold basis limit</t>
  </si>
  <si>
    <t>TOTAL LI &amp; Market BRs</t>
  </si>
  <si>
    <t>Tanya Danna</t>
  </si>
  <si>
    <t>(916) 776-7709</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</si>
  <si>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</si>
  <si>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</si>
  <si>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</si>
  <si>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</si>
  <si>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</si>
  <si>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</si>
  <si>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</si>
  <si>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</si>
  <si>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</si>
  <si>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</si>
  <si>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</si>
  <si>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</si>
  <si>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</si>
  <si>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</si>
  <si>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</si>
  <si>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</si>
  <si>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</si>
  <si>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</si>
  <si>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</si>
  <si>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</si>
  <si>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</si>
  <si>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</si>
  <si>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</si>
  <si>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</si>
  <si>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</si>
  <si>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</si>
  <si>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</si>
  <si>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</si>
  <si>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</si>
  <si>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</si>
  <si>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</si>
  <si>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</si>
  <si>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</si>
  <si>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</si>
  <si>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Homeless</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</si>
  <si>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</si>
  <si>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</si>
  <si>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</si>
  <si>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</si>
  <si>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</si>
  <si>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</si>
  <si>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</si>
  <si>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</si>
  <si>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</si>
  <si>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</si>
  <si>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</si>
  <si>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</si>
  <si>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</si>
  <si>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</si>
  <si>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</si>
  <si>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</si>
  <si>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</si>
  <si>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</si>
  <si>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</si>
  <si>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</si>
  <si>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</si>
  <si>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</si>
  <si>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</si>
  <si>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</si>
  <si>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</si>
  <si>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</si>
  <si>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</si>
  <si>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</si>
  <si>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</si>
  <si>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</si>
  <si>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</si>
  <si>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</si>
  <si>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</si>
  <si>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</si>
  <si>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</si>
  <si>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</si>
  <si>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</si>
  <si>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</si>
  <si>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</si>
  <si>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</si>
  <si>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</si>
  <si>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</si>
  <si>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</si>
  <si>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</si>
  <si>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</si>
  <si>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</si>
  <si>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</si>
  <si>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</si>
  <si>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</si>
  <si>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</si>
  <si>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</si>
  <si>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</si>
  <si>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</si>
  <si>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</si>
  <si>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</si>
  <si>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</si>
  <si>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</si>
  <si>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</si>
  <si>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</si>
  <si>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Exp, Training/Compliance, Internet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</si>
  <si>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</si>
  <si>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</si>
  <si>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</si>
  <si>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</si>
  <si>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</si>
  <si>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</si>
  <si>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</si>
  <si>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</si>
  <si>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</si>
  <si>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</si>
  <si>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</si>
  <si>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</si>
  <si>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</si>
  <si>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insurance, pension, taxes, workers comp</t>
  </si>
  <si>
    <t>Total Payroll / Payroll Taxes:</t>
  </si>
  <si>
    <t>Total Insurance:</t>
  </si>
  <si>
    <t>Painting:</t>
  </si>
  <si>
    <t>Repairs:</t>
  </si>
  <si>
    <t>Trash Removal:</t>
  </si>
  <si>
    <t>Exterminating:</t>
  </si>
  <si>
    <t>Grounds:</t>
  </si>
  <si>
    <t>Elevator:</t>
  </si>
  <si>
    <t>Janitor and cleaning</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</si>
  <si>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</si>
  <si>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</si>
  <si>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</si>
  <si>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</si>
  <si>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</si>
  <si>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</si>
  <si>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</si>
  <si>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</si>
  <si>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</si>
  <si>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</si>
  <si>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</si>
  <si>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</si>
  <si>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</si>
  <si>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</si>
  <si>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</si>
  <si>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</si>
  <si>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</si>
  <si>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</si>
  <si>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</si>
  <si>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</si>
  <si>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</si>
  <si>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</si>
  <si>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</si>
  <si>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</si>
  <si>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</si>
  <si>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</si>
  <si>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</si>
  <si>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</si>
  <si>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</si>
  <si>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</si>
  <si>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</si>
  <si>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</si>
  <si>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</si>
  <si>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</si>
  <si>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</si>
  <si>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</si>
  <si>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</si>
  <si>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</si>
  <si>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</si>
  <si>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</si>
  <si>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</si>
  <si>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</si>
  <si>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</si>
  <si>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</si>
  <si>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</si>
  <si>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</si>
  <si>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</si>
  <si>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HHC and HCD-NPLH</t>
  </si>
  <si>
    <t>Local:</t>
  </si>
  <si>
    <t>Alameda County and Regional Center of the East Bay</t>
  </si>
  <si>
    <t>Indicate By Percent Of Units Affected, Any Rental Subsidy Expected To Be Available To The Project.</t>
  </si>
  <si>
    <t>Approval Date:</t>
  </si>
  <si>
    <t>Source:</t>
  </si>
  <si>
    <t>No Place Like Home - COSR</t>
  </si>
  <si>
    <t>If Section 8:</t>
  </si>
  <si>
    <t>Project-based vouchers (PBVs)</t>
  </si>
  <si>
    <t>Percentage:</t>
  </si>
  <si>
    <t>Units Subsidized:</t>
  </si>
  <si>
    <t>Amount Per Year:</t>
  </si>
  <si>
    <t>Total Subsidy:</t>
  </si>
  <si>
    <t>Term:</t>
  </si>
  <si>
    <t>20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</si>
  <si>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</si>
  <si>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</si>
  <si>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</si>
  <si>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</si>
  <si>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</si>
  <si>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</si>
  <si>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</si>
  <si>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</si>
  <si>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</si>
  <si>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</si>
  <si>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</si>
  <si>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</si>
  <si>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</si>
  <si>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</si>
  <si>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</si>
  <si>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</si>
  <si>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</si>
  <si>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</si>
  <si>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</si>
  <si>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</si>
  <si>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</si>
  <si>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</si>
  <si>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</si>
  <si>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</si>
  <si>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</si>
  <si>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</si>
  <si>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</si>
  <si>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Housing Authority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</si>
  <si>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</si>
  <si>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</si>
  <si>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</si>
  <si>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</si>
  <si>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</si>
  <si>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</si>
  <si>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</si>
  <si>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</si>
  <si>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</si>
  <si>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</si>
  <si>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</si>
  <si>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</si>
  <si>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</si>
  <si>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</si>
  <si>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</si>
  <si>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</si>
  <si>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</si>
  <si>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</si>
  <si>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</si>
  <si>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</si>
  <si>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</si>
  <si>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</si>
  <si>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</si>
  <si>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</si>
  <si>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</si>
  <si>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</si>
  <si>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</si>
  <si>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</si>
  <si>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</si>
  <si>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</si>
  <si>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</si>
  <si>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</si>
  <si>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</si>
  <si>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</si>
  <si>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</si>
  <si>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</si>
  <si>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</si>
  <si>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</si>
  <si>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</si>
  <si>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</si>
  <si>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</si>
  <si>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</si>
  <si>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</si>
  <si>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</si>
  <si>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</si>
  <si>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</si>
  <si>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</si>
  <si>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</si>
  <si>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</si>
  <si>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</si>
  <si>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</si>
  <si>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</si>
  <si>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</si>
  <si>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</si>
  <si>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</si>
  <si>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</si>
  <si>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</si>
  <si>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</si>
  <si>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</si>
  <si>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</si>
  <si>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</si>
  <si>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</si>
  <si>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</si>
  <si>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</si>
  <si>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</si>
  <si>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</si>
  <si>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</si>
  <si>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</si>
  <si>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</si>
  <si>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</si>
  <si>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</si>
  <si>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</si>
  <si>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</si>
  <si>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</si>
  <si>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</si>
  <si>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</si>
  <si>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</si>
  <si>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</si>
  <si>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</si>
  <si>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</si>
  <si>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</si>
  <si>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</si>
  <si>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</si>
  <si>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</si>
  <si>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</si>
  <si>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</si>
  <si>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</si>
  <si>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</si>
  <si>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</si>
  <si>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</si>
  <si>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</si>
  <si>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</si>
  <si>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</si>
  <si>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</si>
  <si>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</si>
  <si>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</si>
  <si>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</si>
  <si>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</si>
  <si>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</si>
  <si>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</si>
  <si>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</si>
  <si>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</si>
  <si>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</si>
  <si>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</si>
  <si>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</si>
  <si>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</si>
  <si>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</si>
  <si>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</si>
  <si>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</si>
  <si>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</si>
  <si>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</si>
  <si>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</si>
  <si>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</si>
  <si>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</si>
  <si>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</si>
  <si>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</si>
  <si>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</si>
  <si>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</si>
  <si>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</si>
  <si>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</si>
  <si>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</si>
  <si>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</si>
  <si>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</si>
  <si>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</si>
  <si>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</si>
  <si>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</si>
  <si>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</si>
  <si>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</si>
  <si>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</si>
  <si>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</si>
  <si>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</si>
  <si>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</si>
  <si>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</si>
  <si>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</si>
  <si>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</si>
  <si>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</si>
  <si>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</si>
  <si>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</si>
  <si>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</si>
  <si>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</si>
  <si>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</si>
  <si>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</si>
  <si>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</si>
  <si>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</si>
  <si>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</si>
  <si>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</si>
  <si>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</si>
  <si>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</si>
  <si>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</si>
  <si>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</si>
  <si>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</si>
  <si>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</si>
  <si>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</si>
  <si>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</si>
  <si>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</si>
  <si>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</si>
  <si>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</si>
  <si>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</si>
  <si>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</si>
  <si>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</si>
  <si>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</si>
  <si>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</si>
  <si>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</si>
  <si>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</si>
  <si>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</si>
  <si>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</si>
  <si>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</si>
  <si>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</si>
  <si>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</si>
  <si>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</si>
  <si>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</si>
  <si>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</si>
  <si>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</si>
  <si>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</si>
  <si>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</si>
  <si>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</si>
  <si>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</si>
  <si>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</si>
  <si>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</si>
  <si>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</si>
  <si>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</si>
  <si>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</si>
  <si>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</si>
  <si>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</si>
  <si>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</si>
  <si>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</si>
  <si>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</si>
  <si>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</si>
  <si>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</si>
  <si>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</si>
  <si>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</si>
  <si>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</si>
  <si>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</si>
  <si>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</si>
  <si>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</si>
  <si>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</si>
  <si>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</si>
  <si>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</si>
  <si>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</si>
  <si>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</si>
  <si>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</si>
  <si>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</si>
  <si>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</si>
  <si>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</si>
  <si>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</si>
  <si>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</si>
  <si>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</si>
  <si>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</si>
  <si>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</si>
  <si>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</si>
  <si>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</si>
  <si>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</si>
  <si>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</si>
  <si>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</si>
  <si>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</si>
  <si>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</si>
  <si>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</si>
  <si>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</si>
  <si>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</si>
  <si>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</si>
  <si>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</si>
  <si>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</si>
  <si>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</si>
  <si>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</si>
  <si>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</si>
  <si>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</si>
  <si>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</si>
  <si>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</si>
  <si>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</si>
  <si>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</si>
  <si>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</si>
  <si>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</si>
  <si>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</si>
  <si>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</si>
  <si>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</si>
  <si>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</si>
  <si>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</si>
  <si>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</si>
  <si>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</si>
  <si>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</si>
  <si>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</si>
  <si>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</si>
  <si>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</si>
  <si>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</si>
  <si>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</si>
  <si>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</si>
  <si>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</si>
  <si>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</si>
  <si>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</si>
  <si>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</si>
  <si>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</si>
  <si>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</si>
  <si>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</si>
  <si>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</si>
  <si>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</si>
  <si>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</si>
  <si>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</si>
  <si>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</si>
  <si>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</si>
  <si>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</si>
  <si>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</si>
  <si>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</si>
  <si>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</si>
  <si>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</si>
  <si>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</si>
  <si>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</si>
  <si>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</si>
  <si>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</si>
  <si>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</si>
  <si>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</si>
  <si>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</si>
  <si>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</si>
  <si>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</si>
  <si>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</si>
  <si>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</si>
  <si>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</si>
  <si>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</si>
  <si>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</si>
  <si>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</si>
  <si>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</si>
  <si>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</si>
  <si>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</si>
  <si>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</si>
  <si>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</si>
  <si>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</si>
  <si>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</si>
  <si>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</si>
  <si>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</si>
  <si>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</si>
  <si>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</si>
  <si>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</si>
  <si>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</si>
  <si>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</si>
  <si>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</si>
  <si>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</si>
  <si>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</si>
  <si>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</si>
  <si>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</si>
  <si>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</si>
  <si>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</si>
  <si>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</si>
  <si>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</si>
  <si>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</si>
  <si>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</si>
  <si>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</si>
  <si>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</si>
  <si>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</si>
  <si>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</si>
  <si>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</si>
  <si>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</si>
  <si>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</si>
  <si>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</si>
  <si>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</si>
  <si>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</si>
  <si>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</si>
  <si>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</si>
  <si>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</si>
  <si>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</si>
  <si>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</si>
  <si>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</si>
  <si>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</si>
  <si>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</si>
  <si>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</si>
  <si>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</si>
  <si>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</si>
  <si>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</si>
  <si>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</si>
  <si>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</si>
  <si>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</si>
  <si>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</si>
  <si>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</si>
  <si>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</si>
  <si>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</si>
  <si>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</si>
  <si>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</si>
  <si>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</si>
  <si>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</si>
  <si>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</si>
  <si>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</si>
  <si>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</si>
  <si>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</si>
  <si>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</si>
  <si>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</si>
  <si>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</si>
  <si>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</si>
  <si>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</si>
  <si>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</si>
  <si>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</si>
  <si>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</si>
  <si>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</si>
  <si>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</si>
  <si>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</si>
  <si>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</si>
  <si>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</si>
  <si>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</si>
  <si>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</si>
  <si>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</si>
  <si>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</si>
  <si>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</si>
  <si>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</si>
  <si>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</si>
  <si>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</si>
  <si>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</si>
  <si>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</si>
  <si>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</si>
  <si>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</si>
  <si>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</si>
  <si>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</si>
  <si>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</si>
  <si>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</si>
  <si>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</si>
  <si>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</si>
  <si>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</si>
  <si>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</si>
  <si>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</si>
  <si>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</si>
  <si>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</si>
  <si>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</si>
  <si>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</si>
  <si>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</si>
  <si>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</si>
  <si>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</si>
  <si>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</si>
  <si>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</si>
  <si>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</si>
  <si>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</si>
  <si>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</si>
  <si>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</si>
  <si>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</si>
  <si>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</si>
  <si>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</si>
  <si>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</si>
  <si>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</si>
  <si>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</si>
  <si>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</si>
  <si>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</si>
  <si>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</si>
  <si>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</si>
  <si>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</si>
  <si>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</si>
  <si>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</si>
  <si>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</si>
  <si>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</si>
  <si>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(Local Lender Fees)</t>
  </si>
  <si>
    <t>Total Construction Interest &amp; Fees</t>
  </si>
  <si>
    <t>Loan Origination Fee</t>
  </si>
  <si>
    <t>Other: (Perm Lender Costs and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</si>
  <si>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</si>
  <si>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</si>
  <si>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</si>
  <si>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</si>
  <si>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</si>
  <si>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</si>
  <si>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</si>
  <si>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 Costs)</t>
  </si>
  <si>
    <t>Total Legal and Consulting Costs</t>
  </si>
  <si>
    <t>RESERVES</t>
  </si>
  <si>
    <t>Rent Reserves</t>
  </si>
  <si>
    <t>Capitalized Rent Reserves</t>
  </si>
  <si>
    <t>Required Capitalized Replacement Reserve</t>
  </si>
  <si>
    <t>3-Month Operating Reserve</t>
  </si>
  <si>
    <t>Other: (NPLH Supplemental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</si>
  <si>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</si>
  <si>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</si>
  <si>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</si>
  <si>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</si>
  <si>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</si>
  <si>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</si>
  <si>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</si>
  <si>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</si>
  <si>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</si>
  <si>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</si>
  <si>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</si>
  <si>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</si>
  <si>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</si>
  <si>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</si>
  <si>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</si>
  <si>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</si>
  <si>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</si>
  <si>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</si>
  <si>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</si>
  <si>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</si>
  <si>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</si>
  <si>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</si>
  <si>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</si>
  <si>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</si>
  <si>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</si>
  <si>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</si>
  <si>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</si>
  <si>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</si>
  <si>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</si>
  <si>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</si>
  <si>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</si>
  <si>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</si>
  <si>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</si>
  <si>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</si>
  <si>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</si>
  <si>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</si>
  <si>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</si>
  <si>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</si>
  <si>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</si>
  <si>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</si>
  <si>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</si>
  <si>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</si>
  <si>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</si>
  <si>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</si>
  <si>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</si>
  <si>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</si>
  <si>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</si>
  <si>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</si>
  <si>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</si>
  <si>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</si>
  <si>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</si>
  <si>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</si>
  <si>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</si>
  <si>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</si>
  <si>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</si>
  <si>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</si>
  <si>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</si>
  <si>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</si>
  <si>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</si>
  <si>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</si>
  <si>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</si>
  <si>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</si>
  <si>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</si>
  <si>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</si>
  <si>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</si>
  <si>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</si>
  <si>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</si>
  <si>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</si>
  <si>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</si>
  <si>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</si>
  <si>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</si>
  <si>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</si>
  <si>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</si>
  <si>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</si>
  <si>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</si>
  <si>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</si>
  <si>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</si>
  <si>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</si>
  <si>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</si>
  <si>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</si>
  <si>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</si>
  <si>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</si>
  <si>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</si>
  <si>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</si>
  <si>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</si>
  <si>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</si>
  <si>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</si>
  <si>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</si>
  <si>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</si>
  <si>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</si>
  <si>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</si>
  <si>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</si>
  <si>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</si>
  <si>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</si>
  <si>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</si>
  <si>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</si>
  <si>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</si>
  <si>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</si>
  <si>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</si>
  <si>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</si>
  <si>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</si>
  <si>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</si>
  <si>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</si>
  <si>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</si>
  <si>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</si>
  <si>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</si>
  <si>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</si>
  <si>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</si>
  <si>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</si>
  <si>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</si>
  <si>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</si>
  <si>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</si>
  <si>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</si>
  <si>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</si>
  <si>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</si>
  <si>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</si>
  <si>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</si>
  <si>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</si>
  <si>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</si>
  <si>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</si>
  <si>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</si>
  <si>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</si>
  <si>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Services Company 1</t>
  </si>
  <si>
    <t>Services Company 2</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</si>
  <si>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</si>
  <si>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</si>
  <si>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</si>
  <si>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</si>
  <si>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</si>
  <si>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</si>
  <si>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</si>
  <si>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</si>
  <si>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</si>
  <si>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</si>
  <si>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</si>
  <si>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</si>
  <si>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</si>
  <si>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</si>
  <si>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</si>
  <si>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</si>
  <si>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</si>
  <si>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</si>
  <si>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</si>
  <si>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</si>
  <si>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</si>
  <si>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</si>
  <si>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</si>
  <si>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</si>
  <si>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</si>
  <si>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</si>
  <si>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</si>
  <si>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</si>
  <si>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</si>
  <si>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</si>
  <si>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</si>
  <si>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</si>
  <si>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</si>
  <si>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</si>
  <si>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</si>
  <si>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</si>
  <si>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</si>
  <si>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</si>
  <si>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</si>
  <si>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</si>
  <si>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</si>
  <si>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</si>
  <si>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</si>
  <si>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</si>
  <si>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</si>
  <si>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</si>
  <si>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</si>
  <si>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</si>
  <si>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</si>
  <si>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</si>
  <si>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</si>
  <si>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</si>
  <si>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</si>
  <si>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</si>
  <si>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</si>
  <si>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</si>
  <si>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</si>
  <si>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</si>
  <si>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</si>
  <si>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</si>
  <si>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</si>
  <si>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</si>
  <si>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</si>
  <si>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</si>
  <si>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</si>
  <si>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</si>
  <si>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</si>
  <si>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</si>
  <si>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</si>
  <si>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</si>
  <si>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</si>
  <si>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</si>
  <si>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</si>
  <si>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</si>
  <si>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</si>
  <si>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</si>
  <si>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</si>
  <si>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</si>
  <si>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</si>
  <si>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</si>
  <si>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</si>
  <si>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</si>
  <si>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</si>
  <si>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</si>
  <si>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</si>
  <si>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</si>
  <si>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</si>
  <si>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</si>
  <si>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</si>
  <si>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</si>
  <si>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</si>
  <si>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</si>
  <si>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</si>
  <si>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</si>
  <si>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</si>
  <si>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</si>
  <si>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</si>
  <si>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</si>
  <si>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</si>
  <si>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</si>
  <si>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</si>
  <si>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</si>
  <si>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</si>
  <si>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</si>
  <si>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</si>
  <si>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</si>
  <si>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</si>
  <si>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</si>
  <si>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</si>
  <si>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</si>
  <si>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</si>
  <si>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</si>
  <si>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</si>
  <si>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</si>
  <si>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</si>
  <si>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</si>
  <si>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</si>
  <si>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</si>
  <si>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</si>
  <si>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</si>
  <si>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</si>
  <si>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</si>
  <si>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</si>
  <si>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</si>
  <si>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</si>
  <si>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</si>
  <si>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</si>
  <si>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</si>
  <si>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</si>
  <si>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</si>
  <si>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</si>
  <si>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</si>
  <si>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</si>
  <si>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</si>
  <si>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</si>
  <si>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</si>
  <si>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</si>
  <si>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</si>
  <si>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</si>
  <si>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</si>
  <si>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</si>
  <si>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</si>
  <si>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</si>
  <si>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</si>
  <si>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</si>
  <si>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</si>
  <si>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</si>
  <si>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</si>
  <si>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</si>
  <si>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</si>
  <si>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</si>
  <si>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</si>
  <si>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</si>
  <si>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</si>
  <si>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</si>
  <si>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</si>
  <si>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</si>
  <si>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</si>
  <si>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</si>
  <si>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</si>
  <si>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</si>
  <si>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</si>
  <si>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</si>
  <si>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</si>
  <si>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Ruby Street Apartments LLC (an affiliate of Eden Housing,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</si>
  <si>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</si>
  <si>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</si>
  <si>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</si>
  <si>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</si>
  <si>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</si>
  <si>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</si>
  <si>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</si>
  <si>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</si>
  <si>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</si>
  <si>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</si>
  <si>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</si>
  <si>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</si>
  <si>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</si>
  <si>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</si>
  <si>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</si>
  <si>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</si>
  <si>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</si>
  <si>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</si>
  <si>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</si>
  <si>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</si>
  <si>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</si>
  <si>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</si>
  <si>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</si>
  <si>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</si>
  <si>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</si>
  <si>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</si>
  <si>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</si>
  <si>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</si>
  <si>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</si>
  <si>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</si>
  <si>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</si>
  <si>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</si>
  <si>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</si>
  <si>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</si>
  <si>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</si>
  <si>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</si>
  <si>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</si>
  <si>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</si>
  <si>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</si>
  <si>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HCD NPLH</t>
  </si>
  <si>
    <t>Regional Center of the East Bay, Inc</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</si>
  <si>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</si>
  <si>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</si>
  <si>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</si>
  <si>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</si>
  <si>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</si>
  <si>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</si>
  <si>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</si>
  <si>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</si>
  <si>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</si>
  <si>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</si>
  <si>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</si>
  <si>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</si>
  <si>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</si>
  <si>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</si>
  <si>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</si>
  <si>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</si>
  <si>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</si>
  <si>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</si>
  <si>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</si>
  <si>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</si>
  <si>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</si>
  <si>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</si>
  <si>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</si>
  <si>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</si>
  <si>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</si>
  <si>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</si>
  <si>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</si>
  <si>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</si>
  <si>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</si>
  <si>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</si>
  <si>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</si>
  <si>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</si>
  <si>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</si>
  <si>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</si>
  <si>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</si>
  <si>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</si>
  <si>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</si>
  <si>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</si>
  <si>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</si>
  <si>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</si>
  <si>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</si>
  <si>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</si>
  <si>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</si>
  <si>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</si>
  <si>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</si>
  <si>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</si>
  <si>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</si>
  <si>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</si>
  <si>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</si>
  <si>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</si>
  <si>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</si>
  <si>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</si>
  <si>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</si>
  <si>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</si>
  <si>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</si>
  <si>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</si>
  <si>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</si>
  <si>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</si>
  <si>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</si>
  <si>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</si>
  <si>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</si>
  <si>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</si>
  <si>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</si>
  <si>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</si>
  <si>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</si>
  <si>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</si>
  <si>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</si>
  <si>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</si>
  <si>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</si>
  <si>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</si>
  <si>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</si>
  <si>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</si>
  <si>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</si>
  <si>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</si>
  <si>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</si>
  <si>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</si>
  <si>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</si>
  <si>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</si>
  <si>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</si>
  <si>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</si>
  <si>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</si>
  <si>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</si>
  <si>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</si>
  <si>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</si>
  <si>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</si>
  <si>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</si>
  <si>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</si>
  <si>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</si>
  <si>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</si>
  <si>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</si>
  <si>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</si>
  <si>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</si>
  <si>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</si>
  <si>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</si>
  <si>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</si>
  <si>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</si>
  <si>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</si>
  <si>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</si>
  <si>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</si>
  <si>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</si>
  <si>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</si>
  <si>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</si>
  <si>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</si>
  <si>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</si>
  <si>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</si>
  <si>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</si>
  <si>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</si>
  <si>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</si>
  <si>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</si>
  <si>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</si>
  <si>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</si>
  <si>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</si>
  <si>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</si>
  <si>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</si>
  <si>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</si>
  <si>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</si>
  <si>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</si>
  <si>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</si>
  <si>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</si>
  <si>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</si>
  <si>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</si>
  <si>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</si>
  <si>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</si>
  <si>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</si>
  <si>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</si>
  <si>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</si>
  <si>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</si>
  <si>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</si>
  <si>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</si>
  <si>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</si>
  <si>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</si>
  <si>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</si>
  <si>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</si>
  <si>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</si>
  <si>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</si>
  <si>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</si>
  <si>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</si>
  <si>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</si>
  <si>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</si>
  <si>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</si>
  <si>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</si>
  <si>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</si>
  <si>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</si>
  <si>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</si>
  <si>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</si>
  <si>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</si>
  <si>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</si>
  <si>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</si>
  <si>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</si>
  <si>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</si>
  <si>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</si>
  <si>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</si>
  <si>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</si>
  <si>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</si>
  <si>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</si>
  <si>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</si>
  <si>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</si>
  <si>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</si>
  <si>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</si>
  <si>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</si>
  <si>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</si>
  <si>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</si>
  <si>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</si>
  <si>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</si>
  <si>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</si>
  <si>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</si>
  <si>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</si>
  <si>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</si>
  <si>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</si>
  <si>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</si>
  <si>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</si>
  <si>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</si>
  <si>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</si>
  <si>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</si>
  <si>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</si>
  <si>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</si>
  <si>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</si>
  <si>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</si>
  <si>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</si>
  <si>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</si>
  <si>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</si>
  <si>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</si>
  <si>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</si>
  <si>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</si>
  <si>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</si>
  <si>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</si>
  <si>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</si>
  <si>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</si>
  <si>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</si>
  <si>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</si>
  <si>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</si>
  <si>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</si>
  <si>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</si>
  <si>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</si>
  <si>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</si>
  <si>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</si>
  <si>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</si>
  <si>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</si>
  <si>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</si>
  <si>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</si>
  <si>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</si>
  <si>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</si>
  <si>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</si>
  <si>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</si>
  <si>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</si>
  <si>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</si>
  <si>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</si>
  <si>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</si>
  <si>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</si>
  <si>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</si>
  <si>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</si>
  <si>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</si>
  <si>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</si>
  <si>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</si>
  <si>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</si>
  <si>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</si>
  <si>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</si>
  <si>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</si>
  <si>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</si>
  <si>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</si>
  <si>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</si>
  <si>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</si>
  <si>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</si>
  <si>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</si>
  <si>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</si>
  <si>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</si>
  <si>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</si>
  <si>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</si>
  <si>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</si>
  <si>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</si>
  <si>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</si>
  <si>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</si>
  <si>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</si>
  <si>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</si>
  <si>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</si>
  <si>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</si>
  <si>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</si>
  <si>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</si>
  <si>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</si>
  <si>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</si>
  <si>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</si>
  <si>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</si>
  <si>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</si>
  <si>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</si>
  <si>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</si>
  <si>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</si>
  <si>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</si>
  <si>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</si>
  <si>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</si>
  <si>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</si>
  <si>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</si>
  <si>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</si>
  <si>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</si>
  <si>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</si>
  <si>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</si>
  <si>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</si>
  <si>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</si>
  <si>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</si>
  <si>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</si>
  <si>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</si>
  <si>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</si>
  <si>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</si>
  <si>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</si>
  <si>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</si>
  <si>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</si>
  <si>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</si>
  <si>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</si>
  <si>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</si>
  <si>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</si>
  <si>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</si>
  <si>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</si>
  <si>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</si>
  <si>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</si>
  <si>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</si>
  <si>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</si>
  <si>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</si>
  <si>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</si>
  <si>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</si>
  <si>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</si>
  <si>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</si>
  <si>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</si>
  <si>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</si>
  <si>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</si>
  <si>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</si>
  <si>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</si>
  <si>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</si>
  <si>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</si>
  <si>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</si>
  <si>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</si>
  <si>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</si>
  <si>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</si>
  <si>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</si>
  <si>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</si>
  <si>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</si>
  <si>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</si>
  <si>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</si>
  <si>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</si>
  <si>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</si>
  <si>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</si>
  <si>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</si>
  <si>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</si>
  <si>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</si>
  <si>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</si>
  <si>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</si>
  <si>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</si>
  <si>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</si>
  <si>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</si>
  <si>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</si>
  <si>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</si>
  <si>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</si>
  <si>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</si>
  <si>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</si>
  <si>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</si>
  <si>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</si>
  <si>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</si>
  <si>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</si>
  <si>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</si>
  <si>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</si>
  <si>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</si>
  <si>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</si>
  <si>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</si>
  <si>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</si>
  <si>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</si>
  <si>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</si>
  <si>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</si>
  <si>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</si>
  <si>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</si>
  <si>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</si>
  <si>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</si>
  <si>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</si>
  <si>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</si>
  <si>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</si>
  <si>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</si>
  <si>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</si>
  <si>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</si>
  <si>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</si>
  <si>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</si>
  <si>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</si>
  <si>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</si>
  <si>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</si>
  <si>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</si>
  <si>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</si>
  <si>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</si>
  <si>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</si>
  <si>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</si>
  <si>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</si>
  <si>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</si>
  <si>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</si>
  <si>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</si>
  <si>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</si>
  <si>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</si>
  <si>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</si>
  <si>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</si>
  <si>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</si>
  <si>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</si>
  <si>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</si>
  <si>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</si>
  <si>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</si>
  <si>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</si>
  <si>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</si>
  <si>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</si>
  <si>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</si>
  <si>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</si>
  <si>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</si>
  <si>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</si>
  <si>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</si>
  <si>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</si>
  <si>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</si>
  <si>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</si>
  <si>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</si>
  <si>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</si>
  <si>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</si>
  <si>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</si>
  <si>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</si>
  <si>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</si>
  <si>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</si>
  <si>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</si>
  <si>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</si>
  <si>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</si>
  <si>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</si>
  <si>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</si>
  <si>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</si>
  <si>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</si>
  <si>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</si>
  <si>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</si>
  <si>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</si>
  <si>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</si>
  <si>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</si>
  <si>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</si>
  <si>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</si>
  <si>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</si>
  <si>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</si>
  <si>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</si>
  <si>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</si>
  <si>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</si>
  <si>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</si>
  <si>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</si>
  <si>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</si>
  <si>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</si>
  <si>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</si>
  <si>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</si>
  <si>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</si>
  <si>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</si>
  <si>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</si>
  <si>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</si>
  <si>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</si>
  <si>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</si>
  <si>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</si>
  <si>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</si>
  <si>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</si>
  <si>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</si>
  <si>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</si>
  <si>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</si>
  <si>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</si>
  <si>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</si>
  <si>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</si>
  <si>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</si>
  <si>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</si>
  <si>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</si>
  <si>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</si>
  <si>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</si>
  <si>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</si>
  <si>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</si>
  <si>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</si>
  <si>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</si>
  <si>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</si>
  <si>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</si>
  <si>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</si>
  <si>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</si>
  <si>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</si>
  <si>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</si>
  <si>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</si>
  <si>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</si>
  <si>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</si>
  <si>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</si>
  <si>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</si>
  <si>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</si>
  <si>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</si>
  <si>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</si>
  <si>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</si>
  <si>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</si>
  <si>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</si>
  <si>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</si>
  <si>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</si>
  <si>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</si>
  <si>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</si>
  <si>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</si>
  <si>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</si>
  <si>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</si>
  <si>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</si>
  <si>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</si>
  <si>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</si>
  <si>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</si>
  <si>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</si>
  <si>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</si>
  <si>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15 YEAR PROJECT CASH FLOW PROJECTIONS - Refer to CTCAC Regulation Sections 10322(h)(22), 10325(f)(5), 10326(g)(4), 10327(f) and (g). </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</si>
  <si>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</si>
  <si>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</si>
  <si>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</si>
  <si>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</si>
  <si>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</si>
  <si>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</si>
  <si>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</si>
  <si>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</si>
  <si>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</si>
  <si>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</si>
  <si>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</si>
  <si>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</si>
  <si>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</si>
  <si>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</si>
  <si>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</si>
  <si>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</si>
  <si>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</si>
  <si>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</si>
  <si>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</si>
  <si>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 xml:space="preserve">Draw from NPLH COSR </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</si>
  <si>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</si>
  <si>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</si>
  <si>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</si>
  <si>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</si>
  <si>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</si>
  <si>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</si>
  <si>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</si>
  <si>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</si>
  <si>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</si>
  <si>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</si>
  <si>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</si>
  <si>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</si>
  <si>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</si>
  <si>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</si>
  <si>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</si>
  <si>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</si>
  <si>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</si>
  <si>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</si>
  <si>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</si>
  <si>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</si>
  <si>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</si>
  <si>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</si>
  <si>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</si>
  <si>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</si>
  <si>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</si>
  <si>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</si>
  <si>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</si>
  <si>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</si>
  <si>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</si>
  <si>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</si>
  <si>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</si>
  <si>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</si>
  <si>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</si>
  <si>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</si>
  <si>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</si>
  <si>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</si>
  <si>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</si>
  <si>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</si>
  <si>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</si>
  <si>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</si>
  <si>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</si>
  <si>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</si>
  <si>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</si>
  <si>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</si>
  <si>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</si>
  <si>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</si>
  <si>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</si>
  <si>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</si>
  <si>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</si>
  <si>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</si>
  <si>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</si>
  <si>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</si>
  <si>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</si>
  <si>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</si>
  <si>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</si>
  <si>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</si>
  <si>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</si>
  <si>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</si>
  <si>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Issuer Fee</t>
  </si>
  <si>
    <t>Eden Development,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</si>
</sst>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
      <i/>
      <sz val="11"/>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059">
    <xf numFmtId="0" fontId="0" fillId="0" borderId="0" xfId="0"/>
    <xf numFmtId="0" fontId="0" fillId="0" borderId="0" xfId="0" applyBorder="1"/>
    <xf numFmtId="0" fontId="0" fillId="0" borderId="0" xfId="0" applyFill="1"/>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2" fillId="0" borderId="0" xfId="543" applyFont="1" applyAlignment="1" applyProtection="1"/>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12" fillId="0" borderId="0" xfId="0" applyFont="1" applyProtection="1"/>
    <xf numFmtId="0" fontId="23" fillId="0" borderId="0" xfId="0" applyFont="1" applyFill="1" applyBorder="1" applyProtection="1"/>
    <xf numFmtId="0" fontId="25" fillId="0" borderId="0" xfId="0" applyFont="1" applyProtection="1"/>
    <xf numFmtId="0" fontId="22"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49" fontId="12" fillId="0" borderId="0" xfId="543" applyNumberFormat="1" applyFont="1" applyProtection="1"/>
    <xf numFmtId="0" fontId="12" fillId="0" borderId="8" xfId="543" applyFont="1" applyBorder="1" applyProtection="1"/>
    <xf numFmtId="0" fontId="12" fillId="0" borderId="0" xfId="543" applyFont="1" applyBorder="1" applyProtection="1"/>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12" fillId="0" borderId="12" xfId="543" applyFont="1" applyBorder="1" applyProtection="1"/>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19"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7"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19" fillId="0" borderId="0" xfId="0" applyFont="1" applyFill="1"/>
    <xf numFmtId="0" fontId="36"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38" fillId="0" borderId="0" xfId="0" applyFont="1"/>
    <xf numFmtId="0" fontId="19" fillId="0" borderId="4" xfId="0" applyFont="1" applyFill="1" applyBorder="1"/>
    <xf numFmtId="0" fontId="19" fillId="0" borderId="0" xfId="0" applyFont="1" applyBorder="1"/>
    <xf numFmtId="0" fontId="19" fillId="0" borderId="0" xfId="0" applyFont="1" applyFill="1" applyBorder="1"/>
    <xf numFmtId="0" fontId="19" fillId="0" borderId="7" xfId="543" applyFont="1" applyBorder="1" applyAlignment="1" applyProtection="1">
      <alignment horizontal="right"/>
    </xf>
    <xf numFmtId="0" fontId="20" fillId="0" borderId="9"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0" fillId="0" borderId="0" xfId="0" applyBorder="1" applyAlignment="1" applyProtection="1"/>
    <xf numFmtId="0" fontId="43" fillId="0" borderId="3" xfId="0" applyFont="1" applyBorder="1" applyAlignment="1" applyProtection="1">
      <alignment horizontal="left" vertical="top"/>
    </xf>
    <xf numFmtId="0" fontId="43" fillId="0" borderId="13" xfId="0" applyFont="1" applyBorder="1" applyAlignment="1" applyProtection="1">
      <alignment horizontal="center" wrapText="1"/>
    </xf>
    <xf numFmtId="0" fontId="43" fillId="0" borderId="13" xfId="0" applyFont="1" applyFill="1" applyBorder="1" applyAlignment="1" applyProtection="1">
      <alignment horizontal="center" vertical="top" wrapText="1"/>
    </xf>
    <xf numFmtId="0" fontId="43" fillId="2" borderId="13" xfId="0" applyFont="1" applyFill="1" applyBorder="1" applyAlignment="1" applyProtection="1">
      <alignment horizontal="center" wrapText="1"/>
    </xf>
    <xf numFmtId="0" fontId="44" fillId="2" borderId="11" xfId="0" applyFont="1" applyFill="1" applyBorder="1" applyAlignment="1" applyProtection="1">
      <alignment horizontal="left" vertical="top" wrapText="1"/>
    </xf>
    <xf numFmtId="0" fontId="45" fillId="0" borderId="11" xfId="0" applyFont="1" applyBorder="1" applyAlignment="1" applyProtection="1">
      <alignment vertical="top" wrapText="1"/>
    </xf>
    <xf numFmtId="0" fontId="43" fillId="0" borderId="11" xfId="0" applyFont="1" applyBorder="1" applyAlignment="1" applyProtection="1">
      <alignment horizontal="right" vertical="top" wrapText="1"/>
    </xf>
    <xf numFmtId="168" fontId="43" fillId="0" borderId="11" xfId="0" applyNumberFormat="1" applyFont="1" applyFill="1" applyBorder="1" applyAlignment="1" applyProtection="1">
      <alignment vertical="top" wrapText="1"/>
    </xf>
    <xf numFmtId="0" fontId="43" fillId="2" borderId="11" xfId="0" applyFont="1" applyFill="1" applyBorder="1" applyAlignment="1" applyProtection="1">
      <alignment vertical="top" wrapText="1"/>
    </xf>
    <xf numFmtId="0" fontId="43"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43" fillId="0" borderId="0" xfId="0" applyFont="1" applyBorder="1" applyAlignment="1" applyProtection="1">
      <alignment horizontal="left" vertical="top"/>
    </xf>
    <xf numFmtId="0" fontId="45" fillId="0" borderId="0" xfId="0" applyFont="1" applyBorder="1" applyAlignment="1" applyProtection="1">
      <alignment vertical="top" wrapText="1"/>
    </xf>
    <xf numFmtId="0" fontId="43" fillId="0" borderId="0" xfId="0" applyFont="1" applyBorder="1" applyAlignment="1" applyProtection="1">
      <alignment horizontal="right" vertical="top"/>
    </xf>
    <xf numFmtId="0" fontId="45" fillId="2" borderId="0" xfId="0" applyFont="1" applyFill="1" applyBorder="1" applyAlignment="1" applyProtection="1">
      <alignment vertical="top" wrapText="1"/>
    </xf>
    <xf numFmtId="0" fontId="43" fillId="0" borderId="0" xfId="0" applyFont="1" applyBorder="1" applyAlignment="1" applyProtection="1">
      <alignment vertical="top"/>
    </xf>
    <xf numFmtId="168" fontId="43" fillId="0" borderId="11" xfId="0" applyNumberFormat="1" applyFont="1" applyBorder="1" applyAlignment="1" applyProtection="1">
      <alignment vertical="top" wrapText="1"/>
    </xf>
    <xf numFmtId="0" fontId="12" fillId="0" borderId="0" xfId="0" applyFont="1" applyFill="1" applyBorder="1" applyAlignment="1" applyProtection="1"/>
    <xf numFmtId="0" fontId="12" fillId="0" borderId="0" xfId="0" applyFont="1" applyFill="1" applyProtection="1"/>
    <xf numFmtId="0" fontId="12" fillId="0" borderId="0" xfId="0" applyFont="1" applyFill="1" applyBorder="1" applyProtection="1"/>
    <xf numFmtId="0" fontId="12"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12" fillId="0" borderId="0" xfId="0" applyFont="1" applyFill="1" applyBorder="1" applyAlignment="1" applyProtection="1">
      <alignment horizontal="left"/>
    </xf>
    <xf numFmtId="0" fontId="30" fillId="0" borderId="0" xfId="0" applyFont="1" applyAlignment="1" applyProtection="1"/>
    <xf numFmtId="0" fontId="30" fillId="0" borderId="0" xfId="0" applyFont="1" applyProtection="1"/>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0" fillId="0" borderId="0" xfId="0" applyNumberForma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0" fillId="0" borderId="0" xfId="0" applyFont="1" applyFill="1" applyAlignment="1" applyProtection="1">
      <alignment horizontal="left" vertical="top"/>
    </xf>
    <xf numFmtId="0" fontId="0" fillId="0" borderId="0" xfId="0" applyBorder="1" applyAlignment="1">
      <alignment horizontal="center"/>
    </xf>
    <xf numFmtId="0" fontId="42" fillId="0" borderId="3" xfId="0" applyFont="1" applyBorder="1" applyProtection="1"/>
    <xf numFmtId="168" fontId="0" fillId="0" borderId="0" xfId="0" applyNumberFormat="1" applyFill="1" applyBorder="1" applyAlignment="1" applyProtection="1">
      <alignment horizontal="center"/>
    </xf>
    <xf numFmtId="0" fontId="43" fillId="0" borderId="4" xfId="0" applyFont="1" applyBorder="1" applyAlignment="1" applyProtection="1">
      <alignment horizontal="right"/>
    </xf>
    <xf numFmtId="0" fontId="48" fillId="0" borderId="0" xfId="0" applyFont="1"/>
    <xf numFmtId="168" fontId="12" fillId="0" borderId="0" xfId="0" applyNumberFormat="1" applyFont="1" applyFill="1" applyBorder="1" applyAlignment="1" applyProtection="1">
      <alignment horizontal="left" vertical="top"/>
    </xf>
    <xf numFmtId="0" fontId="0" fillId="0" borderId="0" xfId="0" applyAlignment="1">
      <alignment vertical="center"/>
    </xf>
    <xf numFmtId="0" fontId="45" fillId="0" borderId="0" xfId="0" applyFont="1" applyBorder="1" applyAlignment="1" applyProtection="1">
      <alignment horizontal="right" vertical="top" wrapText="1"/>
    </xf>
    <xf numFmtId="0" fontId="45" fillId="0" borderId="14" xfId="0" applyFont="1" applyBorder="1" applyAlignment="1" applyProtection="1">
      <alignment vertical="top" wrapText="1"/>
    </xf>
    <xf numFmtId="0" fontId="45" fillId="0" borderId="11" xfId="0" applyFont="1" applyBorder="1" applyAlignment="1" applyProtection="1">
      <alignment vertical="top"/>
      <protection locked="0"/>
    </xf>
    <xf numFmtId="0" fontId="19" fillId="0" borderId="0" xfId="542" applyFont="1" applyAlignment="1" applyProtection="1">
      <protection locked="0"/>
    </xf>
    <xf numFmtId="0" fontId="12" fillId="0" borderId="0" xfId="539" applyAlignment="1" applyProtection="1"/>
    <xf numFmtId="0" fontId="12" fillId="0" borderId="0" xfId="539" applyProtection="1"/>
    <xf numFmtId="49" fontId="19"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17" fillId="0" borderId="0" xfId="0" applyFont="1"/>
    <xf numFmtId="0" fontId="53" fillId="0" borderId="0" xfId="0" applyFont="1"/>
    <xf numFmtId="0" fontId="51" fillId="0" borderId="0" xfId="0" applyFont="1"/>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Fill="1" applyAlignment="1">
      <alignment horizontal="center"/>
    </xf>
    <xf numFmtId="0" fontId="51" fillId="0" borderId="6" xfId="0" applyFont="1" applyBorder="1" applyAlignment="1">
      <alignment horizontal="center"/>
    </xf>
    <xf numFmtId="3" fontId="55" fillId="0" borderId="6" xfId="0" applyNumberFormat="1" applyFont="1" applyBorder="1"/>
    <xf numFmtId="0" fontId="0" fillId="0" borderId="0" xfId="0" applyAlignment="1">
      <alignment horizontal="right"/>
    </xf>
    <xf numFmtId="0" fontId="21" fillId="0" borderId="0" xfId="271" applyProtection="1"/>
    <xf numFmtId="0" fontId="21" fillId="0" borderId="0" xfId="271" applyBorder="1" applyProtection="1"/>
    <xf numFmtId="0" fontId="19" fillId="0" borderId="0" xfId="271" applyFont="1" applyBorder="1" applyProtection="1"/>
    <xf numFmtId="0" fontId="40" fillId="0" borderId="0" xfId="0" applyFont="1" applyFill="1" applyAlignment="1" applyProtection="1">
      <alignment horizontal="center"/>
    </xf>
    <xf numFmtId="4" fontId="40" fillId="0" borderId="0" xfId="0" applyNumberFormat="1" applyFont="1" applyAlignment="1" applyProtection="1">
      <alignment horizontal="center"/>
    </xf>
    <xf numFmtId="4" fontId="0" fillId="0" borderId="0" xfId="0" applyNumberFormat="1" applyFill="1" applyProtection="1"/>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6" fillId="0" borderId="0"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pplyProtection="1">
      <alignment horizontal="right" vertical="top" wrapText="1"/>
    </xf>
    <xf numFmtId="0" fontId="49" fillId="0" borderId="0" xfId="542" applyProtection="1"/>
    <xf numFmtId="0" fontId="29" fillId="8" borderId="0" xfId="542" applyFont="1" applyFill="1" applyAlignment="1" applyProtection="1"/>
    <xf numFmtId="0" fontId="42" fillId="0" borderId="11" xfId="271" applyFont="1" applyFill="1" applyBorder="1" applyAlignment="1" applyProtection="1">
      <alignment horizontal="right" vertical="top"/>
    </xf>
    <xf numFmtId="0" fontId="42" fillId="0" borderId="11" xfId="271" applyFont="1" applyFill="1" applyBorder="1" applyAlignment="1" applyProtection="1">
      <alignment horizontal="right" vertical="top" wrapText="1"/>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 fontId="19" fillId="0" borderId="11" xfId="271" applyNumberFormat="1" applyFont="1" applyBorder="1" applyProtection="1"/>
    <xf numFmtId="165" fontId="19"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9" fillId="0" borderId="0" xfId="0" applyFont="1" applyFill="1"/>
    <xf numFmtId="0" fontId="19" fillId="0" borderId="0" xfId="271" applyFont="1" applyBorder="1" applyAlignment="1" applyProtection="1">
      <alignment horizontal="right"/>
    </xf>
    <xf numFmtId="0" fontId="61" fillId="0" borderId="0" xfId="0" applyFont="1" applyBorder="1" applyAlignment="1" applyProtection="1">
      <alignment horizontal="left" vertical="center"/>
    </xf>
    <xf numFmtId="0" fontId="21" fillId="0" borderId="0" xfId="271" applyBorder="1"/>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19" fillId="0" borderId="0" xfId="0" applyFont="1" applyFill="1" applyProtection="1"/>
    <xf numFmtId="0" fontId="40" fillId="0" borderId="0" xfId="271" applyFont="1" applyAlignment="1" applyProtection="1">
      <alignment horizontal="center"/>
    </xf>
    <xf numFmtId="49" fontId="21" fillId="0" borderId="0" xfId="271" applyNumberFormat="1" applyAlignment="1">
      <alignment horizontal="center"/>
    </xf>
    <xf numFmtId="0" fontId="42" fillId="0" borderId="11" xfId="271" applyFont="1" applyBorder="1" applyAlignment="1" applyProtection="1">
      <alignment horizontal="right" vertical="top"/>
    </xf>
    <xf numFmtId="0" fontId="42" fillId="0" borderId="0" xfId="0" applyFont="1" applyProtection="1"/>
    <xf numFmtId="5" fontId="65" fillId="0" borderId="11" xfId="541" applyNumberFormat="1" applyFont="1" applyFill="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Border="1" applyAlignment="1" applyProtection="1">
      <alignment vertical="top"/>
    </xf>
    <xf numFmtId="0" fontId="42" fillId="2" borderId="0" xfId="0" applyFont="1" applyFill="1" applyBorder="1" applyAlignment="1" applyProtection="1">
      <alignment vertical="top" wrapText="1"/>
    </xf>
    <xf numFmtId="0" fontId="67" fillId="0" borderId="13" xfId="0" applyFont="1" applyBorder="1" applyAlignment="1" applyProtection="1">
      <alignment vertical="top" wrapText="1"/>
    </xf>
    <xf numFmtId="0" fontId="26" fillId="0" borderId="0" xfId="0" applyFont="1" applyBorder="1" applyAlignment="1" applyProtection="1">
      <alignment vertical="top" wrapText="1"/>
    </xf>
    <xf numFmtId="0" fontId="67" fillId="2" borderId="13" xfId="0" applyFont="1" applyFill="1" applyBorder="1" applyAlignment="1" applyProtection="1">
      <alignment vertical="top" wrapText="1"/>
    </xf>
    <xf numFmtId="0" fontId="67" fillId="0" borderId="0" xfId="0" applyFont="1" applyBorder="1" applyAlignment="1" applyProtection="1">
      <alignment vertical="top" wrapText="1"/>
    </xf>
    <xf numFmtId="0" fontId="67"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pplyProtection="1">
      <alignment horizontal="right" vertical="top" wrapText="1"/>
    </xf>
    <xf numFmtId="0" fontId="19" fillId="0" borderId="0" xfId="0" applyFont="1" applyBorder="1" applyAlignment="1" applyProtection="1">
      <alignment horizontal="left" vertical="top" wrapText="1"/>
    </xf>
    <xf numFmtId="0" fontId="51"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168" fontId="42" fillId="0" borderId="11" xfId="0" applyNumberFormat="1" applyFont="1" applyFill="1" applyBorder="1" applyAlignment="1" applyProtection="1">
      <alignment vertical="top" wrapText="1"/>
    </xf>
    <xf numFmtId="168" fontId="42" fillId="4" borderId="11" xfId="0" applyNumberFormat="1" applyFont="1" applyFill="1" applyBorder="1" applyAlignment="1" applyProtection="1">
      <alignment vertical="top" wrapText="1"/>
    </xf>
    <xf numFmtId="0" fontId="91" fillId="0" borderId="0" xfId="0" applyFont="1" applyBorder="1" applyAlignment="1" applyProtection="1">
      <alignment horizontal="left" vertical="top"/>
    </xf>
    <xf numFmtId="0" fontId="92" fillId="0" borderId="0" xfId="0" applyFont="1" applyBorder="1" applyAlignment="1" applyProtection="1">
      <alignment horizontal="left" vertical="top"/>
    </xf>
    <xf numFmtId="0" fontId="6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0" fillId="8" borderId="11" xfId="542" applyFont="1" applyFill="1" applyBorder="1" applyAlignment="1" applyProtection="1">
      <alignment horizontal="left"/>
    </xf>
    <xf numFmtId="0" fontId="50"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2" fillId="0" borderId="0" xfId="0" applyFont="1" applyAlignment="1">
      <alignment horizontal="center"/>
    </xf>
    <xf numFmtId="0" fontId="12" fillId="0" borderId="0" xfId="0" applyFont="1" applyFill="1" applyAlignment="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44" fillId="2" borderId="11" xfId="569" applyFont="1" applyFill="1" applyBorder="1" applyAlignment="1" applyProtection="1">
      <alignment horizontal="left" vertical="top" wrapText="1"/>
    </xf>
    <xf numFmtId="6" fontId="42" fillId="4" borderId="11" xfId="569" applyNumberFormat="1" applyFont="1" applyFill="1" applyBorder="1" applyAlignment="1" applyProtection="1">
      <alignment vertical="top" wrapText="1"/>
    </xf>
    <xf numFmtId="0" fontId="42" fillId="0" borderId="8" xfId="569" applyFont="1" applyBorder="1" applyAlignment="1" applyProtection="1">
      <alignment vertical="top" wrapText="1"/>
    </xf>
    <xf numFmtId="0" fontId="42" fillId="0" borderId="0" xfId="569" applyFont="1" applyBorder="1" applyAlignment="1" applyProtection="1">
      <alignment vertical="top" wrapText="1"/>
    </xf>
    <xf numFmtId="6" fontId="42" fillId="0" borderId="11" xfId="569" applyNumberFormat="1" applyFont="1" applyFill="1" applyBorder="1" applyAlignment="1" applyProtection="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pplyProtection="1">
      <alignment horizontal="center" vertical="top" wrapText="1"/>
    </xf>
    <xf numFmtId="0" fontId="42" fillId="0" borderId="11" xfId="569" applyFont="1" applyBorder="1" applyAlignment="1" applyProtection="1">
      <alignment horizontal="right" vertical="top" wrapText="1"/>
    </xf>
    <xf numFmtId="0" fontId="43" fillId="0" borderId="11" xfId="569" applyFont="1" applyBorder="1" applyAlignment="1" applyProtection="1">
      <alignment horizontal="right" vertical="top" wrapText="1"/>
    </xf>
    <xf numFmtId="0" fontId="42" fillId="0" borderId="11" xfId="569" applyFont="1" applyFill="1" applyBorder="1" applyAlignment="1" applyProtection="1">
      <alignment horizontal="right" vertical="top"/>
    </xf>
    <xf numFmtId="0" fontId="42" fillId="0" borderId="11" xfId="569" applyFont="1" applyFill="1" applyBorder="1" applyAlignment="1" applyProtection="1">
      <alignment horizontal="right" vertical="top" wrapText="1"/>
    </xf>
    <xf numFmtId="6" fontId="43" fillId="0" borderId="11" xfId="569" applyNumberFormat="1" applyFont="1" applyFill="1" applyBorder="1" applyAlignment="1" applyProtection="1">
      <alignment vertical="top" wrapText="1"/>
    </xf>
    <xf numFmtId="0" fontId="43" fillId="0" borderId="11" xfId="569" applyFont="1" applyFill="1" applyBorder="1" applyAlignment="1" applyProtection="1">
      <alignment horizontal="right" vertical="top" wrapText="1"/>
    </xf>
    <xf numFmtId="0" fontId="43" fillId="0" borderId="8" xfId="569" applyFont="1" applyBorder="1" applyAlignment="1" applyProtection="1">
      <alignment vertical="top" wrapText="1"/>
    </xf>
    <xf numFmtId="0" fontId="43"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43" fillId="0" borderId="0" xfId="569" applyFont="1" applyBorder="1" applyAlignment="1" applyProtection="1">
      <alignment horizontal="left" vertical="top"/>
    </xf>
    <xf numFmtId="6" fontId="42" fillId="0" borderId="0" xfId="569" applyNumberFormat="1" applyFont="1" applyBorder="1" applyAlignment="1" applyProtection="1">
      <alignment horizontal="left" vertical="top"/>
    </xf>
    <xf numFmtId="0" fontId="92" fillId="0" borderId="0" xfId="569" applyFont="1" applyBorder="1" applyAlignment="1" applyProtection="1">
      <alignment horizontal="left" vertical="top"/>
    </xf>
    <xf numFmtId="6" fontId="42" fillId="0" borderId="0" xfId="569" applyNumberFormat="1" applyFont="1" applyBorder="1" applyAlignment="1" applyProtection="1">
      <alignment vertical="top" wrapText="1"/>
    </xf>
    <xf numFmtId="6" fontId="43" fillId="0" borderId="11" xfId="569" applyNumberFormat="1" applyFont="1" applyBorder="1" applyAlignment="1" applyProtection="1">
      <alignment vertical="top" wrapText="1"/>
    </xf>
    <xf numFmtId="0" fontId="42" fillId="0" borderId="0" xfId="569" applyFont="1" applyBorder="1" applyAlignment="1" applyProtection="1">
      <alignment horizontal="left" vertical="top"/>
    </xf>
    <xf numFmtId="0" fontId="42"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95" fillId="0" borderId="0" xfId="569" applyFont="1" applyBorder="1" applyAlignment="1" applyProtection="1">
      <alignment horizontal="left" vertical="top"/>
    </xf>
    <xf numFmtId="0" fontId="51"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2" fillId="0" borderId="0" xfId="569" applyFont="1" applyFill="1" applyBorder="1" applyAlignment="1" applyProtection="1">
      <alignment vertical="top"/>
    </xf>
    <xf numFmtId="0" fontId="42" fillId="0" borderId="0" xfId="569" applyFont="1" applyFill="1" applyBorder="1" applyAlignment="1" applyProtection="1">
      <alignment vertical="top" wrapText="1"/>
    </xf>
    <xf numFmtId="168" fontId="42"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2"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2"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67" fillId="0" borderId="0" xfId="569" applyFont="1" applyBorder="1" applyAlignment="1" applyProtection="1">
      <alignment vertical="top" wrapText="1"/>
    </xf>
    <xf numFmtId="0" fontId="67" fillId="0" borderId="12" xfId="569" applyFont="1" applyBorder="1" applyAlignment="1" applyProtection="1">
      <alignment vertical="top" wrapText="1"/>
    </xf>
    <xf numFmtId="0" fontId="6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67" fillId="0" borderId="0" xfId="569" applyFont="1" applyBorder="1" applyAlignment="1" applyProtection="1">
      <alignment horizontal="right" vertical="top" wrapText="1"/>
    </xf>
    <xf numFmtId="0" fontId="43" fillId="0" borderId="3" xfId="569" applyFont="1" applyBorder="1" applyAlignment="1" applyProtection="1">
      <alignment horizontal="left"/>
    </xf>
    <xf numFmtId="0" fontId="43" fillId="0" borderId="13" xfId="569" applyFont="1" applyBorder="1" applyAlignment="1" applyProtection="1">
      <alignment horizontal="center" wrapText="1"/>
    </xf>
    <xf numFmtId="0" fontId="43" fillId="0" borderId="13" xfId="569" applyFont="1" applyFill="1" applyBorder="1" applyAlignment="1" applyProtection="1">
      <alignment horizontal="center" wrapText="1"/>
    </xf>
    <xf numFmtId="0" fontId="43" fillId="0" borderId="8" xfId="569" applyFont="1" applyBorder="1" applyAlignment="1" applyProtection="1">
      <alignment horizontal="center" wrapText="1"/>
    </xf>
    <xf numFmtId="0" fontId="43" fillId="0" borderId="0" xfId="569" applyFont="1" applyBorder="1" applyAlignment="1" applyProtection="1">
      <alignment horizontal="center" wrapText="1"/>
    </xf>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2"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2"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9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52" fillId="0" borderId="0" xfId="271" applyFont="1" applyAlignment="1" applyProtection="1">
      <alignment horizontal="left"/>
    </xf>
    <xf numFmtId="0" fontId="52"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Fill="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93" fillId="0" borderId="0" xfId="0" applyFont="1" applyFill="1" applyBorder="1" applyAlignment="1">
      <alignment vertical="top" wrapText="1"/>
    </xf>
    <xf numFmtId="0" fontId="42" fillId="0" borderId="0" xfId="271" applyFont="1" applyAlignment="1" applyProtection="1">
      <alignment vertical="top" wrapText="1"/>
    </xf>
    <xf numFmtId="0" fontId="12" fillId="0" borderId="0" xfId="569" applyFont="1" applyFill="1"/>
    <xf numFmtId="0" fontId="12" fillId="0" borderId="0" xfId="0" applyFont="1" applyBorder="1" applyAlignment="1" applyProtection="1">
      <alignment horizontal="center"/>
    </xf>
    <xf numFmtId="0" fontId="19"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40" fillId="0" borderId="0" xfId="0" applyFont="1" applyAlignment="1" applyProtection="1">
      <alignment horizontal="center"/>
    </xf>
    <xf numFmtId="0" fontId="0" fillId="0" borderId="0" xfId="0"/>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0" fontId="19" fillId="0" borderId="0" xfId="569" applyFont="1" applyBorder="1" applyAlignment="1" applyProtection="1">
      <alignment horizontal="left"/>
    </xf>
    <xf numFmtId="0" fontId="36" fillId="0" borderId="0" xfId="1192" applyFont="1"/>
    <xf numFmtId="0" fontId="42" fillId="0" borderId="11" xfId="0" applyFont="1" applyBorder="1" applyAlignment="1" applyProtection="1">
      <alignment horizontal="right" vertical="center"/>
    </xf>
    <xf numFmtId="0" fontId="42" fillId="0" borderId="11" xfId="569" applyFont="1" applyBorder="1" applyAlignment="1" applyProtection="1">
      <alignment horizontal="right" vertical="top"/>
    </xf>
    <xf numFmtId="0" fontId="36" fillId="0" borderId="0" xfId="0" applyFont="1" applyAlignment="1">
      <alignment vertical="top" wrapText="1"/>
    </xf>
    <xf numFmtId="6" fontId="43" fillId="0" borderId="0" xfId="569" applyNumberFormat="1" applyFont="1" applyBorder="1" applyAlignment="1" applyProtection="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xf>
    <xf numFmtId="0" fontId="12" fillId="0" borderId="0" xfId="0" applyFont="1" applyBorder="1" applyAlignment="1">
      <alignment vertical="top" wrapText="1"/>
    </xf>
    <xf numFmtId="0" fontId="12" fillId="0" borderId="0" xfId="1192" applyFont="1" applyAlignment="1"/>
    <xf numFmtId="0" fontId="12"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49" fontId="19" fillId="0" borderId="0" xfId="569" applyNumberFormat="1" applyFont="1" applyAlignment="1" applyProtection="1">
      <alignment horizontal="center"/>
    </xf>
    <xf numFmtId="0" fontId="12" fillId="0" borderId="0" xfId="1192" applyFont="1"/>
    <xf numFmtId="0" fontId="40" fillId="0" borderId="0" xfId="569" applyFont="1" applyAlignment="1" applyProtection="1">
      <alignment horizontal="center"/>
    </xf>
    <xf numFmtId="49" fontId="19" fillId="0" borderId="0" xfId="569" applyNumberFormat="1" applyFont="1" applyAlignment="1">
      <alignment horizontal="center"/>
    </xf>
    <xf numFmtId="0" fontId="12" fillId="0" borderId="0" xfId="569" applyFont="1" applyFill="1" applyAlignment="1" applyProtection="1">
      <alignment horizontal="center"/>
    </xf>
    <xf numFmtId="0" fontId="12" fillId="0" borderId="0" xfId="569" applyFont="1" applyFill="1" applyProtection="1"/>
    <xf numFmtId="0" fontId="12" fillId="0" borderId="0" xfId="569" applyFont="1" applyAlignment="1">
      <alignment horizontal="center"/>
    </xf>
    <xf numFmtId="0" fontId="40" fillId="0" borderId="0" xfId="569" applyFont="1" applyFill="1" applyAlignment="1" applyProtection="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applyFont="1" applyBorder="1"/>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0"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38"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0"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7" fillId="0" borderId="0" xfId="569" applyFont="1" applyFill="1" applyAlignment="1">
      <alignment horizontal="left"/>
    </xf>
    <xf numFmtId="0" fontId="13" fillId="0" borderId="0" xfId="244" applyNumberFormat="1" applyFill="1" applyAlignment="1" applyProtection="1">
      <alignment horizontal="left"/>
      <protection locked="0"/>
    </xf>
    <xf numFmtId="0" fontId="42" fillId="0" borderId="11" xfId="0" applyFont="1" applyFill="1" applyBorder="1" applyAlignment="1" applyProtection="1">
      <alignment horizontal="right" vertical="top" wrapText="1"/>
      <protection locked="0"/>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91" fillId="0" borderId="0" xfId="0" applyFont="1" applyBorder="1"/>
    <xf numFmtId="0" fontId="12" fillId="0" borderId="0" xfId="0" applyFont="1" applyFill="1" applyAlignment="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168" fontId="42"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2" fillId="0" borderId="0" xfId="569" applyFont="1" applyBorder="1" applyAlignment="1"/>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47" fillId="0" borderId="0" xfId="569" applyFont="1" applyProtection="1"/>
    <xf numFmtId="0" fontId="32"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49" fontId="12" fillId="0" borderId="0" xfId="1192" applyNumberFormat="1" applyFont="1" applyFill="1" applyAlignment="1">
      <alignment vertical="top" wrapText="1"/>
    </xf>
    <xf numFmtId="0" fontId="44" fillId="0" borderId="9" xfId="543" applyFont="1" applyBorder="1" applyAlignment="1" applyProtection="1">
      <alignmen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04" fillId="0" borderId="0" xfId="0" applyFont="1" applyBorder="1" applyProtection="1"/>
    <xf numFmtId="0" fontId="91" fillId="0" borderId="0" xfId="0" applyFont="1" applyProtection="1"/>
    <xf numFmtId="3" fontId="91" fillId="0" borderId="0" xfId="0" applyNumberFormat="1" applyFont="1"/>
    <xf numFmtId="0" fontId="91" fillId="0" borderId="0" xfId="0" applyFont="1" applyBorder="1" applyAlignment="1" applyProtection="1">
      <alignment horizontal="left"/>
    </xf>
    <xf numFmtId="168" fontId="105" fillId="0" borderId="0" xfId="0" applyNumberFormat="1" applyFont="1" applyFill="1" applyBorder="1" applyAlignment="1" applyProtection="1">
      <alignment horizontal="left" vertical="top"/>
    </xf>
    <xf numFmtId="0" fontId="91" fillId="0" borderId="0" xfId="0" applyFont="1" applyFill="1" applyBorder="1" applyProtection="1"/>
    <xf numFmtId="0" fontId="91" fillId="0" borderId="0" xfId="0" applyFont="1" applyBorder="1" applyAlignment="1" applyProtection="1">
      <alignment horizontal="left" vertical="center"/>
    </xf>
    <xf numFmtId="0" fontId="107" fillId="0" borderId="0" xfId="0" applyFont="1" applyProtection="1"/>
    <xf numFmtId="0" fontId="107" fillId="0" borderId="0" xfId="0" applyFont="1" applyBorder="1" applyProtection="1"/>
    <xf numFmtId="0" fontId="91" fillId="0" borderId="0" xfId="0" applyFont="1" applyBorder="1" applyProtection="1"/>
    <xf numFmtId="0" fontId="10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1" fontId="19" fillId="0" borderId="13" xfId="271" applyNumberFormat="1" applyFont="1" applyBorder="1" applyProtection="1"/>
    <xf numFmtId="0" fontId="12" fillId="0" borderId="11" xfId="0" applyFont="1" applyBorder="1" applyProtection="1"/>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39"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1" fontId="12" fillId="0" borderId="0" xfId="543" applyNumberFormat="1" applyFont="1" applyBorder="1" applyAlignment="1" applyProtection="1"/>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3" fillId="0" borderId="8" xfId="543" applyFont="1" applyBorder="1" applyAlignment="1" applyProtection="1">
      <alignment vertical="center" wrapText="1"/>
    </xf>
    <xf numFmtId="0" fontId="33" fillId="0" borderId="0" xfId="543" applyFont="1" applyBorder="1" applyAlignment="1" applyProtection="1">
      <alignment vertical="center" wrapText="1"/>
    </xf>
    <xf numFmtId="0" fontId="33" fillId="0" borderId="12" xfId="543" applyFont="1" applyBorder="1" applyAlignment="1" applyProtection="1">
      <alignment vertical="center" wrapText="1"/>
    </xf>
    <xf numFmtId="0" fontId="33" fillId="0" borderId="9" xfId="543" applyFont="1" applyBorder="1" applyAlignment="1" applyProtection="1">
      <alignment vertical="center" wrapText="1"/>
    </xf>
    <xf numFmtId="0" fontId="33" fillId="0" borderId="6" xfId="543" applyFont="1" applyBorder="1" applyAlignment="1" applyProtection="1">
      <alignment vertical="center" wrapText="1"/>
    </xf>
    <xf numFmtId="0" fontId="33" fillId="0" borderId="10" xfId="543" applyFont="1" applyBorder="1" applyAlignment="1" applyProtection="1">
      <alignment vertical="center" wrapText="1"/>
    </xf>
    <xf numFmtId="0" fontId="34" fillId="0" borderId="8" xfId="543" applyFont="1" applyBorder="1" applyAlignment="1" applyProtection="1">
      <alignment vertical="center" wrapText="1"/>
    </xf>
    <xf numFmtId="0" fontId="34" fillId="0" borderId="0" xfId="543" applyFont="1" applyBorder="1" applyAlignment="1" applyProtection="1">
      <alignment vertical="center" wrapText="1"/>
    </xf>
    <xf numFmtId="0" fontId="34" fillId="0" borderId="12" xfId="543" applyFont="1" applyBorder="1" applyAlignment="1" applyProtection="1">
      <alignment vertical="center" wrapText="1"/>
    </xf>
    <xf numFmtId="0" fontId="34" fillId="0" borderId="9" xfId="543" applyFont="1" applyBorder="1" applyAlignment="1" applyProtection="1">
      <alignment vertical="center" wrapText="1"/>
    </xf>
    <xf numFmtId="0" fontId="34" fillId="0" borderId="6" xfId="543" applyFont="1" applyBorder="1" applyAlignment="1" applyProtection="1">
      <alignment vertical="center" wrapText="1"/>
    </xf>
    <xf numFmtId="0" fontId="34" fillId="0" borderId="10" xfId="543" applyFont="1" applyBorder="1" applyAlignment="1" applyProtection="1">
      <alignment vertical="center" wrapText="1"/>
    </xf>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2" fillId="0" borderId="2" xfId="569" applyNumberFormat="1" applyFont="1" applyBorder="1" applyAlignment="1">
      <alignment vertical="top"/>
    </xf>
    <xf numFmtId="0" fontId="42"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0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37"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37" fillId="0" borderId="0" xfId="1192" applyFont="1" applyFill="1" applyAlignment="1">
      <alignment horizontal="left"/>
    </xf>
    <xf numFmtId="0" fontId="40"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Protection="1"/>
    <xf numFmtId="0" fontId="37"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543" applyFont="1" applyFill="1" applyBorder="1" applyAlignment="1" applyProtection="1">
      <alignment horizontal="center"/>
    </xf>
    <xf numFmtId="0" fontId="0" fillId="0" borderId="10" xfId="0" applyFill="1" applyBorder="1" applyAlignment="1" applyProtection="1">
      <alignment horizontal="left"/>
    </xf>
    <xf numFmtId="0" fontId="42" fillId="0" borderId="11" xfId="0" applyFont="1" applyFill="1" applyBorder="1" applyAlignment="1" applyProtection="1">
      <alignment horizontal="right" vertical="top" wrapText="1"/>
    </xf>
    <xf numFmtId="0" fontId="42"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0" fillId="0" borderId="0" xfId="0" applyAlignment="1" applyProtection="1"/>
    <xf numFmtId="0" fontId="12" fillId="0" borderId="16" xfId="569" applyFont="1" applyBorder="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89" fillId="0" borderId="0" xfId="8719" applyFont="1"/>
    <xf numFmtId="0" fontId="2" fillId="48" borderId="67" xfId="8719" applyFill="1" applyBorder="1"/>
    <xf numFmtId="0" fontId="2" fillId="48" borderId="0" xfId="8719" applyFill="1"/>
    <xf numFmtId="0" fontId="88" fillId="48" borderId="0" xfId="8719" applyFont="1" applyFill="1"/>
    <xf numFmtId="182" fontId="0" fillId="48" borderId="0" xfId="8720" applyNumberFormat="1" applyFont="1" applyFill="1" applyBorder="1" applyAlignment="1"/>
    <xf numFmtId="182" fontId="89" fillId="48" borderId="0" xfId="8720" applyNumberFormat="1" applyFont="1" applyFill="1" applyBorder="1" applyAlignment="1"/>
    <xf numFmtId="182" fontId="136" fillId="48" borderId="0" xfId="8720" applyNumberFormat="1" applyFont="1" applyFill="1" applyBorder="1" applyAlignment="1"/>
    <xf numFmtId="0" fontId="2" fillId="48" borderId="41" xfId="8719" applyFill="1" applyBorder="1"/>
    <xf numFmtId="0" fontId="89" fillId="48" borderId="0" xfId="8719" applyFont="1" applyFill="1"/>
    <xf numFmtId="0" fontId="142" fillId="48" borderId="0" xfId="8719" applyFont="1" applyFill="1"/>
    <xf numFmtId="0" fontId="88" fillId="48" borderId="41" xfId="8719" applyFont="1" applyFill="1" applyBorder="1"/>
    <xf numFmtId="0" fontId="88" fillId="0" borderId="0" xfId="8719" applyFont="1"/>
    <xf numFmtId="0" fontId="88" fillId="44" borderId="0" xfId="8719" applyFont="1" applyFill="1"/>
    <xf numFmtId="0" fontId="2" fillId="44" borderId="0" xfId="8719" applyFill="1"/>
    <xf numFmtId="0" fontId="14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88" fillId="48" borderId="67" xfId="8719" applyFont="1" applyFill="1" applyBorder="1"/>
    <xf numFmtId="49" fontId="88" fillId="48" borderId="67" xfId="8719" applyNumberFormat="1" applyFont="1" applyFill="1" applyBorder="1" applyAlignment="1">
      <alignment horizontal="right" vertical="top"/>
    </xf>
    <xf numFmtId="0" fontId="2" fillId="48" borderId="0" xfId="8719" applyFill="1" applyAlignment="1">
      <alignment vertical="top" wrapText="1"/>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47" fillId="0" borderId="0" xfId="8719" applyFont="1"/>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37"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09" fillId="0" borderId="53" xfId="8723" applyFont="1" applyBorder="1" applyAlignment="1">
      <alignment horizontal="left" vertical="top"/>
    </xf>
    <xf numFmtId="0" fontId="30" fillId="0" borderId="0" xfId="8722" applyFont="1" applyAlignment="1">
      <alignment horizontal="left" vertical="center"/>
    </xf>
    <xf numFmtId="0" fontId="108" fillId="0" borderId="0" xfId="8723" applyFont="1" applyAlignment="1">
      <alignment vertical="center" wrapText="1"/>
    </xf>
    <xf numFmtId="0" fontId="110" fillId="0" borderId="0" xfId="8723" applyFont="1" applyAlignment="1">
      <alignment vertical="center"/>
    </xf>
    <xf numFmtId="0" fontId="108" fillId="0" borderId="0" xfId="8723" applyFont="1"/>
    <xf numFmtId="0" fontId="108" fillId="0" borderId="0" xfId="8723" applyFont="1" applyAlignment="1">
      <alignment vertical="center"/>
    </xf>
    <xf numFmtId="0" fontId="11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08" fillId="0" borderId="53" xfId="8723" applyFont="1" applyBorder="1" applyAlignment="1">
      <alignment vertical="top" wrapText="1"/>
    </xf>
    <xf numFmtId="0" fontId="108" fillId="0" borderId="0" xfId="8723" applyFont="1" applyAlignment="1">
      <alignment vertical="top" wrapText="1"/>
    </xf>
    <xf numFmtId="10" fontId="108" fillId="0" borderId="0" xfId="8723" applyNumberFormat="1" applyFont="1" applyAlignment="1">
      <alignment vertical="top" wrapText="1"/>
    </xf>
    <xf numFmtId="0" fontId="108" fillId="0" borderId="54" xfId="8723" applyFont="1" applyBorder="1" applyAlignment="1">
      <alignment vertical="top" wrapText="1"/>
    </xf>
    <xf numFmtId="0" fontId="108" fillId="0" borderId="0" xfId="8723" applyFont="1" applyAlignment="1">
      <alignment vertical="top"/>
    </xf>
    <xf numFmtId="165" fontId="10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9" fontId="12" fillId="0" borderId="0" xfId="8722" applyNumberFormat="1"/>
    <xf numFmtId="0" fontId="108" fillId="0" borderId="0" xfId="8723" applyFont="1" applyAlignment="1">
      <alignment horizontal="left" vertical="top"/>
    </xf>
    <xf numFmtId="165" fontId="12" fillId="0" borderId="0" xfId="8722" applyNumberFormat="1"/>
    <xf numFmtId="172" fontId="12" fillId="0" borderId="0" xfId="8722" applyNumberFormat="1"/>
    <xf numFmtId="165" fontId="108" fillId="0" borderId="65" xfId="8723" applyNumberFormat="1" applyFont="1" applyBorder="1" applyAlignment="1">
      <alignment horizontal="center" vertical="top" wrapText="1"/>
    </xf>
    <xf numFmtId="165" fontId="108" fillId="0" borderId="0" xfId="8723" applyNumberFormat="1" applyFont="1" applyAlignment="1">
      <alignment horizontal="center" vertical="top" wrapText="1"/>
    </xf>
    <xf numFmtId="165" fontId="108" fillId="0" borderId="53" xfId="8723" applyNumberFormat="1" applyFont="1" applyBorder="1" applyAlignment="1">
      <alignment horizontal="left" vertical="top"/>
    </xf>
    <xf numFmtId="168" fontId="108" fillId="0" borderId="0" xfId="8723" applyNumberFormat="1" applyFont="1" applyAlignment="1">
      <alignment vertical="top" wrapText="1"/>
    </xf>
    <xf numFmtId="0" fontId="108" fillId="0" borderId="0" xfId="8722" applyFont="1"/>
    <xf numFmtId="168" fontId="108" fillId="0" borderId="0" xfId="8723" applyNumberFormat="1" applyFont="1" applyAlignment="1">
      <alignment vertical="top"/>
    </xf>
    <xf numFmtId="10" fontId="108" fillId="0" borderId="0" xfId="8722" applyNumberFormat="1" applyFont="1"/>
    <xf numFmtId="165" fontId="108" fillId="0" borderId="53" xfId="8723" applyNumberFormat="1" applyFont="1" applyBorder="1" applyAlignment="1">
      <alignment horizontal="center" vertical="top" wrapText="1"/>
    </xf>
    <xf numFmtId="10" fontId="108" fillId="0" borderId="65" xfId="8723" applyNumberFormat="1" applyFont="1" applyBorder="1" applyAlignment="1">
      <alignment horizontal="center" vertical="top" wrapText="1"/>
    </xf>
    <xf numFmtId="10" fontId="108" fillId="0" borderId="0" xfId="8723" applyNumberFormat="1" applyFont="1" applyAlignment="1">
      <alignment horizontal="center" vertical="top" wrapText="1"/>
    </xf>
    <xf numFmtId="10" fontId="108" fillId="0" borderId="53" xfId="8723" applyNumberFormat="1" applyFont="1" applyBorder="1" applyAlignment="1">
      <alignment horizontal="left" vertical="top"/>
    </xf>
    <xf numFmtId="1" fontId="10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8" xfId="8722" applyFont="1" applyBorder="1"/>
    <xf numFmtId="0" fontId="12" fillId="0" borderId="0" xfId="1192" applyAlignment="1">
      <alignment horizontal="center"/>
    </xf>
    <xf numFmtId="0" fontId="12" fillId="0" borderId="3" xfId="8722" applyBorder="1"/>
    <xf numFmtId="0" fontId="12" fillId="0" borderId="4" xfId="8722" applyBorder="1"/>
    <xf numFmtId="0" fontId="42"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2"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37" fillId="0" borderId="0" xfId="8722" applyFont="1" applyAlignment="1">
      <alignment vertical="top" wrapText="1"/>
    </xf>
    <xf numFmtId="0" fontId="37"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27" fillId="0" borderId="50" xfId="1192" applyFont="1" applyBorder="1" applyAlignment="1">
      <alignment horizontal="left"/>
    </xf>
    <xf numFmtId="0" fontId="128" fillId="0" borderId="51" xfId="8722" applyFont="1" applyBorder="1" applyAlignment="1">
      <alignment vertical="top"/>
    </xf>
    <xf numFmtId="0" fontId="127" fillId="0" borderId="51" xfId="8722" applyFont="1" applyBorder="1" applyAlignment="1">
      <alignment vertical="top" wrapText="1"/>
    </xf>
    <xf numFmtId="0" fontId="128" fillId="0" borderId="51" xfId="8722" applyFont="1" applyBorder="1"/>
    <xf numFmtId="0" fontId="12" fillId="0" borderId="51" xfId="8722" applyBorder="1"/>
    <xf numFmtId="0" fontId="12" fillId="0" borderId="51" xfId="8722" applyBorder="1" applyAlignment="1">
      <alignment horizontal="right"/>
    </xf>
    <xf numFmtId="0" fontId="12" fillId="0" borderId="52" xfId="8722" applyBorder="1" applyAlignment="1">
      <alignment horizontal="right"/>
    </xf>
    <xf numFmtId="0" fontId="128" fillId="0" borderId="53" xfId="1192" applyFont="1" applyBorder="1" applyAlignment="1">
      <alignment horizontal="left"/>
    </xf>
    <xf numFmtId="0" fontId="128" fillId="0" borderId="0" xfId="8722" applyFont="1" applyAlignment="1">
      <alignment vertical="top"/>
    </xf>
    <xf numFmtId="0" fontId="127" fillId="0" borderId="0" xfId="8722" applyFont="1" applyAlignment="1">
      <alignment vertical="top" wrapText="1"/>
    </xf>
    <xf numFmtId="0" fontId="128" fillId="0" borderId="0" xfId="8722" applyFont="1"/>
    <xf numFmtId="0" fontId="12" fillId="0" borderId="54" xfId="8722" applyBorder="1" applyAlignment="1">
      <alignment horizontal="right"/>
    </xf>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8722" applyFont="1" applyBorder="1" applyAlignment="1">
      <alignment vertical="top"/>
    </xf>
    <xf numFmtId="0" fontId="127" fillId="0" borderId="58" xfId="8722" applyFont="1" applyBorder="1" applyAlignment="1">
      <alignment vertical="top" wrapText="1"/>
    </xf>
    <xf numFmtId="0" fontId="128" fillId="0" borderId="58" xfId="8722" applyFont="1" applyBorder="1"/>
    <xf numFmtId="0" fontId="12" fillId="0" borderId="58" xfId="8722" applyBorder="1"/>
    <xf numFmtId="0" fontId="12" fillId="0" borderId="58" xfId="8722" applyBorder="1" applyAlignment="1">
      <alignment horizontal="right"/>
    </xf>
    <xf numFmtId="0" fontId="12" fillId="0" borderId="59" xfId="8722" applyBorder="1" applyAlignment="1">
      <alignment horizontal="right"/>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37"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38"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48" fillId="0" borderId="53" xfId="8722" applyFont="1" applyBorder="1"/>
    <xf numFmtId="0" fontId="20" fillId="0" borderId="54" xfId="8722" applyFont="1" applyBorder="1" applyAlignment="1">
      <alignment horizontal="left" vertical="top"/>
    </xf>
    <xf numFmtId="0" fontId="48"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1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16" fillId="0" borderId="2" xfId="8722" applyFont="1" applyBorder="1" applyAlignment="1">
      <alignment horizontal="left" wrapText="1"/>
    </xf>
    <xf numFmtId="0" fontId="20" fillId="0" borderId="2" xfId="8722" applyFont="1" applyBorder="1"/>
    <xf numFmtId="0" fontId="116" fillId="0" borderId="2" xfId="8722" applyFont="1" applyBorder="1" applyAlignment="1">
      <alignment horizontal="left"/>
    </xf>
    <xf numFmtId="0" fontId="116" fillId="0" borderId="7" xfId="8722" applyFont="1" applyBorder="1" applyAlignment="1">
      <alignment horizontal="left" wrapText="1"/>
    </xf>
    <xf numFmtId="0" fontId="116" fillId="0" borderId="0" xfId="8722" applyFont="1" applyAlignment="1">
      <alignment horizontal="left" wrapText="1"/>
    </xf>
    <xf numFmtId="0" fontId="28" fillId="0" borderId="9" xfId="8722" applyFont="1" applyBorder="1"/>
    <xf numFmtId="0" fontId="20" fillId="0" borderId="10" xfId="8722" applyFont="1" applyBorder="1"/>
    <xf numFmtId="0" fontId="11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1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43"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2" fillId="0" borderId="0" xfId="8722" applyFont="1" applyAlignment="1">
      <alignment horizontal="left" vertical="top"/>
    </xf>
    <xf numFmtId="0" fontId="20" fillId="0" borderId="0" xfId="8722" quotePrefix="1" applyFont="1" applyAlignment="1">
      <alignment horizontal="center" vertical="top"/>
    </xf>
    <xf numFmtId="0" fontId="43" fillId="0" borderId="0" xfId="8722" applyFont="1" applyAlignment="1">
      <alignment horizontal="center"/>
    </xf>
    <xf numFmtId="0" fontId="43" fillId="0" borderId="0" xfId="8722" applyFont="1" applyAlignment="1">
      <alignment vertical="top"/>
    </xf>
    <xf numFmtId="0" fontId="28" fillId="0" borderId="8" xfId="8722" applyFont="1" applyBorder="1"/>
    <xf numFmtId="0" fontId="93" fillId="0" borderId="0" xfId="8722" applyFont="1"/>
    <xf numFmtId="0" fontId="42"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2" fillId="0" borderId="51" xfId="8722" applyFont="1" applyBorder="1" applyAlignment="1">
      <alignment horizontal="left" vertical="top"/>
    </xf>
    <xf numFmtId="0" fontId="9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0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1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4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6" xfId="8722" applyBorder="1" applyAlignment="1">
      <alignment vertical="top" wrapText="1"/>
    </xf>
    <xf numFmtId="0" fontId="12" fillId="0" borderId="6" xfId="8722" applyBorder="1" applyAlignment="1">
      <alignment horizontal="left" vertical="top" wrapText="1"/>
    </xf>
    <xf numFmtId="0" fontId="14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37"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12" fillId="0" borderId="0" xfId="8722" applyFont="1" applyAlignment="1">
      <alignment horizontal="left" vertical="top"/>
    </xf>
    <xf numFmtId="0" fontId="11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180" fontId="51" fillId="0" borderId="0" xfId="8722" applyNumberFormat="1" applyFont="1" applyAlignment="1">
      <alignment horizontal="center" vertical="center"/>
    </xf>
    <xf numFmtId="0" fontId="84" fillId="0" borderId="0" xfId="8723" applyFont="1" applyAlignment="1">
      <alignment wrapText="1"/>
    </xf>
    <xf numFmtId="0" fontId="84" fillId="0" borderId="0" xfId="8723" applyFont="1"/>
    <xf numFmtId="0" fontId="123" fillId="0" borderId="0" xfId="8723" applyFont="1"/>
    <xf numFmtId="181" fontId="124" fillId="0" borderId="0" xfId="8724" applyNumberFormat="1" applyFont="1" applyBorder="1" applyProtection="1"/>
    <xf numFmtId="0" fontId="125" fillId="0" borderId="0" xfId="8723" applyFont="1" applyAlignment="1">
      <alignment vertical="center" wrapText="1"/>
    </xf>
    <xf numFmtId="49" fontId="84" fillId="0" borderId="0" xfId="8723" applyNumberFormat="1" applyFont="1" applyAlignment="1">
      <alignment horizontal="center" vertical="center"/>
    </xf>
    <xf numFmtId="0" fontId="84" fillId="0" borderId="66" xfId="8723" applyFont="1" applyBorder="1" applyAlignment="1">
      <alignment vertical="center"/>
    </xf>
    <xf numFmtId="0" fontId="84" fillId="0" borderId="29" xfId="8723" applyFont="1" applyBorder="1" applyAlignment="1">
      <alignment vertical="center"/>
    </xf>
    <xf numFmtId="0" fontId="123" fillId="0" borderId="29" xfId="8723" applyFont="1" applyBorder="1" applyAlignment="1">
      <alignment vertical="center"/>
    </xf>
    <xf numFmtId="0" fontId="84" fillId="0" borderId="29" xfId="8723" applyFont="1" applyBorder="1" applyAlignment="1">
      <alignment horizontal="right" vertical="center"/>
    </xf>
    <xf numFmtId="5" fontId="84" fillId="0" borderId="29" xfId="8723" applyNumberFormat="1" applyFont="1" applyBorder="1" applyAlignment="1">
      <alignment vertical="center"/>
    </xf>
    <xf numFmtId="0" fontId="84" fillId="0" borderId="31" xfId="8723" applyFont="1" applyBorder="1" applyAlignment="1">
      <alignment vertical="center"/>
    </xf>
    <xf numFmtId="0" fontId="84" fillId="0" borderId="0" xfId="8723" applyFont="1" applyAlignment="1">
      <alignment vertical="center"/>
    </xf>
    <xf numFmtId="0" fontId="84" fillId="0" borderId="67" xfId="8723" applyFont="1" applyBorder="1" applyAlignment="1">
      <alignment vertical="center"/>
    </xf>
    <xf numFmtId="0" fontId="123" fillId="0" borderId="0" xfId="8723" applyFont="1" applyAlignment="1">
      <alignment vertical="center"/>
    </xf>
    <xf numFmtId="175" fontId="84" fillId="0" borderId="0" xfId="8725" applyNumberFormat="1" applyFont="1" applyFill="1" applyBorder="1" applyAlignment="1" applyProtection="1">
      <alignment horizontal="right" vertical="center"/>
    </xf>
    <xf numFmtId="0" fontId="158" fillId="0" borderId="0" xfId="8723" applyFont="1" applyAlignment="1">
      <alignment horizontal="right" vertical="center"/>
    </xf>
    <xf numFmtId="5" fontId="84" fillId="0" borderId="6" xfId="8723" applyNumberFormat="1" applyFont="1" applyBorder="1" applyAlignment="1">
      <alignment vertical="center"/>
    </xf>
    <xf numFmtId="0" fontId="84" fillId="0" borderId="41" xfId="8723" applyFont="1" applyBorder="1" applyAlignment="1">
      <alignment vertical="center"/>
    </xf>
    <xf numFmtId="183" fontId="84" fillId="0" borderId="0" xfId="8723" applyNumberFormat="1" applyFont="1" applyAlignment="1">
      <alignment vertical="center" wrapText="1"/>
    </xf>
    <xf numFmtId="182" fontId="84" fillId="0" borderId="88" xfId="8723" applyNumberFormat="1" applyFont="1" applyBorder="1" applyAlignment="1">
      <alignment vertical="center"/>
    </xf>
    <xf numFmtId="175" fontId="84" fillId="0" borderId="42" xfId="8725" applyNumberFormat="1" applyFont="1" applyFill="1" applyBorder="1" applyAlignment="1" applyProtection="1">
      <alignment horizontal="left" vertical="center"/>
    </xf>
    <xf numFmtId="0" fontId="123" fillId="0" borderId="42" xfId="8723" applyFont="1" applyBorder="1" applyAlignment="1">
      <alignment vertical="center"/>
    </xf>
    <xf numFmtId="0" fontId="84" fillId="0" borderId="42" xfId="8723" applyFont="1" applyBorder="1" applyAlignment="1">
      <alignment vertical="center"/>
    </xf>
    <xf numFmtId="9" fontId="123" fillId="0" borderId="42" xfId="8725" applyFont="1" applyFill="1" applyBorder="1" applyAlignment="1" applyProtection="1">
      <alignment vertical="center"/>
    </xf>
    <xf numFmtId="175" fontId="123" fillId="0" borderId="42" xfId="1022" applyNumberFormat="1" applyFont="1" applyFill="1" applyBorder="1" applyAlignment="1" applyProtection="1">
      <alignment horizontal="center" vertical="center"/>
    </xf>
    <xf numFmtId="0" fontId="84" fillId="0" borderId="44" xfId="8723" applyFont="1" applyBorder="1" applyAlignment="1">
      <alignment vertical="center"/>
    </xf>
    <xf numFmtId="182" fontId="84" fillId="0" borderId="0" xfId="8723" applyNumberFormat="1" applyFont="1" applyAlignment="1">
      <alignment vertical="center"/>
    </xf>
    <xf numFmtId="175" fontId="84" fillId="0" borderId="0" xfId="8725" applyNumberFormat="1" applyFont="1" applyFill="1" applyBorder="1" applyAlignment="1" applyProtection="1">
      <alignment horizontal="left" vertical="center"/>
    </xf>
    <xf numFmtId="9" fontId="84" fillId="0" borderId="0" xfId="8725" applyFont="1" applyFill="1" applyBorder="1" applyAlignment="1" applyProtection="1">
      <alignment vertical="center"/>
    </xf>
    <xf numFmtId="9" fontId="84" fillId="0" borderId="0" xfId="8725" applyFont="1" applyBorder="1" applyAlignment="1" applyProtection="1">
      <alignment vertical="center"/>
    </xf>
    <xf numFmtId="164" fontId="84" fillId="0" borderId="0" xfId="8723" applyNumberFormat="1" applyFont="1" applyAlignment="1">
      <alignment vertical="center" wrapText="1"/>
    </xf>
    <xf numFmtId="0" fontId="84" fillId="0" borderId="0" xfId="8723" applyFont="1" applyAlignment="1">
      <alignment horizontal="center" vertical="center"/>
    </xf>
    <xf numFmtId="182" fontId="84" fillId="0" borderId="11" xfId="700" applyNumberFormat="1" applyFont="1" applyBorder="1" applyProtection="1"/>
    <xf numFmtId="182" fontId="84" fillId="0" borderId="11" xfId="8723" applyNumberFormat="1" applyFont="1" applyBorder="1"/>
    <xf numFmtId="164" fontId="84" fillId="0" borderId="0" xfId="8723" applyNumberFormat="1" applyFont="1" applyAlignment="1">
      <alignment wrapText="1"/>
    </xf>
    <xf numFmtId="49" fontId="84" fillId="0" borderId="0" xfId="8723" applyNumberFormat="1" applyFont="1" applyAlignment="1">
      <alignment horizontal="left"/>
    </xf>
    <xf numFmtId="182" fontId="84" fillId="0" borderId="75" xfId="8723" applyNumberFormat="1" applyFont="1" applyBorder="1"/>
    <xf numFmtId="0" fontId="126" fillId="0" borderId="0" xfId="8723" applyFont="1"/>
    <xf numFmtId="182" fontId="84" fillId="0" borderId="13" xfId="8723" applyNumberFormat="1" applyFont="1" applyBorder="1"/>
    <xf numFmtId="49" fontId="84" fillId="0" borderId="0" xfId="8723" applyNumberFormat="1" applyFont="1" applyAlignment="1">
      <alignment horizontal="center"/>
    </xf>
    <xf numFmtId="0" fontId="123" fillId="0" borderId="4" xfId="8723" applyFont="1" applyBorder="1" applyAlignment="1">
      <alignment horizontal="left" indent="1"/>
    </xf>
    <xf numFmtId="0" fontId="84" fillId="0" borderId="4" xfId="8723" applyFont="1" applyBorder="1"/>
    <xf numFmtId="182" fontId="84" fillId="0" borderId="11" xfId="8723" applyNumberFormat="1" applyFont="1" applyBorder="1" applyAlignment="1">
      <alignment horizontal="left"/>
    </xf>
    <xf numFmtId="9" fontId="84" fillId="0" borderId="11" xfId="1022" applyFont="1" applyFill="1" applyBorder="1" applyAlignment="1" applyProtection="1">
      <alignment horizontal="right"/>
    </xf>
    <xf numFmtId="182" fontId="84" fillId="0" borderId="15" xfId="8723" applyNumberFormat="1" applyFont="1" applyBorder="1"/>
    <xf numFmtId="9" fontId="84" fillId="0" borderId="15" xfId="1022" applyFont="1" applyFill="1" applyBorder="1" applyAlignment="1" applyProtection="1">
      <alignment horizontal="right"/>
    </xf>
    <xf numFmtId="182" fontId="123" fillId="0" borderId="72" xfId="700" applyNumberFormat="1" applyFont="1" applyBorder="1" applyProtection="1"/>
    <xf numFmtId="168" fontId="123" fillId="0" borderId="72" xfId="8725" applyNumberFormat="1" applyFont="1" applyFill="1" applyBorder="1" applyAlignment="1" applyProtection="1">
      <alignment horizontal="left" vertical="center" indent="1"/>
    </xf>
    <xf numFmtId="182" fontId="123" fillId="0" borderId="72" xfId="8723" applyNumberFormat="1" applyFont="1" applyBorder="1"/>
    <xf numFmtId="1" fontId="84" fillId="0" borderId="0" xfId="8723" applyNumberFormat="1" applyFont="1"/>
    <xf numFmtId="2" fontId="84" fillId="0" borderId="0" xfId="8723" applyNumberFormat="1" applyFont="1" applyAlignment="1">
      <alignment horizontal="center"/>
    </xf>
    <xf numFmtId="2" fontId="84" fillId="0" borderId="0" xfId="8723" applyNumberFormat="1" applyFont="1"/>
    <xf numFmtId="0" fontId="123" fillId="45" borderId="3" xfId="8723" applyFont="1" applyFill="1" applyBorder="1" applyAlignment="1">
      <alignment horizontal="left" indent="1"/>
    </xf>
    <xf numFmtId="0" fontId="84" fillId="45" borderId="4" xfId="8723" applyFont="1" applyFill="1" applyBorder="1"/>
    <xf numFmtId="2" fontId="84" fillId="45" borderId="5" xfId="8723" applyNumberFormat="1" applyFont="1" applyFill="1" applyBorder="1"/>
    <xf numFmtId="0" fontId="84" fillId="0" borderId="0" xfId="8723" applyFont="1" applyAlignment="1">
      <alignment horizontal="right"/>
    </xf>
    <xf numFmtId="181" fontId="84" fillId="0" borderId="0" xfId="8723" applyNumberFormat="1" applyFont="1"/>
    <xf numFmtId="165" fontId="124" fillId="0" borderId="0" xfId="8725" applyNumberFormat="1" applyFont="1" applyFill="1" applyBorder="1" applyProtection="1"/>
    <xf numFmtId="9" fontId="84" fillId="0" borderId="0" xfId="1022" applyFont="1" applyFill="1" applyProtection="1"/>
    <xf numFmtId="0" fontId="84" fillId="0" borderId="11" xfId="8723" applyFont="1" applyBorder="1" applyAlignment="1">
      <alignment horizontal="center"/>
    </xf>
    <xf numFmtId="2" fontId="84" fillId="0" borderId="11" xfId="8723" applyNumberFormat="1" applyFont="1" applyBorder="1" applyAlignment="1">
      <alignment horizontal="center"/>
    </xf>
    <xf numFmtId="0" fontId="84" fillId="0" borderId="0" xfId="8723" applyFont="1" applyAlignment="1">
      <alignment vertical="top" wrapText="1"/>
    </xf>
    <xf numFmtId="0" fontId="84" fillId="0" borderId="11" xfId="8723" applyFont="1" applyBorder="1" applyAlignment="1">
      <alignment horizontal="center" vertical="top" wrapText="1"/>
    </xf>
    <xf numFmtId="0" fontId="84" fillId="0" borderId="15" xfId="8723" applyFont="1" applyBorder="1" applyAlignment="1">
      <alignment horizontal="center" vertical="top" wrapText="1"/>
    </xf>
    <xf numFmtId="2" fontId="84" fillId="0" borderId="15" xfId="8723" applyNumberFormat="1" applyFont="1" applyBorder="1" applyAlignment="1">
      <alignment horizontal="center"/>
    </xf>
    <xf numFmtId="0" fontId="84" fillId="0" borderId="15" xfId="8723" applyFont="1" applyBorder="1" applyAlignment="1">
      <alignment horizontal="center"/>
    </xf>
    <xf numFmtId="0" fontId="123" fillId="0" borderId="72" xfId="8723" applyFont="1" applyBorder="1" applyAlignment="1">
      <alignment horizontal="center" vertical="top" wrapText="1"/>
    </xf>
    <xf numFmtId="0" fontId="123" fillId="0" borderId="72" xfId="8723" applyFont="1" applyBorder="1" applyAlignment="1">
      <alignment horizontal="center"/>
    </xf>
    <xf numFmtId="0" fontId="84" fillId="0" borderId="0" xfId="8723" applyFont="1" applyAlignment="1">
      <alignment horizontal="right" vertical="top"/>
    </xf>
    <xf numFmtId="0" fontId="84" fillId="0" borderId="0" xfId="8723" applyFont="1" applyAlignment="1">
      <alignment horizontal="right" vertical="top" wrapText="1" indent="1"/>
    </xf>
    <xf numFmtId="0" fontId="158" fillId="0" borderId="0" xfId="8723" applyFont="1" applyAlignment="1">
      <alignment horizontal="right"/>
    </xf>
    <xf numFmtId="182" fontId="84" fillId="0" borderId="6" xfId="700" applyNumberFormat="1" applyFont="1" applyBorder="1" applyAlignment="1" applyProtection="1">
      <alignment horizontal="center"/>
    </xf>
    <xf numFmtId="0" fontId="123" fillId="0" borderId="0" xfId="8723" applyFont="1" applyAlignment="1">
      <alignment horizontal="right"/>
    </xf>
    <xf numFmtId="182" fontId="123" fillId="0" borderId="0" xfId="700" applyNumberFormat="1" applyFont="1" applyBorder="1" applyAlignment="1" applyProtection="1">
      <alignment horizontal="center"/>
    </xf>
    <xf numFmtId="10" fontId="84" fillId="0" borderId="0" xfId="1022" applyNumberFormat="1" applyFont="1" applyBorder="1" applyAlignment="1" applyProtection="1">
      <alignment horizontal="center"/>
    </xf>
    <xf numFmtId="0" fontId="84" fillId="0" borderId="0" xfId="8723" applyFont="1" applyAlignment="1">
      <alignment horizontal="center"/>
    </xf>
    <xf numFmtId="182" fontId="84" fillId="0" borderId="0" xfId="8723" applyNumberFormat="1" applyFont="1"/>
    <xf numFmtId="184" fontId="84" fillId="0" borderId="6" xfId="8723" applyNumberFormat="1" applyFont="1" applyBorder="1"/>
    <xf numFmtId="0" fontId="123" fillId="0" borderId="0" xfId="8723" applyFont="1" applyAlignment="1">
      <alignment horizontal="right" vertical="top"/>
    </xf>
    <xf numFmtId="182" fontId="123" fillId="0" borderId="0" xfId="8723" applyNumberFormat="1" applyFont="1"/>
    <xf numFmtId="184" fontId="84" fillId="0" borderId="0" xfId="8723" applyNumberFormat="1" applyFont="1" applyAlignment="1">
      <alignment horizontal="center"/>
    </xf>
    <xf numFmtId="9" fontId="84" fillId="0" borderId="0" xfId="1022" applyFont="1" applyFill="1" applyBorder="1" applyProtection="1"/>
    <xf numFmtId="182" fontId="84" fillId="0" borderId="6" xfId="700" applyNumberFormat="1" applyFont="1" applyBorder="1" applyProtection="1"/>
    <xf numFmtId="184" fontId="84" fillId="0" borderId="0" xfId="8723" applyNumberFormat="1" applyFont="1"/>
    <xf numFmtId="0" fontId="84" fillId="0" borderId="71" xfId="8723" applyFont="1" applyBorder="1" applyAlignment="1">
      <alignment horizontal="right" indent="1"/>
    </xf>
    <xf numFmtId="182" fontId="84" fillId="0" borderId="0" xfId="700" applyNumberFormat="1" applyFont="1" applyBorder="1" applyProtection="1"/>
    <xf numFmtId="0" fontId="84" fillId="0" borderId="82" xfId="8723" applyFont="1" applyBorder="1" applyAlignment="1">
      <alignment horizontal="right" indent="1"/>
    </xf>
    <xf numFmtId="0" fontId="84" fillId="0" borderId="6" xfId="8723" applyFont="1" applyBorder="1" applyAlignment="1">
      <alignment horizontal="right" vertical="top" wrapText="1" indent="1"/>
    </xf>
    <xf numFmtId="0" fontId="84" fillId="0" borderId="0" xfId="8723" applyFont="1" applyAlignment="1">
      <alignment horizontal="left" indent="1"/>
    </xf>
    <xf numFmtId="0" fontId="84" fillId="0" borderId="82" xfId="8723" quotePrefix="1" applyFont="1" applyBorder="1" applyAlignment="1">
      <alignment horizontal="right" indent="1"/>
    </xf>
    <xf numFmtId="0" fontId="84" fillId="0" borderId="74" xfId="8723" applyFont="1" applyBorder="1" applyAlignment="1">
      <alignment horizontal="right" indent="1"/>
    </xf>
    <xf numFmtId="0" fontId="84" fillId="0" borderId="0" xfId="8723" applyFont="1" applyAlignment="1">
      <alignment horizontal="left"/>
    </xf>
    <xf numFmtId="0" fontId="84" fillId="43" borderId="6" xfId="8723" applyFont="1" applyFill="1" applyBorder="1" applyAlignment="1" applyProtection="1">
      <alignment horizontal="center"/>
      <protection locked="0"/>
    </xf>
    <xf numFmtId="182" fontId="84" fillId="0" borderId="76" xfId="8723" applyNumberFormat="1" applyFont="1" applyBorder="1"/>
    <xf numFmtId="182" fontId="84" fillId="0" borderId="93" xfId="8723" applyNumberFormat="1" applyFont="1" applyBorder="1"/>
    <xf numFmtId="182" fontId="84" fillId="0" borderId="95" xfId="8723" applyNumberFormat="1" applyFont="1" applyBorder="1"/>
    <xf numFmtId="0" fontId="84" fillId="0" borderId="0" xfId="8723" applyFont="1" applyAlignment="1">
      <alignment horizontal="right" indent="1"/>
    </xf>
    <xf numFmtId="182" fontId="84" fillId="0" borderId="6" xfId="8723" applyNumberFormat="1" applyFont="1" applyBorder="1"/>
    <xf numFmtId="175" fontId="19" fillId="0" borderId="0" xfId="543" applyNumberFormat="1" applyFont="1" applyAlignment="1">
      <alignment vertical="center"/>
    </xf>
    <xf numFmtId="10" fontId="123" fillId="0" borderId="0" xfId="1022" applyNumberFormat="1" applyFont="1" applyProtection="1"/>
    <xf numFmtId="175" fontId="12" fillId="0" borderId="0" xfId="543" applyNumberFormat="1" applyAlignment="1">
      <alignment vertical="center"/>
    </xf>
    <xf numFmtId="0" fontId="84" fillId="0" borderId="0" xfId="4496" applyFont="1"/>
    <xf numFmtId="1" fontId="84" fillId="0" borderId="0" xfId="4496" applyNumberFormat="1" applyFont="1"/>
    <xf numFmtId="0" fontId="159" fillId="0" borderId="0" xfId="0" applyFont="1"/>
    <xf numFmtId="0" fontId="19" fillId="0" borderId="0" xfId="8722" applyFont="1"/>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Fill="1" applyAlignment="1">
      <alignment horizontal="left" wrapText="1"/>
    </xf>
    <xf numFmtId="0" fontId="12" fillId="0" borderId="0" xfId="0" applyFont="1" applyBorder="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2" fillId="0" borderId="0" xfId="0" applyFont="1" applyAlignment="1" applyProtection="1">
      <alignment horizontal="left" vertical="top" wrapText="1"/>
    </xf>
    <xf numFmtId="0" fontId="12" fillId="0" borderId="0" xfId="0" applyFont="1" applyFill="1" applyAlignment="1" applyProtection="1">
      <alignment horizontal="left" vertical="top" wrapText="1"/>
    </xf>
    <xf numFmtId="0" fontId="12" fillId="0" borderId="0" xfId="0" applyFont="1" applyAlignment="1">
      <alignment horizontal="left"/>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2" fillId="0" borderId="0" xfId="569" applyFont="1" applyAlignment="1">
      <alignment horizontal="left" vertical="top"/>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271" applyFont="1" applyFill="1" applyAlignment="1">
      <alignment horizontal="left" vertical="top" wrapText="1"/>
    </xf>
    <xf numFmtId="4" fontId="12" fillId="0" borderId="0" xfId="1192"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2" fillId="0" borderId="0" xfId="1192" applyFont="1" applyAlignment="1" applyProtection="1">
      <alignment horizontal="left" vertical="top" wrapText="1"/>
    </xf>
    <xf numFmtId="0" fontId="12" fillId="0" borderId="0" xfId="1192" applyFont="1" applyFill="1" applyAlignment="1">
      <alignment horizontal="left" vertical="top" wrapText="1"/>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69" applyFont="1" applyAlignment="1">
      <alignment horizontal="left"/>
    </xf>
    <xf numFmtId="0" fontId="12" fillId="0" borderId="0" xfId="0" applyFont="1" applyBorder="1" applyAlignment="1">
      <alignment horizontal="left"/>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xf>
    <xf numFmtId="0" fontId="12" fillId="0" borderId="0" xfId="1192" applyFont="1" applyFill="1" applyAlignment="1" applyProtection="1">
      <alignment horizontal="left"/>
    </xf>
    <xf numFmtId="0" fontId="30" fillId="0" borderId="0" xfId="0" applyFont="1" applyFill="1" applyAlignment="1">
      <alignment horizontal="left"/>
    </xf>
    <xf numFmtId="0" fontId="12" fillId="0" borderId="0" xfId="569" applyFont="1" applyAlignment="1">
      <alignment wrapText="1"/>
    </xf>
    <xf numFmtId="0" fontId="12" fillId="0" borderId="0" xfId="569" applyAlignment="1">
      <alignment wrapText="1"/>
    </xf>
    <xf numFmtId="0" fontId="12" fillId="0" borderId="0" xfId="1192" applyAlignment="1">
      <alignment vertical="top" wrapText="1"/>
    </xf>
    <xf numFmtId="0" fontId="12" fillId="0" borderId="0" xfId="569" applyFont="1" applyAlignment="1"/>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9" fillId="0" borderId="0" xfId="0" applyFont="1" applyAlignment="1" applyProtection="1">
      <alignment horizontal="center"/>
    </xf>
    <xf numFmtId="0" fontId="0" fillId="5" borderId="3" xfId="0" applyFill="1" applyBorder="1" applyAlignment="1" applyProtection="1">
      <alignment horizontal="left"/>
      <protection locked="0"/>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19" fillId="0" borderId="4" xfId="0" applyFont="1" applyBorder="1" applyAlignment="1" applyProtection="1">
      <alignment horizontal="center"/>
    </xf>
    <xf numFmtId="0" fontId="19" fillId="0" borderId="6" xfId="0" applyFont="1" applyBorder="1" applyAlignment="1" applyProtection="1">
      <alignment horizontal="right"/>
    </xf>
    <xf numFmtId="0" fontId="0" fillId="0" borderId="6" xfId="0" applyBorder="1" applyAlignment="1" applyProtection="1">
      <alignment horizontal="left" wrapText="1"/>
    </xf>
    <xf numFmtId="0" fontId="19" fillId="0" borderId="0" xfId="0" applyFont="1" applyBorder="1" applyAlignment="1" applyProtection="1">
      <alignment horizontal="center"/>
    </xf>
    <xf numFmtId="0" fontId="12" fillId="0" borderId="0" xfId="0" applyFont="1" applyFill="1" applyAlignment="1" applyProtection="1">
      <alignment horizontal="center"/>
    </xf>
    <xf numFmtId="0" fontId="0" fillId="0" borderId="0" xfId="0" applyBorder="1" applyAlignment="1" applyProtection="1">
      <alignment horizontal="center"/>
    </xf>
    <xf numFmtId="0" fontId="12" fillId="0" borderId="0" xfId="0" applyFont="1" applyFill="1" applyAlignment="1" applyProtection="1">
      <alignment horizontal="left"/>
      <protection locked="0"/>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2" fillId="0" borderId="0" xfId="543" applyFont="1" applyBorder="1" applyAlignment="1" applyProtection="1">
      <alignment horizontal="center"/>
    </xf>
    <xf numFmtId="0" fontId="12" fillId="0" borderId="0" xfId="543" applyFont="1" applyFill="1" applyAlignment="1" applyProtection="1">
      <alignment horizontal="center"/>
    </xf>
    <xf numFmtId="0" fontId="19" fillId="0" borderId="6" xfId="0" applyFont="1" applyBorder="1" applyAlignment="1" applyProtection="1">
      <alignment horizontal="center"/>
    </xf>
    <xf numFmtId="0" fontId="19" fillId="0" borderId="7" xfId="0" applyFont="1" applyBorder="1" applyAlignment="1" applyProtection="1">
      <alignment horizontal="right"/>
    </xf>
    <xf numFmtId="0" fontId="19"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0" xfId="569" applyFont="1" applyAlignment="1" applyProtection="1">
      <alignment horizontal="left" vertical="top" wrapText="1"/>
    </xf>
    <xf numFmtId="0" fontId="12" fillId="0" borderId="0" xfId="569" applyFont="1" applyAlignment="1" applyProtection="1">
      <alignment horizontal="left"/>
    </xf>
    <xf numFmtId="0" fontId="12" fillId="0" borderId="0" xfId="1192" applyFont="1" applyAlignment="1" applyProtection="1">
      <alignment vertical="top" wrapText="1"/>
    </xf>
    <xf numFmtId="0" fontId="30" fillId="0" borderId="0" xfId="569" applyFont="1" applyFill="1" applyAlignment="1">
      <alignment horizontal="left"/>
    </xf>
    <xf numFmtId="0" fontId="12" fillId="0" borderId="0" xfId="569" applyFont="1" applyBorder="1" applyAlignment="1">
      <alignment horizontal="left" vertical="top" wrapText="1"/>
    </xf>
    <xf numFmtId="0" fontId="12" fillId="0" borderId="0" xfId="569" applyFont="1" applyFill="1" applyAlignment="1" applyProtection="1">
      <alignment horizontal="left" vertical="top" wrapText="1"/>
    </xf>
    <xf numFmtId="0" fontId="19" fillId="0" borderId="0" xfId="569" applyFont="1" applyAlignment="1">
      <alignment horizontal="left"/>
    </xf>
    <xf numFmtId="0" fontId="30" fillId="0" borderId="0" xfId="569" applyFont="1" applyAlignment="1" applyProtection="1">
      <alignment horizontal="left"/>
    </xf>
    <xf numFmtId="0" fontId="12" fillId="0" borderId="0" xfId="569" applyFont="1" applyAlignment="1" applyProtection="1">
      <alignment horizontal="left" vertical="top"/>
    </xf>
    <xf numFmtId="0" fontId="19" fillId="0" borderId="0" xfId="0" applyFont="1" applyAlignment="1">
      <alignment horizontal="left" vertical="top"/>
    </xf>
    <xf numFmtId="0" fontId="30" fillId="0" borderId="0" xfId="569" applyFont="1" applyFill="1" applyAlignment="1">
      <alignment horizontal="center"/>
    </xf>
    <xf numFmtId="0" fontId="19" fillId="0" borderId="0" xfId="569" applyFont="1" applyFill="1" applyAlignment="1" applyProtection="1">
      <alignment horizontal="center"/>
    </xf>
    <xf numFmtId="0" fontId="12" fillId="0" borderId="0" xfId="1192" applyFont="1" applyAlignment="1">
      <alignment horizontal="left"/>
    </xf>
    <xf numFmtId="0" fontId="12" fillId="0" borderId="0" xfId="1192" applyFont="1" applyFill="1" applyAlignment="1">
      <alignment horizontal="left"/>
    </xf>
    <xf numFmtId="0" fontId="12" fillId="0" borderId="0" xfId="569" applyFont="1" applyBorder="1" applyAlignment="1">
      <alignment horizontal="left"/>
    </xf>
    <xf numFmtId="0" fontId="12" fillId="0" borderId="0" xfId="569" applyFont="1" applyFill="1" applyAlignment="1">
      <alignment vertical="top" wrapText="1"/>
    </xf>
    <xf numFmtId="0" fontId="12" fillId="0" borderId="0" xfId="569" applyFont="1" applyAlignment="1">
      <alignment vertical="top" wrapText="1"/>
    </xf>
    <xf numFmtId="0" fontId="12" fillId="0" borderId="0" xfId="0" quotePrefix="1" applyFont="1" applyAlignment="1">
      <alignment horizontal="left" vertical="top"/>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12" fillId="0" borderId="0" xfId="0" applyFont="1" applyFill="1" applyBorder="1" applyAlignment="1">
      <alignment horizontal="left" wrapText="1"/>
    </xf>
    <xf numFmtId="4" fontId="12" fillId="0" borderId="0" xfId="0" applyNumberFormat="1" applyFont="1" applyFill="1" applyAlignment="1" applyProtection="1">
      <alignment horizontal="left"/>
    </xf>
    <xf numFmtId="0" fontId="0" fillId="0" borderId="0" xfId="0" applyAlignment="1">
      <alignment vertical="top" wrapText="1"/>
    </xf>
    <xf numFmtId="0" fontId="42" fillId="0" borderId="0" xfId="0" applyFont="1" applyBorder="1" applyAlignment="1" applyProtection="1">
      <alignment vertical="top" wrapText="1"/>
    </xf>
    <xf numFmtId="0" fontId="12" fillId="0" borderId="0" xfId="569" applyFont="1" applyFill="1" applyBorder="1" applyAlignment="1" applyProtection="1">
      <alignment horizontal="right" vertical="top" wrapText="1"/>
    </xf>
    <xf numFmtId="0" fontId="133" fillId="47" borderId="4" xfId="8719" applyFont="1" applyFill="1" applyBorder="1" applyAlignment="1">
      <alignment horizontal="center"/>
    </xf>
    <xf numFmtId="0" fontId="133" fillId="47" borderId="81" xfId="8719" applyFont="1" applyFill="1" applyBorder="1" applyAlignment="1">
      <alignment horizontal="center"/>
    </xf>
    <xf numFmtId="0" fontId="88" fillId="48" borderId="41" xfId="8719" applyFont="1" applyFill="1" applyBorder="1" applyAlignment="1">
      <alignment horizontal="center"/>
    </xf>
    <xf numFmtId="0" fontId="19" fillId="0" borderId="3" xfId="8722" applyFont="1" applyBorder="1" applyAlignment="1">
      <alignment horizontal="left"/>
    </xf>
    <xf numFmtId="0" fontId="19" fillId="0" borderId="4" xfId="8722" applyFont="1" applyBorder="1" applyAlignment="1">
      <alignment horizontal="left"/>
    </xf>
    <xf numFmtId="0" fontId="19" fillId="0" borderId="5" xfId="8722" applyFont="1" applyBorder="1" applyAlignment="1">
      <alignment horizontal="left"/>
    </xf>
    <xf numFmtId="0" fontId="19" fillId="0" borderId="0" xfId="8722" applyFont="1" applyAlignment="1">
      <alignment horizontal="center"/>
    </xf>
    <xf numFmtId="0" fontId="12" fillId="0" borderId="0" xfId="8722" applyAlignment="1">
      <alignment horizontal="left" vertical="top" wrapText="1"/>
    </xf>
    <xf numFmtId="0" fontId="19" fillId="0" borderId="0" xfId="8722" applyFont="1" applyAlignment="1">
      <alignment horizontal="center" vertical="top"/>
    </xf>
    <xf numFmtId="0" fontId="19" fillId="0" borderId="0" xfId="8722" applyFont="1" applyAlignment="1">
      <alignment horizontal="left" vertical="top" wrapTex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20" fillId="0" borderId="0" xfId="8722" applyFont="1" applyAlignment="1">
      <alignment horizontal="center"/>
    </xf>
    <xf numFmtId="0" fontId="12" fillId="0" borderId="0" xfId="8722" applyAlignment="1">
      <alignment horizontal="left" vertical="center" wrapText="1" shrinkToFit="1"/>
    </xf>
    <xf numFmtId="0" fontId="19" fillId="0" borderId="0" xfId="8722" applyFont="1" applyAlignment="1">
      <alignment horizontal="right"/>
    </xf>
    <xf numFmtId="0" fontId="12" fillId="0" borderId="58" xfId="8722" applyBorder="1" applyAlignment="1">
      <alignment horizontal="left" vertical="top" wrapText="1"/>
    </xf>
    <xf numFmtId="0" fontId="12" fillId="0" borderId="53" xfId="8722" applyBorder="1" applyAlignment="1">
      <alignment horizontal="center"/>
    </xf>
    <xf numFmtId="0" fontId="12" fillId="0" borderId="0" xfId="8722" applyAlignment="1">
      <alignment horizontal="center"/>
    </xf>
    <xf numFmtId="0" fontId="20" fillId="0" borderId="0" xfId="8722" applyFont="1" applyAlignment="1">
      <alignment horizontal="left" vertical="top" wrapText="1"/>
    </xf>
    <xf numFmtId="0" fontId="20" fillId="0" borderId="51" xfId="8722" applyFont="1" applyBorder="1" applyAlignment="1">
      <alignment horizontal="left" vertical="top" wrapText="1"/>
    </xf>
    <xf numFmtId="0" fontId="19" fillId="0" borderId="54" xfId="8722" applyFont="1" applyBorder="1" applyAlignment="1">
      <alignment horizontal="center"/>
    </xf>
    <xf numFmtId="0" fontId="19" fillId="0" borderId="54" xfId="8722" applyFont="1" applyBorder="1" applyAlignment="1">
      <alignment horizontal="center" vertical="top"/>
    </xf>
    <xf numFmtId="0" fontId="116" fillId="0" borderId="0" xfId="8722" applyFont="1" applyAlignment="1">
      <alignment horizontal="left" vertical="top" wrapText="1"/>
    </xf>
    <xf numFmtId="0" fontId="12" fillId="0" borderId="0" xfId="543" applyAlignment="1">
      <alignment horizontal="center"/>
    </xf>
    <xf numFmtId="0" fontId="12" fillId="0" borderId="0" xfId="8722" applyAlignment="1">
      <alignment horizontal="left" vertical="center" wrapText="1"/>
    </xf>
    <xf numFmtId="0" fontId="12" fillId="0" borderId="51" xfId="8722"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0" fontId="12" fillId="0" borderId="0" xfId="1192" applyAlignment="1">
      <alignment horizontal="right"/>
    </xf>
    <xf numFmtId="165" fontId="12" fillId="0" borderId="0" xfId="1192" applyNumberFormat="1" applyAlignment="1">
      <alignment horizontal="right"/>
    </xf>
    <xf numFmtId="9" fontId="12" fillId="0" borderId="0" xfId="1192" quotePrefix="1" applyNumberFormat="1" applyAlignment="1">
      <alignment horizontal="center"/>
    </xf>
    <xf numFmtId="0" fontId="12" fillId="0" borderId="0" xfId="8722" applyAlignment="1">
      <alignment horizontal="left"/>
    </xf>
    <xf numFmtId="0" fontId="108" fillId="0" borderId="53" xfId="8723" applyFont="1" applyBorder="1" applyAlignment="1">
      <alignment horizontal="left" vertical="top" wrapText="1"/>
    </xf>
    <xf numFmtId="0" fontId="108" fillId="0" borderId="0" xfId="8723" applyFont="1" applyAlignment="1">
      <alignment horizontal="left" vertical="top" wrapText="1"/>
    </xf>
    <xf numFmtId="0" fontId="108" fillId="0" borderId="54" xfId="8723" applyFont="1" applyBorder="1" applyAlignment="1">
      <alignment horizontal="left" vertical="top" wrapText="1"/>
    </xf>
    <xf numFmtId="0" fontId="12" fillId="0" borderId="58" xfId="8722" applyBorder="1" applyAlignment="1">
      <alignment vertical="center" wrapText="1"/>
    </xf>
    <xf numFmtId="0" fontId="12" fillId="0" borderId="59" xfId="8722" applyBorder="1" applyAlignment="1">
      <alignment vertical="center" wrapText="1"/>
    </xf>
    <xf numFmtId="168" fontId="84" fillId="0" borderId="11" xfId="8725" applyNumberFormat="1" applyFont="1" applyFill="1" applyBorder="1" applyAlignment="1" applyProtection="1">
      <alignment horizontal="left" vertical="center" indent="1"/>
    </xf>
    <xf numFmtId="0" fontId="42" fillId="0" borderId="0" xfId="569" applyFont="1" applyBorder="1" applyAlignment="1">
      <alignment horizontal="left"/>
    </xf>
    <xf numFmtId="0" fontId="12" fillId="0" borderId="4" xfId="0" applyFont="1" applyBorder="1"/>
    <xf numFmtId="0" fontId="12" fillId="0" borderId="0" xfId="271" applyFont="1"/>
    <xf numFmtId="0" fontId="35" fillId="0" borderId="0" xfId="0" applyFont="1"/>
    <xf numFmtId="0" fontId="12" fillId="0" borderId="0" xfId="271" applyFont="1" applyFill="1"/>
    <xf numFmtId="0" fontId="12" fillId="0" borderId="0" xfId="0" applyFont="1" applyBorder="1" applyAlignment="1" applyProtection="1">
      <alignment horizontal="left" vertical="center"/>
    </xf>
    <xf numFmtId="0" fontId="12" fillId="0" borderId="0" xfId="271" applyFont="1" applyFill="1" applyAlignment="1">
      <alignment horizontal="left"/>
    </xf>
    <xf numFmtId="0" fontId="12" fillId="0" borderId="0" xfId="271" applyFont="1" applyAlignment="1">
      <alignment horizontal="left"/>
    </xf>
    <xf numFmtId="49" fontId="12" fillId="0" borderId="0" xfId="271" applyNumberFormat="1" applyFont="1"/>
    <xf numFmtId="0" fontId="12" fillId="0" borderId="0" xfId="0" applyFont="1" applyAlignment="1" applyProtection="1">
      <alignment horizontal="center" vertical="center"/>
    </xf>
    <xf numFmtId="0" fontId="12" fillId="0" borderId="0" xfId="0" applyFont="1" applyAlignment="1">
      <alignment horizontal="center" vertical="center"/>
    </xf>
    <xf numFmtId="0" fontId="12" fillId="0" borderId="0" xfId="271" applyFont="1" applyAlignment="1" applyProtection="1">
      <alignment horizontal="center"/>
    </xf>
    <xf numFmtId="0" fontId="12" fillId="0" borderId="0" xfId="271" applyFont="1" applyBorder="1"/>
    <xf numFmtId="0" fontId="12" fillId="0" borderId="0" xfId="0" applyFont="1" applyAlignment="1" applyProtection="1">
      <alignment horizontal="left" indent="4"/>
    </xf>
    <xf numFmtId="0" fontId="12" fillId="0" borderId="0" xfId="0" quotePrefix="1" applyFont="1" applyAlignment="1" applyProtection="1">
      <alignment horizontal="left"/>
    </xf>
    <xf numFmtId="0" fontId="12" fillId="0" borderId="0" xfId="271" applyFont="1" applyFill="1" applyAlignment="1" applyProtection="1">
      <alignment horizontal="left"/>
      <protection locked="0"/>
    </xf>
    <xf numFmtId="0" fontId="12" fillId="0" borderId="0" xfId="271" applyFont="1" applyAlignment="1" applyProtection="1">
      <alignment horizontal="left"/>
    </xf>
    <xf numFmtId="0" fontId="12" fillId="0" borderId="0" xfId="271" applyFont="1" applyFill="1" applyBorder="1" applyAlignment="1" applyProtection="1">
      <alignment horizontal="left"/>
    </xf>
    <xf numFmtId="4" fontId="12" fillId="0" borderId="0" xfId="271" applyNumberFormat="1" applyFont="1" applyAlignment="1" applyProtection="1">
      <alignment horizontal="left"/>
    </xf>
    <xf numFmtId="4" fontId="12" fillId="0" borderId="0" xfId="271" applyNumberFormat="1" applyFont="1" applyFill="1" applyAlignment="1" applyProtection="1">
      <alignment horizontal="left"/>
    </xf>
    <xf numFmtId="49" fontId="12" fillId="0" borderId="0" xfId="0" applyNumberFormat="1" applyFont="1" applyProtection="1"/>
    <xf numFmtId="49" fontId="12" fillId="0" borderId="0" xfId="0" applyNumberFormat="1" applyFont="1" applyFill="1" applyProtection="1"/>
    <xf numFmtId="0" fontId="12" fillId="0" borderId="0" xfId="0" applyFont="1" applyFill="1" applyAlignment="1" applyProtection="1">
      <alignment horizontal="left"/>
    </xf>
    <xf numFmtId="0" fontId="12" fillId="0" borderId="0" xfId="0" applyFont="1" applyAlignment="1" applyProtection="1">
      <alignment vertical="top" wrapText="1"/>
    </xf>
    <xf numFmtId="0" fontId="12" fillId="0" borderId="0" xfId="0" applyNumberFormat="1" applyFont="1" applyAlignment="1" applyProtection="1"/>
    <xf numFmtId="0" fontId="12" fillId="0" borderId="0" xfId="0" applyNumberFormat="1" applyFont="1" applyProtection="1"/>
    <xf numFmtId="0" fontId="12" fillId="0" borderId="0" xfId="0" applyNumberFormat="1" applyFont="1" applyAlignment="1" applyProtection="1">
      <alignment vertical="top"/>
    </xf>
    <xf numFmtId="0" fontId="12" fillId="0" borderId="0" xfId="271" applyFont="1" applyFill="1" applyAlignment="1" applyProtection="1">
      <alignment horizontal="left" vertical="top"/>
    </xf>
    <xf numFmtId="0" fontId="19" fillId="0" borderId="0" xfId="543" applyFont="1" applyFill="1" applyProtection="1"/>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0" fillId="5" borderId="6" xfId="0" applyFill="1" applyBorder="1" applyAlignment="1" applyProtection="1">
      <protection locked="0"/>
    </xf>
    <xf numFmtId="0" fontId="12" fillId="0" borderId="0" xfId="1834" applyFont="1" applyAlignment="1" applyProtection="1"/>
    <xf numFmtId="0" fontId="20" fillId="0" borderId="0" xfId="0" applyFont="1" applyBorder="1" applyProtection="1"/>
    <xf numFmtId="0" fontId="20" fillId="0" borderId="0" xfId="0" applyFont="1" applyFill="1" applyProtection="1"/>
    <xf numFmtId="0" fontId="12" fillId="0" borderId="0" xfId="271" applyFont="1" applyProtection="1"/>
    <xf numFmtId="0" fontId="12" fillId="0" borderId="6" xfId="271" applyFont="1" applyBorder="1" applyProtection="1"/>
    <xf numFmtId="0" fontId="12" fillId="0" borderId="4" xfId="271" applyFont="1" applyBorder="1" applyProtection="1"/>
    <xf numFmtId="0" fontId="12" fillId="0" borderId="0" xfId="271" applyFont="1" applyFill="1" applyBorder="1" applyProtection="1"/>
    <xf numFmtId="0" fontId="12" fillId="0" borderId="0" xfId="271" applyFont="1" applyBorder="1" applyProtection="1"/>
    <xf numFmtId="0" fontId="12" fillId="9" borderId="6" xfId="0" applyFont="1" applyFill="1" applyBorder="1" applyAlignment="1" applyProtection="1"/>
    <xf numFmtId="166" fontId="12" fillId="0" borderId="0" xfId="0" applyNumberFormat="1" applyFont="1" applyFill="1" applyBorder="1" applyAlignment="1" applyProtection="1">
      <alignment horizontal="left"/>
    </xf>
    <xf numFmtId="0" fontId="12" fillId="0" borderId="0" xfId="271" applyFont="1" applyFill="1" applyAlignment="1" applyProtection="1"/>
    <xf numFmtId="166" fontId="12" fillId="0" borderId="0" xfId="0" applyNumberFormat="1" applyFont="1" applyFill="1" applyBorder="1" applyAlignment="1" applyProtection="1"/>
    <xf numFmtId="168" fontId="12" fillId="0" borderId="0" xfId="0" applyNumberFormat="1" applyFont="1" applyFill="1" applyBorder="1" applyAlignment="1" applyProtection="1">
      <alignment horizontal="right"/>
    </xf>
    <xf numFmtId="3" fontId="12" fillId="0" borderId="0" xfId="0" applyNumberFormat="1" applyFont="1" applyFill="1" applyBorder="1" applyAlignment="1" applyProtection="1">
      <alignment horizontal="center"/>
    </xf>
    <xf numFmtId="168" fontId="12" fillId="0" borderId="3" xfId="0" applyNumberFormat="1" applyFont="1" applyFill="1" applyBorder="1" applyAlignment="1" applyProtection="1">
      <alignment vertical="top"/>
    </xf>
    <xf numFmtId="168" fontId="12" fillId="0" borderId="4" xfId="0" applyNumberFormat="1" applyFont="1" applyFill="1" applyBorder="1" applyAlignment="1" applyProtection="1">
      <alignment vertical="top"/>
    </xf>
    <xf numFmtId="168" fontId="12" fillId="0" borderId="5" xfId="0" applyNumberFormat="1" applyFont="1" applyFill="1" applyBorder="1" applyAlignment="1" applyProtection="1">
      <alignment vertical="top"/>
    </xf>
    <xf numFmtId="168" fontId="12" fillId="0" borderId="8" xfId="0" applyNumberFormat="1" applyFont="1" applyFill="1" applyBorder="1" applyAlignment="1" applyProtection="1">
      <alignment vertical="top"/>
    </xf>
    <xf numFmtId="168" fontId="12" fillId="0" borderId="0" xfId="0" applyNumberFormat="1" applyFont="1" applyFill="1" applyBorder="1" applyAlignment="1" applyProtection="1">
      <alignment vertical="top"/>
    </xf>
    <xf numFmtId="0" fontId="12" fillId="0" borderId="0" xfId="0" applyNumberFormat="1" applyFont="1" applyFill="1" applyBorder="1" applyAlignment="1" applyProtection="1">
      <alignment horizontal="right" vertical="top"/>
    </xf>
    <xf numFmtId="0" fontId="12" fillId="0" borderId="12" xfId="0" applyNumberFormat="1" applyFont="1" applyFill="1" applyBorder="1" applyAlignment="1" applyProtection="1">
      <alignment horizontal="right" vertical="top"/>
    </xf>
    <xf numFmtId="0" fontId="12" fillId="5" borderId="4" xfId="0" applyNumberFormat="1" applyFont="1" applyFill="1" applyBorder="1" applyAlignment="1" applyProtection="1">
      <alignment horizontal="left" vertical="top"/>
      <protection locked="0"/>
    </xf>
    <xf numFmtId="0" fontId="12" fillId="5" borderId="5" xfId="0" applyNumberFormat="1" applyFont="1" applyFill="1" applyBorder="1" applyAlignment="1" applyProtection="1">
      <alignment horizontal="left" vertical="top"/>
      <protection locked="0"/>
    </xf>
    <xf numFmtId="0" fontId="12" fillId="0" borderId="0" xfId="0" applyFont="1" applyAlignment="1" applyProtection="1">
      <alignment horizontal="right"/>
    </xf>
    <xf numFmtId="0" fontId="12" fillId="8" borderId="0" xfId="542" quotePrefix="1" applyFont="1" applyFill="1" applyAlignment="1" applyProtection="1">
      <alignment horizontal="left"/>
    </xf>
    <xf numFmtId="0" fontId="19" fillId="8" borderId="0" xfId="539" applyFont="1" applyFill="1" applyAlignment="1" applyProtection="1">
      <alignment horizontal="centerContinuous"/>
    </xf>
    <xf numFmtId="0" fontId="12" fillId="8" borderId="0" xfId="542" applyFont="1" applyFill="1" applyProtection="1"/>
    <xf numFmtId="0" fontId="37" fillId="0" borderId="0" xfId="0" applyFont="1" applyProtection="1"/>
    <xf numFmtId="1" fontId="12" fillId="0" borderId="15" xfId="271" applyNumberFormat="1" applyFont="1" applyBorder="1" applyProtection="1"/>
    <xf numFmtId="165" fontId="12" fillId="0" borderId="0" xfId="271" applyNumberFormat="1" applyFont="1" applyProtection="1"/>
    <xf numFmtId="170" fontId="12" fillId="0" borderId="14" xfId="271" applyNumberFormat="1" applyFont="1" applyBorder="1" applyProtection="1"/>
    <xf numFmtId="1" fontId="12" fillId="0" borderId="14" xfId="271" applyNumberFormat="1" applyFont="1" applyBorder="1" applyProtection="1"/>
    <xf numFmtId="1" fontId="12" fillId="0" borderId="13" xfId="271" applyNumberFormat="1" applyFont="1" applyBorder="1" applyProtection="1"/>
    <xf numFmtId="168" fontId="12" fillId="0" borderId="0" xfId="0" applyNumberFormat="1" applyFont="1" applyFill="1" applyBorder="1" applyAlignment="1" applyProtection="1"/>
    <xf numFmtId="5" fontId="12" fillId="0" borderId="0" xfId="542" applyNumberFormat="1" applyFont="1" applyProtection="1"/>
    <xf numFmtId="9" fontId="12" fillId="0" borderId="0" xfId="0" applyNumberFormat="1" applyFont="1" applyFill="1" applyBorder="1" applyAlignment="1" applyProtection="1"/>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168" fontId="19" fillId="0" borderId="6" xfId="543" applyNumberFormat="1" applyFont="1" applyFill="1" applyBorder="1" applyAlignment="1" applyProtection="1">
      <alignment horizontal="left"/>
    </xf>
    <xf numFmtId="168" fontId="19" fillId="0" borderId="6" xfId="543" applyNumberFormat="1" applyFont="1" applyFill="1" applyBorder="1" applyAlignment="1" applyProtection="1">
      <alignment horizontal="center"/>
    </xf>
    <xf numFmtId="0" fontId="12" fillId="0" borderId="11" xfId="0" applyFont="1" applyBorder="1" applyAlignment="1" applyProtection="1">
      <alignment horizontal="left"/>
    </xf>
    <xf numFmtId="0" fontId="27" fillId="0" borderId="0" xfId="0" applyFont="1" applyFill="1" applyBorder="1" applyProtection="1"/>
    <xf numFmtId="0" fontId="12" fillId="0" borderId="7" xfId="0" applyFont="1" applyBorder="1" applyProtection="1"/>
    <xf numFmtId="0" fontId="12" fillId="0" borderId="12" xfId="0" applyFont="1" applyBorder="1" applyProtection="1"/>
    <xf numFmtId="0" fontId="12" fillId="0" borderId="9" xfId="0" applyFont="1" applyBorder="1" applyProtection="1"/>
    <xf numFmtId="0" fontId="12" fillId="0" borderId="10" xfId="0" applyFont="1" applyBorder="1" applyProtection="1"/>
    <xf numFmtId="0" fontId="12" fillId="0" borderId="1" xfId="0" applyFont="1" applyBorder="1" applyProtection="1"/>
    <xf numFmtId="0" fontId="22" fillId="0" borderId="0" xfId="543" applyFont="1" applyAlignment="1" applyProtection="1"/>
    <xf numFmtId="0" fontId="22" fillId="0" borderId="0" xfId="543" applyFont="1" applyFill="1" applyAlignment="1" applyProtection="1"/>
    <xf numFmtId="0" fontId="30" fillId="0" borderId="7" xfId="543" applyFont="1" applyFill="1" applyBorder="1" applyAlignment="1" applyProtection="1"/>
    <xf numFmtId="0" fontId="19" fillId="0" borderId="12" xfId="543" applyFont="1" applyBorder="1" applyAlignment="1" applyProtection="1">
      <alignment horizontal="center" vertical="top"/>
    </xf>
    <xf numFmtId="0" fontId="20" fillId="0" borderId="8" xfId="543" applyFont="1" applyBorder="1" applyAlignment="1" applyProtection="1">
      <alignment horizontal="left" vertical="top" wrapText="1"/>
    </xf>
    <xf numFmtId="0" fontId="20" fillId="0" borderId="12" xfId="543" applyFont="1" applyBorder="1" applyAlignment="1" applyProtection="1">
      <alignment horizontal="center" vertical="top"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center" vertical="top" wrapText="1"/>
    </xf>
    <xf numFmtId="0" fontId="20" fillId="0" borderId="0" xfId="543" applyFont="1" applyBorder="1" applyAlignment="1" applyProtection="1">
      <alignment horizontal="center" vertical="top" wrapText="1"/>
    </xf>
    <xf numFmtId="0" fontId="20" fillId="0" borderId="9" xfId="543" applyFont="1" applyBorder="1" applyAlignment="1" applyProtection="1">
      <alignment horizontal="left" vertical="top" wrapText="1"/>
    </xf>
    <xf numFmtId="0" fontId="20" fillId="0" borderId="6" xfId="543" applyFont="1" applyBorder="1" applyAlignment="1" applyProtection="1">
      <alignment horizontal="center" vertical="top" wrapText="1"/>
    </xf>
    <xf numFmtId="0" fontId="19" fillId="0" borderId="0" xfId="543" applyFont="1" applyBorder="1" applyAlignment="1" applyProtection="1">
      <alignment horizontal="center"/>
    </xf>
    <xf numFmtId="0" fontId="28" fillId="0" borderId="9" xfId="543" applyFont="1" applyBorder="1" applyAlignment="1" applyProtection="1">
      <alignment horizontal="left" vertical="top" wrapText="1"/>
    </xf>
    <xf numFmtId="2" fontId="12" fillId="0" borderId="11" xfId="0" applyNumberFormat="1" applyFont="1" applyBorder="1" applyProtection="1"/>
    <xf numFmtId="0" fontId="12" fillId="0" borderId="15" xfId="0" applyFont="1" applyBorder="1" applyProtection="1"/>
    <xf numFmtId="0" fontId="28" fillId="0" borderId="8" xfId="543" applyFont="1" applyBorder="1" applyAlignment="1" applyProtection="1">
      <alignment horizontal="left" vertical="top" wrapText="1"/>
    </xf>
    <xf numFmtId="0" fontId="28" fillId="0" borderId="0" xfId="543" applyFont="1" applyBorder="1" applyAlignment="1" applyProtection="1">
      <alignment horizontal="center" vertical="top" wrapText="1"/>
    </xf>
    <xf numFmtId="0" fontId="20" fillId="0" borderId="0" xfId="543" applyFont="1" applyFill="1" applyBorder="1" applyAlignment="1" applyProtection="1">
      <alignment horizontal="center"/>
    </xf>
    <xf numFmtId="0" fontId="28" fillId="0" borderId="4" xfId="543" applyNumberFormat="1" applyFont="1" applyBorder="1" applyAlignment="1" applyProtection="1">
      <alignment horizontal="right" vertical="top" wrapText="1"/>
    </xf>
    <xf numFmtId="0" fontId="28" fillId="0" borderId="0" xfId="543" applyNumberFormat="1" applyFont="1" applyBorder="1" applyAlignment="1" applyProtection="1">
      <alignment horizontal="right" vertical="top" wrapText="1"/>
    </xf>
    <xf numFmtId="0" fontId="19" fillId="0" borderId="0" xfId="543" applyNumberFormat="1" applyFont="1" applyBorder="1" applyAlignment="1" applyProtection="1">
      <alignment horizontal="right" vertical="top" wrapText="1"/>
    </xf>
    <xf numFmtId="0" fontId="19" fillId="0" borderId="2" xfId="543" applyNumberFormat="1" applyFont="1" applyBorder="1" applyAlignment="1" applyProtection="1">
      <alignment horizontal="right" vertical="top" wrapText="1"/>
    </xf>
    <xf numFmtId="0" fontId="19" fillId="0" borderId="0" xfId="543" applyNumberFormat="1" applyFont="1" applyFill="1" applyBorder="1" applyAlignment="1" applyProtection="1">
      <alignment vertical="center" wrapText="1"/>
    </xf>
    <xf numFmtId="0" fontId="20" fillId="0" borderId="0" xfId="543" applyFont="1" applyAlignment="1" applyProtection="1"/>
    <xf numFmtId="0" fontId="22" fillId="0" borderId="0" xfId="543" applyFont="1" applyProtection="1"/>
    <xf numFmtId="0" fontId="22" fillId="0" borderId="0" xfId="543" applyFont="1" applyFill="1" applyProtection="1"/>
    <xf numFmtId="0" fontId="12" fillId="0" borderId="0" xfId="543" applyFont="1" applyAlignment="1" applyProtection="1">
      <alignment horizontal="left"/>
    </xf>
    <xf numFmtId="0" fontId="12" fillId="0" borderId="0" xfId="543" applyFont="1" applyFill="1" applyAlignment="1" applyProtection="1">
      <alignment horizontal="left"/>
    </xf>
    <xf numFmtId="0" fontId="42" fillId="4" borderId="11" xfId="0" applyFont="1" applyFill="1" applyBorder="1" applyAlignment="1" applyProtection="1">
      <alignment vertical="top" wrapText="1"/>
    </xf>
    <xf numFmtId="0" fontId="42" fillId="2" borderId="11" xfId="0" applyFont="1" applyFill="1" applyBorder="1" applyAlignment="1" applyProtection="1">
      <alignment vertical="top" wrapText="1"/>
    </xf>
    <xf numFmtId="168" fontId="42" fillId="6" borderId="11" xfId="0" applyNumberFormat="1" applyFont="1" applyFill="1" applyBorder="1" applyAlignment="1" applyProtection="1">
      <alignment horizontal="center" vertical="top" wrapText="1"/>
    </xf>
    <xf numFmtId="0" fontId="42" fillId="5" borderId="11" xfId="0" applyFont="1" applyFill="1" applyBorder="1" applyAlignment="1" applyProtection="1">
      <alignment horizontal="right" vertical="top" wrapText="1"/>
      <protection locked="0"/>
    </xf>
    <xf numFmtId="0" fontId="42" fillId="0" borderId="11" xfId="0" applyFont="1" applyBorder="1" applyAlignment="1" applyProtection="1">
      <alignment horizontal="right" vertical="top"/>
    </xf>
    <xf numFmtId="168" fontId="42" fillId="0" borderId="11" xfId="0" applyNumberFormat="1" applyFont="1" applyFill="1" applyBorder="1" applyAlignment="1" applyProtection="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pplyProtection="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pplyProtection="1">
      <alignment vertical="top" wrapText="1"/>
    </xf>
    <xf numFmtId="0" fontId="42" fillId="0" borderId="0" xfId="0" applyFont="1" applyBorder="1" applyAlignment="1" applyProtection="1">
      <alignment horizontal="left" vertical="top"/>
    </xf>
    <xf numFmtId="3" fontId="42" fillId="0" borderId="11" xfId="0" applyNumberFormat="1" applyFont="1" applyBorder="1" applyAlignment="1" applyProtection="1">
      <alignment vertical="top" wrapText="1"/>
    </xf>
    <xf numFmtId="0" fontId="42" fillId="2" borderId="12" xfId="0" applyFont="1" applyFill="1" applyBorder="1" applyAlignment="1" applyProtection="1">
      <alignmen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0" borderId="0" xfId="0" applyNumberFormat="1" applyFont="1" applyFill="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8" xfId="271" applyFont="1" applyFill="1" applyBorder="1" applyAlignment="1" applyProtection="1">
      <alignment vertical="top" wrapText="1"/>
      <protection locked="0"/>
    </xf>
    <xf numFmtId="0" fontId="12" fillId="0" borderId="0" xfId="271" applyFont="1" applyFill="1" applyBorder="1" applyAlignment="1" applyProtection="1">
      <alignment vertical="top" wrapText="1"/>
      <protection locked="0"/>
    </xf>
    <xf numFmtId="168" fontId="12" fillId="5" borderId="11" xfId="271" applyNumberFormat="1" applyFont="1" applyFill="1" applyBorder="1" applyAlignment="1" applyProtection="1">
      <alignment vertical="top" wrapText="1"/>
      <protection locked="0"/>
    </xf>
    <xf numFmtId="168" fontId="12" fillId="0" borderId="11" xfId="271" applyNumberFormat="1" applyFont="1" applyFill="1" applyBorder="1" applyAlignment="1" applyProtection="1">
      <alignment vertical="top" wrapText="1"/>
    </xf>
    <xf numFmtId="0" fontId="12" fillId="5" borderId="11" xfId="271" applyFont="1" applyFill="1" applyBorder="1" applyAlignment="1" applyProtection="1">
      <alignment vertical="top" wrapText="1"/>
      <protection locked="0"/>
    </xf>
    <xf numFmtId="0" fontId="12" fillId="5" borderId="3" xfId="271" applyFont="1" applyFill="1" applyBorder="1" applyAlignment="1" applyProtection="1">
      <alignment vertical="top" wrapText="1"/>
      <protection locked="0"/>
    </xf>
    <xf numFmtId="0" fontId="12" fillId="0" borderId="11" xfId="271" applyFont="1" applyFill="1" applyBorder="1" applyAlignment="1" applyProtection="1">
      <alignment horizontal="right" vertical="top" wrapText="1"/>
      <protection locked="0"/>
    </xf>
    <xf numFmtId="0" fontId="12" fillId="0" borderId="8" xfId="271" applyFont="1" applyBorder="1" applyAlignment="1" applyProtection="1">
      <alignment vertical="top" wrapText="1"/>
      <protection locked="0"/>
    </xf>
    <xf numFmtId="0" fontId="12" fillId="0" borderId="0" xfId="271" applyFont="1" applyBorder="1" applyAlignment="1" applyProtection="1">
      <alignment vertical="top" wrapText="1"/>
      <protection locked="0"/>
    </xf>
    <xf numFmtId="0" fontId="12" fillId="5" borderId="11" xfId="271" applyFont="1" applyFill="1" applyBorder="1" applyAlignment="1" applyProtection="1">
      <alignment horizontal="right" vertical="top" wrapText="1"/>
      <protection locked="0"/>
    </xf>
    <xf numFmtId="0" fontId="12" fillId="0" borderId="4" xfId="271" applyFont="1" applyBorder="1" applyAlignment="1" applyProtection="1">
      <alignment horizontal="left" vertical="top"/>
      <protection locked="0"/>
    </xf>
    <xf numFmtId="0" fontId="12" fillId="0" borderId="4" xfId="271" applyFont="1" applyBorder="1" applyAlignment="1" applyProtection="1">
      <alignment vertical="top" wrapText="1"/>
      <protection locked="0"/>
    </xf>
    <xf numFmtId="0" fontId="12" fillId="0" borderId="4" xfId="271" applyFont="1" applyBorder="1" applyAlignment="1" applyProtection="1">
      <alignment vertical="top" wrapText="1"/>
    </xf>
    <xf numFmtId="0" fontId="12" fillId="0" borderId="11" xfId="271" applyFont="1" applyBorder="1" applyAlignment="1" applyProtection="1">
      <alignment vertical="top" wrapText="1"/>
      <protection locked="0"/>
    </xf>
    <xf numFmtId="0" fontId="12" fillId="0" borderId="5" xfId="271" applyFont="1" applyBorder="1" applyAlignment="1" applyProtection="1">
      <alignmen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9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36"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pplyProtection="1">
      <alignment horizontal="right"/>
    </xf>
    <xf numFmtId="165" fontId="12" fillId="0" borderId="2" xfId="0" applyNumberFormat="1" applyFont="1" applyBorder="1" applyAlignment="1" applyProtection="1">
      <alignment horizontal="right"/>
    </xf>
    <xf numFmtId="165" fontId="12" fillId="0" borderId="7" xfId="0" applyNumberFormat="1" applyFont="1" applyBorder="1" applyAlignment="1" applyProtection="1">
      <alignment horizontal="right"/>
    </xf>
    <xf numFmtId="0" fontId="12" fillId="45" borderId="3" xfId="0" applyFont="1" applyFill="1" applyBorder="1" applyAlignment="1" applyProtection="1">
      <alignment horizontal="center"/>
    </xf>
    <xf numFmtId="0" fontId="12" fillId="45" borderId="4" xfId="0" applyFont="1" applyFill="1" applyBorder="1" applyAlignment="1" applyProtection="1">
      <alignment horizontal="center"/>
    </xf>
    <xf numFmtId="0" fontId="12" fillId="45" borderId="5" xfId="0" applyFont="1" applyFill="1" applyBorder="1" applyAlignment="1" applyProtection="1">
      <alignment horizontal="center"/>
    </xf>
    <xf numFmtId="0" fontId="0" fillId="0" borderId="6" xfId="0" applyFill="1" applyBorder="1" applyAlignment="1" applyProtection="1">
      <alignment horizontal="left"/>
    </xf>
    <xf numFmtId="168" fontId="12" fillId="0" borderId="3" xfId="0" applyNumberFormat="1" applyFont="1" applyFill="1" applyBorder="1" applyAlignment="1" applyProtection="1">
      <alignment horizontal="center"/>
    </xf>
    <xf numFmtId="168" fontId="12" fillId="0" borderId="4" xfId="0" applyNumberFormat="1" applyFont="1" applyFill="1" applyBorder="1" applyAlignment="1" applyProtection="1">
      <alignment horizontal="center"/>
    </xf>
    <xf numFmtId="168" fontId="12" fillId="0" borderId="5" xfId="0" applyNumberFormat="1" applyFont="1" applyFill="1" applyBorder="1" applyAlignment="1" applyProtection="1">
      <alignment horizontal="center"/>
    </xf>
    <xf numFmtId="0" fontId="12" fillId="45" borderId="11" xfId="0"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12" fillId="0" borderId="11" xfId="0" applyFont="1" applyBorder="1" applyAlignment="1" applyProtection="1">
      <alignment horizontal="center"/>
    </xf>
    <xf numFmtId="0" fontId="12"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2" fillId="5" borderId="3" xfId="0" applyNumberFormat="1" applyFont="1" applyFill="1" applyBorder="1" applyAlignment="1" applyProtection="1">
      <alignment horizontal="center"/>
      <protection locked="0"/>
    </xf>
    <xf numFmtId="175" fontId="42" fillId="5" borderId="4" xfId="0" applyNumberFormat="1" applyFont="1" applyFill="1" applyBorder="1" applyAlignment="1" applyProtection="1">
      <alignment horizontal="center"/>
      <protection locked="0"/>
    </xf>
    <xf numFmtId="175" fontId="42"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0" borderId="1" xfId="543" applyFont="1" applyFill="1" applyBorder="1" applyAlignment="1" applyProtection="1">
      <alignment horizontal="right"/>
    </xf>
    <xf numFmtId="0" fontId="19" fillId="0" borderId="2" xfId="543" applyFont="1" applyFill="1" applyBorder="1" applyAlignment="1" applyProtection="1">
      <alignment horizontal="right"/>
    </xf>
    <xf numFmtId="0" fontId="19"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4" xfId="543" applyFont="1" applyFill="1" applyBorder="1" applyAlignment="1" applyProtection="1">
      <alignment horizontal="center"/>
    </xf>
    <xf numFmtId="0" fontId="30"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4" fontId="12"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4" xfId="543" applyNumberFormat="1" applyFont="1" applyBorder="1" applyAlignment="1" applyProtection="1">
      <alignment horizontal="right" vertical="top" wrapText="1"/>
    </xf>
    <xf numFmtId="0" fontId="19"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12"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12" fillId="0" borderId="1" xfId="0" applyFont="1" applyFill="1" applyBorder="1" applyAlignment="1" applyProtection="1">
      <alignment horizontal="center" vertical="top" wrapText="1"/>
    </xf>
    <xf numFmtId="0" fontId="12" fillId="0" borderId="2" xfId="0" applyFont="1" applyFill="1" applyBorder="1" applyAlignment="1" applyProtection="1">
      <alignment horizontal="center" vertical="top" wrapText="1"/>
    </xf>
    <xf numFmtId="0" fontId="12" fillId="0" borderId="7" xfId="0" applyFont="1" applyFill="1" applyBorder="1" applyAlignment="1" applyProtection="1">
      <alignment horizontal="center" vertical="top" wrapText="1"/>
    </xf>
    <xf numFmtId="0" fontId="12" fillId="0" borderId="8"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12" fillId="0" borderId="12" xfId="0" applyFont="1" applyFill="1" applyBorder="1" applyAlignment="1" applyProtection="1">
      <alignment horizontal="center" vertical="top" wrapText="1"/>
    </xf>
    <xf numFmtId="0" fontId="12" fillId="0" borderId="9" xfId="0" applyFont="1" applyFill="1" applyBorder="1" applyAlignment="1" applyProtection="1">
      <alignment horizontal="center" vertical="top" wrapText="1"/>
    </xf>
    <xf numFmtId="0" fontId="12" fillId="0" borderId="6" xfId="0" applyFont="1" applyFill="1" applyBorder="1" applyAlignment="1" applyProtection="1">
      <alignment horizontal="center" vertical="top" wrapText="1"/>
    </xf>
    <xf numFmtId="0" fontId="12"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9" fontId="154" fillId="44" borderId="8" xfId="0" applyNumberFormat="1" applyFont="1" applyFill="1" applyBorder="1" applyAlignment="1" applyProtection="1">
      <alignment horizontal="center"/>
    </xf>
    <xf numFmtId="9" fontId="15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39" fillId="0" borderId="0" xfId="0" applyFont="1" applyBorder="1" applyAlignment="1" applyProtection="1">
      <alignment horizontal="center"/>
    </xf>
    <xf numFmtId="0" fontId="12"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3" fillId="0" borderId="1" xfId="0" applyFont="1" applyBorder="1" applyAlignment="1" applyProtection="1">
      <alignment horizontal="center" wrapText="1"/>
    </xf>
    <xf numFmtId="0" fontId="43" fillId="0" borderId="2" xfId="0" applyFont="1" applyBorder="1" applyAlignment="1" applyProtection="1">
      <alignment horizontal="center" wrapText="1"/>
    </xf>
    <xf numFmtId="0" fontId="43" fillId="0" borderId="7" xfId="0" applyFont="1" applyBorder="1" applyAlignment="1" applyProtection="1">
      <alignment horizontal="center" wrapText="1"/>
    </xf>
    <xf numFmtId="0" fontId="43" fillId="0" borderId="8" xfId="0" applyFont="1" applyBorder="1" applyAlignment="1" applyProtection="1">
      <alignment horizontal="center" wrapText="1"/>
    </xf>
    <xf numFmtId="0" fontId="43" fillId="0" borderId="0" xfId="0" applyFont="1" applyBorder="1" applyAlignment="1" applyProtection="1">
      <alignment horizontal="center" wrapText="1"/>
    </xf>
    <xf numFmtId="0" fontId="43" fillId="0" borderId="12" xfId="0" applyFont="1" applyBorder="1" applyAlignment="1" applyProtection="1">
      <alignment horizontal="center" wrapText="1"/>
    </xf>
    <xf numFmtId="0" fontId="43" fillId="0" borderId="9" xfId="0" applyFont="1" applyBorder="1" applyAlignment="1" applyProtection="1">
      <alignment horizontal="center" wrapText="1"/>
    </xf>
    <xf numFmtId="0" fontId="43" fillId="0" borderId="6" xfId="0" applyFont="1" applyBorder="1" applyAlignment="1" applyProtection="1">
      <alignment horizontal="center" wrapText="1"/>
    </xf>
    <xf numFmtId="0" fontId="43"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35"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166" fontId="12"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5" borderId="4" xfId="0" applyFill="1" applyBorder="1" applyAlignment="1" applyProtection="1">
      <alignment horizontal="right"/>
      <protection locked="0"/>
    </xf>
    <xf numFmtId="0" fontId="12" fillId="5" borderId="6" xfId="244" applyFont="1" applyFill="1" applyBorder="1" applyAlignment="1" applyProtection="1">
      <alignment horizontal="left"/>
      <protection locked="0"/>
    </xf>
    <xf numFmtId="1" fontId="12" fillId="43" borderId="4" xfId="0" applyNumberFormat="1" applyFont="1" applyFill="1" applyBorder="1" applyAlignment="1" applyProtection="1">
      <alignment horizontal="center"/>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20" fillId="5" borderId="3" xfId="543" applyFont="1" applyFill="1" applyBorder="1" applyAlignment="1" applyProtection="1">
      <alignment horizontal="center"/>
    </xf>
    <xf numFmtId="0" fontId="20" fillId="5" borderId="4" xfId="543" applyFont="1" applyFill="1" applyBorder="1" applyAlignment="1" applyProtection="1">
      <alignment horizontal="center"/>
    </xf>
    <xf numFmtId="0" fontId="20"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1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2" fillId="5" borderId="3" xfId="0" applyNumberFormat="1" applyFont="1" applyFill="1" applyBorder="1" applyAlignment="1" applyProtection="1">
      <alignment horizontal="right"/>
      <protection locked="0"/>
    </xf>
    <xf numFmtId="0" fontId="42" fillId="5" borderId="4" xfId="0" applyNumberFormat="1" applyFont="1" applyFill="1" applyBorder="1" applyAlignment="1" applyProtection="1">
      <alignment horizontal="right"/>
      <protection locked="0"/>
    </xf>
    <xf numFmtId="0" fontId="42"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2" fillId="5" borderId="3" xfId="0" applyNumberFormat="1" applyFont="1" applyFill="1" applyBorder="1" applyAlignment="1" applyProtection="1">
      <alignment horizontal="center"/>
      <protection locked="0"/>
    </xf>
    <xf numFmtId="0" fontId="42" fillId="5" borderId="4" xfId="0" applyNumberFormat="1" applyFont="1" applyFill="1" applyBorder="1" applyAlignment="1" applyProtection="1">
      <alignment horizontal="center"/>
      <protection locked="0"/>
    </xf>
    <xf numFmtId="0" fontId="42"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0" fontId="12"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154" fillId="44" borderId="8" xfId="0" applyFont="1" applyFill="1" applyBorder="1" applyAlignment="1" applyProtection="1">
      <alignment horizontal="center" vertical="top" wrapText="1"/>
    </xf>
    <xf numFmtId="0" fontId="15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2"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6"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12" fillId="49" borderId="4" xfId="0" applyFont="1" applyFill="1" applyBorder="1" applyAlignment="1" applyProtection="1">
      <alignment horizontal="left"/>
      <protection locked="0"/>
    </xf>
    <xf numFmtId="0" fontId="12"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12" fillId="0" borderId="6" xfId="0" applyNumberFormat="1" applyFont="1" applyFill="1" applyBorder="1" applyAlignment="1" applyProtection="1">
      <alignment horizontal="center"/>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1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12" fillId="5" borderId="4" xfId="271" applyNumberFormat="1" applyFon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12" fillId="49" borderId="4" xfId="0" applyNumberFormat="1"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12" fillId="0" borderId="3" xfId="0" applyNumberFormat="1" applyFont="1" applyFill="1" applyBorder="1" applyAlignment="1" applyProtection="1">
      <alignment horizontal="left" vertical="top"/>
    </xf>
    <xf numFmtId="168" fontId="12" fillId="0" borderId="4" xfId="0" applyNumberFormat="1" applyFont="1" applyFill="1" applyBorder="1" applyAlignment="1" applyProtection="1">
      <alignment horizontal="left" vertical="top"/>
    </xf>
    <xf numFmtId="168" fontId="12"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12" fillId="5" borderId="9" xfId="0" applyFon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10" fontId="12" fillId="0" borderId="11" xfId="0" applyNumberFormat="1" applyFont="1" applyFill="1" applyBorder="1" applyAlignment="1" applyProtection="1">
      <alignment horizontal="center"/>
    </xf>
    <xf numFmtId="168" fontId="12"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2" fillId="0" borderId="2" xfId="0" applyNumberFormat="1" applyFont="1" applyFill="1" applyBorder="1" applyAlignment="1" applyProtection="1">
      <alignment horizontal="left" vertical="top" wrapText="1"/>
    </xf>
    <xf numFmtId="168" fontId="42"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20" fillId="5" borderId="6" xfId="0" applyFont="1" applyFill="1" applyBorder="1" applyAlignment="1" applyProtection="1">
      <alignment horizontal="left"/>
      <protection locked="0"/>
    </xf>
    <xf numFmtId="14" fontId="12" fillId="5" borderId="11"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2" fillId="5" borderId="4" xfId="0" applyNumberFormat="1" applyFont="1" applyFill="1" applyBorder="1" applyAlignment="1" applyProtection="1">
      <alignment horizontal="right"/>
      <protection locked="0"/>
    </xf>
    <xf numFmtId="0" fontId="12"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46" fillId="2" borderId="3" xfId="0" applyFont="1" applyFill="1" applyBorder="1" applyAlignment="1" applyProtection="1">
      <alignment horizontal="center" vertical="top"/>
    </xf>
    <xf numFmtId="0" fontId="46" fillId="2" borderId="4" xfId="0" applyFont="1" applyFill="1" applyBorder="1" applyAlignment="1" applyProtection="1">
      <alignment horizontal="center" vertical="top"/>
    </xf>
    <xf numFmtId="0" fontId="46" fillId="2" borderId="5" xfId="0" applyFont="1" applyFill="1" applyBorder="1" applyAlignment="1" applyProtection="1">
      <alignment horizontal="center" vertical="top"/>
    </xf>
    <xf numFmtId="0" fontId="12" fillId="0" borderId="6" xfId="0" applyFont="1" applyBorder="1" applyAlignment="1" applyProtection="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42"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3"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6" xfId="0" applyFont="1" applyFill="1" applyBorder="1" applyAlignment="1" applyProtection="1">
      <alignment horizontal="right" vertical="top" wrapText="1"/>
    </xf>
    <xf numFmtId="0" fontId="12" fillId="0" borderId="6" xfId="0" applyFont="1" applyFill="1" applyBorder="1" applyAlignment="1">
      <alignment vertical="top" wrapText="1"/>
    </xf>
    <xf numFmtId="0" fontId="43"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8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88" fillId="44" borderId="0" xfId="4503" applyFont="1" applyFill="1" applyBorder="1" applyAlignment="1">
      <alignment horizontal="left" vertical="top"/>
    </xf>
    <xf numFmtId="0" fontId="88" fillId="48" borderId="0" xfId="8719" applyFont="1" applyFill="1" applyAlignment="1">
      <alignment horizontal="left" vertical="top" wrapText="1"/>
    </xf>
    <xf numFmtId="0" fontId="88" fillId="48" borderId="42" xfId="8719" applyFont="1" applyFill="1" applyBorder="1" applyAlignment="1">
      <alignment horizontal="center"/>
    </xf>
    <xf numFmtId="0" fontId="51" fillId="48" borderId="66" xfId="8719" applyFont="1" applyFill="1" applyBorder="1" applyAlignment="1">
      <alignment horizontal="center"/>
    </xf>
    <xf numFmtId="0" fontId="51" fillId="48" borderId="29" xfId="8719" applyFont="1" applyFill="1" applyBorder="1" applyAlignment="1">
      <alignment horizontal="center"/>
    </xf>
    <xf numFmtId="0" fontId="51"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88" fillId="48" borderId="67" xfId="8719" applyFont="1" applyFill="1" applyBorder="1" applyAlignment="1">
      <alignment horizontal="center"/>
    </xf>
    <xf numFmtId="0" fontId="88" fillId="48" borderId="0" xfId="8719" applyFont="1" applyFill="1" applyAlignment="1">
      <alignment horizontal="center"/>
    </xf>
    <xf numFmtId="0" fontId="88" fillId="48" borderId="41" xfId="8719" applyFont="1" applyFill="1" applyBorder="1" applyAlignment="1">
      <alignment horizontal="center"/>
    </xf>
    <xf numFmtId="0" fontId="88" fillId="48" borderId="0" xfId="8719" applyFont="1" applyFill="1" applyAlignment="1">
      <alignment horizontal="left"/>
    </xf>
    <xf numFmtId="0" fontId="88" fillId="45" borderId="74" xfId="8719" applyFont="1" applyFill="1" applyBorder="1" applyAlignment="1">
      <alignment horizontal="center"/>
    </xf>
    <xf numFmtId="0" fontId="88" fillId="45" borderId="75" xfId="8719" applyFont="1" applyFill="1" applyBorder="1" applyAlignment="1">
      <alignment horizontal="center"/>
    </xf>
    <xf numFmtId="182" fontId="137" fillId="44" borderId="75" xfId="700" applyNumberFormat="1" applyFont="1" applyFill="1" applyBorder="1" applyAlignment="1">
      <alignment horizontal="center"/>
    </xf>
    <xf numFmtId="182" fontId="137" fillId="44" borderId="95" xfId="700" applyNumberFormat="1" applyFont="1" applyFill="1" applyBorder="1" applyAlignment="1">
      <alignment horizontal="center"/>
    </xf>
    <xf numFmtId="0" fontId="133" fillId="43" borderId="82" xfId="8719" applyFont="1" applyFill="1" applyBorder="1" applyAlignment="1">
      <alignment horizontal="left"/>
    </xf>
    <xf numFmtId="0" fontId="133" fillId="43" borderId="11" xfId="8719" applyFont="1" applyFill="1" applyBorder="1" applyAlignment="1">
      <alignment horizontal="left"/>
    </xf>
    <xf numFmtId="182" fontId="42" fillId="43" borderId="11" xfId="700" applyNumberFormat="1" applyFont="1" applyFill="1" applyBorder="1" applyAlignment="1" applyProtection="1">
      <alignment horizontal="center"/>
      <protection locked="0"/>
    </xf>
    <xf numFmtId="182" fontId="42" fillId="43" borderId="93" xfId="700" applyNumberFormat="1" applyFont="1" applyFill="1" applyBorder="1" applyAlignment="1" applyProtection="1">
      <alignment horizontal="center"/>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182" fontId="43" fillId="44" borderId="75" xfId="700" applyNumberFormat="1" applyFont="1" applyFill="1" applyBorder="1" applyAlignment="1" applyProtection="1">
      <alignment horizontal="center"/>
      <protection locked="0"/>
    </xf>
    <xf numFmtId="182" fontId="43" fillId="44" borderId="95" xfId="700" applyNumberFormat="1" applyFont="1" applyFill="1" applyBorder="1" applyAlignment="1" applyProtection="1">
      <alignment horizontal="center"/>
      <protection locked="0"/>
    </xf>
    <xf numFmtId="0" fontId="146" fillId="45" borderId="67" xfId="8719" applyFont="1" applyFill="1" applyBorder="1" applyAlignment="1">
      <alignment horizontal="center"/>
    </xf>
    <xf numFmtId="0" fontId="146" fillId="45" borderId="0" xfId="8719" applyFont="1" applyFill="1" applyAlignment="1">
      <alignment horizontal="center"/>
    </xf>
    <xf numFmtId="0" fontId="146" fillId="45" borderId="12" xfId="8719" applyFont="1" applyFill="1" applyBorder="1" applyAlignment="1">
      <alignment horizontal="center"/>
    </xf>
    <xf numFmtId="182" fontId="137" fillId="44" borderId="105" xfId="700" applyNumberFormat="1" applyFont="1" applyFill="1" applyBorder="1" applyAlignment="1">
      <alignment horizontal="center"/>
    </xf>
    <xf numFmtId="182" fontId="137" fillId="44" borderId="29" xfId="700" applyNumberFormat="1" applyFont="1" applyFill="1" applyBorder="1" applyAlignment="1">
      <alignment horizontal="center"/>
    </xf>
    <xf numFmtId="182" fontId="137" fillId="44" borderId="31" xfId="700" applyNumberFormat="1" applyFont="1" applyFill="1" applyBorder="1" applyAlignment="1">
      <alignment horizontal="center"/>
    </xf>
    <xf numFmtId="0" fontId="133" fillId="43" borderId="83" xfId="8719" applyFont="1" applyFill="1" applyBorder="1" applyAlignment="1" applyProtection="1">
      <alignment horizontal="center"/>
      <protection locked="0"/>
    </xf>
    <xf numFmtId="0" fontId="133" fillId="43" borderId="84" xfId="8719" applyFont="1" applyFill="1" applyBorder="1" applyAlignment="1" applyProtection="1">
      <alignment horizontal="center"/>
      <protection locked="0"/>
    </xf>
    <xf numFmtId="0" fontId="43" fillId="43" borderId="75" xfId="8719" applyFont="1" applyFill="1" applyBorder="1" applyAlignment="1" applyProtection="1">
      <alignment horizontal="center"/>
      <protection locked="0"/>
    </xf>
    <xf numFmtId="0" fontId="43"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33" fillId="43" borderId="94" xfId="8719" applyFont="1" applyFill="1" applyBorder="1" applyAlignment="1" applyProtection="1">
      <alignment horizontal="center"/>
      <protection locked="0"/>
    </xf>
    <xf numFmtId="0" fontId="133" fillId="43" borderId="4" xfId="8719" applyFont="1" applyFill="1" applyBorder="1" applyAlignment="1" applyProtection="1">
      <alignment horizontal="center"/>
      <protection locked="0"/>
    </xf>
    <xf numFmtId="0" fontId="43" fillId="43" borderId="11" xfId="8719" applyFont="1" applyFill="1" applyBorder="1" applyAlignment="1" applyProtection="1">
      <alignment horizontal="center"/>
      <protection locked="0"/>
    </xf>
    <xf numFmtId="0" fontId="43"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43" fillId="43" borderId="94" xfId="8719" applyFont="1" applyFill="1" applyBorder="1" applyAlignment="1" applyProtection="1">
      <alignment horizontal="center"/>
      <protection locked="0"/>
    </xf>
    <xf numFmtId="0" fontId="43" fillId="43" borderId="4" xfId="8719" applyFont="1" applyFill="1" applyBorder="1" applyAlignment="1" applyProtection="1">
      <alignment horizontal="center"/>
      <protection locked="0"/>
    </xf>
    <xf numFmtId="0" fontId="133" fillId="45" borderId="94" xfId="8719" applyFont="1" applyFill="1" applyBorder="1" applyAlignment="1">
      <alignment horizontal="center"/>
    </xf>
    <xf numFmtId="0" fontId="133" fillId="45" borderId="4" xfId="8719" applyFont="1" applyFill="1" applyBorder="1" applyAlignment="1">
      <alignment horizontal="center"/>
    </xf>
    <xf numFmtId="0" fontId="133" fillId="45" borderId="81" xfId="8719" applyFont="1" applyFill="1" applyBorder="1" applyAlignment="1">
      <alignment horizontal="center"/>
    </xf>
    <xf numFmtId="0" fontId="133" fillId="45" borderId="71" xfId="8719" applyFont="1" applyFill="1" applyBorder="1" applyAlignment="1">
      <alignment horizontal="center"/>
    </xf>
    <xf numFmtId="0" fontId="133" fillId="45" borderId="72" xfId="8719" applyFont="1" applyFill="1" applyBorder="1" applyAlignment="1">
      <alignment horizontal="center"/>
    </xf>
    <xf numFmtId="164" fontId="42" fillId="45" borderId="72" xfId="8720" applyNumberFormat="1" applyFont="1" applyFill="1" applyBorder="1" applyAlignment="1" applyProtection="1">
      <alignment horizontal="center"/>
      <protection locked="0"/>
    </xf>
    <xf numFmtId="164" fontId="42"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32" fillId="45" borderId="83" xfId="8719" applyFont="1" applyFill="1" applyBorder="1" applyAlignment="1">
      <alignment horizontal="center"/>
    </xf>
    <xf numFmtId="0" fontId="132" fillId="45" borderId="84" xfId="8719" applyFont="1" applyFill="1" applyBorder="1" applyAlignment="1">
      <alignment horizontal="center"/>
    </xf>
    <xf numFmtId="168" fontId="151" fillId="44" borderId="11" xfId="8720" applyNumberFormat="1" applyFont="1" applyFill="1" applyBorder="1" applyAlignment="1">
      <alignment horizontal="center"/>
    </xf>
    <xf numFmtId="0" fontId="88" fillId="45" borderId="94" xfId="8719" applyFont="1" applyFill="1" applyBorder="1" applyAlignment="1">
      <alignment horizontal="center"/>
    </xf>
    <xf numFmtId="0" fontId="88" fillId="45" borderId="4" xfId="8719" applyFont="1" applyFill="1" applyBorder="1" applyAlignment="1">
      <alignment horizontal="center"/>
    </xf>
    <xf numFmtId="0" fontId="88" fillId="45" borderId="81" xfId="8719" applyFont="1" applyFill="1" applyBorder="1" applyAlignment="1">
      <alignment horizontal="center"/>
    </xf>
    <xf numFmtId="182" fontId="42" fillId="44" borderId="4" xfId="700" applyNumberFormat="1" applyFont="1" applyFill="1" applyBorder="1" applyAlignment="1">
      <alignment horizontal="center"/>
    </xf>
    <xf numFmtId="182" fontId="42" fillId="44" borderId="81" xfId="700" applyNumberFormat="1" applyFont="1" applyFill="1" applyBorder="1" applyAlignment="1">
      <alignment horizontal="center"/>
    </xf>
    <xf numFmtId="0" fontId="133" fillId="45" borderId="5" xfId="8719" applyFont="1" applyFill="1" applyBorder="1" applyAlignment="1">
      <alignment horizontal="center"/>
    </xf>
    <xf numFmtId="168" fontId="42" fillId="43" borderId="11" xfId="8720" applyNumberFormat="1" applyFont="1" applyFill="1" applyBorder="1" applyAlignment="1" applyProtection="1">
      <alignment horizontal="center"/>
      <protection locked="0"/>
    </xf>
    <xf numFmtId="0" fontId="132" fillId="45" borderId="94"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182" fontId="42" fillId="43" borderId="4" xfId="700" applyNumberFormat="1" applyFont="1" applyFill="1" applyBorder="1" applyAlignment="1" applyProtection="1">
      <alignment horizontal="center"/>
      <protection locked="0"/>
    </xf>
    <xf numFmtId="182" fontId="42" fillId="43" borderId="81" xfId="700" applyNumberFormat="1" applyFont="1" applyFill="1" applyBorder="1" applyAlignment="1" applyProtection="1">
      <alignment horizontal="center"/>
      <protection locked="0"/>
    </xf>
    <xf numFmtId="0" fontId="133" fillId="43" borderId="81" xfId="8719" applyFont="1" applyFill="1" applyBorder="1" applyAlignment="1" applyProtection="1">
      <alignment horizontal="center"/>
      <protection locked="0"/>
    </xf>
    <xf numFmtId="0" fontId="133" fillId="47" borderId="94" xfId="8719" applyFont="1" applyFill="1" applyBorder="1" applyAlignment="1">
      <alignment horizontal="center"/>
    </xf>
    <xf numFmtId="0" fontId="133" fillId="47" borderId="4" xfId="8719" applyFont="1" applyFill="1" applyBorder="1" applyAlignment="1">
      <alignment horizontal="center"/>
    </xf>
    <xf numFmtId="0" fontId="133" fillId="47" borderId="5" xfId="8719" applyFont="1" applyFill="1" applyBorder="1" applyAlignment="1">
      <alignment horizontal="center"/>
    </xf>
    <xf numFmtId="168" fontId="137" fillId="47" borderId="3" xfId="8720" applyNumberFormat="1" applyFont="1" applyFill="1" applyBorder="1" applyAlignment="1">
      <alignment horizontal="center"/>
    </xf>
    <xf numFmtId="168" fontId="137" fillId="47" borderId="4" xfId="8720" applyNumberFormat="1" applyFont="1" applyFill="1" applyBorder="1" applyAlignment="1">
      <alignment horizontal="center"/>
    </xf>
    <xf numFmtId="168" fontId="137" fillId="47" borderId="5" xfId="8720" applyNumberFormat="1" applyFont="1" applyFill="1" applyBorder="1" applyAlignment="1">
      <alignment horizontal="center"/>
    </xf>
    <xf numFmtId="0" fontId="133" fillId="47" borderId="81" xfId="8719" applyFont="1" applyFill="1" applyBorder="1" applyAlignment="1">
      <alignment horizontal="center"/>
    </xf>
    <xf numFmtId="0" fontId="133" fillId="45" borderId="82" xfId="8719" applyFont="1" applyFill="1" applyBorder="1" applyAlignment="1">
      <alignment horizontal="center"/>
    </xf>
    <xf numFmtId="0" fontId="13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33" fillId="45" borderId="78" xfId="8719" applyFont="1" applyFill="1" applyBorder="1" applyAlignment="1">
      <alignment horizontal="center"/>
    </xf>
    <xf numFmtId="0" fontId="133" fillId="45" borderId="79" xfId="8719" applyFont="1" applyFill="1" applyBorder="1" applyAlignment="1">
      <alignment horizontal="center"/>
    </xf>
    <xf numFmtId="0" fontId="43" fillId="45" borderId="77" xfId="8719" applyFont="1" applyFill="1" applyBorder="1" applyAlignment="1">
      <alignment horizontal="center"/>
    </xf>
    <xf numFmtId="0" fontId="43" fillId="45" borderId="78" xfId="8719" applyFont="1" applyFill="1" applyBorder="1" applyAlignment="1">
      <alignment horizontal="center"/>
    </xf>
    <xf numFmtId="0" fontId="43" fillId="45" borderId="79" xfId="8719" applyFont="1" applyFill="1" applyBorder="1" applyAlignment="1">
      <alignment horizontal="center"/>
    </xf>
    <xf numFmtId="0" fontId="88" fillId="45" borderId="68" xfId="8719" applyFont="1" applyFill="1" applyBorder="1" applyAlignment="1">
      <alignment horizontal="center"/>
    </xf>
    <xf numFmtId="0" fontId="88" fillId="45" borderId="69" xfId="8719" applyFont="1" applyFill="1" applyBorder="1" applyAlignment="1">
      <alignment horizontal="center"/>
    </xf>
    <xf numFmtId="0" fontId="88" fillId="45" borderId="70" xfId="8719" applyFont="1" applyFill="1" applyBorder="1" applyAlignment="1">
      <alignment horizontal="center"/>
    </xf>
    <xf numFmtId="0" fontId="132" fillId="45" borderId="71" xfId="8719" applyFont="1" applyFill="1" applyBorder="1" applyAlignment="1">
      <alignment horizontal="left"/>
    </xf>
    <xf numFmtId="0" fontId="132" fillId="45" borderId="72" xfId="8719" applyFont="1" applyFill="1" applyBorder="1" applyAlignment="1">
      <alignment horizontal="left"/>
    </xf>
    <xf numFmtId="0" fontId="132" fillId="45" borderId="76" xfId="8719" applyFont="1" applyFill="1" applyBorder="1" applyAlignment="1">
      <alignment horizontal="left"/>
    </xf>
    <xf numFmtId="0" fontId="88" fillId="45" borderId="66" xfId="8719" applyFont="1" applyFill="1" applyBorder="1" applyAlignment="1">
      <alignment horizontal="center"/>
    </xf>
    <xf numFmtId="0" fontId="88" fillId="45" borderId="29" xfId="8719" applyFont="1" applyFill="1" applyBorder="1" applyAlignment="1">
      <alignment horizontal="center"/>
    </xf>
    <xf numFmtId="0" fontId="8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33" fillId="45" borderId="74" xfId="8719" applyFont="1" applyFill="1" applyBorder="1" applyAlignment="1">
      <alignment horizontal="center"/>
    </xf>
    <xf numFmtId="0" fontId="133" fillId="45" borderId="75" xfId="8719" applyFont="1" applyFill="1" applyBorder="1" applyAlignment="1">
      <alignment horizontal="center"/>
    </xf>
    <xf numFmtId="0" fontId="137" fillId="43" borderId="11" xfId="8719" applyFont="1" applyFill="1" applyBorder="1" applyAlignment="1" applyProtection="1">
      <alignment horizontal="center"/>
      <protection locked="0"/>
    </xf>
    <xf numFmtId="14" fontId="137" fillId="43" borderId="11" xfId="8719" applyNumberFormat="1" applyFont="1" applyFill="1" applyBorder="1" applyAlignment="1" applyProtection="1">
      <alignment horizontal="center"/>
      <protection locked="0"/>
    </xf>
    <xf numFmtId="182" fontId="137" fillId="43" borderId="3" xfId="8720" applyNumberFormat="1" applyFont="1" applyFill="1" applyBorder="1" applyAlignment="1" applyProtection="1">
      <alignment horizontal="center"/>
      <protection locked="0"/>
    </xf>
    <xf numFmtId="182" fontId="137" fillId="43" borderId="4" xfId="8720" applyNumberFormat="1" applyFont="1" applyFill="1" applyBorder="1" applyAlignment="1" applyProtection="1">
      <alignment horizontal="center"/>
      <protection locked="0"/>
    </xf>
    <xf numFmtId="182" fontId="137" fillId="43" borderId="81" xfId="8720" applyNumberFormat="1" applyFont="1" applyFill="1" applyBorder="1" applyAlignment="1" applyProtection="1">
      <alignment horizontal="center"/>
      <protection locked="0"/>
    </xf>
    <xf numFmtId="0" fontId="137" fillId="43" borderId="75" xfId="8719" applyFont="1" applyFill="1" applyBorder="1" applyAlignment="1" applyProtection="1">
      <alignment horizontal="center"/>
      <protection locked="0"/>
    </xf>
    <xf numFmtId="14" fontId="137" fillId="43" borderId="75" xfId="8719" applyNumberFormat="1" applyFont="1" applyFill="1" applyBorder="1" applyAlignment="1" applyProtection="1">
      <alignment horizontal="center"/>
      <protection locked="0"/>
    </xf>
    <xf numFmtId="182" fontId="137" fillId="43" borderId="86" xfId="8720" applyNumberFormat="1" applyFont="1" applyFill="1" applyBorder="1" applyAlignment="1" applyProtection="1">
      <alignment horizontal="center"/>
      <protection locked="0"/>
    </xf>
    <xf numFmtId="182" fontId="137" fillId="43" borderId="84" xfId="8720" applyNumberFormat="1" applyFont="1" applyFill="1" applyBorder="1" applyAlignment="1" applyProtection="1">
      <alignment horizontal="center"/>
      <protection locked="0"/>
    </xf>
    <xf numFmtId="182" fontId="137" fillId="43" borderId="87" xfId="8720" applyNumberFormat="1" applyFont="1" applyFill="1" applyBorder="1" applyAlignment="1" applyProtection="1">
      <alignment horizontal="center"/>
      <protection locked="0"/>
    </xf>
    <xf numFmtId="182" fontId="137" fillId="43" borderId="92" xfId="8720" applyNumberFormat="1" applyFont="1" applyFill="1" applyBorder="1" applyAlignment="1" applyProtection="1">
      <alignment horizontal="center"/>
      <protection locked="0"/>
    </xf>
    <xf numFmtId="182" fontId="137" fillId="43" borderId="78" xfId="8720" applyNumberFormat="1" applyFont="1" applyFill="1" applyBorder="1" applyAlignment="1" applyProtection="1">
      <alignment horizontal="center"/>
      <protection locked="0"/>
    </xf>
    <xf numFmtId="182" fontId="137" fillId="43" borderId="79" xfId="8720" applyNumberFormat="1" applyFont="1" applyFill="1" applyBorder="1" applyAlignment="1" applyProtection="1">
      <alignment horizontal="center"/>
      <protection locked="0"/>
    </xf>
    <xf numFmtId="0" fontId="137" fillId="43" borderId="3" xfId="8719" applyFont="1" applyFill="1" applyBorder="1" applyAlignment="1" applyProtection="1">
      <alignment horizontal="center"/>
      <protection locked="0"/>
    </xf>
    <xf numFmtId="0" fontId="137" fillId="43" borderId="4" xfId="8719" applyFont="1" applyFill="1" applyBorder="1" applyAlignment="1" applyProtection="1">
      <alignment horizontal="center"/>
      <protection locked="0"/>
    </xf>
    <xf numFmtId="0" fontId="13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37" fillId="43" borderId="3" xfId="8719" applyNumberFormat="1" applyFont="1" applyFill="1" applyBorder="1" applyAlignment="1" applyProtection="1">
      <alignment horizontal="center"/>
      <protection locked="0"/>
    </xf>
    <xf numFmtId="14" fontId="137" fillId="43" borderId="4" xfId="8719" applyNumberFormat="1" applyFont="1" applyFill="1" applyBorder="1" applyAlignment="1" applyProtection="1">
      <alignment horizontal="center"/>
      <protection locked="0"/>
    </xf>
    <xf numFmtId="0" fontId="153" fillId="45" borderId="102" xfId="8719" applyFont="1" applyFill="1" applyBorder="1" applyAlignment="1">
      <alignment horizontal="left"/>
    </xf>
    <xf numFmtId="0" fontId="153" fillId="45" borderId="103" xfId="8719" applyFont="1" applyFill="1" applyBorder="1" applyAlignment="1">
      <alignment horizontal="left"/>
    </xf>
    <xf numFmtId="0" fontId="153" fillId="45" borderId="104" xfId="8719" applyFont="1" applyFill="1" applyBorder="1" applyAlignment="1">
      <alignment horizontal="left"/>
    </xf>
    <xf numFmtId="0" fontId="88" fillId="43" borderId="3" xfId="8719" applyFont="1" applyFill="1" applyBorder="1" applyAlignment="1" applyProtection="1">
      <alignment horizontal="center"/>
      <protection locked="0"/>
    </xf>
    <xf numFmtId="0" fontId="88" fillId="43" borderId="4" xfId="8719" applyFont="1" applyFill="1" applyBorder="1" applyAlignment="1" applyProtection="1">
      <alignment horizontal="center"/>
      <protection locked="0"/>
    </xf>
    <xf numFmtId="0" fontId="88" fillId="43" borderId="5" xfId="8719" applyFont="1" applyFill="1" applyBorder="1" applyAlignment="1" applyProtection="1">
      <alignment horizontal="center"/>
      <protection locked="0"/>
    </xf>
    <xf numFmtId="0" fontId="132" fillId="45" borderId="77" xfId="8719" applyFont="1"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88" fillId="45" borderId="5" xfId="8719" applyFont="1" applyFill="1" applyBorder="1" applyAlignment="1">
      <alignment horizontal="center"/>
    </xf>
    <xf numFmtId="0" fontId="88" fillId="45" borderId="3"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5" xfId="8719" applyFont="1" applyFill="1" applyBorder="1" applyAlignment="1">
      <alignment horizontal="center"/>
    </xf>
    <xf numFmtId="0" fontId="88" fillId="45" borderId="86" xfId="8719" applyFont="1" applyFill="1" applyBorder="1" applyAlignment="1">
      <alignment horizontal="center"/>
    </xf>
    <xf numFmtId="0" fontId="88" fillId="45" borderId="84" xfId="8719" applyFont="1" applyFill="1" applyBorder="1" applyAlignment="1">
      <alignment horizontal="center"/>
    </xf>
    <xf numFmtId="0" fontId="88" fillId="45" borderId="87" xfId="8719" applyFont="1" applyFill="1" applyBorder="1" applyAlignment="1">
      <alignment horizontal="center"/>
    </xf>
    <xf numFmtId="0" fontId="88" fillId="45" borderId="80" xfId="8719" applyFont="1" applyFill="1" applyBorder="1" applyAlignment="1">
      <alignment horizontal="center"/>
    </xf>
    <xf numFmtId="0" fontId="88" fillId="45" borderId="2" xfId="8719" applyFont="1" applyFill="1" applyBorder="1" applyAlignment="1">
      <alignment horizontal="center"/>
    </xf>
    <xf numFmtId="0" fontId="88" fillId="45" borderId="7" xfId="8719" applyFont="1" applyFill="1" applyBorder="1" applyAlignment="1">
      <alignment horizontal="center"/>
    </xf>
    <xf numFmtId="0" fontId="88" fillId="45" borderId="88" xfId="8719" applyFont="1" applyFill="1" applyBorder="1" applyAlignment="1">
      <alignment horizontal="center"/>
    </xf>
    <xf numFmtId="0" fontId="88" fillId="45" borderId="42" xfId="8719" applyFont="1" applyFill="1" applyBorder="1" applyAlignment="1">
      <alignment horizontal="center"/>
    </xf>
    <xf numFmtId="0" fontId="88" fillId="45" borderId="89" xfId="8719" applyFont="1" applyFill="1" applyBorder="1" applyAlignment="1">
      <alignment horizontal="center"/>
    </xf>
    <xf numFmtId="0" fontId="132" fillId="45" borderId="1" xfId="8719" applyFont="1" applyFill="1" applyBorder="1" applyAlignment="1">
      <alignment horizontal="center" wrapText="1"/>
    </xf>
    <xf numFmtId="0" fontId="132" fillId="45" borderId="2" xfId="8719" applyFont="1" applyFill="1" applyBorder="1" applyAlignment="1">
      <alignment horizontal="center" wrapText="1"/>
    </xf>
    <xf numFmtId="0" fontId="132" fillId="45" borderId="7" xfId="8719" applyFont="1" applyFill="1" applyBorder="1" applyAlignment="1">
      <alignment horizontal="center" wrapText="1"/>
    </xf>
    <xf numFmtId="0" fontId="132" fillId="45" borderId="9" xfId="8719" applyFont="1" applyFill="1" applyBorder="1" applyAlignment="1">
      <alignment horizontal="center" wrapText="1"/>
    </xf>
    <xf numFmtId="0" fontId="132" fillId="45" borderId="6" xfId="8719" applyFont="1" applyFill="1" applyBorder="1" applyAlignment="1">
      <alignment horizontal="center" wrapText="1"/>
    </xf>
    <xf numFmtId="0" fontId="132" fillId="45" borderId="10" xfId="8719" applyFont="1" applyFill="1" applyBorder="1" applyAlignment="1">
      <alignment horizontal="center" wrapText="1"/>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32" fillId="45" borderId="68" xfId="8719" applyFont="1" applyFill="1" applyBorder="1" applyAlignment="1">
      <alignment horizontal="center"/>
    </xf>
    <xf numFmtId="0" fontId="132" fillId="45" borderId="69" xfId="8719" applyFont="1" applyFill="1" applyBorder="1" applyAlignment="1">
      <alignment horizontal="center"/>
    </xf>
    <xf numFmtId="0" fontId="132" fillId="45" borderId="29" xfId="8719" applyFont="1" applyFill="1" applyBorder="1" applyAlignment="1">
      <alignment horizontal="center"/>
    </xf>
    <xf numFmtId="0" fontId="137" fillId="43" borderId="29" xfId="8719" applyFont="1" applyFill="1" applyBorder="1" applyAlignment="1" applyProtection="1">
      <alignment horizontal="center"/>
      <protection locked="0"/>
    </xf>
    <xf numFmtId="0" fontId="137" fillId="43" borderId="31" xfId="8719" applyFont="1" applyFill="1" applyBorder="1" applyAlignment="1" applyProtection="1">
      <alignment horizontal="center"/>
      <protection locked="0"/>
    </xf>
    <xf numFmtId="0" fontId="145" fillId="45" borderId="68" xfId="8719" applyFont="1" applyFill="1" applyBorder="1" applyAlignment="1">
      <alignment horizontal="center"/>
    </xf>
    <xf numFmtId="0" fontId="145" fillId="45" borderId="69" xfId="8719" applyFont="1" applyFill="1" applyBorder="1" applyAlignment="1">
      <alignment horizontal="center"/>
    </xf>
    <xf numFmtId="0" fontId="145" fillId="45" borderId="70" xfId="8719" applyFont="1" applyFill="1" applyBorder="1" applyAlignment="1">
      <alignment horizontal="center"/>
    </xf>
    <xf numFmtId="0" fontId="156" fillId="43" borderId="68" xfId="8719" applyFont="1" applyFill="1" applyBorder="1" applyAlignment="1" applyProtection="1">
      <alignment horizontal="left"/>
      <protection locked="0"/>
    </xf>
    <xf numFmtId="0" fontId="156" fillId="43" borderId="69" xfId="8719" applyFont="1" applyFill="1" applyBorder="1" applyAlignment="1" applyProtection="1">
      <alignment horizontal="left"/>
      <protection locked="0"/>
    </xf>
    <xf numFmtId="0" fontId="156" fillId="43" borderId="70" xfId="8719" applyFont="1" applyFill="1" applyBorder="1" applyAlignment="1" applyProtection="1">
      <alignment horizontal="left"/>
      <protection locked="0"/>
    </xf>
    <xf numFmtId="0" fontId="157" fillId="43" borderId="66" xfId="8719" applyFont="1" applyFill="1" applyBorder="1" applyAlignment="1" applyProtection="1">
      <alignment horizontal="left" vertical="top"/>
      <protection locked="0"/>
    </xf>
    <xf numFmtId="0" fontId="157" fillId="43" borderId="29" xfId="8719" applyFont="1" applyFill="1" applyBorder="1" applyAlignment="1" applyProtection="1">
      <alignment horizontal="left" vertical="top"/>
      <protection locked="0"/>
    </xf>
    <xf numFmtId="0" fontId="157" fillId="43" borderId="31" xfId="8719" applyFont="1" applyFill="1" applyBorder="1" applyAlignment="1" applyProtection="1">
      <alignment horizontal="left" vertical="top"/>
      <protection locked="0"/>
    </xf>
    <xf numFmtId="0" fontId="157" fillId="43" borderId="67" xfId="8719" applyFont="1" applyFill="1" applyBorder="1" applyAlignment="1" applyProtection="1">
      <alignment horizontal="left" vertical="top"/>
      <protection locked="0"/>
    </xf>
    <xf numFmtId="0" fontId="157" fillId="43" borderId="0" xfId="8719" applyFont="1" applyFill="1" applyAlignment="1" applyProtection="1">
      <alignment horizontal="left" vertical="top"/>
      <protection locked="0"/>
    </xf>
    <xf numFmtId="0" fontId="157" fillId="43" borderId="41" xfId="8719" applyFont="1" applyFill="1" applyBorder="1" applyAlignment="1" applyProtection="1">
      <alignment horizontal="left" vertical="top"/>
      <protection locked="0"/>
    </xf>
    <xf numFmtId="0" fontId="157" fillId="43" borderId="88" xfId="8719" applyFont="1" applyFill="1" applyBorder="1" applyAlignment="1" applyProtection="1">
      <alignment horizontal="left" vertical="top"/>
      <protection locked="0"/>
    </xf>
    <xf numFmtId="0" fontId="157" fillId="43" borderId="42" xfId="8719" applyFont="1" applyFill="1" applyBorder="1" applyAlignment="1" applyProtection="1">
      <alignment horizontal="left" vertical="top"/>
      <protection locked="0"/>
    </xf>
    <xf numFmtId="0" fontId="157" fillId="43" borderId="44" xfId="8719" applyFont="1" applyFill="1" applyBorder="1" applyAlignment="1" applyProtection="1">
      <alignment horizontal="left" vertical="top"/>
      <protection locked="0"/>
    </xf>
    <xf numFmtId="0" fontId="132" fillId="45" borderId="91" xfId="8719" applyFont="1" applyFill="1" applyBorder="1" applyAlignment="1">
      <alignment horizontal="center"/>
    </xf>
    <xf numFmtId="0" fontId="88" fillId="43" borderId="85" xfId="8719" applyFont="1" applyFill="1" applyBorder="1" applyAlignment="1" applyProtection="1">
      <alignment horizontal="center"/>
      <protection locked="0"/>
    </xf>
    <xf numFmtId="0" fontId="88" fillId="43" borderId="75" xfId="8719" applyFont="1" applyFill="1" applyBorder="1" applyAlignment="1" applyProtection="1">
      <alignment horizontal="center"/>
      <protection locked="0"/>
    </xf>
    <xf numFmtId="0" fontId="88" fillId="47" borderId="75" xfId="8719" applyFont="1" applyFill="1" applyBorder="1" applyAlignment="1" applyProtection="1">
      <alignment horizontal="center"/>
      <protection locked="0"/>
    </xf>
    <xf numFmtId="0" fontId="88" fillId="47" borderId="95" xfId="8719" applyFont="1" applyFill="1" applyBorder="1" applyAlignment="1" applyProtection="1">
      <alignment horizontal="center"/>
      <protection locked="0"/>
    </xf>
    <xf numFmtId="0" fontId="88" fillId="45" borderId="71" xfId="8719" applyFont="1" applyFill="1" applyBorder="1" applyAlignment="1">
      <alignment horizontal="left" wrapText="1"/>
    </xf>
    <xf numFmtId="0" fontId="88" fillId="45" borderId="72" xfId="8719" applyFont="1" applyFill="1" applyBorder="1" applyAlignment="1">
      <alignment horizontal="left" wrapText="1"/>
    </xf>
    <xf numFmtId="0" fontId="88" fillId="45" borderId="76" xfId="8719" applyFont="1" applyFill="1" applyBorder="1" applyAlignment="1">
      <alignment horizontal="left" wrapText="1"/>
    </xf>
    <xf numFmtId="0" fontId="88" fillId="45" borderId="82" xfId="8719" applyFont="1" applyFill="1" applyBorder="1" applyAlignment="1">
      <alignment horizontal="left" wrapText="1"/>
    </xf>
    <xf numFmtId="0" fontId="88" fillId="45" borderId="11" xfId="8719" applyFont="1" applyFill="1" applyBorder="1" applyAlignment="1">
      <alignment horizontal="left" wrapText="1"/>
    </xf>
    <xf numFmtId="0" fontId="88" fillId="45" borderId="93" xfId="8719" applyFont="1" applyFill="1" applyBorder="1" applyAlignment="1">
      <alignment horizontal="left" wrapText="1"/>
    </xf>
    <xf numFmtId="0" fontId="152" fillId="45" borderId="68" xfId="8719" applyFont="1" applyFill="1" applyBorder="1" applyAlignment="1">
      <alignment horizontal="left"/>
    </xf>
    <xf numFmtId="0" fontId="152" fillId="45" borderId="69" xfId="8719" applyFont="1" applyFill="1" applyBorder="1" applyAlignment="1">
      <alignment horizontal="left"/>
    </xf>
    <xf numFmtId="0" fontId="152" fillId="45" borderId="70" xfId="8719" applyFont="1" applyFill="1" applyBorder="1" applyAlignment="1">
      <alignment horizontal="left"/>
    </xf>
    <xf numFmtId="0" fontId="155" fillId="43" borderId="82" xfId="8719" applyFont="1" applyFill="1" applyBorder="1" applyAlignment="1" applyProtection="1">
      <alignment horizontal="left" vertical="top"/>
      <protection locked="0"/>
    </xf>
    <xf numFmtId="0" fontId="155" fillId="43" borderId="11" xfId="8719" applyFont="1" applyFill="1" applyBorder="1" applyAlignment="1" applyProtection="1">
      <alignment horizontal="left" vertical="top"/>
      <protection locked="0"/>
    </xf>
    <xf numFmtId="0" fontId="155" fillId="43" borderId="93" xfId="8719" applyFont="1" applyFill="1" applyBorder="1" applyAlignment="1" applyProtection="1">
      <alignment horizontal="left" vertical="top"/>
      <protection locked="0"/>
    </xf>
    <xf numFmtId="0" fontId="155" fillId="43" borderId="74" xfId="8719" applyFont="1" applyFill="1" applyBorder="1" applyAlignment="1" applyProtection="1">
      <alignment horizontal="left" vertical="top"/>
      <protection locked="0"/>
    </xf>
    <xf numFmtId="0" fontId="155" fillId="43" borderId="75" xfId="8719" applyFont="1" applyFill="1" applyBorder="1" applyAlignment="1" applyProtection="1">
      <alignment horizontal="left" vertical="top"/>
      <protection locked="0"/>
    </xf>
    <xf numFmtId="0" fontId="155" fillId="43" borderId="95" xfId="8719" applyFont="1" applyFill="1" applyBorder="1" applyAlignment="1" applyProtection="1">
      <alignment horizontal="left" vertical="top"/>
      <protection locked="0"/>
    </xf>
    <xf numFmtId="0" fontId="88" fillId="43" borderId="10" xfId="8719" applyFont="1" applyFill="1" applyBorder="1" applyAlignment="1" applyProtection="1">
      <alignment horizontal="center"/>
      <protection locked="0"/>
    </xf>
    <xf numFmtId="0" fontId="88" fillId="43" borderId="13" xfId="8719" applyFont="1" applyFill="1" applyBorder="1" applyAlignment="1" applyProtection="1">
      <alignment horizontal="center"/>
      <protection locked="0"/>
    </xf>
    <xf numFmtId="0" fontId="88" fillId="43" borderId="98" xfId="8719" applyFont="1" applyFill="1" applyBorder="1" applyAlignment="1" applyProtection="1">
      <alignment horizontal="center"/>
      <protection locked="0"/>
    </xf>
    <xf numFmtId="0" fontId="155" fillId="43" borderId="66" xfId="8719" applyFont="1" applyFill="1" applyBorder="1" applyAlignment="1">
      <alignment horizontal="left" vertical="top"/>
    </xf>
    <xf numFmtId="0" fontId="155" fillId="43" borderId="29" xfId="8719" applyFont="1" applyFill="1" applyBorder="1" applyAlignment="1">
      <alignment horizontal="left" vertical="top"/>
    </xf>
    <xf numFmtId="0" fontId="155" fillId="43" borderId="31" xfId="8719" applyFont="1" applyFill="1" applyBorder="1" applyAlignment="1">
      <alignment horizontal="left" vertical="top"/>
    </xf>
    <xf numFmtId="0" fontId="155" fillId="43" borderId="88" xfId="8719" applyFont="1" applyFill="1" applyBorder="1" applyAlignment="1">
      <alignment horizontal="left" vertical="top"/>
    </xf>
    <xf numFmtId="0" fontId="155" fillId="43" borderId="42" xfId="8719" applyFont="1" applyFill="1" applyBorder="1" applyAlignment="1">
      <alignment horizontal="left" vertical="top"/>
    </xf>
    <xf numFmtId="0" fontId="155" fillId="43" borderId="44" xfId="8719" applyFont="1" applyFill="1" applyBorder="1" applyAlignment="1">
      <alignment horizontal="left" vertical="top"/>
    </xf>
    <xf numFmtId="0" fontId="88" fillId="45" borderId="102" xfId="8719" applyFont="1" applyFill="1" applyBorder="1" applyAlignment="1">
      <alignment horizontal="center"/>
    </xf>
    <xf numFmtId="0" fontId="88" fillId="45" borderId="103" xfId="8719" applyFont="1" applyFill="1" applyBorder="1" applyAlignment="1">
      <alignment horizontal="center"/>
    </xf>
    <xf numFmtId="0" fontId="88" fillId="45" borderId="73" xfId="8719" applyFont="1" applyFill="1" applyBorder="1" applyAlignment="1">
      <alignment horizontal="center"/>
    </xf>
    <xf numFmtId="0" fontId="88" fillId="43" borderId="74" xfId="8719" applyFont="1" applyFill="1" applyBorder="1" applyAlignment="1" applyProtection="1">
      <alignment horizontal="center"/>
      <protection locked="0"/>
    </xf>
    <xf numFmtId="0" fontId="8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8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88" fillId="43" borderId="97" xfId="8719" applyFont="1" applyFill="1" applyBorder="1" applyAlignment="1" applyProtection="1">
      <alignment horizontal="center"/>
      <protection locked="0"/>
    </xf>
    <xf numFmtId="0" fontId="88" fillId="45" borderId="66" xfId="8719" applyFont="1" applyFill="1" applyBorder="1" applyAlignment="1">
      <alignment horizontal="left" wrapText="1"/>
    </xf>
    <xf numFmtId="0" fontId="88" fillId="45" borderId="29" xfId="8719" applyFont="1" applyFill="1" applyBorder="1" applyAlignment="1">
      <alignment horizontal="left" wrapText="1"/>
    </xf>
    <xf numFmtId="0" fontId="88" fillId="45" borderId="67" xfId="8719" applyFont="1" applyFill="1" applyBorder="1" applyAlignment="1">
      <alignment horizontal="left" wrapText="1"/>
    </xf>
    <xf numFmtId="0" fontId="88" fillId="45" borderId="0" xfId="8719" applyFont="1" applyFill="1" applyAlignment="1">
      <alignment horizontal="left" wrapText="1"/>
    </xf>
    <xf numFmtId="0" fontId="88" fillId="45" borderId="88" xfId="8719" applyFont="1" applyFill="1" applyBorder="1" applyAlignment="1">
      <alignment horizontal="left" wrapText="1"/>
    </xf>
    <xf numFmtId="0" fontId="88" fillId="45" borderId="42" xfId="8719" applyFont="1" applyFill="1" applyBorder="1" applyAlignment="1">
      <alignment horizontal="left" wrapText="1"/>
    </xf>
    <xf numFmtId="0" fontId="137" fillId="43" borderId="0" xfId="8719" applyFont="1" applyFill="1" applyAlignment="1" applyProtection="1">
      <alignment horizontal="center"/>
      <protection locked="0"/>
    </xf>
    <xf numFmtId="0" fontId="137" fillId="43" borderId="41" xfId="8719" applyFont="1" applyFill="1" applyBorder="1" applyAlignment="1" applyProtection="1">
      <alignment horizontal="center"/>
      <protection locked="0"/>
    </xf>
    <xf numFmtId="0" fontId="137" fillId="43" borderId="42" xfId="8719" applyFont="1" applyFill="1" applyBorder="1" applyAlignment="1" applyProtection="1">
      <alignment horizontal="center"/>
      <protection locked="0"/>
    </xf>
    <xf numFmtId="0" fontId="137" fillId="43" borderId="44" xfId="8719" applyFont="1" applyFill="1" applyBorder="1" applyAlignment="1" applyProtection="1">
      <alignment horizontal="center"/>
      <protection locked="0"/>
    </xf>
    <xf numFmtId="0" fontId="88" fillId="45" borderId="71" xfId="8719" applyFont="1" applyFill="1" applyBorder="1" applyAlignment="1">
      <alignment horizontal="center"/>
    </xf>
    <xf numFmtId="0" fontId="88" fillId="45" borderId="72" xfId="8719" applyFont="1" applyFill="1" applyBorder="1" applyAlignment="1">
      <alignment horizontal="center"/>
    </xf>
    <xf numFmtId="0" fontId="88" fillId="45" borderId="82" xfId="8719" applyFont="1" applyFill="1" applyBorder="1" applyAlignment="1">
      <alignment horizontal="center"/>
    </xf>
    <xf numFmtId="0" fontId="88" fillId="45" borderId="11" xfId="8719" applyFont="1" applyFill="1" applyBorder="1" applyAlignment="1">
      <alignment horizontal="center"/>
    </xf>
    <xf numFmtId="0" fontId="88" fillId="45" borderId="72" xfId="8719" applyFont="1" applyFill="1" applyBorder="1" applyAlignment="1">
      <alignment horizontal="center" wrapText="1"/>
    </xf>
    <xf numFmtId="0" fontId="88" fillId="45" borderId="11" xfId="8719" applyFont="1" applyFill="1" applyBorder="1" applyAlignment="1">
      <alignment horizontal="center" wrapText="1"/>
    </xf>
    <xf numFmtId="0" fontId="132" fillId="45" borderId="72" xfId="8719" applyFont="1" applyFill="1" applyBorder="1" applyAlignment="1">
      <alignment horizontal="center"/>
    </xf>
    <xf numFmtId="0" fontId="132" fillId="45" borderId="76" xfId="8719" applyFont="1" applyFill="1" applyBorder="1" applyAlignment="1">
      <alignment horizontal="center"/>
    </xf>
    <xf numFmtId="0" fontId="132" fillId="45" borderId="11" xfId="8719" applyFont="1" applyFill="1" applyBorder="1" applyAlignment="1">
      <alignment horizontal="center"/>
    </xf>
    <xf numFmtId="0" fontId="132" fillId="45" borderId="93" xfId="8719" applyFont="1" applyFill="1" applyBorder="1" applyAlignment="1">
      <alignment horizontal="center"/>
    </xf>
    <xf numFmtId="0" fontId="88" fillId="45" borderId="104" xfId="8719" applyFont="1" applyFill="1" applyBorder="1" applyAlignment="1">
      <alignment horizontal="center"/>
    </xf>
    <xf numFmtId="0" fontId="88" fillId="43" borderId="95"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88" fillId="43" borderId="93" xfId="8719" applyFont="1" applyFill="1" applyBorder="1" applyAlignment="1" applyProtection="1">
      <alignment horizontal="center"/>
      <protection locked="0"/>
    </xf>
    <xf numFmtId="0" fontId="88" fillId="45" borderId="66" xfId="8719" applyFont="1" applyFill="1" applyBorder="1" applyAlignment="1">
      <alignment horizontal="center" wrapText="1"/>
    </xf>
    <xf numFmtId="0" fontId="88" fillId="45" borderId="29" xfId="8719" applyFont="1" applyFill="1" applyBorder="1" applyAlignment="1">
      <alignment horizontal="center" wrapText="1"/>
    </xf>
    <xf numFmtId="0" fontId="88" fillId="45" borderId="31" xfId="8719" applyFont="1" applyFill="1" applyBorder="1" applyAlignment="1">
      <alignment horizontal="center" wrapText="1"/>
    </xf>
    <xf numFmtId="0" fontId="8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37" fillId="43" borderId="11" xfId="700" applyNumberFormat="1" applyFont="1" applyFill="1" applyBorder="1" applyAlignment="1" applyProtection="1">
      <alignment horizontal="center"/>
      <protection locked="0"/>
    </xf>
    <xf numFmtId="182" fontId="137" fillId="43" borderId="93" xfId="700" applyNumberFormat="1" applyFont="1" applyFill="1" applyBorder="1" applyAlignment="1" applyProtection="1">
      <alignment horizontal="center"/>
      <protection locked="0"/>
    </xf>
    <xf numFmtId="0" fontId="132" fillId="45" borderId="71" xfId="8719" applyFont="1" applyFill="1" applyBorder="1" applyAlignment="1">
      <alignment horizontal="center"/>
    </xf>
    <xf numFmtId="182" fontId="137" fillId="43" borderId="99" xfId="700" applyNumberFormat="1" applyFont="1" applyFill="1" applyBorder="1" applyAlignment="1" applyProtection="1">
      <alignment horizontal="center"/>
      <protection locked="0"/>
    </xf>
    <xf numFmtId="182" fontId="137" fillId="43" borderId="100" xfId="700" applyNumberFormat="1" applyFont="1" applyFill="1" applyBorder="1" applyAlignment="1" applyProtection="1">
      <alignment horizontal="center"/>
      <protection locked="0"/>
    </xf>
    <xf numFmtId="0" fontId="132" fillId="45" borderId="96" xfId="8719" applyFont="1" applyFill="1" applyBorder="1" applyAlignment="1">
      <alignment horizontal="right"/>
    </xf>
    <xf numFmtId="0" fontId="132" fillId="45" borderId="43" xfId="8719" applyFont="1" applyFill="1" applyBorder="1" applyAlignment="1">
      <alignment horizontal="right"/>
    </xf>
    <xf numFmtId="44" fontId="132" fillId="45" borderId="43" xfId="8719" applyNumberFormat="1" applyFont="1" applyFill="1" applyBorder="1" applyAlignment="1">
      <alignment horizontal="center"/>
    </xf>
    <xf numFmtId="0" fontId="132" fillId="45" borderId="43" xfId="8719" applyFont="1" applyFill="1" applyBorder="1" applyAlignment="1">
      <alignment horizontal="center"/>
    </xf>
    <xf numFmtId="0" fontId="132" fillId="45" borderId="101" xfId="8719" applyFont="1" applyFill="1" applyBorder="1" applyAlignment="1">
      <alignment horizontal="center"/>
    </xf>
    <xf numFmtId="0" fontId="89" fillId="43" borderId="82" xfId="8719" applyFont="1" applyFill="1" applyBorder="1" applyAlignment="1" applyProtection="1">
      <alignment horizontal="center"/>
      <protection locked="0"/>
    </xf>
    <xf numFmtId="0" fontId="89" fillId="43" borderId="11" xfId="8719" applyFont="1" applyFill="1" applyBorder="1" applyAlignment="1" applyProtection="1">
      <alignment horizontal="center"/>
      <protection locked="0"/>
    </xf>
    <xf numFmtId="0" fontId="132" fillId="45" borderId="97" xfId="8719" applyFont="1" applyFill="1" applyBorder="1" applyAlignment="1">
      <alignment horizontal="center"/>
    </xf>
    <xf numFmtId="0" fontId="132" fillId="45" borderId="13" xfId="8719" applyFont="1" applyFill="1" applyBorder="1" applyAlignment="1">
      <alignment horizontal="center"/>
    </xf>
    <xf numFmtId="0" fontId="137" fillId="43" borderId="72" xfId="8719" applyFont="1" applyFill="1" applyBorder="1" applyAlignment="1" applyProtection="1">
      <alignment horizontal="center"/>
      <protection locked="0"/>
    </xf>
    <xf numFmtId="0" fontId="137" fillId="43" borderId="76" xfId="8719" applyFont="1" applyFill="1" applyBorder="1" applyAlignment="1" applyProtection="1">
      <alignment horizontal="center"/>
      <protection locked="0"/>
    </xf>
    <xf numFmtId="0" fontId="132" fillId="45" borderId="82" xfId="8719" applyFont="1" applyFill="1" applyBorder="1" applyAlignment="1">
      <alignment horizontal="center"/>
    </xf>
    <xf numFmtId="0" fontId="132" fillId="45" borderId="3" xfId="8719" applyFont="1" applyFill="1" applyBorder="1" applyAlignment="1">
      <alignment horizontal="center"/>
    </xf>
    <xf numFmtId="0" fontId="137" fillId="43" borderId="95" xfId="8719" applyFont="1" applyFill="1" applyBorder="1" applyAlignment="1" applyProtection="1">
      <alignment horizontal="center"/>
      <protection locked="0"/>
    </xf>
    <xf numFmtId="0" fontId="143" fillId="43" borderId="82" xfId="8719" applyFont="1" applyFill="1" applyBorder="1" applyAlignment="1" applyProtection="1">
      <alignment horizontal="center"/>
      <protection locked="0"/>
    </xf>
    <xf numFmtId="0" fontId="143" fillId="43" borderId="11" xfId="8719" applyFont="1" applyFill="1" applyBorder="1" applyAlignment="1" applyProtection="1">
      <alignment horizontal="center"/>
      <protection locked="0"/>
    </xf>
    <xf numFmtId="0" fontId="143" fillId="43" borderId="93" xfId="8719" applyFont="1" applyFill="1" applyBorder="1" applyAlignment="1" applyProtection="1">
      <alignment horizontal="center"/>
      <protection locked="0"/>
    </xf>
    <xf numFmtId="0" fontId="143" fillId="43" borderId="5" xfId="8719" applyFont="1" applyFill="1" applyBorder="1" applyAlignment="1" applyProtection="1">
      <alignment horizontal="center"/>
      <protection locked="0"/>
    </xf>
    <xf numFmtId="0" fontId="143" fillId="43" borderId="74" xfId="8719" applyFont="1" applyFill="1" applyBorder="1" applyAlignment="1" applyProtection="1">
      <alignment horizontal="center"/>
      <protection locked="0"/>
    </xf>
    <xf numFmtId="0" fontId="143" fillId="43" borderId="75" xfId="8719" applyFont="1" applyFill="1" applyBorder="1" applyAlignment="1" applyProtection="1">
      <alignment horizontal="center"/>
      <protection locked="0"/>
    </xf>
    <xf numFmtId="0" fontId="143" fillId="43" borderId="95" xfId="8719" applyFont="1" applyFill="1" applyBorder="1" applyAlignment="1" applyProtection="1">
      <alignment horizontal="center"/>
      <protection locked="0"/>
    </xf>
    <xf numFmtId="0" fontId="143" fillId="43" borderId="85" xfId="8719" applyFont="1" applyFill="1" applyBorder="1" applyAlignment="1" applyProtection="1">
      <alignment horizontal="center"/>
      <protection locked="0"/>
    </xf>
    <xf numFmtId="0" fontId="43" fillId="45" borderId="66" xfId="8719" applyFont="1" applyFill="1" applyBorder="1" applyAlignment="1">
      <alignment horizontal="center"/>
    </xf>
    <xf numFmtId="0" fontId="43" fillId="45" borderId="29" xfId="8719" applyFont="1" applyFill="1" applyBorder="1" applyAlignment="1">
      <alignment horizontal="center"/>
    </xf>
    <xf numFmtId="0" fontId="43" fillId="45" borderId="31" xfId="8719" applyFont="1" applyFill="1" applyBorder="1" applyAlignment="1">
      <alignment horizontal="center"/>
    </xf>
    <xf numFmtId="182" fontId="143" fillId="43" borderId="75" xfId="8720" applyNumberFormat="1" applyFont="1" applyFill="1" applyBorder="1" applyAlignment="1" applyProtection="1">
      <alignment horizontal="center"/>
      <protection locked="0"/>
    </xf>
    <xf numFmtId="180" fontId="143" fillId="43" borderId="75" xfId="8719" applyNumberFormat="1" applyFont="1" applyFill="1" applyBorder="1" applyAlignment="1" applyProtection="1">
      <alignment horizontal="center"/>
      <protection locked="0"/>
    </xf>
    <xf numFmtId="182" fontId="143" fillId="43" borderId="75" xfId="700" applyNumberFormat="1" applyFont="1" applyFill="1" applyBorder="1" applyAlignment="1" applyProtection="1">
      <alignment horizontal="center"/>
      <protection locked="0"/>
    </xf>
    <xf numFmtId="182" fontId="143" fillId="43" borderId="95" xfId="700" applyNumberFormat="1" applyFont="1" applyFill="1" applyBorder="1" applyAlignment="1" applyProtection="1">
      <alignment horizontal="center"/>
      <protection locked="0"/>
    </xf>
    <xf numFmtId="0" fontId="133" fillId="45" borderId="96" xfId="8719" applyFont="1" applyFill="1" applyBorder="1" applyAlignment="1">
      <alignment horizontal="center"/>
    </xf>
    <xf numFmtId="0" fontId="133" fillId="45" borderId="43" xfId="8719" applyFont="1" applyFill="1" applyBorder="1" applyAlignment="1">
      <alignment horizontal="center"/>
    </xf>
    <xf numFmtId="182" fontId="133" fillId="45" borderId="43" xfId="8720" applyNumberFormat="1" applyFont="1" applyFill="1" applyBorder="1" applyAlignment="1">
      <alignment horizontal="center"/>
    </xf>
    <xf numFmtId="180" fontId="133" fillId="45" borderId="43" xfId="8720" applyNumberFormat="1" applyFont="1" applyFill="1" applyBorder="1" applyAlignment="1">
      <alignment horizontal="center"/>
    </xf>
    <xf numFmtId="44" fontId="133" fillId="45" borderId="43" xfId="8720" applyFont="1" applyFill="1" applyBorder="1" applyAlignment="1">
      <alignment horizontal="center"/>
    </xf>
    <xf numFmtId="182" fontId="143" fillId="43" borderId="11" xfId="8720" applyNumberFormat="1" applyFont="1" applyFill="1" applyBorder="1" applyAlignment="1" applyProtection="1">
      <alignment horizontal="center"/>
      <protection locked="0"/>
    </xf>
    <xf numFmtId="180" fontId="143" fillId="43" borderId="11" xfId="8719" applyNumberFormat="1" applyFont="1" applyFill="1" applyBorder="1" applyAlignment="1" applyProtection="1">
      <alignment horizontal="center"/>
      <protection locked="0"/>
    </xf>
    <xf numFmtId="182" fontId="143" fillId="43" borderId="11" xfId="700" applyNumberFormat="1" applyFont="1" applyFill="1" applyBorder="1" applyAlignment="1" applyProtection="1">
      <alignment horizontal="center"/>
      <protection locked="0"/>
    </xf>
    <xf numFmtId="182" fontId="143" fillId="43" borderId="93" xfId="700" applyNumberFormat="1" applyFont="1" applyFill="1" applyBorder="1" applyAlignment="1" applyProtection="1">
      <alignment horizontal="center"/>
      <protection locked="0"/>
    </xf>
    <xf numFmtId="0" fontId="132" fillId="45" borderId="70" xfId="8719" applyFont="1" applyFill="1" applyBorder="1" applyAlignment="1">
      <alignment horizontal="center"/>
    </xf>
    <xf numFmtId="0" fontId="133" fillId="45" borderId="66" xfId="8719" applyFont="1" applyFill="1" applyBorder="1" applyAlignment="1">
      <alignment horizontal="center"/>
    </xf>
    <xf numFmtId="0" fontId="133" fillId="45" borderId="29" xfId="8719" applyFont="1" applyFill="1" applyBorder="1" applyAlignment="1">
      <alignment horizontal="center"/>
    </xf>
    <xf numFmtId="0" fontId="133" fillId="45" borderId="31" xfId="8719" applyFont="1" applyFill="1" applyBorder="1" applyAlignment="1">
      <alignment horizontal="center"/>
    </xf>
    <xf numFmtId="0" fontId="43" fillId="45" borderId="66" xfId="8719" applyFont="1" applyFill="1" applyBorder="1" applyAlignment="1">
      <alignment horizontal="center" vertical="center" wrapText="1"/>
    </xf>
    <xf numFmtId="0" fontId="43" fillId="45" borderId="29" xfId="8719" applyFont="1" applyFill="1" applyBorder="1" applyAlignment="1">
      <alignment horizontal="center" vertical="center" wrapText="1"/>
    </xf>
    <xf numFmtId="0" fontId="43"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37" fillId="44" borderId="13" xfId="8719" applyNumberFormat="1" applyFont="1" applyFill="1" applyBorder="1" applyAlignment="1">
      <alignment horizontal="center"/>
    </xf>
    <xf numFmtId="9" fontId="137" fillId="44" borderId="13" xfId="8721" applyFont="1" applyFill="1" applyBorder="1" applyAlignment="1">
      <alignment horizontal="center"/>
    </xf>
    <xf numFmtId="0" fontId="133" fillId="43" borderId="74" xfId="8719" applyFont="1" applyFill="1" applyBorder="1" applyAlignment="1" applyProtection="1">
      <alignment horizontal="right"/>
      <protection locked="0"/>
    </xf>
    <xf numFmtId="0" fontId="133" fillId="43" borderId="75" xfId="8719" applyFont="1" applyFill="1" applyBorder="1" applyAlignment="1" applyProtection="1">
      <alignment horizontal="right"/>
      <protection locked="0"/>
    </xf>
    <xf numFmtId="0" fontId="13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33" fillId="43" borderId="82" xfId="8719" applyFont="1" applyFill="1" applyBorder="1" applyAlignment="1" applyProtection="1">
      <alignment horizontal="right"/>
      <protection locked="0"/>
    </xf>
    <xf numFmtId="0" fontId="133" fillId="43" borderId="11" xfId="8719" applyFont="1" applyFill="1" applyBorder="1" applyAlignment="1" applyProtection="1">
      <alignment horizontal="right"/>
      <protection locked="0"/>
    </xf>
    <xf numFmtId="0" fontId="13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35" fillId="43" borderId="82" xfId="8719" applyFont="1" applyFill="1" applyBorder="1" applyAlignment="1" applyProtection="1">
      <alignment horizontal="center"/>
      <protection locked="0"/>
    </xf>
    <xf numFmtId="0" fontId="135" fillId="43" borderId="11" xfId="8719" applyFont="1" applyFill="1" applyBorder="1" applyAlignment="1" applyProtection="1">
      <alignment horizontal="center"/>
      <protection locked="0"/>
    </xf>
    <xf numFmtId="0" fontId="13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33" fillId="43" borderId="94" xfId="8719" applyFont="1" applyFill="1" applyBorder="1" applyAlignment="1" applyProtection="1">
      <alignment horizontal="right"/>
      <protection locked="0"/>
    </xf>
    <xf numFmtId="0" fontId="133" fillId="43" borderId="4" xfId="8719" applyFont="1" applyFill="1" applyBorder="1" applyAlignment="1" applyProtection="1">
      <alignment horizontal="right"/>
      <protection locked="0"/>
    </xf>
    <xf numFmtId="0" fontId="133" fillId="43" borderId="81"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35" fillId="43" borderId="5" xfId="8719" applyFont="1" applyFill="1" applyBorder="1" applyAlignment="1" applyProtection="1">
      <alignment horizontal="center"/>
      <protection locked="0"/>
    </xf>
    <xf numFmtId="0" fontId="135" fillId="43" borderId="93" xfId="8719" applyFont="1" applyFill="1" applyBorder="1" applyAlignment="1" applyProtection="1">
      <alignment horizontal="center"/>
      <protection locked="0"/>
    </xf>
    <xf numFmtId="1" fontId="13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43" fillId="43" borderId="71" xfId="8719" applyFont="1" applyFill="1" applyBorder="1" applyAlignment="1" applyProtection="1">
      <alignment horizontal="right"/>
      <protection locked="0"/>
    </xf>
    <xf numFmtId="0" fontId="43" fillId="43" borderId="72" xfId="8719" applyFont="1" applyFill="1" applyBorder="1" applyAlignment="1" applyProtection="1">
      <alignment horizontal="right"/>
      <protection locked="0"/>
    </xf>
    <xf numFmtId="0" fontId="43" fillId="43" borderId="76" xfId="8719" applyFont="1" applyFill="1" applyBorder="1" applyAlignment="1" applyProtection="1">
      <alignment horizontal="right"/>
      <protection locked="0"/>
    </xf>
    <xf numFmtId="0" fontId="140" fillId="43" borderId="91" xfId="8719" applyFont="1" applyFill="1" applyBorder="1" applyAlignment="1" applyProtection="1">
      <alignment horizontal="center"/>
      <protection locked="0"/>
    </xf>
    <xf numFmtId="0" fontId="140" fillId="43" borderId="72" xfId="8719" applyFont="1" applyFill="1" applyBorder="1" applyAlignment="1" applyProtection="1">
      <alignment horizontal="center"/>
      <protection locked="0"/>
    </xf>
    <xf numFmtId="0" fontId="140" fillId="43" borderId="76" xfId="8719" applyFont="1" applyFill="1" applyBorder="1" applyAlignment="1" applyProtection="1">
      <alignment horizontal="center"/>
      <protection locked="0"/>
    </xf>
    <xf numFmtId="0" fontId="135" fillId="43" borderId="71" xfId="8719" applyFont="1" applyFill="1" applyBorder="1" applyAlignment="1" applyProtection="1">
      <alignment horizontal="center"/>
      <protection locked="0"/>
    </xf>
    <xf numFmtId="0" fontId="135" fillId="43" borderId="72" xfId="8719" applyFont="1" applyFill="1" applyBorder="1" applyAlignment="1" applyProtection="1">
      <alignment horizontal="center"/>
      <protection locked="0"/>
    </xf>
    <xf numFmtId="0" fontId="13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37" fillId="44" borderId="68" xfId="8719" applyFont="1" applyFill="1" applyBorder="1" applyAlignment="1">
      <alignment horizontal="center"/>
    </xf>
    <xf numFmtId="0" fontId="137" fillId="44" borderId="69" xfId="8719" applyFont="1" applyFill="1" applyBorder="1" applyAlignment="1">
      <alignment horizontal="center"/>
    </xf>
    <xf numFmtId="0" fontId="137" fillId="44" borderId="70" xfId="8719" applyFont="1" applyFill="1" applyBorder="1" applyAlignment="1">
      <alignment horizontal="center"/>
    </xf>
    <xf numFmtId="0" fontId="138" fillId="44" borderId="90" xfId="8719" applyFont="1" applyFill="1" applyBorder="1" applyAlignment="1">
      <alignment horizontal="center"/>
    </xf>
    <xf numFmtId="0" fontId="138" fillId="44" borderId="42" xfId="8719" applyFont="1" applyFill="1" applyBorder="1" applyAlignment="1">
      <alignment horizontal="center"/>
    </xf>
    <xf numFmtId="0" fontId="138" fillId="44" borderId="89" xfId="8719" applyFont="1" applyFill="1" applyBorder="1" applyAlignment="1">
      <alignment horizontal="center"/>
    </xf>
    <xf numFmtId="9" fontId="138" fillId="44" borderId="90" xfId="1022" applyFont="1" applyFill="1" applyBorder="1" applyAlignment="1">
      <alignment horizontal="center"/>
    </xf>
    <xf numFmtId="9" fontId="138" fillId="44" borderId="42" xfId="1022" applyFont="1" applyFill="1" applyBorder="1" applyAlignment="1">
      <alignment horizontal="center"/>
    </xf>
    <xf numFmtId="9" fontId="138" fillId="44" borderId="44" xfId="1022" applyFont="1" applyFill="1" applyBorder="1" applyAlignment="1">
      <alignment horizontal="center"/>
    </xf>
    <xf numFmtId="0" fontId="52" fillId="45" borderId="68" xfId="8719" applyFont="1" applyFill="1" applyBorder="1" applyAlignment="1">
      <alignment horizontal="center"/>
    </xf>
    <xf numFmtId="0" fontId="52" fillId="45" borderId="69" xfId="8719" applyFont="1" applyFill="1" applyBorder="1" applyAlignment="1">
      <alignment horizontal="center"/>
    </xf>
    <xf numFmtId="0" fontId="52" fillId="45" borderId="70" xfId="8719" applyFont="1" applyFill="1" applyBorder="1" applyAlignment="1">
      <alignment horizontal="center"/>
    </xf>
    <xf numFmtId="0" fontId="139" fillId="45" borderId="67" xfId="8719" applyFont="1" applyFill="1" applyBorder="1" applyAlignment="1">
      <alignment horizontal="center" vertical="center" wrapText="1"/>
    </xf>
    <xf numFmtId="0" fontId="139" fillId="45" borderId="0" xfId="8719" applyFont="1" applyFill="1" applyAlignment="1">
      <alignment horizontal="center" vertical="center"/>
    </xf>
    <xf numFmtId="0" fontId="139" fillId="45" borderId="41" xfId="8719" applyFont="1" applyFill="1" applyBorder="1" applyAlignment="1">
      <alignment horizontal="center" vertical="center"/>
    </xf>
    <xf numFmtId="0" fontId="139" fillId="45" borderId="67" xfId="8719" applyFont="1" applyFill="1" applyBorder="1" applyAlignment="1">
      <alignment horizontal="center" vertical="center"/>
    </xf>
    <xf numFmtId="0" fontId="133" fillId="45" borderId="67" xfId="8719" applyFont="1" applyFill="1" applyBorder="1" applyAlignment="1">
      <alignment horizontal="center" vertical="center" wrapText="1"/>
    </xf>
    <xf numFmtId="0" fontId="133" fillId="45" borderId="0" xfId="8719" applyFont="1" applyFill="1" applyAlignment="1">
      <alignment horizontal="center" vertical="center"/>
    </xf>
    <xf numFmtId="0" fontId="133" fillId="45" borderId="41" xfId="8719" applyFont="1" applyFill="1" applyBorder="1" applyAlignment="1">
      <alignment horizontal="center" vertical="center"/>
    </xf>
    <xf numFmtId="0" fontId="133" fillId="45" borderId="67" xfId="8719" applyFont="1" applyFill="1" applyBorder="1" applyAlignment="1">
      <alignment horizontal="center" vertical="center"/>
    </xf>
    <xf numFmtId="0" fontId="43" fillId="45" borderId="68" xfId="8719" applyFont="1" applyFill="1" applyBorder="1" applyAlignment="1">
      <alignment horizontal="center"/>
    </xf>
    <xf numFmtId="0" fontId="43" fillId="45" borderId="69" xfId="8719" applyFont="1" applyFill="1" applyBorder="1" applyAlignment="1">
      <alignment horizontal="center"/>
    </xf>
    <xf numFmtId="0" fontId="43" fillId="45" borderId="70" xfId="8719" applyFont="1" applyFill="1" applyBorder="1" applyAlignment="1">
      <alignment horizontal="center"/>
    </xf>
    <xf numFmtId="0" fontId="133" fillId="45" borderId="29" xfId="8719" applyFont="1" applyFill="1" applyBorder="1" applyAlignment="1">
      <alignment horizontal="center" vertical="center" wrapText="1"/>
    </xf>
    <xf numFmtId="0" fontId="133" fillId="45" borderId="31" xfId="8719" applyFont="1" applyFill="1" applyBorder="1" applyAlignment="1">
      <alignment horizontal="center" vertical="center" wrapText="1"/>
    </xf>
    <xf numFmtId="0" fontId="133" fillId="45" borderId="88" xfId="8719" applyFont="1" applyFill="1" applyBorder="1" applyAlignment="1">
      <alignment horizontal="center" vertical="center" wrapText="1"/>
    </xf>
    <xf numFmtId="0" fontId="133" fillId="45" borderId="42" xfId="8719" applyFont="1" applyFill="1" applyBorder="1" applyAlignment="1">
      <alignment horizontal="center" vertical="center" wrapText="1"/>
    </xf>
    <xf numFmtId="0" fontId="133" fillId="45" borderId="44" xfId="8719" applyFont="1" applyFill="1" applyBorder="1" applyAlignment="1">
      <alignment horizontal="center" vertical="center" wrapText="1"/>
    </xf>
    <xf numFmtId="0" fontId="138" fillId="44" borderId="88" xfId="8719" applyFont="1" applyFill="1" applyBorder="1" applyAlignment="1">
      <alignment horizontal="center"/>
    </xf>
    <xf numFmtId="0" fontId="138" fillId="44" borderId="3" xfId="8719" applyFont="1" applyFill="1" applyBorder="1" applyAlignment="1">
      <alignment horizontal="center"/>
    </xf>
    <xf numFmtId="0" fontId="138" fillId="44" borderId="4" xfId="8719" applyFont="1" applyFill="1" applyBorder="1" applyAlignment="1">
      <alignment horizontal="center"/>
    </xf>
    <xf numFmtId="0" fontId="138" fillId="44" borderId="5" xfId="8719" applyFont="1" applyFill="1" applyBorder="1" applyAlignment="1">
      <alignment horizontal="center"/>
    </xf>
    <xf numFmtId="9" fontId="138" fillId="44" borderId="3" xfId="8719" applyNumberFormat="1" applyFont="1" applyFill="1" applyBorder="1" applyAlignment="1">
      <alignment horizontal="center"/>
    </xf>
    <xf numFmtId="9" fontId="138" fillId="44" borderId="4" xfId="8719" applyNumberFormat="1" applyFont="1" applyFill="1" applyBorder="1" applyAlignment="1">
      <alignment horizontal="center"/>
    </xf>
    <xf numFmtId="9" fontId="138" fillId="44" borderId="81" xfId="8719" applyNumberFormat="1" applyFont="1" applyFill="1" applyBorder="1" applyAlignment="1">
      <alignment horizontal="center"/>
    </xf>
    <xf numFmtId="0" fontId="138" fillId="44" borderId="83" xfId="8719" applyFont="1" applyFill="1" applyBorder="1" applyAlignment="1">
      <alignment horizontal="center"/>
    </xf>
    <xf numFmtId="0" fontId="138" fillId="44" borderId="84" xfId="8719" applyFont="1" applyFill="1" applyBorder="1" applyAlignment="1">
      <alignment horizontal="center"/>
    </xf>
    <xf numFmtId="0" fontId="138" fillId="44" borderId="85" xfId="8719" applyFont="1" applyFill="1" applyBorder="1" applyAlignment="1">
      <alignment horizontal="center"/>
    </xf>
    <xf numFmtId="9" fontId="138" fillId="43" borderId="82" xfId="8719" applyNumberFormat="1" applyFont="1" applyFill="1" applyBorder="1" applyAlignment="1">
      <alignment horizontal="center"/>
    </xf>
    <xf numFmtId="0" fontId="138" fillId="43" borderId="11" xfId="8719" applyFont="1" applyFill="1" applyBorder="1" applyAlignment="1">
      <alignment horizontal="center"/>
    </xf>
    <xf numFmtId="0" fontId="138" fillId="45" borderId="80" xfId="8719" applyFont="1" applyFill="1" applyBorder="1" applyAlignment="1">
      <alignment horizontal="center"/>
    </xf>
    <xf numFmtId="0" fontId="138" fillId="45" borderId="2" xfId="8719" applyFont="1" applyFill="1" applyBorder="1" applyAlignment="1">
      <alignment horizontal="center"/>
    </xf>
    <xf numFmtId="0" fontId="138" fillId="45" borderId="7" xfId="8719" applyFont="1" applyFill="1" applyBorder="1" applyAlignment="1">
      <alignment horizontal="center"/>
    </xf>
    <xf numFmtId="0" fontId="138" fillId="45" borderId="3" xfId="8719" applyFont="1" applyFill="1" applyBorder="1" applyAlignment="1">
      <alignment horizontal="center"/>
    </xf>
    <xf numFmtId="0" fontId="138" fillId="45" borderId="4" xfId="8719" applyFont="1" applyFill="1" applyBorder="1" applyAlignment="1">
      <alignment horizontal="center"/>
    </xf>
    <xf numFmtId="0" fontId="138" fillId="45" borderId="5" xfId="8719" applyFont="1" applyFill="1" applyBorder="1" applyAlignment="1">
      <alignment horizontal="center"/>
    </xf>
    <xf numFmtId="0" fontId="138" fillId="45" borderId="81" xfId="8719" applyFont="1" applyFill="1" applyBorder="1" applyAlignment="1">
      <alignment horizontal="center"/>
    </xf>
    <xf numFmtId="0" fontId="137" fillId="43" borderId="68" xfId="8719" applyFont="1" applyFill="1" applyBorder="1" applyAlignment="1" applyProtection="1">
      <alignment horizontal="center"/>
      <protection locked="0"/>
    </xf>
    <xf numFmtId="0" fontId="137" fillId="43" borderId="69" xfId="8719" applyFont="1" applyFill="1" applyBorder="1" applyAlignment="1" applyProtection="1">
      <alignment horizontal="center"/>
      <protection locked="0"/>
    </xf>
    <xf numFmtId="0" fontId="137" fillId="43" borderId="70" xfId="8719" applyFont="1" applyFill="1" applyBorder="1" applyAlignment="1" applyProtection="1">
      <alignment horizontal="center"/>
      <protection locked="0"/>
    </xf>
    <xf numFmtId="0" fontId="88" fillId="45" borderId="0" xfId="8719" applyFont="1" applyFill="1" applyAlignment="1">
      <alignment horizontal="center"/>
    </xf>
    <xf numFmtId="0" fontId="8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37" fillId="44" borderId="68" xfId="8719" applyFont="1" applyFill="1" applyBorder="1" applyAlignment="1">
      <alignment horizontal="left"/>
    </xf>
    <xf numFmtId="0" fontId="137" fillId="44" borderId="69" xfId="8719" applyFont="1" applyFill="1" applyBorder="1" applyAlignment="1">
      <alignment horizontal="left"/>
    </xf>
    <xf numFmtId="0" fontId="13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4" fillId="45" borderId="68" xfId="8719" applyFont="1" applyFill="1" applyBorder="1" applyAlignment="1">
      <alignment horizontal="center" wrapText="1"/>
    </xf>
    <xf numFmtId="0" fontId="134" fillId="45" borderId="69" xfId="8719" applyFont="1" applyFill="1" applyBorder="1" applyAlignment="1">
      <alignment horizontal="center" wrapText="1"/>
    </xf>
    <xf numFmtId="0" fontId="134" fillId="45" borderId="70" xfId="8719" applyFont="1" applyFill="1" applyBorder="1" applyAlignment="1">
      <alignment horizontal="center" wrapText="1"/>
    </xf>
    <xf numFmtId="0" fontId="131" fillId="47" borderId="66" xfId="8719" applyFont="1" applyFill="1" applyBorder="1" applyAlignment="1">
      <alignment horizontal="center"/>
    </xf>
    <xf numFmtId="0" fontId="131" fillId="47" borderId="29" xfId="8719" applyFont="1" applyFill="1" applyBorder="1" applyAlignment="1">
      <alignment horizontal="center"/>
    </xf>
    <xf numFmtId="0" fontId="131" fillId="47" borderId="31" xfId="8719" applyFont="1" applyFill="1" applyBorder="1" applyAlignment="1">
      <alignment horizontal="center"/>
    </xf>
    <xf numFmtId="0" fontId="132" fillId="48" borderId="67" xfId="8719" applyFont="1" applyFill="1" applyBorder="1" applyAlignment="1">
      <alignment horizontal="center"/>
    </xf>
    <xf numFmtId="0" fontId="132" fillId="48" borderId="0" xfId="8719" applyFont="1" applyFill="1" applyAlignment="1">
      <alignment horizontal="center"/>
    </xf>
    <xf numFmtId="0" fontId="132" fillId="48" borderId="41" xfId="8719" applyFont="1" applyFill="1" applyBorder="1" applyAlignment="1">
      <alignment horizontal="center"/>
    </xf>
    <xf numFmtId="14" fontId="137" fillId="43" borderId="73" xfId="8719" applyNumberFormat="1" applyFont="1" applyFill="1" applyBorder="1" applyAlignment="1" applyProtection="1">
      <alignment horizontal="center"/>
      <protection locked="0"/>
    </xf>
    <xf numFmtId="14" fontId="137" fillId="43" borderId="68" xfId="8719" applyNumberFormat="1" applyFont="1" applyFill="1" applyBorder="1" applyAlignment="1" applyProtection="1">
      <alignment horizontal="center" vertical="center"/>
      <protection locked="0"/>
    </xf>
    <xf numFmtId="0" fontId="137" fillId="43" borderId="69" xfId="8719" applyFont="1" applyFill="1" applyBorder="1" applyAlignment="1" applyProtection="1">
      <alignment horizontal="center" vertical="center"/>
      <protection locked="0"/>
    </xf>
    <xf numFmtId="0" fontId="13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108" fillId="43" borderId="55" xfId="8723" applyFont="1" applyFill="1" applyBorder="1" applyAlignment="1" applyProtection="1">
      <alignment horizontal="left" vertical="top" wrapText="1"/>
      <protection locked="0"/>
    </xf>
    <xf numFmtId="0" fontId="108" fillId="43" borderId="6" xfId="8723" applyFont="1" applyFill="1" applyBorder="1" applyAlignment="1" applyProtection="1">
      <alignment horizontal="left" vertical="top" wrapText="1"/>
      <protection locked="0"/>
    </xf>
    <xf numFmtId="0" fontId="108" fillId="43" borderId="56" xfId="8723" applyFont="1" applyFill="1" applyBorder="1" applyAlignment="1" applyProtection="1">
      <alignment horizontal="left" vertical="top" wrapText="1"/>
      <protection locked="0"/>
    </xf>
    <xf numFmtId="0" fontId="108" fillId="5" borderId="6" xfId="8723" applyFont="1" applyFill="1" applyBorder="1" applyAlignment="1" applyProtection="1">
      <alignment horizontal="center"/>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0" xfId="8722" applyFont="1" applyAlignment="1">
      <alignment horizontal="right"/>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108" fillId="0" borderId="50" xfId="8723" applyFont="1" applyBorder="1" applyAlignment="1">
      <alignment horizontal="left" vertical="top" wrapText="1"/>
    </xf>
    <xf numFmtId="0" fontId="108" fillId="0" borderId="51" xfId="8723" applyFont="1" applyBorder="1" applyAlignment="1">
      <alignment horizontal="left" vertical="top" wrapText="1"/>
    </xf>
    <xf numFmtId="0" fontId="108" fillId="0" borderId="52" xfId="8723" applyFont="1" applyBorder="1" applyAlignment="1">
      <alignment horizontal="left" vertical="top" wrapText="1"/>
    </xf>
    <xf numFmtId="0" fontId="108" fillId="0" borderId="53" xfId="8723" applyFont="1" applyBorder="1" applyAlignment="1">
      <alignment horizontal="left" vertical="top" wrapText="1"/>
    </xf>
    <xf numFmtId="0" fontId="108" fillId="0" borderId="0" xfId="8723" applyFont="1" applyAlignment="1">
      <alignment horizontal="left" vertical="top" wrapText="1"/>
    </xf>
    <xf numFmtId="0" fontId="108" fillId="0" borderId="54" xfId="8723" applyFont="1" applyBorder="1" applyAlignment="1">
      <alignment horizontal="left" vertical="top" wrapText="1"/>
    </xf>
    <xf numFmtId="0" fontId="108" fillId="0" borderId="47" xfId="8723" applyFont="1" applyBorder="1" applyAlignment="1"/>
    <xf numFmtId="0" fontId="108" fillId="0" borderId="48" xfId="8723" applyFont="1" applyBorder="1" applyAlignment="1"/>
    <xf numFmtId="0" fontId="108" fillId="0" borderId="49" xfId="8723" applyFont="1" applyBorder="1" applyAlignment="1"/>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08" fillId="5" borderId="55" xfId="8723" applyFont="1" applyFill="1" applyBorder="1" applyAlignment="1" applyProtection="1">
      <alignment horizontal="center"/>
      <protection locked="0"/>
    </xf>
    <xf numFmtId="0" fontId="108" fillId="0" borderId="57" xfId="8723" applyFont="1" applyBorder="1" applyAlignment="1">
      <alignment horizontal="left" vertical="top" wrapText="1"/>
    </xf>
    <xf numFmtId="0" fontId="108" fillId="0" borderId="58" xfId="8723" applyFont="1" applyBorder="1" applyAlignment="1">
      <alignment horizontal="left" vertical="top" wrapText="1"/>
    </xf>
    <xf numFmtId="0" fontId="108" fillId="0" borderId="59" xfId="8723" applyFont="1" applyBorder="1" applyAlignment="1">
      <alignment horizontal="left" vertical="top" wrapText="1"/>
    </xf>
    <xf numFmtId="0" fontId="108" fillId="5" borderId="60" xfId="8723" applyFont="1" applyFill="1" applyBorder="1" applyAlignment="1" applyProtection="1">
      <alignment horizontal="center"/>
      <protection locked="0"/>
    </xf>
    <xf numFmtId="0" fontId="108" fillId="5" borderId="4" xfId="8723" applyFont="1" applyFill="1" applyBorder="1" applyAlignment="1" applyProtection="1">
      <alignment horizontal="center"/>
      <protection locked="0"/>
    </xf>
    <xf numFmtId="165" fontId="108" fillId="0" borderId="55" xfId="8723" applyNumberFormat="1" applyFont="1" applyBorder="1" applyAlignment="1">
      <alignment horizontal="center" vertical="top" wrapText="1"/>
    </xf>
    <xf numFmtId="165" fontId="108" fillId="0" borderId="6" xfId="8723" applyNumberFormat="1" applyFont="1" applyBorder="1" applyAlignment="1">
      <alignment horizontal="center" vertical="top" wrapText="1"/>
    </xf>
    <xf numFmtId="165" fontId="108" fillId="0" borderId="60" xfId="8723" applyNumberFormat="1" applyFont="1" applyBorder="1" applyAlignment="1">
      <alignment horizontal="center" vertical="top" wrapText="1"/>
    </xf>
    <xf numFmtId="165" fontId="108" fillId="0" borderId="4" xfId="8723" applyNumberFormat="1" applyFont="1" applyBorder="1" applyAlignment="1">
      <alignment horizontal="center" vertical="top" wrapText="1"/>
    </xf>
    <xf numFmtId="0" fontId="108" fillId="0" borderId="55" xfId="8723" applyFont="1" applyBorder="1" applyAlignment="1">
      <alignment horizontal="center" vertical="top" wrapText="1"/>
    </xf>
    <xf numFmtId="0" fontId="108" fillId="0" borderId="6" xfId="8723" applyFont="1" applyBorder="1" applyAlignment="1">
      <alignment horizontal="center" vertical="top" wrapText="1"/>
    </xf>
    <xf numFmtId="1" fontId="108" fillId="0" borderId="55" xfId="8723" applyNumberFormat="1" applyFont="1" applyBorder="1" applyAlignment="1">
      <alignment horizontal="center" vertical="top" wrapText="1"/>
    </xf>
    <xf numFmtId="1" fontId="108" fillId="0" borderId="6" xfId="8723" applyNumberFormat="1" applyFont="1" applyBorder="1" applyAlignment="1">
      <alignment horizontal="center" vertical="top" wrapText="1"/>
    </xf>
    <xf numFmtId="168" fontId="108" fillId="0" borderId="55" xfId="8723" applyNumberFormat="1" applyFont="1" applyBorder="1" applyAlignment="1">
      <alignment horizontal="center" vertical="top"/>
    </xf>
    <xf numFmtId="168" fontId="108" fillId="0" borderId="6" xfId="8723" applyNumberFormat="1" applyFont="1" applyBorder="1" applyAlignment="1">
      <alignment horizontal="center" vertical="top"/>
    </xf>
    <xf numFmtId="168" fontId="108" fillId="43" borderId="55" xfId="8723" applyNumberFormat="1" applyFont="1" applyFill="1" applyBorder="1" applyAlignment="1" applyProtection="1">
      <alignment horizontal="center" vertical="top" wrapText="1"/>
      <protection locked="0"/>
    </xf>
    <xf numFmtId="168" fontId="108" fillId="43" borderId="6" xfId="8723" applyNumberFormat="1" applyFont="1" applyFill="1" applyBorder="1" applyAlignment="1" applyProtection="1">
      <alignment horizontal="center" vertical="top" wrapText="1"/>
      <protection locked="0"/>
    </xf>
    <xf numFmtId="10" fontId="108" fillId="0" borderId="3" xfId="8723" applyNumberFormat="1" applyFont="1" applyBorder="1" applyAlignment="1">
      <alignment horizontal="center" vertical="top" wrapText="1"/>
    </xf>
    <xf numFmtId="10" fontId="108" fillId="0" borderId="4" xfId="8723" applyNumberFormat="1" applyFont="1" applyBorder="1" applyAlignment="1">
      <alignment horizontal="center" vertical="top" wrapText="1"/>
    </xf>
    <xf numFmtId="10" fontId="108" fillId="0" borderId="5" xfId="8723" applyNumberFormat="1" applyFont="1" applyBorder="1" applyAlignment="1">
      <alignment horizontal="center" vertical="top" wrapText="1"/>
    </xf>
    <xf numFmtId="165" fontId="108" fillId="0" borderId="3" xfId="8723" applyNumberFormat="1" applyFont="1" applyBorder="1" applyAlignment="1">
      <alignment horizontal="center" vertical="top" wrapText="1"/>
    </xf>
    <xf numFmtId="165" fontId="108" fillId="0" borderId="5" xfId="8723" applyNumberFormat="1" applyFont="1" applyBorder="1" applyAlignment="1">
      <alignment horizontal="center" vertical="top" wrapText="1"/>
    </xf>
    <xf numFmtId="0" fontId="42" fillId="5" borderId="6" xfId="8722" applyFont="1" applyFill="1" applyBorder="1" applyAlignment="1" applyProtection="1">
      <alignment horizontal="left"/>
      <protection locked="0"/>
    </xf>
    <xf numFmtId="0" fontId="12" fillId="5" borderId="6" xfId="8722" applyFill="1" applyBorder="1" applyAlignment="1" applyProtection="1">
      <alignment horizontal="center"/>
      <protection locked="0"/>
    </xf>
    <xf numFmtId="0" fontId="12" fillId="0" borderId="11" xfId="8722" applyBorder="1" applyAlignment="1">
      <alignment horizontal="center"/>
    </xf>
    <xf numFmtId="0" fontId="19" fillId="0" borderId="0" xfId="8722" applyFont="1" applyAlignment="1">
      <alignment horizontal="center" vertical="top"/>
    </xf>
    <xf numFmtId="0" fontId="12" fillId="5" borderId="6" xfId="8722" applyFill="1" applyBorder="1" applyAlignment="1" applyProtection="1">
      <alignment horizontal="left"/>
      <protection locked="0"/>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0" borderId="11" xfId="8722" applyNumberFormat="1" applyBorder="1" applyAlignment="1">
      <alignment horizontal="center"/>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04" fillId="0" borderId="4" xfId="1192" applyFont="1" applyBorder="1" applyAlignment="1">
      <alignment horizontal="left"/>
    </xf>
    <xf numFmtId="168" fontId="104" fillId="0" borderId="6" xfId="8722" applyNumberFormat="1" applyFont="1" applyBorder="1" applyAlignment="1">
      <alignment horizontal="right"/>
    </xf>
    <xf numFmtId="168" fontId="12" fillId="0" borderId="4" xfId="8722" applyNumberFormat="1" applyBorder="1" applyAlignment="1">
      <alignment horizontal="right"/>
    </xf>
    <xf numFmtId="9" fontId="12" fillId="0" borderId="0" xfId="1192" quotePrefix="1" applyNumberFormat="1" applyAlignment="1">
      <alignment horizontal="center"/>
    </xf>
    <xf numFmtId="0" fontId="128" fillId="0" borderId="0" xfId="1192" applyFont="1" applyAlignment="1">
      <alignment horizontal="center"/>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28" fillId="0" borderId="6" xfId="1192" applyFont="1" applyBorder="1" applyAlignment="1">
      <alignment horizontal="center"/>
    </xf>
    <xf numFmtId="0" fontId="12" fillId="0" borderId="6" xfId="1192"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68"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1"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168" fontId="12" fillId="0" borderId="6" xfId="8723" applyNumberFormat="1" applyFont="1" applyBorder="1" applyAlignment="1">
      <alignment horizontal="center"/>
    </xf>
    <xf numFmtId="9" fontId="12" fillId="0" borderId="4" xfId="543" applyNumberFormat="1" applyBorder="1" applyAlignment="1">
      <alignment horizontal="center"/>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0" xfId="543"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2" fillId="0" borderId="53" xfId="8722" applyBorder="1" applyAlignment="1">
      <alignment horizontal="left" vertical="top" wrapText="1"/>
    </xf>
    <xf numFmtId="0" fontId="12" fillId="0" borderId="0" xfId="8722" applyAlignment="1">
      <alignment horizontal="left" vertical="top" wrapText="1"/>
    </xf>
    <xf numFmtId="0" fontId="12" fillId="0" borderId="54" xfId="8722" applyBorder="1" applyAlignment="1">
      <alignment horizontal="left" vertical="top" wrapText="1"/>
    </xf>
    <xf numFmtId="0" fontId="19" fillId="0" borderId="0" xfId="8722" applyFont="1" applyAlignme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57" xfId="8722" applyBorder="1" applyAlignment="1">
      <alignment horizontal="left" vertical="top" wrapText="1"/>
    </xf>
    <xf numFmtId="0" fontId="12" fillId="0" borderId="58" xfId="8722" applyBorder="1" applyAlignment="1">
      <alignment horizontal="left" vertical="top" wrapText="1"/>
    </xf>
    <xf numFmtId="0" fontId="12" fillId="0" borderId="59" xfId="8722" applyBorder="1" applyAlignment="1">
      <alignment horizontal="left" vertical="top" wrapText="1"/>
    </xf>
    <xf numFmtId="0" fontId="12" fillId="45" borderId="11" xfId="8722" applyFill="1" applyBorder="1" applyAlignment="1">
      <alignment horizontal="center"/>
    </xf>
    <xf numFmtId="0" fontId="116" fillId="0" borderId="0" xfId="8722" applyFont="1" applyAlignment="1">
      <alignment horizontal="left" vertical="center" wrapText="1"/>
    </xf>
    <xf numFmtId="0" fontId="19" fillId="0" borderId="11" xfId="8722" applyFont="1" applyBorder="1" applyAlignment="1">
      <alignment horizontal="center"/>
    </xf>
    <xf numFmtId="0" fontId="116" fillId="0" borderId="0" xfId="8722" applyFont="1" applyAlignment="1">
      <alignment horizontal="left" vertical="top" wrapText="1"/>
    </xf>
    <xf numFmtId="0" fontId="20" fillId="0" borderId="51" xfId="8722" applyFont="1" applyBorder="1" applyAlignment="1">
      <alignment horizontal="left" vertical="top" wrapText="1"/>
    </xf>
    <xf numFmtId="0" fontId="20" fillId="0" borderId="0" xfId="8722" applyFont="1" applyAlignment="1">
      <alignment horizontal="left" vertical="top" wrapText="1"/>
    </xf>
    <xf numFmtId="0" fontId="12" fillId="5" borderId="55" xfId="8722" applyFill="1" applyBorder="1" applyAlignment="1" applyProtection="1">
      <alignment horizontal="center"/>
      <protection locked="0"/>
    </xf>
    <xf numFmtId="0" fontId="19" fillId="0" borderId="0" xfId="8722" applyFont="1" applyAlignment="1">
      <alignment horizontal="center"/>
    </xf>
    <xf numFmtId="0" fontId="19" fillId="0" borderId="54" xfId="8722" applyFont="1" applyBorder="1" applyAlignment="1">
      <alignment horizontal="center"/>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20" fillId="0" borderId="58" xfId="8722" applyFont="1" applyBorder="1" applyAlignment="1">
      <alignment horizontal="left" vertical="top" wrapText="1"/>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2" fillId="5" borderId="50" xfId="8722" applyFill="1" applyBorder="1" applyAlignment="1">
      <alignment horizontal="center"/>
    </xf>
    <xf numFmtId="0" fontId="12" fillId="5" borderId="51" xfId="8722" applyFill="1" applyBorder="1" applyAlignment="1">
      <alignment horizontal="center"/>
    </xf>
    <xf numFmtId="0" fontId="42" fillId="0" borderId="51" xfId="8722" applyFont="1" applyBorder="1" applyAlignment="1">
      <alignment horizontal="left" wrapText="1"/>
    </xf>
    <xf numFmtId="0" fontId="42" fillId="0" borderId="0" xfId="8722" applyFont="1" applyAlignment="1">
      <alignment horizontal="left" wrapText="1"/>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20" fillId="5" borderId="58" xfId="8722" applyFont="1" applyFill="1" applyBorder="1" applyAlignment="1">
      <alignment horizontal="left"/>
    </xf>
    <xf numFmtId="0" fontId="42" fillId="0" borderId="51" xfId="8722" applyFont="1" applyBorder="1" applyAlignment="1">
      <alignment horizontal="left" vertical="top" wrapText="1"/>
    </xf>
    <xf numFmtId="0" fontId="42"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12" fillId="0" borderId="0" xfId="8722"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08" fillId="0" borderId="50" xfId="8723" applyFont="1" applyBorder="1" applyAlignment="1">
      <alignment horizontal="left" wrapText="1"/>
    </xf>
    <xf numFmtId="0" fontId="108" fillId="0" borderId="51" xfId="8723" applyFont="1" applyBorder="1" applyAlignment="1">
      <alignment horizontal="left" wrapText="1"/>
    </xf>
    <xf numFmtId="0" fontId="108" fillId="0" borderId="52" xfId="8723" applyFont="1" applyBorder="1" applyAlignment="1">
      <alignment horizontal="left" wrapText="1"/>
    </xf>
    <xf numFmtId="0" fontId="108" fillId="0" borderId="57" xfId="8723" applyFont="1" applyBorder="1" applyAlignment="1">
      <alignment horizontal="left" wrapText="1"/>
    </xf>
    <xf numFmtId="0" fontId="108" fillId="0" borderId="58" xfId="8723" applyFont="1" applyBorder="1" applyAlignment="1">
      <alignment horizontal="left" wrapText="1"/>
    </xf>
    <xf numFmtId="0" fontId="108" fillId="0" borderId="59" xfId="8723" applyFont="1" applyBorder="1" applyAlignment="1">
      <alignment horizontal="left" wrapText="1"/>
    </xf>
    <xf numFmtId="0" fontId="12" fillId="0" borderId="53" xfId="8722" applyBorder="1"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20" fillId="0" borderId="0" xfId="8722" applyFont="1" applyAlignment="1">
      <alignment horizontal="center"/>
    </xf>
    <xf numFmtId="168" fontId="12" fillId="0" borderId="4" xfId="8723" applyNumberFormat="1" applyFont="1" applyBorder="1" applyAlignment="1">
      <alignment horizontal="center"/>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center" vertical="center" wrapText="1" shrinkToFit="1"/>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2" fillId="0" borderId="0" xfId="8722" applyAlignment="1">
      <alignment horizontal="left" vertical="center" wrapText="1" shrinkToFi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8722" applyFont="1" applyAlignment="1">
      <alignment horizontal="left" vertical="top" wrapText="1"/>
    </xf>
    <xf numFmtId="0" fontId="19" fillId="0" borderId="4" xfId="8722" applyFont="1" applyBorder="1" applyAlignment="1">
      <alignment horizontal="left"/>
    </xf>
    <xf numFmtId="0" fontId="19" fillId="0" borderId="5" xfId="8722" applyFont="1" applyBorder="1" applyAlignment="1">
      <alignment horizontal="left"/>
    </xf>
    <xf numFmtId="1" fontId="19" fillId="0" borderId="4" xfId="8722" applyNumberFormat="1"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9" fillId="0" borderId="3" xfId="8722"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1" fontId="19" fillId="0" borderId="11" xfId="8722" applyNumberFormat="1" applyFont="1" applyBorder="1" applyAlignment="1">
      <alignment horizontal="center"/>
    </xf>
    <xf numFmtId="0" fontId="12" fillId="0" borderId="4" xfId="8722" applyBorder="1" applyAlignment="1">
      <alignment horizontal="left"/>
    </xf>
    <xf numFmtId="0" fontId="12" fillId="0" borderId="5" xfId="8722" applyBorder="1" applyAlignment="1">
      <alignment horizontal="left"/>
    </xf>
    <xf numFmtId="1" fontId="12" fillId="46" borderId="11" xfId="8722" applyNumberFormat="1" applyFill="1"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0" fontId="19" fillId="0" borderId="3" xfId="8722" applyFont="1" applyBorder="1" applyAlignment="1">
      <alignment horizontal="left"/>
    </xf>
    <xf numFmtId="0" fontId="12" fillId="5" borderId="11" xfId="8722" applyFill="1" applyBorder="1" applyAlignment="1" applyProtection="1">
      <alignment horizontal="center"/>
      <protection locked="0"/>
    </xf>
    <xf numFmtId="164" fontId="51" fillId="0" borderId="1" xfId="8722" applyNumberFormat="1" applyFont="1" applyBorder="1" applyAlignment="1">
      <alignment horizontal="right" vertical="center"/>
    </xf>
    <xf numFmtId="164" fontId="51" fillId="0" borderId="2" xfId="8722" applyNumberFormat="1" applyFont="1" applyBorder="1" applyAlignment="1">
      <alignment horizontal="right" vertical="center"/>
    </xf>
    <xf numFmtId="164" fontId="51" fillId="0" borderId="7" xfId="8722" applyNumberFormat="1" applyFont="1" applyBorder="1" applyAlignment="1">
      <alignment horizontal="right" vertical="center"/>
    </xf>
    <xf numFmtId="164" fontId="51" fillId="0" borderId="9" xfId="8722" applyNumberFormat="1" applyFont="1" applyBorder="1" applyAlignment="1">
      <alignment horizontal="right" vertical="center"/>
    </xf>
    <xf numFmtId="164" fontId="51" fillId="0" borderId="6" xfId="8722" applyNumberFormat="1" applyFont="1" applyBorder="1" applyAlignment="1">
      <alignment horizontal="right" vertical="center"/>
    </xf>
    <xf numFmtId="164" fontId="51" fillId="0" borderId="10" xfId="8722" applyNumberFormat="1" applyFont="1" applyBorder="1" applyAlignment="1">
      <alignment horizontal="right" vertical="center"/>
    </xf>
    <xf numFmtId="180" fontId="51" fillId="0" borderId="1" xfId="8722" applyNumberFormat="1" applyFont="1" applyBorder="1" applyAlignment="1">
      <alignment horizontal="center" vertical="center"/>
    </xf>
    <xf numFmtId="180" fontId="51" fillId="0" borderId="2" xfId="8722" applyNumberFormat="1" applyFont="1" applyBorder="1" applyAlignment="1">
      <alignment horizontal="center" vertical="center"/>
    </xf>
    <xf numFmtId="180" fontId="51" fillId="0" borderId="7" xfId="8722" applyNumberFormat="1" applyFont="1" applyBorder="1" applyAlignment="1">
      <alignment horizontal="center" vertical="center"/>
    </xf>
    <xf numFmtId="180" fontId="51" fillId="0" borderId="9" xfId="8722" applyNumberFormat="1" applyFont="1" applyBorder="1" applyAlignment="1">
      <alignment horizontal="center" vertical="center"/>
    </xf>
    <xf numFmtId="180" fontId="51" fillId="0" borderId="6" xfId="8722" applyNumberFormat="1" applyFont="1" applyBorder="1" applyAlignment="1">
      <alignment horizontal="center" vertical="center"/>
    </xf>
    <xf numFmtId="180" fontId="51" fillId="0" borderId="10" xfId="8722" applyNumberFormat="1" applyFont="1" applyBorder="1" applyAlignment="1">
      <alignment horizontal="center" vertical="center"/>
    </xf>
    <xf numFmtId="0" fontId="84" fillId="0" borderId="11" xfId="8723" applyFont="1" applyBorder="1" applyAlignment="1">
      <alignment horizontal="left" indent="1"/>
    </xf>
    <xf numFmtId="49" fontId="122" fillId="3" borderId="0" xfId="1192" applyNumberFormat="1" applyFont="1" applyFill="1" applyAlignment="1">
      <alignment horizontal="center" vertical="center"/>
    </xf>
    <xf numFmtId="0" fontId="123" fillId="45" borderId="3" xfId="8723" applyFont="1" applyFill="1" applyBorder="1" applyAlignment="1">
      <alignment horizontal="center" vertical="center"/>
    </xf>
    <xf numFmtId="0" fontId="123" fillId="45" borderId="4" xfId="8723" applyFont="1" applyFill="1" applyBorder="1" applyAlignment="1">
      <alignment horizontal="center" vertical="center"/>
    </xf>
    <xf numFmtId="0" fontId="123" fillId="45" borderId="5" xfId="8723" applyFont="1" applyFill="1" applyBorder="1" applyAlignment="1">
      <alignment horizontal="center" vertical="center"/>
    </xf>
    <xf numFmtId="9" fontId="123" fillId="45" borderId="3" xfId="8725" applyFont="1" applyFill="1" applyBorder="1" applyAlignment="1" applyProtection="1">
      <alignment horizontal="center" vertical="center"/>
    </xf>
    <xf numFmtId="9" fontId="123" fillId="45" borderId="4" xfId="8725" applyFont="1" applyFill="1" applyBorder="1" applyAlignment="1" applyProtection="1">
      <alignment horizontal="center" vertical="center"/>
    </xf>
    <xf numFmtId="9" fontId="123" fillId="45" borderId="5" xfId="8725" applyFont="1" applyFill="1" applyBorder="1" applyAlignment="1" applyProtection="1">
      <alignment horizontal="center" vertical="center"/>
    </xf>
    <xf numFmtId="168" fontId="84" fillId="0" borderId="11" xfId="8725" applyNumberFormat="1" applyFont="1" applyFill="1" applyBorder="1" applyAlignment="1" applyProtection="1">
      <alignment horizontal="left" vertical="center" indent="1"/>
    </xf>
    <xf numFmtId="168" fontId="84" fillId="0" borderId="13" xfId="8725" applyNumberFormat="1" applyFont="1" applyFill="1" applyBorder="1" applyAlignment="1" applyProtection="1">
      <alignment horizontal="left" vertical="center" indent="1"/>
    </xf>
    <xf numFmtId="0" fontId="84" fillId="0" borderId="15" xfId="8723" applyFont="1" applyBorder="1" applyAlignment="1">
      <alignment horizontal="left" indent="1"/>
    </xf>
    <xf numFmtId="168" fontId="84" fillId="0" borderId="86" xfId="8725" applyNumberFormat="1" applyFont="1" applyFill="1" applyBorder="1" applyAlignment="1" applyProtection="1">
      <alignment horizontal="left" vertical="center" indent="1"/>
    </xf>
    <xf numFmtId="168" fontId="84" fillId="0" borderId="85" xfId="8725" applyNumberFormat="1" applyFont="1" applyFill="1" applyBorder="1" applyAlignment="1" applyProtection="1">
      <alignment horizontal="left" vertical="center" indent="1"/>
    </xf>
    <xf numFmtId="0" fontId="123" fillId="0" borderId="72" xfId="8723" applyFont="1" applyBorder="1" applyAlignment="1">
      <alignment horizontal="left" indent="1"/>
    </xf>
    <xf numFmtId="49" fontId="84" fillId="45" borderId="15" xfId="8723" applyNumberFormat="1" applyFont="1" applyFill="1" applyBorder="1" applyAlignment="1">
      <alignment horizontal="center" vertical="center" wrapText="1"/>
    </xf>
    <xf numFmtId="49" fontId="84" fillId="45" borderId="13" xfId="8723" applyNumberFormat="1" applyFont="1" applyFill="1" applyBorder="1" applyAlignment="1">
      <alignment horizontal="center" vertical="center" wrapText="1"/>
    </xf>
    <xf numFmtId="0" fontId="84" fillId="0" borderId="74" xfId="8723" applyFont="1" applyBorder="1" applyAlignment="1">
      <alignment horizontal="right"/>
    </xf>
    <xf numFmtId="0" fontId="84" fillId="0" borderId="75" xfId="8723" applyFont="1" applyBorder="1" applyAlignment="1">
      <alignment horizontal="right"/>
    </xf>
    <xf numFmtId="0" fontId="123" fillId="0" borderId="92" xfId="8723" applyFont="1" applyBorder="1" applyAlignment="1">
      <alignment horizontal="center" vertical="top" wrapText="1"/>
    </xf>
    <xf numFmtId="0" fontId="123" fillId="0" borderId="91" xfId="8723" applyFont="1" applyBorder="1" applyAlignment="1">
      <alignment horizontal="center" vertical="top" wrapText="1"/>
    </xf>
    <xf numFmtId="0" fontId="84" fillId="0" borderId="72" xfId="8723" applyFont="1" applyBorder="1" applyAlignment="1"/>
    <xf numFmtId="0" fontId="84" fillId="0" borderId="76" xfId="8723" applyFont="1" applyBorder="1" applyAlignment="1"/>
    <xf numFmtId="0" fontId="84" fillId="0" borderId="11" xfId="8723" applyFont="1" applyBorder="1" applyAlignment="1"/>
    <xf numFmtId="0" fontId="84" fillId="0" borderId="93" xfId="8723" applyFont="1" applyBorder="1" applyAlignment="1"/>
    <xf numFmtId="0" fontId="84" fillId="0" borderId="75" xfId="8723" applyFont="1" applyBorder="1" applyAlignment="1"/>
    <xf numFmtId="0" fontId="84" fillId="0" borderId="95" xfId="8723" applyFont="1" applyBorder="1" applyAlignment="1"/>
    <xf numFmtId="0" fontId="84" fillId="0" borderId="71" xfId="8723" applyFont="1" applyBorder="1" applyAlignment="1">
      <alignment horizontal="right"/>
    </xf>
    <xf numFmtId="0" fontId="84" fillId="0" borderId="72" xfId="8723" applyFont="1" applyBorder="1" applyAlignment="1">
      <alignment horizontal="right"/>
    </xf>
    <xf numFmtId="0" fontId="84" fillId="0" borderId="82" xfId="8723" applyFont="1" applyBorder="1" applyAlignment="1">
      <alignment horizontal="right"/>
    </xf>
    <xf numFmtId="0" fontId="84" fillId="0" borderId="11" xfId="8723" applyFont="1" applyBorder="1" applyAlignment="1">
      <alignment horizontal="right"/>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2"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8724" xr:uid="{00000000-0005-0000-0000-0000860A0000}"/>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5 2" xfId="8723" xr:uid="{00000000-0005-0000-0000-0000830E0000}"/>
    <cellStyle name="Normal 16" xfId="4500" xr:uid="{00000000-0005-0000-0000-0000840E0000}"/>
    <cellStyle name="Normal 16 2" xfId="8716" xr:uid="{00000000-0005-0000-0000-0000850E0000}"/>
    <cellStyle name="Normal 16 3" xfId="8719" xr:uid="{00000000-0005-0000-0000-0000860E0000}"/>
    <cellStyle name="Normal 2" xfId="271" xr:uid="{00000000-0005-0000-0000-0000870E0000}"/>
    <cellStyle name="Normal 2 2" xfId="272" xr:uid="{00000000-0005-0000-0000-0000880E0000}"/>
    <cellStyle name="Normal 2 2 2" xfId="273" xr:uid="{00000000-0005-0000-0000-0000890E0000}"/>
    <cellStyle name="Normal 2 2 2 2" xfId="274" xr:uid="{00000000-0005-0000-0000-00008A0E0000}"/>
    <cellStyle name="Normal 2 2 2 3" xfId="275" xr:uid="{00000000-0005-0000-0000-00008B0E0000}"/>
    <cellStyle name="Normal 2 2 2 4" xfId="1192" xr:uid="{00000000-0005-0000-0000-00008C0E0000}"/>
    <cellStyle name="Normal 2 2 3" xfId="770" xr:uid="{00000000-0005-0000-0000-00008D0E0000}"/>
    <cellStyle name="Normal 2 3" xfId="276" xr:uid="{00000000-0005-0000-0000-00008E0E0000}"/>
    <cellStyle name="Normal 2 3 2" xfId="277" xr:uid="{00000000-0005-0000-0000-00008F0E0000}"/>
    <cellStyle name="Normal 2 4" xfId="278" xr:uid="{00000000-0005-0000-0000-0000900E0000}"/>
    <cellStyle name="Normal 2 4 2" xfId="279" xr:uid="{00000000-0005-0000-0000-0000910E0000}"/>
    <cellStyle name="Normal 2 4 2 10" xfId="2020" xr:uid="{00000000-0005-0000-0000-0000920E0000}"/>
    <cellStyle name="Normal 2 4 2 10 2" xfId="4249" xr:uid="{00000000-0005-0000-0000-0000930E0000}"/>
    <cellStyle name="Normal 2 4 2 10 2 2" xfId="8472" xr:uid="{00000000-0005-0000-0000-0000940E0000}"/>
    <cellStyle name="Normal 2 4 2 10 3" xfId="6327" xr:uid="{00000000-0005-0000-0000-0000950E0000}"/>
    <cellStyle name="Normal 2 4 2 11" xfId="2456" xr:uid="{00000000-0005-0000-0000-0000960E0000}"/>
    <cellStyle name="Normal 2 4 2 11 2" xfId="6740" xr:uid="{00000000-0005-0000-0000-0000970E0000}"/>
    <cellStyle name="Normal 2 4 2 12" xfId="4674" xr:uid="{00000000-0005-0000-0000-0000980E0000}"/>
    <cellStyle name="Normal 2 4 2 2" xfId="280" xr:uid="{00000000-0005-0000-0000-0000990E0000}"/>
    <cellStyle name="Normal 2 4 2 3" xfId="281" xr:uid="{00000000-0005-0000-0000-00009A0E0000}"/>
    <cellStyle name="Normal 2 4 2 3 10" xfId="4675" xr:uid="{00000000-0005-0000-0000-00009B0E0000}"/>
    <cellStyle name="Normal 2 4 2 3 2" xfId="282" xr:uid="{00000000-0005-0000-0000-00009C0E0000}"/>
    <cellStyle name="Normal 2 4 2 3 2 2" xfId="283" xr:uid="{00000000-0005-0000-0000-00009D0E0000}"/>
    <cellStyle name="Normal 2 4 2 3 2 2 2" xfId="284" xr:uid="{00000000-0005-0000-0000-00009E0E0000}"/>
    <cellStyle name="Normal 2 4 2 3 2 2 2 2" xfId="775" xr:uid="{00000000-0005-0000-0000-00009F0E0000}"/>
    <cellStyle name="Normal 2 4 2 3 2 2 2 2 2" xfId="3014" xr:uid="{00000000-0005-0000-0000-0000A00E0000}"/>
    <cellStyle name="Normal 2 4 2 3 2 2 2 2 2 2" xfId="7237" xr:uid="{00000000-0005-0000-0000-0000A10E0000}"/>
    <cellStyle name="Normal 2 4 2 3 2 2 2 2 3" xfId="5092" xr:uid="{00000000-0005-0000-0000-0000A20E0000}"/>
    <cellStyle name="Normal 2 4 2 3 2 2 2 3" xfId="1197" xr:uid="{00000000-0005-0000-0000-0000A30E0000}"/>
    <cellStyle name="Normal 2 4 2 3 2 2 2 3 2" xfId="3427" xr:uid="{00000000-0005-0000-0000-0000A40E0000}"/>
    <cellStyle name="Normal 2 4 2 3 2 2 2 3 2 2" xfId="7650" xr:uid="{00000000-0005-0000-0000-0000A50E0000}"/>
    <cellStyle name="Normal 2 4 2 3 2 2 2 3 3" xfId="5505" xr:uid="{00000000-0005-0000-0000-0000A60E0000}"/>
    <cellStyle name="Normal 2 4 2 3 2 2 2 4" xfId="1610" xr:uid="{00000000-0005-0000-0000-0000A70E0000}"/>
    <cellStyle name="Normal 2 4 2 3 2 2 2 4 2" xfId="3840" xr:uid="{00000000-0005-0000-0000-0000A80E0000}"/>
    <cellStyle name="Normal 2 4 2 3 2 2 2 4 2 2" xfId="8063" xr:uid="{00000000-0005-0000-0000-0000A90E0000}"/>
    <cellStyle name="Normal 2 4 2 3 2 2 2 4 3" xfId="5918" xr:uid="{00000000-0005-0000-0000-0000AA0E0000}"/>
    <cellStyle name="Normal 2 4 2 3 2 2 2 5" xfId="2024" xr:uid="{00000000-0005-0000-0000-0000AB0E0000}"/>
    <cellStyle name="Normal 2 4 2 3 2 2 2 5 2" xfId="4253" xr:uid="{00000000-0005-0000-0000-0000AC0E0000}"/>
    <cellStyle name="Normal 2 4 2 3 2 2 2 5 2 2" xfId="8476" xr:uid="{00000000-0005-0000-0000-0000AD0E0000}"/>
    <cellStyle name="Normal 2 4 2 3 2 2 2 5 3" xfId="6331" xr:uid="{00000000-0005-0000-0000-0000AE0E0000}"/>
    <cellStyle name="Normal 2 4 2 3 2 2 2 6" xfId="2460" xr:uid="{00000000-0005-0000-0000-0000AF0E0000}"/>
    <cellStyle name="Normal 2 4 2 3 2 2 2 6 2" xfId="6744" xr:uid="{00000000-0005-0000-0000-0000B00E0000}"/>
    <cellStyle name="Normal 2 4 2 3 2 2 2 7" xfId="4678" xr:uid="{00000000-0005-0000-0000-0000B10E0000}"/>
    <cellStyle name="Normal 2 4 2 3 2 2 3" xfId="774" xr:uid="{00000000-0005-0000-0000-0000B20E0000}"/>
    <cellStyle name="Normal 2 4 2 3 2 2 3 2" xfId="3013" xr:uid="{00000000-0005-0000-0000-0000B30E0000}"/>
    <cellStyle name="Normal 2 4 2 3 2 2 3 2 2" xfId="7236" xr:uid="{00000000-0005-0000-0000-0000B40E0000}"/>
    <cellStyle name="Normal 2 4 2 3 2 2 3 3" xfId="5091" xr:uid="{00000000-0005-0000-0000-0000B50E0000}"/>
    <cellStyle name="Normal 2 4 2 3 2 2 4" xfId="1196" xr:uid="{00000000-0005-0000-0000-0000B60E0000}"/>
    <cellStyle name="Normal 2 4 2 3 2 2 4 2" xfId="3426" xr:uid="{00000000-0005-0000-0000-0000B70E0000}"/>
    <cellStyle name="Normal 2 4 2 3 2 2 4 2 2" xfId="7649" xr:uid="{00000000-0005-0000-0000-0000B80E0000}"/>
    <cellStyle name="Normal 2 4 2 3 2 2 4 3" xfId="5504" xr:uid="{00000000-0005-0000-0000-0000B90E0000}"/>
    <cellStyle name="Normal 2 4 2 3 2 2 5" xfId="1609" xr:uid="{00000000-0005-0000-0000-0000BA0E0000}"/>
    <cellStyle name="Normal 2 4 2 3 2 2 5 2" xfId="3839" xr:uid="{00000000-0005-0000-0000-0000BB0E0000}"/>
    <cellStyle name="Normal 2 4 2 3 2 2 5 2 2" xfId="8062" xr:uid="{00000000-0005-0000-0000-0000BC0E0000}"/>
    <cellStyle name="Normal 2 4 2 3 2 2 5 3" xfId="5917" xr:uid="{00000000-0005-0000-0000-0000BD0E0000}"/>
    <cellStyle name="Normal 2 4 2 3 2 2 6" xfId="2023" xr:uid="{00000000-0005-0000-0000-0000BE0E0000}"/>
    <cellStyle name="Normal 2 4 2 3 2 2 6 2" xfId="4252" xr:uid="{00000000-0005-0000-0000-0000BF0E0000}"/>
    <cellStyle name="Normal 2 4 2 3 2 2 6 2 2" xfId="8475" xr:uid="{00000000-0005-0000-0000-0000C00E0000}"/>
    <cellStyle name="Normal 2 4 2 3 2 2 6 3" xfId="6330" xr:uid="{00000000-0005-0000-0000-0000C10E0000}"/>
    <cellStyle name="Normal 2 4 2 3 2 2 7" xfId="2459" xr:uid="{00000000-0005-0000-0000-0000C20E0000}"/>
    <cellStyle name="Normal 2 4 2 3 2 2 7 2" xfId="6743" xr:uid="{00000000-0005-0000-0000-0000C30E0000}"/>
    <cellStyle name="Normal 2 4 2 3 2 2 8" xfId="4677" xr:uid="{00000000-0005-0000-0000-0000C40E0000}"/>
    <cellStyle name="Normal 2 4 2 3 2 3" xfId="285" xr:uid="{00000000-0005-0000-0000-0000C50E0000}"/>
    <cellStyle name="Normal 2 4 2 3 2 3 2" xfId="776" xr:uid="{00000000-0005-0000-0000-0000C60E0000}"/>
    <cellStyle name="Normal 2 4 2 3 2 3 2 2" xfId="3015" xr:uid="{00000000-0005-0000-0000-0000C70E0000}"/>
    <cellStyle name="Normal 2 4 2 3 2 3 2 2 2" xfId="7238" xr:uid="{00000000-0005-0000-0000-0000C80E0000}"/>
    <cellStyle name="Normal 2 4 2 3 2 3 2 3" xfId="5093" xr:uid="{00000000-0005-0000-0000-0000C90E0000}"/>
    <cellStyle name="Normal 2 4 2 3 2 3 3" xfId="1198" xr:uid="{00000000-0005-0000-0000-0000CA0E0000}"/>
    <cellStyle name="Normal 2 4 2 3 2 3 3 2" xfId="3428" xr:uid="{00000000-0005-0000-0000-0000CB0E0000}"/>
    <cellStyle name="Normal 2 4 2 3 2 3 3 2 2" xfId="7651" xr:uid="{00000000-0005-0000-0000-0000CC0E0000}"/>
    <cellStyle name="Normal 2 4 2 3 2 3 3 3" xfId="5506" xr:uid="{00000000-0005-0000-0000-0000CD0E0000}"/>
    <cellStyle name="Normal 2 4 2 3 2 3 4" xfId="1611" xr:uid="{00000000-0005-0000-0000-0000CE0E0000}"/>
    <cellStyle name="Normal 2 4 2 3 2 3 4 2" xfId="3841" xr:uid="{00000000-0005-0000-0000-0000CF0E0000}"/>
    <cellStyle name="Normal 2 4 2 3 2 3 4 2 2" xfId="8064" xr:uid="{00000000-0005-0000-0000-0000D00E0000}"/>
    <cellStyle name="Normal 2 4 2 3 2 3 4 3" xfId="5919" xr:uid="{00000000-0005-0000-0000-0000D10E0000}"/>
    <cellStyle name="Normal 2 4 2 3 2 3 5" xfId="2025" xr:uid="{00000000-0005-0000-0000-0000D20E0000}"/>
    <cellStyle name="Normal 2 4 2 3 2 3 5 2" xfId="4254" xr:uid="{00000000-0005-0000-0000-0000D30E0000}"/>
    <cellStyle name="Normal 2 4 2 3 2 3 5 2 2" xfId="8477" xr:uid="{00000000-0005-0000-0000-0000D40E0000}"/>
    <cellStyle name="Normal 2 4 2 3 2 3 5 3" xfId="6332" xr:uid="{00000000-0005-0000-0000-0000D50E0000}"/>
    <cellStyle name="Normal 2 4 2 3 2 3 6" xfId="2461" xr:uid="{00000000-0005-0000-0000-0000D60E0000}"/>
    <cellStyle name="Normal 2 4 2 3 2 3 6 2" xfId="6745" xr:uid="{00000000-0005-0000-0000-0000D70E0000}"/>
    <cellStyle name="Normal 2 4 2 3 2 3 7" xfId="4679" xr:uid="{00000000-0005-0000-0000-0000D80E0000}"/>
    <cellStyle name="Normal 2 4 2 3 2 4" xfId="773" xr:uid="{00000000-0005-0000-0000-0000D90E0000}"/>
    <cellStyle name="Normal 2 4 2 3 2 4 2" xfId="3012" xr:uid="{00000000-0005-0000-0000-0000DA0E0000}"/>
    <cellStyle name="Normal 2 4 2 3 2 4 2 2" xfId="7235" xr:uid="{00000000-0005-0000-0000-0000DB0E0000}"/>
    <cellStyle name="Normal 2 4 2 3 2 4 3" xfId="5090" xr:uid="{00000000-0005-0000-0000-0000DC0E0000}"/>
    <cellStyle name="Normal 2 4 2 3 2 5" xfId="1195" xr:uid="{00000000-0005-0000-0000-0000DD0E0000}"/>
    <cellStyle name="Normal 2 4 2 3 2 5 2" xfId="3425" xr:uid="{00000000-0005-0000-0000-0000DE0E0000}"/>
    <cellStyle name="Normal 2 4 2 3 2 5 2 2" xfId="7648" xr:uid="{00000000-0005-0000-0000-0000DF0E0000}"/>
    <cellStyle name="Normal 2 4 2 3 2 5 3" xfId="5503" xr:uid="{00000000-0005-0000-0000-0000E00E0000}"/>
    <cellStyle name="Normal 2 4 2 3 2 6" xfId="1608" xr:uid="{00000000-0005-0000-0000-0000E10E0000}"/>
    <cellStyle name="Normal 2 4 2 3 2 6 2" xfId="3838" xr:uid="{00000000-0005-0000-0000-0000E20E0000}"/>
    <cellStyle name="Normal 2 4 2 3 2 6 2 2" xfId="8061" xr:uid="{00000000-0005-0000-0000-0000E30E0000}"/>
    <cellStyle name="Normal 2 4 2 3 2 6 3" xfId="5916" xr:uid="{00000000-0005-0000-0000-0000E40E0000}"/>
    <cellStyle name="Normal 2 4 2 3 2 7" xfId="2022" xr:uid="{00000000-0005-0000-0000-0000E50E0000}"/>
    <cellStyle name="Normal 2 4 2 3 2 7 2" xfId="4251" xr:uid="{00000000-0005-0000-0000-0000E60E0000}"/>
    <cellStyle name="Normal 2 4 2 3 2 7 2 2" xfId="8474" xr:uid="{00000000-0005-0000-0000-0000E70E0000}"/>
    <cellStyle name="Normal 2 4 2 3 2 7 3" xfId="6329" xr:uid="{00000000-0005-0000-0000-0000E80E0000}"/>
    <cellStyle name="Normal 2 4 2 3 2 8" xfId="2458" xr:uid="{00000000-0005-0000-0000-0000E90E0000}"/>
    <cellStyle name="Normal 2 4 2 3 2 8 2" xfId="6742" xr:uid="{00000000-0005-0000-0000-0000EA0E0000}"/>
    <cellStyle name="Normal 2 4 2 3 2 9" xfId="4676" xr:uid="{00000000-0005-0000-0000-0000EB0E0000}"/>
    <cellStyle name="Normal 2 4 2 3 3" xfId="286" xr:uid="{00000000-0005-0000-0000-0000EC0E0000}"/>
    <cellStyle name="Normal 2 4 2 3 3 2" xfId="287" xr:uid="{00000000-0005-0000-0000-0000ED0E0000}"/>
    <cellStyle name="Normal 2 4 2 3 3 2 2" xfId="778" xr:uid="{00000000-0005-0000-0000-0000EE0E0000}"/>
    <cellStyle name="Normal 2 4 2 3 3 2 2 2" xfId="3017" xr:uid="{00000000-0005-0000-0000-0000EF0E0000}"/>
    <cellStyle name="Normal 2 4 2 3 3 2 2 2 2" xfId="7240" xr:uid="{00000000-0005-0000-0000-0000F00E0000}"/>
    <cellStyle name="Normal 2 4 2 3 3 2 2 3" xfId="5095" xr:uid="{00000000-0005-0000-0000-0000F10E0000}"/>
    <cellStyle name="Normal 2 4 2 3 3 2 3" xfId="1200" xr:uid="{00000000-0005-0000-0000-0000F20E0000}"/>
    <cellStyle name="Normal 2 4 2 3 3 2 3 2" xfId="3430" xr:uid="{00000000-0005-0000-0000-0000F30E0000}"/>
    <cellStyle name="Normal 2 4 2 3 3 2 3 2 2" xfId="7653" xr:uid="{00000000-0005-0000-0000-0000F40E0000}"/>
    <cellStyle name="Normal 2 4 2 3 3 2 3 3" xfId="5508" xr:uid="{00000000-0005-0000-0000-0000F50E0000}"/>
    <cellStyle name="Normal 2 4 2 3 3 2 4" xfId="1613" xr:uid="{00000000-0005-0000-0000-0000F60E0000}"/>
    <cellStyle name="Normal 2 4 2 3 3 2 4 2" xfId="3843" xr:uid="{00000000-0005-0000-0000-0000F70E0000}"/>
    <cellStyle name="Normal 2 4 2 3 3 2 4 2 2" xfId="8066" xr:uid="{00000000-0005-0000-0000-0000F80E0000}"/>
    <cellStyle name="Normal 2 4 2 3 3 2 4 3" xfId="5921" xr:uid="{00000000-0005-0000-0000-0000F90E0000}"/>
    <cellStyle name="Normal 2 4 2 3 3 2 5" xfId="2027" xr:uid="{00000000-0005-0000-0000-0000FA0E0000}"/>
    <cellStyle name="Normal 2 4 2 3 3 2 5 2" xfId="4256" xr:uid="{00000000-0005-0000-0000-0000FB0E0000}"/>
    <cellStyle name="Normal 2 4 2 3 3 2 5 2 2" xfId="8479" xr:uid="{00000000-0005-0000-0000-0000FC0E0000}"/>
    <cellStyle name="Normal 2 4 2 3 3 2 5 3" xfId="6334" xr:uid="{00000000-0005-0000-0000-0000FD0E0000}"/>
    <cellStyle name="Normal 2 4 2 3 3 2 6" xfId="2463" xr:uid="{00000000-0005-0000-0000-0000FE0E0000}"/>
    <cellStyle name="Normal 2 4 2 3 3 2 6 2" xfId="6747" xr:uid="{00000000-0005-0000-0000-0000FF0E0000}"/>
    <cellStyle name="Normal 2 4 2 3 3 2 7" xfId="4681" xr:uid="{00000000-0005-0000-0000-0000000F0000}"/>
    <cellStyle name="Normal 2 4 2 3 3 3" xfId="777" xr:uid="{00000000-0005-0000-0000-0000010F0000}"/>
    <cellStyle name="Normal 2 4 2 3 3 3 2" xfId="3016" xr:uid="{00000000-0005-0000-0000-0000020F0000}"/>
    <cellStyle name="Normal 2 4 2 3 3 3 2 2" xfId="7239" xr:uid="{00000000-0005-0000-0000-0000030F0000}"/>
    <cellStyle name="Normal 2 4 2 3 3 3 3" xfId="5094" xr:uid="{00000000-0005-0000-0000-0000040F0000}"/>
    <cellStyle name="Normal 2 4 2 3 3 4" xfId="1199" xr:uid="{00000000-0005-0000-0000-0000050F0000}"/>
    <cellStyle name="Normal 2 4 2 3 3 4 2" xfId="3429" xr:uid="{00000000-0005-0000-0000-0000060F0000}"/>
    <cellStyle name="Normal 2 4 2 3 3 4 2 2" xfId="7652" xr:uid="{00000000-0005-0000-0000-0000070F0000}"/>
    <cellStyle name="Normal 2 4 2 3 3 4 3" xfId="5507" xr:uid="{00000000-0005-0000-0000-0000080F0000}"/>
    <cellStyle name="Normal 2 4 2 3 3 5" xfId="1612" xr:uid="{00000000-0005-0000-0000-0000090F0000}"/>
    <cellStyle name="Normal 2 4 2 3 3 5 2" xfId="3842" xr:uid="{00000000-0005-0000-0000-00000A0F0000}"/>
    <cellStyle name="Normal 2 4 2 3 3 5 2 2" xfId="8065" xr:uid="{00000000-0005-0000-0000-00000B0F0000}"/>
    <cellStyle name="Normal 2 4 2 3 3 5 3" xfId="5920" xr:uid="{00000000-0005-0000-0000-00000C0F0000}"/>
    <cellStyle name="Normal 2 4 2 3 3 6" xfId="2026" xr:uid="{00000000-0005-0000-0000-00000D0F0000}"/>
    <cellStyle name="Normal 2 4 2 3 3 6 2" xfId="4255" xr:uid="{00000000-0005-0000-0000-00000E0F0000}"/>
    <cellStyle name="Normal 2 4 2 3 3 6 2 2" xfId="8478" xr:uid="{00000000-0005-0000-0000-00000F0F0000}"/>
    <cellStyle name="Normal 2 4 2 3 3 6 3" xfId="6333" xr:uid="{00000000-0005-0000-0000-0000100F0000}"/>
    <cellStyle name="Normal 2 4 2 3 3 7" xfId="2462" xr:uid="{00000000-0005-0000-0000-0000110F0000}"/>
    <cellStyle name="Normal 2 4 2 3 3 7 2" xfId="6746" xr:uid="{00000000-0005-0000-0000-0000120F0000}"/>
    <cellStyle name="Normal 2 4 2 3 3 8" xfId="4680" xr:uid="{00000000-0005-0000-0000-0000130F0000}"/>
    <cellStyle name="Normal 2 4 2 3 4" xfId="288" xr:uid="{00000000-0005-0000-0000-0000140F0000}"/>
    <cellStyle name="Normal 2 4 2 3 4 2" xfId="779" xr:uid="{00000000-0005-0000-0000-0000150F0000}"/>
    <cellStyle name="Normal 2 4 2 3 4 2 2" xfId="3018" xr:uid="{00000000-0005-0000-0000-0000160F0000}"/>
    <cellStyle name="Normal 2 4 2 3 4 2 2 2" xfId="7241" xr:uid="{00000000-0005-0000-0000-0000170F0000}"/>
    <cellStyle name="Normal 2 4 2 3 4 2 3" xfId="5096" xr:uid="{00000000-0005-0000-0000-0000180F0000}"/>
    <cellStyle name="Normal 2 4 2 3 4 3" xfId="1201" xr:uid="{00000000-0005-0000-0000-0000190F0000}"/>
    <cellStyle name="Normal 2 4 2 3 4 3 2" xfId="3431" xr:uid="{00000000-0005-0000-0000-00001A0F0000}"/>
    <cellStyle name="Normal 2 4 2 3 4 3 2 2" xfId="7654" xr:uid="{00000000-0005-0000-0000-00001B0F0000}"/>
    <cellStyle name="Normal 2 4 2 3 4 3 3" xfId="5509" xr:uid="{00000000-0005-0000-0000-00001C0F0000}"/>
    <cellStyle name="Normal 2 4 2 3 4 4" xfId="1614" xr:uid="{00000000-0005-0000-0000-00001D0F0000}"/>
    <cellStyle name="Normal 2 4 2 3 4 4 2" xfId="3844" xr:uid="{00000000-0005-0000-0000-00001E0F0000}"/>
    <cellStyle name="Normal 2 4 2 3 4 4 2 2" xfId="8067" xr:uid="{00000000-0005-0000-0000-00001F0F0000}"/>
    <cellStyle name="Normal 2 4 2 3 4 4 3" xfId="5922" xr:uid="{00000000-0005-0000-0000-0000200F0000}"/>
    <cellStyle name="Normal 2 4 2 3 4 5" xfId="2028" xr:uid="{00000000-0005-0000-0000-0000210F0000}"/>
    <cellStyle name="Normal 2 4 2 3 4 5 2" xfId="4257" xr:uid="{00000000-0005-0000-0000-0000220F0000}"/>
    <cellStyle name="Normal 2 4 2 3 4 5 2 2" xfId="8480" xr:uid="{00000000-0005-0000-0000-0000230F0000}"/>
    <cellStyle name="Normal 2 4 2 3 4 5 3" xfId="6335" xr:uid="{00000000-0005-0000-0000-0000240F0000}"/>
    <cellStyle name="Normal 2 4 2 3 4 6" xfId="2464" xr:uid="{00000000-0005-0000-0000-0000250F0000}"/>
    <cellStyle name="Normal 2 4 2 3 4 6 2" xfId="6748" xr:uid="{00000000-0005-0000-0000-0000260F0000}"/>
    <cellStyle name="Normal 2 4 2 3 4 7" xfId="4682" xr:uid="{00000000-0005-0000-0000-0000270F0000}"/>
    <cellStyle name="Normal 2 4 2 3 5" xfId="772" xr:uid="{00000000-0005-0000-0000-0000280F0000}"/>
    <cellStyle name="Normal 2 4 2 3 5 2" xfId="3011" xr:uid="{00000000-0005-0000-0000-0000290F0000}"/>
    <cellStyle name="Normal 2 4 2 3 5 2 2" xfId="7234" xr:uid="{00000000-0005-0000-0000-00002A0F0000}"/>
    <cellStyle name="Normal 2 4 2 3 5 3" xfId="5089" xr:uid="{00000000-0005-0000-0000-00002B0F0000}"/>
    <cellStyle name="Normal 2 4 2 3 6" xfId="1194" xr:uid="{00000000-0005-0000-0000-00002C0F0000}"/>
    <cellStyle name="Normal 2 4 2 3 6 2" xfId="3424" xr:uid="{00000000-0005-0000-0000-00002D0F0000}"/>
    <cellStyle name="Normal 2 4 2 3 6 2 2" xfId="7647" xr:uid="{00000000-0005-0000-0000-00002E0F0000}"/>
    <cellStyle name="Normal 2 4 2 3 6 3" xfId="5502" xr:uid="{00000000-0005-0000-0000-00002F0F0000}"/>
    <cellStyle name="Normal 2 4 2 3 7" xfId="1607" xr:uid="{00000000-0005-0000-0000-0000300F0000}"/>
    <cellStyle name="Normal 2 4 2 3 7 2" xfId="3837" xr:uid="{00000000-0005-0000-0000-0000310F0000}"/>
    <cellStyle name="Normal 2 4 2 3 7 2 2" xfId="8060" xr:uid="{00000000-0005-0000-0000-0000320F0000}"/>
    <cellStyle name="Normal 2 4 2 3 7 3" xfId="5915" xr:uid="{00000000-0005-0000-0000-0000330F0000}"/>
    <cellStyle name="Normal 2 4 2 3 8" xfId="2021" xr:uid="{00000000-0005-0000-0000-0000340F0000}"/>
    <cellStyle name="Normal 2 4 2 3 8 2" xfId="4250" xr:uid="{00000000-0005-0000-0000-0000350F0000}"/>
    <cellStyle name="Normal 2 4 2 3 8 2 2" xfId="8473" xr:uid="{00000000-0005-0000-0000-0000360F0000}"/>
    <cellStyle name="Normal 2 4 2 3 8 3" xfId="6328" xr:uid="{00000000-0005-0000-0000-0000370F0000}"/>
    <cellStyle name="Normal 2 4 2 3 9" xfId="2457" xr:uid="{00000000-0005-0000-0000-0000380F0000}"/>
    <cellStyle name="Normal 2 4 2 3 9 2" xfId="6741" xr:uid="{00000000-0005-0000-0000-0000390F0000}"/>
    <cellStyle name="Normal 2 4 2 4" xfId="289" xr:uid="{00000000-0005-0000-0000-00003A0F0000}"/>
    <cellStyle name="Normal 2 4 2 4 2" xfId="290" xr:uid="{00000000-0005-0000-0000-00003B0F0000}"/>
    <cellStyle name="Normal 2 4 2 4 2 2" xfId="291" xr:uid="{00000000-0005-0000-0000-00003C0F0000}"/>
    <cellStyle name="Normal 2 4 2 4 2 2 2" xfId="782" xr:uid="{00000000-0005-0000-0000-00003D0F0000}"/>
    <cellStyle name="Normal 2 4 2 4 2 2 2 2" xfId="3021" xr:uid="{00000000-0005-0000-0000-00003E0F0000}"/>
    <cellStyle name="Normal 2 4 2 4 2 2 2 2 2" xfId="7244" xr:uid="{00000000-0005-0000-0000-00003F0F0000}"/>
    <cellStyle name="Normal 2 4 2 4 2 2 2 3" xfId="5099" xr:uid="{00000000-0005-0000-0000-0000400F0000}"/>
    <cellStyle name="Normal 2 4 2 4 2 2 3" xfId="1204" xr:uid="{00000000-0005-0000-0000-0000410F0000}"/>
    <cellStyle name="Normal 2 4 2 4 2 2 3 2" xfId="3434" xr:uid="{00000000-0005-0000-0000-0000420F0000}"/>
    <cellStyle name="Normal 2 4 2 4 2 2 3 2 2" xfId="7657" xr:uid="{00000000-0005-0000-0000-0000430F0000}"/>
    <cellStyle name="Normal 2 4 2 4 2 2 3 3" xfId="5512" xr:uid="{00000000-0005-0000-0000-0000440F0000}"/>
    <cellStyle name="Normal 2 4 2 4 2 2 4" xfId="1617" xr:uid="{00000000-0005-0000-0000-0000450F0000}"/>
    <cellStyle name="Normal 2 4 2 4 2 2 4 2" xfId="3847" xr:uid="{00000000-0005-0000-0000-0000460F0000}"/>
    <cellStyle name="Normal 2 4 2 4 2 2 4 2 2" xfId="8070" xr:uid="{00000000-0005-0000-0000-0000470F0000}"/>
    <cellStyle name="Normal 2 4 2 4 2 2 4 3" xfId="5925" xr:uid="{00000000-0005-0000-0000-0000480F0000}"/>
    <cellStyle name="Normal 2 4 2 4 2 2 5" xfId="2031" xr:uid="{00000000-0005-0000-0000-0000490F0000}"/>
    <cellStyle name="Normal 2 4 2 4 2 2 5 2" xfId="4260" xr:uid="{00000000-0005-0000-0000-00004A0F0000}"/>
    <cellStyle name="Normal 2 4 2 4 2 2 5 2 2" xfId="8483" xr:uid="{00000000-0005-0000-0000-00004B0F0000}"/>
    <cellStyle name="Normal 2 4 2 4 2 2 5 3" xfId="6338" xr:uid="{00000000-0005-0000-0000-00004C0F0000}"/>
    <cellStyle name="Normal 2 4 2 4 2 2 6" xfId="2467" xr:uid="{00000000-0005-0000-0000-00004D0F0000}"/>
    <cellStyle name="Normal 2 4 2 4 2 2 6 2" xfId="6751" xr:uid="{00000000-0005-0000-0000-00004E0F0000}"/>
    <cellStyle name="Normal 2 4 2 4 2 2 7" xfId="4685" xr:uid="{00000000-0005-0000-0000-00004F0F0000}"/>
    <cellStyle name="Normal 2 4 2 4 2 3" xfId="781" xr:uid="{00000000-0005-0000-0000-0000500F0000}"/>
    <cellStyle name="Normal 2 4 2 4 2 3 2" xfId="3020" xr:uid="{00000000-0005-0000-0000-0000510F0000}"/>
    <cellStyle name="Normal 2 4 2 4 2 3 2 2" xfId="7243" xr:uid="{00000000-0005-0000-0000-0000520F0000}"/>
    <cellStyle name="Normal 2 4 2 4 2 3 3" xfId="5098" xr:uid="{00000000-0005-0000-0000-0000530F0000}"/>
    <cellStyle name="Normal 2 4 2 4 2 4" xfId="1203" xr:uid="{00000000-0005-0000-0000-0000540F0000}"/>
    <cellStyle name="Normal 2 4 2 4 2 4 2" xfId="3433" xr:uid="{00000000-0005-0000-0000-0000550F0000}"/>
    <cellStyle name="Normal 2 4 2 4 2 4 2 2" xfId="7656" xr:uid="{00000000-0005-0000-0000-0000560F0000}"/>
    <cellStyle name="Normal 2 4 2 4 2 4 3" xfId="5511" xr:uid="{00000000-0005-0000-0000-0000570F0000}"/>
    <cellStyle name="Normal 2 4 2 4 2 5" xfId="1616" xr:uid="{00000000-0005-0000-0000-0000580F0000}"/>
    <cellStyle name="Normal 2 4 2 4 2 5 2" xfId="3846" xr:uid="{00000000-0005-0000-0000-0000590F0000}"/>
    <cellStyle name="Normal 2 4 2 4 2 5 2 2" xfId="8069" xr:uid="{00000000-0005-0000-0000-00005A0F0000}"/>
    <cellStyle name="Normal 2 4 2 4 2 5 3" xfId="5924" xr:uid="{00000000-0005-0000-0000-00005B0F0000}"/>
    <cellStyle name="Normal 2 4 2 4 2 6" xfId="2030" xr:uid="{00000000-0005-0000-0000-00005C0F0000}"/>
    <cellStyle name="Normal 2 4 2 4 2 6 2" xfId="4259" xr:uid="{00000000-0005-0000-0000-00005D0F0000}"/>
    <cellStyle name="Normal 2 4 2 4 2 6 2 2" xfId="8482" xr:uid="{00000000-0005-0000-0000-00005E0F0000}"/>
    <cellStyle name="Normal 2 4 2 4 2 6 3" xfId="6337" xr:uid="{00000000-0005-0000-0000-00005F0F0000}"/>
    <cellStyle name="Normal 2 4 2 4 2 7" xfId="2466" xr:uid="{00000000-0005-0000-0000-0000600F0000}"/>
    <cellStyle name="Normal 2 4 2 4 2 7 2" xfId="6750" xr:uid="{00000000-0005-0000-0000-0000610F0000}"/>
    <cellStyle name="Normal 2 4 2 4 2 8" xfId="4684" xr:uid="{00000000-0005-0000-0000-0000620F0000}"/>
    <cellStyle name="Normal 2 4 2 4 3" xfId="292" xr:uid="{00000000-0005-0000-0000-0000630F0000}"/>
    <cellStyle name="Normal 2 4 2 4 3 2" xfId="783" xr:uid="{00000000-0005-0000-0000-0000640F0000}"/>
    <cellStyle name="Normal 2 4 2 4 3 2 2" xfId="3022" xr:uid="{00000000-0005-0000-0000-0000650F0000}"/>
    <cellStyle name="Normal 2 4 2 4 3 2 2 2" xfId="7245" xr:uid="{00000000-0005-0000-0000-0000660F0000}"/>
    <cellStyle name="Normal 2 4 2 4 3 2 3" xfId="5100" xr:uid="{00000000-0005-0000-0000-0000670F0000}"/>
    <cellStyle name="Normal 2 4 2 4 3 3" xfId="1205" xr:uid="{00000000-0005-0000-0000-0000680F0000}"/>
    <cellStyle name="Normal 2 4 2 4 3 3 2" xfId="3435" xr:uid="{00000000-0005-0000-0000-0000690F0000}"/>
    <cellStyle name="Normal 2 4 2 4 3 3 2 2" xfId="7658" xr:uid="{00000000-0005-0000-0000-00006A0F0000}"/>
    <cellStyle name="Normal 2 4 2 4 3 3 3" xfId="5513" xr:uid="{00000000-0005-0000-0000-00006B0F0000}"/>
    <cellStyle name="Normal 2 4 2 4 3 4" xfId="1618" xr:uid="{00000000-0005-0000-0000-00006C0F0000}"/>
    <cellStyle name="Normal 2 4 2 4 3 4 2" xfId="3848" xr:uid="{00000000-0005-0000-0000-00006D0F0000}"/>
    <cellStyle name="Normal 2 4 2 4 3 4 2 2" xfId="8071" xr:uid="{00000000-0005-0000-0000-00006E0F0000}"/>
    <cellStyle name="Normal 2 4 2 4 3 4 3" xfId="5926" xr:uid="{00000000-0005-0000-0000-00006F0F0000}"/>
    <cellStyle name="Normal 2 4 2 4 3 5" xfId="2032" xr:uid="{00000000-0005-0000-0000-0000700F0000}"/>
    <cellStyle name="Normal 2 4 2 4 3 5 2" xfId="4261" xr:uid="{00000000-0005-0000-0000-0000710F0000}"/>
    <cellStyle name="Normal 2 4 2 4 3 5 2 2" xfId="8484" xr:uid="{00000000-0005-0000-0000-0000720F0000}"/>
    <cellStyle name="Normal 2 4 2 4 3 5 3" xfId="6339" xr:uid="{00000000-0005-0000-0000-0000730F0000}"/>
    <cellStyle name="Normal 2 4 2 4 3 6" xfId="2468" xr:uid="{00000000-0005-0000-0000-0000740F0000}"/>
    <cellStyle name="Normal 2 4 2 4 3 6 2" xfId="6752" xr:uid="{00000000-0005-0000-0000-0000750F0000}"/>
    <cellStyle name="Normal 2 4 2 4 3 7" xfId="4686" xr:uid="{00000000-0005-0000-0000-0000760F0000}"/>
    <cellStyle name="Normal 2 4 2 4 4" xfId="780" xr:uid="{00000000-0005-0000-0000-0000770F0000}"/>
    <cellStyle name="Normal 2 4 2 4 4 2" xfId="3019" xr:uid="{00000000-0005-0000-0000-0000780F0000}"/>
    <cellStyle name="Normal 2 4 2 4 4 2 2" xfId="7242" xr:uid="{00000000-0005-0000-0000-0000790F0000}"/>
    <cellStyle name="Normal 2 4 2 4 4 3" xfId="5097" xr:uid="{00000000-0005-0000-0000-00007A0F0000}"/>
    <cellStyle name="Normal 2 4 2 4 5" xfId="1202" xr:uid="{00000000-0005-0000-0000-00007B0F0000}"/>
    <cellStyle name="Normal 2 4 2 4 5 2" xfId="3432" xr:uid="{00000000-0005-0000-0000-00007C0F0000}"/>
    <cellStyle name="Normal 2 4 2 4 5 2 2" xfId="7655" xr:uid="{00000000-0005-0000-0000-00007D0F0000}"/>
    <cellStyle name="Normal 2 4 2 4 5 3" xfId="5510" xr:uid="{00000000-0005-0000-0000-00007E0F0000}"/>
    <cellStyle name="Normal 2 4 2 4 6" xfId="1615" xr:uid="{00000000-0005-0000-0000-00007F0F0000}"/>
    <cellStyle name="Normal 2 4 2 4 6 2" xfId="3845" xr:uid="{00000000-0005-0000-0000-0000800F0000}"/>
    <cellStyle name="Normal 2 4 2 4 6 2 2" xfId="8068" xr:uid="{00000000-0005-0000-0000-0000810F0000}"/>
    <cellStyle name="Normal 2 4 2 4 6 3" xfId="5923" xr:uid="{00000000-0005-0000-0000-0000820F0000}"/>
    <cellStyle name="Normal 2 4 2 4 7" xfId="2029" xr:uid="{00000000-0005-0000-0000-0000830F0000}"/>
    <cellStyle name="Normal 2 4 2 4 7 2" xfId="4258" xr:uid="{00000000-0005-0000-0000-0000840F0000}"/>
    <cellStyle name="Normal 2 4 2 4 7 2 2" xfId="8481" xr:uid="{00000000-0005-0000-0000-0000850F0000}"/>
    <cellStyle name="Normal 2 4 2 4 7 3" xfId="6336" xr:uid="{00000000-0005-0000-0000-0000860F0000}"/>
    <cellStyle name="Normal 2 4 2 4 8" xfId="2465" xr:uid="{00000000-0005-0000-0000-0000870F0000}"/>
    <cellStyle name="Normal 2 4 2 4 8 2" xfId="6749" xr:uid="{00000000-0005-0000-0000-0000880F0000}"/>
    <cellStyle name="Normal 2 4 2 4 9" xfId="4683" xr:uid="{00000000-0005-0000-0000-0000890F0000}"/>
    <cellStyle name="Normal 2 4 2 5" xfId="293" xr:uid="{00000000-0005-0000-0000-00008A0F0000}"/>
    <cellStyle name="Normal 2 4 2 5 2" xfId="294" xr:uid="{00000000-0005-0000-0000-00008B0F0000}"/>
    <cellStyle name="Normal 2 4 2 5 2 2" xfId="785" xr:uid="{00000000-0005-0000-0000-00008C0F0000}"/>
    <cellStyle name="Normal 2 4 2 5 2 2 2" xfId="3024" xr:uid="{00000000-0005-0000-0000-00008D0F0000}"/>
    <cellStyle name="Normal 2 4 2 5 2 2 2 2" xfId="7247" xr:uid="{00000000-0005-0000-0000-00008E0F0000}"/>
    <cellStyle name="Normal 2 4 2 5 2 2 3" xfId="5102" xr:uid="{00000000-0005-0000-0000-00008F0F0000}"/>
    <cellStyle name="Normal 2 4 2 5 2 3" xfId="1207" xr:uid="{00000000-0005-0000-0000-0000900F0000}"/>
    <cellStyle name="Normal 2 4 2 5 2 3 2" xfId="3437" xr:uid="{00000000-0005-0000-0000-0000910F0000}"/>
    <cellStyle name="Normal 2 4 2 5 2 3 2 2" xfId="7660" xr:uid="{00000000-0005-0000-0000-0000920F0000}"/>
    <cellStyle name="Normal 2 4 2 5 2 3 3" xfId="5515" xr:uid="{00000000-0005-0000-0000-0000930F0000}"/>
    <cellStyle name="Normal 2 4 2 5 2 4" xfId="1620" xr:uid="{00000000-0005-0000-0000-0000940F0000}"/>
    <cellStyle name="Normal 2 4 2 5 2 4 2" xfId="3850" xr:uid="{00000000-0005-0000-0000-0000950F0000}"/>
    <cellStyle name="Normal 2 4 2 5 2 4 2 2" xfId="8073" xr:uid="{00000000-0005-0000-0000-0000960F0000}"/>
    <cellStyle name="Normal 2 4 2 5 2 4 3" xfId="5928" xr:uid="{00000000-0005-0000-0000-0000970F0000}"/>
    <cellStyle name="Normal 2 4 2 5 2 5" xfId="2034" xr:uid="{00000000-0005-0000-0000-0000980F0000}"/>
    <cellStyle name="Normal 2 4 2 5 2 5 2" xfId="4263" xr:uid="{00000000-0005-0000-0000-0000990F0000}"/>
    <cellStyle name="Normal 2 4 2 5 2 5 2 2" xfId="8486" xr:uid="{00000000-0005-0000-0000-00009A0F0000}"/>
    <cellStyle name="Normal 2 4 2 5 2 5 3" xfId="6341" xr:uid="{00000000-0005-0000-0000-00009B0F0000}"/>
    <cellStyle name="Normal 2 4 2 5 2 6" xfId="2470" xr:uid="{00000000-0005-0000-0000-00009C0F0000}"/>
    <cellStyle name="Normal 2 4 2 5 2 6 2" xfId="6754" xr:uid="{00000000-0005-0000-0000-00009D0F0000}"/>
    <cellStyle name="Normal 2 4 2 5 2 7" xfId="4688" xr:uid="{00000000-0005-0000-0000-00009E0F0000}"/>
    <cellStyle name="Normal 2 4 2 5 3" xfId="784" xr:uid="{00000000-0005-0000-0000-00009F0F0000}"/>
    <cellStyle name="Normal 2 4 2 5 3 2" xfId="3023" xr:uid="{00000000-0005-0000-0000-0000A00F0000}"/>
    <cellStyle name="Normal 2 4 2 5 3 2 2" xfId="7246" xr:uid="{00000000-0005-0000-0000-0000A10F0000}"/>
    <cellStyle name="Normal 2 4 2 5 3 3" xfId="5101" xr:uid="{00000000-0005-0000-0000-0000A20F0000}"/>
    <cellStyle name="Normal 2 4 2 5 4" xfId="1206" xr:uid="{00000000-0005-0000-0000-0000A30F0000}"/>
    <cellStyle name="Normal 2 4 2 5 4 2" xfId="3436" xr:uid="{00000000-0005-0000-0000-0000A40F0000}"/>
    <cellStyle name="Normal 2 4 2 5 4 2 2" xfId="7659" xr:uid="{00000000-0005-0000-0000-0000A50F0000}"/>
    <cellStyle name="Normal 2 4 2 5 4 3" xfId="5514" xr:uid="{00000000-0005-0000-0000-0000A60F0000}"/>
    <cellStyle name="Normal 2 4 2 5 5" xfId="1619" xr:uid="{00000000-0005-0000-0000-0000A70F0000}"/>
    <cellStyle name="Normal 2 4 2 5 5 2" xfId="3849" xr:uid="{00000000-0005-0000-0000-0000A80F0000}"/>
    <cellStyle name="Normal 2 4 2 5 5 2 2" xfId="8072" xr:uid="{00000000-0005-0000-0000-0000A90F0000}"/>
    <cellStyle name="Normal 2 4 2 5 5 3" xfId="5927" xr:uid="{00000000-0005-0000-0000-0000AA0F0000}"/>
    <cellStyle name="Normal 2 4 2 5 6" xfId="2033" xr:uid="{00000000-0005-0000-0000-0000AB0F0000}"/>
    <cellStyle name="Normal 2 4 2 5 6 2" xfId="4262" xr:uid="{00000000-0005-0000-0000-0000AC0F0000}"/>
    <cellStyle name="Normal 2 4 2 5 6 2 2" xfId="8485" xr:uid="{00000000-0005-0000-0000-0000AD0F0000}"/>
    <cellStyle name="Normal 2 4 2 5 6 3" xfId="6340" xr:uid="{00000000-0005-0000-0000-0000AE0F0000}"/>
    <cellStyle name="Normal 2 4 2 5 7" xfId="2469" xr:uid="{00000000-0005-0000-0000-0000AF0F0000}"/>
    <cellStyle name="Normal 2 4 2 5 7 2" xfId="6753" xr:uid="{00000000-0005-0000-0000-0000B00F0000}"/>
    <cellStyle name="Normal 2 4 2 5 8" xfId="4687" xr:uid="{00000000-0005-0000-0000-0000B10F0000}"/>
    <cellStyle name="Normal 2 4 2 6" xfId="295" xr:uid="{00000000-0005-0000-0000-0000B20F0000}"/>
    <cellStyle name="Normal 2 4 2 6 2" xfId="786" xr:uid="{00000000-0005-0000-0000-0000B30F0000}"/>
    <cellStyle name="Normal 2 4 2 6 2 2" xfId="3025" xr:uid="{00000000-0005-0000-0000-0000B40F0000}"/>
    <cellStyle name="Normal 2 4 2 6 2 2 2" xfId="7248" xr:uid="{00000000-0005-0000-0000-0000B50F0000}"/>
    <cellStyle name="Normal 2 4 2 6 2 3" xfId="5103" xr:uid="{00000000-0005-0000-0000-0000B60F0000}"/>
    <cellStyle name="Normal 2 4 2 6 3" xfId="1208" xr:uid="{00000000-0005-0000-0000-0000B70F0000}"/>
    <cellStyle name="Normal 2 4 2 6 3 2" xfId="3438" xr:uid="{00000000-0005-0000-0000-0000B80F0000}"/>
    <cellStyle name="Normal 2 4 2 6 3 2 2" xfId="7661" xr:uid="{00000000-0005-0000-0000-0000B90F0000}"/>
    <cellStyle name="Normal 2 4 2 6 3 3" xfId="5516" xr:uid="{00000000-0005-0000-0000-0000BA0F0000}"/>
    <cellStyle name="Normal 2 4 2 6 4" xfId="1621" xr:uid="{00000000-0005-0000-0000-0000BB0F0000}"/>
    <cellStyle name="Normal 2 4 2 6 4 2" xfId="3851" xr:uid="{00000000-0005-0000-0000-0000BC0F0000}"/>
    <cellStyle name="Normal 2 4 2 6 4 2 2" xfId="8074" xr:uid="{00000000-0005-0000-0000-0000BD0F0000}"/>
    <cellStyle name="Normal 2 4 2 6 4 3" xfId="5929" xr:uid="{00000000-0005-0000-0000-0000BE0F0000}"/>
    <cellStyle name="Normal 2 4 2 6 5" xfId="2035" xr:uid="{00000000-0005-0000-0000-0000BF0F0000}"/>
    <cellStyle name="Normal 2 4 2 6 5 2" xfId="4264" xr:uid="{00000000-0005-0000-0000-0000C00F0000}"/>
    <cellStyle name="Normal 2 4 2 6 5 2 2" xfId="8487" xr:uid="{00000000-0005-0000-0000-0000C10F0000}"/>
    <cellStyle name="Normal 2 4 2 6 5 3" xfId="6342" xr:uid="{00000000-0005-0000-0000-0000C20F0000}"/>
    <cellStyle name="Normal 2 4 2 6 6" xfId="2471" xr:uid="{00000000-0005-0000-0000-0000C30F0000}"/>
    <cellStyle name="Normal 2 4 2 6 6 2" xfId="6755" xr:uid="{00000000-0005-0000-0000-0000C40F0000}"/>
    <cellStyle name="Normal 2 4 2 6 7" xfId="4689" xr:uid="{00000000-0005-0000-0000-0000C50F0000}"/>
    <cellStyle name="Normal 2 4 2 7" xfId="771" xr:uid="{00000000-0005-0000-0000-0000C60F0000}"/>
    <cellStyle name="Normal 2 4 2 7 2" xfId="3010" xr:uid="{00000000-0005-0000-0000-0000C70F0000}"/>
    <cellStyle name="Normal 2 4 2 7 2 2" xfId="7233" xr:uid="{00000000-0005-0000-0000-0000C80F0000}"/>
    <cellStyle name="Normal 2 4 2 7 3" xfId="5088" xr:uid="{00000000-0005-0000-0000-0000C90F0000}"/>
    <cellStyle name="Normal 2 4 2 8" xfId="1193" xr:uid="{00000000-0005-0000-0000-0000CA0F0000}"/>
    <cellStyle name="Normal 2 4 2 8 2" xfId="3423" xr:uid="{00000000-0005-0000-0000-0000CB0F0000}"/>
    <cellStyle name="Normal 2 4 2 8 2 2" xfId="7646" xr:uid="{00000000-0005-0000-0000-0000CC0F0000}"/>
    <cellStyle name="Normal 2 4 2 8 3" xfId="5501" xr:uid="{00000000-0005-0000-0000-0000CD0F0000}"/>
    <cellStyle name="Normal 2 4 2 9" xfId="1606" xr:uid="{00000000-0005-0000-0000-0000CE0F0000}"/>
    <cellStyle name="Normal 2 4 2 9 2" xfId="3836" xr:uid="{00000000-0005-0000-0000-0000CF0F0000}"/>
    <cellStyle name="Normal 2 4 2 9 2 2" xfId="8059" xr:uid="{00000000-0005-0000-0000-0000D00F0000}"/>
    <cellStyle name="Normal 2 4 2 9 3" xfId="5914" xr:uid="{00000000-0005-0000-0000-0000D10F0000}"/>
    <cellStyle name="Normal 2 4 3" xfId="296" xr:uid="{00000000-0005-0000-0000-0000D20F0000}"/>
    <cellStyle name="Normal 2 4 3 2" xfId="297" xr:uid="{00000000-0005-0000-0000-0000D30F0000}"/>
    <cellStyle name="Normal 2 4 3 3" xfId="298" xr:uid="{00000000-0005-0000-0000-0000D40F0000}"/>
    <cellStyle name="Normal 2 4 3 3 2" xfId="299" xr:uid="{00000000-0005-0000-0000-0000D50F0000}"/>
    <cellStyle name="Normal 2 4 3 3 2 2" xfId="300" xr:uid="{00000000-0005-0000-0000-0000D60F0000}"/>
    <cellStyle name="Normal 2 4 3 3 2 2 2" xfId="790" xr:uid="{00000000-0005-0000-0000-0000D70F0000}"/>
    <cellStyle name="Normal 2 4 3 3 2 2 2 2" xfId="3029" xr:uid="{00000000-0005-0000-0000-0000D80F0000}"/>
    <cellStyle name="Normal 2 4 3 3 2 2 2 2 2" xfId="7252" xr:uid="{00000000-0005-0000-0000-0000D90F0000}"/>
    <cellStyle name="Normal 2 4 3 3 2 2 2 3" xfId="5107" xr:uid="{00000000-0005-0000-0000-0000DA0F0000}"/>
    <cellStyle name="Normal 2 4 3 3 2 2 3" xfId="1212" xr:uid="{00000000-0005-0000-0000-0000DB0F0000}"/>
    <cellStyle name="Normal 2 4 3 3 2 2 3 2" xfId="3442" xr:uid="{00000000-0005-0000-0000-0000DC0F0000}"/>
    <cellStyle name="Normal 2 4 3 3 2 2 3 2 2" xfId="7665" xr:uid="{00000000-0005-0000-0000-0000DD0F0000}"/>
    <cellStyle name="Normal 2 4 3 3 2 2 3 3" xfId="5520" xr:uid="{00000000-0005-0000-0000-0000DE0F0000}"/>
    <cellStyle name="Normal 2 4 3 3 2 2 4" xfId="1625" xr:uid="{00000000-0005-0000-0000-0000DF0F0000}"/>
    <cellStyle name="Normal 2 4 3 3 2 2 4 2" xfId="3855" xr:uid="{00000000-0005-0000-0000-0000E00F0000}"/>
    <cellStyle name="Normal 2 4 3 3 2 2 4 2 2" xfId="8078" xr:uid="{00000000-0005-0000-0000-0000E10F0000}"/>
    <cellStyle name="Normal 2 4 3 3 2 2 4 3" xfId="5933" xr:uid="{00000000-0005-0000-0000-0000E20F0000}"/>
    <cellStyle name="Normal 2 4 3 3 2 2 5" xfId="2039" xr:uid="{00000000-0005-0000-0000-0000E30F0000}"/>
    <cellStyle name="Normal 2 4 3 3 2 2 5 2" xfId="4268" xr:uid="{00000000-0005-0000-0000-0000E40F0000}"/>
    <cellStyle name="Normal 2 4 3 3 2 2 5 2 2" xfId="8491" xr:uid="{00000000-0005-0000-0000-0000E50F0000}"/>
    <cellStyle name="Normal 2 4 3 3 2 2 5 3" xfId="6346" xr:uid="{00000000-0005-0000-0000-0000E60F0000}"/>
    <cellStyle name="Normal 2 4 3 3 2 2 6" xfId="2475" xr:uid="{00000000-0005-0000-0000-0000E70F0000}"/>
    <cellStyle name="Normal 2 4 3 3 2 2 6 2" xfId="6759" xr:uid="{00000000-0005-0000-0000-0000E80F0000}"/>
    <cellStyle name="Normal 2 4 3 3 2 2 7" xfId="4693" xr:uid="{00000000-0005-0000-0000-0000E90F0000}"/>
    <cellStyle name="Normal 2 4 3 3 2 3" xfId="789" xr:uid="{00000000-0005-0000-0000-0000EA0F0000}"/>
    <cellStyle name="Normal 2 4 3 3 2 3 2" xfId="3028" xr:uid="{00000000-0005-0000-0000-0000EB0F0000}"/>
    <cellStyle name="Normal 2 4 3 3 2 3 2 2" xfId="7251" xr:uid="{00000000-0005-0000-0000-0000EC0F0000}"/>
    <cellStyle name="Normal 2 4 3 3 2 3 3" xfId="5106" xr:uid="{00000000-0005-0000-0000-0000ED0F0000}"/>
    <cellStyle name="Normal 2 4 3 3 2 4" xfId="1211" xr:uid="{00000000-0005-0000-0000-0000EE0F0000}"/>
    <cellStyle name="Normal 2 4 3 3 2 4 2" xfId="3441" xr:uid="{00000000-0005-0000-0000-0000EF0F0000}"/>
    <cellStyle name="Normal 2 4 3 3 2 4 2 2" xfId="7664" xr:uid="{00000000-0005-0000-0000-0000F00F0000}"/>
    <cellStyle name="Normal 2 4 3 3 2 4 3" xfId="5519" xr:uid="{00000000-0005-0000-0000-0000F10F0000}"/>
    <cellStyle name="Normal 2 4 3 3 2 5" xfId="1624" xr:uid="{00000000-0005-0000-0000-0000F20F0000}"/>
    <cellStyle name="Normal 2 4 3 3 2 5 2" xfId="3854" xr:uid="{00000000-0005-0000-0000-0000F30F0000}"/>
    <cellStyle name="Normal 2 4 3 3 2 5 2 2" xfId="8077" xr:uid="{00000000-0005-0000-0000-0000F40F0000}"/>
    <cellStyle name="Normal 2 4 3 3 2 5 3" xfId="5932" xr:uid="{00000000-0005-0000-0000-0000F50F0000}"/>
    <cellStyle name="Normal 2 4 3 3 2 6" xfId="2038" xr:uid="{00000000-0005-0000-0000-0000F60F0000}"/>
    <cellStyle name="Normal 2 4 3 3 2 6 2" xfId="4267" xr:uid="{00000000-0005-0000-0000-0000F70F0000}"/>
    <cellStyle name="Normal 2 4 3 3 2 6 2 2" xfId="8490" xr:uid="{00000000-0005-0000-0000-0000F80F0000}"/>
    <cellStyle name="Normal 2 4 3 3 2 6 3" xfId="6345" xr:uid="{00000000-0005-0000-0000-0000F90F0000}"/>
    <cellStyle name="Normal 2 4 3 3 2 7" xfId="2474" xr:uid="{00000000-0005-0000-0000-0000FA0F0000}"/>
    <cellStyle name="Normal 2 4 3 3 2 7 2" xfId="6758" xr:uid="{00000000-0005-0000-0000-0000FB0F0000}"/>
    <cellStyle name="Normal 2 4 3 3 2 8" xfId="4692" xr:uid="{00000000-0005-0000-0000-0000FC0F0000}"/>
    <cellStyle name="Normal 2 4 3 3 3" xfId="301" xr:uid="{00000000-0005-0000-0000-0000FD0F0000}"/>
    <cellStyle name="Normal 2 4 3 3 3 2" xfId="791" xr:uid="{00000000-0005-0000-0000-0000FE0F0000}"/>
    <cellStyle name="Normal 2 4 3 3 3 2 2" xfId="3030" xr:uid="{00000000-0005-0000-0000-0000FF0F0000}"/>
    <cellStyle name="Normal 2 4 3 3 3 2 2 2" xfId="7253" xr:uid="{00000000-0005-0000-0000-000000100000}"/>
    <cellStyle name="Normal 2 4 3 3 3 2 3" xfId="5108" xr:uid="{00000000-0005-0000-0000-000001100000}"/>
    <cellStyle name="Normal 2 4 3 3 3 3" xfId="1213" xr:uid="{00000000-0005-0000-0000-000002100000}"/>
    <cellStyle name="Normal 2 4 3 3 3 3 2" xfId="3443" xr:uid="{00000000-0005-0000-0000-000003100000}"/>
    <cellStyle name="Normal 2 4 3 3 3 3 2 2" xfId="7666" xr:uid="{00000000-0005-0000-0000-000004100000}"/>
    <cellStyle name="Normal 2 4 3 3 3 3 3" xfId="5521" xr:uid="{00000000-0005-0000-0000-000005100000}"/>
    <cellStyle name="Normal 2 4 3 3 3 4" xfId="1626" xr:uid="{00000000-0005-0000-0000-000006100000}"/>
    <cellStyle name="Normal 2 4 3 3 3 4 2" xfId="3856" xr:uid="{00000000-0005-0000-0000-000007100000}"/>
    <cellStyle name="Normal 2 4 3 3 3 4 2 2" xfId="8079" xr:uid="{00000000-0005-0000-0000-000008100000}"/>
    <cellStyle name="Normal 2 4 3 3 3 4 3" xfId="5934" xr:uid="{00000000-0005-0000-0000-000009100000}"/>
    <cellStyle name="Normal 2 4 3 3 3 5" xfId="2040" xr:uid="{00000000-0005-0000-0000-00000A100000}"/>
    <cellStyle name="Normal 2 4 3 3 3 5 2" xfId="4269" xr:uid="{00000000-0005-0000-0000-00000B100000}"/>
    <cellStyle name="Normal 2 4 3 3 3 5 2 2" xfId="8492" xr:uid="{00000000-0005-0000-0000-00000C100000}"/>
    <cellStyle name="Normal 2 4 3 3 3 5 3" xfId="6347" xr:uid="{00000000-0005-0000-0000-00000D100000}"/>
    <cellStyle name="Normal 2 4 3 3 3 6" xfId="2476" xr:uid="{00000000-0005-0000-0000-00000E100000}"/>
    <cellStyle name="Normal 2 4 3 3 3 6 2" xfId="6760" xr:uid="{00000000-0005-0000-0000-00000F100000}"/>
    <cellStyle name="Normal 2 4 3 3 3 7" xfId="4694" xr:uid="{00000000-0005-0000-0000-000010100000}"/>
    <cellStyle name="Normal 2 4 3 3 4" xfId="788" xr:uid="{00000000-0005-0000-0000-000011100000}"/>
    <cellStyle name="Normal 2 4 3 3 4 2" xfId="3027" xr:uid="{00000000-0005-0000-0000-000012100000}"/>
    <cellStyle name="Normal 2 4 3 3 4 2 2" xfId="7250" xr:uid="{00000000-0005-0000-0000-000013100000}"/>
    <cellStyle name="Normal 2 4 3 3 4 3" xfId="5105" xr:uid="{00000000-0005-0000-0000-000014100000}"/>
    <cellStyle name="Normal 2 4 3 3 5" xfId="1210" xr:uid="{00000000-0005-0000-0000-000015100000}"/>
    <cellStyle name="Normal 2 4 3 3 5 2" xfId="3440" xr:uid="{00000000-0005-0000-0000-000016100000}"/>
    <cellStyle name="Normal 2 4 3 3 5 2 2" xfId="7663" xr:uid="{00000000-0005-0000-0000-000017100000}"/>
    <cellStyle name="Normal 2 4 3 3 5 3" xfId="5518" xr:uid="{00000000-0005-0000-0000-000018100000}"/>
    <cellStyle name="Normal 2 4 3 3 6" xfId="1623" xr:uid="{00000000-0005-0000-0000-000019100000}"/>
    <cellStyle name="Normal 2 4 3 3 6 2" xfId="3853" xr:uid="{00000000-0005-0000-0000-00001A100000}"/>
    <cellStyle name="Normal 2 4 3 3 6 2 2" xfId="8076" xr:uid="{00000000-0005-0000-0000-00001B100000}"/>
    <cellStyle name="Normal 2 4 3 3 6 3" xfId="5931" xr:uid="{00000000-0005-0000-0000-00001C100000}"/>
    <cellStyle name="Normal 2 4 3 3 7" xfId="2037" xr:uid="{00000000-0005-0000-0000-00001D100000}"/>
    <cellStyle name="Normal 2 4 3 3 7 2" xfId="4266" xr:uid="{00000000-0005-0000-0000-00001E100000}"/>
    <cellStyle name="Normal 2 4 3 3 7 2 2" xfId="8489" xr:uid="{00000000-0005-0000-0000-00001F100000}"/>
    <cellStyle name="Normal 2 4 3 3 7 3" xfId="6344" xr:uid="{00000000-0005-0000-0000-000020100000}"/>
    <cellStyle name="Normal 2 4 3 3 8" xfId="2473" xr:uid="{00000000-0005-0000-0000-000021100000}"/>
    <cellStyle name="Normal 2 4 3 3 8 2" xfId="6757" xr:uid="{00000000-0005-0000-0000-000022100000}"/>
    <cellStyle name="Normal 2 4 3 3 9" xfId="4691" xr:uid="{00000000-0005-0000-0000-000023100000}"/>
    <cellStyle name="Normal 2 4 3 4" xfId="787" xr:uid="{00000000-0005-0000-0000-000024100000}"/>
    <cellStyle name="Normal 2 4 3 4 2" xfId="3026" xr:uid="{00000000-0005-0000-0000-000025100000}"/>
    <cellStyle name="Normal 2 4 3 4 2 2" xfId="7249" xr:uid="{00000000-0005-0000-0000-000026100000}"/>
    <cellStyle name="Normal 2 4 3 4 3" xfId="5104" xr:uid="{00000000-0005-0000-0000-000027100000}"/>
    <cellStyle name="Normal 2 4 3 5" xfId="1209" xr:uid="{00000000-0005-0000-0000-000028100000}"/>
    <cellStyle name="Normal 2 4 3 5 2" xfId="3439" xr:uid="{00000000-0005-0000-0000-000029100000}"/>
    <cellStyle name="Normal 2 4 3 5 2 2" xfId="7662" xr:uid="{00000000-0005-0000-0000-00002A100000}"/>
    <cellStyle name="Normal 2 4 3 5 3" xfId="5517" xr:uid="{00000000-0005-0000-0000-00002B100000}"/>
    <cellStyle name="Normal 2 4 3 6" xfId="1622" xr:uid="{00000000-0005-0000-0000-00002C100000}"/>
    <cellStyle name="Normal 2 4 3 6 2" xfId="3852" xr:uid="{00000000-0005-0000-0000-00002D100000}"/>
    <cellStyle name="Normal 2 4 3 6 2 2" xfId="8075" xr:uid="{00000000-0005-0000-0000-00002E100000}"/>
    <cellStyle name="Normal 2 4 3 6 3" xfId="5930" xr:uid="{00000000-0005-0000-0000-00002F100000}"/>
    <cellStyle name="Normal 2 4 3 7" xfId="2036" xr:uid="{00000000-0005-0000-0000-000030100000}"/>
    <cellStyle name="Normal 2 4 3 7 2" xfId="4265" xr:uid="{00000000-0005-0000-0000-000031100000}"/>
    <cellStyle name="Normal 2 4 3 7 2 2" xfId="8488" xr:uid="{00000000-0005-0000-0000-000032100000}"/>
    <cellStyle name="Normal 2 4 3 7 3" xfId="6343" xr:uid="{00000000-0005-0000-0000-000033100000}"/>
    <cellStyle name="Normal 2 4 3 8" xfId="2472" xr:uid="{00000000-0005-0000-0000-000034100000}"/>
    <cellStyle name="Normal 2 4 3 8 2" xfId="6756" xr:uid="{00000000-0005-0000-0000-000035100000}"/>
    <cellStyle name="Normal 2 4 3 9" xfId="4690" xr:uid="{00000000-0005-0000-0000-000036100000}"/>
    <cellStyle name="Normal 2 4 4" xfId="302" xr:uid="{00000000-0005-0000-0000-000037100000}"/>
    <cellStyle name="Normal 2 4 5" xfId="303" xr:uid="{00000000-0005-0000-0000-000038100000}"/>
    <cellStyle name="Normal 2 4 5 10" xfId="4695" xr:uid="{00000000-0005-0000-0000-000039100000}"/>
    <cellStyle name="Normal 2 4 5 2" xfId="304" xr:uid="{00000000-0005-0000-0000-00003A100000}"/>
    <cellStyle name="Normal 2 4 5 2 2" xfId="305" xr:uid="{00000000-0005-0000-0000-00003B100000}"/>
    <cellStyle name="Normal 2 4 5 2 2 2" xfId="306" xr:uid="{00000000-0005-0000-0000-00003C100000}"/>
    <cellStyle name="Normal 2 4 5 2 2 2 2" xfId="795" xr:uid="{00000000-0005-0000-0000-00003D100000}"/>
    <cellStyle name="Normal 2 4 5 2 2 2 2 2" xfId="3034" xr:uid="{00000000-0005-0000-0000-00003E100000}"/>
    <cellStyle name="Normal 2 4 5 2 2 2 2 2 2" xfId="7257" xr:uid="{00000000-0005-0000-0000-00003F100000}"/>
    <cellStyle name="Normal 2 4 5 2 2 2 2 3" xfId="5112" xr:uid="{00000000-0005-0000-0000-000040100000}"/>
    <cellStyle name="Normal 2 4 5 2 2 2 3" xfId="1217" xr:uid="{00000000-0005-0000-0000-000041100000}"/>
    <cellStyle name="Normal 2 4 5 2 2 2 3 2" xfId="3447" xr:uid="{00000000-0005-0000-0000-000042100000}"/>
    <cellStyle name="Normal 2 4 5 2 2 2 3 2 2" xfId="7670" xr:uid="{00000000-0005-0000-0000-000043100000}"/>
    <cellStyle name="Normal 2 4 5 2 2 2 3 3" xfId="5525" xr:uid="{00000000-0005-0000-0000-000044100000}"/>
    <cellStyle name="Normal 2 4 5 2 2 2 4" xfId="1630" xr:uid="{00000000-0005-0000-0000-000045100000}"/>
    <cellStyle name="Normal 2 4 5 2 2 2 4 2" xfId="3860" xr:uid="{00000000-0005-0000-0000-000046100000}"/>
    <cellStyle name="Normal 2 4 5 2 2 2 4 2 2" xfId="8083" xr:uid="{00000000-0005-0000-0000-000047100000}"/>
    <cellStyle name="Normal 2 4 5 2 2 2 4 3" xfId="5938" xr:uid="{00000000-0005-0000-0000-000048100000}"/>
    <cellStyle name="Normal 2 4 5 2 2 2 5" xfId="2044" xr:uid="{00000000-0005-0000-0000-000049100000}"/>
    <cellStyle name="Normal 2 4 5 2 2 2 5 2" xfId="4273" xr:uid="{00000000-0005-0000-0000-00004A100000}"/>
    <cellStyle name="Normal 2 4 5 2 2 2 5 2 2" xfId="8496" xr:uid="{00000000-0005-0000-0000-00004B100000}"/>
    <cellStyle name="Normal 2 4 5 2 2 2 5 3" xfId="6351" xr:uid="{00000000-0005-0000-0000-00004C100000}"/>
    <cellStyle name="Normal 2 4 5 2 2 2 6" xfId="2480" xr:uid="{00000000-0005-0000-0000-00004D100000}"/>
    <cellStyle name="Normal 2 4 5 2 2 2 6 2" xfId="6764" xr:uid="{00000000-0005-0000-0000-00004E100000}"/>
    <cellStyle name="Normal 2 4 5 2 2 2 7" xfId="4698" xr:uid="{00000000-0005-0000-0000-00004F100000}"/>
    <cellStyle name="Normal 2 4 5 2 2 3" xfId="794" xr:uid="{00000000-0005-0000-0000-000050100000}"/>
    <cellStyle name="Normal 2 4 5 2 2 3 2" xfId="3033" xr:uid="{00000000-0005-0000-0000-000051100000}"/>
    <cellStyle name="Normal 2 4 5 2 2 3 2 2" xfId="7256" xr:uid="{00000000-0005-0000-0000-000052100000}"/>
    <cellStyle name="Normal 2 4 5 2 2 3 3" xfId="5111" xr:uid="{00000000-0005-0000-0000-000053100000}"/>
    <cellStyle name="Normal 2 4 5 2 2 4" xfId="1216" xr:uid="{00000000-0005-0000-0000-000054100000}"/>
    <cellStyle name="Normal 2 4 5 2 2 4 2" xfId="3446" xr:uid="{00000000-0005-0000-0000-000055100000}"/>
    <cellStyle name="Normal 2 4 5 2 2 4 2 2" xfId="7669" xr:uid="{00000000-0005-0000-0000-000056100000}"/>
    <cellStyle name="Normal 2 4 5 2 2 4 3" xfId="5524" xr:uid="{00000000-0005-0000-0000-000057100000}"/>
    <cellStyle name="Normal 2 4 5 2 2 5" xfId="1629" xr:uid="{00000000-0005-0000-0000-000058100000}"/>
    <cellStyle name="Normal 2 4 5 2 2 5 2" xfId="3859" xr:uid="{00000000-0005-0000-0000-000059100000}"/>
    <cellStyle name="Normal 2 4 5 2 2 5 2 2" xfId="8082" xr:uid="{00000000-0005-0000-0000-00005A100000}"/>
    <cellStyle name="Normal 2 4 5 2 2 5 3" xfId="5937" xr:uid="{00000000-0005-0000-0000-00005B100000}"/>
    <cellStyle name="Normal 2 4 5 2 2 6" xfId="2043" xr:uid="{00000000-0005-0000-0000-00005C100000}"/>
    <cellStyle name="Normal 2 4 5 2 2 6 2" xfId="4272" xr:uid="{00000000-0005-0000-0000-00005D100000}"/>
    <cellStyle name="Normal 2 4 5 2 2 6 2 2" xfId="8495" xr:uid="{00000000-0005-0000-0000-00005E100000}"/>
    <cellStyle name="Normal 2 4 5 2 2 6 3" xfId="6350" xr:uid="{00000000-0005-0000-0000-00005F100000}"/>
    <cellStyle name="Normal 2 4 5 2 2 7" xfId="2479" xr:uid="{00000000-0005-0000-0000-000060100000}"/>
    <cellStyle name="Normal 2 4 5 2 2 7 2" xfId="6763" xr:uid="{00000000-0005-0000-0000-000061100000}"/>
    <cellStyle name="Normal 2 4 5 2 2 8" xfId="4697" xr:uid="{00000000-0005-0000-0000-000062100000}"/>
    <cellStyle name="Normal 2 4 5 2 3" xfId="307" xr:uid="{00000000-0005-0000-0000-000063100000}"/>
    <cellStyle name="Normal 2 4 5 2 3 2" xfId="796" xr:uid="{00000000-0005-0000-0000-000064100000}"/>
    <cellStyle name="Normal 2 4 5 2 3 2 2" xfId="3035" xr:uid="{00000000-0005-0000-0000-000065100000}"/>
    <cellStyle name="Normal 2 4 5 2 3 2 2 2" xfId="7258" xr:uid="{00000000-0005-0000-0000-000066100000}"/>
    <cellStyle name="Normal 2 4 5 2 3 2 3" xfId="5113" xr:uid="{00000000-0005-0000-0000-000067100000}"/>
    <cellStyle name="Normal 2 4 5 2 3 3" xfId="1218" xr:uid="{00000000-0005-0000-0000-000068100000}"/>
    <cellStyle name="Normal 2 4 5 2 3 3 2" xfId="3448" xr:uid="{00000000-0005-0000-0000-000069100000}"/>
    <cellStyle name="Normal 2 4 5 2 3 3 2 2" xfId="7671" xr:uid="{00000000-0005-0000-0000-00006A100000}"/>
    <cellStyle name="Normal 2 4 5 2 3 3 3" xfId="5526" xr:uid="{00000000-0005-0000-0000-00006B100000}"/>
    <cellStyle name="Normal 2 4 5 2 3 4" xfId="1631" xr:uid="{00000000-0005-0000-0000-00006C100000}"/>
    <cellStyle name="Normal 2 4 5 2 3 4 2" xfId="3861" xr:uid="{00000000-0005-0000-0000-00006D100000}"/>
    <cellStyle name="Normal 2 4 5 2 3 4 2 2" xfId="8084" xr:uid="{00000000-0005-0000-0000-00006E100000}"/>
    <cellStyle name="Normal 2 4 5 2 3 4 3" xfId="5939" xr:uid="{00000000-0005-0000-0000-00006F100000}"/>
    <cellStyle name="Normal 2 4 5 2 3 5" xfId="2045" xr:uid="{00000000-0005-0000-0000-000070100000}"/>
    <cellStyle name="Normal 2 4 5 2 3 5 2" xfId="4274" xr:uid="{00000000-0005-0000-0000-000071100000}"/>
    <cellStyle name="Normal 2 4 5 2 3 5 2 2" xfId="8497" xr:uid="{00000000-0005-0000-0000-000072100000}"/>
    <cellStyle name="Normal 2 4 5 2 3 5 3" xfId="6352" xr:uid="{00000000-0005-0000-0000-000073100000}"/>
    <cellStyle name="Normal 2 4 5 2 3 6" xfId="2481" xr:uid="{00000000-0005-0000-0000-000074100000}"/>
    <cellStyle name="Normal 2 4 5 2 3 6 2" xfId="6765" xr:uid="{00000000-0005-0000-0000-000075100000}"/>
    <cellStyle name="Normal 2 4 5 2 3 7" xfId="4699" xr:uid="{00000000-0005-0000-0000-000076100000}"/>
    <cellStyle name="Normal 2 4 5 2 4" xfId="793" xr:uid="{00000000-0005-0000-0000-000077100000}"/>
    <cellStyle name="Normal 2 4 5 2 4 2" xfId="3032" xr:uid="{00000000-0005-0000-0000-000078100000}"/>
    <cellStyle name="Normal 2 4 5 2 4 2 2" xfId="7255" xr:uid="{00000000-0005-0000-0000-000079100000}"/>
    <cellStyle name="Normal 2 4 5 2 4 3" xfId="5110" xr:uid="{00000000-0005-0000-0000-00007A100000}"/>
    <cellStyle name="Normal 2 4 5 2 5" xfId="1215" xr:uid="{00000000-0005-0000-0000-00007B100000}"/>
    <cellStyle name="Normal 2 4 5 2 5 2" xfId="3445" xr:uid="{00000000-0005-0000-0000-00007C100000}"/>
    <cellStyle name="Normal 2 4 5 2 5 2 2" xfId="7668" xr:uid="{00000000-0005-0000-0000-00007D100000}"/>
    <cellStyle name="Normal 2 4 5 2 5 3" xfId="5523" xr:uid="{00000000-0005-0000-0000-00007E100000}"/>
    <cellStyle name="Normal 2 4 5 2 6" xfId="1628" xr:uid="{00000000-0005-0000-0000-00007F100000}"/>
    <cellStyle name="Normal 2 4 5 2 6 2" xfId="3858" xr:uid="{00000000-0005-0000-0000-000080100000}"/>
    <cellStyle name="Normal 2 4 5 2 6 2 2" xfId="8081" xr:uid="{00000000-0005-0000-0000-000081100000}"/>
    <cellStyle name="Normal 2 4 5 2 6 3" xfId="5936" xr:uid="{00000000-0005-0000-0000-000082100000}"/>
    <cellStyle name="Normal 2 4 5 2 7" xfId="2042" xr:uid="{00000000-0005-0000-0000-000083100000}"/>
    <cellStyle name="Normal 2 4 5 2 7 2" xfId="4271" xr:uid="{00000000-0005-0000-0000-000084100000}"/>
    <cellStyle name="Normal 2 4 5 2 7 2 2" xfId="8494" xr:uid="{00000000-0005-0000-0000-000085100000}"/>
    <cellStyle name="Normal 2 4 5 2 7 3" xfId="6349" xr:uid="{00000000-0005-0000-0000-000086100000}"/>
    <cellStyle name="Normal 2 4 5 2 8" xfId="2478" xr:uid="{00000000-0005-0000-0000-000087100000}"/>
    <cellStyle name="Normal 2 4 5 2 8 2" xfId="6762" xr:uid="{00000000-0005-0000-0000-000088100000}"/>
    <cellStyle name="Normal 2 4 5 2 9" xfId="4696" xr:uid="{00000000-0005-0000-0000-000089100000}"/>
    <cellStyle name="Normal 2 4 5 3" xfId="308" xr:uid="{00000000-0005-0000-0000-00008A100000}"/>
    <cellStyle name="Normal 2 4 5 3 2" xfId="309" xr:uid="{00000000-0005-0000-0000-00008B100000}"/>
    <cellStyle name="Normal 2 4 5 3 2 2" xfId="798" xr:uid="{00000000-0005-0000-0000-00008C100000}"/>
    <cellStyle name="Normal 2 4 5 3 2 2 2" xfId="3037" xr:uid="{00000000-0005-0000-0000-00008D100000}"/>
    <cellStyle name="Normal 2 4 5 3 2 2 2 2" xfId="7260" xr:uid="{00000000-0005-0000-0000-00008E100000}"/>
    <cellStyle name="Normal 2 4 5 3 2 2 3" xfId="5115" xr:uid="{00000000-0005-0000-0000-00008F100000}"/>
    <cellStyle name="Normal 2 4 5 3 2 3" xfId="1220" xr:uid="{00000000-0005-0000-0000-000090100000}"/>
    <cellStyle name="Normal 2 4 5 3 2 3 2" xfId="3450" xr:uid="{00000000-0005-0000-0000-000091100000}"/>
    <cellStyle name="Normal 2 4 5 3 2 3 2 2" xfId="7673" xr:uid="{00000000-0005-0000-0000-000092100000}"/>
    <cellStyle name="Normal 2 4 5 3 2 3 3" xfId="5528" xr:uid="{00000000-0005-0000-0000-000093100000}"/>
    <cellStyle name="Normal 2 4 5 3 2 4" xfId="1633" xr:uid="{00000000-0005-0000-0000-000094100000}"/>
    <cellStyle name="Normal 2 4 5 3 2 4 2" xfId="3863" xr:uid="{00000000-0005-0000-0000-000095100000}"/>
    <cellStyle name="Normal 2 4 5 3 2 4 2 2" xfId="8086" xr:uid="{00000000-0005-0000-0000-000096100000}"/>
    <cellStyle name="Normal 2 4 5 3 2 4 3" xfId="5941" xr:uid="{00000000-0005-0000-0000-000097100000}"/>
    <cellStyle name="Normal 2 4 5 3 2 5" xfId="2047" xr:uid="{00000000-0005-0000-0000-000098100000}"/>
    <cellStyle name="Normal 2 4 5 3 2 5 2" xfId="4276" xr:uid="{00000000-0005-0000-0000-000099100000}"/>
    <cellStyle name="Normal 2 4 5 3 2 5 2 2" xfId="8499" xr:uid="{00000000-0005-0000-0000-00009A100000}"/>
    <cellStyle name="Normal 2 4 5 3 2 5 3" xfId="6354" xr:uid="{00000000-0005-0000-0000-00009B100000}"/>
    <cellStyle name="Normal 2 4 5 3 2 6" xfId="2483" xr:uid="{00000000-0005-0000-0000-00009C100000}"/>
    <cellStyle name="Normal 2 4 5 3 2 6 2" xfId="6767" xr:uid="{00000000-0005-0000-0000-00009D100000}"/>
    <cellStyle name="Normal 2 4 5 3 2 7" xfId="4701" xr:uid="{00000000-0005-0000-0000-00009E100000}"/>
    <cellStyle name="Normal 2 4 5 3 3" xfId="797" xr:uid="{00000000-0005-0000-0000-00009F100000}"/>
    <cellStyle name="Normal 2 4 5 3 3 2" xfId="3036" xr:uid="{00000000-0005-0000-0000-0000A0100000}"/>
    <cellStyle name="Normal 2 4 5 3 3 2 2" xfId="7259" xr:uid="{00000000-0005-0000-0000-0000A1100000}"/>
    <cellStyle name="Normal 2 4 5 3 3 3" xfId="5114" xr:uid="{00000000-0005-0000-0000-0000A2100000}"/>
    <cellStyle name="Normal 2 4 5 3 4" xfId="1219" xr:uid="{00000000-0005-0000-0000-0000A3100000}"/>
    <cellStyle name="Normal 2 4 5 3 4 2" xfId="3449" xr:uid="{00000000-0005-0000-0000-0000A4100000}"/>
    <cellStyle name="Normal 2 4 5 3 4 2 2" xfId="7672" xr:uid="{00000000-0005-0000-0000-0000A5100000}"/>
    <cellStyle name="Normal 2 4 5 3 4 3" xfId="5527" xr:uid="{00000000-0005-0000-0000-0000A6100000}"/>
    <cellStyle name="Normal 2 4 5 3 5" xfId="1632" xr:uid="{00000000-0005-0000-0000-0000A7100000}"/>
    <cellStyle name="Normal 2 4 5 3 5 2" xfId="3862" xr:uid="{00000000-0005-0000-0000-0000A8100000}"/>
    <cellStyle name="Normal 2 4 5 3 5 2 2" xfId="8085" xr:uid="{00000000-0005-0000-0000-0000A9100000}"/>
    <cellStyle name="Normal 2 4 5 3 5 3" xfId="5940" xr:uid="{00000000-0005-0000-0000-0000AA100000}"/>
    <cellStyle name="Normal 2 4 5 3 6" xfId="2046" xr:uid="{00000000-0005-0000-0000-0000AB100000}"/>
    <cellStyle name="Normal 2 4 5 3 6 2" xfId="4275" xr:uid="{00000000-0005-0000-0000-0000AC100000}"/>
    <cellStyle name="Normal 2 4 5 3 6 2 2" xfId="8498" xr:uid="{00000000-0005-0000-0000-0000AD100000}"/>
    <cellStyle name="Normal 2 4 5 3 6 3" xfId="6353" xr:uid="{00000000-0005-0000-0000-0000AE100000}"/>
    <cellStyle name="Normal 2 4 5 3 7" xfId="2482" xr:uid="{00000000-0005-0000-0000-0000AF100000}"/>
    <cellStyle name="Normal 2 4 5 3 7 2" xfId="6766" xr:uid="{00000000-0005-0000-0000-0000B0100000}"/>
    <cellStyle name="Normal 2 4 5 3 8" xfId="4700" xr:uid="{00000000-0005-0000-0000-0000B1100000}"/>
    <cellStyle name="Normal 2 4 5 4" xfId="310" xr:uid="{00000000-0005-0000-0000-0000B2100000}"/>
    <cellStyle name="Normal 2 4 5 4 2" xfId="799" xr:uid="{00000000-0005-0000-0000-0000B3100000}"/>
    <cellStyle name="Normal 2 4 5 4 2 2" xfId="3038" xr:uid="{00000000-0005-0000-0000-0000B4100000}"/>
    <cellStyle name="Normal 2 4 5 4 2 2 2" xfId="7261" xr:uid="{00000000-0005-0000-0000-0000B5100000}"/>
    <cellStyle name="Normal 2 4 5 4 2 3" xfId="5116" xr:uid="{00000000-0005-0000-0000-0000B6100000}"/>
    <cellStyle name="Normal 2 4 5 4 3" xfId="1221" xr:uid="{00000000-0005-0000-0000-0000B7100000}"/>
    <cellStyle name="Normal 2 4 5 4 3 2" xfId="3451" xr:uid="{00000000-0005-0000-0000-0000B8100000}"/>
    <cellStyle name="Normal 2 4 5 4 3 2 2" xfId="7674" xr:uid="{00000000-0005-0000-0000-0000B9100000}"/>
    <cellStyle name="Normal 2 4 5 4 3 3" xfId="5529" xr:uid="{00000000-0005-0000-0000-0000BA100000}"/>
    <cellStyle name="Normal 2 4 5 4 4" xfId="1634" xr:uid="{00000000-0005-0000-0000-0000BB100000}"/>
    <cellStyle name="Normal 2 4 5 4 4 2" xfId="3864" xr:uid="{00000000-0005-0000-0000-0000BC100000}"/>
    <cellStyle name="Normal 2 4 5 4 4 2 2" xfId="8087" xr:uid="{00000000-0005-0000-0000-0000BD100000}"/>
    <cellStyle name="Normal 2 4 5 4 4 3" xfId="5942" xr:uid="{00000000-0005-0000-0000-0000BE100000}"/>
    <cellStyle name="Normal 2 4 5 4 5" xfId="2048" xr:uid="{00000000-0005-0000-0000-0000BF100000}"/>
    <cellStyle name="Normal 2 4 5 4 5 2" xfId="4277" xr:uid="{00000000-0005-0000-0000-0000C0100000}"/>
    <cellStyle name="Normal 2 4 5 4 5 2 2" xfId="8500" xr:uid="{00000000-0005-0000-0000-0000C1100000}"/>
    <cellStyle name="Normal 2 4 5 4 5 3" xfId="6355" xr:uid="{00000000-0005-0000-0000-0000C2100000}"/>
    <cellStyle name="Normal 2 4 5 4 6" xfId="2484" xr:uid="{00000000-0005-0000-0000-0000C3100000}"/>
    <cellStyle name="Normal 2 4 5 4 6 2" xfId="6768" xr:uid="{00000000-0005-0000-0000-0000C4100000}"/>
    <cellStyle name="Normal 2 4 5 4 7" xfId="4702" xr:uid="{00000000-0005-0000-0000-0000C5100000}"/>
    <cellStyle name="Normal 2 4 5 5" xfId="792" xr:uid="{00000000-0005-0000-0000-0000C6100000}"/>
    <cellStyle name="Normal 2 4 5 5 2" xfId="3031" xr:uid="{00000000-0005-0000-0000-0000C7100000}"/>
    <cellStyle name="Normal 2 4 5 5 2 2" xfId="7254" xr:uid="{00000000-0005-0000-0000-0000C8100000}"/>
    <cellStyle name="Normal 2 4 5 5 3" xfId="5109" xr:uid="{00000000-0005-0000-0000-0000C9100000}"/>
    <cellStyle name="Normal 2 4 5 6" xfId="1214" xr:uid="{00000000-0005-0000-0000-0000CA100000}"/>
    <cellStyle name="Normal 2 4 5 6 2" xfId="3444" xr:uid="{00000000-0005-0000-0000-0000CB100000}"/>
    <cellStyle name="Normal 2 4 5 6 2 2" xfId="7667" xr:uid="{00000000-0005-0000-0000-0000CC100000}"/>
    <cellStyle name="Normal 2 4 5 6 3" xfId="5522" xr:uid="{00000000-0005-0000-0000-0000CD100000}"/>
    <cellStyle name="Normal 2 4 5 7" xfId="1627" xr:uid="{00000000-0005-0000-0000-0000CE100000}"/>
    <cellStyle name="Normal 2 4 5 7 2" xfId="3857" xr:uid="{00000000-0005-0000-0000-0000CF100000}"/>
    <cellStyle name="Normal 2 4 5 7 2 2" xfId="8080" xr:uid="{00000000-0005-0000-0000-0000D0100000}"/>
    <cellStyle name="Normal 2 4 5 7 3" xfId="5935" xr:uid="{00000000-0005-0000-0000-0000D1100000}"/>
    <cellStyle name="Normal 2 4 5 8" xfId="2041" xr:uid="{00000000-0005-0000-0000-0000D2100000}"/>
    <cellStyle name="Normal 2 4 5 8 2" xfId="4270" xr:uid="{00000000-0005-0000-0000-0000D3100000}"/>
    <cellStyle name="Normal 2 4 5 8 2 2" xfId="8493" xr:uid="{00000000-0005-0000-0000-0000D4100000}"/>
    <cellStyle name="Normal 2 4 5 8 3" xfId="6348" xr:uid="{00000000-0005-0000-0000-0000D5100000}"/>
    <cellStyle name="Normal 2 4 5 9" xfId="2477" xr:uid="{00000000-0005-0000-0000-0000D6100000}"/>
    <cellStyle name="Normal 2 4 5 9 2" xfId="6761" xr:uid="{00000000-0005-0000-0000-0000D7100000}"/>
    <cellStyle name="Normal 2 4 6" xfId="311" xr:uid="{00000000-0005-0000-0000-0000D8100000}"/>
    <cellStyle name="Normal 2 4 7" xfId="312" xr:uid="{00000000-0005-0000-0000-0000D9100000}"/>
    <cellStyle name="Normal 2 4 7 2" xfId="313" xr:uid="{00000000-0005-0000-0000-0000DA100000}"/>
    <cellStyle name="Normal 2 4 7 2 2" xfId="801" xr:uid="{00000000-0005-0000-0000-0000DB100000}"/>
    <cellStyle name="Normal 2 4 7 2 2 2" xfId="3040" xr:uid="{00000000-0005-0000-0000-0000DC100000}"/>
    <cellStyle name="Normal 2 4 7 2 2 2 2" xfId="7263" xr:uid="{00000000-0005-0000-0000-0000DD100000}"/>
    <cellStyle name="Normal 2 4 7 2 2 3" xfId="5118" xr:uid="{00000000-0005-0000-0000-0000DE100000}"/>
    <cellStyle name="Normal 2 4 7 2 3" xfId="1223" xr:uid="{00000000-0005-0000-0000-0000DF100000}"/>
    <cellStyle name="Normal 2 4 7 2 3 2" xfId="3453" xr:uid="{00000000-0005-0000-0000-0000E0100000}"/>
    <cellStyle name="Normal 2 4 7 2 3 2 2" xfId="7676" xr:uid="{00000000-0005-0000-0000-0000E1100000}"/>
    <cellStyle name="Normal 2 4 7 2 3 3" xfId="5531" xr:uid="{00000000-0005-0000-0000-0000E2100000}"/>
    <cellStyle name="Normal 2 4 7 2 4" xfId="1636" xr:uid="{00000000-0005-0000-0000-0000E3100000}"/>
    <cellStyle name="Normal 2 4 7 2 4 2" xfId="3866" xr:uid="{00000000-0005-0000-0000-0000E4100000}"/>
    <cellStyle name="Normal 2 4 7 2 4 2 2" xfId="8089" xr:uid="{00000000-0005-0000-0000-0000E5100000}"/>
    <cellStyle name="Normal 2 4 7 2 4 3" xfId="5944" xr:uid="{00000000-0005-0000-0000-0000E6100000}"/>
    <cellStyle name="Normal 2 4 7 2 5" xfId="2050" xr:uid="{00000000-0005-0000-0000-0000E7100000}"/>
    <cellStyle name="Normal 2 4 7 2 5 2" xfId="4279" xr:uid="{00000000-0005-0000-0000-0000E8100000}"/>
    <cellStyle name="Normal 2 4 7 2 5 2 2" xfId="8502" xr:uid="{00000000-0005-0000-0000-0000E9100000}"/>
    <cellStyle name="Normal 2 4 7 2 5 3" xfId="6357" xr:uid="{00000000-0005-0000-0000-0000EA100000}"/>
    <cellStyle name="Normal 2 4 7 2 6" xfId="2486" xr:uid="{00000000-0005-0000-0000-0000EB100000}"/>
    <cellStyle name="Normal 2 4 7 2 6 2" xfId="6770" xr:uid="{00000000-0005-0000-0000-0000EC100000}"/>
    <cellStyle name="Normal 2 4 7 2 7" xfId="4704" xr:uid="{00000000-0005-0000-0000-0000ED100000}"/>
    <cellStyle name="Normal 2 4 7 3" xfId="800" xr:uid="{00000000-0005-0000-0000-0000EE100000}"/>
    <cellStyle name="Normal 2 4 7 3 2" xfId="3039" xr:uid="{00000000-0005-0000-0000-0000EF100000}"/>
    <cellStyle name="Normal 2 4 7 3 2 2" xfId="7262" xr:uid="{00000000-0005-0000-0000-0000F0100000}"/>
    <cellStyle name="Normal 2 4 7 3 3" xfId="5117" xr:uid="{00000000-0005-0000-0000-0000F1100000}"/>
    <cellStyle name="Normal 2 4 7 4" xfId="1222" xr:uid="{00000000-0005-0000-0000-0000F2100000}"/>
    <cellStyle name="Normal 2 4 7 4 2" xfId="3452" xr:uid="{00000000-0005-0000-0000-0000F3100000}"/>
    <cellStyle name="Normal 2 4 7 4 2 2" xfId="7675" xr:uid="{00000000-0005-0000-0000-0000F4100000}"/>
    <cellStyle name="Normal 2 4 7 4 3" xfId="5530" xr:uid="{00000000-0005-0000-0000-0000F5100000}"/>
    <cellStyle name="Normal 2 4 7 5" xfId="1635" xr:uid="{00000000-0005-0000-0000-0000F6100000}"/>
    <cellStyle name="Normal 2 4 7 5 2" xfId="3865" xr:uid="{00000000-0005-0000-0000-0000F7100000}"/>
    <cellStyle name="Normal 2 4 7 5 2 2" xfId="8088" xr:uid="{00000000-0005-0000-0000-0000F8100000}"/>
    <cellStyle name="Normal 2 4 7 5 3" xfId="5943" xr:uid="{00000000-0005-0000-0000-0000F9100000}"/>
    <cellStyle name="Normal 2 4 7 6" xfId="2049" xr:uid="{00000000-0005-0000-0000-0000FA100000}"/>
    <cellStyle name="Normal 2 4 7 6 2" xfId="4278" xr:uid="{00000000-0005-0000-0000-0000FB100000}"/>
    <cellStyle name="Normal 2 4 7 6 2 2" xfId="8501" xr:uid="{00000000-0005-0000-0000-0000FC100000}"/>
    <cellStyle name="Normal 2 4 7 6 3" xfId="6356" xr:uid="{00000000-0005-0000-0000-0000FD100000}"/>
    <cellStyle name="Normal 2 4 7 7" xfId="2485" xr:uid="{00000000-0005-0000-0000-0000FE100000}"/>
    <cellStyle name="Normal 2 4 7 7 2" xfId="6769" xr:uid="{00000000-0005-0000-0000-0000FF100000}"/>
    <cellStyle name="Normal 2 4 7 8" xfId="4703" xr:uid="{00000000-0005-0000-0000-000000110000}"/>
    <cellStyle name="Normal 2 4 8" xfId="314" xr:uid="{00000000-0005-0000-0000-000001110000}"/>
    <cellStyle name="Normal 2 4 8 2" xfId="802" xr:uid="{00000000-0005-0000-0000-000002110000}"/>
    <cellStyle name="Normal 2 4 8 2 2" xfId="3041" xr:uid="{00000000-0005-0000-0000-000003110000}"/>
    <cellStyle name="Normal 2 4 8 2 2 2" xfId="7264" xr:uid="{00000000-0005-0000-0000-000004110000}"/>
    <cellStyle name="Normal 2 4 8 2 3" xfId="5119" xr:uid="{00000000-0005-0000-0000-000005110000}"/>
    <cellStyle name="Normal 2 4 8 3" xfId="1224" xr:uid="{00000000-0005-0000-0000-000006110000}"/>
    <cellStyle name="Normal 2 4 8 3 2" xfId="3454" xr:uid="{00000000-0005-0000-0000-000007110000}"/>
    <cellStyle name="Normal 2 4 8 3 2 2" xfId="7677" xr:uid="{00000000-0005-0000-0000-000008110000}"/>
    <cellStyle name="Normal 2 4 8 3 3" xfId="5532" xr:uid="{00000000-0005-0000-0000-000009110000}"/>
    <cellStyle name="Normal 2 4 8 4" xfId="1637" xr:uid="{00000000-0005-0000-0000-00000A110000}"/>
    <cellStyle name="Normal 2 4 8 4 2" xfId="3867" xr:uid="{00000000-0005-0000-0000-00000B110000}"/>
    <cellStyle name="Normal 2 4 8 4 2 2" xfId="8090" xr:uid="{00000000-0005-0000-0000-00000C110000}"/>
    <cellStyle name="Normal 2 4 8 4 3" xfId="5945" xr:uid="{00000000-0005-0000-0000-00000D110000}"/>
    <cellStyle name="Normal 2 4 8 5" xfId="2051" xr:uid="{00000000-0005-0000-0000-00000E110000}"/>
    <cellStyle name="Normal 2 4 8 5 2" xfId="4280" xr:uid="{00000000-0005-0000-0000-00000F110000}"/>
    <cellStyle name="Normal 2 4 8 5 2 2" xfId="8503" xr:uid="{00000000-0005-0000-0000-000010110000}"/>
    <cellStyle name="Normal 2 4 8 5 3" xfId="6358" xr:uid="{00000000-0005-0000-0000-000011110000}"/>
    <cellStyle name="Normal 2 4 8 6" xfId="2487" xr:uid="{00000000-0005-0000-0000-000012110000}"/>
    <cellStyle name="Normal 2 4 8 6 2" xfId="6771" xr:uid="{00000000-0005-0000-0000-000013110000}"/>
    <cellStyle name="Normal 2 4 8 7" xfId="4705" xr:uid="{00000000-0005-0000-0000-000014110000}"/>
    <cellStyle name="Normal 2 5" xfId="315" xr:uid="{00000000-0005-0000-0000-000015110000}"/>
    <cellStyle name="Normal 2 5 10" xfId="4706" xr:uid="{00000000-0005-0000-0000-000016110000}"/>
    <cellStyle name="Normal 2 5 2" xfId="316" xr:uid="{00000000-0005-0000-0000-000017110000}"/>
    <cellStyle name="Normal 2 5 3" xfId="317" xr:uid="{00000000-0005-0000-0000-000018110000}"/>
    <cellStyle name="Normal 2 5 4" xfId="318" xr:uid="{00000000-0005-0000-0000-000019110000}"/>
    <cellStyle name="Normal 2 5 4 2" xfId="319" xr:uid="{00000000-0005-0000-0000-00001A110000}"/>
    <cellStyle name="Normal 2 5 4 2 2" xfId="320" xr:uid="{00000000-0005-0000-0000-00001B110000}"/>
    <cellStyle name="Normal 2 5 4 2 2 2" xfId="806" xr:uid="{00000000-0005-0000-0000-00001C110000}"/>
    <cellStyle name="Normal 2 5 4 2 2 2 2" xfId="3045" xr:uid="{00000000-0005-0000-0000-00001D110000}"/>
    <cellStyle name="Normal 2 5 4 2 2 2 2 2" xfId="7268" xr:uid="{00000000-0005-0000-0000-00001E110000}"/>
    <cellStyle name="Normal 2 5 4 2 2 2 3" xfId="5123" xr:uid="{00000000-0005-0000-0000-00001F110000}"/>
    <cellStyle name="Normal 2 5 4 2 2 3" xfId="1228" xr:uid="{00000000-0005-0000-0000-000020110000}"/>
    <cellStyle name="Normal 2 5 4 2 2 3 2" xfId="3458" xr:uid="{00000000-0005-0000-0000-000021110000}"/>
    <cellStyle name="Normal 2 5 4 2 2 3 2 2" xfId="7681" xr:uid="{00000000-0005-0000-0000-000022110000}"/>
    <cellStyle name="Normal 2 5 4 2 2 3 3" xfId="5536" xr:uid="{00000000-0005-0000-0000-000023110000}"/>
    <cellStyle name="Normal 2 5 4 2 2 4" xfId="1641" xr:uid="{00000000-0005-0000-0000-000024110000}"/>
    <cellStyle name="Normal 2 5 4 2 2 4 2" xfId="3871" xr:uid="{00000000-0005-0000-0000-000025110000}"/>
    <cellStyle name="Normal 2 5 4 2 2 4 2 2" xfId="8094" xr:uid="{00000000-0005-0000-0000-000026110000}"/>
    <cellStyle name="Normal 2 5 4 2 2 4 3" xfId="5949" xr:uid="{00000000-0005-0000-0000-000027110000}"/>
    <cellStyle name="Normal 2 5 4 2 2 5" xfId="2055" xr:uid="{00000000-0005-0000-0000-000028110000}"/>
    <cellStyle name="Normal 2 5 4 2 2 5 2" xfId="4284" xr:uid="{00000000-0005-0000-0000-000029110000}"/>
    <cellStyle name="Normal 2 5 4 2 2 5 2 2" xfId="8507" xr:uid="{00000000-0005-0000-0000-00002A110000}"/>
    <cellStyle name="Normal 2 5 4 2 2 5 3" xfId="6362" xr:uid="{00000000-0005-0000-0000-00002B110000}"/>
    <cellStyle name="Normal 2 5 4 2 2 6" xfId="2491" xr:uid="{00000000-0005-0000-0000-00002C110000}"/>
    <cellStyle name="Normal 2 5 4 2 2 6 2" xfId="6775" xr:uid="{00000000-0005-0000-0000-00002D110000}"/>
    <cellStyle name="Normal 2 5 4 2 2 7" xfId="4709" xr:uid="{00000000-0005-0000-0000-00002E110000}"/>
    <cellStyle name="Normal 2 5 4 2 3" xfId="805" xr:uid="{00000000-0005-0000-0000-00002F110000}"/>
    <cellStyle name="Normal 2 5 4 2 3 2" xfId="3044" xr:uid="{00000000-0005-0000-0000-000030110000}"/>
    <cellStyle name="Normal 2 5 4 2 3 2 2" xfId="7267" xr:uid="{00000000-0005-0000-0000-000031110000}"/>
    <cellStyle name="Normal 2 5 4 2 3 3" xfId="5122" xr:uid="{00000000-0005-0000-0000-000032110000}"/>
    <cellStyle name="Normal 2 5 4 2 4" xfId="1227" xr:uid="{00000000-0005-0000-0000-000033110000}"/>
    <cellStyle name="Normal 2 5 4 2 4 2" xfId="3457" xr:uid="{00000000-0005-0000-0000-000034110000}"/>
    <cellStyle name="Normal 2 5 4 2 4 2 2" xfId="7680" xr:uid="{00000000-0005-0000-0000-000035110000}"/>
    <cellStyle name="Normal 2 5 4 2 4 3" xfId="5535" xr:uid="{00000000-0005-0000-0000-000036110000}"/>
    <cellStyle name="Normal 2 5 4 2 5" xfId="1640" xr:uid="{00000000-0005-0000-0000-000037110000}"/>
    <cellStyle name="Normal 2 5 4 2 5 2" xfId="3870" xr:uid="{00000000-0005-0000-0000-000038110000}"/>
    <cellStyle name="Normal 2 5 4 2 5 2 2" xfId="8093" xr:uid="{00000000-0005-0000-0000-000039110000}"/>
    <cellStyle name="Normal 2 5 4 2 5 3" xfId="5948" xr:uid="{00000000-0005-0000-0000-00003A110000}"/>
    <cellStyle name="Normal 2 5 4 2 6" xfId="2054" xr:uid="{00000000-0005-0000-0000-00003B110000}"/>
    <cellStyle name="Normal 2 5 4 2 6 2" xfId="4283" xr:uid="{00000000-0005-0000-0000-00003C110000}"/>
    <cellStyle name="Normal 2 5 4 2 6 2 2" xfId="8506" xr:uid="{00000000-0005-0000-0000-00003D110000}"/>
    <cellStyle name="Normal 2 5 4 2 6 3" xfId="6361" xr:uid="{00000000-0005-0000-0000-00003E110000}"/>
    <cellStyle name="Normal 2 5 4 2 7" xfId="2490" xr:uid="{00000000-0005-0000-0000-00003F110000}"/>
    <cellStyle name="Normal 2 5 4 2 7 2" xfId="6774" xr:uid="{00000000-0005-0000-0000-000040110000}"/>
    <cellStyle name="Normal 2 5 4 2 8" xfId="4708" xr:uid="{00000000-0005-0000-0000-000041110000}"/>
    <cellStyle name="Normal 2 5 4 3" xfId="321" xr:uid="{00000000-0005-0000-0000-000042110000}"/>
    <cellStyle name="Normal 2 5 4 3 2" xfId="807" xr:uid="{00000000-0005-0000-0000-000043110000}"/>
    <cellStyle name="Normal 2 5 4 3 2 2" xfId="3046" xr:uid="{00000000-0005-0000-0000-000044110000}"/>
    <cellStyle name="Normal 2 5 4 3 2 2 2" xfId="7269" xr:uid="{00000000-0005-0000-0000-000045110000}"/>
    <cellStyle name="Normal 2 5 4 3 2 3" xfId="5124" xr:uid="{00000000-0005-0000-0000-000046110000}"/>
    <cellStyle name="Normal 2 5 4 3 3" xfId="1229" xr:uid="{00000000-0005-0000-0000-000047110000}"/>
    <cellStyle name="Normal 2 5 4 3 3 2" xfId="3459" xr:uid="{00000000-0005-0000-0000-000048110000}"/>
    <cellStyle name="Normal 2 5 4 3 3 2 2" xfId="7682" xr:uid="{00000000-0005-0000-0000-000049110000}"/>
    <cellStyle name="Normal 2 5 4 3 3 3" xfId="5537" xr:uid="{00000000-0005-0000-0000-00004A110000}"/>
    <cellStyle name="Normal 2 5 4 3 4" xfId="1642" xr:uid="{00000000-0005-0000-0000-00004B110000}"/>
    <cellStyle name="Normal 2 5 4 3 4 2" xfId="3872" xr:uid="{00000000-0005-0000-0000-00004C110000}"/>
    <cellStyle name="Normal 2 5 4 3 4 2 2" xfId="8095" xr:uid="{00000000-0005-0000-0000-00004D110000}"/>
    <cellStyle name="Normal 2 5 4 3 4 3" xfId="5950" xr:uid="{00000000-0005-0000-0000-00004E110000}"/>
    <cellStyle name="Normal 2 5 4 3 5" xfId="2056" xr:uid="{00000000-0005-0000-0000-00004F110000}"/>
    <cellStyle name="Normal 2 5 4 3 5 2" xfId="4285" xr:uid="{00000000-0005-0000-0000-000050110000}"/>
    <cellStyle name="Normal 2 5 4 3 5 2 2" xfId="8508" xr:uid="{00000000-0005-0000-0000-000051110000}"/>
    <cellStyle name="Normal 2 5 4 3 5 3" xfId="6363" xr:uid="{00000000-0005-0000-0000-000052110000}"/>
    <cellStyle name="Normal 2 5 4 3 6" xfId="2492" xr:uid="{00000000-0005-0000-0000-000053110000}"/>
    <cellStyle name="Normal 2 5 4 3 6 2" xfId="6776" xr:uid="{00000000-0005-0000-0000-000054110000}"/>
    <cellStyle name="Normal 2 5 4 3 7" xfId="4710" xr:uid="{00000000-0005-0000-0000-000055110000}"/>
    <cellStyle name="Normal 2 5 4 4" xfId="804" xr:uid="{00000000-0005-0000-0000-000056110000}"/>
    <cellStyle name="Normal 2 5 4 4 2" xfId="3043" xr:uid="{00000000-0005-0000-0000-000057110000}"/>
    <cellStyle name="Normal 2 5 4 4 2 2" xfId="7266" xr:uid="{00000000-0005-0000-0000-000058110000}"/>
    <cellStyle name="Normal 2 5 4 4 3" xfId="5121" xr:uid="{00000000-0005-0000-0000-000059110000}"/>
    <cellStyle name="Normal 2 5 4 5" xfId="1226" xr:uid="{00000000-0005-0000-0000-00005A110000}"/>
    <cellStyle name="Normal 2 5 4 5 2" xfId="3456" xr:uid="{00000000-0005-0000-0000-00005B110000}"/>
    <cellStyle name="Normal 2 5 4 5 2 2" xfId="7679" xr:uid="{00000000-0005-0000-0000-00005C110000}"/>
    <cellStyle name="Normal 2 5 4 5 3" xfId="5534" xr:uid="{00000000-0005-0000-0000-00005D110000}"/>
    <cellStyle name="Normal 2 5 4 6" xfId="1639" xr:uid="{00000000-0005-0000-0000-00005E110000}"/>
    <cellStyle name="Normal 2 5 4 6 2" xfId="3869" xr:uid="{00000000-0005-0000-0000-00005F110000}"/>
    <cellStyle name="Normal 2 5 4 6 2 2" xfId="8092" xr:uid="{00000000-0005-0000-0000-000060110000}"/>
    <cellStyle name="Normal 2 5 4 6 3" xfId="5947" xr:uid="{00000000-0005-0000-0000-000061110000}"/>
    <cellStyle name="Normal 2 5 4 7" xfId="2053" xr:uid="{00000000-0005-0000-0000-000062110000}"/>
    <cellStyle name="Normal 2 5 4 7 2" xfId="4282" xr:uid="{00000000-0005-0000-0000-000063110000}"/>
    <cellStyle name="Normal 2 5 4 7 2 2" xfId="8505" xr:uid="{00000000-0005-0000-0000-000064110000}"/>
    <cellStyle name="Normal 2 5 4 7 3" xfId="6360" xr:uid="{00000000-0005-0000-0000-000065110000}"/>
    <cellStyle name="Normal 2 5 4 8" xfId="2489" xr:uid="{00000000-0005-0000-0000-000066110000}"/>
    <cellStyle name="Normal 2 5 4 8 2" xfId="6773" xr:uid="{00000000-0005-0000-0000-000067110000}"/>
    <cellStyle name="Normal 2 5 4 9" xfId="4707" xr:uid="{00000000-0005-0000-0000-000068110000}"/>
    <cellStyle name="Normal 2 5 5" xfId="803" xr:uid="{00000000-0005-0000-0000-000069110000}"/>
    <cellStyle name="Normal 2 5 5 2" xfId="3042" xr:uid="{00000000-0005-0000-0000-00006A110000}"/>
    <cellStyle name="Normal 2 5 5 2 2" xfId="7265" xr:uid="{00000000-0005-0000-0000-00006B110000}"/>
    <cellStyle name="Normal 2 5 5 3" xfId="5120" xr:uid="{00000000-0005-0000-0000-00006C110000}"/>
    <cellStyle name="Normal 2 5 6" xfId="1225" xr:uid="{00000000-0005-0000-0000-00006D110000}"/>
    <cellStyle name="Normal 2 5 6 2" xfId="3455" xr:uid="{00000000-0005-0000-0000-00006E110000}"/>
    <cellStyle name="Normal 2 5 6 2 2" xfId="7678" xr:uid="{00000000-0005-0000-0000-00006F110000}"/>
    <cellStyle name="Normal 2 5 6 3" xfId="5533" xr:uid="{00000000-0005-0000-0000-000070110000}"/>
    <cellStyle name="Normal 2 5 7" xfId="1638" xr:uid="{00000000-0005-0000-0000-000071110000}"/>
    <cellStyle name="Normal 2 5 7 2" xfId="3868" xr:uid="{00000000-0005-0000-0000-000072110000}"/>
    <cellStyle name="Normal 2 5 7 2 2" xfId="8091" xr:uid="{00000000-0005-0000-0000-000073110000}"/>
    <cellStyle name="Normal 2 5 7 3" xfId="5946" xr:uid="{00000000-0005-0000-0000-000074110000}"/>
    <cellStyle name="Normal 2 5 8" xfId="2052" xr:uid="{00000000-0005-0000-0000-000075110000}"/>
    <cellStyle name="Normal 2 5 8 2" xfId="4281" xr:uid="{00000000-0005-0000-0000-000076110000}"/>
    <cellStyle name="Normal 2 5 8 2 2" xfId="8504" xr:uid="{00000000-0005-0000-0000-000077110000}"/>
    <cellStyle name="Normal 2 5 8 3" xfId="6359" xr:uid="{00000000-0005-0000-0000-000078110000}"/>
    <cellStyle name="Normal 2 5 9" xfId="2488" xr:uid="{00000000-0005-0000-0000-000079110000}"/>
    <cellStyle name="Normal 2 5 9 2" xfId="6772" xr:uid="{00000000-0005-0000-0000-00007A110000}"/>
    <cellStyle name="Normal 2 6" xfId="322" xr:uid="{00000000-0005-0000-0000-00007B110000}"/>
    <cellStyle name="Normal 2 7" xfId="769" xr:uid="{00000000-0005-0000-0000-00007C110000}"/>
    <cellStyle name="Normal 2 8" xfId="4495" xr:uid="{00000000-0005-0000-0000-00007D110000}"/>
    <cellStyle name="Normal 2 8 2" xfId="8722"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3 2" xfId="8725" xr:uid="{00000000-0005-0000-0000-00000B220000}"/>
    <cellStyle name="Percent 4" xfId="4502" xr:uid="{00000000-0005-0000-0000-00000C220000}"/>
    <cellStyle name="Percent 4 2" xfId="8718" xr:uid="{00000000-0005-0000-0000-00000D220000}"/>
    <cellStyle name="Percent 4 3" xfId="8721"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154">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fill>
        <patternFill patternType="none">
          <fgColor indexed="64"/>
          <bgColor indexed="65"/>
        </patternFill>
      </fill>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ana%20Downton/Box/Diana%20Downton/Diana%20Downton/Eden%20-%20Ruby%20St/Ruby%20St%20-%204%25%207-26-22%20CDLAC%20Ap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MHP Leverage"/>
      <sheetName val="Income Targeting"/>
      <sheetName val="Sheet1"/>
    </sheetNames>
    <sheetDataSet>
      <sheetData sheetId="0">
        <row r="5">
          <cell r="C5">
            <v>4461000</v>
          </cell>
          <cell r="E5">
            <v>6.5000000000000002E-2</v>
          </cell>
        </row>
        <row r="7">
          <cell r="C7">
            <v>11019351</v>
          </cell>
          <cell r="D7">
            <v>11019351</v>
          </cell>
        </row>
        <row r="8">
          <cell r="M8">
            <v>312</v>
          </cell>
        </row>
        <row r="9">
          <cell r="C9">
            <v>6025903</v>
          </cell>
          <cell r="M9">
            <v>687</v>
          </cell>
          <cell r="T9">
            <v>1552</v>
          </cell>
        </row>
        <row r="10">
          <cell r="C10">
            <v>8270000</v>
          </cell>
          <cell r="G10">
            <v>3491838</v>
          </cell>
          <cell r="M10">
            <v>1187</v>
          </cell>
        </row>
        <row r="11">
          <cell r="C11">
            <v>1065000</v>
          </cell>
        </row>
        <row r="12">
          <cell r="C12">
            <v>1500000</v>
          </cell>
          <cell r="M12">
            <v>325.75</v>
          </cell>
        </row>
        <row r="13">
          <cell r="C13">
            <v>295869.57435000001</v>
          </cell>
          <cell r="M13">
            <v>727.5</v>
          </cell>
          <cell r="T13">
            <v>1863</v>
          </cell>
        </row>
        <row r="14">
          <cell r="C14">
            <v>1300000</v>
          </cell>
        </row>
        <row r="15">
          <cell r="C15">
            <v>100</v>
          </cell>
          <cell r="M15">
            <v>1263.1666666666667</v>
          </cell>
          <cell r="T15">
            <v>1863</v>
          </cell>
        </row>
        <row r="16">
          <cell r="D16">
            <v>2582926.8222913742</v>
          </cell>
          <cell r="M16">
            <v>1531</v>
          </cell>
        </row>
        <row r="18">
          <cell r="M18">
            <v>376.25</v>
          </cell>
        </row>
        <row r="19">
          <cell r="M19">
            <v>858.5</v>
          </cell>
          <cell r="T19">
            <v>2350</v>
          </cell>
        </row>
        <row r="20">
          <cell r="D20">
            <v>4.4999999999999998E-2</v>
          </cell>
        </row>
        <row r="21">
          <cell r="M21">
            <v>1501.5</v>
          </cell>
          <cell r="T21">
            <v>2350</v>
          </cell>
        </row>
        <row r="22">
          <cell r="M22">
            <v>1823</v>
          </cell>
        </row>
        <row r="24">
          <cell r="M24">
            <v>431</v>
          </cell>
        </row>
        <row r="25">
          <cell r="G25">
            <v>31465264.620386828</v>
          </cell>
        </row>
        <row r="26">
          <cell r="G26">
            <v>0.54949999999999999</v>
          </cell>
        </row>
        <row r="27">
          <cell r="G27">
            <v>8484742.4457342066</v>
          </cell>
          <cell r="M27">
            <v>1730.6666666666667</v>
          </cell>
        </row>
        <row r="28">
          <cell r="M28">
            <v>2102</v>
          </cell>
        </row>
        <row r="31">
          <cell r="Q31">
            <v>18</v>
          </cell>
        </row>
        <row r="36">
          <cell r="O36">
            <v>7776</v>
          </cell>
        </row>
        <row r="38">
          <cell r="Q38">
            <v>5.297244237008239E-2</v>
          </cell>
        </row>
        <row r="41">
          <cell r="O41">
            <v>253537.99999999997</v>
          </cell>
        </row>
        <row r="46">
          <cell r="O46">
            <v>161195.09119154929</v>
          </cell>
        </row>
        <row r="52">
          <cell r="D52">
            <v>1348312.7384815849</v>
          </cell>
        </row>
        <row r="53">
          <cell r="D53">
            <v>295869.57435000001</v>
          </cell>
          <cell r="O53">
            <v>4000</v>
          </cell>
        </row>
        <row r="54">
          <cell r="O54">
            <v>21300</v>
          </cell>
        </row>
        <row r="56">
          <cell r="O56">
            <v>399120.21090394177</v>
          </cell>
        </row>
        <row r="58">
          <cell r="O58">
            <v>25308.792599999997</v>
          </cell>
        </row>
        <row r="59">
          <cell r="O59">
            <v>9600</v>
          </cell>
        </row>
        <row r="61">
          <cell r="O61">
            <v>43200</v>
          </cell>
        </row>
        <row r="64">
          <cell r="C64">
            <v>15000</v>
          </cell>
        </row>
        <row r="73">
          <cell r="C73">
            <v>438237.33450131392</v>
          </cell>
        </row>
        <row r="76">
          <cell r="C76">
            <v>638237.33450131398</v>
          </cell>
        </row>
        <row r="93">
          <cell r="C93">
            <v>3500000</v>
          </cell>
          <cell r="E93">
            <v>800000</v>
          </cell>
        </row>
        <row r="107">
          <cell r="C107">
            <v>137000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2">
      <calculatedColumnFormula>Application!AC728</calculatedColumnFormula>
    </tableColumn>
    <tableColumn id="7" xr3:uid="{00000000-0010-0000-0000-000007000000}" name="AMI" dataDxfId="6" dataCellStyle="Percent 2">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2"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557" t="s">
        <v>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row>
    <row r="2" spans="1:38" ht="13.8"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8"/>
    </row>
    <row r="3" spans="1:38" ht="13.8" thickTop="1">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5"/>
      <c r="AI3" s="455"/>
      <c r="AJ3" s="455"/>
      <c r="AK3" s="455"/>
      <c r="AL3" s="455"/>
    </row>
    <row r="4" spans="1:38" s="6" customFormat="1">
      <c r="B4" s="14" t="s">
        <v>1</v>
      </c>
      <c r="C4" s="14" t="s">
        <v>2</v>
      </c>
      <c r="D4" s="1413"/>
      <c r="E4" s="1413"/>
      <c r="F4" s="1413"/>
      <c r="G4" s="1413"/>
      <c r="H4" s="1413"/>
      <c r="I4" s="1413"/>
      <c r="J4" s="1413"/>
      <c r="K4" s="1413"/>
      <c r="L4" s="1413"/>
      <c r="M4" s="1413"/>
      <c r="N4" s="1413"/>
      <c r="O4" s="1413"/>
      <c r="P4" s="1413"/>
      <c r="Q4" s="1413"/>
      <c r="R4" s="1413"/>
      <c r="S4" s="1413"/>
      <c r="T4" s="1413"/>
      <c r="U4" s="1413"/>
      <c r="V4" s="1413"/>
      <c r="W4" s="1413"/>
      <c r="X4" s="1413"/>
      <c r="Y4" s="1413"/>
      <c r="Z4" s="1413"/>
      <c r="AA4" s="1413"/>
      <c r="AB4" s="1413"/>
    </row>
    <row r="5" spans="1:38">
      <c r="A5" s="455"/>
      <c r="B5" s="3"/>
      <c r="C5" s="3"/>
      <c r="D5" s="4"/>
      <c r="E5" s="4"/>
      <c r="F5" s="4"/>
      <c r="G5" s="4"/>
      <c r="H5" s="4"/>
      <c r="I5" s="4"/>
      <c r="J5" s="4"/>
      <c r="K5" s="4"/>
      <c r="L5" s="4"/>
      <c r="M5" s="4"/>
      <c r="N5" s="4"/>
      <c r="O5" s="4"/>
      <c r="P5" s="4"/>
      <c r="Q5" s="4"/>
      <c r="R5" s="4"/>
      <c r="S5" s="4"/>
      <c r="T5" s="4"/>
      <c r="U5" s="4"/>
      <c r="V5" s="4"/>
      <c r="W5" s="4"/>
      <c r="X5" s="4"/>
      <c r="Y5" s="4"/>
      <c r="Z5" s="4"/>
      <c r="AA5" s="4"/>
      <c r="AB5" s="4"/>
      <c r="AC5" s="455"/>
      <c r="AD5" s="455"/>
      <c r="AE5" s="455"/>
      <c r="AF5" s="455"/>
      <c r="AG5" s="455"/>
      <c r="AH5" s="455"/>
      <c r="AI5" s="455"/>
      <c r="AJ5" s="455"/>
      <c r="AK5" s="455"/>
      <c r="AL5" s="455"/>
    </row>
    <row r="6" spans="1:38">
      <c r="A6" s="4"/>
      <c r="B6" s="455"/>
      <c r="C6" s="3" t="s">
        <v>3</v>
      </c>
      <c r="D6" s="3" t="s">
        <v>4</v>
      </c>
      <c r="E6" s="455"/>
      <c r="F6" s="4"/>
      <c r="G6" s="4"/>
      <c r="H6" s="4"/>
      <c r="I6" s="4"/>
      <c r="J6" s="4"/>
      <c r="K6" s="4"/>
      <c r="L6" s="4"/>
      <c r="M6" s="4"/>
      <c r="N6" s="4"/>
      <c r="O6" s="4"/>
      <c r="P6" s="4"/>
      <c r="Q6" s="4"/>
      <c r="R6" s="4"/>
      <c r="S6" s="4"/>
      <c r="T6" s="4"/>
      <c r="U6" s="4"/>
      <c r="V6" s="4"/>
      <c r="W6" s="4"/>
      <c r="X6" s="4"/>
      <c r="Y6" s="4"/>
      <c r="Z6" s="4"/>
      <c r="AA6" s="4"/>
      <c r="AB6" s="4"/>
      <c r="AC6" s="455"/>
      <c r="AD6" s="455"/>
      <c r="AE6" s="455"/>
      <c r="AF6" s="455"/>
      <c r="AG6" s="455"/>
      <c r="AH6" s="455"/>
      <c r="AI6" s="455"/>
      <c r="AJ6" s="455"/>
      <c r="AK6" s="455"/>
      <c r="AL6" s="455"/>
    </row>
    <row r="7" spans="1:38" ht="13.2" customHeight="1">
      <c r="A7" s="1414"/>
      <c r="B7" s="189"/>
      <c r="C7" s="190"/>
      <c r="D7" s="1559" t="s">
        <v>5</v>
      </c>
      <c r="E7" s="1559"/>
      <c r="F7" s="1559"/>
      <c r="G7" s="1559"/>
      <c r="H7" s="1559"/>
      <c r="I7" s="1559"/>
      <c r="J7" s="1559"/>
      <c r="K7" s="1559"/>
      <c r="L7" s="1559"/>
      <c r="M7" s="1559"/>
      <c r="N7" s="1559"/>
      <c r="O7" s="1559"/>
      <c r="P7" s="1559"/>
      <c r="Q7" s="1559"/>
      <c r="R7" s="1559"/>
      <c r="S7" s="1559"/>
      <c r="T7" s="1559"/>
      <c r="U7" s="1559"/>
      <c r="V7" s="1559"/>
      <c r="W7" s="1559"/>
      <c r="X7" s="1559"/>
      <c r="Y7" s="1559"/>
      <c r="Z7" s="1559"/>
      <c r="AA7" s="1559"/>
      <c r="AB7" s="1559"/>
      <c r="AC7" s="1559"/>
      <c r="AD7" s="1559"/>
      <c r="AE7" s="1559"/>
      <c r="AF7" s="1559"/>
      <c r="AG7" s="1559"/>
      <c r="AH7" s="1559"/>
      <c r="AI7" s="1559"/>
      <c r="AJ7" s="1559"/>
      <c r="AK7" s="1559"/>
      <c r="AL7" s="466"/>
    </row>
    <row r="8" spans="1:38">
      <c r="A8" s="1414"/>
      <c r="B8" s="189"/>
      <c r="C8" s="190"/>
      <c r="D8" s="1559"/>
      <c r="E8" s="1559"/>
      <c r="F8" s="1559"/>
      <c r="G8" s="1559"/>
      <c r="H8" s="1559"/>
      <c r="I8" s="1559"/>
      <c r="J8" s="1559"/>
      <c r="K8" s="1559"/>
      <c r="L8" s="1559"/>
      <c r="M8" s="1559"/>
      <c r="N8" s="1559"/>
      <c r="O8" s="1559"/>
      <c r="P8" s="1559"/>
      <c r="Q8" s="1559"/>
      <c r="R8" s="1559"/>
      <c r="S8" s="1559"/>
      <c r="T8" s="1559"/>
      <c r="U8" s="1559"/>
      <c r="V8" s="1559"/>
      <c r="W8" s="1559"/>
      <c r="X8" s="1559"/>
      <c r="Y8" s="1559"/>
      <c r="Z8" s="1559"/>
      <c r="AA8" s="1559"/>
      <c r="AB8" s="1559"/>
      <c r="AC8" s="1559"/>
      <c r="AD8" s="1559"/>
      <c r="AE8" s="1559"/>
      <c r="AF8" s="1559"/>
      <c r="AG8" s="1559"/>
      <c r="AH8" s="1559"/>
      <c r="AI8" s="1559"/>
      <c r="AJ8" s="1559"/>
      <c r="AK8" s="1559"/>
      <c r="AL8" s="466"/>
    </row>
    <row r="9" spans="1:38">
      <c r="A9" s="1414"/>
      <c r="B9" s="189"/>
      <c r="C9" s="190"/>
      <c r="D9" s="1559"/>
      <c r="E9" s="1559"/>
      <c r="F9" s="1559"/>
      <c r="G9" s="1559"/>
      <c r="H9" s="1559"/>
      <c r="I9" s="1559"/>
      <c r="J9" s="1559"/>
      <c r="K9" s="1559"/>
      <c r="L9" s="1559"/>
      <c r="M9" s="1559"/>
      <c r="N9" s="1559"/>
      <c r="O9" s="1559"/>
      <c r="P9" s="1559"/>
      <c r="Q9" s="1559"/>
      <c r="R9" s="1559"/>
      <c r="S9" s="1559"/>
      <c r="T9" s="1559"/>
      <c r="U9" s="1559"/>
      <c r="V9" s="1559"/>
      <c r="W9" s="1559"/>
      <c r="X9" s="1559"/>
      <c r="Y9" s="1559"/>
      <c r="Z9" s="1559"/>
      <c r="AA9" s="1559"/>
      <c r="AB9" s="1559"/>
      <c r="AC9" s="1559"/>
      <c r="AD9" s="1559"/>
      <c r="AE9" s="1559"/>
      <c r="AF9" s="1559"/>
      <c r="AG9" s="1559"/>
      <c r="AH9" s="1559"/>
      <c r="AI9" s="1559"/>
      <c r="AJ9" s="1559"/>
      <c r="AK9" s="1559"/>
      <c r="AL9" s="466"/>
    </row>
    <row r="10" spans="1:38">
      <c r="A10" s="1414"/>
      <c r="B10" s="189"/>
      <c r="C10" s="190"/>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66"/>
    </row>
    <row r="11" spans="1:38" ht="12.9" customHeight="1">
      <c r="A11" s="1414"/>
      <c r="B11" s="189"/>
      <c r="C11" s="190"/>
      <c r="D11" s="1559" t="s">
        <v>6</v>
      </c>
      <c r="E11" s="1559"/>
      <c r="F11" s="1559"/>
      <c r="G11" s="1559"/>
      <c r="H11" s="1559"/>
      <c r="I11" s="1559"/>
      <c r="J11" s="1559"/>
      <c r="K11" s="1559"/>
      <c r="L11" s="1559"/>
      <c r="M11" s="1559"/>
      <c r="N11" s="1559"/>
      <c r="O11" s="1559"/>
      <c r="P11" s="1559"/>
      <c r="Q11" s="1559"/>
      <c r="R11" s="1559"/>
      <c r="S11" s="1559"/>
      <c r="T11" s="1559"/>
      <c r="U11" s="1559"/>
      <c r="V11" s="1559"/>
      <c r="W11" s="1559"/>
      <c r="X11" s="1559"/>
      <c r="Y11" s="1559"/>
      <c r="Z11" s="1559"/>
      <c r="AA11" s="1559"/>
      <c r="AB11" s="1559"/>
      <c r="AC11" s="1559"/>
      <c r="AD11" s="1559"/>
      <c r="AE11" s="1559"/>
      <c r="AF11" s="1559"/>
      <c r="AG11" s="1559"/>
      <c r="AH11" s="1559"/>
      <c r="AI11" s="1559"/>
      <c r="AJ11" s="1559"/>
      <c r="AK11" s="1559"/>
      <c r="AL11" s="466"/>
    </row>
    <row r="12" spans="1:38">
      <c r="A12" s="1414"/>
      <c r="B12" s="189"/>
      <c r="C12" s="190"/>
      <c r="D12" s="1559"/>
      <c r="E12" s="1559"/>
      <c r="F12" s="1559"/>
      <c r="G12" s="1559"/>
      <c r="H12" s="1559"/>
      <c r="I12" s="1559"/>
      <c r="J12" s="1559"/>
      <c r="K12" s="1559"/>
      <c r="L12" s="1559"/>
      <c r="M12" s="1559"/>
      <c r="N12" s="1559"/>
      <c r="O12" s="1559"/>
      <c r="P12" s="1559"/>
      <c r="Q12" s="1559"/>
      <c r="R12" s="1559"/>
      <c r="S12" s="1559"/>
      <c r="T12" s="1559"/>
      <c r="U12" s="1559"/>
      <c r="V12" s="1559"/>
      <c r="W12" s="1559"/>
      <c r="X12" s="1559"/>
      <c r="Y12" s="1559"/>
      <c r="Z12" s="1559"/>
      <c r="AA12" s="1559"/>
      <c r="AB12" s="1559"/>
      <c r="AC12" s="1559"/>
      <c r="AD12" s="1559"/>
      <c r="AE12" s="1559"/>
      <c r="AF12" s="1559"/>
      <c r="AG12" s="1559"/>
      <c r="AH12" s="1559"/>
      <c r="AI12" s="1559"/>
      <c r="AJ12" s="1559"/>
      <c r="AK12" s="1559"/>
      <c r="AL12" s="466"/>
    </row>
    <row r="13" spans="1:38" s="455" customFormat="1">
      <c r="A13" s="1414"/>
      <c r="B13" s="189"/>
      <c r="C13" s="190"/>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466"/>
    </row>
    <row r="14" spans="1:38" s="455" customFormat="1" ht="13.2" customHeight="1">
      <c r="A14" s="1414"/>
      <c r="B14" s="189"/>
      <c r="C14" s="190"/>
      <c r="E14" s="1561" t="s">
        <v>7</v>
      </c>
      <c r="F14" s="1561"/>
      <c r="G14" s="1561"/>
      <c r="H14" s="1561"/>
      <c r="I14" s="1561"/>
      <c r="J14" s="1561"/>
      <c r="K14" s="1561"/>
      <c r="L14" s="1561"/>
      <c r="M14" s="1561"/>
      <c r="N14" s="1561"/>
      <c r="O14" s="1561"/>
      <c r="P14" s="1561"/>
      <c r="Q14" s="1561"/>
      <c r="R14" s="1561"/>
      <c r="S14" s="1561"/>
      <c r="T14" s="1561"/>
      <c r="U14" s="1561"/>
      <c r="V14" s="1561"/>
      <c r="W14" s="1561"/>
      <c r="X14" s="1561"/>
      <c r="Y14" s="1561"/>
      <c r="Z14" s="1561"/>
      <c r="AA14" s="1561"/>
      <c r="AB14" s="1561"/>
      <c r="AC14" s="1561"/>
      <c r="AD14" s="1561"/>
      <c r="AE14" s="1561"/>
      <c r="AF14" s="1561"/>
      <c r="AG14" s="1561"/>
      <c r="AH14" s="1561"/>
      <c r="AI14" s="1561"/>
      <c r="AJ14" s="1561"/>
      <c r="AK14" s="1561"/>
      <c r="AL14" s="466"/>
    </row>
    <row r="15" spans="1:38" s="455" customFormat="1" ht="13.2" customHeight="1">
      <c r="A15" s="1414"/>
      <c r="B15" s="189"/>
      <c r="C15" s="190"/>
      <c r="E15" s="1561"/>
      <c r="F15" s="1561"/>
      <c r="G15" s="1561"/>
      <c r="H15" s="1561"/>
      <c r="I15" s="1561"/>
      <c r="J15" s="1561"/>
      <c r="K15" s="1561"/>
      <c r="L15" s="1561"/>
      <c r="M15" s="1561"/>
      <c r="N15" s="1561"/>
      <c r="O15" s="1561"/>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c r="AL15" s="466"/>
    </row>
    <row r="16" spans="1:38" s="455" customFormat="1">
      <c r="A16" s="1414"/>
      <c r="B16" s="189"/>
      <c r="C16" s="190"/>
      <c r="D16" s="466"/>
      <c r="E16" s="1561"/>
      <c r="F16" s="1561"/>
      <c r="G16" s="1561"/>
      <c r="H16" s="1561"/>
      <c r="I16" s="1561"/>
      <c r="J16" s="1561"/>
      <c r="K16" s="1561"/>
      <c r="L16" s="1561"/>
      <c r="M16" s="1561"/>
      <c r="N16" s="1561"/>
      <c r="O16" s="1561"/>
      <c r="P16" s="1561"/>
      <c r="Q16" s="1561"/>
      <c r="R16" s="1561"/>
      <c r="S16" s="1561"/>
      <c r="T16" s="1561"/>
      <c r="U16" s="1561"/>
      <c r="V16" s="1561"/>
      <c r="W16" s="1561"/>
      <c r="X16" s="1561"/>
      <c r="Y16" s="1561"/>
      <c r="Z16" s="1561"/>
      <c r="AA16" s="1561"/>
      <c r="AB16" s="1561"/>
      <c r="AC16" s="1561"/>
      <c r="AD16" s="1561"/>
      <c r="AE16" s="1561"/>
      <c r="AF16" s="1561"/>
      <c r="AG16" s="1561"/>
      <c r="AH16" s="1561"/>
      <c r="AI16" s="1561"/>
      <c r="AJ16" s="1561"/>
      <c r="AK16" s="1561"/>
      <c r="AL16" s="466"/>
    </row>
    <row r="17" spans="1:38" s="455" customFormat="1">
      <c r="A17" s="1414"/>
      <c r="B17" s="189"/>
      <c r="C17" s="190"/>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66"/>
    </row>
    <row r="18" spans="1:38" ht="13.2" customHeight="1">
      <c r="A18" s="1414"/>
      <c r="B18" s="189"/>
      <c r="C18" s="190"/>
      <c r="D18" s="1561" t="s">
        <v>8</v>
      </c>
      <c r="E18" s="1561"/>
      <c r="F18" s="1561"/>
      <c r="G18" s="1561"/>
      <c r="H18" s="1561"/>
      <c r="I18" s="1561"/>
      <c r="J18" s="1561"/>
      <c r="K18" s="1561"/>
      <c r="L18" s="1561"/>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89"/>
    </row>
    <row r="19" spans="1:38">
      <c r="A19" s="1414"/>
      <c r="B19" s="189"/>
      <c r="C19" s="190"/>
      <c r="D19" s="1561"/>
      <c r="E19" s="1561"/>
      <c r="F19" s="1561"/>
      <c r="G19" s="1561"/>
      <c r="H19" s="1561"/>
      <c r="I19" s="1561"/>
      <c r="J19" s="1561"/>
      <c r="K19" s="1561"/>
      <c r="L19" s="1561"/>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89"/>
    </row>
    <row r="20" spans="1:38" s="455" customFormat="1">
      <c r="A20" s="1414"/>
      <c r="B20" s="189"/>
      <c r="C20" s="190"/>
      <c r="D20" s="1561"/>
      <c r="E20" s="1561"/>
      <c r="F20" s="1561"/>
      <c r="G20" s="1561"/>
      <c r="H20" s="1561"/>
      <c r="I20" s="1561"/>
      <c r="J20" s="1561"/>
      <c r="K20" s="1561"/>
      <c r="L20" s="1561"/>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89"/>
    </row>
    <row r="21" spans="1:38" s="455" customFormat="1" ht="13.2" customHeight="1">
      <c r="A21" s="1414"/>
      <c r="B21" s="189"/>
      <c r="C21" s="190"/>
      <c r="D21" s="1561"/>
      <c r="E21" s="1561"/>
      <c r="F21" s="1561"/>
      <c r="G21" s="1561"/>
      <c r="H21" s="1561"/>
      <c r="I21" s="1561"/>
      <c r="J21" s="1561"/>
      <c r="K21" s="1561"/>
      <c r="L21" s="1561"/>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89"/>
    </row>
    <row r="22" spans="1:38" s="455" customFormat="1">
      <c r="A22" s="1414"/>
      <c r="B22" s="189"/>
      <c r="C22" s="190"/>
      <c r="D22" s="1561"/>
      <c r="E22" s="1561"/>
      <c r="F22" s="1561"/>
      <c r="G22" s="1561"/>
      <c r="H22" s="1561"/>
      <c r="I22" s="1561"/>
      <c r="J22" s="1561"/>
      <c r="K22" s="1561"/>
      <c r="L22" s="1561"/>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89"/>
    </row>
    <row r="23" spans="1:38" s="455" customFormat="1">
      <c r="A23" s="1414"/>
      <c r="B23" s="189"/>
      <c r="C23" s="190"/>
      <c r="D23" s="1561"/>
      <c r="E23" s="1561"/>
      <c r="F23" s="1561"/>
      <c r="G23" s="1561"/>
      <c r="H23" s="1561"/>
      <c r="I23" s="1561"/>
      <c r="J23" s="1561"/>
      <c r="K23" s="1561"/>
      <c r="L23" s="1561"/>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89"/>
    </row>
    <row r="24" spans="1:38">
      <c r="A24" s="1414"/>
      <c r="B24" s="189"/>
      <c r="C24" s="190"/>
      <c r="D24" s="1561"/>
      <c r="E24" s="1561"/>
      <c r="F24" s="1561"/>
      <c r="G24" s="1561"/>
      <c r="H24" s="1561"/>
      <c r="I24" s="1561"/>
      <c r="J24" s="1561"/>
      <c r="K24" s="1561"/>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89"/>
    </row>
    <row r="25" spans="1:38" s="455" customFormat="1">
      <c r="A25" s="1414"/>
      <c r="B25" s="189"/>
      <c r="C25" s="190"/>
      <c r="D25" s="1561"/>
      <c r="E25" s="1561"/>
      <c r="F25" s="1561"/>
      <c r="G25" s="1561"/>
      <c r="H25" s="1561"/>
      <c r="I25" s="1561"/>
      <c r="J25" s="1561"/>
      <c r="K25" s="1561"/>
      <c r="L25" s="1561"/>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89"/>
    </row>
    <row r="26" spans="1:38" s="455" customFormat="1">
      <c r="A26" s="1414"/>
      <c r="B26" s="189"/>
      <c r="C26" s="190"/>
      <c r="D26" s="1561"/>
      <c r="E26" s="1561"/>
      <c r="F26" s="1561"/>
      <c r="G26" s="1561"/>
      <c r="H26" s="1561"/>
      <c r="I26" s="1561"/>
      <c r="J26" s="1561"/>
      <c r="K26" s="1561"/>
      <c r="L26" s="1561"/>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89"/>
    </row>
    <row r="27" spans="1:38" s="455" customFormat="1" ht="11.85" customHeight="1">
      <c r="A27" s="1414"/>
      <c r="B27" s="189"/>
      <c r="C27" s="190"/>
      <c r="D27" s="1561"/>
      <c r="E27" s="1561"/>
      <c r="F27" s="1561"/>
      <c r="G27" s="1561"/>
      <c r="H27" s="1561"/>
      <c r="I27" s="1561"/>
      <c r="J27" s="1561"/>
      <c r="K27" s="1561"/>
      <c r="L27" s="1561"/>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89"/>
    </row>
    <row r="28" spans="1:38" s="455" customFormat="1" ht="13.2" customHeight="1">
      <c r="A28" s="1414"/>
      <c r="B28" s="189"/>
      <c r="C28" s="190"/>
      <c r="E28" s="1561" t="s">
        <v>9</v>
      </c>
      <c r="F28" s="1561"/>
      <c r="G28" s="1561"/>
      <c r="H28" s="1561"/>
      <c r="I28" s="1561"/>
      <c r="J28" s="1561"/>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89"/>
    </row>
    <row r="29" spans="1:38" s="455" customFormat="1" ht="13.2" customHeight="1">
      <c r="A29" s="1414"/>
      <c r="B29" s="189"/>
      <c r="C29" s="190"/>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89"/>
    </row>
    <row r="30" spans="1:38" s="455" customFormat="1">
      <c r="A30" s="1414"/>
      <c r="B30" s="189"/>
      <c r="C30" s="190"/>
      <c r="D30" s="466"/>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89"/>
    </row>
    <row r="31" spans="1:38" s="455" customFormat="1">
      <c r="A31" s="1414"/>
      <c r="B31" s="189"/>
      <c r="C31" s="190"/>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189"/>
    </row>
    <row r="32" spans="1:38" s="455" customFormat="1" ht="13.2" customHeight="1">
      <c r="A32" s="1414"/>
      <c r="B32" s="189"/>
      <c r="C32" s="190"/>
      <c r="D32" s="1562" t="s">
        <v>10</v>
      </c>
      <c r="E32" s="1562"/>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89"/>
    </row>
    <row r="33" spans="1:38" s="455" customFormat="1">
      <c r="A33" s="1414"/>
      <c r="B33" s="189"/>
      <c r="C33" s="190"/>
      <c r="D33" s="466"/>
      <c r="E33" s="1568" t="s">
        <v>11</v>
      </c>
      <c r="F33" s="1568"/>
      <c r="G33" s="1568"/>
      <c r="H33" s="1568"/>
      <c r="I33" s="1568"/>
      <c r="J33" s="1568"/>
      <c r="K33" s="1568"/>
      <c r="L33" s="1568"/>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89"/>
    </row>
    <row r="34" spans="1:38">
      <c r="A34" s="4"/>
      <c r="B34" s="455"/>
      <c r="C34" s="3"/>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row>
    <row r="35" spans="1:38">
      <c r="A35" s="4"/>
      <c r="B35" s="455"/>
      <c r="C35" s="455"/>
      <c r="D35" s="1560" t="s">
        <v>12</v>
      </c>
      <c r="E35" s="1560"/>
      <c r="F35" s="1560"/>
      <c r="G35" s="1560"/>
      <c r="H35" s="1560"/>
      <c r="I35" s="1560"/>
      <c r="J35" s="1560"/>
      <c r="K35" s="1560"/>
      <c r="L35" s="1560"/>
      <c r="M35" s="1560"/>
      <c r="N35" s="1560"/>
      <c r="O35" s="1560"/>
      <c r="P35" s="1560"/>
      <c r="Q35" s="1560"/>
      <c r="R35" s="1560"/>
      <c r="S35" s="1560"/>
      <c r="T35" s="1560"/>
      <c r="U35" s="1560"/>
      <c r="V35" s="1560"/>
      <c r="W35" s="1560"/>
      <c r="X35" s="1560"/>
      <c r="Y35" s="1560"/>
      <c r="Z35" s="1560"/>
      <c r="AA35" s="1560"/>
      <c r="AB35" s="1560"/>
      <c r="AC35" s="1560"/>
      <c r="AD35" s="1560"/>
      <c r="AE35" s="1560"/>
      <c r="AF35" s="1560"/>
      <c r="AG35" s="1560"/>
      <c r="AH35" s="1560"/>
      <c r="AI35" s="1560"/>
      <c r="AJ35" s="1560"/>
      <c r="AK35" s="1560"/>
      <c r="AL35" s="455"/>
    </row>
    <row r="36" spans="1:38">
      <c r="A36" s="4"/>
      <c r="B36" s="455"/>
      <c r="C36" s="455"/>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455"/>
    </row>
    <row r="37" spans="1:38">
      <c r="A37" s="4"/>
      <c r="B37" s="455"/>
      <c r="C37" s="455"/>
      <c r="D37" s="158"/>
      <c r="E37" s="1567" t="s">
        <v>13</v>
      </c>
      <c r="F37" s="1567"/>
      <c r="G37" s="1567"/>
      <c r="H37" s="1567"/>
      <c r="I37" s="1567"/>
      <c r="J37" s="1567"/>
      <c r="K37" s="1567"/>
      <c r="L37" s="1567"/>
      <c r="M37" s="1567"/>
      <c r="N37" s="1567"/>
      <c r="O37" s="1567"/>
      <c r="P37" s="1567"/>
      <c r="Q37" s="1567"/>
      <c r="R37" s="1567"/>
      <c r="S37" s="1567"/>
      <c r="T37" s="1567"/>
      <c r="U37" s="1567"/>
      <c r="V37" s="1567"/>
      <c r="W37" s="1567"/>
      <c r="X37" s="1567"/>
      <c r="Y37" s="1567"/>
      <c r="Z37" s="1567"/>
      <c r="AA37" s="1567"/>
      <c r="AB37" s="1567"/>
      <c r="AC37" s="1567"/>
      <c r="AD37" s="1567"/>
      <c r="AE37" s="1567"/>
      <c r="AF37" s="1567"/>
      <c r="AG37" s="1567"/>
      <c r="AH37" s="1567"/>
      <c r="AI37" s="1567"/>
      <c r="AJ37" s="1567"/>
      <c r="AK37" s="1567"/>
      <c r="AL37" s="455"/>
    </row>
    <row r="38" spans="1:38">
      <c r="A38" s="4"/>
      <c r="B38" s="455"/>
      <c r="C38" s="455"/>
      <c r="D38" s="158"/>
      <c r="E38" s="1567" t="s">
        <v>14</v>
      </c>
      <c r="F38" s="1567"/>
      <c r="G38" s="1567"/>
      <c r="H38" s="1567"/>
      <c r="I38" s="1567"/>
      <c r="J38" s="1567"/>
      <c r="K38" s="1567"/>
      <c r="L38" s="1567"/>
      <c r="M38" s="1567"/>
      <c r="N38" s="1567"/>
      <c r="O38" s="1567"/>
      <c r="P38" s="1567"/>
      <c r="Q38" s="1567"/>
      <c r="R38" s="1567"/>
      <c r="S38" s="1567"/>
      <c r="T38" s="1567"/>
      <c r="U38" s="1567"/>
      <c r="V38" s="1567"/>
      <c r="W38" s="1567"/>
      <c r="X38" s="1567"/>
      <c r="Y38" s="1567"/>
      <c r="Z38" s="1567"/>
      <c r="AA38" s="1567"/>
      <c r="AB38" s="1567"/>
      <c r="AC38" s="1567"/>
      <c r="AD38" s="1567"/>
      <c r="AE38" s="1567"/>
      <c r="AF38" s="1567"/>
      <c r="AG38" s="1567"/>
      <c r="AH38" s="1567"/>
      <c r="AI38" s="1567"/>
      <c r="AJ38" s="1567"/>
      <c r="AK38" s="1567"/>
      <c r="AL38" s="455"/>
    </row>
    <row r="39" spans="1:38">
      <c r="A39" s="4"/>
      <c r="B39" s="455"/>
      <c r="C39" s="3"/>
      <c r="D39" s="3"/>
      <c r="E39" s="4"/>
      <c r="F39" s="4"/>
      <c r="G39" s="4"/>
      <c r="H39" s="4"/>
      <c r="I39" s="4"/>
      <c r="J39" s="4"/>
      <c r="K39" s="4"/>
      <c r="L39" s="4"/>
      <c r="M39" s="4"/>
      <c r="N39" s="4"/>
      <c r="O39" s="4"/>
      <c r="P39" s="4"/>
      <c r="Q39" s="4"/>
      <c r="R39" s="4"/>
      <c r="S39" s="4"/>
      <c r="T39" s="4"/>
      <c r="U39" s="4"/>
      <c r="V39" s="4"/>
      <c r="W39" s="4"/>
      <c r="X39" s="4"/>
      <c r="Y39" s="4"/>
      <c r="Z39" s="4"/>
      <c r="AA39" s="4"/>
      <c r="AB39" s="4"/>
      <c r="AC39" s="455"/>
      <c r="AD39" s="455"/>
      <c r="AE39" s="455"/>
      <c r="AF39" s="455"/>
      <c r="AG39" s="455"/>
      <c r="AH39" s="455"/>
      <c r="AI39" s="455"/>
      <c r="AJ39" s="455"/>
      <c r="AK39" s="455"/>
      <c r="AL39" s="455"/>
    </row>
    <row r="40" spans="1:38">
      <c r="A40" s="4"/>
      <c r="B40" s="455"/>
      <c r="C40" s="3" t="s">
        <v>15</v>
      </c>
      <c r="D40" s="3" t="s">
        <v>16</v>
      </c>
      <c r="E40" s="455"/>
      <c r="F40" s="4"/>
      <c r="G40" s="4"/>
      <c r="H40" s="4"/>
      <c r="I40" s="4"/>
      <c r="J40" s="4"/>
      <c r="K40" s="4"/>
      <c r="L40" s="4"/>
      <c r="M40" s="4"/>
      <c r="N40" s="4"/>
      <c r="O40" s="4"/>
      <c r="P40" s="4"/>
      <c r="Q40" s="4"/>
      <c r="R40" s="4"/>
      <c r="S40" s="4"/>
      <c r="T40" s="4"/>
      <c r="U40" s="4"/>
      <c r="V40" s="4"/>
      <c r="W40" s="4"/>
      <c r="X40" s="4"/>
      <c r="Y40" s="4"/>
      <c r="Z40" s="4"/>
      <c r="AA40" s="4"/>
      <c r="AB40" s="4"/>
      <c r="AC40" s="455"/>
      <c r="AD40" s="455"/>
      <c r="AE40" s="455"/>
      <c r="AF40" s="455"/>
      <c r="AG40" s="455"/>
      <c r="AH40" s="455"/>
      <c r="AI40" s="455"/>
      <c r="AJ40" s="455"/>
      <c r="AK40" s="455"/>
      <c r="AL40" s="455"/>
    </row>
    <row r="41" spans="1:38">
      <c r="A41" s="4"/>
      <c r="B41" s="4"/>
      <c r="C41" s="4"/>
      <c r="D41" s="324" t="s">
        <v>17</v>
      </c>
      <c r="E41" s="4" t="s">
        <v>18</v>
      </c>
      <c r="F41" s="4"/>
      <c r="G41" s="4"/>
      <c r="H41" s="4"/>
      <c r="I41" s="4"/>
      <c r="J41" s="4"/>
      <c r="K41" s="4"/>
      <c r="L41" s="4"/>
      <c r="M41" s="4"/>
      <c r="N41" s="4"/>
      <c r="O41" s="4"/>
      <c r="P41" s="4"/>
      <c r="Q41" s="4"/>
      <c r="R41" s="4"/>
      <c r="S41" s="4"/>
      <c r="T41" s="4"/>
      <c r="U41" s="4"/>
      <c r="V41" s="4"/>
      <c r="W41" s="4"/>
      <c r="X41" s="4"/>
      <c r="Y41" s="4"/>
      <c r="Z41" s="4"/>
      <c r="AA41" s="4"/>
      <c r="AB41" s="4"/>
      <c r="AC41" s="455"/>
      <c r="AD41" s="455"/>
      <c r="AE41" s="455"/>
      <c r="AF41" s="455"/>
      <c r="AG41" s="455"/>
      <c r="AH41" s="455"/>
      <c r="AI41" s="455"/>
      <c r="AJ41" s="455"/>
      <c r="AK41" s="455"/>
      <c r="AL41" s="455"/>
    </row>
    <row r="42" spans="1:38" s="1561" customFormat="1" ht="13.2" customHeight="1">
      <c r="A42" s="4"/>
      <c r="B42" s="455"/>
      <c r="C42" s="3"/>
      <c r="D42" s="4"/>
      <c r="E42" s="4" t="s">
        <v>19</v>
      </c>
      <c r="F42" s="1561" t="s">
        <v>20</v>
      </c>
    </row>
    <row r="43" spans="1:38" s="1561" customFormat="1" ht="13.2" customHeight="1">
      <c r="A43" s="4"/>
      <c r="B43" s="455"/>
      <c r="C43" s="3"/>
      <c r="D43" s="4"/>
      <c r="E43" s="4"/>
    </row>
    <row r="44" spans="1:38">
      <c r="A44" s="4"/>
      <c r="B44" s="455"/>
      <c r="C44" s="3"/>
      <c r="D44" s="4"/>
      <c r="E44" s="4"/>
      <c r="F44" s="1281" t="s">
        <v>21</v>
      </c>
      <c r="G44" s="4" t="s">
        <v>22</v>
      </c>
      <c r="H44" s="466"/>
      <c r="I44" s="466"/>
      <c r="J44" s="466"/>
      <c r="K44" s="466"/>
      <c r="L44" s="466"/>
      <c r="M44" s="466"/>
      <c r="N44" s="466"/>
      <c r="O44" s="466"/>
      <c r="P44" s="466"/>
      <c r="Q44" s="466"/>
      <c r="R44" s="466"/>
      <c r="S44" s="466"/>
      <c r="T44" s="466"/>
      <c r="U44" s="466"/>
      <c r="V44" s="466"/>
      <c r="W44" s="466"/>
      <c r="X44" s="466"/>
      <c r="Y44" s="466"/>
      <c r="Z44" s="466"/>
      <c r="AA44" s="466"/>
      <c r="AB44" s="466"/>
      <c r="AC44" s="466"/>
      <c r="AD44" s="466"/>
      <c r="AE44" s="466"/>
      <c r="AF44" s="466"/>
      <c r="AG44" s="466"/>
      <c r="AH44" s="466"/>
      <c r="AI44" s="466"/>
      <c r="AJ44" s="466"/>
      <c r="AK44" s="466"/>
      <c r="AL44" s="455"/>
    </row>
    <row r="45" spans="1:38" s="486" customFormat="1" ht="13.2" customHeight="1">
      <c r="A45" s="4"/>
      <c r="B45" s="455"/>
      <c r="C45" s="3"/>
      <c r="D45" s="4"/>
      <c r="E45" s="4" t="s">
        <v>23</v>
      </c>
      <c r="F45" s="1572" t="s">
        <v>24</v>
      </c>
      <c r="G45" s="1572"/>
      <c r="H45" s="1572"/>
      <c r="I45" s="1572"/>
      <c r="J45" s="1572"/>
      <c r="K45" s="1572"/>
      <c r="L45" s="1572"/>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row>
    <row r="46" spans="1:38" s="486" customFormat="1">
      <c r="A46" s="4"/>
      <c r="B46" s="455"/>
      <c r="C46" s="3"/>
      <c r="D46" s="4"/>
      <c r="E46" s="4"/>
      <c r="F46" s="1572"/>
      <c r="G46" s="1572"/>
      <c r="H46" s="1572"/>
      <c r="I46" s="1572"/>
      <c r="J46" s="1572"/>
      <c r="K46" s="1572"/>
      <c r="L46" s="1572"/>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row>
    <row r="47" spans="1:38" s="486" customFormat="1" ht="13.2" customHeight="1">
      <c r="A47" s="4"/>
      <c r="B47" s="455"/>
      <c r="C47" s="3"/>
      <c r="D47" s="4"/>
      <c r="E47" s="4"/>
      <c r="F47" s="1572"/>
      <c r="G47" s="1572"/>
      <c r="H47" s="1572"/>
      <c r="I47" s="1572"/>
      <c r="J47" s="1572"/>
      <c r="K47" s="1572"/>
      <c r="L47" s="1572"/>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row>
    <row r="48" spans="1:38">
      <c r="A48" s="4"/>
      <c r="B48" s="455"/>
      <c r="C48" s="3"/>
      <c r="D48" s="4"/>
      <c r="E48" s="4"/>
      <c r="F48" s="1281" t="s">
        <v>21</v>
      </c>
      <c r="G48" s="4" t="s">
        <v>25</v>
      </c>
      <c r="H48" s="489"/>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row>
    <row r="49" spans="1:38" s="455" customFormat="1">
      <c r="A49" s="4"/>
      <c r="C49" s="3"/>
      <c r="D49" s="4"/>
      <c r="E49" s="4"/>
      <c r="F49" s="1281" t="s">
        <v>26</v>
      </c>
      <c r="G49" s="4" t="s">
        <v>27</v>
      </c>
      <c r="I49" s="4"/>
      <c r="J49" s="4"/>
      <c r="K49" s="4"/>
      <c r="L49" s="4"/>
      <c r="O49" s="4"/>
      <c r="P49" s="4"/>
      <c r="Q49" s="4"/>
      <c r="R49" s="4"/>
      <c r="S49" s="4"/>
      <c r="T49" s="4"/>
      <c r="U49" s="4"/>
      <c r="V49" s="4"/>
      <c r="W49" s="4"/>
      <c r="X49" s="4"/>
      <c r="Y49" s="4"/>
      <c r="Z49" s="4"/>
      <c r="AA49" s="4"/>
      <c r="AB49" s="4"/>
    </row>
    <row r="50" spans="1:38" s="455" customFormat="1">
      <c r="A50" s="4"/>
      <c r="C50" s="3"/>
      <c r="D50" s="4"/>
      <c r="E50" s="4" t="s">
        <v>28</v>
      </c>
      <c r="F50" s="1561" t="s">
        <v>29</v>
      </c>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row>
    <row r="51" spans="1:38">
      <c r="A51" s="4"/>
      <c r="B51" s="455"/>
      <c r="C51" s="3"/>
      <c r="D51" s="4"/>
      <c r="E51" s="4"/>
      <c r="F51" s="1561"/>
      <c r="G51" s="1561"/>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455"/>
    </row>
    <row r="52" spans="1:38">
      <c r="A52" s="4"/>
      <c r="B52" s="455"/>
      <c r="C52" s="3"/>
      <c r="D52" s="4"/>
      <c r="E52" s="455"/>
      <c r="F52" s="1561"/>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455"/>
    </row>
    <row r="53" spans="1:38">
      <c r="A53" s="4"/>
      <c r="B53" s="455"/>
      <c r="C53" s="3"/>
      <c r="D53" s="4"/>
      <c r="E53" s="4"/>
      <c r="F53" s="4"/>
      <c r="G53" s="4"/>
      <c r="H53" s="4"/>
      <c r="I53" s="4"/>
      <c r="J53" s="4"/>
      <c r="K53" s="4"/>
      <c r="L53" s="4"/>
      <c r="M53" s="4"/>
      <c r="N53" s="4"/>
      <c r="O53" s="4"/>
      <c r="P53" s="4"/>
      <c r="Q53" s="4"/>
      <c r="R53" s="4"/>
      <c r="S53" s="4"/>
      <c r="T53" s="4"/>
      <c r="U53" s="4"/>
      <c r="V53" s="4"/>
      <c r="W53" s="4"/>
      <c r="X53" s="4"/>
      <c r="Y53" s="4"/>
      <c r="Z53" s="4"/>
      <c r="AA53" s="4"/>
      <c r="AB53" s="4"/>
      <c r="AC53" s="455"/>
      <c r="AD53" s="455"/>
      <c r="AE53" s="455"/>
      <c r="AF53" s="455"/>
      <c r="AG53" s="455"/>
      <c r="AH53" s="455"/>
      <c r="AI53" s="455"/>
      <c r="AJ53" s="455"/>
      <c r="AK53" s="455"/>
      <c r="AL53" s="455"/>
    </row>
    <row r="54" spans="1:38">
      <c r="A54" s="4"/>
      <c r="B54" s="455"/>
      <c r="C54" s="3"/>
      <c r="D54" s="4" t="s">
        <v>30</v>
      </c>
      <c r="E54" s="4" t="s">
        <v>31</v>
      </c>
      <c r="F54" s="4"/>
      <c r="G54" s="4"/>
      <c r="H54" s="4"/>
      <c r="I54" s="4"/>
      <c r="J54" s="1415"/>
      <c r="K54" s="1415"/>
      <c r="L54" s="1415"/>
      <c r="M54" s="1415"/>
      <c r="N54" s="1415"/>
      <c r="O54" s="117"/>
      <c r="P54" s="117"/>
      <c r="Q54" s="117"/>
      <c r="R54" s="117"/>
      <c r="S54" s="117"/>
      <c r="T54" s="117"/>
      <c r="U54" s="4"/>
      <c r="V54" s="4"/>
      <c r="W54" s="4"/>
      <c r="X54" s="4"/>
      <c r="Y54" s="4"/>
      <c r="Z54" s="4"/>
      <c r="AA54" s="4"/>
      <c r="AB54" s="4"/>
      <c r="AC54" s="455"/>
      <c r="AD54" s="455"/>
      <c r="AE54" s="455"/>
      <c r="AF54" s="455"/>
      <c r="AG54" s="455"/>
      <c r="AH54" s="455"/>
      <c r="AI54" s="455"/>
      <c r="AJ54" s="455"/>
      <c r="AK54" s="455"/>
      <c r="AL54" s="455"/>
    </row>
    <row r="55" spans="1:38">
      <c r="A55" s="4"/>
      <c r="B55" s="455"/>
      <c r="C55" s="3"/>
      <c r="D55" s="3"/>
      <c r="E55" s="4" t="s">
        <v>19</v>
      </c>
      <c r="F55" s="4" t="s">
        <v>32</v>
      </c>
      <c r="G55" s="3"/>
      <c r="H55" s="117"/>
      <c r="I55" s="117"/>
      <c r="J55" s="455"/>
      <c r="K55" s="455"/>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55"/>
      <c r="AI55" s="455"/>
      <c r="AJ55" s="455"/>
      <c r="AK55" s="455"/>
      <c r="AL55" s="455"/>
    </row>
    <row r="56" spans="1:38" ht="13.2" customHeight="1">
      <c r="A56" s="1414"/>
      <c r="B56" s="189"/>
      <c r="C56" s="190"/>
      <c r="D56" s="190"/>
      <c r="E56" s="1414"/>
      <c r="F56" s="193" t="s">
        <v>21</v>
      </c>
      <c r="G56" s="1563" t="s">
        <v>33</v>
      </c>
      <c r="H56" s="1563"/>
      <c r="I56" s="1563"/>
      <c r="J56" s="1563"/>
      <c r="K56" s="1563"/>
      <c r="L56" s="1563"/>
      <c r="M56" s="1563"/>
      <c r="N56" s="1563"/>
      <c r="O56" s="1563"/>
      <c r="P56" s="1563"/>
      <c r="Q56" s="1563"/>
      <c r="R56" s="1563"/>
      <c r="S56" s="1563"/>
      <c r="T56" s="1563"/>
      <c r="U56" s="1563"/>
      <c r="V56" s="1563"/>
      <c r="W56" s="1563"/>
      <c r="X56" s="1563"/>
      <c r="Y56" s="1563"/>
      <c r="Z56" s="1563"/>
      <c r="AA56" s="1563"/>
      <c r="AB56" s="1563"/>
      <c r="AC56" s="1563"/>
      <c r="AD56" s="1563"/>
      <c r="AE56" s="1563"/>
      <c r="AF56" s="1563"/>
      <c r="AG56" s="1563"/>
      <c r="AH56" s="1563"/>
      <c r="AI56" s="1563"/>
      <c r="AJ56" s="1563"/>
      <c r="AK56" s="1563"/>
      <c r="AL56" s="189"/>
    </row>
    <row r="57" spans="1:38" s="455" customFormat="1" ht="13.2" customHeight="1">
      <c r="A57" s="1414"/>
      <c r="B57" s="189"/>
      <c r="C57" s="190"/>
      <c r="D57" s="190"/>
      <c r="E57" s="1414"/>
      <c r="F57" s="193"/>
      <c r="G57" s="491" t="s">
        <v>34</v>
      </c>
      <c r="H57" s="1274"/>
      <c r="I57" s="1274"/>
      <c r="J57" s="1274"/>
      <c r="K57" s="1274"/>
      <c r="L57" s="1274"/>
      <c r="M57" s="1274"/>
      <c r="N57" s="1274"/>
      <c r="O57" s="1274"/>
      <c r="P57" s="1274"/>
      <c r="Q57" s="1274"/>
      <c r="R57" s="1274"/>
      <c r="S57" s="1274"/>
      <c r="T57" s="1274"/>
      <c r="U57" s="1274"/>
      <c r="V57" s="1274"/>
      <c r="W57" s="1274"/>
      <c r="X57" s="1274"/>
      <c r="Y57" s="1274"/>
      <c r="Z57" s="1274"/>
      <c r="AA57" s="1274"/>
      <c r="AB57" s="1274"/>
      <c r="AC57" s="1274"/>
      <c r="AD57" s="1274"/>
      <c r="AE57" s="1274"/>
      <c r="AF57" s="1274"/>
      <c r="AG57" s="1274"/>
      <c r="AH57" s="1274"/>
      <c r="AI57" s="1274"/>
      <c r="AJ57" s="1274"/>
      <c r="AK57" s="1274"/>
      <c r="AL57" s="189"/>
    </row>
    <row r="58" spans="1:38" s="2" customFormat="1">
      <c r="A58" s="1414"/>
      <c r="B58" s="189"/>
      <c r="C58" s="190"/>
      <c r="D58" s="190"/>
      <c r="E58" s="1414"/>
      <c r="F58" s="193"/>
      <c r="G58" s="1563" t="s">
        <v>35</v>
      </c>
      <c r="H58" s="1563"/>
      <c r="I58" s="1563"/>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189"/>
    </row>
    <row r="59" spans="1:38" s="2" customFormat="1" ht="13.2" customHeight="1">
      <c r="A59" s="1414"/>
      <c r="B59" s="190"/>
      <c r="C59" s="190"/>
      <c r="D59" s="190"/>
      <c r="E59" s="1414"/>
      <c r="F59" s="193" t="s">
        <v>26</v>
      </c>
      <c r="G59" s="1571" t="s">
        <v>36</v>
      </c>
      <c r="H59" s="1571"/>
      <c r="I59" s="1571"/>
      <c r="J59" s="1571"/>
      <c r="K59" s="1571"/>
      <c r="L59" s="1571"/>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row>
    <row r="60" spans="1:38" s="2" customFormat="1">
      <c r="A60" s="1414"/>
      <c r="B60" s="189"/>
      <c r="C60" s="190"/>
      <c r="D60" s="190"/>
      <c r="E60" s="1414"/>
      <c r="F60" s="193"/>
      <c r="G60" s="1571"/>
      <c r="H60" s="1571"/>
      <c r="I60" s="1571"/>
      <c r="J60" s="1571"/>
      <c r="K60" s="1571"/>
      <c r="L60" s="1571"/>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row>
    <row r="61" spans="1:38">
      <c r="A61" s="1416"/>
      <c r="B61" s="191"/>
      <c r="C61" s="192"/>
      <c r="D61" s="192"/>
      <c r="E61" s="1416"/>
      <c r="F61" s="194"/>
      <c r="G61" s="492" t="s">
        <v>37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191"/>
    </row>
    <row r="62" spans="1:38">
      <c r="A62" s="438"/>
      <c r="B62" s="437"/>
      <c r="C62" s="116"/>
      <c r="D62" s="116"/>
      <c r="E62" s="438"/>
      <c r="F62" s="116"/>
      <c r="G62" s="116"/>
      <c r="H62" s="437"/>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37"/>
      <c r="AI62" s="437"/>
      <c r="AJ62" s="437"/>
      <c r="AK62" s="437"/>
      <c r="AL62" s="437"/>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55"/>
      <c r="AI63" s="455"/>
      <c r="AJ63" s="455"/>
      <c r="AK63" s="455"/>
      <c r="AL63" s="455"/>
    </row>
    <row r="64" spans="1:38">
      <c r="A64" s="4"/>
      <c r="B64" s="455"/>
      <c r="C64" s="3"/>
      <c r="D64" s="455"/>
      <c r="E64" s="4" t="s">
        <v>40</v>
      </c>
      <c r="F64" s="455"/>
      <c r="G64" s="4"/>
      <c r="H64" s="4"/>
      <c r="I64" s="4"/>
      <c r="J64" s="4"/>
      <c r="K64" s="4"/>
      <c r="L64" s="4"/>
      <c r="M64" s="4"/>
      <c r="N64" s="4"/>
      <c r="O64" s="4"/>
      <c r="P64" s="4"/>
      <c r="Q64" s="4"/>
      <c r="R64" s="4"/>
      <c r="S64" s="4"/>
      <c r="T64" s="4"/>
      <c r="U64" s="4"/>
      <c r="V64" s="4"/>
      <c r="W64" s="4"/>
      <c r="X64" s="4"/>
      <c r="Y64" s="4"/>
      <c r="Z64" s="4"/>
      <c r="AA64" s="4"/>
      <c r="AB64" s="4"/>
      <c r="AC64" s="455"/>
      <c r="AD64" s="455"/>
      <c r="AE64" s="455"/>
      <c r="AF64" s="455"/>
      <c r="AG64" s="455"/>
      <c r="AH64" s="455"/>
      <c r="AI64" s="455"/>
      <c r="AJ64" s="455"/>
      <c r="AK64" s="455"/>
      <c r="AL64" s="455"/>
    </row>
    <row r="65" spans="1:37">
      <c r="A65" s="4"/>
      <c r="B65" s="455"/>
      <c r="C65" s="3"/>
      <c r="D65" s="4"/>
      <c r="E65" s="4" t="s">
        <v>19</v>
      </c>
      <c r="F65" s="4" t="s">
        <v>2</v>
      </c>
      <c r="G65" s="4"/>
      <c r="H65" s="4"/>
      <c r="I65" s="4"/>
      <c r="J65" s="4"/>
      <c r="K65" s="4"/>
      <c r="L65" s="4"/>
      <c r="M65" s="4"/>
      <c r="N65" s="455"/>
      <c r="O65" s="455"/>
      <c r="P65" s="4"/>
      <c r="Q65" s="4"/>
      <c r="R65" s="4"/>
      <c r="S65" s="4"/>
      <c r="T65" s="4"/>
      <c r="U65" s="4"/>
      <c r="V65" s="4"/>
      <c r="W65" s="4"/>
      <c r="X65" s="4"/>
      <c r="Y65" s="4"/>
      <c r="Z65" s="4"/>
      <c r="AA65" s="4"/>
      <c r="AB65" s="4"/>
      <c r="AC65" s="455"/>
      <c r="AD65" s="455"/>
      <c r="AE65" s="455"/>
      <c r="AF65" s="455"/>
      <c r="AG65" s="455"/>
      <c r="AH65" s="455"/>
      <c r="AI65" s="455"/>
      <c r="AJ65" s="455"/>
      <c r="AK65" s="455"/>
    </row>
    <row r="66" spans="1:37">
      <c r="A66" s="4"/>
      <c r="B66" s="455"/>
      <c r="C66" s="3"/>
      <c r="D66" s="4"/>
      <c r="E66" s="4"/>
      <c r="F66" s="7" t="s">
        <v>21</v>
      </c>
      <c r="G66" s="1561" t="s">
        <v>41</v>
      </c>
      <c r="H66" s="1561"/>
      <c r="I66" s="1561"/>
      <c r="J66" s="1561"/>
      <c r="K66" s="1561"/>
      <c r="L66" s="1561"/>
      <c r="M66" s="1561"/>
      <c r="N66" s="1561"/>
      <c r="O66" s="1561"/>
      <c r="P66" s="1561"/>
      <c r="Q66" s="1561"/>
      <c r="R66" s="1561"/>
      <c r="S66" s="1561"/>
      <c r="T66" s="1561"/>
      <c r="U66" s="1561"/>
      <c r="V66" s="1561"/>
      <c r="W66" s="1561"/>
      <c r="X66" s="1561"/>
      <c r="Y66" s="1561"/>
      <c r="Z66" s="1561"/>
      <c r="AA66" s="1561"/>
      <c r="AB66" s="1561"/>
      <c r="AC66" s="1561"/>
      <c r="AD66" s="1561"/>
      <c r="AE66" s="1561"/>
      <c r="AF66" s="1561"/>
      <c r="AG66" s="1561"/>
      <c r="AH66" s="1561"/>
      <c r="AI66" s="1561"/>
      <c r="AJ66" s="1561"/>
      <c r="AK66" s="1561"/>
    </row>
    <row r="67" spans="1:37">
      <c r="A67" s="4"/>
      <c r="B67" s="455"/>
      <c r="C67" s="3"/>
      <c r="D67" s="4"/>
      <c r="E67" s="4"/>
      <c r="F67" s="7"/>
      <c r="G67" s="1561"/>
      <c r="H67" s="1561"/>
      <c r="I67" s="1561"/>
      <c r="J67" s="1561"/>
      <c r="K67" s="1561"/>
      <c r="L67" s="1561"/>
      <c r="M67" s="1561"/>
      <c r="N67" s="1561"/>
      <c r="O67" s="1561"/>
      <c r="P67" s="1561"/>
      <c r="Q67" s="1561"/>
      <c r="R67" s="1561"/>
      <c r="S67" s="1561"/>
      <c r="T67" s="1561"/>
      <c r="U67" s="1561"/>
      <c r="V67" s="1561"/>
      <c r="W67" s="1561"/>
      <c r="X67" s="1561"/>
      <c r="Y67" s="1561"/>
      <c r="Z67" s="1561"/>
      <c r="AA67" s="1561"/>
      <c r="AB67" s="1561"/>
      <c r="AC67" s="1561"/>
      <c r="AD67" s="1561"/>
      <c r="AE67" s="1561"/>
      <c r="AF67" s="1561"/>
      <c r="AG67" s="1561"/>
      <c r="AH67" s="1561"/>
      <c r="AI67" s="1561"/>
      <c r="AJ67" s="1561"/>
      <c r="AK67" s="1561"/>
    </row>
    <row r="68" spans="1:37">
      <c r="A68" s="4"/>
      <c r="B68" s="455"/>
      <c r="C68" s="3"/>
      <c r="D68" s="4"/>
      <c r="E68" s="4"/>
      <c r="F68" s="7"/>
      <c r="G68" s="1561"/>
      <c r="H68" s="1561"/>
      <c r="I68" s="1561"/>
      <c r="J68" s="1561"/>
      <c r="K68" s="1561"/>
      <c r="L68" s="1561"/>
      <c r="M68" s="1561"/>
      <c r="N68" s="1561"/>
      <c r="O68" s="1561"/>
      <c r="P68" s="1561"/>
      <c r="Q68" s="1561"/>
      <c r="R68" s="1561"/>
      <c r="S68" s="1561"/>
      <c r="T68" s="1561"/>
      <c r="U68" s="1561"/>
      <c r="V68" s="1561"/>
      <c r="W68" s="1561"/>
      <c r="X68" s="1561"/>
      <c r="Y68" s="1561"/>
      <c r="Z68" s="1561"/>
      <c r="AA68" s="1561"/>
      <c r="AB68" s="1561"/>
      <c r="AC68" s="1561"/>
      <c r="AD68" s="1561"/>
      <c r="AE68" s="1561"/>
      <c r="AF68" s="1561"/>
      <c r="AG68" s="1561"/>
      <c r="AH68" s="1561"/>
      <c r="AI68" s="1561"/>
      <c r="AJ68" s="1561"/>
      <c r="AK68" s="1561"/>
    </row>
    <row r="69" spans="1:37" ht="13.2" customHeight="1">
      <c r="A69" s="4"/>
      <c r="B69" s="455"/>
      <c r="C69" s="3"/>
      <c r="D69" s="4"/>
      <c r="E69" s="4"/>
      <c r="F69" s="7" t="s">
        <v>26</v>
      </c>
      <c r="G69" s="1561" t="s">
        <v>42</v>
      </c>
      <c r="H69" s="1561"/>
      <c r="I69" s="1561"/>
      <c r="J69" s="1561"/>
      <c r="K69" s="1561"/>
      <c r="L69" s="1561"/>
      <c r="M69" s="1561"/>
      <c r="N69" s="1561"/>
      <c r="O69" s="1561"/>
      <c r="P69" s="1561"/>
      <c r="Q69" s="1561"/>
      <c r="R69" s="1561"/>
      <c r="S69" s="1561"/>
      <c r="T69" s="1561"/>
      <c r="U69" s="1561"/>
      <c r="V69" s="1561"/>
      <c r="W69" s="1561"/>
      <c r="X69" s="1561"/>
      <c r="Y69" s="1561"/>
      <c r="Z69" s="1561"/>
      <c r="AA69" s="1561"/>
      <c r="AB69" s="1561"/>
      <c r="AC69" s="1561"/>
      <c r="AD69" s="1561"/>
      <c r="AE69" s="1561"/>
      <c r="AF69" s="1561"/>
      <c r="AG69" s="1561"/>
      <c r="AH69" s="1561"/>
      <c r="AI69" s="1561"/>
      <c r="AJ69" s="1561"/>
      <c r="AK69" s="1561"/>
    </row>
    <row r="70" spans="1:37">
      <c r="A70" s="4"/>
      <c r="B70" s="455"/>
      <c r="C70" s="3"/>
      <c r="D70" s="4"/>
      <c r="E70" s="4"/>
      <c r="F70" s="227"/>
      <c r="G70" s="1561"/>
      <c r="H70" s="1561"/>
      <c r="I70" s="1561"/>
      <c r="J70" s="1561"/>
      <c r="K70" s="1561"/>
      <c r="L70" s="1561"/>
      <c r="M70" s="1561"/>
      <c r="N70" s="1561"/>
      <c r="O70" s="1561"/>
      <c r="P70" s="1561"/>
      <c r="Q70" s="1561"/>
      <c r="R70" s="1561"/>
      <c r="S70" s="1561"/>
      <c r="T70" s="1561"/>
      <c r="U70" s="1561"/>
      <c r="V70" s="1561"/>
      <c r="W70" s="1561"/>
      <c r="X70" s="1561"/>
      <c r="Y70" s="1561"/>
      <c r="Z70" s="1561"/>
      <c r="AA70" s="1561"/>
      <c r="AB70" s="1561"/>
      <c r="AC70" s="1561"/>
      <c r="AD70" s="1561"/>
      <c r="AE70" s="1561"/>
      <c r="AF70" s="1561"/>
      <c r="AG70" s="1561"/>
      <c r="AH70" s="1561"/>
      <c r="AI70" s="1561"/>
      <c r="AJ70" s="1561"/>
      <c r="AK70" s="1561"/>
    </row>
    <row r="71" spans="1:37">
      <c r="A71" s="4"/>
      <c r="B71" s="455"/>
      <c r="C71" s="3"/>
      <c r="D71" s="4"/>
      <c r="E71" s="4" t="s">
        <v>23</v>
      </c>
      <c r="F71" s="4" t="s">
        <v>43</v>
      </c>
      <c r="G71" s="466"/>
      <c r="H71" s="466"/>
      <c r="I71" s="466"/>
      <c r="J71" s="466"/>
      <c r="K71" s="466"/>
      <c r="L71" s="466"/>
      <c r="M71" s="466"/>
      <c r="N71" s="466"/>
      <c r="O71" s="466"/>
      <c r="P71" s="466"/>
      <c r="Q71" s="466"/>
      <c r="R71" s="466"/>
      <c r="S71" s="466"/>
      <c r="T71" s="466"/>
      <c r="U71" s="466"/>
      <c r="V71" s="466"/>
      <c r="W71" s="466"/>
      <c r="X71" s="466"/>
      <c r="Y71" s="466"/>
      <c r="Z71" s="466"/>
      <c r="AA71" s="466"/>
      <c r="AB71" s="466"/>
      <c r="AC71" s="466"/>
      <c r="AD71" s="466"/>
      <c r="AE71" s="466"/>
      <c r="AF71" s="466"/>
      <c r="AG71" s="466"/>
      <c r="AH71" s="466"/>
      <c r="AI71" s="466"/>
      <c r="AJ71" s="466"/>
      <c r="AK71" s="466"/>
    </row>
    <row r="72" spans="1:37">
      <c r="A72" s="4"/>
      <c r="B72" s="455"/>
      <c r="C72" s="3"/>
      <c r="D72" s="4"/>
      <c r="E72" s="4"/>
      <c r="F72" s="157" t="s">
        <v>21</v>
      </c>
      <c r="G72" s="1561" t="s">
        <v>44</v>
      </c>
      <c r="H72" s="1561"/>
      <c r="I72" s="1561"/>
      <c r="J72" s="1561"/>
      <c r="K72" s="1561"/>
      <c r="L72" s="1561"/>
      <c r="M72" s="1561"/>
      <c r="N72" s="1561"/>
      <c r="O72" s="1561"/>
      <c r="P72" s="1561"/>
      <c r="Q72" s="1561"/>
      <c r="R72" s="1561"/>
      <c r="S72" s="1561"/>
      <c r="T72" s="1561"/>
      <c r="U72" s="1561"/>
      <c r="V72" s="1561"/>
      <c r="W72" s="1561"/>
      <c r="X72" s="1561"/>
      <c r="Y72" s="1561"/>
      <c r="Z72" s="1561"/>
      <c r="AA72" s="1561"/>
      <c r="AB72" s="1561"/>
      <c r="AC72" s="1561"/>
      <c r="AD72" s="1561"/>
      <c r="AE72" s="1561"/>
      <c r="AF72" s="1561"/>
      <c r="AG72" s="1561"/>
      <c r="AH72" s="1561"/>
      <c r="AI72" s="1561"/>
      <c r="AJ72" s="1561"/>
      <c r="AK72" s="1561"/>
    </row>
    <row r="73" spans="1:37">
      <c r="A73" s="4"/>
      <c r="B73" s="455"/>
      <c r="C73" s="3"/>
      <c r="D73" s="4"/>
      <c r="E73" s="4"/>
      <c r="F73" s="157"/>
      <c r="G73" s="1561"/>
      <c r="H73" s="1561"/>
      <c r="I73" s="1561"/>
      <c r="J73" s="1561"/>
      <c r="K73" s="1561"/>
      <c r="L73" s="1561"/>
      <c r="M73" s="1561"/>
      <c r="N73" s="1561"/>
      <c r="O73" s="1561"/>
      <c r="P73" s="1561"/>
      <c r="Q73" s="1561"/>
      <c r="R73" s="1561"/>
      <c r="S73" s="1561"/>
      <c r="T73" s="1561"/>
      <c r="U73" s="1561"/>
      <c r="V73" s="1561"/>
      <c r="W73" s="1561"/>
      <c r="X73" s="1561"/>
      <c r="Y73" s="1561"/>
      <c r="Z73" s="1561"/>
      <c r="AA73" s="1561"/>
      <c r="AB73" s="1561"/>
      <c r="AC73" s="1561"/>
      <c r="AD73" s="1561"/>
      <c r="AE73" s="1561"/>
      <c r="AF73" s="1561"/>
      <c r="AG73" s="1561"/>
      <c r="AH73" s="1561"/>
      <c r="AI73" s="1561"/>
      <c r="AJ73" s="1561"/>
      <c r="AK73" s="1561"/>
    </row>
    <row r="74" spans="1:37">
      <c r="A74" s="4"/>
      <c r="B74" s="455"/>
      <c r="C74" s="3"/>
      <c r="D74" s="4"/>
      <c r="E74" s="4"/>
      <c r="F74" s="157" t="s">
        <v>26</v>
      </c>
      <c r="G74" s="1561" t="s">
        <v>45</v>
      </c>
      <c r="H74" s="1561"/>
      <c r="I74" s="1561"/>
      <c r="J74" s="1561"/>
      <c r="K74" s="1561"/>
      <c r="L74" s="1561"/>
      <c r="M74" s="1561"/>
      <c r="N74" s="1561"/>
      <c r="O74" s="1561"/>
      <c r="P74" s="1561"/>
      <c r="Q74" s="1561"/>
      <c r="R74" s="1561"/>
      <c r="S74" s="1561"/>
      <c r="T74" s="1561"/>
      <c r="U74" s="1561"/>
      <c r="V74" s="1561"/>
      <c r="W74" s="1561"/>
      <c r="X74" s="1561"/>
      <c r="Y74" s="1561"/>
      <c r="Z74" s="1561"/>
      <c r="AA74" s="1561"/>
      <c r="AB74" s="1561"/>
      <c r="AC74" s="1561"/>
      <c r="AD74" s="1561"/>
      <c r="AE74" s="1561"/>
      <c r="AF74" s="1561"/>
      <c r="AG74" s="1561"/>
      <c r="AH74" s="1561"/>
      <c r="AI74" s="1561"/>
      <c r="AJ74" s="1561"/>
      <c r="AK74" s="1561"/>
    </row>
    <row r="75" spans="1:37">
      <c r="A75" s="4"/>
      <c r="B75" s="455"/>
      <c r="C75" s="3"/>
      <c r="D75" s="4"/>
      <c r="E75" s="4"/>
      <c r="F75" s="157"/>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row>
    <row r="76" spans="1:37">
      <c r="A76" s="4"/>
      <c r="B76" s="455"/>
      <c r="C76" s="3"/>
      <c r="D76" s="4"/>
      <c r="E76" s="4"/>
      <c r="F76" s="157"/>
      <c r="G76" s="117" t="s">
        <v>46</v>
      </c>
      <c r="H76" s="4"/>
      <c r="I76" s="455"/>
      <c r="J76" s="117"/>
      <c r="K76" s="117"/>
      <c r="L76" s="117"/>
      <c r="M76" s="455"/>
      <c r="N76" s="455"/>
      <c r="O76" s="455"/>
      <c r="P76" s="4"/>
      <c r="Q76" s="4"/>
      <c r="R76" s="4"/>
      <c r="S76" s="4"/>
      <c r="T76" s="4"/>
      <c r="U76" s="4"/>
      <c r="V76" s="4"/>
      <c r="W76" s="4"/>
      <c r="X76" s="4"/>
      <c r="Y76" s="4"/>
      <c r="Z76" s="4"/>
      <c r="AA76" s="4"/>
      <c r="AB76" s="4"/>
      <c r="AC76" s="455"/>
      <c r="AD76" s="455"/>
      <c r="AE76" s="455"/>
      <c r="AF76" s="455"/>
      <c r="AG76" s="455"/>
      <c r="AH76" s="455"/>
      <c r="AI76" s="455"/>
      <c r="AJ76" s="455"/>
      <c r="AK76" s="455"/>
    </row>
    <row r="77" spans="1:37">
      <c r="A77" s="4"/>
      <c r="B77" s="455"/>
      <c r="C77" s="3"/>
      <c r="D77" s="4"/>
      <c r="E77" s="4"/>
      <c r="F77" s="157"/>
      <c r="G77" s="117" t="s">
        <v>47</v>
      </c>
      <c r="H77" s="455"/>
      <c r="I77" s="455"/>
      <c r="J77" s="117"/>
      <c r="K77" s="117"/>
      <c r="L77" s="117"/>
      <c r="M77" s="455"/>
      <c r="N77" s="455"/>
      <c r="O77" s="455"/>
      <c r="P77" s="4"/>
      <c r="Q77" s="4"/>
      <c r="R77" s="4"/>
      <c r="S77" s="4"/>
      <c r="T77" s="4"/>
      <c r="U77" s="4"/>
      <c r="V77" s="4"/>
      <c r="W77" s="4"/>
      <c r="X77" s="4"/>
      <c r="Y77" s="4"/>
      <c r="Z77" s="4"/>
      <c r="AA77" s="4"/>
      <c r="AB77" s="4"/>
      <c r="AC77" s="455"/>
      <c r="AD77" s="455"/>
      <c r="AE77" s="455"/>
      <c r="AF77" s="455"/>
      <c r="AG77" s="455"/>
      <c r="AH77" s="455"/>
      <c r="AI77" s="455"/>
      <c r="AJ77" s="455"/>
      <c r="AK77" s="455"/>
    </row>
    <row r="78" spans="1:37">
      <c r="A78" s="4"/>
      <c r="B78" s="455"/>
      <c r="C78" s="3"/>
      <c r="D78" s="4"/>
      <c r="E78" s="4"/>
      <c r="F78" s="157" t="s">
        <v>48</v>
      </c>
      <c r="G78" s="4" t="s">
        <v>49</v>
      </c>
      <c r="H78" s="4"/>
      <c r="I78" s="4"/>
      <c r="J78" s="455"/>
      <c r="K78" s="4"/>
      <c r="L78" s="4"/>
      <c r="M78" s="4"/>
      <c r="N78" s="455"/>
      <c r="O78" s="455"/>
      <c r="P78" s="4"/>
      <c r="Q78" s="4"/>
      <c r="R78" s="4"/>
      <c r="S78" s="4"/>
      <c r="T78" s="4"/>
      <c r="U78" s="4"/>
      <c r="V78" s="4"/>
      <c r="W78" s="4"/>
      <c r="X78" s="4"/>
      <c r="Y78" s="4"/>
      <c r="Z78" s="4"/>
      <c r="AA78" s="4"/>
      <c r="AB78" s="4"/>
      <c r="AC78" s="455"/>
      <c r="AD78" s="455"/>
      <c r="AE78" s="455"/>
      <c r="AF78" s="455"/>
      <c r="AG78" s="455"/>
      <c r="AH78" s="455"/>
      <c r="AI78" s="455"/>
      <c r="AJ78" s="455"/>
      <c r="AK78" s="455"/>
    </row>
    <row r="79" spans="1:37">
      <c r="A79" s="4"/>
      <c r="B79" s="455"/>
      <c r="C79" s="3"/>
      <c r="D79" s="4"/>
      <c r="E79" s="4"/>
      <c r="F79" s="4"/>
      <c r="G79" s="4" t="s">
        <v>50</v>
      </c>
      <c r="H79" s="4" t="s">
        <v>51</v>
      </c>
      <c r="I79" s="455"/>
      <c r="J79" s="455"/>
      <c r="K79" s="4"/>
      <c r="L79" s="4"/>
      <c r="M79" s="4"/>
      <c r="N79" s="455"/>
      <c r="O79" s="455"/>
      <c r="P79" s="4"/>
      <c r="Q79" s="4"/>
      <c r="R79" s="4"/>
      <c r="S79" s="4"/>
      <c r="T79" s="4"/>
      <c r="U79" s="4"/>
      <c r="V79" s="4"/>
      <c r="W79" s="4"/>
      <c r="X79" s="4"/>
      <c r="Y79" s="4"/>
      <c r="Z79" s="4"/>
      <c r="AA79" s="4"/>
      <c r="AB79" s="4"/>
      <c r="AC79" s="455"/>
      <c r="AD79" s="455"/>
      <c r="AE79" s="455"/>
      <c r="AF79" s="455"/>
      <c r="AG79" s="455"/>
      <c r="AH79" s="455"/>
      <c r="AI79" s="455"/>
      <c r="AJ79" s="455"/>
      <c r="AK79" s="455"/>
    </row>
    <row r="80" spans="1:37">
      <c r="A80" s="4"/>
      <c r="B80" s="455"/>
      <c r="C80" s="3"/>
      <c r="D80" s="4"/>
      <c r="E80" s="4"/>
      <c r="F80" s="4"/>
      <c r="G80" s="4" t="s">
        <v>52</v>
      </c>
      <c r="H80" s="4" t="s">
        <v>53</v>
      </c>
      <c r="I80" s="455"/>
      <c r="J80" s="455"/>
      <c r="K80" s="4"/>
      <c r="L80" s="4"/>
      <c r="M80" s="4"/>
      <c r="N80" s="455"/>
      <c r="O80" s="455"/>
      <c r="P80" s="4"/>
      <c r="Q80" s="4"/>
      <c r="R80" s="4"/>
      <c r="S80" s="4"/>
      <c r="T80" s="4"/>
      <c r="U80" s="4"/>
      <c r="V80" s="4"/>
      <c r="W80" s="4"/>
      <c r="X80" s="4"/>
      <c r="Y80" s="4"/>
      <c r="Z80" s="4"/>
      <c r="AA80" s="4"/>
      <c r="AB80" s="4"/>
      <c r="AC80" s="455"/>
      <c r="AD80" s="455"/>
      <c r="AE80" s="455"/>
      <c r="AF80" s="455"/>
      <c r="AG80" s="455"/>
      <c r="AH80" s="455"/>
      <c r="AI80" s="455"/>
      <c r="AJ80" s="455"/>
      <c r="AK80" s="455"/>
    </row>
    <row r="81" spans="1:37">
      <c r="A81" s="4"/>
      <c r="B81" s="455"/>
      <c r="C81" s="3"/>
      <c r="D81" s="4"/>
      <c r="E81" s="4" t="s">
        <v>28</v>
      </c>
      <c r="F81" s="4" t="s">
        <v>54</v>
      </c>
      <c r="G81" s="4"/>
      <c r="H81" s="4"/>
      <c r="I81" s="4"/>
      <c r="J81" s="4"/>
      <c r="K81" s="4"/>
      <c r="L81" s="4"/>
      <c r="M81" s="4"/>
      <c r="N81" s="455"/>
      <c r="O81" s="455"/>
      <c r="P81" s="4"/>
      <c r="Q81" s="4"/>
      <c r="R81" s="4"/>
      <c r="S81" s="4"/>
      <c r="T81" s="4"/>
      <c r="U81" s="4"/>
      <c r="V81" s="4"/>
      <c r="W81" s="4"/>
      <c r="X81" s="4"/>
      <c r="Y81" s="4"/>
      <c r="Z81" s="4"/>
      <c r="AA81" s="4"/>
      <c r="AB81" s="4"/>
      <c r="AC81" s="455"/>
      <c r="AD81" s="455"/>
      <c r="AE81" s="455"/>
      <c r="AF81" s="455"/>
      <c r="AG81" s="455"/>
      <c r="AH81" s="455"/>
      <c r="AI81" s="455"/>
      <c r="AJ81" s="455"/>
      <c r="AK81" s="455"/>
    </row>
    <row r="82" spans="1:37">
      <c r="A82" s="4"/>
      <c r="B82" s="455"/>
      <c r="C82" s="3"/>
      <c r="D82" s="4"/>
      <c r="E82" s="4"/>
      <c r="F82" s="157"/>
      <c r="G82" s="1561" t="s">
        <v>55</v>
      </c>
      <c r="H82" s="1561"/>
      <c r="I82" s="1561"/>
      <c r="J82" s="1561"/>
      <c r="K82" s="1561"/>
      <c r="L82" s="1561"/>
      <c r="M82" s="1561"/>
      <c r="N82" s="1561"/>
      <c r="O82" s="1561"/>
      <c r="P82" s="1561"/>
      <c r="Q82" s="1561"/>
      <c r="R82" s="1561"/>
      <c r="S82" s="1561"/>
      <c r="T82" s="1561"/>
      <c r="U82" s="1561"/>
      <c r="V82" s="1561"/>
      <c r="W82" s="1561"/>
      <c r="X82" s="1561"/>
      <c r="Y82" s="1561"/>
      <c r="Z82" s="1561"/>
      <c r="AA82" s="1561"/>
      <c r="AB82" s="1561"/>
      <c r="AC82" s="1561"/>
      <c r="AD82" s="1561"/>
      <c r="AE82" s="1561"/>
      <c r="AF82" s="1561"/>
      <c r="AG82" s="1561"/>
      <c r="AH82" s="1561"/>
      <c r="AI82" s="1561"/>
      <c r="AJ82" s="1561"/>
      <c r="AK82" s="1561"/>
    </row>
    <row r="83" spans="1:37">
      <c r="A83" s="4"/>
      <c r="B83" s="455"/>
      <c r="C83" s="3"/>
      <c r="D83" s="4"/>
      <c r="E83" s="4"/>
      <c r="F83" s="4"/>
      <c r="G83" s="1561"/>
      <c r="H83" s="1561"/>
      <c r="I83" s="1561"/>
      <c r="J83" s="1561"/>
      <c r="K83" s="1561"/>
      <c r="L83" s="1561"/>
      <c r="M83" s="1561"/>
      <c r="N83" s="1561"/>
      <c r="O83" s="1561"/>
      <c r="P83" s="1561"/>
      <c r="Q83" s="1561"/>
      <c r="R83" s="1561"/>
      <c r="S83" s="1561"/>
      <c r="T83" s="1561"/>
      <c r="U83" s="1561"/>
      <c r="V83" s="1561"/>
      <c r="W83" s="1561"/>
      <c r="X83" s="1561"/>
      <c r="Y83" s="1561"/>
      <c r="Z83" s="1561"/>
      <c r="AA83" s="1561"/>
      <c r="AB83" s="1561"/>
      <c r="AC83" s="1561"/>
      <c r="AD83" s="1561"/>
      <c r="AE83" s="1561"/>
      <c r="AF83" s="1561"/>
      <c r="AG83" s="1561"/>
      <c r="AH83" s="1561"/>
      <c r="AI83" s="1561"/>
      <c r="AJ83" s="1561"/>
      <c r="AK83" s="1561"/>
    </row>
    <row r="84" spans="1:37" s="455" customFormat="1">
      <c r="A84" s="4"/>
      <c r="C84" s="3"/>
      <c r="D84" s="4"/>
      <c r="E84" s="4"/>
      <c r="F84" s="4"/>
      <c r="G84" s="1561"/>
      <c r="H84" s="1561"/>
      <c r="I84" s="1561"/>
      <c r="J84" s="1561"/>
      <c r="K84" s="1561"/>
      <c r="L84" s="1561"/>
      <c r="M84" s="1561"/>
      <c r="N84" s="1561"/>
      <c r="O84" s="1561"/>
      <c r="P84" s="1561"/>
      <c r="Q84" s="1561"/>
      <c r="R84" s="1561"/>
      <c r="S84" s="1561"/>
      <c r="T84" s="1561"/>
      <c r="U84" s="1561"/>
      <c r="V84" s="1561"/>
      <c r="W84" s="1561"/>
      <c r="X84" s="1561"/>
      <c r="Y84" s="1561"/>
      <c r="Z84" s="1561"/>
      <c r="AA84" s="1561"/>
      <c r="AB84" s="1561"/>
      <c r="AC84" s="1561"/>
      <c r="AD84" s="1561"/>
      <c r="AE84" s="1561"/>
      <c r="AF84" s="1561"/>
      <c r="AG84" s="1561"/>
      <c r="AH84" s="1561"/>
      <c r="AI84" s="1561"/>
      <c r="AJ84" s="1561"/>
      <c r="AK84" s="1561"/>
    </row>
    <row r="85" spans="1:37">
      <c r="A85" s="4"/>
      <c r="B85" s="455"/>
      <c r="C85" s="3"/>
      <c r="D85" s="4"/>
      <c r="E85" s="4" t="s">
        <v>56</v>
      </c>
      <c r="F85" s="4" t="s">
        <v>57</v>
      </c>
      <c r="G85" s="4"/>
      <c r="H85" s="4"/>
      <c r="I85" s="4"/>
      <c r="J85" s="4"/>
      <c r="K85" s="4"/>
      <c r="L85" s="4"/>
      <c r="M85" s="4"/>
      <c r="N85" s="455"/>
      <c r="O85" s="455"/>
      <c r="P85" s="4"/>
      <c r="Q85" s="4"/>
      <c r="R85" s="4"/>
      <c r="S85" s="4"/>
      <c r="T85" s="4"/>
      <c r="U85" s="4"/>
      <c r="V85" s="4"/>
      <c r="W85" s="4"/>
      <c r="X85" s="4"/>
      <c r="Y85" s="4"/>
      <c r="Z85" s="4"/>
      <c r="AA85" s="4"/>
      <c r="AB85" s="4"/>
      <c r="AC85" s="455"/>
      <c r="AD85" s="455"/>
      <c r="AE85" s="455"/>
      <c r="AF85" s="455"/>
      <c r="AG85" s="455"/>
      <c r="AH85" s="455"/>
      <c r="AI85" s="455"/>
      <c r="AJ85" s="455"/>
      <c r="AK85" s="455"/>
    </row>
    <row r="86" spans="1:37">
      <c r="A86" s="4"/>
      <c r="B86" s="455"/>
      <c r="C86" s="3"/>
      <c r="D86" s="4"/>
      <c r="E86" s="4"/>
      <c r="F86" s="157"/>
      <c r="G86" s="1561" t="s">
        <v>58</v>
      </c>
      <c r="H86" s="1561"/>
      <c r="I86" s="1561"/>
      <c r="J86" s="1561"/>
      <c r="K86" s="1561"/>
      <c r="L86" s="1561"/>
      <c r="M86" s="1561"/>
      <c r="N86" s="1561"/>
      <c r="O86" s="1561"/>
      <c r="P86" s="1561"/>
      <c r="Q86" s="1561"/>
      <c r="R86" s="1561"/>
      <c r="S86" s="1561"/>
      <c r="T86" s="1561"/>
      <c r="U86" s="1561"/>
      <c r="V86" s="1561"/>
      <c r="W86" s="1561"/>
      <c r="X86" s="1561"/>
      <c r="Y86" s="1561"/>
      <c r="Z86" s="1561"/>
      <c r="AA86" s="1561"/>
      <c r="AB86" s="1561"/>
      <c r="AC86" s="1561"/>
      <c r="AD86" s="1561"/>
      <c r="AE86" s="1561"/>
      <c r="AF86" s="1561"/>
      <c r="AG86" s="1561"/>
      <c r="AH86" s="1561"/>
      <c r="AI86" s="1561"/>
      <c r="AJ86" s="1561"/>
      <c r="AK86" s="1561"/>
    </row>
    <row r="87" spans="1:37">
      <c r="A87" s="4"/>
      <c r="B87" s="455"/>
      <c r="C87" s="3"/>
      <c r="D87" s="4"/>
      <c r="E87" s="4"/>
      <c r="F87" s="4"/>
      <c r="G87" s="1561"/>
      <c r="H87" s="1561"/>
      <c r="I87" s="1561"/>
      <c r="J87" s="1561"/>
      <c r="K87" s="1561"/>
      <c r="L87" s="1561"/>
      <c r="M87" s="1561"/>
      <c r="N87" s="1561"/>
      <c r="O87" s="1561"/>
      <c r="P87" s="1561"/>
      <c r="Q87" s="1561"/>
      <c r="R87" s="1561"/>
      <c r="S87" s="1561"/>
      <c r="T87" s="1561"/>
      <c r="U87" s="1561"/>
      <c r="V87" s="1561"/>
      <c r="W87" s="1561"/>
      <c r="X87" s="1561"/>
      <c r="Y87" s="1561"/>
      <c r="Z87" s="1561"/>
      <c r="AA87" s="1561"/>
      <c r="AB87" s="1561"/>
      <c r="AC87" s="1561"/>
      <c r="AD87" s="1561"/>
      <c r="AE87" s="1561"/>
      <c r="AF87" s="1561"/>
      <c r="AG87" s="1561"/>
      <c r="AH87" s="1561"/>
      <c r="AI87" s="1561"/>
      <c r="AJ87" s="1561"/>
      <c r="AK87" s="1561"/>
    </row>
    <row r="88" spans="1:37">
      <c r="A88" s="4"/>
      <c r="B88" s="455"/>
      <c r="C88" s="3"/>
      <c r="D88" s="4"/>
      <c r="E88" s="4"/>
      <c r="F88" s="455"/>
      <c r="G88" s="1561"/>
      <c r="H88" s="1561"/>
      <c r="I88" s="1561"/>
      <c r="J88" s="1561"/>
      <c r="K88" s="1561"/>
      <c r="L88" s="1561"/>
      <c r="M88" s="1561"/>
      <c r="N88" s="1561"/>
      <c r="O88" s="1561"/>
      <c r="P88" s="1561"/>
      <c r="Q88" s="1561"/>
      <c r="R88" s="1561"/>
      <c r="S88" s="1561"/>
      <c r="T88" s="1561"/>
      <c r="U88" s="1561"/>
      <c r="V88" s="1561"/>
      <c r="W88" s="1561"/>
      <c r="X88" s="1561"/>
      <c r="Y88" s="1561"/>
      <c r="Z88" s="1561"/>
      <c r="AA88" s="1561"/>
      <c r="AB88" s="1561"/>
      <c r="AC88" s="1561"/>
      <c r="AD88" s="1561"/>
      <c r="AE88" s="1561"/>
      <c r="AF88" s="1561"/>
      <c r="AG88" s="1561"/>
      <c r="AH88" s="1561"/>
      <c r="AI88" s="1561"/>
      <c r="AJ88" s="1561"/>
      <c r="AK88" s="1561"/>
    </row>
    <row r="89" spans="1:37">
      <c r="A89" s="4"/>
      <c r="B89" s="455"/>
      <c r="C89" s="3"/>
      <c r="D89" s="4"/>
      <c r="E89" s="4" t="s">
        <v>59</v>
      </c>
      <c r="F89" s="455" t="s">
        <v>60</v>
      </c>
      <c r="G89" s="4"/>
      <c r="H89" s="455"/>
      <c r="I89" s="455"/>
      <c r="J89" s="455"/>
      <c r="K89" s="455"/>
      <c r="L89" s="4"/>
      <c r="M89" s="4"/>
      <c r="N89" s="455"/>
      <c r="O89" s="455"/>
      <c r="P89" s="4"/>
      <c r="Q89" s="4"/>
      <c r="R89" s="4"/>
      <c r="S89" s="4"/>
      <c r="T89" s="4"/>
      <c r="U89" s="4"/>
      <c r="V89" s="4"/>
      <c r="W89" s="4"/>
      <c r="X89" s="4"/>
      <c r="Y89" s="4"/>
      <c r="Z89" s="4"/>
      <c r="AA89" s="4"/>
      <c r="AB89" s="4"/>
      <c r="AC89" s="455"/>
      <c r="AD89" s="455"/>
      <c r="AE89" s="455"/>
      <c r="AF89" s="455"/>
      <c r="AG89" s="455"/>
      <c r="AH89" s="455"/>
      <c r="AI89" s="455"/>
      <c r="AJ89" s="455"/>
      <c r="AK89" s="455"/>
    </row>
    <row r="90" spans="1:37">
      <c r="A90" s="4"/>
      <c r="B90" s="455"/>
      <c r="C90" s="3"/>
      <c r="D90" s="4"/>
      <c r="E90" s="4"/>
      <c r="F90" s="455"/>
      <c r="G90" s="1569" t="s">
        <v>61</v>
      </c>
      <c r="H90" s="1569"/>
      <c r="I90" s="1569"/>
      <c r="J90" s="1569"/>
      <c r="K90" s="1569"/>
      <c r="L90" s="1569"/>
      <c r="M90" s="1569"/>
      <c r="N90" s="1569"/>
      <c r="O90" s="1569"/>
      <c r="P90" s="1569"/>
      <c r="Q90" s="1569"/>
      <c r="R90" s="1569"/>
      <c r="S90" s="1569"/>
      <c r="T90" s="1569"/>
      <c r="U90" s="1569"/>
      <c r="V90" s="1569"/>
      <c r="W90" s="1569"/>
      <c r="X90" s="1569"/>
      <c r="Y90" s="1569"/>
      <c r="Z90" s="1569"/>
      <c r="AA90" s="1569"/>
      <c r="AB90" s="1569"/>
      <c r="AC90" s="1569"/>
      <c r="AD90" s="1569"/>
      <c r="AE90" s="1569"/>
      <c r="AF90" s="1569"/>
      <c r="AG90" s="1569"/>
      <c r="AH90" s="1569"/>
      <c r="AI90" s="1569"/>
      <c r="AJ90" s="1569"/>
      <c r="AK90" s="1569"/>
    </row>
    <row r="91" spans="1:37" s="455" customFormat="1">
      <c r="A91" s="4"/>
      <c r="C91" s="3"/>
      <c r="D91" s="4"/>
      <c r="E91" s="4"/>
      <c r="G91" s="1569"/>
      <c r="H91" s="1569"/>
      <c r="I91" s="1569"/>
      <c r="J91" s="1569"/>
      <c r="K91" s="1569"/>
      <c r="L91" s="1569"/>
      <c r="M91" s="1569"/>
      <c r="N91" s="1569"/>
      <c r="O91" s="1569"/>
      <c r="P91" s="1569"/>
      <c r="Q91" s="1569"/>
      <c r="R91" s="1569"/>
      <c r="S91" s="1569"/>
      <c r="T91" s="1569"/>
      <c r="U91" s="1569"/>
      <c r="V91" s="1569"/>
      <c r="W91" s="1569"/>
      <c r="X91" s="1569"/>
      <c r="Y91" s="1569"/>
      <c r="Z91" s="1569"/>
      <c r="AA91" s="1569"/>
      <c r="AB91" s="1569"/>
      <c r="AC91" s="1569"/>
      <c r="AD91" s="1569"/>
      <c r="AE91" s="1569"/>
      <c r="AF91" s="1569"/>
      <c r="AG91" s="1569"/>
      <c r="AH91" s="1569"/>
      <c r="AI91" s="1569"/>
      <c r="AJ91" s="1569"/>
      <c r="AK91" s="1569"/>
    </row>
    <row r="92" spans="1:37">
      <c r="A92" s="4"/>
      <c r="B92" s="455"/>
      <c r="C92" s="3"/>
      <c r="D92" s="4"/>
      <c r="E92" s="4"/>
      <c r="F92" s="455"/>
      <c r="G92" s="1569"/>
      <c r="H92" s="1569"/>
      <c r="I92" s="1569"/>
      <c r="J92" s="1569"/>
      <c r="K92" s="1569"/>
      <c r="L92" s="1569"/>
      <c r="M92" s="1569"/>
      <c r="N92" s="1569"/>
      <c r="O92" s="1569"/>
      <c r="P92" s="1569"/>
      <c r="Q92" s="1569"/>
      <c r="R92" s="1569"/>
      <c r="S92" s="1569"/>
      <c r="T92" s="1569"/>
      <c r="U92" s="1569"/>
      <c r="V92" s="1569"/>
      <c r="W92" s="1569"/>
      <c r="X92" s="1569"/>
      <c r="Y92" s="1569"/>
      <c r="Z92" s="1569"/>
      <c r="AA92" s="1569"/>
      <c r="AB92" s="1569"/>
      <c r="AC92" s="1569"/>
      <c r="AD92" s="1569"/>
      <c r="AE92" s="1569"/>
      <c r="AF92" s="1569"/>
      <c r="AG92" s="1569"/>
      <c r="AH92" s="1569"/>
      <c r="AI92" s="1569"/>
      <c r="AJ92" s="1569"/>
      <c r="AK92" s="1569"/>
    </row>
    <row r="93" spans="1:37">
      <c r="A93" s="4"/>
      <c r="B93" s="455"/>
      <c r="C93" s="3"/>
      <c r="D93" s="4"/>
      <c r="E93" s="4" t="s">
        <v>62</v>
      </c>
      <c r="F93" s="4" t="s">
        <v>63</v>
      </c>
      <c r="G93" s="4"/>
      <c r="H93" s="4"/>
      <c r="I93" s="4"/>
      <c r="J93" s="4"/>
      <c r="K93" s="4"/>
      <c r="L93" s="4"/>
      <c r="M93" s="4"/>
      <c r="N93" s="455"/>
      <c r="O93" s="455"/>
      <c r="P93" s="4"/>
      <c r="Q93" s="4"/>
      <c r="R93" s="4"/>
      <c r="S93" s="4"/>
      <c r="T93" s="4"/>
      <c r="U93" s="4"/>
      <c r="V93" s="4"/>
      <c r="W93" s="4"/>
      <c r="X93" s="4"/>
      <c r="Y93" s="4"/>
      <c r="Z93" s="4"/>
      <c r="AA93" s="4"/>
      <c r="AB93" s="4"/>
      <c r="AC93" s="455"/>
      <c r="AD93" s="455"/>
      <c r="AE93" s="455"/>
      <c r="AF93" s="455"/>
      <c r="AG93" s="455"/>
      <c r="AH93" s="455"/>
      <c r="AI93" s="455"/>
      <c r="AJ93" s="455"/>
      <c r="AK93" s="455"/>
    </row>
    <row r="94" spans="1:37">
      <c r="A94" s="4"/>
      <c r="B94" s="455"/>
      <c r="C94" s="3"/>
      <c r="D94" s="4"/>
      <c r="E94" s="4"/>
      <c r="F94" s="4"/>
      <c r="G94" s="1561" t="s">
        <v>64</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row>
    <row r="95" spans="1:37">
      <c r="A95" s="4"/>
      <c r="B95" s="455"/>
      <c r="C95" s="3"/>
      <c r="D95" s="4"/>
      <c r="E95" s="4"/>
      <c r="F95" s="45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row>
    <row r="96" spans="1:37">
      <c r="A96" s="4"/>
      <c r="B96" s="455"/>
      <c r="C96" s="3"/>
      <c r="D96" s="4"/>
      <c r="E96" s="4" t="s">
        <v>65</v>
      </c>
      <c r="F96" s="1414" t="s">
        <v>66</v>
      </c>
      <c r="G96" s="1414"/>
      <c r="H96" s="455"/>
      <c r="I96" s="455"/>
      <c r="J96" s="455"/>
      <c r="K96" s="455"/>
      <c r="L96" s="4"/>
      <c r="M96" s="4"/>
      <c r="N96" s="455"/>
      <c r="O96" s="455"/>
      <c r="P96" s="4"/>
      <c r="Q96" s="4"/>
      <c r="R96" s="4"/>
      <c r="S96" s="4"/>
      <c r="T96" s="4"/>
      <c r="U96" s="4"/>
      <c r="V96" s="4"/>
      <c r="W96" s="4"/>
      <c r="X96" s="4"/>
      <c r="Y96" s="4"/>
      <c r="Z96" s="4"/>
      <c r="AA96" s="4"/>
      <c r="AB96" s="4"/>
      <c r="AC96" s="455"/>
      <c r="AD96" s="455"/>
      <c r="AE96" s="455"/>
      <c r="AF96" s="455"/>
      <c r="AG96" s="455"/>
      <c r="AH96" s="455"/>
      <c r="AI96" s="455"/>
      <c r="AJ96" s="455"/>
      <c r="AK96" s="455"/>
    </row>
    <row r="97" spans="1:38">
      <c r="A97" s="4"/>
      <c r="B97" s="455"/>
      <c r="C97" s="3"/>
      <c r="D97" s="4"/>
      <c r="E97" s="4"/>
      <c r="F97" s="455"/>
      <c r="G97" s="1561" t="s">
        <v>67</v>
      </c>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455"/>
    </row>
    <row r="98" spans="1:38">
      <c r="A98" s="4"/>
      <c r="B98" s="455"/>
      <c r="C98" s="116"/>
      <c r="D98" s="438"/>
      <c r="E98" s="438"/>
      <c r="F98" s="437"/>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437"/>
    </row>
    <row r="99" spans="1:38">
      <c r="A99" s="4"/>
      <c r="B99" s="455"/>
      <c r="C99" s="116"/>
      <c r="D99" s="438"/>
      <c r="E99" s="438"/>
      <c r="F99" s="437"/>
      <c r="G99" s="1561"/>
      <c r="H99" s="1561"/>
      <c r="I99" s="1561"/>
      <c r="J99" s="1561"/>
      <c r="K99" s="1561"/>
      <c r="L99" s="1561"/>
      <c r="M99" s="1561"/>
      <c r="N99" s="1561"/>
      <c r="O99" s="1561"/>
      <c r="P99" s="1561"/>
      <c r="Q99" s="1561"/>
      <c r="R99" s="1561"/>
      <c r="S99" s="1561"/>
      <c r="T99" s="1561"/>
      <c r="U99" s="1561"/>
      <c r="V99" s="1561"/>
      <c r="W99" s="1561"/>
      <c r="X99" s="1561"/>
      <c r="Y99" s="1561"/>
      <c r="Z99" s="1561"/>
      <c r="AA99" s="1561"/>
      <c r="AB99" s="1561"/>
      <c r="AC99" s="1561"/>
      <c r="AD99" s="1561"/>
      <c r="AE99" s="1561"/>
      <c r="AF99" s="1561"/>
      <c r="AG99" s="1561"/>
      <c r="AH99" s="1561"/>
      <c r="AI99" s="1561"/>
      <c r="AJ99" s="1561"/>
      <c r="AK99" s="1561"/>
      <c r="AL99" s="437"/>
    </row>
    <row r="100" spans="1:38">
      <c r="A100" s="4"/>
      <c r="B100" s="455"/>
      <c r="C100" s="437"/>
      <c r="D100" s="278"/>
      <c r="E100" s="1570" t="s">
        <v>68</v>
      </c>
      <c r="F100" s="1570"/>
      <c r="G100" s="1570"/>
      <c r="H100" s="1570"/>
      <c r="I100" s="1570"/>
      <c r="J100" s="1570"/>
      <c r="K100" s="1570"/>
      <c r="L100" s="1570"/>
      <c r="M100" s="1570"/>
      <c r="N100" s="1570"/>
      <c r="O100" s="1570"/>
      <c r="P100" s="1570"/>
      <c r="Q100" s="1570"/>
      <c r="R100" s="1570"/>
      <c r="S100" s="1570"/>
      <c r="T100" s="1570"/>
      <c r="U100" s="1570"/>
      <c r="V100" s="1570"/>
      <c r="W100" s="1570"/>
      <c r="X100" s="1570"/>
      <c r="Y100" s="1570"/>
      <c r="Z100" s="1570"/>
      <c r="AA100" s="1570"/>
      <c r="AB100" s="1570"/>
      <c r="AC100" s="1570"/>
      <c r="AD100" s="1570"/>
      <c r="AE100" s="1570"/>
      <c r="AF100" s="1570"/>
      <c r="AG100" s="1570"/>
      <c r="AH100" s="1570"/>
      <c r="AI100" s="1570"/>
      <c r="AJ100" s="1570"/>
      <c r="AK100" s="1570"/>
      <c r="AL100" s="437"/>
    </row>
    <row r="101" spans="1:38">
      <c r="A101" s="4"/>
      <c r="B101" s="455"/>
      <c r="C101" s="455"/>
      <c r="D101" s="98"/>
      <c r="E101" s="1570"/>
      <c r="F101" s="1570"/>
      <c r="G101" s="1570"/>
      <c r="H101" s="1570"/>
      <c r="I101" s="1570"/>
      <c r="J101" s="1570"/>
      <c r="K101" s="1570"/>
      <c r="L101" s="1570"/>
      <c r="M101" s="1570"/>
      <c r="N101" s="1570"/>
      <c r="O101" s="1570"/>
      <c r="P101" s="1570"/>
      <c r="Q101" s="1570"/>
      <c r="R101" s="1570"/>
      <c r="S101" s="1570"/>
      <c r="T101" s="1570"/>
      <c r="U101" s="1570"/>
      <c r="V101" s="1570"/>
      <c r="W101" s="1570"/>
      <c r="X101" s="1570"/>
      <c r="Y101" s="1570"/>
      <c r="Z101" s="1570"/>
      <c r="AA101" s="1570"/>
      <c r="AB101" s="1570"/>
      <c r="AC101" s="1570"/>
      <c r="AD101" s="1570"/>
      <c r="AE101" s="1570"/>
      <c r="AF101" s="1570"/>
      <c r="AG101" s="1570"/>
      <c r="AH101" s="1570"/>
      <c r="AI101" s="1570"/>
      <c r="AJ101" s="1570"/>
      <c r="AK101" s="1570"/>
      <c r="AL101" s="455"/>
    </row>
    <row r="102" spans="1:38">
      <c r="A102" s="4"/>
      <c r="B102" s="124"/>
      <c r="C102" s="98"/>
      <c r="D102" s="98"/>
      <c r="E102" s="124"/>
      <c r="F102" s="98"/>
      <c r="G102" s="98"/>
      <c r="H102" s="98"/>
      <c r="I102" s="3"/>
      <c r="J102" s="3"/>
      <c r="K102" s="3"/>
      <c r="L102" s="3"/>
      <c r="M102" s="3"/>
      <c r="N102" s="3"/>
      <c r="O102" s="455"/>
      <c r="P102" s="4"/>
      <c r="Q102" s="4"/>
      <c r="R102" s="4"/>
      <c r="S102" s="4"/>
      <c r="T102" s="4"/>
      <c r="U102" s="4"/>
      <c r="V102" s="4"/>
      <c r="W102" s="4"/>
      <c r="X102" s="4"/>
      <c r="Y102" s="4"/>
      <c r="Z102" s="4"/>
      <c r="AA102" s="4"/>
      <c r="AB102" s="4"/>
      <c r="AC102" s="455"/>
      <c r="AD102" s="455"/>
      <c r="AE102" s="455"/>
      <c r="AF102" s="455"/>
      <c r="AG102" s="455"/>
      <c r="AH102" s="455"/>
      <c r="AI102" s="455"/>
      <c r="AJ102" s="455"/>
      <c r="AK102" s="455"/>
      <c r="AL102" s="455"/>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55"/>
      <c r="B104" s="3"/>
      <c r="C104" s="3"/>
      <c r="D104" s="3"/>
      <c r="E104" s="3"/>
      <c r="F104" s="3"/>
      <c r="G104" s="3"/>
      <c r="H104" s="3"/>
      <c r="I104" s="3"/>
      <c r="J104" s="3"/>
      <c r="K104" s="3"/>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55"/>
      <c r="B106" s="3"/>
      <c r="C106" s="3"/>
      <c r="D106" s="3" t="s">
        <v>3</v>
      </c>
      <c r="E106" s="3" t="s">
        <v>72</v>
      </c>
      <c r="F106" s="3"/>
      <c r="G106" s="3"/>
      <c r="H106" s="3"/>
      <c r="I106" s="3"/>
      <c r="J106" s="3"/>
      <c r="K106" s="3"/>
      <c r="L106" s="3"/>
      <c r="M106" s="3"/>
      <c r="N106" s="455"/>
      <c r="O106" s="455"/>
      <c r="P106" s="455"/>
      <c r="Q106" s="455"/>
      <c r="R106" s="455"/>
      <c r="S106" s="455"/>
      <c r="T106" s="455"/>
      <c r="U106" s="455"/>
      <c r="V106" s="455"/>
      <c r="W106" s="455"/>
      <c r="X106" s="455"/>
      <c r="Y106" s="455"/>
      <c r="Z106" s="455"/>
      <c r="AA106" s="455"/>
      <c r="AB106" s="455"/>
      <c r="AC106" s="455"/>
      <c r="AD106" s="455"/>
      <c r="AE106" s="455"/>
      <c r="AF106" s="455"/>
      <c r="AG106" s="455"/>
      <c r="AH106" s="455"/>
      <c r="AI106" s="455"/>
      <c r="AJ106" s="455"/>
      <c r="AK106" s="455"/>
      <c r="AL106" s="455"/>
    </row>
    <row r="107" spans="1:38">
      <c r="A107" s="455"/>
      <c r="B107" s="3"/>
      <c r="C107" s="3"/>
      <c r="D107" s="455"/>
      <c r="E107" s="4" t="s">
        <v>17</v>
      </c>
      <c r="F107" s="97" t="s">
        <v>73</v>
      </c>
      <c r="G107" s="3"/>
      <c r="H107" s="3"/>
      <c r="I107" s="3"/>
      <c r="J107" s="3"/>
      <c r="K107" s="3"/>
      <c r="L107" s="455"/>
      <c r="M107" s="455"/>
      <c r="N107" s="455"/>
      <c r="O107" s="455"/>
      <c r="P107" s="455"/>
      <c r="Q107" s="455"/>
      <c r="R107" s="455"/>
      <c r="S107" s="455"/>
      <c r="T107" s="455"/>
      <c r="U107" s="455"/>
      <c r="V107" s="455"/>
      <c r="W107" s="455"/>
      <c r="X107" s="455"/>
      <c r="Y107" s="455"/>
      <c r="Z107" s="455"/>
      <c r="AA107" s="455"/>
      <c r="AB107" s="455"/>
      <c r="AC107" s="455"/>
      <c r="AD107" s="455"/>
      <c r="AE107" s="455"/>
      <c r="AF107" s="455"/>
      <c r="AG107" s="455"/>
      <c r="AH107" s="455"/>
      <c r="AI107" s="455"/>
      <c r="AJ107" s="455"/>
      <c r="AK107" s="455"/>
      <c r="AL107" s="455"/>
    </row>
    <row r="108" spans="1:38">
      <c r="A108" s="455"/>
      <c r="B108" s="455"/>
      <c r="C108" s="455"/>
      <c r="D108" s="455"/>
      <c r="E108" s="438"/>
      <c r="F108" s="437" t="s">
        <v>74</v>
      </c>
      <c r="G108" s="437"/>
      <c r="H108" s="437"/>
      <c r="I108" s="437"/>
      <c r="J108" s="437"/>
      <c r="K108" s="437"/>
      <c r="L108" s="437"/>
      <c r="M108" s="437"/>
      <c r="N108" s="455"/>
      <c r="O108" s="455"/>
      <c r="P108" s="455"/>
      <c r="Q108" s="455"/>
      <c r="R108" s="455"/>
      <c r="S108" s="455"/>
      <c r="T108" s="455"/>
      <c r="U108" s="455"/>
      <c r="V108" s="455"/>
      <c r="W108" s="455"/>
      <c r="X108" s="455"/>
      <c r="Y108" s="455"/>
      <c r="Z108" s="455"/>
      <c r="AA108" s="455"/>
      <c r="AB108" s="455"/>
      <c r="AC108" s="455"/>
      <c r="AD108" s="455"/>
      <c r="AE108" s="455"/>
      <c r="AF108" s="455"/>
      <c r="AG108" s="455"/>
      <c r="AH108" s="455"/>
      <c r="AI108" s="455"/>
      <c r="AJ108" s="455"/>
      <c r="AK108" s="455"/>
      <c r="AL108" s="455"/>
    </row>
    <row r="109" spans="1:38">
      <c r="A109" s="455"/>
      <c r="B109" s="455"/>
      <c r="C109" s="455"/>
      <c r="D109" s="455"/>
      <c r="E109" s="4"/>
      <c r="F109" s="455" t="s">
        <v>75</v>
      </c>
      <c r="G109" s="7"/>
      <c r="H109" s="455"/>
      <c r="I109" s="45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c r="AH109" s="455"/>
      <c r="AI109" s="455"/>
      <c r="AJ109" s="455"/>
      <c r="AK109" s="455"/>
      <c r="AL109" s="455"/>
    </row>
    <row r="110" spans="1:38">
      <c r="A110" s="455"/>
      <c r="B110" s="455"/>
      <c r="C110" s="455"/>
      <c r="D110" s="455"/>
      <c r="E110" s="4"/>
      <c r="F110" s="455"/>
      <c r="G110" s="455"/>
      <c r="H110" s="455"/>
      <c r="I110" s="455"/>
      <c r="J110" s="455"/>
      <c r="K110" s="455"/>
      <c r="L110" s="455"/>
      <c r="M110" s="455"/>
      <c r="N110" s="455"/>
      <c r="O110" s="455"/>
      <c r="P110" s="455"/>
      <c r="Q110" s="455"/>
      <c r="R110" s="455"/>
      <c r="S110" s="455"/>
      <c r="T110" s="455"/>
      <c r="U110" s="455"/>
      <c r="V110" s="455"/>
      <c r="W110" s="455"/>
      <c r="X110" s="455"/>
      <c r="Y110" s="455"/>
      <c r="Z110" s="455"/>
      <c r="AA110" s="455"/>
      <c r="AB110" s="455"/>
      <c r="AC110" s="455"/>
      <c r="AD110" s="455"/>
      <c r="AE110" s="455"/>
      <c r="AF110" s="455"/>
      <c r="AG110" s="455"/>
      <c r="AH110" s="455"/>
      <c r="AI110" s="455"/>
      <c r="AJ110" s="455"/>
      <c r="AK110" s="455"/>
      <c r="AL110" s="455"/>
    </row>
    <row r="111" spans="1:38">
      <c r="A111" s="455"/>
      <c r="B111" s="455"/>
      <c r="C111" s="455"/>
      <c r="D111" s="455"/>
      <c r="E111" s="4" t="s">
        <v>30</v>
      </c>
      <c r="F111" s="97" t="s">
        <v>76</v>
      </c>
      <c r="G111" s="3"/>
      <c r="H111" s="3"/>
      <c r="I111" s="3"/>
      <c r="J111" s="3"/>
      <c r="K111" s="455"/>
      <c r="L111" s="455"/>
      <c r="M111" s="455"/>
      <c r="N111" s="455"/>
      <c r="O111" s="455"/>
      <c r="P111" s="455"/>
      <c r="Q111" s="455"/>
      <c r="R111" s="455"/>
      <c r="S111" s="455"/>
      <c r="T111" s="455"/>
      <c r="U111" s="455"/>
      <c r="V111" s="455"/>
      <c r="W111" s="455"/>
      <c r="X111" s="455"/>
      <c r="Y111" s="455"/>
      <c r="Z111" s="455"/>
      <c r="AA111" s="455"/>
      <c r="AB111" s="455"/>
      <c r="AC111" s="455"/>
      <c r="AD111" s="455"/>
      <c r="AE111" s="455"/>
      <c r="AF111" s="455"/>
      <c r="AG111" s="455"/>
      <c r="AH111" s="455"/>
      <c r="AI111" s="455"/>
      <c r="AJ111" s="455"/>
      <c r="AK111" s="455"/>
      <c r="AL111" s="455"/>
    </row>
    <row r="112" spans="1:38" s="1" customFormat="1">
      <c r="A112" s="455"/>
      <c r="B112" s="455"/>
      <c r="C112" s="455"/>
      <c r="D112" s="455"/>
      <c r="E112" s="4"/>
      <c r="F112" s="455" t="s">
        <v>77</v>
      </c>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455"/>
      <c r="AD112" s="455"/>
      <c r="AE112" s="455"/>
      <c r="AF112" s="455"/>
      <c r="AG112" s="455"/>
      <c r="AH112" s="455"/>
      <c r="AI112" s="455"/>
      <c r="AJ112" s="455"/>
      <c r="AK112" s="455"/>
      <c r="AL112" s="455"/>
    </row>
    <row r="113" spans="1:38">
      <c r="A113" s="455"/>
      <c r="B113" s="455"/>
      <c r="C113" s="455"/>
      <c r="D113" s="455"/>
      <c r="E113" s="4"/>
      <c r="F113" s="455"/>
      <c r="G113" s="455"/>
      <c r="H113" s="455"/>
      <c r="I113" s="455"/>
      <c r="J113" s="455"/>
      <c r="K113" s="455"/>
      <c r="L113" s="455"/>
      <c r="M113" s="455"/>
      <c r="N113" s="455"/>
      <c r="O113" s="455"/>
      <c r="P113" s="455"/>
      <c r="Q113" s="455"/>
      <c r="R113" s="455"/>
      <c r="S113" s="455"/>
      <c r="T113" s="455"/>
      <c r="U113" s="455"/>
      <c r="V113" s="455"/>
      <c r="W113" s="455"/>
      <c r="X113" s="455"/>
      <c r="Y113" s="455"/>
      <c r="Z113" s="455"/>
      <c r="AA113" s="455"/>
      <c r="AB113" s="455"/>
      <c r="AC113" s="455"/>
      <c r="AD113" s="455"/>
      <c r="AE113" s="455"/>
      <c r="AF113" s="455"/>
      <c r="AG113" s="455"/>
      <c r="AH113" s="455"/>
      <c r="AI113" s="455"/>
      <c r="AJ113" s="455"/>
      <c r="AK113" s="455"/>
      <c r="AL113" s="455"/>
    </row>
    <row r="114" spans="1:38">
      <c r="A114" s="455"/>
      <c r="B114" s="455"/>
      <c r="C114" s="455"/>
      <c r="D114" s="455"/>
      <c r="E114" s="4" t="s">
        <v>38</v>
      </c>
      <c r="F114" s="97" t="s">
        <v>78</v>
      </c>
      <c r="G114" s="3"/>
      <c r="H114" s="3"/>
      <c r="I114" s="3"/>
      <c r="J114" s="3"/>
      <c r="K114" s="3"/>
      <c r="L114" s="3"/>
      <c r="M114" s="3"/>
      <c r="N114" s="3"/>
      <c r="O114" s="3"/>
      <c r="P114" s="3"/>
      <c r="Q114" s="455"/>
      <c r="R114" s="455"/>
      <c r="S114" s="455"/>
      <c r="T114" s="455"/>
      <c r="U114" s="455"/>
      <c r="V114" s="455"/>
      <c r="W114" s="455"/>
      <c r="X114" s="455"/>
      <c r="Y114" s="455"/>
      <c r="Z114" s="455"/>
      <c r="AA114" s="455"/>
      <c r="AB114" s="455"/>
      <c r="AC114" s="455"/>
      <c r="AD114" s="455"/>
      <c r="AE114" s="455"/>
      <c r="AF114" s="455"/>
      <c r="AG114" s="455"/>
      <c r="AH114" s="455"/>
      <c r="AI114" s="455"/>
      <c r="AJ114" s="455"/>
      <c r="AK114" s="455"/>
      <c r="AL114" s="455"/>
    </row>
    <row r="115" spans="1:38">
      <c r="A115" s="455"/>
      <c r="B115" s="455"/>
      <c r="C115" s="455"/>
      <c r="D115" s="455"/>
      <c r="E115" s="4"/>
      <c r="F115" s="4" t="s">
        <v>79</v>
      </c>
      <c r="G115" s="455"/>
      <c r="H115" s="455"/>
      <c r="I115" s="455"/>
      <c r="J115" s="455"/>
      <c r="K115" s="455"/>
      <c r="L115" s="455"/>
      <c r="M115" s="455"/>
      <c r="N115" s="455"/>
      <c r="O115" s="455"/>
      <c r="P115" s="455"/>
      <c r="Q115" s="455"/>
      <c r="R115" s="455"/>
      <c r="S115" s="455"/>
      <c r="T115" s="455"/>
      <c r="U115" s="455"/>
      <c r="V115" s="455"/>
      <c r="W115" s="455"/>
      <c r="X115" s="455"/>
      <c r="Y115" s="455"/>
      <c r="Z115" s="455"/>
      <c r="AA115" s="455"/>
      <c r="AB115" s="455"/>
      <c r="AC115" s="455"/>
      <c r="AD115" s="455"/>
      <c r="AE115" s="455"/>
      <c r="AF115" s="455"/>
      <c r="AG115" s="455"/>
      <c r="AH115" s="455"/>
      <c r="AI115" s="455"/>
      <c r="AJ115" s="455"/>
      <c r="AK115" s="455"/>
      <c r="AL115" s="455"/>
    </row>
    <row r="116" spans="1:38" s="7" customFormat="1" ht="12.75" customHeight="1">
      <c r="A116" s="455"/>
      <c r="B116" s="455"/>
      <c r="C116" s="455"/>
      <c r="D116" s="455"/>
      <c r="E116" s="455"/>
      <c r="F116" s="4" t="s">
        <v>80</v>
      </c>
      <c r="G116" s="455"/>
      <c r="H116" s="455"/>
      <c r="I116" s="455"/>
      <c r="J116" s="455"/>
      <c r="K116" s="455"/>
      <c r="L116" s="455"/>
      <c r="M116" s="455"/>
      <c r="N116" s="455"/>
      <c r="O116" s="455"/>
      <c r="P116" s="455"/>
      <c r="Q116" s="455"/>
      <c r="R116" s="455"/>
      <c r="S116" s="455"/>
      <c r="T116" s="455"/>
      <c r="U116" s="455"/>
      <c r="V116" s="455"/>
      <c r="W116" s="455"/>
      <c r="X116" s="455"/>
      <c r="Y116" s="455"/>
      <c r="Z116" s="455"/>
      <c r="AA116" s="455"/>
      <c r="AB116" s="455"/>
      <c r="AC116" s="455"/>
      <c r="AD116" s="455"/>
      <c r="AE116" s="455"/>
      <c r="AF116" s="455"/>
      <c r="AG116" s="455"/>
      <c r="AH116" s="455"/>
      <c r="AI116" s="455"/>
      <c r="AJ116" s="455"/>
      <c r="AK116" s="455"/>
      <c r="AL116" s="455"/>
    </row>
    <row r="117" spans="1:38">
      <c r="A117" s="455"/>
      <c r="B117" s="455"/>
      <c r="C117" s="455"/>
      <c r="D117" s="455"/>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5"/>
      <c r="AA117" s="455"/>
      <c r="AB117" s="455"/>
      <c r="AC117" s="455"/>
      <c r="AD117" s="455"/>
      <c r="AE117" s="455"/>
      <c r="AF117" s="455"/>
      <c r="AG117" s="455"/>
      <c r="AH117" s="455"/>
      <c r="AI117" s="455"/>
      <c r="AJ117" s="455"/>
      <c r="AK117" s="455"/>
      <c r="AL117" s="455"/>
    </row>
    <row r="118" spans="1:38">
      <c r="A118" s="455"/>
      <c r="B118" s="455"/>
      <c r="C118" s="455"/>
      <c r="D118" s="455"/>
      <c r="E118" s="455" t="s">
        <v>81</v>
      </c>
      <c r="F118" s="97" t="s">
        <v>82</v>
      </c>
      <c r="G118" s="455"/>
      <c r="H118" s="455"/>
      <c r="I118" s="455"/>
      <c r="J118" s="455"/>
      <c r="K118" s="455"/>
      <c r="L118" s="455"/>
      <c r="M118" s="455"/>
      <c r="N118" s="455"/>
      <c r="O118" s="455"/>
      <c r="P118" s="455"/>
      <c r="Q118" s="455"/>
      <c r="R118" s="455"/>
      <c r="S118" s="455"/>
      <c r="T118" s="455"/>
      <c r="U118" s="455"/>
      <c r="V118" s="455"/>
      <c r="W118" s="455"/>
      <c r="X118" s="455"/>
      <c r="Y118" s="455"/>
      <c r="Z118" s="455"/>
      <c r="AA118" s="455"/>
      <c r="AB118" s="455"/>
      <c r="AC118" s="455"/>
      <c r="AD118" s="455"/>
      <c r="AE118" s="455"/>
      <c r="AF118" s="455"/>
      <c r="AG118" s="455"/>
      <c r="AH118" s="455"/>
      <c r="AI118" s="455"/>
      <c r="AJ118" s="455"/>
      <c r="AK118" s="455"/>
      <c r="AL118" s="455"/>
    </row>
    <row r="119" spans="1:38">
      <c r="A119" s="455"/>
      <c r="B119" s="455"/>
      <c r="C119" s="455"/>
      <c r="D119" s="455"/>
      <c r="E119" s="455"/>
      <c r="F119" s="4" t="s">
        <v>83</v>
      </c>
      <c r="G119" s="4"/>
      <c r="H119" s="455"/>
      <c r="I119" s="455"/>
      <c r="J119" s="455"/>
      <c r="K119" s="455"/>
      <c r="L119" s="455"/>
      <c r="M119" s="455"/>
      <c r="N119" s="455"/>
      <c r="O119" s="455"/>
      <c r="P119" s="455"/>
      <c r="Q119" s="455"/>
      <c r="R119" s="455"/>
      <c r="S119" s="455"/>
      <c r="T119" s="455"/>
      <c r="U119" s="455"/>
      <c r="V119" s="455"/>
      <c r="W119" s="455"/>
      <c r="X119" s="455"/>
      <c r="Y119" s="455"/>
      <c r="Z119" s="455"/>
      <c r="AA119" s="455"/>
      <c r="AB119" s="455"/>
      <c r="AC119" s="455"/>
      <c r="AD119" s="455"/>
      <c r="AE119" s="455"/>
      <c r="AF119" s="455"/>
      <c r="AG119" s="455"/>
      <c r="AH119" s="455"/>
      <c r="AI119" s="455"/>
      <c r="AJ119" s="455"/>
      <c r="AK119" s="455"/>
      <c r="AL119" s="455"/>
    </row>
    <row r="120" spans="1:38">
      <c r="A120" s="455"/>
      <c r="B120" s="455"/>
      <c r="C120" s="455"/>
      <c r="D120" s="455"/>
      <c r="E120" s="455"/>
      <c r="F120" s="98" t="s">
        <v>84</v>
      </c>
      <c r="G120" s="98"/>
      <c r="H120" s="455"/>
      <c r="I120" s="455"/>
      <c r="J120" s="455"/>
      <c r="K120" s="455"/>
      <c r="L120" s="455"/>
      <c r="M120" s="455"/>
      <c r="N120" s="455"/>
      <c r="O120" s="455"/>
      <c r="P120" s="455"/>
      <c r="Q120" s="455"/>
      <c r="R120" s="455"/>
      <c r="S120" s="455"/>
      <c r="T120" s="455"/>
      <c r="U120" s="455"/>
      <c r="V120" s="455"/>
      <c r="W120" s="455"/>
      <c r="X120" s="455"/>
      <c r="Y120" s="455"/>
      <c r="Z120" s="455"/>
      <c r="AA120" s="455"/>
      <c r="AB120" s="455"/>
      <c r="AC120" s="455"/>
      <c r="AD120" s="455"/>
      <c r="AE120" s="455"/>
      <c r="AF120" s="455"/>
      <c r="AG120" s="455"/>
      <c r="AH120" s="455"/>
      <c r="AI120" s="455"/>
      <c r="AJ120" s="455"/>
      <c r="AK120" s="455"/>
      <c r="AL120" s="455"/>
    </row>
    <row r="121" spans="1:38">
      <c r="A121" s="455"/>
      <c r="B121" s="455"/>
      <c r="C121" s="455"/>
      <c r="D121" s="455"/>
      <c r="E121" s="455"/>
      <c r="F121" s="455"/>
      <c r="G121" s="98"/>
      <c r="H121" s="455"/>
      <c r="I121" s="455"/>
      <c r="J121" s="455"/>
      <c r="K121" s="455"/>
      <c r="L121" s="455"/>
      <c r="M121" s="455"/>
      <c r="N121" s="455"/>
      <c r="O121" s="455"/>
      <c r="P121" s="455"/>
      <c r="Q121" s="455"/>
      <c r="R121" s="455"/>
      <c r="S121" s="455"/>
      <c r="T121" s="455"/>
      <c r="U121" s="455"/>
      <c r="V121" s="455"/>
      <c r="W121" s="455"/>
      <c r="X121" s="455"/>
      <c r="Y121" s="455"/>
      <c r="Z121" s="455"/>
      <c r="AA121" s="455"/>
      <c r="AB121" s="455"/>
      <c r="AC121" s="455"/>
      <c r="AD121" s="455"/>
      <c r="AE121" s="455"/>
      <c r="AF121" s="455"/>
      <c r="AG121" s="455"/>
      <c r="AH121" s="455"/>
      <c r="AI121" s="455"/>
      <c r="AJ121" s="455"/>
      <c r="AK121" s="455"/>
      <c r="AL121" s="455"/>
    </row>
    <row r="122" spans="1:38">
      <c r="A122" s="455"/>
      <c r="B122" s="455"/>
      <c r="C122" s="455"/>
      <c r="D122" s="455"/>
      <c r="E122" s="4" t="s">
        <v>85</v>
      </c>
      <c r="F122" s="97" t="s">
        <v>86</v>
      </c>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455"/>
      <c r="AF122" s="455"/>
      <c r="AG122" s="455"/>
      <c r="AH122" s="455"/>
      <c r="AI122" s="455"/>
      <c r="AJ122" s="455"/>
      <c r="AK122" s="455"/>
      <c r="AL122" s="455"/>
    </row>
    <row r="123" spans="1:38">
      <c r="A123" s="455"/>
      <c r="B123" s="455"/>
      <c r="C123" s="455"/>
      <c r="D123" s="455"/>
      <c r="E123" s="4"/>
      <c r="F123" s="4" t="s">
        <v>87</v>
      </c>
      <c r="G123" s="455"/>
      <c r="H123" s="455"/>
      <c r="I123" s="455"/>
      <c r="J123" s="455"/>
      <c r="K123" s="455"/>
      <c r="L123" s="455"/>
      <c r="M123" s="455"/>
      <c r="N123" s="455"/>
      <c r="O123" s="455"/>
      <c r="P123" s="455"/>
      <c r="Q123" s="455"/>
      <c r="R123" s="455"/>
      <c r="S123" s="455"/>
      <c r="T123" s="455"/>
      <c r="U123" s="455"/>
      <c r="V123" s="455"/>
      <c r="W123" s="455"/>
      <c r="X123" s="455"/>
      <c r="Y123" s="455"/>
      <c r="Z123" s="455"/>
      <c r="AA123" s="455"/>
      <c r="AB123" s="455"/>
      <c r="AC123" s="455"/>
      <c r="AD123" s="455"/>
      <c r="AE123" s="455"/>
      <c r="AF123" s="455"/>
      <c r="AG123" s="455"/>
      <c r="AH123" s="455"/>
      <c r="AI123" s="455"/>
      <c r="AJ123" s="455"/>
      <c r="AK123" s="455"/>
      <c r="AL123" s="455"/>
    </row>
    <row r="124" spans="1:38">
      <c r="A124" s="455"/>
      <c r="B124" s="3"/>
      <c r="C124" s="3"/>
      <c r="D124" s="455"/>
      <c r="E124" s="455"/>
      <c r="F124" s="3"/>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c r="AF124" s="455"/>
      <c r="AG124" s="455"/>
      <c r="AH124" s="455"/>
      <c r="AI124" s="455"/>
      <c r="AJ124" s="455"/>
      <c r="AK124" s="455"/>
      <c r="AL124" s="455"/>
    </row>
    <row r="125" spans="1:38">
      <c r="A125" s="455"/>
      <c r="B125" s="3"/>
      <c r="C125" s="3" t="s">
        <v>88</v>
      </c>
      <c r="D125" s="455"/>
      <c r="E125" s="455"/>
      <c r="F125" s="455"/>
      <c r="G125" s="3" t="s">
        <v>89</v>
      </c>
      <c r="H125" s="455"/>
      <c r="I125" s="455"/>
      <c r="J125" s="455"/>
      <c r="K125" s="455"/>
      <c r="L125" s="455"/>
      <c r="M125" s="455"/>
      <c r="N125" s="455"/>
      <c r="O125" s="455"/>
      <c r="P125" s="455"/>
      <c r="Q125" s="455"/>
      <c r="R125" s="455"/>
      <c r="S125" s="455"/>
      <c r="T125" s="455"/>
      <c r="U125" s="455"/>
      <c r="V125" s="455"/>
      <c r="W125" s="455"/>
      <c r="X125" s="455"/>
      <c r="Y125" s="455"/>
      <c r="Z125" s="455"/>
      <c r="AA125" s="455"/>
      <c r="AB125" s="455"/>
      <c r="AC125" s="455"/>
      <c r="AD125" s="455"/>
      <c r="AE125" s="455"/>
      <c r="AF125" s="455"/>
      <c r="AG125" s="455"/>
      <c r="AH125" s="455"/>
      <c r="AI125" s="455"/>
      <c r="AJ125" s="455"/>
      <c r="AK125" s="455"/>
      <c r="AL125" s="455"/>
    </row>
    <row r="126" spans="1:38">
      <c r="A126" s="455"/>
      <c r="B126" s="3"/>
      <c r="C126" s="3"/>
      <c r="D126" s="3" t="s">
        <v>3</v>
      </c>
      <c r="E126" s="99" t="s">
        <v>90</v>
      </c>
      <c r="F126" s="3"/>
      <c r="G126" s="3"/>
      <c r="H126" s="3"/>
      <c r="I126" s="3"/>
      <c r="J126" s="3"/>
      <c r="K126" s="455"/>
      <c r="L126" s="455"/>
      <c r="M126" s="455"/>
      <c r="N126" s="455"/>
      <c r="O126" s="455"/>
      <c r="P126" s="455"/>
      <c r="Q126" s="455"/>
      <c r="R126" s="455"/>
      <c r="S126" s="455"/>
      <c r="T126" s="455"/>
      <c r="U126" s="455"/>
      <c r="V126" s="455"/>
      <c r="W126" s="455"/>
      <c r="X126" s="455"/>
      <c r="Y126" s="455"/>
      <c r="Z126" s="455"/>
      <c r="AA126" s="455"/>
      <c r="AB126" s="455"/>
      <c r="AC126" s="455"/>
      <c r="AD126" s="455"/>
      <c r="AE126" s="455"/>
      <c r="AF126" s="455"/>
      <c r="AG126" s="455"/>
      <c r="AH126" s="455"/>
      <c r="AI126" s="455"/>
      <c r="AJ126" s="455"/>
      <c r="AK126" s="455"/>
      <c r="AL126" s="455"/>
    </row>
    <row r="127" spans="1:38">
      <c r="A127" s="455"/>
      <c r="B127" s="3"/>
      <c r="C127" s="3"/>
      <c r="D127" s="455"/>
      <c r="E127" s="4" t="s">
        <v>91</v>
      </c>
      <c r="F127" s="4"/>
      <c r="G127" s="455"/>
      <c r="H127" s="455"/>
      <c r="I127" s="455"/>
      <c r="J127" s="455"/>
      <c r="K127" s="455"/>
      <c r="L127" s="455"/>
      <c r="M127" s="455"/>
      <c r="N127" s="455"/>
      <c r="O127" s="455"/>
      <c r="P127" s="455"/>
      <c r="Q127" s="455"/>
      <c r="R127" s="455"/>
      <c r="S127" s="455"/>
      <c r="T127" s="455"/>
      <c r="U127" s="455"/>
      <c r="V127" s="455"/>
      <c r="W127" s="455"/>
      <c r="X127" s="455"/>
      <c r="Y127" s="455"/>
      <c r="Z127" s="455"/>
      <c r="AA127" s="455"/>
      <c r="AB127" s="455"/>
      <c r="AC127" s="455"/>
      <c r="AD127" s="455"/>
      <c r="AE127" s="455"/>
      <c r="AF127" s="455"/>
      <c r="AG127" s="455"/>
      <c r="AH127" s="455"/>
      <c r="AI127" s="455"/>
      <c r="AJ127" s="455"/>
      <c r="AK127" s="455"/>
      <c r="AL127" s="455"/>
    </row>
    <row r="128" spans="1:38">
      <c r="A128" s="455"/>
      <c r="B128" s="455"/>
      <c r="C128" s="455"/>
      <c r="D128" s="455"/>
      <c r="E128" s="455"/>
      <c r="F128" s="455"/>
      <c r="G128" s="455"/>
      <c r="H128" s="455"/>
      <c r="I128" s="455"/>
      <c r="J128" s="455"/>
      <c r="K128" s="455"/>
      <c r="L128" s="455"/>
      <c r="M128" s="455"/>
      <c r="N128" s="455"/>
      <c r="O128" s="455"/>
      <c r="P128" s="455"/>
      <c r="Q128" s="455"/>
      <c r="R128" s="455"/>
      <c r="S128" s="455"/>
      <c r="T128" s="455"/>
      <c r="U128" s="455"/>
      <c r="V128" s="455"/>
      <c r="W128" s="455"/>
      <c r="X128" s="455"/>
      <c r="Y128" s="455"/>
      <c r="Z128" s="455"/>
      <c r="AA128" s="455"/>
      <c r="AB128" s="455"/>
      <c r="AC128" s="455"/>
      <c r="AD128" s="455"/>
      <c r="AE128" s="455"/>
      <c r="AF128" s="455"/>
      <c r="AG128" s="455"/>
      <c r="AH128" s="455"/>
      <c r="AI128" s="455"/>
      <c r="AJ128" s="455"/>
      <c r="AK128" s="455"/>
      <c r="AL128" s="455"/>
    </row>
    <row r="129" spans="4:37">
      <c r="D129" s="3" t="s">
        <v>15</v>
      </c>
      <c r="E129" s="3" t="s">
        <v>92</v>
      </c>
      <c r="F129" s="455"/>
      <c r="G129" s="455"/>
      <c r="H129" s="455"/>
      <c r="I129" s="455"/>
      <c r="J129" s="455"/>
      <c r="K129" s="455"/>
      <c r="L129" s="455"/>
      <c r="M129" s="455"/>
      <c r="N129" s="455"/>
      <c r="O129" s="455"/>
      <c r="P129" s="455"/>
      <c r="Q129" s="455"/>
      <c r="R129" s="455"/>
      <c r="S129" s="455"/>
      <c r="T129" s="455"/>
      <c r="U129" s="455"/>
      <c r="V129" s="455"/>
      <c r="W129" s="455"/>
      <c r="X129" s="455"/>
      <c r="Y129" s="455"/>
      <c r="Z129" s="455"/>
      <c r="AA129" s="455"/>
      <c r="AB129" s="455"/>
      <c r="AC129" s="455"/>
      <c r="AD129" s="455"/>
      <c r="AE129" s="455"/>
      <c r="AF129" s="455"/>
      <c r="AG129" s="455"/>
      <c r="AH129" s="455"/>
      <c r="AI129" s="455"/>
      <c r="AJ129" s="455"/>
      <c r="AK129" s="455"/>
    </row>
    <row r="130" spans="4:37">
      <c r="D130" s="455"/>
      <c r="E130" s="4" t="s">
        <v>91</v>
      </c>
      <c r="F130" s="4"/>
      <c r="G130" s="455"/>
      <c r="H130" s="455"/>
      <c r="I130" s="455"/>
      <c r="J130" s="455"/>
      <c r="K130" s="455"/>
      <c r="L130" s="455"/>
      <c r="M130" s="455"/>
      <c r="N130" s="455"/>
      <c r="O130" s="455"/>
      <c r="P130" s="455"/>
      <c r="Q130" s="455"/>
      <c r="R130" s="455"/>
      <c r="S130" s="455"/>
      <c r="T130" s="455"/>
      <c r="U130" s="455"/>
      <c r="V130" s="455"/>
      <c r="W130" s="455"/>
      <c r="X130" s="455"/>
      <c r="Y130" s="455"/>
      <c r="Z130" s="455"/>
      <c r="AA130" s="455"/>
      <c r="AB130" s="455"/>
      <c r="AC130" s="455"/>
      <c r="AD130" s="455"/>
      <c r="AE130" s="455"/>
      <c r="AF130" s="455"/>
      <c r="AG130" s="455"/>
      <c r="AH130" s="455"/>
      <c r="AI130" s="455"/>
      <c r="AJ130" s="455"/>
      <c r="AK130" s="455"/>
    </row>
    <row r="131" spans="4:37">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5"/>
      <c r="AA131" s="455"/>
      <c r="AB131" s="455"/>
      <c r="AC131" s="455"/>
      <c r="AD131" s="455"/>
      <c r="AE131" s="455"/>
      <c r="AF131" s="455"/>
      <c r="AG131" s="455"/>
      <c r="AH131" s="455"/>
      <c r="AI131" s="455"/>
      <c r="AJ131" s="455"/>
      <c r="AK131" s="455"/>
    </row>
    <row r="132" spans="4:37">
      <c r="D132" s="3" t="s">
        <v>93</v>
      </c>
      <c r="E132" s="3" t="s">
        <v>94</v>
      </c>
      <c r="F132" s="455"/>
      <c r="G132" s="3"/>
      <c r="H132" s="3"/>
      <c r="I132" s="3"/>
      <c r="J132" s="3"/>
      <c r="K132" s="3"/>
      <c r="L132" s="3"/>
      <c r="M132" s="3"/>
      <c r="N132" s="3"/>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s="455" customFormat="1">
      <c r="D133" s="3"/>
      <c r="E133" s="571" t="s">
        <v>95</v>
      </c>
      <c r="G133" s="3"/>
      <c r="H133" s="3"/>
      <c r="I133" s="3"/>
      <c r="J133" s="3"/>
      <c r="K133" s="3"/>
      <c r="L133" s="3"/>
      <c r="M133" s="3"/>
      <c r="N133" s="3"/>
    </row>
    <row r="134" spans="4:37" ht="12.75" customHeight="1">
      <c r="D134" s="455"/>
      <c r="E134" s="571" t="s">
        <v>96</v>
      </c>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c r="AE134" s="466"/>
      <c r="AF134" s="466"/>
      <c r="AG134" s="466"/>
      <c r="AH134" s="466"/>
      <c r="AI134" s="466"/>
      <c r="AJ134" s="466"/>
      <c r="AK134" s="466"/>
    </row>
    <row r="135" spans="4:37" s="455" customFormat="1">
      <c r="E135" s="571" t="s">
        <v>97</v>
      </c>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row>
    <row r="136" spans="4:37">
      <c r="D136" s="455"/>
      <c r="E136" s="455"/>
      <c r="F136" s="4"/>
      <c r="G136" s="455"/>
      <c r="H136" s="455"/>
      <c r="I136" s="455"/>
      <c r="J136" s="455"/>
      <c r="K136" s="455"/>
      <c r="L136" s="455"/>
      <c r="M136" s="455"/>
      <c r="N136" s="455"/>
      <c r="O136" s="455"/>
      <c r="P136" s="455"/>
      <c r="Q136" s="455"/>
      <c r="R136" s="455"/>
      <c r="S136" s="455"/>
      <c r="T136" s="455"/>
      <c r="U136" s="455"/>
      <c r="V136" s="455"/>
      <c r="W136" s="455"/>
      <c r="X136" s="455"/>
      <c r="Y136" s="455"/>
      <c r="Z136" s="455"/>
      <c r="AA136" s="455"/>
      <c r="AB136" s="455"/>
      <c r="AC136" s="455"/>
      <c r="AD136" s="455"/>
      <c r="AE136" s="455"/>
      <c r="AF136" s="455"/>
      <c r="AG136" s="455"/>
      <c r="AH136" s="455"/>
      <c r="AI136" s="455"/>
      <c r="AJ136" s="455"/>
      <c r="AK136" s="455"/>
    </row>
    <row r="137" spans="4:37">
      <c r="D137" s="3" t="s">
        <v>98</v>
      </c>
      <c r="E137" s="3" t="s">
        <v>99</v>
      </c>
      <c r="F137" s="3"/>
      <c r="G137" s="455"/>
      <c r="H137" s="455"/>
      <c r="I137" s="455"/>
      <c r="J137" s="455"/>
      <c r="K137" s="455"/>
      <c r="L137" s="455"/>
      <c r="M137" s="455"/>
      <c r="N137" s="455"/>
      <c r="O137" s="455"/>
      <c r="P137" s="455"/>
      <c r="Q137" s="455"/>
      <c r="R137" s="455"/>
      <c r="S137" s="455"/>
      <c r="T137" s="455"/>
      <c r="U137" s="455"/>
      <c r="V137" s="455"/>
      <c r="W137" s="455"/>
      <c r="X137" s="455"/>
      <c r="Y137" s="455"/>
      <c r="Z137" s="455"/>
      <c r="AA137" s="455"/>
      <c r="AB137" s="455"/>
      <c r="AC137" s="455"/>
      <c r="AD137" s="455"/>
      <c r="AE137" s="455"/>
      <c r="AF137" s="455"/>
      <c r="AG137" s="455"/>
      <c r="AH137" s="455"/>
      <c r="AI137" s="455"/>
      <c r="AJ137" s="455"/>
      <c r="AK137" s="455"/>
    </row>
    <row r="138" spans="4:37">
      <c r="D138" s="455"/>
      <c r="E138" s="570" t="s">
        <v>100</v>
      </c>
      <c r="F138" s="4"/>
      <c r="G138" s="455"/>
      <c r="H138" s="455"/>
      <c r="I138" s="455"/>
      <c r="J138" s="455"/>
      <c r="K138" s="455"/>
      <c r="L138" s="455"/>
      <c r="M138" s="455"/>
      <c r="N138" s="455"/>
      <c r="O138" s="455"/>
      <c r="P138" s="455"/>
      <c r="Q138" s="455"/>
      <c r="R138" s="455"/>
      <c r="S138" s="455"/>
      <c r="T138" s="455"/>
      <c r="U138" s="455"/>
      <c r="V138" s="455"/>
      <c r="W138" s="455"/>
      <c r="X138" s="455"/>
      <c r="Y138" s="455"/>
      <c r="Z138" s="455"/>
      <c r="AA138" s="455"/>
      <c r="AB138" s="455"/>
      <c r="AC138" s="455"/>
      <c r="AD138" s="455"/>
      <c r="AE138" s="455"/>
      <c r="AF138" s="455"/>
      <c r="AG138" s="455"/>
      <c r="AH138" s="455"/>
      <c r="AI138" s="455"/>
      <c r="AJ138" s="455"/>
      <c r="AK138" s="455"/>
    </row>
    <row r="139" spans="4:37">
      <c r="D139" s="455"/>
      <c r="E139" s="455"/>
      <c r="F139" s="4"/>
      <c r="G139" s="455"/>
      <c r="H139" s="455"/>
      <c r="I139" s="455"/>
      <c r="J139" s="455"/>
      <c r="K139" s="455"/>
      <c r="L139" s="455"/>
      <c r="M139" s="455"/>
      <c r="N139" s="455"/>
      <c r="O139" s="455"/>
      <c r="P139" s="455"/>
      <c r="Q139" s="455"/>
      <c r="R139" s="455"/>
      <c r="S139" s="455"/>
      <c r="T139" s="455"/>
      <c r="U139" s="455"/>
      <c r="V139" s="455"/>
      <c r="W139" s="455"/>
      <c r="X139" s="455"/>
      <c r="Y139" s="455"/>
      <c r="Z139" s="455"/>
      <c r="AA139" s="455"/>
      <c r="AB139" s="455"/>
      <c r="AC139" s="455"/>
      <c r="AD139" s="455"/>
      <c r="AE139" s="455"/>
      <c r="AF139" s="455"/>
      <c r="AG139" s="455"/>
      <c r="AH139" s="455"/>
      <c r="AI139" s="455"/>
      <c r="AJ139" s="455"/>
      <c r="AK139" s="455"/>
    </row>
    <row r="140" spans="4:37">
      <c r="D140" s="3" t="s">
        <v>101</v>
      </c>
      <c r="E140" s="3" t="s">
        <v>102</v>
      </c>
      <c r="F140" s="3"/>
      <c r="G140" s="3"/>
      <c r="H140" s="3"/>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455"/>
    </row>
    <row r="141" spans="4:37">
      <c r="D141" s="455"/>
      <c r="E141" s="455" t="s">
        <v>17</v>
      </c>
      <c r="F141" s="455" t="s">
        <v>103</v>
      </c>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455"/>
    </row>
    <row r="142" spans="4:37">
      <c r="D142" s="455"/>
      <c r="E142" s="455" t="s">
        <v>30</v>
      </c>
      <c r="F142" s="455" t="s">
        <v>104</v>
      </c>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E142" s="455"/>
      <c r="AF142" s="455"/>
      <c r="AG142" s="455"/>
      <c r="AH142" s="455"/>
      <c r="AI142" s="455"/>
      <c r="AJ142" s="455"/>
      <c r="AK142" s="455"/>
    </row>
    <row r="143" spans="4:37">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5"/>
      <c r="AA143" s="455"/>
      <c r="AB143" s="455"/>
      <c r="AC143" s="455"/>
      <c r="AD143" s="455"/>
      <c r="AE143" s="455"/>
      <c r="AF143" s="455"/>
      <c r="AG143" s="455"/>
      <c r="AH143" s="455"/>
      <c r="AI143" s="455"/>
      <c r="AJ143" s="455"/>
      <c r="AK143" s="455"/>
    </row>
    <row r="144" spans="4:37">
      <c r="D144" s="3" t="s">
        <v>105</v>
      </c>
      <c r="E144" s="3" t="s">
        <v>106</v>
      </c>
      <c r="F144" s="455"/>
      <c r="G144" s="455"/>
      <c r="H144" s="455"/>
      <c r="I144" s="455"/>
      <c r="J144" s="455"/>
      <c r="K144" s="455"/>
      <c r="L144" s="455"/>
      <c r="M144" s="455"/>
      <c r="N144" s="455"/>
      <c r="O144" s="455"/>
      <c r="P144" s="455"/>
      <c r="Q144" s="455"/>
      <c r="R144" s="455"/>
      <c r="S144" s="455"/>
      <c r="T144" s="455"/>
      <c r="U144" s="455"/>
      <c r="V144" s="455"/>
      <c r="W144" s="455"/>
      <c r="X144" s="455"/>
      <c r="Y144" s="455"/>
      <c r="Z144" s="455"/>
      <c r="AA144" s="455"/>
      <c r="AB144" s="455"/>
      <c r="AC144" s="455"/>
      <c r="AD144" s="455"/>
      <c r="AE144" s="455"/>
      <c r="AF144" s="455"/>
      <c r="AG144" s="455"/>
      <c r="AH144" s="455"/>
      <c r="AI144" s="455"/>
      <c r="AJ144" s="455"/>
      <c r="AK144" s="455"/>
    </row>
    <row r="145" spans="3:7">
      <c r="C145" s="455"/>
      <c r="D145" s="455"/>
      <c r="E145" s="1414" t="s">
        <v>107</v>
      </c>
      <c r="F145" s="1414"/>
      <c r="G145" s="455"/>
    </row>
    <row r="146" spans="3:7">
      <c r="C146" s="455"/>
      <c r="D146" s="455"/>
      <c r="E146" s="455"/>
      <c r="F146" s="455"/>
      <c r="G146" s="455"/>
    </row>
    <row r="147" spans="3:7">
      <c r="C147" s="3" t="s">
        <v>108</v>
      </c>
      <c r="D147" s="455"/>
      <c r="E147" s="455"/>
      <c r="F147" s="455"/>
      <c r="G147" s="3" t="s">
        <v>109</v>
      </c>
    </row>
    <row r="148" spans="3:7">
      <c r="C148" s="455"/>
      <c r="D148" s="116" t="s">
        <v>3</v>
      </c>
      <c r="E148" s="116" t="s">
        <v>110</v>
      </c>
      <c r="F148" s="455"/>
      <c r="G148" s="455"/>
    </row>
    <row r="149" spans="3:7">
      <c r="C149" s="455"/>
      <c r="D149" s="437"/>
      <c r="E149" s="455" t="s">
        <v>111</v>
      </c>
      <c r="F149" s="455"/>
      <c r="G149" s="455"/>
    </row>
    <row r="150" spans="3:7">
      <c r="C150" s="455"/>
      <c r="D150" s="437"/>
      <c r="E150" s="437"/>
      <c r="F150" s="455"/>
      <c r="G150" s="455"/>
    </row>
    <row r="151" spans="3:7">
      <c r="C151" s="455"/>
      <c r="D151" s="116" t="s">
        <v>15</v>
      </c>
      <c r="E151" s="116" t="s">
        <v>112</v>
      </c>
      <c r="F151" s="3"/>
      <c r="G151" s="455"/>
    </row>
    <row r="152" spans="3:7">
      <c r="C152" s="455"/>
      <c r="D152" s="437"/>
      <c r="E152" s="4" t="s">
        <v>113</v>
      </c>
      <c r="F152" s="4"/>
      <c r="G152" s="455"/>
    </row>
    <row r="153" spans="3:7">
      <c r="C153" s="455"/>
      <c r="D153" s="437"/>
      <c r="E153" s="437"/>
      <c r="F153" s="455"/>
      <c r="G153" s="455"/>
    </row>
    <row r="154" spans="3:7">
      <c r="C154" s="455"/>
      <c r="D154" s="116" t="s">
        <v>93</v>
      </c>
      <c r="E154" s="116" t="s">
        <v>114</v>
      </c>
      <c r="F154" s="455"/>
      <c r="G154" s="455"/>
    </row>
    <row r="155" spans="3:7">
      <c r="C155" s="455"/>
      <c r="D155" s="437"/>
      <c r="E155" s="4" t="s">
        <v>115</v>
      </c>
      <c r="F155" s="455"/>
      <c r="G155" s="455"/>
    </row>
    <row r="156" spans="3:7">
      <c r="C156" s="455"/>
      <c r="D156" s="437"/>
      <c r="E156" s="4" t="s">
        <v>116</v>
      </c>
      <c r="F156" s="455"/>
      <c r="G156" s="4"/>
    </row>
    <row r="157" spans="3:7">
      <c r="C157" s="455"/>
      <c r="D157" s="437"/>
      <c r="E157" s="437"/>
      <c r="F157" s="455"/>
      <c r="G157" s="455"/>
    </row>
    <row r="158" spans="3:7">
      <c r="C158" s="455"/>
      <c r="D158" s="116" t="s">
        <v>98</v>
      </c>
      <c r="E158" s="39" t="s">
        <v>117</v>
      </c>
      <c r="F158" s="455"/>
      <c r="G158" s="455"/>
    </row>
    <row r="159" spans="3:7">
      <c r="C159" s="455"/>
      <c r="D159" s="437"/>
      <c r="E159" s="437" t="s">
        <v>17</v>
      </c>
      <c r="F159" s="4" t="s">
        <v>118</v>
      </c>
      <c r="G159" s="455"/>
    </row>
    <row r="160" spans="3:7">
      <c r="C160" s="455"/>
      <c r="D160" s="437"/>
      <c r="E160" s="438" t="s">
        <v>30</v>
      </c>
      <c r="F160" s="4" t="s">
        <v>119</v>
      </c>
      <c r="G160" s="455"/>
    </row>
    <row r="161" spans="3:20">
      <c r="C161" s="455"/>
      <c r="D161" s="437"/>
      <c r="E161" s="438" t="s">
        <v>38</v>
      </c>
      <c r="F161" s="455" t="s">
        <v>120</v>
      </c>
      <c r="G161" s="455"/>
      <c r="H161" s="455"/>
      <c r="I161" s="455"/>
      <c r="J161" s="455"/>
      <c r="K161" s="455"/>
      <c r="L161" s="455"/>
      <c r="M161" s="455"/>
      <c r="N161" s="455"/>
      <c r="O161" s="455"/>
      <c r="P161" s="455"/>
      <c r="Q161" s="455"/>
      <c r="R161" s="455"/>
      <c r="S161" s="455"/>
      <c r="T161" s="455"/>
    </row>
    <row r="162" spans="3:20">
      <c r="C162" s="455"/>
      <c r="D162" s="437"/>
      <c r="E162" s="437"/>
      <c r="F162" s="455"/>
      <c r="G162" s="455"/>
      <c r="H162" s="455"/>
      <c r="I162" s="455"/>
      <c r="J162" s="455"/>
      <c r="K162" s="455"/>
      <c r="L162" s="455"/>
      <c r="M162" s="455"/>
      <c r="N162" s="455"/>
      <c r="O162" s="455"/>
      <c r="P162" s="455"/>
      <c r="Q162" s="455"/>
      <c r="R162" s="455"/>
      <c r="S162" s="455"/>
      <c r="T162" s="455"/>
    </row>
    <row r="163" spans="3:20">
      <c r="C163" s="455"/>
      <c r="D163" s="116" t="s">
        <v>101</v>
      </c>
      <c r="E163" s="116" t="s">
        <v>121</v>
      </c>
      <c r="F163" s="455"/>
      <c r="G163" s="455"/>
      <c r="H163" s="455"/>
      <c r="I163" s="455"/>
      <c r="J163" s="455"/>
      <c r="K163" s="455"/>
      <c r="L163" s="455"/>
      <c r="M163" s="455"/>
      <c r="N163" s="455"/>
      <c r="O163" s="455"/>
      <c r="P163" s="455"/>
      <c r="Q163" s="455"/>
      <c r="R163" s="455"/>
      <c r="S163" s="455"/>
      <c r="T163" s="455"/>
    </row>
    <row r="164" spans="3:20">
      <c r="C164" s="455"/>
      <c r="D164" s="437"/>
      <c r="E164" s="4" t="s">
        <v>122</v>
      </c>
      <c r="F164" s="4"/>
      <c r="G164" s="455"/>
      <c r="H164" s="455"/>
      <c r="I164" s="455"/>
      <c r="J164" s="455"/>
      <c r="K164" s="455"/>
      <c r="L164" s="455"/>
      <c r="M164" s="455"/>
      <c r="N164" s="455"/>
      <c r="O164" s="455"/>
      <c r="P164" s="455"/>
      <c r="Q164" s="455"/>
      <c r="R164" s="455"/>
      <c r="S164" s="455"/>
      <c r="T164" s="455"/>
    </row>
    <row r="165" spans="3:20">
      <c r="C165" s="455"/>
      <c r="D165" s="437"/>
      <c r="E165" s="437"/>
      <c r="F165" s="455"/>
      <c r="G165" s="455"/>
      <c r="H165" s="455"/>
      <c r="I165" s="455"/>
      <c r="J165" s="455"/>
      <c r="K165" s="455"/>
      <c r="L165" s="455"/>
      <c r="M165" s="455"/>
      <c r="N165" s="455"/>
      <c r="O165" s="455"/>
      <c r="P165" s="455"/>
      <c r="Q165" s="455"/>
      <c r="R165" s="455"/>
      <c r="S165" s="455"/>
      <c r="T165" s="455"/>
    </row>
    <row r="166" spans="3:20">
      <c r="C166" s="455"/>
      <c r="D166" s="116" t="s">
        <v>105</v>
      </c>
      <c r="E166" s="116" t="s">
        <v>123</v>
      </c>
      <c r="F166" s="455"/>
      <c r="G166" s="455"/>
      <c r="H166" s="455"/>
      <c r="I166" s="455"/>
      <c r="J166" s="455"/>
      <c r="K166" s="455"/>
      <c r="L166" s="455"/>
      <c r="M166" s="455"/>
      <c r="N166" s="455"/>
      <c r="O166" s="455"/>
      <c r="P166" s="455"/>
      <c r="Q166" s="455"/>
      <c r="R166" s="455"/>
      <c r="S166" s="455"/>
      <c r="T166" s="455"/>
    </row>
    <row r="167" spans="3:20">
      <c r="C167" s="455"/>
      <c r="D167" s="437"/>
      <c r="E167" s="4" t="s">
        <v>124</v>
      </c>
      <c r="F167" s="455"/>
      <c r="G167" s="455"/>
      <c r="H167" s="455"/>
      <c r="I167" s="455"/>
      <c r="J167" s="455"/>
      <c r="K167" s="455"/>
      <c r="L167" s="455"/>
      <c r="M167" s="455"/>
      <c r="N167" s="455"/>
      <c r="O167" s="455"/>
      <c r="P167" s="455"/>
      <c r="Q167" s="455"/>
      <c r="R167" s="455"/>
      <c r="S167" s="455"/>
      <c r="T167" s="455"/>
    </row>
    <row r="168" spans="3:20">
      <c r="C168" s="455"/>
      <c r="D168" s="437"/>
      <c r="E168" s="4" t="s">
        <v>125</v>
      </c>
      <c r="F168" s="455"/>
      <c r="G168" s="455"/>
      <c r="H168" s="455"/>
      <c r="I168" s="455"/>
      <c r="J168" s="455"/>
      <c r="K168" s="455"/>
      <c r="L168" s="455"/>
      <c r="M168" s="455"/>
      <c r="N168" s="455"/>
      <c r="O168" s="455"/>
      <c r="P168" s="455"/>
      <c r="Q168" s="455"/>
      <c r="R168" s="455"/>
      <c r="S168" s="455"/>
      <c r="T168" s="455"/>
    </row>
    <row r="169" spans="3:20">
      <c r="C169" s="455"/>
      <c r="D169" s="437"/>
      <c r="E169" s="437"/>
      <c r="F169" s="455"/>
      <c r="G169" s="455"/>
      <c r="H169" s="455"/>
      <c r="I169" s="455"/>
      <c r="J169" s="455"/>
      <c r="K169" s="455"/>
      <c r="L169" s="455"/>
      <c r="M169" s="455"/>
      <c r="N169" s="455"/>
      <c r="O169" s="455"/>
      <c r="P169" s="455"/>
      <c r="Q169" s="455"/>
      <c r="R169" s="455"/>
      <c r="S169" s="455"/>
      <c r="T169" s="455"/>
    </row>
    <row r="170" spans="3:20">
      <c r="C170" s="455"/>
      <c r="D170" s="116" t="s">
        <v>126</v>
      </c>
      <c r="E170" s="116" t="s">
        <v>127</v>
      </c>
      <c r="F170" s="455"/>
      <c r="G170" s="455"/>
      <c r="H170" s="455"/>
      <c r="I170" s="455"/>
      <c r="J170" s="455"/>
      <c r="K170" s="455"/>
      <c r="L170" s="455"/>
      <c r="M170" s="455"/>
      <c r="N170" s="455"/>
      <c r="O170" s="455"/>
      <c r="P170" s="455"/>
      <c r="Q170" s="455"/>
      <c r="R170" s="455"/>
      <c r="S170" s="455"/>
      <c r="T170" s="455"/>
    </row>
    <row r="171" spans="3:20">
      <c r="C171" s="455"/>
      <c r="D171" s="437"/>
      <c r="E171" s="437" t="s">
        <v>17</v>
      </c>
      <c r="F171" s="455" t="s">
        <v>128</v>
      </c>
      <c r="G171" s="455"/>
      <c r="H171" s="455"/>
      <c r="I171" s="455"/>
      <c r="J171" s="455"/>
      <c r="K171" s="455"/>
      <c r="L171" s="455"/>
      <c r="M171" s="455"/>
      <c r="N171" s="455"/>
      <c r="O171" s="455"/>
      <c r="P171" s="455"/>
      <c r="Q171" s="455"/>
      <c r="R171" s="455"/>
      <c r="S171" s="455"/>
      <c r="T171" s="455"/>
    </row>
    <row r="172" spans="3:20">
      <c r="C172" s="455"/>
      <c r="D172" s="455"/>
      <c r="E172" s="437" t="s">
        <v>30</v>
      </c>
      <c r="F172" s="455" t="s">
        <v>129</v>
      </c>
      <c r="G172" s="455"/>
      <c r="H172" s="455"/>
      <c r="I172" s="455"/>
      <c r="J172" s="455"/>
      <c r="K172" s="455"/>
      <c r="L172" s="455"/>
      <c r="M172" s="455"/>
      <c r="N172" s="455"/>
      <c r="O172" s="455"/>
      <c r="P172" s="455"/>
      <c r="Q172" s="455"/>
      <c r="R172" s="455"/>
      <c r="S172" s="455"/>
      <c r="T172" s="455"/>
    </row>
    <row r="173" spans="3:20">
      <c r="C173" s="455"/>
      <c r="D173" s="455"/>
      <c r="E173" s="455"/>
      <c r="F173" s="4"/>
      <c r="G173" s="455"/>
      <c r="H173" s="455"/>
      <c r="I173" s="455"/>
      <c r="J173" s="455"/>
      <c r="K173" s="455"/>
      <c r="L173" s="455"/>
      <c r="M173" s="455"/>
      <c r="N173" s="455"/>
      <c r="O173" s="455"/>
      <c r="P173" s="455"/>
      <c r="Q173" s="455"/>
      <c r="R173" s="455"/>
      <c r="S173" s="455"/>
      <c r="T173" s="455"/>
    </row>
    <row r="174" spans="3:20">
      <c r="C174" s="3" t="s">
        <v>130</v>
      </c>
      <c r="D174" s="455"/>
      <c r="E174" s="4"/>
      <c r="F174" s="455"/>
      <c r="G174" s="3" t="s">
        <v>131</v>
      </c>
      <c r="H174" s="455"/>
      <c r="I174" s="455"/>
      <c r="J174" s="455"/>
      <c r="K174" s="455"/>
      <c r="L174" s="455"/>
      <c r="M174" s="455"/>
      <c r="N174" s="455"/>
      <c r="O174" s="455"/>
      <c r="P174" s="455"/>
      <c r="Q174" s="455"/>
      <c r="R174" s="455"/>
      <c r="S174" s="455"/>
      <c r="T174" s="455"/>
    </row>
    <row r="175" spans="3:20">
      <c r="C175" s="455"/>
      <c r="D175" s="455"/>
      <c r="E175" s="4" t="s">
        <v>132</v>
      </c>
      <c r="F175" s="4"/>
      <c r="G175" s="455"/>
      <c r="H175" s="455"/>
      <c r="I175" s="4"/>
      <c r="J175" s="4"/>
      <c r="K175" s="4"/>
      <c r="L175" s="4"/>
      <c r="M175" s="4"/>
      <c r="N175" s="4"/>
      <c r="O175" s="4"/>
      <c r="P175" s="4"/>
      <c r="Q175" s="4"/>
      <c r="R175" s="4"/>
      <c r="S175" s="4"/>
      <c r="T175" s="4"/>
    </row>
    <row r="176" spans="3:20">
      <c r="C176" s="455"/>
      <c r="D176" s="455"/>
      <c r="E176" s="455"/>
      <c r="F176" s="4"/>
      <c r="G176" s="455"/>
      <c r="H176" s="4"/>
      <c r="I176" s="4"/>
      <c r="J176" s="4"/>
      <c r="K176" s="4"/>
      <c r="L176" s="4"/>
      <c r="M176" s="4"/>
      <c r="N176" s="4"/>
      <c r="O176" s="4"/>
      <c r="P176" s="4"/>
      <c r="Q176" s="4"/>
      <c r="R176" s="4"/>
      <c r="S176" s="4"/>
      <c r="T176" s="4"/>
    </row>
    <row r="177" spans="2:19">
      <c r="B177" s="455"/>
      <c r="C177" s="3" t="s">
        <v>133</v>
      </c>
      <c r="D177" s="3"/>
      <c r="E177" s="455"/>
      <c r="F177" s="4"/>
      <c r="G177" s="3" t="s">
        <v>92</v>
      </c>
      <c r="H177" s="455"/>
      <c r="I177" s="455"/>
      <c r="J177" s="455"/>
      <c r="K177" s="455"/>
      <c r="L177" s="455"/>
      <c r="M177" s="455"/>
      <c r="N177" s="455"/>
      <c r="O177" s="455"/>
      <c r="P177" s="455"/>
      <c r="Q177" s="455"/>
      <c r="R177" s="455"/>
      <c r="S177" s="455"/>
    </row>
    <row r="178" spans="2:19">
      <c r="B178" s="455"/>
      <c r="C178" s="455"/>
      <c r="D178" s="3" t="s">
        <v>3</v>
      </c>
      <c r="E178" s="3" t="s">
        <v>134</v>
      </c>
      <c r="F178" s="455"/>
      <c r="G178" s="4"/>
      <c r="H178" s="4"/>
      <c r="I178" s="4"/>
      <c r="J178" s="4"/>
      <c r="K178" s="4"/>
      <c r="L178" s="4"/>
      <c r="M178" s="4"/>
      <c r="N178" s="4"/>
      <c r="O178" s="455"/>
      <c r="P178" s="455"/>
      <c r="Q178" s="455"/>
      <c r="R178" s="455"/>
      <c r="S178" s="455"/>
    </row>
    <row r="179" spans="2:19">
      <c r="B179" s="455"/>
      <c r="C179" s="455"/>
      <c r="D179" s="455"/>
      <c r="E179" s="455" t="s">
        <v>17</v>
      </c>
      <c r="F179" s="4" t="s">
        <v>135</v>
      </c>
      <c r="G179" s="455"/>
      <c r="H179" s="455"/>
      <c r="I179" s="455"/>
      <c r="J179" s="455"/>
      <c r="K179" s="455"/>
      <c r="L179" s="455"/>
      <c r="M179" s="455"/>
      <c r="N179" s="455"/>
      <c r="O179" s="455"/>
      <c r="P179" s="455"/>
      <c r="Q179" s="455"/>
      <c r="R179" s="455"/>
      <c r="S179" s="455"/>
    </row>
    <row r="180" spans="2:19">
      <c r="B180" s="455"/>
      <c r="C180" s="455"/>
      <c r="D180" s="455"/>
      <c r="E180" s="455"/>
      <c r="F180" s="117" t="s">
        <v>136</v>
      </c>
      <c r="G180" s="455"/>
      <c r="H180" s="455"/>
      <c r="I180" s="117"/>
      <c r="J180" s="455"/>
      <c r="K180" s="455"/>
      <c r="L180" s="455"/>
      <c r="M180" s="455"/>
      <c r="N180" s="455"/>
      <c r="O180" s="455"/>
      <c r="P180" s="455"/>
      <c r="Q180" s="455"/>
      <c r="R180" s="455"/>
      <c r="S180" s="455"/>
    </row>
    <row r="181" spans="2:19">
      <c r="B181" s="455"/>
      <c r="C181" s="455"/>
      <c r="D181" s="455"/>
      <c r="E181" s="455"/>
      <c r="F181" s="455"/>
      <c r="G181" s="455"/>
      <c r="H181" s="455"/>
      <c r="I181" s="117"/>
      <c r="J181" s="455"/>
      <c r="K181" s="455"/>
      <c r="L181" s="455"/>
      <c r="M181" s="455"/>
      <c r="N181" s="455"/>
      <c r="O181" s="455"/>
      <c r="P181" s="455"/>
      <c r="Q181" s="455"/>
      <c r="R181" s="455"/>
      <c r="S181" s="455"/>
    </row>
    <row r="182" spans="2:19">
      <c r="B182" s="4"/>
      <c r="C182" s="4"/>
      <c r="D182" s="455"/>
      <c r="E182" s="455" t="s">
        <v>30</v>
      </c>
      <c r="F182" s="4" t="s">
        <v>137</v>
      </c>
      <c r="G182" s="455"/>
      <c r="H182" s="4"/>
      <c r="I182" s="455"/>
      <c r="J182" s="455"/>
      <c r="K182" s="455"/>
      <c r="L182" s="455"/>
      <c r="M182" s="455"/>
      <c r="N182" s="455"/>
      <c r="O182" s="455"/>
      <c r="P182" s="455"/>
      <c r="Q182" s="455"/>
      <c r="R182" s="455"/>
      <c r="S182" s="455"/>
    </row>
    <row r="183" spans="2:19">
      <c r="B183" s="4"/>
      <c r="C183" s="4"/>
      <c r="D183" s="455"/>
      <c r="E183" s="455"/>
      <c r="F183" s="455" t="s">
        <v>19</v>
      </c>
      <c r="G183" s="455" t="s">
        <v>138</v>
      </c>
      <c r="H183" s="4"/>
      <c r="I183" s="455"/>
      <c r="J183" s="455"/>
      <c r="K183" s="455"/>
      <c r="L183" s="455"/>
      <c r="M183" s="455"/>
      <c r="N183" s="455"/>
      <c r="O183" s="4"/>
      <c r="P183" s="4"/>
      <c r="Q183" s="4"/>
      <c r="R183" s="4"/>
      <c r="S183" s="4"/>
    </row>
    <row r="184" spans="2:19">
      <c r="B184" s="4"/>
      <c r="C184" s="4"/>
      <c r="D184" s="455"/>
      <c r="E184" s="455"/>
      <c r="F184" s="455"/>
      <c r="G184" s="455"/>
      <c r="H184" s="4"/>
      <c r="I184" s="455"/>
      <c r="J184" s="455"/>
      <c r="K184" s="455"/>
      <c r="L184" s="455"/>
      <c r="M184" s="455"/>
      <c r="N184" s="455"/>
      <c r="O184" s="4"/>
      <c r="P184" s="4"/>
      <c r="Q184" s="4"/>
      <c r="R184" s="4"/>
      <c r="S184" s="4"/>
    </row>
    <row r="185" spans="2:19">
      <c r="B185" s="455"/>
      <c r="C185" s="455"/>
      <c r="D185" s="3" t="s">
        <v>15</v>
      </c>
      <c r="E185" s="39" t="s">
        <v>139</v>
      </c>
      <c r="F185" s="455"/>
      <c r="G185" s="455"/>
      <c r="H185" s="455"/>
      <c r="I185" s="455"/>
      <c r="J185" s="455"/>
      <c r="K185" s="455"/>
      <c r="L185" s="455"/>
      <c r="M185" s="455"/>
      <c r="N185" s="455"/>
      <c r="O185" s="455"/>
      <c r="P185" s="455"/>
      <c r="Q185" s="455"/>
      <c r="R185" s="455"/>
      <c r="S185" s="455"/>
    </row>
    <row r="186" spans="2:19">
      <c r="B186" s="4"/>
      <c r="C186" s="4"/>
      <c r="D186" s="455"/>
      <c r="E186" s="4" t="s">
        <v>140</v>
      </c>
      <c r="F186" s="4"/>
      <c r="G186" s="455"/>
      <c r="H186" s="455"/>
      <c r="I186" s="4"/>
      <c r="J186" s="455"/>
      <c r="K186" s="455"/>
      <c r="L186" s="455"/>
      <c r="M186" s="455"/>
      <c r="N186" s="455"/>
      <c r="O186" s="455"/>
      <c r="P186" s="455"/>
      <c r="Q186" s="455"/>
      <c r="R186" s="455"/>
      <c r="S186" s="455"/>
    </row>
    <row r="187" spans="2:19">
      <c r="B187" s="4"/>
      <c r="C187" s="4"/>
      <c r="D187" s="455"/>
      <c r="E187" s="4" t="s">
        <v>141</v>
      </c>
      <c r="F187" s="117"/>
      <c r="G187" s="4"/>
      <c r="H187" s="455"/>
      <c r="I187" s="117"/>
      <c r="J187" s="455"/>
      <c r="K187" s="455"/>
      <c r="L187" s="455"/>
      <c r="M187" s="455"/>
      <c r="N187" s="455"/>
      <c r="O187" s="455"/>
      <c r="P187" s="455"/>
      <c r="Q187" s="455"/>
      <c r="R187" s="455"/>
      <c r="S187" s="455"/>
    </row>
    <row r="188" spans="2:19">
      <c r="B188" s="4"/>
      <c r="C188" s="4"/>
      <c r="D188" s="455"/>
      <c r="E188" s="455"/>
      <c r="F188" s="117"/>
      <c r="G188" s="4"/>
      <c r="H188" s="455"/>
      <c r="I188" s="117"/>
      <c r="J188" s="455"/>
      <c r="K188" s="455"/>
      <c r="L188" s="455"/>
      <c r="M188" s="455"/>
      <c r="N188" s="455"/>
      <c r="O188" s="455"/>
      <c r="P188" s="455"/>
      <c r="Q188" s="455"/>
      <c r="R188" s="455"/>
      <c r="S188" s="455"/>
    </row>
    <row r="189" spans="2:19">
      <c r="B189" s="4"/>
      <c r="C189" s="4"/>
      <c r="D189" s="3" t="s">
        <v>93</v>
      </c>
      <c r="E189" s="3" t="s">
        <v>142</v>
      </c>
      <c r="F189" s="117"/>
      <c r="G189" s="4"/>
      <c r="H189" s="455"/>
      <c r="I189" s="117"/>
      <c r="J189" s="455"/>
      <c r="K189" s="455"/>
      <c r="L189" s="455"/>
      <c r="M189" s="455"/>
      <c r="N189" s="455"/>
      <c r="O189" s="455"/>
      <c r="P189" s="455"/>
      <c r="Q189" s="455"/>
      <c r="R189" s="455"/>
      <c r="S189" s="455"/>
    </row>
    <row r="190" spans="2:19">
      <c r="B190" s="4"/>
      <c r="C190" s="4"/>
      <c r="D190" s="3"/>
      <c r="E190" s="4" t="s">
        <v>143</v>
      </c>
      <c r="F190" s="4"/>
      <c r="G190" s="4"/>
      <c r="H190" s="455"/>
      <c r="I190" s="117"/>
      <c r="J190" s="455"/>
      <c r="K190" s="455"/>
      <c r="L190" s="455"/>
      <c r="M190" s="455"/>
      <c r="N190" s="455"/>
      <c r="O190" s="455"/>
      <c r="P190" s="455"/>
      <c r="Q190" s="455"/>
      <c r="R190" s="455"/>
      <c r="S190" s="455"/>
    </row>
    <row r="191" spans="2:19">
      <c r="B191" s="4"/>
      <c r="C191" s="4"/>
      <c r="D191" s="455"/>
      <c r="E191" s="455"/>
      <c r="F191" s="117"/>
      <c r="G191" s="4"/>
      <c r="H191" s="455"/>
      <c r="I191" s="117"/>
      <c r="J191" s="455"/>
      <c r="K191" s="455"/>
      <c r="L191" s="455"/>
      <c r="M191" s="455"/>
      <c r="N191" s="455"/>
      <c r="O191" s="455"/>
      <c r="P191" s="455"/>
      <c r="Q191" s="455"/>
      <c r="R191" s="455"/>
      <c r="S191" s="455"/>
    </row>
    <row r="192" spans="2:19">
      <c r="B192" s="455"/>
      <c r="C192" s="455"/>
      <c r="D192" s="3" t="s">
        <v>98</v>
      </c>
      <c r="E192" s="3" t="s">
        <v>144</v>
      </c>
      <c r="F192" s="455"/>
      <c r="G192" s="455"/>
      <c r="H192" s="455"/>
      <c r="I192" s="455"/>
      <c r="J192" s="455"/>
      <c r="K192" s="455"/>
      <c r="L192" s="455"/>
      <c r="M192" s="455"/>
      <c r="N192" s="455"/>
      <c r="O192" s="455"/>
      <c r="P192" s="455"/>
      <c r="Q192" s="455"/>
      <c r="R192" s="455"/>
      <c r="S192" s="455"/>
    </row>
    <row r="193" spans="2:37">
      <c r="B193" s="4"/>
      <c r="C193" s="3"/>
      <c r="D193" s="455"/>
      <c r="E193" s="455" t="s">
        <v>17</v>
      </c>
      <c r="F193" s="4" t="s">
        <v>145</v>
      </c>
      <c r="G193" s="4"/>
      <c r="H193" s="4"/>
      <c r="I193" s="4"/>
      <c r="J193" s="455"/>
      <c r="K193" s="455"/>
      <c r="L193" s="455"/>
      <c r="M193" s="455"/>
      <c r="N193" s="455"/>
      <c r="O193" s="455"/>
      <c r="P193" s="455"/>
      <c r="Q193" s="455"/>
      <c r="R193" s="455"/>
      <c r="S193" s="455"/>
      <c r="T193" s="455"/>
      <c r="U193" s="455"/>
      <c r="V193" s="455"/>
      <c r="W193" s="455"/>
      <c r="X193" s="455"/>
      <c r="Y193" s="455"/>
      <c r="Z193" s="455"/>
      <c r="AA193" s="455"/>
      <c r="AB193" s="455"/>
      <c r="AC193" s="455"/>
      <c r="AD193" s="455"/>
      <c r="AE193" s="455"/>
      <c r="AF193" s="455"/>
      <c r="AG193" s="455"/>
      <c r="AH193" s="455"/>
      <c r="AI193" s="455"/>
      <c r="AJ193" s="455"/>
      <c r="AK193" s="455"/>
    </row>
    <row r="194" spans="2:37">
      <c r="B194" s="4"/>
      <c r="C194" s="3"/>
      <c r="D194" s="455"/>
      <c r="E194" s="455"/>
      <c r="F194" s="4" t="s">
        <v>19</v>
      </c>
      <c r="G194" s="4" t="s">
        <v>146</v>
      </c>
      <c r="H194" s="455"/>
      <c r="I194" s="455"/>
      <c r="J194" s="455"/>
      <c r="K194" s="455"/>
      <c r="L194" s="455"/>
      <c r="M194" s="455"/>
      <c r="N194" s="455"/>
      <c r="O194" s="455"/>
      <c r="P194" s="455"/>
      <c r="Q194" s="455"/>
      <c r="R194" s="455"/>
      <c r="S194" s="455"/>
      <c r="T194" s="455"/>
      <c r="U194" s="455"/>
      <c r="V194" s="455"/>
      <c r="W194" s="455"/>
      <c r="X194" s="455"/>
      <c r="Y194" s="455"/>
      <c r="Z194" s="455"/>
      <c r="AA194" s="455"/>
      <c r="AB194" s="455"/>
      <c r="AC194" s="455"/>
      <c r="AD194" s="455"/>
      <c r="AE194" s="455"/>
      <c r="AF194" s="455"/>
      <c r="AG194" s="455"/>
      <c r="AH194" s="455"/>
      <c r="AI194" s="455"/>
      <c r="AJ194" s="455"/>
      <c r="AK194" s="455"/>
    </row>
    <row r="195" spans="2:37">
      <c r="B195" s="4"/>
      <c r="C195" s="4"/>
      <c r="D195" s="455"/>
      <c r="E195" s="455"/>
      <c r="F195" s="4" t="s">
        <v>23</v>
      </c>
      <c r="G195" s="100" t="s">
        <v>147</v>
      </c>
      <c r="H195" s="455"/>
      <c r="I195" s="4"/>
      <c r="J195" s="4"/>
      <c r="K195" s="455"/>
      <c r="L195" s="455"/>
      <c r="M195" s="4"/>
      <c r="N195" s="4"/>
      <c r="O195" s="4"/>
      <c r="P195" s="4"/>
      <c r="Q195" s="4"/>
      <c r="R195" s="4"/>
      <c r="S195" s="4"/>
      <c r="T195" s="455"/>
      <c r="U195" s="455"/>
      <c r="V195" s="455"/>
      <c r="W195" s="455"/>
      <c r="X195" s="455"/>
      <c r="Y195" s="455"/>
      <c r="Z195" s="455"/>
      <c r="AA195" s="455"/>
      <c r="AB195" s="455"/>
      <c r="AC195" s="455"/>
      <c r="AD195" s="455"/>
      <c r="AE195" s="455"/>
      <c r="AF195" s="455"/>
      <c r="AG195" s="455"/>
      <c r="AH195" s="455"/>
      <c r="AI195" s="455"/>
      <c r="AJ195" s="455"/>
      <c r="AK195" s="455"/>
    </row>
    <row r="196" spans="2:37">
      <c r="B196" s="4"/>
      <c r="C196" s="4"/>
      <c r="D196" s="455"/>
      <c r="E196" s="455"/>
      <c r="F196" s="4" t="s">
        <v>28</v>
      </c>
      <c r="G196" s="4" t="s">
        <v>148</v>
      </c>
      <c r="H196" s="455"/>
      <c r="I196" s="4"/>
      <c r="J196" s="4"/>
      <c r="K196" s="455"/>
      <c r="L196" s="455"/>
      <c r="M196" s="4"/>
      <c r="N196" s="4"/>
      <c r="O196" s="4"/>
      <c r="P196" s="4"/>
      <c r="Q196" s="4"/>
      <c r="R196" s="4"/>
      <c r="S196" s="4"/>
      <c r="T196" s="455"/>
      <c r="U196" s="455"/>
      <c r="V196" s="455"/>
      <c r="W196" s="455"/>
      <c r="X196" s="455"/>
      <c r="Y196" s="455"/>
      <c r="Z196" s="455"/>
      <c r="AA196" s="455"/>
      <c r="AB196" s="455"/>
      <c r="AC196" s="455"/>
      <c r="AD196" s="455"/>
      <c r="AE196" s="455"/>
      <c r="AF196" s="455"/>
      <c r="AG196" s="455"/>
      <c r="AH196" s="455"/>
      <c r="AI196" s="455"/>
      <c r="AJ196" s="455"/>
      <c r="AK196" s="455"/>
    </row>
    <row r="197" spans="2:37">
      <c r="B197" s="4"/>
      <c r="C197" s="4"/>
      <c r="D197" s="455"/>
      <c r="E197" s="455"/>
      <c r="F197" s="4"/>
      <c r="G197" s="4"/>
      <c r="H197" s="455"/>
      <c r="I197" s="4"/>
      <c r="J197" s="4"/>
      <c r="K197" s="455"/>
      <c r="L197" s="455"/>
      <c r="M197" s="4"/>
      <c r="N197" s="4"/>
      <c r="O197" s="4"/>
      <c r="P197" s="4"/>
      <c r="Q197" s="4"/>
      <c r="R197" s="4"/>
      <c r="S197" s="4"/>
      <c r="T197" s="455"/>
      <c r="U197" s="455"/>
      <c r="V197" s="455"/>
      <c r="W197" s="455"/>
      <c r="X197" s="455"/>
      <c r="Y197" s="455"/>
      <c r="Z197" s="455"/>
      <c r="AA197" s="455"/>
      <c r="AB197" s="455"/>
      <c r="AC197" s="455"/>
      <c r="AD197" s="455"/>
      <c r="AE197" s="455"/>
      <c r="AF197" s="455"/>
      <c r="AG197" s="455"/>
      <c r="AH197" s="455"/>
      <c r="AI197" s="455"/>
      <c r="AJ197" s="455"/>
      <c r="AK197" s="455"/>
    </row>
    <row r="198" spans="2:37">
      <c r="B198" s="4"/>
      <c r="C198" s="4"/>
      <c r="D198" s="3" t="s">
        <v>101</v>
      </c>
      <c r="E198" s="3" t="s">
        <v>149</v>
      </c>
      <c r="F198" s="455"/>
      <c r="G198" s="4"/>
      <c r="H198" s="4"/>
      <c r="I198" s="4"/>
      <c r="J198" s="4"/>
      <c r="K198" s="455"/>
      <c r="L198" s="455"/>
      <c r="M198" s="4"/>
      <c r="N198" s="4"/>
      <c r="O198" s="4"/>
      <c r="P198" s="4"/>
      <c r="Q198" s="4"/>
      <c r="R198" s="4"/>
      <c r="S198" s="4"/>
      <c r="T198" s="455"/>
      <c r="U198" s="455"/>
      <c r="V198" s="455"/>
      <c r="W198" s="455"/>
      <c r="X198" s="455"/>
      <c r="Y198" s="455"/>
      <c r="Z198" s="455"/>
      <c r="AA198" s="455"/>
      <c r="AB198" s="455"/>
      <c r="AC198" s="455"/>
      <c r="AD198" s="455"/>
      <c r="AE198" s="455"/>
      <c r="AF198" s="455"/>
      <c r="AG198" s="455"/>
      <c r="AH198" s="455"/>
      <c r="AI198" s="455"/>
      <c r="AJ198" s="455"/>
      <c r="AK198" s="455"/>
    </row>
    <row r="199" spans="2:37">
      <c r="B199" s="4"/>
      <c r="C199" s="4"/>
      <c r="D199" s="4"/>
      <c r="E199" s="4" t="s">
        <v>150</v>
      </c>
      <c r="F199" s="4"/>
      <c r="G199" s="4"/>
      <c r="H199" s="4"/>
      <c r="I199" s="4"/>
      <c r="J199" s="4"/>
      <c r="K199" s="455"/>
      <c r="L199" s="455"/>
      <c r="M199" s="4"/>
      <c r="N199" s="4"/>
      <c r="O199" s="4"/>
      <c r="P199" s="4"/>
      <c r="Q199" s="4"/>
      <c r="R199" s="4"/>
      <c r="S199" s="4"/>
      <c r="T199" s="455"/>
      <c r="U199" s="455"/>
      <c r="V199" s="455"/>
      <c r="W199" s="455"/>
      <c r="X199" s="455"/>
      <c r="Y199" s="455"/>
      <c r="Z199" s="455"/>
      <c r="AA199" s="455"/>
      <c r="AB199" s="455"/>
      <c r="AC199" s="455"/>
      <c r="AD199" s="455"/>
      <c r="AE199" s="455"/>
      <c r="AF199" s="455"/>
      <c r="AG199" s="455"/>
      <c r="AH199" s="455"/>
      <c r="AI199" s="455"/>
      <c r="AJ199" s="455"/>
      <c r="AK199" s="455"/>
    </row>
    <row r="200" spans="2:37">
      <c r="B200" s="4"/>
      <c r="C200" s="4"/>
      <c r="D200" s="4"/>
      <c r="E200" s="455"/>
      <c r="F200" s="4"/>
      <c r="G200" s="4"/>
      <c r="H200" s="4"/>
      <c r="I200" s="4"/>
      <c r="J200" s="4"/>
      <c r="K200" s="455"/>
      <c r="L200" s="455"/>
      <c r="M200" s="4"/>
      <c r="N200" s="4"/>
      <c r="O200" s="4"/>
      <c r="P200" s="4"/>
      <c r="Q200" s="4"/>
      <c r="R200" s="4"/>
      <c r="S200" s="4"/>
      <c r="T200" s="455"/>
      <c r="U200" s="455"/>
      <c r="V200" s="455"/>
      <c r="W200" s="455"/>
      <c r="X200" s="455"/>
      <c r="Y200" s="455"/>
      <c r="Z200" s="455"/>
      <c r="AA200" s="455"/>
      <c r="AB200" s="455"/>
      <c r="AC200" s="455"/>
      <c r="AD200" s="455"/>
      <c r="AE200" s="455"/>
      <c r="AF200" s="455"/>
      <c r="AG200" s="455"/>
      <c r="AH200" s="455"/>
      <c r="AI200" s="455"/>
      <c r="AJ200" s="455"/>
      <c r="AK200" s="455"/>
    </row>
    <row r="201" spans="2:37">
      <c r="B201" s="4"/>
      <c r="C201" s="4"/>
      <c r="D201" s="3" t="s">
        <v>105</v>
      </c>
      <c r="E201" s="3" t="s">
        <v>151</v>
      </c>
      <c r="F201" s="455"/>
      <c r="G201" s="4"/>
      <c r="H201" s="4"/>
      <c r="I201" s="4"/>
      <c r="J201" s="4"/>
      <c r="K201" s="455"/>
      <c r="L201" s="455"/>
      <c r="M201" s="4"/>
      <c r="N201" s="4"/>
      <c r="O201" s="4"/>
      <c r="P201" s="4"/>
      <c r="Q201" s="4"/>
      <c r="R201" s="4"/>
      <c r="S201" s="4"/>
      <c r="T201" s="455"/>
      <c r="U201" s="455"/>
      <c r="V201" s="455"/>
      <c r="W201" s="455"/>
      <c r="X201" s="455"/>
      <c r="Y201" s="455"/>
      <c r="Z201" s="455"/>
      <c r="AA201" s="455"/>
      <c r="AB201" s="455"/>
      <c r="AC201" s="455"/>
      <c r="AD201" s="455"/>
      <c r="AE201" s="455"/>
      <c r="AF201" s="455"/>
      <c r="AG201" s="455"/>
      <c r="AH201" s="455"/>
      <c r="AI201" s="455"/>
      <c r="AJ201" s="455"/>
      <c r="AK201" s="455"/>
    </row>
    <row r="202" spans="2:37">
      <c r="B202" s="4"/>
      <c r="C202" s="4"/>
      <c r="D202" s="3"/>
      <c r="E202" s="4" t="s">
        <v>17</v>
      </c>
      <c r="F202" s="4" t="s">
        <v>152</v>
      </c>
      <c r="G202" s="455"/>
      <c r="H202" s="455"/>
      <c r="I202" s="455"/>
      <c r="J202" s="455"/>
      <c r="K202" s="455"/>
      <c r="L202" s="455"/>
      <c r="M202" s="4"/>
      <c r="N202" s="4"/>
      <c r="O202" s="4"/>
      <c r="P202" s="4"/>
      <c r="Q202" s="4"/>
      <c r="R202" s="4"/>
      <c r="S202" s="4"/>
      <c r="T202" s="455"/>
      <c r="U202" s="455"/>
      <c r="V202" s="455"/>
      <c r="W202" s="455"/>
      <c r="X202" s="455"/>
      <c r="Y202" s="455"/>
      <c r="Z202" s="455"/>
      <c r="AA202" s="455"/>
      <c r="AB202" s="455"/>
      <c r="AC202" s="455"/>
      <c r="AD202" s="455"/>
      <c r="AE202" s="455"/>
      <c r="AF202" s="455"/>
      <c r="AG202" s="455"/>
      <c r="AH202" s="455"/>
      <c r="AI202" s="455"/>
      <c r="AJ202" s="455"/>
      <c r="AK202" s="455"/>
    </row>
    <row r="203" spans="2:37">
      <c r="B203" s="4"/>
      <c r="C203" s="4"/>
      <c r="D203" s="3"/>
      <c r="E203" s="4" t="s">
        <v>30</v>
      </c>
      <c r="F203" s="4" t="s">
        <v>153</v>
      </c>
      <c r="G203" s="455"/>
      <c r="H203" s="455"/>
      <c r="I203" s="4"/>
      <c r="J203" s="4"/>
      <c r="K203" s="455"/>
      <c r="L203" s="455"/>
      <c r="M203" s="4"/>
      <c r="N203" s="4"/>
      <c r="O203" s="4"/>
      <c r="P203" s="4"/>
      <c r="Q203" s="4"/>
      <c r="R203" s="4"/>
      <c r="S203" s="4"/>
      <c r="T203" s="4"/>
      <c r="U203" s="4"/>
      <c r="V203" s="4"/>
      <c r="W203" s="4"/>
      <c r="X203" s="4"/>
      <c r="Y203" s="4"/>
      <c r="Z203" s="4"/>
      <c r="AA203" s="4"/>
      <c r="AB203" s="4"/>
      <c r="AC203" s="4"/>
      <c r="AD203" s="4"/>
      <c r="AE203" s="4"/>
      <c r="AF203" s="4"/>
      <c r="AG203" s="4"/>
      <c r="AH203" s="455"/>
      <c r="AI203" s="455"/>
      <c r="AJ203" s="455"/>
      <c r="AK203" s="455"/>
    </row>
    <row r="204" spans="2:37">
      <c r="B204" s="4"/>
      <c r="C204" s="4"/>
      <c r="D204" s="3"/>
      <c r="E204" s="4" t="s">
        <v>38</v>
      </c>
      <c r="F204" s="4" t="s">
        <v>154</v>
      </c>
      <c r="G204" s="455"/>
      <c r="H204" s="455"/>
      <c r="I204" s="4"/>
      <c r="J204" s="4"/>
      <c r="K204" s="455"/>
      <c r="L204" s="455"/>
      <c r="M204" s="4"/>
      <c r="N204" s="4"/>
      <c r="O204" s="4"/>
      <c r="P204" s="4"/>
      <c r="Q204" s="4"/>
      <c r="R204" s="4"/>
      <c r="S204" s="4"/>
      <c r="T204" s="4"/>
      <c r="U204" s="4"/>
      <c r="V204" s="4"/>
      <c r="W204" s="4"/>
      <c r="X204" s="4"/>
      <c r="Y204" s="4"/>
      <c r="Z204" s="4"/>
      <c r="AA204" s="4"/>
      <c r="AB204" s="4"/>
      <c r="AC204" s="4"/>
      <c r="AD204" s="4"/>
      <c r="AE204" s="4"/>
      <c r="AF204" s="4"/>
      <c r="AG204" s="4"/>
      <c r="AH204" s="455"/>
      <c r="AI204" s="455"/>
      <c r="AJ204" s="455"/>
      <c r="AK204" s="455"/>
    </row>
    <row r="205" spans="2:37">
      <c r="B205" s="4"/>
      <c r="C205" s="4"/>
      <c r="D205" s="455"/>
      <c r="E205" s="455"/>
      <c r="F205" s="4" t="s">
        <v>19</v>
      </c>
      <c r="G205" s="4" t="s">
        <v>155</v>
      </c>
      <c r="H205" s="455"/>
      <c r="I205" s="4"/>
      <c r="J205" s="4"/>
      <c r="K205" s="455"/>
      <c r="L205" s="455"/>
      <c r="M205" s="4"/>
      <c r="N205" s="4"/>
      <c r="O205" s="4"/>
      <c r="P205" s="4"/>
      <c r="Q205" s="4"/>
      <c r="R205" s="4"/>
      <c r="S205" s="4"/>
      <c r="T205" s="4"/>
      <c r="U205" s="4"/>
      <c r="V205" s="4"/>
      <c r="W205" s="4"/>
      <c r="X205" s="4"/>
      <c r="Y205" s="4"/>
      <c r="Z205" s="455"/>
      <c r="AA205" s="455"/>
      <c r="AB205" s="455"/>
      <c r="AC205" s="455"/>
      <c r="AD205" s="455"/>
      <c r="AE205" s="455"/>
      <c r="AF205" s="455"/>
      <c r="AG205" s="455"/>
      <c r="AH205" s="455"/>
      <c r="AI205" s="455"/>
      <c r="AJ205" s="455"/>
      <c r="AK205" s="455"/>
    </row>
    <row r="206" spans="2:37">
      <c r="B206" s="4"/>
      <c r="C206" s="4"/>
      <c r="D206" s="3"/>
      <c r="E206" s="4" t="s">
        <v>81</v>
      </c>
      <c r="F206" s="4" t="s">
        <v>156</v>
      </c>
      <c r="G206" s="455"/>
      <c r="H206" s="455"/>
      <c r="I206" s="455"/>
      <c r="J206" s="455"/>
      <c r="K206" s="455"/>
      <c r="L206" s="455"/>
      <c r="M206" s="4"/>
      <c r="N206" s="4"/>
      <c r="O206" s="4"/>
      <c r="P206" s="4"/>
      <c r="Q206" s="4"/>
      <c r="R206" s="4"/>
      <c r="S206" s="4"/>
      <c r="T206" s="455"/>
      <c r="U206" s="455"/>
      <c r="V206" s="455"/>
      <c r="W206" s="455"/>
      <c r="X206" s="455"/>
      <c r="Y206" s="455"/>
      <c r="Z206" s="455"/>
      <c r="AA206" s="455"/>
      <c r="AB206" s="455"/>
      <c r="AC206" s="455"/>
      <c r="AD206" s="455"/>
      <c r="AE206" s="455"/>
      <c r="AF206" s="455"/>
      <c r="AG206" s="455"/>
      <c r="AH206" s="455"/>
      <c r="AI206" s="455"/>
      <c r="AJ206" s="455"/>
      <c r="AK206" s="455"/>
    </row>
    <row r="207" spans="2:37">
      <c r="B207" s="4"/>
      <c r="C207" s="4"/>
      <c r="D207" s="3"/>
      <c r="E207" s="455"/>
      <c r="F207" s="455" t="s">
        <v>19</v>
      </c>
      <c r="G207" s="1561" t="s">
        <v>157</v>
      </c>
      <c r="H207" s="1561"/>
      <c r="I207" s="1561"/>
      <c r="J207" s="1561"/>
      <c r="K207" s="1561"/>
      <c r="L207" s="1561"/>
      <c r="M207" s="1561"/>
      <c r="N207" s="1561"/>
      <c r="O207" s="1561"/>
      <c r="P207" s="1561"/>
      <c r="Q207" s="1561"/>
      <c r="R207" s="1561"/>
      <c r="S207" s="1561"/>
      <c r="T207" s="1561"/>
      <c r="U207" s="1561"/>
      <c r="V207" s="1561"/>
      <c r="W207" s="1561"/>
      <c r="X207" s="1561"/>
      <c r="Y207" s="1561"/>
      <c r="Z207" s="1561"/>
      <c r="AA207" s="1561"/>
      <c r="AB207" s="1561"/>
      <c r="AC207" s="1561"/>
      <c r="AD207" s="1561"/>
      <c r="AE207" s="1561"/>
      <c r="AF207" s="1561"/>
      <c r="AG207" s="1561"/>
      <c r="AH207" s="1561"/>
      <c r="AI207" s="1561"/>
      <c r="AJ207" s="1561"/>
      <c r="AK207" s="1561"/>
    </row>
    <row r="208" spans="2:37">
      <c r="B208" s="4"/>
      <c r="C208" s="4"/>
      <c r="D208" s="3"/>
      <c r="E208" s="455"/>
      <c r="F208" s="455"/>
      <c r="G208" s="1561"/>
      <c r="H208" s="1561"/>
      <c r="I208" s="1561"/>
      <c r="J208" s="1561"/>
      <c r="K208" s="1561"/>
      <c r="L208" s="1561"/>
      <c r="M208" s="1561"/>
      <c r="N208" s="1561"/>
      <c r="O208" s="1561"/>
      <c r="P208" s="1561"/>
      <c r="Q208" s="1561"/>
      <c r="R208" s="1561"/>
      <c r="S208" s="1561"/>
      <c r="T208" s="1561"/>
      <c r="U208" s="1561"/>
      <c r="V208" s="1561"/>
      <c r="W208" s="1561"/>
      <c r="X208" s="1561"/>
      <c r="Y208" s="1561"/>
      <c r="Z208" s="1561"/>
      <c r="AA208" s="1561"/>
      <c r="AB208" s="1561"/>
      <c r="AC208" s="1561"/>
      <c r="AD208" s="1561"/>
      <c r="AE208" s="1561"/>
      <c r="AF208" s="1561"/>
      <c r="AG208" s="1561"/>
      <c r="AH208" s="1561"/>
      <c r="AI208" s="1561"/>
      <c r="AJ208" s="1561"/>
      <c r="AK208" s="1561"/>
    </row>
    <row r="209" spans="1:38">
      <c r="A209" s="455"/>
      <c r="B209" s="4"/>
      <c r="C209" s="4"/>
      <c r="D209" s="3"/>
      <c r="E209" s="455"/>
      <c r="F209" s="455"/>
      <c r="G209" s="455"/>
      <c r="H209" s="455"/>
      <c r="I209" s="455"/>
      <c r="J209" s="455"/>
      <c r="K209" s="455"/>
      <c r="L209" s="455"/>
      <c r="M209" s="4"/>
      <c r="N209" s="4"/>
      <c r="O209" s="4"/>
      <c r="P209" s="4"/>
      <c r="Q209" s="4"/>
      <c r="R209" s="4"/>
      <c r="S209" s="4"/>
      <c r="T209" s="455"/>
      <c r="U209" s="455"/>
      <c r="V209" s="455"/>
      <c r="W209" s="455"/>
      <c r="X209" s="455"/>
      <c r="Y209" s="455"/>
      <c r="Z209" s="455"/>
      <c r="AA209" s="455"/>
      <c r="AB209" s="455"/>
      <c r="AC209" s="455"/>
      <c r="AD209" s="455"/>
      <c r="AE209" s="455"/>
      <c r="AF209" s="455"/>
      <c r="AG209" s="455"/>
      <c r="AH209" s="455"/>
      <c r="AI209" s="455"/>
      <c r="AJ209" s="455"/>
      <c r="AK209" s="455"/>
      <c r="AL209" s="455"/>
    </row>
    <row r="210" spans="1:38">
      <c r="A210" s="455"/>
      <c r="B210" s="4"/>
      <c r="C210" s="4"/>
      <c r="D210" s="3" t="s">
        <v>126</v>
      </c>
      <c r="E210" s="3" t="s">
        <v>158</v>
      </c>
      <c r="F210" s="455"/>
      <c r="G210" s="4"/>
      <c r="H210" s="4"/>
      <c r="I210" s="4"/>
      <c r="J210" s="4"/>
      <c r="K210" s="455"/>
      <c r="L210" s="455"/>
      <c r="M210" s="4"/>
      <c r="N210" s="4"/>
      <c r="O210" s="4"/>
      <c r="P210" s="4"/>
      <c r="Q210" s="4"/>
      <c r="R210" s="4"/>
      <c r="S210" s="4"/>
      <c r="T210" s="4"/>
      <c r="U210" s="4"/>
      <c r="V210" s="4"/>
      <c r="W210" s="4"/>
      <c r="X210" s="455"/>
      <c r="Y210" s="455"/>
      <c r="Z210" s="455"/>
      <c r="AA210" s="455"/>
      <c r="AB210" s="455"/>
      <c r="AC210" s="455"/>
      <c r="AD210" s="455"/>
      <c r="AE210" s="455"/>
      <c r="AF210" s="455"/>
      <c r="AG210" s="455"/>
      <c r="AH210" s="455"/>
      <c r="AI210" s="455"/>
      <c r="AJ210" s="455"/>
      <c r="AK210" s="455"/>
      <c r="AL210" s="455"/>
    </row>
    <row r="211" spans="1:38">
      <c r="A211" s="455"/>
      <c r="B211" s="4"/>
      <c r="C211" s="4"/>
      <c r="D211" s="455"/>
      <c r="E211" s="4" t="s">
        <v>159</v>
      </c>
      <c r="F211" s="4"/>
      <c r="G211" s="455"/>
      <c r="H211" s="455"/>
      <c r="I211" s="4"/>
      <c r="J211" s="4"/>
      <c r="K211" s="455"/>
      <c r="L211" s="455"/>
      <c r="M211" s="4"/>
      <c r="N211" s="4"/>
      <c r="O211" s="4"/>
      <c r="P211" s="4"/>
      <c r="Q211" s="4"/>
      <c r="R211" s="4"/>
      <c r="S211" s="4"/>
      <c r="T211" s="4"/>
      <c r="U211" s="4"/>
      <c r="V211" s="4"/>
      <c r="W211" s="4"/>
      <c r="X211" s="455"/>
      <c r="Y211" s="455"/>
      <c r="Z211" s="455"/>
      <c r="AA211" s="455"/>
      <c r="AB211" s="455"/>
      <c r="AC211" s="455"/>
      <c r="AD211" s="455"/>
      <c r="AE211" s="455"/>
      <c r="AF211" s="455"/>
      <c r="AG211" s="455"/>
      <c r="AH211" s="455"/>
      <c r="AI211" s="455"/>
      <c r="AJ211" s="455"/>
      <c r="AK211" s="455"/>
      <c r="AL211" s="455"/>
    </row>
    <row r="212" spans="1:38">
      <c r="A212" s="455"/>
      <c r="B212" s="4"/>
      <c r="C212" s="4"/>
      <c r="D212" s="455"/>
      <c r="E212" s="455"/>
      <c r="F212" s="4"/>
      <c r="G212" s="4"/>
      <c r="H212" s="455"/>
      <c r="I212" s="4"/>
      <c r="J212" s="4"/>
      <c r="K212" s="455"/>
      <c r="L212" s="455"/>
      <c r="M212" s="4"/>
      <c r="N212" s="4"/>
      <c r="O212" s="4"/>
      <c r="P212" s="4"/>
      <c r="Q212" s="4"/>
      <c r="R212" s="4"/>
      <c r="S212" s="4"/>
      <c r="T212" s="4"/>
      <c r="U212" s="4"/>
      <c r="V212" s="4"/>
      <c r="W212" s="4"/>
      <c r="X212" s="455"/>
      <c r="Y212" s="455"/>
      <c r="Z212" s="455"/>
      <c r="AA212" s="455"/>
      <c r="AB212" s="455"/>
      <c r="AC212" s="455"/>
      <c r="AD212" s="455"/>
      <c r="AE212" s="455"/>
      <c r="AF212" s="455"/>
      <c r="AG212" s="455"/>
      <c r="AH212" s="455"/>
      <c r="AI212" s="455"/>
      <c r="AJ212" s="455"/>
      <c r="AK212" s="455"/>
      <c r="AL212" s="455"/>
    </row>
    <row r="213" spans="1:38">
      <c r="A213" s="455"/>
      <c r="B213" s="4"/>
      <c r="C213" s="4"/>
      <c r="D213" s="3" t="s">
        <v>160</v>
      </c>
      <c r="E213" s="3" t="s">
        <v>161</v>
      </c>
      <c r="F213" s="4"/>
      <c r="G213" s="4"/>
      <c r="H213" s="455"/>
      <c r="I213" s="4"/>
      <c r="J213" s="4"/>
      <c r="K213" s="455"/>
      <c r="L213" s="455"/>
      <c r="M213" s="4"/>
      <c r="N213" s="4"/>
      <c r="O213" s="4"/>
      <c r="P213" s="4"/>
      <c r="Q213" s="4"/>
      <c r="R213" s="4"/>
      <c r="S213" s="4"/>
      <c r="T213" s="4"/>
      <c r="U213" s="4"/>
      <c r="V213" s="4"/>
      <c r="W213" s="4"/>
      <c r="X213" s="455"/>
      <c r="Y213" s="455"/>
      <c r="Z213" s="455"/>
      <c r="AA213" s="455"/>
      <c r="AB213" s="455"/>
      <c r="AC213" s="455"/>
      <c r="AD213" s="455"/>
      <c r="AE213" s="455"/>
      <c r="AF213" s="455"/>
      <c r="AG213" s="455"/>
      <c r="AH213" s="455"/>
      <c r="AI213" s="455"/>
      <c r="AJ213" s="455"/>
      <c r="AK213" s="455"/>
      <c r="AL213" s="455"/>
    </row>
    <row r="214" spans="1:38">
      <c r="A214" s="455"/>
      <c r="B214" s="4"/>
      <c r="C214" s="4"/>
      <c r="D214" s="3"/>
      <c r="E214" s="4" t="s">
        <v>143</v>
      </c>
      <c r="F214" s="4"/>
      <c r="G214" s="4"/>
      <c r="H214" s="455"/>
      <c r="I214" s="4"/>
      <c r="J214" s="4"/>
      <c r="K214" s="455"/>
      <c r="L214" s="455"/>
      <c r="M214" s="4"/>
      <c r="N214" s="4"/>
      <c r="O214" s="4"/>
      <c r="P214" s="4"/>
      <c r="Q214" s="4"/>
      <c r="R214" s="4"/>
      <c r="S214" s="4"/>
      <c r="T214" s="4"/>
      <c r="U214" s="4"/>
      <c r="V214" s="4"/>
      <c r="W214" s="4"/>
      <c r="X214" s="455"/>
      <c r="Y214" s="455"/>
      <c r="Z214" s="455"/>
      <c r="AA214" s="455"/>
      <c r="AB214" s="455"/>
      <c r="AC214" s="455"/>
      <c r="AD214" s="455"/>
      <c r="AE214" s="455"/>
      <c r="AF214" s="455"/>
      <c r="AG214" s="455"/>
      <c r="AH214" s="455"/>
      <c r="AI214" s="455"/>
      <c r="AJ214" s="455"/>
      <c r="AK214" s="455"/>
      <c r="AL214" s="455"/>
    </row>
    <row r="215" spans="1:38">
      <c r="A215" s="455"/>
      <c r="B215" s="4"/>
      <c r="C215" s="4"/>
      <c r="D215" s="3"/>
      <c r="E215" s="455"/>
      <c r="F215" s="455"/>
      <c r="G215" s="455"/>
      <c r="H215" s="455"/>
      <c r="I215" s="455"/>
      <c r="J215" s="455"/>
      <c r="K215" s="455"/>
      <c r="L215" s="455"/>
      <c r="M215" s="4"/>
      <c r="N215" s="4"/>
      <c r="O215" s="4"/>
      <c r="P215" s="4"/>
      <c r="Q215" s="4"/>
      <c r="R215" s="4"/>
      <c r="S215" s="4"/>
      <c r="T215" s="455"/>
      <c r="U215" s="455"/>
      <c r="V215" s="455"/>
      <c r="W215" s="455"/>
      <c r="X215" s="455"/>
      <c r="Y215" s="455"/>
      <c r="Z215" s="455"/>
      <c r="AA215" s="455"/>
      <c r="AB215" s="455"/>
      <c r="AC215" s="455"/>
      <c r="AD215" s="455"/>
      <c r="AE215" s="455"/>
      <c r="AF215" s="455"/>
      <c r="AG215" s="455"/>
      <c r="AH215" s="455"/>
      <c r="AI215" s="455"/>
      <c r="AJ215" s="455"/>
      <c r="AK215" s="455"/>
      <c r="AL215" s="455"/>
    </row>
    <row r="216" spans="1:38">
      <c r="A216" s="455"/>
      <c r="B216" s="455"/>
      <c r="C216" s="3" t="s">
        <v>162</v>
      </c>
      <c r="D216" s="3"/>
      <c r="E216" s="455"/>
      <c r="F216" s="455"/>
      <c r="G216" s="3" t="s">
        <v>163</v>
      </c>
      <c r="H216" s="455"/>
      <c r="I216" s="455"/>
      <c r="J216" s="455"/>
      <c r="K216" s="455"/>
      <c r="L216" s="455"/>
      <c r="M216" s="4"/>
      <c r="N216" s="4"/>
      <c r="O216" s="4"/>
      <c r="P216" s="4"/>
      <c r="Q216" s="4"/>
      <c r="R216" s="4"/>
      <c r="S216" s="4"/>
      <c r="T216" s="455"/>
      <c r="U216" s="455"/>
      <c r="V216" s="455"/>
      <c r="W216" s="455"/>
      <c r="X216" s="455"/>
      <c r="Y216" s="455"/>
      <c r="Z216" s="455"/>
      <c r="AA216" s="455"/>
      <c r="AB216" s="455"/>
      <c r="AC216" s="455"/>
      <c r="AD216" s="455"/>
      <c r="AE216" s="455"/>
      <c r="AF216" s="455"/>
      <c r="AG216" s="455"/>
      <c r="AH216" s="455"/>
      <c r="AI216" s="455"/>
      <c r="AJ216" s="455"/>
      <c r="AK216" s="455"/>
      <c r="AL216" s="455"/>
    </row>
    <row r="217" spans="1:38">
      <c r="A217" s="455"/>
      <c r="B217" s="4"/>
      <c r="C217" s="4"/>
      <c r="D217" s="455"/>
      <c r="E217" s="455" t="s">
        <v>17</v>
      </c>
      <c r="F217" s="4" t="s">
        <v>164</v>
      </c>
      <c r="G217" s="4"/>
      <c r="H217" s="4"/>
      <c r="I217" s="4"/>
      <c r="J217" s="455"/>
      <c r="K217" s="455"/>
      <c r="L217" s="4"/>
      <c r="M217" s="455"/>
      <c r="N217" s="4"/>
      <c r="O217" s="4"/>
      <c r="P217" s="4"/>
      <c r="Q217" s="4"/>
      <c r="R217" s="4"/>
      <c r="S217" s="4"/>
      <c r="T217" s="455"/>
      <c r="U217" s="455"/>
      <c r="V217" s="455"/>
      <c r="W217" s="455"/>
      <c r="X217" s="455"/>
      <c r="Y217" s="455"/>
      <c r="Z217" s="455"/>
      <c r="AA217" s="455"/>
      <c r="AB217" s="455"/>
      <c r="AC217" s="455"/>
      <c r="AD217" s="455"/>
      <c r="AE217" s="455"/>
      <c r="AF217" s="455"/>
      <c r="AG217" s="455"/>
      <c r="AH217" s="455"/>
      <c r="AI217" s="455"/>
      <c r="AJ217" s="455"/>
      <c r="AK217" s="455"/>
      <c r="AL217" s="455"/>
    </row>
    <row r="218" spans="1:38">
      <c r="A218" s="455"/>
      <c r="B218" s="4"/>
      <c r="C218" s="4"/>
      <c r="D218" s="455"/>
      <c r="E218" s="455"/>
      <c r="F218" s="4" t="s">
        <v>19</v>
      </c>
      <c r="G218" s="4" t="s">
        <v>165</v>
      </c>
      <c r="H218" s="455"/>
      <c r="I218" s="4"/>
      <c r="J218" s="455"/>
      <c r="K218" s="455"/>
      <c r="L218" s="455"/>
      <c r="M218" s="4"/>
      <c r="N218" s="4"/>
      <c r="O218" s="4"/>
      <c r="P218" s="4"/>
      <c r="Q218" s="4"/>
      <c r="R218" s="4"/>
      <c r="S218" s="4"/>
      <c r="T218" s="455"/>
      <c r="U218" s="455"/>
      <c r="V218" s="455"/>
      <c r="W218" s="455"/>
      <c r="X218" s="455"/>
      <c r="Y218" s="455"/>
      <c r="Z218" s="455"/>
      <c r="AA218" s="455"/>
      <c r="AB218" s="455"/>
      <c r="AC218" s="455"/>
      <c r="AD218" s="455"/>
      <c r="AE218" s="455"/>
      <c r="AF218" s="455"/>
      <c r="AG218" s="455"/>
      <c r="AH218" s="455"/>
      <c r="AI218" s="455"/>
      <c r="AJ218" s="455"/>
      <c r="AK218" s="455"/>
      <c r="AL218" s="455"/>
    </row>
    <row r="219" spans="1:38">
      <c r="A219" s="455"/>
      <c r="B219" s="4"/>
      <c r="C219" s="4"/>
      <c r="D219" s="455"/>
      <c r="E219" s="455" t="s">
        <v>30</v>
      </c>
      <c r="F219" s="4" t="s">
        <v>166</v>
      </c>
      <c r="G219" s="4"/>
      <c r="H219" s="4"/>
      <c r="I219" s="4"/>
      <c r="J219" s="455"/>
      <c r="K219" s="455"/>
      <c r="L219" s="455"/>
      <c r="M219" s="4"/>
      <c r="N219" s="4"/>
      <c r="O219" s="4"/>
      <c r="P219" s="4"/>
      <c r="Q219" s="4"/>
      <c r="R219" s="4"/>
      <c r="S219" s="4"/>
      <c r="T219" s="455"/>
      <c r="U219" s="455"/>
      <c r="V219" s="455"/>
      <c r="W219" s="455"/>
      <c r="X219" s="455"/>
      <c r="Y219" s="455"/>
      <c r="Z219" s="455"/>
      <c r="AA219" s="455"/>
      <c r="AB219" s="455"/>
      <c r="AC219" s="455"/>
      <c r="AD219" s="455"/>
      <c r="AE219" s="455"/>
      <c r="AF219" s="455"/>
      <c r="AG219" s="455"/>
      <c r="AH219" s="455"/>
      <c r="AI219" s="455"/>
      <c r="AJ219" s="455"/>
      <c r="AK219" s="455"/>
      <c r="AL219" s="455"/>
    </row>
    <row r="220" spans="1:38">
      <c r="A220" s="455"/>
      <c r="B220" s="4"/>
      <c r="C220" s="4"/>
      <c r="D220" s="455"/>
      <c r="E220" s="455"/>
      <c r="F220" s="4" t="s">
        <v>19</v>
      </c>
      <c r="G220" s="4" t="s">
        <v>167</v>
      </c>
      <c r="H220" s="455"/>
      <c r="I220" s="4"/>
      <c r="J220" s="455"/>
      <c r="K220" s="455"/>
      <c r="L220" s="455"/>
      <c r="M220" s="4"/>
      <c r="N220" s="4"/>
      <c r="O220" s="4"/>
      <c r="P220" s="4"/>
      <c r="Q220" s="4"/>
      <c r="R220" s="4"/>
      <c r="S220" s="4"/>
      <c r="T220" s="455"/>
      <c r="U220" s="455"/>
      <c r="V220" s="455"/>
      <c r="W220" s="455"/>
      <c r="X220" s="455"/>
      <c r="Y220" s="455"/>
      <c r="Z220" s="455"/>
      <c r="AA220" s="455"/>
      <c r="AB220" s="455"/>
      <c r="AC220" s="455"/>
      <c r="AD220" s="455"/>
      <c r="AE220" s="455"/>
      <c r="AF220" s="455"/>
      <c r="AG220" s="455"/>
      <c r="AH220" s="455"/>
      <c r="AI220" s="455"/>
      <c r="AJ220" s="455"/>
      <c r="AK220" s="455"/>
      <c r="AL220" s="455"/>
    </row>
    <row r="221" spans="1:38">
      <c r="A221" s="455"/>
      <c r="B221" s="4"/>
      <c r="C221" s="4"/>
      <c r="D221" s="455"/>
      <c r="E221" s="455"/>
      <c r="F221" s="4"/>
      <c r="G221" s="4" t="s">
        <v>168</v>
      </c>
      <c r="H221" s="455"/>
      <c r="I221" s="4"/>
      <c r="J221" s="455"/>
      <c r="K221" s="455"/>
      <c r="L221" s="455"/>
      <c r="M221" s="4"/>
      <c r="N221" s="4"/>
      <c r="O221" s="4"/>
      <c r="P221" s="4"/>
      <c r="Q221" s="4"/>
      <c r="R221" s="4"/>
      <c r="S221" s="4"/>
      <c r="T221" s="455"/>
      <c r="U221" s="455"/>
      <c r="V221" s="455"/>
      <c r="W221" s="455"/>
      <c r="X221" s="455"/>
      <c r="Y221" s="455"/>
      <c r="Z221" s="455"/>
      <c r="AA221" s="455"/>
      <c r="AB221" s="455"/>
      <c r="AC221" s="455"/>
      <c r="AD221" s="455"/>
      <c r="AE221" s="455"/>
      <c r="AF221" s="455"/>
      <c r="AG221" s="455"/>
      <c r="AH221" s="455"/>
      <c r="AI221" s="455"/>
      <c r="AJ221" s="455"/>
      <c r="AK221" s="455"/>
      <c r="AL221" s="455"/>
    </row>
    <row r="222" spans="1:38">
      <c r="A222" s="455"/>
      <c r="B222" s="4"/>
      <c r="C222" s="4"/>
      <c r="D222" s="455"/>
      <c r="E222" s="455"/>
      <c r="F222" s="4"/>
      <c r="G222" s="455"/>
      <c r="H222" s="455"/>
      <c r="I222" s="455"/>
      <c r="J222" s="455"/>
      <c r="K222" s="4"/>
      <c r="L222" s="455"/>
      <c r="M222" s="4"/>
      <c r="N222" s="4"/>
      <c r="O222" s="4"/>
      <c r="P222" s="4"/>
      <c r="Q222" s="4"/>
      <c r="R222" s="4"/>
      <c r="S222" s="4"/>
      <c r="T222" s="455"/>
      <c r="U222" s="455"/>
      <c r="V222" s="455"/>
      <c r="W222" s="455"/>
      <c r="X222" s="455"/>
      <c r="Y222" s="455"/>
      <c r="Z222" s="455"/>
      <c r="AA222" s="455"/>
      <c r="AB222" s="455"/>
      <c r="AC222" s="455"/>
      <c r="AD222" s="455"/>
      <c r="AE222" s="455"/>
      <c r="AF222" s="455"/>
      <c r="AG222" s="455"/>
      <c r="AH222" s="455"/>
      <c r="AI222" s="455"/>
      <c r="AJ222" s="455"/>
      <c r="AK222" s="455"/>
      <c r="AL222" s="455"/>
    </row>
    <row r="223" spans="1:38">
      <c r="A223" s="6"/>
      <c r="B223" s="14" t="s">
        <v>169</v>
      </c>
      <c r="C223" s="14" t="s">
        <v>170</v>
      </c>
      <c r="D223" s="6"/>
      <c r="E223" s="1413"/>
      <c r="F223" s="1413"/>
      <c r="G223" s="1413"/>
      <c r="H223" s="1413"/>
      <c r="I223" s="1413"/>
      <c r="J223" s="1413"/>
      <c r="K223" s="6"/>
      <c r="L223" s="1413"/>
      <c r="M223" s="1413"/>
      <c r="N223" s="1413"/>
      <c r="O223" s="1413"/>
      <c r="P223" s="1413"/>
      <c r="Q223" s="1413"/>
      <c r="R223" s="1413"/>
      <c r="S223" s="1413"/>
      <c r="T223" s="6"/>
      <c r="U223" s="6"/>
      <c r="V223" s="6"/>
      <c r="W223" s="6"/>
      <c r="X223" s="6"/>
      <c r="Y223" s="6"/>
      <c r="Z223" s="6"/>
      <c r="AA223" s="6"/>
      <c r="AB223" s="6"/>
      <c r="AC223" s="6"/>
      <c r="AD223" s="6"/>
      <c r="AE223" s="6"/>
      <c r="AF223" s="6"/>
      <c r="AG223" s="6"/>
      <c r="AH223" s="6"/>
      <c r="AI223" s="6"/>
      <c r="AJ223" s="6"/>
      <c r="AK223" s="6"/>
      <c r="AL223" s="6"/>
    </row>
    <row r="224" spans="1:38">
      <c r="A224" s="455"/>
      <c r="B224" s="3"/>
      <c r="C224" s="455"/>
      <c r="D224" s="3"/>
      <c r="E224" s="4"/>
      <c r="F224" s="4"/>
      <c r="G224" s="4"/>
      <c r="H224" s="4"/>
      <c r="I224" s="4"/>
      <c r="J224" s="4"/>
      <c r="K224" s="455"/>
      <c r="L224" s="4"/>
      <c r="M224" s="4"/>
      <c r="N224" s="4"/>
      <c r="O224" s="4"/>
      <c r="P224" s="4"/>
      <c r="Q224" s="4"/>
      <c r="R224" s="4"/>
      <c r="S224" s="4"/>
      <c r="T224" s="455"/>
      <c r="U224" s="455"/>
      <c r="V224" s="455"/>
      <c r="W224" s="455"/>
      <c r="X224" s="455"/>
      <c r="Y224" s="455"/>
      <c r="Z224" s="455"/>
      <c r="AA224" s="455"/>
      <c r="AB224" s="455"/>
      <c r="AC224" s="455"/>
      <c r="AD224" s="455"/>
      <c r="AE224" s="455"/>
      <c r="AF224" s="455"/>
      <c r="AG224" s="455"/>
      <c r="AH224" s="455"/>
      <c r="AI224" s="455"/>
      <c r="AJ224" s="455"/>
      <c r="AK224" s="455"/>
      <c r="AL224" s="455"/>
    </row>
    <row r="225" spans="2:19">
      <c r="B225" s="4"/>
      <c r="C225" s="3" t="s">
        <v>70</v>
      </c>
      <c r="D225" s="4"/>
      <c r="E225" s="4"/>
      <c r="F225" s="4"/>
      <c r="G225" s="3" t="s">
        <v>171</v>
      </c>
      <c r="H225" s="455"/>
      <c r="I225" s="4"/>
      <c r="J225" s="4"/>
      <c r="K225" s="4"/>
      <c r="L225" s="455"/>
      <c r="M225" s="4"/>
      <c r="N225" s="4"/>
      <c r="O225" s="4"/>
      <c r="P225" s="4"/>
      <c r="Q225" s="4"/>
      <c r="R225" s="4"/>
      <c r="S225" s="4"/>
    </row>
    <row r="226" spans="2:19">
      <c r="B226" s="3"/>
      <c r="C226" s="455"/>
      <c r="D226" s="455"/>
      <c r="E226" s="4" t="s">
        <v>17</v>
      </c>
      <c r="F226" s="4" t="s">
        <v>172</v>
      </c>
      <c r="G226" s="4"/>
      <c r="H226" s="455"/>
      <c r="I226" s="4"/>
      <c r="J226" s="4"/>
      <c r="K226" s="4"/>
      <c r="L226" s="4"/>
      <c r="M226" s="4"/>
      <c r="N226" s="4"/>
      <c r="O226" s="4"/>
      <c r="P226" s="4"/>
      <c r="Q226" s="4"/>
      <c r="R226" s="4"/>
      <c r="S226" s="4"/>
    </row>
    <row r="227" spans="2:19">
      <c r="B227" s="3"/>
      <c r="C227" s="455"/>
      <c r="D227" s="455"/>
      <c r="E227" s="4" t="s">
        <v>30</v>
      </c>
      <c r="F227" s="4" t="s">
        <v>173</v>
      </c>
      <c r="G227" s="4"/>
      <c r="H227" s="455"/>
      <c r="I227" s="4"/>
      <c r="J227" s="4"/>
      <c r="K227" s="4"/>
      <c r="L227" s="4"/>
      <c r="M227" s="4"/>
      <c r="N227" s="4"/>
      <c r="O227" s="4"/>
      <c r="P227" s="4"/>
      <c r="Q227" s="4"/>
      <c r="R227" s="4"/>
      <c r="S227" s="4"/>
    </row>
    <row r="228" spans="2:19">
      <c r="B228" s="3"/>
      <c r="C228" s="455"/>
      <c r="D228" s="455"/>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55"/>
      <c r="I229" s="4"/>
      <c r="J229" s="4"/>
      <c r="K229" s="4"/>
      <c r="L229" s="4"/>
      <c r="M229" s="4"/>
      <c r="N229" s="4"/>
      <c r="O229" s="4"/>
      <c r="P229" s="4"/>
      <c r="Q229" s="4"/>
      <c r="R229" s="4"/>
      <c r="S229" s="4"/>
    </row>
    <row r="230" spans="2:19">
      <c r="B230" s="3"/>
      <c r="C230" s="455"/>
      <c r="D230" s="455"/>
      <c r="E230" s="4" t="s">
        <v>17</v>
      </c>
      <c r="F230" s="4" t="s">
        <v>175</v>
      </c>
      <c r="G230" s="4"/>
      <c r="H230" s="455"/>
      <c r="I230" s="4"/>
      <c r="J230" s="4"/>
      <c r="K230" s="4"/>
      <c r="L230" s="4"/>
      <c r="M230" s="4"/>
      <c r="N230" s="4"/>
      <c r="O230" s="4"/>
      <c r="P230" s="4"/>
      <c r="Q230" s="4"/>
      <c r="R230" s="4"/>
      <c r="S230" s="4"/>
    </row>
    <row r="231" spans="2:19">
      <c r="B231" s="3"/>
      <c r="C231" s="455"/>
      <c r="D231" s="455"/>
      <c r="E231" s="4"/>
      <c r="F231" s="4" t="s">
        <v>176</v>
      </c>
      <c r="G231" s="4"/>
      <c r="H231" s="4"/>
      <c r="I231" s="4"/>
      <c r="J231" s="4"/>
      <c r="K231" s="4"/>
      <c r="L231" s="4"/>
      <c r="M231" s="4"/>
      <c r="N231" s="4"/>
      <c r="O231" s="4"/>
      <c r="P231" s="4"/>
      <c r="Q231" s="4"/>
      <c r="R231" s="4"/>
      <c r="S231" s="4"/>
    </row>
    <row r="232" spans="2:19">
      <c r="B232" s="3"/>
      <c r="C232" s="455"/>
      <c r="D232" s="4"/>
      <c r="E232" s="4" t="s">
        <v>30</v>
      </c>
      <c r="F232" s="4" t="s">
        <v>173</v>
      </c>
      <c r="G232" s="4"/>
      <c r="H232" s="455"/>
      <c r="I232" s="4"/>
      <c r="J232" s="4"/>
      <c r="K232" s="4"/>
      <c r="L232" s="4"/>
      <c r="M232" s="4"/>
      <c r="N232" s="4"/>
      <c r="O232" s="4"/>
      <c r="P232" s="4"/>
      <c r="Q232" s="4"/>
      <c r="R232" s="4"/>
      <c r="S232" s="4"/>
    </row>
    <row r="233" spans="2:19">
      <c r="B233" s="3"/>
      <c r="C233" s="455"/>
      <c r="D233" s="455"/>
      <c r="E233" s="4" t="s">
        <v>38</v>
      </c>
      <c r="F233" s="97" t="s">
        <v>177</v>
      </c>
      <c r="G233" s="4"/>
      <c r="H233" s="455"/>
      <c r="I233" s="4"/>
      <c r="J233" s="4"/>
      <c r="K233" s="4"/>
      <c r="L233" s="4"/>
      <c r="M233" s="4"/>
      <c r="N233" s="4"/>
      <c r="O233" s="4"/>
      <c r="P233" s="4"/>
      <c r="Q233" s="4"/>
      <c r="R233" s="4"/>
      <c r="S233" s="4"/>
    </row>
    <row r="234" spans="2:19">
      <c r="B234" s="3"/>
      <c r="C234" s="455"/>
      <c r="D234" s="4"/>
      <c r="E234" s="4"/>
      <c r="F234" s="4"/>
      <c r="G234" s="4"/>
      <c r="H234" s="4"/>
      <c r="I234" s="4"/>
      <c r="J234" s="4"/>
      <c r="K234" s="4"/>
      <c r="L234" s="4"/>
      <c r="M234" s="4"/>
      <c r="N234" s="4"/>
      <c r="O234" s="4"/>
      <c r="P234" s="4"/>
      <c r="Q234" s="4"/>
      <c r="R234" s="4"/>
      <c r="S234" s="4"/>
    </row>
    <row r="235" spans="2:19">
      <c r="B235" s="4"/>
      <c r="C235" s="3"/>
      <c r="D235" s="455"/>
      <c r="E235" s="3" t="s">
        <v>178</v>
      </c>
      <c r="F235" s="4"/>
      <c r="G235" s="455"/>
      <c r="H235" s="455"/>
      <c r="I235" s="455"/>
      <c r="J235" s="4"/>
      <c r="K235" s="4"/>
      <c r="L235" s="455"/>
      <c r="M235" s="4"/>
      <c r="N235" s="4"/>
      <c r="O235" s="4"/>
      <c r="P235" s="4"/>
      <c r="Q235" s="4"/>
      <c r="R235" s="4"/>
      <c r="S235" s="4"/>
    </row>
    <row r="236" spans="2:19">
      <c r="B236" s="4"/>
      <c r="C236" s="4"/>
      <c r="D236" s="455"/>
      <c r="E236" s="455" t="s">
        <v>17</v>
      </c>
      <c r="F236" s="4" t="s">
        <v>178</v>
      </c>
      <c r="G236" s="3"/>
      <c r="H236" s="3"/>
      <c r="I236" s="3"/>
      <c r="J236" s="455"/>
      <c r="K236" s="455"/>
      <c r="L236" s="3"/>
      <c r="M236" s="3"/>
      <c r="N236" s="3"/>
      <c r="O236" s="3"/>
      <c r="P236" s="3"/>
      <c r="Q236" s="3"/>
      <c r="R236" s="4"/>
      <c r="S236" s="4"/>
    </row>
    <row r="237" spans="2:19">
      <c r="B237" s="4"/>
      <c r="C237" s="4"/>
      <c r="D237" s="455"/>
      <c r="E237" s="455"/>
      <c r="F237" s="4" t="s">
        <v>19</v>
      </c>
      <c r="G237" s="4" t="s">
        <v>179</v>
      </c>
      <c r="H237" s="455"/>
      <c r="I237" s="4"/>
      <c r="J237" s="455"/>
      <c r="K237" s="455"/>
      <c r="L237" s="455"/>
      <c r="M237" s="4"/>
      <c r="N237" s="4"/>
      <c r="O237" s="4"/>
      <c r="P237" s="4"/>
      <c r="Q237" s="4"/>
      <c r="R237" s="4"/>
      <c r="S237" s="4"/>
    </row>
    <row r="238" spans="2:19">
      <c r="B238" s="4"/>
      <c r="C238" s="4"/>
      <c r="D238" s="455"/>
      <c r="E238" s="455"/>
      <c r="F238" s="4"/>
      <c r="G238" s="4" t="s">
        <v>180</v>
      </c>
      <c r="H238" s="455"/>
      <c r="I238" s="4"/>
      <c r="J238" s="455"/>
      <c r="K238" s="455"/>
      <c r="L238" s="455"/>
      <c r="M238" s="4"/>
      <c r="N238" s="4"/>
      <c r="O238" s="4"/>
      <c r="P238" s="4"/>
      <c r="Q238" s="4"/>
      <c r="R238" s="4"/>
      <c r="S238" s="4"/>
    </row>
    <row r="239" spans="2:19">
      <c r="B239" s="4"/>
      <c r="C239" s="4"/>
      <c r="D239" s="455"/>
      <c r="E239" s="455" t="s">
        <v>30</v>
      </c>
      <c r="F239" s="748" t="s">
        <v>181</v>
      </c>
      <c r="G239" s="3"/>
      <c r="H239" s="3"/>
      <c r="I239" s="3"/>
      <c r="J239" s="455"/>
      <c r="K239" s="455"/>
      <c r="L239" s="3"/>
      <c r="M239" s="3"/>
      <c r="N239" s="3"/>
      <c r="O239" s="3"/>
      <c r="P239" s="3"/>
      <c r="Q239" s="3"/>
      <c r="R239" s="3"/>
      <c r="S239" s="3"/>
    </row>
    <row r="240" spans="2:19">
      <c r="B240" s="4"/>
      <c r="C240" s="4"/>
      <c r="D240" s="455"/>
      <c r="E240" s="455"/>
      <c r="F240" s="4" t="s">
        <v>19</v>
      </c>
      <c r="G240" s="4" t="s">
        <v>182</v>
      </c>
      <c r="H240" s="455"/>
      <c r="I240" s="4"/>
      <c r="J240" s="455"/>
      <c r="K240" s="455"/>
      <c r="L240" s="455"/>
      <c r="M240" s="4"/>
      <c r="N240" s="4"/>
      <c r="O240" s="4"/>
      <c r="P240" s="4"/>
      <c r="Q240" s="4"/>
      <c r="R240" s="4"/>
      <c r="S240" s="4"/>
    </row>
    <row r="241" spans="2:21">
      <c r="B241" s="4"/>
      <c r="C241" s="4"/>
      <c r="D241" s="455"/>
      <c r="E241" s="455"/>
      <c r="F241" s="4"/>
      <c r="G241" s="4" t="s">
        <v>21</v>
      </c>
      <c r="H241" s="4" t="s">
        <v>183</v>
      </c>
      <c r="I241" s="4"/>
      <c r="J241" s="455"/>
      <c r="K241" s="455"/>
      <c r="L241" s="455"/>
      <c r="M241" s="4"/>
      <c r="N241" s="4"/>
      <c r="O241" s="4"/>
      <c r="P241" s="4"/>
      <c r="Q241" s="4"/>
      <c r="R241" s="4"/>
      <c r="S241" s="4"/>
      <c r="T241" s="455"/>
      <c r="U241" s="455"/>
    </row>
    <row r="242" spans="2:21">
      <c r="B242" s="4"/>
      <c r="C242" s="4"/>
      <c r="D242" s="455"/>
      <c r="E242" s="455"/>
      <c r="F242" s="4" t="s">
        <v>23</v>
      </c>
      <c r="G242" s="1417" t="s">
        <v>184</v>
      </c>
      <c r="H242" s="455"/>
      <c r="I242" s="4"/>
      <c r="J242" s="455"/>
      <c r="K242" s="455"/>
      <c r="L242" s="455"/>
      <c r="M242" s="4"/>
      <c r="N242" s="4"/>
      <c r="O242" s="4"/>
      <c r="P242" s="4"/>
      <c r="Q242" s="4"/>
      <c r="R242" s="4"/>
      <c r="S242" s="4"/>
      <c r="T242" s="455"/>
      <c r="U242" s="455"/>
    </row>
    <row r="243" spans="2:21">
      <c r="B243" s="4"/>
      <c r="C243" s="4"/>
      <c r="D243" s="455"/>
      <c r="E243" s="455" t="s">
        <v>38</v>
      </c>
      <c r="F243" s="4" t="s">
        <v>19</v>
      </c>
      <c r="G243" s="1417" t="s">
        <v>185</v>
      </c>
      <c r="H243" s="455"/>
      <c r="I243" s="4"/>
      <c r="J243" s="455"/>
      <c r="K243" s="455"/>
      <c r="L243" s="455"/>
      <c r="M243" s="4"/>
      <c r="N243" s="4"/>
      <c r="O243" s="4"/>
      <c r="P243" s="4"/>
      <c r="Q243" s="4"/>
      <c r="R243" s="4"/>
      <c r="S243" s="4"/>
      <c r="T243" s="455"/>
      <c r="U243" s="455"/>
    </row>
    <row r="244" spans="2:21">
      <c r="B244" s="4"/>
      <c r="C244" s="4"/>
      <c r="D244" s="455"/>
      <c r="E244" s="455"/>
      <c r="F244" s="4" t="s">
        <v>23</v>
      </c>
      <c r="G244" s="1417" t="s">
        <v>186</v>
      </c>
      <c r="H244" s="455"/>
      <c r="I244" s="4"/>
      <c r="J244" s="455"/>
      <c r="K244" s="455"/>
      <c r="L244" s="455"/>
      <c r="M244" s="4"/>
      <c r="N244" s="4"/>
      <c r="O244" s="4"/>
      <c r="P244" s="4"/>
      <c r="Q244" s="4"/>
      <c r="R244" s="4"/>
      <c r="S244" s="4"/>
      <c r="T244" s="455"/>
      <c r="U244" s="455"/>
    </row>
    <row r="245" spans="2:21">
      <c r="B245" s="4"/>
      <c r="C245" s="4"/>
      <c r="D245" s="455"/>
      <c r="E245" s="455"/>
      <c r="F245" s="4" t="s">
        <v>28</v>
      </c>
      <c r="G245" s="748" t="s">
        <v>187</v>
      </c>
      <c r="H245" s="455"/>
      <c r="I245" s="4"/>
      <c r="J245" s="455"/>
      <c r="K245" s="455"/>
      <c r="L245" s="455"/>
      <c r="M245" s="4"/>
      <c r="N245" s="4"/>
      <c r="O245" s="4"/>
      <c r="P245" s="4"/>
      <c r="Q245" s="4"/>
      <c r="R245" s="4"/>
      <c r="S245" s="4"/>
      <c r="T245" s="455"/>
      <c r="U245" s="455"/>
    </row>
    <row r="246" spans="2:21">
      <c r="B246" s="4"/>
      <c r="C246" s="4"/>
      <c r="D246" s="455"/>
      <c r="E246" s="455"/>
      <c r="F246" s="4"/>
      <c r="G246" s="748" t="s">
        <v>188</v>
      </c>
      <c r="H246" s="455"/>
      <c r="I246" s="4"/>
      <c r="J246" s="455"/>
      <c r="K246" s="455"/>
      <c r="L246" s="455"/>
      <c r="M246" s="4"/>
      <c r="N246" s="4"/>
      <c r="O246" s="4"/>
      <c r="P246" s="4"/>
      <c r="Q246" s="4"/>
      <c r="R246" s="4"/>
      <c r="S246" s="4"/>
      <c r="T246" s="455"/>
      <c r="U246" s="455"/>
    </row>
    <row r="247" spans="2:21">
      <c r="B247" s="4"/>
      <c r="C247" s="4"/>
      <c r="D247" s="3"/>
      <c r="E247" s="4" t="s">
        <v>38</v>
      </c>
      <c r="F247" s="4" t="s">
        <v>189</v>
      </c>
      <c r="G247" s="455"/>
      <c r="H247" s="4"/>
      <c r="I247" s="4"/>
      <c r="J247" s="455"/>
      <c r="K247" s="455"/>
      <c r="L247" s="455"/>
      <c r="M247" s="4"/>
      <c r="N247" s="4"/>
      <c r="O247" s="4"/>
      <c r="P247" s="4"/>
      <c r="Q247" s="4"/>
      <c r="R247" s="4"/>
      <c r="S247" s="4"/>
      <c r="T247" s="455"/>
      <c r="U247" s="455"/>
    </row>
    <row r="248" spans="2:21">
      <c r="B248" s="4"/>
      <c r="C248" s="4"/>
      <c r="D248" s="3"/>
      <c r="E248" s="3"/>
      <c r="F248" s="455" t="s">
        <v>19</v>
      </c>
      <c r="G248" s="4" t="s">
        <v>190</v>
      </c>
      <c r="H248" s="455"/>
      <c r="I248" s="4"/>
      <c r="J248" s="455"/>
      <c r="K248" s="455"/>
      <c r="L248" s="455"/>
      <c r="M248" s="4"/>
      <c r="N248" s="4"/>
      <c r="O248" s="4"/>
      <c r="P248" s="4"/>
      <c r="Q248" s="4"/>
      <c r="R248" s="4"/>
      <c r="S248" s="4"/>
      <c r="T248" s="455"/>
      <c r="U248" s="455"/>
    </row>
    <row r="249" spans="2:21">
      <c r="B249" s="4"/>
      <c r="C249" s="4"/>
      <c r="D249" s="3"/>
      <c r="E249" s="3"/>
      <c r="F249" s="4"/>
      <c r="G249" s="4" t="s">
        <v>191</v>
      </c>
      <c r="H249" s="455"/>
      <c r="I249" s="4"/>
      <c r="J249" s="455"/>
      <c r="K249" s="455"/>
      <c r="L249" s="455"/>
      <c r="M249" s="4"/>
      <c r="N249" s="4"/>
      <c r="O249" s="4"/>
      <c r="P249" s="4"/>
      <c r="Q249" s="4"/>
      <c r="R249" s="4"/>
      <c r="S249" s="4"/>
      <c r="T249" s="455"/>
      <c r="U249" s="455"/>
    </row>
    <row r="250" spans="2:21">
      <c r="B250" s="4"/>
      <c r="C250" s="4"/>
      <c r="D250" s="3"/>
      <c r="E250" s="3"/>
      <c r="F250" s="4"/>
      <c r="G250" s="4"/>
      <c r="H250" s="455"/>
      <c r="I250" s="4"/>
      <c r="J250" s="455"/>
      <c r="K250" s="455"/>
      <c r="L250" s="455"/>
      <c r="M250" s="4"/>
      <c r="N250" s="4"/>
      <c r="O250" s="4"/>
      <c r="P250" s="4"/>
      <c r="Q250" s="4"/>
      <c r="R250" s="4"/>
      <c r="S250" s="4"/>
      <c r="T250" s="455"/>
      <c r="U250" s="455"/>
    </row>
    <row r="251" spans="2:21">
      <c r="B251" s="3"/>
      <c r="C251" s="3" t="s">
        <v>108</v>
      </c>
      <c r="D251" s="455"/>
      <c r="E251" s="4"/>
      <c r="F251" s="4"/>
      <c r="G251" s="3" t="s">
        <v>192</v>
      </c>
      <c r="H251" s="455"/>
      <c r="I251" s="4"/>
      <c r="J251" s="4"/>
      <c r="K251" s="4"/>
      <c r="L251" s="4"/>
      <c r="M251" s="4"/>
      <c r="N251" s="4"/>
      <c r="O251" s="4"/>
      <c r="P251" s="4"/>
      <c r="Q251" s="4"/>
      <c r="R251" s="4"/>
      <c r="S251" s="4"/>
      <c r="T251" s="455"/>
      <c r="U251" s="455"/>
    </row>
    <row r="252" spans="2:21">
      <c r="B252" s="3"/>
      <c r="C252" s="3"/>
      <c r="D252" s="455"/>
      <c r="E252" s="4" t="s">
        <v>17</v>
      </c>
      <c r="F252" s="4" t="s">
        <v>193</v>
      </c>
      <c r="G252" s="4"/>
      <c r="H252" s="455"/>
      <c r="I252" s="4"/>
      <c r="J252" s="4"/>
      <c r="K252" s="4"/>
      <c r="L252" s="4"/>
      <c r="M252" s="4"/>
      <c r="N252" s="4"/>
      <c r="O252" s="4"/>
      <c r="P252" s="4"/>
      <c r="Q252" s="4"/>
      <c r="R252" s="4"/>
      <c r="S252" s="4"/>
      <c r="T252" s="4"/>
      <c r="U252" s="4"/>
    </row>
    <row r="253" spans="2:21">
      <c r="B253" s="3"/>
      <c r="C253" s="3"/>
      <c r="D253" s="455"/>
      <c r="E253" s="4"/>
      <c r="F253" s="117" t="s">
        <v>194</v>
      </c>
      <c r="G253" s="4"/>
      <c r="H253" s="455"/>
      <c r="I253" s="117"/>
      <c r="J253" s="4"/>
      <c r="K253" s="4"/>
      <c r="L253" s="4"/>
      <c r="M253" s="4"/>
      <c r="N253" s="4"/>
      <c r="O253" s="4"/>
      <c r="P253" s="4"/>
      <c r="Q253" s="4"/>
      <c r="R253" s="4"/>
      <c r="S253" s="4"/>
      <c r="T253" s="4"/>
      <c r="U253" s="4"/>
    </row>
    <row r="254" spans="2:21">
      <c r="B254" s="3"/>
      <c r="C254" s="3"/>
      <c r="D254" s="455"/>
      <c r="E254" s="4" t="s">
        <v>30</v>
      </c>
      <c r="F254" s="4" t="s">
        <v>195</v>
      </c>
      <c r="G254" s="455"/>
      <c r="H254" s="455"/>
      <c r="I254" s="4"/>
      <c r="J254" s="4"/>
      <c r="K254" s="4"/>
      <c r="L254" s="4"/>
      <c r="M254" s="4"/>
      <c r="N254" s="4"/>
      <c r="O254" s="4"/>
      <c r="P254" s="4"/>
      <c r="Q254" s="4"/>
      <c r="R254" s="4"/>
      <c r="S254" s="4"/>
      <c r="T254" s="4"/>
      <c r="U254" s="4"/>
    </row>
    <row r="255" spans="2:21">
      <c r="B255" s="3"/>
      <c r="C255" s="3"/>
      <c r="D255" s="455"/>
      <c r="E255" s="4"/>
      <c r="F255" s="1414" t="s">
        <v>19</v>
      </c>
      <c r="G255" s="1414" t="s">
        <v>196</v>
      </c>
      <c r="H255" s="455"/>
      <c r="I255" s="4"/>
      <c r="J255" s="455"/>
      <c r="K255" s="100"/>
      <c r="L255" s="100"/>
      <c r="M255" s="100"/>
      <c r="N255" s="100"/>
      <c r="O255" s="100"/>
      <c r="P255" s="1"/>
      <c r="Q255" s="4"/>
      <c r="R255" s="4"/>
      <c r="S255" s="4"/>
      <c r="T255" s="4"/>
      <c r="U255" s="4"/>
    </row>
    <row r="256" spans="2:21">
      <c r="B256" s="3"/>
      <c r="C256" s="3"/>
      <c r="D256" s="455"/>
      <c r="E256" s="4"/>
      <c r="F256" s="189"/>
      <c r="G256" s="1414" t="s">
        <v>197</v>
      </c>
      <c r="H256" s="455"/>
      <c r="I256" s="4"/>
      <c r="J256" s="455"/>
      <c r="K256" s="100"/>
      <c r="L256" s="100"/>
      <c r="M256" s="100"/>
      <c r="N256" s="100"/>
      <c r="O256" s="100"/>
      <c r="P256" s="100"/>
      <c r="Q256" s="455"/>
      <c r="R256" s="455"/>
      <c r="S256" s="455"/>
      <c r="T256" s="455"/>
      <c r="U256" s="455"/>
    </row>
    <row r="257" spans="2:21">
      <c r="B257" s="3"/>
      <c r="C257" s="3"/>
      <c r="D257" s="455"/>
      <c r="E257" s="4"/>
      <c r="F257" s="189" t="s">
        <v>23</v>
      </c>
      <c r="G257" s="1414" t="s">
        <v>198</v>
      </c>
      <c r="H257" s="455"/>
      <c r="I257" s="4"/>
      <c r="J257" s="455"/>
      <c r="K257" s="4"/>
      <c r="L257" s="4"/>
      <c r="M257" s="4"/>
      <c r="N257" s="4"/>
      <c r="O257" s="4"/>
      <c r="P257" s="100"/>
      <c r="Q257" s="1"/>
      <c r="R257" s="1"/>
      <c r="S257" s="1"/>
      <c r="T257" s="1"/>
      <c r="U257" s="1"/>
    </row>
    <row r="258" spans="2:21">
      <c r="B258" s="3"/>
      <c r="C258" s="3"/>
      <c r="D258" s="455"/>
      <c r="E258" s="4"/>
      <c r="F258" s="189"/>
      <c r="G258" s="1414" t="s">
        <v>199</v>
      </c>
      <c r="H258" s="455"/>
      <c r="I258" s="4"/>
      <c r="J258" s="455"/>
      <c r="K258" s="4"/>
      <c r="L258" s="4"/>
      <c r="M258" s="4"/>
      <c r="N258" s="4"/>
      <c r="O258" s="4"/>
      <c r="P258" s="4"/>
      <c r="Q258" s="100"/>
      <c r="R258" s="100"/>
      <c r="S258" s="100"/>
      <c r="T258" s="100"/>
      <c r="U258" s="100"/>
    </row>
    <row r="259" spans="2:21">
      <c r="B259" s="3"/>
      <c r="C259" s="3"/>
      <c r="D259" s="455"/>
      <c r="E259" s="4"/>
      <c r="F259" s="455"/>
      <c r="G259" s="4"/>
      <c r="H259" s="455"/>
      <c r="I259" s="4"/>
      <c r="J259" s="455"/>
      <c r="K259" s="4"/>
      <c r="L259" s="4"/>
      <c r="M259" s="4"/>
      <c r="N259" s="4"/>
      <c r="O259" s="4"/>
      <c r="P259" s="4"/>
      <c r="Q259" s="100"/>
      <c r="R259" s="100"/>
      <c r="S259" s="100"/>
      <c r="T259" s="100"/>
      <c r="U259" s="100"/>
    </row>
    <row r="260" spans="2:21">
      <c r="B260" s="3"/>
      <c r="C260" s="3"/>
      <c r="D260" s="3" t="s">
        <v>3</v>
      </c>
      <c r="E260" s="3" t="s">
        <v>200</v>
      </c>
      <c r="F260" s="455"/>
      <c r="G260" s="4"/>
      <c r="H260" s="4"/>
      <c r="I260" s="4"/>
      <c r="J260" s="4"/>
      <c r="K260" s="4"/>
      <c r="L260" s="4"/>
      <c r="M260" s="4"/>
      <c r="N260" s="4"/>
      <c r="O260" s="4"/>
      <c r="P260" s="4"/>
      <c r="Q260" s="4"/>
      <c r="R260" s="4"/>
      <c r="S260" s="4"/>
      <c r="T260" s="455"/>
      <c r="U260" s="455"/>
    </row>
    <row r="261" spans="2:21">
      <c r="B261" s="3"/>
      <c r="C261" s="3"/>
      <c r="D261" s="455"/>
      <c r="E261" s="4" t="s">
        <v>17</v>
      </c>
      <c r="F261" s="4" t="s">
        <v>201</v>
      </c>
      <c r="G261" s="4"/>
      <c r="H261" s="455"/>
      <c r="I261" s="4"/>
      <c r="J261" s="4"/>
      <c r="K261" s="4"/>
      <c r="L261" s="4"/>
      <c r="M261" s="4"/>
      <c r="N261" s="4"/>
      <c r="O261" s="4"/>
      <c r="P261" s="4"/>
      <c r="Q261" s="4"/>
      <c r="R261" s="4"/>
      <c r="S261" s="4"/>
      <c r="T261" s="455"/>
      <c r="U261" s="455"/>
    </row>
    <row r="262" spans="2:21">
      <c r="B262" s="3"/>
      <c r="C262" s="3"/>
      <c r="D262" s="455"/>
      <c r="E262" s="4" t="s">
        <v>30</v>
      </c>
      <c r="F262" s="4" t="s">
        <v>202</v>
      </c>
      <c r="G262" s="4"/>
      <c r="H262" s="455"/>
      <c r="I262" s="4"/>
      <c r="J262" s="4"/>
      <c r="K262" s="4"/>
      <c r="L262" s="4"/>
      <c r="M262" s="4"/>
      <c r="N262" s="4"/>
      <c r="O262" s="4"/>
      <c r="P262" s="4"/>
      <c r="Q262" s="4"/>
      <c r="R262" s="4"/>
      <c r="S262" s="4"/>
      <c r="T262" s="455"/>
      <c r="U262" s="455"/>
    </row>
    <row r="263" spans="2:21">
      <c r="B263" s="3"/>
      <c r="C263" s="3"/>
      <c r="D263" s="455"/>
      <c r="E263" s="4" t="s">
        <v>38</v>
      </c>
      <c r="F263" s="4" t="s">
        <v>203</v>
      </c>
      <c r="G263" s="455"/>
      <c r="H263" s="455"/>
      <c r="I263" s="4"/>
      <c r="J263" s="4"/>
      <c r="K263" s="4"/>
      <c r="L263" s="4"/>
      <c r="M263" s="4"/>
      <c r="N263" s="4"/>
      <c r="O263" s="4"/>
      <c r="P263" s="4"/>
      <c r="Q263" s="4"/>
      <c r="R263" s="4"/>
      <c r="S263" s="4"/>
      <c r="T263" s="455"/>
      <c r="U263" s="455"/>
    </row>
    <row r="264" spans="2:21">
      <c r="B264" s="3"/>
      <c r="C264" s="3"/>
      <c r="D264" s="455"/>
      <c r="E264" s="3"/>
      <c r="F264" s="4" t="s">
        <v>204</v>
      </c>
      <c r="G264" s="455"/>
      <c r="H264" s="455"/>
      <c r="I264" s="4"/>
      <c r="J264" s="4"/>
      <c r="K264" s="4"/>
      <c r="L264" s="4"/>
      <c r="M264" s="4"/>
      <c r="N264" s="4"/>
      <c r="O264" s="4"/>
      <c r="P264" s="4"/>
      <c r="Q264" s="4"/>
      <c r="R264" s="4"/>
      <c r="S264" s="4"/>
      <c r="T264" s="455"/>
      <c r="U264" s="455"/>
    </row>
    <row r="265" spans="2:21">
      <c r="B265" s="3"/>
      <c r="C265" s="3"/>
      <c r="D265" s="455"/>
      <c r="E265" s="4" t="s">
        <v>81</v>
      </c>
      <c r="F265" s="1414" t="s">
        <v>205</v>
      </c>
      <c r="G265" s="455"/>
      <c r="H265" s="455"/>
      <c r="I265" s="4"/>
      <c r="J265" s="4"/>
      <c r="K265" s="4"/>
      <c r="L265" s="4"/>
      <c r="M265" s="4"/>
      <c r="N265" s="4"/>
      <c r="O265" s="4"/>
      <c r="P265" s="4"/>
      <c r="Q265" s="4"/>
      <c r="R265" s="4"/>
      <c r="S265" s="4"/>
      <c r="T265" s="455"/>
      <c r="U265" s="455"/>
    </row>
    <row r="266" spans="2:21">
      <c r="B266" s="3"/>
      <c r="C266" s="3"/>
      <c r="D266" s="455"/>
      <c r="E266" s="3"/>
      <c r="F266" s="4"/>
      <c r="G266" s="455"/>
      <c r="H266" s="4"/>
      <c r="I266" s="4"/>
      <c r="J266" s="4"/>
      <c r="K266" s="4"/>
      <c r="L266" s="4"/>
      <c r="M266" s="4"/>
      <c r="N266" s="4"/>
      <c r="O266" s="4"/>
      <c r="P266" s="4"/>
      <c r="Q266" s="4"/>
      <c r="R266" s="4"/>
      <c r="S266" s="4"/>
      <c r="T266" s="455"/>
      <c r="U266" s="455"/>
    </row>
    <row r="267" spans="2:21">
      <c r="B267" s="3"/>
      <c r="C267" s="3"/>
      <c r="D267" s="3" t="s">
        <v>15</v>
      </c>
      <c r="E267" s="3" t="s">
        <v>206</v>
      </c>
      <c r="F267" s="455"/>
      <c r="G267" s="4"/>
      <c r="H267" s="4"/>
      <c r="I267" s="4"/>
      <c r="J267" s="4"/>
      <c r="K267" s="4"/>
      <c r="L267" s="4"/>
      <c r="M267" s="4"/>
      <c r="N267" s="4"/>
      <c r="O267" s="4"/>
      <c r="P267" s="4"/>
      <c r="Q267" s="4"/>
      <c r="R267" s="4"/>
      <c r="S267" s="4"/>
      <c r="T267" s="455"/>
      <c r="U267" s="455"/>
    </row>
    <row r="268" spans="2:21">
      <c r="B268" s="3"/>
      <c r="C268" s="3"/>
      <c r="D268" s="455"/>
      <c r="E268" s="4" t="s">
        <v>207</v>
      </c>
      <c r="F268" s="4"/>
      <c r="G268" s="4"/>
      <c r="H268" s="455"/>
      <c r="I268" s="455"/>
      <c r="J268" s="455"/>
      <c r="K268" s="455"/>
      <c r="L268" s="455"/>
      <c r="M268" s="455"/>
      <c r="N268" s="455"/>
      <c r="O268" s="4"/>
      <c r="P268" s="4"/>
      <c r="Q268" s="4"/>
      <c r="R268" s="4"/>
      <c r="S268" s="4"/>
      <c r="T268" s="455"/>
      <c r="U268" s="455"/>
    </row>
    <row r="269" spans="2:21">
      <c r="B269" s="3"/>
      <c r="C269" s="3"/>
      <c r="D269" s="455"/>
      <c r="E269" s="3"/>
      <c r="F269" s="455"/>
      <c r="G269" s="4"/>
      <c r="H269" s="4"/>
      <c r="I269" s="455"/>
      <c r="J269" s="455"/>
      <c r="K269" s="455"/>
      <c r="L269" s="455"/>
      <c r="M269" s="455"/>
      <c r="N269" s="455"/>
      <c r="O269" s="4"/>
      <c r="P269" s="4"/>
      <c r="Q269" s="4"/>
      <c r="R269" s="4"/>
      <c r="S269" s="4"/>
      <c r="T269" s="455"/>
      <c r="U269" s="455"/>
    </row>
    <row r="270" spans="2:21">
      <c r="B270" s="3"/>
      <c r="C270" s="3"/>
      <c r="D270" s="3" t="s">
        <v>93</v>
      </c>
      <c r="E270" s="3" t="s">
        <v>208</v>
      </c>
      <c r="F270" s="455"/>
      <c r="G270" s="4"/>
      <c r="H270" s="455"/>
      <c r="I270" s="455"/>
      <c r="J270" s="455"/>
      <c r="K270" s="455"/>
      <c r="L270" s="455"/>
      <c r="M270" s="455"/>
      <c r="N270" s="455"/>
      <c r="O270" s="455"/>
      <c r="P270" s="455"/>
      <c r="Q270" s="455"/>
      <c r="R270" s="455"/>
      <c r="S270" s="455"/>
      <c r="T270" s="455"/>
      <c r="U270" s="455"/>
    </row>
    <row r="271" spans="2:21">
      <c r="B271" s="3"/>
      <c r="C271" s="3"/>
      <c r="D271" s="455"/>
      <c r="E271" s="4" t="s">
        <v>209</v>
      </c>
      <c r="F271" s="4"/>
      <c r="G271" s="4"/>
      <c r="H271" s="455"/>
      <c r="I271" s="455"/>
      <c r="J271" s="4"/>
      <c r="K271" s="4"/>
      <c r="L271" s="4"/>
      <c r="M271" s="4"/>
      <c r="N271" s="4"/>
      <c r="O271" s="455"/>
      <c r="P271" s="455"/>
      <c r="Q271" s="455"/>
      <c r="R271" s="455"/>
      <c r="S271" s="455"/>
      <c r="T271" s="455"/>
      <c r="U271" s="455"/>
    </row>
    <row r="272" spans="2:21">
      <c r="B272" s="3"/>
      <c r="C272" s="3"/>
      <c r="D272" s="455"/>
      <c r="E272" s="4" t="s">
        <v>210</v>
      </c>
      <c r="F272" s="4"/>
      <c r="G272" s="4"/>
      <c r="H272" s="455"/>
      <c r="I272" s="455"/>
      <c r="J272" s="4"/>
      <c r="K272" s="4"/>
      <c r="L272" s="4"/>
      <c r="M272" s="4"/>
      <c r="N272" s="4"/>
      <c r="O272" s="455"/>
      <c r="P272" s="455"/>
      <c r="Q272" s="455"/>
      <c r="R272" s="455"/>
      <c r="S272" s="455"/>
      <c r="T272" s="455"/>
      <c r="U272" s="455"/>
    </row>
    <row r="273" spans="2:21">
      <c r="B273" s="3"/>
      <c r="C273" s="3"/>
      <c r="D273" s="455"/>
      <c r="E273" s="3"/>
      <c r="F273" s="455"/>
      <c r="G273" s="4"/>
      <c r="H273" s="4"/>
      <c r="I273" s="455"/>
      <c r="J273" s="4"/>
      <c r="K273" s="4"/>
      <c r="L273" s="4"/>
      <c r="M273" s="4"/>
      <c r="N273" s="4"/>
      <c r="O273" s="4"/>
      <c r="P273" s="4"/>
      <c r="Q273" s="4"/>
      <c r="R273" s="4"/>
      <c r="S273" s="4"/>
      <c r="T273" s="4"/>
      <c r="U273" s="4"/>
    </row>
    <row r="274" spans="2:21">
      <c r="B274" s="3"/>
      <c r="C274" s="455"/>
      <c r="D274" s="3" t="s">
        <v>98</v>
      </c>
      <c r="E274" s="3" t="s">
        <v>211</v>
      </c>
      <c r="F274" s="455"/>
      <c r="G274" s="4"/>
      <c r="H274" s="4"/>
      <c r="I274" s="455"/>
      <c r="J274" s="4"/>
      <c r="K274" s="4"/>
      <c r="L274" s="4"/>
      <c r="M274" s="4"/>
      <c r="N274" s="4"/>
      <c r="O274" s="4"/>
      <c r="P274" s="4"/>
      <c r="Q274" s="4"/>
      <c r="R274" s="4"/>
      <c r="S274" s="4"/>
      <c r="T274" s="4"/>
      <c r="U274" s="4"/>
    </row>
    <row r="275" spans="2:21">
      <c r="B275" s="3"/>
      <c r="C275" s="455"/>
      <c r="D275" s="4"/>
      <c r="E275" s="4" t="s">
        <v>212</v>
      </c>
      <c r="F275" s="455"/>
      <c r="G275" s="455"/>
      <c r="H275" s="455"/>
      <c r="I275" s="455"/>
      <c r="J275" s="4"/>
      <c r="K275" s="4"/>
      <c r="L275" s="4"/>
      <c r="M275" s="4"/>
      <c r="N275" s="4"/>
      <c r="O275" s="4"/>
      <c r="P275" s="4"/>
      <c r="Q275" s="4"/>
      <c r="R275" s="4"/>
      <c r="S275" s="4"/>
      <c r="T275" s="4"/>
      <c r="U275" s="4"/>
    </row>
    <row r="276" spans="2:21">
      <c r="B276" s="3"/>
      <c r="C276" s="455"/>
      <c r="D276" s="4"/>
      <c r="E276" s="4" t="s">
        <v>213</v>
      </c>
      <c r="F276" s="455"/>
      <c r="G276" s="455"/>
      <c r="H276" s="455"/>
      <c r="I276" s="455"/>
      <c r="J276" s="4"/>
      <c r="K276" s="4"/>
      <c r="L276" s="4"/>
      <c r="M276" s="4"/>
      <c r="N276" s="4"/>
      <c r="O276" s="4"/>
      <c r="P276" s="4"/>
      <c r="Q276" s="4"/>
      <c r="R276" s="4"/>
      <c r="S276" s="4"/>
      <c r="T276" s="4"/>
      <c r="U276" s="4"/>
    </row>
    <row r="277" spans="2:21">
      <c r="B277" s="3"/>
      <c r="C277" s="455"/>
      <c r="D277" s="4"/>
      <c r="E277" s="4"/>
      <c r="F277" s="455"/>
      <c r="G277" s="455"/>
      <c r="H277" s="455"/>
      <c r="I277" s="455"/>
      <c r="J277" s="4"/>
      <c r="K277" s="4"/>
      <c r="L277" s="4"/>
      <c r="M277" s="4"/>
      <c r="N277" s="4"/>
      <c r="O277" s="4"/>
      <c r="P277" s="4"/>
      <c r="Q277" s="4"/>
      <c r="R277" s="4"/>
      <c r="S277" s="4"/>
      <c r="T277" s="4"/>
      <c r="U277" s="4"/>
    </row>
    <row r="278" spans="2:21">
      <c r="B278" s="3"/>
      <c r="C278" s="455"/>
      <c r="D278" s="3" t="s">
        <v>101</v>
      </c>
      <c r="E278" s="3" t="s">
        <v>214</v>
      </c>
      <c r="F278" s="455"/>
      <c r="G278" s="455"/>
      <c r="H278" s="455"/>
      <c r="I278" s="455"/>
      <c r="J278" s="455"/>
      <c r="K278" s="4"/>
      <c r="L278" s="4"/>
      <c r="M278" s="4"/>
      <c r="N278" s="4"/>
      <c r="O278" s="4"/>
      <c r="P278" s="4"/>
      <c r="Q278" s="4"/>
      <c r="R278" s="4"/>
      <c r="S278" s="4"/>
      <c r="T278" s="4"/>
      <c r="U278" s="4"/>
    </row>
    <row r="279" spans="2:21">
      <c r="B279" s="3"/>
      <c r="C279" s="455"/>
      <c r="D279" s="3"/>
      <c r="E279" s="455" t="s">
        <v>215</v>
      </c>
      <c r="F279" s="455"/>
      <c r="G279" s="455"/>
      <c r="H279" s="455"/>
      <c r="I279" s="455"/>
      <c r="J279" s="455"/>
      <c r="K279" s="4"/>
      <c r="L279" s="4"/>
      <c r="M279" s="4"/>
      <c r="N279" s="4"/>
      <c r="O279" s="4"/>
      <c r="P279" s="4"/>
      <c r="Q279" s="4"/>
      <c r="R279" s="4"/>
      <c r="S279" s="4"/>
      <c r="T279" s="455"/>
      <c r="U279" s="455"/>
    </row>
    <row r="280" spans="2:21">
      <c r="B280" s="3"/>
      <c r="C280" s="455"/>
      <c r="D280" s="4"/>
      <c r="E280" s="4" t="s">
        <v>216</v>
      </c>
      <c r="F280" s="455"/>
      <c r="G280" s="455"/>
      <c r="H280" s="455"/>
      <c r="I280" s="4"/>
      <c r="J280" s="4"/>
      <c r="K280" s="4"/>
      <c r="L280" s="4"/>
      <c r="M280" s="4"/>
      <c r="N280" s="4"/>
      <c r="O280" s="4"/>
      <c r="P280" s="4"/>
      <c r="Q280" s="4"/>
      <c r="R280" s="4"/>
      <c r="S280" s="4"/>
      <c r="T280" s="455"/>
      <c r="U280" s="455"/>
    </row>
    <row r="281" spans="2:21">
      <c r="B281" s="3"/>
      <c r="C281" s="455"/>
      <c r="D281" s="4"/>
      <c r="E281" s="4"/>
      <c r="F281" s="455"/>
      <c r="G281" s="455"/>
      <c r="H281" s="455"/>
      <c r="I281" s="4"/>
      <c r="J281" s="4"/>
      <c r="K281" s="4"/>
      <c r="L281" s="4"/>
      <c r="M281" s="4"/>
      <c r="N281" s="4"/>
      <c r="O281" s="4"/>
      <c r="P281" s="4"/>
      <c r="Q281" s="4"/>
      <c r="R281" s="4"/>
      <c r="S281" s="4"/>
      <c r="T281" s="455"/>
      <c r="U281" s="455"/>
    </row>
    <row r="282" spans="2:21">
      <c r="B282" s="3"/>
      <c r="C282" s="455"/>
      <c r="D282" s="3" t="s">
        <v>105</v>
      </c>
      <c r="E282" s="3" t="s">
        <v>217</v>
      </c>
      <c r="F282" s="455"/>
      <c r="G282" s="4"/>
      <c r="H282" s="4"/>
      <c r="I282" s="4"/>
      <c r="J282" s="4"/>
      <c r="K282" s="4"/>
      <c r="L282" s="4"/>
      <c r="M282" s="4"/>
      <c r="N282" s="455"/>
      <c r="O282" s="4"/>
      <c r="P282" s="4"/>
      <c r="Q282" s="4"/>
      <c r="R282" s="4"/>
      <c r="S282" s="4"/>
      <c r="T282" s="455"/>
      <c r="U282" s="455"/>
    </row>
    <row r="283" spans="2:21">
      <c r="B283" s="3"/>
      <c r="C283" s="455"/>
      <c r="D283" s="3"/>
      <c r="E283" s="455" t="s">
        <v>218</v>
      </c>
      <c r="F283" s="455"/>
      <c r="G283" s="4"/>
      <c r="H283" s="4"/>
      <c r="I283" s="4"/>
      <c r="J283" s="4"/>
      <c r="K283" s="4"/>
      <c r="L283" s="4"/>
      <c r="M283" s="4"/>
      <c r="N283" s="455"/>
      <c r="O283" s="455"/>
      <c r="P283" s="4"/>
      <c r="Q283" s="4"/>
      <c r="R283" s="4"/>
      <c r="S283" s="4"/>
      <c r="T283" s="455"/>
      <c r="U283" s="455"/>
    </row>
    <row r="284" spans="2:21">
      <c r="B284" s="3"/>
      <c r="C284" s="455"/>
      <c r="D284" s="3"/>
      <c r="E284" s="455" t="s">
        <v>219</v>
      </c>
      <c r="F284" s="455"/>
      <c r="G284" s="4"/>
      <c r="H284" s="4"/>
      <c r="I284" s="4"/>
      <c r="J284" s="4"/>
      <c r="K284" s="4"/>
      <c r="L284" s="4"/>
      <c r="M284" s="4"/>
      <c r="N284" s="455"/>
      <c r="O284" s="455"/>
      <c r="P284" s="4"/>
      <c r="Q284" s="4"/>
      <c r="R284" s="4"/>
      <c r="S284" s="4"/>
      <c r="T284" s="455"/>
      <c r="U284" s="455"/>
    </row>
    <row r="285" spans="2:21">
      <c r="B285" s="3"/>
      <c r="C285" s="455"/>
      <c r="D285" s="3"/>
      <c r="E285" s="117" t="s">
        <v>220</v>
      </c>
      <c r="F285" s="117"/>
      <c r="G285" s="4"/>
      <c r="H285" s="117"/>
      <c r="I285" s="117"/>
      <c r="J285" s="4"/>
      <c r="K285" s="4"/>
      <c r="L285" s="4"/>
      <c r="M285" s="4"/>
      <c r="N285" s="455"/>
      <c r="O285" s="455"/>
      <c r="P285" s="4"/>
      <c r="Q285" s="4"/>
      <c r="R285" s="4"/>
      <c r="S285" s="4"/>
      <c r="T285" s="455"/>
      <c r="U285" s="455"/>
    </row>
    <row r="286" spans="2:21">
      <c r="B286" s="3"/>
      <c r="C286" s="455"/>
      <c r="D286" s="3"/>
      <c r="E286" s="461" t="s">
        <v>221</v>
      </c>
      <c r="F286" s="455"/>
      <c r="G286" s="4"/>
      <c r="H286" s="117"/>
      <c r="I286" s="117"/>
      <c r="J286" s="4"/>
      <c r="K286" s="4"/>
      <c r="L286" s="4"/>
      <c r="M286" s="4"/>
      <c r="N286" s="455"/>
      <c r="O286" s="4"/>
      <c r="P286" s="4"/>
      <c r="Q286" s="4"/>
      <c r="R286" s="4"/>
      <c r="S286" s="4"/>
      <c r="T286" s="455"/>
      <c r="U286" s="455"/>
    </row>
    <row r="287" spans="2:21">
      <c r="B287" s="3"/>
      <c r="C287" s="455"/>
      <c r="D287" s="3"/>
      <c r="E287" s="4"/>
      <c r="F287" s="4"/>
      <c r="G287" s="4"/>
      <c r="H287" s="4"/>
      <c r="I287" s="4"/>
      <c r="J287" s="4"/>
      <c r="K287" s="4"/>
      <c r="L287" s="4"/>
      <c r="M287" s="4"/>
      <c r="N287" s="455"/>
      <c r="O287" s="455"/>
      <c r="P287" s="455"/>
      <c r="Q287" s="455"/>
      <c r="R287" s="455"/>
      <c r="S287" s="455"/>
      <c r="T287" s="455"/>
      <c r="U287" s="455"/>
    </row>
    <row r="288" spans="2:21">
      <c r="B288" s="3"/>
      <c r="C288" s="455"/>
      <c r="D288" s="3" t="s">
        <v>126</v>
      </c>
      <c r="E288" s="3" t="s">
        <v>222</v>
      </c>
      <c r="F288" s="455"/>
      <c r="G288" s="455"/>
      <c r="H288" s="455"/>
      <c r="I288" s="455"/>
      <c r="J288" s="455"/>
      <c r="K288" s="4"/>
      <c r="L288" s="4"/>
      <c r="M288" s="4"/>
      <c r="N288" s="4"/>
      <c r="O288" s="455"/>
      <c r="P288" s="455"/>
      <c r="Q288" s="455"/>
      <c r="R288" s="455"/>
      <c r="S288" s="455"/>
      <c r="T288" s="455"/>
      <c r="U288" s="455"/>
    </row>
    <row r="289" spans="2:38">
      <c r="B289" s="3"/>
      <c r="C289" s="455"/>
      <c r="D289" s="4"/>
      <c r="E289" s="4" t="s">
        <v>17</v>
      </c>
      <c r="F289" s="4" t="s">
        <v>223</v>
      </c>
      <c r="G289" s="4"/>
      <c r="H289" s="455"/>
      <c r="I289" s="455"/>
      <c r="J289" s="455"/>
      <c r="K289" s="455"/>
      <c r="L289" s="455"/>
      <c r="M289" s="455"/>
      <c r="N289" s="455"/>
      <c r="O289" s="4"/>
      <c r="P289" s="4"/>
      <c r="Q289" s="4"/>
      <c r="R289" s="4"/>
      <c r="S289" s="4"/>
      <c r="T289" s="4"/>
      <c r="U289" s="4"/>
      <c r="V289" s="4"/>
      <c r="W289" s="4"/>
      <c r="X289" s="455"/>
      <c r="Y289" s="455"/>
      <c r="Z289" s="455"/>
      <c r="AA289" s="455"/>
      <c r="AB289" s="455"/>
      <c r="AC289" s="455"/>
      <c r="AD289" s="455"/>
      <c r="AE289" s="455"/>
      <c r="AF289" s="455"/>
      <c r="AG289" s="455"/>
      <c r="AH289" s="455"/>
      <c r="AI289" s="455"/>
      <c r="AJ289" s="455"/>
      <c r="AK289" s="455"/>
      <c r="AL289" s="455"/>
    </row>
    <row r="290" spans="2:38">
      <c r="B290" s="3"/>
      <c r="C290" s="455"/>
      <c r="D290" s="4"/>
      <c r="E290" s="4"/>
      <c r="F290" s="117" t="s">
        <v>224</v>
      </c>
      <c r="G290" s="117"/>
      <c r="H290" s="117"/>
      <c r="I290" s="117"/>
      <c r="J290" s="117"/>
      <c r="K290" s="117"/>
      <c r="L290" s="117"/>
      <c r="M290" s="117"/>
      <c r="N290" s="117"/>
      <c r="O290" s="4"/>
      <c r="P290" s="4"/>
      <c r="Q290" s="4"/>
      <c r="R290" s="4"/>
      <c r="S290" s="4"/>
      <c r="T290" s="4"/>
      <c r="U290" s="4"/>
      <c r="V290" s="4"/>
      <c r="W290" s="4"/>
      <c r="X290" s="455"/>
      <c r="Y290" s="455"/>
      <c r="Z290" s="455"/>
      <c r="AA290" s="455"/>
      <c r="AB290" s="455"/>
      <c r="AC290" s="455"/>
      <c r="AD290" s="455"/>
      <c r="AE290" s="455"/>
      <c r="AF290" s="455"/>
      <c r="AG290" s="455"/>
      <c r="AH290" s="455"/>
      <c r="AI290" s="455"/>
      <c r="AJ290" s="455"/>
      <c r="AK290" s="455"/>
      <c r="AL290" s="455"/>
    </row>
    <row r="291" spans="2:38">
      <c r="B291" s="3"/>
      <c r="C291" s="455"/>
      <c r="D291" s="4"/>
      <c r="E291" s="4" t="s">
        <v>30</v>
      </c>
      <c r="F291" s="4" t="s">
        <v>225</v>
      </c>
      <c r="G291" s="4"/>
      <c r="H291" s="455"/>
      <c r="I291" s="455"/>
      <c r="J291" s="455"/>
      <c r="K291" s="455"/>
      <c r="L291" s="4"/>
      <c r="M291" s="4"/>
      <c r="N291" s="4"/>
      <c r="O291" s="4"/>
      <c r="P291" s="4"/>
      <c r="Q291" s="4"/>
      <c r="R291" s="4"/>
      <c r="S291" s="4"/>
      <c r="T291" s="4"/>
      <c r="U291" s="4"/>
      <c r="V291" s="4"/>
      <c r="W291" s="4"/>
      <c r="X291" s="455"/>
      <c r="Y291" s="455"/>
      <c r="Z291" s="455"/>
      <c r="AA291" s="455"/>
      <c r="AB291" s="455"/>
      <c r="AC291" s="455"/>
      <c r="AD291" s="455"/>
      <c r="AE291" s="455"/>
      <c r="AF291" s="455"/>
      <c r="AG291" s="455"/>
      <c r="AH291" s="455"/>
      <c r="AI291" s="455"/>
      <c r="AJ291" s="455"/>
      <c r="AK291" s="455"/>
      <c r="AL291" s="455"/>
    </row>
    <row r="292" spans="2:38">
      <c r="B292" s="3"/>
      <c r="C292" s="455"/>
      <c r="D292" s="4"/>
      <c r="E292" s="4" t="s">
        <v>38</v>
      </c>
      <c r="F292" s="4" t="s">
        <v>226</v>
      </c>
      <c r="G292" s="4"/>
      <c r="H292" s="4"/>
      <c r="I292" s="455"/>
      <c r="J292" s="455"/>
      <c r="K292" s="4"/>
      <c r="L292" s="4"/>
      <c r="M292" s="4"/>
      <c r="N292" s="4"/>
      <c r="O292" s="4"/>
      <c r="P292" s="4"/>
      <c r="Q292" s="4"/>
      <c r="R292" s="4"/>
      <c r="S292" s="4"/>
      <c r="T292" s="4"/>
      <c r="U292" s="4"/>
      <c r="V292" s="4"/>
      <c r="W292" s="4"/>
      <c r="X292" s="455"/>
      <c r="Y292" s="455"/>
      <c r="Z292" s="455"/>
      <c r="AA292" s="455"/>
      <c r="AB292" s="455"/>
      <c r="AC292" s="455"/>
      <c r="AD292" s="455"/>
      <c r="AE292" s="455"/>
      <c r="AF292" s="455"/>
      <c r="AG292" s="455"/>
      <c r="AH292" s="455"/>
      <c r="AI292" s="455"/>
      <c r="AJ292" s="455"/>
      <c r="AK292" s="455"/>
      <c r="AL292" s="455"/>
    </row>
    <row r="293" spans="2:38">
      <c r="B293" s="3"/>
      <c r="C293" s="455"/>
      <c r="D293" s="4"/>
      <c r="E293" s="4"/>
      <c r="F293" s="4" t="s">
        <v>19</v>
      </c>
      <c r="G293" s="4" t="s">
        <v>227</v>
      </c>
      <c r="H293" s="455"/>
      <c r="I293" s="455"/>
      <c r="J293" s="455"/>
      <c r="K293" s="4"/>
      <c r="L293" s="4"/>
      <c r="M293" s="4"/>
      <c r="N293" s="4"/>
      <c r="O293" s="4"/>
      <c r="P293" s="4"/>
      <c r="Q293" s="4"/>
      <c r="R293" s="4"/>
      <c r="S293" s="4"/>
      <c r="T293" s="4"/>
      <c r="U293" s="4"/>
      <c r="V293" s="4"/>
      <c r="W293" s="4"/>
      <c r="X293" s="455"/>
      <c r="Y293" s="455"/>
      <c r="Z293" s="455"/>
      <c r="AA293" s="455"/>
      <c r="AB293" s="455"/>
      <c r="AC293" s="455"/>
      <c r="AD293" s="455"/>
      <c r="AE293" s="455"/>
      <c r="AF293" s="455"/>
      <c r="AG293" s="455"/>
      <c r="AH293" s="455"/>
      <c r="AI293" s="455"/>
      <c r="AJ293" s="455"/>
      <c r="AK293" s="455"/>
      <c r="AL293" s="455"/>
    </row>
    <row r="294" spans="2:38">
      <c r="B294" s="3"/>
      <c r="C294" s="455"/>
      <c r="D294" s="4"/>
      <c r="E294" s="4"/>
      <c r="F294" s="4" t="s">
        <v>23</v>
      </c>
      <c r="G294" s="4" t="s">
        <v>228</v>
      </c>
      <c r="H294" s="4"/>
      <c r="I294" s="455"/>
      <c r="J294" s="455"/>
      <c r="K294" s="4"/>
      <c r="L294" s="4"/>
      <c r="M294" s="4"/>
      <c r="N294" s="4"/>
      <c r="O294" s="4"/>
      <c r="P294" s="4"/>
      <c r="Q294" s="4"/>
      <c r="R294" s="4"/>
      <c r="S294" s="4"/>
      <c r="T294" s="4"/>
      <c r="U294" s="4"/>
      <c r="V294" s="4"/>
      <c r="W294" s="4"/>
      <c r="X294" s="455"/>
      <c r="Y294" s="455"/>
      <c r="Z294" s="455"/>
      <c r="AA294" s="455"/>
      <c r="AB294" s="455"/>
      <c r="AC294" s="455"/>
      <c r="AD294" s="455"/>
      <c r="AE294" s="455"/>
      <c r="AF294" s="455"/>
      <c r="AG294" s="455"/>
      <c r="AH294" s="455"/>
      <c r="AI294" s="455"/>
      <c r="AJ294" s="455"/>
      <c r="AK294" s="455"/>
      <c r="AL294" s="455"/>
    </row>
    <row r="295" spans="2:38">
      <c r="B295" s="3"/>
      <c r="C295" s="455"/>
      <c r="D295" s="4"/>
      <c r="E295" s="4"/>
      <c r="F295" s="4" t="s">
        <v>28</v>
      </c>
      <c r="G295" s="4" t="s">
        <v>229</v>
      </c>
      <c r="H295" s="455"/>
      <c r="I295" s="455"/>
      <c r="J295" s="455"/>
      <c r="K295" s="4"/>
      <c r="L295" s="4"/>
      <c r="M295" s="4"/>
      <c r="N295" s="4"/>
      <c r="O295" s="4"/>
      <c r="P295" s="4"/>
      <c r="Q295" s="4"/>
      <c r="R295" s="4"/>
      <c r="S295" s="4"/>
      <c r="T295" s="4"/>
      <c r="U295" s="4"/>
      <c r="V295" s="4"/>
      <c r="W295" s="4"/>
      <c r="X295" s="455"/>
      <c r="Y295" s="455"/>
      <c r="Z295" s="455"/>
      <c r="AA295" s="455"/>
      <c r="AB295" s="455"/>
      <c r="AC295" s="455"/>
      <c r="AD295" s="455"/>
      <c r="AE295" s="455"/>
      <c r="AF295" s="455"/>
      <c r="AG295" s="455"/>
      <c r="AH295" s="455"/>
      <c r="AI295" s="455"/>
      <c r="AJ295" s="455"/>
      <c r="AK295" s="455"/>
      <c r="AL295" s="455"/>
    </row>
    <row r="296" spans="2:38">
      <c r="B296" s="3"/>
      <c r="C296" s="455"/>
      <c r="D296" s="4"/>
      <c r="E296" s="4"/>
      <c r="F296" s="4" t="s">
        <v>56</v>
      </c>
      <c r="G296" s="4" t="s">
        <v>230</v>
      </c>
      <c r="H296" s="4"/>
      <c r="I296" s="455"/>
      <c r="J296" s="455"/>
      <c r="K296" s="4"/>
      <c r="L296" s="4"/>
      <c r="M296" s="4"/>
      <c r="N296" s="4"/>
      <c r="O296" s="4"/>
      <c r="P296" s="4"/>
      <c r="Q296" s="4"/>
      <c r="R296" s="4"/>
      <c r="S296" s="4"/>
      <c r="T296" s="4"/>
      <c r="U296" s="4"/>
      <c r="V296" s="4"/>
      <c r="W296" s="4"/>
      <c r="X296" s="455"/>
      <c r="Y296" s="455"/>
      <c r="Z296" s="455"/>
      <c r="AA296" s="455"/>
      <c r="AB296" s="455"/>
      <c r="AC296" s="455"/>
      <c r="AD296" s="455"/>
      <c r="AE296" s="455"/>
      <c r="AF296" s="455"/>
      <c r="AG296" s="455"/>
      <c r="AH296" s="455"/>
      <c r="AI296" s="455"/>
      <c r="AJ296" s="455"/>
      <c r="AK296" s="455"/>
      <c r="AL296" s="455"/>
    </row>
    <row r="297" spans="2:38">
      <c r="B297" s="3"/>
      <c r="C297" s="455"/>
      <c r="D297" s="4"/>
      <c r="E297" s="4"/>
      <c r="F297" s="4" t="s">
        <v>59</v>
      </c>
      <c r="G297" s="4" t="s">
        <v>231</v>
      </c>
      <c r="H297" s="455"/>
      <c r="I297" s="455"/>
      <c r="J297" s="455"/>
      <c r="K297" s="4"/>
      <c r="L297" s="4"/>
      <c r="M297" s="4"/>
      <c r="N297" s="4"/>
      <c r="O297" s="4"/>
      <c r="P297" s="4"/>
      <c r="Q297" s="4"/>
      <c r="R297" s="4"/>
      <c r="S297" s="4"/>
      <c r="T297" s="4"/>
      <c r="U297" s="4"/>
      <c r="V297" s="4"/>
      <c r="W297" s="4"/>
      <c r="X297" s="455"/>
      <c r="Y297" s="455"/>
      <c r="Z297" s="455"/>
      <c r="AA297" s="455"/>
      <c r="AB297" s="455"/>
      <c r="AC297" s="455"/>
      <c r="AD297" s="455"/>
      <c r="AE297" s="455"/>
      <c r="AF297" s="455"/>
      <c r="AG297" s="455"/>
      <c r="AH297" s="455"/>
      <c r="AI297" s="455"/>
      <c r="AJ297" s="455"/>
      <c r="AK297" s="455"/>
      <c r="AL297" s="455"/>
    </row>
    <row r="298" spans="2:38">
      <c r="B298" s="3"/>
      <c r="C298" s="455"/>
      <c r="D298" s="4"/>
      <c r="E298" s="4"/>
      <c r="F298" s="4" t="s">
        <v>62</v>
      </c>
      <c r="G298" s="4" t="s">
        <v>232</v>
      </c>
      <c r="H298" s="4"/>
      <c r="I298" s="455"/>
      <c r="J298" s="455"/>
      <c r="K298" s="4"/>
      <c r="L298" s="4"/>
      <c r="M298" s="4"/>
      <c r="N298" s="4"/>
      <c r="O298" s="4"/>
      <c r="P298" s="4"/>
      <c r="Q298" s="4"/>
      <c r="R298" s="4"/>
      <c r="S298" s="4"/>
      <c r="T298" s="4"/>
      <c r="U298" s="4"/>
      <c r="V298" s="4"/>
      <c r="W298" s="4"/>
      <c r="X298" s="455"/>
      <c r="Y298" s="455"/>
      <c r="Z298" s="455"/>
      <c r="AA298" s="455"/>
      <c r="AB298" s="455"/>
      <c r="AC298" s="455"/>
      <c r="AD298" s="455"/>
      <c r="AE298" s="455"/>
      <c r="AF298" s="455"/>
      <c r="AG298" s="455"/>
      <c r="AH298" s="455"/>
      <c r="AI298" s="455"/>
      <c r="AJ298" s="455"/>
      <c r="AK298" s="455"/>
      <c r="AL298" s="455"/>
    </row>
    <row r="299" spans="2:38">
      <c r="B299" s="3"/>
      <c r="C299" s="455"/>
      <c r="D299" s="4"/>
      <c r="E299" s="4" t="s">
        <v>81</v>
      </c>
      <c r="F299" s="4" t="s">
        <v>233</v>
      </c>
      <c r="G299" s="4"/>
      <c r="H299" s="455"/>
      <c r="I299" s="455"/>
      <c r="J299" s="455"/>
      <c r="K299" s="4"/>
      <c r="L299" s="4"/>
      <c r="M299" s="4"/>
      <c r="N299" s="4"/>
      <c r="O299" s="4"/>
      <c r="P299" s="4"/>
      <c r="Q299" s="4"/>
      <c r="R299" s="4"/>
      <c r="S299" s="4"/>
      <c r="T299" s="4"/>
      <c r="U299" s="4"/>
      <c r="V299" s="4"/>
      <c r="W299" s="4"/>
      <c r="X299" s="455"/>
      <c r="Y299" s="455"/>
      <c r="Z299" s="455"/>
      <c r="AA299" s="455"/>
      <c r="AB299" s="455"/>
      <c r="AC299" s="455"/>
      <c r="AD299" s="455"/>
      <c r="AE299" s="455"/>
      <c r="AF299" s="455"/>
      <c r="AG299" s="455"/>
      <c r="AH299" s="455"/>
      <c r="AI299" s="455"/>
      <c r="AJ299" s="455"/>
      <c r="AK299" s="455"/>
      <c r="AL299" s="455"/>
    </row>
    <row r="300" spans="2:38">
      <c r="B300" s="3"/>
      <c r="C300" s="455"/>
      <c r="D300" s="4"/>
      <c r="E300" s="4" t="s">
        <v>85</v>
      </c>
      <c r="F300" s="4" t="s">
        <v>234</v>
      </c>
      <c r="G300" s="4"/>
      <c r="H300" s="455"/>
      <c r="I300" s="455"/>
      <c r="J300" s="455"/>
      <c r="K300" s="4"/>
      <c r="L300" s="4"/>
      <c r="M300" s="4"/>
      <c r="N300" s="4"/>
      <c r="O300" s="4"/>
      <c r="P300" s="4"/>
      <c r="Q300" s="4"/>
      <c r="R300" s="4"/>
      <c r="S300" s="4"/>
      <c r="T300" s="4"/>
      <c r="U300" s="4"/>
      <c r="V300" s="4"/>
      <c r="W300" s="4"/>
      <c r="X300" s="455"/>
      <c r="Y300" s="455"/>
      <c r="Z300" s="455"/>
      <c r="AA300" s="455"/>
      <c r="AB300" s="455"/>
      <c r="AC300" s="455"/>
      <c r="AD300" s="455"/>
      <c r="AE300" s="455"/>
      <c r="AF300" s="455"/>
      <c r="AG300" s="455"/>
      <c r="AH300" s="455"/>
      <c r="AI300" s="455"/>
      <c r="AJ300" s="455"/>
      <c r="AK300" s="455"/>
      <c r="AL300" s="455"/>
    </row>
    <row r="301" spans="2:38">
      <c r="B301" s="3"/>
      <c r="C301" s="455"/>
      <c r="D301" s="4"/>
      <c r="E301" s="4"/>
      <c r="F301" s="156" t="s">
        <v>235</v>
      </c>
      <c r="G301" s="117"/>
      <c r="H301" s="117"/>
      <c r="I301" s="156"/>
      <c r="J301" s="156"/>
      <c r="K301" s="156"/>
      <c r="L301" s="156"/>
      <c r="M301" s="438"/>
      <c r="N301" s="438"/>
      <c r="O301" s="438"/>
      <c r="P301" s="438"/>
      <c r="Q301" s="438"/>
      <c r="R301" s="438"/>
      <c r="S301" s="438"/>
      <c r="T301" s="438"/>
      <c r="U301" s="438"/>
      <c r="V301" s="438"/>
      <c r="W301" s="438"/>
      <c r="X301" s="437"/>
      <c r="Y301" s="437"/>
      <c r="Z301" s="437"/>
      <c r="AA301" s="437"/>
      <c r="AB301" s="437"/>
      <c r="AC301" s="437"/>
      <c r="AD301" s="437"/>
      <c r="AE301" s="437"/>
      <c r="AF301" s="437"/>
      <c r="AG301" s="437"/>
      <c r="AH301" s="437"/>
      <c r="AI301" s="437"/>
      <c r="AJ301" s="437"/>
      <c r="AK301" s="437"/>
      <c r="AL301" s="437"/>
    </row>
    <row r="302" spans="2:38">
      <c r="B302" s="3"/>
      <c r="C302" s="455"/>
      <c r="D302" s="4"/>
      <c r="E302" s="4"/>
      <c r="F302" s="156" t="s">
        <v>236</v>
      </c>
      <c r="G302" s="117"/>
      <c r="H302" s="117"/>
      <c r="I302" s="156"/>
      <c r="J302" s="156"/>
      <c r="K302" s="156"/>
      <c r="L302" s="156"/>
      <c r="M302" s="438"/>
      <c r="N302" s="438"/>
      <c r="O302" s="438"/>
      <c r="P302" s="438"/>
      <c r="Q302" s="438"/>
      <c r="R302" s="438"/>
      <c r="S302" s="438"/>
      <c r="T302" s="438"/>
      <c r="U302" s="438"/>
      <c r="V302" s="438"/>
      <c r="W302" s="438"/>
      <c r="X302" s="437"/>
      <c r="Y302" s="437"/>
      <c r="Z302" s="437"/>
      <c r="AA302" s="437"/>
      <c r="AB302" s="437"/>
      <c r="AC302" s="437"/>
      <c r="AD302" s="437"/>
      <c r="AE302" s="437"/>
      <c r="AF302" s="437"/>
      <c r="AG302" s="437"/>
      <c r="AH302" s="437"/>
      <c r="AI302" s="437"/>
      <c r="AJ302" s="437"/>
      <c r="AK302" s="437"/>
      <c r="AL302" s="437"/>
    </row>
    <row r="303" spans="2:38">
      <c r="B303" s="3"/>
      <c r="C303" s="455"/>
      <c r="D303" s="4"/>
      <c r="E303" s="4"/>
      <c r="F303" s="156" t="s">
        <v>237</v>
      </c>
      <c r="G303" s="117"/>
      <c r="H303" s="117"/>
      <c r="I303" s="156"/>
      <c r="J303" s="156"/>
      <c r="K303" s="156"/>
      <c r="L303" s="156"/>
      <c r="M303" s="438"/>
      <c r="N303" s="438"/>
      <c r="O303" s="438"/>
      <c r="P303" s="438"/>
      <c r="Q303" s="438"/>
      <c r="R303" s="438"/>
      <c r="S303" s="438"/>
      <c r="T303" s="438"/>
      <c r="U303" s="438"/>
      <c r="V303" s="438"/>
      <c r="W303" s="438"/>
      <c r="X303" s="437"/>
      <c r="Y303" s="437"/>
      <c r="Z303" s="437"/>
      <c r="AA303" s="437"/>
      <c r="AB303" s="437"/>
      <c r="AC303" s="437"/>
      <c r="AD303" s="437"/>
      <c r="AE303" s="437"/>
      <c r="AF303" s="437"/>
      <c r="AG303" s="437"/>
      <c r="AH303" s="437"/>
      <c r="AI303" s="437"/>
      <c r="AJ303" s="437"/>
      <c r="AK303" s="437"/>
      <c r="AL303" s="437"/>
    </row>
    <row r="304" spans="2:38">
      <c r="B304" s="3"/>
      <c r="C304" s="455"/>
      <c r="D304" s="4"/>
      <c r="E304" s="4"/>
      <c r="F304" s="117"/>
      <c r="G304" s="117"/>
      <c r="H304" s="117"/>
      <c r="I304" s="117"/>
      <c r="J304" s="117"/>
      <c r="K304" s="117"/>
      <c r="L304" s="117"/>
      <c r="M304" s="4"/>
      <c r="N304" s="4"/>
      <c r="O304" s="4"/>
      <c r="P304" s="4"/>
      <c r="Q304" s="4"/>
      <c r="R304" s="4"/>
      <c r="S304" s="4"/>
      <c r="T304" s="4"/>
      <c r="U304" s="4"/>
      <c r="V304" s="4"/>
      <c r="W304" s="4"/>
      <c r="X304" s="455"/>
      <c r="Y304" s="455"/>
      <c r="Z304" s="455"/>
      <c r="AA304" s="455"/>
      <c r="AB304" s="455"/>
      <c r="AC304" s="455"/>
      <c r="AD304" s="455"/>
      <c r="AE304" s="455"/>
      <c r="AF304" s="455"/>
      <c r="AG304" s="455"/>
      <c r="AH304" s="455"/>
      <c r="AI304" s="455"/>
      <c r="AJ304" s="455"/>
      <c r="AK304" s="455"/>
      <c r="AL304" s="455"/>
    </row>
    <row r="305" spans="2:23">
      <c r="B305" s="3"/>
      <c r="C305" s="455"/>
      <c r="D305" s="3" t="s">
        <v>160</v>
      </c>
      <c r="E305" s="3" t="s">
        <v>238</v>
      </c>
      <c r="F305" s="455"/>
      <c r="G305" s="4"/>
      <c r="H305" s="4"/>
      <c r="I305" s="4"/>
      <c r="J305" s="4"/>
      <c r="K305" s="4"/>
      <c r="L305" s="4"/>
      <c r="M305" s="4"/>
      <c r="N305" s="4"/>
      <c r="O305" s="4"/>
      <c r="P305" s="4"/>
      <c r="Q305" s="4"/>
      <c r="R305" s="4"/>
      <c r="S305" s="4"/>
      <c r="T305" s="4"/>
      <c r="U305" s="4"/>
      <c r="V305" s="4"/>
      <c r="W305" s="4"/>
    </row>
    <row r="306" spans="2:23">
      <c r="B306" s="3"/>
      <c r="C306" s="455"/>
      <c r="D306" s="3"/>
      <c r="E306" s="4" t="s">
        <v>239</v>
      </c>
      <c r="F306" s="4"/>
      <c r="G306" s="455"/>
      <c r="H306" s="455"/>
      <c r="I306" s="455"/>
      <c r="J306" s="455"/>
      <c r="K306" s="4"/>
      <c r="L306" s="4"/>
      <c r="M306" s="4"/>
      <c r="N306" s="4"/>
      <c r="O306" s="4"/>
      <c r="P306" s="4"/>
      <c r="Q306" s="4"/>
      <c r="R306" s="4"/>
      <c r="S306" s="4"/>
      <c r="T306" s="4"/>
      <c r="U306" s="4"/>
      <c r="V306" s="4"/>
      <c r="W306" s="4"/>
    </row>
    <row r="307" spans="2:23">
      <c r="B307" s="3"/>
      <c r="C307" s="455"/>
      <c r="D307" s="3"/>
      <c r="E307" s="4" t="s">
        <v>216</v>
      </c>
      <c r="F307" s="4"/>
      <c r="G307" s="455"/>
      <c r="H307" s="455"/>
      <c r="I307" s="4"/>
      <c r="J307" s="4"/>
      <c r="K307" s="4"/>
      <c r="L307" s="4"/>
      <c r="M307" s="4"/>
      <c r="N307" s="4"/>
      <c r="O307" s="4"/>
      <c r="P307" s="4"/>
      <c r="Q307" s="4"/>
      <c r="R307" s="4"/>
      <c r="S307" s="4"/>
      <c r="T307" s="4"/>
      <c r="U307" s="4"/>
      <c r="V307" s="4"/>
      <c r="W307" s="4"/>
    </row>
    <row r="308" spans="2:23">
      <c r="B308" s="3"/>
      <c r="C308" s="455"/>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55"/>
      <c r="F309" s="3"/>
      <c r="G309" s="3" t="s">
        <v>240</v>
      </c>
      <c r="H309" s="455"/>
      <c r="I309" s="4"/>
      <c r="J309" s="4"/>
      <c r="K309" s="4"/>
      <c r="L309" s="4"/>
      <c r="M309" s="4"/>
      <c r="N309" s="4"/>
      <c r="O309" s="4"/>
      <c r="P309" s="4"/>
      <c r="Q309" s="455"/>
      <c r="R309" s="455"/>
      <c r="S309" s="455"/>
      <c r="T309" s="455"/>
      <c r="U309" s="455"/>
      <c r="V309" s="455"/>
      <c r="W309" s="455"/>
    </row>
    <row r="310" spans="2:23">
      <c r="B310" s="3"/>
      <c r="C310" s="455"/>
      <c r="D310" s="3" t="s">
        <v>3</v>
      </c>
      <c r="E310" s="3" t="s">
        <v>241</v>
      </c>
      <c r="F310" s="455"/>
      <c r="G310" s="3"/>
      <c r="H310" s="3"/>
      <c r="I310" s="3"/>
      <c r="J310" s="3"/>
      <c r="K310" s="3"/>
      <c r="L310" s="3"/>
      <c r="M310" s="3"/>
      <c r="N310" s="3"/>
      <c r="O310" s="3"/>
      <c r="P310" s="3"/>
      <c r="Q310" s="3"/>
      <c r="R310" s="3"/>
      <c r="S310" s="455"/>
      <c r="T310" s="455"/>
      <c r="U310" s="455"/>
      <c r="V310" s="455"/>
      <c r="W310" s="455"/>
    </row>
    <row r="311" spans="2:23">
      <c r="B311" s="3"/>
      <c r="C311" s="455"/>
      <c r="D311" s="3"/>
      <c r="E311" s="455" t="s">
        <v>242</v>
      </c>
      <c r="F311" s="455"/>
      <c r="G311" s="4"/>
      <c r="H311" s="455"/>
      <c r="I311" s="4"/>
      <c r="J311" s="455"/>
      <c r="K311" s="4"/>
      <c r="L311" s="455"/>
      <c r="M311" s="455"/>
      <c r="N311" s="455"/>
      <c r="O311" s="455"/>
      <c r="P311" s="455"/>
      <c r="Q311" s="455"/>
      <c r="R311" s="455"/>
      <c r="S311" s="455"/>
      <c r="T311" s="455"/>
      <c r="U311" s="455"/>
      <c r="V311" s="455"/>
      <c r="W311" s="455"/>
    </row>
    <row r="312" spans="2:23">
      <c r="B312" s="3"/>
      <c r="C312" s="455"/>
      <c r="D312" s="3"/>
      <c r="E312" s="4" t="s">
        <v>243</v>
      </c>
      <c r="F312" s="4"/>
      <c r="G312" s="4"/>
      <c r="H312" s="455"/>
      <c r="I312" s="4"/>
      <c r="J312" s="455"/>
      <c r="K312" s="4"/>
      <c r="L312" s="455"/>
      <c r="M312" s="455"/>
      <c r="N312" s="455"/>
      <c r="O312" s="455"/>
      <c r="P312" s="455"/>
      <c r="Q312" s="455"/>
      <c r="R312" s="455"/>
      <c r="S312" s="455"/>
      <c r="T312" s="455"/>
      <c r="U312" s="455"/>
      <c r="V312" s="455"/>
      <c r="W312" s="455"/>
    </row>
    <row r="313" spans="2:23">
      <c r="B313" s="3"/>
      <c r="C313" s="455"/>
      <c r="D313" s="3"/>
      <c r="E313" s="4" t="s">
        <v>244</v>
      </c>
      <c r="F313" s="4"/>
      <c r="G313" s="4"/>
      <c r="H313" s="455"/>
      <c r="I313" s="4"/>
      <c r="J313" s="455"/>
      <c r="K313" s="4"/>
      <c r="L313" s="455"/>
      <c r="M313" s="455"/>
      <c r="N313" s="455"/>
      <c r="O313" s="455"/>
      <c r="P313" s="455"/>
      <c r="Q313" s="455"/>
      <c r="R313" s="455"/>
      <c r="S313" s="455"/>
      <c r="T313" s="455"/>
      <c r="U313" s="455"/>
      <c r="V313" s="455"/>
      <c r="W313" s="455"/>
    </row>
    <row r="314" spans="2:23">
      <c r="B314" s="3"/>
      <c r="C314" s="455"/>
      <c r="D314" s="3"/>
      <c r="E314" s="4" t="s">
        <v>245</v>
      </c>
      <c r="F314" s="4"/>
      <c r="G314" s="4"/>
      <c r="H314" s="455"/>
      <c r="I314" s="4"/>
      <c r="J314" s="455"/>
      <c r="K314" s="4"/>
      <c r="L314" s="455"/>
      <c r="M314" s="455"/>
      <c r="N314" s="455"/>
      <c r="O314" s="455"/>
      <c r="P314" s="455"/>
      <c r="Q314" s="455"/>
      <c r="R314" s="455"/>
      <c r="S314" s="455"/>
      <c r="T314" s="455"/>
      <c r="U314" s="455"/>
      <c r="V314" s="455"/>
      <c r="W314" s="455"/>
    </row>
    <row r="315" spans="2:23">
      <c r="B315" s="3"/>
      <c r="C315" s="455"/>
      <c r="D315" s="3"/>
      <c r="E315" s="455"/>
      <c r="F315" s="455"/>
      <c r="G315" s="4"/>
      <c r="H315" s="455"/>
      <c r="I315" s="4"/>
      <c r="J315" s="455"/>
      <c r="K315" s="4"/>
      <c r="L315" s="455"/>
      <c r="M315" s="455"/>
      <c r="N315" s="455"/>
      <c r="O315" s="455"/>
      <c r="P315" s="455"/>
      <c r="Q315" s="455"/>
      <c r="R315" s="455"/>
      <c r="S315" s="455"/>
      <c r="T315" s="455"/>
      <c r="U315" s="455"/>
      <c r="V315" s="455"/>
      <c r="W315" s="455"/>
    </row>
    <row r="316" spans="2:23">
      <c r="B316" s="3"/>
      <c r="C316" s="455"/>
      <c r="D316" s="3" t="s">
        <v>15</v>
      </c>
      <c r="E316" s="3" t="s">
        <v>246</v>
      </c>
      <c r="F316" s="455"/>
      <c r="G316" s="4"/>
      <c r="H316" s="4"/>
      <c r="I316" s="4"/>
      <c r="J316" s="4"/>
      <c r="K316" s="4"/>
      <c r="L316" s="455"/>
      <c r="M316" s="455"/>
      <c r="N316" s="455"/>
      <c r="O316" s="455"/>
      <c r="P316" s="4"/>
      <c r="Q316" s="4"/>
      <c r="R316" s="4"/>
      <c r="S316" s="4"/>
      <c r="T316" s="455"/>
      <c r="U316" s="455"/>
      <c r="V316" s="455"/>
      <c r="W316" s="455"/>
    </row>
    <row r="317" spans="2:23">
      <c r="B317" s="3"/>
      <c r="C317" s="455"/>
      <c r="D317" s="3"/>
      <c r="E317" s="455" t="s">
        <v>247</v>
      </c>
      <c r="F317" s="455"/>
      <c r="G317" s="4"/>
      <c r="H317" s="455"/>
      <c r="I317" s="4"/>
      <c r="J317" s="4"/>
      <c r="K317" s="4"/>
      <c r="L317" s="4"/>
      <c r="M317" s="4"/>
      <c r="N317" s="4"/>
      <c r="O317" s="4"/>
      <c r="P317" s="4"/>
      <c r="Q317" s="4"/>
      <c r="R317" s="4"/>
      <c r="S317" s="4"/>
      <c r="T317" s="455"/>
      <c r="U317" s="455"/>
      <c r="V317" s="455"/>
      <c r="W317" s="455"/>
    </row>
    <row r="318" spans="2:23">
      <c r="B318" s="3"/>
      <c r="C318" s="455"/>
      <c r="D318" s="3"/>
      <c r="E318" s="455"/>
      <c r="F318" s="455"/>
      <c r="G318" s="4"/>
      <c r="H318" s="455"/>
      <c r="I318" s="4"/>
      <c r="J318" s="4"/>
      <c r="K318" s="4"/>
      <c r="L318" s="4"/>
      <c r="M318" s="4"/>
      <c r="N318" s="4"/>
      <c r="O318" s="4"/>
      <c r="P318" s="4"/>
      <c r="Q318" s="4"/>
      <c r="R318" s="4"/>
      <c r="S318" s="4"/>
      <c r="T318" s="455"/>
      <c r="U318" s="455"/>
      <c r="V318" s="455"/>
      <c r="W318" s="455"/>
    </row>
    <row r="319" spans="2:23">
      <c r="B319" s="3"/>
      <c r="C319" s="455"/>
      <c r="D319" s="116" t="s">
        <v>93</v>
      </c>
      <c r="E319" s="116" t="s">
        <v>248</v>
      </c>
      <c r="F319" s="438"/>
      <c r="G319" s="4"/>
      <c r="H319" s="4"/>
      <c r="I319" s="4"/>
      <c r="J319" s="4"/>
      <c r="K319" s="4"/>
      <c r="L319" s="4"/>
      <c r="M319" s="4"/>
      <c r="N319" s="4"/>
      <c r="O319" s="4"/>
      <c r="P319" s="4"/>
      <c r="Q319" s="4"/>
      <c r="R319" s="4"/>
      <c r="S319" s="4"/>
      <c r="T319" s="455"/>
      <c r="U319" s="455"/>
      <c r="V319" s="455"/>
      <c r="W319" s="455"/>
    </row>
    <row r="320" spans="2:23">
      <c r="B320" s="3"/>
      <c r="C320" s="455"/>
      <c r="D320" s="455"/>
      <c r="E320" s="455" t="s">
        <v>249</v>
      </c>
      <c r="F320" s="455"/>
      <c r="G320" s="455"/>
      <c r="H320" s="455"/>
      <c r="I320" s="4"/>
      <c r="J320" s="4"/>
      <c r="K320" s="4"/>
      <c r="L320" s="4"/>
      <c r="M320" s="4"/>
      <c r="N320" s="4"/>
      <c r="O320" s="4"/>
      <c r="P320" s="4"/>
      <c r="Q320" s="4"/>
      <c r="R320" s="4"/>
      <c r="S320" s="4"/>
      <c r="T320" s="455"/>
      <c r="U320" s="455"/>
      <c r="V320" s="455"/>
      <c r="W320" s="455"/>
    </row>
    <row r="321" spans="1:38">
      <c r="A321" s="455"/>
      <c r="B321" s="3"/>
      <c r="C321" s="455"/>
      <c r="D321" s="455"/>
      <c r="E321" s="455" t="s">
        <v>250</v>
      </c>
      <c r="F321" s="455"/>
      <c r="G321" s="455"/>
      <c r="H321" s="455"/>
      <c r="I321" s="4"/>
      <c r="J321" s="4"/>
      <c r="K321" s="4"/>
      <c r="L321" s="4"/>
      <c r="M321" s="4"/>
      <c r="N321" s="4"/>
      <c r="O321" s="4"/>
      <c r="P321" s="4"/>
      <c r="Q321" s="4"/>
      <c r="R321" s="4"/>
      <c r="S321" s="4"/>
      <c r="T321" s="455"/>
      <c r="U321" s="455"/>
      <c r="V321" s="455"/>
      <c r="W321" s="455"/>
      <c r="X321" s="455"/>
      <c r="Y321" s="455"/>
      <c r="Z321" s="455"/>
      <c r="AA321" s="455"/>
      <c r="AB321" s="455"/>
      <c r="AC321" s="455"/>
      <c r="AD321" s="455"/>
      <c r="AE321" s="455"/>
      <c r="AF321" s="455"/>
      <c r="AG321" s="455"/>
      <c r="AH321" s="455"/>
      <c r="AI321" s="455"/>
      <c r="AJ321" s="455"/>
      <c r="AK321" s="455"/>
      <c r="AL321" s="455"/>
    </row>
    <row r="322" spans="1:38">
      <c r="A322" s="455"/>
      <c r="B322" s="3"/>
      <c r="C322" s="455"/>
      <c r="D322" s="455"/>
      <c r="E322" s="455" t="s">
        <v>251</v>
      </c>
      <c r="F322" s="455"/>
      <c r="G322" s="455"/>
      <c r="H322" s="455"/>
      <c r="I322" s="4"/>
      <c r="J322" s="4"/>
      <c r="K322" s="4"/>
      <c r="L322" s="4"/>
      <c r="M322" s="4"/>
      <c r="N322" s="4"/>
      <c r="O322" s="4"/>
      <c r="P322" s="4"/>
      <c r="Q322" s="4"/>
      <c r="R322" s="4"/>
      <c r="S322" s="4"/>
      <c r="T322" s="455"/>
      <c r="U322" s="455"/>
      <c r="V322" s="455"/>
      <c r="W322" s="455"/>
      <c r="X322" s="455"/>
      <c r="Y322" s="455"/>
      <c r="Z322" s="455"/>
      <c r="AA322" s="455"/>
      <c r="AB322" s="455"/>
      <c r="AC322" s="455"/>
      <c r="AD322" s="455"/>
      <c r="AE322" s="455"/>
      <c r="AF322" s="455"/>
      <c r="AG322" s="455"/>
      <c r="AH322" s="455"/>
      <c r="AI322" s="455"/>
      <c r="AJ322" s="455"/>
      <c r="AK322" s="455"/>
      <c r="AL322" s="455"/>
    </row>
    <row r="323" spans="1:38">
      <c r="A323" s="455"/>
      <c r="B323" s="3"/>
      <c r="C323" s="455"/>
      <c r="D323" s="455"/>
      <c r="E323" s="455"/>
      <c r="F323" s="455"/>
      <c r="G323" s="455"/>
      <c r="H323" s="455"/>
      <c r="I323" s="4"/>
      <c r="J323" s="4"/>
      <c r="K323" s="4"/>
      <c r="L323" s="4"/>
      <c r="M323" s="4"/>
      <c r="N323" s="4"/>
      <c r="O323" s="4"/>
      <c r="P323" s="4"/>
      <c r="Q323" s="4"/>
      <c r="R323" s="4"/>
      <c r="S323" s="4"/>
      <c r="T323" s="455"/>
      <c r="U323" s="455"/>
      <c r="V323" s="455"/>
      <c r="W323" s="455"/>
      <c r="X323" s="455"/>
      <c r="Y323" s="455"/>
      <c r="Z323" s="455"/>
      <c r="AA323" s="455"/>
      <c r="AB323" s="455"/>
      <c r="AC323" s="455"/>
      <c r="AD323" s="455"/>
      <c r="AE323" s="455"/>
      <c r="AF323" s="455"/>
      <c r="AG323" s="455"/>
      <c r="AH323" s="455"/>
      <c r="AI323" s="455"/>
      <c r="AJ323" s="455"/>
      <c r="AK323" s="455"/>
      <c r="AL323" s="455"/>
    </row>
    <row r="324" spans="1:38">
      <c r="A324" s="455"/>
      <c r="B324" s="3"/>
      <c r="C324" s="116" t="s">
        <v>133</v>
      </c>
      <c r="D324" s="455"/>
      <c r="E324" s="455"/>
      <c r="F324" s="455"/>
      <c r="G324" s="116" t="s">
        <v>252</v>
      </c>
      <c r="H324" s="455"/>
      <c r="I324" s="4"/>
      <c r="J324" s="4"/>
      <c r="K324" s="4"/>
      <c r="L324" s="4"/>
      <c r="M324" s="4"/>
      <c r="N324" s="4"/>
      <c r="O324" s="4"/>
      <c r="P324" s="4"/>
      <c r="Q324" s="4"/>
      <c r="R324" s="4"/>
      <c r="S324" s="4"/>
      <c r="T324" s="455"/>
      <c r="U324" s="455"/>
      <c r="V324" s="455"/>
      <c r="W324" s="455"/>
      <c r="X324" s="455"/>
      <c r="Y324" s="455"/>
      <c r="Z324" s="455"/>
      <c r="AA324" s="455"/>
      <c r="AB324" s="455"/>
      <c r="AC324" s="455"/>
      <c r="AD324" s="455"/>
      <c r="AE324" s="455"/>
      <c r="AF324" s="455"/>
      <c r="AG324" s="455"/>
      <c r="AH324" s="455"/>
      <c r="AI324" s="455"/>
      <c r="AJ324" s="455"/>
      <c r="AK324" s="455"/>
      <c r="AL324" s="455"/>
    </row>
    <row r="325" spans="1:38">
      <c r="A325" s="455" t="s">
        <v>253</v>
      </c>
      <c r="B325" s="455"/>
      <c r="C325" s="455"/>
      <c r="D325" s="3" t="s">
        <v>3</v>
      </c>
      <c r="E325" s="116" t="s">
        <v>252</v>
      </c>
      <c r="F325" s="455"/>
      <c r="G325" s="455"/>
      <c r="H325" s="455"/>
      <c r="I325" s="455"/>
      <c r="J325" s="116"/>
      <c r="K325" s="116"/>
      <c r="L325" s="116"/>
      <c r="M325" s="438"/>
      <c r="N325" s="438"/>
      <c r="O325" s="438"/>
      <c r="P325" s="438"/>
      <c r="Q325" s="438"/>
      <c r="R325" s="438"/>
      <c r="S325" s="4"/>
      <c r="T325" s="455"/>
      <c r="U325" s="455"/>
      <c r="V325" s="455"/>
      <c r="W325" s="455"/>
      <c r="X325" s="455"/>
      <c r="Y325" s="455"/>
      <c r="Z325" s="455"/>
      <c r="AA325" s="455"/>
      <c r="AB325" s="455"/>
      <c r="AC325" s="455"/>
      <c r="AD325" s="455"/>
      <c r="AE325" s="455"/>
      <c r="AF325" s="455"/>
      <c r="AG325" s="455"/>
      <c r="AH325" s="455"/>
      <c r="AI325" s="455"/>
      <c r="AJ325" s="455"/>
      <c r="AK325" s="455"/>
      <c r="AL325" s="455"/>
    </row>
    <row r="326" spans="1:38">
      <c r="A326" s="455"/>
      <c r="B326" s="455"/>
      <c r="C326" s="455"/>
      <c r="D326" s="455"/>
      <c r="E326" s="455" t="s">
        <v>17</v>
      </c>
      <c r="F326" s="4" t="s">
        <v>254</v>
      </c>
      <c r="G326" s="455"/>
      <c r="H326" s="455"/>
      <c r="I326" s="455"/>
      <c r="J326" s="4"/>
      <c r="K326" s="4"/>
      <c r="L326" s="4"/>
      <c r="M326" s="4"/>
      <c r="N326" s="4"/>
      <c r="O326" s="4"/>
      <c r="P326" s="4"/>
      <c r="Q326" s="4"/>
      <c r="R326" s="4"/>
      <c r="S326" s="4"/>
      <c r="T326" s="455"/>
      <c r="U326" s="455"/>
      <c r="V326" s="455"/>
      <c r="W326" s="455"/>
      <c r="X326" s="455"/>
      <c r="Y326" s="455"/>
      <c r="Z326" s="455"/>
      <c r="AA326" s="455"/>
      <c r="AB326" s="455"/>
      <c r="AC326" s="455"/>
      <c r="AD326" s="455"/>
      <c r="AE326" s="455"/>
      <c r="AF326" s="455"/>
      <c r="AG326" s="455"/>
      <c r="AH326" s="455"/>
      <c r="AI326" s="455"/>
      <c r="AJ326" s="455"/>
      <c r="AK326" s="455"/>
      <c r="AL326" s="455"/>
    </row>
    <row r="327" spans="1:38">
      <c r="A327" s="455"/>
      <c r="B327" s="455"/>
      <c r="C327" s="455"/>
      <c r="D327" s="455"/>
      <c r="E327" s="4" t="s">
        <v>30</v>
      </c>
      <c r="F327" s="455" t="s">
        <v>255</v>
      </c>
      <c r="G327" s="455"/>
      <c r="H327" s="455"/>
      <c r="I327" s="455"/>
      <c r="J327" s="4"/>
      <c r="K327" s="4"/>
      <c r="L327" s="4"/>
      <c r="M327" s="4"/>
      <c r="N327" s="4"/>
      <c r="O327" s="4"/>
      <c r="P327" s="4"/>
      <c r="Q327" s="4"/>
      <c r="R327" s="4"/>
      <c r="S327" s="4"/>
      <c r="T327" s="455"/>
      <c r="U327" s="455"/>
      <c r="V327" s="455"/>
      <c r="W327" s="455"/>
      <c r="X327" s="455"/>
      <c r="Y327" s="455"/>
      <c r="Z327" s="455"/>
      <c r="AA327" s="455"/>
      <c r="AB327" s="455"/>
      <c r="AC327" s="455"/>
      <c r="AD327" s="455"/>
      <c r="AE327" s="455"/>
      <c r="AF327" s="455"/>
      <c r="AG327" s="455"/>
      <c r="AH327" s="455"/>
      <c r="AI327" s="455"/>
      <c r="AJ327" s="455"/>
      <c r="AK327" s="455"/>
      <c r="AL327" s="455"/>
    </row>
    <row r="328" spans="1:38">
      <c r="A328" s="455"/>
      <c r="B328" s="455"/>
      <c r="C328" s="455"/>
      <c r="D328" s="455"/>
      <c r="E328" s="455"/>
      <c r="F328" s="117" t="s">
        <v>256</v>
      </c>
      <c r="G328" s="455"/>
      <c r="H328" s="455"/>
      <c r="I328" s="117"/>
      <c r="J328" s="4"/>
      <c r="K328" s="4"/>
      <c r="L328" s="4"/>
      <c r="M328" s="4"/>
      <c r="N328" s="4"/>
      <c r="O328" s="4"/>
      <c r="P328" s="4"/>
      <c r="Q328" s="4"/>
      <c r="R328" s="4"/>
      <c r="S328" s="4"/>
      <c r="T328" s="455"/>
      <c r="U328" s="455"/>
      <c r="V328" s="455"/>
      <c r="W328" s="455"/>
      <c r="X328" s="455"/>
      <c r="Y328" s="455"/>
      <c r="Z328" s="455"/>
      <c r="AA328" s="455"/>
      <c r="AB328" s="455"/>
      <c r="AC328" s="455"/>
      <c r="AD328" s="455"/>
      <c r="AE328" s="455"/>
      <c r="AF328" s="455"/>
      <c r="AG328" s="455"/>
      <c r="AH328" s="455"/>
      <c r="AI328" s="455"/>
      <c r="AJ328" s="455"/>
      <c r="AK328" s="455"/>
      <c r="AL328" s="455"/>
    </row>
    <row r="329" spans="1:38">
      <c r="A329" s="455"/>
      <c r="B329" s="455"/>
      <c r="C329" s="455"/>
      <c r="D329" s="455"/>
      <c r="E329" s="455"/>
      <c r="F329" s="117" t="s">
        <v>257</v>
      </c>
      <c r="G329" s="455"/>
      <c r="H329" s="455"/>
      <c r="I329" s="117"/>
      <c r="J329" s="4"/>
      <c r="K329" s="4"/>
      <c r="L329" s="4"/>
      <c r="M329" s="4"/>
      <c r="N329" s="4"/>
      <c r="O329" s="4"/>
      <c r="P329" s="4"/>
      <c r="Q329" s="4"/>
      <c r="R329" s="4"/>
      <c r="S329" s="4"/>
      <c r="T329" s="455"/>
      <c r="U329" s="455"/>
      <c r="V329" s="455"/>
      <c r="W329" s="455"/>
      <c r="X329" s="455"/>
      <c r="Y329" s="455"/>
      <c r="Z329" s="455"/>
      <c r="AA329" s="455"/>
      <c r="AB329" s="455"/>
      <c r="AC329" s="455"/>
      <c r="AD329" s="455"/>
      <c r="AE329" s="455"/>
      <c r="AF329" s="455"/>
      <c r="AG329" s="455"/>
      <c r="AH329" s="455"/>
      <c r="AI329" s="455"/>
      <c r="AJ329" s="455"/>
      <c r="AK329" s="455"/>
      <c r="AL329" s="455"/>
    </row>
    <row r="330" spans="1:38">
      <c r="A330" s="455"/>
      <c r="B330" s="455"/>
      <c r="C330" s="455"/>
      <c r="D330" s="455"/>
      <c r="E330" s="455"/>
      <c r="F330" s="455"/>
      <c r="G330" s="455"/>
      <c r="H330" s="455"/>
      <c r="I330" s="455"/>
      <c r="J330" s="4"/>
      <c r="K330" s="4"/>
      <c r="L330" s="4"/>
      <c r="M330" s="4"/>
      <c r="N330" s="4"/>
      <c r="O330" s="4"/>
      <c r="P330" s="4"/>
      <c r="Q330" s="4"/>
      <c r="R330" s="4"/>
      <c r="S330" s="4"/>
      <c r="T330" s="455"/>
      <c r="U330" s="455"/>
      <c r="V330" s="455"/>
      <c r="W330" s="455"/>
      <c r="X330" s="455"/>
      <c r="Y330" s="455"/>
      <c r="Z330" s="455"/>
      <c r="AA330" s="455"/>
      <c r="AB330" s="455"/>
      <c r="AC330" s="455"/>
      <c r="AD330" s="455"/>
      <c r="AE330" s="455"/>
      <c r="AF330" s="455"/>
      <c r="AG330" s="455"/>
      <c r="AH330" s="455"/>
      <c r="AI330" s="455"/>
      <c r="AJ330" s="455"/>
      <c r="AK330" s="455"/>
      <c r="AL330" s="455"/>
    </row>
    <row r="331" spans="1:38">
      <c r="A331" s="6"/>
      <c r="B331" s="14" t="s">
        <v>258</v>
      </c>
      <c r="C331" s="125" t="s">
        <v>54</v>
      </c>
      <c r="D331" s="6"/>
      <c r="E331" s="125"/>
      <c r="F331" s="125"/>
      <c r="G331" s="125"/>
      <c r="H331" s="125"/>
      <c r="I331" s="125"/>
      <c r="J331" s="1413"/>
      <c r="K331" s="1413"/>
      <c r="L331" s="1413"/>
      <c r="M331" s="1413"/>
      <c r="N331" s="1413"/>
      <c r="O331" s="1413"/>
      <c r="P331" s="1413"/>
      <c r="Q331" s="1413"/>
      <c r="R331" s="1413"/>
      <c r="S331" s="1413"/>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55"/>
      <c r="B333" s="3"/>
      <c r="C333" s="116" t="s">
        <v>70</v>
      </c>
      <c r="D333" s="455"/>
      <c r="E333" s="455"/>
      <c r="F333" s="455"/>
      <c r="G333" s="127" t="s">
        <v>54</v>
      </c>
      <c r="H333" s="455"/>
      <c r="I333" s="116"/>
      <c r="J333" s="4"/>
      <c r="K333" s="4"/>
      <c r="L333" s="4"/>
      <c r="M333" s="4"/>
      <c r="N333" s="4"/>
      <c r="O333" s="4"/>
      <c r="P333" s="4"/>
      <c r="Q333" s="4"/>
      <c r="R333" s="4"/>
      <c r="S333" s="4"/>
      <c r="T333" s="455"/>
      <c r="U333" s="455"/>
      <c r="V333" s="455"/>
      <c r="W333" s="455"/>
      <c r="X333" s="455"/>
      <c r="Y333" s="455"/>
      <c r="Z333" s="455"/>
      <c r="AA333" s="455"/>
      <c r="AB333" s="455"/>
      <c r="AC333" s="455"/>
      <c r="AD333" s="455"/>
      <c r="AE333" s="455"/>
      <c r="AF333" s="455"/>
      <c r="AG333" s="455"/>
      <c r="AH333" s="455"/>
      <c r="AI333" s="455"/>
      <c r="AJ333" s="455"/>
      <c r="AK333" s="455"/>
      <c r="AL333" s="455"/>
    </row>
    <row r="334" spans="1:38" s="1" customFormat="1">
      <c r="A334" s="455"/>
      <c r="B334" s="3"/>
      <c r="C334" s="116"/>
      <c r="D334" s="3" t="s">
        <v>3</v>
      </c>
      <c r="E334" s="3" t="s">
        <v>54</v>
      </c>
      <c r="F334" s="455"/>
      <c r="G334" s="127"/>
      <c r="H334" s="455"/>
      <c r="I334" s="116"/>
      <c r="J334" s="4"/>
      <c r="K334" s="4"/>
      <c r="L334" s="4"/>
      <c r="M334" s="4"/>
      <c r="N334" s="4"/>
      <c r="O334" s="4"/>
      <c r="P334" s="4"/>
      <c r="Q334" s="4"/>
      <c r="R334" s="4"/>
      <c r="S334" s="4"/>
      <c r="T334" s="455"/>
      <c r="U334" s="455"/>
      <c r="V334" s="455"/>
      <c r="W334" s="455"/>
      <c r="X334" s="455"/>
      <c r="Y334" s="455"/>
      <c r="Z334" s="455"/>
      <c r="AA334" s="455"/>
      <c r="AB334" s="455"/>
      <c r="AC334" s="455"/>
      <c r="AD334" s="455"/>
      <c r="AE334" s="455"/>
      <c r="AF334" s="455"/>
      <c r="AG334" s="455"/>
      <c r="AH334" s="455"/>
      <c r="AI334" s="455"/>
      <c r="AJ334" s="455"/>
      <c r="AK334" s="455"/>
      <c r="AL334" s="455"/>
    </row>
    <row r="335" spans="1:38">
      <c r="A335" s="455"/>
      <c r="B335" s="3"/>
      <c r="C335" s="455"/>
      <c r="D335" s="455"/>
      <c r="E335" s="455" t="s">
        <v>17</v>
      </c>
      <c r="F335" s="455" t="s">
        <v>259</v>
      </c>
      <c r="G335" s="455"/>
      <c r="H335" s="455"/>
      <c r="I335" s="455"/>
      <c r="J335" s="4"/>
      <c r="K335" s="4"/>
      <c r="L335" s="4"/>
      <c r="M335" s="4"/>
      <c r="N335" s="4"/>
      <c r="O335" s="4"/>
      <c r="P335" s="4"/>
      <c r="Q335" s="4"/>
      <c r="R335" s="4"/>
      <c r="S335" s="4"/>
      <c r="T335" s="455"/>
      <c r="U335" s="455"/>
      <c r="V335" s="455"/>
      <c r="W335" s="455"/>
      <c r="X335" s="455"/>
      <c r="Y335" s="455"/>
      <c r="Z335" s="455"/>
      <c r="AA335" s="455"/>
      <c r="AB335" s="455"/>
      <c r="AC335" s="455"/>
      <c r="AD335" s="455"/>
      <c r="AE335" s="455"/>
      <c r="AF335" s="455"/>
      <c r="AG335" s="455"/>
      <c r="AH335" s="455"/>
      <c r="AI335" s="455"/>
      <c r="AJ335" s="455"/>
      <c r="AK335" s="455"/>
      <c r="AL335" s="455"/>
    </row>
    <row r="336" spans="1:38">
      <c r="A336" s="455"/>
      <c r="B336" s="3"/>
      <c r="C336" s="455"/>
      <c r="D336" s="455"/>
      <c r="E336" s="4"/>
      <c r="F336" s="4" t="s">
        <v>260</v>
      </c>
      <c r="G336" s="455"/>
      <c r="H336" s="455"/>
      <c r="I336" s="455"/>
      <c r="J336" s="4"/>
      <c r="K336" s="4"/>
      <c r="L336" s="4"/>
      <c r="M336" s="4"/>
      <c r="N336" s="4"/>
      <c r="O336" s="4"/>
      <c r="P336" s="4"/>
      <c r="Q336" s="4"/>
      <c r="R336" s="4"/>
      <c r="S336" s="4"/>
      <c r="T336" s="455"/>
      <c r="U336" s="455"/>
      <c r="V336" s="455"/>
      <c r="W336" s="455"/>
      <c r="X336" s="455"/>
      <c r="Y336" s="455"/>
      <c r="Z336" s="455"/>
      <c r="AA336" s="455"/>
      <c r="AB336" s="455"/>
      <c r="AC336" s="455"/>
      <c r="AD336" s="455"/>
      <c r="AE336" s="455"/>
      <c r="AF336" s="455"/>
      <c r="AG336" s="455"/>
      <c r="AH336" s="455"/>
      <c r="AI336" s="455"/>
      <c r="AJ336" s="455"/>
      <c r="AK336" s="455"/>
      <c r="AL336" s="455"/>
    </row>
    <row r="337" spans="2:37">
      <c r="B337" s="3"/>
      <c r="C337" s="455"/>
      <c r="D337" s="455"/>
      <c r="E337" s="4"/>
      <c r="F337" s="4" t="s">
        <v>261</v>
      </c>
      <c r="G337" s="455"/>
      <c r="H337" s="455"/>
      <c r="I337" s="4"/>
      <c r="J337" s="4"/>
      <c r="K337" s="4"/>
      <c r="L337" s="4"/>
      <c r="M337" s="4"/>
      <c r="N337" s="4"/>
      <c r="O337" s="4"/>
      <c r="P337" s="4"/>
      <c r="Q337" s="4"/>
      <c r="R337" s="4"/>
      <c r="S337" s="4"/>
      <c r="T337" s="455"/>
      <c r="U337" s="455"/>
      <c r="V337" s="455"/>
      <c r="W337" s="455"/>
      <c r="X337" s="455"/>
      <c r="Y337" s="455"/>
      <c r="Z337" s="455"/>
      <c r="AA337" s="455"/>
      <c r="AB337" s="455"/>
      <c r="AC337" s="455"/>
      <c r="AD337" s="455"/>
      <c r="AE337" s="455"/>
      <c r="AF337" s="455"/>
      <c r="AG337" s="455"/>
      <c r="AH337" s="455"/>
      <c r="AI337" s="455"/>
      <c r="AJ337" s="455"/>
      <c r="AK337" s="455"/>
    </row>
    <row r="338" spans="2:37">
      <c r="B338" s="3"/>
      <c r="C338" s="455"/>
      <c r="D338" s="455"/>
      <c r="E338" s="4" t="s">
        <v>30</v>
      </c>
      <c r="F338" s="1561" t="s">
        <v>262</v>
      </c>
      <c r="G338" s="1561"/>
      <c r="H338" s="1561"/>
      <c r="I338" s="1561"/>
      <c r="J338" s="1561"/>
      <c r="K338" s="1561"/>
      <c r="L338" s="1561"/>
      <c r="M338" s="1561"/>
      <c r="N338" s="1561"/>
      <c r="O338" s="1561"/>
      <c r="P338" s="1561"/>
      <c r="Q338" s="1561"/>
      <c r="R338" s="1561"/>
      <c r="S338" s="1561"/>
      <c r="T338" s="1561"/>
      <c r="U338" s="1561"/>
      <c r="V338" s="1561"/>
      <c r="W338" s="1561"/>
      <c r="X338" s="1561"/>
      <c r="Y338" s="1561"/>
      <c r="Z338" s="1561"/>
      <c r="AA338" s="1561"/>
      <c r="AB338" s="1561"/>
      <c r="AC338" s="1561"/>
      <c r="AD338" s="1561"/>
      <c r="AE338" s="1561"/>
      <c r="AF338" s="1561"/>
      <c r="AG338" s="1561"/>
      <c r="AH338" s="1561"/>
      <c r="AI338" s="1561"/>
      <c r="AJ338" s="1561"/>
      <c r="AK338" s="1561"/>
    </row>
    <row r="339" spans="2:37">
      <c r="B339" s="3"/>
      <c r="C339" s="455"/>
      <c r="D339" s="455"/>
      <c r="E339" s="4"/>
      <c r="F339" s="1561"/>
      <c r="G339" s="1561"/>
      <c r="H339" s="1561"/>
      <c r="I339" s="1561"/>
      <c r="J339" s="1561"/>
      <c r="K339" s="1561"/>
      <c r="L339" s="1561"/>
      <c r="M339" s="1561"/>
      <c r="N339" s="1561"/>
      <c r="O339" s="1561"/>
      <c r="P339" s="1561"/>
      <c r="Q339" s="1561"/>
      <c r="R339" s="1561"/>
      <c r="S339" s="1561"/>
      <c r="T339" s="1561"/>
      <c r="U339" s="1561"/>
      <c r="V339" s="1561"/>
      <c r="W339" s="1561"/>
      <c r="X339" s="1561"/>
      <c r="Y339" s="1561"/>
      <c r="Z339" s="1561"/>
      <c r="AA339" s="1561"/>
      <c r="AB339" s="1561"/>
      <c r="AC339" s="1561"/>
      <c r="AD339" s="1561"/>
      <c r="AE339" s="1561"/>
      <c r="AF339" s="1561"/>
      <c r="AG339" s="1561"/>
      <c r="AH339" s="1561"/>
      <c r="AI339" s="1561"/>
      <c r="AJ339" s="1561"/>
      <c r="AK339" s="1561"/>
    </row>
    <row r="340" spans="2:37">
      <c r="B340" s="3"/>
      <c r="C340" s="455"/>
      <c r="D340" s="455"/>
      <c r="E340" s="4"/>
      <c r="F340" s="1561"/>
      <c r="G340" s="1561"/>
      <c r="H340" s="1561"/>
      <c r="I340" s="1561"/>
      <c r="J340" s="1561"/>
      <c r="K340" s="1561"/>
      <c r="L340" s="1561"/>
      <c r="M340" s="1561"/>
      <c r="N340" s="1561"/>
      <c r="O340" s="1561"/>
      <c r="P340" s="1561"/>
      <c r="Q340" s="1561"/>
      <c r="R340" s="1561"/>
      <c r="S340" s="1561"/>
      <c r="T340" s="1561"/>
      <c r="U340" s="1561"/>
      <c r="V340" s="1561"/>
      <c r="W340" s="1561"/>
      <c r="X340" s="1561"/>
      <c r="Y340" s="1561"/>
      <c r="Z340" s="1561"/>
      <c r="AA340" s="1561"/>
      <c r="AB340" s="1561"/>
      <c r="AC340" s="1561"/>
      <c r="AD340" s="1561"/>
      <c r="AE340" s="1561"/>
      <c r="AF340" s="1561"/>
      <c r="AG340" s="1561"/>
      <c r="AH340" s="1561"/>
      <c r="AI340" s="1561"/>
      <c r="AJ340" s="1561"/>
      <c r="AK340" s="1561"/>
    </row>
    <row r="341" spans="2:37">
      <c r="B341" s="3"/>
      <c r="C341" s="455"/>
      <c r="D341" s="455"/>
      <c r="E341" s="455"/>
      <c r="F341" s="4"/>
      <c r="G341" s="455"/>
      <c r="H341" s="4"/>
      <c r="I341" s="4"/>
      <c r="J341" s="4"/>
      <c r="K341" s="4"/>
      <c r="L341" s="4"/>
      <c r="M341" s="4"/>
      <c r="N341" s="4"/>
      <c r="O341" s="4"/>
      <c r="P341" s="4"/>
      <c r="Q341" s="4"/>
      <c r="R341" s="4"/>
      <c r="S341" s="4"/>
      <c r="T341" s="455"/>
      <c r="U341" s="455"/>
      <c r="V341" s="455"/>
      <c r="W341" s="455"/>
      <c r="X341" s="455"/>
      <c r="Y341" s="455"/>
      <c r="Z341" s="455"/>
      <c r="AA341" s="455"/>
      <c r="AB341" s="455"/>
      <c r="AC341" s="455"/>
      <c r="AD341" s="455"/>
      <c r="AE341" s="455"/>
      <c r="AF341" s="455"/>
      <c r="AG341" s="455"/>
      <c r="AH341" s="455"/>
      <c r="AI341" s="455"/>
      <c r="AJ341" s="455"/>
      <c r="AK341" s="455"/>
    </row>
    <row r="342" spans="2:37" s="455" customFormat="1">
      <c r="B342" s="3"/>
      <c r="C342" s="116" t="s">
        <v>88</v>
      </c>
      <c r="G342" s="127" t="s">
        <v>263</v>
      </c>
      <c r="I342" s="116"/>
      <c r="J342" s="4"/>
      <c r="K342" s="4"/>
      <c r="L342" s="4"/>
      <c r="M342" s="4"/>
      <c r="N342" s="4"/>
      <c r="O342" s="4"/>
      <c r="P342" s="4"/>
      <c r="Q342" s="4"/>
      <c r="R342" s="4"/>
      <c r="S342" s="4"/>
    </row>
    <row r="343" spans="2:37" s="455" customFormat="1" ht="13.2" customHeight="1">
      <c r="B343" s="3"/>
      <c r="E343" s="1563" t="s">
        <v>264</v>
      </c>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1563"/>
    </row>
    <row r="344" spans="2:37" s="455" customFormat="1">
      <c r="B344" s="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1563"/>
    </row>
    <row r="345" spans="2:37" s="455" customFormat="1">
      <c r="B345" s="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1563"/>
    </row>
    <row r="346" spans="2:37" s="455" customFormat="1">
      <c r="B346" s="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1563"/>
    </row>
    <row r="347" spans="2:37" s="455" customFormat="1">
      <c r="B347" s="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1563"/>
    </row>
    <row r="348" spans="2:37" s="455" customFormat="1">
      <c r="B348" s="3"/>
      <c r="E348" s="4" t="s">
        <v>17</v>
      </c>
      <c r="F348" s="1561" t="s">
        <v>265</v>
      </c>
      <c r="G348" s="1561"/>
      <c r="H348" s="1561"/>
      <c r="I348" s="1561"/>
      <c r="J348" s="1561"/>
      <c r="K348" s="1561"/>
      <c r="L348" s="1561"/>
      <c r="M348" s="1561"/>
      <c r="N348" s="1561"/>
      <c r="O348" s="1561"/>
      <c r="P348" s="1561"/>
      <c r="Q348" s="1561"/>
      <c r="R348" s="1561"/>
      <c r="S348" s="1561"/>
      <c r="T348" s="1561"/>
      <c r="U348" s="1561"/>
      <c r="V348" s="1561"/>
      <c r="W348" s="1561"/>
      <c r="X348" s="1561"/>
      <c r="Y348" s="1561"/>
      <c r="Z348" s="1561"/>
      <c r="AA348" s="1561"/>
      <c r="AB348" s="1561"/>
      <c r="AC348" s="1561"/>
      <c r="AD348" s="1561"/>
      <c r="AE348" s="1561"/>
      <c r="AF348" s="1561"/>
      <c r="AG348" s="1561"/>
      <c r="AH348" s="1561"/>
      <c r="AI348" s="1561"/>
      <c r="AJ348" s="1561"/>
      <c r="AK348" s="1561"/>
    </row>
    <row r="349" spans="2:37" s="455" customFormat="1">
      <c r="B349" s="3"/>
      <c r="E349" s="4"/>
      <c r="F349" s="1561"/>
      <c r="G349" s="1561"/>
      <c r="H349" s="1561"/>
      <c r="I349" s="1561"/>
      <c r="J349" s="1561"/>
      <c r="K349" s="1561"/>
      <c r="L349" s="1561"/>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1"/>
      <c r="AJ349" s="1561"/>
      <c r="AK349" s="1561"/>
    </row>
    <row r="350" spans="2:37" s="455" customFormat="1">
      <c r="B350" s="3"/>
      <c r="E350" s="4"/>
      <c r="F350" s="1561"/>
      <c r="G350" s="1561"/>
      <c r="H350" s="1561"/>
      <c r="I350" s="1561"/>
      <c r="J350" s="1561"/>
      <c r="K350" s="1561"/>
      <c r="L350" s="1561"/>
      <c r="M350" s="1561"/>
      <c r="N350" s="1561"/>
      <c r="O350" s="1561"/>
      <c r="P350" s="1561"/>
      <c r="Q350" s="1561"/>
      <c r="R350" s="1561"/>
      <c r="S350" s="1561"/>
      <c r="T350" s="1561"/>
      <c r="U350" s="1561"/>
      <c r="V350" s="1561"/>
      <c r="W350" s="1561"/>
      <c r="X350" s="1561"/>
      <c r="Y350" s="1561"/>
      <c r="Z350" s="1561"/>
      <c r="AA350" s="1561"/>
      <c r="AB350" s="1561"/>
      <c r="AC350" s="1561"/>
      <c r="AD350" s="1561"/>
      <c r="AE350" s="1561"/>
      <c r="AF350" s="1561"/>
      <c r="AG350" s="1561"/>
      <c r="AH350" s="1561"/>
      <c r="AI350" s="1561"/>
      <c r="AJ350" s="1561"/>
      <c r="AK350" s="1561"/>
    </row>
    <row r="351" spans="2:37" s="455" customFormat="1">
      <c r="B351" s="3"/>
      <c r="E351" s="4"/>
      <c r="F351" s="1561"/>
      <c r="G351" s="1561"/>
      <c r="H351" s="1561"/>
      <c r="I351" s="1561"/>
      <c r="J351" s="1561"/>
      <c r="K351" s="1561"/>
      <c r="L351" s="1561"/>
      <c r="M351" s="1561"/>
      <c r="N351" s="1561"/>
      <c r="O351" s="1561"/>
      <c r="P351" s="1561"/>
      <c r="Q351" s="1561"/>
      <c r="R351" s="1561"/>
      <c r="S351" s="1561"/>
      <c r="T351" s="1561"/>
      <c r="U351" s="1561"/>
      <c r="V351" s="1561"/>
      <c r="W351" s="1561"/>
      <c r="X351" s="1561"/>
      <c r="Y351" s="1561"/>
      <c r="Z351" s="1561"/>
      <c r="AA351" s="1561"/>
      <c r="AB351" s="1561"/>
      <c r="AC351" s="1561"/>
      <c r="AD351" s="1561"/>
      <c r="AE351" s="1561"/>
      <c r="AF351" s="1561"/>
      <c r="AG351" s="1561"/>
      <c r="AH351" s="1561"/>
      <c r="AI351" s="1561"/>
      <c r="AJ351" s="1561"/>
      <c r="AK351" s="1561"/>
    </row>
    <row r="352" spans="2:37" s="455" customFormat="1">
      <c r="B352" s="3"/>
      <c r="E352" s="4" t="s">
        <v>30</v>
      </c>
      <c r="F352" s="1561" t="s">
        <v>266</v>
      </c>
      <c r="G352" s="1561"/>
      <c r="H352" s="1561"/>
      <c r="I352" s="1561"/>
      <c r="J352" s="1561"/>
      <c r="K352" s="1561"/>
      <c r="L352" s="1561"/>
      <c r="M352" s="1561"/>
      <c r="N352" s="1561"/>
      <c r="O352" s="1561"/>
      <c r="P352" s="1561"/>
      <c r="Q352" s="1561"/>
      <c r="R352" s="1561"/>
      <c r="S352" s="1561"/>
      <c r="T352" s="1561"/>
      <c r="U352" s="1561"/>
      <c r="V352" s="1561"/>
      <c r="W352" s="1561"/>
      <c r="X352" s="1561"/>
      <c r="Y352" s="1561"/>
      <c r="Z352" s="1561"/>
      <c r="AA352" s="1561"/>
      <c r="AB352" s="1561"/>
      <c r="AC352" s="1561"/>
      <c r="AD352" s="1561"/>
      <c r="AE352" s="1561"/>
      <c r="AF352" s="1561"/>
      <c r="AG352" s="1561"/>
      <c r="AH352" s="1561"/>
      <c r="AI352" s="1561"/>
      <c r="AJ352" s="1561"/>
      <c r="AK352" s="1561"/>
    </row>
    <row r="353" spans="1:38" s="455" customFormat="1">
      <c r="B353" s="3"/>
      <c r="F353" s="1561"/>
      <c r="G353" s="1561"/>
      <c r="H353" s="1561"/>
      <c r="I353" s="1561"/>
      <c r="J353" s="1561"/>
      <c r="K353" s="1561"/>
      <c r="L353" s="1561"/>
      <c r="M353" s="1561"/>
      <c r="N353" s="1561"/>
      <c r="O353" s="1561"/>
      <c r="P353" s="1561"/>
      <c r="Q353" s="1561"/>
      <c r="R353" s="1561"/>
      <c r="S353" s="1561"/>
      <c r="T353" s="1561"/>
      <c r="U353" s="1561"/>
      <c r="V353" s="1561"/>
      <c r="W353" s="1561"/>
      <c r="X353" s="1561"/>
      <c r="Y353" s="1561"/>
      <c r="Z353" s="1561"/>
      <c r="AA353" s="1561"/>
      <c r="AB353" s="1561"/>
      <c r="AC353" s="1561"/>
      <c r="AD353" s="1561"/>
      <c r="AE353" s="1561"/>
      <c r="AF353" s="1561"/>
      <c r="AG353" s="1561"/>
      <c r="AH353" s="1561"/>
      <c r="AI353" s="1561"/>
      <c r="AJ353" s="1561"/>
      <c r="AK353" s="1561"/>
    </row>
    <row r="354" spans="1:38" s="455" customFormat="1">
      <c r="B354" s="3"/>
      <c r="F354" s="1561"/>
      <c r="G354" s="1561"/>
      <c r="H354" s="1561"/>
      <c r="I354" s="1561"/>
      <c r="J354" s="1561"/>
      <c r="K354" s="1561"/>
      <c r="L354" s="1561"/>
      <c r="M354" s="1561"/>
      <c r="N354" s="1561"/>
      <c r="O354" s="1561"/>
      <c r="P354" s="1561"/>
      <c r="Q354" s="1561"/>
      <c r="R354" s="1561"/>
      <c r="S354" s="1561"/>
      <c r="T354" s="1561"/>
      <c r="U354" s="1561"/>
      <c r="V354" s="1561"/>
      <c r="W354" s="1561"/>
      <c r="X354" s="1561"/>
      <c r="Y354" s="1561"/>
      <c r="Z354" s="1561"/>
      <c r="AA354" s="1561"/>
      <c r="AB354" s="1561"/>
      <c r="AC354" s="1561"/>
      <c r="AD354" s="1561"/>
      <c r="AE354" s="1561"/>
      <c r="AF354" s="1561"/>
      <c r="AG354" s="1561"/>
      <c r="AH354" s="1561"/>
      <c r="AI354" s="1561"/>
      <c r="AJ354" s="1561"/>
      <c r="AK354" s="1561"/>
    </row>
    <row r="355" spans="1:38" s="455"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13"/>
      <c r="N356" s="1413"/>
      <c r="O356" s="1413"/>
      <c r="P356" s="1413"/>
      <c r="Q356" s="1413"/>
      <c r="R356" s="1413"/>
      <c r="S356" s="1413"/>
      <c r="T356" s="1413"/>
      <c r="U356" s="6"/>
      <c r="V356" s="6"/>
      <c r="W356" s="6"/>
      <c r="X356" s="6"/>
      <c r="Y356" s="6"/>
      <c r="Z356" s="6"/>
      <c r="AA356" s="6"/>
      <c r="AB356" s="6"/>
      <c r="AC356" s="6"/>
      <c r="AD356" s="6"/>
      <c r="AE356" s="6"/>
      <c r="AF356" s="6"/>
      <c r="AG356" s="6"/>
      <c r="AH356" s="6"/>
      <c r="AI356" s="6"/>
      <c r="AJ356" s="6"/>
      <c r="AK356" s="6"/>
      <c r="AL356" s="6"/>
    </row>
    <row r="357" spans="1:38" s="455" customFormat="1">
      <c r="A357" s="1"/>
      <c r="B357" s="126"/>
      <c r="D357" s="553"/>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55" customFormat="1" ht="13.2" customHeight="1">
      <c r="B358" s="3"/>
      <c r="C358" s="14" t="s">
        <v>268</v>
      </c>
      <c r="D358" s="6"/>
      <c r="E358" s="6"/>
      <c r="F358" s="6"/>
      <c r="G358" s="6"/>
      <c r="H358" s="6"/>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4"/>
      <c r="AG358" s="464"/>
      <c r="AH358" s="464"/>
      <c r="AI358" s="464"/>
      <c r="AJ358" s="464"/>
      <c r="AK358" s="464"/>
    </row>
    <row r="359" spans="1:38" s="455" customFormat="1" ht="13.2" customHeight="1">
      <c r="B359" s="3"/>
      <c r="C359" s="3"/>
      <c r="E359" s="1274"/>
      <c r="F359" s="1274"/>
      <c r="G359" s="1274"/>
      <c r="H359" s="1274"/>
      <c r="I359" s="1274"/>
      <c r="J359" s="1274"/>
      <c r="K359" s="1274"/>
      <c r="L359" s="1274"/>
      <c r="M359" s="1274"/>
      <c r="N359" s="1274"/>
      <c r="O359" s="1274"/>
      <c r="P359" s="1274"/>
      <c r="Q359" s="1274"/>
      <c r="R359" s="1274"/>
      <c r="S359" s="1274"/>
      <c r="T359" s="1274"/>
      <c r="U359" s="1274"/>
      <c r="V359" s="1274"/>
      <c r="W359" s="1274"/>
      <c r="X359" s="1274"/>
      <c r="Y359" s="1274"/>
      <c r="Z359" s="1274"/>
      <c r="AA359" s="1274"/>
      <c r="AB359" s="1274"/>
      <c r="AC359" s="1274"/>
      <c r="AD359" s="1274"/>
      <c r="AE359" s="1274"/>
      <c r="AF359" s="1274"/>
      <c r="AG359" s="1274"/>
      <c r="AH359" s="1274"/>
      <c r="AI359" s="1274"/>
      <c r="AJ359" s="1274"/>
      <c r="AK359" s="1274"/>
    </row>
    <row r="360" spans="1:38">
      <c r="A360" s="455"/>
      <c r="B360" s="3"/>
      <c r="C360" s="455"/>
      <c r="D360" s="3" t="s">
        <v>3</v>
      </c>
      <c r="E360" s="3" t="s">
        <v>269</v>
      </c>
      <c r="F360" s="455"/>
      <c r="G360" s="455"/>
      <c r="H360" s="455"/>
      <c r="I360" s="4"/>
      <c r="J360" s="4"/>
      <c r="K360" s="4"/>
      <c r="L360" s="4"/>
      <c r="M360" s="4"/>
      <c r="N360" s="4"/>
      <c r="O360" s="4"/>
      <c r="P360" s="4"/>
      <c r="Q360" s="4"/>
      <c r="R360" s="4"/>
      <c r="S360" s="4"/>
      <c r="T360" s="455"/>
      <c r="U360" s="455"/>
      <c r="V360" s="455"/>
      <c r="W360" s="455"/>
      <c r="X360" s="455"/>
      <c r="Y360" s="455"/>
      <c r="Z360" s="455"/>
      <c r="AA360" s="455"/>
      <c r="AB360" s="455"/>
      <c r="AC360" s="455"/>
      <c r="AD360" s="455"/>
      <c r="AE360" s="455"/>
      <c r="AF360" s="455"/>
      <c r="AG360" s="455"/>
      <c r="AH360" s="455"/>
      <c r="AI360" s="455"/>
      <c r="AJ360" s="455"/>
      <c r="AK360" s="455"/>
      <c r="AL360" s="455"/>
    </row>
    <row r="361" spans="1:38">
      <c r="A361" s="455"/>
      <c r="B361" s="3"/>
      <c r="C361" s="455"/>
      <c r="D361" s="455"/>
      <c r="E361" s="455" t="s">
        <v>17</v>
      </c>
      <c r="F361" s="4" t="s">
        <v>270</v>
      </c>
      <c r="G361" s="455"/>
      <c r="H361" s="455"/>
      <c r="I361" s="4"/>
      <c r="J361" s="4"/>
      <c r="K361" s="4"/>
      <c r="L361" s="4"/>
      <c r="M361" s="4"/>
      <c r="N361" s="4"/>
      <c r="O361" s="4"/>
      <c r="P361" s="4"/>
      <c r="Q361" s="4"/>
      <c r="R361" s="4"/>
      <c r="S361" s="4"/>
      <c r="T361" s="455"/>
      <c r="U361" s="455"/>
      <c r="V361" s="455"/>
      <c r="W361" s="455"/>
      <c r="X361" s="455"/>
      <c r="Y361" s="455"/>
      <c r="Z361" s="455"/>
      <c r="AA361" s="455"/>
      <c r="AB361" s="455"/>
      <c r="AC361" s="455"/>
      <c r="AD361" s="455"/>
      <c r="AE361" s="455"/>
      <c r="AF361" s="455"/>
      <c r="AG361" s="455"/>
      <c r="AH361" s="455"/>
      <c r="AI361" s="455"/>
      <c r="AJ361" s="455"/>
      <c r="AK361" s="455"/>
      <c r="AL361" s="455"/>
    </row>
    <row r="362" spans="1:38">
      <c r="A362" s="455"/>
      <c r="B362" s="3"/>
      <c r="C362" s="455"/>
      <c r="D362" s="455"/>
      <c r="E362" s="455"/>
      <c r="F362" s="4" t="s">
        <v>271</v>
      </c>
      <c r="G362" s="455"/>
      <c r="H362" s="455"/>
      <c r="I362" s="4"/>
      <c r="J362" s="4"/>
      <c r="K362" s="4"/>
      <c r="L362" s="4"/>
      <c r="M362" s="4"/>
      <c r="N362" s="4"/>
      <c r="O362" s="4"/>
      <c r="P362" s="4"/>
      <c r="Q362" s="4"/>
      <c r="R362" s="4"/>
      <c r="S362" s="4"/>
      <c r="T362" s="455"/>
      <c r="U362" s="455"/>
      <c r="V362" s="455"/>
      <c r="W362" s="455"/>
      <c r="X362" s="455"/>
      <c r="Y362" s="455"/>
      <c r="Z362" s="455"/>
      <c r="AA362" s="455"/>
      <c r="AB362" s="455"/>
      <c r="AC362" s="455"/>
      <c r="AD362" s="455"/>
      <c r="AE362" s="455"/>
      <c r="AF362" s="455"/>
      <c r="AG362" s="455"/>
      <c r="AH362" s="455"/>
      <c r="AI362" s="455"/>
      <c r="AJ362" s="455"/>
      <c r="AK362" s="455"/>
      <c r="AL362" s="455"/>
    </row>
    <row r="363" spans="1:38">
      <c r="A363" s="455"/>
      <c r="B363" s="3"/>
      <c r="C363" s="455"/>
      <c r="D363" s="455"/>
      <c r="E363" s="455"/>
      <c r="F363" s="4" t="s">
        <v>272</v>
      </c>
      <c r="G363" s="4"/>
      <c r="H363" s="455"/>
      <c r="I363" s="455"/>
      <c r="J363" s="455"/>
      <c r="K363" s="4"/>
      <c r="L363" s="4"/>
      <c r="M363" s="4"/>
      <c r="N363" s="4"/>
      <c r="O363" s="4"/>
      <c r="P363" s="4"/>
      <c r="Q363" s="4"/>
      <c r="R363" s="4"/>
      <c r="S363" s="4"/>
      <c r="T363" s="455"/>
      <c r="U363" s="455"/>
      <c r="V363" s="455"/>
      <c r="W363" s="455"/>
      <c r="X363" s="455"/>
      <c r="Y363" s="455"/>
      <c r="Z363" s="455"/>
      <c r="AA363" s="455"/>
      <c r="AB363" s="455"/>
      <c r="AC363" s="455"/>
      <c r="AD363" s="455"/>
      <c r="AE363" s="455"/>
      <c r="AF363" s="455"/>
      <c r="AG363" s="455"/>
      <c r="AH363" s="455"/>
      <c r="AI363" s="455"/>
      <c r="AJ363" s="455"/>
      <c r="AK363" s="455"/>
      <c r="AL363" s="455"/>
    </row>
    <row r="364" spans="1:38">
      <c r="A364" s="455"/>
      <c r="B364" s="3"/>
      <c r="C364" s="455"/>
      <c r="D364" s="455"/>
      <c r="E364" s="455" t="s">
        <v>30</v>
      </c>
      <c r="F364" s="4" t="s">
        <v>273</v>
      </c>
      <c r="G364" s="455"/>
      <c r="H364" s="455"/>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55"/>
      <c r="B365" s="3"/>
      <c r="C365" s="455"/>
      <c r="D365" s="455"/>
      <c r="E365" s="455" t="s">
        <v>38</v>
      </c>
      <c r="F365" s="4" t="s">
        <v>274</v>
      </c>
      <c r="G365" s="455"/>
      <c r="H365" s="455"/>
      <c r="I365" s="4"/>
      <c r="J365" s="4"/>
      <c r="K365" s="4"/>
      <c r="L365" s="4"/>
      <c r="M365" s="4"/>
      <c r="N365" s="4"/>
      <c r="O365" s="4"/>
      <c r="P365" s="4"/>
      <c r="Q365" s="4"/>
      <c r="R365" s="4"/>
      <c r="S365" s="4"/>
      <c r="T365" s="455"/>
      <c r="U365" s="455"/>
      <c r="V365" s="455"/>
      <c r="W365" s="455"/>
      <c r="X365" s="455"/>
      <c r="Y365" s="455"/>
      <c r="Z365" s="455"/>
      <c r="AA365" s="455"/>
      <c r="AB365" s="455"/>
      <c r="AC365" s="455"/>
      <c r="AD365" s="455"/>
      <c r="AE365" s="455"/>
      <c r="AF365" s="455"/>
      <c r="AG365" s="455"/>
      <c r="AH365" s="455"/>
      <c r="AI365" s="455"/>
      <c r="AJ365" s="455"/>
      <c r="AK365" s="455"/>
      <c r="AL365" s="455"/>
    </row>
    <row r="366" spans="1:38">
      <c r="A366" s="455"/>
      <c r="B366" s="3"/>
      <c r="C366" s="455"/>
      <c r="D366" s="455"/>
      <c r="E366" s="455"/>
      <c r="F366" s="4" t="s">
        <v>275</v>
      </c>
      <c r="G366" s="455"/>
      <c r="H366" s="455"/>
      <c r="I366" s="455"/>
      <c r="J366" s="4"/>
      <c r="K366" s="4"/>
      <c r="L366" s="4"/>
      <c r="M366" s="4"/>
      <c r="N366" s="4"/>
      <c r="O366" s="4"/>
      <c r="P366" s="4"/>
      <c r="Q366" s="4"/>
      <c r="R366" s="4"/>
      <c r="S366" s="4"/>
      <c r="T366" s="455"/>
      <c r="U366" s="455"/>
      <c r="V366" s="455"/>
      <c r="W366" s="455"/>
      <c r="X366" s="455"/>
      <c r="Y366" s="455"/>
      <c r="Z366" s="455"/>
      <c r="AA366" s="455"/>
      <c r="AB366" s="455"/>
      <c r="AC366" s="455"/>
      <c r="AD366" s="455"/>
      <c r="AE366" s="455"/>
      <c r="AF366" s="455"/>
      <c r="AG366" s="455"/>
      <c r="AH366" s="455"/>
      <c r="AI366" s="455"/>
      <c r="AJ366" s="455"/>
      <c r="AK366" s="455"/>
      <c r="AL366" s="455"/>
    </row>
    <row r="367" spans="1:38" s="455" customFormat="1">
      <c r="B367" s="3"/>
      <c r="E367" s="1564" t="s">
        <v>276</v>
      </c>
      <c r="F367" s="1564"/>
      <c r="G367" s="1564"/>
      <c r="H367" s="1564"/>
      <c r="I367" s="1564"/>
      <c r="J367" s="1564"/>
      <c r="K367" s="1564"/>
      <c r="L367" s="1564"/>
      <c r="M367" s="1564"/>
      <c r="N367" s="1564"/>
      <c r="O367" s="1564"/>
      <c r="P367" s="1564"/>
      <c r="Q367" s="1564"/>
      <c r="R367" s="1564"/>
      <c r="S367" s="1564"/>
      <c r="T367" s="1564"/>
      <c r="U367" s="1564"/>
      <c r="V367" s="1564"/>
      <c r="W367" s="1564"/>
      <c r="X367" s="1564"/>
      <c r="Y367" s="1564"/>
      <c r="Z367" s="1564"/>
      <c r="AA367" s="1564"/>
      <c r="AB367" s="1564"/>
      <c r="AC367" s="1564"/>
      <c r="AD367" s="1564"/>
      <c r="AE367" s="1564"/>
      <c r="AF367" s="1564"/>
      <c r="AG367" s="1564"/>
      <c r="AH367" s="1564"/>
      <c r="AI367" s="1564"/>
      <c r="AJ367" s="1564"/>
      <c r="AK367" s="1564"/>
      <c r="AL367" s="1564"/>
    </row>
    <row r="368" spans="1:38" s="455" customFormat="1">
      <c r="B368" s="3"/>
      <c r="E368" s="1564"/>
      <c r="F368" s="1564"/>
      <c r="G368" s="1564"/>
      <c r="H368" s="1564"/>
      <c r="I368" s="1564"/>
      <c r="J368" s="1564"/>
      <c r="K368" s="1564"/>
      <c r="L368" s="1564"/>
      <c r="M368" s="1564"/>
      <c r="N368" s="1564"/>
      <c r="O368" s="1564"/>
      <c r="P368" s="1564"/>
      <c r="Q368" s="1564"/>
      <c r="R368" s="1564"/>
      <c r="S368" s="1564"/>
      <c r="T368" s="1564"/>
      <c r="U368" s="1564"/>
      <c r="V368" s="1564"/>
      <c r="W368" s="1564"/>
      <c r="X368" s="1564"/>
      <c r="Y368" s="1564"/>
      <c r="Z368" s="1564"/>
      <c r="AA368" s="1564"/>
      <c r="AB368" s="1564"/>
      <c r="AC368" s="1564"/>
      <c r="AD368" s="1564"/>
      <c r="AE368" s="1564"/>
      <c r="AF368" s="1564"/>
      <c r="AG368" s="1564"/>
      <c r="AH368" s="1564"/>
      <c r="AI368" s="1564"/>
      <c r="AJ368" s="1564"/>
      <c r="AK368" s="1564"/>
      <c r="AL368" s="1564"/>
    </row>
    <row r="369" spans="1:38" s="1566" customFormat="1">
      <c r="A369" s="455"/>
      <c r="B369" s="3"/>
      <c r="C369" s="455"/>
      <c r="D369" s="455"/>
      <c r="E369" s="1565" t="s">
        <v>277</v>
      </c>
      <c r="F369" s="1565"/>
      <c r="G369" s="1565"/>
      <c r="H369" s="1565"/>
      <c r="I369" s="1565"/>
      <c r="J369" s="1565"/>
      <c r="K369" s="1565"/>
      <c r="L369" s="1565"/>
      <c r="M369" s="1565"/>
      <c r="N369" s="1565"/>
      <c r="O369" s="1565"/>
      <c r="P369" s="1565"/>
      <c r="Q369" s="1565"/>
      <c r="R369" s="1565"/>
      <c r="S369" s="1565"/>
      <c r="T369" s="1565"/>
      <c r="U369" s="1565"/>
      <c r="V369" s="1565"/>
      <c r="W369" s="1565"/>
      <c r="X369" s="1565"/>
      <c r="Y369" s="1565"/>
      <c r="Z369" s="1565"/>
      <c r="AA369" s="1565"/>
      <c r="AB369" s="1565"/>
      <c r="AC369" s="1565"/>
      <c r="AD369" s="1565"/>
      <c r="AE369" s="1565"/>
      <c r="AF369" s="1565"/>
      <c r="AG369" s="1565"/>
      <c r="AH369" s="1565"/>
      <c r="AI369" s="1565"/>
      <c r="AJ369" s="1565"/>
      <c r="AK369" s="1565"/>
      <c r="AL369" s="1565"/>
    </row>
    <row r="370" spans="1:38" s="1566" customFormat="1">
      <c r="A370" s="437"/>
      <c r="B370" s="116"/>
      <c r="C370" s="116"/>
      <c r="D370" s="437"/>
      <c r="E370" s="1565"/>
      <c r="F370" s="1565"/>
      <c r="G370" s="1565"/>
      <c r="H370" s="1565"/>
      <c r="I370" s="1565"/>
      <c r="J370" s="1565"/>
      <c r="K370" s="1565"/>
      <c r="L370" s="1565"/>
      <c r="M370" s="1565"/>
      <c r="N370" s="1565"/>
      <c r="O370" s="1565"/>
      <c r="P370" s="1565"/>
      <c r="Q370" s="1565"/>
      <c r="R370" s="1565"/>
      <c r="S370" s="1565"/>
      <c r="T370" s="1565"/>
      <c r="U370" s="1565"/>
      <c r="V370" s="1565"/>
      <c r="W370" s="1565"/>
      <c r="X370" s="1565"/>
      <c r="Y370" s="1565"/>
      <c r="Z370" s="1565"/>
      <c r="AA370" s="1565"/>
      <c r="AB370" s="1565"/>
      <c r="AC370" s="1565"/>
      <c r="AD370" s="1565"/>
      <c r="AE370" s="1565"/>
      <c r="AF370" s="1565"/>
      <c r="AG370" s="1565"/>
      <c r="AH370" s="1565"/>
      <c r="AI370" s="1565"/>
      <c r="AJ370" s="1565"/>
      <c r="AK370" s="1565"/>
      <c r="AL370" s="1565"/>
    </row>
    <row r="371" spans="1:38" s="455" customFormat="1">
      <c r="A371" s="437"/>
      <c r="B371" s="116"/>
      <c r="C371" s="437"/>
      <c r="D371" s="437"/>
      <c r="E371" s="438"/>
      <c r="F371" s="554"/>
      <c r="G371" s="554"/>
      <c r="H371" s="554"/>
      <c r="I371" s="554"/>
      <c r="J371" s="554"/>
      <c r="K371" s="554"/>
      <c r="L371" s="554"/>
      <c r="M371" s="554"/>
      <c r="N371" s="554"/>
      <c r="O371" s="554"/>
      <c r="P371" s="554"/>
      <c r="Q371" s="554"/>
      <c r="R371" s="554"/>
      <c r="S371" s="554"/>
      <c r="T371" s="554"/>
      <c r="U371" s="554"/>
      <c r="V371" s="554"/>
      <c r="W371" s="554"/>
      <c r="X371" s="554"/>
      <c r="Y371" s="554"/>
      <c r="Z371" s="554"/>
      <c r="AA371" s="554"/>
      <c r="AB371" s="554"/>
      <c r="AC371" s="554"/>
      <c r="AD371" s="554"/>
      <c r="AE371" s="554"/>
      <c r="AF371" s="554"/>
      <c r="AG371" s="554"/>
      <c r="AH371" s="554"/>
      <c r="AI371" s="554"/>
      <c r="AJ371" s="554"/>
      <c r="AK371" s="554"/>
      <c r="AL371" s="437"/>
    </row>
    <row r="372" spans="1:38" s="2" customFormat="1">
      <c r="A372" s="455"/>
      <c r="B372" s="3"/>
      <c r="C372" s="455"/>
      <c r="D372" s="3" t="s">
        <v>15</v>
      </c>
      <c r="E372" s="3" t="s">
        <v>278</v>
      </c>
      <c r="F372" s="455"/>
      <c r="G372" s="455"/>
      <c r="H372" s="455"/>
      <c r="I372" s="455"/>
      <c r="J372" s="4"/>
      <c r="K372" s="4"/>
      <c r="L372" s="4"/>
      <c r="M372" s="4"/>
      <c r="N372" s="4"/>
      <c r="O372" s="4"/>
      <c r="P372" s="4"/>
      <c r="Q372" s="4"/>
      <c r="R372" s="4"/>
      <c r="S372" s="4"/>
      <c r="T372" s="455"/>
      <c r="U372" s="455"/>
      <c r="V372" s="455"/>
      <c r="W372" s="455"/>
      <c r="X372" s="455"/>
      <c r="Y372" s="455"/>
      <c r="Z372" s="455"/>
      <c r="AA372" s="455"/>
      <c r="AB372" s="455"/>
      <c r="AC372" s="455"/>
      <c r="AD372" s="455"/>
      <c r="AE372" s="455"/>
      <c r="AF372" s="455"/>
      <c r="AG372" s="455"/>
      <c r="AH372" s="455"/>
      <c r="AI372" s="455"/>
      <c r="AJ372" s="455"/>
      <c r="AK372" s="455"/>
      <c r="AL372" s="455"/>
    </row>
    <row r="373" spans="1:38" s="2" customFormat="1">
      <c r="A373" s="455"/>
      <c r="B373" s="3"/>
      <c r="C373" s="455"/>
      <c r="D373" s="455"/>
      <c r="E373" s="4" t="s">
        <v>279</v>
      </c>
      <c r="F373" s="4"/>
      <c r="G373" s="4"/>
      <c r="H373" s="4"/>
      <c r="I373" s="4"/>
      <c r="J373" s="4"/>
      <c r="K373" s="4"/>
      <c r="L373" s="4"/>
      <c r="M373" s="4"/>
      <c r="N373" s="4"/>
      <c r="O373" s="4"/>
      <c r="P373" s="4"/>
      <c r="Q373" s="4"/>
      <c r="R373" s="4"/>
      <c r="S373" s="4"/>
      <c r="T373" s="455"/>
      <c r="U373" s="455"/>
      <c r="V373" s="455"/>
      <c r="W373" s="455"/>
      <c r="X373" s="455"/>
      <c r="Y373" s="455"/>
      <c r="Z373" s="455"/>
      <c r="AA373" s="455"/>
      <c r="AB373" s="455"/>
      <c r="AC373" s="455"/>
      <c r="AD373" s="455"/>
      <c r="AE373" s="455"/>
      <c r="AF373" s="455"/>
      <c r="AG373" s="455"/>
      <c r="AH373" s="455"/>
      <c r="AI373" s="455"/>
      <c r="AJ373" s="455"/>
      <c r="AK373" s="455"/>
      <c r="AL373" s="455"/>
    </row>
    <row r="374" spans="1:38" s="2" customFormat="1">
      <c r="A374" s="455"/>
      <c r="B374" s="3"/>
      <c r="C374" s="455"/>
      <c r="D374" s="455"/>
      <c r="E374" s="4" t="s">
        <v>280</v>
      </c>
      <c r="F374" s="4"/>
      <c r="G374" s="4"/>
      <c r="H374" s="4"/>
      <c r="I374" s="4"/>
      <c r="J374" s="4"/>
      <c r="K374" s="4"/>
      <c r="L374" s="4"/>
      <c r="M374" s="4"/>
      <c r="N374" s="4"/>
      <c r="O374" s="4"/>
      <c r="P374" s="4"/>
      <c r="Q374" s="4"/>
      <c r="R374" s="4"/>
      <c r="S374" s="4"/>
      <c r="T374" s="455"/>
      <c r="U374" s="455"/>
      <c r="V374" s="455"/>
      <c r="W374" s="455"/>
      <c r="X374" s="455"/>
      <c r="Y374" s="455"/>
      <c r="Z374" s="455"/>
      <c r="AA374" s="455"/>
      <c r="AB374" s="455"/>
      <c r="AC374" s="455"/>
      <c r="AD374" s="455"/>
      <c r="AE374" s="455"/>
      <c r="AF374" s="455"/>
      <c r="AG374" s="455"/>
      <c r="AH374" s="455"/>
      <c r="AI374" s="455"/>
      <c r="AJ374" s="455"/>
      <c r="AK374" s="455"/>
      <c r="AL374" s="455"/>
    </row>
    <row r="375" spans="1:38" s="2" customFormat="1">
      <c r="A375" s="455"/>
      <c r="B375" s="3"/>
      <c r="C375" s="455"/>
      <c r="D375" s="455"/>
      <c r="E375" s="4"/>
      <c r="F375" s="4"/>
      <c r="G375" s="4"/>
      <c r="H375" s="4"/>
      <c r="I375" s="4"/>
      <c r="J375" s="4"/>
      <c r="K375" s="4"/>
      <c r="L375" s="4"/>
      <c r="M375" s="4"/>
      <c r="N375" s="4"/>
      <c r="O375" s="4"/>
      <c r="P375" s="4"/>
      <c r="Q375" s="4"/>
      <c r="R375" s="4"/>
      <c r="S375" s="4"/>
      <c r="T375" s="455"/>
      <c r="U375" s="455"/>
      <c r="V375" s="455"/>
      <c r="W375" s="455"/>
      <c r="X375" s="455"/>
      <c r="Y375" s="455"/>
      <c r="Z375" s="455"/>
      <c r="AA375" s="455"/>
      <c r="AB375" s="455"/>
      <c r="AC375" s="455"/>
      <c r="AD375" s="455"/>
      <c r="AE375" s="455"/>
      <c r="AF375" s="455"/>
      <c r="AG375" s="455"/>
      <c r="AH375" s="455"/>
      <c r="AI375" s="455"/>
      <c r="AJ375" s="455"/>
      <c r="AK375" s="455"/>
      <c r="AL375" s="455"/>
    </row>
    <row r="376" spans="1:38" s="2" customFormat="1">
      <c r="A376" s="437"/>
      <c r="B376" s="116"/>
      <c r="C376" s="437"/>
      <c r="D376" s="116" t="s">
        <v>93</v>
      </c>
      <c r="E376" s="116" t="s">
        <v>281</v>
      </c>
      <c r="F376" s="437"/>
      <c r="G376" s="437"/>
      <c r="H376" s="437"/>
      <c r="I376" s="437"/>
      <c r="J376" s="438"/>
      <c r="K376" s="438"/>
      <c r="L376" s="438"/>
      <c r="M376" s="438"/>
      <c r="N376" s="438"/>
      <c r="O376" s="438"/>
      <c r="P376" s="438"/>
      <c r="Q376" s="438"/>
      <c r="R376" s="438"/>
      <c r="S376" s="438"/>
      <c r="T376" s="437"/>
      <c r="U376" s="437"/>
      <c r="V376" s="437"/>
      <c r="W376" s="437"/>
      <c r="X376" s="437"/>
      <c r="Y376" s="437"/>
      <c r="Z376" s="437"/>
      <c r="AA376" s="437"/>
      <c r="AB376" s="437"/>
      <c r="AC376" s="437"/>
      <c r="AD376" s="437"/>
      <c r="AE376" s="437"/>
      <c r="AF376" s="437"/>
      <c r="AG376" s="437"/>
      <c r="AH376" s="437"/>
      <c r="AI376" s="437"/>
      <c r="AJ376" s="437"/>
      <c r="AK376" s="437"/>
      <c r="AL376" s="437"/>
    </row>
    <row r="377" spans="1:38" s="2" customFormat="1">
      <c r="A377" s="437"/>
      <c r="B377" s="116"/>
      <c r="C377" s="437"/>
      <c r="D377" s="437"/>
      <c r="E377" s="438" t="s">
        <v>17</v>
      </c>
      <c r="F377" s="438" t="s">
        <v>282</v>
      </c>
      <c r="G377" s="438"/>
      <c r="H377" s="437"/>
      <c r="I377" s="438"/>
      <c r="J377" s="438"/>
      <c r="K377" s="438"/>
      <c r="L377" s="438"/>
      <c r="M377" s="438"/>
      <c r="N377" s="438"/>
      <c r="O377" s="438"/>
      <c r="P377" s="438"/>
      <c r="Q377" s="438"/>
      <c r="R377" s="438"/>
      <c r="S377" s="438"/>
      <c r="T377" s="437"/>
      <c r="U377" s="437"/>
      <c r="V377" s="437"/>
      <c r="W377" s="437"/>
      <c r="X377" s="437"/>
      <c r="Y377" s="437"/>
      <c r="Z377" s="437"/>
      <c r="AA377" s="437"/>
      <c r="AB377" s="437"/>
      <c r="AC377" s="437"/>
      <c r="AD377" s="437"/>
      <c r="AE377" s="437"/>
      <c r="AF377" s="437"/>
      <c r="AG377" s="437"/>
      <c r="AH377" s="437"/>
      <c r="AI377" s="437"/>
      <c r="AJ377" s="437"/>
      <c r="AK377" s="437"/>
      <c r="AL377" s="437"/>
    </row>
    <row r="378" spans="1:38" s="2" customFormat="1">
      <c r="A378" s="437"/>
      <c r="B378" s="116"/>
      <c r="C378" s="437"/>
      <c r="D378" s="437"/>
      <c r="E378" s="438"/>
      <c r="F378" s="156" t="s">
        <v>283</v>
      </c>
      <c r="G378" s="438"/>
      <c r="H378" s="437"/>
      <c r="I378" s="156"/>
      <c r="J378" s="438"/>
      <c r="K378" s="438"/>
      <c r="L378" s="438"/>
      <c r="M378" s="438"/>
      <c r="N378" s="438"/>
      <c r="O378" s="438"/>
      <c r="P378" s="438"/>
      <c r="Q378" s="438"/>
      <c r="R378" s="438"/>
      <c r="S378" s="438"/>
      <c r="T378" s="437"/>
      <c r="U378" s="437"/>
      <c r="V378" s="437"/>
      <c r="W378" s="437"/>
      <c r="X378" s="437"/>
      <c r="Y378" s="437"/>
      <c r="Z378" s="437"/>
      <c r="AA378" s="437"/>
      <c r="AB378" s="437"/>
      <c r="AC378" s="437"/>
      <c r="AD378" s="437"/>
      <c r="AE378" s="437"/>
      <c r="AF378" s="437"/>
      <c r="AG378" s="437"/>
      <c r="AH378" s="437"/>
      <c r="AI378" s="437"/>
      <c r="AJ378" s="437"/>
      <c r="AK378" s="437"/>
      <c r="AL378" s="437"/>
    </row>
    <row r="379" spans="1:38">
      <c r="A379" s="437"/>
      <c r="B379" s="116"/>
      <c r="C379" s="437"/>
      <c r="D379" s="437"/>
      <c r="E379" s="438" t="s">
        <v>30</v>
      </c>
      <c r="F379" s="438" t="s">
        <v>284</v>
      </c>
      <c r="G379" s="438"/>
      <c r="H379" s="437"/>
      <c r="I379" s="156"/>
      <c r="J379" s="438"/>
      <c r="K379" s="438"/>
      <c r="L379" s="438"/>
      <c r="M379" s="438"/>
      <c r="N379" s="438"/>
      <c r="O379" s="438"/>
      <c r="P379" s="438"/>
      <c r="Q379" s="438"/>
      <c r="R379" s="438"/>
      <c r="S379" s="438"/>
      <c r="T379" s="437"/>
      <c r="U379" s="437"/>
      <c r="V379" s="437"/>
      <c r="W379" s="437"/>
      <c r="X379" s="437"/>
      <c r="Y379" s="437"/>
      <c r="Z379" s="437"/>
      <c r="AA379" s="437"/>
      <c r="AB379" s="437"/>
      <c r="AC379" s="437"/>
      <c r="AD379" s="437"/>
      <c r="AE379" s="437"/>
      <c r="AF379" s="437"/>
      <c r="AG379" s="437"/>
      <c r="AH379" s="437"/>
      <c r="AI379" s="437"/>
      <c r="AJ379" s="437"/>
      <c r="AK379" s="437"/>
      <c r="AL379" s="437"/>
    </row>
    <row r="380" spans="1:38" s="455" customFormat="1">
      <c r="A380" s="437"/>
      <c r="B380" s="116"/>
      <c r="C380" s="437"/>
      <c r="D380" s="437"/>
      <c r="E380" s="438"/>
      <c r="F380" s="438"/>
      <c r="G380" s="438"/>
      <c r="H380" s="437"/>
      <c r="I380" s="156"/>
      <c r="J380" s="438"/>
      <c r="K380" s="438"/>
      <c r="L380" s="438"/>
      <c r="M380" s="438"/>
      <c r="N380" s="438"/>
      <c r="O380" s="438"/>
      <c r="P380" s="438"/>
      <c r="Q380" s="438"/>
      <c r="R380" s="438"/>
      <c r="S380" s="438"/>
      <c r="T380" s="437"/>
      <c r="U380" s="437"/>
      <c r="V380" s="437"/>
      <c r="W380" s="437"/>
      <c r="X380" s="437"/>
      <c r="Y380" s="437"/>
      <c r="Z380" s="437"/>
      <c r="AA380" s="437"/>
      <c r="AB380" s="437"/>
      <c r="AC380" s="437"/>
      <c r="AD380" s="437"/>
      <c r="AE380" s="437"/>
      <c r="AF380" s="437"/>
      <c r="AG380" s="437"/>
      <c r="AH380" s="437"/>
      <c r="AI380" s="437"/>
      <c r="AJ380" s="437"/>
      <c r="AK380" s="437"/>
      <c r="AL380" s="437"/>
    </row>
    <row r="381" spans="1:38" s="437" customFormat="1">
      <c r="A381" s="455"/>
      <c r="B381" s="3"/>
      <c r="C381" s="455"/>
      <c r="D381" s="3" t="s">
        <v>98</v>
      </c>
      <c r="E381" s="3" t="s">
        <v>285</v>
      </c>
      <c r="F381" s="455"/>
      <c r="G381" s="455"/>
      <c r="H381" s="455"/>
      <c r="I381" s="455"/>
      <c r="J381" s="4"/>
      <c r="K381" s="4"/>
      <c r="L381" s="4"/>
      <c r="M381" s="4"/>
      <c r="N381" s="4"/>
      <c r="O381" s="4"/>
      <c r="P381" s="4"/>
      <c r="Q381" s="4"/>
      <c r="R381" s="4"/>
      <c r="S381" s="4"/>
      <c r="T381" s="455"/>
      <c r="U381" s="455"/>
      <c r="V381" s="455"/>
      <c r="W381" s="455"/>
      <c r="X381" s="455"/>
      <c r="Y381" s="455"/>
      <c r="Z381" s="455"/>
      <c r="AA381" s="455"/>
      <c r="AB381" s="455"/>
      <c r="AC381" s="455"/>
      <c r="AD381" s="455"/>
      <c r="AE381" s="455"/>
      <c r="AF381" s="455"/>
      <c r="AG381" s="455"/>
      <c r="AH381" s="455"/>
      <c r="AI381" s="455"/>
      <c r="AJ381" s="455"/>
      <c r="AK381" s="455"/>
      <c r="AL381" s="455"/>
    </row>
    <row r="382" spans="1:38" s="437" customFormat="1">
      <c r="A382" s="455"/>
      <c r="B382" s="3"/>
      <c r="C382" s="455"/>
      <c r="D382" s="3"/>
      <c r="E382" s="4" t="s">
        <v>279</v>
      </c>
      <c r="F382" s="4"/>
      <c r="G382" s="4"/>
      <c r="H382" s="455"/>
      <c r="I382" s="455"/>
      <c r="J382" s="4"/>
      <c r="K382" s="4"/>
      <c r="L382" s="4"/>
      <c r="M382" s="4"/>
      <c r="N382" s="4"/>
      <c r="O382" s="4"/>
      <c r="P382" s="4"/>
      <c r="Q382" s="4"/>
      <c r="R382" s="4"/>
      <c r="S382" s="4"/>
      <c r="T382" s="455"/>
      <c r="U382" s="455"/>
      <c r="V382" s="455"/>
      <c r="W382" s="455"/>
      <c r="X382" s="455"/>
      <c r="Y382" s="455"/>
      <c r="Z382" s="455"/>
      <c r="AA382" s="455"/>
      <c r="AB382" s="455"/>
      <c r="AC382" s="455"/>
      <c r="AD382" s="455"/>
      <c r="AE382" s="455"/>
      <c r="AF382" s="455"/>
      <c r="AG382" s="455"/>
      <c r="AH382" s="455"/>
      <c r="AI382" s="455"/>
      <c r="AJ382" s="455"/>
      <c r="AK382" s="455"/>
      <c r="AL382" s="455"/>
    </row>
    <row r="383" spans="1:38" s="437" customFormat="1">
      <c r="A383" s="455"/>
      <c r="B383" s="3"/>
      <c r="C383" s="455"/>
      <c r="D383" s="3"/>
      <c r="E383" s="4" t="s">
        <v>286</v>
      </c>
      <c r="F383" s="4"/>
      <c r="G383" s="4"/>
      <c r="H383" s="455"/>
      <c r="I383" s="455"/>
      <c r="J383" s="4"/>
      <c r="K383" s="4"/>
      <c r="L383" s="4"/>
      <c r="M383" s="4"/>
      <c r="N383" s="4"/>
      <c r="O383" s="4"/>
      <c r="P383" s="4"/>
      <c r="Q383" s="4"/>
      <c r="R383" s="4"/>
      <c r="S383" s="4"/>
      <c r="T383" s="455"/>
      <c r="U383" s="455"/>
      <c r="V383" s="455"/>
      <c r="W383" s="455"/>
      <c r="X383" s="455"/>
      <c r="Y383" s="455"/>
      <c r="Z383" s="455"/>
      <c r="AA383" s="455"/>
      <c r="AB383" s="455"/>
      <c r="AC383" s="455"/>
      <c r="AD383" s="455"/>
      <c r="AE383" s="455"/>
      <c r="AF383" s="455"/>
      <c r="AG383" s="455"/>
      <c r="AH383" s="455"/>
      <c r="AI383" s="455"/>
      <c r="AJ383" s="455"/>
      <c r="AK383" s="455"/>
      <c r="AL383" s="455"/>
    </row>
    <row r="384" spans="1:38" s="437" customFormat="1">
      <c r="A384" s="455"/>
      <c r="B384" s="3"/>
      <c r="C384" s="455"/>
      <c r="D384" s="3"/>
      <c r="E384" s="4"/>
      <c r="F384" s="4"/>
      <c r="G384" s="4"/>
      <c r="H384" s="455"/>
      <c r="I384" s="455"/>
      <c r="J384" s="4"/>
      <c r="K384" s="4"/>
      <c r="L384" s="4"/>
      <c r="M384" s="4"/>
      <c r="N384" s="4"/>
      <c r="O384" s="4"/>
      <c r="P384" s="4"/>
      <c r="Q384" s="4"/>
      <c r="R384" s="4"/>
      <c r="S384" s="4"/>
      <c r="T384" s="455"/>
      <c r="U384" s="455"/>
      <c r="V384" s="455"/>
      <c r="W384" s="455"/>
      <c r="X384" s="455"/>
      <c r="Y384" s="455"/>
      <c r="Z384" s="455"/>
      <c r="AA384" s="455"/>
      <c r="AB384" s="455"/>
      <c r="AC384" s="455"/>
      <c r="AD384" s="455"/>
      <c r="AE384" s="455"/>
      <c r="AF384" s="455"/>
      <c r="AG384" s="455"/>
      <c r="AH384" s="455"/>
      <c r="AI384" s="455"/>
      <c r="AJ384" s="455"/>
      <c r="AK384" s="455"/>
      <c r="AL384" s="455"/>
    </row>
    <row r="385" spans="1:38" s="155" customFormat="1">
      <c r="A385" s="455"/>
      <c r="B385" s="3"/>
      <c r="C385" s="455"/>
      <c r="D385" s="3" t="s">
        <v>101</v>
      </c>
      <c r="E385" s="3" t="s">
        <v>287</v>
      </c>
      <c r="F385" s="455"/>
      <c r="G385" s="455"/>
      <c r="H385" s="455"/>
      <c r="I385" s="455"/>
      <c r="J385" s="4"/>
      <c r="K385" s="4"/>
      <c r="L385" s="4"/>
      <c r="M385" s="4"/>
      <c r="N385" s="4"/>
      <c r="O385" s="4"/>
      <c r="P385" s="4"/>
      <c r="Q385" s="4"/>
      <c r="R385" s="4"/>
      <c r="S385" s="4"/>
      <c r="T385" s="455"/>
      <c r="U385" s="455"/>
      <c r="V385" s="455"/>
      <c r="W385" s="455"/>
      <c r="X385" s="455"/>
      <c r="Y385" s="455"/>
      <c r="Z385" s="455"/>
      <c r="AA385" s="455"/>
      <c r="AB385" s="455"/>
      <c r="AC385" s="455"/>
      <c r="AD385" s="455"/>
      <c r="AE385" s="455"/>
      <c r="AF385" s="455"/>
      <c r="AG385" s="455"/>
      <c r="AH385" s="455"/>
      <c r="AI385" s="455"/>
      <c r="AJ385" s="455"/>
      <c r="AK385" s="455"/>
      <c r="AL385" s="455"/>
    </row>
    <row r="386" spans="1:38" s="155" customFormat="1">
      <c r="A386" s="437"/>
      <c r="B386" s="116"/>
      <c r="C386" s="437"/>
      <c r="D386" s="437"/>
      <c r="E386" s="438" t="s">
        <v>17</v>
      </c>
      <c r="F386" s="438" t="s">
        <v>288</v>
      </c>
      <c r="G386" s="438"/>
      <c r="H386" s="437"/>
      <c r="I386" s="438"/>
      <c r="J386" s="438"/>
      <c r="K386" s="438"/>
      <c r="L386" s="438"/>
      <c r="M386" s="438"/>
      <c r="N386" s="438"/>
      <c r="O386" s="438"/>
      <c r="P386" s="438"/>
      <c r="Q386" s="438"/>
      <c r="R386" s="438"/>
      <c r="S386" s="438"/>
      <c r="T386" s="437"/>
      <c r="U386" s="437"/>
      <c r="V386" s="437"/>
      <c r="W386" s="437"/>
      <c r="X386" s="437"/>
      <c r="Y386" s="437"/>
      <c r="Z386" s="437"/>
      <c r="AA386" s="437"/>
      <c r="AB386" s="437"/>
      <c r="AC386" s="437"/>
      <c r="AD386" s="437"/>
      <c r="AE386" s="437"/>
      <c r="AF386" s="437"/>
      <c r="AG386" s="437"/>
      <c r="AH386" s="437"/>
      <c r="AI386" s="437"/>
      <c r="AJ386" s="437"/>
      <c r="AK386" s="437"/>
      <c r="AL386" s="437"/>
    </row>
    <row r="387" spans="1:38" s="155" customFormat="1">
      <c r="A387" s="437"/>
      <c r="B387" s="116"/>
      <c r="C387" s="437"/>
      <c r="D387" s="437"/>
      <c r="E387" s="438"/>
      <c r="F387" s="156" t="s">
        <v>283</v>
      </c>
      <c r="G387" s="4"/>
      <c r="H387" s="455"/>
      <c r="I387" s="4"/>
      <c r="J387" s="4"/>
      <c r="K387" s="438"/>
      <c r="L387" s="438"/>
      <c r="M387" s="438"/>
      <c r="N387" s="438"/>
      <c r="O387" s="438"/>
      <c r="P387" s="438"/>
      <c r="Q387" s="438"/>
      <c r="R387" s="438"/>
      <c r="S387" s="438"/>
      <c r="T387" s="437"/>
      <c r="U387" s="437"/>
      <c r="V387" s="437"/>
      <c r="W387" s="437"/>
      <c r="X387" s="437"/>
      <c r="Y387" s="437"/>
      <c r="Z387" s="437"/>
      <c r="AA387" s="437"/>
      <c r="AB387" s="437"/>
      <c r="AC387" s="437"/>
      <c r="AD387" s="437"/>
      <c r="AE387" s="437"/>
      <c r="AF387" s="437"/>
      <c r="AG387" s="437"/>
      <c r="AH387" s="437"/>
      <c r="AI387" s="437"/>
      <c r="AJ387" s="437"/>
      <c r="AK387" s="437"/>
      <c r="AL387" s="437"/>
    </row>
    <row r="388" spans="1:38" s="455" customFormat="1">
      <c r="A388" s="437"/>
      <c r="B388" s="116"/>
      <c r="C388" s="437"/>
      <c r="D388" s="437"/>
      <c r="E388" s="438" t="s">
        <v>30</v>
      </c>
      <c r="F388" s="1562" t="s">
        <v>289</v>
      </c>
      <c r="G388" s="1562"/>
      <c r="H388" s="1562"/>
      <c r="I388" s="1562"/>
      <c r="J388" s="1562"/>
      <c r="K388" s="1562"/>
      <c r="L388" s="1562"/>
      <c r="M388" s="1562"/>
      <c r="N388" s="1562"/>
      <c r="O388" s="1562"/>
      <c r="P388" s="1562"/>
      <c r="Q388" s="1562"/>
      <c r="R388" s="1562"/>
      <c r="S388" s="1562"/>
      <c r="T388" s="1562"/>
      <c r="U388" s="1562"/>
      <c r="V388" s="1562"/>
      <c r="W388" s="1562"/>
      <c r="X388" s="1562"/>
      <c r="Y388" s="1562"/>
      <c r="Z388" s="1562"/>
      <c r="AA388" s="1562"/>
      <c r="AB388" s="1562"/>
      <c r="AC388" s="1562"/>
      <c r="AD388" s="1562"/>
      <c r="AE388" s="1562"/>
      <c r="AF388" s="1562"/>
      <c r="AG388" s="1562"/>
      <c r="AH388" s="1562"/>
      <c r="AI388" s="1562"/>
      <c r="AJ388" s="1562"/>
      <c r="AK388" s="1562"/>
      <c r="AL388" s="437"/>
    </row>
    <row r="389" spans="1:38" s="455" customFormat="1">
      <c r="A389" s="437"/>
      <c r="B389" s="116"/>
      <c r="C389" s="437"/>
      <c r="D389" s="437"/>
      <c r="E389" s="438"/>
      <c r="F389" s="1562"/>
      <c r="G389" s="1562"/>
      <c r="H389" s="1562"/>
      <c r="I389" s="1562"/>
      <c r="J389" s="1562"/>
      <c r="K389" s="1562"/>
      <c r="L389" s="1562"/>
      <c r="M389" s="1562"/>
      <c r="N389" s="1562"/>
      <c r="O389" s="1562"/>
      <c r="P389" s="1562"/>
      <c r="Q389" s="1562"/>
      <c r="R389" s="1562"/>
      <c r="S389" s="1562"/>
      <c r="T389" s="1562"/>
      <c r="U389" s="1562"/>
      <c r="V389" s="1562"/>
      <c r="W389" s="1562"/>
      <c r="X389" s="1562"/>
      <c r="Y389" s="1562"/>
      <c r="Z389" s="1562"/>
      <c r="AA389" s="1562"/>
      <c r="AB389" s="1562"/>
      <c r="AC389" s="1562"/>
      <c r="AD389" s="1562"/>
      <c r="AE389" s="1562"/>
      <c r="AF389" s="1562"/>
      <c r="AG389" s="1562"/>
      <c r="AH389" s="1562"/>
      <c r="AI389" s="1562"/>
      <c r="AJ389" s="1562"/>
      <c r="AK389" s="1562"/>
      <c r="AL389" s="437"/>
    </row>
    <row r="390" spans="1:38" s="455" customFormat="1">
      <c r="A390" s="437"/>
      <c r="B390" s="116"/>
      <c r="C390" s="437"/>
      <c r="D390" s="437"/>
      <c r="E390" s="438"/>
      <c r="F390" s="1562"/>
      <c r="G390" s="1562"/>
      <c r="H390" s="1562"/>
      <c r="I390" s="1562"/>
      <c r="J390" s="1562"/>
      <c r="K390" s="1562"/>
      <c r="L390" s="1562"/>
      <c r="M390" s="1562"/>
      <c r="N390" s="1562"/>
      <c r="O390" s="1562"/>
      <c r="P390" s="1562"/>
      <c r="Q390" s="1562"/>
      <c r="R390" s="1562"/>
      <c r="S390" s="1562"/>
      <c r="T390" s="1562"/>
      <c r="U390" s="1562"/>
      <c r="V390" s="1562"/>
      <c r="W390" s="1562"/>
      <c r="X390" s="1562"/>
      <c r="Y390" s="1562"/>
      <c r="Z390" s="1562"/>
      <c r="AA390" s="1562"/>
      <c r="AB390" s="1562"/>
      <c r="AC390" s="1562"/>
      <c r="AD390" s="1562"/>
      <c r="AE390" s="1562"/>
      <c r="AF390" s="1562"/>
      <c r="AG390" s="1562"/>
      <c r="AH390" s="1562"/>
      <c r="AI390" s="1562"/>
      <c r="AJ390" s="1562"/>
      <c r="AK390" s="1562"/>
      <c r="AL390" s="437"/>
    </row>
    <row r="391" spans="1:38" s="455" customFormat="1">
      <c r="A391" s="437"/>
      <c r="B391" s="116"/>
      <c r="C391" s="437"/>
      <c r="D391" s="437"/>
      <c r="E391" s="438"/>
      <c r="F391" s="1271"/>
      <c r="G391" s="1271"/>
      <c r="H391" s="1271"/>
      <c r="I391" s="1271"/>
      <c r="J391" s="1271"/>
      <c r="K391" s="1271"/>
      <c r="L391" s="1271"/>
      <c r="M391" s="1271"/>
      <c r="N391" s="1271"/>
      <c r="O391" s="1271"/>
      <c r="P391" s="1271"/>
      <c r="Q391" s="1271"/>
      <c r="R391" s="1271"/>
      <c r="S391" s="1271"/>
      <c r="T391" s="1271"/>
      <c r="U391" s="1271"/>
      <c r="V391" s="1271"/>
      <c r="W391" s="1271"/>
      <c r="X391" s="1271"/>
      <c r="Y391" s="1271"/>
      <c r="Z391" s="1271"/>
      <c r="AA391" s="1271"/>
      <c r="AB391" s="1271"/>
      <c r="AC391" s="1271"/>
      <c r="AD391" s="1271"/>
      <c r="AE391" s="1271"/>
      <c r="AF391" s="1271"/>
      <c r="AG391" s="1271"/>
      <c r="AH391" s="1271"/>
      <c r="AI391" s="1271"/>
      <c r="AJ391" s="1271"/>
      <c r="AK391" s="1271"/>
      <c r="AL391" s="1274"/>
    </row>
    <row r="392" spans="1:38" s="455" customFormat="1">
      <c r="A392" s="437"/>
      <c r="B392" s="116"/>
      <c r="C392" s="116"/>
      <c r="D392" s="3" t="s">
        <v>105</v>
      </c>
      <c r="E392" s="3" t="s">
        <v>290</v>
      </c>
      <c r="F392" s="438"/>
      <c r="G392" s="116"/>
      <c r="H392" s="437"/>
      <c r="I392" s="156"/>
      <c r="J392" s="438"/>
      <c r="K392" s="438"/>
      <c r="L392" s="438"/>
      <c r="M392" s="438"/>
      <c r="N392" s="438"/>
      <c r="O392" s="438"/>
      <c r="P392" s="438"/>
      <c r="Q392" s="438"/>
      <c r="R392" s="438"/>
      <c r="S392" s="438"/>
      <c r="T392" s="437"/>
      <c r="U392" s="437"/>
      <c r="V392" s="437"/>
      <c r="W392" s="437"/>
      <c r="X392" s="437"/>
      <c r="Y392" s="437"/>
      <c r="Z392" s="437"/>
      <c r="AA392" s="437"/>
      <c r="AB392" s="437"/>
      <c r="AC392" s="437"/>
      <c r="AD392" s="437"/>
      <c r="AE392" s="437"/>
      <c r="AF392" s="437"/>
      <c r="AG392" s="437"/>
      <c r="AH392" s="437"/>
      <c r="AI392" s="437"/>
      <c r="AJ392" s="437"/>
      <c r="AK392" s="437"/>
      <c r="AL392" s="437"/>
    </row>
    <row r="393" spans="1:38" s="455" customFormat="1" ht="13.2" customHeight="1">
      <c r="A393" s="437"/>
      <c r="B393" s="116"/>
      <c r="C393" s="437"/>
      <c r="D393" s="3"/>
      <c r="E393" s="4" t="s">
        <v>291</v>
      </c>
      <c r="F393" s="554"/>
      <c r="G393" s="554"/>
      <c r="H393" s="554"/>
      <c r="I393" s="554"/>
      <c r="J393" s="554"/>
      <c r="K393" s="554"/>
      <c r="L393" s="554"/>
      <c r="M393" s="554"/>
      <c r="N393" s="554"/>
      <c r="O393" s="554"/>
      <c r="P393" s="554"/>
      <c r="Q393" s="554"/>
      <c r="R393" s="554"/>
      <c r="S393" s="554"/>
      <c r="T393" s="554"/>
      <c r="U393" s="554"/>
      <c r="V393" s="554"/>
      <c r="W393" s="554"/>
      <c r="X393" s="554"/>
      <c r="Y393" s="554"/>
      <c r="Z393" s="554"/>
      <c r="AA393" s="554"/>
      <c r="AB393" s="554"/>
      <c r="AC393" s="554"/>
      <c r="AD393" s="554"/>
      <c r="AE393" s="554"/>
      <c r="AF393" s="554"/>
      <c r="AG393" s="554"/>
      <c r="AH393" s="554"/>
      <c r="AI393" s="554"/>
      <c r="AJ393" s="554"/>
      <c r="AK393" s="554"/>
      <c r="AL393" s="437"/>
    </row>
    <row r="394" spans="1:38">
      <c r="A394" s="455"/>
      <c r="B394" s="3"/>
      <c r="C394" s="455"/>
      <c r="D394" s="455"/>
      <c r="E394" s="455" t="s">
        <v>286</v>
      </c>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4"/>
      <c r="AG394" s="464"/>
      <c r="AH394" s="464"/>
      <c r="AI394" s="464"/>
      <c r="AJ394" s="464"/>
      <c r="AK394" s="464"/>
      <c r="AL394" s="464"/>
    </row>
    <row r="395" spans="1:38" s="155" customFormat="1">
      <c r="A395" s="455"/>
      <c r="B395" s="3"/>
      <c r="C395" s="455"/>
      <c r="D395" s="455"/>
      <c r="E395" s="455"/>
      <c r="F395" s="455"/>
      <c r="G395" s="455"/>
      <c r="H395" s="455"/>
      <c r="I395" s="455"/>
      <c r="J395" s="455"/>
      <c r="K395" s="455"/>
      <c r="L395" s="455"/>
      <c r="M395" s="455"/>
      <c r="N395" s="455"/>
      <c r="O395" s="455"/>
      <c r="P395" s="455"/>
      <c r="Q395" s="455"/>
      <c r="R395" s="455"/>
      <c r="S395" s="4"/>
      <c r="T395" s="455"/>
      <c r="U395" s="455"/>
      <c r="V395" s="455"/>
      <c r="W395" s="455"/>
      <c r="X395" s="455"/>
      <c r="Y395" s="455"/>
      <c r="Z395" s="455"/>
      <c r="AA395" s="455"/>
      <c r="AB395" s="455"/>
      <c r="AC395" s="455"/>
      <c r="AD395" s="455"/>
      <c r="AE395" s="455"/>
      <c r="AF395" s="455"/>
      <c r="AG395" s="455"/>
      <c r="AH395" s="455"/>
      <c r="AI395" s="455"/>
      <c r="AJ395" s="455"/>
      <c r="AK395" s="455"/>
      <c r="AL395" s="455"/>
    </row>
    <row r="396" spans="1:38" s="155" customFormat="1" hidden="1">
      <c r="A396" s="455"/>
      <c r="B396" s="3"/>
      <c r="C396" s="455"/>
      <c r="D396" s="455"/>
      <c r="E396" s="455"/>
      <c r="F396" s="455"/>
      <c r="G396" s="455"/>
      <c r="H396" s="455"/>
      <c r="I396" s="455"/>
      <c r="J396" s="455"/>
      <c r="K396" s="455"/>
      <c r="L396" s="455"/>
      <c r="M396" s="455"/>
      <c r="N396" s="455"/>
      <c r="O396" s="455"/>
      <c r="P396" s="455"/>
      <c r="Q396" s="455"/>
      <c r="R396" s="455"/>
      <c r="S396" s="4"/>
      <c r="T396" s="455"/>
      <c r="U396" s="455"/>
      <c r="V396" s="455"/>
      <c r="W396" s="455"/>
      <c r="X396" s="455"/>
      <c r="Y396" s="455"/>
      <c r="Z396" s="455"/>
      <c r="AA396" s="455"/>
      <c r="AB396" s="455"/>
      <c r="AC396" s="455"/>
      <c r="AD396" s="455"/>
      <c r="AE396" s="455"/>
      <c r="AF396" s="455"/>
      <c r="AG396" s="455"/>
      <c r="AH396" s="455"/>
      <c r="AI396" s="455"/>
      <c r="AJ396" s="455"/>
      <c r="AK396" s="455"/>
      <c r="AL396" s="455"/>
    </row>
    <row r="397" spans="1:38" hidden="1">
      <c r="A397" s="455"/>
      <c r="B397" s="3"/>
      <c r="C397" s="455"/>
      <c r="D397" s="455"/>
      <c r="E397" s="455"/>
      <c r="F397" s="455"/>
      <c r="G397" s="455"/>
      <c r="H397" s="455"/>
      <c r="I397" s="455"/>
      <c r="J397" s="455"/>
      <c r="K397" s="455"/>
      <c r="L397" s="455"/>
      <c r="M397" s="455"/>
      <c r="N397" s="455"/>
      <c r="O397" s="455"/>
      <c r="P397" s="455"/>
      <c r="Q397" s="455"/>
      <c r="R397" s="455"/>
      <c r="S397" s="4"/>
      <c r="T397" s="455"/>
      <c r="U397" s="455"/>
      <c r="V397" s="455"/>
      <c r="W397" s="455"/>
      <c r="X397" s="455"/>
      <c r="Y397" s="455"/>
      <c r="Z397" s="455"/>
      <c r="AA397" s="455"/>
      <c r="AB397" s="455"/>
      <c r="AC397" s="455"/>
      <c r="AD397" s="455"/>
      <c r="AE397" s="455"/>
      <c r="AF397" s="455"/>
      <c r="AG397" s="455"/>
      <c r="AH397" s="455"/>
      <c r="AI397" s="455"/>
      <c r="AJ397" s="455"/>
      <c r="AK397" s="455"/>
      <c r="AL397" s="455"/>
    </row>
    <row r="398" spans="1:38" hidden="1">
      <c r="A398" s="455"/>
      <c r="B398" s="3"/>
      <c r="C398" s="455"/>
      <c r="D398" s="455"/>
      <c r="E398" s="455"/>
      <c r="F398" s="455"/>
      <c r="G398" s="455"/>
      <c r="H398" s="455"/>
      <c r="I398" s="455"/>
      <c r="J398" s="455"/>
      <c r="K398" s="455"/>
      <c r="L398" s="455"/>
      <c r="M398" s="455"/>
      <c r="N398" s="455"/>
      <c r="O398" s="455"/>
      <c r="P398" s="455"/>
      <c r="Q398" s="455"/>
      <c r="R398" s="455"/>
      <c r="S398" s="4"/>
      <c r="T398" s="455"/>
      <c r="U398" s="455"/>
      <c r="V398" s="455"/>
      <c r="W398" s="455"/>
      <c r="X398" s="455"/>
      <c r="Y398" s="455"/>
      <c r="Z398" s="455"/>
      <c r="AA398" s="455"/>
      <c r="AB398" s="455"/>
      <c r="AC398" s="455"/>
      <c r="AD398" s="455"/>
      <c r="AE398" s="455"/>
      <c r="AF398" s="455"/>
      <c r="AG398" s="455"/>
      <c r="AH398" s="455"/>
      <c r="AI398" s="455"/>
      <c r="AJ398" s="455"/>
      <c r="AK398" s="455"/>
      <c r="AL398" s="455"/>
    </row>
    <row r="399" spans="1:38" hidden="1">
      <c r="A399" s="455"/>
      <c r="B399" s="3"/>
      <c r="C399" s="455"/>
      <c r="D399" s="455"/>
      <c r="E399" s="455"/>
      <c r="F399" s="455"/>
      <c r="G399" s="455"/>
      <c r="H399" s="455"/>
      <c r="I399" s="455"/>
      <c r="J399" s="455"/>
      <c r="K399" s="455"/>
      <c r="L399" s="455"/>
      <c r="M399" s="455"/>
      <c r="N399" s="455"/>
      <c r="O399" s="455"/>
      <c r="P399" s="455"/>
      <c r="Q399" s="455"/>
      <c r="R399" s="455"/>
      <c r="S399" s="4"/>
      <c r="T399" s="455"/>
      <c r="U399" s="455"/>
      <c r="V399" s="455"/>
      <c r="W399" s="455"/>
      <c r="X399" s="455"/>
      <c r="Y399" s="455"/>
      <c r="Z399" s="455"/>
      <c r="AA399" s="455"/>
      <c r="AB399" s="455"/>
      <c r="AC399" s="455"/>
      <c r="AD399" s="455"/>
      <c r="AE399" s="455"/>
      <c r="AF399" s="455"/>
      <c r="AG399" s="455"/>
      <c r="AH399" s="455"/>
      <c r="AI399" s="455"/>
      <c r="AJ399" s="455"/>
      <c r="AK399" s="455"/>
      <c r="AL399" s="455"/>
    </row>
    <row r="400" spans="1:38" hidden="1">
      <c r="A400" s="455"/>
      <c r="B400" s="3"/>
      <c r="C400" s="455"/>
      <c r="D400" s="455"/>
      <c r="E400" s="455"/>
      <c r="F400" s="455"/>
      <c r="G400" s="455"/>
      <c r="H400" s="455"/>
      <c r="I400" s="455"/>
      <c r="J400" s="455"/>
      <c r="K400" s="455"/>
      <c r="L400" s="455"/>
      <c r="M400" s="455"/>
      <c r="N400" s="455"/>
      <c r="O400" s="455"/>
      <c r="P400" s="455"/>
      <c r="Q400" s="455"/>
      <c r="R400" s="455"/>
      <c r="S400" s="4"/>
      <c r="T400" s="455"/>
      <c r="U400" s="455"/>
      <c r="V400" s="455"/>
      <c r="W400" s="455"/>
      <c r="X400" s="455"/>
      <c r="Y400" s="455"/>
      <c r="Z400" s="455"/>
      <c r="AA400" s="455"/>
      <c r="AB400" s="455"/>
      <c r="AC400" s="455"/>
      <c r="AD400" s="455"/>
      <c r="AE400" s="455"/>
      <c r="AF400" s="455"/>
      <c r="AG400" s="455"/>
      <c r="AH400" s="455"/>
      <c r="AI400" s="455"/>
      <c r="AJ400" s="455"/>
      <c r="AK400" s="455"/>
      <c r="AL400" s="455"/>
    </row>
    <row r="401" spans="2:19" hidden="1">
      <c r="B401" s="3"/>
      <c r="C401" s="455"/>
      <c r="D401" s="455"/>
      <c r="E401" s="455"/>
      <c r="F401" s="455"/>
      <c r="G401" s="455"/>
      <c r="H401" s="455"/>
      <c r="I401" s="455"/>
      <c r="J401" s="455"/>
      <c r="K401" s="455"/>
      <c r="L401" s="455"/>
      <c r="M401" s="455"/>
      <c r="N401" s="455"/>
      <c r="O401" s="455"/>
      <c r="P401" s="455"/>
      <c r="Q401" s="455"/>
      <c r="R401" s="455"/>
      <c r="S401" s="4"/>
    </row>
    <row r="402" spans="2:19" hidden="1">
      <c r="B402" s="3"/>
      <c r="C402" s="455"/>
      <c r="D402" s="455"/>
      <c r="E402" s="455"/>
      <c r="F402" s="455"/>
      <c r="G402" s="455"/>
      <c r="H402" s="455"/>
      <c r="I402" s="455"/>
      <c r="J402" s="455"/>
      <c r="K402" s="455"/>
      <c r="L402" s="455"/>
      <c r="M402" s="455"/>
      <c r="N402" s="455"/>
      <c r="O402" s="455"/>
      <c r="P402" s="455"/>
      <c r="Q402" s="455"/>
      <c r="R402" s="455"/>
      <c r="S402" s="4"/>
    </row>
    <row r="403" spans="2:19" hidden="1">
      <c r="B403" s="3"/>
      <c r="C403" s="455"/>
      <c r="D403" s="455"/>
      <c r="E403" s="455"/>
      <c r="F403" s="455"/>
      <c r="G403" s="455"/>
      <c r="H403" s="455"/>
      <c r="I403" s="455"/>
      <c r="J403" s="455"/>
      <c r="K403" s="455"/>
      <c r="L403" s="455"/>
      <c r="M403" s="455"/>
      <c r="N403" s="455"/>
      <c r="O403" s="455"/>
      <c r="P403" s="455"/>
      <c r="Q403" s="455"/>
      <c r="R403" s="455"/>
      <c r="S403" s="4"/>
    </row>
    <row r="404" spans="2:19" hidden="1">
      <c r="B404" s="3"/>
      <c r="C404" s="455"/>
      <c r="D404" s="455"/>
      <c r="E404" s="455"/>
      <c r="F404" s="455"/>
      <c r="G404" s="455"/>
      <c r="H404" s="455"/>
      <c r="I404" s="455"/>
      <c r="J404" s="455"/>
      <c r="K404" s="455"/>
      <c r="L404" s="455"/>
      <c r="M404" s="455"/>
      <c r="N404" s="455"/>
      <c r="O404" s="455"/>
      <c r="P404" s="455"/>
      <c r="Q404" s="455"/>
      <c r="R404" s="455"/>
      <c r="S404" s="4"/>
    </row>
    <row r="405" spans="2:19" hidden="1">
      <c r="B405" s="3"/>
      <c r="C405" s="455"/>
      <c r="D405" s="455"/>
      <c r="E405" s="455"/>
      <c r="F405" s="455"/>
      <c r="G405" s="455"/>
      <c r="H405" s="455"/>
      <c r="I405" s="455"/>
      <c r="J405" s="455"/>
      <c r="K405" s="455"/>
      <c r="L405" s="455"/>
      <c r="M405" s="455"/>
      <c r="N405" s="455"/>
      <c r="O405" s="455"/>
      <c r="P405" s="455"/>
      <c r="Q405" s="455"/>
      <c r="R405" s="455"/>
      <c r="S405" s="4"/>
    </row>
    <row r="406" spans="2:19" hidden="1">
      <c r="B406" s="3"/>
      <c r="C406" s="455"/>
      <c r="D406" s="455"/>
      <c r="E406" s="455"/>
      <c r="F406" s="455"/>
      <c r="G406" s="455"/>
      <c r="H406" s="455"/>
      <c r="I406" s="455"/>
      <c r="J406" s="455"/>
      <c r="K406" s="455"/>
      <c r="L406" s="455"/>
      <c r="M406" s="455"/>
      <c r="N406" s="455"/>
      <c r="O406" s="455"/>
      <c r="P406" s="455"/>
      <c r="Q406" s="455"/>
      <c r="R406" s="455"/>
      <c r="S406" s="4"/>
    </row>
    <row r="407" spans="2:19" hidden="1">
      <c r="B407" s="3"/>
      <c r="C407" s="455"/>
      <c r="D407" s="455"/>
      <c r="E407" s="455"/>
      <c r="F407" s="455"/>
      <c r="G407" s="455"/>
      <c r="H407" s="455"/>
      <c r="I407" s="455"/>
      <c r="J407" s="455"/>
      <c r="K407" s="455"/>
      <c r="L407" s="455"/>
      <c r="M407" s="455"/>
      <c r="N407" s="455"/>
      <c r="O407" s="455"/>
      <c r="P407" s="455"/>
      <c r="Q407" s="455"/>
      <c r="R407" s="455"/>
      <c r="S407" s="4"/>
    </row>
    <row r="408" spans="2:19" hidden="1">
      <c r="B408" s="3"/>
      <c r="C408" s="455"/>
      <c r="D408" s="3"/>
      <c r="E408" s="4"/>
      <c r="F408" s="4"/>
      <c r="G408" s="4"/>
      <c r="H408" s="4"/>
      <c r="I408" s="4"/>
      <c r="J408" s="4"/>
      <c r="K408" s="4"/>
      <c r="L408" s="4"/>
      <c r="M408" s="4"/>
      <c r="N408" s="4"/>
      <c r="O408" s="4"/>
      <c r="P408" s="4"/>
      <c r="Q408" s="4"/>
      <c r="R408" s="4"/>
      <c r="S408" s="4"/>
    </row>
    <row r="409" spans="2:19" hidden="1">
      <c r="B409" s="3"/>
      <c r="C409" s="455"/>
      <c r="D409" s="3"/>
      <c r="E409" s="4"/>
      <c r="F409" s="4"/>
      <c r="G409" s="4"/>
      <c r="H409" s="4"/>
      <c r="I409" s="4"/>
      <c r="J409" s="4"/>
      <c r="K409" s="4"/>
      <c r="L409" s="4"/>
      <c r="M409" s="4"/>
      <c r="N409" s="4"/>
      <c r="O409" s="4"/>
      <c r="P409" s="4"/>
      <c r="Q409" s="4"/>
      <c r="R409" s="4"/>
      <c r="S409" s="4"/>
    </row>
    <row r="410" spans="2:19" hidden="1">
      <c r="B410" s="455"/>
      <c r="C410" s="455"/>
      <c r="D410" s="455"/>
      <c r="E410" s="455"/>
      <c r="F410" s="455"/>
      <c r="G410" s="455"/>
      <c r="H410" s="455"/>
      <c r="I410" s="455"/>
      <c r="J410" s="4"/>
      <c r="K410" s="4"/>
      <c r="L410" s="4"/>
      <c r="M410" s="4"/>
      <c r="N410" s="4"/>
      <c r="O410" s="4"/>
      <c r="P410" s="4"/>
      <c r="Q410" s="4"/>
      <c r="R410" s="4"/>
      <c r="S410" s="4"/>
    </row>
    <row r="411" spans="2:19" hidden="1">
      <c r="B411" s="455"/>
      <c r="C411" s="455"/>
      <c r="D411" s="455"/>
      <c r="E411" s="455"/>
      <c r="F411" s="455"/>
      <c r="G411" s="455"/>
      <c r="H411" s="455"/>
      <c r="I411" s="455"/>
      <c r="J411" s="4"/>
      <c r="K411" s="4"/>
      <c r="L411" s="4"/>
      <c r="M411" s="4"/>
      <c r="N411" s="4"/>
      <c r="O411" s="4"/>
      <c r="P411" s="4"/>
      <c r="Q411" s="4"/>
      <c r="R411" s="4"/>
      <c r="S411" s="4"/>
    </row>
    <row r="412" spans="2:19" hidden="1">
      <c r="B412" s="455"/>
      <c r="C412" s="455"/>
      <c r="D412" s="455"/>
      <c r="E412" s="455"/>
      <c r="F412" s="455"/>
      <c r="G412" s="455"/>
      <c r="H412" s="455"/>
      <c r="I412" s="455"/>
      <c r="J412" s="4"/>
      <c r="K412" s="4"/>
      <c r="L412" s="4"/>
      <c r="M412" s="4"/>
      <c r="N412" s="4"/>
      <c r="O412" s="4"/>
      <c r="P412" s="4"/>
      <c r="Q412" s="4"/>
      <c r="R412" s="4"/>
      <c r="S412" s="4"/>
    </row>
    <row r="413" spans="2:19" hidden="1">
      <c r="B413" s="455"/>
      <c r="C413" s="455"/>
      <c r="D413" s="455"/>
      <c r="E413" s="455"/>
      <c r="F413" s="455"/>
      <c r="G413" s="455"/>
      <c r="H413" s="455"/>
      <c r="I413" s="455"/>
      <c r="J413" s="4"/>
      <c r="K413" s="4"/>
      <c r="L413" s="4"/>
      <c r="M413" s="4"/>
      <c r="N413" s="4"/>
      <c r="O413" s="4"/>
      <c r="P413" s="4"/>
      <c r="Q413" s="4"/>
      <c r="R413" s="4"/>
      <c r="S413" s="4"/>
    </row>
    <row r="414" spans="2:19" hidden="1">
      <c r="B414" s="455"/>
      <c r="C414" s="455"/>
      <c r="D414" s="455"/>
      <c r="E414" s="455"/>
      <c r="F414" s="455"/>
      <c r="G414" s="455"/>
      <c r="H414" s="455"/>
      <c r="I414" s="455"/>
      <c r="J414" s="4"/>
      <c r="K414" s="4"/>
      <c r="L414" s="4"/>
      <c r="M414" s="4"/>
      <c r="N414" s="4"/>
      <c r="O414" s="4"/>
      <c r="P414" s="4"/>
      <c r="Q414" s="4"/>
      <c r="R414" s="4"/>
      <c r="S414" s="4"/>
    </row>
    <row r="415" spans="2:19" hidden="1">
      <c r="B415" s="455"/>
      <c r="C415" s="455"/>
      <c r="D415" s="455"/>
      <c r="E415" s="455"/>
      <c r="F415" s="455"/>
      <c r="G415" s="455"/>
      <c r="H415" s="455"/>
      <c r="I415" s="455"/>
      <c r="J415" s="4"/>
      <c r="K415" s="4"/>
      <c r="L415" s="4"/>
      <c r="M415" s="4"/>
      <c r="N415" s="4"/>
      <c r="O415" s="4"/>
      <c r="P415" s="4"/>
      <c r="Q415" s="4"/>
      <c r="R415" s="4"/>
      <c r="S415" s="4"/>
    </row>
    <row r="416" spans="2:19" hidden="1">
      <c r="B416" s="455"/>
      <c r="C416" s="455"/>
      <c r="D416" s="455"/>
      <c r="E416" s="455"/>
      <c r="F416" s="455"/>
      <c r="G416" s="455"/>
      <c r="H416" s="455"/>
      <c r="I416" s="455"/>
      <c r="J416" s="4"/>
      <c r="K416" s="4"/>
      <c r="L416" s="4"/>
      <c r="M416" s="4"/>
      <c r="N416" s="4"/>
      <c r="O416" s="4"/>
      <c r="P416" s="4"/>
      <c r="Q416" s="4"/>
      <c r="R416" s="4"/>
      <c r="S416" s="4"/>
    </row>
    <row r="417" spans="2:19" hidden="1">
      <c r="B417" s="455"/>
      <c r="C417" s="455"/>
      <c r="D417" s="455"/>
      <c r="E417" s="455"/>
      <c r="F417" s="455"/>
      <c r="G417" s="455"/>
      <c r="H417" s="455"/>
      <c r="I417" s="455"/>
      <c r="J417" s="4"/>
      <c r="K417" s="4"/>
      <c r="L417" s="4"/>
      <c r="M417" s="4"/>
      <c r="N417" s="4"/>
      <c r="O417" s="4"/>
      <c r="P417" s="4"/>
      <c r="Q417" s="4"/>
      <c r="R417" s="4"/>
      <c r="S417" s="4"/>
    </row>
    <row r="418" spans="2:19" hidden="1">
      <c r="B418" s="455"/>
      <c r="C418" s="455"/>
      <c r="D418" s="455"/>
      <c r="E418" s="455"/>
      <c r="F418" s="455"/>
      <c r="G418" s="455"/>
      <c r="H418" s="455"/>
      <c r="I418" s="455"/>
      <c r="J418" s="4"/>
      <c r="K418" s="4"/>
      <c r="L418" s="4"/>
      <c r="M418" s="4"/>
      <c r="N418" s="4"/>
      <c r="O418" s="4"/>
      <c r="P418" s="4"/>
      <c r="Q418" s="4"/>
      <c r="R418" s="4"/>
      <c r="S418" s="4"/>
    </row>
    <row r="419" spans="2:19" hidden="1">
      <c r="B419" s="455"/>
      <c r="C419" s="455"/>
      <c r="D419" s="455"/>
      <c r="E419" s="455"/>
      <c r="F419" s="455"/>
      <c r="G419" s="455"/>
      <c r="H419" s="455"/>
      <c r="I419" s="455"/>
      <c r="J419" s="455"/>
      <c r="K419" s="455"/>
      <c r="L419" s="4"/>
      <c r="M419" s="4"/>
      <c r="N419" s="4"/>
      <c r="O419" s="4"/>
      <c r="P419" s="4"/>
      <c r="Q419" s="4"/>
      <c r="R419" s="4"/>
      <c r="S419" s="4"/>
    </row>
    <row r="420" spans="2:19" hidden="1">
      <c r="B420" s="455"/>
      <c r="C420" s="455"/>
      <c r="D420" s="455"/>
      <c r="E420" s="455"/>
      <c r="F420" s="455"/>
      <c r="G420" s="455"/>
      <c r="H420" s="455"/>
      <c r="I420" s="455"/>
      <c r="J420" s="4"/>
      <c r="K420" s="4"/>
      <c r="L420" s="4"/>
      <c r="M420" s="4"/>
      <c r="N420" s="4"/>
      <c r="O420" s="4"/>
      <c r="P420" s="4"/>
      <c r="Q420" s="4"/>
      <c r="R420" s="4"/>
      <c r="S420" s="4"/>
    </row>
    <row r="421" spans="2:19" hidden="1">
      <c r="B421" s="3"/>
      <c r="C421" s="455"/>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55"/>
      <c r="C423" s="455"/>
      <c r="D423" s="3"/>
      <c r="E423" s="455"/>
      <c r="F423" s="455"/>
      <c r="G423" s="455"/>
      <c r="H423" s="455"/>
      <c r="I423" s="455"/>
      <c r="J423" s="455"/>
      <c r="K423" s="455"/>
      <c r="L423" s="455"/>
      <c r="M423" s="455"/>
      <c r="N423" s="455"/>
      <c r="O423" s="455"/>
      <c r="P423" s="455"/>
      <c r="Q423" s="455"/>
      <c r="R423" s="455"/>
      <c r="S423" s="455"/>
    </row>
    <row r="439" spans="1:37" hidden="1">
      <c r="A439" s="7"/>
      <c r="B439" s="7"/>
      <c r="C439" s="455"/>
      <c r="D439" s="455"/>
      <c r="E439" s="455"/>
      <c r="F439" s="455"/>
      <c r="G439" s="455"/>
      <c r="H439" s="455"/>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XLnLfs7TC6w1xAG32lxRiKNI3YSnIQBZv3qUONbMI0bcssgMnE0c3QIDRJHnolf01rMuogcP1/mqSbTYF9wdmg==" saltValue="A5cx/EbTCo2M4sLOaJ1Ww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15"/>
  <sheetViews>
    <sheetView showGridLines="0" topLeftCell="A64" zoomScaleNormal="100" workbookViewId="0">
      <selection activeCell="I103" sqref="I103"/>
    </sheetView>
  </sheetViews>
  <sheetFormatPr defaultColWidth="9.109375" defaultRowHeight="13.8"/>
  <cols>
    <col min="1" max="1" width="2.44140625" style="1165" customWidth="1"/>
    <col min="2" max="9" width="14.6640625" style="1165" customWidth="1"/>
    <col min="10" max="10" width="2.33203125" style="1165" customWidth="1"/>
    <col min="11" max="11" width="11.88671875" style="1164" customWidth="1"/>
    <col min="12" max="12" width="10.6640625" style="1165" customWidth="1"/>
    <col min="13" max="13" width="10.44140625" style="1165" customWidth="1"/>
    <col min="14" max="14" width="10.88671875" style="1165" customWidth="1"/>
    <col min="15" max="16384" width="9.109375" style="1165"/>
  </cols>
  <sheetData>
    <row r="1" spans="1:13" ht="30" customHeight="1">
      <c r="A1" s="2946" t="s">
        <v>2522</v>
      </c>
      <c r="B1" s="2946"/>
      <c r="C1" s="2946"/>
      <c r="D1" s="2946"/>
      <c r="E1" s="2946"/>
      <c r="F1" s="2946"/>
      <c r="G1" s="2946"/>
      <c r="H1" s="2946"/>
      <c r="I1" s="2946"/>
      <c r="J1" s="2946"/>
    </row>
    <row r="2" spans="1:13" ht="15" customHeight="1" thickBot="1">
      <c r="A2" s="1166"/>
      <c r="B2" s="1166"/>
      <c r="I2" s="1167"/>
      <c r="K2" s="1168"/>
    </row>
    <row r="3" spans="1:13" s="1176" customFormat="1" ht="20.100000000000001" customHeight="1">
      <c r="A3" s="1169"/>
      <c r="B3" s="1170"/>
      <c r="C3" s="1171"/>
      <c r="D3" s="1172"/>
      <c r="E3" s="1171"/>
      <c r="F3" s="1173" t="s">
        <v>2523</v>
      </c>
      <c r="G3" s="1171"/>
      <c r="H3" s="1174">
        <f>E16</f>
        <v>20357668</v>
      </c>
      <c r="I3" s="1175"/>
    </row>
    <row r="4" spans="1:13" s="1176" customFormat="1" ht="20.100000000000001" customHeight="1">
      <c r="B4" s="1177"/>
      <c r="D4" s="1178"/>
      <c r="F4" s="1179" t="s">
        <v>2524</v>
      </c>
      <c r="G4" s="1180" t="s">
        <v>2525</v>
      </c>
      <c r="H4" s="1181">
        <f>I16</f>
        <v>23777359.759529427</v>
      </c>
      <c r="I4" s="1182"/>
      <c r="K4" s="1183"/>
    </row>
    <row r="5" spans="1:13" s="1176" customFormat="1" ht="20.100000000000001" customHeight="1" thickBot="1">
      <c r="B5" s="1184"/>
      <c r="C5" s="1185"/>
      <c r="D5" s="1186"/>
      <c r="E5" s="1187"/>
      <c r="F5" s="1186" t="s">
        <v>2526</v>
      </c>
      <c r="G5" s="1188"/>
      <c r="H5" s="1189">
        <f>H3/H4</f>
        <v>0.85617865927444314</v>
      </c>
      <c r="I5" s="1190"/>
      <c r="K5" s="1183"/>
    </row>
    <row r="6" spans="1:13" s="1176" customFormat="1" ht="15" customHeight="1">
      <c r="B6" s="1191"/>
      <c r="C6" s="1192"/>
      <c r="F6" s="1193"/>
      <c r="K6" s="1183"/>
    </row>
    <row r="7" spans="1:13" s="1176" customFormat="1" ht="15" customHeight="1">
      <c r="E7" s="1194"/>
      <c r="F7" s="1193"/>
      <c r="K7" s="1195"/>
    </row>
    <row r="8" spans="1:13" s="1176" customFormat="1" ht="15" customHeight="1">
      <c r="A8" s="1196"/>
      <c r="B8" s="2947" t="s">
        <v>2527</v>
      </c>
      <c r="C8" s="2948"/>
      <c r="D8" s="2948"/>
      <c r="E8" s="2949"/>
      <c r="G8" s="2950" t="s">
        <v>2528</v>
      </c>
      <c r="H8" s="2951"/>
      <c r="I8" s="2952"/>
      <c r="K8" s="1195"/>
    </row>
    <row r="9" spans="1:13" ht="15" customHeight="1">
      <c r="A9" s="1166"/>
      <c r="B9" s="2945" t="s">
        <v>2529</v>
      </c>
      <c r="C9" s="2945"/>
      <c r="D9" s="2945"/>
      <c r="E9" s="1197">
        <f>G31</f>
        <v>4185000</v>
      </c>
      <c r="G9" s="2953" t="s">
        <v>2530</v>
      </c>
      <c r="H9" s="2953"/>
      <c r="I9" s="1198">
        <f>Application!AM564</f>
        <v>31465264.620386828</v>
      </c>
      <c r="K9" s="1199"/>
      <c r="M9" s="1200"/>
    </row>
    <row r="10" spans="1:13" ht="15" customHeight="1" thickBot="1">
      <c r="A10" s="1166"/>
      <c r="B10" s="2945" t="s">
        <v>2531</v>
      </c>
      <c r="C10" s="2945"/>
      <c r="D10" s="2945"/>
      <c r="E10" s="1198">
        <f>G40</f>
        <v>12584267.999999998</v>
      </c>
      <c r="G10" s="2953" t="s">
        <v>2532</v>
      </c>
      <c r="H10" s="2953"/>
      <c r="I10" s="1201">
        <f>'Basis &amp; Credits'!AB77</f>
        <v>0</v>
      </c>
      <c r="M10" s="1200"/>
    </row>
    <row r="11" spans="1:13" ht="15" customHeight="1">
      <c r="A11" s="1202"/>
      <c r="B11" s="2945" t="s">
        <v>2533</v>
      </c>
      <c r="C11" s="2945"/>
      <c r="D11" s="2945"/>
      <c r="E11" s="1198">
        <f>G49</f>
        <v>350000</v>
      </c>
      <c r="G11" s="2953" t="s">
        <v>2534</v>
      </c>
      <c r="H11" s="2953"/>
      <c r="I11" s="1203">
        <f>I9+I10</f>
        <v>31465264.620386828</v>
      </c>
      <c r="M11" s="1200"/>
    </row>
    <row r="12" spans="1:13" ht="15" customHeight="1">
      <c r="A12" s="1204"/>
      <c r="B12" s="2945" t="s">
        <v>2535</v>
      </c>
      <c r="C12" s="2945"/>
      <c r="D12" s="2945"/>
      <c r="E12" s="1198">
        <f>G58</f>
        <v>560000</v>
      </c>
      <c r="G12" s="1205" t="s">
        <v>2536</v>
      </c>
      <c r="H12" s="1206"/>
      <c r="M12" s="1200"/>
    </row>
    <row r="13" spans="1:13" ht="15" customHeight="1">
      <c r="A13" s="1166"/>
      <c r="B13" s="2945" t="s">
        <v>2537</v>
      </c>
      <c r="C13" s="2945"/>
      <c r="D13" s="2945"/>
      <c r="E13" s="1207">
        <f>G83</f>
        <v>2678400</v>
      </c>
      <c r="G13" s="2954" t="s">
        <v>1826</v>
      </c>
      <c r="H13" s="2954"/>
      <c r="I13" s="1208">
        <f>15%*(Application!AJ977&gt;0)</f>
        <v>0.15</v>
      </c>
      <c r="M13" s="1200"/>
    </row>
    <row r="14" spans="1:13" ht="15" customHeight="1">
      <c r="A14" s="1166"/>
      <c r="B14" s="2945" t="s">
        <v>2538</v>
      </c>
      <c r="C14" s="2945"/>
      <c r="D14" s="2945"/>
      <c r="E14" s="1198">
        <f>IF(G96&gt;G106,G96,0)</f>
        <v>0</v>
      </c>
      <c r="G14" s="1411" t="s">
        <v>2539</v>
      </c>
      <c r="H14" s="1411"/>
      <c r="I14" s="1208">
        <f>IF(Application!AJ1011&gt;0,10%,IF(Application!AJ1015&gt;0,5%,0))</f>
        <v>0</v>
      </c>
      <c r="M14" s="1200"/>
    </row>
    <row r="15" spans="1:13" ht="15" customHeight="1" thickBot="1">
      <c r="A15" s="1166"/>
      <c r="B15" s="2955" t="s">
        <v>2540</v>
      </c>
      <c r="C15" s="2955"/>
      <c r="D15" s="2955"/>
      <c r="E15" s="1209">
        <f>IF(E14&gt;0,0,G106)</f>
        <v>0</v>
      </c>
      <c r="G15" s="2956" t="s">
        <v>2541</v>
      </c>
      <c r="H15" s="2957"/>
      <c r="I15" s="1210">
        <f>G114</f>
        <v>9.4329896907216493E-2</v>
      </c>
      <c r="M15" s="1200"/>
    </row>
    <row r="16" spans="1:13" ht="15" customHeight="1">
      <c r="A16" s="1166"/>
      <c r="B16" s="2958" t="s">
        <v>2542</v>
      </c>
      <c r="C16" s="2958"/>
      <c r="D16" s="2958"/>
      <c r="E16" s="1211">
        <f>SUM(E9:E15)</f>
        <v>20357668</v>
      </c>
      <c r="G16" s="1212" t="s">
        <v>2543</v>
      </c>
      <c r="H16" s="1212"/>
      <c r="I16" s="1213">
        <f>I11-((I11*I13)+(I11*I14)+(I11*I15))</f>
        <v>23777359.759529427</v>
      </c>
    </row>
    <row r="17" spans="1:20" ht="15" customHeight="1">
      <c r="A17" s="1166"/>
      <c r="B17" s="1166"/>
      <c r="E17" s="1214"/>
      <c r="H17" s="1215"/>
      <c r="I17" s="1216"/>
    </row>
    <row r="18" spans="1:20" ht="15" customHeight="1">
      <c r="B18" s="1217" t="str">
        <f>B9</f>
        <v>A. Unit Production Benefit</v>
      </c>
      <c r="C18" s="1218"/>
      <c r="D18" s="1218"/>
      <c r="E18" s="1218"/>
      <c r="F18" s="1218"/>
      <c r="G18" s="1218"/>
      <c r="H18" s="1218"/>
      <c r="I18" s="1219"/>
      <c r="M18" s="1214">
        <f>SUM(Cdlac[Quantity])</f>
        <v>71</v>
      </c>
      <c r="O18" s="1220" t="s">
        <v>725</v>
      </c>
      <c r="P18" s="1165">
        <f>MATCH(Application!T189,Application!BP670:BP727,0)</f>
        <v>1</v>
      </c>
      <c r="S18" s="1214">
        <f>SUM(Cdlac[Population])</f>
        <v>43</v>
      </c>
    </row>
    <row r="19" spans="1:20" ht="15" customHeight="1">
      <c r="A19" s="1166"/>
      <c r="B19" s="1166"/>
      <c r="I19" s="1221"/>
      <c r="L19" s="1165" t="s">
        <v>2544</v>
      </c>
      <c r="M19" s="1165" t="s">
        <v>2545</v>
      </c>
      <c r="N19" s="1165" t="s">
        <v>2546</v>
      </c>
      <c r="O19" s="1165" t="s">
        <v>2547</v>
      </c>
      <c r="P19" s="1165" t="s">
        <v>2548</v>
      </c>
      <c r="Q19" s="1165" t="s">
        <v>2549</v>
      </c>
      <c r="R19" s="1165" t="s">
        <v>2550</v>
      </c>
      <c r="S19" s="1165" t="s">
        <v>2551</v>
      </c>
      <c r="T19" s="1165" t="s">
        <v>786</v>
      </c>
    </row>
    <row r="20" spans="1:20" ht="15" customHeight="1">
      <c r="A20" s="1204"/>
      <c r="C20" s="2959" t="s">
        <v>2552</v>
      </c>
      <c r="D20" s="2959" t="s">
        <v>2553</v>
      </c>
      <c r="E20" s="2959" t="s">
        <v>2554</v>
      </c>
      <c r="F20" s="2959" t="s">
        <v>2555</v>
      </c>
      <c r="G20" s="2959" t="s">
        <v>2556</v>
      </c>
      <c r="H20" s="1222"/>
      <c r="I20" s="1221"/>
      <c r="L20" s="1266">
        <f>IFERROR(MIN(4,MATCH(Application!B728,UnitSizes,0)-1),"")</f>
        <v>0</v>
      </c>
      <c r="M20" s="1267">
        <f>Application!G728</f>
        <v>5</v>
      </c>
      <c r="N20" s="1223">
        <f>Application!AC728</f>
        <v>0.2</v>
      </c>
      <c r="O20" s="1223">
        <f>IF(Cdlac[[#This Row],[Quantity]]&gt;0,IF(Cdlac[[#This Row],[Federal]],30%,IF($G$36,40%,Cdlac[[#This Row],[iAMI]])),"")</f>
        <v>0.2</v>
      </c>
      <c r="P20" s="1267" cm="1">
        <f t="array" ref="P20">IF(Cdlac[[#This Row],[Quantity]]&gt;0,INDEX(TcacRents,$P$18,Cdlac[[#This Row],[Bedrooms]]+1)*Cdlac[[#This Row],[AMI]],"")</f>
        <v>500</v>
      </c>
      <c r="Q20" s="1267" cm="1">
        <f t="array" ref="Q20">IF(Cdlac[[#This Row],[Quantity]]&gt;0,INDEX(HudFmrs,$P$18,Cdlac[[#This Row],[Bedrooms]]+1),"")</f>
        <v>1538</v>
      </c>
      <c r="R20" s="1267">
        <f>IF(Cdlac[[#This Row],[Quantity]]&gt;0,MAX(0,Cdlac[[#This Row],[Fair Market Rent]]-Cdlac[[#This Row],[Restricted Rent]]),"")</f>
        <v>1038</v>
      </c>
      <c r="S20" s="1266">
        <f>IF(Cdlac[[#This Row],[Quantity]]&gt;0,AND(Application!AK728&lt;&gt;"N/A",Application!AK728&lt;&gt;"")*Cdlac[[#This Row],[Quantity]],"")</f>
        <v>5</v>
      </c>
      <c r="T20" s="1266" t="b">
        <f>AND('Subsidy Contract Calculation'!F4&gt;0,'Subsidy Contract Calculation'!C4="Federal",Cdlac[[#This Row],[Quantity]]&gt;0)</f>
        <v>0</v>
      </c>
    </row>
    <row r="21" spans="1:20" ht="15" customHeight="1">
      <c r="A21" s="1204"/>
      <c r="C21" s="2960"/>
      <c r="D21" s="2960"/>
      <c r="E21" s="2960"/>
      <c r="F21" s="2960"/>
      <c r="G21" s="2960"/>
      <c r="H21" s="1222"/>
      <c r="I21" s="1221"/>
      <c r="L21" s="1266">
        <f>IFERROR(MIN(4,MATCH(Application!B729,UnitSizes,0)-1),"")</f>
        <v>0</v>
      </c>
      <c r="M21" s="1267">
        <f>Application!G729</f>
        <v>2</v>
      </c>
      <c r="N21" s="1223">
        <f>Application!AC729</f>
        <v>0.3</v>
      </c>
      <c r="O21" s="1223">
        <f>IF(Cdlac[[#This Row],[Quantity]]&gt;0,IF(Cdlac[[#This Row],[Federal]],30%,IF($G$36,40%,Cdlac[[#This Row],[iAMI]])),"")</f>
        <v>0.3</v>
      </c>
      <c r="P21" s="1267" cm="1">
        <f t="array" ref="P21">IF(Cdlac[[#This Row],[Quantity]]&gt;0,INDEX(TcacRents,$P$18,Cdlac[[#This Row],[Bedrooms]]+1)*Cdlac[[#This Row],[AMI]],"")</f>
        <v>750</v>
      </c>
      <c r="Q21" s="1267" cm="1">
        <f t="array" ref="Q21">IF(Cdlac[[#This Row],[Quantity]]&gt;0,INDEX(HudFmrs,$P$18,Cdlac[[#This Row],[Bedrooms]]+1),"")</f>
        <v>1538</v>
      </c>
      <c r="R21" s="1267">
        <f>IF(Cdlac[[#This Row],[Quantity]]&gt;0,MAX(0,Cdlac[[#This Row],[Fair Market Rent]]-Cdlac[[#This Row],[Restricted Rent]]),"")</f>
        <v>788</v>
      </c>
      <c r="S21" s="1266">
        <f>IF(Cdlac[[#This Row],[Quantity]]&gt;0,AND(Application!AK729&lt;&gt;"N/A",Application!AK729&lt;&gt;"")*Cdlac[[#This Row],[Quantity]],"")</f>
        <v>2</v>
      </c>
      <c r="T21" s="1266" t="b">
        <f>AND('Subsidy Contract Calculation'!F5&gt;0,'Subsidy Contract Calculation'!C5="Federal",Cdlac[[#This Row],[Quantity]]&gt;0)</f>
        <v>1</v>
      </c>
    </row>
    <row r="22" spans="1:20" ht="15" customHeight="1">
      <c r="C22" s="1224">
        <v>0</v>
      </c>
      <c r="D22" s="1225">
        <v>0.9</v>
      </c>
      <c r="E22" s="1224">
        <f>SUMIFS(Cdlac[Quantity],Cdlac[Bedrooms],C22)</f>
        <v>8</v>
      </c>
      <c r="F22" s="1224">
        <f>E22</f>
        <v>8</v>
      </c>
      <c r="G22" s="1224">
        <f>D22*F22</f>
        <v>7.2</v>
      </c>
      <c r="L22" s="1266">
        <f>IFERROR(MIN(4,MATCH(Application!B730,UnitSizes,0)-1),"")</f>
        <v>0</v>
      </c>
      <c r="M22" s="1267">
        <f>Application!G730</f>
        <v>1</v>
      </c>
      <c r="N22" s="1223">
        <f>Application!AC730</f>
        <v>0.5</v>
      </c>
      <c r="O22" s="1223">
        <f>IF(Cdlac[[#This Row],[Quantity]]&gt;0,IF(Cdlac[[#This Row],[Federal]],30%,IF($G$36,40%,Cdlac[[#This Row],[iAMI]])),"")</f>
        <v>0.5</v>
      </c>
      <c r="P22" s="1267" cm="1">
        <f t="array" ref="P22">IF(Cdlac[[#This Row],[Quantity]]&gt;0,INDEX(TcacRents,$P$18,Cdlac[[#This Row],[Bedrooms]]+1)*Cdlac[[#This Row],[AMI]],"")</f>
        <v>1250</v>
      </c>
      <c r="Q22" s="1267" cm="1">
        <f t="array" ref="Q22">IF(Cdlac[[#This Row],[Quantity]]&gt;0,INDEX(HudFmrs,$P$18,Cdlac[[#This Row],[Bedrooms]]+1),"")</f>
        <v>1538</v>
      </c>
      <c r="R22" s="1267">
        <f>IF(Cdlac[[#This Row],[Quantity]]&gt;0,MAX(0,Cdlac[[#This Row],[Fair Market Rent]]-Cdlac[[#This Row],[Restricted Rent]]),"")</f>
        <v>288</v>
      </c>
      <c r="S22" s="1266">
        <f>IF(Cdlac[[#This Row],[Quantity]]&gt;0,AND(Application!AK730&lt;&gt;"N/A",Application!AK730&lt;&gt;"")*Cdlac[[#This Row],[Quantity]],"")</f>
        <v>0</v>
      </c>
      <c r="T22" s="1266" t="b">
        <f>AND('Subsidy Contract Calculation'!F6&gt;0,'Subsidy Contract Calculation'!C6="Federal",Cdlac[[#This Row],[Quantity]]&gt;0)</f>
        <v>0</v>
      </c>
    </row>
    <row r="23" spans="1:20" ht="15" customHeight="1">
      <c r="C23" s="1224">
        <v>1</v>
      </c>
      <c r="D23" s="1225">
        <v>1</v>
      </c>
      <c r="E23" s="1224">
        <f>SUMIFS(Cdlac[Quantity],Cdlac[Bedrooms],C23)</f>
        <v>27</v>
      </c>
      <c r="F23" s="1224">
        <f>E23</f>
        <v>27</v>
      </c>
      <c r="G23" s="1224">
        <f t="shared" ref="G23:G26" si="0">D23*F23</f>
        <v>27</v>
      </c>
      <c r="L23" s="1266">
        <f>IFERROR(MIN(4,MATCH(Application!B731,UnitSizes,0)-1),"")</f>
        <v>1</v>
      </c>
      <c r="M23" s="1267">
        <f>Application!G731</f>
        <v>7</v>
      </c>
      <c r="N23" s="1223">
        <f>Application!AC731</f>
        <v>0.2</v>
      </c>
      <c r="O23" s="1223">
        <f>IF(Cdlac[[#This Row],[Quantity]]&gt;0,IF(Cdlac[[#This Row],[Federal]],30%,IF($G$36,40%,Cdlac[[#This Row],[iAMI]])),"")</f>
        <v>0.2</v>
      </c>
      <c r="P23" s="1267" cm="1">
        <f t="array" ref="P23">IF(Cdlac[[#This Row],[Quantity]]&gt;0,INDEX(TcacRents,$P$18,Cdlac[[#This Row],[Bedrooms]]+1)*Cdlac[[#This Row],[AMI]],"")</f>
        <v>535.6</v>
      </c>
      <c r="Q23" s="1267" cm="1">
        <f t="array" ref="Q23">IF(Cdlac[[#This Row],[Quantity]]&gt;0,INDEX(HudFmrs,$P$18,Cdlac[[#This Row],[Bedrooms]]+1),"")</f>
        <v>1854</v>
      </c>
      <c r="R23" s="1267">
        <f>IF(Cdlac[[#This Row],[Quantity]]&gt;0,MAX(0,Cdlac[[#This Row],[Fair Market Rent]]-Cdlac[[#This Row],[Restricted Rent]]),"")</f>
        <v>1318.4</v>
      </c>
      <c r="S23" s="1266">
        <f>IF(Cdlac[[#This Row],[Quantity]]&gt;0,AND(Application!AK731&lt;&gt;"N/A",Application!AK731&lt;&gt;"")*Cdlac[[#This Row],[Quantity]],"")</f>
        <v>7</v>
      </c>
      <c r="T23" s="1266" t="b">
        <f>AND('Subsidy Contract Calculation'!F7&gt;0,'Subsidy Contract Calculation'!C7="Federal",Cdlac[[#This Row],[Quantity]]&gt;0)</f>
        <v>0</v>
      </c>
    </row>
    <row r="24" spans="1:20" ht="15" customHeight="1">
      <c r="A24" s="1226"/>
      <c r="C24" s="1227">
        <v>2</v>
      </c>
      <c r="D24" s="1225">
        <v>1.25</v>
      </c>
      <c r="E24" s="1224">
        <f>SUMIFS(Cdlac[Quantity],Cdlac[Bedrooms],C24)</f>
        <v>18</v>
      </c>
      <c r="F24" s="1227">
        <f>SUM(E24:E26)-SUM(F25:F26)</f>
        <v>18</v>
      </c>
      <c r="G24" s="1224">
        <f t="shared" si="0"/>
        <v>22.5</v>
      </c>
      <c r="H24" s="1226"/>
      <c r="I24" s="1226"/>
      <c r="L24" s="1266">
        <f>IFERROR(MIN(4,MATCH(Application!B732,UnitSizes,0)-1),"")</f>
        <v>1</v>
      </c>
      <c r="M24" s="1267">
        <f>Application!G732</f>
        <v>5</v>
      </c>
      <c r="N24" s="1223">
        <f>Application!AC732</f>
        <v>0.3</v>
      </c>
      <c r="O24" s="1223">
        <f>IF(Cdlac[[#This Row],[Quantity]]&gt;0,IF(Cdlac[[#This Row],[Federal]],30%,IF($G$36,40%,Cdlac[[#This Row],[iAMI]])),"")</f>
        <v>0.3</v>
      </c>
      <c r="P24" s="1267" cm="1">
        <f t="array" ref="P24">IF(Cdlac[[#This Row],[Quantity]]&gt;0,INDEX(TcacRents,$P$18,Cdlac[[#This Row],[Bedrooms]]+1)*Cdlac[[#This Row],[AMI]],"")</f>
        <v>803.4</v>
      </c>
      <c r="Q24" s="1267" cm="1">
        <f t="array" ref="Q24">IF(Cdlac[[#This Row],[Quantity]]&gt;0,INDEX(HudFmrs,$P$18,Cdlac[[#This Row],[Bedrooms]]+1),"")</f>
        <v>1854</v>
      </c>
      <c r="R24" s="1267">
        <f>IF(Cdlac[[#This Row],[Quantity]]&gt;0,MAX(0,Cdlac[[#This Row],[Fair Market Rent]]-Cdlac[[#This Row],[Restricted Rent]]),"")</f>
        <v>1050.5999999999999</v>
      </c>
      <c r="S24" s="1266">
        <f>IF(Cdlac[[#This Row],[Quantity]]&gt;0,AND(Application!AK732&lt;&gt;"N/A",Application!AK732&lt;&gt;"")*Cdlac[[#This Row],[Quantity]],"")</f>
        <v>5</v>
      </c>
      <c r="T24" s="1266" t="b">
        <f>AND('Subsidy Contract Calculation'!F8&gt;0,'Subsidy Contract Calculation'!C8="Federal",Cdlac[[#This Row],[Quantity]]&gt;0)</f>
        <v>1</v>
      </c>
    </row>
    <row r="25" spans="1:20" ht="15" customHeight="1">
      <c r="A25" s="1226"/>
      <c r="C25" s="1227">
        <v>3</v>
      </c>
      <c r="D25" s="1225">
        <f>1.5+0.25*0</f>
        <v>1.5</v>
      </c>
      <c r="E25" s="1224">
        <f>SUMIFS(Cdlac[Quantity],Cdlac[Bedrooms],C25)</f>
        <v>18</v>
      </c>
      <c r="F25" s="1227">
        <f>MIN(E25,ROUNDDOWN(E27*30%,0))</f>
        <v>18</v>
      </c>
      <c r="G25" s="1224">
        <f t="shared" si="0"/>
        <v>27</v>
      </c>
      <c r="H25" s="1226"/>
      <c r="I25" s="1226"/>
      <c r="L25" s="1266">
        <f>IFERROR(MIN(4,MATCH(Application!B733,UnitSizes,0)-1),"")</f>
        <v>1</v>
      </c>
      <c r="M25" s="1267">
        <f>Application!G733</f>
        <v>14</v>
      </c>
      <c r="N25" s="1223">
        <f>Application!AC733</f>
        <v>0.5</v>
      </c>
      <c r="O25" s="1223">
        <f>IF(Cdlac[[#This Row],[Quantity]]&gt;0,IF(Cdlac[[#This Row],[Federal]],30%,IF($G$36,40%,Cdlac[[#This Row],[iAMI]])),"")</f>
        <v>0.3</v>
      </c>
      <c r="P25" s="1267" cm="1">
        <f t="array" ref="P25">IF(Cdlac[[#This Row],[Quantity]]&gt;0,INDEX(TcacRents,$P$18,Cdlac[[#This Row],[Bedrooms]]+1)*Cdlac[[#This Row],[AMI]],"")</f>
        <v>803.4</v>
      </c>
      <c r="Q25" s="1267" cm="1">
        <f t="array" ref="Q25">IF(Cdlac[[#This Row],[Quantity]]&gt;0,INDEX(HudFmrs,$P$18,Cdlac[[#This Row],[Bedrooms]]+1),"")</f>
        <v>1854</v>
      </c>
      <c r="R25" s="1267">
        <f>IF(Cdlac[[#This Row],[Quantity]]&gt;0,MAX(0,Cdlac[[#This Row],[Fair Market Rent]]-Cdlac[[#This Row],[Restricted Rent]]),"")</f>
        <v>1050.5999999999999</v>
      </c>
      <c r="S25" s="1266">
        <f>IF(Cdlac[[#This Row],[Quantity]]&gt;0,AND(Application!AK733&lt;&gt;"N/A",Application!AK733&lt;&gt;"")*Cdlac[[#This Row],[Quantity]],"")</f>
        <v>14</v>
      </c>
      <c r="T25" s="1266" t="b">
        <f>AND('Subsidy Contract Calculation'!F9&gt;0,'Subsidy Contract Calculation'!C9="Federal",Cdlac[[#This Row],[Quantity]]&gt;0)</f>
        <v>1</v>
      </c>
    </row>
    <row r="26" spans="1:20" ht="15" customHeight="1" thickBot="1">
      <c r="A26" s="1226"/>
      <c r="C26" s="1228">
        <v>4</v>
      </c>
      <c r="D26" s="1229">
        <f>1.75+0.25*0</f>
        <v>1.75</v>
      </c>
      <c r="E26" s="1230">
        <f>SUMIFS(Cdlac[Quantity],Cdlac[Bedrooms],C26)</f>
        <v>0</v>
      </c>
      <c r="F26" s="1228">
        <f>MIN(E26,ROUNDDOWN(E27*10%,0))</f>
        <v>0</v>
      </c>
      <c r="G26" s="1230">
        <f t="shared" si="0"/>
        <v>0</v>
      </c>
      <c r="H26" s="1226"/>
      <c r="I26" s="1226"/>
      <c r="L26" s="1266">
        <f>IFERROR(MIN(4,MATCH(Application!B734,UnitSizes,0)-1),"")</f>
        <v>1</v>
      </c>
      <c r="M26" s="1267">
        <f>Application!G734</f>
        <v>1</v>
      </c>
      <c r="N26" s="1223">
        <f>Application!AC734</f>
        <v>0.6</v>
      </c>
      <c r="O26" s="1223">
        <f>IF(Cdlac[[#This Row],[Quantity]]&gt;0,IF(Cdlac[[#This Row],[Federal]],30%,IF($G$36,40%,Cdlac[[#This Row],[iAMI]])),"")</f>
        <v>0.6</v>
      </c>
      <c r="P26" s="1267" cm="1">
        <f t="array" ref="P26">IF(Cdlac[[#This Row],[Quantity]]&gt;0,INDEX(TcacRents,$P$18,Cdlac[[#This Row],[Bedrooms]]+1)*Cdlac[[#This Row],[AMI]],"")</f>
        <v>1606.8</v>
      </c>
      <c r="Q26" s="1267" cm="1">
        <f t="array" ref="Q26">IF(Cdlac[[#This Row],[Quantity]]&gt;0,INDEX(HudFmrs,$P$18,Cdlac[[#This Row],[Bedrooms]]+1),"")</f>
        <v>1854</v>
      </c>
      <c r="R26" s="1267">
        <f>IF(Cdlac[[#This Row],[Quantity]]&gt;0,MAX(0,Cdlac[[#This Row],[Fair Market Rent]]-Cdlac[[#This Row],[Restricted Rent]]),"")</f>
        <v>247.20000000000005</v>
      </c>
      <c r="S26" s="1266">
        <f>IF(Cdlac[[#This Row],[Quantity]]&gt;0,AND(Application!AK734&lt;&gt;"N/A",Application!AK734&lt;&gt;"")*Cdlac[[#This Row],[Quantity]],"")</f>
        <v>0</v>
      </c>
      <c r="T26" s="1266" t="b">
        <f>AND('Subsidy Contract Calculation'!F10&gt;0,'Subsidy Contract Calculation'!C10="Federal",Cdlac[[#This Row],[Quantity]]&gt;0)</f>
        <v>0</v>
      </c>
    </row>
    <row r="27" spans="1:20" ht="15" customHeight="1">
      <c r="A27" s="1226"/>
      <c r="C27" s="2963" t="s">
        <v>1957</v>
      </c>
      <c r="D27" s="2964"/>
      <c r="E27" s="1231">
        <f>SUM(E22:E26)</f>
        <v>71</v>
      </c>
      <c r="F27" s="1231">
        <f>SUM(F22:F26)</f>
        <v>71</v>
      </c>
      <c r="G27" s="1232">
        <f>SUMPRODUCT(D22:D26,F22:F26)</f>
        <v>83.7</v>
      </c>
      <c r="H27" s="1226"/>
      <c r="I27" s="1226"/>
      <c r="L27" s="1266">
        <f>IFERROR(MIN(4,MATCH(Application!B735,UnitSizes,0)-1),"")</f>
        <v>2</v>
      </c>
      <c r="M27" s="1267">
        <f>Application!G735</f>
        <v>3</v>
      </c>
      <c r="N27" s="1223">
        <f>Application!AC735</f>
        <v>0.2</v>
      </c>
      <c r="O27" s="1223">
        <f>IF(Cdlac[[#This Row],[Quantity]]&gt;0,IF(Cdlac[[#This Row],[Federal]],30%,IF($G$36,40%,Cdlac[[#This Row],[iAMI]])),"")</f>
        <v>0.2</v>
      </c>
      <c r="P27" s="1267" cm="1">
        <f t="array" ref="P27">IF(Cdlac[[#This Row],[Quantity]]&gt;0,INDEX(TcacRents,$P$18,Cdlac[[#This Row],[Bedrooms]]+1)*Cdlac[[#This Row],[AMI]],"")</f>
        <v>642.80000000000007</v>
      </c>
      <c r="Q27" s="1267" cm="1">
        <f t="array" ref="Q27">IF(Cdlac[[#This Row],[Quantity]]&gt;0,INDEX(HudFmrs,$P$18,Cdlac[[#This Row],[Bedrooms]]+1),"")</f>
        <v>2274</v>
      </c>
      <c r="R27" s="1267">
        <f>IF(Cdlac[[#This Row],[Quantity]]&gt;0,MAX(0,Cdlac[[#This Row],[Fair Market Rent]]-Cdlac[[#This Row],[Restricted Rent]]),"")</f>
        <v>1631.1999999999998</v>
      </c>
      <c r="S27" s="1266">
        <f>IF(Cdlac[[#This Row],[Quantity]]&gt;0,AND(Application!AK735&lt;&gt;"N/A",Application!AK735&lt;&gt;"")*Cdlac[[#This Row],[Quantity]],"")</f>
        <v>3</v>
      </c>
      <c r="T27" s="1266" t="b">
        <f>AND('Subsidy Contract Calculation'!F11&gt;0,'Subsidy Contract Calculation'!C11="Federal",Cdlac[[#This Row],[Quantity]]&gt;0)</f>
        <v>0</v>
      </c>
    </row>
    <row r="28" spans="1:20" ht="15" customHeight="1">
      <c r="A28" s="1226"/>
      <c r="C28" s="1226"/>
      <c r="D28" s="1226"/>
      <c r="E28" s="1226"/>
      <c r="F28" s="1226"/>
      <c r="G28" s="1226"/>
      <c r="H28" s="1226"/>
      <c r="I28" s="1226"/>
      <c r="L28" s="1266">
        <f>IFERROR(MIN(4,MATCH(Application!B736,UnitSizes,0)-1),"")</f>
        <v>2</v>
      </c>
      <c r="M28" s="1267">
        <f>Application!G736</f>
        <v>3</v>
      </c>
      <c r="N28" s="1223">
        <f>Application!AC736</f>
        <v>0.3</v>
      </c>
      <c r="O28" s="1223">
        <f>IF(Cdlac[[#This Row],[Quantity]]&gt;0,IF(Cdlac[[#This Row],[Federal]],30%,IF($G$36,40%,Cdlac[[#This Row],[iAMI]])),"")</f>
        <v>0.3</v>
      </c>
      <c r="P28" s="1267" cm="1">
        <f t="array" ref="P28">IF(Cdlac[[#This Row],[Quantity]]&gt;0,INDEX(TcacRents,$P$18,Cdlac[[#This Row],[Bedrooms]]+1)*Cdlac[[#This Row],[AMI]],"")</f>
        <v>964.19999999999993</v>
      </c>
      <c r="Q28" s="1267" cm="1">
        <f t="array" ref="Q28">IF(Cdlac[[#This Row],[Quantity]]&gt;0,INDEX(HudFmrs,$P$18,Cdlac[[#This Row],[Bedrooms]]+1),"")</f>
        <v>2274</v>
      </c>
      <c r="R28" s="1267">
        <f>IF(Cdlac[[#This Row],[Quantity]]&gt;0,MAX(0,Cdlac[[#This Row],[Fair Market Rent]]-Cdlac[[#This Row],[Restricted Rent]]),"")</f>
        <v>1309.8000000000002</v>
      </c>
      <c r="S28" s="1266">
        <f>IF(Cdlac[[#This Row],[Quantity]]&gt;0,AND(Application!AK736&lt;&gt;"N/A",Application!AK736&lt;&gt;"")*Cdlac[[#This Row],[Quantity]],"")</f>
        <v>3</v>
      </c>
      <c r="T28" s="1266" t="b">
        <f>AND('Subsidy Contract Calculation'!F12&gt;0,'Subsidy Contract Calculation'!C12="Federal",Cdlac[[#This Row],[Quantity]]&gt;0)</f>
        <v>1</v>
      </c>
    </row>
    <row r="29" spans="1:20" ht="15" customHeight="1">
      <c r="A29" s="1226"/>
      <c r="E29" s="1233" t="s">
        <v>2556</v>
      </c>
      <c r="G29" s="1234">
        <f>G27</f>
        <v>83.7</v>
      </c>
      <c r="H29" s="1226"/>
      <c r="I29" s="1226"/>
      <c r="L29" s="1266">
        <f>IFERROR(MIN(4,MATCH(Application!B737,UnitSizes,0)-1),"")</f>
        <v>2</v>
      </c>
      <c r="M29" s="1267">
        <f>Application!G737</f>
        <v>2</v>
      </c>
      <c r="N29" s="1223">
        <f>Application!AC737</f>
        <v>0.5</v>
      </c>
      <c r="O29" s="1223">
        <f>IF(Cdlac[[#This Row],[Quantity]]&gt;0,IF(Cdlac[[#This Row],[Federal]],30%,IF($G$36,40%,Cdlac[[#This Row],[iAMI]])),"")</f>
        <v>0.5</v>
      </c>
      <c r="P29" s="1267" cm="1">
        <f t="array" ref="P29">IF(Cdlac[[#This Row],[Quantity]]&gt;0,INDEX(TcacRents,$P$18,Cdlac[[#This Row],[Bedrooms]]+1)*Cdlac[[#This Row],[AMI]],"")</f>
        <v>1607</v>
      </c>
      <c r="Q29" s="1267" cm="1">
        <f t="array" ref="Q29">IF(Cdlac[[#This Row],[Quantity]]&gt;0,INDEX(HudFmrs,$P$18,Cdlac[[#This Row],[Bedrooms]]+1),"")</f>
        <v>2274</v>
      </c>
      <c r="R29" s="1267">
        <f>IF(Cdlac[[#This Row],[Quantity]]&gt;0,MAX(0,Cdlac[[#This Row],[Fair Market Rent]]-Cdlac[[#This Row],[Restricted Rent]]),"")</f>
        <v>667</v>
      </c>
      <c r="S29" s="1266">
        <f>IF(Cdlac[[#This Row],[Quantity]]&gt;0,AND(Application!AK737&lt;&gt;"N/A",Application!AK737&lt;&gt;"")*Cdlac[[#This Row],[Quantity]],"")</f>
        <v>0</v>
      </c>
      <c r="T29" s="1266" t="b">
        <f>AND('Subsidy Contract Calculation'!F13&gt;0,'Subsidy Contract Calculation'!C13="Federal",Cdlac[[#This Row],[Quantity]]&gt;0)</f>
        <v>0</v>
      </c>
    </row>
    <row r="30" spans="1:20" ht="15" customHeight="1">
      <c r="A30" s="1226"/>
      <c r="E30" s="1233" t="s">
        <v>2557</v>
      </c>
      <c r="F30" s="1235" t="s">
        <v>2558</v>
      </c>
      <c r="G30" s="1236">
        <v>50000</v>
      </c>
      <c r="H30" s="1226"/>
      <c r="I30" s="1226"/>
      <c r="L30" s="1266">
        <f>IFERROR(MIN(4,MATCH(Application!B738,UnitSizes,0)-1),"")</f>
        <v>2</v>
      </c>
      <c r="M30" s="1267">
        <f>Application!G738</f>
        <v>9</v>
      </c>
      <c r="N30" s="1223">
        <f>Application!AC738</f>
        <v>0.6</v>
      </c>
      <c r="O30" s="1223">
        <f>IF(Cdlac[[#This Row],[Quantity]]&gt;0,IF(Cdlac[[#This Row],[Federal]],30%,IF($G$36,40%,Cdlac[[#This Row],[iAMI]])),"")</f>
        <v>0.6</v>
      </c>
      <c r="P30" s="1267" cm="1">
        <f t="array" ref="P30">IF(Cdlac[[#This Row],[Quantity]]&gt;0,INDEX(TcacRents,$P$18,Cdlac[[#This Row],[Bedrooms]]+1)*Cdlac[[#This Row],[AMI]],"")</f>
        <v>1928.3999999999999</v>
      </c>
      <c r="Q30" s="1267" cm="1">
        <f t="array" ref="Q30">IF(Cdlac[[#This Row],[Quantity]]&gt;0,INDEX(HudFmrs,$P$18,Cdlac[[#This Row],[Bedrooms]]+1),"")</f>
        <v>2274</v>
      </c>
      <c r="R30" s="1267">
        <f>IF(Cdlac[[#This Row],[Quantity]]&gt;0,MAX(0,Cdlac[[#This Row],[Fair Market Rent]]-Cdlac[[#This Row],[Restricted Rent]]),"")</f>
        <v>345.60000000000014</v>
      </c>
      <c r="S30" s="1266">
        <f>IF(Cdlac[[#This Row],[Quantity]]&gt;0,AND(Application!AK738&lt;&gt;"N/A",Application!AK738&lt;&gt;"")*Cdlac[[#This Row],[Quantity]],"")</f>
        <v>0</v>
      </c>
      <c r="T30" s="1266" t="b">
        <f>AND('Subsidy Contract Calculation'!F14&gt;0,'Subsidy Contract Calculation'!C14="Federal",Cdlac[[#This Row],[Quantity]]&gt;0)</f>
        <v>0</v>
      </c>
    </row>
    <row r="31" spans="1:20" ht="15" customHeight="1">
      <c r="A31" s="1226"/>
      <c r="E31" s="1237" t="s">
        <v>2559</v>
      </c>
      <c r="F31" s="1166"/>
      <c r="G31" s="1238">
        <f>G30*G29</f>
        <v>4185000</v>
      </c>
      <c r="H31" s="1226"/>
      <c r="I31" s="1226"/>
      <c r="L31" s="1266">
        <f>IFERROR(MIN(4,MATCH(Application!B739,UnitSizes,0)-1),"")</f>
        <v>3</v>
      </c>
      <c r="M31" s="1267">
        <f>Application!G739</f>
        <v>3</v>
      </c>
      <c r="N31" s="1223">
        <f>Application!AC739</f>
        <v>0.2</v>
      </c>
      <c r="O31" s="1223">
        <f>IF(Cdlac[[#This Row],[Quantity]]&gt;0,IF(Cdlac[[#This Row],[Federal]],30%,IF($G$36,40%,Cdlac[[#This Row],[iAMI]])),"")</f>
        <v>0.2</v>
      </c>
      <c r="P31" s="1267" cm="1">
        <f t="array" ref="P31">IF(Cdlac[[#This Row],[Quantity]]&gt;0,INDEX(TcacRents,$P$18,Cdlac[[#This Row],[Bedrooms]]+1)*Cdlac[[#This Row],[AMI]],"")</f>
        <v>742.40000000000009</v>
      </c>
      <c r="Q31" s="1267" cm="1">
        <f t="array" ref="Q31">IF(Cdlac[[#This Row],[Quantity]]&gt;0,INDEX(HudFmrs,$P$18,Cdlac[[#This Row],[Bedrooms]]+1),"")</f>
        <v>3006</v>
      </c>
      <c r="R31" s="1267">
        <f>IF(Cdlac[[#This Row],[Quantity]]&gt;0,MAX(0,Cdlac[[#This Row],[Fair Market Rent]]-Cdlac[[#This Row],[Restricted Rent]]),"")</f>
        <v>2263.6</v>
      </c>
      <c r="S31" s="1266">
        <f>IF(Cdlac[[#This Row],[Quantity]]&gt;0,AND(Application!AK739&lt;&gt;"N/A",Application!AK739&lt;&gt;"")*Cdlac[[#This Row],[Quantity]],"")</f>
        <v>3</v>
      </c>
      <c r="T31" s="1266" t="b">
        <f>AND('Subsidy Contract Calculation'!F15&gt;0,'Subsidy Contract Calculation'!C15="Federal",Cdlac[[#This Row],[Quantity]]&gt;0)</f>
        <v>0</v>
      </c>
    </row>
    <row r="32" spans="1:20" ht="15" customHeight="1">
      <c r="A32" s="1226"/>
      <c r="B32" s="1226"/>
      <c r="C32" s="1226"/>
      <c r="D32" s="1226"/>
      <c r="E32" s="1226"/>
      <c r="F32" s="1226"/>
      <c r="G32" s="1226"/>
      <c r="H32" s="1226"/>
      <c r="I32" s="1226"/>
      <c r="L32" s="1266">
        <f>IFERROR(MIN(4,MATCH(Application!B740,UnitSizes,0)-1),"")</f>
        <v>3</v>
      </c>
      <c r="M32" s="1267">
        <f>Application!G740</f>
        <v>1</v>
      </c>
      <c r="N32" s="1223">
        <f>Application!AC740</f>
        <v>0.5</v>
      </c>
      <c r="O32" s="1223">
        <f>IF(Cdlac[[#This Row],[Quantity]]&gt;0,IF(Cdlac[[#This Row],[Federal]],30%,IF($G$36,40%,Cdlac[[#This Row],[iAMI]])),"")</f>
        <v>0.5</v>
      </c>
      <c r="P32" s="1267" cm="1">
        <f t="array" ref="P32">IF(Cdlac[[#This Row],[Quantity]]&gt;0,INDEX(TcacRents,$P$18,Cdlac[[#This Row],[Bedrooms]]+1)*Cdlac[[#This Row],[AMI]],"")</f>
        <v>1856</v>
      </c>
      <c r="Q32" s="1267" cm="1">
        <f t="array" ref="Q32">IF(Cdlac[[#This Row],[Quantity]]&gt;0,INDEX(HudFmrs,$P$18,Cdlac[[#This Row],[Bedrooms]]+1),"")</f>
        <v>3006</v>
      </c>
      <c r="R32" s="1267">
        <f>IF(Cdlac[[#This Row],[Quantity]]&gt;0,MAX(0,Cdlac[[#This Row],[Fair Market Rent]]-Cdlac[[#This Row],[Restricted Rent]]),"")</f>
        <v>1150</v>
      </c>
      <c r="S32" s="1266">
        <f>IF(Cdlac[[#This Row],[Quantity]]&gt;0,AND(Application!AK740&lt;&gt;"N/A",Application!AK740&lt;&gt;"")*Cdlac[[#This Row],[Quantity]],"")</f>
        <v>0</v>
      </c>
      <c r="T32" s="1266" t="b">
        <f>AND('Subsidy Contract Calculation'!F16&gt;0,'Subsidy Contract Calculation'!C16="Federal",Cdlac[[#This Row],[Quantity]]&gt;0)</f>
        <v>0</v>
      </c>
    </row>
    <row r="33" spans="2:20" ht="15" customHeight="1">
      <c r="B33" s="1217" t="str">
        <f>B10</f>
        <v>B. Rent Savings Benefit</v>
      </c>
      <c r="C33" s="1218"/>
      <c r="D33" s="1218"/>
      <c r="E33" s="1218"/>
      <c r="F33" s="1218"/>
      <c r="G33" s="1218"/>
      <c r="H33" s="1218"/>
      <c r="I33" s="1219"/>
      <c r="L33" s="1266">
        <f>IFERROR(MIN(4,MATCH(Application!B741,UnitSizes,0)-1),"")</f>
        <v>3</v>
      </c>
      <c r="M33" s="1267">
        <f>Application!G741</f>
        <v>14</v>
      </c>
      <c r="N33" s="1223">
        <f>Application!AC741</f>
        <v>0.6</v>
      </c>
      <c r="O33" s="1223">
        <f>IF(Cdlac[[#This Row],[Quantity]]&gt;0,IF(Cdlac[[#This Row],[Federal]],30%,IF($G$36,40%,Cdlac[[#This Row],[iAMI]])),"")</f>
        <v>0.6</v>
      </c>
      <c r="P33" s="1267" cm="1">
        <f t="array" ref="P33">IF(Cdlac[[#This Row],[Quantity]]&gt;0,INDEX(TcacRents,$P$18,Cdlac[[#This Row],[Bedrooms]]+1)*Cdlac[[#This Row],[AMI]],"")</f>
        <v>2227.1999999999998</v>
      </c>
      <c r="Q33" s="1267" cm="1">
        <f t="array" ref="Q33">IF(Cdlac[[#This Row],[Quantity]]&gt;0,INDEX(HudFmrs,$P$18,Cdlac[[#This Row],[Bedrooms]]+1),"")</f>
        <v>3006</v>
      </c>
      <c r="R33" s="1267">
        <f>IF(Cdlac[[#This Row],[Quantity]]&gt;0,MAX(0,Cdlac[[#This Row],[Fair Market Rent]]-Cdlac[[#This Row],[Restricted Rent]]),"")</f>
        <v>778.80000000000018</v>
      </c>
      <c r="S33" s="1266">
        <f>IF(Cdlac[[#This Row],[Quantity]]&gt;0,AND(Application!AK741&lt;&gt;"N/A",Application!AK741&lt;&gt;"")*Cdlac[[#This Row],[Quantity]],"")</f>
        <v>0</v>
      </c>
      <c r="T33" s="1266" t="b">
        <f>AND('Subsidy Contract Calculation'!F17&gt;0,'Subsidy Contract Calculation'!C17="Federal",Cdlac[[#This Row],[Quantity]]&gt;0)</f>
        <v>0</v>
      </c>
    </row>
    <row r="34" spans="2:20" ht="15" customHeight="1">
      <c r="L34" s="1266">
        <f>IFERROR(MIN(4,MATCH(Application!B742,UnitSizes,0)-1),"")</f>
        <v>2</v>
      </c>
      <c r="M34" s="1267">
        <f>Application!G742</f>
        <v>1</v>
      </c>
      <c r="N34" s="1223">
        <f>Application!AC742</f>
        <v>0.5</v>
      </c>
      <c r="O34" s="1223">
        <f>IF(Cdlac[[#This Row],[Quantity]]&gt;0,IF(Cdlac[[#This Row],[Federal]],30%,IF($G$36,40%,Cdlac[[#This Row],[iAMI]])),"")</f>
        <v>0.3</v>
      </c>
      <c r="P34" s="1267" cm="1">
        <f t="array" ref="P34">IF(Cdlac[[#This Row],[Quantity]]&gt;0,INDEX(TcacRents,$P$18,Cdlac[[#This Row],[Bedrooms]]+1)*Cdlac[[#This Row],[AMI]],"")</f>
        <v>964.19999999999993</v>
      </c>
      <c r="Q34" s="1267" cm="1">
        <f t="array" ref="Q34">IF(Cdlac[[#This Row],[Quantity]]&gt;0,INDEX(HudFmrs,$P$18,Cdlac[[#This Row],[Bedrooms]]+1),"")</f>
        <v>2274</v>
      </c>
      <c r="R34" s="1267">
        <f>IF(Cdlac[[#This Row],[Quantity]]&gt;0,MAX(0,Cdlac[[#This Row],[Fair Market Rent]]-Cdlac[[#This Row],[Restricted Rent]]),"")</f>
        <v>1309.8000000000002</v>
      </c>
      <c r="S34" s="1266">
        <f>IF(Cdlac[[#This Row],[Quantity]]&gt;0,AND(Application!AK742&lt;&gt;"N/A",Application!AK742&lt;&gt;"")*Cdlac[[#This Row],[Quantity]],"")</f>
        <v>1</v>
      </c>
      <c r="T34" s="1266" t="b">
        <f>AND('Subsidy Contract Calculation'!F18&gt;0,'Subsidy Contract Calculation'!C18="Federal",Cdlac[[#This Row],[Quantity]]&gt;0)</f>
        <v>1</v>
      </c>
    </row>
    <row r="35" spans="2:20" ht="15" customHeight="1">
      <c r="E35" s="1220" t="s">
        <v>2560</v>
      </c>
      <c r="G35" s="1239" cm="1">
        <f t="array" ref="G35">SUMPRODUCT(Cdlac[Quantity],Cdlac[iAMI],IF(Cdlac[Federal],0,1))/SUMIFS(Cdlac[Quantity],Cdlac[Federal],FALSE)</f>
        <v>0.43478260869565216</v>
      </c>
      <c r="L35" s="1266" t="str">
        <f>IFERROR(MIN(4,MATCH(Application!B743,UnitSizes,0)-1),"")</f>
        <v/>
      </c>
      <c r="M35" s="1267">
        <f>Application!G743</f>
        <v>0</v>
      </c>
      <c r="N35" s="1223">
        <f>Application!AC743</f>
        <v>0</v>
      </c>
      <c r="O35" s="1223" t="str">
        <f>IF(Cdlac[[#This Row],[Quantity]]&gt;0,IF(Cdlac[[#This Row],[Federal]],30%,IF($G$36,40%,Cdlac[[#This Row],[iAMI]])),"")</f>
        <v/>
      </c>
      <c r="P35" s="1267" t="str" cm="1">
        <f t="array" ref="P35">IF(Cdlac[[#This Row],[Quantity]]&gt;0,INDEX(TcacRents,$P$18,Cdlac[[#This Row],[Bedrooms]]+1)*Cdlac[[#This Row],[AMI]],"")</f>
        <v/>
      </c>
      <c r="Q35" s="1267" t="str" cm="1">
        <f t="array" ref="Q35">IF(Cdlac[[#This Row],[Quantity]]&gt;0,INDEX(HudFmrs,$P$18,Cdlac[[#This Row],[Bedrooms]]+1),"")</f>
        <v/>
      </c>
      <c r="R35" s="1267" t="str">
        <f>IF(Cdlac[[#This Row],[Quantity]]&gt;0,MAX(0,Cdlac[[#This Row],[Fair Market Rent]]-Cdlac[[#This Row],[Restricted Rent]]),"")</f>
        <v/>
      </c>
      <c r="S35" s="1266" t="str">
        <f>IF(Cdlac[[#This Row],[Quantity]]&gt;0,AND(Application!AK743&lt;&gt;"N/A",Application!AK743&lt;&gt;"")*Cdlac[[#This Row],[Quantity]],"")</f>
        <v/>
      </c>
      <c r="T35" s="1266" t="b">
        <f>AND('Subsidy Contract Calculation'!F19&gt;0,'Subsidy Contract Calculation'!C19="Federal",Cdlac[[#This Row],[Quantity]]&gt;0)</f>
        <v>0</v>
      </c>
    </row>
    <row r="36" spans="2:20" ht="15" customHeight="1">
      <c r="E36" s="1220" t="s">
        <v>2561</v>
      </c>
      <c r="G36" s="1240" t="b">
        <f>G35&lt;40%</f>
        <v>0</v>
      </c>
      <c r="L36" s="1266" t="str">
        <f>IFERROR(MIN(4,MATCH(Application!B744,UnitSizes,0)-1),"")</f>
        <v/>
      </c>
      <c r="M36" s="1267">
        <f>Application!G744</f>
        <v>0</v>
      </c>
      <c r="N36" s="1223">
        <f>Application!AC744</f>
        <v>0</v>
      </c>
      <c r="O36" s="1223" t="str">
        <f>IF(Cdlac[[#This Row],[Quantity]]&gt;0,IF(Cdlac[[#This Row],[Federal]],30%,IF($G$36,40%,Cdlac[[#This Row],[iAMI]])),"")</f>
        <v/>
      </c>
      <c r="P36" s="1267" t="str" cm="1">
        <f t="array" ref="P36">IF(Cdlac[[#This Row],[Quantity]]&gt;0,INDEX(TcacRents,$P$18,Cdlac[[#This Row],[Bedrooms]]+1)*Cdlac[[#This Row],[AMI]],"")</f>
        <v/>
      </c>
      <c r="Q36" s="1267" t="str" cm="1">
        <f t="array" ref="Q36">IF(Cdlac[[#This Row],[Quantity]]&gt;0,INDEX(HudFmrs,$P$18,Cdlac[[#This Row],[Bedrooms]]+1),"")</f>
        <v/>
      </c>
      <c r="R36" s="1267" t="str">
        <f>IF(Cdlac[[#This Row],[Quantity]]&gt;0,MAX(0,Cdlac[[#This Row],[Fair Market Rent]]-Cdlac[[#This Row],[Restricted Rent]]),"")</f>
        <v/>
      </c>
      <c r="S36" s="1266" t="str">
        <f>IF(Cdlac[[#This Row],[Quantity]]&gt;0,AND(Application!AK744&lt;&gt;"N/A",Application!AK744&lt;&gt;"")*Cdlac[[#This Row],[Quantity]],"")</f>
        <v/>
      </c>
      <c r="T36" s="1266" t="b">
        <f>AND('Subsidy Contract Calculation'!F20&gt;0,'Subsidy Contract Calculation'!C20="Federal",Cdlac[[#This Row],[Quantity]]&gt;0)</f>
        <v>0</v>
      </c>
    </row>
    <row r="37" spans="2:20" ht="15" customHeight="1">
      <c r="L37" s="1266" t="str">
        <f>IFERROR(MIN(4,MATCH(Application!B745,UnitSizes,0)-1),"")</f>
        <v/>
      </c>
      <c r="M37" s="1267">
        <f>Application!G745</f>
        <v>0</v>
      </c>
      <c r="N37" s="1223">
        <f>Application!AC745</f>
        <v>0</v>
      </c>
      <c r="O37" s="1223" t="str">
        <f>IF(Cdlac[[#This Row],[Quantity]]&gt;0,IF(Cdlac[[#This Row],[Federal]],30%,IF($G$36,40%,Cdlac[[#This Row],[iAMI]])),"")</f>
        <v/>
      </c>
      <c r="P37" s="1267" t="str" cm="1">
        <f t="array" ref="P37">IF(Cdlac[[#This Row],[Quantity]]&gt;0,INDEX(TcacRents,$P$18,Cdlac[[#This Row],[Bedrooms]]+1)*Cdlac[[#This Row],[AMI]],"")</f>
        <v/>
      </c>
      <c r="Q37" s="1267" t="str" cm="1">
        <f t="array" ref="Q37">IF(Cdlac[[#This Row],[Quantity]]&gt;0,INDEX(HudFmrs,$P$18,Cdlac[[#This Row],[Bedrooms]]+1),"")</f>
        <v/>
      </c>
      <c r="R37" s="1267" t="str">
        <f>IF(Cdlac[[#This Row],[Quantity]]&gt;0,MAX(0,Cdlac[[#This Row],[Fair Market Rent]]-Cdlac[[#This Row],[Restricted Rent]]),"")</f>
        <v/>
      </c>
      <c r="S37" s="1266" t="str">
        <f>IF(Cdlac[[#This Row],[Quantity]]&gt;0,AND(Application!AK745&lt;&gt;"N/A",Application!AK745&lt;&gt;"")*Cdlac[[#This Row],[Quantity]],"")</f>
        <v/>
      </c>
      <c r="T37" s="1266" t="b">
        <f>AND('Subsidy Contract Calculation'!F21&gt;0,'Subsidy Contract Calculation'!C21="Federal",Cdlac[[#This Row],[Quantity]]&gt;0)</f>
        <v>0</v>
      </c>
    </row>
    <row r="38" spans="2:20" ht="15" customHeight="1">
      <c r="E38" s="1220" t="s">
        <v>2562</v>
      </c>
      <c r="G38" s="1241">
        <f>SUMPRODUCT(Cdlac[Quantity],Cdlac[Delta])</f>
        <v>69912.599999999991</v>
      </c>
      <c r="L38" s="1266" t="str">
        <f>IFERROR(MIN(4,MATCH(Application!B746,UnitSizes,0)-1),"")</f>
        <v/>
      </c>
      <c r="M38" s="1267">
        <f>Application!G746</f>
        <v>0</v>
      </c>
      <c r="N38" s="1223">
        <f>Application!AC746</f>
        <v>0</v>
      </c>
      <c r="O38" s="1223" t="str">
        <f>IF(Cdlac[[#This Row],[Quantity]]&gt;0,IF(Cdlac[[#This Row],[Federal]],30%,IF($G$36,40%,Cdlac[[#This Row],[iAMI]])),"")</f>
        <v/>
      </c>
      <c r="P38" s="1267" t="str" cm="1">
        <f t="array" ref="P38">IF(Cdlac[[#This Row],[Quantity]]&gt;0,INDEX(TcacRents,$P$18,Cdlac[[#This Row],[Bedrooms]]+1)*Cdlac[[#This Row],[AMI]],"")</f>
        <v/>
      </c>
      <c r="Q38" s="1267" t="str" cm="1">
        <f t="array" ref="Q38">IF(Cdlac[[#This Row],[Quantity]]&gt;0,INDEX(HudFmrs,$P$18,Cdlac[[#This Row],[Bedrooms]]+1),"")</f>
        <v/>
      </c>
      <c r="R38" s="1267" t="str">
        <f>IF(Cdlac[[#This Row],[Quantity]]&gt;0,MAX(0,Cdlac[[#This Row],[Fair Market Rent]]-Cdlac[[#This Row],[Restricted Rent]]),"")</f>
        <v/>
      </c>
      <c r="S38" s="1266" t="str">
        <f>IF(Cdlac[[#This Row],[Quantity]]&gt;0,AND(Application!AK746&lt;&gt;"N/A",Application!AK746&lt;&gt;"")*Cdlac[[#This Row],[Quantity]],"")</f>
        <v/>
      </c>
      <c r="T38" s="1266" t="b">
        <f>AND('Subsidy Contract Calculation'!F22&gt;0,'Subsidy Contract Calculation'!C22="Federal",Cdlac[[#This Row],[Quantity]]&gt;0)</f>
        <v>0</v>
      </c>
    </row>
    <row r="39" spans="2:20" ht="15" customHeight="1">
      <c r="E39" s="1233" t="s">
        <v>2563</v>
      </c>
      <c r="F39" s="1235" t="s">
        <v>2558</v>
      </c>
      <c r="G39" s="1242">
        <f>12*15</f>
        <v>180</v>
      </c>
      <c r="L39" s="1266" t="str">
        <f>IFERROR(MIN(4,MATCH(Application!B747,UnitSizes,0)-1),"")</f>
        <v/>
      </c>
      <c r="M39" s="1267">
        <f>Application!G747</f>
        <v>0</v>
      </c>
      <c r="N39" s="1223">
        <f>Application!AC747</f>
        <v>0</v>
      </c>
      <c r="O39" s="1223" t="str">
        <f>IF(Cdlac[[#This Row],[Quantity]]&gt;0,IF(Cdlac[[#This Row],[Federal]],30%,IF($G$36,40%,Cdlac[[#This Row],[iAMI]])),"")</f>
        <v/>
      </c>
      <c r="P39" s="1267" t="str" cm="1">
        <f t="array" ref="P39">IF(Cdlac[[#This Row],[Quantity]]&gt;0,INDEX(TcacRents,$P$18,Cdlac[[#This Row],[Bedrooms]]+1)*Cdlac[[#This Row],[AMI]],"")</f>
        <v/>
      </c>
      <c r="Q39" s="1267" t="str" cm="1">
        <f t="array" ref="Q39">IF(Cdlac[[#This Row],[Quantity]]&gt;0,INDEX(HudFmrs,$P$18,Cdlac[[#This Row],[Bedrooms]]+1),"")</f>
        <v/>
      </c>
      <c r="R39" s="1267" t="str">
        <f>IF(Cdlac[[#This Row],[Quantity]]&gt;0,MAX(0,Cdlac[[#This Row],[Fair Market Rent]]-Cdlac[[#This Row],[Restricted Rent]]),"")</f>
        <v/>
      </c>
      <c r="S39" s="1266" t="str">
        <f>IF(Cdlac[[#This Row],[Quantity]]&gt;0,AND(Application!AK747&lt;&gt;"N/A",Application!AK747&lt;&gt;"")*Cdlac[[#This Row],[Quantity]],"")</f>
        <v/>
      </c>
      <c r="T39" s="1266" t="b">
        <f>AND('Subsidy Contract Calculation'!F23&gt;0,'Subsidy Contract Calculation'!C23="Federal",Cdlac[[#This Row],[Quantity]]&gt;0)</f>
        <v>0</v>
      </c>
    </row>
    <row r="40" spans="2:20" ht="15" customHeight="1">
      <c r="E40" s="1243" t="s">
        <v>2564</v>
      </c>
      <c r="F40" s="1166"/>
      <c r="G40" s="1244">
        <f>G38*G39</f>
        <v>12584267.999999998</v>
      </c>
      <c r="L40" s="1266" t="str">
        <f>IFERROR(MIN(4,MATCH(Application!B748,UnitSizes,0)-1),"")</f>
        <v/>
      </c>
      <c r="M40" s="1267">
        <f>Application!G748</f>
        <v>0</v>
      </c>
      <c r="N40" s="1223">
        <f>Application!AC748</f>
        <v>0</v>
      </c>
      <c r="O40" s="1223" t="str">
        <f>IF(Cdlac[[#This Row],[Quantity]]&gt;0,IF(Cdlac[[#This Row],[Federal]],30%,IF($G$36,40%,Cdlac[[#This Row],[iAMI]])),"")</f>
        <v/>
      </c>
      <c r="P40" s="1267" t="str" cm="1">
        <f t="array" ref="P40">IF(Cdlac[[#This Row],[Quantity]]&gt;0,INDEX(TcacRents,$P$18,Cdlac[[#This Row],[Bedrooms]]+1)*Cdlac[[#This Row],[AMI]],"")</f>
        <v/>
      </c>
      <c r="Q40" s="1267" t="str" cm="1">
        <f t="array" ref="Q40">IF(Cdlac[[#This Row],[Quantity]]&gt;0,INDEX(HudFmrs,$P$18,Cdlac[[#This Row],[Bedrooms]]+1),"")</f>
        <v/>
      </c>
      <c r="R40" s="1267" t="str">
        <f>IF(Cdlac[[#This Row],[Quantity]]&gt;0,MAX(0,Cdlac[[#This Row],[Fair Market Rent]]-Cdlac[[#This Row],[Restricted Rent]]),"")</f>
        <v/>
      </c>
      <c r="S40" s="1266" t="str">
        <f>IF(Cdlac[[#This Row],[Quantity]]&gt;0,AND(Application!AK748&lt;&gt;"N/A",Application!AK748&lt;&gt;"")*Cdlac[[#This Row],[Quantity]],"")</f>
        <v/>
      </c>
      <c r="T40" s="1266" t="b">
        <f>AND('Subsidy Contract Calculation'!F24&gt;0,'Subsidy Contract Calculation'!C24="Federal",Cdlac[[#This Row],[Quantity]]&gt;0)</f>
        <v>0</v>
      </c>
    </row>
    <row r="41" spans="2:20" ht="15" customHeight="1">
      <c r="L41" s="1266" t="str">
        <f>IFERROR(MIN(4,MATCH(Application!B749,UnitSizes,0)-1),"")</f>
        <v/>
      </c>
      <c r="M41" s="1267">
        <f>Application!G749</f>
        <v>0</v>
      </c>
      <c r="N41" s="1223">
        <f>Application!AC749</f>
        <v>0</v>
      </c>
      <c r="O41" s="1223" t="str">
        <f>IF(Cdlac[[#This Row],[Quantity]]&gt;0,IF(Cdlac[[#This Row],[Federal]],30%,IF($G$36,40%,Cdlac[[#This Row],[iAMI]])),"")</f>
        <v/>
      </c>
      <c r="P41" s="1267" t="str" cm="1">
        <f t="array" ref="P41">IF(Cdlac[[#This Row],[Quantity]]&gt;0,INDEX(TcacRents,$P$18,Cdlac[[#This Row],[Bedrooms]]+1)*Cdlac[[#This Row],[AMI]],"")</f>
        <v/>
      </c>
      <c r="Q41" s="1267" t="str" cm="1">
        <f t="array" ref="Q41">IF(Cdlac[[#This Row],[Quantity]]&gt;0,INDEX(HudFmrs,$P$18,Cdlac[[#This Row],[Bedrooms]]+1),"")</f>
        <v/>
      </c>
      <c r="R41" s="1267" t="str">
        <f>IF(Cdlac[[#This Row],[Quantity]]&gt;0,MAX(0,Cdlac[[#This Row],[Fair Market Rent]]-Cdlac[[#This Row],[Restricted Rent]]),"")</f>
        <v/>
      </c>
      <c r="S41" s="1266" t="str">
        <f>IF(Cdlac[[#This Row],[Quantity]]&gt;0,AND(Application!AK749&lt;&gt;"N/A",Application!AK749&lt;&gt;"")*Cdlac[[#This Row],[Quantity]],"")</f>
        <v/>
      </c>
      <c r="T41" s="1266" t="b">
        <f>AND('Subsidy Contract Calculation'!F25&gt;0,'Subsidy Contract Calculation'!C25="Federal",Cdlac[[#This Row],[Quantity]]&gt;0)</f>
        <v>0</v>
      </c>
    </row>
    <row r="42" spans="2:20" ht="15" customHeight="1">
      <c r="B42" s="1217" t="str">
        <f>B11</f>
        <v>C. Special Needs Population Benefit</v>
      </c>
      <c r="C42" s="1218"/>
      <c r="D42" s="1218"/>
      <c r="E42" s="1218"/>
      <c r="F42" s="1218"/>
      <c r="G42" s="1218"/>
      <c r="H42" s="1218"/>
      <c r="I42" s="1219"/>
      <c r="L42" s="1266" t="str">
        <f>IFERROR(MIN(4,MATCH(Application!B750,UnitSizes,0)-1),"")</f>
        <v/>
      </c>
      <c r="M42" s="1267">
        <f>Application!G750</f>
        <v>0</v>
      </c>
      <c r="N42" s="1223">
        <f>Application!AC750</f>
        <v>0</v>
      </c>
      <c r="O42" s="1223" t="str">
        <f>IF(Cdlac[[#This Row],[Quantity]]&gt;0,IF(Cdlac[[#This Row],[Federal]],30%,IF($G$36,40%,Cdlac[[#This Row],[iAMI]])),"")</f>
        <v/>
      </c>
      <c r="P42" s="1267" t="str" cm="1">
        <f t="array" ref="P42">IF(Cdlac[[#This Row],[Quantity]]&gt;0,INDEX(TcacRents,$P$18,Cdlac[[#This Row],[Bedrooms]]+1)*Cdlac[[#This Row],[AMI]],"")</f>
        <v/>
      </c>
      <c r="Q42" s="1267" t="str" cm="1">
        <f t="array" ref="Q42">IF(Cdlac[[#This Row],[Quantity]]&gt;0,INDEX(HudFmrs,$P$18,Cdlac[[#This Row],[Bedrooms]]+1),"")</f>
        <v/>
      </c>
      <c r="R42" s="1267" t="str">
        <f>IF(Cdlac[[#This Row],[Quantity]]&gt;0,MAX(0,Cdlac[[#This Row],[Fair Market Rent]]-Cdlac[[#This Row],[Restricted Rent]]),"")</f>
        <v/>
      </c>
      <c r="S42" s="1266" t="str">
        <f>IF(Cdlac[[#This Row],[Quantity]]&gt;0,AND(Application!AK750&lt;&gt;"N/A",Application!AK750&lt;&gt;"")*Cdlac[[#This Row],[Quantity]],"")</f>
        <v/>
      </c>
      <c r="T42" s="1266" t="b">
        <f>AND('Subsidy Contract Calculation'!F26&gt;0,'Subsidy Contract Calculation'!C26="Federal",Cdlac[[#This Row],[Quantity]]&gt;0)</f>
        <v>0</v>
      </c>
    </row>
    <row r="43" spans="2:20" ht="15" customHeight="1">
      <c r="L43" s="1266" t="str">
        <f>IFERROR(MIN(4,MATCH(Application!B751,UnitSizes,0)-1),"")</f>
        <v/>
      </c>
      <c r="M43" s="1267">
        <f>Application!G751</f>
        <v>0</v>
      </c>
      <c r="N43" s="1223">
        <f>Application!AC751</f>
        <v>0</v>
      </c>
      <c r="O43" s="1223" t="str">
        <f>IF(Cdlac[[#This Row],[Quantity]]&gt;0,IF(Cdlac[[#This Row],[Federal]],30%,IF($G$36,40%,Cdlac[[#This Row],[iAMI]])),"")</f>
        <v/>
      </c>
      <c r="P43" s="1267" t="str" cm="1">
        <f t="array" ref="P43">IF(Cdlac[[#This Row],[Quantity]]&gt;0,INDEX(TcacRents,$P$18,Cdlac[[#This Row],[Bedrooms]]+1)*Cdlac[[#This Row],[AMI]],"")</f>
        <v/>
      </c>
      <c r="Q43" s="1267" t="str" cm="1">
        <f t="array" ref="Q43">IF(Cdlac[[#This Row],[Quantity]]&gt;0,INDEX(HudFmrs,$P$18,Cdlac[[#This Row],[Bedrooms]]+1),"")</f>
        <v/>
      </c>
      <c r="R43" s="1267" t="str">
        <f>IF(Cdlac[[#This Row],[Quantity]]&gt;0,MAX(0,Cdlac[[#This Row],[Fair Market Rent]]-Cdlac[[#This Row],[Restricted Rent]]),"")</f>
        <v/>
      </c>
      <c r="S43" s="1266" t="str">
        <f>IF(Cdlac[[#This Row],[Quantity]]&gt;0,AND(Application!AK751&lt;&gt;"N/A",Application!AK751&lt;&gt;"")*Cdlac[[#This Row],[Quantity]],"")</f>
        <v/>
      </c>
      <c r="T43" s="1266" t="b">
        <f>AND('Subsidy Contract Calculation'!F27&gt;0,'Subsidy Contract Calculation'!C27="Federal",Cdlac[[#This Row],[Quantity]]&gt;0)</f>
        <v>0</v>
      </c>
    </row>
    <row r="44" spans="2:20" ht="15" customHeight="1">
      <c r="E44" s="1233" t="s">
        <v>2565</v>
      </c>
      <c r="G44" s="1245">
        <f>S18</f>
        <v>43</v>
      </c>
      <c r="L44" s="1266" t="str">
        <f>IFERROR(MIN(4,MATCH(Application!B752,UnitSizes,0)-1),"")</f>
        <v/>
      </c>
      <c r="M44" s="1267">
        <f>Application!G752</f>
        <v>0</v>
      </c>
      <c r="N44" s="1223">
        <f>Application!AC752</f>
        <v>0</v>
      </c>
      <c r="O44" s="1246" t="str">
        <f>IF(Cdlac[[#This Row],[Quantity]]&gt;0,IF(Cdlac[[#This Row],[Federal]],30%,IF($G$36,40%,Cdlac[[#This Row],[iAMI]])),"")</f>
        <v/>
      </c>
      <c r="P44" s="1267" t="str" cm="1">
        <f t="array" ref="P44">IF(Cdlac[[#This Row],[Quantity]]&gt;0,INDEX(TcacRents,$P$18,Cdlac[[#This Row],[Bedrooms]]+1)*Cdlac[[#This Row],[AMI]],"")</f>
        <v/>
      </c>
      <c r="Q44" s="1267" t="str" cm="1">
        <f t="array" ref="Q44">IF(Cdlac[[#This Row],[Quantity]]&gt;0,INDEX(HudFmrs,$P$18,Cdlac[[#This Row],[Bedrooms]]+1),"")</f>
        <v/>
      </c>
      <c r="R44" s="1267" t="str">
        <f>IF(Cdlac[[#This Row],[Quantity]]&gt;0,MAX(0,Cdlac[[#This Row],[Fair Market Rent]]-Cdlac[[#This Row],[Restricted Rent]]),"")</f>
        <v/>
      </c>
      <c r="S44" s="1266" t="str">
        <f>IF(Cdlac[[#This Row],[Quantity]]&gt;0,AND(Application!AK752&lt;&gt;"N/A",Application!AK752&lt;&gt;"")*Cdlac[[#This Row],[Quantity]],"")</f>
        <v/>
      </c>
      <c r="T44" s="1266" t="b">
        <f>AND('Subsidy Contract Calculation'!F28&gt;0,'Subsidy Contract Calculation'!C28="Federal",Cdlac[[#This Row],[Quantity]]&gt;0)</f>
        <v>0</v>
      </c>
    </row>
    <row r="45" spans="2:20" ht="15" customHeight="1">
      <c r="E45" s="1233" t="s">
        <v>2566</v>
      </c>
      <c r="G45" s="1245">
        <f>ROUNDDOWN(E27*50%,0)</f>
        <v>35</v>
      </c>
    </row>
    <row r="46" spans="2:20" ht="15" customHeight="1">
      <c r="E46" s="1233"/>
      <c r="G46" s="1245"/>
    </row>
    <row r="47" spans="2:20" ht="15" customHeight="1">
      <c r="E47" s="1233" t="s">
        <v>2567</v>
      </c>
      <c r="G47" s="1234">
        <f>MIN(G44:G45)</f>
        <v>35</v>
      </c>
    </row>
    <row r="48" spans="2:20" ht="15" customHeight="1">
      <c r="E48" s="1233" t="s">
        <v>2557</v>
      </c>
      <c r="F48" s="1235" t="s">
        <v>2558</v>
      </c>
      <c r="G48" s="1247">
        <v>10000</v>
      </c>
    </row>
    <row r="49" spans="2:14" ht="15" customHeight="1">
      <c r="E49" s="1237" t="s">
        <v>2568</v>
      </c>
      <c r="F49" s="1166"/>
      <c r="G49" s="1244">
        <f>G47*G48</f>
        <v>350000</v>
      </c>
    </row>
    <row r="50" spans="2:14" ht="15" customHeight="1"/>
    <row r="51" spans="2:14" ht="15" customHeight="1">
      <c r="B51" s="1217" t="str">
        <f>B12</f>
        <v>D. Extremely Low Income Benefit</v>
      </c>
      <c r="C51" s="1218"/>
      <c r="D51" s="1218"/>
      <c r="E51" s="1218"/>
      <c r="F51" s="1218"/>
      <c r="G51" s="1218"/>
      <c r="H51" s="1218"/>
      <c r="I51" s="1219"/>
    </row>
    <row r="52" spans="2:14" ht="15" customHeight="1"/>
    <row r="53" spans="2:14" ht="15" customHeight="1">
      <c r="E53" s="1233" t="s">
        <v>2569</v>
      </c>
      <c r="G53" s="1248">
        <f>SUMIFS(Cdlac[Quantity],Cdlac[iAMI],"&lt;=30%")</f>
        <v>28</v>
      </c>
    </row>
    <row r="54" spans="2:14" ht="15" customHeight="1">
      <c r="E54" s="1233" t="s">
        <v>2566</v>
      </c>
      <c r="G54" s="1248">
        <f>ROUNDDOWN(E27*50%,0)</f>
        <v>35</v>
      </c>
    </row>
    <row r="55" spans="2:14" ht="15" customHeight="1">
      <c r="E55" s="1233"/>
      <c r="G55" s="1248"/>
    </row>
    <row r="56" spans="2:14" ht="15" customHeight="1">
      <c r="E56" s="1233" t="s">
        <v>2567</v>
      </c>
      <c r="G56" s="1234">
        <f>MIN(G53:G54)</f>
        <v>28</v>
      </c>
    </row>
    <row r="57" spans="2:14" ht="15" customHeight="1">
      <c r="E57" s="1233" t="s">
        <v>2557</v>
      </c>
      <c r="F57" s="1235" t="s">
        <v>2558</v>
      </c>
      <c r="G57" s="1247">
        <v>20000</v>
      </c>
    </row>
    <row r="58" spans="2:14" ht="15" customHeight="1">
      <c r="E58" s="1237" t="s">
        <v>2570</v>
      </c>
      <c r="F58" s="1166"/>
      <c r="G58" s="1244">
        <f>G56*G57</f>
        <v>560000</v>
      </c>
    </row>
    <row r="59" spans="2:14" ht="15" customHeight="1"/>
    <row r="60" spans="2:14" ht="15" customHeight="1">
      <c r="B60" s="1217" t="str">
        <f>B13</f>
        <v>E. Sustainability Benefit</v>
      </c>
      <c r="C60" s="1218"/>
      <c r="D60" s="1218"/>
      <c r="E60" s="1218"/>
      <c r="F60" s="1218"/>
      <c r="G60" s="1218"/>
      <c r="H60" s="1218"/>
      <c r="I60" s="1219"/>
    </row>
    <row r="61" spans="2:14" ht="15" customHeight="1" thickBot="1"/>
    <row r="62" spans="2:14" ht="15" customHeight="1">
      <c r="E62" s="1220" t="s">
        <v>2571</v>
      </c>
      <c r="G62" s="1234">
        <f>VLOOKUP('Points System'!$H$595,'Points System'!$AO$575:$AP$580,2,FALSE)</f>
        <v>4</v>
      </c>
      <c r="L62" s="1249" t="str">
        <f>'Points System'!H627</f>
        <v>(i)</v>
      </c>
      <c r="M62" s="2965" t="s">
        <v>2444</v>
      </c>
      <c r="N62" s="2966"/>
    </row>
    <row r="63" spans="2:14" ht="15" customHeight="1">
      <c r="E63" s="1220" t="s">
        <v>2557</v>
      </c>
      <c r="F63" s="1235" t="s">
        <v>2558</v>
      </c>
      <c r="G63" s="1250">
        <v>4000</v>
      </c>
      <c r="L63" s="1251" t="str">
        <f>'Points System'!H639</f>
        <v>N/A</v>
      </c>
      <c r="M63" s="2967" t="s">
        <v>2572</v>
      </c>
      <c r="N63" s="2968"/>
    </row>
    <row r="64" spans="2:14" ht="15" customHeight="1">
      <c r="E64" s="1220" t="s">
        <v>2573</v>
      </c>
      <c r="F64" s="1235" t="s">
        <v>2558</v>
      </c>
      <c r="G64" s="1252">
        <f>G27</f>
        <v>83.7</v>
      </c>
      <c r="L64" s="1251" t="str">
        <f>'Points System'!H674</f>
        <v>(i)</v>
      </c>
      <c r="M64" s="2967" t="s">
        <v>2574</v>
      </c>
      <c r="N64" s="2968"/>
    </row>
    <row r="65" spans="2:14" ht="15" customHeight="1">
      <c r="E65" s="1237" t="s">
        <v>2575</v>
      </c>
      <c r="F65" s="1166"/>
      <c r="G65" s="1244">
        <f>G62*G63*G64</f>
        <v>1339200</v>
      </c>
      <c r="L65" s="1251" t="str">
        <f>'Points System'!H694</f>
        <v>(i)</v>
      </c>
      <c r="M65" s="2967" t="s">
        <v>2576</v>
      </c>
      <c r="N65" s="2968"/>
    </row>
    <row r="66" spans="2:14" ht="15" customHeight="1">
      <c r="C66" s="1253"/>
      <c r="G66" s="1234"/>
      <c r="L66" s="1254" t="str">
        <f>'Points System'!H708</f>
        <v>N/A</v>
      </c>
      <c r="M66" s="2967" t="s">
        <v>2478</v>
      </c>
      <c r="N66" s="2968"/>
    </row>
    <row r="67" spans="2:14" ht="15" customHeight="1">
      <c r="E67" s="1220" t="s">
        <v>2577</v>
      </c>
      <c r="G67" s="1252">
        <f>COUNTIFS(L62:L69,"(i)")</f>
        <v>4</v>
      </c>
      <c r="L67" s="1251" t="str">
        <f>'Points System'!H720</f>
        <v>N/A</v>
      </c>
      <c r="M67" s="2967" t="s">
        <v>2578</v>
      </c>
      <c r="N67" s="2968"/>
    </row>
    <row r="68" spans="2:14" ht="15" customHeight="1">
      <c r="E68" s="1220" t="s">
        <v>2557</v>
      </c>
      <c r="F68" s="1235" t="s">
        <v>2558</v>
      </c>
      <c r="G68" s="1247">
        <v>4000</v>
      </c>
      <c r="L68" s="1251" t="str">
        <f>'Points System'!H736</f>
        <v>N/A</v>
      </c>
      <c r="M68" s="2967" t="s">
        <v>2579</v>
      </c>
      <c r="N68" s="2968"/>
    </row>
    <row r="69" spans="2:14" ht="15" customHeight="1" thickBot="1">
      <c r="E69" s="1237" t="s">
        <v>2580</v>
      </c>
      <c r="F69" s="1166"/>
      <c r="G69" s="1244">
        <f>G64*G67*G68</f>
        <v>1339200</v>
      </c>
      <c r="L69" s="1255" t="str">
        <f>'Points System'!H748</f>
        <v>(i)</v>
      </c>
      <c r="M69" s="2969" t="s">
        <v>2482</v>
      </c>
      <c r="N69" s="2970"/>
    </row>
    <row r="70" spans="2:14" ht="15" customHeight="1"/>
    <row r="71" spans="2:14" ht="15" customHeight="1">
      <c r="C71" s="1256" t="s">
        <v>2581</v>
      </c>
    </row>
    <row r="72" spans="2:14" ht="15" customHeight="1">
      <c r="C72" s="1253" t="s">
        <v>2582</v>
      </c>
      <c r="G72" s="1257"/>
    </row>
    <row r="73" spans="2:14" ht="15" customHeight="1">
      <c r="C73" s="1253" t="s">
        <v>2583</v>
      </c>
      <c r="G73" s="1257"/>
    </row>
    <row r="74" spans="2:14" ht="15" customHeight="1">
      <c r="C74" s="1253" t="s">
        <v>2584</v>
      </c>
      <c r="G74" s="1257"/>
    </row>
    <row r="75" spans="2:14" ht="15" customHeight="1">
      <c r="C75" s="1253" t="s">
        <v>2585</v>
      </c>
      <c r="G75" s="1257"/>
    </row>
    <row r="76" spans="2:14" ht="15" customHeight="1"/>
    <row r="77" spans="2:14" ht="15" customHeight="1">
      <c r="B77" s="1241"/>
      <c r="C77" s="1253"/>
      <c r="E77" s="1220" t="s">
        <v>2586</v>
      </c>
      <c r="G77" s="1248" t="b">
        <f>COUNTIFS(G72:G75,"Yes")&gt;=1</f>
        <v>0</v>
      </c>
    </row>
    <row r="78" spans="2:14" ht="15" customHeight="1">
      <c r="E78" s="1253"/>
    </row>
    <row r="79" spans="2:14" ht="15" customHeight="1">
      <c r="E79" s="1220" t="s">
        <v>2573</v>
      </c>
      <c r="F79" s="1235" t="s">
        <v>2558</v>
      </c>
      <c r="G79" s="1234">
        <f>G44</f>
        <v>43</v>
      </c>
    </row>
    <row r="80" spans="2:14" ht="15" customHeight="1">
      <c r="E80" s="1220" t="s">
        <v>2557</v>
      </c>
      <c r="F80" s="1235" t="s">
        <v>2558</v>
      </c>
      <c r="G80" s="1247">
        <v>25000</v>
      </c>
    </row>
    <row r="81" spans="2:14" ht="15" customHeight="1">
      <c r="E81" s="1237" t="s">
        <v>2587</v>
      </c>
      <c r="F81" s="1166"/>
      <c r="G81" s="1244">
        <f>G77*G80*G64</f>
        <v>0</v>
      </c>
    </row>
    <row r="82" spans="2:14" ht="15" customHeight="1">
      <c r="C82" s="1253"/>
      <c r="E82" s="1253"/>
    </row>
    <row r="83" spans="2:14" ht="15" customHeight="1">
      <c r="E83" s="1237" t="s">
        <v>2588</v>
      </c>
      <c r="G83" s="1244">
        <f>G81+G69+G65</f>
        <v>2678400</v>
      </c>
    </row>
    <row r="84" spans="2:14" ht="15" customHeight="1"/>
    <row r="85" spans="2:14" ht="15" customHeight="1">
      <c r="B85" s="1217" t="str">
        <f>B14</f>
        <v>F. Opportunity Benefit</v>
      </c>
      <c r="C85" s="1218"/>
      <c r="D85" s="1218"/>
      <c r="E85" s="1218"/>
      <c r="F85" s="1218"/>
      <c r="G85" s="1218"/>
      <c r="H85" s="1218"/>
      <c r="I85" s="1219"/>
    </row>
    <row r="86" spans="2:14" ht="15" customHeight="1" thickBot="1"/>
    <row r="87" spans="2:14" ht="15" customHeight="1">
      <c r="C87" s="1253" t="s">
        <v>2589</v>
      </c>
      <c r="G87" s="1257" t="s">
        <v>643</v>
      </c>
      <c r="L87" s="2971" t="s">
        <v>2590</v>
      </c>
      <c r="M87" s="2972"/>
      <c r="N87" s="1258">
        <v>30000</v>
      </c>
    </row>
    <row r="88" spans="2:14" ht="15" customHeight="1">
      <c r="C88" s="1253" t="s">
        <v>2591</v>
      </c>
      <c r="G88" s="1240" t="str">
        <f>IF(Application!D210="Large Family","Yes","No")</f>
        <v>No</v>
      </c>
      <c r="L88" s="2973" t="s">
        <v>2592</v>
      </c>
      <c r="M88" s="2974"/>
      <c r="N88" s="1259">
        <v>20000</v>
      </c>
    </row>
    <row r="89" spans="2:14" ht="15" customHeight="1" thickBot="1">
      <c r="C89" s="1253" t="s">
        <v>2593</v>
      </c>
      <c r="G89" s="1257" t="s">
        <v>643</v>
      </c>
      <c r="L89" s="2961" t="s">
        <v>2594</v>
      </c>
      <c r="M89" s="2962"/>
      <c r="N89" s="1260">
        <v>10000</v>
      </c>
    </row>
    <row r="90" spans="2:14" ht="15" customHeight="1">
      <c r="C90" s="1253" t="s">
        <v>2595</v>
      </c>
      <c r="G90" s="1165" t="str">
        <f>Application!T193</f>
        <v>Low Resource</v>
      </c>
    </row>
    <row r="91" spans="2:14" ht="15" customHeight="1">
      <c r="C91" s="1253"/>
    </row>
    <row r="92" spans="2:14" ht="15" customHeight="1">
      <c r="E92" s="1220" t="s">
        <v>2586</v>
      </c>
      <c r="G92" s="1248" t="b">
        <f>AND(COUNTIFS(G88:G89,"Yes")&gt;=1,G87="Yes")</f>
        <v>1</v>
      </c>
    </row>
    <row r="93" spans="2:14" ht="15" customHeight="1">
      <c r="E93" s="1220"/>
      <c r="G93" s="1248"/>
    </row>
    <row r="94" spans="2:14" ht="15" customHeight="1">
      <c r="E94" s="1220" t="s">
        <v>2557</v>
      </c>
      <c r="G94" s="1241">
        <f>IFERROR(INDEX(N87:N89,MATCH(LEFT(G90,17),L87:L89,0)),0)</f>
        <v>0</v>
      </c>
    </row>
    <row r="95" spans="2:14" ht="15" customHeight="1">
      <c r="E95" s="1220" t="str">
        <f>E64</f>
        <v>Bedroom-Adjusted Low-Income Units</v>
      </c>
      <c r="F95" s="1235" t="s">
        <v>2558</v>
      </c>
      <c r="G95" s="1234">
        <f>G27</f>
        <v>83.7</v>
      </c>
    </row>
    <row r="96" spans="2:14" ht="15" customHeight="1">
      <c r="D96" s="1166"/>
      <c r="E96" s="1237" t="s">
        <v>2596</v>
      </c>
      <c r="F96" s="1166"/>
      <c r="G96" s="1244">
        <f>G95*G94*G92</f>
        <v>0</v>
      </c>
    </row>
    <row r="97" spans="2:9" ht="15" customHeight="1"/>
    <row r="98" spans="2:9" ht="15" customHeight="1">
      <c r="B98" s="1217" t="s">
        <v>2597</v>
      </c>
      <c r="C98" s="1218"/>
      <c r="D98" s="1218"/>
      <c r="E98" s="1218"/>
      <c r="F98" s="1218"/>
      <c r="G98" s="1218"/>
      <c r="H98" s="1218"/>
      <c r="I98" s="1219"/>
    </row>
    <row r="99" spans="2:9" ht="15" customHeight="1"/>
    <row r="100" spans="2:9" ht="15" customHeight="1">
      <c r="F100" s="1261" t="s">
        <v>2598</v>
      </c>
      <c r="G100" s="1257" t="s">
        <v>640</v>
      </c>
    </row>
    <row r="101" spans="2:9" ht="15" customHeight="1">
      <c r="F101" s="1261"/>
    </row>
    <row r="102" spans="2:9" ht="15" customHeight="1">
      <c r="E102" s="1220" t="s">
        <v>2586</v>
      </c>
      <c r="G102" s="1248" t="b">
        <f>G100="Yes"</f>
        <v>0</v>
      </c>
    </row>
    <row r="103" spans="2:9" ht="15" customHeight="1"/>
    <row r="104" spans="2:9" ht="15" customHeight="1">
      <c r="E104" s="1220" t="str">
        <f>E64</f>
        <v>Bedroom-Adjusted Low-Income Units</v>
      </c>
      <c r="G104" s="1234">
        <f>G27</f>
        <v>83.7</v>
      </c>
    </row>
    <row r="105" spans="2:9" ht="15" customHeight="1">
      <c r="E105" s="1220" t="s">
        <v>2557</v>
      </c>
      <c r="F105" s="1235" t="s">
        <v>2558</v>
      </c>
      <c r="G105" s="1262">
        <v>20000</v>
      </c>
    </row>
    <row r="106" spans="2:9" ht="15" customHeight="1">
      <c r="E106" s="1237" t="s">
        <v>2599</v>
      </c>
      <c r="F106" s="1166"/>
      <c r="G106" s="1244">
        <f>G102*G105*G104</f>
        <v>0</v>
      </c>
    </row>
    <row r="107" spans="2:9" ht="15" customHeight="1"/>
    <row r="108" spans="2:9" ht="15" customHeight="1">
      <c r="B108" s="1217" t="s">
        <v>2600</v>
      </c>
      <c r="C108" s="1218"/>
      <c r="D108" s="1218"/>
      <c r="E108" s="1218"/>
      <c r="F108" s="1218"/>
      <c r="G108" s="1218"/>
      <c r="H108" s="1218"/>
      <c r="I108" s="1219"/>
    </row>
    <row r="109" spans="2:9" ht="15" customHeight="1"/>
    <row r="110" spans="2:9" ht="15" customHeight="1">
      <c r="E110" s="1220" t="s">
        <v>725</v>
      </c>
      <c r="G110" s="1165" t="str">
        <f>IF(Application!T189="","",Application!T189)</f>
        <v>Alameda</v>
      </c>
    </row>
    <row r="111" spans="2:9" ht="15" customHeight="1">
      <c r="E111" s="1220"/>
      <c r="G111" s="1241"/>
    </row>
    <row r="112" spans="2:9" ht="15" customHeight="1">
      <c r="E112" s="1220" t="str">
        <f>"2-Bedroom "&amp;G110&amp;" County Basis Limit"</f>
        <v>2-Bedroom Alameda County Basis Limit</v>
      </c>
      <c r="G112" s="1241">
        <f>Application!R971</f>
        <v>534400</v>
      </c>
    </row>
    <row r="113" spans="4:9" ht="15" customHeight="1">
      <c r="E113" s="1220" t="s">
        <v>2601</v>
      </c>
      <c r="G113" s="1241">
        <f>MEDIAN((Application!BR809:BR866))</f>
        <v>388000</v>
      </c>
    </row>
    <row r="114" spans="4:9" ht="15" customHeight="1">
      <c r="D114" s="1166"/>
      <c r="E114" s="1237" t="s">
        <v>2602</v>
      </c>
      <c r="F114" s="1263"/>
      <c r="G114" s="1264">
        <f>((G112-G113)/G113)*0.25</f>
        <v>9.4329896907216493E-2</v>
      </c>
      <c r="H114" s="1265"/>
      <c r="I114" s="1265"/>
    </row>
    <row r="115" spans="4:9" ht="15" customHeight="1">
      <c r="D115" s="1164"/>
      <c r="E115" s="1164"/>
    </row>
  </sheetData>
  <sheetProtection algorithmName="SHA-512" hashValue="D7Cf3UY19P+vrE2sSxZBqGMxwGBajbd0fUevBrhl9HfYlcCCc/xBRQF31jterFyGgiCemnxQEHuVzFaPdKtZ9g==" saltValue="2rzAc0XCpJQ2O8v+yRUTSg==" spinCount="100000" sheet="1" objects="1" scenarios="1"/>
  <mergeCells count="33">
    <mergeCell ref="L89:M89"/>
    <mergeCell ref="C27:D27"/>
    <mergeCell ref="M62:N62"/>
    <mergeCell ref="M63:N63"/>
    <mergeCell ref="M64:N64"/>
    <mergeCell ref="M65:N65"/>
    <mergeCell ref="M66:N66"/>
    <mergeCell ref="M67:N67"/>
    <mergeCell ref="M68:N68"/>
    <mergeCell ref="M69:N69"/>
    <mergeCell ref="L87:M87"/>
    <mergeCell ref="L88:M88"/>
    <mergeCell ref="B15:D15"/>
    <mergeCell ref="G15:H15"/>
    <mergeCell ref="B16:D16"/>
    <mergeCell ref="C20:C21"/>
    <mergeCell ref="D20:D21"/>
    <mergeCell ref="E20:E21"/>
    <mergeCell ref="F20:F21"/>
    <mergeCell ref="G20:G21"/>
    <mergeCell ref="B14:D14"/>
    <mergeCell ref="A1:J1"/>
    <mergeCell ref="B8:E8"/>
    <mergeCell ref="G8:I8"/>
    <mergeCell ref="B9:D9"/>
    <mergeCell ref="G9:H9"/>
    <mergeCell ref="B10:D10"/>
    <mergeCell ref="G10:H10"/>
    <mergeCell ref="B11:D11"/>
    <mergeCell ref="G11:H11"/>
    <mergeCell ref="B12:D12"/>
    <mergeCell ref="B13:D13"/>
    <mergeCell ref="G13:H13"/>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xr:uid="{00000000-0002-0000-0900-000000000000}">
      <formula1>"Yes,No"</formula1>
    </dataValidation>
    <dataValidation type="list" allowBlank="1" showInputMessage="1" showErrorMessage="1" sqref="G72:G75" xr:uid="{00000000-0002-0000-0900-000001000000}">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70" zoomScaleNormal="100" zoomScaleSheetLayoutView="100" workbookViewId="0">
      <selection activeCell="AB50" sqref="AB50:AF50"/>
    </sheetView>
  </sheetViews>
  <sheetFormatPr defaultColWidth="0" defaultRowHeight="0" customHeight="1" zeroHeight="1"/>
  <cols>
    <col min="1" max="1" width="1.5546875" style="495" customWidth="1"/>
    <col min="2" max="2" width="0.88671875" style="495" customWidth="1"/>
    <col min="3" max="18" width="2.5546875" style="495" customWidth="1"/>
    <col min="19" max="19" width="4" style="495" customWidth="1"/>
    <col min="20" max="39" width="2.6640625" style="495" customWidth="1"/>
    <col min="40" max="40" width="1.5546875" style="495" customWidth="1"/>
    <col min="41" max="76" width="2.5546875" style="495" hidden="1"/>
    <col min="77" max="256" width="2.5546875" style="382" hidden="1"/>
    <col min="257" max="257" width="1.5546875" style="382" hidden="1" customWidth="1"/>
    <col min="258" max="258" width="0.88671875" style="382" hidden="1" customWidth="1"/>
    <col min="259" max="274" width="2.5546875" style="382" hidden="1" customWidth="1"/>
    <col min="275" max="275" width="4" style="382" hidden="1" customWidth="1"/>
    <col min="276" max="279" width="2.5546875" style="382" hidden="1" customWidth="1"/>
    <col min="280" max="280" width="2.44140625" style="382" hidden="1" customWidth="1"/>
    <col min="281" max="284" width="2.5546875" style="382" hidden="1" customWidth="1"/>
    <col min="285" max="285" width="2.44140625" style="382" hidden="1" customWidth="1"/>
    <col min="286" max="289" width="2.5546875" style="382" hidden="1" customWidth="1"/>
    <col min="290" max="295" width="2.44140625" style="382" hidden="1" customWidth="1"/>
    <col min="296" max="296" width="1.5546875" style="382" hidden="1" customWidth="1"/>
    <col min="297" max="512" width="2.5546875" style="382" hidden="1"/>
    <col min="513" max="513" width="1.5546875" style="382" hidden="1" customWidth="1"/>
    <col min="514" max="514" width="0.88671875" style="382" hidden="1" customWidth="1"/>
    <col min="515" max="530" width="2.5546875" style="382" hidden="1" customWidth="1"/>
    <col min="531" max="531" width="4" style="382" hidden="1" customWidth="1"/>
    <col min="532" max="535" width="2.5546875" style="382" hidden="1" customWidth="1"/>
    <col min="536" max="536" width="2.44140625" style="382" hidden="1" customWidth="1"/>
    <col min="537" max="540" width="2.5546875" style="382" hidden="1" customWidth="1"/>
    <col min="541" max="541" width="2.44140625" style="382" hidden="1" customWidth="1"/>
    <col min="542" max="545" width="2.5546875" style="382" hidden="1" customWidth="1"/>
    <col min="546" max="551" width="2.44140625" style="382" hidden="1" customWidth="1"/>
    <col min="552" max="552" width="1.5546875" style="382" hidden="1" customWidth="1"/>
    <col min="553" max="768" width="2.5546875" style="382" hidden="1"/>
    <col min="769" max="769" width="1.5546875" style="382" hidden="1" customWidth="1"/>
    <col min="770" max="770" width="0.88671875" style="382" hidden="1" customWidth="1"/>
    <col min="771" max="786" width="2.5546875" style="382" hidden="1" customWidth="1"/>
    <col min="787" max="787" width="4" style="382" hidden="1" customWidth="1"/>
    <col min="788" max="791" width="2.5546875" style="382" hidden="1" customWidth="1"/>
    <col min="792" max="792" width="2.44140625" style="382" hidden="1" customWidth="1"/>
    <col min="793" max="796" width="2.5546875" style="382" hidden="1" customWidth="1"/>
    <col min="797" max="797" width="2.44140625" style="382" hidden="1" customWidth="1"/>
    <col min="798" max="801" width="2.5546875" style="382" hidden="1" customWidth="1"/>
    <col min="802" max="807" width="2.44140625" style="382" hidden="1" customWidth="1"/>
    <col min="808" max="808" width="1.5546875" style="382" hidden="1" customWidth="1"/>
    <col min="809" max="1024" width="2.5546875" style="382" hidden="1"/>
    <col min="1025" max="1025" width="1.5546875" style="382" hidden="1" customWidth="1"/>
    <col min="1026" max="1026" width="0.88671875" style="382" hidden="1" customWidth="1"/>
    <col min="1027" max="1042" width="2.5546875" style="382" hidden="1" customWidth="1"/>
    <col min="1043" max="1043" width="4" style="382" hidden="1" customWidth="1"/>
    <col min="1044" max="1047" width="2.5546875" style="382" hidden="1" customWidth="1"/>
    <col min="1048" max="1048" width="2.44140625" style="382" hidden="1" customWidth="1"/>
    <col min="1049" max="1052" width="2.5546875" style="382" hidden="1" customWidth="1"/>
    <col min="1053" max="1053" width="2.44140625" style="382" hidden="1" customWidth="1"/>
    <col min="1054" max="1057" width="2.5546875" style="382" hidden="1" customWidth="1"/>
    <col min="1058" max="1063" width="2.44140625" style="382" hidden="1" customWidth="1"/>
    <col min="1064" max="1064" width="1.5546875" style="382" hidden="1" customWidth="1"/>
    <col min="1065" max="1280" width="2.5546875" style="382" hidden="1"/>
    <col min="1281" max="1281" width="1.5546875" style="382" hidden="1" customWidth="1"/>
    <col min="1282" max="1282" width="0.88671875" style="382" hidden="1" customWidth="1"/>
    <col min="1283" max="1298" width="2.5546875" style="382" hidden="1" customWidth="1"/>
    <col min="1299" max="1299" width="4" style="382" hidden="1" customWidth="1"/>
    <col min="1300" max="1303" width="2.5546875" style="382" hidden="1" customWidth="1"/>
    <col min="1304" max="1304" width="2.44140625" style="382" hidden="1" customWidth="1"/>
    <col min="1305" max="1308" width="2.5546875" style="382" hidden="1" customWidth="1"/>
    <col min="1309" max="1309" width="2.44140625" style="382" hidden="1" customWidth="1"/>
    <col min="1310" max="1313" width="2.5546875" style="382" hidden="1" customWidth="1"/>
    <col min="1314" max="1319" width="2.44140625" style="382" hidden="1" customWidth="1"/>
    <col min="1320" max="1320" width="1.5546875" style="382" hidden="1" customWidth="1"/>
    <col min="1321" max="1536" width="2.5546875" style="382" hidden="1"/>
    <col min="1537" max="1537" width="1.5546875" style="382" hidden="1" customWidth="1"/>
    <col min="1538" max="1538" width="0.88671875" style="382" hidden="1" customWidth="1"/>
    <col min="1539" max="1554" width="2.5546875" style="382" hidden="1" customWidth="1"/>
    <col min="1555" max="1555" width="4" style="382" hidden="1" customWidth="1"/>
    <col min="1556" max="1559" width="2.5546875" style="382" hidden="1" customWidth="1"/>
    <col min="1560" max="1560" width="2.44140625" style="382" hidden="1" customWidth="1"/>
    <col min="1561" max="1564" width="2.5546875" style="382" hidden="1" customWidth="1"/>
    <col min="1565" max="1565" width="2.44140625" style="382" hidden="1" customWidth="1"/>
    <col min="1566" max="1569" width="2.5546875" style="382" hidden="1" customWidth="1"/>
    <col min="1570" max="1575" width="2.44140625" style="382" hidden="1" customWidth="1"/>
    <col min="1576" max="1576" width="1.5546875" style="382" hidden="1" customWidth="1"/>
    <col min="1577" max="1792" width="2.5546875" style="382" hidden="1"/>
    <col min="1793" max="1793" width="1.5546875" style="382" hidden="1" customWidth="1"/>
    <col min="1794" max="1794" width="0.88671875" style="382" hidden="1" customWidth="1"/>
    <col min="1795" max="1810" width="2.5546875" style="382" hidden="1" customWidth="1"/>
    <col min="1811" max="1811" width="4" style="382" hidden="1" customWidth="1"/>
    <col min="1812" max="1815" width="2.5546875" style="382" hidden="1" customWidth="1"/>
    <col min="1816" max="1816" width="2.44140625" style="382" hidden="1" customWidth="1"/>
    <col min="1817" max="1820" width="2.5546875" style="382" hidden="1" customWidth="1"/>
    <col min="1821" max="1821" width="2.44140625" style="382" hidden="1" customWidth="1"/>
    <col min="1822" max="1825" width="2.5546875" style="382" hidden="1" customWidth="1"/>
    <col min="1826" max="1831" width="2.44140625" style="382" hidden="1" customWidth="1"/>
    <col min="1832" max="1832" width="1.5546875" style="382" hidden="1" customWidth="1"/>
    <col min="1833" max="2048" width="2.5546875" style="382" hidden="1"/>
    <col min="2049" max="2049" width="1.5546875" style="382" hidden="1" customWidth="1"/>
    <col min="2050" max="2050" width="0.88671875" style="382" hidden="1" customWidth="1"/>
    <col min="2051" max="2066" width="2.5546875" style="382" hidden="1" customWidth="1"/>
    <col min="2067" max="2067" width="4" style="382" hidden="1" customWidth="1"/>
    <col min="2068" max="2071" width="2.5546875" style="382" hidden="1" customWidth="1"/>
    <col min="2072" max="2072" width="2.44140625" style="382" hidden="1" customWidth="1"/>
    <col min="2073" max="2076" width="2.5546875" style="382" hidden="1" customWidth="1"/>
    <col min="2077" max="2077" width="2.44140625" style="382" hidden="1" customWidth="1"/>
    <col min="2078" max="2081" width="2.5546875" style="382" hidden="1" customWidth="1"/>
    <col min="2082" max="2087" width="2.44140625" style="382" hidden="1" customWidth="1"/>
    <col min="2088" max="2088" width="1.5546875" style="382" hidden="1" customWidth="1"/>
    <col min="2089" max="2304" width="2.5546875" style="382" hidden="1"/>
    <col min="2305" max="2305" width="1.5546875" style="382" hidden="1" customWidth="1"/>
    <col min="2306" max="2306" width="0.88671875" style="382" hidden="1" customWidth="1"/>
    <col min="2307" max="2322" width="2.5546875" style="382" hidden="1" customWidth="1"/>
    <col min="2323" max="2323" width="4" style="382" hidden="1" customWidth="1"/>
    <col min="2324" max="2327" width="2.5546875" style="382" hidden="1" customWidth="1"/>
    <col min="2328" max="2328" width="2.44140625" style="382" hidden="1" customWidth="1"/>
    <col min="2329" max="2332" width="2.5546875" style="382" hidden="1" customWidth="1"/>
    <col min="2333" max="2333" width="2.44140625" style="382" hidden="1" customWidth="1"/>
    <col min="2334" max="2337" width="2.5546875" style="382" hidden="1" customWidth="1"/>
    <col min="2338" max="2343" width="2.44140625" style="382" hidden="1" customWidth="1"/>
    <col min="2344" max="2344" width="1.5546875" style="382" hidden="1" customWidth="1"/>
    <col min="2345" max="2560" width="2.5546875" style="382" hidden="1"/>
    <col min="2561" max="2561" width="1.5546875" style="382" hidden="1" customWidth="1"/>
    <col min="2562" max="2562" width="0.88671875" style="382" hidden="1" customWidth="1"/>
    <col min="2563" max="2578" width="2.5546875" style="382" hidden="1" customWidth="1"/>
    <col min="2579" max="2579" width="4" style="382" hidden="1" customWidth="1"/>
    <col min="2580" max="2583" width="2.5546875" style="382" hidden="1" customWidth="1"/>
    <col min="2584" max="2584" width="2.44140625" style="382" hidden="1" customWidth="1"/>
    <col min="2585" max="2588" width="2.5546875" style="382" hidden="1" customWidth="1"/>
    <col min="2589" max="2589" width="2.44140625" style="382" hidden="1" customWidth="1"/>
    <col min="2590" max="2593" width="2.5546875" style="382" hidden="1" customWidth="1"/>
    <col min="2594" max="2599" width="2.44140625" style="382" hidden="1" customWidth="1"/>
    <col min="2600" max="2600" width="1.5546875" style="382" hidden="1" customWidth="1"/>
    <col min="2601" max="2816" width="2.5546875" style="382" hidden="1"/>
    <col min="2817" max="2817" width="1.5546875" style="382" hidden="1" customWidth="1"/>
    <col min="2818" max="2818" width="0.88671875" style="382" hidden="1" customWidth="1"/>
    <col min="2819" max="2834" width="2.5546875" style="382" hidden="1" customWidth="1"/>
    <col min="2835" max="2835" width="4" style="382" hidden="1" customWidth="1"/>
    <col min="2836" max="2839" width="2.5546875" style="382" hidden="1" customWidth="1"/>
    <col min="2840" max="2840" width="2.44140625" style="382" hidden="1" customWidth="1"/>
    <col min="2841" max="2844" width="2.5546875" style="382" hidden="1" customWidth="1"/>
    <col min="2845" max="2845" width="2.44140625" style="382" hidden="1" customWidth="1"/>
    <col min="2846" max="2849" width="2.5546875" style="382" hidden="1" customWidth="1"/>
    <col min="2850" max="2855" width="2.44140625" style="382" hidden="1" customWidth="1"/>
    <col min="2856" max="2856" width="1.5546875" style="382" hidden="1" customWidth="1"/>
    <col min="2857" max="3072" width="2.5546875" style="382" hidden="1"/>
    <col min="3073" max="3073" width="1.5546875" style="382" hidden="1" customWidth="1"/>
    <col min="3074" max="3074" width="0.88671875" style="382" hidden="1" customWidth="1"/>
    <col min="3075" max="3090" width="2.5546875" style="382" hidden="1" customWidth="1"/>
    <col min="3091" max="3091" width="4" style="382" hidden="1" customWidth="1"/>
    <col min="3092" max="3095" width="2.5546875" style="382" hidden="1" customWidth="1"/>
    <col min="3096" max="3096" width="2.44140625" style="382" hidden="1" customWidth="1"/>
    <col min="3097" max="3100" width="2.5546875" style="382" hidden="1" customWidth="1"/>
    <col min="3101" max="3101" width="2.44140625" style="382" hidden="1" customWidth="1"/>
    <col min="3102" max="3105" width="2.5546875" style="382" hidden="1" customWidth="1"/>
    <col min="3106" max="3111" width="2.44140625" style="382" hidden="1" customWidth="1"/>
    <col min="3112" max="3112" width="1.5546875" style="382" hidden="1" customWidth="1"/>
    <col min="3113" max="3328" width="2.5546875" style="382" hidden="1"/>
    <col min="3329" max="3329" width="1.5546875" style="382" hidden="1" customWidth="1"/>
    <col min="3330" max="3330" width="0.88671875" style="382" hidden="1" customWidth="1"/>
    <col min="3331" max="3346" width="2.5546875" style="382" hidden="1" customWidth="1"/>
    <col min="3347" max="3347" width="4" style="382" hidden="1" customWidth="1"/>
    <col min="3348" max="3351" width="2.5546875" style="382" hidden="1" customWidth="1"/>
    <col min="3352" max="3352" width="2.44140625" style="382" hidden="1" customWidth="1"/>
    <col min="3353" max="3356" width="2.5546875" style="382" hidden="1" customWidth="1"/>
    <col min="3357" max="3357" width="2.44140625" style="382" hidden="1" customWidth="1"/>
    <col min="3358" max="3361" width="2.5546875" style="382" hidden="1" customWidth="1"/>
    <col min="3362" max="3367" width="2.44140625" style="382" hidden="1" customWidth="1"/>
    <col min="3368" max="3368" width="1.5546875" style="382" hidden="1" customWidth="1"/>
    <col min="3369" max="3584" width="2.5546875" style="382" hidden="1"/>
    <col min="3585" max="3585" width="1.5546875" style="382" hidden="1" customWidth="1"/>
    <col min="3586" max="3586" width="0.88671875" style="382" hidden="1" customWidth="1"/>
    <col min="3587" max="3602" width="2.5546875" style="382" hidden="1" customWidth="1"/>
    <col min="3603" max="3603" width="4" style="382" hidden="1" customWidth="1"/>
    <col min="3604" max="3607" width="2.5546875" style="382" hidden="1" customWidth="1"/>
    <col min="3608" max="3608" width="2.44140625" style="382" hidden="1" customWidth="1"/>
    <col min="3609" max="3612" width="2.5546875" style="382" hidden="1" customWidth="1"/>
    <col min="3613" max="3613" width="2.44140625" style="382" hidden="1" customWidth="1"/>
    <col min="3614" max="3617" width="2.5546875" style="382" hidden="1" customWidth="1"/>
    <col min="3618" max="3623" width="2.44140625" style="382" hidden="1" customWidth="1"/>
    <col min="3624" max="3624" width="1.5546875" style="382" hidden="1" customWidth="1"/>
    <col min="3625" max="3840" width="2.5546875" style="382" hidden="1"/>
    <col min="3841" max="3841" width="1.5546875" style="382" hidden="1" customWidth="1"/>
    <col min="3842" max="3842" width="0.88671875" style="382" hidden="1" customWidth="1"/>
    <col min="3843" max="3858" width="2.5546875" style="382" hidden="1" customWidth="1"/>
    <col min="3859" max="3859" width="4" style="382" hidden="1" customWidth="1"/>
    <col min="3860" max="3863" width="2.5546875" style="382" hidden="1" customWidth="1"/>
    <col min="3864" max="3864" width="2.44140625" style="382" hidden="1" customWidth="1"/>
    <col min="3865" max="3868" width="2.5546875" style="382" hidden="1" customWidth="1"/>
    <col min="3869" max="3869" width="2.44140625" style="382" hidden="1" customWidth="1"/>
    <col min="3870" max="3873" width="2.5546875" style="382" hidden="1" customWidth="1"/>
    <col min="3874" max="3879" width="2.44140625" style="382" hidden="1" customWidth="1"/>
    <col min="3880" max="3880" width="1.5546875" style="382" hidden="1" customWidth="1"/>
    <col min="3881" max="4096" width="2.5546875" style="382" hidden="1"/>
    <col min="4097" max="4097" width="1.5546875" style="382" hidden="1" customWidth="1"/>
    <col min="4098" max="4098" width="0.88671875" style="382" hidden="1" customWidth="1"/>
    <col min="4099" max="4114" width="2.5546875" style="382" hidden="1" customWidth="1"/>
    <col min="4115" max="4115" width="4" style="382" hidden="1" customWidth="1"/>
    <col min="4116" max="4119" width="2.5546875" style="382" hidden="1" customWidth="1"/>
    <col min="4120" max="4120" width="2.44140625" style="382" hidden="1" customWidth="1"/>
    <col min="4121" max="4124" width="2.5546875" style="382" hidden="1" customWidth="1"/>
    <col min="4125" max="4125" width="2.44140625" style="382" hidden="1" customWidth="1"/>
    <col min="4126" max="4129" width="2.5546875" style="382" hidden="1" customWidth="1"/>
    <col min="4130" max="4135" width="2.44140625" style="382" hidden="1" customWidth="1"/>
    <col min="4136" max="4136" width="1.5546875" style="382" hidden="1" customWidth="1"/>
    <col min="4137" max="4352" width="2.5546875" style="382" hidden="1"/>
    <col min="4353" max="4353" width="1.5546875" style="382" hidden="1" customWidth="1"/>
    <col min="4354" max="4354" width="0.88671875" style="382" hidden="1" customWidth="1"/>
    <col min="4355" max="4370" width="2.5546875" style="382" hidden="1" customWidth="1"/>
    <col min="4371" max="4371" width="4" style="382" hidden="1" customWidth="1"/>
    <col min="4372" max="4375" width="2.5546875" style="382" hidden="1" customWidth="1"/>
    <col min="4376" max="4376" width="2.44140625" style="382" hidden="1" customWidth="1"/>
    <col min="4377" max="4380" width="2.5546875" style="382" hidden="1" customWidth="1"/>
    <col min="4381" max="4381" width="2.44140625" style="382" hidden="1" customWidth="1"/>
    <col min="4382" max="4385" width="2.5546875" style="382" hidden="1" customWidth="1"/>
    <col min="4386" max="4391" width="2.44140625" style="382" hidden="1" customWidth="1"/>
    <col min="4392" max="4392" width="1.5546875" style="382" hidden="1" customWidth="1"/>
    <col min="4393" max="4608" width="2.5546875" style="382" hidden="1"/>
    <col min="4609" max="4609" width="1.5546875" style="382" hidden="1" customWidth="1"/>
    <col min="4610" max="4610" width="0.88671875" style="382" hidden="1" customWidth="1"/>
    <col min="4611" max="4626" width="2.5546875" style="382" hidden="1" customWidth="1"/>
    <col min="4627" max="4627" width="4" style="382" hidden="1" customWidth="1"/>
    <col min="4628" max="4631" width="2.5546875" style="382" hidden="1" customWidth="1"/>
    <col min="4632" max="4632" width="2.44140625" style="382" hidden="1" customWidth="1"/>
    <col min="4633" max="4636" width="2.5546875" style="382" hidden="1" customWidth="1"/>
    <col min="4637" max="4637" width="2.44140625" style="382" hidden="1" customWidth="1"/>
    <col min="4638" max="4641" width="2.5546875" style="382" hidden="1" customWidth="1"/>
    <col min="4642" max="4647" width="2.44140625" style="382" hidden="1" customWidth="1"/>
    <col min="4648" max="4648" width="1.5546875" style="382" hidden="1" customWidth="1"/>
    <col min="4649" max="4864" width="2.5546875" style="382" hidden="1"/>
    <col min="4865" max="4865" width="1.5546875" style="382" hidden="1" customWidth="1"/>
    <col min="4866" max="4866" width="0.88671875" style="382" hidden="1" customWidth="1"/>
    <col min="4867" max="4882" width="2.5546875" style="382" hidden="1" customWidth="1"/>
    <col min="4883" max="4883" width="4" style="382" hidden="1" customWidth="1"/>
    <col min="4884" max="4887" width="2.5546875" style="382" hidden="1" customWidth="1"/>
    <col min="4888" max="4888" width="2.44140625" style="382" hidden="1" customWidth="1"/>
    <col min="4889" max="4892" width="2.5546875" style="382" hidden="1" customWidth="1"/>
    <col min="4893" max="4893" width="2.44140625" style="382" hidden="1" customWidth="1"/>
    <col min="4894" max="4897" width="2.5546875" style="382" hidden="1" customWidth="1"/>
    <col min="4898" max="4903" width="2.44140625" style="382" hidden="1" customWidth="1"/>
    <col min="4904" max="4904" width="1.5546875" style="382" hidden="1" customWidth="1"/>
    <col min="4905" max="5120" width="2.5546875" style="382" hidden="1"/>
    <col min="5121" max="5121" width="1.5546875" style="382" hidden="1" customWidth="1"/>
    <col min="5122" max="5122" width="0.88671875" style="382" hidden="1" customWidth="1"/>
    <col min="5123" max="5138" width="2.5546875" style="382" hidden="1" customWidth="1"/>
    <col min="5139" max="5139" width="4" style="382" hidden="1" customWidth="1"/>
    <col min="5140" max="5143" width="2.5546875" style="382" hidden="1" customWidth="1"/>
    <col min="5144" max="5144" width="2.44140625" style="382" hidden="1" customWidth="1"/>
    <col min="5145" max="5148" width="2.5546875" style="382" hidden="1" customWidth="1"/>
    <col min="5149" max="5149" width="2.44140625" style="382" hidden="1" customWidth="1"/>
    <col min="5150" max="5153" width="2.5546875" style="382" hidden="1" customWidth="1"/>
    <col min="5154" max="5159" width="2.44140625" style="382" hidden="1" customWidth="1"/>
    <col min="5160" max="5160" width="1.5546875" style="382" hidden="1" customWidth="1"/>
    <col min="5161" max="5376" width="2.5546875" style="382" hidden="1"/>
    <col min="5377" max="5377" width="1.5546875" style="382" hidden="1" customWidth="1"/>
    <col min="5378" max="5378" width="0.88671875" style="382" hidden="1" customWidth="1"/>
    <col min="5379" max="5394" width="2.5546875" style="382" hidden="1" customWidth="1"/>
    <col min="5395" max="5395" width="4" style="382" hidden="1" customWidth="1"/>
    <col min="5396" max="5399" width="2.5546875" style="382" hidden="1" customWidth="1"/>
    <col min="5400" max="5400" width="2.44140625" style="382" hidden="1" customWidth="1"/>
    <col min="5401" max="5404" width="2.5546875" style="382" hidden="1" customWidth="1"/>
    <col min="5405" max="5405" width="2.44140625" style="382" hidden="1" customWidth="1"/>
    <col min="5406" max="5409" width="2.5546875" style="382" hidden="1" customWidth="1"/>
    <col min="5410" max="5415" width="2.44140625" style="382" hidden="1" customWidth="1"/>
    <col min="5416" max="5416" width="1.5546875" style="382" hidden="1" customWidth="1"/>
    <col min="5417" max="5632" width="2.5546875" style="382" hidden="1"/>
    <col min="5633" max="5633" width="1.5546875" style="382" hidden="1" customWidth="1"/>
    <col min="5634" max="5634" width="0.88671875" style="382" hidden="1" customWidth="1"/>
    <col min="5635" max="5650" width="2.5546875" style="382" hidden="1" customWidth="1"/>
    <col min="5651" max="5651" width="4" style="382" hidden="1" customWidth="1"/>
    <col min="5652" max="5655" width="2.5546875" style="382" hidden="1" customWidth="1"/>
    <col min="5656" max="5656" width="2.44140625" style="382" hidden="1" customWidth="1"/>
    <col min="5657" max="5660" width="2.5546875" style="382" hidden="1" customWidth="1"/>
    <col min="5661" max="5661" width="2.44140625" style="382" hidden="1" customWidth="1"/>
    <col min="5662" max="5665" width="2.5546875" style="382" hidden="1" customWidth="1"/>
    <col min="5666" max="5671" width="2.44140625" style="382" hidden="1" customWidth="1"/>
    <col min="5672" max="5672" width="1.5546875" style="382" hidden="1" customWidth="1"/>
    <col min="5673" max="5888" width="2.5546875" style="382" hidden="1"/>
    <col min="5889" max="5889" width="1.5546875" style="382" hidden="1" customWidth="1"/>
    <col min="5890" max="5890" width="0.88671875" style="382" hidden="1" customWidth="1"/>
    <col min="5891" max="5906" width="2.5546875" style="382" hidden="1" customWidth="1"/>
    <col min="5907" max="5907" width="4" style="382" hidden="1" customWidth="1"/>
    <col min="5908" max="5911" width="2.5546875" style="382" hidden="1" customWidth="1"/>
    <col min="5912" max="5912" width="2.44140625" style="382" hidden="1" customWidth="1"/>
    <col min="5913" max="5916" width="2.5546875" style="382" hidden="1" customWidth="1"/>
    <col min="5917" max="5917" width="2.44140625" style="382" hidden="1" customWidth="1"/>
    <col min="5918" max="5921" width="2.5546875" style="382" hidden="1" customWidth="1"/>
    <col min="5922" max="5927" width="2.44140625" style="382" hidden="1" customWidth="1"/>
    <col min="5928" max="5928" width="1.5546875" style="382" hidden="1" customWidth="1"/>
    <col min="5929" max="6144" width="2.5546875" style="382" hidden="1"/>
    <col min="6145" max="6145" width="1.5546875" style="382" hidden="1" customWidth="1"/>
    <col min="6146" max="6146" width="0.88671875" style="382" hidden="1" customWidth="1"/>
    <col min="6147" max="6162" width="2.5546875" style="382" hidden="1" customWidth="1"/>
    <col min="6163" max="6163" width="4" style="382" hidden="1" customWidth="1"/>
    <col min="6164" max="6167" width="2.5546875" style="382" hidden="1" customWidth="1"/>
    <col min="6168" max="6168" width="2.44140625" style="382" hidden="1" customWidth="1"/>
    <col min="6169" max="6172" width="2.5546875" style="382" hidden="1" customWidth="1"/>
    <col min="6173" max="6173" width="2.44140625" style="382" hidden="1" customWidth="1"/>
    <col min="6174" max="6177" width="2.5546875" style="382" hidden="1" customWidth="1"/>
    <col min="6178" max="6183" width="2.44140625" style="382" hidden="1" customWidth="1"/>
    <col min="6184" max="6184" width="1.5546875" style="382" hidden="1" customWidth="1"/>
    <col min="6185" max="6400" width="2.5546875" style="382" hidden="1"/>
    <col min="6401" max="6401" width="1.5546875" style="382" hidden="1" customWidth="1"/>
    <col min="6402" max="6402" width="0.88671875" style="382" hidden="1" customWidth="1"/>
    <col min="6403" max="6418" width="2.5546875" style="382" hidden="1" customWidth="1"/>
    <col min="6419" max="6419" width="4" style="382" hidden="1" customWidth="1"/>
    <col min="6420" max="6423" width="2.5546875" style="382" hidden="1" customWidth="1"/>
    <col min="6424" max="6424" width="2.44140625" style="382" hidden="1" customWidth="1"/>
    <col min="6425" max="6428" width="2.5546875" style="382" hidden="1" customWidth="1"/>
    <col min="6429" max="6429" width="2.44140625" style="382" hidden="1" customWidth="1"/>
    <col min="6430" max="6433" width="2.5546875" style="382" hidden="1" customWidth="1"/>
    <col min="6434" max="6439" width="2.44140625" style="382" hidden="1" customWidth="1"/>
    <col min="6440" max="6440" width="1.5546875" style="382" hidden="1" customWidth="1"/>
    <col min="6441" max="6656" width="2.5546875" style="382" hidden="1"/>
    <col min="6657" max="6657" width="1.5546875" style="382" hidden="1" customWidth="1"/>
    <col min="6658" max="6658" width="0.88671875" style="382" hidden="1" customWidth="1"/>
    <col min="6659" max="6674" width="2.5546875" style="382" hidden="1" customWidth="1"/>
    <col min="6675" max="6675" width="4" style="382" hidden="1" customWidth="1"/>
    <col min="6676" max="6679" width="2.5546875" style="382" hidden="1" customWidth="1"/>
    <col min="6680" max="6680" width="2.44140625" style="382" hidden="1" customWidth="1"/>
    <col min="6681" max="6684" width="2.5546875" style="382" hidden="1" customWidth="1"/>
    <col min="6685" max="6685" width="2.44140625" style="382" hidden="1" customWidth="1"/>
    <col min="6686" max="6689" width="2.5546875" style="382" hidden="1" customWidth="1"/>
    <col min="6690" max="6695" width="2.44140625" style="382" hidden="1" customWidth="1"/>
    <col min="6696" max="6696" width="1.5546875" style="382" hidden="1" customWidth="1"/>
    <col min="6697" max="6912" width="2.5546875" style="382" hidden="1"/>
    <col min="6913" max="6913" width="1.5546875" style="382" hidden="1" customWidth="1"/>
    <col min="6914" max="6914" width="0.88671875" style="382" hidden="1" customWidth="1"/>
    <col min="6915" max="6930" width="2.5546875" style="382" hidden="1" customWidth="1"/>
    <col min="6931" max="6931" width="4" style="382" hidden="1" customWidth="1"/>
    <col min="6932" max="6935" width="2.5546875" style="382" hidden="1" customWidth="1"/>
    <col min="6936" max="6936" width="2.44140625" style="382" hidden="1" customWidth="1"/>
    <col min="6937" max="6940" width="2.5546875" style="382" hidden="1" customWidth="1"/>
    <col min="6941" max="6941" width="2.44140625" style="382" hidden="1" customWidth="1"/>
    <col min="6942" max="6945" width="2.5546875" style="382" hidden="1" customWidth="1"/>
    <col min="6946" max="6951" width="2.44140625" style="382" hidden="1" customWidth="1"/>
    <col min="6952" max="6952" width="1.5546875" style="382" hidden="1" customWidth="1"/>
    <col min="6953" max="7168" width="2.5546875" style="382" hidden="1"/>
    <col min="7169" max="7169" width="1.5546875" style="382" hidden="1" customWidth="1"/>
    <col min="7170" max="7170" width="0.88671875" style="382" hidden="1" customWidth="1"/>
    <col min="7171" max="7186" width="2.5546875" style="382" hidden="1" customWidth="1"/>
    <col min="7187" max="7187" width="4" style="382" hidden="1" customWidth="1"/>
    <col min="7188" max="7191" width="2.5546875" style="382" hidden="1" customWidth="1"/>
    <col min="7192" max="7192" width="2.44140625" style="382" hidden="1" customWidth="1"/>
    <col min="7193" max="7196" width="2.5546875" style="382" hidden="1" customWidth="1"/>
    <col min="7197" max="7197" width="2.44140625" style="382" hidden="1" customWidth="1"/>
    <col min="7198" max="7201" width="2.5546875" style="382" hidden="1" customWidth="1"/>
    <col min="7202" max="7207" width="2.44140625" style="382" hidden="1" customWidth="1"/>
    <col min="7208" max="7208" width="1.5546875" style="382" hidden="1" customWidth="1"/>
    <col min="7209" max="7424" width="2.5546875" style="382" hidden="1"/>
    <col min="7425" max="7425" width="1.5546875" style="382" hidden="1" customWidth="1"/>
    <col min="7426" max="7426" width="0.88671875" style="382" hidden="1" customWidth="1"/>
    <col min="7427" max="7442" width="2.5546875" style="382" hidden="1" customWidth="1"/>
    <col min="7443" max="7443" width="4" style="382" hidden="1" customWidth="1"/>
    <col min="7444" max="7447" width="2.5546875" style="382" hidden="1" customWidth="1"/>
    <col min="7448" max="7448" width="2.44140625" style="382" hidden="1" customWidth="1"/>
    <col min="7449" max="7452" width="2.5546875" style="382" hidden="1" customWidth="1"/>
    <col min="7453" max="7453" width="2.44140625" style="382" hidden="1" customWidth="1"/>
    <col min="7454" max="7457" width="2.5546875" style="382" hidden="1" customWidth="1"/>
    <col min="7458" max="7463" width="2.44140625" style="382" hidden="1" customWidth="1"/>
    <col min="7464" max="7464" width="1.5546875" style="382" hidden="1" customWidth="1"/>
    <col min="7465" max="7680" width="2.5546875" style="382" hidden="1"/>
    <col min="7681" max="7681" width="1.5546875" style="382" hidden="1" customWidth="1"/>
    <col min="7682" max="7682" width="0.88671875" style="382" hidden="1" customWidth="1"/>
    <col min="7683" max="7698" width="2.5546875" style="382" hidden="1" customWidth="1"/>
    <col min="7699" max="7699" width="4" style="382" hidden="1" customWidth="1"/>
    <col min="7700" max="7703" width="2.5546875" style="382" hidden="1" customWidth="1"/>
    <col min="7704" max="7704" width="2.44140625" style="382" hidden="1" customWidth="1"/>
    <col min="7705" max="7708" width="2.5546875" style="382" hidden="1" customWidth="1"/>
    <col min="7709" max="7709" width="2.44140625" style="382" hidden="1" customWidth="1"/>
    <col min="7710" max="7713" width="2.5546875" style="382" hidden="1" customWidth="1"/>
    <col min="7714" max="7719" width="2.44140625" style="382" hidden="1" customWidth="1"/>
    <col min="7720" max="7720" width="1.5546875" style="382" hidden="1" customWidth="1"/>
    <col min="7721" max="7936" width="2.5546875" style="382" hidden="1"/>
    <col min="7937" max="7937" width="1.5546875" style="382" hidden="1" customWidth="1"/>
    <col min="7938" max="7938" width="0.88671875" style="382" hidden="1" customWidth="1"/>
    <col min="7939" max="7954" width="2.5546875" style="382" hidden="1" customWidth="1"/>
    <col min="7955" max="7955" width="4" style="382" hidden="1" customWidth="1"/>
    <col min="7956" max="7959" width="2.5546875" style="382" hidden="1" customWidth="1"/>
    <col min="7960" max="7960" width="2.44140625" style="382" hidden="1" customWidth="1"/>
    <col min="7961" max="7964" width="2.5546875" style="382" hidden="1" customWidth="1"/>
    <col min="7965" max="7965" width="2.44140625" style="382" hidden="1" customWidth="1"/>
    <col min="7966" max="7969" width="2.5546875" style="382" hidden="1" customWidth="1"/>
    <col min="7970" max="7975" width="2.44140625" style="382" hidden="1" customWidth="1"/>
    <col min="7976" max="7976" width="1.5546875" style="382" hidden="1" customWidth="1"/>
    <col min="7977" max="8192" width="2.5546875" style="382" hidden="1"/>
    <col min="8193" max="8193" width="1.5546875" style="382" hidden="1" customWidth="1"/>
    <col min="8194" max="8194" width="0.88671875" style="382" hidden="1" customWidth="1"/>
    <col min="8195" max="8210" width="2.5546875" style="382" hidden="1" customWidth="1"/>
    <col min="8211" max="8211" width="4" style="382" hidden="1" customWidth="1"/>
    <col min="8212" max="8215" width="2.5546875" style="382" hidden="1" customWidth="1"/>
    <col min="8216" max="8216" width="2.44140625" style="382" hidden="1" customWidth="1"/>
    <col min="8217" max="8220" width="2.5546875" style="382" hidden="1" customWidth="1"/>
    <col min="8221" max="8221" width="2.44140625" style="382" hidden="1" customWidth="1"/>
    <col min="8222" max="8225" width="2.5546875" style="382" hidden="1" customWidth="1"/>
    <col min="8226" max="8231" width="2.44140625" style="382" hidden="1" customWidth="1"/>
    <col min="8232" max="8232" width="1.5546875" style="382" hidden="1" customWidth="1"/>
    <col min="8233" max="8448" width="2.5546875" style="382" hidden="1"/>
    <col min="8449" max="8449" width="1.5546875" style="382" hidden="1" customWidth="1"/>
    <col min="8450" max="8450" width="0.88671875" style="382" hidden="1" customWidth="1"/>
    <col min="8451" max="8466" width="2.5546875" style="382" hidden="1" customWidth="1"/>
    <col min="8467" max="8467" width="4" style="382" hidden="1" customWidth="1"/>
    <col min="8468" max="8471" width="2.5546875" style="382" hidden="1" customWidth="1"/>
    <col min="8472" max="8472" width="2.44140625" style="382" hidden="1" customWidth="1"/>
    <col min="8473" max="8476" width="2.5546875" style="382" hidden="1" customWidth="1"/>
    <col min="8477" max="8477" width="2.44140625" style="382" hidden="1" customWidth="1"/>
    <col min="8478" max="8481" width="2.5546875" style="382" hidden="1" customWidth="1"/>
    <col min="8482" max="8487" width="2.44140625" style="382" hidden="1" customWidth="1"/>
    <col min="8488" max="8488" width="1.5546875" style="382" hidden="1" customWidth="1"/>
    <col min="8489" max="8704" width="2.5546875" style="382" hidden="1"/>
    <col min="8705" max="8705" width="1.5546875" style="382" hidden="1" customWidth="1"/>
    <col min="8706" max="8706" width="0.88671875" style="382" hidden="1" customWidth="1"/>
    <col min="8707" max="8722" width="2.5546875" style="382" hidden="1" customWidth="1"/>
    <col min="8723" max="8723" width="4" style="382" hidden="1" customWidth="1"/>
    <col min="8724" max="8727" width="2.5546875" style="382" hidden="1" customWidth="1"/>
    <col min="8728" max="8728" width="2.44140625" style="382" hidden="1" customWidth="1"/>
    <col min="8729" max="8732" width="2.5546875" style="382" hidden="1" customWidth="1"/>
    <col min="8733" max="8733" width="2.44140625" style="382" hidden="1" customWidth="1"/>
    <col min="8734" max="8737" width="2.5546875" style="382" hidden="1" customWidth="1"/>
    <col min="8738" max="8743" width="2.44140625" style="382" hidden="1" customWidth="1"/>
    <col min="8744" max="8744" width="1.5546875" style="382" hidden="1" customWidth="1"/>
    <col min="8745" max="8960" width="2.5546875" style="382" hidden="1"/>
    <col min="8961" max="8961" width="1.5546875" style="382" hidden="1" customWidth="1"/>
    <col min="8962" max="8962" width="0.88671875" style="382" hidden="1" customWidth="1"/>
    <col min="8963" max="8978" width="2.5546875" style="382" hidden="1" customWidth="1"/>
    <col min="8979" max="8979" width="4" style="382" hidden="1" customWidth="1"/>
    <col min="8980" max="8983" width="2.5546875" style="382" hidden="1" customWidth="1"/>
    <col min="8984" max="8984" width="2.44140625" style="382" hidden="1" customWidth="1"/>
    <col min="8985" max="8988" width="2.5546875" style="382" hidden="1" customWidth="1"/>
    <col min="8989" max="8989" width="2.44140625" style="382" hidden="1" customWidth="1"/>
    <col min="8990" max="8993" width="2.5546875" style="382" hidden="1" customWidth="1"/>
    <col min="8994" max="8999" width="2.44140625" style="382" hidden="1" customWidth="1"/>
    <col min="9000" max="9000" width="1.5546875" style="382" hidden="1" customWidth="1"/>
    <col min="9001" max="9216" width="2.5546875" style="382" hidden="1"/>
    <col min="9217" max="9217" width="1.5546875" style="382" hidden="1" customWidth="1"/>
    <col min="9218" max="9218" width="0.88671875" style="382" hidden="1" customWidth="1"/>
    <col min="9219" max="9234" width="2.5546875" style="382" hidden="1" customWidth="1"/>
    <col min="9235" max="9235" width="4" style="382" hidden="1" customWidth="1"/>
    <col min="9236" max="9239" width="2.5546875" style="382" hidden="1" customWidth="1"/>
    <col min="9240" max="9240" width="2.44140625" style="382" hidden="1" customWidth="1"/>
    <col min="9241" max="9244" width="2.5546875" style="382" hidden="1" customWidth="1"/>
    <col min="9245" max="9245" width="2.44140625" style="382" hidden="1" customWidth="1"/>
    <col min="9246" max="9249" width="2.5546875" style="382" hidden="1" customWidth="1"/>
    <col min="9250" max="9255" width="2.44140625" style="382" hidden="1" customWidth="1"/>
    <col min="9256" max="9256" width="1.5546875" style="382" hidden="1" customWidth="1"/>
    <col min="9257" max="9472" width="2.5546875" style="382" hidden="1"/>
    <col min="9473" max="9473" width="1.5546875" style="382" hidden="1" customWidth="1"/>
    <col min="9474" max="9474" width="0.88671875" style="382" hidden="1" customWidth="1"/>
    <col min="9475" max="9490" width="2.5546875" style="382" hidden="1" customWidth="1"/>
    <col min="9491" max="9491" width="4" style="382" hidden="1" customWidth="1"/>
    <col min="9492" max="9495" width="2.5546875" style="382" hidden="1" customWidth="1"/>
    <col min="9496" max="9496" width="2.44140625" style="382" hidden="1" customWidth="1"/>
    <col min="9497" max="9500" width="2.5546875" style="382" hidden="1" customWidth="1"/>
    <col min="9501" max="9501" width="2.44140625" style="382" hidden="1" customWidth="1"/>
    <col min="9502" max="9505" width="2.5546875" style="382" hidden="1" customWidth="1"/>
    <col min="9506" max="9511" width="2.44140625" style="382" hidden="1" customWidth="1"/>
    <col min="9512" max="9512" width="1.5546875" style="382" hidden="1" customWidth="1"/>
    <col min="9513" max="9728" width="2.5546875" style="382" hidden="1"/>
    <col min="9729" max="9729" width="1.5546875" style="382" hidden="1" customWidth="1"/>
    <col min="9730" max="9730" width="0.88671875" style="382" hidden="1" customWidth="1"/>
    <col min="9731" max="9746" width="2.5546875" style="382" hidden="1" customWidth="1"/>
    <col min="9747" max="9747" width="4" style="382" hidden="1" customWidth="1"/>
    <col min="9748" max="9751" width="2.5546875" style="382" hidden="1" customWidth="1"/>
    <col min="9752" max="9752" width="2.44140625" style="382" hidden="1" customWidth="1"/>
    <col min="9753" max="9756" width="2.5546875" style="382" hidden="1" customWidth="1"/>
    <col min="9757" max="9757" width="2.44140625" style="382" hidden="1" customWidth="1"/>
    <col min="9758" max="9761" width="2.5546875" style="382" hidden="1" customWidth="1"/>
    <col min="9762" max="9767" width="2.44140625" style="382" hidden="1" customWidth="1"/>
    <col min="9768" max="9768" width="1.5546875" style="382" hidden="1" customWidth="1"/>
    <col min="9769" max="9984" width="2.5546875" style="382" hidden="1"/>
    <col min="9985" max="9985" width="1.5546875" style="382" hidden="1" customWidth="1"/>
    <col min="9986" max="9986" width="0.88671875" style="382" hidden="1" customWidth="1"/>
    <col min="9987" max="10002" width="2.5546875" style="382" hidden="1" customWidth="1"/>
    <col min="10003" max="10003" width="4" style="382" hidden="1" customWidth="1"/>
    <col min="10004" max="10007" width="2.5546875" style="382" hidden="1" customWidth="1"/>
    <col min="10008" max="10008" width="2.44140625" style="382" hidden="1" customWidth="1"/>
    <col min="10009" max="10012" width="2.5546875" style="382" hidden="1" customWidth="1"/>
    <col min="10013" max="10013" width="2.44140625" style="382" hidden="1" customWidth="1"/>
    <col min="10014" max="10017" width="2.5546875" style="382" hidden="1" customWidth="1"/>
    <col min="10018" max="10023" width="2.44140625" style="382" hidden="1" customWidth="1"/>
    <col min="10024" max="10024" width="1.5546875" style="382" hidden="1" customWidth="1"/>
    <col min="10025" max="10240" width="2.5546875" style="382" hidden="1"/>
    <col min="10241" max="10241" width="1.5546875" style="382" hidden="1" customWidth="1"/>
    <col min="10242" max="10242" width="0.88671875" style="382" hidden="1" customWidth="1"/>
    <col min="10243" max="10258" width="2.5546875" style="382" hidden="1" customWidth="1"/>
    <col min="10259" max="10259" width="4" style="382" hidden="1" customWidth="1"/>
    <col min="10260" max="10263" width="2.5546875" style="382" hidden="1" customWidth="1"/>
    <col min="10264" max="10264" width="2.44140625" style="382" hidden="1" customWidth="1"/>
    <col min="10265" max="10268" width="2.5546875" style="382" hidden="1" customWidth="1"/>
    <col min="10269" max="10269" width="2.44140625" style="382" hidden="1" customWidth="1"/>
    <col min="10270" max="10273" width="2.5546875" style="382" hidden="1" customWidth="1"/>
    <col min="10274" max="10279" width="2.44140625" style="382" hidden="1" customWidth="1"/>
    <col min="10280" max="10280" width="1.5546875" style="382" hidden="1" customWidth="1"/>
    <col min="10281" max="10496" width="2.5546875" style="382" hidden="1"/>
    <col min="10497" max="10497" width="1.5546875" style="382" hidden="1" customWidth="1"/>
    <col min="10498" max="10498" width="0.88671875" style="382" hidden="1" customWidth="1"/>
    <col min="10499" max="10514" width="2.5546875" style="382" hidden="1" customWidth="1"/>
    <col min="10515" max="10515" width="4" style="382" hidden="1" customWidth="1"/>
    <col min="10516" max="10519" width="2.5546875" style="382" hidden="1" customWidth="1"/>
    <col min="10520" max="10520" width="2.44140625" style="382" hidden="1" customWidth="1"/>
    <col min="10521" max="10524" width="2.5546875" style="382" hidden="1" customWidth="1"/>
    <col min="10525" max="10525" width="2.44140625" style="382" hidden="1" customWidth="1"/>
    <col min="10526" max="10529" width="2.5546875" style="382" hidden="1" customWidth="1"/>
    <col min="10530" max="10535" width="2.44140625" style="382" hidden="1" customWidth="1"/>
    <col min="10536" max="10536" width="1.5546875" style="382" hidden="1" customWidth="1"/>
    <col min="10537" max="10752" width="2.5546875" style="382" hidden="1"/>
    <col min="10753" max="10753" width="1.5546875" style="382" hidden="1" customWidth="1"/>
    <col min="10754" max="10754" width="0.88671875" style="382" hidden="1" customWidth="1"/>
    <col min="10755" max="10770" width="2.5546875" style="382" hidden="1" customWidth="1"/>
    <col min="10771" max="10771" width="4" style="382" hidden="1" customWidth="1"/>
    <col min="10772" max="10775" width="2.5546875" style="382" hidden="1" customWidth="1"/>
    <col min="10776" max="10776" width="2.44140625" style="382" hidden="1" customWidth="1"/>
    <col min="10777" max="10780" width="2.5546875" style="382" hidden="1" customWidth="1"/>
    <col min="10781" max="10781" width="2.44140625" style="382" hidden="1" customWidth="1"/>
    <col min="10782" max="10785" width="2.5546875" style="382" hidden="1" customWidth="1"/>
    <col min="10786" max="10791" width="2.44140625" style="382" hidden="1" customWidth="1"/>
    <col min="10792" max="10792" width="1.5546875" style="382" hidden="1" customWidth="1"/>
    <col min="10793" max="11008" width="2.5546875" style="382" hidden="1"/>
    <col min="11009" max="11009" width="1.5546875" style="382" hidden="1" customWidth="1"/>
    <col min="11010" max="11010" width="0.88671875" style="382" hidden="1" customWidth="1"/>
    <col min="11011" max="11026" width="2.5546875" style="382" hidden="1" customWidth="1"/>
    <col min="11027" max="11027" width="4" style="382" hidden="1" customWidth="1"/>
    <col min="11028" max="11031" width="2.5546875" style="382" hidden="1" customWidth="1"/>
    <col min="11032" max="11032" width="2.44140625" style="382" hidden="1" customWidth="1"/>
    <col min="11033" max="11036" width="2.5546875" style="382" hidden="1" customWidth="1"/>
    <col min="11037" max="11037" width="2.44140625" style="382" hidden="1" customWidth="1"/>
    <col min="11038" max="11041" width="2.5546875" style="382" hidden="1" customWidth="1"/>
    <col min="11042" max="11047" width="2.44140625" style="382" hidden="1" customWidth="1"/>
    <col min="11048" max="11048" width="1.5546875" style="382" hidden="1" customWidth="1"/>
    <col min="11049" max="11264" width="2.5546875" style="382" hidden="1"/>
    <col min="11265" max="11265" width="1.5546875" style="382" hidden="1" customWidth="1"/>
    <col min="11266" max="11266" width="0.88671875" style="382" hidden="1" customWidth="1"/>
    <col min="11267" max="11282" width="2.5546875" style="382" hidden="1" customWidth="1"/>
    <col min="11283" max="11283" width="4" style="382" hidden="1" customWidth="1"/>
    <col min="11284" max="11287" width="2.5546875" style="382" hidden="1" customWidth="1"/>
    <col min="11288" max="11288" width="2.44140625" style="382" hidden="1" customWidth="1"/>
    <col min="11289" max="11292" width="2.5546875" style="382" hidden="1" customWidth="1"/>
    <col min="11293" max="11293" width="2.44140625" style="382" hidden="1" customWidth="1"/>
    <col min="11294" max="11297" width="2.5546875" style="382" hidden="1" customWidth="1"/>
    <col min="11298" max="11303" width="2.44140625" style="382" hidden="1" customWidth="1"/>
    <col min="11304" max="11304" width="1.5546875" style="382" hidden="1" customWidth="1"/>
    <col min="11305" max="11520" width="2.5546875" style="382" hidden="1"/>
    <col min="11521" max="11521" width="1.5546875" style="382" hidden="1" customWidth="1"/>
    <col min="11522" max="11522" width="0.88671875" style="382" hidden="1" customWidth="1"/>
    <col min="11523" max="11538" width="2.5546875" style="382" hidden="1" customWidth="1"/>
    <col min="11539" max="11539" width="4" style="382" hidden="1" customWidth="1"/>
    <col min="11540" max="11543" width="2.5546875" style="382" hidden="1" customWidth="1"/>
    <col min="11544" max="11544" width="2.44140625" style="382" hidden="1" customWidth="1"/>
    <col min="11545" max="11548" width="2.5546875" style="382" hidden="1" customWidth="1"/>
    <col min="11549" max="11549" width="2.44140625" style="382" hidden="1" customWidth="1"/>
    <col min="11550" max="11553" width="2.5546875" style="382" hidden="1" customWidth="1"/>
    <col min="11554" max="11559" width="2.44140625" style="382" hidden="1" customWidth="1"/>
    <col min="11560" max="11560" width="1.5546875" style="382" hidden="1" customWidth="1"/>
    <col min="11561" max="11776" width="2.5546875" style="382" hidden="1"/>
    <col min="11777" max="11777" width="1.5546875" style="382" hidden="1" customWidth="1"/>
    <col min="11778" max="11778" width="0.88671875" style="382" hidden="1" customWidth="1"/>
    <col min="11779" max="11794" width="2.5546875" style="382" hidden="1" customWidth="1"/>
    <col min="11795" max="11795" width="4" style="382" hidden="1" customWidth="1"/>
    <col min="11796" max="11799" width="2.5546875" style="382" hidden="1" customWidth="1"/>
    <col min="11800" max="11800" width="2.44140625" style="382" hidden="1" customWidth="1"/>
    <col min="11801" max="11804" width="2.5546875" style="382" hidden="1" customWidth="1"/>
    <col min="11805" max="11805" width="2.44140625" style="382" hidden="1" customWidth="1"/>
    <col min="11806" max="11809" width="2.5546875" style="382" hidden="1" customWidth="1"/>
    <col min="11810" max="11815" width="2.44140625" style="382" hidden="1" customWidth="1"/>
    <col min="11816" max="11816" width="1.5546875" style="382" hidden="1" customWidth="1"/>
    <col min="11817" max="12032" width="2.5546875" style="382" hidden="1"/>
    <col min="12033" max="12033" width="1.5546875" style="382" hidden="1" customWidth="1"/>
    <col min="12034" max="12034" width="0.88671875" style="382" hidden="1" customWidth="1"/>
    <col min="12035" max="12050" width="2.5546875" style="382" hidden="1" customWidth="1"/>
    <col min="12051" max="12051" width="4" style="382" hidden="1" customWidth="1"/>
    <col min="12052" max="12055" width="2.5546875" style="382" hidden="1" customWidth="1"/>
    <col min="12056" max="12056" width="2.44140625" style="382" hidden="1" customWidth="1"/>
    <col min="12057" max="12060" width="2.5546875" style="382" hidden="1" customWidth="1"/>
    <col min="12061" max="12061" width="2.44140625" style="382" hidden="1" customWidth="1"/>
    <col min="12062" max="12065" width="2.5546875" style="382" hidden="1" customWidth="1"/>
    <col min="12066" max="12071" width="2.44140625" style="382" hidden="1" customWidth="1"/>
    <col min="12072" max="12072" width="1.5546875" style="382" hidden="1" customWidth="1"/>
    <col min="12073" max="12288" width="2.5546875" style="382" hidden="1"/>
    <col min="12289" max="12289" width="1.5546875" style="382" hidden="1" customWidth="1"/>
    <col min="12290" max="12290" width="0.88671875" style="382" hidden="1" customWidth="1"/>
    <col min="12291" max="12306" width="2.5546875" style="382" hidden="1" customWidth="1"/>
    <col min="12307" max="12307" width="4" style="382" hidden="1" customWidth="1"/>
    <col min="12308" max="12311" width="2.5546875" style="382" hidden="1" customWidth="1"/>
    <col min="12312" max="12312" width="2.44140625" style="382" hidden="1" customWidth="1"/>
    <col min="12313" max="12316" width="2.5546875" style="382" hidden="1" customWidth="1"/>
    <col min="12317" max="12317" width="2.44140625" style="382" hidden="1" customWidth="1"/>
    <col min="12318" max="12321" width="2.5546875" style="382" hidden="1" customWidth="1"/>
    <col min="12322" max="12327" width="2.44140625" style="382" hidden="1" customWidth="1"/>
    <col min="12328" max="12328" width="1.5546875" style="382" hidden="1" customWidth="1"/>
    <col min="12329" max="12544" width="2.5546875" style="382" hidden="1"/>
    <col min="12545" max="12545" width="1.5546875" style="382" hidden="1" customWidth="1"/>
    <col min="12546" max="12546" width="0.88671875" style="382" hidden="1" customWidth="1"/>
    <col min="12547" max="12562" width="2.5546875" style="382" hidden="1" customWidth="1"/>
    <col min="12563" max="12563" width="4" style="382" hidden="1" customWidth="1"/>
    <col min="12564" max="12567" width="2.5546875" style="382" hidden="1" customWidth="1"/>
    <col min="12568" max="12568" width="2.44140625" style="382" hidden="1" customWidth="1"/>
    <col min="12569" max="12572" width="2.5546875" style="382" hidden="1" customWidth="1"/>
    <col min="12573" max="12573" width="2.44140625" style="382" hidden="1" customWidth="1"/>
    <col min="12574" max="12577" width="2.5546875" style="382" hidden="1" customWidth="1"/>
    <col min="12578" max="12583" width="2.44140625" style="382" hidden="1" customWidth="1"/>
    <col min="12584" max="12584" width="1.5546875" style="382" hidden="1" customWidth="1"/>
    <col min="12585" max="12800" width="2.5546875" style="382" hidden="1"/>
    <col min="12801" max="12801" width="1.5546875" style="382" hidden="1" customWidth="1"/>
    <col min="12802" max="12802" width="0.88671875" style="382" hidden="1" customWidth="1"/>
    <col min="12803" max="12818" width="2.5546875" style="382" hidden="1" customWidth="1"/>
    <col min="12819" max="12819" width="4" style="382" hidden="1" customWidth="1"/>
    <col min="12820" max="12823" width="2.5546875" style="382" hidden="1" customWidth="1"/>
    <col min="12824" max="12824" width="2.44140625" style="382" hidden="1" customWidth="1"/>
    <col min="12825" max="12828" width="2.5546875" style="382" hidden="1" customWidth="1"/>
    <col min="12829" max="12829" width="2.44140625" style="382" hidden="1" customWidth="1"/>
    <col min="12830" max="12833" width="2.5546875" style="382" hidden="1" customWidth="1"/>
    <col min="12834" max="12839" width="2.44140625" style="382" hidden="1" customWidth="1"/>
    <col min="12840" max="12840" width="1.5546875" style="382" hidden="1" customWidth="1"/>
    <col min="12841" max="13056" width="2.5546875" style="382" hidden="1"/>
    <col min="13057" max="13057" width="1.5546875" style="382" hidden="1" customWidth="1"/>
    <col min="13058" max="13058" width="0.88671875" style="382" hidden="1" customWidth="1"/>
    <col min="13059" max="13074" width="2.5546875" style="382" hidden="1" customWidth="1"/>
    <col min="13075" max="13075" width="4" style="382" hidden="1" customWidth="1"/>
    <col min="13076" max="13079" width="2.5546875" style="382" hidden="1" customWidth="1"/>
    <col min="13080" max="13080" width="2.44140625" style="382" hidden="1" customWidth="1"/>
    <col min="13081" max="13084" width="2.5546875" style="382" hidden="1" customWidth="1"/>
    <col min="13085" max="13085" width="2.44140625" style="382" hidden="1" customWidth="1"/>
    <col min="13086" max="13089" width="2.5546875" style="382" hidden="1" customWidth="1"/>
    <col min="13090" max="13095" width="2.44140625" style="382" hidden="1" customWidth="1"/>
    <col min="13096" max="13096" width="1.5546875" style="382" hidden="1" customWidth="1"/>
    <col min="13097" max="13312" width="2.5546875" style="382" hidden="1"/>
    <col min="13313" max="13313" width="1.5546875" style="382" hidden="1" customWidth="1"/>
    <col min="13314" max="13314" width="0.88671875" style="382" hidden="1" customWidth="1"/>
    <col min="13315" max="13330" width="2.5546875" style="382" hidden="1" customWidth="1"/>
    <col min="13331" max="13331" width="4" style="382" hidden="1" customWidth="1"/>
    <col min="13332" max="13335" width="2.5546875" style="382" hidden="1" customWidth="1"/>
    <col min="13336" max="13336" width="2.44140625" style="382" hidden="1" customWidth="1"/>
    <col min="13337" max="13340" width="2.5546875" style="382" hidden="1" customWidth="1"/>
    <col min="13341" max="13341" width="2.44140625" style="382" hidden="1" customWidth="1"/>
    <col min="13342" max="13345" width="2.5546875" style="382" hidden="1" customWidth="1"/>
    <col min="13346" max="13351" width="2.44140625" style="382" hidden="1" customWidth="1"/>
    <col min="13352" max="13352" width="1.5546875" style="382" hidden="1" customWidth="1"/>
    <col min="13353" max="13568" width="2.5546875" style="382" hidden="1"/>
    <col min="13569" max="13569" width="1.5546875" style="382" hidden="1" customWidth="1"/>
    <col min="13570" max="13570" width="0.88671875" style="382" hidden="1" customWidth="1"/>
    <col min="13571" max="13586" width="2.5546875" style="382" hidden="1" customWidth="1"/>
    <col min="13587" max="13587" width="4" style="382" hidden="1" customWidth="1"/>
    <col min="13588" max="13591" width="2.5546875" style="382" hidden="1" customWidth="1"/>
    <col min="13592" max="13592" width="2.44140625" style="382" hidden="1" customWidth="1"/>
    <col min="13593" max="13596" width="2.5546875" style="382" hidden="1" customWidth="1"/>
    <col min="13597" max="13597" width="2.44140625" style="382" hidden="1" customWidth="1"/>
    <col min="13598" max="13601" width="2.5546875" style="382" hidden="1" customWidth="1"/>
    <col min="13602" max="13607" width="2.44140625" style="382" hidden="1" customWidth="1"/>
    <col min="13608" max="13608" width="1.5546875" style="382" hidden="1" customWidth="1"/>
    <col min="13609" max="13824" width="2.5546875" style="382" hidden="1"/>
    <col min="13825" max="13825" width="1.5546875" style="382" hidden="1" customWidth="1"/>
    <col min="13826" max="13826" width="0.88671875" style="382" hidden="1" customWidth="1"/>
    <col min="13827" max="13842" width="2.5546875" style="382" hidden="1" customWidth="1"/>
    <col min="13843" max="13843" width="4" style="382" hidden="1" customWidth="1"/>
    <col min="13844" max="13847" width="2.5546875" style="382" hidden="1" customWidth="1"/>
    <col min="13848" max="13848" width="2.44140625" style="382" hidden="1" customWidth="1"/>
    <col min="13849" max="13852" width="2.5546875" style="382" hidden="1" customWidth="1"/>
    <col min="13853" max="13853" width="2.44140625" style="382" hidden="1" customWidth="1"/>
    <col min="13854" max="13857" width="2.5546875" style="382" hidden="1" customWidth="1"/>
    <col min="13858" max="13863" width="2.44140625" style="382" hidden="1" customWidth="1"/>
    <col min="13864" max="13864" width="1.5546875" style="382" hidden="1" customWidth="1"/>
    <col min="13865" max="14080" width="2.5546875" style="382" hidden="1"/>
    <col min="14081" max="14081" width="1.5546875" style="382" hidden="1" customWidth="1"/>
    <col min="14082" max="14082" width="0.88671875" style="382" hidden="1" customWidth="1"/>
    <col min="14083" max="14098" width="2.5546875" style="382" hidden="1" customWidth="1"/>
    <col min="14099" max="14099" width="4" style="382" hidden="1" customWidth="1"/>
    <col min="14100" max="14103" width="2.5546875" style="382" hidden="1" customWidth="1"/>
    <col min="14104" max="14104" width="2.44140625" style="382" hidden="1" customWidth="1"/>
    <col min="14105" max="14108" width="2.5546875" style="382" hidden="1" customWidth="1"/>
    <col min="14109" max="14109" width="2.44140625" style="382" hidden="1" customWidth="1"/>
    <col min="14110" max="14113" width="2.5546875" style="382" hidden="1" customWidth="1"/>
    <col min="14114" max="14119" width="2.44140625" style="382" hidden="1" customWidth="1"/>
    <col min="14120" max="14120" width="1.5546875" style="382" hidden="1" customWidth="1"/>
    <col min="14121" max="14336" width="2.5546875" style="382" hidden="1"/>
    <col min="14337" max="14337" width="1.5546875" style="382" hidden="1" customWidth="1"/>
    <col min="14338" max="14338" width="0.88671875" style="382" hidden="1" customWidth="1"/>
    <col min="14339" max="14354" width="2.5546875" style="382" hidden="1" customWidth="1"/>
    <col min="14355" max="14355" width="4" style="382" hidden="1" customWidth="1"/>
    <col min="14356" max="14359" width="2.5546875" style="382" hidden="1" customWidth="1"/>
    <col min="14360" max="14360" width="2.44140625" style="382" hidden="1" customWidth="1"/>
    <col min="14361" max="14364" width="2.5546875" style="382" hidden="1" customWidth="1"/>
    <col min="14365" max="14365" width="2.44140625" style="382" hidden="1" customWidth="1"/>
    <col min="14366" max="14369" width="2.5546875" style="382" hidden="1" customWidth="1"/>
    <col min="14370" max="14375" width="2.44140625" style="382" hidden="1" customWidth="1"/>
    <col min="14376" max="14376" width="1.5546875" style="382" hidden="1" customWidth="1"/>
    <col min="14377" max="14592" width="2.5546875" style="382" hidden="1"/>
    <col min="14593" max="14593" width="1.5546875" style="382" hidden="1" customWidth="1"/>
    <col min="14594" max="14594" width="0.88671875" style="382" hidden="1" customWidth="1"/>
    <col min="14595" max="14610" width="2.5546875" style="382" hidden="1" customWidth="1"/>
    <col min="14611" max="14611" width="4" style="382" hidden="1" customWidth="1"/>
    <col min="14612" max="14615" width="2.5546875" style="382" hidden="1" customWidth="1"/>
    <col min="14616" max="14616" width="2.44140625" style="382" hidden="1" customWidth="1"/>
    <col min="14617" max="14620" width="2.5546875" style="382" hidden="1" customWidth="1"/>
    <col min="14621" max="14621" width="2.44140625" style="382" hidden="1" customWidth="1"/>
    <col min="14622" max="14625" width="2.5546875" style="382" hidden="1" customWidth="1"/>
    <col min="14626" max="14631" width="2.44140625" style="382" hidden="1" customWidth="1"/>
    <col min="14632" max="14632" width="1.5546875" style="382" hidden="1" customWidth="1"/>
    <col min="14633" max="14848" width="2.5546875" style="382" hidden="1"/>
    <col min="14849" max="14849" width="1.5546875" style="382" hidden="1" customWidth="1"/>
    <col min="14850" max="14850" width="0.88671875" style="382" hidden="1" customWidth="1"/>
    <col min="14851" max="14866" width="2.5546875" style="382" hidden="1" customWidth="1"/>
    <col min="14867" max="14867" width="4" style="382" hidden="1" customWidth="1"/>
    <col min="14868" max="14871" width="2.5546875" style="382" hidden="1" customWidth="1"/>
    <col min="14872" max="14872" width="2.44140625" style="382" hidden="1" customWidth="1"/>
    <col min="14873" max="14876" width="2.5546875" style="382" hidden="1" customWidth="1"/>
    <col min="14877" max="14877" width="2.44140625" style="382" hidden="1" customWidth="1"/>
    <col min="14878" max="14881" width="2.5546875" style="382" hidden="1" customWidth="1"/>
    <col min="14882" max="14887" width="2.44140625" style="382" hidden="1" customWidth="1"/>
    <col min="14888" max="14888" width="1.5546875" style="382" hidden="1" customWidth="1"/>
    <col min="14889" max="15104" width="2.5546875" style="382" hidden="1"/>
    <col min="15105" max="15105" width="1.5546875" style="382" hidden="1" customWidth="1"/>
    <col min="15106" max="15106" width="0.88671875" style="382" hidden="1" customWidth="1"/>
    <col min="15107" max="15122" width="2.5546875" style="382" hidden="1" customWidth="1"/>
    <col min="15123" max="15123" width="4" style="382" hidden="1" customWidth="1"/>
    <col min="15124" max="15127" width="2.5546875" style="382" hidden="1" customWidth="1"/>
    <col min="15128" max="15128" width="2.44140625" style="382" hidden="1" customWidth="1"/>
    <col min="15129" max="15132" width="2.5546875" style="382" hidden="1" customWidth="1"/>
    <col min="15133" max="15133" width="2.44140625" style="382" hidden="1" customWidth="1"/>
    <col min="15134" max="15137" width="2.5546875" style="382" hidden="1" customWidth="1"/>
    <col min="15138" max="15143" width="2.44140625" style="382" hidden="1" customWidth="1"/>
    <col min="15144" max="15144" width="1.5546875" style="382" hidden="1" customWidth="1"/>
    <col min="15145" max="15360" width="2.5546875" style="382" hidden="1"/>
    <col min="15361" max="15361" width="1.5546875" style="382" hidden="1" customWidth="1"/>
    <col min="15362" max="15362" width="0.88671875" style="382" hidden="1" customWidth="1"/>
    <col min="15363" max="15378" width="2.5546875" style="382" hidden="1" customWidth="1"/>
    <col min="15379" max="15379" width="4" style="382" hidden="1" customWidth="1"/>
    <col min="15380" max="15383" width="2.5546875" style="382" hidden="1" customWidth="1"/>
    <col min="15384" max="15384" width="2.44140625" style="382" hidden="1" customWidth="1"/>
    <col min="15385" max="15388" width="2.5546875" style="382" hidden="1" customWidth="1"/>
    <col min="15389" max="15389" width="2.44140625" style="382" hidden="1" customWidth="1"/>
    <col min="15390" max="15393" width="2.5546875" style="382" hidden="1" customWidth="1"/>
    <col min="15394" max="15399" width="2.44140625" style="382" hidden="1" customWidth="1"/>
    <col min="15400" max="15400" width="1.5546875" style="382" hidden="1" customWidth="1"/>
    <col min="15401" max="15616" width="2.5546875" style="382" hidden="1"/>
    <col min="15617" max="15617" width="1.5546875" style="382" hidden="1" customWidth="1"/>
    <col min="15618" max="15618" width="0.88671875" style="382" hidden="1" customWidth="1"/>
    <col min="15619" max="15634" width="2.5546875" style="382" hidden="1" customWidth="1"/>
    <col min="15635" max="15635" width="4" style="382" hidden="1" customWidth="1"/>
    <col min="15636" max="15639" width="2.5546875" style="382" hidden="1" customWidth="1"/>
    <col min="15640" max="15640" width="2.44140625" style="382" hidden="1" customWidth="1"/>
    <col min="15641" max="15644" width="2.5546875" style="382" hidden="1" customWidth="1"/>
    <col min="15645" max="15645" width="2.44140625" style="382" hidden="1" customWidth="1"/>
    <col min="15646" max="15649" width="2.5546875" style="382" hidden="1" customWidth="1"/>
    <col min="15650" max="15655" width="2.44140625" style="382" hidden="1" customWidth="1"/>
    <col min="15656" max="15656" width="1.5546875" style="382" hidden="1" customWidth="1"/>
    <col min="15657" max="15872" width="2.5546875" style="382" hidden="1"/>
    <col min="15873" max="15873" width="1.5546875" style="382" hidden="1" customWidth="1"/>
    <col min="15874" max="15874" width="0.88671875" style="382" hidden="1" customWidth="1"/>
    <col min="15875" max="15890" width="2.5546875" style="382" hidden="1" customWidth="1"/>
    <col min="15891" max="15891" width="4" style="382" hidden="1" customWidth="1"/>
    <col min="15892" max="15895" width="2.5546875" style="382" hidden="1" customWidth="1"/>
    <col min="15896" max="15896" width="2.44140625" style="382" hidden="1" customWidth="1"/>
    <col min="15897" max="15900" width="2.5546875" style="382" hidden="1" customWidth="1"/>
    <col min="15901" max="15901" width="2.44140625" style="382" hidden="1" customWidth="1"/>
    <col min="15902" max="15905" width="2.5546875" style="382" hidden="1" customWidth="1"/>
    <col min="15906" max="15911" width="2.44140625" style="382" hidden="1" customWidth="1"/>
    <col min="15912" max="15912" width="1.5546875" style="382" hidden="1" customWidth="1"/>
    <col min="15913" max="16128" width="2.5546875" style="382" hidden="1"/>
    <col min="16129" max="16129" width="1.5546875" style="382" hidden="1" customWidth="1"/>
    <col min="16130" max="16130" width="0.88671875" style="382" hidden="1" customWidth="1"/>
    <col min="16131" max="16146" width="2.5546875" style="382" hidden="1" customWidth="1"/>
    <col min="16147" max="16147" width="4" style="382" hidden="1" customWidth="1"/>
    <col min="16148" max="16151" width="2.5546875" style="382" hidden="1" customWidth="1"/>
    <col min="16152" max="16152" width="2.44140625" style="382" hidden="1" customWidth="1"/>
    <col min="16153" max="16156" width="2.5546875" style="382" hidden="1" customWidth="1"/>
    <col min="16157" max="16157" width="2.44140625" style="382" hidden="1" customWidth="1"/>
    <col min="16158" max="16161" width="2.5546875" style="382" hidden="1" customWidth="1"/>
    <col min="16162" max="16167" width="2.44140625" style="382" hidden="1" customWidth="1"/>
    <col min="16168" max="16168" width="1.5546875" style="382" hidden="1" customWidth="1"/>
    <col min="16169" max="16384" width="2.5546875" style="382" hidden="1"/>
  </cols>
  <sheetData>
    <row r="1" spans="1:98" ht="12.75" customHeight="1">
      <c r="A1" s="3031" t="s">
        <v>2603</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row>
    <row r="2" spans="1:98" ht="13.8" thickBot="1">
      <c r="A2" s="3032"/>
      <c r="B2" s="3032"/>
      <c r="C2" s="3032"/>
      <c r="D2" s="3032"/>
      <c r="E2" s="3032"/>
      <c r="F2" s="3032"/>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row>
    <row r="3" spans="1:98" s="383" customFormat="1" ht="13.8" thickTop="1">
      <c r="A3" s="383" t="str">
        <f>+A1</f>
        <v>V. BASIS AND CREDITS : 4% FEDERAL AND STATE CREDIT</v>
      </c>
      <c r="B3" s="384"/>
      <c r="C3" s="102"/>
      <c r="D3" s="102"/>
      <c r="E3" s="102"/>
      <c r="F3" s="102"/>
      <c r="G3" s="102"/>
      <c r="H3" s="102"/>
      <c r="I3" s="102"/>
      <c r="J3" s="385"/>
      <c r="K3" s="385"/>
      <c r="L3" s="385"/>
      <c r="M3" s="385"/>
      <c r="N3" s="385"/>
      <c r="O3" s="385"/>
      <c r="P3" s="385"/>
      <c r="Q3" s="385"/>
      <c r="R3" s="385"/>
      <c r="S3" s="385"/>
      <c r="T3" s="385"/>
      <c r="U3" s="385"/>
      <c r="V3" s="385"/>
      <c r="W3" s="385"/>
      <c r="X3" s="385"/>
      <c r="Y3" s="385"/>
      <c r="Z3" s="385"/>
      <c r="AA3" s="385"/>
      <c r="AB3" s="385"/>
      <c r="AC3" s="385"/>
      <c r="AD3" s="385"/>
      <c r="AE3" s="385"/>
      <c r="AF3" s="385"/>
      <c r="AG3" s="385"/>
      <c r="AH3" s="385"/>
      <c r="AI3" s="385"/>
      <c r="AJ3" s="385"/>
      <c r="AK3" s="385"/>
      <c r="AL3" s="385"/>
      <c r="AM3" s="385"/>
      <c r="AN3" s="385"/>
      <c r="AO3" s="448"/>
      <c r="AP3" s="448"/>
      <c r="AQ3" s="448"/>
      <c r="AR3" s="448"/>
      <c r="AS3" s="448"/>
      <c r="AT3" s="448"/>
      <c r="AU3" s="448"/>
      <c r="AV3" s="448"/>
      <c r="AW3" s="448"/>
      <c r="AX3" s="448"/>
      <c r="AY3" s="448"/>
      <c r="AZ3" s="448"/>
      <c r="BA3" s="448"/>
      <c r="BB3" s="448"/>
      <c r="BC3" s="448"/>
      <c r="BD3" s="448"/>
      <c r="BE3" s="448"/>
      <c r="BF3" s="448"/>
      <c r="BG3" s="448"/>
      <c r="BH3" s="448"/>
      <c r="BI3" s="448"/>
      <c r="BJ3" s="448"/>
      <c r="BK3" s="448"/>
      <c r="BL3" s="448"/>
      <c r="BM3" s="448"/>
      <c r="BN3" s="448"/>
      <c r="BO3" s="448"/>
      <c r="BP3" s="448"/>
      <c r="BQ3" s="448"/>
      <c r="BR3" s="448"/>
      <c r="BS3" s="448"/>
      <c r="BT3" s="448"/>
      <c r="BU3" s="448"/>
      <c r="BV3" s="448"/>
      <c r="BW3" s="448"/>
      <c r="BX3" s="448"/>
      <c r="BY3" s="448"/>
      <c r="BZ3" s="448"/>
      <c r="CA3" s="448"/>
      <c r="CB3" s="448"/>
      <c r="CC3" s="448"/>
      <c r="CD3" s="448"/>
      <c r="CE3" s="448"/>
      <c r="CF3" s="448"/>
      <c r="CG3" s="448"/>
      <c r="CH3" s="448"/>
      <c r="CI3" s="448"/>
      <c r="CJ3" s="448"/>
      <c r="CK3" s="448"/>
      <c r="CL3" s="448"/>
      <c r="CM3" s="448"/>
      <c r="CN3" s="448"/>
      <c r="CO3" s="448"/>
      <c r="CP3" s="448"/>
      <c r="CQ3" s="448"/>
      <c r="CR3" s="448"/>
      <c r="CS3" s="448"/>
      <c r="CT3" s="448"/>
    </row>
    <row r="4" spans="1:98" ht="13.2">
      <c r="A4" s="386"/>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c r="CI4" s="434"/>
      <c r="CJ4" s="434"/>
      <c r="CK4" s="434"/>
      <c r="CL4" s="434"/>
      <c r="CM4" s="434"/>
      <c r="CN4" s="434"/>
      <c r="CO4" s="434"/>
      <c r="CP4" s="434"/>
      <c r="CQ4" s="434"/>
      <c r="CR4" s="434"/>
      <c r="CS4" s="434"/>
      <c r="CT4" s="434"/>
    </row>
    <row r="5" spans="1:98" ht="13.2">
      <c r="A5" s="386" t="s">
        <v>668</v>
      </c>
      <c r="B5" s="712"/>
      <c r="C5" s="386" t="s">
        <v>269</v>
      </c>
      <c r="D5" s="712"/>
      <c r="E5" s="712"/>
      <c r="F5" s="386"/>
      <c r="G5" s="712"/>
      <c r="H5" s="712"/>
      <c r="I5" s="712"/>
      <c r="J5" s="712"/>
      <c r="K5" s="712"/>
      <c r="L5" s="712"/>
      <c r="M5" s="712"/>
      <c r="N5" s="712"/>
      <c r="O5" s="712"/>
      <c r="P5" s="712"/>
      <c r="Q5" s="712"/>
      <c r="R5" s="712"/>
      <c r="S5" s="712"/>
      <c r="T5" s="712"/>
      <c r="U5" s="712"/>
      <c r="V5" s="712"/>
      <c r="W5" s="712"/>
      <c r="X5" s="712"/>
      <c r="Y5" s="712"/>
      <c r="Z5" s="712"/>
      <c r="AA5" s="712"/>
      <c r="AB5" s="712"/>
      <c r="AC5" s="712"/>
      <c r="AD5" s="712"/>
      <c r="AE5" s="712"/>
      <c r="AF5" s="712"/>
      <c r="AG5" s="712"/>
      <c r="AH5" s="712"/>
      <c r="AI5" s="712"/>
      <c r="AJ5" s="712"/>
      <c r="AK5" s="712"/>
      <c r="AL5" s="712"/>
      <c r="AM5" s="712"/>
      <c r="AN5" s="712"/>
      <c r="AO5" s="434"/>
      <c r="AP5" s="434"/>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434"/>
      <c r="CO5" s="434"/>
      <c r="CP5" s="434"/>
      <c r="CQ5" s="434"/>
      <c r="CR5" s="434"/>
      <c r="CS5" s="434"/>
      <c r="CT5" s="434"/>
    </row>
    <row r="6" spans="1:98" ht="13.2">
      <c r="A6" s="386"/>
      <c r="B6" s="712"/>
      <c r="C6" s="434" t="s">
        <v>2604</v>
      </c>
      <c r="D6" s="712"/>
      <c r="E6" s="712"/>
      <c r="F6" s="712"/>
      <c r="G6" s="712"/>
      <c r="H6" s="712"/>
      <c r="I6" s="712"/>
      <c r="J6" s="712"/>
      <c r="K6" s="712"/>
      <c r="L6" s="712"/>
      <c r="M6" s="712"/>
      <c r="N6" s="712"/>
      <c r="O6" s="712"/>
      <c r="P6" s="712"/>
      <c r="Q6" s="712"/>
      <c r="R6" s="712"/>
      <c r="S6" s="712"/>
      <c r="T6" s="712"/>
      <c r="U6" s="712"/>
      <c r="V6" s="712"/>
      <c r="W6" s="712"/>
      <c r="X6" s="712"/>
      <c r="Y6" s="712"/>
      <c r="Z6" s="712"/>
      <c r="AA6" s="383"/>
      <c r="AB6" s="712"/>
      <c r="AC6" s="712"/>
      <c r="AD6" s="712"/>
      <c r="AE6" s="712"/>
      <c r="AF6" s="712"/>
      <c r="AG6" s="712"/>
      <c r="AH6" s="712"/>
      <c r="AI6" s="712"/>
      <c r="AJ6" s="712"/>
      <c r="AK6" s="712"/>
      <c r="AL6" s="712"/>
      <c r="AM6" s="712"/>
      <c r="AN6" s="712"/>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c r="CI6" s="434"/>
      <c r="CJ6" s="434"/>
      <c r="CK6" s="434"/>
      <c r="CL6" s="434"/>
      <c r="CM6" s="434"/>
      <c r="CN6" s="434"/>
      <c r="CO6" s="434"/>
      <c r="CP6" s="434"/>
      <c r="CQ6" s="434"/>
      <c r="CR6" s="434"/>
      <c r="CS6" s="434"/>
      <c r="CT6" s="434"/>
    </row>
    <row r="7" spans="1:98" ht="13.2" customHeight="1">
      <c r="A7" s="712"/>
      <c r="B7" s="387"/>
      <c r="C7" s="388"/>
      <c r="D7" s="388"/>
      <c r="E7" s="388"/>
      <c r="F7" s="388"/>
      <c r="G7" s="388"/>
      <c r="H7" s="388"/>
      <c r="I7" s="388"/>
      <c r="J7" s="388"/>
      <c r="K7" s="388"/>
      <c r="L7" s="388"/>
      <c r="M7" s="388"/>
      <c r="N7" s="388"/>
      <c r="O7" s="388"/>
      <c r="P7" s="388"/>
      <c r="Q7" s="388"/>
      <c r="R7" s="388"/>
      <c r="S7" s="388"/>
      <c r="T7" s="3006" t="str">
        <f xml:space="preserve"> IF(T25=100%,'Sources and Basis Breakdown'!G2,'Sources and Basis Breakdown'!F2)</f>
        <v>30% PVC for New Const/
Rehabilitation
DDA/QCT
Building(s)</v>
      </c>
      <c r="U7" s="3006"/>
      <c r="V7" s="3006"/>
      <c r="W7" s="3006"/>
      <c r="X7" s="3006"/>
      <c r="Y7" s="3006" t="str">
        <f>IF(T25=100%," ",'Sources and Basis Breakdown'!G2)</f>
        <v>30% PVC for New Const/
Rehabilitation
NON-DDA/
NON-QCT Building(s)</v>
      </c>
      <c r="Z7" s="3006"/>
      <c r="AA7" s="3006"/>
      <c r="AB7" s="3006"/>
      <c r="AC7" s="3006"/>
      <c r="AD7" s="3006" t="str">
        <f xml:space="preserve"> IF(T25=100%, 'Sources and Basis Breakdown'!J2,'Sources and Basis Breakdown'!I2)</f>
        <v>30% PVC for Acquisition
DDA/QCT Building(s)</v>
      </c>
      <c r="AE7" s="3006"/>
      <c r="AF7" s="3006"/>
      <c r="AG7" s="3006"/>
      <c r="AH7" s="3006"/>
      <c r="AI7" s="3006" t="str">
        <f>IF(T25=100%," ",'Sources and Basis Breakdown'!J2)</f>
        <v>30% PVC for Acquisition
NON-DDA/
NON-QCT Building(s)</v>
      </c>
      <c r="AJ7" s="3006"/>
      <c r="AK7" s="3006"/>
      <c r="AL7" s="3006"/>
      <c r="AM7" s="3006"/>
      <c r="AN7" s="712"/>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row>
    <row r="8" spans="1:98" ht="12.75" customHeight="1">
      <c r="A8" s="712"/>
      <c r="B8" s="389"/>
      <c r="C8" s="390"/>
      <c r="D8" s="390"/>
      <c r="E8" s="390"/>
      <c r="F8" s="390"/>
      <c r="G8" s="390"/>
      <c r="H8" s="390"/>
      <c r="I8" s="390"/>
      <c r="J8" s="390"/>
      <c r="K8" s="390"/>
      <c r="L8" s="390"/>
      <c r="M8" s="390"/>
      <c r="N8" s="390"/>
      <c r="O8" s="390"/>
      <c r="P8" s="390"/>
      <c r="Q8" s="390"/>
      <c r="R8" s="390"/>
      <c r="S8" s="390"/>
      <c r="T8" s="3006"/>
      <c r="U8" s="3006"/>
      <c r="V8" s="3006"/>
      <c r="W8" s="3006"/>
      <c r="X8" s="3006"/>
      <c r="Y8" s="3006"/>
      <c r="Z8" s="3006"/>
      <c r="AA8" s="3006"/>
      <c r="AB8" s="3006"/>
      <c r="AC8" s="3006"/>
      <c r="AD8" s="3006"/>
      <c r="AE8" s="3006"/>
      <c r="AF8" s="3006"/>
      <c r="AG8" s="3006"/>
      <c r="AH8" s="3006"/>
      <c r="AI8" s="3006"/>
      <c r="AJ8" s="3006"/>
      <c r="AK8" s="3006"/>
      <c r="AL8" s="3006"/>
      <c r="AM8" s="3006"/>
      <c r="AN8" s="712"/>
      <c r="AO8" s="434"/>
      <c r="AP8" s="434"/>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c r="CI8" s="434"/>
      <c r="CJ8" s="434"/>
      <c r="CK8" s="434"/>
      <c r="CL8" s="434"/>
      <c r="CM8" s="434"/>
      <c r="CN8" s="434"/>
      <c r="CO8" s="434"/>
      <c r="CP8" s="434"/>
      <c r="CQ8" s="434"/>
      <c r="CR8" s="434"/>
      <c r="CS8" s="434"/>
      <c r="CT8" s="434"/>
    </row>
    <row r="9" spans="1:98" ht="13.2">
      <c r="A9" s="712"/>
      <c r="B9" s="389"/>
      <c r="C9" s="390"/>
      <c r="D9" s="390"/>
      <c r="E9" s="390"/>
      <c r="F9" s="390"/>
      <c r="G9" s="390"/>
      <c r="H9" s="390"/>
      <c r="I9" s="390"/>
      <c r="J9" s="390"/>
      <c r="K9" s="390"/>
      <c r="L9" s="390"/>
      <c r="M9" s="390"/>
      <c r="N9" s="390"/>
      <c r="O9" s="390"/>
      <c r="P9" s="390"/>
      <c r="Q9" s="390"/>
      <c r="R9" s="390"/>
      <c r="S9" s="390"/>
      <c r="T9" s="3006"/>
      <c r="U9" s="3006"/>
      <c r="V9" s="3006"/>
      <c r="W9" s="3006"/>
      <c r="X9" s="3006"/>
      <c r="Y9" s="3006"/>
      <c r="Z9" s="3006"/>
      <c r="AA9" s="3006"/>
      <c r="AB9" s="3006"/>
      <c r="AC9" s="3006"/>
      <c r="AD9" s="3006"/>
      <c r="AE9" s="3006"/>
      <c r="AF9" s="3006"/>
      <c r="AG9" s="3006"/>
      <c r="AH9" s="3006"/>
      <c r="AI9" s="3006"/>
      <c r="AJ9" s="3006"/>
      <c r="AK9" s="3006"/>
      <c r="AL9" s="3006"/>
      <c r="AM9" s="3006"/>
      <c r="AN9" s="712"/>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row>
    <row r="10" spans="1:98" ht="44.7" customHeight="1">
      <c r="A10" s="712"/>
      <c r="B10" s="391"/>
      <c r="C10" s="392"/>
      <c r="D10" s="392"/>
      <c r="E10" s="392"/>
      <c r="F10" s="392"/>
      <c r="G10" s="392"/>
      <c r="H10" s="392"/>
      <c r="I10" s="392"/>
      <c r="J10" s="392"/>
      <c r="K10" s="392"/>
      <c r="L10" s="392"/>
      <c r="M10" s="392"/>
      <c r="N10" s="392"/>
      <c r="O10" s="392"/>
      <c r="P10" s="392"/>
      <c r="Q10" s="392"/>
      <c r="R10" s="392"/>
      <c r="S10" s="392"/>
      <c r="T10" s="3006"/>
      <c r="U10" s="3006"/>
      <c r="V10" s="3006"/>
      <c r="W10" s="3006"/>
      <c r="X10" s="3006"/>
      <c r="Y10" s="3006"/>
      <c r="Z10" s="3006"/>
      <c r="AA10" s="3006"/>
      <c r="AB10" s="3006"/>
      <c r="AC10" s="3006"/>
      <c r="AD10" s="3006"/>
      <c r="AE10" s="3006"/>
      <c r="AF10" s="3006"/>
      <c r="AG10" s="3006"/>
      <c r="AH10" s="3006"/>
      <c r="AI10" s="3006"/>
      <c r="AJ10" s="3006"/>
      <c r="AK10" s="3006"/>
      <c r="AL10" s="3006"/>
      <c r="AM10" s="3006"/>
      <c r="AN10" s="712"/>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row>
    <row r="11" spans="1:98" ht="13.2">
      <c r="A11" s="712"/>
      <c r="B11" s="2988" t="s">
        <v>1939</v>
      </c>
      <c r="C11" s="2989"/>
      <c r="D11" s="2989"/>
      <c r="E11" s="2989"/>
      <c r="F11" s="2989"/>
      <c r="G11" s="2989"/>
      <c r="H11" s="2989"/>
      <c r="I11" s="2989"/>
      <c r="J11" s="2989"/>
      <c r="K11" s="2989"/>
      <c r="L11" s="2989"/>
      <c r="M11" s="2989"/>
      <c r="N11" s="2989"/>
      <c r="O11" s="2989"/>
      <c r="P11" s="2989"/>
      <c r="Q11" s="2989"/>
      <c r="R11" s="2989"/>
      <c r="S11" s="2990"/>
      <c r="T11" s="3033">
        <f>IF('Sources and Basis Breakdown'!F107=0,'Sources and Basis Breakdown'!E107,'Sources and Basis Breakdown'!F107)</f>
        <v>52285968.555523425</v>
      </c>
      <c r="U11" s="3034"/>
      <c r="V11" s="3034"/>
      <c r="W11" s="3034"/>
      <c r="X11" s="3034"/>
      <c r="Y11" s="3033">
        <f>IF(Y7=" ",0,IF('Sources and Basis Breakdown'!G107+'Sources and Basis Breakdown'!F107='Sources and Basis Breakdown'!E107,'Sources and Basis Breakdown'!G107,0))</f>
        <v>0</v>
      </c>
      <c r="Z11" s="3034"/>
      <c r="AA11" s="3034"/>
      <c r="AB11" s="3034"/>
      <c r="AC11" s="3034"/>
      <c r="AD11" s="3034">
        <f>IF('Sources and Basis Breakdown'!I107=0,'Sources and Basis Breakdown'!H107,'Sources and Basis Breakdown'!I107)</f>
        <v>0</v>
      </c>
      <c r="AE11" s="3034"/>
      <c r="AF11" s="3034"/>
      <c r="AG11" s="3034"/>
      <c r="AH11" s="3034"/>
      <c r="AI11" s="3034">
        <f>IF(Y7=" ",0,IF('Sources and Basis Breakdown'!I107+'Sources and Basis Breakdown'!J107='Sources and Basis Breakdown'!H107,'Sources and Basis Breakdown'!J107,0))</f>
        <v>0</v>
      </c>
      <c r="AJ11" s="3034"/>
      <c r="AK11" s="3034"/>
      <c r="AL11" s="3034"/>
      <c r="AM11" s="3034"/>
      <c r="AN11" s="712"/>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row>
    <row r="12" spans="1:98" ht="13.2">
      <c r="A12" s="712"/>
      <c r="B12" s="3037" t="s">
        <v>2605</v>
      </c>
      <c r="C12" s="3038"/>
      <c r="D12" s="3038"/>
      <c r="E12" s="3038"/>
      <c r="F12" s="3038"/>
      <c r="G12" s="3038"/>
      <c r="H12" s="3038"/>
      <c r="I12" s="3038"/>
      <c r="J12" s="3038"/>
      <c r="K12" s="3038"/>
      <c r="L12" s="3038"/>
      <c r="M12" s="3038"/>
      <c r="N12" s="3038"/>
      <c r="O12" s="3038"/>
      <c r="P12" s="3038"/>
      <c r="Q12" s="3038"/>
      <c r="R12" s="3038"/>
      <c r="S12" s="3039"/>
      <c r="T12" s="3026"/>
      <c r="U12" s="3027"/>
      <c r="V12" s="3027"/>
      <c r="W12" s="3027"/>
      <c r="X12" s="3028"/>
      <c r="Y12" s="3026"/>
      <c r="Z12" s="3027"/>
      <c r="AA12" s="3027"/>
      <c r="AB12" s="3027"/>
      <c r="AC12" s="3028"/>
      <c r="AD12" s="3026"/>
      <c r="AE12" s="3027"/>
      <c r="AF12" s="3027"/>
      <c r="AG12" s="3027"/>
      <c r="AH12" s="3028"/>
      <c r="AI12" s="3026"/>
      <c r="AJ12" s="3027"/>
      <c r="AK12" s="3027"/>
      <c r="AL12" s="3027"/>
      <c r="AM12" s="3028"/>
      <c r="AN12" s="712"/>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row>
    <row r="13" spans="1:98" ht="13.2">
      <c r="A13" s="712"/>
      <c r="B13" s="431"/>
      <c r="C13" s="3040" t="s">
        <v>2606</v>
      </c>
      <c r="D13" s="3040"/>
      <c r="E13" s="3040"/>
      <c r="F13" s="3040"/>
      <c r="G13" s="3040"/>
      <c r="H13" s="3040"/>
      <c r="I13" s="3040"/>
      <c r="J13" s="3040"/>
      <c r="K13" s="3040"/>
      <c r="L13" s="3040"/>
      <c r="M13" s="3040"/>
      <c r="N13" s="3040"/>
      <c r="O13" s="3040"/>
      <c r="P13" s="3040"/>
      <c r="Q13" s="3040"/>
      <c r="R13" s="3040"/>
      <c r="S13" s="3041"/>
      <c r="T13" s="3029"/>
      <c r="U13" s="3030"/>
      <c r="V13" s="3030"/>
      <c r="W13" s="3030"/>
      <c r="X13" s="3030"/>
      <c r="Y13" s="3029"/>
      <c r="Z13" s="3030"/>
      <c r="AA13" s="3030"/>
      <c r="AB13" s="3030"/>
      <c r="AC13" s="3030"/>
      <c r="AD13" s="3030"/>
      <c r="AE13" s="3030"/>
      <c r="AF13" s="3030"/>
      <c r="AG13" s="3030"/>
      <c r="AH13" s="3030"/>
      <c r="AI13" s="3030"/>
      <c r="AJ13" s="3030"/>
      <c r="AK13" s="3030"/>
      <c r="AL13" s="3030"/>
      <c r="AM13" s="3030"/>
      <c r="AN13" s="712"/>
      <c r="AO13" s="434"/>
      <c r="AP13" s="434"/>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c r="CI13" s="434"/>
      <c r="CJ13" s="434"/>
      <c r="CK13" s="434"/>
      <c r="CL13" s="434"/>
      <c r="CM13" s="434"/>
      <c r="CN13" s="434"/>
      <c r="CO13" s="434"/>
      <c r="CP13" s="434"/>
      <c r="CQ13" s="434"/>
      <c r="CR13" s="434"/>
      <c r="CS13" s="434"/>
      <c r="CT13" s="434"/>
    </row>
    <row r="14" spans="1:98" ht="13.2">
      <c r="A14" s="712"/>
      <c r="B14" s="431"/>
      <c r="C14" s="3040" t="s">
        <v>2607</v>
      </c>
      <c r="D14" s="3040"/>
      <c r="E14" s="3040"/>
      <c r="F14" s="3040"/>
      <c r="G14" s="3040"/>
      <c r="H14" s="3040"/>
      <c r="I14" s="3040"/>
      <c r="J14" s="3040"/>
      <c r="K14" s="3040"/>
      <c r="L14" s="3040"/>
      <c r="M14" s="3040"/>
      <c r="N14" s="3040"/>
      <c r="O14" s="3040"/>
      <c r="P14" s="3040"/>
      <c r="Q14" s="3040"/>
      <c r="R14" s="3040"/>
      <c r="S14" s="3041"/>
      <c r="T14" s="3015"/>
      <c r="U14" s="3016"/>
      <c r="V14" s="3016"/>
      <c r="W14" s="3016"/>
      <c r="X14" s="3016"/>
      <c r="Y14" s="3015"/>
      <c r="Z14" s="3016"/>
      <c r="AA14" s="3016"/>
      <c r="AB14" s="3016"/>
      <c r="AC14" s="3016"/>
      <c r="AD14" s="3016"/>
      <c r="AE14" s="3016"/>
      <c r="AF14" s="3016"/>
      <c r="AG14" s="3016"/>
      <c r="AH14" s="3016"/>
      <c r="AI14" s="3016"/>
      <c r="AJ14" s="3016"/>
      <c r="AK14" s="3016"/>
      <c r="AL14" s="3016"/>
      <c r="AM14" s="3016"/>
      <c r="AN14" s="712"/>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row>
    <row r="15" spans="1:98" ht="13.2">
      <c r="A15" s="712"/>
      <c r="B15" s="431"/>
      <c r="C15" s="3040" t="s">
        <v>2608</v>
      </c>
      <c r="D15" s="3040"/>
      <c r="E15" s="3040"/>
      <c r="F15" s="3040"/>
      <c r="G15" s="3040"/>
      <c r="H15" s="3040"/>
      <c r="I15" s="3040"/>
      <c r="J15" s="3040"/>
      <c r="K15" s="3040"/>
      <c r="L15" s="3040"/>
      <c r="M15" s="3040"/>
      <c r="N15" s="3040"/>
      <c r="O15" s="3040"/>
      <c r="P15" s="3040"/>
      <c r="Q15" s="3040"/>
      <c r="R15" s="3040"/>
      <c r="S15" s="3041"/>
      <c r="T15" s="3015"/>
      <c r="U15" s="3016"/>
      <c r="V15" s="3016"/>
      <c r="W15" s="3016"/>
      <c r="X15" s="3016"/>
      <c r="Y15" s="3015"/>
      <c r="Z15" s="3016"/>
      <c r="AA15" s="3016"/>
      <c r="AB15" s="3016"/>
      <c r="AC15" s="3016"/>
      <c r="AD15" s="3016"/>
      <c r="AE15" s="3016"/>
      <c r="AF15" s="3016"/>
      <c r="AG15" s="3016"/>
      <c r="AH15" s="3016"/>
      <c r="AI15" s="3016"/>
      <c r="AJ15" s="3016"/>
      <c r="AK15" s="3016"/>
      <c r="AL15" s="3016"/>
      <c r="AM15" s="3016"/>
      <c r="AN15" s="712"/>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c r="CI15" s="434"/>
      <c r="CJ15" s="434"/>
      <c r="CK15" s="434"/>
      <c r="CL15" s="434"/>
      <c r="CM15" s="434"/>
      <c r="CN15" s="434"/>
      <c r="CO15" s="434"/>
      <c r="CP15" s="434"/>
      <c r="CQ15" s="434"/>
      <c r="CR15" s="434"/>
      <c r="CS15" s="434"/>
      <c r="CT15" s="434"/>
    </row>
    <row r="16" spans="1:98" ht="13.2">
      <c r="A16" s="712"/>
      <c r="B16" s="431"/>
      <c r="C16" s="3040" t="s">
        <v>2609</v>
      </c>
      <c r="D16" s="3040"/>
      <c r="E16" s="3040"/>
      <c r="F16" s="3040"/>
      <c r="G16" s="3040"/>
      <c r="H16" s="3040"/>
      <c r="I16" s="3040"/>
      <c r="J16" s="3040"/>
      <c r="K16" s="3040"/>
      <c r="L16" s="3040"/>
      <c r="M16" s="3040"/>
      <c r="N16" s="3040"/>
      <c r="O16" s="3040"/>
      <c r="P16" s="3040"/>
      <c r="Q16" s="3040"/>
      <c r="R16" s="3040"/>
      <c r="S16" s="3041"/>
      <c r="T16" s="3015"/>
      <c r="U16" s="3016"/>
      <c r="V16" s="3016"/>
      <c r="W16" s="3016"/>
      <c r="X16" s="3016"/>
      <c r="Y16" s="3015"/>
      <c r="Z16" s="3016"/>
      <c r="AA16" s="3016"/>
      <c r="AB16" s="3016"/>
      <c r="AC16" s="3016"/>
      <c r="AD16" s="3016"/>
      <c r="AE16" s="3016"/>
      <c r="AF16" s="3016"/>
      <c r="AG16" s="3016"/>
      <c r="AH16" s="3016"/>
      <c r="AI16" s="3016"/>
      <c r="AJ16" s="3016"/>
      <c r="AK16" s="3016"/>
      <c r="AL16" s="3016"/>
      <c r="AM16" s="3016"/>
      <c r="AN16" s="712"/>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c r="CI16" s="434"/>
      <c r="CJ16" s="434"/>
      <c r="CK16" s="434"/>
      <c r="CL16" s="434"/>
      <c r="CM16" s="434"/>
      <c r="CN16" s="434"/>
      <c r="CO16" s="434"/>
      <c r="CP16" s="434"/>
      <c r="CQ16" s="434"/>
      <c r="CR16" s="434"/>
      <c r="CS16" s="434"/>
      <c r="CT16" s="434"/>
    </row>
    <row r="17" spans="1:98" ht="13.2">
      <c r="A17" s="712"/>
      <c r="B17" s="431"/>
      <c r="C17" s="3040" t="s">
        <v>2610</v>
      </c>
      <c r="D17" s="3040"/>
      <c r="E17" s="3040"/>
      <c r="F17" s="3040"/>
      <c r="G17" s="3040"/>
      <c r="H17" s="3040"/>
      <c r="I17" s="3040"/>
      <c r="J17" s="3040"/>
      <c r="K17" s="3040"/>
      <c r="L17" s="3040"/>
      <c r="M17" s="3040"/>
      <c r="N17" s="3040"/>
      <c r="O17" s="3040"/>
      <c r="P17" s="3040"/>
      <c r="Q17" s="3040"/>
      <c r="R17" s="3040"/>
      <c r="S17" s="3041"/>
      <c r="T17" s="3015"/>
      <c r="U17" s="3016"/>
      <c r="V17" s="3016"/>
      <c r="W17" s="3016"/>
      <c r="X17" s="3016"/>
      <c r="Y17" s="3015"/>
      <c r="Z17" s="3016"/>
      <c r="AA17" s="3016"/>
      <c r="AB17" s="3016"/>
      <c r="AC17" s="3016"/>
      <c r="AD17" s="3016"/>
      <c r="AE17" s="3016"/>
      <c r="AF17" s="3016"/>
      <c r="AG17" s="3016"/>
      <c r="AH17" s="3016"/>
      <c r="AI17" s="3016"/>
      <c r="AJ17" s="3016"/>
      <c r="AK17" s="3016"/>
      <c r="AL17" s="3016"/>
      <c r="AM17" s="3016"/>
      <c r="AN17" s="712"/>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c r="CI17" s="434"/>
      <c r="CJ17" s="434"/>
      <c r="CK17" s="434"/>
      <c r="CL17" s="434"/>
      <c r="CM17" s="434"/>
      <c r="CN17" s="434"/>
      <c r="CO17" s="434"/>
      <c r="CP17" s="434"/>
      <c r="CQ17" s="434"/>
      <c r="CR17" s="434"/>
      <c r="CS17" s="434"/>
      <c r="CT17" s="434"/>
    </row>
    <row r="18" spans="1:98" ht="13.2">
      <c r="A18" s="712"/>
      <c r="B18" s="432"/>
      <c r="C18" s="3035" t="s">
        <v>2611</v>
      </c>
      <c r="D18" s="3035"/>
      <c r="E18" s="3035"/>
      <c r="F18" s="3035"/>
      <c r="G18" s="3035"/>
      <c r="H18" s="3035"/>
      <c r="I18" s="3035"/>
      <c r="J18" s="3035"/>
      <c r="K18" s="3035"/>
      <c r="L18" s="3035"/>
      <c r="M18" s="3035"/>
      <c r="N18" s="3035"/>
      <c r="O18" s="3035"/>
      <c r="P18" s="3035"/>
      <c r="Q18" s="3035"/>
      <c r="R18" s="3035"/>
      <c r="S18" s="3036"/>
      <c r="T18" s="3015"/>
      <c r="U18" s="3016"/>
      <c r="V18" s="3016"/>
      <c r="W18" s="3016"/>
      <c r="X18" s="3016"/>
      <c r="Y18" s="3015"/>
      <c r="Z18" s="3016"/>
      <c r="AA18" s="3016"/>
      <c r="AB18" s="3016"/>
      <c r="AC18" s="3016"/>
      <c r="AD18" s="3016"/>
      <c r="AE18" s="3016"/>
      <c r="AF18" s="3016"/>
      <c r="AG18" s="3016"/>
      <c r="AH18" s="3016"/>
      <c r="AI18" s="3016"/>
      <c r="AJ18" s="3016"/>
      <c r="AK18" s="3016"/>
      <c r="AL18" s="3016"/>
      <c r="AM18" s="3016"/>
      <c r="AN18" s="712"/>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row>
    <row r="19" spans="1:98" ht="13.2">
      <c r="A19" s="712"/>
      <c r="B19" s="432"/>
      <c r="C19" s="3035" t="s">
        <v>2611</v>
      </c>
      <c r="D19" s="3035"/>
      <c r="E19" s="3035"/>
      <c r="F19" s="3035"/>
      <c r="G19" s="3035"/>
      <c r="H19" s="3035"/>
      <c r="I19" s="3035"/>
      <c r="J19" s="3035"/>
      <c r="K19" s="3035"/>
      <c r="L19" s="3035"/>
      <c r="M19" s="3035"/>
      <c r="N19" s="3035"/>
      <c r="O19" s="3035"/>
      <c r="P19" s="3035"/>
      <c r="Q19" s="3035"/>
      <c r="R19" s="3035"/>
      <c r="S19" s="3036"/>
      <c r="T19" s="3015"/>
      <c r="U19" s="3016"/>
      <c r="V19" s="3016"/>
      <c r="W19" s="3016"/>
      <c r="X19" s="3016"/>
      <c r="Y19" s="3015"/>
      <c r="Z19" s="3016"/>
      <c r="AA19" s="3016"/>
      <c r="AB19" s="3016"/>
      <c r="AC19" s="3016"/>
      <c r="AD19" s="3016"/>
      <c r="AE19" s="3016"/>
      <c r="AF19" s="3016"/>
      <c r="AG19" s="3016"/>
      <c r="AH19" s="3016"/>
      <c r="AI19" s="3016"/>
      <c r="AJ19" s="3016"/>
      <c r="AK19" s="3016"/>
      <c r="AL19" s="3016"/>
      <c r="AM19" s="3016"/>
      <c r="AN19" s="712"/>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c r="CR19" s="434"/>
      <c r="CS19" s="434"/>
      <c r="CT19" s="434"/>
    </row>
    <row r="20" spans="1:98" ht="13.2">
      <c r="A20" s="712"/>
      <c r="B20" s="2988" t="s">
        <v>2612</v>
      </c>
      <c r="C20" s="2989"/>
      <c r="D20" s="2989"/>
      <c r="E20" s="2989"/>
      <c r="F20" s="2989"/>
      <c r="G20" s="2989"/>
      <c r="H20" s="2989"/>
      <c r="I20" s="2989"/>
      <c r="J20" s="2989"/>
      <c r="K20" s="2989"/>
      <c r="L20" s="2989"/>
      <c r="M20" s="2989"/>
      <c r="N20" s="2989"/>
      <c r="O20" s="2989"/>
      <c r="P20" s="2989"/>
      <c r="Q20" s="2989"/>
      <c r="R20" s="2989"/>
      <c r="S20" s="2990"/>
      <c r="T20" s="3005">
        <f>SUM(T13:X19)</f>
        <v>0</v>
      </c>
      <c r="U20" s="3008"/>
      <c r="V20" s="3008"/>
      <c r="W20" s="3008"/>
      <c r="X20" s="3008"/>
      <c r="Y20" s="3005">
        <f>SUM(Y13:AC19)</f>
        <v>0</v>
      </c>
      <c r="Z20" s="3008"/>
      <c r="AA20" s="3008"/>
      <c r="AB20" s="3008"/>
      <c r="AC20" s="3008"/>
      <c r="AD20" s="3003">
        <f>SUM(AD13:AH19)</f>
        <v>0</v>
      </c>
      <c r="AE20" s="3004"/>
      <c r="AF20" s="3004"/>
      <c r="AG20" s="3004"/>
      <c r="AH20" s="3005"/>
      <c r="AI20" s="3003">
        <f>SUM(AI13:AM19)</f>
        <v>0</v>
      </c>
      <c r="AJ20" s="3004"/>
      <c r="AK20" s="3004"/>
      <c r="AL20" s="3004"/>
      <c r="AM20" s="3005"/>
      <c r="AN20" s="712"/>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row>
    <row r="21" spans="1:98" ht="13.2">
      <c r="A21" s="712"/>
      <c r="B21" s="2988" t="s">
        <v>2613</v>
      </c>
      <c r="C21" s="2989"/>
      <c r="D21" s="2989"/>
      <c r="E21" s="2989"/>
      <c r="F21" s="2989"/>
      <c r="G21" s="2989"/>
      <c r="H21" s="2989"/>
      <c r="I21" s="2989"/>
      <c r="J21" s="2989"/>
      <c r="K21" s="2989"/>
      <c r="L21" s="2989"/>
      <c r="M21" s="2989"/>
      <c r="N21" s="2989"/>
      <c r="O21" s="2989"/>
      <c r="P21" s="2989"/>
      <c r="Q21" s="2989"/>
      <c r="R21" s="2989"/>
      <c r="S21" s="2990"/>
      <c r="T21" s="3015"/>
      <c r="U21" s="3016"/>
      <c r="V21" s="3016"/>
      <c r="W21" s="3016"/>
      <c r="X21" s="3016"/>
      <c r="Y21" s="3015"/>
      <c r="Z21" s="3016"/>
      <c r="AA21" s="3016"/>
      <c r="AB21" s="3016"/>
      <c r="AC21" s="3016"/>
      <c r="AD21" s="3026"/>
      <c r="AE21" s="3027"/>
      <c r="AF21" s="3027"/>
      <c r="AG21" s="3027"/>
      <c r="AH21" s="3028"/>
      <c r="AI21" s="3026"/>
      <c r="AJ21" s="3027"/>
      <c r="AK21" s="3027"/>
      <c r="AL21" s="3027"/>
      <c r="AM21" s="3028"/>
      <c r="AN21" s="712"/>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row>
    <row r="22" spans="1:98" ht="13.2">
      <c r="A22" s="712"/>
      <c r="B22" s="2988" t="s">
        <v>2614</v>
      </c>
      <c r="C22" s="2989"/>
      <c r="D22" s="2989"/>
      <c r="E22" s="2989"/>
      <c r="F22" s="2989"/>
      <c r="G22" s="2989"/>
      <c r="H22" s="2989"/>
      <c r="I22" s="2989"/>
      <c r="J22" s="2989"/>
      <c r="K22" s="2989"/>
      <c r="L22" s="2989"/>
      <c r="M22" s="2989"/>
      <c r="N22" s="2989"/>
      <c r="O22" s="2989"/>
      <c r="P22" s="2989"/>
      <c r="Q22" s="2989"/>
      <c r="R22" s="2989"/>
      <c r="S22" s="2990"/>
      <c r="T22" s="3011">
        <f>(T20+T21)*-1</f>
        <v>0</v>
      </c>
      <c r="U22" s="3012"/>
      <c r="V22" s="3012"/>
      <c r="W22" s="3012"/>
      <c r="X22" s="3012"/>
      <c r="Y22" s="3011">
        <f>(Y20+Y21)*-1</f>
        <v>0</v>
      </c>
      <c r="Z22" s="3012"/>
      <c r="AA22" s="3012"/>
      <c r="AB22" s="3012"/>
      <c r="AC22" s="3012"/>
      <c r="AD22" s="3013">
        <f>(AD20)*-1</f>
        <v>0</v>
      </c>
      <c r="AE22" s="3014"/>
      <c r="AF22" s="3014"/>
      <c r="AG22" s="3014"/>
      <c r="AH22" s="3011"/>
      <c r="AI22" s="3013">
        <f>(AI20)*-1</f>
        <v>0</v>
      </c>
      <c r="AJ22" s="3014"/>
      <c r="AK22" s="3014"/>
      <c r="AL22" s="3014"/>
      <c r="AM22" s="3011"/>
      <c r="AN22" s="712"/>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row>
    <row r="23" spans="1:98" ht="13.2">
      <c r="A23" s="383"/>
      <c r="B23" s="3044" t="s">
        <v>2615</v>
      </c>
      <c r="C23" s="3045"/>
      <c r="D23" s="3045"/>
      <c r="E23" s="3045"/>
      <c r="F23" s="3045"/>
      <c r="G23" s="3045"/>
      <c r="H23" s="3045"/>
      <c r="I23" s="3045"/>
      <c r="J23" s="3045"/>
      <c r="K23" s="3045"/>
      <c r="L23" s="3045"/>
      <c r="M23" s="3045"/>
      <c r="N23" s="3045"/>
      <c r="O23" s="3045"/>
      <c r="P23" s="3045"/>
      <c r="Q23" s="3045"/>
      <c r="R23" s="3045"/>
      <c r="S23" s="3046"/>
      <c r="T23" s="3005">
        <f>T11+T22</f>
        <v>52285968.555523425</v>
      </c>
      <c r="U23" s="3008"/>
      <c r="V23" s="3008"/>
      <c r="W23" s="3008"/>
      <c r="X23" s="3008"/>
      <c r="Y23" s="3005">
        <f>Y11+Y22</f>
        <v>0</v>
      </c>
      <c r="Z23" s="3008"/>
      <c r="AA23" s="3008"/>
      <c r="AB23" s="3008"/>
      <c r="AC23" s="3008"/>
      <c r="AD23" s="3005">
        <f>AD11+AD22</f>
        <v>0</v>
      </c>
      <c r="AE23" s="3008"/>
      <c r="AF23" s="3008"/>
      <c r="AG23" s="3008"/>
      <c r="AH23" s="3008"/>
      <c r="AI23" s="3005">
        <f>AI11+AI22</f>
        <v>0</v>
      </c>
      <c r="AJ23" s="3008"/>
      <c r="AK23" s="3008"/>
      <c r="AL23" s="3008"/>
      <c r="AM23" s="3008"/>
      <c r="AN23" s="712"/>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row>
    <row r="24" spans="1:98" ht="13.2">
      <c r="A24" s="712"/>
      <c r="B24" s="2988" t="s">
        <v>2616</v>
      </c>
      <c r="C24" s="2989"/>
      <c r="D24" s="2989"/>
      <c r="E24" s="2989"/>
      <c r="F24" s="2989"/>
      <c r="G24" s="2989"/>
      <c r="H24" s="2989"/>
      <c r="I24" s="2989"/>
      <c r="J24" s="2989"/>
      <c r="K24" s="2989"/>
      <c r="L24" s="2989"/>
      <c r="M24" s="2989"/>
      <c r="N24" s="2989"/>
      <c r="O24" s="2989"/>
      <c r="P24" s="2989"/>
      <c r="Q24" s="2989"/>
      <c r="R24" s="2989"/>
      <c r="S24" s="2990"/>
      <c r="T24" s="3003">
        <f>Application!AJ1032</f>
        <v>89789142.359999999</v>
      </c>
      <c r="U24" s="3004"/>
      <c r="V24" s="3004"/>
      <c r="W24" s="3004"/>
      <c r="X24" s="3004"/>
      <c r="Y24" s="3004"/>
      <c r="Z24" s="3004"/>
      <c r="AA24" s="3004"/>
      <c r="AB24" s="3004"/>
      <c r="AC24" s="3004"/>
      <c r="AD24" s="3004"/>
      <c r="AE24" s="3004"/>
      <c r="AF24" s="3004"/>
      <c r="AG24" s="3004"/>
      <c r="AH24" s="3004"/>
      <c r="AI24" s="3004"/>
      <c r="AJ24" s="3004"/>
      <c r="AK24" s="3004"/>
      <c r="AL24" s="3004"/>
      <c r="AM24" s="3005"/>
      <c r="AN24" s="712"/>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row>
    <row r="25" spans="1:98" ht="13.2">
      <c r="A25" s="712"/>
      <c r="B25" s="3047" t="s">
        <v>2617</v>
      </c>
      <c r="C25" s="3048"/>
      <c r="D25" s="3048"/>
      <c r="E25" s="3048"/>
      <c r="F25" s="3048"/>
      <c r="G25" s="3048"/>
      <c r="H25" s="3048"/>
      <c r="I25" s="3048"/>
      <c r="J25" s="3048"/>
      <c r="K25" s="3048"/>
      <c r="L25" s="3048"/>
      <c r="M25" s="3048"/>
      <c r="N25" s="3048"/>
      <c r="O25" s="3048"/>
      <c r="P25" s="3048"/>
      <c r="Q25" s="3048"/>
      <c r="R25" s="3048"/>
      <c r="S25" s="3049"/>
      <c r="T25" s="3021">
        <f>IF(OR(Application!T195="yes",Application!T194="yes"),1.3,1)</f>
        <v>1.3</v>
      </c>
      <c r="U25" s="3022"/>
      <c r="V25" s="3022"/>
      <c r="W25" s="3022"/>
      <c r="X25" s="3022"/>
      <c r="Y25" s="3021">
        <v>1</v>
      </c>
      <c r="Z25" s="3022"/>
      <c r="AA25" s="3022"/>
      <c r="AB25" s="3022"/>
      <c r="AC25" s="3022"/>
      <c r="AD25" s="3021">
        <v>1</v>
      </c>
      <c r="AE25" s="3022"/>
      <c r="AF25" s="3022"/>
      <c r="AG25" s="3022"/>
      <c r="AH25" s="3023"/>
      <c r="AI25" s="3021">
        <v>1</v>
      </c>
      <c r="AJ25" s="3022"/>
      <c r="AK25" s="3022"/>
      <c r="AL25" s="3022"/>
      <c r="AM25" s="3023"/>
      <c r="AN25" s="712"/>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c r="CR25" s="434"/>
      <c r="CS25" s="434"/>
      <c r="CT25" s="434"/>
    </row>
    <row r="26" spans="1:98" ht="13.2">
      <c r="A26" s="712"/>
      <c r="B26" s="2988" t="s">
        <v>2618</v>
      </c>
      <c r="C26" s="2989"/>
      <c r="D26" s="2989"/>
      <c r="E26" s="2989"/>
      <c r="F26" s="2989"/>
      <c r="G26" s="2989"/>
      <c r="H26" s="2989"/>
      <c r="I26" s="2989"/>
      <c r="J26" s="2989"/>
      <c r="K26" s="2989"/>
      <c r="L26" s="2989"/>
      <c r="M26" s="2989"/>
      <c r="N26" s="2989"/>
      <c r="O26" s="2989"/>
      <c r="P26" s="2989"/>
      <c r="Q26" s="2989"/>
      <c r="R26" s="2989"/>
      <c r="S26" s="2990"/>
      <c r="T26" s="3024">
        <f>T23*T25</f>
        <v>67971759.122180462</v>
      </c>
      <c r="U26" s="3025"/>
      <c r="V26" s="3025"/>
      <c r="W26" s="3025"/>
      <c r="X26" s="3025"/>
      <c r="Y26" s="3024">
        <f>Y23*Y25</f>
        <v>0</v>
      </c>
      <c r="Z26" s="3025"/>
      <c r="AA26" s="3025"/>
      <c r="AB26" s="3025"/>
      <c r="AC26" s="3025"/>
      <c r="AD26" s="3024">
        <f>AD23*AD25</f>
        <v>0</v>
      </c>
      <c r="AE26" s="3025"/>
      <c r="AF26" s="3025"/>
      <c r="AG26" s="3025"/>
      <c r="AH26" s="3025"/>
      <c r="AI26" s="3024">
        <f>AI23*AI25</f>
        <v>0</v>
      </c>
      <c r="AJ26" s="3025"/>
      <c r="AK26" s="3025"/>
      <c r="AL26" s="3025"/>
      <c r="AM26" s="3025"/>
      <c r="AN26" s="712"/>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c r="CR26" s="434"/>
      <c r="CS26" s="434"/>
      <c r="CT26" s="434"/>
    </row>
    <row r="27" spans="1:98" ht="13.2">
      <c r="A27" s="393"/>
      <c r="B27" s="3050" t="s">
        <v>2619</v>
      </c>
      <c r="C27" s="3051"/>
      <c r="D27" s="3051"/>
      <c r="E27" s="3051"/>
      <c r="F27" s="3051"/>
      <c r="G27" s="3051"/>
      <c r="H27" s="3051"/>
      <c r="I27" s="3051"/>
      <c r="J27" s="3051"/>
      <c r="K27" s="3051"/>
      <c r="L27" s="3051"/>
      <c r="M27" s="3051"/>
      <c r="N27" s="3051"/>
      <c r="O27" s="3051"/>
      <c r="P27" s="3051"/>
      <c r="Q27" s="3051"/>
      <c r="R27" s="3051"/>
      <c r="S27" s="3052"/>
      <c r="T27" s="3019">
        <f>Application!$AG$444</f>
        <v>1</v>
      </c>
      <c r="U27" s="3020"/>
      <c r="V27" s="3020"/>
      <c r="W27" s="3020"/>
      <c r="X27" s="3020"/>
      <c r="Y27" s="3019">
        <f>Application!$AG$444</f>
        <v>1</v>
      </c>
      <c r="Z27" s="3020"/>
      <c r="AA27" s="3020"/>
      <c r="AB27" s="3020"/>
      <c r="AC27" s="3020"/>
      <c r="AD27" s="3019">
        <f>Application!$AG$444</f>
        <v>1</v>
      </c>
      <c r="AE27" s="3020"/>
      <c r="AF27" s="3020"/>
      <c r="AG27" s="3020"/>
      <c r="AH27" s="3020"/>
      <c r="AI27" s="3019">
        <f>Application!$AG$444</f>
        <v>1</v>
      </c>
      <c r="AJ27" s="3020"/>
      <c r="AK27" s="3020"/>
      <c r="AL27" s="3020"/>
      <c r="AM27" s="3020"/>
      <c r="AN27" s="712"/>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c r="CR27" s="434"/>
      <c r="CS27" s="434"/>
      <c r="CT27" s="434"/>
    </row>
    <row r="28" spans="1:98" ht="12.75" customHeight="1">
      <c r="A28" s="386"/>
      <c r="B28" s="2988" t="s">
        <v>2620</v>
      </c>
      <c r="C28" s="2989"/>
      <c r="D28" s="2989"/>
      <c r="E28" s="2989"/>
      <c r="F28" s="2989"/>
      <c r="G28" s="2989"/>
      <c r="H28" s="2989"/>
      <c r="I28" s="2989"/>
      <c r="J28" s="2989"/>
      <c r="K28" s="2989"/>
      <c r="L28" s="2989"/>
      <c r="M28" s="2989"/>
      <c r="N28" s="2989"/>
      <c r="O28" s="2989"/>
      <c r="P28" s="2989"/>
      <c r="Q28" s="2989"/>
      <c r="R28" s="2989"/>
      <c r="S28" s="2990"/>
      <c r="T28" s="3017">
        <f>IF(ISERROR((T26*T27)),0,(T26*T27))</f>
        <v>67971759.122180462</v>
      </c>
      <c r="U28" s="3018"/>
      <c r="V28" s="3018"/>
      <c r="W28" s="3018"/>
      <c r="X28" s="3018"/>
      <c r="Y28" s="3017">
        <f>IF(ISERROR((Y26*Y27)),0,(Y26*Y27))</f>
        <v>0</v>
      </c>
      <c r="Z28" s="3018"/>
      <c r="AA28" s="3018"/>
      <c r="AB28" s="3018"/>
      <c r="AC28" s="3018"/>
      <c r="AD28" s="3017">
        <f>IF(ISERROR((AD26*AD27)),0,(AD26*AD27))</f>
        <v>0</v>
      </c>
      <c r="AE28" s="3018"/>
      <c r="AF28" s="3018"/>
      <c r="AG28" s="3018"/>
      <c r="AH28" s="3018"/>
      <c r="AI28" s="3017">
        <f>IF(ISERROR((AI26*AI27)),0,(AI26*AI27))</f>
        <v>0</v>
      </c>
      <c r="AJ28" s="3018"/>
      <c r="AK28" s="3018"/>
      <c r="AL28" s="3018"/>
      <c r="AM28" s="3018"/>
      <c r="AN28" s="712"/>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c r="CR28" s="434"/>
      <c r="CS28" s="434"/>
      <c r="CT28" s="434"/>
    </row>
    <row r="29" spans="1:98" ht="13.2">
      <c r="A29" s="712"/>
      <c r="B29" s="2988" t="s">
        <v>2621</v>
      </c>
      <c r="C29" s="2989"/>
      <c r="D29" s="2989"/>
      <c r="E29" s="2989"/>
      <c r="F29" s="2989"/>
      <c r="G29" s="2989"/>
      <c r="H29" s="2989"/>
      <c r="I29" s="2989"/>
      <c r="J29" s="2989"/>
      <c r="K29" s="2989"/>
      <c r="L29" s="2989"/>
      <c r="M29" s="2989"/>
      <c r="N29" s="2989"/>
      <c r="O29" s="2989"/>
      <c r="P29" s="2989"/>
      <c r="Q29" s="2989"/>
      <c r="R29" s="2989"/>
      <c r="S29" s="2990"/>
      <c r="T29" s="3003">
        <f>T28+Y28+AD28+AI28</f>
        <v>67971759.122180462</v>
      </c>
      <c r="U29" s="3004"/>
      <c r="V29" s="3004"/>
      <c r="W29" s="3004"/>
      <c r="X29" s="3004"/>
      <c r="Y29" s="3004"/>
      <c r="Z29" s="3004"/>
      <c r="AA29" s="3004"/>
      <c r="AB29" s="3004"/>
      <c r="AC29" s="3004"/>
      <c r="AD29" s="3004"/>
      <c r="AE29" s="3004"/>
      <c r="AF29" s="3004"/>
      <c r="AG29" s="3004"/>
      <c r="AH29" s="3004"/>
      <c r="AI29" s="3004"/>
      <c r="AJ29" s="3004"/>
      <c r="AK29" s="3004"/>
      <c r="AL29" s="3004"/>
      <c r="AM29" s="3005"/>
      <c r="AN29" s="712"/>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row>
    <row r="30" spans="1:98" ht="12.75" customHeight="1">
      <c r="A30" s="712"/>
      <c r="B30" s="3010" t="s">
        <v>2622</v>
      </c>
      <c r="C30" s="3010"/>
      <c r="D30" s="3010"/>
      <c r="E30" s="3010"/>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0"/>
      <c r="AK30" s="3010"/>
      <c r="AL30" s="3010"/>
      <c r="AM30" s="3010"/>
      <c r="AN30" s="712"/>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row>
    <row r="31" spans="1:98" s="433" customFormat="1" ht="12.75" customHeight="1">
      <c r="A31" s="390"/>
      <c r="B31" s="3010" t="s">
        <v>2623</v>
      </c>
      <c r="C31" s="3010"/>
      <c r="D31" s="3010"/>
      <c r="E31" s="3010"/>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0"/>
      <c r="AK31" s="3010"/>
      <c r="AL31" s="3010"/>
      <c r="AM31" s="3010"/>
      <c r="AN31" s="573"/>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row>
    <row r="32" spans="1:98" ht="13.2">
      <c r="A32" s="712"/>
      <c r="B32" s="1412"/>
      <c r="C32" s="552" t="s">
        <v>2624</v>
      </c>
      <c r="D32" s="1412"/>
      <c r="E32" s="1412"/>
      <c r="F32" s="1412"/>
      <c r="G32" s="1412"/>
      <c r="H32" s="1412"/>
      <c r="I32" s="1412"/>
      <c r="J32" s="1412"/>
      <c r="K32" s="1412"/>
      <c r="L32" s="1412"/>
      <c r="M32" s="1412"/>
      <c r="N32" s="1412"/>
      <c r="O32" s="1412"/>
      <c r="P32" s="1412"/>
      <c r="Q32" s="1412"/>
      <c r="R32" s="1412"/>
      <c r="S32" s="1412"/>
      <c r="T32" s="1412"/>
      <c r="U32" s="1412"/>
      <c r="V32" s="1412"/>
      <c r="W32" s="1412"/>
      <c r="X32" s="1412"/>
      <c r="Y32" s="1412"/>
      <c r="Z32" s="1412"/>
      <c r="AA32" s="1412"/>
      <c r="AB32" s="1412"/>
      <c r="AC32" s="1412"/>
      <c r="AD32" s="1412"/>
      <c r="AE32" s="1412"/>
      <c r="AF32" s="1412"/>
      <c r="AG32" s="1412"/>
      <c r="AH32" s="1412"/>
      <c r="AI32" s="1412"/>
      <c r="AJ32" s="1412"/>
      <c r="AK32" s="1412"/>
      <c r="AL32" s="1412"/>
      <c r="AM32" s="1412"/>
      <c r="AN32" s="712"/>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row>
    <row r="33" spans="1:98" ht="13.2">
      <c r="A33" s="712"/>
      <c r="B33" s="712"/>
      <c r="C33" s="712"/>
      <c r="D33" s="712"/>
      <c r="E33" s="712"/>
      <c r="F33" s="712"/>
      <c r="G33" s="712"/>
      <c r="H33" s="712"/>
      <c r="I33" s="712"/>
      <c r="J33" s="712"/>
      <c r="K33" s="712"/>
      <c r="L33" s="712"/>
      <c r="M33" s="712"/>
      <c r="N33" s="712"/>
      <c r="O33" s="712"/>
      <c r="P33" s="712"/>
      <c r="Q33" s="712"/>
      <c r="R33" s="712"/>
      <c r="S33" s="712"/>
      <c r="T33" s="712"/>
      <c r="U33" s="712"/>
      <c r="V33" s="712"/>
      <c r="W33" s="712"/>
      <c r="X33" s="712"/>
      <c r="Y33" s="712"/>
      <c r="Z33" s="712"/>
      <c r="AA33" s="712"/>
      <c r="AB33" s="712"/>
      <c r="AC33" s="712"/>
      <c r="AD33" s="712"/>
      <c r="AE33" s="712"/>
      <c r="AF33" s="712"/>
      <c r="AG33" s="712"/>
      <c r="AH33" s="712"/>
      <c r="AI33" s="712"/>
      <c r="AJ33" s="712"/>
      <c r="AK33" s="712"/>
      <c r="AL33" s="712"/>
      <c r="AM33" s="712"/>
      <c r="AN33" s="712"/>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row>
    <row r="34" spans="1:98" ht="13.2">
      <c r="A34" s="386" t="s">
        <v>704</v>
      </c>
      <c r="B34" s="712"/>
      <c r="C34" s="386" t="s">
        <v>278</v>
      </c>
      <c r="D34" s="712"/>
      <c r="E34" s="712"/>
      <c r="F34" s="712"/>
      <c r="G34" s="712"/>
      <c r="H34" s="712"/>
      <c r="I34" s="712"/>
      <c r="J34" s="712"/>
      <c r="K34" s="712"/>
      <c r="L34" s="712"/>
      <c r="M34" s="712"/>
      <c r="N34" s="712"/>
      <c r="O34" s="712"/>
      <c r="P34" s="712"/>
      <c r="Q34" s="712"/>
      <c r="R34" s="71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row>
    <row r="35" spans="1:98" ht="12.75" customHeight="1">
      <c r="A35" s="712"/>
      <c r="B35" s="387"/>
      <c r="C35" s="388"/>
      <c r="D35" s="388"/>
      <c r="E35" s="388"/>
      <c r="F35" s="388"/>
      <c r="G35" s="388"/>
      <c r="H35" s="388"/>
      <c r="I35" s="388"/>
      <c r="J35" s="388"/>
      <c r="K35" s="388"/>
      <c r="L35" s="388"/>
      <c r="M35" s="388"/>
      <c r="N35" s="388"/>
      <c r="O35" s="388"/>
      <c r="P35" s="388"/>
      <c r="Q35" s="388"/>
      <c r="R35" s="388"/>
      <c r="S35" s="388"/>
      <c r="T35" s="388"/>
      <c r="U35" s="388"/>
      <c r="V35" s="388"/>
      <c r="W35" s="388"/>
      <c r="X35" s="394"/>
      <c r="Y35" s="3006" t="s">
        <v>2625</v>
      </c>
      <c r="Z35" s="3006"/>
      <c r="AA35" s="3006"/>
      <c r="AB35" s="3006"/>
      <c r="AC35" s="3006"/>
      <c r="AD35" s="3007" t="s">
        <v>2626</v>
      </c>
      <c r="AE35" s="3007"/>
      <c r="AF35" s="3007"/>
      <c r="AG35" s="3007"/>
      <c r="AH35" s="3007"/>
      <c r="AI35" s="712"/>
      <c r="AJ35" s="712"/>
      <c r="AK35" s="712"/>
      <c r="AL35" s="712"/>
      <c r="AM35" s="712"/>
      <c r="AN35" s="712"/>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row>
    <row r="36" spans="1:98" ht="12.75" customHeight="1">
      <c r="A36" s="712"/>
      <c r="B36" s="389"/>
      <c r="C36" s="390"/>
      <c r="D36" s="390"/>
      <c r="E36" s="390"/>
      <c r="F36" s="390"/>
      <c r="G36" s="390"/>
      <c r="H36" s="390"/>
      <c r="I36" s="390"/>
      <c r="J36" s="390"/>
      <c r="K36" s="390"/>
      <c r="L36" s="390"/>
      <c r="M36" s="390"/>
      <c r="N36" s="390"/>
      <c r="O36" s="390"/>
      <c r="P36" s="390"/>
      <c r="Q36" s="390"/>
      <c r="R36" s="390"/>
      <c r="S36" s="390"/>
      <c r="T36" s="390"/>
      <c r="U36" s="390"/>
      <c r="V36" s="390"/>
      <c r="W36" s="390"/>
      <c r="X36" s="395"/>
      <c r="Y36" s="3006"/>
      <c r="Z36" s="3006"/>
      <c r="AA36" s="3006"/>
      <c r="AB36" s="3006"/>
      <c r="AC36" s="3006"/>
      <c r="AD36" s="3007"/>
      <c r="AE36" s="3007"/>
      <c r="AF36" s="3007"/>
      <c r="AG36" s="3007"/>
      <c r="AH36" s="3007"/>
      <c r="AI36" s="712"/>
      <c r="AJ36" s="712"/>
      <c r="AK36" s="712"/>
      <c r="AL36" s="712"/>
      <c r="AM36" s="712"/>
      <c r="AN36" s="712"/>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row>
    <row r="37" spans="1:98" ht="13.2">
      <c r="A37" s="712"/>
      <c r="B37" s="391"/>
      <c r="C37" s="392"/>
      <c r="D37" s="392"/>
      <c r="E37" s="392"/>
      <c r="F37" s="392"/>
      <c r="G37" s="392"/>
      <c r="H37" s="392"/>
      <c r="I37" s="392"/>
      <c r="J37" s="392"/>
      <c r="K37" s="392"/>
      <c r="L37" s="392"/>
      <c r="M37" s="392"/>
      <c r="N37" s="392"/>
      <c r="O37" s="392"/>
      <c r="P37" s="392"/>
      <c r="Q37" s="392"/>
      <c r="R37" s="392"/>
      <c r="S37" s="392"/>
      <c r="T37" s="392"/>
      <c r="U37" s="392"/>
      <c r="V37" s="392"/>
      <c r="W37" s="392"/>
      <c r="X37" s="396"/>
      <c r="Y37" s="3006"/>
      <c r="Z37" s="3006"/>
      <c r="AA37" s="3006"/>
      <c r="AB37" s="3006"/>
      <c r="AC37" s="3006"/>
      <c r="AD37" s="3007"/>
      <c r="AE37" s="3007"/>
      <c r="AF37" s="3007"/>
      <c r="AG37" s="3007"/>
      <c r="AH37" s="3007"/>
      <c r="AI37" s="712"/>
      <c r="AJ37" s="712"/>
      <c r="AK37" s="712"/>
      <c r="AL37" s="712"/>
      <c r="AM37" s="712"/>
      <c r="AN37" s="712"/>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row>
    <row r="38" spans="1:98" ht="12.75" customHeight="1">
      <c r="A38" s="386"/>
      <c r="B38" s="2988" t="s">
        <v>2620</v>
      </c>
      <c r="C38" s="2989"/>
      <c r="D38" s="2989"/>
      <c r="E38" s="2989"/>
      <c r="F38" s="2989"/>
      <c r="G38" s="2989"/>
      <c r="H38" s="2989"/>
      <c r="I38" s="2989"/>
      <c r="J38" s="2989"/>
      <c r="K38" s="2989"/>
      <c r="L38" s="2989"/>
      <c r="M38" s="2989"/>
      <c r="N38" s="2989"/>
      <c r="O38" s="2989"/>
      <c r="P38" s="2989"/>
      <c r="Q38" s="2989"/>
      <c r="R38" s="2989"/>
      <c r="S38" s="2989"/>
      <c r="T38" s="2989"/>
      <c r="U38" s="2989"/>
      <c r="V38" s="2989"/>
      <c r="W38" s="2989"/>
      <c r="X38" s="2990"/>
      <c r="Y38" s="3008">
        <f>IF(T24&gt;=(T23+Y23+AD23+AI23),T28+Y28,0)</f>
        <v>67971759.122180462</v>
      </c>
      <c r="Z38" s="3008"/>
      <c r="AA38" s="3008"/>
      <c r="AB38" s="3008"/>
      <c r="AC38" s="3008"/>
      <c r="AD38" s="3008">
        <f>IF(T24&gt;=(T23+Y23+AD23+AI23),AD28+AI28,0)</f>
        <v>0</v>
      </c>
      <c r="AE38" s="3008"/>
      <c r="AF38" s="3008"/>
      <c r="AG38" s="3008"/>
      <c r="AH38" s="3008"/>
      <c r="AI38" s="712"/>
      <c r="AJ38" s="712"/>
      <c r="AK38" s="712"/>
      <c r="AL38" s="712"/>
      <c r="AM38" s="712"/>
      <c r="AN38" s="712"/>
      <c r="AO38" s="434"/>
      <c r="AP38" s="434"/>
      <c r="AQ38" s="434"/>
      <c r="AR38" s="434"/>
      <c r="AS38" s="434"/>
      <c r="AT38" s="434"/>
      <c r="AU38" s="434"/>
      <c r="AV38" s="434"/>
      <c r="AW38" s="434"/>
      <c r="AX38" s="434"/>
      <c r="AY38" s="434"/>
      <c r="AZ38" s="434"/>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c r="CR38" s="434"/>
      <c r="CS38" s="434"/>
      <c r="CT38" s="434"/>
    </row>
    <row r="39" spans="1:98" ht="13.2">
      <c r="A39" s="712"/>
      <c r="B39" s="2988" t="s">
        <v>2627</v>
      </c>
      <c r="C39" s="2989"/>
      <c r="D39" s="2989"/>
      <c r="E39" s="2989"/>
      <c r="F39" s="2989"/>
      <c r="G39" s="2989"/>
      <c r="H39" s="2989"/>
      <c r="I39" s="2989"/>
      <c r="J39" s="2989"/>
      <c r="K39" s="2989"/>
      <c r="L39" s="2989"/>
      <c r="M39" s="2989"/>
      <c r="N39" s="2989"/>
      <c r="O39" s="2989"/>
      <c r="P39" s="2989"/>
      <c r="Q39" s="2989"/>
      <c r="R39" s="2989"/>
      <c r="S39" s="2989"/>
      <c r="T39" s="2989"/>
      <c r="U39" s="2989"/>
      <c r="V39" s="2989"/>
      <c r="W39" s="2989"/>
      <c r="X39" s="2990"/>
      <c r="Y39" s="3009">
        <v>0.04</v>
      </c>
      <c r="Z39" s="3009"/>
      <c r="AA39" s="3009"/>
      <c r="AB39" s="3009"/>
      <c r="AC39" s="3009"/>
      <c r="AD39" s="3009">
        <v>0.04</v>
      </c>
      <c r="AE39" s="3009"/>
      <c r="AF39" s="3009"/>
      <c r="AG39" s="3009"/>
      <c r="AH39" s="3009"/>
      <c r="AI39" s="712"/>
      <c r="AJ39" s="712"/>
      <c r="AK39" s="712"/>
      <c r="AL39" s="712"/>
      <c r="AM39" s="712"/>
      <c r="AN39" s="712"/>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c r="CR39" s="434"/>
      <c r="CS39" s="434"/>
      <c r="CT39" s="434"/>
    </row>
    <row r="40" spans="1:98" ht="12.75" customHeight="1">
      <c r="A40" s="386"/>
      <c r="B40" s="2988" t="s">
        <v>2628</v>
      </c>
      <c r="C40" s="2989"/>
      <c r="D40" s="2989"/>
      <c r="E40" s="2989"/>
      <c r="F40" s="2989"/>
      <c r="G40" s="2989"/>
      <c r="H40" s="2989"/>
      <c r="I40" s="2989"/>
      <c r="J40" s="2989"/>
      <c r="K40" s="2989"/>
      <c r="L40" s="2989"/>
      <c r="M40" s="2989"/>
      <c r="N40" s="2989"/>
      <c r="O40" s="2989"/>
      <c r="P40" s="2989"/>
      <c r="Q40" s="2989"/>
      <c r="R40" s="2989"/>
      <c r="S40" s="2989"/>
      <c r="T40" s="2989"/>
      <c r="U40" s="2989"/>
      <c r="V40" s="2989"/>
      <c r="W40" s="2989"/>
      <c r="X40" s="2990"/>
      <c r="Y40" s="3008">
        <f>ROUND(Y38*Y39,0)</f>
        <v>2718870</v>
      </c>
      <c r="Z40" s="3008"/>
      <c r="AA40" s="3008"/>
      <c r="AB40" s="3008"/>
      <c r="AC40" s="3008"/>
      <c r="AD40" s="3005">
        <f>ROUND(AD38*AD39,0)</f>
        <v>0</v>
      </c>
      <c r="AE40" s="3008"/>
      <c r="AF40" s="3008"/>
      <c r="AG40" s="3008"/>
      <c r="AH40" s="3008"/>
      <c r="AI40" s="712"/>
      <c r="AJ40" s="712"/>
      <c r="AK40" s="712"/>
      <c r="AL40" s="712"/>
      <c r="AM40" s="712"/>
      <c r="AN40" s="712"/>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row>
    <row r="41" spans="1:98" ht="13.2">
      <c r="A41" s="712"/>
      <c r="B41" s="2988" t="s">
        <v>2629</v>
      </c>
      <c r="C41" s="2989"/>
      <c r="D41" s="2989"/>
      <c r="E41" s="2989"/>
      <c r="F41" s="2989"/>
      <c r="G41" s="2989"/>
      <c r="H41" s="2989"/>
      <c r="I41" s="2989"/>
      <c r="J41" s="2989"/>
      <c r="K41" s="2989"/>
      <c r="L41" s="2989"/>
      <c r="M41" s="2989"/>
      <c r="N41" s="2989"/>
      <c r="O41" s="2989"/>
      <c r="P41" s="2989"/>
      <c r="Q41" s="2989"/>
      <c r="R41" s="2989"/>
      <c r="S41" s="2989"/>
      <c r="T41" s="2989"/>
      <c r="U41" s="2989"/>
      <c r="V41" s="2989"/>
      <c r="W41" s="2989"/>
      <c r="X41" s="2990"/>
      <c r="Y41" s="3053">
        <f>Y40+AD40</f>
        <v>2718870</v>
      </c>
      <c r="Z41" s="3054"/>
      <c r="AA41" s="3054"/>
      <c r="AB41" s="3054"/>
      <c r="AC41" s="3054"/>
      <c r="AD41" s="3054"/>
      <c r="AE41" s="3054"/>
      <c r="AF41" s="3054"/>
      <c r="AG41" s="3054"/>
      <c r="AH41" s="3055"/>
      <c r="AI41" s="712"/>
      <c r="AJ41" s="712"/>
      <c r="AK41" s="712"/>
      <c r="AL41" s="712"/>
      <c r="AM41" s="712"/>
      <c r="AN41" s="712"/>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row>
    <row r="42" spans="1:98" ht="12.75" customHeight="1">
      <c r="A42" s="386"/>
      <c r="B42" s="655"/>
      <c r="C42" s="655"/>
      <c r="D42" s="655"/>
      <c r="E42" s="655"/>
      <c r="F42" s="655"/>
      <c r="G42" s="655"/>
      <c r="H42" s="655"/>
      <c r="I42" s="655"/>
      <c r="J42" s="655"/>
      <c r="K42" s="655"/>
      <c r="L42" s="655"/>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712"/>
      <c r="AJ42" s="712"/>
      <c r="AK42" s="712"/>
      <c r="AL42" s="712"/>
      <c r="AM42" s="712"/>
      <c r="AN42" s="712"/>
      <c r="AO42" s="434"/>
      <c r="AP42" s="434"/>
      <c r="AQ42" s="434"/>
      <c r="AR42" s="434"/>
      <c r="AS42" s="434"/>
      <c r="AT42" s="434"/>
      <c r="AU42" s="434"/>
      <c r="AV42" s="434"/>
      <c r="AW42" s="434"/>
      <c r="AX42" s="434"/>
      <c r="AY42" s="434"/>
      <c r="AZ42" s="434"/>
      <c r="BA42" s="434"/>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c r="CR42" s="434"/>
      <c r="CS42" s="434"/>
      <c r="CT42" s="434"/>
    </row>
    <row r="43" spans="1:98" ht="13.2">
      <c r="A43" s="712"/>
      <c r="B43" s="397"/>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712"/>
      <c r="AJ43" s="712"/>
      <c r="AK43" s="712"/>
      <c r="AL43" s="712"/>
      <c r="AM43" s="712"/>
      <c r="AN43" s="712"/>
      <c r="AO43" s="434"/>
      <c r="AP43" s="434"/>
      <c r="AQ43" s="434"/>
      <c r="AR43" s="434"/>
      <c r="AS43" s="434"/>
      <c r="AT43" s="434"/>
      <c r="AU43" s="434"/>
      <c r="AV43" s="434"/>
      <c r="AW43" s="434"/>
      <c r="AX43" s="434"/>
      <c r="AY43" s="434"/>
      <c r="AZ43" s="434"/>
      <c r="BA43" s="434"/>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c r="CR43" s="434"/>
      <c r="CS43" s="434"/>
      <c r="CT43" s="434"/>
    </row>
    <row r="44" spans="1:98" s="189" customFormat="1" ht="13.8" thickBot="1">
      <c r="A44" s="3002" t="s">
        <v>2630</v>
      </c>
      <c r="B44" s="3002"/>
      <c r="C44" s="3002"/>
      <c r="D44" s="3002"/>
      <c r="E44" s="3002"/>
      <c r="F44" s="3002"/>
      <c r="G44" s="3002"/>
      <c r="H44" s="3002"/>
      <c r="I44" s="3002"/>
      <c r="J44" s="3002"/>
      <c r="K44" s="3002"/>
      <c r="L44" s="3002"/>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c r="BA44" s="3002"/>
      <c r="BB44" s="3002"/>
      <c r="BC44" s="3002"/>
      <c r="BD44" s="3002"/>
      <c r="BE44" s="3002"/>
      <c r="BF44" s="3002"/>
      <c r="BG44" s="3002"/>
      <c r="BH44" s="3002"/>
      <c r="BI44" s="3002"/>
      <c r="BJ44" s="3002"/>
      <c r="BK44" s="3002"/>
      <c r="BL44" s="3002"/>
      <c r="BM44" s="3002"/>
      <c r="BN44" s="3002"/>
      <c r="BO44" s="3002"/>
      <c r="BP44" s="3002"/>
      <c r="BQ44" s="3002"/>
      <c r="BR44" s="3002"/>
      <c r="BS44" s="3002"/>
      <c r="BT44" s="3002"/>
      <c r="BU44" s="3002"/>
      <c r="BV44" s="3002"/>
      <c r="BW44" s="3002"/>
      <c r="BX44" s="3002"/>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row>
    <row r="45" spans="1:98" s="189" customFormat="1" ht="12.75" customHeight="1" thickTop="1">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row>
    <row r="46" spans="1:98" ht="13.2">
      <c r="A46" s="386" t="s">
        <v>781</v>
      </c>
      <c r="B46" s="712"/>
      <c r="C46" s="386" t="s">
        <v>281</v>
      </c>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2"/>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row>
    <row r="47" spans="1:98" ht="13.2">
      <c r="A47" s="712"/>
      <c r="B47" s="712"/>
      <c r="C47" s="712"/>
      <c r="D47" s="386" t="s">
        <v>2631</v>
      </c>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2996">
        <f>'Sources and Uses Budget'!B105-MAX(IF('Sources and Uses Budget'!B15="",0,'Sources and Uses Budget'!B15),IF(Application!AG393="",0,Application!AG393))</f>
        <v>59629492.290208749</v>
      </c>
      <c r="AC47" s="2997"/>
      <c r="AD47" s="2997"/>
      <c r="AE47" s="2997"/>
      <c r="AF47" s="2998"/>
      <c r="AG47" s="712"/>
      <c r="AH47" s="712"/>
      <c r="AI47" s="712"/>
      <c r="AJ47" s="712"/>
      <c r="AK47" s="712"/>
      <c r="AL47" s="712"/>
      <c r="AM47" s="712"/>
      <c r="AN47" s="712"/>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c r="CR47" s="434"/>
      <c r="CS47" s="434"/>
      <c r="CT47" s="434"/>
    </row>
    <row r="48" spans="1:98" ht="12.75" customHeight="1">
      <c r="A48" s="712"/>
      <c r="B48" s="712"/>
      <c r="C48" s="712"/>
      <c r="D48" s="386" t="s">
        <v>174</v>
      </c>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2996">
        <f>Application!AO649-MAX(IF('Sources and Uses Budget'!B15="",0,'Sources and Uses Budget'!B15),IF(Application!AG393="",0,Application!AG393))</f>
        <v>33937223.574349999</v>
      </c>
      <c r="AC48" s="2997"/>
      <c r="AD48" s="2997"/>
      <c r="AE48" s="2997"/>
      <c r="AF48" s="2998"/>
      <c r="AG48" s="712"/>
      <c r="AH48" s="712"/>
      <c r="AI48" s="712"/>
      <c r="AJ48" s="712"/>
      <c r="AK48" s="712"/>
      <c r="AL48" s="712"/>
      <c r="AM48" s="712"/>
      <c r="AN48" s="712"/>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c r="CR48" s="434"/>
      <c r="CS48" s="434"/>
      <c r="CT48" s="434"/>
    </row>
    <row r="49" spans="1:98" ht="13.2">
      <c r="A49" s="712"/>
      <c r="B49" s="712"/>
      <c r="C49" s="712"/>
      <c r="D49" s="386" t="s">
        <v>2632</v>
      </c>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2996">
        <f>AB47-AB48</f>
        <v>25692268.71585875</v>
      </c>
      <c r="AC49" s="2997"/>
      <c r="AD49" s="2997"/>
      <c r="AE49" s="2997"/>
      <c r="AF49" s="2998"/>
      <c r="AG49" s="712"/>
      <c r="AH49" s="712"/>
      <c r="AI49" s="712"/>
      <c r="AJ49" s="712"/>
      <c r="AK49" s="712"/>
      <c r="AL49" s="712"/>
      <c r="AM49" s="712"/>
      <c r="AN49" s="712"/>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row>
    <row r="50" spans="1:98" ht="13.2">
      <c r="A50" s="712"/>
      <c r="B50" s="712"/>
      <c r="C50" s="712"/>
      <c r="D50" s="386" t="s">
        <v>2633</v>
      </c>
      <c r="E50" s="712"/>
      <c r="F50" s="712"/>
      <c r="G50" s="712"/>
      <c r="H50" s="712"/>
      <c r="I50" s="712"/>
      <c r="J50" s="712"/>
      <c r="K50" s="712"/>
      <c r="L50" s="712"/>
      <c r="M50" s="712"/>
      <c r="N50" s="712"/>
      <c r="O50" s="712"/>
      <c r="P50" s="712"/>
      <c r="Q50" s="712"/>
      <c r="R50" s="712"/>
      <c r="S50" s="712"/>
      <c r="T50" s="712"/>
      <c r="U50" s="712"/>
      <c r="V50" s="712"/>
      <c r="W50" s="712"/>
      <c r="X50" s="383"/>
      <c r="Y50" s="383"/>
      <c r="Z50" s="383"/>
      <c r="AA50" s="398"/>
      <c r="AB50" s="2984">
        <f>Application!AO650/(Y40*10)</f>
        <v>0.94496125228495664</v>
      </c>
      <c r="AC50" s="2985"/>
      <c r="AD50" s="2985"/>
      <c r="AE50" s="2985"/>
      <c r="AF50" s="2986"/>
      <c r="AG50" s="712"/>
      <c r="AH50" s="712"/>
      <c r="AI50" s="712"/>
      <c r="AJ50" s="712"/>
      <c r="AK50" s="712"/>
      <c r="AL50" s="712"/>
      <c r="AM50" s="712"/>
      <c r="AN50" s="712"/>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row>
    <row r="51" spans="1:98" s="402" customFormat="1" ht="15" customHeight="1">
      <c r="A51" s="383"/>
      <c r="B51" s="383"/>
      <c r="C51" s="383"/>
      <c r="D51" s="399"/>
      <c r="E51" s="2995" t="s">
        <v>2634</v>
      </c>
      <c r="F51" s="2995"/>
      <c r="G51" s="2995"/>
      <c r="H51" s="2995"/>
      <c r="I51" s="2995"/>
      <c r="J51" s="2995"/>
      <c r="K51" s="2995"/>
      <c r="L51" s="2995"/>
      <c r="M51" s="2995"/>
      <c r="N51" s="2995"/>
      <c r="O51" s="2995"/>
      <c r="P51" s="2995"/>
      <c r="Q51" s="2995"/>
      <c r="R51" s="2995"/>
      <c r="S51" s="2995"/>
      <c r="T51" s="2995"/>
      <c r="U51" s="2995"/>
      <c r="V51" s="2995"/>
      <c r="W51" s="2995"/>
      <c r="X51" s="2995"/>
      <c r="Y51" s="2995"/>
      <c r="Z51" s="2995"/>
      <c r="AA51" s="400"/>
      <c r="AB51" s="400"/>
      <c r="AC51" s="400"/>
      <c r="AD51" s="400"/>
      <c r="AE51" s="400"/>
      <c r="AF51" s="400"/>
      <c r="AG51" s="383"/>
      <c r="AH51" s="383"/>
      <c r="AI51" s="383"/>
      <c r="AJ51" s="383"/>
      <c r="AK51" s="383"/>
      <c r="AL51" s="383"/>
      <c r="AM51" s="383"/>
      <c r="AN51" s="383"/>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row>
    <row r="52" spans="1:98" s="402" customFormat="1" ht="12" customHeight="1">
      <c r="A52" s="383"/>
      <c r="B52" s="383"/>
      <c r="C52" s="383"/>
      <c r="D52" s="399"/>
      <c r="E52" s="2995"/>
      <c r="F52" s="2995"/>
      <c r="G52" s="2995"/>
      <c r="H52" s="2995"/>
      <c r="I52" s="2995"/>
      <c r="J52" s="2995"/>
      <c r="K52" s="2995"/>
      <c r="L52" s="2995"/>
      <c r="M52" s="2995"/>
      <c r="N52" s="2995"/>
      <c r="O52" s="2995"/>
      <c r="P52" s="2995"/>
      <c r="Q52" s="2995"/>
      <c r="R52" s="2995"/>
      <c r="S52" s="2995"/>
      <c r="T52" s="2995"/>
      <c r="U52" s="2995"/>
      <c r="V52" s="2995"/>
      <c r="W52" s="2995"/>
      <c r="X52" s="2995"/>
      <c r="Y52" s="2995"/>
      <c r="Z52" s="2995"/>
      <c r="AA52" s="403"/>
      <c r="AB52" s="403"/>
      <c r="AC52" s="403"/>
      <c r="AD52" s="403"/>
      <c r="AE52" s="403"/>
      <c r="AF52" s="403"/>
      <c r="AG52" s="404"/>
      <c r="AH52" s="383"/>
      <c r="AI52" s="383"/>
      <c r="AJ52" s="383"/>
      <c r="AK52" s="383"/>
      <c r="AL52" s="383"/>
      <c r="AM52" s="383"/>
      <c r="AN52" s="383"/>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row>
    <row r="53" spans="1:98" s="383" customFormat="1" ht="12" customHeight="1">
      <c r="D53" s="399"/>
      <c r="E53" s="405"/>
      <c r="F53" s="405"/>
      <c r="G53" s="405"/>
      <c r="H53" s="405"/>
      <c r="I53" s="405"/>
      <c r="J53" s="405"/>
      <c r="K53" s="405"/>
      <c r="L53" s="405"/>
      <c r="M53" s="405"/>
      <c r="N53" s="405"/>
      <c r="O53" s="405"/>
      <c r="P53" s="405"/>
      <c r="Q53" s="405"/>
      <c r="R53" s="405"/>
      <c r="S53" s="405"/>
      <c r="T53" s="405"/>
      <c r="U53" s="405"/>
      <c r="V53" s="405"/>
      <c r="W53" s="405"/>
      <c r="X53" s="405"/>
      <c r="Y53" s="405"/>
      <c r="Z53" s="405"/>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row>
    <row r="54" spans="1:98" s="383" customFormat="1" ht="15" customHeight="1">
      <c r="A54" s="712"/>
      <c r="B54" s="712"/>
      <c r="C54" s="712"/>
      <c r="D54" s="386" t="s">
        <v>2635</v>
      </c>
      <c r="E54" s="712"/>
      <c r="F54" s="712"/>
      <c r="G54" s="712"/>
      <c r="H54" s="712"/>
      <c r="I54" s="712"/>
      <c r="J54" s="712"/>
      <c r="K54" s="712"/>
      <c r="L54" s="712"/>
      <c r="M54" s="712"/>
      <c r="N54" s="712"/>
      <c r="O54" s="712"/>
      <c r="P54" s="712"/>
      <c r="Q54" s="712"/>
      <c r="R54" s="712"/>
      <c r="S54" s="712"/>
      <c r="T54" s="712"/>
      <c r="U54" s="712"/>
      <c r="V54" s="712"/>
      <c r="W54" s="712"/>
      <c r="X54" s="712"/>
      <c r="Y54" s="712"/>
      <c r="Z54" s="712"/>
      <c r="AA54" s="712"/>
      <c r="AB54" s="2996">
        <f>ROUND(IF(ISERROR((AB49/AB50)),0,(AB49/AB50)),0)</f>
        <v>27188701</v>
      </c>
      <c r="AC54" s="2997"/>
      <c r="AD54" s="2997"/>
      <c r="AE54" s="2997"/>
      <c r="AF54" s="2998"/>
      <c r="AG54" s="712"/>
      <c r="AH54" s="712"/>
      <c r="AI54" s="712"/>
      <c r="AJ54" s="712"/>
      <c r="AK54" s="712"/>
      <c r="AL54" s="712"/>
      <c r="AM54" s="712"/>
      <c r="AN54" s="712"/>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row>
    <row r="55" spans="1:98" ht="12.75" customHeight="1">
      <c r="A55" s="712"/>
      <c r="B55" s="712"/>
      <c r="C55" s="712"/>
      <c r="D55" s="386" t="s">
        <v>2636</v>
      </c>
      <c r="E55" s="712"/>
      <c r="F55" s="712"/>
      <c r="G55" s="712"/>
      <c r="H55" s="712"/>
      <c r="I55" s="712"/>
      <c r="J55" s="712"/>
      <c r="K55" s="712"/>
      <c r="L55" s="712"/>
      <c r="M55" s="712"/>
      <c r="N55" s="712"/>
      <c r="O55" s="712"/>
      <c r="P55" s="712"/>
      <c r="Q55" s="712"/>
      <c r="R55" s="712"/>
      <c r="S55" s="712"/>
      <c r="T55" s="712"/>
      <c r="U55" s="712"/>
      <c r="V55" s="712"/>
      <c r="W55" s="712"/>
      <c r="X55" s="712"/>
      <c r="Y55" s="712"/>
      <c r="Z55" s="712"/>
      <c r="AA55" s="712"/>
      <c r="AB55" s="2996">
        <f>(AB54/10)</f>
        <v>2718870.1</v>
      </c>
      <c r="AC55" s="2997"/>
      <c r="AD55" s="2997"/>
      <c r="AE55" s="2997"/>
      <c r="AF55" s="2998"/>
      <c r="AG55" s="712"/>
      <c r="AH55" s="712"/>
      <c r="AI55" s="712"/>
      <c r="AJ55" s="712"/>
      <c r="AK55" s="712"/>
      <c r="AL55" s="712"/>
      <c r="AM55" s="712"/>
      <c r="AN55" s="712"/>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434"/>
      <c r="CG55" s="434"/>
      <c r="CH55" s="434"/>
      <c r="CI55" s="434"/>
      <c r="CJ55" s="434"/>
      <c r="CK55" s="434"/>
      <c r="CL55" s="434"/>
      <c r="CM55" s="434"/>
      <c r="CN55" s="434"/>
      <c r="CO55" s="434"/>
      <c r="CP55" s="434"/>
      <c r="CQ55" s="434"/>
      <c r="CR55" s="434"/>
      <c r="CS55" s="434"/>
      <c r="CT55" s="434"/>
    </row>
    <row r="56" spans="1:98" ht="13.2">
      <c r="A56" s="712"/>
      <c r="B56" s="712"/>
      <c r="C56" s="712"/>
      <c r="D56" s="386" t="s">
        <v>2637</v>
      </c>
      <c r="E56" s="712"/>
      <c r="F56" s="712"/>
      <c r="G56" s="712"/>
      <c r="H56" s="712"/>
      <c r="I56" s="712"/>
      <c r="J56" s="712"/>
      <c r="K56" s="712"/>
      <c r="L56" s="712"/>
      <c r="M56" s="712"/>
      <c r="N56" s="712"/>
      <c r="O56" s="712"/>
      <c r="P56" s="712"/>
      <c r="Q56" s="712"/>
      <c r="R56" s="712"/>
      <c r="S56" s="712"/>
      <c r="T56" s="712"/>
      <c r="U56" s="712"/>
      <c r="V56" s="712"/>
      <c r="W56" s="712"/>
      <c r="X56" s="712"/>
      <c r="Y56" s="712"/>
      <c r="Z56" s="712"/>
      <c r="AA56" s="712"/>
      <c r="AB56" s="2999">
        <f>(IF((Y41&lt;AB55),Y41,AB55))</f>
        <v>2718870</v>
      </c>
      <c r="AC56" s="3000"/>
      <c r="AD56" s="3000"/>
      <c r="AE56" s="3000"/>
      <c r="AF56" s="3001"/>
      <c r="AG56" s="712"/>
      <c r="AH56" s="712"/>
      <c r="AI56" s="712"/>
      <c r="AJ56" s="712"/>
      <c r="AK56" s="712"/>
      <c r="AL56" s="712"/>
      <c r="AM56" s="712"/>
      <c r="AN56" s="712"/>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N56" s="434"/>
      <c r="BO56" s="434"/>
      <c r="BP56" s="434"/>
      <c r="BQ56" s="434"/>
      <c r="BR56" s="434"/>
      <c r="BS56" s="434"/>
      <c r="BT56" s="434"/>
      <c r="BU56" s="434"/>
      <c r="BV56" s="434"/>
      <c r="BW56" s="434"/>
      <c r="BX56" s="434"/>
      <c r="BY56" s="434"/>
      <c r="BZ56" s="434"/>
      <c r="CA56" s="434"/>
      <c r="CB56" s="434"/>
      <c r="CC56" s="434"/>
      <c r="CD56" s="434"/>
      <c r="CE56" s="434"/>
      <c r="CF56" s="434"/>
      <c r="CG56" s="434"/>
      <c r="CH56" s="434"/>
      <c r="CI56" s="434"/>
      <c r="CJ56" s="434"/>
      <c r="CK56" s="434"/>
      <c r="CL56" s="434"/>
      <c r="CM56" s="434"/>
      <c r="CN56" s="434"/>
      <c r="CO56" s="434"/>
      <c r="CP56" s="434"/>
      <c r="CQ56" s="434"/>
      <c r="CR56" s="434"/>
      <c r="CS56" s="434"/>
      <c r="CT56" s="434"/>
    </row>
    <row r="57" spans="1:98" ht="13.2">
      <c r="A57" s="712"/>
      <c r="B57" s="712"/>
      <c r="C57" s="712"/>
      <c r="D57" s="386" t="s">
        <v>2638</v>
      </c>
      <c r="E57" s="712"/>
      <c r="F57" s="712"/>
      <c r="G57" s="712"/>
      <c r="H57" s="712"/>
      <c r="I57" s="712"/>
      <c r="J57" s="712"/>
      <c r="K57" s="712"/>
      <c r="L57" s="712"/>
      <c r="M57" s="712"/>
      <c r="N57" s="712"/>
      <c r="O57" s="712"/>
      <c r="P57" s="712"/>
      <c r="Q57" s="712"/>
      <c r="R57" s="712"/>
      <c r="S57" s="712"/>
      <c r="T57" s="712"/>
      <c r="U57" s="712"/>
      <c r="V57" s="712"/>
      <c r="W57" s="712"/>
      <c r="X57" s="712"/>
      <c r="Y57" s="712"/>
      <c r="Z57" s="712"/>
      <c r="AA57" s="712"/>
      <c r="AB57" s="2996">
        <f>ROUND((10*AB56*AB50),0)</f>
        <v>25692268</v>
      </c>
      <c r="AC57" s="2997"/>
      <c r="AD57" s="2997"/>
      <c r="AE57" s="2997"/>
      <c r="AF57" s="2998"/>
      <c r="AG57" s="712"/>
      <c r="AH57" s="712"/>
      <c r="AI57" s="712"/>
      <c r="AJ57" s="712"/>
      <c r="AK57" s="712"/>
      <c r="AL57" s="712"/>
      <c r="AM57" s="712"/>
      <c r="AN57" s="712"/>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34"/>
      <c r="BN57" s="434"/>
      <c r="BO57" s="434"/>
      <c r="BP57" s="434"/>
      <c r="BQ57" s="434"/>
      <c r="BR57" s="434"/>
      <c r="BS57" s="434"/>
      <c r="BT57" s="434"/>
      <c r="BU57" s="434"/>
      <c r="BV57" s="434"/>
      <c r="BW57" s="434"/>
      <c r="BX57" s="434"/>
      <c r="BY57" s="434"/>
      <c r="BZ57" s="434"/>
      <c r="CA57" s="434"/>
      <c r="CB57" s="434"/>
      <c r="CC57" s="434"/>
      <c r="CD57" s="434"/>
      <c r="CE57" s="434"/>
      <c r="CF57" s="434"/>
      <c r="CG57" s="434"/>
      <c r="CH57" s="434"/>
      <c r="CI57" s="434"/>
      <c r="CJ57" s="434"/>
      <c r="CK57" s="434"/>
      <c r="CL57" s="434"/>
      <c r="CM57" s="434"/>
      <c r="CN57" s="434"/>
      <c r="CO57" s="434"/>
      <c r="CP57" s="434"/>
      <c r="CQ57" s="434"/>
      <c r="CR57" s="434"/>
      <c r="CS57" s="434"/>
      <c r="CT57" s="434"/>
    </row>
    <row r="58" spans="1:98" ht="13.2">
      <c r="A58" s="712"/>
      <c r="B58" s="712"/>
      <c r="C58" s="712"/>
      <c r="D58" s="386"/>
      <c r="E58" s="712"/>
      <c r="F58" s="712"/>
      <c r="G58" s="712"/>
      <c r="H58" s="712"/>
      <c r="I58" s="712"/>
      <c r="J58" s="712"/>
      <c r="K58" s="712"/>
      <c r="L58" s="712"/>
      <c r="M58" s="712"/>
      <c r="N58" s="712"/>
      <c r="O58" s="712"/>
      <c r="P58" s="712"/>
      <c r="Q58" s="712"/>
      <c r="R58" s="712"/>
      <c r="S58" s="712"/>
      <c r="T58" s="712"/>
      <c r="U58" s="712"/>
      <c r="V58" s="712"/>
      <c r="W58" s="712"/>
      <c r="X58" s="712"/>
      <c r="Y58" s="712"/>
      <c r="Z58" s="712"/>
      <c r="AA58" s="712"/>
      <c r="AB58" s="414"/>
      <c r="AC58" s="414"/>
      <c r="AD58" s="414"/>
      <c r="AE58" s="414"/>
      <c r="AF58" s="414"/>
      <c r="AG58" s="712"/>
      <c r="AH58" s="712"/>
      <c r="AI58" s="712"/>
      <c r="AJ58" s="712"/>
      <c r="AK58" s="712"/>
      <c r="AL58" s="712"/>
      <c r="AM58" s="712"/>
      <c r="AN58" s="712"/>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34"/>
      <c r="BN58" s="434"/>
      <c r="BO58" s="434"/>
      <c r="BP58" s="434"/>
      <c r="BQ58" s="434"/>
      <c r="BR58" s="434"/>
      <c r="BS58" s="434"/>
      <c r="BT58" s="434"/>
      <c r="BU58" s="434"/>
      <c r="BV58" s="434"/>
      <c r="BW58" s="434"/>
      <c r="BX58" s="434"/>
      <c r="BY58" s="434"/>
      <c r="BZ58" s="434"/>
      <c r="CA58" s="434"/>
      <c r="CB58" s="434"/>
      <c r="CC58" s="434"/>
      <c r="CD58" s="434"/>
      <c r="CE58" s="434"/>
      <c r="CF58" s="434"/>
      <c r="CG58" s="434"/>
      <c r="CH58" s="434"/>
      <c r="CI58" s="434"/>
      <c r="CJ58" s="434"/>
      <c r="CK58" s="434"/>
      <c r="CL58" s="434"/>
      <c r="CM58" s="434"/>
      <c r="CN58" s="434"/>
      <c r="CO58" s="434"/>
      <c r="CP58" s="434"/>
      <c r="CQ58" s="434"/>
      <c r="CR58" s="434"/>
      <c r="CS58" s="434"/>
      <c r="CT58" s="434"/>
    </row>
    <row r="59" spans="1:98" ht="12.75" customHeight="1">
      <c r="A59" s="712"/>
      <c r="B59" s="712"/>
      <c r="C59" s="712"/>
      <c r="D59" s="386" t="s">
        <v>2639</v>
      </c>
      <c r="E59" s="712"/>
      <c r="F59" s="712"/>
      <c r="G59" s="712"/>
      <c r="H59" s="712"/>
      <c r="I59" s="712"/>
      <c r="J59" s="712"/>
      <c r="K59" s="712"/>
      <c r="L59" s="712"/>
      <c r="M59" s="712"/>
      <c r="N59" s="712"/>
      <c r="O59" s="712"/>
      <c r="P59" s="712"/>
      <c r="Q59" s="712"/>
      <c r="R59" s="712"/>
      <c r="S59" s="712"/>
      <c r="T59" s="712"/>
      <c r="U59" s="712"/>
      <c r="V59" s="712"/>
      <c r="W59" s="712"/>
      <c r="X59" s="712"/>
      <c r="Y59" s="712"/>
      <c r="Z59" s="712"/>
      <c r="AA59" s="712"/>
      <c r="AB59" s="2980">
        <f>AB49-AB57</f>
        <v>0.71585875004529953</v>
      </c>
      <c r="AC59" s="2980"/>
      <c r="AD59" s="2980"/>
      <c r="AE59" s="2980"/>
      <c r="AF59" s="2980"/>
      <c r="AG59" s="712"/>
      <c r="AH59" s="712"/>
      <c r="AI59" s="712"/>
      <c r="AJ59" s="712"/>
      <c r="AK59" s="712"/>
      <c r="AL59" s="712"/>
      <c r="AM59" s="712"/>
      <c r="AN59" s="712"/>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34"/>
      <c r="BN59" s="434"/>
      <c r="BO59" s="434"/>
      <c r="BP59" s="434"/>
      <c r="BQ59" s="434"/>
      <c r="BR59" s="434"/>
      <c r="BS59" s="434"/>
      <c r="BT59" s="434"/>
      <c r="BU59" s="434"/>
      <c r="BV59" s="434"/>
      <c r="BW59" s="434"/>
      <c r="BX59" s="434"/>
      <c r="BY59" s="434"/>
      <c r="BZ59" s="434"/>
      <c r="CA59" s="434"/>
      <c r="CB59" s="434"/>
      <c r="CC59" s="434"/>
      <c r="CD59" s="434"/>
      <c r="CE59" s="434"/>
      <c r="CF59" s="434"/>
      <c r="CG59" s="434"/>
      <c r="CH59" s="434"/>
      <c r="CI59" s="434"/>
      <c r="CJ59" s="434"/>
      <c r="CK59" s="434"/>
      <c r="CL59" s="434"/>
      <c r="CM59" s="434"/>
      <c r="CN59" s="434"/>
      <c r="CO59" s="434"/>
      <c r="CP59" s="434"/>
      <c r="CQ59" s="434"/>
      <c r="CR59" s="434"/>
      <c r="CS59" s="434"/>
      <c r="CT59" s="434"/>
    </row>
    <row r="60" spans="1:98" ht="12.75" customHeight="1">
      <c r="A60" s="712"/>
      <c r="B60" s="712"/>
      <c r="C60" s="712"/>
      <c r="D60" s="386"/>
      <c r="E60" s="712"/>
      <c r="F60" s="712"/>
      <c r="G60" s="712"/>
      <c r="H60" s="712"/>
      <c r="I60" s="712"/>
      <c r="J60" s="712"/>
      <c r="K60" s="712"/>
      <c r="L60" s="712"/>
      <c r="M60" s="712"/>
      <c r="N60" s="712"/>
      <c r="O60" s="712"/>
      <c r="P60" s="712"/>
      <c r="Q60" s="712"/>
      <c r="R60" s="712"/>
      <c r="S60" s="712"/>
      <c r="T60" s="712"/>
      <c r="U60" s="712"/>
      <c r="V60" s="712"/>
      <c r="W60" s="712"/>
      <c r="X60" s="712"/>
      <c r="Y60" s="712"/>
      <c r="Z60" s="712"/>
      <c r="AA60" s="712"/>
      <c r="AB60" s="414"/>
      <c r="AC60" s="414"/>
      <c r="AD60" s="414"/>
      <c r="AE60" s="414"/>
      <c r="AF60" s="414"/>
      <c r="AG60" s="712"/>
      <c r="AH60" s="712"/>
      <c r="AI60" s="712"/>
      <c r="AJ60" s="712"/>
      <c r="AK60" s="712"/>
      <c r="AL60" s="712"/>
      <c r="AM60" s="712"/>
      <c r="AN60" s="712"/>
      <c r="AO60" s="434"/>
      <c r="AP60" s="434"/>
      <c r="AQ60" s="434"/>
      <c r="AR60" s="434"/>
      <c r="AS60" s="434"/>
      <c r="AT60" s="434"/>
      <c r="AU60" s="434"/>
      <c r="AV60" s="434"/>
      <c r="AW60" s="434"/>
      <c r="AX60" s="434"/>
      <c r="AY60" s="434"/>
      <c r="AZ60" s="434"/>
      <c r="BA60" s="434"/>
      <c r="BB60" s="434"/>
      <c r="BC60" s="434"/>
      <c r="BD60" s="434"/>
      <c r="BE60" s="434"/>
      <c r="BF60" s="434"/>
      <c r="BG60" s="434"/>
      <c r="BH60" s="434"/>
      <c r="BI60" s="434"/>
      <c r="BJ60" s="434"/>
      <c r="BK60" s="434"/>
      <c r="BL60" s="434"/>
      <c r="BM60" s="434"/>
      <c r="BN60" s="434"/>
      <c r="BO60" s="434"/>
      <c r="BP60" s="434"/>
      <c r="BQ60" s="434"/>
      <c r="BR60" s="434"/>
      <c r="BS60" s="434"/>
      <c r="BT60" s="434"/>
      <c r="BU60" s="434"/>
      <c r="BV60" s="434"/>
      <c r="BW60" s="434"/>
      <c r="BX60" s="434"/>
      <c r="BY60" s="434"/>
      <c r="BZ60" s="434"/>
      <c r="CA60" s="434"/>
      <c r="CB60" s="434"/>
      <c r="CC60" s="434"/>
      <c r="CD60" s="434"/>
      <c r="CE60" s="434"/>
      <c r="CF60" s="434"/>
      <c r="CG60" s="434"/>
      <c r="CH60" s="434"/>
      <c r="CI60" s="434"/>
      <c r="CJ60" s="434"/>
      <c r="CK60" s="434"/>
      <c r="CL60" s="434"/>
      <c r="CM60" s="434"/>
      <c r="CN60" s="434"/>
      <c r="CO60" s="434"/>
      <c r="CP60" s="434"/>
      <c r="CQ60" s="434"/>
      <c r="CR60" s="434"/>
      <c r="CS60" s="434"/>
      <c r="CT60" s="434"/>
    </row>
    <row r="61" spans="1:98" s="189" customFormat="1" ht="13.8" thickBot="1">
      <c r="A61" s="3002" t="str">
        <f>IF(Application!AP204="yes","Farmworker State Credit", "State Credit" )</f>
        <v>State Credit</v>
      </c>
      <c r="B61" s="3002"/>
      <c r="C61" s="3002"/>
      <c r="D61" s="3002"/>
      <c r="E61" s="3002"/>
      <c r="F61" s="3002"/>
      <c r="G61" s="3002"/>
      <c r="H61" s="3002"/>
      <c r="I61" s="3002"/>
      <c r="J61" s="3002"/>
      <c r="K61" s="3002"/>
      <c r="L61" s="3002"/>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c r="BA61" s="3002"/>
      <c r="BB61" s="3002"/>
      <c r="BC61" s="3002"/>
      <c r="BD61" s="3002"/>
      <c r="BE61" s="3002"/>
      <c r="BF61" s="3002"/>
      <c r="BG61" s="3002"/>
      <c r="BH61" s="3002"/>
      <c r="BI61" s="3002"/>
      <c r="BJ61" s="3002"/>
      <c r="BK61" s="3002"/>
      <c r="BL61" s="3002"/>
      <c r="BM61" s="3002"/>
      <c r="BN61" s="3002"/>
      <c r="BO61" s="3002"/>
      <c r="BP61" s="3002"/>
      <c r="BQ61" s="3002"/>
      <c r="BR61" s="3002"/>
      <c r="BS61" s="3002"/>
      <c r="BT61" s="3002"/>
      <c r="BU61" s="3002"/>
      <c r="BV61" s="3002"/>
      <c r="BW61" s="3002"/>
      <c r="BX61" s="3002"/>
      <c r="BY61" s="1414"/>
      <c r="BZ61" s="1414"/>
      <c r="CA61" s="1414"/>
      <c r="CB61" s="1414"/>
      <c r="CC61" s="1414"/>
      <c r="CD61" s="1414"/>
      <c r="CE61" s="1414"/>
      <c r="CF61" s="1414"/>
      <c r="CG61" s="1414"/>
      <c r="CH61" s="1414"/>
      <c r="CI61" s="1414"/>
      <c r="CJ61" s="1414"/>
      <c r="CK61" s="1414"/>
      <c r="CL61" s="1414"/>
      <c r="CM61" s="1414"/>
      <c r="CN61" s="1414"/>
      <c r="CO61" s="1414"/>
      <c r="CP61" s="1414"/>
      <c r="CQ61" s="1414"/>
      <c r="CR61" s="1414"/>
    </row>
    <row r="62" spans="1:98" s="189" customFormat="1" ht="12.75" customHeight="1" thickTop="1">
      <c r="AM62" s="1414"/>
      <c r="AN62" s="1414"/>
      <c r="AO62" s="1414"/>
      <c r="AP62" s="1414"/>
      <c r="AQ62" s="1414"/>
      <c r="AR62" s="1414"/>
      <c r="AS62" s="1414"/>
      <c r="AT62" s="1414"/>
      <c r="AU62" s="1414"/>
      <c r="AV62" s="1414"/>
      <c r="AW62" s="1414"/>
      <c r="AX62" s="1414"/>
      <c r="AY62" s="1414"/>
      <c r="AZ62" s="1414"/>
      <c r="BA62" s="1414"/>
      <c r="BB62" s="1414"/>
      <c r="BC62" s="1414"/>
      <c r="BD62" s="1414"/>
      <c r="BE62" s="1414"/>
      <c r="BF62" s="1414"/>
      <c r="BG62" s="1414"/>
      <c r="BH62" s="1414"/>
      <c r="BI62" s="1414"/>
      <c r="BJ62" s="1414"/>
      <c r="BK62" s="1414"/>
      <c r="BL62" s="1414"/>
      <c r="BM62" s="1414"/>
      <c r="BN62" s="1414"/>
      <c r="BO62" s="1414"/>
      <c r="BP62" s="1414"/>
      <c r="BQ62" s="1414"/>
      <c r="BR62" s="1414"/>
      <c r="BS62" s="1414"/>
      <c r="BT62" s="1414"/>
      <c r="BU62" s="1414"/>
      <c r="BV62" s="1414"/>
      <c r="BW62" s="1414"/>
      <c r="BX62" s="1414"/>
      <c r="BY62" s="1414"/>
      <c r="BZ62" s="1414"/>
      <c r="CA62" s="1414"/>
      <c r="CB62" s="1414"/>
      <c r="CC62" s="1414"/>
      <c r="CD62" s="1414"/>
      <c r="CE62" s="1414"/>
      <c r="CF62" s="1414"/>
      <c r="CG62" s="1414"/>
      <c r="CH62" s="1414"/>
      <c r="CI62" s="1414"/>
      <c r="CJ62" s="1414"/>
      <c r="CK62" s="1414"/>
      <c r="CL62" s="1414"/>
      <c r="CM62" s="1414"/>
      <c r="CN62" s="1414"/>
      <c r="CO62" s="1414"/>
      <c r="CP62" s="1414"/>
      <c r="CQ62" s="1414"/>
      <c r="CR62" s="1414"/>
    </row>
    <row r="63" spans="1:98" ht="13.2">
      <c r="A63" s="386" t="s">
        <v>800</v>
      </c>
      <c r="B63" s="712"/>
      <c r="C63" s="190" t="s">
        <v>2640</v>
      </c>
      <c r="D63" s="712"/>
      <c r="E63" s="712"/>
      <c r="F63" s="712"/>
      <c r="G63" s="712"/>
      <c r="H63" s="712"/>
      <c r="I63" s="712"/>
      <c r="J63" s="712"/>
      <c r="K63" s="712"/>
      <c r="L63" s="712"/>
      <c r="M63" s="712"/>
      <c r="N63" s="712"/>
      <c r="O63" s="712"/>
      <c r="P63" s="712"/>
      <c r="Q63" s="712"/>
      <c r="R63" s="712"/>
      <c r="S63" s="712"/>
      <c r="T63" s="712"/>
      <c r="U63" s="712"/>
      <c r="V63" s="712"/>
      <c r="W63" s="712"/>
      <c r="X63" s="712"/>
      <c r="Y63" s="2991" t="s">
        <v>2641</v>
      </c>
      <c r="Z63" s="2991"/>
      <c r="AA63" s="2991"/>
      <c r="AB63" s="2991"/>
      <c r="AC63" s="2991"/>
      <c r="AD63" s="2991" t="s">
        <v>2626</v>
      </c>
      <c r="AE63" s="2991"/>
      <c r="AF63" s="2991"/>
      <c r="AG63" s="2991"/>
      <c r="AH63" s="2991"/>
      <c r="AI63" s="712"/>
      <c r="AJ63" s="712"/>
      <c r="AK63" s="712"/>
      <c r="AL63" s="712"/>
      <c r="AM63" s="712"/>
      <c r="AN63" s="712"/>
      <c r="AO63" s="434"/>
      <c r="AP63" s="434"/>
      <c r="AQ63" s="434"/>
      <c r="AR63" s="434"/>
      <c r="AS63" s="434"/>
      <c r="AT63" s="434"/>
      <c r="AU63" s="434"/>
      <c r="AV63" s="434"/>
      <c r="AW63" s="434"/>
      <c r="AX63" s="434"/>
      <c r="AY63" s="434"/>
      <c r="AZ63" s="434"/>
      <c r="BA63" s="434"/>
      <c r="BB63" s="434"/>
      <c r="BC63" s="434"/>
      <c r="BD63" s="434"/>
      <c r="BE63" s="434"/>
      <c r="BF63" s="434"/>
      <c r="BG63" s="434"/>
      <c r="BH63" s="434"/>
      <c r="BI63" s="434"/>
      <c r="BJ63" s="434"/>
      <c r="BK63" s="434"/>
      <c r="BL63" s="434"/>
      <c r="BM63" s="434"/>
      <c r="BN63" s="434"/>
      <c r="BO63" s="434"/>
      <c r="BP63" s="434"/>
      <c r="BQ63" s="434"/>
      <c r="BR63" s="434"/>
      <c r="BS63" s="434"/>
      <c r="BT63" s="434"/>
      <c r="BU63" s="434"/>
      <c r="BV63" s="434"/>
      <c r="BW63" s="434"/>
      <c r="BX63" s="434"/>
      <c r="BY63" s="434"/>
      <c r="BZ63" s="434"/>
      <c r="CA63" s="434"/>
      <c r="CB63" s="434"/>
      <c r="CC63" s="434"/>
      <c r="CD63" s="434"/>
      <c r="CE63" s="434"/>
      <c r="CF63" s="434"/>
      <c r="CG63" s="434"/>
      <c r="CH63" s="434"/>
      <c r="CI63" s="434"/>
      <c r="CJ63" s="434"/>
      <c r="CK63" s="434"/>
      <c r="CL63" s="434"/>
      <c r="CM63" s="434"/>
      <c r="CN63" s="434"/>
      <c r="CO63" s="434"/>
      <c r="CP63" s="434"/>
      <c r="CQ63" s="434"/>
      <c r="CR63" s="434"/>
      <c r="CS63" s="434"/>
      <c r="CT63" s="434"/>
    </row>
    <row r="64" spans="1:98" ht="13.2">
      <c r="A64" s="712"/>
      <c r="B64" s="712"/>
      <c r="C64" s="406"/>
      <c r="D64" s="407" t="s">
        <v>2642</v>
      </c>
      <c r="E64" s="408"/>
      <c r="F64" s="408"/>
      <c r="G64" s="408"/>
      <c r="H64" s="408"/>
      <c r="I64" s="408"/>
      <c r="J64" s="408"/>
      <c r="K64" s="408"/>
      <c r="L64" s="409"/>
      <c r="M64" s="409"/>
      <c r="N64" s="409"/>
      <c r="O64" s="409"/>
      <c r="P64" s="409"/>
      <c r="Q64" s="409"/>
      <c r="R64" s="409"/>
      <c r="S64" s="409"/>
      <c r="T64" s="409"/>
      <c r="U64" s="409"/>
      <c r="V64" s="409"/>
      <c r="W64" s="409"/>
      <c r="X64" s="409"/>
      <c r="Y64" s="2992">
        <f>IF(Application!Z204="(select)",0,((T23*T27)+Y28))</f>
        <v>52285968.555523425</v>
      </c>
      <c r="Z64" s="2993"/>
      <c r="AA64" s="2993"/>
      <c r="AB64" s="2993"/>
      <c r="AC64" s="2994"/>
      <c r="AD64" s="2992">
        <f>IF(AND(OR(Application!D210="At-Risk",Application!D210="At-Risk and Special Needs"),Application!M357="yes"),AD28+AI28,0)</f>
        <v>0</v>
      </c>
      <c r="AE64" s="2993"/>
      <c r="AF64" s="2993"/>
      <c r="AG64" s="2993"/>
      <c r="AH64" s="2994"/>
      <c r="AI64" s="712"/>
      <c r="AJ64" s="712"/>
      <c r="AK64" s="712"/>
      <c r="AL64" s="712"/>
      <c r="AM64" s="712"/>
      <c r="AN64" s="712"/>
      <c r="AO64" s="434"/>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row>
    <row r="65" spans="1:98" ht="15" customHeight="1">
      <c r="A65" s="712"/>
      <c r="B65" s="712"/>
      <c r="C65" s="386"/>
      <c r="D65" s="712"/>
      <c r="E65" s="723" t="s">
        <v>2643</v>
      </c>
      <c r="F65" s="656"/>
      <c r="G65" s="656"/>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6"/>
      <c r="AG65" s="656"/>
      <c r="AH65" s="656"/>
      <c r="AI65" s="447"/>
      <c r="AJ65" s="447"/>
      <c r="AK65" s="712"/>
      <c r="AL65" s="712"/>
      <c r="AM65" s="712"/>
      <c r="AN65" s="712"/>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row>
    <row r="66" spans="1:98" ht="15" customHeight="1">
      <c r="A66" s="712"/>
      <c r="B66" s="712"/>
      <c r="C66" s="386"/>
      <c r="D66" s="383"/>
      <c r="E66" s="723" t="s">
        <v>2644</v>
      </c>
      <c r="F66" s="656"/>
      <c r="G66" s="656"/>
      <c r="H66" s="656"/>
      <c r="I66" s="656"/>
      <c r="J66" s="656"/>
      <c r="K66" s="656"/>
      <c r="L66" s="656"/>
      <c r="M66" s="656"/>
      <c r="N66" s="656"/>
      <c r="O66" s="656"/>
      <c r="P66" s="656"/>
      <c r="Q66" s="656"/>
      <c r="R66" s="656"/>
      <c r="S66" s="656"/>
      <c r="T66" s="656"/>
      <c r="U66" s="656"/>
      <c r="V66" s="656"/>
      <c r="W66" s="656"/>
      <c r="X66" s="656"/>
      <c r="Y66" s="656"/>
      <c r="Z66" s="656"/>
      <c r="AA66" s="656"/>
      <c r="AB66" s="656"/>
      <c r="AC66" s="656"/>
      <c r="AD66" s="656"/>
      <c r="AE66" s="656"/>
      <c r="AF66" s="656"/>
      <c r="AG66" s="656"/>
      <c r="AH66" s="656"/>
      <c r="AI66" s="447"/>
      <c r="AJ66" s="447"/>
      <c r="AK66" s="712"/>
      <c r="AL66" s="712"/>
      <c r="AM66" s="712"/>
      <c r="AN66" s="712"/>
      <c r="AO66" s="434"/>
      <c r="AP66" s="434"/>
      <c r="AQ66" s="434"/>
      <c r="AR66" s="434"/>
      <c r="AS66" s="434"/>
      <c r="AT66" s="434"/>
      <c r="AU66" s="434"/>
      <c r="AV66" s="434"/>
      <c r="AW66" s="434"/>
      <c r="AX66" s="434"/>
      <c r="AY66" s="434"/>
      <c r="AZ66" s="434"/>
      <c r="BA66" s="434"/>
      <c r="BB66" s="434"/>
      <c r="BC66" s="434"/>
      <c r="BD66" s="434"/>
      <c r="BE66" s="434"/>
      <c r="BF66" s="434"/>
      <c r="BG66" s="434"/>
      <c r="BH66" s="434"/>
      <c r="BI66" s="434"/>
      <c r="BJ66" s="434"/>
      <c r="BK66" s="434"/>
      <c r="BL66" s="434"/>
      <c r="BM66" s="434"/>
      <c r="BN66" s="434"/>
      <c r="BO66" s="434"/>
      <c r="BP66" s="434"/>
      <c r="BQ66" s="434"/>
      <c r="BR66" s="434"/>
      <c r="BS66" s="434"/>
      <c r="BT66" s="434"/>
      <c r="BU66" s="434"/>
      <c r="BV66" s="434"/>
      <c r="BW66" s="434"/>
      <c r="BX66" s="434"/>
      <c r="BY66" s="434"/>
      <c r="BZ66" s="434"/>
      <c r="CA66" s="434"/>
      <c r="CB66" s="434"/>
      <c r="CC66" s="434"/>
      <c r="CD66" s="434"/>
      <c r="CE66" s="434"/>
      <c r="CF66" s="434"/>
      <c r="CG66" s="434"/>
      <c r="CH66" s="434"/>
      <c r="CI66" s="434"/>
      <c r="CJ66" s="434"/>
      <c r="CK66" s="434"/>
      <c r="CL66" s="434"/>
      <c r="CM66" s="434"/>
      <c r="CN66" s="434"/>
      <c r="CO66" s="434"/>
      <c r="CP66" s="434"/>
      <c r="CQ66" s="434"/>
      <c r="CR66" s="434"/>
      <c r="CS66" s="434"/>
      <c r="CT66" s="434"/>
    </row>
    <row r="67" spans="1:98" ht="13.2">
      <c r="A67" s="712"/>
      <c r="B67" s="712"/>
      <c r="C67" s="386"/>
      <c r="D67" s="386" t="s">
        <v>2645</v>
      </c>
      <c r="E67" s="410"/>
      <c r="F67" s="410"/>
      <c r="G67" s="410"/>
      <c r="H67" s="410"/>
      <c r="I67" s="410"/>
      <c r="J67" s="410"/>
      <c r="K67" s="410"/>
      <c r="L67" s="410"/>
      <c r="M67" s="410"/>
      <c r="N67" s="410"/>
      <c r="O67" s="410"/>
      <c r="P67" s="410"/>
      <c r="Q67" s="410"/>
      <c r="R67" s="410"/>
      <c r="S67" s="410"/>
      <c r="T67" s="410"/>
      <c r="U67" s="410"/>
      <c r="V67" s="410"/>
      <c r="W67" s="410"/>
      <c r="X67" s="410"/>
      <c r="Y67" s="2981">
        <f>IF(Application!AP204="yes",0.75,IF(Application!Z203="15% set-aside",0.13,IF(Application!Z203="15% set-aside with qualifying low value rehab",0.95,0.3)))</f>
        <v>0.3</v>
      </c>
      <c r="Z67" s="2981"/>
      <c r="AA67" s="2981"/>
      <c r="AB67" s="2981"/>
      <c r="AC67" s="2981"/>
      <c r="AD67" s="2981">
        <f>IF(Application!Z203="15% set-aside with qualifying low value rehab", 0.95,0.13)</f>
        <v>0.13</v>
      </c>
      <c r="AE67" s="2981"/>
      <c r="AF67" s="2981"/>
      <c r="AG67" s="2981"/>
      <c r="AH67" s="2981"/>
      <c r="AI67" s="712"/>
      <c r="AJ67" s="712"/>
      <c r="AK67" s="712"/>
      <c r="AL67" s="712"/>
      <c r="AM67" s="712"/>
      <c r="AN67" s="712"/>
      <c r="AO67" s="434"/>
      <c r="AP67" s="434"/>
      <c r="AQ67" s="434"/>
      <c r="AR67" s="434"/>
      <c r="AS67" s="434"/>
      <c r="AT67" s="434"/>
      <c r="AU67" s="434"/>
      <c r="AV67" s="434"/>
      <c r="AW67" s="434"/>
      <c r="AX67" s="434"/>
      <c r="AY67" s="434"/>
      <c r="AZ67" s="434"/>
      <c r="BA67" s="434"/>
      <c r="BB67" s="434"/>
      <c r="BC67" s="434"/>
      <c r="BD67" s="434"/>
      <c r="BE67" s="434"/>
      <c r="BF67" s="434"/>
      <c r="BG67" s="434"/>
      <c r="BH67" s="434"/>
      <c r="BI67" s="434"/>
      <c r="BJ67" s="434"/>
      <c r="BK67" s="434"/>
      <c r="BL67" s="434"/>
      <c r="BM67" s="434"/>
      <c r="BN67" s="434"/>
      <c r="BO67" s="434"/>
      <c r="BP67" s="434"/>
      <c r="BQ67" s="434"/>
      <c r="BR67" s="434"/>
      <c r="BS67" s="434"/>
      <c r="BT67" s="434"/>
      <c r="BU67" s="434"/>
      <c r="BV67" s="434"/>
      <c r="BW67" s="434"/>
      <c r="BX67" s="434"/>
      <c r="BY67" s="434"/>
      <c r="BZ67" s="434"/>
      <c r="CA67" s="434"/>
      <c r="CB67" s="434"/>
      <c r="CC67" s="434"/>
      <c r="CD67" s="434"/>
      <c r="CE67" s="434"/>
      <c r="CF67" s="434"/>
      <c r="CG67" s="434"/>
      <c r="CH67" s="434"/>
      <c r="CI67" s="434"/>
      <c r="CJ67" s="434"/>
      <c r="CK67" s="434"/>
      <c r="CL67" s="434"/>
      <c r="CM67" s="434"/>
      <c r="CN67" s="434"/>
      <c r="CO67" s="434"/>
      <c r="CP67" s="434"/>
      <c r="CQ67" s="434"/>
      <c r="CR67" s="434"/>
      <c r="CS67" s="434"/>
      <c r="CT67" s="434"/>
    </row>
    <row r="68" spans="1:98" ht="13.2">
      <c r="A68" s="712"/>
      <c r="B68" s="712"/>
      <c r="C68" s="386"/>
      <c r="D68" s="196" t="s">
        <v>2646</v>
      </c>
      <c r="E68" s="712"/>
      <c r="F68" s="712"/>
      <c r="G68" s="712"/>
      <c r="H68" s="712"/>
      <c r="I68" s="712"/>
      <c r="J68" s="712"/>
      <c r="K68" s="712"/>
      <c r="L68" s="712"/>
      <c r="M68" s="712"/>
      <c r="N68" s="712"/>
      <c r="O68" s="712"/>
      <c r="P68" s="712"/>
      <c r="Q68" s="712"/>
      <c r="R68" s="712"/>
      <c r="S68" s="712"/>
      <c r="T68" s="712"/>
      <c r="U68" s="712"/>
      <c r="V68" s="712"/>
      <c r="W68" s="712"/>
      <c r="X68" s="712"/>
      <c r="Y68" s="2982">
        <f>ROUND(Y64*Y67,0)</f>
        <v>15685791</v>
      </c>
      <c r="Z68" s="2983"/>
      <c r="AA68" s="2983"/>
      <c r="AB68" s="2983"/>
      <c r="AC68" s="2983"/>
      <c r="AD68" s="2982">
        <f>ROUND(AD64*AD67,0)</f>
        <v>0</v>
      </c>
      <c r="AE68" s="2983"/>
      <c r="AF68" s="2983"/>
      <c r="AG68" s="2983"/>
      <c r="AH68" s="2983"/>
      <c r="AI68" s="712"/>
      <c r="AJ68" s="712"/>
      <c r="AK68" s="712"/>
      <c r="AL68" s="712"/>
      <c r="AM68" s="712"/>
      <c r="AN68" s="712"/>
      <c r="AO68" s="434"/>
      <c r="AP68" s="434"/>
      <c r="AQ68" s="434"/>
      <c r="AR68" s="434"/>
      <c r="AS68" s="434"/>
      <c r="AT68" s="434"/>
      <c r="AU68" s="434"/>
      <c r="AV68" s="434"/>
      <c r="AW68" s="434"/>
      <c r="AX68" s="434"/>
      <c r="AY68" s="434"/>
      <c r="AZ68" s="434"/>
      <c r="BA68" s="434"/>
      <c r="BB68" s="434"/>
      <c r="BC68" s="434"/>
      <c r="BD68" s="434"/>
      <c r="BE68" s="434"/>
      <c r="BF68" s="434"/>
      <c r="BG68" s="434"/>
      <c r="BH68" s="434"/>
      <c r="BI68" s="434"/>
      <c r="BJ68" s="434"/>
      <c r="BK68" s="434"/>
      <c r="BL68" s="434"/>
      <c r="BM68" s="434"/>
      <c r="BN68" s="434"/>
      <c r="BO68" s="434"/>
      <c r="BP68" s="434"/>
      <c r="BQ68" s="434"/>
      <c r="BR68" s="434"/>
      <c r="BS68" s="434"/>
      <c r="BT68" s="434"/>
      <c r="BU68" s="434"/>
      <c r="BV68" s="434"/>
      <c r="BW68" s="434"/>
      <c r="BX68" s="434"/>
      <c r="BY68" s="434"/>
      <c r="BZ68" s="434"/>
      <c r="CA68" s="434"/>
      <c r="CB68" s="434"/>
      <c r="CC68" s="434"/>
      <c r="CD68" s="434"/>
      <c r="CE68" s="434"/>
      <c r="CF68" s="434"/>
      <c r="CG68" s="434"/>
      <c r="CH68" s="434"/>
      <c r="CI68" s="434"/>
      <c r="CJ68" s="434"/>
      <c r="CK68" s="434"/>
      <c r="CL68" s="434"/>
      <c r="CM68" s="434"/>
      <c r="CN68" s="434"/>
      <c r="CO68" s="434"/>
      <c r="CP68" s="434"/>
      <c r="CQ68" s="434"/>
      <c r="CR68" s="434"/>
      <c r="CS68" s="434"/>
      <c r="CT68" s="434"/>
    </row>
    <row r="69" spans="1:98" ht="13.2">
      <c r="A69" s="712"/>
      <c r="B69" s="712"/>
      <c r="C69" s="386"/>
      <c r="D69" s="712"/>
      <c r="E69" s="386"/>
      <c r="F69" s="712"/>
      <c r="G69" s="712"/>
      <c r="H69" s="712"/>
      <c r="I69" s="712"/>
      <c r="J69" s="712"/>
      <c r="K69" s="712"/>
      <c r="L69" s="712"/>
      <c r="M69" s="712"/>
      <c r="N69" s="712"/>
      <c r="O69" s="712"/>
      <c r="P69" s="712"/>
      <c r="Q69" s="712"/>
      <c r="R69" s="712"/>
      <c r="S69" s="712"/>
      <c r="T69" s="712"/>
      <c r="U69" s="712"/>
      <c r="V69" s="712"/>
      <c r="W69" s="712"/>
      <c r="X69" s="712"/>
      <c r="Y69" s="712"/>
      <c r="Z69" s="712"/>
      <c r="AA69" s="712"/>
      <c r="AB69" s="411"/>
      <c r="AC69" s="411"/>
      <c r="AD69" s="411"/>
      <c r="AE69" s="411"/>
      <c r="AF69" s="411"/>
      <c r="AG69" s="712"/>
      <c r="AH69" s="712"/>
      <c r="AI69" s="712"/>
      <c r="AJ69" s="712"/>
      <c r="AK69" s="712"/>
      <c r="AL69" s="712"/>
      <c r="AM69" s="712"/>
      <c r="AN69" s="712"/>
      <c r="AO69" s="434"/>
      <c r="AP69" s="434"/>
      <c r="AQ69" s="434"/>
      <c r="AR69" s="434"/>
      <c r="AS69" s="434"/>
      <c r="AT69" s="434"/>
      <c r="AU69" s="434"/>
      <c r="AV69" s="434"/>
      <c r="AW69" s="434"/>
      <c r="AX69" s="434"/>
      <c r="AY69" s="434"/>
      <c r="AZ69" s="434"/>
      <c r="BA69" s="434"/>
      <c r="BB69" s="434"/>
      <c r="BC69" s="434"/>
      <c r="BD69" s="434"/>
      <c r="BE69" s="434"/>
      <c r="BF69" s="434"/>
      <c r="BG69" s="434"/>
      <c r="BH69" s="434"/>
      <c r="BI69" s="434"/>
      <c r="BJ69" s="434"/>
      <c r="BK69" s="434"/>
      <c r="BL69" s="434"/>
      <c r="BM69" s="434"/>
      <c r="BN69" s="434"/>
      <c r="BO69" s="434"/>
      <c r="BP69" s="434"/>
      <c r="BQ69" s="434"/>
      <c r="BR69" s="434"/>
      <c r="BS69" s="434"/>
      <c r="BT69" s="434"/>
      <c r="BU69" s="434"/>
      <c r="BV69" s="434"/>
      <c r="BW69" s="434"/>
      <c r="BX69" s="434"/>
      <c r="BY69" s="434"/>
      <c r="BZ69" s="434"/>
      <c r="CA69" s="434"/>
      <c r="CB69" s="434"/>
      <c r="CC69" s="434"/>
      <c r="CD69" s="434"/>
      <c r="CE69" s="434"/>
      <c r="CF69" s="434"/>
      <c r="CG69" s="434"/>
      <c r="CH69" s="434"/>
      <c r="CI69" s="434"/>
      <c r="CJ69" s="434"/>
      <c r="CK69" s="434"/>
      <c r="CL69" s="434"/>
      <c r="CM69" s="434"/>
      <c r="CN69" s="434"/>
      <c r="CO69" s="434"/>
      <c r="CP69" s="434"/>
      <c r="CQ69" s="434"/>
      <c r="CR69" s="434"/>
      <c r="CS69" s="434"/>
      <c r="CT69" s="434"/>
    </row>
    <row r="70" spans="1:98" ht="13.2">
      <c r="A70" s="386" t="s">
        <v>812</v>
      </c>
      <c r="B70" s="712"/>
      <c r="C70" s="196" t="s">
        <v>287</v>
      </c>
      <c r="D70" s="712"/>
      <c r="E70" s="712"/>
      <c r="F70" s="712"/>
      <c r="G70" s="712"/>
      <c r="H70" s="712"/>
      <c r="I70" s="712"/>
      <c r="J70" s="712"/>
      <c r="K70" s="712"/>
      <c r="L70" s="712"/>
      <c r="M70" s="712"/>
      <c r="N70" s="712"/>
      <c r="O70" s="712"/>
      <c r="P70" s="712"/>
      <c r="Q70" s="712"/>
      <c r="R70" s="712"/>
      <c r="S70" s="712"/>
      <c r="T70" s="712"/>
      <c r="U70" s="712"/>
      <c r="V70" s="712"/>
      <c r="W70" s="712"/>
      <c r="X70" s="712"/>
      <c r="Y70" s="712"/>
      <c r="Z70" s="712"/>
      <c r="AA70" s="712"/>
      <c r="AB70" s="712"/>
      <c r="AC70" s="712"/>
      <c r="AD70" s="712"/>
      <c r="AE70" s="712"/>
      <c r="AF70" s="712"/>
      <c r="AG70" s="712"/>
      <c r="AH70" s="712"/>
      <c r="AI70" s="712"/>
      <c r="AJ70" s="712"/>
      <c r="AK70" s="712"/>
      <c r="AL70" s="712"/>
      <c r="AM70" s="712"/>
      <c r="AN70" s="712"/>
      <c r="AO70" s="434"/>
      <c r="AP70" s="434"/>
      <c r="AQ70" s="434"/>
      <c r="AR70" s="434"/>
      <c r="AS70" s="434"/>
      <c r="AT70" s="434"/>
      <c r="AU70" s="434"/>
      <c r="AV70" s="434"/>
      <c r="AW70" s="434"/>
      <c r="AX70" s="434"/>
      <c r="AY70" s="434"/>
      <c r="AZ70" s="434"/>
      <c r="BA70" s="434"/>
      <c r="BB70" s="434"/>
      <c r="BC70" s="434"/>
      <c r="BD70" s="434"/>
      <c r="BE70" s="434"/>
      <c r="BF70" s="434"/>
      <c r="BG70" s="434"/>
      <c r="BH70" s="434"/>
      <c r="BI70" s="434"/>
      <c r="BJ70" s="434"/>
      <c r="BK70" s="434"/>
      <c r="BL70" s="434"/>
      <c r="BM70" s="434"/>
      <c r="BN70" s="434"/>
      <c r="BO70" s="434"/>
      <c r="BP70" s="434"/>
      <c r="BQ70" s="434"/>
      <c r="BR70" s="434"/>
      <c r="BS70" s="434"/>
      <c r="BT70" s="434"/>
      <c r="BU70" s="434"/>
      <c r="BV70" s="434"/>
      <c r="BW70" s="434"/>
      <c r="BX70" s="434"/>
      <c r="BY70" s="434"/>
      <c r="BZ70" s="434"/>
      <c r="CA70" s="434"/>
      <c r="CB70" s="434"/>
      <c r="CC70" s="434"/>
      <c r="CD70" s="434"/>
      <c r="CE70" s="434"/>
      <c r="CF70" s="434"/>
      <c r="CG70" s="434"/>
      <c r="CH70" s="434"/>
      <c r="CI70" s="434"/>
      <c r="CJ70" s="434"/>
      <c r="CK70" s="434"/>
      <c r="CL70" s="434"/>
      <c r="CM70" s="434"/>
      <c r="CN70" s="434"/>
      <c r="CO70" s="434"/>
      <c r="CP70" s="434"/>
      <c r="CQ70" s="434"/>
      <c r="CR70" s="434"/>
      <c r="CS70" s="434"/>
      <c r="CT70" s="434"/>
    </row>
    <row r="71" spans="1:98" ht="13.2">
      <c r="A71" s="406"/>
      <c r="B71" s="383"/>
      <c r="C71" s="406"/>
      <c r="D71" s="192" t="s">
        <v>2647</v>
      </c>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2984"/>
      <c r="AC71" s="2985"/>
      <c r="AD71" s="2985"/>
      <c r="AE71" s="2985"/>
      <c r="AF71" s="2986"/>
      <c r="AG71" s="383"/>
      <c r="AH71" s="383"/>
      <c r="AI71" s="383"/>
      <c r="AJ71" s="383"/>
      <c r="AK71" s="383"/>
      <c r="AL71" s="383"/>
      <c r="AM71" s="383"/>
      <c r="AN71" s="383"/>
      <c r="AO71" s="434"/>
      <c r="AP71" s="434"/>
      <c r="AQ71" s="434"/>
      <c r="AR71" s="434"/>
      <c r="AS71" s="434"/>
      <c r="AT71" s="434"/>
      <c r="AU71" s="434"/>
      <c r="AV71" s="434"/>
      <c r="AW71" s="434"/>
      <c r="AX71" s="434"/>
      <c r="AY71" s="434"/>
      <c r="AZ71" s="434"/>
      <c r="BA71" s="434"/>
      <c r="BB71" s="434"/>
      <c r="BC71" s="434"/>
      <c r="BD71" s="434"/>
      <c r="BE71" s="434"/>
      <c r="BF71" s="434"/>
      <c r="BG71" s="434"/>
      <c r="BH71" s="434"/>
      <c r="BI71" s="434"/>
      <c r="BJ71" s="434"/>
      <c r="BK71" s="434"/>
      <c r="BL71" s="434"/>
      <c r="BM71" s="434"/>
      <c r="BN71" s="434"/>
      <c r="BO71" s="434"/>
      <c r="BP71" s="434"/>
      <c r="BQ71" s="434"/>
      <c r="BR71" s="434"/>
      <c r="BS71" s="434"/>
      <c r="BT71" s="434"/>
      <c r="BU71" s="434"/>
      <c r="BV71" s="434"/>
      <c r="BW71" s="434"/>
      <c r="BX71" s="434"/>
      <c r="BY71" s="434"/>
      <c r="BZ71" s="434"/>
      <c r="CA71" s="434"/>
      <c r="CB71" s="434"/>
      <c r="CC71" s="434"/>
      <c r="CD71" s="434"/>
      <c r="CE71" s="434"/>
      <c r="CF71" s="434"/>
      <c r="CG71" s="434"/>
      <c r="CH71" s="434"/>
      <c r="CI71" s="434"/>
      <c r="CJ71" s="434"/>
      <c r="CK71" s="434"/>
      <c r="CL71" s="434"/>
      <c r="CM71" s="434"/>
      <c r="CN71" s="434"/>
      <c r="CO71" s="434"/>
      <c r="CP71" s="434"/>
      <c r="CQ71" s="434"/>
      <c r="CR71" s="434"/>
      <c r="CS71" s="434"/>
      <c r="CT71" s="434"/>
    </row>
    <row r="72" spans="1:98" s="383" customFormat="1" ht="12.75" customHeight="1">
      <c r="A72" s="406"/>
      <c r="C72" s="406"/>
      <c r="D72" s="406"/>
      <c r="E72" s="2987" t="s">
        <v>2648</v>
      </c>
      <c r="F72" s="2987"/>
      <c r="G72" s="2987"/>
      <c r="H72" s="2987"/>
      <c r="I72" s="2987"/>
      <c r="J72" s="2987"/>
      <c r="K72" s="2987"/>
      <c r="L72" s="2987"/>
      <c r="M72" s="2987"/>
      <c r="N72" s="2987"/>
      <c r="O72" s="2987"/>
      <c r="P72" s="2987"/>
      <c r="Q72" s="2987"/>
      <c r="R72" s="2987"/>
      <c r="S72" s="2987"/>
      <c r="T72" s="2987"/>
      <c r="U72" s="2987"/>
      <c r="V72" s="2987"/>
      <c r="W72" s="2987"/>
      <c r="X72" s="2987"/>
      <c r="Y72" s="2987"/>
      <c r="Z72" s="2987"/>
      <c r="AA72" s="2987"/>
      <c r="AB72" s="446"/>
      <c r="AC72" s="446"/>
      <c r="AD72" s="712"/>
      <c r="AE72" s="712"/>
      <c r="AF72" s="712"/>
      <c r="AO72" s="448"/>
      <c r="AP72" s="448"/>
      <c r="AQ72" s="448"/>
      <c r="AR72" s="448"/>
      <c r="AS72" s="448"/>
      <c r="AT72" s="448"/>
      <c r="AU72" s="448"/>
      <c r="AV72" s="448"/>
      <c r="AW72" s="448"/>
      <c r="AX72" s="448"/>
      <c r="AY72" s="448"/>
      <c r="AZ72" s="448"/>
      <c r="BA72" s="448"/>
      <c r="BB72" s="448"/>
      <c r="BC72" s="448"/>
      <c r="BD72" s="448"/>
      <c r="BE72" s="448"/>
      <c r="BF72" s="448"/>
      <c r="BG72" s="448"/>
      <c r="BH72" s="448"/>
      <c r="BI72" s="448"/>
      <c r="BJ72" s="448"/>
      <c r="BK72" s="448"/>
      <c r="BL72" s="448"/>
      <c r="BM72" s="448"/>
      <c r="BN72" s="448"/>
      <c r="BO72" s="448"/>
      <c r="BP72" s="448"/>
      <c r="BQ72" s="448"/>
      <c r="BR72" s="448"/>
      <c r="BS72" s="448"/>
      <c r="BT72" s="448"/>
      <c r="BU72" s="448"/>
      <c r="BV72" s="448"/>
      <c r="BW72" s="448"/>
      <c r="BX72" s="448"/>
      <c r="BY72" s="448"/>
      <c r="BZ72" s="448"/>
      <c r="CA72" s="448"/>
      <c r="CB72" s="448"/>
      <c r="CC72" s="448"/>
      <c r="CD72" s="448"/>
      <c r="CE72" s="448"/>
      <c r="CF72" s="448"/>
      <c r="CG72" s="448"/>
      <c r="CH72" s="448"/>
      <c r="CI72" s="448"/>
      <c r="CJ72" s="448"/>
      <c r="CK72" s="448"/>
      <c r="CL72" s="448"/>
      <c r="CM72" s="448"/>
      <c r="CN72" s="448"/>
      <c r="CO72" s="448"/>
      <c r="CP72" s="448"/>
      <c r="CQ72" s="448"/>
      <c r="CR72" s="448"/>
      <c r="CS72" s="448"/>
      <c r="CT72" s="448"/>
    </row>
    <row r="73" spans="1:98" s="383" customFormat="1" ht="12.75" customHeight="1">
      <c r="A73" s="406"/>
      <c r="C73" s="406"/>
      <c r="D73" s="406"/>
      <c r="E73" s="2987"/>
      <c r="F73" s="2987"/>
      <c r="G73" s="2987"/>
      <c r="H73" s="2987"/>
      <c r="I73" s="2987"/>
      <c r="J73" s="2987"/>
      <c r="K73" s="2987"/>
      <c r="L73" s="2987"/>
      <c r="M73" s="2987"/>
      <c r="N73" s="2987"/>
      <c r="O73" s="2987"/>
      <c r="P73" s="2987"/>
      <c r="Q73" s="2987"/>
      <c r="R73" s="2987"/>
      <c r="S73" s="2987"/>
      <c r="T73" s="2987"/>
      <c r="U73" s="2987"/>
      <c r="V73" s="2987"/>
      <c r="W73" s="2987"/>
      <c r="X73" s="2987"/>
      <c r="Y73" s="2987"/>
      <c r="Z73" s="2987"/>
      <c r="AA73" s="2987"/>
      <c r="AB73" s="446"/>
      <c r="AC73" s="446"/>
      <c r="AD73" s="712"/>
      <c r="AE73" s="712"/>
      <c r="AF73" s="712"/>
      <c r="AO73" s="448"/>
      <c r="AP73" s="448"/>
      <c r="AQ73" s="448"/>
      <c r="AR73" s="448"/>
      <c r="AS73" s="448"/>
      <c r="AT73" s="448"/>
      <c r="AU73" s="448"/>
      <c r="AV73" s="448"/>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8"/>
      <c r="BW73" s="448"/>
      <c r="BX73" s="448"/>
      <c r="BY73" s="448"/>
      <c r="BZ73" s="448"/>
      <c r="CA73" s="448"/>
      <c r="CB73" s="448"/>
      <c r="CC73" s="448"/>
      <c r="CD73" s="448"/>
      <c r="CE73" s="448"/>
      <c r="CF73" s="448"/>
      <c r="CG73" s="448"/>
      <c r="CH73" s="448"/>
      <c r="CI73" s="448"/>
      <c r="CJ73" s="448"/>
      <c r="CK73" s="448"/>
      <c r="CL73" s="448"/>
      <c r="CM73" s="448"/>
      <c r="CN73" s="448"/>
      <c r="CO73" s="448"/>
      <c r="CP73" s="448"/>
      <c r="CQ73" s="448"/>
      <c r="CR73" s="448"/>
      <c r="CS73" s="448"/>
      <c r="CT73" s="448"/>
    </row>
    <row r="74" spans="1:98" ht="12" customHeight="1">
      <c r="A74" s="406"/>
      <c r="B74" s="383"/>
      <c r="C74" s="406"/>
      <c r="D74" s="406"/>
      <c r="E74" s="2987"/>
      <c r="F74" s="2987"/>
      <c r="G74" s="2987"/>
      <c r="H74" s="2987"/>
      <c r="I74" s="2987"/>
      <c r="J74" s="2987"/>
      <c r="K74" s="2987"/>
      <c r="L74" s="2987"/>
      <c r="M74" s="2987"/>
      <c r="N74" s="2987"/>
      <c r="O74" s="2987"/>
      <c r="P74" s="2987"/>
      <c r="Q74" s="2987"/>
      <c r="R74" s="2987"/>
      <c r="S74" s="2987"/>
      <c r="T74" s="2987"/>
      <c r="U74" s="2987"/>
      <c r="V74" s="2987"/>
      <c r="W74" s="2987"/>
      <c r="X74" s="2987"/>
      <c r="Y74" s="2987"/>
      <c r="Z74" s="2987"/>
      <c r="AA74" s="2987"/>
      <c r="AB74" s="446"/>
      <c r="AC74" s="446"/>
      <c r="AD74" s="413"/>
      <c r="AE74" s="413"/>
      <c r="AF74" s="413"/>
      <c r="AG74" s="383"/>
      <c r="AH74" s="383"/>
      <c r="AI74" s="383"/>
      <c r="AJ74" s="383"/>
      <c r="AK74" s="383"/>
      <c r="AL74" s="383"/>
      <c r="AM74" s="383"/>
      <c r="AN74" s="383"/>
      <c r="AO74" s="434"/>
      <c r="AP74" s="434"/>
      <c r="AQ74" s="434"/>
      <c r="AR74" s="434"/>
      <c r="AS74" s="434"/>
      <c r="AT74" s="434"/>
      <c r="AU74" s="434"/>
      <c r="AV74" s="434"/>
      <c r="AW74" s="434"/>
      <c r="AX74" s="434"/>
      <c r="AY74" s="434"/>
      <c r="AZ74" s="434"/>
      <c r="BA74" s="434"/>
      <c r="BB74" s="434"/>
      <c r="BC74" s="434"/>
      <c r="BD74" s="434"/>
      <c r="BE74" s="434"/>
      <c r="BF74" s="434"/>
      <c r="BG74" s="434"/>
      <c r="BH74" s="434"/>
      <c r="BI74" s="434"/>
      <c r="BJ74" s="434"/>
      <c r="BK74" s="434"/>
      <c r="BL74" s="434"/>
      <c r="BM74" s="434"/>
      <c r="BN74" s="434"/>
      <c r="BO74" s="434"/>
      <c r="BP74" s="434"/>
      <c r="BQ74" s="434"/>
      <c r="BR74" s="434"/>
      <c r="BS74" s="434"/>
      <c r="BT74" s="434"/>
      <c r="BU74" s="434"/>
      <c r="BV74" s="434"/>
      <c r="BW74" s="434"/>
      <c r="BX74" s="434"/>
      <c r="BY74" s="434"/>
      <c r="BZ74" s="434"/>
      <c r="CA74" s="434"/>
      <c r="CB74" s="434"/>
      <c r="CC74" s="434"/>
      <c r="CD74" s="434"/>
      <c r="CE74" s="434"/>
      <c r="CF74" s="434"/>
      <c r="CG74" s="434"/>
      <c r="CH74" s="434"/>
      <c r="CI74" s="434"/>
      <c r="CJ74" s="434"/>
      <c r="CK74" s="434"/>
      <c r="CL74" s="434"/>
      <c r="CM74" s="434"/>
      <c r="CN74" s="434"/>
      <c r="CO74" s="434"/>
      <c r="CP74" s="434"/>
      <c r="CQ74" s="434"/>
      <c r="CR74" s="434"/>
      <c r="CS74" s="434"/>
      <c r="CT74" s="434"/>
    </row>
    <row r="75" spans="1:98" ht="12" customHeight="1">
      <c r="A75" s="406"/>
      <c r="B75" s="383"/>
      <c r="C75" s="406"/>
      <c r="D75" s="406"/>
      <c r="E75" s="415"/>
      <c r="F75" s="415"/>
      <c r="G75" s="415"/>
      <c r="H75" s="415"/>
      <c r="I75" s="415"/>
      <c r="J75" s="415"/>
      <c r="K75" s="415"/>
      <c r="L75" s="415"/>
      <c r="M75" s="415"/>
      <c r="N75" s="415"/>
      <c r="O75" s="415"/>
      <c r="P75" s="415"/>
      <c r="Q75" s="415"/>
      <c r="R75" s="415"/>
      <c r="S75" s="415"/>
      <c r="T75" s="415"/>
      <c r="U75" s="415"/>
      <c r="V75" s="415"/>
      <c r="W75" s="415"/>
      <c r="X75" s="415"/>
      <c r="Y75" s="415"/>
      <c r="Z75" s="415"/>
      <c r="AA75" s="412"/>
      <c r="AB75" s="412"/>
      <c r="AC75" s="412"/>
      <c r="AD75" s="413"/>
      <c r="AE75" s="413"/>
      <c r="AF75" s="413"/>
      <c r="AG75" s="383"/>
      <c r="AH75" s="383"/>
      <c r="AI75" s="383"/>
      <c r="AJ75" s="383"/>
      <c r="AK75" s="383"/>
      <c r="AL75" s="383"/>
      <c r="AM75" s="383"/>
      <c r="AN75" s="383"/>
      <c r="AO75" s="434"/>
      <c r="AP75" s="434"/>
      <c r="AQ75" s="434"/>
      <c r="AR75" s="434"/>
      <c r="AS75" s="434"/>
      <c r="AT75" s="434"/>
      <c r="AU75" s="434"/>
      <c r="AV75" s="434"/>
      <c r="AW75" s="434"/>
      <c r="AX75" s="434"/>
      <c r="AY75" s="434"/>
      <c r="AZ75" s="434"/>
      <c r="BA75" s="434"/>
      <c r="BB75" s="434"/>
      <c r="BC75" s="434"/>
      <c r="BD75" s="434"/>
      <c r="BE75" s="434"/>
      <c r="BF75" s="434"/>
      <c r="BG75" s="434"/>
      <c r="BH75" s="434"/>
      <c r="BI75" s="434"/>
      <c r="BJ75" s="434"/>
      <c r="BK75" s="434"/>
      <c r="BL75" s="434"/>
      <c r="BM75" s="434"/>
      <c r="BN75" s="434"/>
      <c r="BO75" s="434"/>
      <c r="BP75" s="434"/>
      <c r="BQ75" s="434"/>
      <c r="BR75" s="434"/>
      <c r="BS75" s="434"/>
      <c r="BT75" s="434"/>
      <c r="BU75" s="434"/>
      <c r="BV75" s="434"/>
      <c r="BW75" s="434"/>
      <c r="BX75" s="434"/>
      <c r="BY75" s="434"/>
      <c r="BZ75" s="434"/>
      <c r="CA75" s="434"/>
      <c r="CB75" s="434"/>
      <c r="CC75" s="434"/>
      <c r="CD75" s="434"/>
      <c r="CE75" s="434"/>
      <c r="CF75" s="434"/>
      <c r="CG75" s="434"/>
      <c r="CH75" s="434"/>
      <c r="CI75" s="434"/>
      <c r="CJ75" s="434"/>
      <c r="CK75" s="434"/>
      <c r="CL75" s="434"/>
      <c r="CM75" s="434"/>
      <c r="CN75" s="434"/>
      <c r="CO75" s="434"/>
      <c r="CP75" s="434"/>
      <c r="CQ75" s="434"/>
      <c r="CR75" s="434"/>
      <c r="CS75" s="434"/>
      <c r="CT75" s="434"/>
    </row>
    <row r="76" spans="1:98" ht="12" customHeight="1">
      <c r="A76" s="712"/>
      <c r="B76" s="712"/>
      <c r="C76" s="386"/>
      <c r="D76" s="190" t="s">
        <v>2649</v>
      </c>
      <c r="E76" s="712"/>
      <c r="F76" s="712"/>
      <c r="G76" s="712"/>
      <c r="H76" s="712"/>
      <c r="I76" s="712"/>
      <c r="J76" s="712"/>
      <c r="K76" s="712"/>
      <c r="L76" s="712"/>
      <c r="M76" s="712"/>
      <c r="N76" s="712"/>
      <c r="O76" s="712"/>
      <c r="P76" s="712"/>
      <c r="Q76" s="712"/>
      <c r="R76" s="712"/>
      <c r="S76" s="712"/>
      <c r="T76" s="712"/>
      <c r="U76" s="712"/>
      <c r="V76" s="712"/>
      <c r="W76" s="712"/>
      <c r="X76" s="712"/>
      <c r="Y76" s="712"/>
      <c r="Z76" s="712"/>
      <c r="AA76" s="712"/>
      <c r="AB76" s="2975">
        <f>ROUND(IF(ISERROR((AB59/AB71)),0,(AB59/AB71)),0)</f>
        <v>0</v>
      </c>
      <c r="AC76" s="2975"/>
      <c r="AD76" s="2975"/>
      <c r="AE76" s="2975"/>
      <c r="AF76" s="2975"/>
      <c r="AG76" s="712"/>
      <c r="AH76" s="712"/>
      <c r="AI76" s="712"/>
      <c r="AJ76" s="712"/>
      <c r="AK76" s="712"/>
      <c r="AL76" s="712"/>
      <c r="AM76" s="712"/>
      <c r="AN76" s="712"/>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4"/>
      <c r="BQ76" s="434"/>
      <c r="BR76" s="434"/>
      <c r="BS76" s="434"/>
      <c r="BT76" s="434"/>
      <c r="BU76" s="434"/>
      <c r="BV76" s="434"/>
      <c r="BW76" s="434"/>
      <c r="BX76" s="434"/>
      <c r="BY76" s="434"/>
      <c r="BZ76" s="434"/>
      <c r="CA76" s="434"/>
      <c r="CB76" s="434"/>
      <c r="CC76" s="434"/>
      <c r="CD76" s="434"/>
      <c r="CE76" s="434"/>
      <c r="CF76" s="434"/>
      <c r="CG76" s="434"/>
      <c r="CH76" s="434"/>
      <c r="CI76" s="434"/>
      <c r="CJ76" s="434"/>
      <c r="CK76" s="434"/>
      <c r="CL76" s="434"/>
      <c r="CM76" s="434"/>
      <c r="CN76" s="434"/>
      <c r="CO76" s="434"/>
      <c r="CP76" s="434"/>
      <c r="CQ76" s="434"/>
      <c r="CR76" s="434"/>
      <c r="CS76" s="434"/>
      <c r="CT76" s="434"/>
    </row>
    <row r="77" spans="1:98" ht="12.75" customHeight="1">
      <c r="A77" s="712"/>
      <c r="B77" s="712"/>
      <c r="C77" s="386"/>
      <c r="D77" s="190" t="s">
        <v>2650</v>
      </c>
      <c r="E77" s="712"/>
      <c r="F77" s="712"/>
      <c r="G77" s="712"/>
      <c r="H77" s="712"/>
      <c r="I77" s="712"/>
      <c r="J77" s="712"/>
      <c r="K77" s="712"/>
      <c r="L77" s="712"/>
      <c r="M77" s="712"/>
      <c r="N77" s="712"/>
      <c r="O77" s="712"/>
      <c r="P77" s="712"/>
      <c r="Q77" s="712"/>
      <c r="R77" s="712"/>
      <c r="S77" s="712"/>
      <c r="T77" s="712"/>
      <c r="U77" s="712"/>
      <c r="V77" s="712"/>
      <c r="W77" s="712"/>
      <c r="X77" s="712"/>
      <c r="Y77" s="712"/>
      <c r="Z77" s="712"/>
      <c r="AA77" s="712"/>
      <c r="AB77" s="2976">
        <f>IF((Y68+AD68&lt;AB76),Y68+AD68,AB76)</f>
        <v>0</v>
      </c>
      <c r="AC77" s="2977"/>
      <c r="AD77" s="2977"/>
      <c r="AE77" s="2977"/>
      <c r="AF77" s="2978"/>
      <c r="AG77" s="712"/>
      <c r="AH77" s="712"/>
      <c r="AI77" s="712"/>
      <c r="AJ77" s="712"/>
      <c r="AK77" s="712"/>
      <c r="AL77" s="712"/>
      <c r="AM77" s="712"/>
      <c r="AN77" s="712"/>
      <c r="AO77" s="434"/>
      <c r="AP77" s="434"/>
      <c r="AQ77" s="434"/>
      <c r="AR77" s="434"/>
      <c r="AS77" s="434"/>
      <c r="AT77" s="434"/>
      <c r="AU77" s="434"/>
      <c r="AV77" s="434"/>
      <c r="AW77" s="434"/>
      <c r="AX77" s="434"/>
      <c r="AY77" s="434"/>
      <c r="AZ77" s="434"/>
      <c r="BA77" s="434"/>
      <c r="BB77" s="434"/>
      <c r="BC77" s="434"/>
      <c r="BD77" s="434"/>
      <c r="BE77" s="434"/>
      <c r="BF77" s="434"/>
      <c r="BG77" s="434"/>
      <c r="BH77" s="434"/>
      <c r="BI77" s="434"/>
      <c r="BJ77" s="434"/>
      <c r="BK77" s="434"/>
      <c r="BL77" s="434"/>
      <c r="BM77" s="434"/>
      <c r="BN77" s="434"/>
      <c r="BO77" s="434"/>
      <c r="BP77" s="434"/>
      <c r="BQ77" s="434"/>
      <c r="BR77" s="434"/>
      <c r="BS77" s="434"/>
      <c r="BT77" s="434"/>
      <c r="BU77" s="434"/>
      <c r="BV77" s="434"/>
      <c r="BW77" s="434"/>
      <c r="BX77" s="434"/>
      <c r="BY77" s="434"/>
      <c r="BZ77" s="434"/>
      <c r="CA77" s="434"/>
      <c r="CB77" s="434"/>
      <c r="CC77" s="434"/>
      <c r="CD77" s="434"/>
      <c r="CE77" s="434"/>
      <c r="CF77" s="434"/>
      <c r="CG77" s="434"/>
      <c r="CH77" s="434"/>
      <c r="CI77" s="434"/>
      <c r="CJ77" s="434"/>
      <c r="CK77" s="434"/>
      <c r="CL77" s="434"/>
      <c r="CM77" s="434"/>
      <c r="CN77" s="434"/>
      <c r="CO77" s="434"/>
      <c r="CP77" s="434"/>
      <c r="CQ77" s="434"/>
      <c r="CR77" s="434"/>
      <c r="CS77" s="434"/>
      <c r="CT77" s="434"/>
    </row>
    <row r="78" spans="1:98" ht="12.75" customHeight="1">
      <c r="A78" s="712"/>
      <c r="B78" s="712"/>
      <c r="C78" s="386"/>
      <c r="D78" s="190" t="s">
        <v>2651</v>
      </c>
      <c r="E78" s="712"/>
      <c r="F78" s="712"/>
      <c r="G78" s="712"/>
      <c r="H78" s="712"/>
      <c r="I78" s="712"/>
      <c r="J78" s="712"/>
      <c r="K78" s="712"/>
      <c r="L78" s="712"/>
      <c r="M78" s="712"/>
      <c r="N78" s="712"/>
      <c r="O78" s="712"/>
      <c r="P78" s="712"/>
      <c r="Q78" s="712"/>
      <c r="R78" s="712"/>
      <c r="S78" s="712"/>
      <c r="T78" s="712"/>
      <c r="U78" s="712"/>
      <c r="V78" s="712"/>
      <c r="W78" s="712"/>
      <c r="X78" s="712"/>
      <c r="Y78" s="712"/>
      <c r="Z78" s="712"/>
      <c r="AA78" s="712"/>
      <c r="AB78" s="2979">
        <f>AB77*AB71</f>
        <v>0</v>
      </c>
      <c r="AC78" s="2979"/>
      <c r="AD78" s="2979"/>
      <c r="AE78" s="2979"/>
      <c r="AF78" s="2979"/>
      <c r="AG78" s="712"/>
      <c r="AH78" s="712"/>
      <c r="AI78" s="712"/>
      <c r="AJ78" s="712"/>
      <c r="AK78" s="712"/>
      <c r="AL78" s="712"/>
      <c r="AM78" s="712"/>
      <c r="AN78" s="712"/>
      <c r="AO78" s="434"/>
      <c r="AP78" s="434"/>
      <c r="AQ78" s="434"/>
      <c r="AR78" s="434"/>
      <c r="AS78" s="434"/>
      <c r="AT78" s="434"/>
      <c r="AU78" s="434"/>
      <c r="AV78" s="434"/>
      <c r="AW78" s="434"/>
      <c r="AX78" s="434"/>
      <c r="AY78" s="434"/>
      <c r="AZ78" s="434"/>
      <c r="BA78" s="434"/>
      <c r="BB78" s="434"/>
      <c r="BC78" s="434"/>
      <c r="BD78" s="434"/>
      <c r="BE78" s="434"/>
      <c r="BF78" s="434"/>
      <c r="BG78" s="434"/>
      <c r="BH78" s="434"/>
      <c r="BI78" s="434"/>
      <c r="BJ78" s="434"/>
      <c r="BK78" s="434"/>
      <c r="BL78" s="434"/>
      <c r="BM78" s="434"/>
      <c r="BN78" s="434"/>
      <c r="BO78" s="434"/>
      <c r="BP78" s="434"/>
      <c r="BQ78" s="434"/>
      <c r="BR78" s="434"/>
      <c r="BS78" s="434"/>
      <c r="BT78" s="434"/>
      <c r="BU78" s="434"/>
      <c r="BV78" s="434"/>
      <c r="BW78" s="434"/>
      <c r="BX78" s="434"/>
      <c r="BY78" s="434"/>
      <c r="BZ78" s="434"/>
      <c r="CA78" s="434"/>
      <c r="CB78" s="434"/>
      <c r="CC78" s="434"/>
      <c r="CD78" s="434"/>
      <c r="CE78" s="434"/>
      <c r="CF78" s="434"/>
      <c r="CG78" s="434"/>
      <c r="CH78" s="434"/>
      <c r="CI78" s="434"/>
      <c r="CJ78" s="434"/>
      <c r="CK78" s="434"/>
      <c r="CL78" s="434"/>
      <c r="CM78" s="434"/>
      <c r="CN78" s="434"/>
      <c r="CO78" s="434"/>
      <c r="CP78" s="434"/>
      <c r="CQ78" s="434"/>
      <c r="CR78" s="434"/>
      <c r="CS78" s="434"/>
      <c r="CT78" s="434"/>
    </row>
    <row r="79" spans="1:98" s="390" customFormat="1" ht="12.75" customHeight="1">
      <c r="C79" s="416"/>
      <c r="D79" s="416"/>
      <c r="AB79" s="417"/>
      <c r="AC79" s="417"/>
      <c r="AD79" s="417"/>
      <c r="AE79" s="417"/>
      <c r="AF79" s="417"/>
      <c r="AO79" s="418"/>
      <c r="AP79" s="418"/>
      <c r="AQ79" s="418"/>
      <c r="AR79" s="418"/>
      <c r="AS79" s="418"/>
      <c r="AT79" s="418"/>
      <c r="AU79" s="418"/>
      <c r="AV79" s="418"/>
      <c r="AW79" s="418"/>
      <c r="AX79" s="418"/>
      <c r="AY79" s="418"/>
      <c r="AZ79" s="418"/>
      <c r="BA79" s="418"/>
      <c r="BB79" s="418"/>
      <c r="BC79" s="418"/>
      <c r="BD79" s="418"/>
      <c r="BE79" s="418"/>
      <c r="BF79" s="418"/>
      <c r="BG79" s="418"/>
      <c r="BH79" s="418"/>
      <c r="BI79" s="418"/>
      <c r="BJ79" s="418"/>
      <c r="BK79" s="418"/>
      <c r="BL79" s="418"/>
      <c r="BM79" s="418"/>
      <c r="BN79" s="418"/>
      <c r="BO79" s="418"/>
      <c r="BP79" s="418"/>
      <c r="BQ79" s="418"/>
      <c r="BR79" s="418"/>
      <c r="BS79" s="418"/>
      <c r="BT79" s="418"/>
      <c r="BU79" s="418"/>
      <c r="BV79" s="418"/>
      <c r="BW79" s="418"/>
      <c r="BX79" s="418"/>
      <c r="BY79" s="418"/>
      <c r="BZ79" s="418"/>
      <c r="CA79" s="418"/>
      <c r="CB79" s="418"/>
      <c r="CC79" s="418"/>
      <c r="CD79" s="418"/>
      <c r="CE79" s="418"/>
      <c r="CF79" s="418"/>
      <c r="CG79" s="418"/>
      <c r="CH79" s="418"/>
      <c r="CI79" s="418"/>
      <c r="CJ79" s="418"/>
      <c r="CK79" s="418"/>
      <c r="CL79" s="418"/>
      <c r="CM79" s="418"/>
      <c r="CN79" s="418"/>
      <c r="CO79" s="418"/>
      <c r="CP79" s="418"/>
      <c r="CQ79" s="418"/>
      <c r="CR79" s="418"/>
      <c r="CS79" s="418"/>
      <c r="CT79" s="418"/>
    </row>
    <row r="80" spans="1:98" ht="12.75" customHeight="1">
      <c r="A80" s="390"/>
      <c r="B80" s="390"/>
      <c r="C80" s="390"/>
      <c r="D80" s="386" t="s">
        <v>2639</v>
      </c>
      <c r="E80" s="712"/>
      <c r="F80" s="712"/>
      <c r="G80" s="712"/>
      <c r="H80" s="712"/>
      <c r="I80" s="712"/>
      <c r="J80" s="712"/>
      <c r="K80" s="712"/>
      <c r="L80" s="712"/>
      <c r="M80" s="712"/>
      <c r="N80" s="712"/>
      <c r="O80" s="712"/>
      <c r="P80" s="712"/>
      <c r="Q80" s="712"/>
      <c r="R80" s="712"/>
      <c r="S80" s="712"/>
      <c r="T80" s="712"/>
      <c r="U80" s="712"/>
      <c r="V80" s="712"/>
      <c r="W80" s="712"/>
      <c r="X80" s="712"/>
      <c r="Y80" s="712"/>
      <c r="Z80" s="712"/>
      <c r="AA80" s="712"/>
      <c r="AB80" s="2980">
        <f>AB49-(AB57+AB78)</f>
        <v>0.71585875004529953</v>
      </c>
      <c r="AC80" s="2980"/>
      <c r="AD80" s="2980"/>
      <c r="AE80" s="2980"/>
      <c r="AF80" s="2980"/>
      <c r="AG80" s="390"/>
      <c r="AH80" s="390"/>
      <c r="AI80" s="390"/>
      <c r="AJ80" s="390"/>
      <c r="AK80" s="390"/>
      <c r="AL80" s="390"/>
      <c r="AM80" s="390"/>
      <c r="AN80" s="390"/>
      <c r="AO80" s="434"/>
      <c r="AP80" s="434"/>
      <c r="AQ80" s="434"/>
      <c r="AR80" s="434"/>
      <c r="AS80" s="434"/>
      <c r="AT80" s="434"/>
      <c r="AU80" s="434"/>
      <c r="AV80" s="434"/>
      <c r="AW80" s="434"/>
      <c r="AX80" s="434"/>
      <c r="AY80" s="434"/>
      <c r="AZ80" s="434"/>
      <c r="BA80" s="434"/>
      <c r="BB80" s="434"/>
      <c r="BC80" s="434"/>
      <c r="BD80" s="434"/>
      <c r="BE80" s="434"/>
      <c r="BF80" s="434"/>
      <c r="BG80" s="434"/>
      <c r="BH80" s="434"/>
      <c r="BI80" s="434"/>
      <c r="BJ80" s="434"/>
      <c r="BK80" s="434"/>
      <c r="BL80" s="434"/>
      <c r="BM80" s="434"/>
      <c r="BN80" s="434"/>
      <c r="BO80" s="434"/>
      <c r="BP80" s="434"/>
      <c r="BQ80" s="434"/>
      <c r="BR80" s="434"/>
      <c r="BS80" s="434"/>
      <c r="BT80" s="434"/>
      <c r="BU80" s="434"/>
      <c r="BV80" s="434"/>
      <c r="BW80" s="434"/>
      <c r="BX80" s="434"/>
      <c r="BY80" s="434"/>
      <c r="BZ80" s="434"/>
      <c r="CA80" s="434"/>
      <c r="CB80" s="434"/>
      <c r="CC80" s="434"/>
      <c r="CD80" s="434"/>
      <c r="CE80" s="434"/>
      <c r="CF80" s="434"/>
      <c r="CG80" s="434"/>
      <c r="CH80" s="434"/>
      <c r="CI80" s="434"/>
      <c r="CJ80" s="434"/>
      <c r="CK80" s="434"/>
      <c r="CL80" s="434"/>
      <c r="CM80" s="434"/>
      <c r="CN80" s="434"/>
      <c r="CO80" s="434"/>
      <c r="CP80" s="434"/>
      <c r="CQ80" s="434"/>
      <c r="CR80" s="434"/>
      <c r="CS80" s="434"/>
      <c r="CT80" s="434"/>
    </row>
    <row r="81" spans="1:98" ht="12.75" customHeight="1">
      <c r="A81" s="384"/>
      <c r="B81" s="384"/>
      <c r="C81" s="384"/>
      <c r="D81" s="384"/>
      <c r="E81" s="714"/>
      <c r="F81" s="579"/>
      <c r="G81" s="714"/>
      <c r="H81" s="714"/>
      <c r="I81" s="714"/>
      <c r="J81" s="579" t="str">
        <f>IF(AB80&gt;0,"FUNDING GAP MUST NOT EXCEED ZERO","")</f>
        <v>FUNDING GAP MUST NOT EXCEED ZERO</v>
      </c>
      <c r="K81" s="714"/>
      <c r="L81" s="714"/>
      <c r="M81" s="714"/>
      <c r="N81" s="714"/>
      <c r="O81" s="714"/>
      <c r="P81" s="714"/>
      <c r="Q81" s="714"/>
      <c r="R81" s="714"/>
      <c r="S81" s="714"/>
      <c r="T81" s="714"/>
      <c r="U81" s="714"/>
      <c r="V81" s="714"/>
      <c r="W81" s="714"/>
      <c r="X81" s="714"/>
      <c r="Y81" s="714"/>
      <c r="Z81" s="714"/>
      <c r="AA81" s="714"/>
      <c r="AB81" s="384"/>
      <c r="AC81" s="384"/>
      <c r="AD81" s="384"/>
      <c r="AE81" s="384"/>
      <c r="AF81" s="384"/>
      <c r="AG81" s="384"/>
      <c r="AH81" s="384"/>
      <c r="AI81" s="384"/>
      <c r="AJ81" s="384"/>
      <c r="AK81" s="384"/>
      <c r="AL81" s="384"/>
      <c r="AM81" s="384"/>
      <c r="AN81" s="384"/>
      <c r="AO81" s="713"/>
      <c r="AP81" s="713"/>
      <c r="AQ81" s="713"/>
      <c r="AR81" s="713"/>
      <c r="AS81" s="713"/>
      <c r="AT81" s="713"/>
      <c r="AU81" s="713"/>
      <c r="AV81" s="713"/>
      <c r="AW81" s="713"/>
      <c r="AX81" s="713"/>
      <c r="AY81" s="713"/>
      <c r="AZ81" s="713"/>
      <c r="BA81" s="713"/>
      <c r="BB81" s="713"/>
      <c r="BC81" s="713"/>
      <c r="BD81" s="713"/>
      <c r="BE81" s="713"/>
      <c r="BF81" s="713"/>
      <c r="BG81" s="713"/>
      <c r="BH81" s="713"/>
      <c r="BI81" s="713"/>
      <c r="BJ81" s="713"/>
      <c r="BK81" s="713"/>
      <c r="BL81" s="713"/>
      <c r="BM81" s="713"/>
      <c r="BN81" s="713"/>
      <c r="BO81" s="713"/>
      <c r="BP81" s="713"/>
      <c r="BQ81" s="713"/>
      <c r="BR81" s="713"/>
      <c r="BS81" s="713"/>
      <c r="BT81" s="713"/>
      <c r="BU81" s="713"/>
      <c r="BV81" s="713"/>
      <c r="BW81" s="713"/>
      <c r="BX81" s="713"/>
      <c r="BY81" s="434"/>
      <c r="BZ81" s="434"/>
      <c r="CA81" s="434"/>
      <c r="CB81" s="434"/>
      <c r="CC81" s="434"/>
      <c r="CD81" s="434"/>
      <c r="CE81" s="434"/>
      <c r="CF81" s="434"/>
      <c r="CG81" s="434"/>
      <c r="CH81" s="434"/>
      <c r="CI81" s="434"/>
      <c r="CJ81" s="434"/>
      <c r="CK81" s="434"/>
      <c r="CL81" s="434"/>
      <c r="CM81" s="434"/>
      <c r="CN81" s="434"/>
      <c r="CO81" s="434"/>
      <c r="CP81" s="434"/>
      <c r="CQ81" s="434"/>
      <c r="CR81" s="434"/>
      <c r="CS81" s="434"/>
      <c r="CT81" s="434"/>
    </row>
    <row r="82" spans="1:98" ht="12.75" customHeight="1">
      <c r="A82" s="384"/>
      <c r="B82" s="384"/>
      <c r="C82" s="384"/>
      <c r="D82" s="580"/>
      <c r="E82" s="714"/>
      <c r="F82" s="714"/>
      <c r="G82" s="714"/>
      <c r="H82" s="714"/>
      <c r="I82" s="714"/>
      <c r="J82" s="714"/>
      <c r="K82" s="714"/>
      <c r="L82" s="714"/>
      <c r="M82" s="714"/>
      <c r="N82" s="714"/>
      <c r="O82" s="714"/>
      <c r="P82" s="714"/>
      <c r="Q82" s="714"/>
      <c r="R82" s="714"/>
      <c r="S82" s="714"/>
      <c r="T82" s="714"/>
      <c r="U82" s="714"/>
      <c r="V82" s="714"/>
      <c r="W82" s="714"/>
      <c r="X82" s="714"/>
      <c r="Y82" s="714"/>
      <c r="Z82" s="714"/>
      <c r="AA82" s="714"/>
      <c r="AB82" s="384"/>
      <c r="AC82" s="384"/>
      <c r="AD82" s="384"/>
      <c r="AE82" s="384"/>
      <c r="AF82" s="384"/>
      <c r="AG82" s="384"/>
      <c r="AH82" s="384"/>
      <c r="AI82" s="384"/>
      <c r="AJ82" s="384"/>
      <c r="AK82" s="384"/>
      <c r="AL82" s="384"/>
      <c r="AM82" s="384"/>
      <c r="AN82" s="384"/>
      <c r="AO82" s="713"/>
      <c r="AP82" s="713"/>
      <c r="AQ82" s="713"/>
      <c r="AR82" s="713"/>
      <c r="AS82" s="713"/>
      <c r="AT82" s="713"/>
      <c r="AU82" s="713"/>
      <c r="AV82" s="713"/>
      <c r="AW82" s="713"/>
      <c r="AX82" s="713"/>
      <c r="AY82" s="713"/>
      <c r="AZ82" s="713"/>
      <c r="BA82" s="713"/>
      <c r="BB82" s="713"/>
      <c r="BC82" s="713"/>
      <c r="BD82" s="713"/>
      <c r="BE82" s="713"/>
      <c r="BF82" s="713"/>
      <c r="BG82" s="713"/>
      <c r="BH82" s="713"/>
      <c r="BI82" s="713"/>
      <c r="BJ82" s="713"/>
      <c r="BK82" s="713"/>
      <c r="BL82" s="713"/>
      <c r="BM82" s="713"/>
      <c r="BN82" s="713"/>
      <c r="BO82" s="713"/>
      <c r="BP82" s="713"/>
      <c r="BQ82" s="713"/>
      <c r="BR82" s="713"/>
      <c r="BS82" s="713"/>
      <c r="BT82" s="713"/>
      <c r="BU82" s="713"/>
      <c r="BV82" s="713"/>
      <c r="BW82" s="713"/>
      <c r="BX82" s="713"/>
      <c r="BY82" s="434"/>
      <c r="BZ82" s="434"/>
      <c r="CA82" s="434"/>
      <c r="CB82" s="434"/>
      <c r="CC82" s="434"/>
      <c r="CD82" s="434"/>
      <c r="CE82" s="434"/>
      <c r="CF82" s="434"/>
      <c r="CG82" s="434"/>
      <c r="CH82" s="434"/>
      <c r="CI82" s="434"/>
      <c r="CJ82" s="434"/>
      <c r="CK82" s="434"/>
      <c r="CL82" s="434"/>
      <c r="CM82" s="434"/>
      <c r="CN82" s="434"/>
      <c r="CO82" s="434"/>
      <c r="CP82" s="434"/>
      <c r="CQ82" s="434"/>
      <c r="CR82" s="434"/>
      <c r="CS82" s="434"/>
      <c r="CT82" s="434"/>
    </row>
    <row r="83" spans="1:98" ht="13.8" thickBot="1">
      <c r="A83" s="3002"/>
      <c r="B83" s="3002"/>
      <c r="C83" s="3002"/>
      <c r="D83" s="3002"/>
      <c r="E83" s="3002"/>
      <c r="F83" s="3002"/>
      <c r="G83" s="3002"/>
      <c r="H83" s="3002"/>
      <c r="I83" s="3002"/>
      <c r="J83" s="3002"/>
      <c r="K83" s="3002"/>
      <c r="L83" s="3002"/>
      <c r="M83" s="3002"/>
      <c r="N83" s="3002"/>
      <c r="O83" s="3002"/>
      <c r="P83" s="3002"/>
      <c r="Q83" s="3002"/>
      <c r="R83" s="3002"/>
      <c r="S83" s="3002"/>
      <c r="T83" s="3002"/>
      <c r="U83" s="3002"/>
      <c r="V83" s="3002"/>
      <c r="W83" s="3002"/>
      <c r="X83" s="3002"/>
      <c r="Y83" s="3002"/>
      <c r="Z83" s="3002"/>
      <c r="AA83" s="3002"/>
      <c r="AB83" s="3002"/>
      <c r="AC83" s="3002"/>
      <c r="AD83" s="3002"/>
      <c r="AE83" s="3002"/>
      <c r="AF83" s="3002"/>
      <c r="AG83" s="3002"/>
      <c r="AH83" s="3002"/>
      <c r="AI83" s="3002"/>
      <c r="AJ83" s="3002"/>
      <c r="AK83" s="3002"/>
      <c r="AL83" s="3002"/>
      <c r="AM83" s="3002"/>
      <c r="AN83" s="3002"/>
      <c r="AO83" s="3002"/>
      <c r="AP83" s="3002"/>
      <c r="AQ83" s="3002"/>
      <c r="AR83" s="3002"/>
      <c r="AS83" s="3002"/>
      <c r="AT83" s="3002"/>
      <c r="AU83" s="3002"/>
      <c r="AV83" s="3002"/>
      <c r="AW83" s="3002"/>
      <c r="AX83" s="3002"/>
      <c r="AY83" s="3002"/>
      <c r="AZ83" s="3002"/>
      <c r="BA83" s="3002"/>
      <c r="BB83" s="3002"/>
      <c r="BC83" s="3002"/>
      <c r="BD83" s="3002"/>
      <c r="BE83" s="3002"/>
      <c r="BF83" s="3002"/>
      <c r="BG83" s="3002"/>
      <c r="BH83" s="3002"/>
      <c r="BI83" s="3002"/>
      <c r="BJ83" s="3002"/>
      <c r="BK83" s="3002"/>
      <c r="BL83" s="3002"/>
      <c r="BM83" s="3002"/>
      <c r="BN83" s="3002"/>
      <c r="BO83" s="3002"/>
      <c r="BP83" s="3002"/>
      <c r="BQ83" s="3002"/>
      <c r="BR83" s="3002"/>
      <c r="BS83" s="3002"/>
      <c r="BT83" s="3002"/>
      <c r="BU83" s="3002"/>
      <c r="BV83" s="3002"/>
      <c r="BW83" s="3002"/>
      <c r="BX83" s="3002"/>
      <c r="BY83" s="712"/>
      <c r="BZ83" s="712"/>
      <c r="CA83" s="712"/>
      <c r="CB83" s="712"/>
      <c r="CC83" s="712"/>
      <c r="CD83" s="712"/>
      <c r="CE83" s="712"/>
      <c r="CF83" s="712"/>
      <c r="CG83" s="712"/>
      <c r="CH83" s="712"/>
      <c r="CI83" s="712"/>
      <c r="CJ83" s="712"/>
      <c r="CK83" s="712"/>
      <c r="CL83" s="712"/>
      <c r="CM83" s="712"/>
      <c r="CN83" s="712"/>
      <c r="CO83" s="712"/>
      <c r="CP83" s="712"/>
      <c r="CQ83" s="712"/>
      <c r="CR83" s="712"/>
      <c r="CS83" s="712"/>
      <c r="CT83" s="712"/>
    </row>
    <row r="84" spans="1:98" ht="13.8" thickTop="1">
      <c r="A84" s="714"/>
      <c r="B84" s="714"/>
      <c r="C84" s="714"/>
      <c r="D84" s="714"/>
      <c r="E84" s="714"/>
      <c r="F84" s="714"/>
      <c r="G84" s="714"/>
      <c r="H84" s="714"/>
      <c r="I84" s="714"/>
      <c r="J84" s="714"/>
      <c r="K84" s="714"/>
      <c r="L84" s="714"/>
      <c r="M84" s="714"/>
      <c r="N84" s="714"/>
      <c r="O84" s="714"/>
      <c r="P84" s="714"/>
      <c r="Q84" s="714"/>
      <c r="R84" s="714"/>
      <c r="S84" s="714"/>
      <c r="T84" s="714"/>
      <c r="U84" s="714"/>
      <c r="V84" s="714"/>
      <c r="W84" s="714"/>
      <c r="X84" s="714"/>
      <c r="Y84" s="714"/>
      <c r="Z84" s="714"/>
      <c r="AA84" s="714"/>
      <c r="AB84" s="714"/>
      <c r="AC84" s="714"/>
      <c r="AD84" s="714"/>
      <c r="AE84" s="714"/>
      <c r="AF84" s="714"/>
      <c r="AG84" s="714"/>
      <c r="AH84" s="714"/>
      <c r="AI84" s="714"/>
      <c r="AJ84" s="714"/>
      <c r="AK84" s="714"/>
      <c r="AL84" s="714"/>
      <c r="AM84" s="714"/>
      <c r="AN84" s="714"/>
      <c r="AO84" s="714"/>
      <c r="AP84" s="714"/>
      <c r="AQ84" s="714"/>
      <c r="AR84" s="714"/>
      <c r="AS84" s="714"/>
      <c r="AT84" s="714"/>
      <c r="AU84" s="714"/>
      <c r="AV84" s="714"/>
      <c r="AW84" s="714"/>
      <c r="AX84" s="714"/>
      <c r="AY84" s="714"/>
      <c r="AZ84" s="714"/>
      <c r="BA84" s="714"/>
      <c r="BB84" s="714"/>
      <c r="BC84" s="714"/>
      <c r="BD84" s="714"/>
      <c r="BE84" s="714"/>
      <c r="BF84" s="714"/>
      <c r="BG84" s="714"/>
      <c r="BH84" s="714"/>
      <c r="BI84" s="714"/>
      <c r="BJ84" s="714"/>
      <c r="BK84" s="714"/>
      <c r="BL84" s="714"/>
      <c r="BM84" s="714"/>
      <c r="BN84" s="714"/>
      <c r="BO84" s="714"/>
      <c r="BP84" s="714"/>
      <c r="BQ84" s="714"/>
      <c r="BR84" s="714"/>
      <c r="BS84" s="714"/>
      <c r="BT84" s="714"/>
      <c r="BU84" s="714"/>
      <c r="BV84" s="714"/>
      <c r="BW84" s="714"/>
      <c r="BX84" s="714"/>
      <c r="BY84" s="712"/>
      <c r="BZ84" s="712"/>
      <c r="CA84" s="712"/>
      <c r="CB84" s="712"/>
      <c r="CC84" s="712"/>
      <c r="CD84" s="712"/>
      <c r="CE84" s="712"/>
      <c r="CF84" s="712"/>
      <c r="CG84" s="712"/>
      <c r="CH84" s="712"/>
      <c r="CI84" s="712"/>
      <c r="CJ84" s="712"/>
      <c r="CK84" s="712"/>
      <c r="CL84" s="712"/>
      <c r="CM84" s="712"/>
      <c r="CN84" s="712"/>
      <c r="CO84" s="712"/>
      <c r="CP84" s="712"/>
      <c r="CQ84" s="712"/>
      <c r="CR84" s="712"/>
      <c r="CS84" s="712"/>
      <c r="CT84" s="712"/>
    </row>
    <row r="85" spans="1:98" ht="13.2">
      <c r="A85" s="716"/>
      <c r="B85" s="714"/>
      <c r="C85" s="196"/>
      <c r="D85" s="714"/>
      <c r="E85" s="714"/>
      <c r="F85" s="714"/>
      <c r="G85" s="714"/>
      <c r="H85" s="714"/>
      <c r="I85" s="714"/>
      <c r="J85" s="714"/>
      <c r="K85" s="714"/>
      <c r="L85" s="714"/>
      <c r="M85" s="714"/>
      <c r="N85" s="714"/>
      <c r="O85" s="714"/>
      <c r="P85" s="714"/>
      <c r="Q85" s="714"/>
      <c r="R85" s="714"/>
      <c r="S85" s="714"/>
      <c r="T85" s="714"/>
      <c r="U85" s="714"/>
      <c r="V85" s="714"/>
      <c r="W85" s="714"/>
      <c r="X85" s="714"/>
      <c r="Y85" s="714"/>
      <c r="Z85" s="384"/>
      <c r="AA85" s="384"/>
      <c r="AB85" s="384"/>
      <c r="AC85" s="384"/>
      <c r="AD85" s="384"/>
      <c r="AE85" s="384"/>
      <c r="AF85" s="384"/>
      <c r="AG85" s="384"/>
      <c r="AH85" s="384"/>
      <c r="AI85" s="714"/>
      <c r="AJ85" s="714"/>
      <c r="AK85" s="714"/>
      <c r="AL85" s="714"/>
      <c r="AM85" s="714"/>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4"/>
      <c r="BJ85" s="714"/>
      <c r="BK85" s="714"/>
      <c r="BL85" s="714"/>
      <c r="BM85" s="714"/>
      <c r="BN85" s="714"/>
      <c r="BO85" s="714"/>
      <c r="BP85" s="714"/>
      <c r="BQ85" s="714"/>
      <c r="BR85" s="714"/>
      <c r="BS85" s="714"/>
      <c r="BT85" s="714"/>
      <c r="BU85" s="714"/>
      <c r="BV85" s="714"/>
      <c r="BW85" s="714"/>
      <c r="BX85" s="714"/>
      <c r="BY85" s="712"/>
      <c r="BZ85" s="712"/>
      <c r="CA85" s="712"/>
      <c r="CB85" s="712"/>
      <c r="CC85" s="712"/>
      <c r="CD85" s="712"/>
      <c r="CE85" s="712"/>
      <c r="CF85" s="712"/>
      <c r="CG85" s="712"/>
      <c r="CH85" s="712"/>
      <c r="CI85" s="712"/>
      <c r="CJ85" s="712"/>
      <c r="CK85" s="712"/>
      <c r="CL85" s="712"/>
      <c r="CM85" s="712"/>
      <c r="CN85" s="712"/>
      <c r="CO85" s="712"/>
      <c r="CP85" s="712"/>
      <c r="CQ85" s="712"/>
      <c r="CR85" s="712"/>
      <c r="CS85" s="712"/>
      <c r="CT85" s="712"/>
    </row>
    <row r="86" spans="1:98" ht="13.2">
      <c r="A86" s="714"/>
      <c r="B86" s="714"/>
      <c r="C86" s="714"/>
      <c r="D86" s="196"/>
      <c r="E86" s="714"/>
      <c r="F86" s="714"/>
      <c r="G86" s="714"/>
      <c r="H86" s="714"/>
      <c r="I86" s="714"/>
      <c r="J86" s="714"/>
      <c r="K86" s="714"/>
      <c r="L86" s="714"/>
      <c r="M86" s="714"/>
      <c r="N86" s="714"/>
      <c r="O86" s="714"/>
      <c r="P86" s="714"/>
      <c r="Q86" s="714"/>
      <c r="R86" s="714"/>
      <c r="S86" s="714"/>
      <c r="T86" s="714"/>
      <c r="U86" s="714"/>
      <c r="V86" s="714"/>
      <c r="W86" s="714"/>
      <c r="X86" s="714"/>
      <c r="Y86" s="714"/>
      <c r="Z86" s="384"/>
      <c r="AA86" s="384"/>
      <c r="AB86" s="3043"/>
      <c r="AC86" s="3043"/>
      <c r="AD86" s="3043"/>
      <c r="AE86" s="3043"/>
      <c r="AF86" s="3043"/>
      <c r="AG86" s="384"/>
      <c r="AH86" s="384"/>
      <c r="AI86" s="714"/>
      <c r="AJ86" s="714"/>
      <c r="AK86" s="714"/>
      <c r="AL86" s="714"/>
      <c r="AM86" s="714"/>
      <c r="AN86" s="714"/>
      <c r="AO86" s="714"/>
      <c r="AP86" s="714"/>
      <c r="AQ86" s="714"/>
      <c r="AR86" s="714"/>
      <c r="AS86" s="714"/>
      <c r="AT86" s="714"/>
      <c r="AU86" s="714"/>
      <c r="AV86" s="714"/>
      <c r="AW86" s="714"/>
      <c r="AX86" s="714"/>
      <c r="AY86" s="714"/>
      <c r="AZ86" s="714"/>
      <c r="BA86" s="714"/>
      <c r="BB86" s="714"/>
      <c r="BC86" s="714"/>
      <c r="BD86" s="714"/>
      <c r="BE86" s="714"/>
      <c r="BF86" s="714"/>
      <c r="BG86" s="714"/>
      <c r="BH86" s="714"/>
      <c r="BI86" s="714"/>
      <c r="BJ86" s="714"/>
      <c r="BK86" s="714"/>
      <c r="BL86" s="714"/>
      <c r="BM86" s="714"/>
      <c r="BN86" s="714"/>
      <c r="BO86" s="714"/>
      <c r="BP86" s="714"/>
      <c r="BQ86" s="714"/>
      <c r="BR86" s="714"/>
      <c r="BS86" s="714"/>
      <c r="BT86" s="714"/>
      <c r="BU86" s="714"/>
      <c r="BV86" s="714"/>
      <c r="BW86" s="714"/>
      <c r="BX86" s="714"/>
      <c r="BY86" s="712"/>
      <c r="BZ86" s="712"/>
      <c r="CA86" s="712"/>
      <c r="CB86" s="712"/>
      <c r="CC86" s="712"/>
      <c r="CD86" s="712"/>
      <c r="CE86" s="712"/>
      <c r="CF86" s="712"/>
      <c r="CG86" s="712"/>
      <c r="CH86" s="712"/>
      <c r="CI86" s="712"/>
      <c r="CJ86" s="712"/>
      <c r="CK86" s="712"/>
      <c r="CL86" s="712"/>
      <c r="CM86" s="712"/>
      <c r="CN86" s="712"/>
      <c r="CO86" s="712"/>
      <c r="CP86" s="712"/>
      <c r="CQ86" s="712"/>
      <c r="CR86" s="712"/>
      <c r="CS86" s="712"/>
      <c r="CT86" s="712"/>
    </row>
    <row r="87" spans="1:98" ht="13.8" thickBot="1">
      <c r="A87" s="714"/>
      <c r="B87" s="714"/>
      <c r="C87" s="714"/>
      <c r="D87" s="196"/>
      <c r="E87" s="714"/>
      <c r="F87" s="714"/>
      <c r="G87" s="714"/>
      <c r="H87" s="714"/>
      <c r="I87" s="714"/>
      <c r="J87" s="714"/>
      <c r="K87" s="714"/>
      <c r="L87" s="714"/>
      <c r="M87" s="714"/>
      <c r="N87" s="714"/>
      <c r="O87" s="714"/>
      <c r="P87" s="714"/>
      <c r="Q87" s="714"/>
      <c r="R87" s="714"/>
      <c r="S87" s="714"/>
      <c r="T87" s="714"/>
      <c r="U87" s="714"/>
      <c r="V87" s="714"/>
      <c r="W87" s="714"/>
      <c r="X87" s="714"/>
      <c r="Y87" s="714"/>
      <c r="Z87" s="384"/>
      <c r="AA87" s="384"/>
      <c r="AB87" s="3042"/>
      <c r="AC87" s="3042"/>
      <c r="AD87" s="3042"/>
      <c r="AE87" s="3042"/>
      <c r="AF87" s="3042"/>
      <c r="AG87" s="384"/>
      <c r="AH87" s="384"/>
      <c r="AI87" s="714"/>
      <c r="AJ87" s="714"/>
      <c r="AK87" s="714"/>
      <c r="AL87" s="714"/>
      <c r="AM87" s="714"/>
      <c r="AN87" s="714"/>
      <c r="AO87" s="578"/>
      <c r="AP87" s="578"/>
      <c r="AQ87" s="578"/>
      <c r="AR87" s="578"/>
      <c r="AS87" s="578"/>
      <c r="AT87" s="578"/>
      <c r="AU87" s="578"/>
      <c r="AV87" s="578"/>
      <c r="AW87" s="578"/>
      <c r="AX87" s="578"/>
      <c r="AY87" s="578"/>
      <c r="AZ87" s="578"/>
      <c r="BA87" s="578"/>
      <c r="BB87" s="578"/>
      <c r="BC87" s="578"/>
      <c r="BD87" s="578"/>
      <c r="BE87" s="578"/>
      <c r="BF87" s="578"/>
      <c r="BG87" s="578"/>
      <c r="BH87" s="578"/>
      <c r="BI87" s="578"/>
      <c r="BJ87" s="578"/>
      <c r="BK87" s="578"/>
      <c r="BL87" s="578"/>
      <c r="BM87" s="578"/>
      <c r="BN87" s="578"/>
      <c r="BO87" s="578"/>
      <c r="BP87" s="578"/>
      <c r="BQ87" s="578"/>
      <c r="BR87" s="578"/>
      <c r="BS87" s="578"/>
      <c r="BT87" s="578"/>
      <c r="BU87" s="578"/>
      <c r="BV87" s="578"/>
      <c r="BW87" s="578"/>
      <c r="BX87" s="578"/>
      <c r="BY87" s="578"/>
      <c r="BZ87" s="578"/>
      <c r="CA87" s="712"/>
      <c r="CB87" s="712"/>
      <c r="CC87" s="712"/>
      <c r="CD87" s="712"/>
      <c r="CE87" s="712"/>
      <c r="CF87" s="712"/>
      <c r="CG87" s="712"/>
      <c r="CH87" s="712"/>
      <c r="CI87" s="712"/>
      <c r="CJ87" s="712"/>
      <c r="CK87" s="712"/>
      <c r="CL87" s="712"/>
      <c r="CM87" s="712"/>
      <c r="CN87" s="712"/>
      <c r="CO87" s="712"/>
      <c r="CP87" s="712"/>
      <c r="CQ87" s="712"/>
      <c r="CR87" s="712"/>
      <c r="CS87" s="712"/>
      <c r="CT87" s="712"/>
    </row>
    <row r="88" spans="1:98" ht="13.8" thickTop="1">
      <c r="A88" s="714"/>
      <c r="B88" s="714"/>
      <c r="C88" s="714"/>
      <c r="D88" s="714"/>
      <c r="E88" s="714"/>
      <c r="F88" s="714"/>
      <c r="G88" s="714"/>
      <c r="H88" s="714"/>
      <c r="I88" s="714"/>
      <c r="J88" s="714"/>
      <c r="K88" s="714"/>
      <c r="L88" s="714"/>
      <c r="M88" s="714"/>
      <c r="N88" s="714"/>
      <c r="O88" s="714"/>
      <c r="P88" s="714"/>
      <c r="Q88" s="714"/>
      <c r="R88" s="714"/>
      <c r="S88" s="714"/>
      <c r="T88" s="714"/>
      <c r="U88" s="714"/>
      <c r="V88" s="714"/>
      <c r="W88" s="714"/>
      <c r="X88" s="714"/>
      <c r="Y88" s="714"/>
      <c r="Z88" s="384"/>
      <c r="AA88" s="384"/>
      <c r="AB88" s="384"/>
      <c r="AC88" s="384"/>
      <c r="AD88" s="384"/>
      <c r="AE88" s="384"/>
      <c r="AF88" s="384"/>
      <c r="AG88" s="384"/>
      <c r="AH88" s="384"/>
      <c r="AI88" s="714"/>
      <c r="AJ88" s="714"/>
      <c r="AK88" s="714"/>
      <c r="AL88" s="714"/>
      <c r="AM88" s="714"/>
      <c r="AN88" s="714"/>
      <c r="AO88" s="714"/>
      <c r="AP88" s="714"/>
      <c r="AQ88" s="714"/>
      <c r="AR88" s="714"/>
      <c r="AS88" s="714"/>
      <c r="AT88" s="714"/>
      <c r="AU88" s="714"/>
      <c r="AV88" s="714"/>
      <c r="AW88" s="714"/>
      <c r="AX88" s="714"/>
      <c r="AY88" s="714"/>
      <c r="AZ88" s="714"/>
      <c r="BA88" s="714"/>
      <c r="BB88" s="714"/>
      <c r="BC88" s="714"/>
      <c r="BD88" s="714"/>
      <c r="BE88" s="714"/>
      <c r="BF88" s="714"/>
      <c r="BG88" s="714"/>
      <c r="BH88" s="714"/>
      <c r="BI88" s="714"/>
      <c r="BJ88" s="714"/>
      <c r="BK88" s="714"/>
      <c r="BL88" s="714"/>
      <c r="BM88" s="714"/>
      <c r="BN88" s="714"/>
      <c r="BO88" s="714"/>
      <c r="BP88" s="714"/>
      <c r="BQ88" s="714"/>
      <c r="BR88" s="714"/>
      <c r="BS88" s="714"/>
      <c r="BT88" s="714"/>
      <c r="BU88" s="714"/>
      <c r="BV88" s="714"/>
      <c r="BW88" s="714"/>
      <c r="BX88" s="714"/>
      <c r="BY88" s="712"/>
      <c r="BZ88" s="712"/>
      <c r="CA88" s="712"/>
      <c r="CB88" s="712"/>
      <c r="CC88" s="712"/>
      <c r="CD88" s="712"/>
      <c r="CE88" s="712"/>
      <c r="CF88" s="712"/>
      <c r="CG88" s="712"/>
      <c r="CH88" s="712"/>
      <c r="CI88" s="712"/>
      <c r="CJ88" s="712"/>
      <c r="CK88" s="712"/>
      <c r="CL88" s="712"/>
      <c r="CM88" s="712"/>
      <c r="CN88" s="712"/>
      <c r="CO88" s="712"/>
      <c r="CP88" s="712"/>
      <c r="CQ88" s="712"/>
      <c r="CR88" s="712"/>
      <c r="CS88" s="712"/>
      <c r="CT88" s="712"/>
    </row>
    <row r="89" spans="1:98" ht="13.2" hidden="1">
      <c r="A89" s="714"/>
      <c r="B89" s="714"/>
      <c r="C89" s="714"/>
      <c r="D89" s="714"/>
      <c r="E89" s="714"/>
      <c r="F89" s="714"/>
      <c r="G89" s="714"/>
      <c r="H89" s="714"/>
      <c r="I89" s="714"/>
      <c r="J89" s="714"/>
      <c r="K89" s="714"/>
      <c r="L89" s="714"/>
      <c r="M89" s="714"/>
      <c r="N89" s="714"/>
      <c r="O89" s="714"/>
      <c r="P89" s="714"/>
      <c r="Q89" s="714"/>
      <c r="R89" s="714"/>
      <c r="S89" s="714"/>
      <c r="T89" s="714"/>
      <c r="U89" s="714"/>
      <c r="V89" s="714"/>
      <c r="W89" s="714"/>
      <c r="X89" s="714"/>
      <c r="Y89" s="714"/>
      <c r="Z89" s="714"/>
      <c r="AA89" s="714"/>
      <c r="AB89" s="714"/>
      <c r="AC89" s="714"/>
      <c r="AD89" s="714"/>
      <c r="AE89" s="714"/>
      <c r="AF89" s="714"/>
      <c r="AG89" s="714"/>
      <c r="AH89" s="714"/>
      <c r="AI89" s="714"/>
      <c r="AJ89" s="714"/>
      <c r="AK89" s="714"/>
      <c r="AL89" s="714"/>
      <c r="AM89" s="714"/>
      <c r="AN89" s="714"/>
      <c r="AO89" s="714"/>
      <c r="AP89" s="714"/>
      <c r="AQ89" s="714"/>
      <c r="AR89" s="714"/>
      <c r="AS89" s="714"/>
      <c r="AT89" s="714"/>
      <c r="AU89" s="714"/>
      <c r="AV89" s="714"/>
      <c r="AW89" s="714"/>
      <c r="AX89" s="714"/>
      <c r="AY89" s="714"/>
      <c r="AZ89" s="714"/>
      <c r="BA89" s="714"/>
      <c r="BB89" s="714"/>
      <c r="BC89" s="714"/>
      <c r="BD89" s="714"/>
      <c r="BE89" s="714"/>
      <c r="BF89" s="714"/>
      <c r="BG89" s="714"/>
      <c r="BH89" s="714"/>
      <c r="BI89" s="714"/>
      <c r="BJ89" s="714"/>
      <c r="BK89" s="714"/>
      <c r="BL89" s="714"/>
      <c r="BM89" s="714"/>
      <c r="BN89" s="714"/>
      <c r="BO89" s="714"/>
      <c r="BP89" s="714"/>
      <c r="BQ89" s="714"/>
      <c r="BR89" s="714"/>
      <c r="BS89" s="714"/>
      <c r="BT89" s="714"/>
      <c r="BU89" s="714"/>
      <c r="BV89" s="714"/>
      <c r="BW89" s="714"/>
      <c r="BX89" s="714"/>
      <c r="BY89" s="712"/>
      <c r="BZ89" s="712"/>
      <c r="CA89" s="712"/>
      <c r="CB89" s="712"/>
      <c r="CC89" s="712"/>
      <c r="CD89" s="712"/>
      <c r="CE89" s="712"/>
      <c r="CF89" s="712"/>
      <c r="CG89" s="712"/>
      <c r="CH89" s="712"/>
      <c r="CI89" s="712"/>
      <c r="CJ89" s="712"/>
      <c r="CK89" s="712"/>
      <c r="CL89" s="712"/>
      <c r="CM89" s="712"/>
      <c r="CN89" s="712"/>
      <c r="CO89" s="712"/>
      <c r="CP89" s="712"/>
      <c r="CQ89" s="712"/>
      <c r="CR89" s="712"/>
      <c r="CS89" s="712"/>
      <c r="CT89" s="712"/>
    </row>
    <row r="90" spans="1:98" ht="13.2" hidden="1">
      <c r="A90" s="714"/>
      <c r="B90" s="714"/>
      <c r="C90" s="714"/>
      <c r="D90" s="714"/>
      <c r="E90" s="714"/>
      <c r="F90" s="714"/>
      <c r="G90" s="714"/>
      <c r="H90" s="714"/>
      <c r="I90" s="714"/>
      <c r="J90" s="714"/>
      <c r="K90" s="714"/>
      <c r="L90" s="714"/>
      <c r="M90" s="714"/>
      <c r="N90" s="714"/>
      <c r="O90" s="714"/>
      <c r="P90" s="714"/>
      <c r="Q90" s="714"/>
      <c r="R90" s="714"/>
      <c r="S90" s="714"/>
      <c r="T90" s="714"/>
      <c r="U90" s="714"/>
      <c r="V90" s="714"/>
      <c r="W90" s="714"/>
      <c r="X90" s="714"/>
      <c r="Y90" s="714"/>
      <c r="Z90" s="714"/>
      <c r="AA90" s="714"/>
      <c r="AB90" s="714"/>
      <c r="AC90" s="714"/>
      <c r="AD90" s="714"/>
      <c r="AE90" s="714"/>
      <c r="AF90" s="714"/>
      <c r="AG90" s="714"/>
      <c r="AH90" s="714"/>
      <c r="AI90" s="714"/>
      <c r="AJ90" s="714"/>
      <c r="AK90" s="714"/>
      <c r="AL90" s="714"/>
      <c r="AM90" s="714"/>
      <c r="AN90" s="714"/>
      <c r="AO90" s="714"/>
      <c r="AP90" s="714"/>
      <c r="AQ90" s="714"/>
      <c r="AR90" s="714"/>
      <c r="AS90" s="714"/>
      <c r="AT90" s="714"/>
      <c r="AU90" s="714"/>
      <c r="AV90" s="714"/>
      <c r="AW90" s="714"/>
      <c r="AX90" s="714"/>
      <c r="AY90" s="714"/>
      <c r="AZ90" s="714"/>
      <c r="BA90" s="714"/>
      <c r="BB90" s="714"/>
      <c r="BC90" s="714"/>
      <c r="BD90" s="714"/>
      <c r="BE90" s="714"/>
      <c r="BF90" s="714"/>
      <c r="BG90" s="714"/>
      <c r="BH90" s="714"/>
      <c r="BI90" s="714"/>
      <c r="BJ90" s="714"/>
      <c r="BK90" s="714"/>
      <c r="BL90" s="714"/>
      <c r="BM90" s="714"/>
      <c r="BN90" s="714"/>
      <c r="BO90" s="714"/>
      <c r="BP90" s="714"/>
      <c r="BQ90" s="714"/>
      <c r="BR90" s="714"/>
      <c r="BS90" s="714"/>
      <c r="BT90" s="714"/>
      <c r="BU90" s="714"/>
      <c r="BV90" s="714"/>
      <c r="BW90" s="714"/>
      <c r="BX90" s="714"/>
      <c r="BY90" s="712"/>
      <c r="BZ90" s="712"/>
      <c r="CA90" s="712"/>
      <c r="CB90" s="712"/>
      <c r="CC90" s="712"/>
      <c r="CD90" s="712"/>
      <c r="CE90" s="712"/>
      <c r="CF90" s="712"/>
      <c r="CG90" s="712"/>
      <c r="CH90" s="712"/>
      <c r="CI90" s="712"/>
      <c r="CJ90" s="712"/>
      <c r="CK90" s="712"/>
      <c r="CL90" s="712"/>
      <c r="CM90" s="712"/>
      <c r="CN90" s="712"/>
      <c r="CO90" s="712"/>
      <c r="CP90" s="712"/>
      <c r="CQ90" s="712"/>
      <c r="CR90" s="712"/>
      <c r="CS90" s="712"/>
      <c r="CT90" s="712"/>
    </row>
    <row r="91" spans="1:98" ht="13.2" hidden="1">
      <c r="A91" s="714"/>
      <c r="B91" s="714"/>
      <c r="C91" s="714"/>
      <c r="D91" s="714"/>
      <c r="E91" s="714"/>
      <c r="F91" s="714"/>
      <c r="G91" s="714"/>
      <c r="H91" s="714"/>
      <c r="I91" s="714"/>
      <c r="J91" s="714"/>
      <c r="K91" s="714"/>
      <c r="L91" s="714"/>
      <c r="M91" s="714"/>
      <c r="N91" s="714"/>
      <c r="O91" s="714"/>
      <c r="P91" s="714"/>
      <c r="Q91" s="714"/>
      <c r="R91" s="714"/>
      <c r="S91" s="714"/>
      <c r="T91" s="714"/>
      <c r="U91" s="714"/>
      <c r="V91" s="714"/>
      <c r="W91" s="714"/>
      <c r="X91" s="714"/>
      <c r="Y91" s="714"/>
      <c r="Z91" s="714"/>
      <c r="AA91" s="714"/>
      <c r="AB91" s="714"/>
      <c r="AC91" s="714"/>
      <c r="AD91" s="714"/>
      <c r="AE91" s="714"/>
      <c r="AF91" s="714"/>
      <c r="AG91" s="714"/>
      <c r="AH91" s="714"/>
      <c r="AI91" s="714"/>
      <c r="AJ91" s="714"/>
      <c r="AK91" s="714"/>
      <c r="AL91" s="714"/>
      <c r="AM91" s="714"/>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4"/>
      <c r="BJ91" s="714"/>
      <c r="BK91" s="714"/>
      <c r="BL91" s="714"/>
      <c r="BM91" s="714"/>
      <c r="BN91" s="714"/>
      <c r="BO91" s="714"/>
      <c r="BP91" s="714"/>
      <c r="BQ91" s="714"/>
      <c r="BR91" s="714"/>
      <c r="BS91" s="714"/>
      <c r="BT91" s="714"/>
      <c r="BU91" s="714"/>
      <c r="BV91" s="714"/>
      <c r="BW91" s="714"/>
      <c r="BX91" s="714"/>
      <c r="BY91" s="712"/>
      <c r="BZ91" s="712"/>
      <c r="CA91" s="712"/>
      <c r="CB91" s="712"/>
      <c r="CC91" s="712"/>
      <c r="CD91" s="712"/>
      <c r="CE91" s="712"/>
      <c r="CF91" s="712"/>
      <c r="CG91" s="712"/>
      <c r="CH91" s="712"/>
      <c r="CI91" s="712"/>
      <c r="CJ91" s="712"/>
      <c r="CK91" s="712"/>
      <c r="CL91" s="712"/>
      <c r="CM91" s="712"/>
      <c r="CN91" s="712"/>
      <c r="CO91" s="712"/>
      <c r="CP91" s="712"/>
      <c r="CQ91" s="712"/>
      <c r="CR91" s="712"/>
      <c r="CS91" s="712"/>
      <c r="CT91" s="712"/>
    </row>
    <row r="92" spans="1:98" ht="13.2" hidden="1">
      <c r="A92" s="714"/>
      <c r="B92" s="714"/>
      <c r="C92" s="714"/>
      <c r="D92" s="714"/>
      <c r="E92" s="714"/>
      <c r="F92" s="714"/>
      <c r="G92" s="714"/>
      <c r="H92" s="714"/>
      <c r="I92" s="714"/>
      <c r="J92" s="714"/>
      <c r="K92" s="714"/>
      <c r="L92" s="714"/>
      <c r="M92" s="714"/>
      <c r="N92" s="714"/>
      <c r="O92" s="714"/>
      <c r="P92" s="714"/>
      <c r="Q92" s="714"/>
      <c r="R92" s="714"/>
      <c r="S92" s="714"/>
      <c r="T92" s="714"/>
      <c r="U92" s="714"/>
      <c r="V92" s="714"/>
      <c r="W92" s="714"/>
      <c r="X92" s="714"/>
      <c r="Y92" s="714"/>
      <c r="Z92" s="714"/>
      <c r="AA92" s="714"/>
      <c r="AB92" s="714"/>
      <c r="AC92" s="714"/>
      <c r="AD92" s="714"/>
      <c r="AE92" s="714"/>
      <c r="AF92" s="714"/>
      <c r="AG92" s="714"/>
      <c r="AH92" s="714"/>
      <c r="AI92" s="714"/>
      <c r="AJ92" s="714"/>
      <c r="AK92" s="714"/>
      <c r="AL92" s="714"/>
      <c r="AM92" s="714"/>
      <c r="AN92" s="714"/>
      <c r="AO92" s="714"/>
      <c r="AP92" s="714"/>
      <c r="AQ92" s="714"/>
      <c r="AR92" s="714"/>
      <c r="AS92" s="714"/>
      <c r="AT92" s="714"/>
      <c r="AU92" s="714"/>
      <c r="AV92" s="714"/>
      <c r="AW92" s="714"/>
      <c r="AX92" s="714"/>
      <c r="AY92" s="714"/>
      <c r="AZ92" s="714"/>
      <c r="BA92" s="714"/>
      <c r="BB92" s="714"/>
      <c r="BC92" s="714"/>
      <c r="BD92" s="714"/>
      <c r="BE92" s="714"/>
      <c r="BF92" s="714"/>
      <c r="BG92" s="714"/>
      <c r="BH92" s="714"/>
      <c r="BI92" s="714"/>
      <c r="BJ92" s="714"/>
      <c r="BK92" s="714"/>
      <c r="BL92" s="714"/>
      <c r="BM92" s="714"/>
      <c r="BN92" s="714"/>
      <c r="BO92" s="714"/>
      <c r="BP92" s="714"/>
      <c r="BQ92" s="714"/>
      <c r="BR92" s="714"/>
      <c r="BS92" s="714"/>
      <c r="BT92" s="714"/>
      <c r="BU92" s="714"/>
      <c r="BV92" s="714"/>
      <c r="BW92" s="714"/>
      <c r="BX92" s="714"/>
      <c r="BY92" s="712"/>
      <c r="BZ92" s="712"/>
      <c r="CA92" s="712"/>
      <c r="CB92" s="712"/>
      <c r="CC92" s="712"/>
      <c r="CD92" s="712"/>
      <c r="CE92" s="712"/>
      <c r="CF92" s="712"/>
      <c r="CG92" s="712"/>
      <c r="CH92" s="712"/>
      <c r="CI92" s="712"/>
      <c r="CJ92" s="712"/>
      <c r="CK92" s="712"/>
      <c r="CL92" s="712"/>
      <c r="CM92" s="712"/>
      <c r="CN92" s="712"/>
      <c r="CO92" s="712"/>
      <c r="CP92" s="712"/>
      <c r="CQ92" s="712"/>
      <c r="CR92" s="712"/>
      <c r="CS92" s="712"/>
      <c r="CT92" s="712"/>
    </row>
    <row r="93" spans="1:98" ht="13.2" hidden="1">
      <c r="A93" s="714"/>
      <c r="B93" s="714"/>
      <c r="C93" s="714"/>
      <c r="D93" s="714"/>
      <c r="E93" s="714"/>
      <c r="F93" s="714"/>
      <c r="G93" s="714"/>
      <c r="H93" s="714"/>
      <c r="I93" s="714"/>
      <c r="J93" s="714"/>
      <c r="K93" s="714"/>
      <c r="L93" s="714"/>
      <c r="M93" s="714"/>
      <c r="N93" s="714"/>
      <c r="O93" s="714"/>
      <c r="P93" s="714"/>
      <c r="Q93" s="714"/>
      <c r="R93" s="714"/>
      <c r="S93" s="714"/>
      <c r="T93" s="714"/>
      <c r="U93" s="714"/>
      <c r="V93" s="714"/>
      <c r="W93" s="714"/>
      <c r="X93" s="714"/>
      <c r="Y93" s="714"/>
      <c r="Z93" s="714"/>
      <c r="AA93" s="714"/>
      <c r="AB93" s="714"/>
      <c r="AC93" s="714"/>
      <c r="AD93" s="714"/>
      <c r="AE93" s="714"/>
      <c r="AF93" s="714"/>
      <c r="AG93" s="714"/>
      <c r="AH93" s="714"/>
      <c r="AI93" s="714"/>
      <c r="AJ93" s="714"/>
      <c r="AK93" s="714"/>
      <c r="AL93" s="714"/>
      <c r="AM93" s="714"/>
      <c r="AN93" s="714"/>
      <c r="AO93" s="714"/>
      <c r="AP93" s="714"/>
      <c r="AQ93" s="714"/>
      <c r="AR93" s="714"/>
      <c r="AS93" s="714"/>
      <c r="AT93" s="714"/>
      <c r="AU93" s="714"/>
      <c r="AV93" s="714"/>
      <c r="AW93" s="714"/>
      <c r="AX93" s="714"/>
      <c r="AY93" s="714"/>
      <c r="AZ93" s="714"/>
      <c r="BA93" s="714"/>
      <c r="BB93" s="714"/>
      <c r="BC93" s="714"/>
      <c r="BD93" s="714"/>
      <c r="BE93" s="714"/>
      <c r="BF93" s="714"/>
      <c r="BG93" s="714"/>
      <c r="BH93" s="714"/>
      <c r="BI93" s="714"/>
      <c r="BJ93" s="714"/>
      <c r="BK93" s="714"/>
      <c r="BL93" s="714"/>
      <c r="BM93" s="714"/>
      <c r="BN93" s="714"/>
      <c r="BO93" s="714"/>
      <c r="BP93" s="714"/>
      <c r="BQ93" s="714"/>
      <c r="BR93" s="714"/>
      <c r="BS93" s="714"/>
      <c r="BT93" s="714"/>
      <c r="BU93" s="714"/>
      <c r="BV93" s="714"/>
      <c r="BW93" s="714"/>
      <c r="BX93" s="714"/>
      <c r="BY93" s="712"/>
      <c r="BZ93" s="712"/>
      <c r="CA93" s="712"/>
      <c r="CB93" s="712"/>
      <c r="CC93" s="712"/>
      <c r="CD93" s="712"/>
      <c r="CE93" s="712"/>
      <c r="CF93" s="712"/>
      <c r="CG93" s="712"/>
      <c r="CH93" s="712"/>
      <c r="CI93" s="712"/>
      <c r="CJ93" s="712"/>
      <c r="CK93" s="712"/>
      <c r="CL93" s="712"/>
      <c r="CM93" s="712"/>
      <c r="CN93" s="712"/>
      <c r="CO93" s="712"/>
      <c r="CP93" s="712"/>
      <c r="CQ93" s="712"/>
      <c r="CR93" s="712"/>
      <c r="CS93" s="712"/>
      <c r="CT93" s="712"/>
    </row>
    <row r="94" spans="1:98" ht="12.75" hidden="1" customHeight="1">
      <c r="A94" s="714"/>
      <c r="B94" s="714"/>
      <c r="C94" s="714"/>
      <c r="D94" s="714"/>
      <c r="E94" s="714"/>
      <c r="F94" s="714"/>
      <c r="G94" s="714"/>
      <c r="H94" s="714"/>
      <c r="I94" s="714"/>
      <c r="J94" s="714"/>
      <c r="K94" s="714"/>
      <c r="L94" s="714"/>
      <c r="M94" s="714"/>
      <c r="N94" s="714"/>
      <c r="O94" s="714"/>
      <c r="P94" s="714"/>
      <c r="Q94" s="714"/>
      <c r="R94" s="714"/>
      <c r="S94" s="714"/>
      <c r="T94" s="714"/>
      <c r="U94" s="714"/>
      <c r="V94" s="714"/>
      <c r="W94" s="714"/>
      <c r="X94" s="714"/>
      <c r="Y94" s="714"/>
      <c r="Z94" s="714"/>
      <c r="AA94" s="714"/>
      <c r="AB94" s="714"/>
      <c r="AC94" s="714"/>
      <c r="AD94" s="714"/>
      <c r="AE94" s="714"/>
      <c r="AF94" s="714"/>
      <c r="AG94" s="714"/>
      <c r="AH94" s="714"/>
      <c r="AI94" s="714"/>
      <c r="AJ94" s="714"/>
      <c r="AK94" s="714"/>
      <c r="AL94" s="714"/>
      <c r="AM94" s="714"/>
      <c r="AN94" s="714"/>
      <c r="AO94" s="714"/>
      <c r="AP94" s="714"/>
      <c r="AQ94" s="714"/>
      <c r="AR94" s="714"/>
      <c r="AS94" s="714"/>
      <c r="AT94" s="714"/>
      <c r="AU94" s="714"/>
      <c r="AV94" s="714"/>
      <c r="AW94" s="714"/>
      <c r="AX94" s="714"/>
      <c r="AY94" s="714"/>
      <c r="AZ94" s="714"/>
      <c r="BA94" s="714"/>
      <c r="BB94" s="714"/>
      <c r="BC94" s="714"/>
      <c r="BD94" s="714"/>
      <c r="BE94" s="714"/>
      <c r="BF94" s="714"/>
      <c r="BG94" s="714"/>
      <c r="BH94" s="714"/>
      <c r="BI94" s="714"/>
      <c r="BJ94" s="714"/>
      <c r="BK94" s="714"/>
      <c r="BL94" s="714"/>
      <c r="BM94" s="714"/>
      <c r="BN94" s="714"/>
      <c r="BO94" s="714"/>
      <c r="BP94" s="714"/>
      <c r="BQ94" s="714"/>
      <c r="BR94" s="714"/>
      <c r="BS94" s="714"/>
      <c r="BT94" s="714"/>
      <c r="BU94" s="714"/>
      <c r="BV94" s="714"/>
      <c r="BW94" s="714"/>
      <c r="BX94" s="714"/>
      <c r="BY94" s="712"/>
      <c r="BZ94" s="712"/>
      <c r="CA94" s="712"/>
      <c r="CB94" s="712"/>
      <c r="CC94" s="712"/>
      <c r="CD94" s="712"/>
      <c r="CE94" s="712"/>
      <c r="CF94" s="712"/>
      <c r="CG94" s="712"/>
      <c r="CH94" s="712"/>
      <c r="CI94" s="712"/>
      <c r="CJ94" s="712"/>
      <c r="CK94" s="712"/>
      <c r="CL94" s="712"/>
      <c r="CM94" s="712"/>
      <c r="CN94" s="712"/>
      <c r="CO94" s="712"/>
      <c r="CP94" s="712"/>
      <c r="CQ94" s="712"/>
      <c r="CR94" s="712"/>
      <c r="CS94" s="712"/>
      <c r="CT94" s="712"/>
    </row>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XFC217"/>
  <sheetViews>
    <sheetView topLeftCell="A25" zoomScaleNormal="100" zoomScaleSheetLayoutView="100" workbookViewId="0">
      <selection activeCell="G49" sqref="G49"/>
    </sheetView>
  </sheetViews>
  <sheetFormatPr defaultColWidth="0" defaultRowHeight="13.2" zeroHeight="1"/>
  <cols>
    <col min="1" max="1" width="3.6640625" customWidth="1"/>
    <col min="2" max="2" width="27.6640625" customWidth="1"/>
    <col min="3" max="3" width="9.109375" style="20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1023 1025:2047 2049:3071 3073:4095 4097:5119 5121:6143 6145:7167 7169:8191 8193:9215 9217:10239 10241:11263 11265:12287 12289:13311 13313:14335 14337:15359 15361:16383" ht="17.399999999999999">
      <c r="A1" s="200" t="s">
        <v>2652</v>
      </c>
      <c r="B1" s="200"/>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c r="BB1" s="455"/>
      <c r="BC1" s="455"/>
      <c r="BD1" s="455"/>
      <c r="BE1" s="455"/>
      <c r="BF1" s="455"/>
      <c r="BG1" s="455"/>
      <c r="BH1" s="455"/>
      <c r="BI1" s="455"/>
      <c r="BJ1" s="455"/>
      <c r="BK1" s="455"/>
      <c r="BL1" s="455"/>
      <c r="BM1" s="455"/>
      <c r="BN1" s="455"/>
      <c r="BO1" s="455"/>
      <c r="BP1" s="455"/>
      <c r="BQ1" s="455"/>
      <c r="BR1" s="455"/>
      <c r="BS1" s="455"/>
      <c r="BT1" s="455"/>
      <c r="BU1" s="455"/>
      <c r="BV1" s="455"/>
      <c r="BW1" s="455"/>
      <c r="BX1" s="455"/>
      <c r="BY1" s="455"/>
      <c r="BZ1" s="455"/>
      <c r="CA1" s="455"/>
      <c r="CB1" s="455"/>
      <c r="CC1" s="455"/>
      <c r="CD1" s="455"/>
      <c r="CE1" s="455"/>
      <c r="CF1" s="455"/>
      <c r="CG1" s="455"/>
      <c r="CH1" s="455"/>
      <c r="CI1" s="455"/>
      <c r="CJ1" s="455"/>
      <c r="CK1" s="455"/>
      <c r="CL1" s="455"/>
      <c r="CM1" s="455"/>
      <c r="CN1" s="455"/>
      <c r="CO1" s="455"/>
      <c r="CP1" s="455"/>
      <c r="CQ1" s="455"/>
      <c r="CR1" s="455"/>
      <c r="CS1" s="455"/>
      <c r="CT1" s="455"/>
      <c r="CU1" s="455"/>
      <c r="CV1" s="455"/>
      <c r="CW1" s="455"/>
      <c r="CX1" s="455"/>
      <c r="CY1" s="455"/>
      <c r="CZ1" s="455"/>
      <c r="DA1" s="455"/>
      <c r="DB1" s="455"/>
      <c r="DC1" s="455"/>
      <c r="DD1" s="455"/>
      <c r="DE1" s="455"/>
      <c r="DF1" s="455"/>
      <c r="DG1" s="455"/>
      <c r="DH1" s="455"/>
      <c r="DI1" s="455"/>
      <c r="DJ1" s="455"/>
      <c r="DK1" s="455"/>
      <c r="DL1" s="455"/>
      <c r="DM1" s="455"/>
      <c r="DN1" s="455"/>
      <c r="DO1" s="455"/>
      <c r="DP1" s="455"/>
      <c r="DQ1" s="455"/>
      <c r="DR1" s="455"/>
      <c r="DS1" s="455"/>
      <c r="DT1" s="455"/>
      <c r="DU1" s="455"/>
      <c r="DV1" s="455"/>
      <c r="DW1" s="455"/>
      <c r="DX1" s="455"/>
      <c r="DY1" s="455"/>
      <c r="DZ1" s="455"/>
      <c r="EA1" s="455"/>
      <c r="EB1" s="455"/>
      <c r="EC1" s="455"/>
      <c r="ED1" s="455"/>
      <c r="EE1" s="455"/>
      <c r="EF1" s="455"/>
      <c r="EG1" s="455"/>
      <c r="EH1" s="455"/>
      <c r="EI1" s="455"/>
      <c r="EJ1" s="455"/>
      <c r="EK1" s="455"/>
      <c r="EL1" s="455"/>
      <c r="EM1" s="455"/>
      <c r="EN1" s="455"/>
      <c r="EO1" s="455"/>
      <c r="EP1" s="455"/>
      <c r="EQ1" s="455"/>
      <c r="ER1" s="455"/>
      <c r="ES1" s="455"/>
      <c r="ET1" s="455"/>
      <c r="EU1" s="455"/>
      <c r="EV1" s="455"/>
      <c r="EW1" s="455"/>
      <c r="EX1" s="455"/>
      <c r="EY1" s="455"/>
      <c r="EZ1" s="455"/>
      <c r="FA1" s="455"/>
      <c r="FB1" s="455"/>
      <c r="FC1" s="455"/>
      <c r="FD1" s="455"/>
      <c r="FE1" s="455"/>
      <c r="FF1" s="455"/>
      <c r="FG1" s="455"/>
      <c r="FH1" s="455"/>
      <c r="FI1" s="455"/>
      <c r="FJ1" s="455"/>
      <c r="FK1" s="455"/>
      <c r="FL1" s="455"/>
      <c r="FM1" s="455"/>
      <c r="FN1" s="455"/>
      <c r="FO1" s="455"/>
      <c r="FP1" s="455"/>
      <c r="FQ1" s="455"/>
      <c r="FR1" s="455"/>
      <c r="FS1" s="455"/>
      <c r="FT1" s="455"/>
      <c r="FU1" s="455"/>
      <c r="FV1" s="455"/>
      <c r="FW1" s="455"/>
      <c r="FX1" s="455"/>
      <c r="FY1" s="455"/>
      <c r="FZ1" s="455"/>
      <c r="GA1" s="455"/>
      <c r="GB1" s="455"/>
      <c r="GC1" s="455"/>
      <c r="GD1" s="455"/>
      <c r="GE1" s="455"/>
      <c r="GF1" s="455"/>
      <c r="GG1" s="455"/>
      <c r="GH1" s="455"/>
      <c r="GI1" s="455"/>
      <c r="GJ1" s="455"/>
      <c r="GK1" s="455"/>
      <c r="GL1" s="455"/>
      <c r="GM1" s="455"/>
      <c r="GN1" s="455"/>
      <c r="GO1" s="455"/>
      <c r="GP1" s="455"/>
      <c r="GQ1" s="455"/>
      <c r="GR1" s="455"/>
      <c r="GS1" s="455"/>
      <c r="GT1" s="455"/>
      <c r="GU1" s="455"/>
      <c r="GV1" s="455"/>
      <c r="GW1" s="455"/>
      <c r="GX1" s="455"/>
      <c r="GY1" s="455"/>
      <c r="GZ1" s="455"/>
      <c r="HA1" s="455"/>
      <c r="HB1" s="455"/>
      <c r="HC1" s="455"/>
      <c r="HD1" s="455"/>
      <c r="HE1" s="455"/>
      <c r="HF1" s="455"/>
      <c r="HG1" s="455"/>
      <c r="HH1" s="455"/>
      <c r="HI1" s="455"/>
      <c r="HJ1" s="455"/>
      <c r="HK1" s="455"/>
      <c r="HL1" s="455"/>
      <c r="HM1" s="455"/>
      <c r="HN1" s="455"/>
      <c r="HO1" s="455"/>
      <c r="HP1" s="455"/>
      <c r="HQ1" s="455"/>
      <c r="HR1" s="455"/>
      <c r="HS1" s="455"/>
      <c r="HT1" s="455"/>
      <c r="HU1" s="455"/>
      <c r="HV1" s="455"/>
      <c r="HW1" s="455"/>
      <c r="HX1" s="455"/>
      <c r="HY1" s="455"/>
      <c r="HZ1" s="455"/>
      <c r="IA1" s="455"/>
      <c r="IB1" s="455"/>
      <c r="IC1" s="455"/>
      <c r="ID1" s="455"/>
      <c r="IE1" s="455"/>
      <c r="IF1" s="455"/>
      <c r="IG1" s="455"/>
      <c r="IH1" s="455"/>
      <c r="II1" s="455"/>
      <c r="IJ1" s="455"/>
      <c r="IK1" s="455"/>
      <c r="IL1" s="455"/>
      <c r="IM1" s="455"/>
      <c r="IN1" s="455"/>
      <c r="IO1" s="455"/>
      <c r="IP1" s="455"/>
      <c r="IQ1" s="455"/>
      <c r="IR1" s="455"/>
      <c r="IS1" s="455"/>
      <c r="IT1" s="455"/>
      <c r="IU1" s="455"/>
      <c r="IV1" s="455"/>
      <c r="IW1" s="455"/>
      <c r="IX1" s="455"/>
      <c r="IY1" s="455"/>
      <c r="IZ1" s="455"/>
      <c r="JA1" s="455"/>
      <c r="JB1" s="455"/>
      <c r="JC1" s="455"/>
      <c r="JD1" s="455"/>
      <c r="JE1" s="455"/>
      <c r="JF1" s="455"/>
      <c r="JG1" s="455"/>
      <c r="JH1" s="455"/>
      <c r="JI1" s="455"/>
      <c r="JJ1" s="455"/>
      <c r="JK1" s="455"/>
      <c r="JL1" s="455"/>
      <c r="JM1" s="455"/>
      <c r="JN1" s="455"/>
      <c r="JO1" s="455"/>
      <c r="JP1" s="455"/>
      <c r="JQ1" s="455"/>
      <c r="JR1" s="455"/>
      <c r="JS1" s="455"/>
      <c r="JT1" s="455"/>
      <c r="JU1" s="455"/>
      <c r="JV1" s="455"/>
      <c r="JW1" s="455"/>
      <c r="JX1" s="455"/>
      <c r="JY1" s="455"/>
      <c r="JZ1" s="455"/>
      <c r="KA1" s="455"/>
      <c r="KB1" s="455"/>
      <c r="KC1" s="455"/>
      <c r="KD1" s="455"/>
      <c r="KE1" s="455"/>
      <c r="KF1" s="455"/>
      <c r="KG1" s="455"/>
      <c r="KH1" s="455"/>
      <c r="KI1" s="455"/>
      <c r="KJ1" s="455"/>
      <c r="KK1" s="455"/>
      <c r="KL1" s="455"/>
      <c r="KM1" s="455"/>
      <c r="KN1" s="455"/>
      <c r="KO1" s="455"/>
      <c r="KP1" s="455"/>
      <c r="KQ1" s="455"/>
      <c r="KR1" s="455"/>
      <c r="KS1" s="455"/>
      <c r="KT1" s="455"/>
      <c r="KU1" s="455"/>
      <c r="KV1" s="455"/>
      <c r="KW1" s="455"/>
      <c r="KX1" s="455"/>
      <c r="KY1" s="455"/>
      <c r="KZ1" s="455"/>
      <c r="LA1" s="455"/>
      <c r="LB1" s="455"/>
      <c r="LC1" s="455"/>
      <c r="LD1" s="455"/>
      <c r="LE1" s="455"/>
      <c r="LF1" s="455"/>
      <c r="LG1" s="455"/>
      <c r="LH1" s="455"/>
      <c r="LI1" s="455"/>
      <c r="LJ1" s="455"/>
      <c r="LK1" s="455"/>
      <c r="LL1" s="455"/>
      <c r="LM1" s="455"/>
      <c r="LN1" s="455"/>
      <c r="LO1" s="455"/>
      <c r="LP1" s="455"/>
      <c r="LQ1" s="455"/>
      <c r="LR1" s="455"/>
      <c r="LS1" s="455"/>
      <c r="LT1" s="455"/>
      <c r="LU1" s="455"/>
      <c r="LV1" s="455"/>
      <c r="LW1" s="455"/>
      <c r="LX1" s="455"/>
      <c r="LY1" s="455"/>
      <c r="LZ1" s="455"/>
      <c r="MA1" s="455"/>
      <c r="MB1" s="455"/>
      <c r="MC1" s="455"/>
      <c r="MD1" s="455"/>
      <c r="ME1" s="455"/>
      <c r="MF1" s="455"/>
      <c r="MG1" s="455"/>
      <c r="MH1" s="455"/>
      <c r="MI1" s="455"/>
      <c r="MJ1" s="455"/>
      <c r="MK1" s="455"/>
      <c r="ML1" s="455"/>
      <c r="MM1" s="455"/>
      <c r="MN1" s="455"/>
      <c r="MO1" s="455"/>
      <c r="MP1" s="455"/>
      <c r="MQ1" s="455"/>
      <c r="MR1" s="455"/>
      <c r="MS1" s="455"/>
      <c r="MT1" s="455"/>
      <c r="MU1" s="455"/>
      <c r="MV1" s="455"/>
      <c r="MW1" s="455"/>
      <c r="MX1" s="455"/>
      <c r="MY1" s="455"/>
      <c r="MZ1" s="455"/>
      <c r="NA1" s="455"/>
      <c r="NB1" s="455"/>
      <c r="NC1" s="455"/>
      <c r="ND1" s="455"/>
      <c r="NE1" s="455"/>
      <c r="NF1" s="455"/>
      <c r="NG1" s="455"/>
      <c r="NH1" s="455"/>
      <c r="NI1" s="455"/>
      <c r="NJ1" s="455"/>
      <c r="NK1" s="455"/>
      <c r="NL1" s="455"/>
      <c r="NM1" s="455"/>
      <c r="NN1" s="455"/>
      <c r="NO1" s="455"/>
      <c r="NP1" s="455"/>
      <c r="NQ1" s="455"/>
      <c r="NR1" s="455"/>
      <c r="NS1" s="455"/>
      <c r="NT1" s="455"/>
      <c r="NU1" s="455"/>
      <c r="NV1" s="455"/>
      <c r="NW1" s="455"/>
      <c r="NX1" s="455"/>
      <c r="NY1" s="455"/>
      <c r="NZ1" s="455"/>
      <c r="OA1" s="455"/>
      <c r="OB1" s="455"/>
      <c r="OC1" s="455"/>
      <c r="OD1" s="455"/>
      <c r="OE1" s="455"/>
      <c r="OF1" s="455"/>
      <c r="OG1" s="455"/>
      <c r="OH1" s="455"/>
      <c r="OI1" s="455"/>
      <c r="OJ1" s="455"/>
      <c r="OK1" s="455"/>
      <c r="OL1" s="455"/>
      <c r="OM1" s="455"/>
      <c r="ON1" s="455"/>
      <c r="OO1" s="455"/>
      <c r="OP1" s="455"/>
      <c r="OQ1" s="455"/>
      <c r="OR1" s="455"/>
      <c r="OS1" s="455"/>
      <c r="OT1" s="455"/>
      <c r="OU1" s="455"/>
      <c r="OV1" s="455"/>
      <c r="OW1" s="455"/>
      <c r="OX1" s="455"/>
      <c r="OY1" s="455"/>
      <c r="OZ1" s="455"/>
      <c r="PA1" s="455"/>
      <c r="PB1" s="455"/>
      <c r="PC1" s="455"/>
      <c r="PD1" s="455"/>
      <c r="PE1" s="455"/>
      <c r="PF1" s="455"/>
      <c r="PG1" s="455"/>
      <c r="PH1" s="455"/>
      <c r="PI1" s="455"/>
      <c r="PJ1" s="455"/>
      <c r="PK1" s="455"/>
      <c r="PL1" s="455"/>
      <c r="PM1" s="455"/>
      <c r="PN1" s="455"/>
      <c r="PO1" s="455"/>
      <c r="PP1" s="455"/>
      <c r="PQ1" s="455"/>
      <c r="PR1" s="455"/>
      <c r="PS1" s="455"/>
      <c r="PT1" s="455"/>
      <c r="PU1" s="455"/>
      <c r="PV1" s="455"/>
      <c r="PW1" s="455"/>
      <c r="PX1" s="455"/>
      <c r="PY1" s="455"/>
      <c r="PZ1" s="455"/>
      <c r="QA1" s="455"/>
      <c r="QB1" s="455"/>
      <c r="QC1" s="455"/>
      <c r="QD1" s="455"/>
      <c r="QE1" s="455"/>
      <c r="QF1" s="455"/>
      <c r="QG1" s="455"/>
      <c r="QH1" s="455"/>
      <c r="QI1" s="455"/>
      <c r="QJ1" s="455"/>
      <c r="QK1" s="455"/>
      <c r="QL1" s="455"/>
      <c r="QM1" s="455"/>
      <c r="QN1" s="455"/>
      <c r="QO1" s="455"/>
      <c r="QP1" s="455"/>
      <c r="QQ1" s="455"/>
      <c r="QR1" s="455"/>
      <c r="QS1" s="455"/>
      <c r="QT1" s="455"/>
      <c r="QU1" s="455"/>
      <c r="QV1" s="455"/>
      <c r="QW1" s="455"/>
      <c r="QX1" s="455"/>
      <c r="QY1" s="455"/>
      <c r="QZ1" s="455"/>
      <c r="RA1" s="455"/>
      <c r="RB1" s="455"/>
      <c r="RC1" s="455"/>
      <c r="RD1" s="455"/>
      <c r="RE1" s="455"/>
      <c r="RF1" s="455"/>
      <c r="RG1" s="455"/>
      <c r="RH1" s="455"/>
      <c r="RI1" s="455"/>
      <c r="RJ1" s="455"/>
      <c r="RK1" s="455"/>
      <c r="RL1" s="455"/>
      <c r="RM1" s="455"/>
      <c r="RN1" s="455"/>
      <c r="RO1" s="455"/>
      <c r="RP1" s="455"/>
      <c r="RQ1" s="455"/>
      <c r="RR1" s="455"/>
      <c r="RS1" s="455"/>
      <c r="RT1" s="455"/>
      <c r="RU1" s="455"/>
      <c r="RV1" s="455"/>
      <c r="RW1" s="455"/>
      <c r="RX1" s="455"/>
      <c r="RY1" s="455"/>
      <c r="RZ1" s="455"/>
      <c r="SA1" s="455"/>
      <c r="SB1" s="455"/>
      <c r="SC1" s="455"/>
      <c r="SD1" s="455"/>
      <c r="SE1" s="455"/>
      <c r="SF1" s="455"/>
      <c r="SG1" s="455"/>
      <c r="SH1" s="455"/>
      <c r="SI1" s="455"/>
      <c r="SJ1" s="455"/>
      <c r="SK1" s="455"/>
      <c r="SL1" s="455"/>
      <c r="SM1" s="455"/>
      <c r="SN1" s="455"/>
      <c r="SO1" s="455"/>
      <c r="SP1" s="455"/>
      <c r="SQ1" s="455"/>
      <c r="SR1" s="455"/>
      <c r="SS1" s="455"/>
      <c r="ST1" s="455"/>
      <c r="SU1" s="455"/>
      <c r="SV1" s="455"/>
      <c r="SW1" s="455"/>
      <c r="SX1" s="455"/>
      <c r="SY1" s="455"/>
      <c r="SZ1" s="455"/>
      <c r="TA1" s="455"/>
      <c r="TB1" s="455"/>
      <c r="TC1" s="455"/>
      <c r="TD1" s="455"/>
      <c r="TE1" s="455"/>
      <c r="TF1" s="455"/>
      <c r="TG1" s="455"/>
      <c r="TH1" s="455"/>
      <c r="TI1" s="455"/>
      <c r="TJ1" s="455"/>
      <c r="TK1" s="455"/>
      <c r="TL1" s="455"/>
      <c r="TM1" s="455"/>
      <c r="TN1" s="455"/>
      <c r="TO1" s="455"/>
      <c r="TP1" s="455"/>
      <c r="TQ1" s="455"/>
      <c r="TR1" s="455"/>
      <c r="TS1" s="455"/>
      <c r="TT1" s="455"/>
      <c r="TU1" s="455"/>
      <c r="TV1" s="455"/>
      <c r="TW1" s="455"/>
      <c r="TX1" s="455"/>
      <c r="TY1" s="455"/>
      <c r="TZ1" s="455"/>
      <c r="UA1" s="455"/>
      <c r="UB1" s="455"/>
      <c r="UC1" s="455"/>
      <c r="UD1" s="455"/>
      <c r="UE1" s="455"/>
      <c r="UF1" s="455"/>
      <c r="UG1" s="455"/>
      <c r="UH1" s="455"/>
      <c r="UI1" s="455"/>
      <c r="UJ1" s="455"/>
      <c r="UK1" s="455"/>
      <c r="UL1" s="455"/>
      <c r="UM1" s="455"/>
      <c r="UN1" s="455"/>
      <c r="UO1" s="455"/>
      <c r="UP1" s="455"/>
      <c r="UQ1" s="455"/>
      <c r="UR1" s="455"/>
      <c r="US1" s="455"/>
      <c r="UT1" s="455"/>
      <c r="UU1" s="455"/>
      <c r="UV1" s="455"/>
      <c r="UW1" s="455"/>
      <c r="UX1" s="455"/>
      <c r="UY1" s="455"/>
      <c r="UZ1" s="455"/>
      <c r="VA1" s="455"/>
      <c r="VB1" s="455"/>
      <c r="VC1" s="455"/>
      <c r="VD1" s="455"/>
      <c r="VE1" s="455"/>
      <c r="VF1" s="455"/>
      <c r="VG1" s="455"/>
      <c r="VH1" s="455"/>
      <c r="VI1" s="455"/>
      <c r="VJ1" s="455"/>
      <c r="VK1" s="455"/>
      <c r="VL1" s="455"/>
      <c r="VM1" s="455"/>
      <c r="VN1" s="455"/>
      <c r="VO1" s="455"/>
      <c r="VP1" s="455"/>
      <c r="VQ1" s="455"/>
      <c r="VR1" s="455"/>
      <c r="VS1" s="455"/>
      <c r="VT1" s="455"/>
      <c r="VU1" s="455"/>
      <c r="VV1" s="455"/>
      <c r="VW1" s="455"/>
      <c r="VX1" s="455"/>
      <c r="VY1" s="455"/>
      <c r="VZ1" s="455"/>
      <c r="WA1" s="455"/>
      <c r="WB1" s="455"/>
      <c r="WC1" s="455"/>
      <c r="WD1" s="455"/>
      <c r="WE1" s="455"/>
      <c r="WF1" s="455"/>
      <c r="WG1" s="455"/>
      <c r="WH1" s="455"/>
      <c r="WI1" s="455"/>
      <c r="WJ1" s="455"/>
      <c r="WK1" s="455"/>
      <c r="WL1" s="455"/>
      <c r="WM1" s="455"/>
      <c r="WN1" s="455"/>
      <c r="WO1" s="455"/>
      <c r="WP1" s="455"/>
      <c r="WQ1" s="455"/>
      <c r="WR1" s="455"/>
      <c r="WS1" s="455"/>
      <c r="WT1" s="455"/>
      <c r="WU1" s="455"/>
      <c r="WV1" s="455"/>
      <c r="WW1" s="455"/>
      <c r="WX1" s="455"/>
      <c r="WY1" s="455"/>
      <c r="WZ1" s="455"/>
      <c r="XA1" s="455"/>
      <c r="XB1" s="455"/>
      <c r="XC1" s="455"/>
      <c r="XD1" s="455"/>
      <c r="XE1" s="455"/>
      <c r="XF1" s="455"/>
      <c r="XG1" s="455"/>
      <c r="XH1" s="455"/>
      <c r="XI1" s="455"/>
      <c r="XJ1" s="455"/>
      <c r="XK1" s="455"/>
      <c r="XL1" s="455"/>
      <c r="XM1" s="455"/>
      <c r="XN1" s="455"/>
      <c r="XO1" s="455"/>
      <c r="XP1" s="455"/>
      <c r="XQ1" s="455"/>
      <c r="XR1" s="455"/>
      <c r="XS1" s="455"/>
      <c r="XT1" s="455"/>
      <c r="XU1" s="455"/>
      <c r="XV1" s="455"/>
      <c r="XW1" s="455"/>
      <c r="XX1" s="455"/>
      <c r="XY1" s="455"/>
      <c r="XZ1" s="455"/>
      <c r="YA1" s="455"/>
      <c r="YB1" s="455"/>
      <c r="YC1" s="455"/>
      <c r="YD1" s="455"/>
      <c r="YE1" s="455"/>
      <c r="YF1" s="455"/>
      <c r="YG1" s="455"/>
      <c r="YH1" s="455"/>
      <c r="YI1" s="455"/>
      <c r="YJ1" s="455"/>
      <c r="YK1" s="455"/>
      <c r="YL1" s="455"/>
      <c r="YM1" s="455"/>
      <c r="YN1" s="455"/>
      <c r="YO1" s="455"/>
      <c r="YP1" s="455"/>
      <c r="YQ1" s="455"/>
      <c r="YR1" s="455"/>
      <c r="YS1" s="455"/>
      <c r="YT1" s="455"/>
      <c r="YU1" s="455"/>
      <c r="YV1" s="455"/>
      <c r="YW1" s="455"/>
      <c r="YX1" s="455"/>
      <c r="YY1" s="455"/>
      <c r="YZ1" s="455"/>
      <c r="ZA1" s="455"/>
      <c r="ZB1" s="455"/>
      <c r="ZC1" s="455"/>
      <c r="ZD1" s="455"/>
      <c r="ZE1" s="455"/>
      <c r="ZF1" s="455"/>
      <c r="ZG1" s="455"/>
      <c r="ZH1" s="455"/>
      <c r="ZI1" s="455"/>
      <c r="ZJ1" s="455"/>
      <c r="ZK1" s="455"/>
      <c r="ZL1" s="455"/>
      <c r="ZM1" s="455"/>
      <c r="ZN1" s="455"/>
      <c r="ZO1" s="455"/>
      <c r="ZP1" s="455"/>
      <c r="ZQ1" s="455"/>
      <c r="ZR1" s="455"/>
      <c r="ZS1" s="455"/>
      <c r="ZT1" s="455"/>
      <c r="ZU1" s="455"/>
      <c r="ZV1" s="455"/>
      <c r="ZW1" s="455"/>
      <c r="ZX1" s="455"/>
      <c r="ZY1" s="455"/>
      <c r="ZZ1" s="455"/>
      <c r="AAA1" s="455"/>
      <c r="AAB1" s="455"/>
      <c r="AAC1" s="455"/>
      <c r="AAD1" s="455"/>
      <c r="AAE1" s="455"/>
      <c r="AAF1" s="455"/>
      <c r="AAG1" s="455"/>
      <c r="AAH1" s="455"/>
      <c r="AAI1" s="455"/>
      <c r="AAJ1" s="455"/>
      <c r="AAK1" s="455"/>
      <c r="AAL1" s="455"/>
      <c r="AAM1" s="455"/>
      <c r="AAN1" s="455"/>
      <c r="AAO1" s="455"/>
      <c r="AAP1" s="455"/>
      <c r="AAQ1" s="455"/>
      <c r="AAR1" s="455"/>
      <c r="AAS1" s="455"/>
      <c r="AAT1" s="455"/>
      <c r="AAU1" s="455"/>
      <c r="AAV1" s="455"/>
      <c r="AAW1" s="455"/>
      <c r="AAX1" s="455"/>
      <c r="AAY1" s="455"/>
      <c r="AAZ1" s="455"/>
      <c r="ABA1" s="455"/>
      <c r="ABB1" s="455"/>
      <c r="ABC1" s="455"/>
      <c r="ABD1" s="455"/>
      <c r="ABE1" s="455"/>
      <c r="ABF1" s="455"/>
      <c r="ABG1" s="455"/>
      <c r="ABH1" s="455"/>
      <c r="ABI1" s="455"/>
      <c r="ABJ1" s="455"/>
      <c r="ABK1" s="455"/>
      <c r="ABL1" s="455"/>
      <c r="ABM1" s="455"/>
      <c r="ABN1" s="455"/>
      <c r="ABO1" s="455"/>
      <c r="ABP1" s="455"/>
      <c r="ABQ1" s="455"/>
      <c r="ABR1" s="455"/>
      <c r="ABS1" s="455"/>
      <c r="ABT1" s="455"/>
      <c r="ABU1" s="455"/>
      <c r="ABV1" s="455"/>
      <c r="ABW1" s="455"/>
      <c r="ABX1" s="455"/>
      <c r="ABY1" s="455"/>
      <c r="ABZ1" s="455"/>
      <c r="ACA1" s="455"/>
      <c r="ACB1" s="455"/>
      <c r="ACC1" s="455"/>
      <c r="ACD1" s="455"/>
      <c r="ACE1" s="455"/>
      <c r="ACF1" s="455"/>
      <c r="ACG1" s="455"/>
      <c r="ACH1" s="455"/>
      <c r="ACI1" s="455"/>
      <c r="ACJ1" s="455"/>
      <c r="ACK1" s="455"/>
      <c r="ACL1" s="455"/>
      <c r="ACM1" s="455"/>
      <c r="ACN1" s="455"/>
      <c r="ACO1" s="455"/>
      <c r="ACP1" s="455"/>
      <c r="ACQ1" s="455"/>
      <c r="ACR1" s="455"/>
      <c r="ACS1" s="455"/>
      <c r="ACT1" s="455"/>
      <c r="ACU1" s="455"/>
      <c r="ACV1" s="455"/>
      <c r="ACW1" s="455"/>
      <c r="ACX1" s="455"/>
      <c r="ACY1" s="455"/>
      <c r="ACZ1" s="455"/>
      <c r="ADA1" s="455"/>
      <c r="ADB1" s="455"/>
      <c r="ADC1" s="455"/>
      <c r="ADD1" s="455"/>
      <c r="ADE1" s="455"/>
      <c r="ADF1" s="455"/>
      <c r="ADG1" s="455"/>
      <c r="ADH1" s="455"/>
      <c r="ADI1" s="455"/>
      <c r="ADJ1" s="455"/>
      <c r="ADK1" s="455"/>
      <c r="ADL1" s="455"/>
      <c r="ADM1" s="455"/>
      <c r="ADN1" s="455"/>
      <c r="ADO1" s="455"/>
      <c r="ADP1" s="455"/>
      <c r="ADQ1" s="455"/>
      <c r="ADR1" s="455"/>
      <c r="ADS1" s="455"/>
      <c r="ADT1" s="455"/>
      <c r="ADU1" s="455"/>
      <c r="ADV1" s="455"/>
      <c r="ADW1" s="455"/>
      <c r="ADX1" s="455"/>
      <c r="ADY1" s="455"/>
      <c r="ADZ1" s="455"/>
      <c r="AEA1" s="455"/>
      <c r="AEB1" s="455"/>
      <c r="AEC1" s="455"/>
      <c r="AED1" s="455"/>
      <c r="AEE1" s="455"/>
      <c r="AEF1" s="455"/>
      <c r="AEG1" s="455"/>
      <c r="AEH1" s="455"/>
      <c r="AEI1" s="455"/>
      <c r="AEJ1" s="455"/>
      <c r="AEK1" s="455"/>
      <c r="AEL1" s="455"/>
      <c r="AEM1" s="455"/>
      <c r="AEN1" s="455"/>
      <c r="AEO1" s="455"/>
      <c r="AEP1" s="455"/>
      <c r="AEQ1" s="455"/>
      <c r="AER1" s="455"/>
      <c r="AES1" s="455"/>
      <c r="AET1" s="455"/>
      <c r="AEU1" s="455"/>
      <c r="AEV1" s="455"/>
      <c r="AEW1" s="455"/>
      <c r="AEX1" s="455"/>
      <c r="AEY1" s="455"/>
      <c r="AEZ1" s="455"/>
      <c r="AFA1" s="455"/>
      <c r="AFB1" s="455"/>
      <c r="AFC1" s="455"/>
      <c r="AFD1" s="455"/>
      <c r="AFE1" s="455"/>
      <c r="AFF1" s="455"/>
      <c r="AFG1" s="455"/>
      <c r="AFH1" s="455"/>
      <c r="AFI1" s="455"/>
      <c r="AFJ1" s="455"/>
      <c r="AFK1" s="455"/>
      <c r="AFL1" s="455"/>
      <c r="AFM1" s="455"/>
      <c r="AFN1" s="455"/>
      <c r="AFO1" s="455"/>
      <c r="AFP1" s="455"/>
      <c r="AFQ1" s="455"/>
      <c r="AFR1" s="455"/>
      <c r="AFS1" s="455"/>
      <c r="AFT1" s="455"/>
      <c r="AFU1" s="455"/>
      <c r="AFV1" s="455"/>
      <c r="AFW1" s="455"/>
      <c r="AFX1" s="455"/>
      <c r="AFY1" s="455"/>
      <c r="AFZ1" s="455"/>
      <c r="AGA1" s="455"/>
      <c r="AGB1" s="455"/>
      <c r="AGC1" s="455"/>
      <c r="AGD1" s="455"/>
      <c r="AGE1" s="455"/>
      <c r="AGF1" s="455"/>
      <c r="AGG1" s="455"/>
      <c r="AGH1" s="455"/>
      <c r="AGI1" s="455"/>
      <c r="AGJ1" s="455"/>
      <c r="AGK1" s="455"/>
      <c r="AGL1" s="455"/>
      <c r="AGM1" s="455"/>
      <c r="AGN1" s="455"/>
      <c r="AGO1" s="455"/>
      <c r="AGP1" s="455"/>
      <c r="AGQ1" s="455"/>
      <c r="AGR1" s="455"/>
      <c r="AGS1" s="455"/>
      <c r="AGT1" s="455"/>
      <c r="AGU1" s="455"/>
      <c r="AGV1" s="455"/>
      <c r="AGW1" s="455"/>
      <c r="AGX1" s="455"/>
      <c r="AGY1" s="455"/>
      <c r="AGZ1" s="455"/>
      <c r="AHA1" s="455"/>
      <c r="AHB1" s="455"/>
      <c r="AHC1" s="455"/>
      <c r="AHD1" s="455"/>
      <c r="AHE1" s="455"/>
      <c r="AHF1" s="455"/>
      <c r="AHG1" s="455"/>
      <c r="AHH1" s="455"/>
      <c r="AHI1" s="455"/>
      <c r="AHJ1" s="455"/>
      <c r="AHK1" s="455"/>
      <c r="AHL1" s="455"/>
      <c r="AHM1" s="455"/>
      <c r="AHN1" s="455"/>
      <c r="AHO1" s="455"/>
      <c r="AHP1" s="455"/>
      <c r="AHQ1" s="455"/>
      <c r="AHR1" s="455"/>
      <c r="AHS1" s="455"/>
      <c r="AHT1" s="455"/>
      <c r="AHU1" s="455"/>
      <c r="AHV1" s="455"/>
      <c r="AHW1" s="455"/>
      <c r="AHX1" s="455"/>
      <c r="AHY1" s="455"/>
      <c r="AHZ1" s="455"/>
      <c r="AIA1" s="455"/>
      <c r="AIB1" s="455"/>
      <c r="AIC1" s="455"/>
      <c r="AID1" s="455"/>
      <c r="AIE1" s="455"/>
      <c r="AIF1" s="455"/>
      <c r="AIG1" s="455"/>
      <c r="AIH1" s="455"/>
      <c r="AII1" s="455"/>
      <c r="AIJ1" s="455"/>
      <c r="AIK1" s="455"/>
      <c r="AIL1" s="455"/>
      <c r="AIM1" s="455"/>
      <c r="AIN1" s="455"/>
      <c r="AIO1" s="455"/>
      <c r="AIP1" s="455"/>
      <c r="AIQ1" s="455"/>
      <c r="AIR1" s="455"/>
      <c r="AIS1" s="455"/>
      <c r="AIT1" s="455"/>
      <c r="AIU1" s="455"/>
      <c r="AIV1" s="455"/>
      <c r="AIW1" s="455"/>
      <c r="AIX1" s="455"/>
      <c r="AIY1" s="455"/>
      <c r="AIZ1" s="455"/>
      <c r="AJA1" s="455"/>
      <c r="AJB1" s="455"/>
      <c r="AJC1" s="455"/>
      <c r="AJD1" s="455"/>
      <c r="AJE1" s="455"/>
      <c r="AJF1" s="455"/>
      <c r="AJG1" s="455"/>
      <c r="AJH1" s="455"/>
      <c r="AJI1" s="455"/>
      <c r="AJJ1" s="455"/>
      <c r="AJK1" s="455"/>
      <c r="AJL1" s="455"/>
      <c r="AJM1" s="455"/>
      <c r="AJN1" s="455"/>
      <c r="AJO1" s="455"/>
      <c r="AJP1" s="455"/>
      <c r="AJQ1" s="455"/>
      <c r="AJR1" s="455"/>
      <c r="AJS1" s="455"/>
      <c r="AJT1" s="455"/>
      <c r="AJU1" s="455"/>
      <c r="AJV1" s="455"/>
      <c r="AJW1" s="455"/>
      <c r="AJX1" s="455"/>
      <c r="AJY1" s="455"/>
      <c r="AJZ1" s="455"/>
      <c r="AKA1" s="455"/>
      <c r="AKB1" s="455"/>
      <c r="AKC1" s="455"/>
      <c r="AKD1" s="455"/>
      <c r="AKE1" s="455"/>
      <c r="AKF1" s="455"/>
      <c r="AKG1" s="455"/>
      <c r="AKH1" s="455"/>
      <c r="AKI1" s="455"/>
      <c r="AKJ1" s="455"/>
      <c r="AKK1" s="455"/>
      <c r="AKL1" s="455"/>
      <c r="AKM1" s="455"/>
      <c r="AKN1" s="455"/>
      <c r="AKO1" s="455"/>
      <c r="AKP1" s="455"/>
      <c r="AKQ1" s="455"/>
      <c r="AKR1" s="455"/>
      <c r="AKS1" s="455"/>
      <c r="AKT1" s="455"/>
      <c r="AKU1" s="455"/>
      <c r="AKV1" s="455"/>
      <c r="AKW1" s="455"/>
      <c r="AKX1" s="455"/>
      <c r="AKY1" s="455"/>
      <c r="AKZ1" s="455"/>
      <c r="ALA1" s="455"/>
      <c r="ALB1" s="455"/>
      <c r="ALC1" s="455"/>
      <c r="ALD1" s="455"/>
      <c r="ALE1" s="455"/>
      <c r="ALF1" s="455"/>
      <c r="ALG1" s="455"/>
      <c r="ALH1" s="455"/>
      <c r="ALI1" s="455"/>
      <c r="ALJ1" s="455"/>
      <c r="ALK1" s="455"/>
      <c r="ALL1" s="455"/>
      <c r="ALM1" s="455"/>
      <c r="ALN1" s="455"/>
      <c r="ALO1" s="455"/>
      <c r="ALP1" s="455"/>
      <c r="ALQ1" s="455"/>
      <c r="ALR1" s="455"/>
      <c r="ALS1" s="455"/>
      <c r="ALT1" s="455"/>
      <c r="ALU1" s="455"/>
      <c r="ALV1" s="455"/>
      <c r="ALW1" s="455"/>
      <c r="ALX1" s="455"/>
      <c r="ALY1" s="455"/>
      <c r="ALZ1" s="455"/>
      <c r="AMA1" s="455"/>
      <c r="AMB1" s="455"/>
      <c r="AMC1" s="455"/>
      <c r="AMD1" s="455"/>
      <c r="AME1" s="455"/>
      <c r="AMF1" s="455"/>
      <c r="AMG1" s="455"/>
      <c r="AMH1" s="455"/>
      <c r="AMI1" s="455"/>
      <c r="AMK1" s="455"/>
      <c r="AML1" s="455"/>
      <c r="AMM1" s="455"/>
      <c r="AMN1" s="455"/>
      <c r="AMO1" s="455"/>
      <c r="AMP1" s="455"/>
      <c r="AMQ1" s="455"/>
      <c r="AMR1" s="455"/>
      <c r="AMS1" s="455"/>
      <c r="AMT1" s="455"/>
      <c r="AMU1" s="455"/>
      <c r="AMV1" s="455"/>
      <c r="AMW1" s="455"/>
      <c r="AMX1" s="455"/>
      <c r="AMY1" s="455"/>
      <c r="AMZ1" s="455"/>
      <c r="ANA1" s="455"/>
      <c r="ANB1" s="455"/>
      <c r="ANC1" s="455"/>
      <c r="AND1" s="455"/>
      <c r="ANE1" s="455"/>
      <c r="ANF1" s="455"/>
      <c r="ANG1" s="455"/>
      <c r="ANH1" s="455"/>
      <c r="ANI1" s="455"/>
      <c r="ANJ1" s="455"/>
      <c r="ANK1" s="455"/>
      <c r="ANL1" s="455"/>
      <c r="ANM1" s="455"/>
      <c r="ANN1" s="455"/>
      <c r="ANO1" s="455"/>
      <c r="ANP1" s="455"/>
      <c r="ANQ1" s="455"/>
      <c r="ANR1" s="455"/>
      <c r="ANS1" s="455"/>
      <c r="ANT1" s="455"/>
      <c r="ANU1" s="455"/>
      <c r="ANV1" s="455"/>
      <c r="ANW1" s="455"/>
      <c r="ANX1" s="455"/>
      <c r="ANY1" s="455"/>
      <c r="ANZ1" s="455"/>
      <c r="AOA1" s="455"/>
      <c r="AOB1" s="455"/>
      <c r="AOC1" s="455"/>
      <c r="AOD1" s="455"/>
      <c r="AOE1" s="455"/>
      <c r="AOF1" s="455"/>
      <c r="AOG1" s="455"/>
      <c r="AOH1" s="455"/>
      <c r="AOI1" s="455"/>
      <c r="AOJ1" s="455"/>
      <c r="AOK1" s="455"/>
      <c r="AOL1" s="455"/>
      <c r="AOM1" s="455"/>
      <c r="AON1" s="455"/>
      <c r="AOO1" s="455"/>
      <c r="AOP1" s="455"/>
      <c r="AOQ1" s="455"/>
      <c r="AOR1" s="455"/>
      <c r="AOS1" s="455"/>
      <c r="AOT1" s="455"/>
      <c r="AOU1" s="455"/>
      <c r="AOV1" s="455"/>
      <c r="AOW1" s="455"/>
      <c r="AOX1" s="455"/>
      <c r="AOY1" s="455"/>
      <c r="AOZ1" s="455"/>
      <c r="APA1" s="455"/>
      <c r="APB1" s="455"/>
      <c r="APC1" s="455"/>
      <c r="APD1" s="455"/>
      <c r="APE1" s="455"/>
      <c r="APF1" s="455"/>
      <c r="APG1" s="455"/>
      <c r="APH1" s="455"/>
      <c r="API1" s="455"/>
      <c r="APJ1" s="455"/>
      <c r="APK1" s="455"/>
      <c r="APL1" s="455"/>
      <c r="APM1" s="455"/>
      <c r="APN1" s="455"/>
      <c r="APO1" s="455"/>
      <c r="APP1" s="455"/>
      <c r="APQ1" s="455"/>
      <c r="APR1" s="455"/>
      <c r="APS1" s="455"/>
      <c r="APT1" s="455"/>
      <c r="APU1" s="455"/>
      <c r="APV1" s="455"/>
      <c r="APW1" s="455"/>
      <c r="APX1" s="455"/>
      <c r="APY1" s="455"/>
      <c r="APZ1" s="455"/>
      <c r="AQA1" s="455"/>
      <c r="AQB1" s="455"/>
      <c r="AQC1" s="455"/>
      <c r="AQD1" s="455"/>
      <c r="AQE1" s="455"/>
      <c r="AQF1" s="455"/>
      <c r="AQG1" s="455"/>
      <c r="AQH1" s="455"/>
      <c r="AQI1" s="455"/>
      <c r="AQJ1" s="455"/>
      <c r="AQK1" s="455"/>
      <c r="AQL1" s="455"/>
      <c r="AQM1" s="455"/>
      <c r="AQN1" s="455"/>
      <c r="AQO1" s="455"/>
      <c r="AQP1" s="455"/>
      <c r="AQQ1" s="455"/>
      <c r="AQR1" s="455"/>
      <c r="AQS1" s="455"/>
      <c r="AQT1" s="455"/>
      <c r="AQU1" s="455"/>
      <c r="AQV1" s="455"/>
      <c r="AQW1" s="455"/>
      <c r="AQX1" s="455"/>
      <c r="AQY1" s="455"/>
      <c r="AQZ1" s="455"/>
      <c r="ARA1" s="455"/>
      <c r="ARB1" s="455"/>
      <c r="ARC1" s="455"/>
      <c r="ARD1" s="455"/>
      <c r="ARE1" s="455"/>
      <c r="ARF1" s="455"/>
      <c r="ARG1" s="455"/>
      <c r="ARH1" s="455"/>
      <c r="ARI1" s="455"/>
      <c r="ARJ1" s="455"/>
      <c r="ARK1" s="455"/>
      <c r="ARL1" s="455"/>
      <c r="ARM1" s="455"/>
      <c r="ARN1" s="455"/>
      <c r="ARO1" s="455"/>
      <c r="ARP1" s="455"/>
      <c r="ARQ1" s="455"/>
      <c r="ARR1" s="455"/>
      <c r="ARS1" s="455"/>
      <c r="ART1" s="455"/>
      <c r="ARU1" s="455"/>
      <c r="ARV1" s="455"/>
      <c r="ARW1" s="455"/>
      <c r="ARX1" s="455"/>
      <c r="ARY1" s="455"/>
      <c r="ARZ1" s="455"/>
      <c r="ASA1" s="455"/>
      <c r="ASB1" s="455"/>
      <c r="ASC1" s="455"/>
      <c r="ASD1" s="455"/>
      <c r="ASE1" s="455"/>
      <c r="ASF1" s="455"/>
      <c r="ASG1" s="455"/>
      <c r="ASH1" s="455"/>
      <c r="ASI1" s="455"/>
      <c r="ASJ1" s="455"/>
      <c r="ASK1" s="455"/>
      <c r="ASL1" s="455"/>
      <c r="ASM1" s="455"/>
      <c r="ASN1" s="455"/>
      <c r="ASO1" s="455"/>
      <c r="ASP1" s="455"/>
      <c r="ASQ1" s="455"/>
      <c r="ASR1" s="455"/>
      <c r="ASS1" s="455"/>
      <c r="AST1" s="455"/>
      <c r="ASU1" s="455"/>
      <c r="ASV1" s="455"/>
      <c r="ASW1" s="455"/>
      <c r="ASX1" s="455"/>
      <c r="ASY1" s="455"/>
      <c r="ASZ1" s="455"/>
      <c r="ATA1" s="455"/>
      <c r="ATB1" s="455"/>
      <c r="ATC1" s="455"/>
      <c r="ATD1" s="455"/>
      <c r="ATE1" s="455"/>
      <c r="ATF1" s="455"/>
      <c r="ATG1" s="455"/>
      <c r="ATH1" s="455"/>
      <c r="ATI1" s="455"/>
      <c r="ATJ1" s="455"/>
      <c r="ATK1" s="455"/>
      <c r="ATL1" s="455"/>
      <c r="ATM1" s="455"/>
      <c r="ATN1" s="455"/>
      <c r="ATO1" s="455"/>
      <c r="ATP1" s="455"/>
      <c r="ATQ1" s="455"/>
      <c r="ATR1" s="455"/>
      <c r="ATS1" s="455"/>
      <c r="ATT1" s="455"/>
      <c r="ATU1" s="455"/>
      <c r="ATV1" s="455"/>
      <c r="ATW1" s="455"/>
      <c r="ATX1" s="455"/>
      <c r="ATY1" s="455"/>
      <c r="ATZ1" s="455"/>
      <c r="AUA1" s="455"/>
      <c r="AUB1" s="455"/>
      <c r="AUC1" s="455"/>
      <c r="AUD1" s="455"/>
      <c r="AUE1" s="455"/>
      <c r="AUF1" s="455"/>
      <c r="AUG1" s="455"/>
      <c r="AUH1" s="455"/>
      <c r="AUI1" s="455"/>
      <c r="AUJ1" s="455"/>
      <c r="AUK1" s="455"/>
      <c r="AUL1" s="455"/>
      <c r="AUM1" s="455"/>
      <c r="AUN1" s="455"/>
      <c r="AUO1" s="455"/>
      <c r="AUP1" s="455"/>
      <c r="AUQ1" s="455"/>
      <c r="AUR1" s="455"/>
      <c r="AUS1" s="455"/>
      <c r="AUT1" s="455"/>
      <c r="AUU1" s="455"/>
      <c r="AUV1" s="455"/>
      <c r="AUW1" s="455"/>
      <c r="AUX1" s="455"/>
      <c r="AUY1" s="455"/>
      <c r="AUZ1" s="455"/>
      <c r="AVA1" s="455"/>
      <c r="AVB1" s="455"/>
      <c r="AVC1" s="455"/>
      <c r="AVD1" s="455"/>
      <c r="AVE1" s="455"/>
      <c r="AVF1" s="455"/>
      <c r="AVG1" s="455"/>
      <c r="AVH1" s="455"/>
      <c r="AVI1" s="455"/>
      <c r="AVJ1" s="455"/>
      <c r="AVK1" s="455"/>
      <c r="AVL1" s="455"/>
      <c r="AVM1" s="455"/>
      <c r="AVN1" s="455"/>
      <c r="AVO1" s="455"/>
      <c r="AVP1" s="455"/>
      <c r="AVQ1" s="455"/>
      <c r="AVR1" s="455"/>
      <c r="AVS1" s="455"/>
      <c r="AVT1" s="455"/>
      <c r="AVU1" s="455"/>
      <c r="AVV1" s="455"/>
      <c r="AVW1" s="455"/>
      <c r="AVX1" s="455"/>
      <c r="AVY1" s="455"/>
      <c r="AVZ1" s="455"/>
      <c r="AWA1" s="455"/>
      <c r="AWB1" s="455"/>
      <c r="AWC1" s="455"/>
      <c r="AWD1" s="455"/>
      <c r="AWE1" s="455"/>
      <c r="AWF1" s="455"/>
      <c r="AWG1" s="455"/>
      <c r="AWH1" s="455"/>
      <c r="AWI1" s="455"/>
      <c r="AWJ1" s="455"/>
      <c r="AWK1" s="455"/>
      <c r="AWL1" s="455"/>
      <c r="AWM1" s="455"/>
      <c r="AWN1" s="455"/>
      <c r="AWO1" s="455"/>
      <c r="AWP1" s="455"/>
      <c r="AWQ1" s="455"/>
      <c r="AWR1" s="455"/>
      <c r="AWS1" s="455"/>
      <c r="AWT1" s="455"/>
      <c r="AWU1" s="455"/>
      <c r="AWV1" s="455"/>
      <c r="AWW1" s="455"/>
      <c r="AWX1" s="455"/>
      <c r="AWY1" s="455"/>
      <c r="AWZ1" s="455"/>
      <c r="AXA1" s="455"/>
      <c r="AXB1" s="455"/>
      <c r="AXC1" s="455"/>
      <c r="AXD1" s="455"/>
      <c r="AXE1" s="455"/>
      <c r="AXF1" s="455"/>
      <c r="AXG1" s="455"/>
      <c r="AXH1" s="455"/>
      <c r="AXI1" s="455"/>
      <c r="AXJ1" s="455"/>
      <c r="AXK1" s="455"/>
      <c r="AXL1" s="455"/>
      <c r="AXM1" s="455"/>
      <c r="AXN1" s="455"/>
      <c r="AXO1" s="455"/>
      <c r="AXP1" s="455"/>
      <c r="AXQ1" s="455"/>
      <c r="AXR1" s="455"/>
      <c r="AXS1" s="455"/>
      <c r="AXT1" s="455"/>
      <c r="AXU1" s="455"/>
      <c r="AXV1" s="455"/>
      <c r="AXW1" s="455"/>
      <c r="AXX1" s="455"/>
      <c r="AXY1" s="455"/>
      <c r="AXZ1" s="455"/>
      <c r="AYA1" s="455"/>
      <c r="AYB1" s="455"/>
      <c r="AYC1" s="455"/>
      <c r="AYD1" s="455"/>
      <c r="AYE1" s="455"/>
      <c r="AYF1" s="455"/>
      <c r="AYG1" s="455"/>
      <c r="AYH1" s="455"/>
      <c r="AYI1" s="455"/>
      <c r="AYJ1" s="455"/>
      <c r="AYK1" s="455"/>
      <c r="AYL1" s="455"/>
      <c r="AYM1" s="455"/>
      <c r="AYN1" s="455"/>
      <c r="AYO1" s="455"/>
      <c r="AYP1" s="455"/>
      <c r="AYQ1" s="455"/>
      <c r="AYR1" s="455"/>
      <c r="AYS1" s="455"/>
      <c r="AYT1" s="455"/>
      <c r="AYU1" s="455"/>
      <c r="AYV1" s="455"/>
      <c r="AYW1" s="455"/>
      <c r="AYX1" s="455"/>
      <c r="AYY1" s="455"/>
      <c r="AYZ1" s="455"/>
      <c r="AZA1" s="455"/>
      <c r="AZB1" s="455"/>
      <c r="AZC1" s="455"/>
      <c r="AZD1" s="455"/>
      <c r="AZE1" s="455"/>
      <c r="AZF1" s="455"/>
      <c r="AZG1" s="455"/>
      <c r="AZH1" s="455"/>
      <c r="AZI1" s="455"/>
      <c r="AZJ1" s="455"/>
      <c r="AZK1" s="455"/>
      <c r="AZL1" s="455"/>
      <c r="AZM1" s="455"/>
      <c r="AZN1" s="455"/>
      <c r="AZO1" s="455"/>
      <c r="AZP1" s="455"/>
      <c r="AZQ1" s="455"/>
      <c r="AZR1" s="455"/>
      <c r="AZS1" s="455"/>
      <c r="AZT1" s="455"/>
      <c r="AZU1" s="455"/>
      <c r="AZV1" s="455"/>
      <c r="AZW1" s="455"/>
      <c r="AZX1" s="455"/>
      <c r="AZY1" s="455"/>
      <c r="AZZ1" s="455"/>
      <c r="BAA1" s="455"/>
      <c r="BAB1" s="455"/>
      <c r="BAC1" s="455"/>
      <c r="BAD1" s="455"/>
      <c r="BAE1" s="455"/>
      <c r="BAF1" s="455"/>
      <c r="BAG1" s="455"/>
      <c r="BAH1" s="455"/>
      <c r="BAI1" s="455"/>
      <c r="BAJ1" s="455"/>
      <c r="BAK1" s="455"/>
      <c r="BAL1" s="455"/>
      <c r="BAM1" s="455"/>
      <c r="BAN1" s="455"/>
      <c r="BAO1" s="455"/>
      <c r="BAP1" s="455"/>
      <c r="BAQ1" s="455"/>
      <c r="BAR1" s="455"/>
      <c r="BAS1" s="455"/>
      <c r="BAT1" s="455"/>
      <c r="BAU1" s="455"/>
      <c r="BAV1" s="455"/>
      <c r="BAW1" s="455"/>
      <c r="BAX1" s="455"/>
      <c r="BAY1" s="455"/>
      <c r="BAZ1" s="455"/>
      <c r="BBA1" s="455"/>
      <c r="BBB1" s="455"/>
      <c r="BBC1" s="455"/>
      <c r="BBD1" s="455"/>
      <c r="BBE1" s="455"/>
      <c r="BBF1" s="455"/>
      <c r="BBG1" s="455"/>
      <c r="BBH1" s="455"/>
      <c r="BBI1" s="455"/>
      <c r="BBJ1" s="455"/>
      <c r="BBK1" s="455"/>
      <c r="BBL1" s="455"/>
      <c r="BBM1" s="455"/>
      <c r="BBN1" s="455"/>
      <c r="BBO1" s="455"/>
      <c r="BBP1" s="455"/>
      <c r="BBQ1" s="455"/>
      <c r="BBR1" s="455"/>
      <c r="BBS1" s="455"/>
      <c r="BBT1" s="455"/>
      <c r="BBU1" s="455"/>
      <c r="BBV1" s="455"/>
      <c r="BBW1" s="455"/>
      <c r="BBX1" s="455"/>
      <c r="BBY1" s="455"/>
      <c r="BBZ1" s="455"/>
      <c r="BCA1" s="455"/>
      <c r="BCB1" s="455"/>
      <c r="BCC1" s="455"/>
      <c r="BCD1" s="455"/>
      <c r="BCE1" s="455"/>
      <c r="BCF1" s="455"/>
      <c r="BCG1" s="455"/>
      <c r="BCH1" s="455"/>
      <c r="BCI1" s="455"/>
      <c r="BCJ1" s="455"/>
      <c r="BCK1" s="455"/>
      <c r="BCL1" s="455"/>
      <c r="BCM1" s="455"/>
      <c r="BCN1" s="455"/>
      <c r="BCO1" s="455"/>
      <c r="BCP1" s="455"/>
      <c r="BCQ1" s="455"/>
      <c r="BCR1" s="455"/>
      <c r="BCS1" s="455"/>
      <c r="BCT1" s="455"/>
      <c r="BCU1" s="455"/>
      <c r="BCV1" s="455"/>
      <c r="BCW1" s="455"/>
      <c r="BCX1" s="455"/>
      <c r="BCY1" s="455"/>
      <c r="BCZ1" s="455"/>
      <c r="BDA1" s="455"/>
      <c r="BDB1" s="455"/>
      <c r="BDC1" s="455"/>
      <c r="BDD1" s="455"/>
      <c r="BDE1" s="455"/>
      <c r="BDF1" s="455"/>
      <c r="BDG1" s="455"/>
      <c r="BDH1" s="455"/>
      <c r="BDI1" s="455"/>
      <c r="BDJ1" s="455"/>
      <c r="BDK1" s="455"/>
      <c r="BDL1" s="455"/>
      <c r="BDM1" s="455"/>
      <c r="BDN1" s="455"/>
      <c r="BDO1" s="455"/>
      <c r="BDP1" s="455"/>
      <c r="BDQ1" s="455"/>
      <c r="BDR1" s="455"/>
      <c r="BDS1" s="455"/>
      <c r="BDT1" s="455"/>
      <c r="BDU1" s="455"/>
      <c r="BDV1" s="455"/>
      <c r="BDW1" s="455"/>
      <c r="BDX1" s="455"/>
      <c r="BDY1" s="455"/>
      <c r="BDZ1" s="455"/>
      <c r="BEA1" s="455"/>
      <c r="BEB1" s="455"/>
      <c r="BEC1" s="455"/>
      <c r="BED1" s="455"/>
      <c r="BEE1" s="455"/>
      <c r="BEF1" s="455"/>
      <c r="BEG1" s="455"/>
      <c r="BEH1" s="455"/>
      <c r="BEI1" s="455"/>
      <c r="BEJ1" s="455"/>
      <c r="BEK1" s="455"/>
      <c r="BEL1" s="455"/>
      <c r="BEM1" s="455"/>
      <c r="BEN1" s="455"/>
      <c r="BEO1" s="455"/>
      <c r="BEP1" s="455"/>
      <c r="BEQ1" s="455"/>
      <c r="BER1" s="455"/>
      <c r="BES1" s="455"/>
      <c r="BET1" s="455"/>
      <c r="BEU1" s="455"/>
      <c r="BEV1" s="455"/>
      <c r="BEW1" s="455"/>
      <c r="BEX1" s="455"/>
      <c r="BEY1" s="455"/>
      <c r="BEZ1" s="455"/>
      <c r="BFA1" s="455"/>
      <c r="BFB1" s="455"/>
      <c r="BFC1" s="455"/>
      <c r="BFD1" s="455"/>
      <c r="BFE1" s="455"/>
      <c r="BFF1" s="455"/>
      <c r="BFG1" s="455"/>
      <c r="BFH1" s="455"/>
      <c r="BFI1" s="455"/>
      <c r="BFJ1" s="455"/>
      <c r="BFK1" s="455"/>
      <c r="BFL1" s="455"/>
      <c r="BFM1" s="455"/>
      <c r="BFN1" s="455"/>
      <c r="BFO1" s="455"/>
      <c r="BFP1" s="455"/>
      <c r="BFQ1" s="455"/>
      <c r="BFR1" s="455"/>
      <c r="BFS1" s="455"/>
      <c r="BFT1" s="455"/>
      <c r="BFU1" s="455"/>
      <c r="BFV1" s="455"/>
      <c r="BFW1" s="455"/>
      <c r="BFX1" s="455"/>
      <c r="BFY1" s="455"/>
      <c r="BFZ1" s="455"/>
      <c r="BGA1" s="455"/>
      <c r="BGB1" s="455"/>
      <c r="BGC1" s="455"/>
      <c r="BGD1" s="455"/>
      <c r="BGE1" s="455"/>
      <c r="BGF1" s="455"/>
      <c r="BGG1" s="455"/>
      <c r="BGH1" s="455"/>
      <c r="BGI1" s="455"/>
      <c r="BGJ1" s="455"/>
      <c r="BGK1" s="455"/>
      <c r="BGL1" s="455"/>
      <c r="BGM1" s="455"/>
      <c r="BGN1" s="455"/>
      <c r="BGO1" s="455"/>
      <c r="BGP1" s="455"/>
      <c r="BGQ1" s="455"/>
      <c r="BGR1" s="455"/>
      <c r="BGS1" s="455"/>
      <c r="BGT1" s="455"/>
      <c r="BGU1" s="455"/>
      <c r="BGV1" s="455"/>
      <c r="BGW1" s="455"/>
      <c r="BGX1" s="455"/>
      <c r="BGY1" s="455"/>
      <c r="BGZ1" s="455"/>
      <c r="BHA1" s="455"/>
      <c r="BHB1" s="455"/>
      <c r="BHC1" s="455"/>
      <c r="BHD1" s="455"/>
      <c r="BHE1" s="455"/>
      <c r="BHF1" s="455"/>
      <c r="BHG1" s="455"/>
      <c r="BHH1" s="455"/>
      <c r="BHI1" s="455"/>
      <c r="BHJ1" s="455"/>
      <c r="BHK1" s="455"/>
      <c r="BHL1" s="455"/>
      <c r="BHM1" s="455"/>
      <c r="BHN1" s="455"/>
      <c r="BHO1" s="455"/>
      <c r="BHP1" s="455"/>
      <c r="BHQ1" s="455"/>
      <c r="BHR1" s="455"/>
      <c r="BHS1" s="455"/>
      <c r="BHT1" s="455"/>
      <c r="BHU1" s="455"/>
      <c r="BHV1" s="455"/>
      <c r="BHW1" s="455"/>
      <c r="BHX1" s="455"/>
      <c r="BHY1" s="455"/>
      <c r="BHZ1" s="455"/>
      <c r="BIA1" s="455"/>
      <c r="BIB1" s="455"/>
      <c r="BIC1" s="455"/>
      <c r="BID1" s="455"/>
      <c r="BIE1" s="455"/>
      <c r="BIF1" s="455"/>
      <c r="BIG1" s="455"/>
      <c r="BIH1" s="455"/>
      <c r="BII1" s="455"/>
      <c r="BIJ1" s="455"/>
      <c r="BIK1" s="455"/>
      <c r="BIL1" s="455"/>
      <c r="BIM1" s="455"/>
      <c r="BIN1" s="455"/>
      <c r="BIO1" s="455"/>
      <c r="BIP1" s="455"/>
      <c r="BIQ1" s="455"/>
      <c r="BIR1" s="455"/>
      <c r="BIS1" s="455"/>
      <c r="BIT1" s="455"/>
      <c r="BIU1" s="455"/>
      <c r="BIV1" s="455"/>
      <c r="BIW1" s="455"/>
      <c r="BIX1" s="455"/>
      <c r="BIY1" s="455"/>
      <c r="BIZ1" s="455"/>
      <c r="BJA1" s="455"/>
      <c r="BJB1" s="455"/>
      <c r="BJC1" s="455"/>
      <c r="BJD1" s="455"/>
      <c r="BJE1" s="455"/>
      <c r="BJF1" s="455"/>
      <c r="BJG1" s="455"/>
      <c r="BJH1" s="455"/>
      <c r="BJI1" s="455"/>
      <c r="BJJ1" s="455"/>
      <c r="BJK1" s="455"/>
      <c r="BJL1" s="455"/>
      <c r="BJM1" s="455"/>
      <c r="BJN1" s="455"/>
      <c r="BJO1" s="455"/>
      <c r="BJP1" s="455"/>
      <c r="BJQ1" s="455"/>
      <c r="BJR1" s="455"/>
      <c r="BJS1" s="455"/>
      <c r="BJT1" s="455"/>
      <c r="BJU1" s="455"/>
      <c r="BJV1" s="455"/>
      <c r="BJW1" s="455"/>
      <c r="BJX1" s="455"/>
      <c r="BJY1" s="455"/>
      <c r="BJZ1" s="455"/>
      <c r="BKA1" s="455"/>
      <c r="BKB1" s="455"/>
      <c r="BKC1" s="455"/>
      <c r="BKD1" s="455"/>
      <c r="BKE1" s="455"/>
      <c r="BKF1" s="455"/>
      <c r="BKG1" s="455"/>
      <c r="BKH1" s="455"/>
      <c r="BKI1" s="455"/>
      <c r="BKJ1" s="455"/>
      <c r="BKK1" s="455"/>
      <c r="BKL1" s="455"/>
      <c r="BKM1" s="455"/>
      <c r="BKN1" s="455"/>
      <c r="BKO1" s="455"/>
      <c r="BKP1" s="455"/>
      <c r="BKQ1" s="455"/>
      <c r="BKR1" s="455"/>
      <c r="BKS1" s="455"/>
      <c r="BKT1" s="455"/>
      <c r="BKU1" s="455"/>
      <c r="BKV1" s="455"/>
      <c r="BKW1" s="455"/>
      <c r="BKX1" s="455"/>
      <c r="BKY1" s="455"/>
      <c r="BKZ1" s="455"/>
      <c r="BLA1" s="455"/>
      <c r="BLB1" s="455"/>
      <c r="BLC1" s="455"/>
      <c r="BLD1" s="455"/>
      <c r="BLE1" s="455"/>
      <c r="BLF1" s="455"/>
      <c r="BLG1" s="455"/>
      <c r="BLH1" s="455"/>
      <c r="BLI1" s="455"/>
      <c r="BLJ1" s="455"/>
      <c r="BLK1" s="455"/>
      <c r="BLL1" s="455"/>
      <c r="BLM1" s="455"/>
      <c r="BLN1" s="455"/>
      <c r="BLO1" s="455"/>
      <c r="BLP1" s="455"/>
      <c r="BLQ1" s="455"/>
      <c r="BLR1" s="455"/>
      <c r="BLS1" s="455"/>
      <c r="BLT1" s="455"/>
      <c r="BLU1" s="455"/>
      <c r="BLV1" s="455"/>
      <c r="BLW1" s="455"/>
      <c r="BLX1" s="455"/>
      <c r="BLY1" s="455"/>
      <c r="BLZ1" s="455"/>
      <c r="BMA1" s="455"/>
      <c r="BMB1" s="455"/>
      <c r="BMC1" s="455"/>
      <c r="BMD1" s="455"/>
      <c r="BME1" s="455"/>
      <c r="BMF1" s="455"/>
      <c r="BMG1" s="455"/>
      <c r="BMH1" s="455"/>
      <c r="BMI1" s="455"/>
      <c r="BMJ1" s="455"/>
      <c r="BMK1" s="455"/>
      <c r="BML1" s="455"/>
      <c r="BMM1" s="455"/>
      <c r="BMN1" s="455"/>
      <c r="BMO1" s="455"/>
      <c r="BMP1" s="455"/>
      <c r="BMQ1" s="455"/>
      <c r="BMR1" s="455"/>
      <c r="BMS1" s="455"/>
      <c r="BMT1" s="455"/>
      <c r="BMU1" s="455"/>
      <c r="BMV1" s="455"/>
      <c r="BMW1" s="455"/>
      <c r="BMX1" s="455"/>
      <c r="BMY1" s="455"/>
      <c r="BMZ1" s="455"/>
      <c r="BNA1" s="455"/>
      <c r="BNB1" s="455"/>
      <c r="BNC1" s="455"/>
      <c r="BND1" s="455"/>
      <c r="BNE1" s="455"/>
      <c r="BNF1" s="455"/>
      <c r="BNG1" s="455"/>
      <c r="BNH1" s="455"/>
      <c r="BNI1" s="455"/>
      <c r="BNJ1" s="455"/>
      <c r="BNK1" s="455"/>
      <c r="BNL1" s="455"/>
      <c r="BNM1" s="455"/>
      <c r="BNN1" s="455"/>
      <c r="BNO1" s="455"/>
      <c r="BNP1" s="455"/>
      <c r="BNQ1" s="455"/>
      <c r="BNR1" s="455"/>
      <c r="BNS1" s="455"/>
      <c r="BNT1" s="455"/>
      <c r="BNU1" s="455"/>
      <c r="BNV1" s="455"/>
      <c r="BNW1" s="455"/>
      <c r="BNX1" s="455"/>
      <c r="BNY1" s="455"/>
      <c r="BNZ1" s="455"/>
      <c r="BOA1" s="455"/>
      <c r="BOB1" s="455"/>
      <c r="BOC1" s="455"/>
      <c r="BOD1" s="455"/>
      <c r="BOE1" s="455"/>
      <c r="BOF1" s="455"/>
      <c r="BOG1" s="455"/>
      <c r="BOH1" s="455"/>
      <c r="BOI1" s="455"/>
      <c r="BOJ1" s="455"/>
      <c r="BOK1" s="455"/>
      <c r="BOL1" s="455"/>
      <c r="BOM1" s="455"/>
      <c r="BON1" s="455"/>
      <c r="BOO1" s="455"/>
      <c r="BOP1" s="455"/>
      <c r="BOQ1" s="455"/>
      <c r="BOR1" s="455"/>
      <c r="BOS1" s="455"/>
      <c r="BOT1" s="455"/>
      <c r="BOU1" s="455"/>
      <c r="BOV1" s="455"/>
      <c r="BOW1" s="455"/>
      <c r="BOX1" s="455"/>
      <c r="BOY1" s="455"/>
      <c r="BOZ1" s="455"/>
      <c r="BPA1" s="455"/>
      <c r="BPB1" s="455"/>
      <c r="BPC1" s="455"/>
      <c r="BPD1" s="455"/>
      <c r="BPE1" s="455"/>
      <c r="BPF1" s="455"/>
      <c r="BPG1" s="455"/>
      <c r="BPH1" s="455"/>
      <c r="BPI1" s="455"/>
      <c r="BPJ1" s="455"/>
      <c r="BPK1" s="455"/>
      <c r="BPL1" s="455"/>
      <c r="BPM1" s="455"/>
      <c r="BPN1" s="455"/>
      <c r="BPO1" s="455"/>
      <c r="BPP1" s="455"/>
      <c r="BPQ1" s="455"/>
      <c r="BPR1" s="455"/>
      <c r="BPS1" s="455"/>
      <c r="BPT1" s="455"/>
      <c r="BPU1" s="455"/>
      <c r="BPV1" s="455"/>
      <c r="BPW1" s="455"/>
      <c r="BPX1" s="455"/>
      <c r="BPY1" s="455"/>
      <c r="BPZ1" s="455"/>
      <c r="BQA1" s="455"/>
      <c r="BQB1" s="455"/>
      <c r="BQC1" s="455"/>
      <c r="BQD1" s="455"/>
      <c r="BQE1" s="455"/>
      <c r="BQF1" s="455"/>
      <c r="BQG1" s="455"/>
      <c r="BQH1" s="455"/>
      <c r="BQI1" s="455"/>
      <c r="BQJ1" s="455"/>
      <c r="BQK1" s="455"/>
      <c r="BQL1" s="455"/>
      <c r="BQM1" s="455"/>
      <c r="BQN1" s="455"/>
      <c r="BQO1" s="455"/>
      <c r="BQP1" s="455"/>
      <c r="BQQ1" s="455"/>
      <c r="BQR1" s="455"/>
      <c r="BQS1" s="455"/>
      <c r="BQT1" s="455"/>
      <c r="BQU1" s="455"/>
      <c r="BQV1" s="455"/>
      <c r="BQW1" s="455"/>
      <c r="BQX1" s="455"/>
      <c r="BQY1" s="455"/>
      <c r="BQZ1" s="455"/>
      <c r="BRA1" s="455"/>
      <c r="BRB1" s="455"/>
      <c r="BRC1" s="455"/>
      <c r="BRD1" s="455"/>
      <c r="BRE1" s="455"/>
      <c r="BRF1" s="455"/>
      <c r="BRG1" s="455"/>
      <c r="BRH1" s="455"/>
      <c r="BRI1" s="455"/>
      <c r="BRJ1" s="455"/>
      <c r="BRK1" s="455"/>
      <c r="BRL1" s="455"/>
      <c r="BRM1" s="455"/>
      <c r="BRN1" s="455"/>
      <c r="BRO1" s="455"/>
      <c r="BRP1" s="455"/>
      <c r="BRQ1" s="455"/>
      <c r="BRR1" s="455"/>
      <c r="BRS1" s="455"/>
      <c r="BRT1" s="455"/>
      <c r="BRU1" s="455"/>
      <c r="BRV1" s="455"/>
      <c r="BRW1" s="455"/>
      <c r="BRX1" s="455"/>
      <c r="BRY1" s="455"/>
      <c r="BRZ1" s="455"/>
      <c r="BSA1" s="455"/>
      <c r="BSB1" s="455"/>
      <c r="BSC1" s="455"/>
      <c r="BSD1" s="455"/>
      <c r="BSE1" s="455"/>
      <c r="BSF1" s="455"/>
      <c r="BSG1" s="455"/>
      <c r="BSH1" s="455"/>
      <c r="BSI1" s="455"/>
      <c r="BSJ1" s="455"/>
      <c r="BSK1" s="455"/>
      <c r="BSL1" s="455"/>
      <c r="BSM1" s="455"/>
      <c r="BSN1" s="455"/>
      <c r="BSO1" s="455"/>
      <c r="BSP1" s="455"/>
      <c r="BSQ1" s="455"/>
      <c r="BSR1" s="455"/>
      <c r="BSS1" s="455"/>
      <c r="BST1" s="455"/>
      <c r="BSU1" s="455"/>
      <c r="BSV1" s="455"/>
      <c r="BSW1" s="455"/>
      <c r="BSX1" s="455"/>
      <c r="BSY1" s="455"/>
      <c r="BSZ1" s="455"/>
      <c r="BTA1" s="455"/>
      <c r="BTB1" s="455"/>
      <c r="BTC1" s="455"/>
      <c r="BTD1" s="455"/>
      <c r="BTE1" s="455"/>
      <c r="BTF1" s="455"/>
      <c r="BTG1" s="455"/>
      <c r="BTH1" s="455"/>
      <c r="BTI1" s="455"/>
      <c r="BTJ1" s="455"/>
      <c r="BTK1" s="455"/>
      <c r="BTL1" s="455"/>
      <c r="BTM1" s="455"/>
      <c r="BTN1" s="455"/>
      <c r="BTO1" s="455"/>
      <c r="BTP1" s="455"/>
      <c r="BTQ1" s="455"/>
      <c r="BTR1" s="455"/>
      <c r="BTS1" s="455"/>
      <c r="BTT1" s="455"/>
      <c r="BTU1" s="455"/>
      <c r="BTV1" s="455"/>
      <c r="BTW1" s="455"/>
      <c r="BTX1" s="455"/>
      <c r="BTY1" s="455"/>
      <c r="BTZ1" s="455"/>
      <c r="BUA1" s="455"/>
      <c r="BUB1" s="455"/>
      <c r="BUC1" s="455"/>
      <c r="BUD1" s="455"/>
      <c r="BUE1" s="455"/>
      <c r="BUF1" s="455"/>
      <c r="BUG1" s="455"/>
      <c r="BUH1" s="455"/>
      <c r="BUI1" s="455"/>
      <c r="BUJ1" s="455"/>
      <c r="BUK1" s="455"/>
      <c r="BUL1" s="455"/>
      <c r="BUM1" s="455"/>
      <c r="BUN1" s="455"/>
      <c r="BUO1" s="455"/>
      <c r="BUP1" s="455"/>
      <c r="BUQ1" s="455"/>
      <c r="BUR1" s="455"/>
      <c r="BUS1" s="455"/>
      <c r="BUT1" s="455"/>
      <c r="BUU1" s="455"/>
      <c r="BUV1" s="455"/>
      <c r="BUW1" s="455"/>
      <c r="BUX1" s="455"/>
      <c r="BUY1" s="455"/>
      <c r="BUZ1" s="455"/>
      <c r="BVA1" s="455"/>
      <c r="BVB1" s="455"/>
      <c r="BVC1" s="455"/>
      <c r="BVD1" s="455"/>
      <c r="BVE1" s="455"/>
      <c r="BVF1" s="455"/>
      <c r="BVG1" s="455"/>
      <c r="BVH1" s="455"/>
      <c r="BVI1" s="455"/>
      <c r="BVJ1" s="455"/>
      <c r="BVK1" s="455"/>
      <c r="BVL1" s="455"/>
      <c r="BVM1" s="455"/>
      <c r="BVN1" s="455"/>
      <c r="BVO1" s="455"/>
      <c r="BVP1" s="455"/>
      <c r="BVQ1" s="455"/>
      <c r="BVR1" s="455"/>
      <c r="BVS1" s="455"/>
      <c r="BVT1" s="455"/>
      <c r="BVU1" s="455"/>
      <c r="BVV1" s="455"/>
      <c r="BVW1" s="455"/>
      <c r="BVX1" s="455"/>
      <c r="BVY1" s="455"/>
      <c r="BVZ1" s="455"/>
      <c r="BWA1" s="455"/>
      <c r="BWB1" s="455"/>
      <c r="BWC1" s="455"/>
      <c r="BWD1" s="455"/>
      <c r="BWE1" s="455"/>
      <c r="BWF1" s="455"/>
      <c r="BWG1" s="455"/>
      <c r="BWH1" s="455"/>
      <c r="BWI1" s="455"/>
      <c r="BWJ1" s="455"/>
      <c r="BWK1" s="455"/>
      <c r="BWL1" s="455"/>
      <c r="BWM1" s="455"/>
      <c r="BWN1" s="455"/>
      <c r="BWO1" s="455"/>
      <c r="BWP1" s="455"/>
      <c r="BWQ1" s="455"/>
      <c r="BWR1" s="455"/>
      <c r="BWS1" s="455"/>
      <c r="BWT1" s="455"/>
      <c r="BWU1" s="455"/>
      <c r="BWV1" s="455"/>
      <c r="BWW1" s="455"/>
      <c r="BWX1" s="455"/>
      <c r="BWY1" s="455"/>
      <c r="BWZ1" s="455"/>
      <c r="BXA1" s="455"/>
      <c r="BXB1" s="455"/>
      <c r="BXC1" s="455"/>
      <c r="BXD1" s="455"/>
      <c r="BXE1" s="455"/>
      <c r="BXF1" s="455"/>
      <c r="BXG1" s="455"/>
      <c r="BXH1" s="455"/>
      <c r="BXI1" s="455"/>
      <c r="BXJ1" s="455"/>
      <c r="BXK1" s="455"/>
      <c r="BXL1" s="455"/>
      <c r="BXM1" s="455"/>
      <c r="BXN1" s="455"/>
      <c r="BXO1" s="455"/>
      <c r="BXP1" s="455"/>
      <c r="BXQ1" s="455"/>
      <c r="BXR1" s="455"/>
      <c r="BXS1" s="455"/>
      <c r="BXT1" s="455"/>
      <c r="BXU1" s="455"/>
      <c r="BXV1" s="455"/>
      <c r="BXW1" s="455"/>
      <c r="BXX1" s="455"/>
      <c r="BXY1" s="455"/>
      <c r="BXZ1" s="455"/>
      <c r="BYA1" s="455"/>
      <c r="BYB1" s="455"/>
      <c r="BYC1" s="455"/>
      <c r="BYD1" s="455"/>
      <c r="BYE1" s="455"/>
      <c r="BYF1" s="455"/>
      <c r="BYG1" s="455"/>
      <c r="BYH1" s="455"/>
      <c r="BYI1" s="455"/>
      <c r="BYJ1" s="455"/>
      <c r="BYK1" s="455"/>
      <c r="BYL1" s="455"/>
      <c r="BYM1" s="455"/>
      <c r="BYN1" s="455"/>
      <c r="BYO1" s="455"/>
      <c r="BYP1" s="455"/>
      <c r="BYQ1" s="455"/>
      <c r="BYR1" s="455"/>
      <c r="BYS1" s="455"/>
      <c r="BYT1" s="455"/>
      <c r="BYU1" s="455"/>
      <c r="BYV1" s="455"/>
      <c r="BYW1" s="455"/>
      <c r="BYX1" s="455"/>
      <c r="BYY1" s="455"/>
      <c r="BYZ1" s="455"/>
      <c r="BZA1" s="455"/>
      <c r="BZB1" s="455"/>
      <c r="BZC1" s="455"/>
      <c r="BZD1" s="455"/>
      <c r="BZE1" s="455"/>
      <c r="BZF1" s="455"/>
      <c r="BZG1" s="455"/>
      <c r="BZH1" s="455"/>
      <c r="BZI1" s="455"/>
      <c r="BZJ1" s="455"/>
      <c r="BZK1" s="455"/>
      <c r="BZL1" s="455"/>
      <c r="BZM1" s="455"/>
      <c r="BZN1" s="455"/>
      <c r="BZO1" s="455"/>
      <c r="BZP1" s="455"/>
      <c r="BZQ1" s="455"/>
      <c r="BZR1" s="455"/>
      <c r="BZS1" s="455"/>
      <c r="BZU1" s="455"/>
      <c r="BZV1" s="455"/>
      <c r="BZW1" s="455"/>
      <c r="BZX1" s="455"/>
      <c r="BZY1" s="455"/>
      <c r="BZZ1" s="455"/>
      <c r="CAA1" s="455"/>
      <c r="CAB1" s="455"/>
      <c r="CAC1" s="455"/>
      <c r="CAD1" s="455"/>
      <c r="CAE1" s="455"/>
      <c r="CAF1" s="455"/>
      <c r="CAG1" s="455"/>
      <c r="CAH1" s="455"/>
      <c r="CAI1" s="455"/>
      <c r="CAJ1" s="455"/>
      <c r="CAK1" s="455"/>
      <c r="CAL1" s="455"/>
      <c r="CAM1" s="455"/>
      <c r="CAN1" s="455"/>
      <c r="CAO1" s="455"/>
      <c r="CAP1" s="455"/>
      <c r="CAQ1" s="455"/>
      <c r="CAR1" s="455"/>
      <c r="CAS1" s="455"/>
      <c r="CAT1" s="455"/>
      <c r="CAU1" s="455"/>
      <c r="CAV1" s="455"/>
      <c r="CAW1" s="455"/>
      <c r="CAX1" s="455"/>
      <c r="CAY1" s="455"/>
      <c r="CAZ1" s="455"/>
      <c r="CBA1" s="455"/>
      <c r="CBB1" s="455"/>
      <c r="CBC1" s="455"/>
      <c r="CBD1" s="455"/>
      <c r="CBE1" s="455"/>
      <c r="CBF1" s="455"/>
      <c r="CBG1" s="455"/>
      <c r="CBH1" s="455"/>
      <c r="CBI1" s="455"/>
      <c r="CBJ1" s="455"/>
      <c r="CBK1" s="455"/>
      <c r="CBL1" s="455"/>
      <c r="CBM1" s="455"/>
      <c r="CBN1" s="455"/>
      <c r="CBO1" s="455"/>
      <c r="CBP1" s="455"/>
      <c r="CBQ1" s="455"/>
      <c r="CBR1" s="455"/>
      <c r="CBS1" s="455"/>
      <c r="CBT1" s="455"/>
      <c r="CBU1" s="455"/>
      <c r="CBV1" s="455"/>
      <c r="CBW1" s="455"/>
      <c r="CBX1" s="455"/>
      <c r="CBY1" s="455"/>
      <c r="CBZ1" s="455"/>
      <c r="CCA1" s="455"/>
      <c r="CCB1" s="455"/>
      <c r="CCC1" s="455"/>
      <c r="CCD1" s="455"/>
      <c r="CCE1" s="455"/>
      <c r="CCF1" s="455"/>
      <c r="CCG1" s="455"/>
      <c r="CCH1" s="455"/>
      <c r="CCI1" s="455"/>
      <c r="CCJ1" s="455"/>
      <c r="CCK1" s="455"/>
      <c r="CCL1" s="455"/>
      <c r="CCM1" s="455"/>
      <c r="CCN1" s="455"/>
      <c r="CCO1" s="455"/>
      <c r="CCP1" s="455"/>
      <c r="CCQ1" s="455"/>
      <c r="CCR1" s="455"/>
      <c r="CCS1" s="455"/>
      <c r="CCT1" s="455"/>
      <c r="CCU1" s="455"/>
      <c r="CCV1" s="455"/>
      <c r="CCW1" s="455"/>
      <c r="CCX1" s="455"/>
      <c r="CCY1" s="455"/>
      <c r="CCZ1" s="455"/>
      <c r="CDA1" s="455"/>
      <c r="CDB1" s="455"/>
      <c r="CDC1" s="455"/>
      <c r="CDD1" s="455"/>
      <c r="CDE1" s="455"/>
      <c r="CDF1" s="455"/>
      <c r="CDG1" s="455"/>
      <c r="CDH1" s="455"/>
      <c r="CDI1" s="455"/>
      <c r="CDJ1" s="455"/>
      <c r="CDK1" s="455"/>
      <c r="CDL1" s="455"/>
      <c r="CDM1" s="455"/>
      <c r="CDN1" s="455"/>
      <c r="CDO1" s="455"/>
      <c r="CDP1" s="455"/>
      <c r="CDQ1" s="455"/>
      <c r="CDR1" s="455"/>
      <c r="CDS1" s="455"/>
      <c r="CDT1" s="455"/>
      <c r="CDU1" s="455"/>
      <c r="CDV1" s="455"/>
      <c r="CDW1" s="455"/>
      <c r="CDX1" s="455"/>
      <c r="CDY1" s="455"/>
      <c r="CDZ1" s="455"/>
      <c r="CEA1" s="455"/>
      <c r="CEB1" s="455"/>
      <c r="CEC1" s="455"/>
      <c r="CED1" s="455"/>
      <c r="CEE1" s="455"/>
      <c r="CEF1" s="455"/>
      <c r="CEG1" s="455"/>
      <c r="CEH1" s="455"/>
      <c r="CEI1" s="455"/>
      <c r="CEJ1" s="455"/>
      <c r="CEK1" s="455"/>
      <c r="CEL1" s="455"/>
      <c r="CEM1" s="455"/>
      <c r="CEN1" s="455"/>
      <c r="CEO1" s="455"/>
      <c r="CEP1" s="455"/>
      <c r="CEQ1" s="455"/>
      <c r="CER1" s="455"/>
      <c r="CES1" s="455"/>
      <c r="CET1" s="455"/>
      <c r="CEU1" s="455"/>
      <c r="CEV1" s="455"/>
      <c r="CEW1" s="455"/>
      <c r="CEX1" s="455"/>
      <c r="CEY1" s="455"/>
      <c r="CEZ1" s="455"/>
      <c r="CFA1" s="455"/>
      <c r="CFB1" s="455"/>
      <c r="CFC1" s="455"/>
      <c r="CFD1" s="455"/>
      <c r="CFE1" s="455"/>
      <c r="CFF1" s="455"/>
      <c r="CFG1" s="455"/>
      <c r="CFH1" s="455"/>
      <c r="CFI1" s="455"/>
      <c r="CFJ1" s="455"/>
      <c r="CFK1" s="455"/>
      <c r="CFL1" s="455"/>
      <c r="CFM1" s="455"/>
      <c r="CFN1" s="455"/>
      <c r="CFO1" s="455"/>
      <c r="CFP1" s="455"/>
      <c r="CFQ1" s="455"/>
      <c r="CFR1" s="455"/>
      <c r="CFS1" s="455"/>
      <c r="CFT1" s="455"/>
      <c r="CFU1" s="455"/>
      <c r="CFV1" s="455"/>
      <c r="CFW1" s="455"/>
      <c r="CFX1" s="455"/>
      <c r="CFY1" s="455"/>
      <c r="CFZ1" s="455"/>
      <c r="CGA1" s="455"/>
      <c r="CGB1" s="455"/>
      <c r="CGC1" s="455"/>
      <c r="CGD1" s="455"/>
      <c r="CGE1" s="455"/>
      <c r="CGF1" s="455"/>
      <c r="CGG1" s="455"/>
      <c r="CGH1" s="455"/>
      <c r="CGI1" s="455"/>
      <c r="CGJ1" s="455"/>
      <c r="CGK1" s="455"/>
      <c r="CGL1" s="455"/>
      <c r="CGM1" s="455"/>
      <c r="CGN1" s="455"/>
      <c r="CGO1" s="455"/>
      <c r="CGP1" s="455"/>
      <c r="CGQ1" s="455"/>
      <c r="CGR1" s="455"/>
      <c r="CGS1" s="455"/>
      <c r="CGT1" s="455"/>
      <c r="CGU1" s="455"/>
      <c r="CGV1" s="455"/>
      <c r="CGW1" s="455"/>
      <c r="CGX1" s="455"/>
      <c r="CGY1" s="455"/>
      <c r="CGZ1" s="455"/>
      <c r="CHA1" s="455"/>
      <c r="CHB1" s="455"/>
      <c r="CHC1" s="455"/>
      <c r="CHD1" s="455"/>
      <c r="CHE1" s="455"/>
      <c r="CHF1" s="455"/>
      <c r="CHG1" s="455"/>
      <c r="CHH1" s="455"/>
      <c r="CHI1" s="455"/>
      <c r="CHJ1" s="455"/>
      <c r="CHK1" s="455"/>
      <c r="CHL1" s="455"/>
      <c r="CHM1" s="455"/>
      <c r="CHN1" s="455"/>
      <c r="CHO1" s="455"/>
      <c r="CHP1" s="455"/>
      <c r="CHQ1" s="455"/>
      <c r="CHR1" s="455"/>
      <c r="CHS1" s="455"/>
      <c r="CHT1" s="455"/>
      <c r="CHU1" s="455"/>
      <c r="CHV1" s="455"/>
      <c r="CHW1" s="455"/>
      <c r="CHX1" s="455"/>
      <c r="CHY1" s="455"/>
      <c r="CHZ1" s="455"/>
      <c r="CIA1" s="455"/>
      <c r="CIB1" s="455"/>
      <c r="CIC1" s="455"/>
      <c r="CID1" s="455"/>
      <c r="CIE1" s="455"/>
      <c r="CIF1" s="455"/>
      <c r="CIG1" s="455"/>
      <c r="CIH1" s="455"/>
      <c r="CII1" s="455"/>
      <c r="CIJ1" s="455"/>
      <c r="CIK1" s="455"/>
      <c r="CIL1" s="455"/>
      <c r="CIM1" s="455"/>
      <c r="CIN1" s="455"/>
      <c r="CIO1" s="455"/>
      <c r="CIP1" s="455"/>
      <c r="CIQ1" s="455"/>
      <c r="CIR1" s="455"/>
      <c r="CIS1" s="455"/>
      <c r="CIT1" s="455"/>
      <c r="CIU1" s="455"/>
      <c r="CIV1" s="455"/>
      <c r="CIW1" s="455"/>
      <c r="CIX1" s="455"/>
      <c r="CIY1" s="455"/>
      <c r="CIZ1" s="455"/>
      <c r="CJA1" s="455"/>
      <c r="CJB1" s="455"/>
      <c r="CJC1" s="455"/>
      <c r="CJD1" s="455"/>
      <c r="CJE1" s="455"/>
      <c r="CJF1" s="455"/>
      <c r="CJG1" s="455"/>
      <c r="CJH1" s="455"/>
      <c r="CJI1" s="455"/>
      <c r="CJJ1" s="455"/>
      <c r="CJK1" s="455"/>
      <c r="CJL1" s="455"/>
      <c r="CJM1" s="455"/>
      <c r="CJN1" s="455"/>
      <c r="CJO1" s="455"/>
      <c r="CJP1" s="455"/>
      <c r="CJQ1" s="455"/>
      <c r="CJR1" s="455"/>
      <c r="CJS1" s="455"/>
      <c r="CJT1" s="455"/>
      <c r="CJU1" s="455"/>
      <c r="CJV1" s="455"/>
      <c r="CJW1" s="455"/>
      <c r="CJX1" s="455"/>
      <c r="CJY1" s="455"/>
      <c r="CJZ1" s="455"/>
      <c r="CKA1" s="455"/>
      <c r="CKB1" s="455"/>
      <c r="CKC1" s="455"/>
      <c r="CKD1" s="455"/>
      <c r="CKE1" s="455"/>
      <c r="CKF1" s="455"/>
      <c r="CKG1" s="455"/>
      <c r="CKH1" s="455"/>
      <c r="CKI1" s="455"/>
      <c r="CKJ1" s="455"/>
      <c r="CKK1" s="455"/>
      <c r="CKL1" s="455"/>
      <c r="CKM1" s="455"/>
      <c r="CKN1" s="455"/>
      <c r="CKO1" s="455"/>
      <c r="CKP1" s="455"/>
      <c r="CKQ1" s="455"/>
      <c r="CKR1" s="455"/>
      <c r="CKS1" s="455"/>
      <c r="CKT1" s="455"/>
      <c r="CKU1" s="455"/>
      <c r="CKV1" s="455"/>
      <c r="CKW1" s="455"/>
      <c r="CKX1" s="455"/>
      <c r="CKY1" s="455"/>
      <c r="CKZ1" s="455"/>
      <c r="CLA1" s="455"/>
      <c r="CLB1" s="455"/>
      <c r="CLC1" s="455"/>
      <c r="CLD1" s="455"/>
      <c r="CLE1" s="455"/>
      <c r="CLF1" s="455"/>
      <c r="CLG1" s="455"/>
      <c r="CLH1" s="455"/>
      <c r="CLI1" s="455"/>
      <c r="CLJ1" s="455"/>
      <c r="CLK1" s="455"/>
      <c r="CLL1" s="455"/>
      <c r="CLM1" s="455"/>
      <c r="CLN1" s="455"/>
      <c r="CLO1" s="455"/>
      <c r="CLP1" s="455"/>
      <c r="CLQ1" s="455"/>
      <c r="CLR1" s="455"/>
      <c r="CLS1" s="455"/>
      <c r="CLT1" s="455"/>
      <c r="CLU1" s="455"/>
      <c r="CLV1" s="455"/>
      <c r="CLW1" s="455"/>
      <c r="CLX1" s="455"/>
      <c r="CLY1" s="455"/>
      <c r="CLZ1" s="455"/>
      <c r="CMA1" s="455"/>
      <c r="CMB1" s="455"/>
      <c r="CMC1" s="455"/>
      <c r="CMD1" s="455"/>
      <c r="CME1" s="455"/>
      <c r="CMF1" s="455"/>
      <c r="CMG1" s="455"/>
      <c r="CMH1" s="455"/>
      <c r="CMI1" s="455"/>
      <c r="CMJ1" s="455"/>
      <c r="CMK1" s="455"/>
      <c r="CML1" s="455"/>
      <c r="CMM1" s="455"/>
      <c r="CMN1" s="455"/>
      <c r="CMO1" s="455"/>
      <c r="CMP1" s="455"/>
      <c r="CMQ1" s="455"/>
      <c r="CMR1" s="455"/>
      <c r="CMS1" s="455"/>
      <c r="CMT1" s="455"/>
      <c r="CMU1" s="455"/>
      <c r="CMV1" s="455"/>
      <c r="CMW1" s="455"/>
      <c r="CMX1" s="455"/>
      <c r="CMY1" s="455"/>
      <c r="CMZ1" s="455"/>
      <c r="CNA1" s="455"/>
      <c r="CNB1" s="455"/>
      <c r="CNC1" s="455"/>
      <c r="CND1" s="455"/>
      <c r="CNE1" s="455"/>
      <c r="CNF1" s="455"/>
      <c r="CNG1" s="455"/>
      <c r="CNH1" s="455"/>
      <c r="CNI1" s="455"/>
      <c r="CNJ1" s="455"/>
      <c r="CNK1" s="455"/>
      <c r="CNL1" s="455"/>
      <c r="CNM1" s="455"/>
      <c r="CNN1" s="455"/>
      <c r="CNO1" s="455"/>
      <c r="CNP1" s="455"/>
      <c r="CNQ1" s="455"/>
      <c r="CNR1" s="455"/>
      <c r="CNS1" s="455"/>
      <c r="CNT1" s="455"/>
      <c r="CNU1" s="455"/>
      <c r="CNV1" s="455"/>
      <c r="CNW1" s="455"/>
      <c r="CNX1" s="455"/>
      <c r="CNY1" s="455"/>
      <c r="CNZ1" s="455"/>
      <c r="COA1" s="455"/>
      <c r="COB1" s="455"/>
      <c r="COC1" s="455"/>
      <c r="COD1" s="455"/>
      <c r="COE1" s="455"/>
      <c r="COF1" s="455"/>
      <c r="COG1" s="455"/>
      <c r="COH1" s="455"/>
      <c r="COI1" s="455"/>
      <c r="COJ1" s="455"/>
      <c r="COK1" s="455"/>
      <c r="COL1" s="455"/>
      <c r="COM1" s="455"/>
      <c r="CON1" s="455"/>
      <c r="COO1" s="455"/>
      <c r="COP1" s="455"/>
      <c r="COQ1" s="455"/>
      <c r="COR1" s="455"/>
      <c r="COS1" s="455"/>
      <c r="COT1" s="455"/>
      <c r="COU1" s="455"/>
      <c r="COV1" s="455"/>
      <c r="COW1" s="455"/>
      <c r="COX1" s="455"/>
      <c r="COY1" s="455"/>
      <c r="COZ1" s="455"/>
      <c r="CPA1" s="455"/>
      <c r="CPB1" s="455"/>
      <c r="CPC1" s="455"/>
      <c r="CPD1" s="455"/>
      <c r="CPE1" s="455"/>
      <c r="CPF1" s="455"/>
      <c r="CPG1" s="455"/>
      <c r="CPH1" s="455"/>
      <c r="CPI1" s="455"/>
      <c r="CPJ1" s="455"/>
      <c r="CPK1" s="455"/>
      <c r="CPL1" s="455"/>
      <c r="CPM1" s="455"/>
      <c r="CPN1" s="455"/>
      <c r="CPO1" s="455"/>
      <c r="CPP1" s="455"/>
      <c r="CPQ1" s="455"/>
      <c r="CPR1" s="455"/>
      <c r="CPS1" s="455"/>
      <c r="CPT1" s="455"/>
      <c r="CPU1" s="455"/>
      <c r="CPV1" s="455"/>
      <c r="CPW1" s="455"/>
      <c r="CPX1" s="455"/>
      <c r="CPY1" s="455"/>
      <c r="CPZ1" s="455"/>
      <c r="CQA1" s="455"/>
      <c r="CQB1" s="455"/>
      <c r="CQC1" s="455"/>
      <c r="CQD1" s="455"/>
      <c r="CQE1" s="455"/>
      <c r="CQF1" s="455"/>
      <c r="CQG1" s="455"/>
      <c r="CQH1" s="455"/>
      <c r="CQI1" s="455"/>
      <c r="CQJ1" s="455"/>
      <c r="CQK1" s="455"/>
      <c r="CQL1" s="455"/>
      <c r="CQM1" s="455"/>
      <c r="CQN1" s="455"/>
      <c r="CQO1" s="455"/>
      <c r="CQP1" s="455"/>
      <c r="CQQ1" s="455"/>
      <c r="CQR1" s="455"/>
      <c r="CQS1" s="455"/>
      <c r="CQT1" s="455"/>
      <c r="CQU1" s="455"/>
      <c r="CQV1" s="455"/>
      <c r="CQW1" s="455"/>
      <c r="CQX1" s="455"/>
      <c r="CQY1" s="455"/>
      <c r="CQZ1" s="455"/>
      <c r="CRA1" s="455"/>
      <c r="CRB1" s="455"/>
      <c r="CRC1" s="455"/>
      <c r="CRD1" s="455"/>
      <c r="CRE1" s="455"/>
      <c r="CRF1" s="455"/>
      <c r="CRG1" s="455"/>
      <c r="CRH1" s="455"/>
      <c r="CRI1" s="455"/>
      <c r="CRJ1" s="455"/>
      <c r="CRK1" s="455"/>
      <c r="CRL1" s="455"/>
      <c r="CRM1" s="455"/>
      <c r="CRN1" s="455"/>
      <c r="CRO1" s="455"/>
      <c r="CRP1" s="455"/>
      <c r="CRQ1" s="455"/>
      <c r="CRR1" s="455"/>
      <c r="CRS1" s="455"/>
      <c r="CRT1" s="455"/>
      <c r="CRU1" s="455"/>
      <c r="CRV1" s="455"/>
      <c r="CRW1" s="455"/>
      <c r="CRX1" s="455"/>
      <c r="CRY1" s="455"/>
      <c r="CRZ1" s="455"/>
      <c r="CSA1" s="455"/>
      <c r="CSB1" s="455"/>
      <c r="CSC1" s="455"/>
      <c r="CSD1" s="455"/>
      <c r="CSE1" s="455"/>
      <c r="CSF1" s="455"/>
      <c r="CSG1" s="455"/>
      <c r="CSH1" s="455"/>
      <c r="CSI1" s="455"/>
      <c r="CSJ1" s="455"/>
      <c r="CSK1" s="455"/>
      <c r="CSL1" s="455"/>
      <c r="CSM1" s="455"/>
      <c r="CSN1" s="455"/>
      <c r="CSO1" s="455"/>
      <c r="CSP1" s="455"/>
      <c r="CSQ1" s="455"/>
      <c r="CSR1" s="455"/>
      <c r="CSS1" s="455"/>
      <c r="CST1" s="455"/>
      <c r="CSU1" s="455"/>
      <c r="CSV1" s="455"/>
      <c r="CSW1" s="455"/>
      <c r="CSX1" s="455"/>
      <c r="CSY1" s="455"/>
      <c r="CSZ1" s="455"/>
      <c r="CTA1" s="455"/>
      <c r="CTB1" s="455"/>
      <c r="CTC1" s="455"/>
      <c r="CTD1" s="455"/>
      <c r="CTE1" s="455"/>
      <c r="CTF1" s="455"/>
      <c r="CTG1" s="455"/>
      <c r="CTH1" s="455"/>
      <c r="CTI1" s="455"/>
      <c r="CTJ1" s="455"/>
      <c r="CTK1" s="455"/>
      <c r="CTL1" s="455"/>
      <c r="CTM1" s="455"/>
      <c r="CTN1" s="455"/>
      <c r="CTO1" s="455"/>
      <c r="CTP1" s="455"/>
      <c r="CTQ1" s="455"/>
      <c r="CTR1" s="455"/>
      <c r="CTS1" s="455"/>
      <c r="CTT1" s="455"/>
      <c r="CTU1" s="455"/>
      <c r="CTV1" s="455"/>
      <c r="CTW1" s="455"/>
      <c r="CTX1" s="455"/>
      <c r="CTY1" s="455"/>
      <c r="CTZ1" s="455"/>
      <c r="CUA1" s="455"/>
      <c r="CUB1" s="455"/>
      <c r="CUC1" s="455"/>
      <c r="CUD1" s="455"/>
      <c r="CUE1" s="455"/>
      <c r="CUF1" s="455"/>
      <c r="CUG1" s="455"/>
      <c r="CUH1" s="455"/>
      <c r="CUI1" s="455"/>
      <c r="CUJ1" s="455"/>
      <c r="CUK1" s="455"/>
      <c r="CUL1" s="455"/>
      <c r="CUM1" s="455"/>
      <c r="CUN1" s="455"/>
      <c r="CUO1" s="455"/>
      <c r="CUP1" s="455"/>
      <c r="CUQ1" s="455"/>
      <c r="CUR1" s="455"/>
      <c r="CUS1" s="455"/>
      <c r="CUT1" s="455"/>
      <c r="CUU1" s="455"/>
      <c r="CUV1" s="455"/>
      <c r="CUW1" s="455"/>
      <c r="CUX1" s="455"/>
      <c r="CUY1" s="455"/>
      <c r="CUZ1" s="455"/>
      <c r="CVA1" s="455"/>
      <c r="CVB1" s="455"/>
      <c r="CVC1" s="455"/>
      <c r="CVD1" s="455"/>
      <c r="CVE1" s="455"/>
      <c r="CVF1" s="455"/>
      <c r="CVG1" s="455"/>
      <c r="CVH1" s="455"/>
      <c r="CVI1" s="455"/>
      <c r="CVJ1" s="455"/>
      <c r="CVK1" s="455"/>
      <c r="CVL1" s="455"/>
      <c r="CVM1" s="455"/>
      <c r="CVN1" s="455"/>
      <c r="CVO1" s="455"/>
      <c r="CVP1" s="455"/>
      <c r="CVQ1" s="455"/>
      <c r="CVR1" s="455"/>
      <c r="CVS1" s="455"/>
      <c r="CVT1" s="455"/>
      <c r="CVU1" s="455"/>
      <c r="CVV1" s="455"/>
      <c r="CVW1" s="455"/>
      <c r="CVX1" s="455"/>
      <c r="CVY1" s="455"/>
      <c r="CVZ1" s="455"/>
      <c r="CWA1" s="455"/>
      <c r="CWB1" s="455"/>
      <c r="CWC1" s="455"/>
      <c r="CWD1" s="455"/>
      <c r="CWE1" s="455"/>
      <c r="CWF1" s="455"/>
      <c r="CWG1" s="455"/>
      <c r="CWH1" s="455"/>
      <c r="CWI1" s="455"/>
      <c r="CWJ1" s="455"/>
      <c r="CWK1" s="455"/>
      <c r="CWL1" s="455"/>
      <c r="CWM1" s="455"/>
      <c r="CWN1" s="455"/>
      <c r="CWO1" s="455"/>
      <c r="CWP1" s="455"/>
      <c r="CWQ1" s="455"/>
      <c r="CWR1" s="455"/>
      <c r="CWS1" s="455"/>
      <c r="CWT1" s="455"/>
      <c r="CWU1" s="455"/>
      <c r="CWV1" s="455"/>
      <c r="CWW1" s="455"/>
      <c r="CWX1" s="455"/>
      <c r="CWY1" s="455"/>
      <c r="CWZ1" s="455"/>
      <c r="CXA1" s="455"/>
      <c r="CXB1" s="455"/>
      <c r="CXC1" s="455"/>
      <c r="CXD1" s="455"/>
      <c r="CXE1" s="455"/>
      <c r="CXF1" s="455"/>
      <c r="CXG1" s="455"/>
      <c r="CXH1" s="455"/>
      <c r="CXI1" s="455"/>
      <c r="CXJ1" s="455"/>
      <c r="CXK1" s="455"/>
      <c r="CXL1" s="455"/>
      <c r="CXM1" s="455"/>
      <c r="CXN1" s="455"/>
      <c r="CXO1" s="455"/>
      <c r="CXP1" s="455"/>
      <c r="CXQ1" s="455"/>
      <c r="CXR1" s="455"/>
      <c r="CXS1" s="455"/>
      <c r="CXT1" s="455"/>
      <c r="CXU1" s="455"/>
      <c r="CXV1" s="455"/>
      <c r="CXW1" s="455"/>
      <c r="CXX1" s="455"/>
      <c r="CXY1" s="455"/>
      <c r="CXZ1" s="455"/>
      <c r="CYA1" s="455"/>
      <c r="CYB1" s="455"/>
      <c r="CYC1" s="455"/>
      <c r="CYD1" s="455"/>
      <c r="CYE1" s="455"/>
      <c r="CYF1" s="455"/>
      <c r="CYG1" s="455"/>
      <c r="CYH1" s="455"/>
      <c r="CYI1" s="455"/>
      <c r="CYJ1" s="455"/>
      <c r="CYK1" s="455"/>
      <c r="CYL1" s="455"/>
      <c r="CYM1" s="455"/>
      <c r="CYN1" s="455"/>
      <c r="CYO1" s="455"/>
      <c r="CYP1" s="455"/>
      <c r="CYQ1" s="455"/>
      <c r="CYR1" s="455"/>
      <c r="CYS1" s="455"/>
      <c r="CYT1" s="455"/>
      <c r="CYU1" s="455"/>
      <c r="CYV1" s="455"/>
      <c r="CYW1" s="455"/>
      <c r="CYX1" s="455"/>
      <c r="CYY1" s="455"/>
      <c r="CYZ1" s="455"/>
      <c r="CZA1" s="455"/>
      <c r="CZB1" s="455"/>
      <c r="CZC1" s="455"/>
      <c r="CZD1" s="455"/>
      <c r="CZE1" s="455"/>
      <c r="CZF1" s="455"/>
      <c r="CZG1" s="455"/>
      <c r="CZH1" s="455"/>
      <c r="CZI1" s="455"/>
      <c r="CZJ1" s="455"/>
      <c r="CZK1" s="455"/>
      <c r="CZL1" s="455"/>
      <c r="CZM1" s="455"/>
      <c r="CZN1" s="455"/>
      <c r="CZO1" s="455"/>
      <c r="CZP1" s="455"/>
      <c r="CZQ1" s="455"/>
      <c r="CZR1" s="455"/>
      <c r="CZS1" s="455"/>
      <c r="CZT1" s="455"/>
      <c r="CZU1" s="455"/>
      <c r="CZV1" s="455"/>
      <c r="CZW1" s="455"/>
      <c r="CZX1" s="455"/>
      <c r="CZY1" s="455"/>
      <c r="CZZ1" s="455"/>
      <c r="DAA1" s="455"/>
      <c r="DAB1" s="455"/>
      <c r="DAC1" s="455"/>
      <c r="DAD1" s="455"/>
      <c r="DAE1" s="455"/>
      <c r="DAF1" s="455"/>
      <c r="DAG1" s="455"/>
      <c r="DAH1" s="455"/>
      <c r="DAI1" s="455"/>
      <c r="DAJ1" s="455"/>
      <c r="DAK1" s="455"/>
      <c r="DAL1" s="455"/>
      <c r="DAM1" s="455"/>
      <c r="DAN1" s="455"/>
      <c r="DAO1" s="455"/>
      <c r="DAP1" s="455"/>
      <c r="DAQ1" s="455"/>
      <c r="DAR1" s="455"/>
      <c r="DAS1" s="455"/>
      <c r="DAT1" s="455"/>
      <c r="DAU1" s="455"/>
      <c r="DAV1" s="455"/>
      <c r="DAW1" s="455"/>
      <c r="DAX1" s="455"/>
      <c r="DAY1" s="455"/>
      <c r="DAZ1" s="455"/>
      <c r="DBA1" s="455"/>
      <c r="DBB1" s="455"/>
      <c r="DBC1" s="455"/>
      <c r="DBD1" s="455"/>
      <c r="DBE1" s="455"/>
      <c r="DBF1" s="455"/>
      <c r="DBG1" s="455"/>
      <c r="DBH1" s="455"/>
      <c r="DBI1" s="455"/>
      <c r="DBJ1" s="455"/>
      <c r="DBK1" s="455"/>
      <c r="DBL1" s="455"/>
      <c r="DBM1" s="455"/>
      <c r="DBN1" s="455"/>
      <c r="DBO1" s="455"/>
      <c r="DBP1" s="455"/>
      <c r="DBQ1" s="455"/>
      <c r="DBR1" s="455"/>
      <c r="DBS1" s="455"/>
      <c r="DBT1" s="455"/>
      <c r="DBU1" s="455"/>
      <c r="DBV1" s="455"/>
      <c r="DBW1" s="455"/>
      <c r="DBX1" s="455"/>
      <c r="DBY1" s="455"/>
      <c r="DBZ1" s="455"/>
      <c r="DCA1" s="455"/>
      <c r="DCB1" s="455"/>
      <c r="DCC1" s="455"/>
      <c r="DCD1" s="455"/>
      <c r="DCE1" s="455"/>
      <c r="DCF1" s="455"/>
      <c r="DCG1" s="455"/>
      <c r="DCH1" s="455"/>
      <c r="DCI1" s="455"/>
      <c r="DCJ1" s="455"/>
      <c r="DCK1" s="455"/>
      <c r="DCL1" s="455"/>
      <c r="DCM1" s="455"/>
      <c r="DCN1" s="455"/>
      <c r="DCO1" s="455"/>
      <c r="DCP1" s="455"/>
      <c r="DCQ1" s="455"/>
      <c r="DCR1" s="455"/>
      <c r="DCS1" s="455"/>
      <c r="DCT1" s="455"/>
      <c r="DCU1" s="455"/>
      <c r="DCV1" s="455"/>
      <c r="DCW1" s="455"/>
      <c r="DCX1" s="455"/>
      <c r="DCY1" s="455"/>
      <c r="DCZ1" s="455"/>
      <c r="DDA1" s="455"/>
      <c r="DDB1" s="455"/>
      <c r="DDC1" s="455"/>
      <c r="DDD1" s="455"/>
      <c r="DDE1" s="455"/>
      <c r="DDF1" s="455"/>
      <c r="DDG1" s="455"/>
      <c r="DDH1" s="455"/>
      <c r="DDI1" s="455"/>
      <c r="DDJ1" s="455"/>
      <c r="DDK1" s="455"/>
      <c r="DDL1" s="455"/>
      <c r="DDM1" s="455"/>
      <c r="DDN1" s="455"/>
      <c r="DDO1" s="455"/>
      <c r="DDP1" s="455"/>
      <c r="DDQ1" s="455"/>
      <c r="DDR1" s="455"/>
      <c r="DDS1" s="455"/>
      <c r="DDT1" s="455"/>
      <c r="DDU1" s="455"/>
      <c r="DDV1" s="455"/>
      <c r="DDW1" s="455"/>
      <c r="DDX1" s="455"/>
      <c r="DDY1" s="455"/>
      <c r="DDZ1" s="455"/>
      <c r="DEA1" s="455"/>
      <c r="DEB1" s="455"/>
      <c r="DEC1" s="455"/>
      <c r="DED1" s="455"/>
      <c r="DEE1" s="455"/>
      <c r="DEF1" s="455"/>
      <c r="DEG1" s="455"/>
      <c r="DEH1" s="455"/>
      <c r="DEI1" s="455"/>
      <c r="DEJ1" s="455"/>
      <c r="DEK1" s="455"/>
      <c r="DEL1" s="455"/>
      <c r="DEM1" s="455"/>
      <c r="DEN1" s="455"/>
      <c r="DEO1" s="455"/>
      <c r="DEP1" s="455"/>
      <c r="DEQ1" s="455"/>
      <c r="DER1" s="455"/>
      <c r="DES1" s="455"/>
      <c r="DET1" s="455"/>
      <c r="DEU1" s="455"/>
      <c r="DEV1" s="455"/>
      <c r="DEW1" s="455"/>
      <c r="DEX1" s="455"/>
      <c r="DEY1" s="455"/>
      <c r="DEZ1" s="455"/>
      <c r="DFA1" s="455"/>
      <c r="DFB1" s="455"/>
      <c r="DFC1" s="455"/>
      <c r="DFD1" s="455"/>
      <c r="DFE1" s="455"/>
      <c r="DFF1" s="455"/>
      <c r="DFG1" s="455"/>
      <c r="DFH1" s="455"/>
      <c r="DFI1" s="455"/>
      <c r="DFJ1" s="455"/>
      <c r="DFK1" s="455"/>
      <c r="DFL1" s="455"/>
      <c r="DFM1" s="455"/>
      <c r="DFN1" s="455"/>
      <c r="DFO1" s="455"/>
      <c r="DFP1" s="455"/>
      <c r="DFQ1" s="455"/>
      <c r="DFR1" s="455"/>
      <c r="DFS1" s="455"/>
      <c r="DFT1" s="455"/>
      <c r="DFU1" s="455"/>
      <c r="DFV1" s="455"/>
      <c r="DFW1" s="455"/>
      <c r="DFX1" s="455"/>
      <c r="DFY1" s="455"/>
      <c r="DFZ1" s="455"/>
      <c r="DGA1" s="455"/>
      <c r="DGB1" s="455"/>
      <c r="DGC1" s="455"/>
      <c r="DGD1" s="455"/>
      <c r="DGE1" s="455"/>
      <c r="DGF1" s="455"/>
      <c r="DGG1" s="455"/>
      <c r="DGH1" s="455"/>
      <c r="DGI1" s="455"/>
      <c r="DGJ1" s="455"/>
      <c r="DGK1" s="455"/>
      <c r="DGL1" s="455"/>
      <c r="DGM1" s="455"/>
      <c r="DGN1" s="455"/>
      <c r="DGO1" s="455"/>
      <c r="DGP1" s="455"/>
      <c r="DGQ1" s="455"/>
      <c r="DGR1" s="455"/>
      <c r="DGS1" s="455"/>
      <c r="DGT1" s="455"/>
      <c r="DGU1" s="455"/>
      <c r="DGV1" s="455"/>
      <c r="DGW1" s="455"/>
      <c r="DGX1" s="455"/>
      <c r="DGY1" s="455"/>
      <c r="DGZ1" s="455"/>
      <c r="DHA1" s="455"/>
      <c r="DHB1" s="455"/>
      <c r="DHC1" s="455"/>
      <c r="DHD1" s="455"/>
      <c r="DHE1" s="455"/>
      <c r="DHF1" s="455"/>
      <c r="DHG1" s="455"/>
      <c r="DHH1" s="455"/>
      <c r="DHI1" s="455"/>
      <c r="DHJ1" s="455"/>
      <c r="DHK1" s="455"/>
      <c r="DHL1" s="455"/>
      <c r="DHM1" s="455"/>
      <c r="DHN1" s="455"/>
      <c r="DHO1" s="455"/>
      <c r="DHP1" s="455"/>
      <c r="DHQ1" s="455"/>
      <c r="DHR1" s="455"/>
      <c r="DHS1" s="455"/>
      <c r="DHT1" s="455"/>
      <c r="DHU1" s="455"/>
      <c r="DHV1" s="455"/>
      <c r="DHW1" s="455"/>
      <c r="DHX1" s="455"/>
      <c r="DHY1" s="455"/>
      <c r="DHZ1" s="455"/>
      <c r="DIA1" s="455"/>
      <c r="DIB1" s="455"/>
      <c r="DIC1" s="455"/>
      <c r="DID1" s="455"/>
      <c r="DIE1" s="455"/>
      <c r="DIF1" s="455"/>
      <c r="DIG1" s="455"/>
      <c r="DIH1" s="455"/>
      <c r="DII1" s="455"/>
      <c r="DIJ1" s="455"/>
      <c r="DIK1" s="455"/>
      <c r="DIL1" s="455"/>
      <c r="DIM1" s="455"/>
      <c r="DIN1" s="455"/>
      <c r="DIO1" s="455"/>
      <c r="DIP1" s="455"/>
      <c r="DIQ1" s="455"/>
      <c r="DIR1" s="455"/>
      <c r="DIS1" s="455"/>
      <c r="DIT1" s="455"/>
      <c r="DIU1" s="455"/>
      <c r="DIV1" s="455"/>
      <c r="DIW1" s="455"/>
      <c r="DIX1" s="455"/>
      <c r="DIY1" s="455"/>
      <c r="DIZ1" s="455"/>
      <c r="DJA1" s="455"/>
      <c r="DJB1" s="455"/>
      <c r="DJC1" s="455"/>
      <c r="DJD1" s="455"/>
      <c r="DJE1" s="455"/>
      <c r="DJF1" s="455"/>
      <c r="DJG1" s="455"/>
      <c r="DJH1" s="455"/>
      <c r="DJI1" s="455"/>
      <c r="DJJ1" s="455"/>
      <c r="DJK1" s="455"/>
      <c r="DJL1" s="455"/>
      <c r="DJM1" s="455"/>
      <c r="DJN1" s="455"/>
      <c r="DJO1" s="455"/>
      <c r="DJP1" s="455"/>
      <c r="DJQ1" s="455"/>
      <c r="DJR1" s="455"/>
      <c r="DJS1" s="455"/>
      <c r="DJT1" s="455"/>
      <c r="DJU1" s="455"/>
      <c r="DJV1" s="455"/>
      <c r="DJW1" s="455"/>
      <c r="DJX1" s="455"/>
      <c r="DJY1" s="455"/>
      <c r="DJZ1" s="455"/>
      <c r="DKA1" s="455"/>
      <c r="DKB1" s="455"/>
      <c r="DKC1" s="455"/>
      <c r="DKD1" s="455"/>
      <c r="DKE1" s="455"/>
      <c r="DKF1" s="455"/>
      <c r="DKG1" s="455"/>
      <c r="DKH1" s="455"/>
      <c r="DKI1" s="455"/>
      <c r="DKJ1" s="455"/>
      <c r="DKK1" s="455"/>
      <c r="DKL1" s="455"/>
      <c r="DKM1" s="455"/>
      <c r="DKN1" s="455"/>
      <c r="DKO1" s="455"/>
      <c r="DKP1" s="455"/>
      <c r="DKQ1" s="455"/>
      <c r="DKR1" s="455"/>
      <c r="DKS1" s="455"/>
      <c r="DKT1" s="455"/>
      <c r="DKU1" s="455"/>
      <c r="DKV1" s="455"/>
      <c r="DKW1" s="455"/>
      <c r="DKX1" s="455"/>
      <c r="DKY1" s="455"/>
      <c r="DKZ1" s="455"/>
      <c r="DLA1" s="455"/>
      <c r="DLB1" s="455"/>
      <c r="DLC1" s="455"/>
      <c r="DLD1" s="455"/>
      <c r="DLE1" s="455"/>
      <c r="DLF1" s="455"/>
      <c r="DLG1" s="455"/>
      <c r="DLH1" s="455"/>
      <c r="DLI1" s="455"/>
      <c r="DLJ1" s="455"/>
      <c r="DLK1" s="455"/>
      <c r="DLL1" s="455"/>
      <c r="DLM1" s="455"/>
      <c r="DLN1" s="455"/>
      <c r="DLO1" s="455"/>
      <c r="DLP1" s="455"/>
      <c r="DLQ1" s="455"/>
      <c r="DLR1" s="455"/>
      <c r="DLS1" s="455"/>
      <c r="DLT1" s="455"/>
      <c r="DLU1" s="455"/>
      <c r="DLV1" s="455"/>
      <c r="DLW1" s="455"/>
      <c r="DLX1" s="455"/>
      <c r="DLY1" s="455"/>
      <c r="DLZ1" s="455"/>
      <c r="DMA1" s="455"/>
      <c r="DMB1" s="455"/>
      <c r="DMC1" s="455"/>
      <c r="DMD1" s="455"/>
      <c r="DME1" s="455"/>
      <c r="DMF1" s="455"/>
      <c r="DMG1" s="455"/>
      <c r="DMH1" s="455"/>
      <c r="DMI1" s="455"/>
      <c r="DMJ1" s="455"/>
      <c r="DMK1" s="455"/>
      <c r="DML1" s="455"/>
      <c r="DMM1" s="455"/>
      <c r="DMN1" s="455"/>
      <c r="DMO1" s="455"/>
      <c r="DMP1" s="455"/>
      <c r="DMQ1" s="455"/>
      <c r="DMR1" s="455"/>
      <c r="DMS1" s="455"/>
      <c r="DMT1" s="455"/>
      <c r="DMU1" s="455"/>
      <c r="DMV1" s="455"/>
      <c r="DMW1" s="455"/>
      <c r="DMX1" s="455"/>
      <c r="DMY1" s="455"/>
      <c r="DMZ1" s="455"/>
      <c r="DNA1" s="455"/>
      <c r="DNB1" s="455"/>
      <c r="DNC1" s="455"/>
      <c r="DNE1" s="455"/>
      <c r="DNF1" s="455"/>
      <c r="DNG1" s="455"/>
      <c r="DNH1" s="455"/>
      <c r="DNI1" s="455"/>
      <c r="DNJ1" s="455"/>
      <c r="DNK1" s="455"/>
      <c r="DNL1" s="455"/>
      <c r="DNM1" s="455"/>
      <c r="DNN1" s="455"/>
      <c r="DNO1" s="455"/>
      <c r="DNP1" s="455"/>
      <c r="DNQ1" s="455"/>
      <c r="DNR1" s="455"/>
      <c r="DNS1" s="455"/>
      <c r="DNT1" s="455"/>
      <c r="DNU1" s="455"/>
      <c r="DNV1" s="455"/>
      <c r="DNW1" s="455"/>
      <c r="DNX1" s="455"/>
      <c r="DNY1" s="455"/>
      <c r="DNZ1" s="455"/>
      <c r="DOA1" s="455"/>
      <c r="DOB1" s="455"/>
      <c r="DOC1" s="455"/>
      <c r="DOD1" s="455"/>
      <c r="DOE1" s="455"/>
      <c r="DOF1" s="455"/>
      <c r="DOG1" s="455"/>
      <c r="DOH1" s="455"/>
      <c r="DOI1" s="455"/>
      <c r="DOJ1" s="455"/>
      <c r="DOK1" s="455"/>
      <c r="DOL1" s="455"/>
      <c r="DOM1" s="455"/>
      <c r="DON1" s="455"/>
      <c r="DOO1" s="455"/>
      <c r="DOP1" s="455"/>
      <c r="DOQ1" s="455"/>
      <c r="DOR1" s="455"/>
      <c r="DOS1" s="455"/>
      <c r="DOT1" s="455"/>
      <c r="DOU1" s="455"/>
      <c r="DOV1" s="455"/>
      <c r="DOW1" s="455"/>
      <c r="DOX1" s="455"/>
      <c r="DOY1" s="455"/>
      <c r="DOZ1" s="455"/>
      <c r="DPA1" s="455"/>
      <c r="DPB1" s="455"/>
      <c r="DPC1" s="455"/>
      <c r="DPD1" s="455"/>
      <c r="DPE1" s="455"/>
      <c r="DPF1" s="455"/>
      <c r="DPG1" s="455"/>
      <c r="DPH1" s="455"/>
      <c r="DPI1" s="455"/>
      <c r="DPJ1" s="455"/>
      <c r="DPK1" s="455"/>
      <c r="DPL1" s="455"/>
      <c r="DPM1" s="455"/>
      <c r="DPN1" s="455"/>
      <c r="DPO1" s="455"/>
      <c r="DPP1" s="455"/>
      <c r="DPQ1" s="455"/>
      <c r="DPR1" s="455"/>
      <c r="DPS1" s="455"/>
      <c r="DPT1" s="455"/>
      <c r="DPU1" s="455"/>
      <c r="DPV1" s="455"/>
      <c r="DPW1" s="455"/>
      <c r="DPX1" s="455"/>
      <c r="DPY1" s="455"/>
      <c r="DPZ1" s="455"/>
      <c r="DQA1" s="455"/>
      <c r="DQB1" s="455"/>
      <c r="DQC1" s="455"/>
      <c r="DQD1" s="455"/>
      <c r="DQE1" s="455"/>
      <c r="DQF1" s="455"/>
      <c r="DQG1" s="455"/>
      <c r="DQH1" s="455"/>
      <c r="DQI1" s="455"/>
      <c r="DQJ1" s="455"/>
      <c r="DQK1" s="455"/>
      <c r="DQL1" s="455"/>
      <c r="DQM1" s="455"/>
      <c r="DQN1" s="455"/>
      <c r="DQO1" s="455"/>
      <c r="DQP1" s="455"/>
      <c r="DQQ1" s="455"/>
      <c r="DQR1" s="455"/>
      <c r="DQS1" s="455"/>
      <c r="DQT1" s="455"/>
      <c r="DQU1" s="455"/>
      <c r="DQV1" s="455"/>
      <c r="DQW1" s="455"/>
      <c r="DQX1" s="455"/>
      <c r="DQY1" s="455"/>
      <c r="DQZ1" s="455"/>
      <c r="DRA1" s="455"/>
      <c r="DRB1" s="455"/>
      <c r="DRC1" s="455"/>
      <c r="DRD1" s="455"/>
      <c r="DRE1" s="455"/>
      <c r="DRF1" s="455"/>
      <c r="DRG1" s="455"/>
      <c r="DRH1" s="455"/>
      <c r="DRI1" s="455"/>
      <c r="DRJ1" s="455"/>
      <c r="DRK1" s="455"/>
      <c r="DRL1" s="455"/>
      <c r="DRM1" s="455"/>
      <c r="DRN1" s="455"/>
      <c r="DRO1" s="455"/>
      <c r="DRP1" s="455"/>
      <c r="DRQ1" s="455"/>
      <c r="DRR1" s="455"/>
      <c r="DRS1" s="455"/>
      <c r="DRT1" s="455"/>
      <c r="DRU1" s="455"/>
      <c r="DRV1" s="455"/>
      <c r="DRW1" s="455"/>
      <c r="DRX1" s="455"/>
      <c r="DRY1" s="455"/>
      <c r="DRZ1" s="455"/>
      <c r="DSA1" s="455"/>
      <c r="DSB1" s="455"/>
      <c r="DSC1" s="455"/>
      <c r="DSD1" s="455"/>
      <c r="DSE1" s="455"/>
      <c r="DSF1" s="455"/>
      <c r="DSG1" s="455"/>
      <c r="DSH1" s="455"/>
      <c r="DSI1" s="455"/>
      <c r="DSJ1" s="455"/>
      <c r="DSK1" s="455"/>
      <c r="DSL1" s="455"/>
      <c r="DSM1" s="455"/>
      <c r="DSN1" s="455"/>
      <c r="DSO1" s="455"/>
      <c r="DSP1" s="455"/>
      <c r="DSQ1" s="455"/>
      <c r="DSR1" s="455"/>
      <c r="DSS1" s="455"/>
      <c r="DST1" s="455"/>
      <c r="DSU1" s="455"/>
      <c r="DSV1" s="455"/>
      <c r="DSW1" s="455"/>
      <c r="DSX1" s="455"/>
      <c r="DSY1" s="455"/>
      <c r="DSZ1" s="455"/>
      <c r="DTA1" s="455"/>
      <c r="DTB1" s="455"/>
      <c r="DTC1" s="455"/>
      <c r="DTD1" s="455"/>
      <c r="DTE1" s="455"/>
      <c r="DTF1" s="455"/>
      <c r="DTG1" s="455"/>
      <c r="DTH1" s="455"/>
      <c r="DTI1" s="455"/>
      <c r="DTJ1" s="455"/>
      <c r="DTK1" s="455"/>
      <c r="DTL1" s="455"/>
      <c r="DTM1" s="455"/>
      <c r="DTN1" s="455"/>
      <c r="DTO1" s="455"/>
      <c r="DTP1" s="455"/>
      <c r="DTQ1" s="455"/>
      <c r="DTR1" s="455"/>
      <c r="DTS1" s="455"/>
      <c r="DTT1" s="455"/>
      <c r="DTU1" s="455"/>
      <c r="DTV1" s="455"/>
      <c r="DTW1" s="455"/>
      <c r="DTX1" s="455"/>
      <c r="DTY1" s="455"/>
      <c r="DTZ1" s="455"/>
      <c r="DUA1" s="455"/>
      <c r="DUB1" s="455"/>
      <c r="DUC1" s="455"/>
      <c r="DUD1" s="455"/>
      <c r="DUE1" s="455"/>
      <c r="DUF1" s="455"/>
      <c r="DUG1" s="455"/>
      <c r="DUH1" s="455"/>
      <c r="DUI1" s="455"/>
      <c r="DUJ1" s="455"/>
      <c r="DUK1" s="455"/>
      <c r="DUL1" s="455"/>
      <c r="DUM1" s="455"/>
      <c r="DUN1" s="455"/>
      <c r="DUO1" s="455"/>
      <c r="DUP1" s="455"/>
      <c r="DUQ1" s="455"/>
      <c r="DUR1" s="455"/>
      <c r="DUS1" s="455"/>
      <c r="DUT1" s="455"/>
      <c r="DUU1" s="455"/>
      <c r="DUV1" s="455"/>
      <c r="DUW1" s="455"/>
      <c r="DUX1" s="455"/>
      <c r="DUY1" s="455"/>
      <c r="DUZ1" s="455"/>
      <c r="DVA1" s="455"/>
      <c r="DVB1" s="455"/>
      <c r="DVC1" s="455"/>
      <c r="DVD1" s="455"/>
      <c r="DVE1" s="455"/>
      <c r="DVF1" s="455"/>
      <c r="DVG1" s="455"/>
      <c r="DVH1" s="455"/>
      <c r="DVI1" s="455"/>
      <c r="DVJ1" s="455"/>
      <c r="DVK1" s="455"/>
      <c r="DVL1" s="455"/>
      <c r="DVM1" s="455"/>
      <c r="DVN1" s="455"/>
      <c r="DVO1" s="455"/>
      <c r="DVP1" s="455"/>
      <c r="DVQ1" s="455"/>
      <c r="DVR1" s="455"/>
      <c r="DVS1" s="455"/>
      <c r="DVT1" s="455"/>
      <c r="DVU1" s="455"/>
      <c r="DVV1" s="455"/>
      <c r="DVW1" s="455"/>
      <c r="DVX1" s="455"/>
      <c r="DVY1" s="455"/>
      <c r="DVZ1" s="455"/>
      <c r="DWA1" s="455"/>
      <c r="DWB1" s="455"/>
      <c r="DWC1" s="455"/>
      <c r="DWD1" s="455"/>
      <c r="DWE1" s="455"/>
      <c r="DWF1" s="455"/>
      <c r="DWG1" s="455"/>
      <c r="DWH1" s="455"/>
      <c r="DWI1" s="455"/>
      <c r="DWJ1" s="455"/>
      <c r="DWK1" s="455"/>
      <c r="DWL1" s="455"/>
      <c r="DWM1" s="455"/>
      <c r="DWN1" s="455"/>
      <c r="DWO1" s="455"/>
      <c r="DWP1" s="455"/>
      <c r="DWQ1" s="455"/>
      <c r="DWR1" s="455"/>
      <c r="DWS1" s="455"/>
      <c r="DWT1" s="455"/>
      <c r="DWU1" s="455"/>
      <c r="DWV1" s="455"/>
      <c r="DWW1" s="455"/>
      <c r="DWX1" s="455"/>
      <c r="DWY1" s="455"/>
      <c r="DWZ1" s="455"/>
      <c r="DXA1" s="455"/>
      <c r="DXB1" s="455"/>
      <c r="DXC1" s="455"/>
      <c r="DXD1" s="455"/>
      <c r="DXE1" s="455"/>
      <c r="DXF1" s="455"/>
      <c r="DXG1" s="455"/>
      <c r="DXH1" s="455"/>
      <c r="DXI1" s="455"/>
      <c r="DXJ1" s="455"/>
      <c r="DXK1" s="455"/>
      <c r="DXL1" s="455"/>
      <c r="DXM1" s="455"/>
      <c r="DXN1" s="455"/>
      <c r="DXO1" s="455"/>
      <c r="DXP1" s="455"/>
      <c r="DXQ1" s="455"/>
      <c r="DXR1" s="455"/>
      <c r="DXS1" s="455"/>
      <c r="DXT1" s="455"/>
      <c r="DXU1" s="455"/>
      <c r="DXV1" s="455"/>
      <c r="DXW1" s="455"/>
      <c r="DXX1" s="455"/>
      <c r="DXY1" s="455"/>
      <c r="DXZ1" s="455"/>
      <c r="DYA1" s="455"/>
      <c r="DYB1" s="455"/>
      <c r="DYC1" s="455"/>
      <c r="DYD1" s="455"/>
      <c r="DYE1" s="455"/>
      <c r="DYF1" s="455"/>
      <c r="DYG1" s="455"/>
      <c r="DYH1" s="455"/>
      <c r="DYI1" s="455"/>
      <c r="DYJ1" s="455"/>
      <c r="DYK1" s="455"/>
      <c r="DYL1" s="455"/>
      <c r="DYM1" s="455"/>
      <c r="DYN1" s="455"/>
      <c r="DYO1" s="455"/>
      <c r="DYP1" s="455"/>
      <c r="DYQ1" s="455"/>
      <c r="DYR1" s="455"/>
      <c r="DYS1" s="455"/>
      <c r="DYT1" s="455"/>
      <c r="DYU1" s="455"/>
      <c r="DYV1" s="455"/>
      <c r="DYW1" s="455"/>
      <c r="DYX1" s="455"/>
      <c r="DYY1" s="455"/>
      <c r="DYZ1" s="455"/>
      <c r="DZA1" s="455"/>
      <c r="DZB1" s="455"/>
      <c r="DZC1" s="455"/>
      <c r="DZD1" s="455"/>
      <c r="DZE1" s="455"/>
      <c r="DZF1" s="455"/>
      <c r="DZG1" s="455"/>
      <c r="DZH1" s="455"/>
      <c r="DZI1" s="455"/>
      <c r="DZJ1" s="455"/>
      <c r="DZK1" s="455"/>
      <c r="DZL1" s="455"/>
      <c r="DZM1" s="455"/>
      <c r="DZN1" s="455"/>
      <c r="DZO1" s="455"/>
      <c r="DZP1" s="455"/>
      <c r="DZQ1" s="455"/>
      <c r="DZR1" s="455"/>
      <c r="DZS1" s="455"/>
      <c r="DZT1" s="455"/>
      <c r="DZU1" s="455"/>
      <c r="DZV1" s="455"/>
      <c r="DZW1" s="455"/>
      <c r="DZX1" s="455"/>
      <c r="DZY1" s="455"/>
      <c r="DZZ1" s="455"/>
      <c r="EAA1" s="455"/>
      <c r="EAB1" s="455"/>
      <c r="EAC1" s="455"/>
      <c r="EAD1" s="455"/>
      <c r="EAE1" s="455"/>
      <c r="EAF1" s="455"/>
      <c r="EAG1" s="455"/>
      <c r="EAH1" s="455"/>
      <c r="EAI1" s="455"/>
      <c r="EAJ1" s="455"/>
      <c r="EAK1" s="455"/>
      <c r="EAL1" s="455"/>
      <c r="EAM1" s="455"/>
      <c r="EAN1" s="455"/>
      <c r="EAO1" s="455"/>
      <c r="EAP1" s="455"/>
      <c r="EAQ1" s="455"/>
      <c r="EAR1" s="455"/>
      <c r="EAS1" s="455"/>
      <c r="EAT1" s="455"/>
      <c r="EAU1" s="455"/>
      <c r="EAV1" s="455"/>
      <c r="EAW1" s="455"/>
      <c r="EAX1" s="455"/>
      <c r="EAY1" s="455"/>
      <c r="EAZ1" s="455"/>
      <c r="EBA1" s="455"/>
      <c r="EBB1" s="455"/>
      <c r="EBC1" s="455"/>
      <c r="EBD1" s="455"/>
      <c r="EBE1" s="455"/>
      <c r="EBF1" s="455"/>
      <c r="EBG1" s="455"/>
      <c r="EBH1" s="455"/>
      <c r="EBI1" s="455"/>
      <c r="EBJ1" s="455"/>
      <c r="EBK1" s="455"/>
      <c r="EBL1" s="455"/>
      <c r="EBM1" s="455"/>
      <c r="EBN1" s="455"/>
      <c r="EBO1" s="455"/>
      <c r="EBP1" s="455"/>
      <c r="EBQ1" s="455"/>
      <c r="EBR1" s="455"/>
      <c r="EBS1" s="455"/>
      <c r="EBT1" s="455"/>
      <c r="EBU1" s="455"/>
      <c r="EBV1" s="455"/>
      <c r="EBW1" s="455"/>
      <c r="EBX1" s="455"/>
      <c r="EBY1" s="455"/>
      <c r="EBZ1" s="455"/>
      <c r="ECA1" s="455"/>
      <c r="ECB1" s="455"/>
      <c r="ECC1" s="455"/>
      <c r="ECD1" s="455"/>
      <c r="ECE1" s="455"/>
      <c r="ECF1" s="455"/>
      <c r="ECG1" s="455"/>
      <c r="ECH1" s="455"/>
      <c r="ECI1" s="455"/>
      <c r="ECJ1" s="455"/>
      <c r="ECK1" s="455"/>
      <c r="ECL1" s="455"/>
      <c r="ECM1" s="455"/>
      <c r="ECN1" s="455"/>
      <c r="ECO1" s="455"/>
      <c r="ECP1" s="455"/>
      <c r="ECQ1" s="455"/>
      <c r="ECR1" s="455"/>
      <c r="ECS1" s="455"/>
      <c r="ECT1" s="455"/>
      <c r="ECU1" s="455"/>
      <c r="ECV1" s="455"/>
      <c r="ECW1" s="455"/>
      <c r="ECX1" s="455"/>
      <c r="ECY1" s="455"/>
      <c r="ECZ1" s="455"/>
      <c r="EDA1" s="455"/>
      <c r="EDB1" s="455"/>
      <c r="EDC1" s="455"/>
      <c r="EDD1" s="455"/>
      <c r="EDE1" s="455"/>
      <c r="EDF1" s="455"/>
      <c r="EDG1" s="455"/>
      <c r="EDH1" s="455"/>
      <c r="EDI1" s="455"/>
      <c r="EDJ1" s="455"/>
      <c r="EDK1" s="455"/>
      <c r="EDL1" s="455"/>
      <c r="EDM1" s="455"/>
      <c r="EDN1" s="455"/>
      <c r="EDO1" s="455"/>
      <c r="EDP1" s="455"/>
      <c r="EDQ1" s="455"/>
      <c r="EDR1" s="455"/>
      <c r="EDS1" s="455"/>
      <c r="EDT1" s="455"/>
      <c r="EDU1" s="455"/>
      <c r="EDV1" s="455"/>
      <c r="EDW1" s="455"/>
      <c r="EDX1" s="455"/>
      <c r="EDY1" s="455"/>
      <c r="EDZ1" s="455"/>
      <c r="EEA1" s="455"/>
      <c r="EEB1" s="455"/>
      <c r="EEC1" s="455"/>
      <c r="EED1" s="455"/>
      <c r="EEE1" s="455"/>
      <c r="EEF1" s="455"/>
      <c r="EEG1" s="455"/>
      <c r="EEH1" s="455"/>
      <c r="EEI1" s="455"/>
      <c r="EEJ1" s="455"/>
      <c r="EEK1" s="455"/>
      <c r="EEL1" s="455"/>
      <c r="EEM1" s="455"/>
      <c r="EEN1" s="455"/>
      <c r="EEO1" s="455"/>
      <c r="EEP1" s="455"/>
      <c r="EEQ1" s="455"/>
      <c r="EER1" s="455"/>
      <c r="EES1" s="455"/>
      <c r="EET1" s="455"/>
      <c r="EEU1" s="455"/>
      <c r="EEV1" s="455"/>
      <c r="EEW1" s="455"/>
      <c r="EEX1" s="455"/>
      <c r="EEY1" s="455"/>
      <c r="EEZ1" s="455"/>
      <c r="EFA1" s="455"/>
      <c r="EFB1" s="455"/>
      <c r="EFC1" s="455"/>
      <c r="EFD1" s="455"/>
      <c r="EFE1" s="455"/>
      <c r="EFF1" s="455"/>
      <c r="EFG1" s="455"/>
      <c r="EFH1" s="455"/>
      <c r="EFI1" s="455"/>
      <c r="EFJ1" s="455"/>
      <c r="EFK1" s="455"/>
      <c r="EFL1" s="455"/>
      <c r="EFM1" s="455"/>
      <c r="EFN1" s="455"/>
      <c r="EFO1" s="455"/>
      <c r="EFP1" s="455"/>
      <c r="EFQ1" s="455"/>
      <c r="EFR1" s="455"/>
      <c r="EFS1" s="455"/>
      <c r="EFT1" s="455"/>
      <c r="EFU1" s="455"/>
      <c r="EFV1" s="455"/>
      <c r="EFW1" s="455"/>
      <c r="EFX1" s="455"/>
      <c r="EFY1" s="455"/>
      <c r="EFZ1" s="455"/>
      <c r="EGA1" s="455"/>
      <c r="EGB1" s="455"/>
      <c r="EGC1" s="455"/>
      <c r="EGD1" s="455"/>
      <c r="EGE1" s="455"/>
      <c r="EGF1" s="455"/>
      <c r="EGG1" s="455"/>
      <c r="EGH1" s="455"/>
      <c r="EGI1" s="455"/>
      <c r="EGJ1" s="455"/>
      <c r="EGK1" s="455"/>
      <c r="EGL1" s="455"/>
      <c r="EGM1" s="455"/>
      <c r="EGN1" s="455"/>
      <c r="EGO1" s="455"/>
      <c r="EGP1" s="455"/>
      <c r="EGQ1" s="455"/>
      <c r="EGR1" s="455"/>
      <c r="EGS1" s="455"/>
      <c r="EGT1" s="455"/>
      <c r="EGU1" s="455"/>
      <c r="EGV1" s="455"/>
      <c r="EGW1" s="455"/>
      <c r="EGX1" s="455"/>
      <c r="EGY1" s="455"/>
      <c r="EGZ1" s="455"/>
      <c r="EHA1" s="455"/>
      <c r="EHB1" s="455"/>
      <c r="EHC1" s="455"/>
      <c r="EHD1" s="455"/>
      <c r="EHE1" s="455"/>
      <c r="EHF1" s="455"/>
      <c r="EHG1" s="455"/>
      <c r="EHH1" s="455"/>
      <c r="EHI1" s="455"/>
      <c r="EHJ1" s="455"/>
      <c r="EHK1" s="455"/>
      <c r="EHL1" s="455"/>
      <c r="EHM1" s="455"/>
      <c r="EHN1" s="455"/>
      <c r="EHO1" s="455"/>
      <c r="EHP1" s="455"/>
      <c r="EHQ1" s="455"/>
      <c r="EHR1" s="455"/>
      <c r="EHS1" s="455"/>
      <c r="EHT1" s="455"/>
      <c r="EHU1" s="455"/>
      <c r="EHV1" s="455"/>
      <c r="EHW1" s="455"/>
      <c r="EHX1" s="455"/>
      <c r="EHY1" s="455"/>
      <c r="EHZ1" s="455"/>
      <c r="EIA1" s="455"/>
      <c r="EIB1" s="455"/>
      <c r="EIC1" s="455"/>
      <c r="EID1" s="455"/>
      <c r="EIE1" s="455"/>
      <c r="EIF1" s="455"/>
      <c r="EIG1" s="455"/>
      <c r="EIH1" s="455"/>
      <c r="EII1" s="455"/>
      <c r="EIJ1" s="455"/>
      <c r="EIK1" s="455"/>
      <c r="EIL1" s="455"/>
      <c r="EIM1" s="455"/>
      <c r="EIN1" s="455"/>
      <c r="EIO1" s="455"/>
      <c r="EIP1" s="455"/>
      <c r="EIQ1" s="455"/>
      <c r="EIR1" s="455"/>
      <c r="EIS1" s="455"/>
      <c r="EIT1" s="455"/>
      <c r="EIU1" s="455"/>
      <c r="EIV1" s="455"/>
      <c r="EIW1" s="455"/>
      <c r="EIX1" s="455"/>
      <c r="EIY1" s="455"/>
      <c r="EIZ1" s="455"/>
      <c r="EJA1" s="455"/>
      <c r="EJB1" s="455"/>
      <c r="EJC1" s="455"/>
      <c r="EJD1" s="455"/>
      <c r="EJE1" s="455"/>
      <c r="EJF1" s="455"/>
      <c r="EJG1" s="455"/>
      <c r="EJH1" s="455"/>
      <c r="EJI1" s="455"/>
      <c r="EJJ1" s="455"/>
      <c r="EJK1" s="455"/>
      <c r="EJL1" s="455"/>
      <c r="EJM1" s="455"/>
      <c r="EJN1" s="455"/>
      <c r="EJO1" s="455"/>
      <c r="EJP1" s="455"/>
      <c r="EJQ1" s="455"/>
      <c r="EJR1" s="455"/>
      <c r="EJS1" s="455"/>
      <c r="EJT1" s="455"/>
      <c r="EJU1" s="455"/>
      <c r="EJV1" s="455"/>
      <c r="EJW1" s="455"/>
      <c r="EJX1" s="455"/>
      <c r="EJY1" s="455"/>
      <c r="EJZ1" s="455"/>
      <c r="EKA1" s="455"/>
      <c r="EKB1" s="455"/>
      <c r="EKC1" s="455"/>
      <c r="EKD1" s="455"/>
      <c r="EKE1" s="455"/>
      <c r="EKF1" s="455"/>
      <c r="EKG1" s="455"/>
      <c r="EKH1" s="455"/>
      <c r="EKI1" s="455"/>
      <c r="EKJ1" s="455"/>
      <c r="EKK1" s="455"/>
      <c r="EKL1" s="455"/>
      <c r="EKM1" s="455"/>
      <c r="EKN1" s="455"/>
      <c r="EKO1" s="455"/>
      <c r="EKP1" s="455"/>
      <c r="EKQ1" s="455"/>
      <c r="EKR1" s="455"/>
      <c r="EKS1" s="455"/>
      <c r="EKT1" s="455"/>
      <c r="EKU1" s="455"/>
      <c r="EKV1" s="455"/>
      <c r="EKW1" s="455"/>
      <c r="EKX1" s="455"/>
      <c r="EKY1" s="455"/>
      <c r="EKZ1" s="455"/>
      <c r="ELA1" s="455"/>
      <c r="ELB1" s="455"/>
      <c r="ELC1" s="455"/>
      <c r="ELD1" s="455"/>
      <c r="ELE1" s="455"/>
      <c r="ELF1" s="455"/>
      <c r="ELG1" s="455"/>
      <c r="ELH1" s="455"/>
      <c r="ELI1" s="455"/>
      <c r="ELJ1" s="455"/>
      <c r="ELK1" s="455"/>
      <c r="ELL1" s="455"/>
      <c r="ELM1" s="455"/>
      <c r="ELN1" s="455"/>
      <c r="ELO1" s="455"/>
      <c r="ELP1" s="455"/>
      <c r="ELQ1" s="455"/>
      <c r="ELR1" s="455"/>
      <c r="ELS1" s="455"/>
      <c r="ELT1" s="455"/>
      <c r="ELU1" s="455"/>
      <c r="ELV1" s="455"/>
      <c r="ELW1" s="455"/>
      <c r="ELX1" s="455"/>
      <c r="ELY1" s="455"/>
      <c r="ELZ1" s="455"/>
      <c r="EMA1" s="455"/>
      <c r="EMB1" s="455"/>
      <c r="EMC1" s="455"/>
      <c r="EMD1" s="455"/>
      <c r="EME1" s="455"/>
      <c r="EMF1" s="455"/>
      <c r="EMG1" s="455"/>
      <c r="EMH1" s="455"/>
      <c r="EMI1" s="455"/>
      <c r="EMJ1" s="455"/>
      <c r="EMK1" s="455"/>
      <c r="EML1" s="455"/>
      <c r="EMM1" s="455"/>
      <c r="EMN1" s="455"/>
      <c r="EMO1" s="455"/>
      <c r="EMP1" s="455"/>
      <c r="EMQ1" s="455"/>
      <c r="EMR1" s="455"/>
      <c r="EMS1" s="455"/>
      <c r="EMT1" s="455"/>
      <c r="EMU1" s="455"/>
      <c r="EMV1" s="455"/>
      <c r="EMW1" s="455"/>
      <c r="EMX1" s="455"/>
      <c r="EMY1" s="455"/>
      <c r="EMZ1" s="455"/>
      <c r="ENA1" s="455"/>
      <c r="ENB1" s="455"/>
      <c r="ENC1" s="455"/>
      <c r="END1" s="455"/>
      <c r="ENE1" s="455"/>
      <c r="ENF1" s="455"/>
      <c r="ENG1" s="455"/>
      <c r="ENH1" s="455"/>
      <c r="ENI1" s="455"/>
      <c r="ENJ1" s="455"/>
      <c r="ENK1" s="455"/>
      <c r="ENL1" s="455"/>
      <c r="ENM1" s="455"/>
      <c r="ENN1" s="455"/>
      <c r="ENO1" s="455"/>
      <c r="ENP1" s="455"/>
      <c r="ENQ1" s="455"/>
      <c r="ENR1" s="455"/>
      <c r="ENS1" s="455"/>
      <c r="ENT1" s="455"/>
      <c r="ENU1" s="455"/>
      <c r="ENV1" s="455"/>
      <c r="ENW1" s="455"/>
      <c r="ENX1" s="455"/>
      <c r="ENY1" s="455"/>
      <c r="ENZ1" s="455"/>
      <c r="EOA1" s="455"/>
      <c r="EOB1" s="455"/>
      <c r="EOC1" s="455"/>
      <c r="EOD1" s="455"/>
      <c r="EOE1" s="455"/>
      <c r="EOF1" s="455"/>
      <c r="EOG1" s="455"/>
      <c r="EOH1" s="455"/>
      <c r="EOI1" s="455"/>
      <c r="EOJ1" s="455"/>
      <c r="EOK1" s="455"/>
      <c r="EOL1" s="455"/>
      <c r="EOM1" s="455"/>
      <c r="EON1" s="455"/>
      <c r="EOO1" s="455"/>
      <c r="EOP1" s="455"/>
      <c r="EOQ1" s="455"/>
      <c r="EOR1" s="455"/>
      <c r="EOS1" s="455"/>
      <c r="EOT1" s="455"/>
      <c r="EOU1" s="455"/>
      <c r="EOV1" s="455"/>
      <c r="EOW1" s="455"/>
      <c r="EOX1" s="455"/>
      <c r="EOY1" s="455"/>
      <c r="EOZ1" s="455"/>
      <c r="EPA1" s="455"/>
      <c r="EPB1" s="455"/>
      <c r="EPC1" s="455"/>
      <c r="EPD1" s="455"/>
      <c r="EPE1" s="455"/>
      <c r="EPF1" s="455"/>
      <c r="EPG1" s="455"/>
      <c r="EPH1" s="455"/>
      <c r="EPI1" s="455"/>
      <c r="EPJ1" s="455"/>
      <c r="EPK1" s="455"/>
      <c r="EPL1" s="455"/>
      <c r="EPM1" s="455"/>
      <c r="EPN1" s="455"/>
      <c r="EPO1" s="455"/>
      <c r="EPP1" s="455"/>
      <c r="EPQ1" s="455"/>
      <c r="EPR1" s="455"/>
      <c r="EPS1" s="455"/>
      <c r="EPT1" s="455"/>
      <c r="EPU1" s="455"/>
      <c r="EPV1" s="455"/>
      <c r="EPW1" s="455"/>
      <c r="EPX1" s="455"/>
      <c r="EPY1" s="455"/>
      <c r="EPZ1" s="455"/>
      <c r="EQA1" s="455"/>
      <c r="EQB1" s="455"/>
      <c r="EQC1" s="455"/>
      <c r="EQD1" s="455"/>
      <c r="EQE1" s="455"/>
      <c r="EQF1" s="455"/>
      <c r="EQG1" s="455"/>
      <c r="EQH1" s="455"/>
      <c r="EQI1" s="455"/>
      <c r="EQJ1" s="455"/>
      <c r="EQK1" s="455"/>
      <c r="EQL1" s="455"/>
      <c r="EQM1" s="455"/>
      <c r="EQN1" s="455"/>
      <c r="EQO1" s="455"/>
      <c r="EQP1" s="455"/>
      <c r="EQQ1" s="455"/>
      <c r="EQR1" s="455"/>
      <c r="EQS1" s="455"/>
      <c r="EQT1" s="455"/>
      <c r="EQU1" s="455"/>
      <c r="EQV1" s="455"/>
      <c r="EQW1" s="455"/>
      <c r="EQX1" s="455"/>
      <c r="EQY1" s="455"/>
      <c r="EQZ1" s="455"/>
      <c r="ERA1" s="455"/>
      <c r="ERB1" s="455"/>
      <c r="ERC1" s="455"/>
      <c r="ERD1" s="455"/>
      <c r="ERE1" s="455"/>
      <c r="ERF1" s="455"/>
      <c r="ERG1" s="455"/>
      <c r="ERH1" s="455"/>
      <c r="ERI1" s="455"/>
      <c r="ERJ1" s="455"/>
      <c r="ERK1" s="455"/>
      <c r="ERL1" s="455"/>
      <c r="ERM1" s="455"/>
      <c r="ERN1" s="455"/>
      <c r="ERO1" s="455"/>
      <c r="ERP1" s="455"/>
      <c r="ERQ1" s="455"/>
      <c r="ERR1" s="455"/>
      <c r="ERS1" s="455"/>
      <c r="ERT1" s="455"/>
      <c r="ERU1" s="455"/>
      <c r="ERV1" s="455"/>
      <c r="ERW1" s="455"/>
      <c r="ERX1" s="455"/>
      <c r="ERY1" s="455"/>
      <c r="ERZ1" s="455"/>
      <c r="ESA1" s="455"/>
      <c r="ESB1" s="455"/>
      <c r="ESC1" s="455"/>
      <c r="ESD1" s="455"/>
      <c r="ESE1" s="455"/>
      <c r="ESF1" s="455"/>
      <c r="ESG1" s="455"/>
      <c r="ESH1" s="455"/>
      <c r="ESI1" s="455"/>
      <c r="ESJ1" s="455"/>
      <c r="ESK1" s="455"/>
      <c r="ESL1" s="455"/>
      <c r="ESM1" s="455"/>
      <c r="ESN1" s="455"/>
      <c r="ESO1" s="455"/>
      <c r="ESP1" s="455"/>
      <c r="ESQ1" s="455"/>
      <c r="ESR1" s="455"/>
      <c r="ESS1" s="455"/>
      <c r="EST1" s="455"/>
      <c r="ESU1" s="455"/>
      <c r="ESV1" s="455"/>
      <c r="ESW1" s="455"/>
      <c r="ESX1" s="455"/>
      <c r="ESY1" s="455"/>
      <c r="ESZ1" s="455"/>
      <c r="ETA1" s="455"/>
      <c r="ETB1" s="455"/>
      <c r="ETC1" s="455"/>
      <c r="ETD1" s="455"/>
      <c r="ETE1" s="455"/>
      <c r="ETF1" s="455"/>
      <c r="ETG1" s="455"/>
      <c r="ETH1" s="455"/>
      <c r="ETI1" s="455"/>
      <c r="ETJ1" s="455"/>
      <c r="ETK1" s="455"/>
      <c r="ETL1" s="455"/>
      <c r="ETM1" s="455"/>
      <c r="ETN1" s="455"/>
      <c r="ETO1" s="455"/>
      <c r="ETP1" s="455"/>
      <c r="ETQ1" s="455"/>
      <c r="ETR1" s="455"/>
      <c r="ETS1" s="455"/>
      <c r="ETT1" s="455"/>
      <c r="ETU1" s="455"/>
      <c r="ETV1" s="455"/>
      <c r="ETW1" s="455"/>
      <c r="ETX1" s="455"/>
      <c r="ETY1" s="455"/>
      <c r="ETZ1" s="455"/>
      <c r="EUA1" s="455"/>
      <c r="EUB1" s="455"/>
      <c r="EUC1" s="455"/>
      <c r="EUD1" s="455"/>
      <c r="EUE1" s="455"/>
      <c r="EUF1" s="455"/>
      <c r="EUG1" s="455"/>
      <c r="EUH1" s="455"/>
      <c r="EUI1" s="455"/>
      <c r="EUJ1" s="455"/>
      <c r="EUK1" s="455"/>
      <c r="EUL1" s="455"/>
      <c r="EUM1" s="455"/>
      <c r="EUN1" s="455"/>
      <c r="EUO1" s="455"/>
      <c r="EUP1" s="455"/>
      <c r="EUQ1" s="455"/>
      <c r="EUR1" s="455"/>
      <c r="EUS1" s="455"/>
      <c r="EUT1" s="455"/>
      <c r="EUU1" s="455"/>
      <c r="EUV1" s="455"/>
      <c r="EUW1" s="455"/>
      <c r="EUX1" s="455"/>
      <c r="EUY1" s="455"/>
      <c r="EUZ1" s="455"/>
      <c r="EVA1" s="455"/>
      <c r="EVB1" s="455"/>
      <c r="EVC1" s="455"/>
      <c r="EVD1" s="455"/>
      <c r="EVE1" s="455"/>
      <c r="EVF1" s="455"/>
      <c r="EVG1" s="455"/>
      <c r="EVH1" s="455"/>
      <c r="EVI1" s="455"/>
      <c r="EVJ1" s="455"/>
      <c r="EVK1" s="455"/>
      <c r="EVL1" s="455"/>
      <c r="EVM1" s="455"/>
      <c r="EVN1" s="455"/>
      <c r="EVO1" s="455"/>
      <c r="EVP1" s="455"/>
      <c r="EVQ1" s="455"/>
      <c r="EVR1" s="455"/>
      <c r="EVS1" s="455"/>
      <c r="EVT1" s="455"/>
      <c r="EVU1" s="455"/>
      <c r="EVV1" s="455"/>
      <c r="EVW1" s="455"/>
      <c r="EVX1" s="455"/>
      <c r="EVY1" s="455"/>
      <c r="EVZ1" s="455"/>
      <c r="EWA1" s="455"/>
      <c r="EWB1" s="455"/>
      <c r="EWC1" s="455"/>
      <c r="EWD1" s="455"/>
      <c r="EWE1" s="455"/>
      <c r="EWF1" s="455"/>
      <c r="EWG1" s="455"/>
      <c r="EWH1" s="455"/>
      <c r="EWI1" s="455"/>
      <c r="EWJ1" s="455"/>
      <c r="EWK1" s="455"/>
      <c r="EWL1" s="455"/>
      <c r="EWM1" s="455"/>
      <c r="EWN1" s="455"/>
      <c r="EWO1" s="455"/>
      <c r="EWP1" s="455"/>
      <c r="EWQ1" s="455"/>
      <c r="EWR1" s="455"/>
      <c r="EWS1" s="455"/>
      <c r="EWT1" s="455"/>
      <c r="EWU1" s="455"/>
      <c r="EWV1" s="455"/>
      <c r="EWW1" s="455"/>
      <c r="EWX1" s="455"/>
      <c r="EWY1" s="455"/>
      <c r="EWZ1" s="455"/>
      <c r="EXA1" s="455"/>
      <c r="EXB1" s="455"/>
      <c r="EXC1" s="455"/>
      <c r="EXD1" s="455"/>
      <c r="EXE1" s="455"/>
      <c r="EXF1" s="455"/>
      <c r="EXG1" s="455"/>
      <c r="EXH1" s="455"/>
      <c r="EXI1" s="455"/>
      <c r="EXJ1" s="455"/>
      <c r="EXK1" s="455"/>
      <c r="EXL1" s="455"/>
      <c r="EXM1" s="455"/>
      <c r="EXN1" s="455"/>
      <c r="EXO1" s="455"/>
      <c r="EXP1" s="455"/>
      <c r="EXQ1" s="455"/>
      <c r="EXR1" s="455"/>
      <c r="EXS1" s="455"/>
      <c r="EXT1" s="455"/>
      <c r="EXU1" s="455"/>
      <c r="EXV1" s="455"/>
      <c r="EXW1" s="455"/>
      <c r="EXX1" s="455"/>
      <c r="EXY1" s="455"/>
      <c r="EXZ1" s="455"/>
      <c r="EYA1" s="455"/>
      <c r="EYB1" s="455"/>
      <c r="EYC1" s="455"/>
      <c r="EYD1" s="455"/>
      <c r="EYE1" s="455"/>
      <c r="EYF1" s="455"/>
      <c r="EYG1" s="455"/>
      <c r="EYH1" s="455"/>
      <c r="EYI1" s="455"/>
      <c r="EYJ1" s="455"/>
      <c r="EYK1" s="455"/>
      <c r="EYL1" s="455"/>
      <c r="EYM1" s="455"/>
      <c r="EYN1" s="455"/>
      <c r="EYO1" s="455"/>
      <c r="EYP1" s="455"/>
      <c r="EYQ1" s="455"/>
      <c r="EYR1" s="455"/>
      <c r="EYS1" s="455"/>
      <c r="EYT1" s="455"/>
      <c r="EYU1" s="455"/>
      <c r="EYV1" s="455"/>
      <c r="EYW1" s="455"/>
      <c r="EYX1" s="455"/>
      <c r="EYY1" s="455"/>
      <c r="EYZ1" s="455"/>
      <c r="EZA1" s="455"/>
      <c r="EZB1" s="455"/>
      <c r="EZC1" s="455"/>
      <c r="EZD1" s="455"/>
      <c r="EZE1" s="455"/>
      <c r="EZF1" s="455"/>
      <c r="EZG1" s="455"/>
      <c r="EZH1" s="455"/>
      <c r="EZI1" s="455"/>
      <c r="EZJ1" s="455"/>
      <c r="EZK1" s="455"/>
      <c r="EZL1" s="455"/>
      <c r="EZM1" s="455"/>
      <c r="EZN1" s="455"/>
      <c r="EZO1" s="455"/>
      <c r="EZP1" s="455"/>
      <c r="EZQ1" s="455"/>
      <c r="EZR1" s="455"/>
      <c r="EZS1" s="455"/>
      <c r="EZT1" s="455"/>
      <c r="EZU1" s="455"/>
      <c r="EZV1" s="455"/>
      <c r="EZW1" s="455"/>
      <c r="EZX1" s="455"/>
      <c r="EZY1" s="455"/>
      <c r="EZZ1" s="455"/>
      <c r="FAA1" s="455"/>
      <c r="FAB1" s="455"/>
      <c r="FAC1" s="455"/>
      <c r="FAD1" s="455"/>
      <c r="FAE1" s="455"/>
      <c r="FAF1" s="455"/>
      <c r="FAG1" s="455"/>
      <c r="FAH1" s="455"/>
      <c r="FAI1" s="455"/>
      <c r="FAJ1" s="455"/>
      <c r="FAK1" s="455"/>
      <c r="FAL1" s="455"/>
      <c r="FAM1" s="455"/>
      <c r="FAO1" s="455"/>
      <c r="FAP1" s="455"/>
      <c r="FAQ1" s="455"/>
      <c r="FAR1" s="455"/>
      <c r="FAS1" s="455"/>
      <c r="FAT1" s="455"/>
      <c r="FAU1" s="455"/>
      <c r="FAV1" s="455"/>
      <c r="FAW1" s="455"/>
      <c r="FAX1" s="455"/>
      <c r="FAY1" s="455"/>
      <c r="FAZ1" s="455"/>
      <c r="FBA1" s="455"/>
      <c r="FBB1" s="455"/>
      <c r="FBC1" s="455"/>
      <c r="FBD1" s="455"/>
      <c r="FBE1" s="455"/>
      <c r="FBF1" s="455"/>
      <c r="FBG1" s="455"/>
      <c r="FBH1" s="455"/>
      <c r="FBI1" s="455"/>
      <c r="FBJ1" s="455"/>
      <c r="FBK1" s="455"/>
      <c r="FBL1" s="455"/>
      <c r="FBM1" s="455"/>
      <c r="FBN1" s="455"/>
      <c r="FBO1" s="455"/>
      <c r="FBP1" s="455"/>
      <c r="FBQ1" s="455"/>
      <c r="FBR1" s="455"/>
      <c r="FBS1" s="455"/>
      <c r="FBT1" s="455"/>
      <c r="FBU1" s="455"/>
      <c r="FBV1" s="455"/>
      <c r="FBW1" s="455"/>
      <c r="FBX1" s="455"/>
      <c r="FBY1" s="455"/>
      <c r="FBZ1" s="455"/>
      <c r="FCA1" s="455"/>
      <c r="FCB1" s="455"/>
      <c r="FCC1" s="455"/>
      <c r="FCD1" s="455"/>
      <c r="FCE1" s="455"/>
      <c r="FCF1" s="455"/>
      <c r="FCG1" s="455"/>
      <c r="FCH1" s="455"/>
      <c r="FCI1" s="455"/>
      <c r="FCJ1" s="455"/>
      <c r="FCK1" s="455"/>
      <c r="FCL1" s="455"/>
      <c r="FCM1" s="455"/>
      <c r="FCN1" s="455"/>
      <c r="FCO1" s="455"/>
      <c r="FCP1" s="455"/>
      <c r="FCQ1" s="455"/>
      <c r="FCR1" s="455"/>
      <c r="FCS1" s="455"/>
      <c r="FCT1" s="455"/>
      <c r="FCU1" s="455"/>
      <c r="FCV1" s="455"/>
      <c r="FCW1" s="455"/>
      <c r="FCX1" s="455"/>
      <c r="FCY1" s="455"/>
      <c r="FCZ1" s="455"/>
      <c r="FDA1" s="455"/>
      <c r="FDB1" s="455"/>
      <c r="FDC1" s="455"/>
      <c r="FDD1" s="455"/>
      <c r="FDE1" s="455"/>
      <c r="FDF1" s="455"/>
      <c r="FDG1" s="455"/>
      <c r="FDH1" s="455"/>
      <c r="FDI1" s="455"/>
      <c r="FDJ1" s="455"/>
      <c r="FDK1" s="455"/>
      <c r="FDL1" s="455"/>
      <c r="FDM1" s="455"/>
      <c r="FDN1" s="455"/>
      <c r="FDO1" s="455"/>
      <c r="FDP1" s="455"/>
      <c r="FDQ1" s="455"/>
      <c r="FDR1" s="455"/>
      <c r="FDS1" s="455"/>
      <c r="FDT1" s="455"/>
      <c r="FDU1" s="455"/>
      <c r="FDV1" s="455"/>
      <c r="FDW1" s="455"/>
      <c r="FDX1" s="455"/>
      <c r="FDY1" s="455"/>
      <c r="FDZ1" s="455"/>
      <c r="FEA1" s="455"/>
      <c r="FEB1" s="455"/>
      <c r="FEC1" s="455"/>
      <c r="FED1" s="455"/>
      <c r="FEE1" s="455"/>
      <c r="FEF1" s="455"/>
      <c r="FEG1" s="455"/>
      <c r="FEH1" s="455"/>
      <c r="FEI1" s="455"/>
      <c r="FEJ1" s="455"/>
      <c r="FEK1" s="455"/>
      <c r="FEL1" s="455"/>
      <c r="FEM1" s="455"/>
      <c r="FEN1" s="455"/>
      <c r="FEO1" s="455"/>
      <c r="FEP1" s="455"/>
      <c r="FEQ1" s="455"/>
      <c r="FER1" s="455"/>
      <c r="FES1" s="455"/>
      <c r="FET1" s="455"/>
      <c r="FEU1" s="455"/>
      <c r="FEV1" s="455"/>
      <c r="FEW1" s="455"/>
      <c r="FEX1" s="455"/>
      <c r="FEY1" s="455"/>
      <c r="FEZ1" s="455"/>
      <c r="FFA1" s="455"/>
      <c r="FFB1" s="455"/>
      <c r="FFC1" s="455"/>
      <c r="FFD1" s="455"/>
      <c r="FFE1" s="455"/>
      <c r="FFF1" s="455"/>
      <c r="FFG1" s="455"/>
      <c r="FFH1" s="455"/>
      <c r="FFI1" s="455"/>
      <c r="FFJ1" s="455"/>
      <c r="FFK1" s="455"/>
      <c r="FFL1" s="455"/>
      <c r="FFM1" s="455"/>
      <c r="FFN1" s="455"/>
      <c r="FFO1" s="455"/>
      <c r="FFP1" s="455"/>
      <c r="FFQ1" s="455"/>
      <c r="FFR1" s="455"/>
      <c r="FFS1" s="455"/>
      <c r="FFT1" s="455"/>
      <c r="FFU1" s="455"/>
      <c r="FFV1" s="455"/>
      <c r="FFW1" s="455"/>
      <c r="FFX1" s="455"/>
      <c r="FFY1" s="455"/>
      <c r="FFZ1" s="455"/>
      <c r="FGA1" s="455"/>
      <c r="FGB1" s="455"/>
      <c r="FGC1" s="455"/>
      <c r="FGD1" s="455"/>
      <c r="FGE1" s="455"/>
      <c r="FGF1" s="455"/>
      <c r="FGG1" s="455"/>
      <c r="FGH1" s="455"/>
      <c r="FGI1" s="455"/>
      <c r="FGJ1" s="455"/>
      <c r="FGK1" s="455"/>
      <c r="FGL1" s="455"/>
      <c r="FGM1" s="455"/>
      <c r="FGN1" s="455"/>
      <c r="FGO1" s="455"/>
      <c r="FGP1" s="455"/>
      <c r="FGQ1" s="455"/>
      <c r="FGR1" s="455"/>
      <c r="FGS1" s="455"/>
      <c r="FGT1" s="455"/>
      <c r="FGU1" s="455"/>
      <c r="FGV1" s="455"/>
      <c r="FGW1" s="455"/>
      <c r="FGX1" s="455"/>
      <c r="FGY1" s="455"/>
      <c r="FGZ1" s="455"/>
      <c r="FHA1" s="455"/>
      <c r="FHB1" s="455"/>
      <c r="FHC1" s="455"/>
      <c r="FHD1" s="455"/>
      <c r="FHE1" s="455"/>
      <c r="FHF1" s="455"/>
      <c r="FHG1" s="455"/>
      <c r="FHH1" s="455"/>
      <c r="FHI1" s="455"/>
      <c r="FHJ1" s="455"/>
      <c r="FHK1" s="455"/>
      <c r="FHL1" s="455"/>
      <c r="FHM1" s="455"/>
      <c r="FHN1" s="455"/>
      <c r="FHO1" s="455"/>
      <c r="FHP1" s="455"/>
      <c r="FHQ1" s="455"/>
      <c r="FHR1" s="455"/>
      <c r="FHS1" s="455"/>
      <c r="FHT1" s="455"/>
      <c r="FHU1" s="455"/>
      <c r="FHV1" s="455"/>
      <c r="FHW1" s="455"/>
      <c r="FHX1" s="455"/>
      <c r="FHY1" s="455"/>
      <c r="FHZ1" s="455"/>
      <c r="FIA1" s="455"/>
      <c r="FIB1" s="455"/>
      <c r="FIC1" s="455"/>
      <c r="FID1" s="455"/>
      <c r="FIE1" s="455"/>
      <c r="FIF1" s="455"/>
      <c r="FIG1" s="455"/>
      <c r="FIH1" s="455"/>
      <c r="FII1" s="455"/>
      <c r="FIJ1" s="455"/>
      <c r="FIK1" s="455"/>
      <c r="FIL1" s="455"/>
      <c r="FIM1" s="455"/>
      <c r="FIN1" s="455"/>
      <c r="FIO1" s="455"/>
      <c r="FIP1" s="455"/>
      <c r="FIQ1" s="455"/>
      <c r="FIR1" s="455"/>
      <c r="FIS1" s="455"/>
      <c r="FIT1" s="455"/>
      <c r="FIU1" s="455"/>
      <c r="FIV1" s="455"/>
      <c r="FIW1" s="455"/>
      <c r="FIX1" s="455"/>
      <c r="FIY1" s="455"/>
      <c r="FIZ1" s="455"/>
      <c r="FJA1" s="455"/>
      <c r="FJB1" s="455"/>
      <c r="FJC1" s="455"/>
      <c r="FJD1" s="455"/>
      <c r="FJE1" s="455"/>
      <c r="FJF1" s="455"/>
      <c r="FJG1" s="455"/>
      <c r="FJH1" s="455"/>
      <c r="FJI1" s="455"/>
      <c r="FJJ1" s="455"/>
      <c r="FJK1" s="455"/>
      <c r="FJL1" s="455"/>
      <c r="FJM1" s="455"/>
      <c r="FJN1" s="455"/>
      <c r="FJO1" s="455"/>
      <c r="FJP1" s="455"/>
      <c r="FJQ1" s="455"/>
      <c r="FJR1" s="455"/>
      <c r="FJS1" s="455"/>
      <c r="FJT1" s="455"/>
      <c r="FJU1" s="455"/>
      <c r="FJV1" s="455"/>
      <c r="FJW1" s="455"/>
      <c r="FJX1" s="455"/>
      <c r="FJY1" s="455"/>
      <c r="FJZ1" s="455"/>
      <c r="FKA1" s="455"/>
      <c r="FKB1" s="455"/>
      <c r="FKC1" s="455"/>
      <c r="FKD1" s="455"/>
      <c r="FKE1" s="455"/>
      <c r="FKF1" s="455"/>
      <c r="FKG1" s="455"/>
      <c r="FKH1" s="455"/>
      <c r="FKI1" s="455"/>
      <c r="FKJ1" s="455"/>
      <c r="FKK1" s="455"/>
      <c r="FKL1" s="455"/>
      <c r="FKM1" s="455"/>
      <c r="FKN1" s="455"/>
      <c r="FKO1" s="455"/>
      <c r="FKP1" s="455"/>
      <c r="FKQ1" s="455"/>
      <c r="FKR1" s="455"/>
      <c r="FKS1" s="455"/>
      <c r="FKT1" s="455"/>
      <c r="FKU1" s="455"/>
      <c r="FKV1" s="455"/>
      <c r="FKW1" s="455"/>
      <c r="FKX1" s="455"/>
      <c r="FKY1" s="455"/>
      <c r="FKZ1" s="455"/>
      <c r="FLA1" s="455"/>
      <c r="FLB1" s="455"/>
      <c r="FLC1" s="455"/>
      <c r="FLD1" s="455"/>
      <c r="FLE1" s="455"/>
      <c r="FLF1" s="455"/>
      <c r="FLG1" s="455"/>
      <c r="FLH1" s="455"/>
      <c r="FLI1" s="455"/>
      <c r="FLJ1" s="455"/>
      <c r="FLK1" s="455"/>
      <c r="FLL1" s="455"/>
      <c r="FLM1" s="455"/>
      <c r="FLN1" s="455"/>
      <c r="FLO1" s="455"/>
      <c r="FLP1" s="455"/>
      <c r="FLQ1" s="455"/>
      <c r="FLR1" s="455"/>
      <c r="FLS1" s="455"/>
      <c r="FLT1" s="455"/>
      <c r="FLU1" s="455"/>
      <c r="FLV1" s="455"/>
      <c r="FLW1" s="455"/>
      <c r="FLX1" s="455"/>
      <c r="FLY1" s="455"/>
      <c r="FLZ1" s="455"/>
      <c r="FMA1" s="455"/>
      <c r="FMB1" s="455"/>
      <c r="FMC1" s="455"/>
      <c r="FMD1" s="455"/>
      <c r="FME1" s="455"/>
      <c r="FMF1" s="455"/>
      <c r="FMG1" s="455"/>
      <c r="FMH1" s="455"/>
      <c r="FMI1" s="455"/>
      <c r="FMJ1" s="455"/>
      <c r="FMK1" s="455"/>
      <c r="FML1" s="455"/>
      <c r="FMM1" s="455"/>
      <c r="FMN1" s="455"/>
      <c r="FMO1" s="455"/>
      <c r="FMP1" s="455"/>
      <c r="FMQ1" s="455"/>
      <c r="FMR1" s="455"/>
      <c r="FMS1" s="455"/>
      <c r="FMT1" s="455"/>
      <c r="FMU1" s="455"/>
      <c r="FMV1" s="455"/>
      <c r="FMW1" s="455"/>
      <c r="FMX1" s="455"/>
      <c r="FMY1" s="455"/>
      <c r="FMZ1" s="455"/>
      <c r="FNA1" s="455"/>
      <c r="FNB1" s="455"/>
      <c r="FNC1" s="455"/>
      <c r="FND1" s="455"/>
      <c r="FNE1" s="455"/>
      <c r="FNF1" s="455"/>
      <c r="FNG1" s="455"/>
      <c r="FNH1" s="455"/>
      <c r="FNI1" s="455"/>
      <c r="FNJ1" s="455"/>
      <c r="FNK1" s="455"/>
      <c r="FNL1" s="455"/>
      <c r="FNM1" s="455"/>
      <c r="FNN1" s="455"/>
      <c r="FNO1" s="455"/>
      <c r="FNP1" s="455"/>
      <c r="FNQ1" s="455"/>
      <c r="FNR1" s="455"/>
      <c r="FNS1" s="455"/>
      <c r="FNT1" s="455"/>
      <c r="FNU1" s="455"/>
      <c r="FNV1" s="455"/>
      <c r="FNW1" s="455"/>
      <c r="FNX1" s="455"/>
      <c r="FNY1" s="455"/>
      <c r="FNZ1" s="455"/>
      <c r="FOA1" s="455"/>
      <c r="FOB1" s="455"/>
      <c r="FOC1" s="455"/>
      <c r="FOD1" s="455"/>
      <c r="FOE1" s="455"/>
      <c r="FOF1" s="455"/>
      <c r="FOG1" s="455"/>
      <c r="FOH1" s="455"/>
      <c r="FOI1" s="455"/>
      <c r="FOJ1" s="455"/>
      <c r="FOK1" s="455"/>
      <c r="FOL1" s="455"/>
      <c r="FOM1" s="455"/>
      <c r="FON1" s="455"/>
      <c r="FOO1" s="455"/>
      <c r="FOP1" s="455"/>
      <c r="FOQ1" s="455"/>
      <c r="FOR1" s="455"/>
      <c r="FOS1" s="455"/>
      <c r="FOT1" s="455"/>
      <c r="FOU1" s="455"/>
      <c r="FOV1" s="455"/>
      <c r="FOW1" s="455"/>
      <c r="FOX1" s="455"/>
      <c r="FOY1" s="455"/>
      <c r="FOZ1" s="455"/>
      <c r="FPA1" s="455"/>
      <c r="FPB1" s="455"/>
      <c r="FPC1" s="455"/>
      <c r="FPD1" s="455"/>
      <c r="FPE1" s="455"/>
      <c r="FPF1" s="455"/>
      <c r="FPG1" s="455"/>
      <c r="FPH1" s="455"/>
      <c r="FPI1" s="455"/>
      <c r="FPJ1" s="455"/>
      <c r="FPK1" s="455"/>
      <c r="FPL1" s="455"/>
      <c r="FPM1" s="455"/>
      <c r="FPN1" s="455"/>
      <c r="FPO1" s="455"/>
      <c r="FPP1" s="455"/>
      <c r="FPQ1" s="455"/>
      <c r="FPR1" s="455"/>
      <c r="FPS1" s="455"/>
      <c r="FPT1" s="455"/>
      <c r="FPU1" s="455"/>
      <c r="FPV1" s="455"/>
      <c r="FPW1" s="455"/>
      <c r="FPX1" s="455"/>
      <c r="FPY1" s="455"/>
      <c r="FPZ1" s="455"/>
      <c r="FQA1" s="455"/>
      <c r="FQB1" s="455"/>
      <c r="FQC1" s="455"/>
      <c r="FQD1" s="455"/>
      <c r="FQE1" s="455"/>
      <c r="FQF1" s="455"/>
      <c r="FQG1" s="455"/>
      <c r="FQH1" s="455"/>
      <c r="FQI1" s="455"/>
      <c r="FQJ1" s="455"/>
      <c r="FQK1" s="455"/>
      <c r="FQL1" s="455"/>
      <c r="FQM1" s="455"/>
      <c r="FQN1" s="455"/>
      <c r="FQO1" s="455"/>
      <c r="FQP1" s="455"/>
      <c r="FQQ1" s="455"/>
      <c r="FQR1" s="455"/>
      <c r="FQS1" s="455"/>
      <c r="FQT1" s="455"/>
      <c r="FQU1" s="455"/>
      <c r="FQV1" s="455"/>
      <c r="FQW1" s="455"/>
      <c r="FQX1" s="455"/>
      <c r="FQY1" s="455"/>
      <c r="FQZ1" s="455"/>
      <c r="FRA1" s="455"/>
      <c r="FRB1" s="455"/>
      <c r="FRC1" s="455"/>
      <c r="FRD1" s="455"/>
      <c r="FRE1" s="455"/>
      <c r="FRF1" s="455"/>
      <c r="FRG1" s="455"/>
      <c r="FRH1" s="455"/>
      <c r="FRI1" s="455"/>
      <c r="FRJ1" s="455"/>
      <c r="FRK1" s="455"/>
      <c r="FRL1" s="455"/>
      <c r="FRM1" s="455"/>
      <c r="FRN1" s="455"/>
      <c r="FRO1" s="455"/>
      <c r="FRP1" s="455"/>
      <c r="FRQ1" s="455"/>
      <c r="FRR1" s="455"/>
      <c r="FRS1" s="455"/>
      <c r="FRT1" s="455"/>
      <c r="FRU1" s="455"/>
      <c r="FRV1" s="455"/>
      <c r="FRW1" s="455"/>
      <c r="FRX1" s="455"/>
      <c r="FRY1" s="455"/>
      <c r="FRZ1" s="455"/>
      <c r="FSA1" s="455"/>
      <c r="FSB1" s="455"/>
      <c r="FSC1" s="455"/>
      <c r="FSD1" s="455"/>
      <c r="FSE1" s="455"/>
      <c r="FSF1" s="455"/>
      <c r="FSG1" s="455"/>
      <c r="FSH1" s="455"/>
      <c r="FSI1" s="455"/>
      <c r="FSJ1" s="455"/>
      <c r="FSK1" s="455"/>
      <c r="FSL1" s="455"/>
      <c r="FSM1" s="455"/>
      <c r="FSN1" s="455"/>
      <c r="FSO1" s="455"/>
      <c r="FSP1" s="455"/>
      <c r="FSQ1" s="455"/>
      <c r="FSR1" s="455"/>
      <c r="FSS1" s="455"/>
      <c r="FST1" s="455"/>
      <c r="FSU1" s="455"/>
      <c r="FSV1" s="455"/>
      <c r="FSW1" s="455"/>
      <c r="FSX1" s="455"/>
      <c r="FSY1" s="455"/>
      <c r="FSZ1" s="455"/>
      <c r="FTA1" s="455"/>
      <c r="FTB1" s="455"/>
      <c r="FTC1" s="455"/>
      <c r="FTD1" s="455"/>
      <c r="FTE1" s="455"/>
      <c r="FTF1" s="455"/>
      <c r="FTG1" s="455"/>
      <c r="FTH1" s="455"/>
      <c r="FTI1" s="455"/>
      <c r="FTJ1" s="455"/>
      <c r="FTK1" s="455"/>
      <c r="FTL1" s="455"/>
      <c r="FTM1" s="455"/>
      <c r="FTN1" s="455"/>
      <c r="FTO1" s="455"/>
      <c r="FTP1" s="455"/>
      <c r="FTQ1" s="455"/>
      <c r="FTR1" s="455"/>
      <c r="FTS1" s="455"/>
      <c r="FTT1" s="455"/>
      <c r="FTU1" s="455"/>
      <c r="FTV1" s="455"/>
      <c r="FTW1" s="455"/>
      <c r="FTX1" s="455"/>
      <c r="FTY1" s="455"/>
      <c r="FTZ1" s="455"/>
      <c r="FUA1" s="455"/>
      <c r="FUB1" s="455"/>
      <c r="FUC1" s="455"/>
      <c r="FUD1" s="455"/>
      <c r="FUE1" s="455"/>
      <c r="FUF1" s="455"/>
      <c r="FUG1" s="455"/>
      <c r="FUH1" s="455"/>
      <c r="FUI1" s="455"/>
      <c r="FUJ1" s="455"/>
      <c r="FUK1" s="455"/>
      <c r="FUL1" s="455"/>
      <c r="FUM1" s="455"/>
      <c r="FUN1" s="455"/>
      <c r="FUO1" s="455"/>
      <c r="FUP1" s="455"/>
      <c r="FUQ1" s="455"/>
      <c r="FUR1" s="455"/>
      <c r="FUS1" s="455"/>
      <c r="FUT1" s="455"/>
      <c r="FUU1" s="455"/>
      <c r="FUV1" s="455"/>
      <c r="FUW1" s="455"/>
      <c r="FUX1" s="455"/>
      <c r="FUY1" s="455"/>
      <c r="FUZ1" s="455"/>
      <c r="FVA1" s="455"/>
      <c r="FVB1" s="455"/>
      <c r="FVC1" s="455"/>
      <c r="FVD1" s="455"/>
      <c r="FVE1" s="455"/>
      <c r="FVF1" s="455"/>
      <c r="FVG1" s="455"/>
      <c r="FVH1" s="455"/>
      <c r="FVI1" s="455"/>
      <c r="FVJ1" s="455"/>
      <c r="FVK1" s="455"/>
      <c r="FVL1" s="455"/>
      <c r="FVM1" s="455"/>
      <c r="FVN1" s="455"/>
      <c r="FVO1" s="455"/>
      <c r="FVP1" s="455"/>
      <c r="FVQ1" s="455"/>
      <c r="FVR1" s="455"/>
      <c r="FVS1" s="455"/>
      <c r="FVT1" s="455"/>
      <c r="FVU1" s="455"/>
      <c r="FVV1" s="455"/>
      <c r="FVW1" s="455"/>
      <c r="FVX1" s="455"/>
      <c r="FVY1" s="455"/>
      <c r="FVZ1" s="455"/>
      <c r="FWA1" s="455"/>
      <c r="FWB1" s="455"/>
      <c r="FWC1" s="455"/>
      <c r="FWD1" s="455"/>
      <c r="FWE1" s="455"/>
      <c r="FWF1" s="455"/>
      <c r="FWG1" s="455"/>
      <c r="FWH1" s="455"/>
      <c r="FWI1" s="455"/>
      <c r="FWJ1" s="455"/>
      <c r="FWK1" s="455"/>
      <c r="FWL1" s="455"/>
      <c r="FWM1" s="455"/>
      <c r="FWN1" s="455"/>
      <c r="FWO1" s="455"/>
      <c r="FWP1" s="455"/>
      <c r="FWQ1" s="455"/>
      <c r="FWR1" s="455"/>
      <c r="FWS1" s="455"/>
      <c r="FWT1" s="455"/>
      <c r="FWU1" s="455"/>
      <c r="FWV1" s="455"/>
      <c r="FWW1" s="455"/>
      <c r="FWX1" s="455"/>
      <c r="FWY1" s="455"/>
      <c r="FWZ1" s="455"/>
      <c r="FXA1" s="455"/>
      <c r="FXB1" s="455"/>
      <c r="FXC1" s="455"/>
      <c r="FXD1" s="455"/>
      <c r="FXE1" s="455"/>
      <c r="FXF1" s="455"/>
      <c r="FXG1" s="455"/>
      <c r="FXH1" s="455"/>
      <c r="FXI1" s="455"/>
      <c r="FXJ1" s="455"/>
      <c r="FXK1" s="455"/>
      <c r="FXL1" s="455"/>
      <c r="FXM1" s="455"/>
      <c r="FXN1" s="455"/>
      <c r="FXO1" s="455"/>
      <c r="FXP1" s="455"/>
      <c r="FXQ1" s="455"/>
      <c r="FXR1" s="455"/>
      <c r="FXS1" s="455"/>
      <c r="FXT1" s="455"/>
      <c r="FXU1" s="455"/>
      <c r="FXV1" s="455"/>
      <c r="FXW1" s="455"/>
      <c r="FXX1" s="455"/>
      <c r="FXY1" s="455"/>
      <c r="FXZ1" s="455"/>
      <c r="FYA1" s="455"/>
      <c r="FYB1" s="455"/>
      <c r="FYC1" s="455"/>
      <c r="FYD1" s="455"/>
      <c r="FYE1" s="455"/>
      <c r="FYF1" s="455"/>
      <c r="FYG1" s="455"/>
      <c r="FYH1" s="455"/>
      <c r="FYI1" s="455"/>
      <c r="FYJ1" s="455"/>
      <c r="FYK1" s="455"/>
      <c r="FYL1" s="455"/>
      <c r="FYM1" s="455"/>
      <c r="FYN1" s="455"/>
      <c r="FYO1" s="455"/>
      <c r="FYP1" s="455"/>
      <c r="FYQ1" s="455"/>
      <c r="FYR1" s="455"/>
      <c r="FYS1" s="455"/>
      <c r="FYT1" s="455"/>
      <c r="FYU1" s="455"/>
      <c r="FYV1" s="455"/>
      <c r="FYW1" s="455"/>
      <c r="FYX1" s="455"/>
      <c r="FYY1" s="455"/>
      <c r="FYZ1" s="455"/>
      <c r="FZA1" s="455"/>
      <c r="FZB1" s="455"/>
      <c r="FZC1" s="455"/>
      <c r="FZD1" s="455"/>
      <c r="FZE1" s="455"/>
      <c r="FZF1" s="455"/>
      <c r="FZG1" s="455"/>
      <c r="FZH1" s="455"/>
      <c r="FZI1" s="455"/>
      <c r="FZJ1" s="455"/>
      <c r="FZK1" s="455"/>
      <c r="FZL1" s="455"/>
      <c r="FZM1" s="455"/>
      <c r="FZN1" s="455"/>
      <c r="FZO1" s="455"/>
      <c r="FZP1" s="455"/>
      <c r="FZQ1" s="455"/>
      <c r="FZR1" s="455"/>
      <c r="FZS1" s="455"/>
      <c r="FZT1" s="455"/>
      <c r="FZU1" s="455"/>
      <c r="FZV1" s="455"/>
      <c r="FZW1" s="455"/>
      <c r="FZX1" s="455"/>
      <c r="FZY1" s="455"/>
      <c r="FZZ1" s="455"/>
      <c r="GAA1" s="455"/>
      <c r="GAB1" s="455"/>
      <c r="GAC1" s="455"/>
      <c r="GAD1" s="455"/>
      <c r="GAE1" s="455"/>
      <c r="GAF1" s="455"/>
      <c r="GAG1" s="455"/>
      <c r="GAH1" s="455"/>
      <c r="GAI1" s="455"/>
      <c r="GAJ1" s="455"/>
      <c r="GAK1" s="455"/>
      <c r="GAL1" s="455"/>
      <c r="GAM1" s="455"/>
      <c r="GAN1" s="455"/>
      <c r="GAO1" s="455"/>
      <c r="GAP1" s="455"/>
      <c r="GAQ1" s="455"/>
      <c r="GAR1" s="455"/>
      <c r="GAS1" s="455"/>
      <c r="GAT1" s="455"/>
      <c r="GAU1" s="455"/>
      <c r="GAV1" s="455"/>
      <c r="GAW1" s="455"/>
      <c r="GAX1" s="455"/>
      <c r="GAY1" s="455"/>
      <c r="GAZ1" s="455"/>
      <c r="GBA1" s="455"/>
      <c r="GBB1" s="455"/>
      <c r="GBC1" s="455"/>
      <c r="GBD1" s="455"/>
      <c r="GBE1" s="455"/>
      <c r="GBF1" s="455"/>
      <c r="GBG1" s="455"/>
      <c r="GBH1" s="455"/>
      <c r="GBI1" s="455"/>
      <c r="GBJ1" s="455"/>
      <c r="GBK1" s="455"/>
      <c r="GBL1" s="455"/>
      <c r="GBM1" s="455"/>
      <c r="GBN1" s="455"/>
      <c r="GBO1" s="455"/>
      <c r="GBP1" s="455"/>
      <c r="GBQ1" s="455"/>
      <c r="GBR1" s="455"/>
      <c r="GBS1" s="455"/>
      <c r="GBT1" s="455"/>
      <c r="GBU1" s="455"/>
      <c r="GBV1" s="455"/>
      <c r="GBW1" s="455"/>
      <c r="GBX1" s="455"/>
      <c r="GBY1" s="455"/>
      <c r="GBZ1" s="455"/>
      <c r="GCA1" s="455"/>
      <c r="GCB1" s="455"/>
      <c r="GCC1" s="455"/>
      <c r="GCD1" s="455"/>
      <c r="GCE1" s="455"/>
      <c r="GCF1" s="455"/>
      <c r="GCG1" s="455"/>
      <c r="GCH1" s="455"/>
      <c r="GCI1" s="455"/>
      <c r="GCJ1" s="455"/>
      <c r="GCK1" s="455"/>
      <c r="GCL1" s="455"/>
      <c r="GCM1" s="455"/>
      <c r="GCN1" s="455"/>
      <c r="GCO1" s="455"/>
      <c r="GCP1" s="455"/>
      <c r="GCQ1" s="455"/>
      <c r="GCR1" s="455"/>
      <c r="GCS1" s="455"/>
      <c r="GCT1" s="455"/>
      <c r="GCU1" s="455"/>
      <c r="GCV1" s="455"/>
      <c r="GCW1" s="455"/>
      <c r="GCX1" s="455"/>
      <c r="GCY1" s="455"/>
      <c r="GCZ1" s="455"/>
      <c r="GDA1" s="455"/>
      <c r="GDB1" s="455"/>
      <c r="GDC1" s="455"/>
      <c r="GDD1" s="455"/>
      <c r="GDE1" s="455"/>
      <c r="GDF1" s="455"/>
      <c r="GDG1" s="455"/>
      <c r="GDH1" s="455"/>
      <c r="GDI1" s="455"/>
      <c r="GDJ1" s="455"/>
      <c r="GDK1" s="455"/>
      <c r="GDL1" s="455"/>
      <c r="GDM1" s="455"/>
      <c r="GDN1" s="455"/>
      <c r="GDO1" s="455"/>
      <c r="GDP1" s="455"/>
      <c r="GDQ1" s="455"/>
      <c r="GDR1" s="455"/>
      <c r="GDS1" s="455"/>
      <c r="GDT1" s="455"/>
      <c r="GDU1" s="455"/>
      <c r="GDV1" s="455"/>
      <c r="GDW1" s="455"/>
      <c r="GDX1" s="455"/>
      <c r="GDY1" s="455"/>
      <c r="GDZ1" s="455"/>
      <c r="GEA1" s="455"/>
      <c r="GEB1" s="455"/>
      <c r="GEC1" s="455"/>
      <c r="GED1" s="455"/>
      <c r="GEE1" s="455"/>
      <c r="GEF1" s="455"/>
      <c r="GEG1" s="455"/>
      <c r="GEH1" s="455"/>
      <c r="GEI1" s="455"/>
      <c r="GEJ1" s="455"/>
      <c r="GEK1" s="455"/>
      <c r="GEL1" s="455"/>
      <c r="GEM1" s="455"/>
      <c r="GEN1" s="455"/>
      <c r="GEO1" s="455"/>
      <c r="GEP1" s="455"/>
      <c r="GEQ1" s="455"/>
      <c r="GER1" s="455"/>
      <c r="GES1" s="455"/>
      <c r="GET1" s="455"/>
      <c r="GEU1" s="455"/>
      <c r="GEV1" s="455"/>
      <c r="GEW1" s="455"/>
      <c r="GEX1" s="455"/>
      <c r="GEY1" s="455"/>
      <c r="GEZ1" s="455"/>
      <c r="GFA1" s="455"/>
      <c r="GFB1" s="455"/>
      <c r="GFC1" s="455"/>
      <c r="GFD1" s="455"/>
      <c r="GFE1" s="455"/>
      <c r="GFF1" s="455"/>
      <c r="GFG1" s="455"/>
      <c r="GFH1" s="455"/>
      <c r="GFI1" s="455"/>
      <c r="GFJ1" s="455"/>
      <c r="GFK1" s="455"/>
      <c r="GFL1" s="455"/>
      <c r="GFM1" s="455"/>
      <c r="GFN1" s="455"/>
      <c r="GFO1" s="455"/>
      <c r="GFP1" s="455"/>
      <c r="GFQ1" s="455"/>
      <c r="GFR1" s="455"/>
      <c r="GFS1" s="455"/>
      <c r="GFT1" s="455"/>
      <c r="GFU1" s="455"/>
      <c r="GFV1" s="455"/>
      <c r="GFW1" s="455"/>
      <c r="GFX1" s="455"/>
      <c r="GFY1" s="455"/>
      <c r="GFZ1" s="455"/>
      <c r="GGA1" s="455"/>
      <c r="GGB1" s="455"/>
      <c r="GGC1" s="455"/>
      <c r="GGD1" s="455"/>
      <c r="GGE1" s="455"/>
      <c r="GGF1" s="455"/>
      <c r="GGG1" s="455"/>
      <c r="GGH1" s="455"/>
      <c r="GGI1" s="455"/>
      <c r="GGJ1" s="455"/>
      <c r="GGK1" s="455"/>
      <c r="GGL1" s="455"/>
      <c r="GGM1" s="455"/>
      <c r="GGN1" s="455"/>
      <c r="GGO1" s="455"/>
      <c r="GGP1" s="455"/>
      <c r="GGQ1" s="455"/>
      <c r="GGR1" s="455"/>
      <c r="GGS1" s="455"/>
      <c r="GGT1" s="455"/>
      <c r="GGU1" s="455"/>
      <c r="GGV1" s="455"/>
      <c r="GGW1" s="455"/>
      <c r="GGX1" s="455"/>
      <c r="GGY1" s="455"/>
      <c r="GGZ1" s="455"/>
      <c r="GHA1" s="455"/>
      <c r="GHB1" s="455"/>
      <c r="GHC1" s="455"/>
      <c r="GHD1" s="455"/>
      <c r="GHE1" s="455"/>
      <c r="GHF1" s="455"/>
      <c r="GHG1" s="455"/>
      <c r="GHH1" s="455"/>
      <c r="GHI1" s="455"/>
      <c r="GHJ1" s="455"/>
      <c r="GHK1" s="455"/>
      <c r="GHL1" s="455"/>
      <c r="GHM1" s="455"/>
      <c r="GHN1" s="455"/>
      <c r="GHO1" s="455"/>
      <c r="GHP1" s="455"/>
      <c r="GHQ1" s="455"/>
      <c r="GHR1" s="455"/>
      <c r="GHS1" s="455"/>
      <c r="GHT1" s="455"/>
      <c r="GHU1" s="455"/>
      <c r="GHV1" s="455"/>
      <c r="GHW1" s="455"/>
      <c r="GHX1" s="455"/>
      <c r="GHY1" s="455"/>
      <c r="GHZ1" s="455"/>
      <c r="GIA1" s="455"/>
      <c r="GIB1" s="455"/>
      <c r="GIC1" s="455"/>
      <c r="GID1" s="455"/>
      <c r="GIE1" s="455"/>
      <c r="GIF1" s="455"/>
      <c r="GIG1" s="455"/>
      <c r="GIH1" s="455"/>
      <c r="GII1" s="455"/>
      <c r="GIJ1" s="455"/>
      <c r="GIK1" s="455"/>
      <c r="GIL1" s="455"/>
      <c r="GIM1" s="455"/>
      <c r="GIN1" s="455"/>
      <c r="GIO1" s="455"/>
      <c r="GIP1" s="455"/>
      <c r="GIQ1" s="455"/>
      <c r="GIR1" s="455"/>
      <c r="GIS1" s="455"/>
      <c r="GIT1" s="455"/>
      <c r="GIU1" s="455"/>
      <c r="GIV1" s="455"/>
      <c r="GIW1" s="455"/>
      <c r="GIX1" s="455"/>
      <c r="GIY1" s="455"/>
      <c r="GIZ1" s="455"/>
      <c r="GJA1" s="455"/>
      <c r="GJB1" s="455"/>
      <c r="GJC1" s="455"/>
      <c r="GJD1" s="455"/>
      <c r="GJE1" s="455"/>
      <c r="GJF1" s="455"/>
      <c r="GJG1" s="455"/>
      <c r="GJH1" s="455"/>
      <c r="GJI1" s="455"/>
      <c r="GJJ1" s="455"/>
      <c r="GJK1" s="455"/>
      <c r="GJL1" s="455"/>
      <c r="GJM1" s="455"/>
      <c r="GJN1" s="455"/>
      <c r="GJO1" s="455"/>
      <c r="GJP1" s="455"/>
      <c r="GJQ1" s="455"/>
      <c r="GJR1" s="455"/>
      <c r="GJS1" s="455"/>
      <c r="GJT1" s="455"/>
      <c r="GJU1" s="455"/>
      <c r="GJV1" s="455"/>
      <c r="GJW1" s="455"/>
      <c r="GJX1" s="455"/>
      <c r="GJY1" s="455"/>
      <c r="GJZ1" s="455"/>
      <c r="GKA1" s="455"/>
      <c r="GKB1" s="455"/>
      <c r="GKC1" s="455"/>
      <c r="GKD1" s="455"/>
      <c r="GKE1" s="455"/>
      <c r="GKF1" s="455"/>
      <c r="GKG1" s="455"/>
      <c r="GKH1" s="455"/>
      <c r="GKI1" s="455"/>
      <c r="GKJ1" s="455"/>
      <c r="GKK1" s="455"/>
      <c r="GKL1" s="455"/>
      <c r="GKM1" s="455"/>
      <c r="GKN1" s="455"/>
      <c r="GKO1" s="455"/>
      <c r="GKP1" s="455"/>
      <c r="GKQ1" s="455"/>
      <c r="GKR1" s="455"/>
      <c r="GKS1" s="455"/>
      <c r="GKT1" s="455"/>
      <c r="GKU1" s="455"/>
      <c r="GKV1" s="455"/>
      <c r="GKW1" s="455"/>
      <c r="GKX1" s="455"/>
      <c r="GKY1" s="455"/>
      <c r="GKZ1" s="455"/>
      <c r="GLA1" s="455"/>
      <c r="GLB1" s="455"/>
      <c r="GLC1" s="455"/>
      <c r="GLD1" s="455"/>
      <c r="GLE1" s="455"/>
      <c r="GLF1" s="455"/>
      <c r="GLG1" s="455"/>
      <c r="GLH1" s="455"/>
      <c r="GLI1" s="455"/>
      <c r="GLJ1" s="455"/>
      <c r="GLK1" s="455"/>
      <c r="GLL1" s="455"/>
      <c r="GLM1" s="455"/>
      <c r="GLN1" s="455"/>
      <c r="GLO1" s="455"/>
      <c r="GLP1" s="455"/>
      <c r="GLQ1" s="455"/>
      <c r="GLR1" s="455"/>
      <c r="GLS1" s="455"/>
      <c r="GLT1" s="455"/>
      <c r="GLU1" s="455"/>
      <c r="GLV1" s="455"/>
      <c r="GLW1" s="455"/>
      <c r="GLX1" s="455"/>
      <c r="GLY1" s="455"/>
      <c r="GLZ1" s="455"/>
      <c r="GMA1" s="455"/>
      <c r="GMB1" s="455"/>
      <c r="GMC1" s="455"/>
      <c r="GMD1" s="455"/>
      <c r="GME1" s="455"/>
      <c r="GMF1" s="455"/>
      <c r="GMG1" s="455"/>
      <c r="GMH1" s="455"/>
      <c r="GMI1" s="455"/>
      <c r="GMJ1" s="455"/>
      <c r="GMK1" s="455"/>
      <c r="GML1" s="455"/>
      <c r="GMM1" s="455"/>
      <c r="GMN1" s="455"/>
      <c r="GMO1" s="455"/>
      <c r="GMP1" s="455"/>
      <c r="GMQ1" s="455"/>
      <c r="GMR1" s="455"/>
      <c r="GMS1" s="455"/>
      <c r="GMT1" s="455"/>
      <c r="GMU1" s="455"/>
      <c r="GMV1" s="455"/>
      <c r="GMW1" s="455"/>
      <c r="GMX1" s="455"/>
      <c r="GMY1" s="455"/>
      <c r="GMZ1" s="455"/>
      <c r="GNA1" s="455"/>
      <c r="GNB1" s="455"/>
      <c r="GNC1" s="455"/>
      <c r="GND1" s="455"/>
      <c r="GNE1" s="455"/>
      <c r="GNF1" s="455"/>
      <c r="GNG1" s="455"/>
      <c r="GNH1" s="455"/>
      <c r="GNI1" s="455"/>
      <c r="GNJ1" s="455"/>
      <c r="GNK1" s="455"/>
      <c r="GNL1" s="455"/>
      <c r="GNM1" s="455"/>
      <c r="GNN1" s="455"/>
      <c r="GNO1" s="455"/>
      <c r="GNP1" s="455"/>
      <c r="GNQ1" s="455"/>
      <c r="GNR1" s="455"/>
      <c r="GNS1" s="455"/>
      <c r="GNT1" s="455"/>
      <c r="GNU1" s="455"/>
      <c r="GNV1" s="455"/>
      <c r="GNW1" s="455"/>
      <c r="GNY1" s="455"/>
      <c r="GNZ1" s="455"/>
      <c r="GOA1" s="455"/>
      <c r="GOB1" s="455"/>
      <c r="GOC1" s="455"/>
      <c r="GOD1" s="455"/>
      <c r="GOE1" s="455"/>
      <c r="GOF1" s="455"/>
      <c r="GOG1" s="455"/>
      <c r="GOH1" s="455"/>
      <c r="GOI1" s="455"/>
      <c r="GOJ1" s="455"/>
      <c r="GOK1" s="455"/>
      <c r="GOL1" s="455"/>
      <c r="GOM1" s="455"/>
      <c r="GON1" s="455"/>
      <c r="GOO1" s="455"/>
      <c r="GOP1" s="455"/>
      <c r="GOQ1" s="455"/>
      <c r="GOR1" s="455"/>
      <c r="GOS1" s="455"/>
      <c r="GOT1" s="455"/>
      <c r="GOU1" s="455"/>
      <c r="GOV1" s="455"/>
      <c r="GOW1" s="455"/>
      <c r="GOX1" s="455"/>
      <c r="GOY1" s="455"/>
      <c r="GOZ1" s="455"/>
      <c r="GPA1" s="455"/>
      <c r="GPB1" s="455"/>
      <c r="GPC1" s="455"/>
      <c r="GPD1" s="455"/>
      <c r="GPE1" s="455"/>
      <c r="GPF1" s="455"/>
      <c r="GPG1" s="455"/>
      <c r="GPH1" s="455"/>
      <c r="GPI1" s="455"/>
      <c r="GPJ1" s="455"/>
      <c r="GPK1" s="455"/>
      <c r="GPL1" s="455"/>
      <c r="GPM1" s="455"/>
      <c r="GPN1" s="455"/>
      <c r="GPO1" s="455"/>
      <c r="GPP1" s="455"/>
      <c r="GPQ1" s="455"/>
      <c r="GPR1" s="455"/>
      <c r="GPS1" s="455"/>
      <c r="GPT1" s="455"/>
      <c r="GPU1" s="455"/>
      <c r="GPV1" s="455"/>
      <c r="GPW1" s="455"/>
      <c r="GPX1" s="455"/>
      <c r="GPY1" s="455"/>
      <c r="GPZ1" s="455"/>
      <c r="GQA1" s="455"/>
      <c r="GQB1" s="455"/>
      <c r="GQC1" s="455"/>
      <c r="GQD1" s="455"/>
      <c r="GQE1" s="455"/>
      <c r="GQF1" s="455"/>
      <c r="GQG1" s="455"/>
      <c r="GQH1" s="455"/>
      <c r="GQI1" s="455"/>
      <c r="GQJ1" s="455"/>
      <c r="GQK1" s="455"/>
      <c r="GQL1" s="455"/>
      <c r="GQM1" s="455"/>
      <c r="GQN1" s="455"/>
      <c r="GQO1" s="455"/>
      <c r="GQP1" s="455"/>
      <c r="GQQ1" s="455"/>
      <c r="GQR1" s="455"/>
      <c r="GQS1" s="455"/>
      <c r="GQT1" s="455"/>
      <c r="GQU1" s="455"/>
      <c r="GQV1" s="455"/>
      <c r="GQW1" s="455"/>
      <c r="GQX1" s="455"/>
      <c r="GQY1" s="455"/>
      <c r="GQZ1" s="455"/>
      <c r="GRA1" s="455"/>
      <c r="GRB1" s="455"/>
      <c r="GRC1" s="455"/>
      <c r="GRD1" s="455"/>
      <c r="GRE1" s="455"/>
      <c r="GRF1" s="455"/>
      <c r="GRG1" s="455"/>
      <c r="GRH1" s="455"/>
      <c r="GRI1" s="455"/>
      <c r="GRJ1" s="455"/>
      <c r="GRK1" s="455"/>
      <c r="GRL1" s="455"/>
      <c r="GRM1" s="455"/>
      <c r="GRN1" s="455"/>
      <c r="GRO1" s="455"/>
      <c r="GRP1" s="455"/>
      <c r="GRQ1" s="455"/>
      <c r="GRR1" s="455"/>
      <c r="GRS1" s="455"/>
      <c r="GRT1" s="455"/>
      <c r="GRU1" s="455"/>
      <c r="GRV1" s="455"/>
      <c r="GRW1" s="455"/>
      <c r="GRX1" s="455"/>
      <c r="GRY1" s="455"/>
      <c r="GRZ1" s="455"/>
      <c r="GSA1" s="455"/>
      <c r="GSB1" s="455"/>
      <c r="GSC1" s="455"/>
      <c r="GSD1" s="455"/>
      <c r="GSE1" s="455"/>
      <c r="GSF1" s="455"/>
      <c r="GSG1" s="455"/>
      <c r="GSH1" s="455"/>
      <c r="GSI1" s="455"/>
      <c r="GSJ1" s="455"/>
      <c r="GSK1" s="455"/>
      <c r="GSL1" s="455"/>
      <c r="GSM1" s="455"/>
      <c r="GSN1" s="455"/>
      <c r="GSO1" s="455"/>
      <c r="GSP1" s="455"/>
      <c r="GSQ1" s="455"/>
      <c r="GSR1" s="455"/>
      <c r="GSS1" s="455"/>
      <c r="GST1" s="455"/>
      <c r="GSU1" s="455"/>
      <c r="GSV1" s="455"/>
      <c r="GSW1" s="455"/>
      <c r="GSX1" s="455"/>
      <c r="GSY1" s="455"/>
      <c r="GSZ1" s="455"/>
      <c r="GTA1" s="455"/>
      <c r="GTB1" s="455"/>
      <c r="GTC1" s="455"/>
      <c r="GTD1" s="455"/>
      <c r="GTE1" s="455"/>
      <c r="GTF1" s="455"/>
      <c r="GTG1" s="455"/>
      <c r="GTH1" s="455"/>
      <c r="GTI1" s="455"/>
      <c r="GTJ1" s="455"/>
      <c r="GTK1" s="455"/>
      <c r="GTL1" s="455"/>
      <c r="GTM1" s="455"/>
      <c r="GTN1" s="455"/>
      <c r="GTO1" s="455"/>
      <c r="GTP1" s="455"/>
      <c r="GTQ1" s="455"/>
      <c r="GTR1" s="455"/>
      <c r="GTS1" s="455"/>
      <c r="GTT1" s="455"/>
      <c r="GTU1" s="455"/>
      <c r="GTV1" s="455"/>
      <c r="GTW1" s="455"/>
      <c r="GTX1" s="455"/>
      <c r="GTY1" s="455"/>
      <c r="GTZ1" s="455"/>
      <c r="GUA1" s="455"/>
      <c r="GUB1" s="455"/>
      <c r="GUC1" s="455"/>
      <c r="GUD1" s="455"/>
      <c r="GUE1" s="455"/>
      <c r="GUF1" s="455"/>
      <c r="GUG1" s="455"/>
      <c r="GUH1" s="455"/>
      <c r="GUI1" s="455"/>
      <c r="GUJ1" s="455"/>
      <c r="GUK1" s="455"/>
      <c r="GUL1" s="455"/>
      <c r="GUM1" s="455"/>
      <c r="GUN1" s="455"/>
      <c r="GUO1" s="455"/>
      <c r="GUP1" s="455"/>
      <c r="GUQ1" s="455"/>
      <c r="GUR1" s="455"/>
      <c r="GUS1" s="455"/>
      <c r="GUT1" s="455"/>
      <c r="GUU1" s="455"/>
      <c r="GUV1" s="455"/>
      <c r="GUW1" s="455"/>
      <c r="GUX1" s="455"/>
      <c r="GUY1" s="455"/>
      <c r="GUZ1" s="455"/>
      <c r="GVA1" s="455"/>
      <c r="GVB1" s="455"/>
      <c r="GVC1" s="455"/>
      <c r="GVD1" s="455"/>
      <c r="GVE1" s="455"/>
      <c r="GVF1" s="455"/>
      <c r="GVG1" s="455"/>
      <c r="GVH1" s="455"/>
      <c r="GVI1" s="455"/>
      <c r="GVJ1" s="455"/>
      <c r="GVK1" s="455"/>
      <c r="GVL1" s="455"/>
      <c r="GVM1" s="455"/>
      <c r="GVN1" s="455"/>
      <c r="GVO1" s="455"/>
      <c r="GVP1" s="455"/>
      <c r="GVQ1" s="455"/>
      <c r="GVR1" s="455"/>
      <c r="GVS1" s="455"/>
      <c r="GVT1" s="455"/>
      <c r="GVU1" s="455"/>
      <c r="GVV1" s="455"/>
      <c r="GVW1" s="455"/>
      <c r="GVX1" s="455"/>
      <c r="GVY1" s="455"/>
      <c r="GVZ1" s="455"/>
      <c r="GWA1" s="455"/>
      <c r="GWB1" s="455"/>
      <c r="GWC1" s="455"/>
      <c r="GWD1" s="455"/>
      <c r="GWE1" s="455"/>
      <c r="GWF1" s="455"/>
      <c r="GWG1" s="455"/>
      <c r="GWH1" s="455"/>
      <c r="GWI1" s="455"/>
      <c r="GWJ1" s="455"/>
      <c r="GWK1" s="455"/>
      <c r="GWL1" s="455"/>
      <c r="GWM1" s="455"/>
      <c r="GWN1" s="455"/>
      <c r="GWO1" s="455"/>
      <c r="GWP1" s="455"/>
      <c r="GWQ1" s="455"/>
      <c r="GWR1" s="455"/>
      <c r="GWS1" s="455"/>
      <c r="GWT1" s="455"/>
      <c r="GWU1" s="455"/>
      <c r="GWV1" s="455"/>
      <c r="GWW1" s="455"/>
      <c r="GWX1" s="455"/>
      <c r="GWY1" s="455"/>
      <c r="GWZ1" s="455"/>
      <c r="GXA1" s="455"/>
      <c r="GXB1" s="455"/>
      <c r="GXC1" s="455"/>
      <c r="GXD1" s="455"/>
      <c r="GXE1" s="455"/>
      <c r="GXF1" s="455"/>
      <c r="GXG1" s="455"/>
      <c r="GXH1" s="455"/>
      <c r="GXI1" s="455"/>
      <c r="GXJ1" s="455"/>
      <c r="GXK1" s="455"/>
      <c r="GXL1" s="455"/>
      <c r="GXM1" s="455"/>
      <c r="GXN1" s="455"/>
      <c r="GXO1" s="455"/>
      <c r="GXP1" s="455"/>
      <c r="GXQ1" s="455"/>
      <c r="GXR1" s="455"/>
      <c r="GXS1" s="455"/>
      <c r="GXT1" s="455"/>
      <c r="GXU1" s="455"/>
      <c r="GXV1" s="455"/>
      <c r="GXW1" s="455"/>
      <c r="GXX1" s="455"/>
      <c r="GXY1" s="455"/>
      <c r="GXZ1" s="455"/>
      <c r="GYA1" s="455"/>
      <c r="GYB1" s="455"/>
      <c r="GYC1" s="455"/>
      <c r="GYD1" s="455"/>
      <c r="GYE1" s="455"/>
      <c r="GYF1" s="455"/>
      <c r="GYG1" s="455"/>
      <c r="GYH1" s="455"/>
      <c r="GYI1" s="455"/>
      <c r="GYJ1" s="455"/>
      <c r="GYK1" s="455"/>
      <c r="GYL1" s="455"/>
      <c r="GYM1" s="455"/>
      <c r="GYN1" s="455"/>
      <c r="GYO1" s="455"/>
      <c r="GYP1" s="455"/>
      <c r="GYQ1" s="455"/>
      <c r="GYR1" s="455"/>
      <c r="GYS1" s="455"/>
      <c r="GYT1" s="455"/>
      <c r="GYU1" s="455"/>
      <c r="GYV1" s="455"/>
      <c r="GYW1" s="455"/>
      <c r="GYX1" s="455"/>
      <c r="GYY1" s="455"/>
      <c r="GYZ1" s="455"/>
      <c r="GZA1" s="455"/>
      <c r="GZB1" s="455"/>
      <c r="GZC1" s="455"/>
      <c r="GZD1" s="455"/>
      <c r="GZE1" s="455"/>
      <c r="GZF1" s="455"/>
      <c r="GZG1" s="455"/>
      <c r="GZH1" s="455"/>
      <c r="GZI1" s="455"/>
      <c r="GZJ1" s="455"/>
      <c r="GZK1" s="455"/>
      <c r="GZL1" s="455"/>
      <c r="GZM1" s="455"/>
      <c r="GZN1" s="455"/>
      <c r="GZO1" s="455"/>
      <c r="GZP1" s="455"/>
      <c r="GZQ1" s="455"/>
      <c r="GZR1" s="455"/>
      <c r="GZS1" s="455"/>
      <c r="GZT1" s="455"/>
      <c r="GZU1" s="455"/>
      <c r="GZV1" s="455"/>
      <c r="GZW1" s="455"/>
      <c r="GZX1" s="455"/>
      <c r="GZY1" s="455"/>
      <c r="GZZ1" s="455"/>
      <c r="HAA1" s="455"/>
      <c r="HAB1" s="455"/>
      <c r="HAC1" s="455"/>
      <c r="HAD1" s="455"/>
      <c r="HAE1" s="455"/>
      <c r="HAF1" s="455"/>
      <c r="HAG1" s="455"/>
      <c r="HAH1" s="455"/>
      <c r="HAI1" s="455"/>
      <c r="HAJ1" s="455"/>
      <c r="HAK1" s="455"/>
      <c r="HAL1" s="455"/>
      <c r="HAM1" s="455"/>
      <c r="HAN1" s="455"/>
      <c r="HAO1" s="455"/>
      <c r="HAP1" s="455"/>
      <c r="HAQ1" s="455"/>
      <c r="HAR1" s="455"/>
      <c r="HAS1" s="455"/>
      <c r="HAT1" s="455"/>
      <c r="HAU1" s="455"/>
      <c r="HAV1" s="455"/>
      <c r="HAW1" s="455"/>
      <c r="HAX1" s="455"/>
      <c r="HAY1" s="455"/>
      <c r="HAZ1" s="455"/>
      <c r="HBA1" s="455"/>
      <c r="HBB1" s="455"/>
      <c r="HBC1" s="455"/>
      <c r="HBD1" s="455"/>
      <c r="HBE1" s="455"/>
      <c r="HBF1" s="455"/>
      <c r="HBG1" s="455"/>
      <c r="HBH1" s="455"/>
      <c r="HBI1" s="455"/>
      <c r="HBJ1" s="455"/>
      <c r="HBK1" s="455"/>
      <c r="HBL1" s="455"/>
      <c r="HBM1" s="455"/>
      <c r="HBN1" s="455"/>
      <c r="HBO1" s="455"/>
      <c r="HBP1" s="455"/>
      <c r="HBQ1" s="455"/>
      <c r="HBR1" s="455"/>
      <c r="HBS1" s="455"/>
      <c r="HBT1" s="455"/>
      <c r="HBU1" s="455"/>
      <c r="HBV1" s="455"/>
      <c r="HBW1" s="455"/>
      <c r="HBX1" s="455"/>
      <c r="HBY1" s="455"/>
      <c r="HBZ1" s="455"/>
      <c r="HCA1" s="455"/>
      <c r="HCB1" s="455"/>
      <c r="HCC1" s="455"/>
      <c r="HCD1" s="455"/>
      <c r="HCE1" s="455"/>
      <c r="HCF1" s="455"/>
      <c r="HCG1" s="455"/>
      <c r="HCH1" s="455"/>
      <c r="HCI1" s="455"/>
      <c r="HCJ1" s="455"/>
      <c r="HCK1" s="455"/>
      <c r="HCL1" s="455"/>
      <c r="HCM1" s="455"/>
      <c r="HCN1" s="455"/>
      <c r="HCO1" s="455"/>
      <c r="HCP1" s="455"/>
      <c r="HCQ1" s="455"/>
      <c r="HCR1" s="455"/>
      <c r="HCS1" s="455"/>
      <c r="HCT1" s="455"/>
      <c r="HCU1" s="455"/>
      <c r="HCV1" s="455"/>
      <c r="HCW1" s="455"/>
      <c r="HCX1" s="455"/>
      <c r="HCY1" s="455"/>
      <c r="HCZ1" s="455"/>
      <c r="HDA1" s="455"/>
      <c r="HDB1" s="455"/>
      <c r="HDC1" s="455"/>
      <c r="HDD1" s="455"/>
      <c r="HDE1" s="455"/>
      <c r="HDF1" s="455"/>
      <c r="HDG1" s="455"/>
      <c r="HDH1" s="455"/>
      <c r="HDI1" s="455"/>
      <c r="HDJ1" s="455"/>
      <c r="HDK1" s="455"/>
      <c r="HDL1" s="455"/>
      <c r="HDM1" s="455"/>
      <c r="HDN1" s="455"/>
      <c r="HDO1" s="455"/>
      <c r="HDP1" s="455"/>
      <c r="HDQ1" s="455"/>
      <c r="HDR1" s="455"/>
      <c r="HDS1" s="455"/>
      <c r="HDT1" s="455"/>
      <c r="HDU1" s="455"/>
      <c r="HDV1" s="455"/>
      <c r="HDW1" s="455"/>
      <c r="HDX1" s="455"/>
      <c r="HDY1" s="455"/>
      <c r="HDZ1" s="455"/>
      <c r="HEA1" s="455"/>
      <c r="HEB1" s="455"/>
      <c r="HEC1" s="455"/>
      <c r="HED1" s="455"/>
      <c r="HEE1" s="455"/>
      <c r="HEF1" s="455"/>
      <c r="HEG1" s="455"/>
      <c r="HEH1" s="455"/>
      <c r="HEI1" s="455"/>
      <c r="HEJ1" s="455"/>
      <c r="HEK1" s="455"/>
      <c r="HEL1" s="455"/>
      <c r="HEM1" s="455"/>
      <c r="HEN1" s="455"/>
      <c r="HEO1" s="455"/>
      <c r="HEP1" s="455"/>
      <c r="HEQ1" s="455"/>
      <c r="HER1" s="455"/>
      <c r="HES1" s="455"/>
      <c r="HET1" s="455"/>
      <c r="HEU1" s="455"/>
      <c r="HEV1" s="455"/>
      <c r="HEW1" s="455"/>
      <c r="HEX1" s="455"/>
      <c r="HEY1" s="455"/>
      <c r="HEZ1" s="455"/>
      <c r="HFA1" s="455"/>
      <c r="HFB1" s="455"/>
      <c r="HFC1" s="455"/>
      <c r="HFD1" s="455"/>
      <c r="HFE1" s="455"/>
      <c r="HFF1" s="455"/>
      <c r="HFG1" s="455"/>
      <c r="HFH1" s="455"/>
      <c r="HFI1" s="455"/>
      <c r="HFJ1" s="455"/>
      <c r="HFK1" s="455"/>
      <c r="HFL1" s="455"/>
      <c r="HFM1" s="455"/>
      <c r="HFN1" s="455"/>
      <c r="HFO1" s="455"/>
      <c r="HFP1" s="455"/>
      <c r="HFQ1" s="455"/>
      <c r="HFR1" s="455"/>
      <c r="HFS1" s="455"/>
      <c r="HFT1" s="455"/>
      <c r="HFU1" s="455"/>
      <c r="HFV1" s="455"/>
      <c r="HFW1" s="455"/>
      <c r="HFX1" s="455"/>
      <c r="HFY1" s="455"/>
      <c r="HFZ1" s="455"/>
      <c r="HGA1" s="455"/>
      <c r="HGB1" s="455"/>
      <c r="HGC1" s="455"/>
      <c r="HGD1" s="455"/>
      <c r="HGE1" s="455"/>
      <c r="HGF1" s="455"/>
      <c r="HGG1" s="455"/>
      <c r="HGH1" s="455"/>
      <c r="HGI1" s="455"/>
      <c r="HGJ1" s="455"/>
      <c r="HGK1" s="455"/>
      <c r="HGL1" s="455"/>
      <c r="HGM1" s="455"/>
      <c r="HGN1" s="455"/>
      <c r="HGO1" s="455"/>
      <c r="HGP1" s="455"/>
      <c r="HGQ1" s="455"/>
      <c r="HGR1" s="455"/>
      <c r="HGS1" s="455"/>
      <c r="HGT1" s="455"/>
      <c r="HGU1" s="455"/>
      <c r="HGV1" s="455"/>
      <c r="HGW1" s="455"/>
      <c r="HGX1" s="455"/>
      <c r="HGY1" s="455"/>
      <c r="HGZ1" s="455"/>
      <c r="HHA1" s="455"/>
      <c r="HHB1" s="455"/>
      <c r="HHC1" s="455"/>
      <c r="HHD1" s="455"/>
      <c r="HHE1" s="455"/>
      <c r="HHF1" s="455"/>
      <c r="HHG1" s="455"/>
      <c r="HHH1" s="455"/>
      <c r="HHI1" s="455"/>
      <c r="HHJ1" s="455"/>
      <c r="HHK1" s="455"/>
      <c r="HHL1" s="455"/>
      <c r="HHM1" s="455"/>
      <c r="HHN1" s="455"/>
      <c r="HHO1" s="455"/>
      <c r="HHP1" s="455"/>
      <c r="HHQ1" s="455"/>
      <c r="HHR1" s="455"/>
      <c r="HHS1" s="455"/>
      <c r="HHT1" s="455"/>
      <c r="HHU1" s="455"/>
      <c r="HHV1" s="455"/>
      <c r="HHW1" s="455"/>
      <c r="HHX1" s="455"/>
      <c r="HHY1" s="455"/>
      <c r="HHZ1" s="455"/>
      <c r="HIA1" s="455"/>
      <c r="HIB1" s="455"/>
      <c r="HIC1" s="455"/>
      <c r="HID1" s="455"/>
      <c r="HIE1" s="455"/>
      <c r="HIF1" s="455"/>
      <c r="HIG1" s="455"/>
      <c r="HIH1" s="455"/>
      <c r="HII1" s="455"/>
      <c r="HIJ1" s="455"/>
      <c r="HIK1" s="455"/>
      <c r="HIL1" s="455"/>
      <c r="HIM1" s="455"/>
      <c r="HIN1" s="455"/>
      <c r="HIO1" s="455"/>
      <c r="HIP1" s="455"/>
      <c r="HIQ1" s="455"/>
      <c r="HIR1" s="455"/>
      <c r="HIS1" s="455"/>
      <c r="HIT1" s="455"/>
      <c r="HIU1" s="455"/>
      <c r="HIV1" s="455"/>
      <c r="HIW1" s="455"/>
      <c r="HIX1" s="455"/>
      <c r="HIY1" s="455"/>
      <c r="HIZ1" s="455"/>
      <c r="HJA1" s="455"/>
      <c r="HJB1" s="455"/>
      <c r="HJC1" s="455"/>
      <c r="HJD1" s="455"/>
      <c r="HJE1" s="455"/>
      <c r="HJF1" s="455"/>
      <c r="HJG1" s="455"/>
      <c r="HJH1" s="455"/>
      <c r="HJI1" s="455"/>
      <c r="HJJ1" s="455"/>
      <c r="HJK1" s="455"/>
      <c r="HJL1" s="455"/>
      <c r="HJM1" s="455"/>
      <c r="HJN1" s="455"/>
      <c r="HJO1" s="455"/>
      <c r="HJP1" s="455"/>
      <c r="HJQ1" s="455"/>
      <c r="HJR1" s="455"/>
      <c r="HJS1" s="455"/>
      <c r="HJT1" s="455"/>
      <c r="HJU1" s="455"/>
      <c r="HJV1" s="455"/>
      <c r="HJW1" s="455"/>
      <c r="HJX1" s="455"/>
      <c r="HJY1" s="455"/>
      <c r="HJZ1" s="455"/>
      <c r="HKA1" s="455"/>
      <c r="HKB1" s="455"/>
      <c r="HKC1" s="455"/>
      <c r="HKD1" s="455"/>
      <c r="HKE1" s="455"/>
      <c r="HKF1" s="455"/>
      <c r="HKG1" s="455"/>
      <c r="HKH1" s="455"/>
      <c r="HKI1" s="455"/>
      <c r="HKJ1" s="455"/>
      <c r="HKK1" s="455"/>
      <c r="HKL1" s="455"/>
      <c r="HKM1" s="455"/>
      <c r="HKN1" s="455"/>
      <c r="HKO1" s="455"/>
      <c r="HKP1" s="455"/>
      <c r="HKQ1" s="455"/>
      <c r="HKR1" s="455"/>
      <c r="HKS1" s="455"/>
      <c r="HKT1" s="455"/>
      <c r="HKU1" s="455"/>
      <c r="HKV1" s="455"/>
      <c r="HKW1" s="455"/>
      <c r="HKX1" s="455"/>
      <c r="HKY1" s="455"/>
      <c r="HKZ1" s="455"/>
      <c r="HLA1" s="455"/>
      <c r="HLB1" s="455"/>
      <c r="HLC1" s="455"/>
      <c r="HLD1" s="455"/>
      <c r="HLE1" s="455"/>
      <c r="HLF1" s="455"/>
      <c r="HLG1" s="455"/>
      <c r="HLH1" s="455"/>
      <c r="HLI1" s="455"/>
      <c r="HLJ1" s="455"/>
      <c r="HLK1" s="455"/>
      <c r="HLL1" s="455"/>
      <c r="HLM1" s="455"/>
      <c r="HLN1" s="455"/>
      <c r="HLO1" s="455"/>
      <c r="HLP1" s="455"/>
      <c r="HLQ1" s="455"/>
      <c r="HLR1" s="455"/>
      <c r="HLS1" s="455"/>
      <c r="HLT1" s="455"/>
      <c r="HLU1" s="455"/>
      <c r="HLV1" s="455"/>
      <c r="HLW1" s="455"/>
      <c r="HLX1" s="455"/>
      <c r="HLY1" s="455"/>
      <c r="HLZ1" s="455"/>
      <c r="HMA1" s="455"/>
      <c r="HMB1" s="455"/>
      <c r="HMC1" s="455"/>
      <c r="HMD1" s="455"/>
      <c r="HME1" s="455"/>
      <c r="HMF1" s="455"/>
      <c r="HMG1" s="455"/>
      <c r="HMH1" s="455"/>
      <c r="HMI1" s="455"/>
      <c r="HMJ1" s="455"/>
      <c r="HMK1" s="455"/>
      <c r="HML1" s="455"/>
      <c r="HMM1" s="455"/>
      <c r="HMN1" s="455"/>
      <c r="HMO1" s="455"/>
      <c r="HMP1" s="455"/>
      <c r="HMQ1" s="455"/>
      <c r="HMR1" s="455"/>
      <c r="HMS1" s="455"/>
      <c r="HMT1" s="455"/>
      <c r="HMU1" s="455"/>
      <c r="HMV1" s="455"/>
      <c r="HMW1" s="455"/>
      <c r="HMX1" s="455"/>
      <c r="HMY1" s="455"/>
      <c r="HMZ1" s="455"/>
      <c r="HNA1" s="455"/>
      <c r="HNB1" s="455"/>
      <c r="HNC1" s="455"/>
      <c r="HND1" s="455"/>
      <c r="HNE1" s="455"/>
      <c r="HNF1" s="455"/>
      <c r="HNG1" s="455"/>
      <c r="HNH1" s="455"/>
      <c r="HNI1" s="455"/>
      <c r="HNJ1" s="455"/>
      <c r="HNK1" s="455"/>
      <c r="HNL1" s="455"/>
      <c r="HNM1" s="455"/>
      <c r="HNN1" s="455"/>
      <c r="HNO1" s="455"/>
      <c r="HNP1" s="455"/>
      <c r="HNQ1" s="455"/>
      <c r="HNR1" s="455"/>
      <c r="HNS1" s="455"/>
      <c r="HNT1" s="455"/>
      <c r="HNU1" s="455"/>
      <c r="HNV1" s="455"/>
      <c r="HNW1" s="455"/>
      <c r="HNX1" s="455"/>
      <c r="HNY1" s="455"/>
      <c r="HNZ1" s="455"/>
      <c r="HOA1" s="455"/>
      <c r="HOB1" s="455"/>
      <c r="HOC1" s="455"/>
      <c r="HOD1" s="455"/>
      <c r="HOE1" s="455"/>
      <c r="HOF1" s="455"/>
      <c r="HOG1" s="455"/>
      <c r="HOH1" s="455"/>
      <c r="HOI1" s="455"/>
      <c r="HOJ1" s="455"/>
      <c r="HOK1" s="455"/>
      <c r="HOL1" s="455"/>
      <c r="HOM1" s="455"/>
      <c r="HON1" s="455"/>
      <c r="HOO1" s="455"/>
      <c r="HOP1" s="455"/>
      <c r="HOQ1" s="455"/>
      <c r="HOR1" s="455"/>
      <c r="HOS1" s="455"/>
      <c r="HOT1" s="455"/>
      <c r="HOU1" s="455"/>
      <c r="HOV1" s="455"/>
      <c r="HOW1" s="455"/>
      <c r="HOX1" s="455"/>
      <c r="HOY1" s="455"/>
      <c r="HOZ1" s="455"/>
      <c r="HPA1" s="455"/>
      <c r="HPB1" s="455"/>
      <c r="HPC1" s="455"/>
      <c r="HPD1" s="455"/>
      <c r="HPE1" s="455"/>
      <c r="HPF1" s="455"/>
      <c r="HPG1" s="455"/>
      <c r="HPH1" s="455"/>
      <c r="HPI1" s="455"/>
      <c r="HPJ1" s="455"/>
      <c r="HPK1" s="455"/>
      <c r="HPL1" s="455"/>
      <c r="HPM1" s="455"/>
      <c r="HPN1" s="455"/>
      <c r="HPO1" s="455"/>
      <c r="HPP1" s="455"/>
      <c r="HPQ1" s="455"/>
      <c r="HPR1" s="455"/>
      <c r="HPS1" s="455"/>
      <c r="HPT1" s="455"/>
      <c r="HPU1" s="455"/>
      <c r="HPV1" s="455"/>
      <c r="HPW1" s="455"/>
      <c r="HPX1" s="455"/>
      <c r="HPY1" s="455"/>
      <c r="HPZ1" s="455"/>
      <c r="HQA1" s="455"/>
      <c r="HQB1" s="455"/>
      <c r="HQC1" s="455"/>
      <c r="HQD1" s="455"/>
      <c r="HQE1" s="455"/>
      <c r="HQF1" s="455"/>
      <c r="HQG1" s="455"/>
      <c r="HQH1" s="455"/>
      <c r="HQI1" s="455"/>
      <c r="HQJ1" s="455"/>
      <c r="HQK1" s="455"/>
      <c r="HQL1" s="455"/>
      <c r="HQM1" s="455"/>
      <c r="HQN1" s="455"/>
      <c r="HQO1" s="455"/>
      <c r="HQP1" s="455"/>
      <c r="HQQ1" s="455"/>
      <c r="HQR1" s="455"/>
      <c r="HQS1" s="455"/>
      <c r="HQT1" s="455"/>
      <c r="HQU1" s="455"/>
      <c r="HQV1" s="455"/>
      <c r="HQW1" s="455"/>
      <c r="HQX1" s="455"/>
      <c r="HQY1" s="455"/>
      <c r="HQZ1" s="455"/>
      <c r="HRA1" s="455"/>
      <c r="HRB1" s="455"/>
      <c r="HRC1" s="455"/>
      <c r="HRD1" s="455"/>
      <c r="HRE1" s="455"/>
      <c r="HRF1" s="455"/>
      <c r="HRG1" s="455"/>
      <c r="HRH1" s="455"/>
      <c r="HRI1" s="455"/>
      <c r="HRJ1" s="455"/>
      <c r="HRK1" s="455"/>
      <c r="HRL1" s="455"/>
      <c r="HRM1" s="455"/>
      <c r="HRN1" s="455"/>
      <c r="HRO1" s="455"/>
      <c r="HRP1" s="455"/>
      <c r="HRQ1" s="455"/>
      <c r="HRR1" s="455"/>
      <c r="HRS1" s="455"/>
      <c r="HRT1" s="455"/>
      <c r="HRU1" s="455"/>
      <c r="HRV1" s="455"/>
      <c r="HRW1" s="455"/>
      <c r="HRX1" s="455"/>
      <c r="HRY1" s="455"/>
      <c r="HRZ1" s="455"/>
      <c r="HSA1" s="455"/>
      <c r="HSB1" s="455"/>
      <c r="HSC1" s="455"/>
      <c r="HSD1" s="455"/>
      <c r="HSE1" s="455"/>
      <c r="HSF1" s="455"/>
      <c r="HSG1" s="455"/>
      <c r="HSH1" s="455"/>
      <c r="HSI1" s="455"/>
      <c r="HSJ1" s="455"/>
      <c r="HSK1" s="455"/>
      <c r="HSL1" s="455"/>
      <c r="HSM1" s="455"/>
      <c r="HSN1" s="455"/>
      <c r="HSO1" s="455"/>
      <c r="HSP1" s="455"/>
      <c r="HSQ1" s="455"/>
      <c r="HSR1" s="455"/>
      <c r="HSS1" s="455"/>
      <c r="HST1" s="455"/>
      <c r="HSU1" s="455"/>
      <c r="HSV1" s="455"/>
      <c r="HSW1" s="455"/>
      <c r="HSX1" s="455"/>
      <c r="HSY1" s="455"/>
      <c r="HSZ1" s="455"/>
      <c r="HTA1" s="455"/>
      <c r="HTB1" s="455"/>
      <c r="HTC1" s="455"/>
      <c r="HTD1" s="455"/>
      <c r="HTE1" s="455"/>
      <c r="HTF1" s="455"/>
      <c r="HTG1" s="455"/>
      <c r="HTH1" s="455"/>
      <c r="HTI1" s="455"/>
      <c r="HTJ1" s="455"/>
      <c r="HTK1" s="455"/>
      <c r="HTL1" s="455"/>
      <c r="HTM1" s="455"/>
      <c r="HTN1" s="455"/>
      <c r="HTO1" s="455"/>
      <c r="HTP1" s="455"/>
      <c r="HTQ1" s="455"/>
      <c r="HTR1" s="455"/>
      <c r="HTS1" s="455"/>
      <c r="HTT1" s="455"/>
      <c r="HTU1" s="455"/>
      <c r="HTV1" s="455"/>
      <c r="HTW1" s="455"/>
      <c r="HTX1" s="455"/>
      <c r="HTY1" s="455"/>
      <c r="HTZ1" s="455"/>
      <c r="HUA1" s="455"/>
      <c r="HUB1" s="455"/>
      <c r="HUC1" s="455"/>
      <c r="HUD1" s="455"/>
      <c r="HUE1" s="455"/>
      <c r="HUF1" s="455"/>
      <c r="HUG1" s="455"/>
      <c r="HUH1" s="455"/>
      <c r="HUI1" s="455"/>
      <c r="HUJ1" s="455"/>
      <c r="HUK1" s="455"/>
      <c r="HUL1" s="455"/>
      <c r="HUM1" s="455"/>
      <c r="HUN1" s="455"/>
      <c r="HUO1" s="455"/>
      <c r="HUP1" s="455"/>
      <c r="HUQ1" s="455"/>
      <c r="HUR1" s="455"/>
      <c r="HUS1" s="455"/>
      <c r="HUT1" s="455"/>
      <c r="HUU1" s="455"/>
      <c r="HUV1" s="455"/>
      <c r="HUW1" s="455"/>
      <c r="HUX1" s="455"/>
      <c r="HUY1" s="455"/>
      <c r="HUZ1" s="455"/>
      <c r="HVA1" s="455"/>
      <c r="HVB1" s="455"/>
      <c r="HVC1" s="455"/>
      <c r="HVD1" s="455"/>
      <c r="HVE1" s="455"/>
      <c r="HVF1" s="455"/>
      <c r="HVG1" s="455"/>
      <c r="HVH1" s="455"/>
      <c r="HVI1" s="455"/>
      <c r="HVJ1" s="455"/>
      <c r="HVK1" s="455"/>
      <c r="HVL1" s="455"/>
      <c r="HVM1" s="455"/>
      <c r="HVN1" s="455"/>
      <c r="HVO1" s="455"/>
      <c r="HVP1" s="455"/>
      <c r="HVQ1" s="455"/>
      <c r="HVR1" s="455"/>
      <c r="HVS1" s="455"/>
      <c r="HVT1" s="455"/>
      <c r="HVU1" s="455"/>
      <c r="HVV1" s="455"/>
      <c r="HVW1" s="455"/>
      <c r="HVX1" s="455"/>
      <c r="HVY1" s="455"/>
      <c r="HVZ1" s="455"/>
      <c r="HWA1" s="455"/>
      <c r="HWB1" s="455"/>
      <c r="HWC1" s="455"/>
      <c r="HWD1" s="455"/>
      <c r="HWE1" s="455"/>
      <c r="HWF1" s="455"/>
      <c r="HWG1" s="455"/>
      <c r="HWH1" s="455"/>
      <c r="HWI1" s="455"/>
      <c r="HWJ1" s="455"/>
      <c r="HWK1" s="455"/>
      <c r="HWL1" s="455"/>
      <c r="HWM1" s="455"/>
      <c r="HWN1" s="455"/>
      <c r="HWO1" s="455"/>
      <c r="HWP1" s="455"/>
      <c r="HWQ1" s="455"/>
      <c r="HWR1" s="455"/>
      <c r="HWS1" s="455"/>
      <c r="HWT1" s="455"/>
      <c r="HWU1" s="455"/>
      <c r="HWV1" s="455"/>
      <c r="HWW1" s="455"/>
      <c r="HWX1" s="455"/>
      <c r="HWY1" s="455"/>
      <c r="HWZ1" s="455"/>
      <c r="HXA1" s="455"/>
      <c r="HXB1" s="455"/>
      <c r="HXC1" s="455"/>
      <c r="HXD1" s="455"/>
      <c r="HXE1" s="455"/>
      <c r="HXF1" s="455"/>
      <c r="HXG1" s="455"/>
      <c r="HXH1" s="455"/>
      <c r="HXI1" s="455"/>
      <c r="HXJ1" s="455"/>
      <c r="HXK1" s="455"/>
      <c r="HXL1" s="455"/>
      <c r="HXM1" s="455"/>
      <c r="HXN1" s="455"/>
      <c r="HXO1" s="455"/>
      <c r="HXP1" s="455"/>
      <c r="HXQ1" s="455"/>
      <c r="HXR1" s="455"/>
      <c r="HXS1" s="455"/>
      <c r="HXT1" s="455"/>
      <c r="HXU1" s="455"/>
      <c r="HXV1" s="455"/>
      <c r="HXW1" s="455"/>
      <c r="HXX1" s="455"/>
      <c r="HXY1" s="455"/>
      <c r="HXZ1" s="455"/>
      <c r="HYA1" s="455"/>
      <c r="HYB1" s="455"/>
      <c r="HYC1" s="455"/>
      <c r="HYD1" s="455"/>
      <c r="HYE1" s="455"/>
      <c r="HYF1" s="455"/>
      <c r="HYG1" s="455"/>
      <c r="HYH1" s="455"/>
      <c r="HYI1" s="455"/>
      <c r="HYJ1" s="455"/>
      <c r="HYK1" s="455"/>
      <c r="HYL1" s="455"/>
      <c r="HYM1" s="455"/>
      <c r="HYN1" s="455"/>
      <c r="HYO1" s="455"/>
      <c r="HYP1" s="455"/>
      <c r="HYQ1" s="455"/>
      <c r="HYR1" s="455"/>
      <c r="HYS1" s="455"/>
      <c r="HYT1" s="455"/>
      <c r="HYU1" s="455"/>
      <c r="HYV1" s="455"/>
      <c r="HYW1" s="455"/>
      <c r="HYX1" s="455"/>
      <c r="HYY1" s="455"/>
      <c r="HYZ1" s="455"/>
      <c r="HZA1" s="455"/>
      <c r="HZB1" s="455"/>
      <c r="HZC1" s="455"/>
      <c r="HZD1" s="455"/>
      <c r="HZE1" s="455"/>
      <c r="HZF1" s="455"/>
      <c r="HZG1" s="455"/>
      <c r="HZH1" s="455"/>
      <c r="HZI1" s="455"/>
      <c r="HZJ1" s="455"/>
      <c r="HZK1" s="455"/>
      <c r="HZL1" s="455"/>
      <c r="HZM1" s="455"/>
      <c r="HZN1" s="455"/>
      <c r="HZO1" s="455"/>
      <c r="HZP1" s="455"/>
      <c r="HZQ1" s="455"/>
      <c r="HZR1" s="455"/>
      <c r="HZS1" s="455"/>
      <c r="HZT1" s="455"/>
      <c r="HZU1" s="455"/>
      <c r="HZV1" s="455"/>
      <c r="HZW1" s="455"/>
      <c r="HZX1" s="455"/>
      <c r="HZY1" s="455"/>
      <c r="HZZ1" s="455"/>
      <c r="IAA1" s="455"/>
      <c r="IAB1" s="455"/>
      <c r="IAC1" s="455"/>
      <c r="IAD1" s="455"/>
      <c r="IAE1" s="455"/>
      <c r="IAF1" s="455"/>
      <c r="IAG1" s="455"/>
      <c r="IAH1" s="455"/>
      <c r="IAI1" s="455"/>
      <c r="IAJ1" s="455"/>
      <c r="IAK1" s="455"/>
      <c r="IAL1" s="455"/>
      <c r="IAM1" s="455"/>
      <c r="IAN1" s="455"/>
      <c r="IAO1" s="455"/>
      <c r="IAP1" s="455"/>
      <c r="IAQ1" s="455"/>
      <c r="IAR1" s="455"/>
      <c r="IAS1" s="455"/>
      <c r="IAT1" s="455"/>
      <c r="IAU1" s="455"/>
      <c r="IAV1" s="455"/>
      <c r="IAW1" s="455"/>
      <c r="IAX1" s="455"/>
      <c r="IAY1" s="455"/>
      <c r="IAZ1" s="455"/>
      <c r="IBA1" s="455"/>
      <c r="IBB1" s="455"/>
      <c r="IBC1" s="455"/>
      <c r="IBD1" s="455"/>
      <c r="IBE1" s="455"/>
      <c r="IBF1" s="455"/>
      <c r="IBG1" s="455"/>
      <c r="IBI1" s="455"/>
      <c r="IBJ1" s="455"/>
      <c r="IBK1" s="455"/>
      <c r="IBL1" s="455"/>
      <c r="IBM1" s="455"/>
      <c r="IBN1" s="455"/>
      <c r="IBO1" s="455"/>
      <c r="IBP1" s="455"/>
      <c r="IBQ1" s="455"/>
      <c r="IBR1" s="455"/>
      <c r="IBS1" s="455"/>
      <c r="IBT1" s="455"/>
      <c r="IBU1" s="455"/>
      <c r="IBV1" s="455"/>
      <c r="IBW1" s="455"/>
      <c r="IBX1" s="455"/>
      <c r="IBY1" s="455"/>
      <c r="IBZ1" s="455"/>
      <c r="ICA1" s="455"/>
      <c r="ICB1" s="455"/>
      <c r="ICC1" s="455"/>
      <c r="ICD1" s="455"/>
      <c r="ICE1" s="455"/>
      <c r="ICF1" s="455"/>
      <c r="ICG1" s="455"/>
      <c r="ICH1" s="455"/>
      <c r="ICI1" s="455"/>
      <c r="ICJ1" s="455"/>
      <c r="ICK1" s="455"/>
      <c r="ICL1" s="455"/>
      <c r="ICM1" s="455"/>
      <c r="ICN1" s="455"/>
      <c r="ICO1" s="455"/>
      <c r="ICP1" s="455"/>
      <c r="ICQ1" s="455"/>
      <c r="ICR1" s="455"/>
      <c r="ICS1" s="455"/>
      <c r="ICT1" s="455"/>
      <c r="ICU1" s="455"/>
      <c r="ICV1" s="455"/>
      <c r="ICW1" s="455"/>
      <c r="ICX1" s="455"/>
      <c r="ICY1" s="455"/>
      <c r="ICZ1" s="455"/>
      <c r="IDA1" s="455"/>
      <c r="IDB1" s="455"/>
      <c r="IDC1" s="455"/>
      <c r="IDD1" s="455"/>
      <c r="IDE1" s="455"/>
      <c r="IDF1" s="455"/>
      <c r="IDG1" s="455"/>
      <c r="IDH1" s="455"/>
      <c r="IDI1" s="455"/>
      <c r="IDJ1" s="455"/>
      <c r="IDK1" s="455"/>
      <c r="IDL1" s="455"/>
      <c r="IDM1" s="455"/>
      <c r="IDN1" s="455"/>
      <c r="IDO1" s="455"/>
      <c r="IDP1" s="455"/>
      <c r="IDQ1" s="455"/>
      <c r="IDR1" s="455"/>
      <c r="IDS1" s="455"/>
      <c r="IDT1" s="455"/>
      <c r="IDU1" s="455"/>
      <c r="IDV1" s="455"/>
      <c r="IDW1" s="455"/>
      <c r="IDX1" s="455"/>
      <c r="IDY1" s="455"/>
      <c r="IDZ1" s="455"/>
      <c r="IEA1" s="455"/>
      <c r="IEB1" s="455"/>
      <c r="IEC1" s="455"/>
      <c r="IED1" s="455"/>
      <c r="IEE1" s="455"/>
      <c r="IEF1" s="455"/>
      <c r="IEG1" s="455"/>
      <c r="IEH1" s="455"/>
      <c r="IEI1" s="455"/>
      <c r="IEJ1" s="455"/>
      <c r="IEK1" s="455"/>
      <c r="IEL1" s="455"/>
      <c r="IEM1" s="455"/>
      <c r="IEN1" s="455"/>
      <c r="IEO1" s="455"/>
      <c r="IEP1" s="455"/>
      <c r="IEQ1" s="455"/>
      <c r="IER1" s="455"/>
      <c r="IES1" s="455"/>
      <c r="IET1" s="455"/>
      <c r="IEU1" s="455"/>
      <c r="IEV1" s="455"/>
      <c r="IEW1" s="455"/>
      <c r="IEX1" s="455"/>
      <c r="IEY1" s="455"/>
      <c r="IEZ1" s="455"/>
      <c r="IFA1" s="455"/>
      <c r="IFB1" s="455"/>
      <c r="IFC1" s="455"/>
      <c r="IFD1" s="455"/>
      <c r="IFE1" s="455"/>
      <c r="IFF1" s="455"/>
      <c r="IFG1" s="455"/>
      <c r="IFH1" s="455"/>
      <c r="IFI1" s="455"/>
      <c r="IFJ1" s="455"/>
      <c r="IFK1" s="455"/>
      <c r="IFL1" s="455"/>
      <c r="IFM1" s="455"/>
      <c r="IFN1" s="455"/>
      <c r="IFO1" s="455"/>
      <c r="IFP1" s="455"/>
      <c r="IFQ1" s="455"/>
      <c r="IFR1" s="455"/>
      <c r="IFS1" s="455"/>
      <c r="IFT1" s="455"/>
      <c r="IFU1" s="455"/>
      <c r="IFV1" s="455"/>
      <c r="IFW1" s="455"/>
      <c r="IFX1" s="455"/>
      <c r="IFY1" s="455"/>
      <c r="IFZ1" s="455"/>
      <c r="IGA1" s="455"/>
      <c r="IGB1" s="455"/>
      <c r="IGC1" s="455"/>
      <c r="IGD1" s="455"/>
      <c r="IGE1" s="455"/>
      <c r="IGF1" s="455"/>
      <c r="IGG1" s="455"/>
      <c r="IGH1" s="455"/>
      <c r="IGI1" s="455"/>
      <c r="IGJ1" s="455"/>
      <c r="IGK1" s="455"/>
      <c r="IGL1" s="455"/>
      <c r="IGM1" s="455"/>
      <c r="IGN1" s="455"/>
      <c r="IGO1" s="455"/>
      <c r="IGP1" s="455"/>
      <c r="IGQ1" s="455"/>
      <c r="IGR1" s="455"/>
      <c r="IGS1" s="455"/>
      <c r="IGT1" s="455"/>
      <c r="IGU1" s="455"/>
      <c r="IGV1" s="455"/>
      <c r="IGW1" s="455"/>
      <c r="IGX1" s="455"/>
      <c r="IGY1" s="455"/>
      <c r="IGZ1" s="455"/>
      <c r="IHA1" s="455"/>
      <c r="IHB1" s="455"/>
      <c r="IHC1" s="455"/>
      <c r="IHD1" s="455"/>
      <c r="IHE1" s="455"/>
      <c r="IHF1" s="455"/>
      <c r="IHG1" s="455"/>
      <c r="IHH1" s="455"/>
      <c r="IHI1" s="455"/>
      <c r="IHJ1" s="455"/>
      <c r="IHK1" s="455"/>
      <c r="IHL1" s="455"/>
      <c r="IHM1" s="455"/>
      <c r="IHN1" s="455"/>
      <c r="IHO1" s="455"/>
      <c r="IHP1" s="455"/>
      <c r="IHQ1" s="455"/>
      <c r="IHR1" s="455"/>
      <c r="IHS1" s="455"/>
      <c r="IHT1" s="455"/>
      <c r="IHU1" s="455"/>
      <c r="IHV1" s="455"/>
      <c r="IHW1" s="455"/>
      <c r="IHX1" s="455"/>
      <c r="IHY1" s="455"/>
      <c r="IHZ1" s="455"/>
      <c r="IIA1" s="455"/>
      <c r="IIB1" s="455"/>
      <c r="IIC1" s="455"/>
      <c r="IID1" s="455"/>
      <c r="IIE1" s="455"/>
      <c r="IIF1" s="455"/>
      <c r="IIG1" s="455"/>
      <c r="IIH1" s="455"/>
      <c r="III1" s="455"/>
      <c r="IIJ1" s="455"/>
      <c r="IIK1" s="455"/>
      <c r="IIL1" s="455"/>
      <c r="IIM1" s="455"/>
      <c r="IIN1" s="455"/>
      <c r="IIO1" s="455"/>
      <c r="IIP1" s="455"/>
      <c r="IIQ1" s="455"/>
      <c r="IIR1" s="455"/>
      <c r="IIS1" s="455"/>
      <c r="IIT1" s="455"/>
      <c r="IIU1" s="455"/>
      <c r="IIV1" s="455"/>
      <c r="IIW1" s="455"/>
      <c r="IIX1" s="455"/>
      <c r="IIY1" s="455"/>
      <c r="IIZ1" s="455"/>
      <c r="IJA1" s="455"/>
      <c r="IJB1" s="455"/>
      <c r="IJC1" s="455"/>
      <c r="IJD1" s="455"/>
      <c r="IJE1" s="455"/>
      <c r="IJF1" s="455"/>
      <c r="IJG1" s="455"/>
      <c r="IJH1" s="455"/>
      <c r="IJI1" s="455"/>
      <c r="IJJ1" s="455"/>
      <c r="IJK1" s="455"/>
      <c r="IJL1" s="455"/>
      <c r="IJM1" s="455"/>
      <c r="IJN1" s="455"/>
      <c r="IJO1" s="455"/>
      <c r="IJP1" s="455"/>
      <c r="IJQ1" s="455"/>
      <c r="IJR1" s="455"/>
      <c r="IJS1" s="455"/>
      <c r="IJT1" s="455"/>
      <c r="IJU1" s="455"/>
      <c r="IJV1" s="455"/>
      <c r="IJW1" s="455"/>
      <c r="IJX1" s="455"/>
      <c r="IJY1" s="455"/>
      <c r="IJZ1" s="455"/>
      <c r="IKA1" s="455"/>
      <c r="IKB1" s="455"/>
      <c r="IKC1" s="455"/>
      <c r="IKD1" s="455"/>
      <c r="IKE1" s="455"/>
      <c r="IKF1" s="455"/>
      <c r="IKG1" s="455"/>
      <c r="IKH1" s="455"/>
      <c r="IKI1" s="455"/>
      <c r="IKJ1" s="455"/>
      <c r="IKK1" s="455"/>
      <c r="IKL1" s="455"/>
      <c r="IKM1" s="455"/>
      <c r="IKN1" s="455"/>
      <c r="IKO1" s="455"/>
      <c r="IKP1" s="455"/>
      <c r="IKQ1" s="455"/>
      <c r="IKR1" s="455"/>
      <c r="IKS1" s="455"/>
      <c r="IKT1" s="455"/>
      <c r="IKU1" s="455"/>
      <c r="IKV1" s="455"/>
      <c r="IKW1" s="455"/>
      <c r="IKX1" s="455"/>
      <c r="IKY1" s="455"/>
      <c r="IKZ1" s="455"/>
      <c r="ILA1" s="455"/>
      <c r="ILB1" s="455"/>
      <c r="ILC1" s="455"/>
      <c r="ILD1" s="455"/>
      <c r="ILE1" s="455"/>
      <c r="ILF1" s="455"/>
      <c r="ILG1" s="455"/>
      <c r="ILH1" s="455"/>
      <c r="ILI1" s="455"/>
      <c r="ILJ1" s="455"/>
      <c r="ILK1" s="455"/>
      <c r="ILL1" s="455"/>
      <c r="ILM1" s="455"/>
      <c r="ILN1" s="455"/>
      <c r="ILO1" s="455"/>
      <c r="ILP1" s="455"/>
      <c r="ILQ1" s="455"/>
      <c r="ILR1" s="455"/>
      <c r="ILS1" s="455"/>
      <c r="ILT1" s="455"/>
      <c r="ILU1" s="455"/>
      <c r="ILV1" s="455"/>
      <c r="ILW1" s="455"/>
      <c r="ILX1" s="455"/>
      <c r="ILY1" s="455"/>
      <c r="ILZ1" s="455"/>
      <c r="IMA1" s="455"/>
      <c r="IMB1" s="455"/>
      <c r="IMC1" s="455"/>
      <c r="IMD1" s="455"/>
      <c r="IME1" s="455"/>
      <c r="IMF1" s="455"/>
      <c r="IMG1" s="455"/>
      <c r="IMH1" s="455"/>
      <c r="IMI1" s="455"/>
      <c r="IMJ1" s="455"/>
      <c r="IMK1" s="455"/>
      <c r="IML1" s="455"/>
      <c r="IMM1" s="455"/>
      <c r="IMN1" s="455"/>
      <c r="IMO1" s="455"/>
      <c r="IMP1" s="455"/>
      <c r="IMQ1" s="455"/>
      <c r="IMR1" s="455"/>
      <c r="IMS1" s="455"/>
      <c r="IMT1" s="455"/>
      <c r="IMU1" s="455"/>
      <c r="IMV1" s="455"/>
      <c r="IMW1" s="455"/>
      <c r="IMX1" s="455"/>
      <c r="IMY1" s="455"/>
      <c r="IMZ1" s="455"/>
      <c r="INA1" s="455"/>
      <c r="INB1" s="455"/>
      <c r="INC1" s="455"/>
      <c r="IND1" s="455"/>
      <c r="INE1" s="455"/>
      <c r="INF1" s="455"/>
      <c r="ING1" s="455"/>
      <c r="INH1" s="455"/>
      <c r="INI1" s="455"/>
      <c r="INJ1" s="455"/>
      <c r="INK1" s="455"/>
      <c r="INL1" s="455"/>
      <c r="INM1" s="455"/>
      <c r="INN1" s="455"/>
      <c r="INO1" s="455"/>
      <c r="INP1" s="455"/>
      <c r="INQ1" s="455"/>
      <c r="INR1" s="455"/>
      <c r="INS1" s="455"/>
      <c r="INT1" s="455"/>
      <c r="INU1" s="455"/>
      <c r="INV1" s="455"/>
      <c r="INW1" s="455"/>
      <c r="INX1" s="455"/>
      <c r="INY1" s="455"/>
      <c r="INZ1" s="455"/>
      <c r="IOA1" s="455"/>
      <c r="IOB1" s="455"/>
      <c r="IOC1" s="455"/>
      <c r="IOD1" s="455"/>
      <c r="IOE1" s="455"/>
      <c r="IOF1" s="455"/>
      <c r="IOG1" s="455"/>
      <c r="IOH1" s="455"/>
      <c r="IOI1" s="455"/>
      <c r="IOJ1" s="455"/>
      <c r="IOK1" s="455"/>
      <c r="IOL1" s="455"/>
      <c r="IOM1" s="455"/>
      <c r="ION1" s="455"/>
      <c r="IOO1" s="455"/>
      <c r="IOP1" s="455"/>
      <c r="IOQ1" s="455"/>
      <c r="IOR1" s="455"/>
      <c r="IOS1" s="455"/>
      <c r="IOT1" s="455"/>
      <c r="IOU1" s="455"/>
      <c r="IOV1" s="455"/>
      <c r="IOW1" s="455"/>
      <c r="IOX1" s="455"/>
      <c r="IOY1" s="455"/>
      <c r="IOZ1" s="455"/>
      <c r="IPA1" s="455"/>
      <c r="IPB1" s="455"/>
      <c r="IPC1" s="455"/>
      <c r="IPD1" s="455"/>
      <c r="IPE1" s="455"/>
      <c r="IPF1" s="455"/>
      <c r="IPG1" s="455"/>
      <c r="IPH1" s="455"/>
      <c r="IPI1" s="455"/>
      <c r="IPJ1" s="455"/>
      <c r="IPK1" s="455"/>
      <c r="IPL1" s="455"/>
      <c r="IPM1" s="455"/>
      <c r="IPN1" s="455"/>
      <c r="IPO1" s="455"/>
      <c r="IPP1" s="455"/>
      <c r="IPQ1" s="455"/>
      <c r="IPR1" s="455"/>
      <c r="IPS1" s="455"/>
      <c r="IPT1" s="455"/>
      <c r="IPU1" s="455"/>
      <c r="IPV1" s="455"/>
      <c r="IPW1" s="455"/>
      <c r="IPX1" s="455"/>
      <c r="IPY1" s="455"/>
      <c r="IPZ1" s="455"/>
      <c r="IQA1" s="455"/>
      <c r="IQB1" s="455"/>
      <c r="IQC1" s="455"/>
      <c r="IQD1" s="455"/>
      <c r="IQE1" s="455"/>
      <c r="IQF1" s="455"/>
      <c r="IQG1" s="455"/>
      <c r="IQH1" s="455"/>
      <c r="IQI1" s="455"/>
      <c r="IQJ1" s="455"/>
      <c r="IQK1" s="455"/>
      <c r="IQL1" s="455"/>
      <c r="IQM1" s="455"/>
      <c r="IQN1" s="455"/>
      <c r="IQO1" s="455"/>
      <c r="IQP1" s="455"/>
      <c r="IQQ1" s="455"/>
      <c r="IQR1" s="455"/>
      <c r="IQS1" s="455"/>
      <c r="IQT1" s="455"/>
      <c r="IQU1" s="455"/>
      <c r="IQV1" s="455"/>
      <c r="IQW1" s="455"/>
      <c r="IQX1" s="455"/>
      <c r="IQY1" s="455"/>
      <c r="IQZ1" s="455"/>
      <c r="IRA1" s="455"/>
      <c r="IRB1" s="455"/>
      <c r="IRC1" s="455"/>
      <c r="IRD1" s="455"/>
      <c r="IRE1" s="455"/>
      <c r="IRF1" s="455"/>
      <c r="IRG1" s="455"/>
      <c r="IRH1" s="455"/>
      <c r="IRI1" s="455"/>
      <c r="IRJ1" s="455"/>
      <c r="IRK1" s="455"/>
      <c r="IRL1" s="455"/>
      <c r="IRM1" s="455"/>
      <c r="IRN1" s="455"/>
      <c r="IRO1" s="455"/>
      <c r="IRP1" s="455"/>
      <c r="IRQ1" s="455"/>
      <c r="IRR1" s="455"/>
      <c r="IRS1" s="455"/>
      <c r="IRT1" s="455"/>
      <c r="IRU1" s="455"/>
      <c r="IRV1" s="455"/>
      <c r="IRW1" s="455"/>
      <c r="IRX1" s="455"/>
      <c r="IRY1" s="455"/>
      <c r="IRZ1" s="455"/>
      <c r="ISA1" s="455"/>
      <c r="ISB1" s="455"/>
      <c r="ISC1" s="455"/>
      <c r="ISD1" s="455"/>
      <c r="ISE1" s="455"/>
      <c r="ISF1" s="455"/>
      <c r="ISG1" s="455"/>
      <c r="ISH1" s="455"/>
      <c r="ISI1" s="455"/>
      <c r="ISJ1" s="455"/>
      <c r="ISK1" s="455"/>
      <c r="ISL1" s="455"/>
      <c r="ISM1" s="455"/>
      <c r="ISN1" s="455"/>
      <c r="ISO1" s="455"/>
      <c r="ISP1" s="455"/>
      <c r="ISQ1" s="455"/>
      <c r="ISR1" s="455"/>
      <c r="ISS1" s="455"/>
      <c r="IST1" s="455"/>
      <c r="ISU1" s="455"/>
      <c r="ISV1" s="455"/>
      <c r="ISW1" s="455"/>
      <c r="ISX1" s="455"/>
      <c r="ISY1" s="455"/>
      <c r="ISZ1" s="455"/>
      <c r="ITA1" s="455"/>
      <c r="ITB1" s="455"/>
      <c r="ITC1" s="455"/>
      <c r="ITD1" s="455"/>
      <c r="ITE1" s="455"/>
      <c r="ITF1" s="455"/>
      <c r="ITG1" s="455"/>
      <c r="ITH1" s="455"/>
      <c r="ITI1" s="455"/>
      <c r="ITJ1" s="455"/>
      <c r="ITK1" s="455"/>
      <c r="ITL1" s="455"/>
      <c r="ITM1" s="455"/>
      <c r="ITN1" s="455"/>
      <c r="ITO1" s="455"/>
      <c r="ITP1" s="455"/>
      <c r="ITQ1" s="455"/>
      <c r="ITR1" s="455"/>
      <c r="ITS1" s="455"/>
      <c r="ITT1" s="455"/>
      <c r="ITU1" s="455"/>
      <c r="ITV1" s="455"/>
      <c r="ITW1" s="455"/>
      <c r="ITX1" s="455"/>
      <c r="ITY1" s="455"/>
      <c r="ITZ1" s="455"/>
      <c r="IUA1" s="455"/>
      <c r="IUB1" s="455"/>
      <c r="IUC1" s="455"/>
      <c r="IUD1" s="455"/>
      <c r="IUE1" s="455"/>
      <c r="IUF1" s="455"/>
      <c r="IUG1" s="455"/>
      <c r="IUH1" s="455"/>
      <c r="IUI1" s="455"/>
      <c r="IUJ1" s="455"/>
      <c r="IUK1" s="455"/>
      <c r="IUL1" s="455"/>
      <c r="IUM1" s="455"/>
      <c r="IUN1" s="455"/>
      <c r="IUO1" s="455"/>
      <c r="IUP1" s="455"/>
      <c r="IUQ1" s="455"/>
      <c r="IUR1" s="455"/>
      <c r="IUS1" s="455"/>
      <c r="IUT1" s="455"/>
      <c r="IUU1" s="455"/>
      <c r="IUV1" s="455"/>
      <c r="IUW1" s="455"/>
      <c r="IUX1" s="455"/>
      <c r="IUY1" s="455"/>
      <c r="IUZ1" s="455"/>
      <c r="IVA1" s="455"/>
      <c r="IVB1" s="455"/>
      <c r="IVC1" s="455"/>
      <c r="IVD1" s="455"/>
      <c r="IVE1" s="455"/>
      <c r="IVF1" s="455"/>
      <c r="IVG1" s="455"/>
      <c r="IVH1" s="455"/>
      <c r="IVI1" s="455"/>
      <c r="IVJ1" s="455"/>
      <c r="IVK1" s="455"/>
      <c r="IVL1" s="455"/>
      <c r="IVM1" s="455"/>
      <c r="IVN1" s="455"/>
      <c r="IVO1" s="455"/>
      <c r="IVP1" s="455"/>
      <c r="IVQ1" s="455"/>
      <c r="IVR1" s="455"/>
      <c r="IVS1" s="455"/>
      <c r="IVT1" s="455"/>
      <c r="IVU1" s="455"/>
      <c r="IVV1" s="455"/>
      <c r="IVW1" s="455"/>
      <c r="IVX1" s="455"/>
      <c r="IVY1" s="455"/>
      <c r="IVZ1" s="455"/>
      <c r="IWA1" s="455"/>
      <c r="IWB1" s="455"/>
      <c r="IWC1" s="455"/>
      <c r="IWD1" s="455"/>
      <c r="IWE1" s="455"/>
      <c r="IWF1" s="455"/>
      <c r="IWG1" s="455"/>
      <c r="IWH1" s="455"/>
      <c r="IWI1" s="455"/>
      <c r="IWJ1" s="455"/>
      <c r="IWK1" s="455"/>
      <c r="IWL1" s="455"/>
      <c r="IWM1" s="455"/>
      <c r="IWN1" s="455"/>
      <c r="IWO1" s="455"/>
      <c r="IWP1" s="455"/>
      <c r="IWQ1" s="455"/>
      <c r="IWR1" s="455"/>
      <c r="IWS1" s="455"/>
      <c r="IWT1" s="455"/>
      <c r="IWU1" s="455"/>
      <c r="IWV1" s="455"/>
      <c r="IWW1" s="455"/>
      <c r="IWX1" s="455"/>
      <c r="IWY1" s="455"/>
      <c r="IWZ1" s="455"/>
      <c r="IXA1" s="455"/>
      <c r="IXB1" s="455"/>
      <c r="IXC1" s="455"/>
      <c r="IXD1" s="455"/>
      <c r="IXE1" s="455"/>
      <c r="IXF1" s="455"/>
      <c r="IXG1" s="455"/>
      <c r="IXH1" s="455"/>
      <c r="IXI1" s="455"/>
      <c r="IXJ1" s="455"/>
      <c r="IXK1" s="455"/>
      <c r="IXL1" s="455"/>
      <c r="IXM1" s="455"/>
      <c r="IXN1" s="455"/>
      <c r="IXO1" s="455"/>
      <c r="IXP1" s="455"/>
      <c r="IXQ1" s="455"/>
      <c r="IXR1" s="455"/>
      <c r="IXS1" s="455"/>
      <c r="IXT1" s="455"/>
      <c r="IXU1" s="455"/>
      <c r="IXV1" s="455"/>
      <c r="IXW1" s="455"/>
      <c r="IXX1" s="455"/>
      <c r="IXY1" s="455"/>
      <c r="IXZ1" s="455"/>
      <c r="IYA1" s="455"/>
      <c r="IYB1" s="455"/>
      <c r="IYC1" s="455"/>
      <c r="IYD1" s="455"/>
      <c r="IYE1" s="455"/>
      <c r="IYF1" s="455"/>
      <c r="IYG1" s="455"/>
      <c r="IYH1" s="455"/>
      <c r="IYI1" s="455"/>
      <c r="IYJ1" s="455"/>
      <c r="IYK1" s="455"/>
      <c r="IYL1" s="455"/>
      <c r="IYM1" s="455"/>
      <c r="IYN1" s="455"/>
      <c r="IYO1" s="455"/>
      <c r="IYP1" s="455"/>
      <c r="IYQ1" s="455"/>
      <c r="IYR1" s="455"/>
      <c r="IYS1" s="455"/>
      <c r="IYT1" s="455"/>
      <c r="IYU1" s="455"/>
      <c r="IYV1" s="455"/>
      <c r="IYW1" s="455"/>
      <c r="IYX1" s="455"/>
      <c r="IYY1" s="455"/>
      <c r="IYZ1" s="455"/>
      <c r="IZA1" s="455"/>
      <c r="IZB1" s="455"/>
      <c r="IZC1" s="455"/>
      <c r="IZD1" s="455"/>
      <c r="IZE1" s="455"/>
      <c r="IZF1" s="455"/>
      <c r="IZG1" s="455"/>
      <c r="IZH1" s="455"/>
      <c r="IZI1" s="455"/>
      <c r="IZJ1" s="455"/>
      <c r="IZK1" s="455"/>
      <c r="IZL1" s="455"/>
      <c r="IZM1" s="455"/>
      <c r="IZN1" s="455"/>
      <c r="IZO1" s="455"/>
      <c r="IZP1" s="455"/>
      <c r="IZQ1" s="455"/>
      <c r="IZR1" s="455"/>
      <c r="IZS1" s="455"/>
      <c r="IZT1" s="455"/>
      <c r="IZU1" s="455"/>
      <c r="IZV1" s="455"/>
      <c r="IZW1" s="455"/>
      <c r="IZX1" s="455"/>
      <c r="IZY1" s="455"/>
      <c r="IZZ1" s="455"/>
      <c r="JAA1" s="455"/>
      <c r="JAB1" s="455"/>
      <c r="JAC1" s="455"/>
      <c r="JAD1" s="455"/>
      <c r="JAE1" s="455"/>
      <c r="JAF1" s="455"/>
      <c r="JAG1" s="455"/>
      <c r="JAH1" s="455"/>
      <c r="JAI1" s="455"/>
      <c r="JAJ1" s="455"/>
      <c r="JAK1" s="455"/>
      <c r="JAL1" s="455"/>
      <c r="JAM1" s="455"/>
      <c r="JAN1" s="455"/>
      <c r="JAO1" s="455"/>
      <c r="JAP1" s="455"/>
      <c r="JAQ1" s="455"/>
      <c r="JAR1" s="455"/>
      <c r="JAS1" s="455"/>
      <c r="JAT1" s="455"/>
      <c r="JAU1" s="455"/>
      <c r="JAV1" s="455"/>
      <c r="JAW1" s="455"/>
      <c r="JAX1" s="455"/>
      <c r="JAY1" s="455"/>
      <c r="JAZ1" s="455"/>
      <c r="JBA1" s="455"/>
      <c r="JBB1" s="455"/>
      <c r="JBC1" s="455"/>
      <c r="JBD1" s="455"/>
      <c r="JBE1" s="455"/>
      <c r="JBF1" s="455"/>
      <c r="JBG1" s="455"/>
      <c r="JBH1" s="455"/>
      <c r="JBI1" s="455"/>
      <c r="JBJ1" s="455"/>
      <c r="JBK1" s="455"/>
      <c r="JBL1" s="455"/>
      <c r="JBM1" s="455"/>
      <c r="JBN1" s="455"/>
      <c r="JBO1" s="455"/>
      <c r="JBP1" s="455"/>
      <c r="JBQ1" s="455"/>
      <c r="JBR1" s="455"/>
      <c r="JBS1" s="455"/>
      <c r="JBT1" s="455"/>
      <c r="JBU1" s="455"/>
      <c r="JBV1" s="455"/>
      <c r="JBW1" s="455"/>
      <c r="JBX1" s="455"/>
      <c r="JBY1" s="455"/>
      <c r="JBZ1" s="455"/>
      <c r="JCA1" s="455"/>
      <c r="JCB1" s="455"/>
      <c r="JCC1" s="455"/>
      <c r="JCD1" s="455"/>
      <c r="JCE1" s="455"/>
      <c r="JCF1" s="455"/>
      <c r="JCG1" s="455"/>
      <c r="JCH1" s="455"/>
      <c r="JCI1" s="455"/>
      <c r="JCJ1" s="455"/>
      <c r="JCK1" s="455"/>
      <c r="JCL1" s="455"/>
      <c r="JCM1" s="455"/>
      <c r="JCN1" s="455"/>
      <c r="JCO1" s="455"/>
      <c r="JCP1" s="455"/>
      <c r="JCQ1" s="455"/>
      <c r="JCR1" s="455"/>
      <c r="JCS1" s="455"/>
      <c r="JCT1" s="455"/>
      <c r="JCU1" s="455"/>
      <c r="JCV1" s="455"/>
      <c r="JCW1" s="455"/>
      <c r="JCX1" s="455"/>
      <c r="JCY1" s="455"/>
      <c r="JCZ1" s="455"/>
      <c r="JDA1" s="455"/>
      <c r="JDB1" s="455"/>
      <c r="JDC1" s="455"/>
      <c r="JDD1" s="455"/>
      <c r="JDE1" s="455"/>
      <c r="JDF1" s="455"/>
      <c r="JDG1" s="455"/>
      <c r="JDH1" s="455"/>
      <c r="JDI1" s="455"/>
      <c r="JDJ1" s="455"/>
      <c r="JDK1" s="455"/>
      <c r="JDL1" s="455"/>
      <c r="JDM1" s="455"/>
      <c r="JDN1" s="455"/>
      <c r="JDO1" s="455"/>
      <c r="JDP1" s="455"/>
      <c r="JDQ1" s="455"/>
      <c r="JDR1" s="455"/>
      <c r="JDS1" s="455"/>
      <c r="JDT1" s="455"/>
      <c r="JDU1" s="455"/>
      <c r="JDV1" s="455"/>
      <c r="JDW1" s="455"/>
      <c r="JDX1" s="455"/>
      <c r="JDY1" s="455"/>
      <c r="JDZ1" s="455"/>
      <c r="JEA1" s="455"/>
      <c r="JEB1" s="455"/>
      <c r="JEC1" s="455"/>
      <c r="JED1" s="455"/>
      <c r="JEE1" s="455"/>
      <c r="JEF1" s="455"/>
      <c r="JEG1" s="455"/>
      <c r="JEH1" s="455"/>
      <c r="JEI1" s="455"/>
      <c r="JEJ1" s="455"/>
      <c r="JEK1" s="455"/>
      <c r="JEL1" s="455"/>
      <c r="JEM1" s="455"/>
      <c r="JEN1" s="455"/>
      <c r="JEO1" s="455"/>
      <c r="JEP1" s="455"/>
      <c r="JEQ1" s="455"/>
      <c r="JER1" s="455"/>
      <c r="JES1" s="455"/>
      <c r="JET1" s="455"/>
      <c r="JEU1" s="455"/>
      <c r="JEV1" s="455"/>
      <c r="JEW1" s="455"/>
      <c r="JEX1" s="455"/>
      <c r="JEY1" s="455"/>
      <c r="JEZ1" s="455"/>
      <c r="JFA1" s="455"/>
      <c r="JFB1" s="455"/>
      <c r="JFC1" s="455"/>
      <c r="JFD1" s="455"/>
      <c r="JFE1" s="455"/>
      <c r="JFF1" s="455"/>
      <c r="JFG1" s="455"/>
      <c r="JFH1" s="455"/>
      <c r="JFI1" s="455"/>
      <c r="JFJ1" s="455"/>
      <c r="JFK1" s="455"/>
      <c r="JFL1" s="455"/>
      <c r="JFM1" s="455"/>
      <c r="JFN1" s="455"/>
      <c r="JFO1" s="455"/>
      <c r="JFP1" s="455"/>
      <c r="JFQ1" s="455"/>
      <c r="JFR1" s="455"/>
      <c r="JFS1" s="455"/>
      <c r="JFT1" s="455"/>
      <c r="JFU1" s="455"/>
      <c r="JFV1" s="455"/>
      <c r="JFW1" s="455"/>
      <c r="JFX1" s="455"/>
      <c r="JFY1" s="455"/>
      <c r="JFZ1" s="455"/>
      <c r="JGA1" s="455"/>
      <c r="JGB1" s="455"/>
      <c r="JGC1" s="455"/>
      <c r="JGD1" s="455"/>
      <c r="JGE1" s="455"/>
      <c r="JGF1" s="455"/>
      <c r="JGG1" s="455"/>
      <c r="JGH1" s="455"/>
      <c r="JGI1" s="455"/>
      <c r="JGJ1" s="455"/>
      <c r="JGK1" s="455"/>
      <c r="JGL1" s="455"/>
      <c r="JGM1" s="455"/>
      <c r="JGN1" s="455"/>
      <c r="JGO1" s="455"/>
      <c r="JGP1" s="455"/>
      <c r="JGQ1" s="455"/>
      <c r="JGR1" s="455"/>
      <c r="JGS1" s="455"/>
      <c r="JGT1" s="455"/>
      <c r="JGU1" s="455"/>
      <c r="JGV1" s="455"/>
      <c r="JGW1" s="455"/>
      <c r="JGX1" s="455"/>
      <c r="JGY1" s="455"/>
      <c r="JGZ1" s="455"/>
      <c r="JHA1" s="455"/>
      <c r="JHB1" s="455"/>
      <c r="JHC1" s="455"/>
      <c r="JHD1" s="455"/>
      <c r="JHE1" s="455"/>
      <c r="JHF1" s="455"/>
      <c r="JHG1" s="455"/>
      <c r="JHH1" s="455"/>
      <c r="JHI1" s="455"/>
      <c r="JHJ1" s="455"/>
      <c r="JHK1" s="455"/>
      <c r="JHL1" s="455"/>
      <c r="JHM1" s="455"/>
      <c r="JHN1" s="455"/>
      <c r="JHO1" s="455"/>
      <c r="JHP1" s="455"/>
      <c r="JHQ1" s="455"/>
      <c r="JHR1" s="455"/>
      <c r="JHS1" s="455"/>
      <c r="JHT1" s="455"/>
      <c r="JHU1" s="455"/>
      <c r="JHV1" s="455"/>
      <c r="JHW1" s="455"/>
      <c r="JHX1" s="455"/>
      <c r="JHY1" s="455"/>
      <c r="JHZ1" s="455"/>
      <c r="JIA1" s="455"/>
      <c r="JIB1" s="455"/>
      <c r="JIC1" s="455"/>
      <c r="JID1" s="455"/>
      <c r="JIE1" s="455"/>
      <c r="JIF1" s="455"/>
      <c r="JIG1" s="455"/>
      <c r="JIH1" s="455"/>
      <c r="JII1" s="455"/>
      <c r="JIJ1" s="455"/>
      <c r="JIK1" s="455"/>
      <c r="JIL1" s="455"/>
      <c r="JIM1" s="455"/>
      <c r="JIN1" s="455"/>
      <c r="JIO1" s="455"/>
      <c r="JIP1" s="455"/>
      <c r="JIQ1" s="455"/>
      <c r="JIR1" s="455"/>
      <c r="JIS1" s="455"/>
      <c r="JIT1" s="455"/>
      <c r="JIU1" s="455"/>
      <c r="JIV1" s="455"/>
      <c r="JIW1" s="455"/>
      <c r="JIX1" s="455"/>
      <c r="JIY1" s="455"/>
      <c r="JIZ1" s="455"/>
      <c r="JJA1" s="455"/>
      <c r="JJB1" s="455"/>
      <c r="JJC1" s="455"/>
      <c r="JJD1" s="455"/>
      <c r="JJE1" s="455"/>
      <c r="JJF1" s="455"/>
      <c r="JJG1" s="455"/>
      <c r="JJH1" s="455"/>
      <c r="JJI1" s="455"/>
      <c r="JJJ1" s="455"/>
      <c r="JJK1" s="455"/>
      <c r="JJL1" s="455"/>
      <c r="JJM1" s="455"/>
      <c r="JJN1" s="455"/>
      <c r="JJO1" s="455"/>
      <c r="JJP1" s="455"/>
      <c r="JJQ1" s="455"/>
      <c r="JJR1" s="455"/>
      <c r="JJS1" s="455"/>
      <c r="JJT1" s="455"/>
      <c r="JJU1" s="455"/>
      <c r="JJV1" s="455"/>
      <c r="JJW1" s="455"/>
      <c r="JJX1" s="455"/>
      <c r="JJY1" s="455"/>
      <c r="JJZ1" s="455"/>
      <c r="JKA1" s="455"/>
      <c r="JKB1" s="455"/>
      <c r="JKC1" s="455"/>
      <c r="JKD1" s="455"/>
      <c r="JKE1" s="455"/>
      <c r="JKF1" s="455"/>
      <c r="JKG1" s="455"/>
      <c r="JKH1" s="455"/>
      <c r="JKI1" s="455"/>
      <c r="JKJ1" s="455"/>
      <c r="JKK1" s="455"/>
      <c r="JKL1" s="455"/>
      <c r="JKM1" s="455"/>
      <c r="JKN1" s="455"/>
      <c r="JKO1" s="455"/>
      <c r="JKP1" s="455"/>
      <c r="JKQ1" s="455"/>
      <c r="JKR1" s="455"/>
      <c r="JKS1" s="455"/>
      <c r="JKT1" s="455"/>
      <c r="JKU1" s="455"/>
      <c r="JKV1" s="455"/>
      <c r="JKW1" s="455"/>
      <c r="JKX1" s="455"/>
      <c r="JKY1" s="455"/>
      <c r="JKZ1" s="455"/>
      <c r="JLA1" s="455"/>
      <c r="JLB1" s="455"/>
      <c r="JLC1" s="455"/>
      <c r="JLD1" s="455"/>
      <c r="JLE1" s="455"/>
      <c r="JLF1" s="455"/>
      <c r="JLG1" s="455"/>
      <c r="JLH1" s="455"/>
      <c r="JLI1" s="455"/>
      <c r="JLJ1" s="455"/>
      <c r="JLK1" s="455"/>
      <c r="JLL1" s="455"/>
      <c r="JLM1" s="455"/>
      <c r="JLN1" s="455"/>
      <c r="JLO1" s="455"/>
      <c r="JLP1" s="455"/>
      <c r="JLQ1" s="455"/>
      <c r="JLR1" s="455"/>
      <c r="JLS1" s="455"/>
      <c r="JLT1" s="455"/>
      <c r="JLU1" s="455"/>
      <c r="JLV1" s="455"/>
      <c r="JLW1" s="455"/>
      <c r="JLX1" s="455"/>
      <c r="JLY1" s="455"/>
      <c r="JLZ1" s="455"/>
      <c r="JMA1" s="455"/>
      <c r="JMB1" s="455"/>
      <c r="JMC1" s="455"/>
      <c r="JMD1" s="455"/>
      <c r="JME1" s="455"/>
      <c r="JMF1" s="455"/>
      <c r="JMG1" s="455"/>
      <c r="JMH1" s="455"/>
      <c r="JMI1" s="455"/>
      <c r="JMJ1" s="455"/>
      <c r="JMK1" s="455"/>
      <c r="JML1" s="455"/>
      <c r="JMM1" s="455"/>
      <c r="JMN1" s="455"/>
      <c r="JMO1" s="455"/>
      <c r="JMP1" s="455"/>
      <c r="JMQ1" s="455"/>
      <c r="JMR1" s="455"/>
      <c r="JMS1" s="455"/>
      <c r="JMT1" s="455"/>
      <c r="JMU1" s="455"/>
      <c r="JMV1" s="455"/>
      <c r="JMW1" s="455"/>
      <c r="JMX1" s="455"/>
      <c r="JMY1" s="455"/>
      <c r="JMZ1" s="455"/>
      <c r="JNA1" s="455"/>
      <c r="JNB1" s="455"/>
      <c r="JNC1" s="455"/>
      <c r="JND1" s="455"/>
      <c r="JNE1" s="455"/>
      <c r="JNF1" s="455"/>
      <c r="JNG1" s="455"/>
      <c r="JNH1" s="455"/>
      <c r="JNI1" s="455"/>
      <c r="JNJ1" s="455"/>
      <c r="JNK1" s="455"/>
      <c r="JNL1" s="455"/>
      <c r="JNM1" s="455"/>
      <c r="JNN1" s="455"/>
      <c r="JNO1" s="455"/>
      <c r="JNP1" s="455"/>
      <c r="JNQ1" s="455"/>
      <c r="JNR1" s="455"/>
      <c r="JNS1" s="455"/>
      <c r="JNT1" s="455"/>
      <c r="JNU1" s="455"/>
      <c r="JNV1" s="455"/>
      <c r="JNW1" s="455"/>
      <c r="JNX1" s="455"/>
      <c r="JNY1" s="455"/>
      <c r="JNZ1" s="455"/>
      <c r="JOA1" s="455"/>
      <c r="JOB1" s="455"/>
      <c r="JOC1" s="455"/>
      <c r="JOD1" s="455"/>
      <c r="JOE1" s="455"/>
      <c r="JOF1" s="455"/>
      <c r="JOG1" s="455"/>
      <c r="JOH1" s="455"/>
      <c r="JOI1" s="455"/>
      <c r="JOJ1" s="455"/>
      <c r="JOK1" s="455"/>
      <c r="JOL1" s="455"/>
      <c r="JOM1" s="455"/>
      <c r="JON1" s="455"/>
      <c r="JOO1" s="455"/>
      <c r="JOP1" s="455"/>
      <c r="JOQ1" s="455"/>
      <c r="JOS1" s="455"/>
      <c r="JOT1" s="455"/>
      <c r="JOU1" s="455"/>
      <c r="JOV1" s="455"/>
      <c r="JOW1" s="455"/>
      <c r="JOX1" s="455"/>
      <c r="JOY1" s="455"/>
      <c r="JOZ1" s="455"/>
      <c r="JPA1" s="455"/>
      <c r="JPB1" s="455"/>
      <c r="JPC1" s="455"/>
      <c r="JPD1" s="455"/>
      <c r="JPE1" s="455"/>
      <c r="JPF1" s="455"/>
      <c r="JPG1" s="455"/>
      <c r="JPH1" s="455"/>
      <c r="JPI1" s="455"/>
      <c r="JPJ1" s="455"/>
      <c r="JPK1" s="455"/>
      <c r="JPL1" s="455"/>
      <c r="JPM1" s="455"/>
      <c r="JPN1" s="455"/>
      <c r="JPO1" s="455"/>
      <c r="JPP1" s="455"/>
      <c r="JPQ1" s="455"/>
      <c r="JPR1" s="455"/>
      <c r="JPS1" s="455"/>
      <c r="JPT1" s="455"/>
      <c r="JPU1" s="455"/>
      <c r="JPV1" s="455"/>
      <c r="JPW1" s="455"/>
      <c r="JPX1" s="455"/>
      <c r="JPY1" s="455"/>
      <c r="JPZ1" s="455"/>
      <c r="JQA1" s="455"/>
      <c r="JQB1" s="455"/>
      <c r="JQC1" s="455"/>
      <c r="JQD1" s="455"/>
      <c r="JQE1" s="455"/>
      <c r="JQF1" s="455"/>
      <c r="JQG1" s="455"/>
      <c r="JQH1" s="455"/>
      <c r="JQI1" s="455"/>
      <c r="JQJ1" s="455"/>
      <c r="JQK1" s="455"/>
      <c r="JQL1" s="455"/>
      <c r="JQM1" s="455"/>
      <c r="JQN1" s="455"/>
      <c r="JQO1" s="455"/>
      <c r="JQP1" s="455"/>
      <c r="JQQ1" s="455"/>
      <c r="JQR1" s="455"/>
      <c r="JQS1" s="455"/>
      <c r="JQT1" s="455"/>
      <c r="JQU1" s="455"/>
      <c r="JQV1" s="455"/>
      <c r="JQW1" s="455"/>
      <c r="JQX1" s="455"/>
      <c r="JQY1" s="455"/>
      <c r="JQZ1" s="455"/>
      <c r="JRA1" s="455"/>
      <c r="JRB1" s="455"/>
      <c r="JRC1" s="455"/>
      <c r="JRD1" s="455"/>
      <c r="JRE1" s="455"/>
      <c r="JRF1" s="455"/>
      <c r="JRG1" s="455"/>
      <c r="JRH1" s="455"/>
      <c r="JRI1" s="455"/>
      <c r="JRJ1" s="455"/>
      <c r="JRK1" s="455"/>
      <c r="JRL1" s="455"/>
      <c r="JRM1" s="455"/>
      <c r="JRN1" s="455"/>
      <c r="JRO1" s="455"/>
      <c r="JRP1" s="455"/>
      <c r="JRQ1" s="455"/>
      <c r="JRR1" s="455"/>
      <c r="JRS1" s="455"/>
      <c r="JRT1" s="455"/>
      <c r="JRU1" s="455"/>
      <c r="JRV1" s="455"/>
      <c r="JRW1" s="455"/>
      <c r="JRX1" s="455"/>
      <c r="JRY1" s="455"/>
      <c r="JRZ1" s="455"/>
      <c r="JSA1" s="455"/>
      <c r="JSB1" s="455"/>
      <c r="JSC1" s="455"/>
      <c r="JSD1" s="455"/>
      <c r="JSE1" s="455"/>
      <c r="JSF1" s="455"/>
      <c r="JSG1" s="455"/>
      <c r="JSH1" s="455"/>
      <c r="JSI1" s="455"/>
      <c r="JSJ1" s="455"/>
      <c r="JSK1" s="455"/>
      <c r="JSL1" s="455"/>
      <c r="JSM1" s="455"/>
      <c r="JSN1" s="455"/>
      <c r="JSO1" s="455"/>
      <c r="JSP1" s="455"/>
      <c r="JSQ1" s="455"/>
      <c r="JSR1" s="455"/>
      <c r="JSS1" s="455"/>
      <c r="JST1" s="455"/>
      <c r="JSU1" s="455"/>
      <c r="JSV1" s="455"/>
      <c r="JSW1" s="455"/>
      <c r="JSX1" s="455"/>
      <c r="JSY1" s="455"/>
      <c r="JSZ1" s="455"/>
      <c r="JTA1" s="455"/>
      <c r="JTB1" s="455"/>
      <c r="JTC1" s="455"/>
      <c r="JTD1" s="455"/>
      <c r="JTE1" s="455"/>
      <c r="JTF1" s="455"/>
      <c r="JTG1" s="455"/>
      <c r="JTH1" s="455"/>
      <c r="JTI1" s="455"/>
      <c r="JTJ1" s="455"/>
      <c r="JTK1" s="455"/>
      <c r="JTL1" s="455"/>
      <c r="JTM1" s="455"/>
      <c r="JTN1" s="455"/>
      <c r="JTO1" s="455"/>
      <c r="JTP1" s="455"/>
      <c r="JTQ1" s="455"/>
      <c r="JTR1" s="455"/>
      <c r="JTS1" s="455"/>
      <c r="JTT1" s="455"/>
      <c r="JTU1" s="455"/>
      <c r="JTV1" s="455"/>
      <c r="JTW1" s="455"/>
      <c r="JTX1" s="455"/>
      <c r="JTY1" s="455"/>
      <c r="JTZ1" s="455"/>
      <c r="JUA1" s="455"/>
      <c r="JUB1" s="455"/>
      <c r="JUC1" s="455"/>
      <c r="JUD1" s="455"/>
      <c r="JUE1" s="455"/>
      <c r="JUF1" s="455"/>
      <c r="JUG1" s="455"/>
      <c r="JUH1" s="455"/>
      <c r="JUI1" s="455"/>
      <c r="JUJ1" s="455"/>
      <c r="JUK1" s="455"/>
      <c r="JUL1" s="455"/>
      <c r="JUM1" s="455"/>
      <c r="JUN1" s="455"/>
      <c r="JUO1" s="455"/>
      <c r="JUP1" s="455"/>
      <c r="JUQ1" s="455"/>
      <c r="JUR1" s="455"/>
      <c r="JUS1" s="455"/>
      <c r="JUT1" s="455"/>
      <c r="JUU1" s="455"/>
      <c r="JUV1" s="455"/>
      <c r="JUW1" s="455"/>
      <c r="JUX1" s="455"/>
      <c r="JUY1" s="455"/>
      <c r="JUZ1" s="455"/>
      <c r="JVA1" s="455"/>
      <c r="JVB1" s="455"/>
      <c r="JVC1" s="455"/>
      <c r="JVD1" s="455"/>
      <c r="JVE1" s="455"/>
      <c r="JVF1" s="455"/>
      <c r="JVG1" s="455"/>
      <c r="JVH1" s="455"/>
      <c r="JVI1" s="455"/>
      <c r="JVJ1" s="455"/>
      <c r="JVK1" s="455"/>
      <c r="JVL1" s="455"/>
      <c r="JVM1" s="455"/>
      <c r="JVN1" s="455"/>
      <c r="JVO1" s="455"/>
      <c r="JVP1" s="455"/>
      <c r="JVQ1" s="455"/>
      <c r="JVR1" s="455"/>
      <c r="JVS1" s="455"/>
      <c r="JVT1" s="455"/>
      <c r="JVU1" s="455"/>
      <c r="JVV1" s="455"/>
      <c r="JVW1" s="455"/>
      <c r="JVX1" s="455"/>
      <c r="JVY1" s="455"/>
      <c r="JVZ1" s="455"/>
      <c r="JWA1" s="455"/>
      <c r="JWB1" s="455"/>
      <c r="JWC1" s="455"/>
      <c r="JWD1" s="455"/>
      <c r="JWE1" s="455"/>
      <c r="JWF1" s="455"/>
      <c r="JWG1" s="455"/>
      <c r="JWH1" s="455"/>
      <c r="JWI1" s="455"/>
      <c r="JWJ1" s="455"/>
      <c r="JWK1" s="455"/>
      <c r="JWL1" s="455"/>
      <c r="JWM1" s="455"/>
      <c r="JWN1" s="455"/>
      <c r="JWO1" s="455"/>
      <c r="JWP1" s="455"/>
      <c r="JWQ1" s="455"/>
      <c r="JWR1" s="455"/>
      <c r="JWS1" s="455"/>
      <c r="JWT1" s="455"/>
      <c r="JWU1" s="455"/>
      <c r="JWV1" s="455"/>
      <c r="JWW1" s="455"/>
      <c r="JWX1" s="455"/>
      <c r="JWY1" s="455"/>
      <c r="JWZ1" s="455"/>
      <c r="JXA1" s="455"/>
      <c r="JXB1" s="455"/>
      <c r="JXC1" s="455"/>
      <c r="JXD1" s="455"/>
      <c r="JXE1" s="455"/>
      <c r="JXF1" s="455"/>
      <c r="JXG1" s="455"/>
      <c r="JXH1" s="455"/>
      <c r="JXI1" s="455"/>
      <c r="JXJ1" s="455"/>
      <c r="JXK1" s="455"/>
      <c r="JXL1" s="455"/>
      <c r="JXM1" s="455"/>
      <c r="JXN1" s="455"/>
      <c r="JXO1" s="455"/>
      <c r="JXP1" s="455"/>
      <c r="JXQ1" s="455"/>
      <c r="JXR1" s="455"/>
      <c r="JXS1" s="455"/>
      <c r="JXT1" s="455"/>
      <c r="JXU1" s="455"/>
      <c r="JXV1" s="455"/>
      <c r="JXW1" s="455"/>
      <c r="JXX1" s="455"/>
      <c r="JXY1" s="455"/>
      <c r="JXZ1" s="455"/>
      <c r="JYA1" s="455"/>
      <c r="JYB1" s="455"/>
      <c r="JYC1" s="455"/>
      <c r="JYD1" s="455"/>
      <c r="JYE1" s="455"/>
      <c r="JYF1" s="455"/>
      <c r="JYG1" s="455"/>
      <c r="JYH1" s="455"/>
      <c r="JYI1" s="455"/>
      <c r="JYJ1" s="455"/>
      <c r="JYK1" s="455"/>
      <c r="JYL1" s="455"/>
      <c r="JYM1" s="455"/>
      <c r="JYN1" s="455"/>
      <c r="JYO1" s="455"/>
      <c r="JYP1" s="455"/>
      <c r="JYQ1" s="455"/>
      <c r="JYR1" s="455"/>
      <c r="JYS1" s="455"/>
      <c r="JYT1" s="455"/>
      <c r="JYU1" s="455"/>
      <c r="JYV1" s="455"/>
      <c r="JYW1" s="455"/>
      <c r="JYX1" s="455"/>
      <c r="JYY1" s="455"/>
      <c r="JYZ1" s="455"/>
      <c r="JZA1" s="455"/>
      <c r="JZB1" s="455"/>
      <c r="JZC1" s="455"/>
      <c r="JZD1" s="455"/>
      <c r="JZE1" s="455"/>
      <c r="JZF1" s="455"/>
      <c r="JZG1" s="455"/>
      <c r="JZH1" s="455"/>
      <c r="JZI1" s="455"/>
      <c r="JZJ1" s="455"/>
      <c r="JZK1" s="455"/>
      <c r="JZL1" s="455"/>
      <c r="JZM1" s="455"/>
      <c r="JZN1" s="455"/>
      <c r="JZO1" s="455"/>
      <c r="JZP1" s="455"/>
      <c r="JZQ1" s="455"/>
      <c r="JZR1" s="455"/>
      <c r="JZS1" s="455"/>
      <c r="JZT1" s="455"/>
      <c r="JZU1" s="455"/>
      <c r="JZV1" s="455"/>
      <c r="JZW1" s="455"/>
      <c r="JZX1" s="455"/>
      <c r="JZY1" s="455"/>
      <c r="JZZ1" s="455"/>
      <c r="KAA1" s="455"/>
      <c r="KAB1" s="455"/>
      <c r="KAC1" s="455"/>
      <c r="KAD1" s="455"/>
      <c r="KAE1" s="455"/>
      <c r="KAF1" s="455"/>
      <c r="KAG1" s="455"/>
      <c r="KAH1" s="455"/>
      <c r="KAI1" s="455"/>
      <c r="KAJ1" s="455"/>
      <c r="KAK1" s="455"/>
      <c r="KAL1" s="455"/>
      <c r="KAM1" s="455"/>
      <c r="KAN1" s="455"/>
      <c r="KAO1" s="455"/>
      <c r="KAP1" s="455"/>
      <c r="KAQ1" s="455"/>
      <c r="KAR1" s="455"/>
      <c r="KAS1" s="455"/>
      <c r="KAT1" s="455"/>
      <c r="KAU1" s="455"/>
      <c r="KAV1" s="455"/>
      <c r="KAW1" s="455"/>
      <c r="KAX1" s="455"/>
      <c r="KAY1" s="455"/>
      <c r="KAZ1" s="455"/>
      <c r="KBA1" s="455"/>
      <c r="KBB1" s="455"/>
      <c r="KBC1" s="455"/>
      <c r="KBD1" s="455"/>
      <c r="KBE1" s="455"/>
      <c r="KBF1" s="455"/>
      <c r="KBG1" s="455"/>
      <c r="KBH1" s="455"/>
      <c r="KBI1" s="455"/>
      <c r="KBJ1" s="455"/>
      <c r="KBK1" s="455"/>
      <c r="KBL1" s="455"/>
      <c r="KBM1" s="455"/>
      <c r="KBN1" s="455"/>
      <c r="KBO1" s="455"/>
      <c r="KBP1" s="455"/>
      <c r="KBQ1" s="455"/>
      <c r="KBR1" s="455"/>
      <c r="KBS1" s="455"/>
      <c r="KBT1" s="455"/>
      <c r="KBU1" s="455"/>
      <c r="KBV1" s="455"/>
      <c r="KBW1" s="455"/>
      <c r="KBX1" s="455"/>
      <c r="KBY1" s="455"/>
      <c r="KBZ1" s="455"/>
      <c r="KCA1" s="455"/>
      <c r="KCB1" s="455"/>
      <c r="KCC1" s="455"/>
      <c r="KCD1" s="455"/>
      <c r="KCE1" s="455"/>
      <c r="KCF1" s="455"/>
      <c r="KCG1" s="455"/>
      <c r="KCH1" s="455"/>
      <c r="KCI1" s="455"/>
      <c r="KCJ1" s="455"/>
      <c r="KCK1" s="455"/>
      <c r="KCL1" s="455"/>
      <c r="KCM1" s="455"/>
      <c r="KCN1" s="455"/>
      <c r="KCO1" s="455"/>
      <c r="KCP1" s="455"/>
      <c r="KCQ1" s="455"/>
      <c r="KCR1" s="455"/>
      <c r="KCS1" s="455"/>
      <c r="KCT1" s="455"/>
      <c r="KCU1" s="455"/>
      <c r="KCV1" s="455"/>
      <c r="KCW1" s="455"/>
      <c r="KCX1" s="455"/>
      <c r="KCY1" s="455"/>
      <c r="KCZ1" s="455"/>
      <c r="KDA1" s="455"/>
      <c r="KDB1" s="455"/>
      <c r="KDC1" s="455"/>
      <c r="KDD1" s="455"/>
      <c r="KDE1" s="455"/>
      <c r="KDF1" s="455"/>
      <c r="KDG1" s="455"/>
      <c r="KDH1" s="455"/>
      <c r="KDI1" s="455"/>
      <c r="KDJ1" s="455"/>
      <c r="KDK1" s="455"/>
      <c r="KDL1" s="455"/>
      <c r="KDM1" s="455"/>
      <c r="KDN1" s="455"/>
      <c r="KDO1" s="455"/>
      <c r="KDP1" s="455"/>
      <c r="KDQ1" s="455"/>
      <c r="KDR1" s="455"/>
      <c r="KDS1" s="455"/>
      <c r="KDT1" s="455"/>
      <c r="KDU1" s="455"/>
      <c r="KDV1" s="455"/>
      <c r="KDW1" s="455"/>
      <c r="KDX1" s="455"/>
      <c r="KDY1" s="455"/>
      <c r="KDZ1" s="455"/>
      <c r="KEA1" s="455"/>
      <c r="KEB1" s="455"/>
      <c r="KEC1" s="455"/>
      <c r="KED1" s="455"/>
      <c r="KEE1" s="455"/>
      <c r="KEF1" s="455"/>
      <c r="KEG1" s="455"/>
      <c r="KEH1" s="455"/>
      <c r="KEI1" s="455"/>
      <c r="KEJ1" s="455"/>
      <c r="KEK1" s="455"/>
      <c r="KEL1" s="455"/>
      <c r="KEM1" s="455"/>
      <c r="KEN1" s="455"/>
      <c r="KEO1" s="455"/>
      <c r="KEP1" s="455"/>
      <c r="KEQ1" s="455"/>
      <c r="KER1" s="455"/>
      <c r="KES1" s="455"/>
      <c r="KET1" s="455"/>
      <c r="KEU1" s="455"/>
      <c r="KEV1" s="455"/>
      <c r="KEW1" s="455"/>
      <c r="KEX1" s="455"/>
      <c r="KEY1" s="455"/>
      <c r="KEZ1" s="455"/>
      <c r="KFA1" s="455"/>
      <c r="KFB1" s="455"/>
      <c r="KFC1" s="455"/>
      <c r="KFD1" s="455"/>
      <c r="KFE1" s="455"/>
      <c r="KFF1" s="455"/>
      <c r="KFG1" s="455"/>
      <c r="KFH1" s="455"/>
      <c r="KFI1" s="455"/>
      <c r="KFJ1" s="455"/>
      <c r="KFK1" s="455"/>
      <c r="KFL1" s="455"/>
      <c r="KFM1" s="455"/>
      <c r="KFN1" s="455"/>
      <c r="KFO1" s="455"/>
      <c r="KFP1" s="455"/>
      <c r="KFQ1" s="455"/>
      <c r="KFR1" s="455"/>
      <c r="KFS1" s="455"/>
      <c r="KFT1" s="455"/>
      <c r="KFU1" s="455"/>
      <c r="KFV1" s="455"/>
      <c r="KFW1" s="455"/>
      <c r="KFX1" s="455"/>
      <c r="KFY1" s="455"/>
      <c r="KFZ1" s="455"/>
      <c r="KGA1" s="455"/>
      <c r="KGB1" s="455"/>
      <c r="KGC1" s="455"/>
      <c r="KGD1" s="455"/>
      <c r="KGE1" s="455"/>
      <c r="KGF1" s="455"/>
      <c r="KGG1" s="455"/>
      <c r="KGH1" s="455"/>
      <c r="KGI1" s="455"/>
      <c r="KGJ1" s="455"/>
      <c r="KGK1" s="455"/>
      <c r="KGL1" s="455"/>
      <c r="KGM1" s="455"/>
      <c r="KGN1" s="455"/>
      <c r="KGO1" s="455"/>
      <c r="KGP1" s="455"/>
      <c r="KGQ1" s="455"/>
      <c r="KGR1" s="455"/>
      <c r="KGS1" s="455"/>
      <c r="KGT1" s="455"/>
      <c r="KGU1" s="455"/>
      <c r="KGV1" s="455"/>
      <c r="KGW1" s="455"/>
      <c r="KGX1" s="455"/>
      <c r="KGY1" s="455"/>
      <c r="KGZ1" s="455"/>
      <c r="KHA1" s="455"/>
      <c r="KHB1" s="455"/>
      <c r="KHC1" s="455"/>
      <c r="KHD1" s="455"/>
      <c r="KHE1" s="455"/>
      <c r="KHF1" s="455"/>
      <c r="KHG1" s="455"/>
      <c r="KHH1" s="455"/>
      <c r="KHI1" s="455"/>
      <c r="KHJ1" s="455"/>
      <c r="KHK1" s="455"/>
      <c r="KHL1" s="455"/>
      <c r="KHM1" s="455"/>
      <c r="KHN1" s="455"/>
      <c r="KHO1" s="455"/>
      <c r="KHP1" s="455"/>
      <c r="KHQ1" s="455"/>
      <c r="KHR1" s="455"/>
      <c r="KHS1" s="455"/>
      <c r="KHT1" s="455"/>
      <c r="KHU1" s="455"/>
      <c r="KHV1" s="455"/>
      <c r="KHW1" s="455"/>
      <c r="KHX1" s="455"/>
      <c r="KHY1" s="455"/>
      <c r="KHZ1" s="455"/>
      <c r="KIA1" s="455"/>
      <c r="KIB1" s="455"/>
      <c r="KIC1" s="455"/>
      <c r="KID1" s="455"/>
      <c r="KIE1" s="455"/>
      <c r="KIF1" s="455"/>
      <c r="KIG1" s="455"/>
      <c r="KIH1" s="455"/>
      <c r="KII1" s="455"/>
      <c r="KIJ1" s="455"/>
      <c r="KIK1" s="455"/>
      <c r="KIL1" s="455"/>
      <c r="KIM1" s="455"/>
      <c r="KIN1" s="455"/>
      <c r="KIO1" s="455"/>
      <c r="KIP1" s="455"/>
      <c r="KIQ1" s="455"/>
      <c r="KIR1" s="455"/>
      <c r="KIS1" s="455"/>
      <c r="KIT1" s="455"/>
      <c r="KIU1" s="455"/>
      <c r="KIV1" s="455"/>
      <c r="KIW1" s="455"/>
      <c r="KIX1" s="455"/>
      <c r="KIY1" s="455"/>
      <c r="KIZ1" s="455"/>
      <c r="KJA1" s="455"/>
      <c r="KJB1" s="455"/>
      <c r="KJC1" s="455"/>
      <c r="KJD1" s="455"/>
      <c r="KJE1" s="455"/>
      <c r="KJF1" s="455"/>
      <c r="KJG1" s="455"/>
      <c r="KJH1" s="455"/>
      <c r="KJI1" s="455"/>
      <c r="KJJ1" s="455"/>
      <c r="KJK1" s="455"/>
      <c r="KJL1" s="455"/>
      <c r="KJM1" s="455"/>
      <c r="KJN1" s="455"/>
      <c r="KJO1" s="455"/>
      <c r="KJP1" s="455"/>
      <c r="KJQ1" s="455"/>
      <c r="KJR1" s="455"/>
      <c r="KJS1" s="455"/>
      <c r="KJT1" s="455"/>
      <c r="KJU1" s="455"/>
      <c r="KJV1" s="455"/>
      <c r="KJW1" s="455"/>
      <c r="KJX1" s="455"/>
      <c r="KJY1" s="455"/>
      <c r="KJZ1" s="455"/>
      <c r="KKA1" s="455"/>
      <c r="KKB1" s="455"/>
      <c r="KKC1" s="455"/>
      <c r="KKD1" s="455"/>
      <c r="KKE1" s="455"/>
      <c r="KKF1" s="455"/>
      <c r="KKG1" s="455"/>
      <c r="KKH1" s="455"/>
      <c r="KKI1" s="455"/>
      <c r="KKJ1" s="455"/>
      <c r="KKK1" s="455"/>
      <c r="KKL1" s="455"/>
      <c r="KKM1" s="455"/>
      <c r="KKN1" s="455"/>
      <c r="KKO1" s="455"/>
      <c r="KKP1" s="455"/>
      <c r="KKQ1" s="455"/>
      <c r="KKR1" s="455"/>
      <c r="KKS1" s="455"/>
      <c r="KKT1" s="455"/>
      <c r="KKU1" s="455"/>
      <c r="KKV1" s="455"/>
      <c r="KKW1" s="455"/>
      <c r="KKX1" s="455"/>
      <c r="KKY1" s="455"/>
      <c r="KKZ1" s="455"/>
      <c r="KLA1" s="455"/>
      <c r="KLB1" s="455"/>
      <c r="KLC1" s="455"/>
      <c r="KLD1" s="455"/>
      <c r="KLE1" s="455"/>
      <c r="KLF1" s="455"/>
      <c r="KLG1" s="455"/>
      <c r="KLH1" s="455"/>
      <c r="KLI1" s="455"/>
      <c r="KLJ1" s="455"/>
      <c r="KLK1" s="455"/>
      <c r="KLL1" s="455"/>
      <c r="KLM1" s="455"/>
      <c r="KLN1" s="455"/>
      <c r="KLO1" s="455"/>
      <c r="KLP1" s="455"/>
      <c r="KLQ1" s="455"/>
      <c r="KLR1" s="455"/>
      <c r="KLS1" s="455"/>
      <c r="KLT1" s="455"/>
      <c r="KLU1" s="455"/>
      <c r="KLV1" s="455"/>
      <c r="KLW1" s="455"/>
      <c r="KLX1" s="455"/>
      <c r="KLY1" s="455"/>
      <c r="KLZ1" s="455"/>
      <c r="KMA1" s="455"/>
      <c r="KMB1" s="455"/>
      <c r="KMC1" s="455"/>
      <c r="KMD1" s="455"/>
      <c r="KME1" s="455"/>
      <c r="KMF1" s="455"/>
      <c r="KMG1" s="455"/>
      <c r="KMH1" s="455"/>
      <c r="KMI1" s="455"/>
      <c r="KMJ1" s="455"/>
      <c r="KMK1" s="455"/>
      <c r="KML1" s="455"/>
      <c r="KMM1" s="455"/>
      <c r="KMN1" s="455"/>
      <c r="KMO1" s="455"/>
      <c r="KMP1" s="455"/>
      <c r="KMQ1" s="455"/>
      <c r="KMR1" s="455"/>
      <c r="KMS1" s="455"/>
      <c r="KMT1" s="455"/>
      <c r="KMU1" s="455"/>
      <c r="KMV1" s="455"/>
      <c r="KMW1" s="455"/>
      <c r="KMX1" s="455"/>
      <c r="KMY1" s="455"/>
      <c r="KMZ1" s="455"/>
      <c r="KNA1" s="455"/>
      <c r="KNB1" s="455"/>
      <c r="KNC1" s="455"/>
      <c r="KND1" s="455"/>
      <c r="KNE1" s="455"/>
      <c r="KNF1" s="455"/>
      <c r="KNG1" s="455"/>
      <c r="KNH1" s="455"/>
      <c r="KNI1" s="455"/>
      <c r="KNJ1" s="455"/>
      <c r="KNK1" s="455"/>
      <c r="KNL1" s="455"/>
      <c r="KNM1" s="455"/>
      <c r="KNN1" s="455"/>
      <c r="KNO1" s="455"/>
      <c r="KNP1" s="455"/>
      <c r="KNQ1" s="455"/>
      <c r="KNR1" s="455"/>
      <c r="KNS1" s="455"/>
      <c r="KNT1" s="455"/>
      <c r="KNU1" s="455"/>
      <c r="KNV1" s="455"/>
      <c r="KNW1" s="455"/>
      <c r="KNX1" s="455"/>
      <c r="KNY1" s="455"/>
      <c r="KNZ1" s="455"/>
      <c r="KOA1" s="455"/>
      <c r="KOB1" s="455"/>
      <c r="KOC1" s="455"/>
      <c r="KOD1" s="455"/>
      <c r="KOE1" s="455"/>
      <c r="KOF1" s="455"/>
      <c r="KOG1" s="455"/>
      <c r="KOH1" s="455"/>
      <c r="KOI1" s="455"/>
      <c r="KOJ1" s="455"/>
      <c r="KOK1" s="455"/>
      <c r="KOL1" s="455"/>
      <c r="KOM1" s="455"/>
      <c r="KON1" s="455"/>
      <c r="KOO1" s="455"/>
      <c r="KOP1" s="455"/>
      <c r="KOQ1" s="455"/>
      <c r="KOR1" s="455"/>
      <c r="KOS1" s="455"/>
      <c r="KOT1" s="455"/>
      <c r="KOU1" s="455"/>
      <c r="KOV1" s="455"/>
      <c r="KOW1" s="455"/>
      <c r="KOX1" s="455"/>
      <c r="KOY1" s="455"/>
      <c r="KOZ1" s="455"/>
      <c r="KPA1" s="455"/>
      <c r="KPB1" s="455"/>
      <c r="KPC1" s="455"/>
      <c r="KPD1" s="455"/>
      <c r="KPE1" s="455"/>
      <c r="KPF1" s="455"/>
      <c r="KPG1" s="455"/>
      <c r="KPH1" s="455"/>
      <c r="KPI1" s="455"/>
      <c r="KPJ1" s="455"/>
      <c r="KPK1" s="455"/>
      <c r="KPL1" s="455"/>
      <c r="KPM1" s="455"/>
      <c r="KPN1" s="455"/>
      <c r="KPO1" s="455"/>
      <c r="KPP1" s="455"/>
      <c r="KPQ1" s="455"/>
      <c r="KPR1" s="455"/>
      <c r="KPS1" s="455"/>
      <c r="KPT1" s="455"/>
      <c r="KPU1" s="455"/>
      <c r="KPV1" s="455"/>
      <c r="KPW1" s="455"/>
      <c r="KPX1" s="455"/>
      <c r="KPY1" s="455"/>
      <c r="KPZ1" s="455"/>
      <c r="KQA1" s="455"/>
      <c r="KQB1" s="455"/>
      <c r="KQC1" s="455"/>
      <c r="KQD1" s="455"/>
      <c r="KQE1" s="455"/>
      <c r="KQF1" s="455"/>
      <c r="KQG1" s="455"/>
      <c r="KQH1" s="455"/>
      <c r="KQI1" s="455"/>
      <c r="KQJ1" s="455"/>
      <c r="KQK1" s="455"/>
      <c r="KQL1" s="455"/>
      <c r="KQM1" s="455"/>
      <c r="KQN1" s="455"/>
      <c r="KQO1" s="455"/>
      <c r="KQP1" s="455"/>
      <c r="KQQ1" s="455"/>
      <c r="KQR1" s="455"/>
      <c r="KQS1" s="455"/>
      <c r="KQT1" s="455"/>
      <c r="KQU1" s="455"/>
      <c r="KQV1" s="455"/>
      <c r="KQW1" s="455"/>
      <c r="KQX1" s="455"/>
      <c r="KQY1" s="455"/>
      <c r="KQZ1" s="455"/>
      <c r="KRA1" s="455"/>
      <c r="KRB1" s="455"/>
      <c r="KRC1" s="455"/>
      <c r="KRD1" s="455"/>
      <c r="KRE1" s="455"/>
      <c r="KRF1" s="455"/>
      <c r="KRG1" s="455"/>
      <c r="KRH1" s="455"/>
      <c r="KRI1" s="455"/>
      <c r="KRJ1" s="455"/>
      <c r="KRK1" s="455"/>
      <c r="KRL1" s="455"/>
      <c r="KRM1" s="455"/>
      <c r="KRN1" s="455"/>
      <c r="KRO1" s="455"/>
      <c r="KRP1" s="455"/>
      <c r="KRQ1" s="455"/>
      <c r="KRR1" s="455"/>
      <c r="KRS1" s="455"/>
      <c r="KRT1" s="455"/>
      <c r="KRU1" s="455"/>
      <c r="KRV1" s="455"/>
      <c r="KRW1" s="455"/>
      <c r="KRX1" s="455"/>
      <c r="KRY1" s="455"/>
      <c r="KRZ1" s="455"/>
      <c r="KSA1" s="455"/>
      <c r="KSB1" s="455"/>
      <c r="KSC1" s="455"/>
      <c r="KSD1" s="455"/>
      <c r="KSE1" s="455"/>
      <c r="KSF1" s="455"/>
      <c r="KSG1" s="455"/>
      <c r="KSH1" s="455"/>
      <c r="KSI1" s="455"/>
      <c r="KSJ1" s="455"/>
      <c r="KSK1" s="455"/>
      <c r="KSL1" s="455"/>
      <c r="KSM1" s="455"/>
      <c r="KSN1" s="455"/>
      <c r="KSO1" s="455"/>
      <c r="KSP1" s="455"/>
      <c r="KSQ1" s="455"/>
      <c r="KSR1" s="455"/>
      <c r="KSS1" s="455"/>
      <c r="KST1" s="455"/>
      <c r="KSU1" s="455"/>
      <c r="KSV1" s="455"/>
      <c r="KSW1" s="455"/>
      <c r="KSX1" s="455"/>
      <c r="KSY1" s="455"/>
      <c r="KSZ1" s="455"/>
      <c r="KTA1" s="455"/>
      <c r="KTB1" s="455"/>
      <c r="KTC1" s="455"/>
      <c r="KTD1" s="455"/>
      <c r="KTE1" s="455"/>
      <c r="KTF1" s="455"/>
      <c r="KTG1" s="455"/>
      <c r="KTH1" s="455"/>
      <c r="KTI1" s="455"/>
      <c r="KTJ1" s="455"/>
      <c r="KTK1" s="455"/>
      <c r="KTL1" s="455"/>
      <c r="KTM1" s="455"/>
      <c r="KTN1" s="455"/>
      <c r="KTO1" s="455"/>
      <c r="KTP1" s="455"/>
      <c r="KTQ1" s="455"/>
      <c r="KTR1" s="455"/>
      <c r="KTS1" s="455"/>
      <c r="KTT1" s="455"/>
      <c r="KTU1" s="455"/>
      <c r="KTV1" s="455"/>
      <c r="KTW1" s="455"/>
      <c r="KTX1" s="455"/>
      <c r="KTY1" s="455"/>
      <c r="KTZ1" s="455"/>
      <c r="KUA1" s="455"/>
      <c r="KUB1" s="455"/>
      <c r="KUC1" s="455"/>
      <c r="KUD1" s="455"/>
      <c r="KUE1" s="455"/>
      <c r="KUF1" s="455"/>
      <c r="KUG1" s="455"/>
      <c r="KUH1" s="455"/>
      <c r="KUI1" s="455"/>
      <c r="KUJ1" s="455"/>
      <c r="KUK1" s="455"/>
      <c r="KUL1" s="455"/>
      <c r="KUM1" s="455"/>
      <c r="KUN1" s="455"/>
      <c r="KUO1" s="455"/>
      <c r="KUP1" s="455"/>
      <c r="KUQ1" s="455"/>
      <c r="KUR1" s="455"/>
      <c r="KUS1" s="455"/>
      <c r="KUT1" s="455"/>
      <c r="KUU1" s="455"/>
      <c r="KUV1" s="455"/>
      <c r="KUW1" s="455"/>
      <c r="KUX1" s="455"/>
      <c r="KUY1" s="455"/>
      <c r="KUZ1" s="455"/>
      <c r="KVA1" s="455"/>
      <c r="KVB1" s="455"/>
      <c r="KVC1" s="455"/>
      <c r="KVD1" s="455"/>
      <c r="KVE1" s="455"/>
      <c r="KVF1" s="455"/>
      <c r="KVG1" s="455"/>
      <c r="KVH1" s="455"/>
      <c r="KVI1" s="455"/>
      <c r="KVJ1" s="455"/>
      <c r="KVK1" s="455"/>
      <c r="KVL1" s="455"/>
      <c r="KVM1" s="455"/>
      <c r="KVN1" s="455"/>
      <c r="KVO1" s="455"/>
      <c r="KVP1" s="455"/>
      <c r="KVQ1" s="455"/>
      <c r="KVR1" s="455"/>
      <c r="KVS1" s="455"/>
      <c r="KVT1" s="455"/>
      <c r="KVU1" s="455"/>
      <c r="KVV1" s="455"/>
      <c r="KVW1" s="455"/>
      <c r="KVX1" s="455"/>
      <c r="KVY1" s="455"/>
      <c r="KVZ1" s="455"/>
      <c r="KWA1" s="455"/>
      <c r="KWB1" s="455"/>
      <c r="KWC1" s="455"/>
      <c r="KWD1" s="455"/>
      <c r="KWE1" s="455"/>
      <c r="KWF1" s="455"/>
      <c r="KWG1" s="455"/>
      <c r="KWH1" s="455"/>
      <c r="KWI1" s="455"/>
      <c r="KWJ1" s="455"/>
      <c r="KWK1" s="455"/>
      <c r="KWL1" s="455"/>
      <c r="KWM1" s="455"/>
      <c r="KWN1" s="455"/>
      <c r="KWO1" s="455"/>
      <c r="KWP1" s="455"/>
      <c r="KWQ1" s="455"/>
      <c r="KWR1" s="455"/>
      <c r="KWS1" s="455"/>
      <c r="KWT1" s="455"/>
      <c r="KWU1" s="455"/>
      <c r="KWV1" s="455"/>
      <c r="KWW1" s="455"/>
      <c r="KWX1" s="455"/>
      <c r="KWY1" s="455"/>
      <c r="KWZ1" s="455"/>
      <c r="KXA1" s="455"/>
      <c r="KXB1" s="455"/>
      <c r="KXC1" s="455"/>
      <c r="KXD1" s="455"/>
      <c r="KXE1" s="455"/>
      <c r="KXF1" s="455"/>
      <c r="KXG1" s="455"/>
      <c r="KXH1" s="455"/>
      <c r="KXI1" s="455"/>
      <c r="KXJ1" s="455"/>
      <c r="KXK1" s="455"/>
      <c r="KXL1" s="455"/>
      <c r="KXM1" s="455"/>
      <c r="KXN1" s="455"/>
      <c r="KXO1" s="455"/>
      <c r="KXP1" s="455"/>
      <c r="KXQ1" s="455"/>
      <c r="KXR1" s="455"/>
      <c r="KXS1" s="455"/>
      <c r="KXT1" s="455"/>
      <c r="KXU1" s="455"/>
      <c r="KXV1" s="455"/>
      <c r="KXW1" s="455"/>
      <c r="KXX1" s="455"/>
      <c r="KXY1" s="455"/>
      <c r="KXZ1" s="455"/>
      <c r="KYA1" s="455"/>
      <c r="KYB1" s="455"/>
      <c r="KYC1" s="455"/>
      <c r="KYD1" s="455"/>
      <c r="KYE1" s="455"/>
      <c r="KYF1" s="455"/>
      <c r="KYG1" s="455"/>
      <c r="KYH1" s="455"/>
      <c r="KYI1" s="455"/>
      <c r="KYJ1" s="455"/>
      <c r="KYK1" s="455"/>
      <c r="KYL1" s="455"/>
      <c r="KYM1" s="455"/>
      <c r="KYN1" s="455"/>
      <c r="KYO1" s="455"/>
      <c r="KYP1" s="455"/>
      <c r="KYQ1" s="455"/>
      <c r="KYR1" s="455"/>
      <c r="KYS1" s="455"/>
      <c r="KYT1" s="455"/>
      <c r="KYU1" s="455"/>
      <c r="KYV1" s="455"/>
      <c r="KYW1" s="455"/>
      <c r="KYX1" s="455"/>
      <c r="KYY1" s="455"/>
      <c r="KYZ1" s="455"/>
      <c r="KZA1" s="455"/>
      <c r="KZB1" s="455"/>
      <c r="KZC1" s="455"/>
      <c r="KZD1" s="455"/>
      <c r="KZE1" s="455"/>
      <c r="KZF1" s="455"/>
      <c r="KZG1" s="455"/>
      <c r="KZH1" s="455"/>
      <c r="KZI1" s="455"/>
      <c r="KZJ1" s="455"/>
      <c r="KZK1" s="455"/>
      <c r="KZL1" s="455"/>
      <c r="KZM1" s="455"/>
      <c r="KZN1" s="455"/>
      <c r="KZO1" s="455"/>
      <c r="KZP1" s="455"/>
      <c r="KZQ1" s="455"/>
      <c r="KZR1" s="455"/>
      <c r="KZS1" s="455"/>
      <c r="KZT1" s="455"/>
      <c r="KZU1" s="455"/>
      <c r="KZV1" s="455"/>
      <c r="KZW1" s="455"/>
      <c r="KZX1" s="455"/>
      <c r="KZY1" s="455"/>
      <c r="KZZ1" s="455"/>
      <c r="LAA1" s="455"/>
      <c r="LAB1" s="455"/>
      <c r="LAC1" s="455"/>
      <c r="LAD1" s="455"/>
      <c r="LAE1" s="455"/>
      <c r="LAF1" s="455"/>
      <c r="LAG1" s="455"/>
      <c r="LAH1" s="455"/>
      <c r="LAI1" s="455"/>
      <c r="LAJ1" s="455"/>
      <c r="LAK1" s="455"/>
      <c r="LAL1" s="455"/>
      <c r="LAM1" s="455"/>
      <c r="LAN1" s="455"/>
      <c r="LAO1" s="455"/>
      <c r="LAP1" s="455"/>
      <c r="LAQ1" s="455"/>
      <c r="LAR1" s="455"/>
      <c r="LAS1" s="455"/>
      <c r="LAT1" s="455"/>
      <c r="LAU1" s="455"/>
      <c r="LAV1" s="455"/>
      <c r="LAW1" s="455"/>
      <c r="LAX1" s="455"/>
      <c r="LAY1" s="455"/>
      <c r="LAZ1" s="455"/>
      <c r="LBA1" s="455"/>
      <c r="LBB1" s="455"/>
      <c r="LBC1" s="455"/>
      <c r="LBD1" s="455"/>
      <c r="LBE1" s="455"/>
      <c r="LBF1" s="455"/>
      <c r="LBG1" s="455"/>
      <c r="LBH1" s="455"/>
      <c r="LBI1" s="455"/>
      <c r="LBJ1" s="455"/>
      <c r="LBK1" s="455"/>
      <c r="LBL1" s="455"/>
      <c r="LBM1" s="455"/>
      <c r="LBN1" s="455"/>
      <c r="LBO1" s="455"/>
      <c r="LBP1" s="455"/>
      <c r="LBQ1" s="455"/>
      <c r="LBR1" s="455"/>
      <c r="LBS1" s="455"/>
      <c r="LBT1" s="455"/>
      <c r="LBU1" s="455"/>
      <c r="LBV1" s="455"/>
      <c r="LBW1" s="455"/>
      <c r="LBX1" s="455"/>
      <c r="LBY1" s="455"/>
      <c r="LBZ1" s="455"/>
      <c r="LCA1" s="455"/>
      <c r="LCC1" s="455"/>
      <c r="LCD1" s="455"/>
      <c r="LCE1" s="455"/>
      <c r="LCF1" s="455"/>
      <c r="LCG1" s="455"/>
      <c r="LCH1" s="455"/>
      <c r="LCI1" s="455"/>
      <c r="LCJ1" s="455"/>
      <c r="LCK1" s="455"/>
      <c r="LCL1" s="455"/>
      <c r="LCM1" s="455"/>
      <c r="LCN1" s="455"/>
      <c r="LCO1" s="455"/>
      <c r="LCP1" s="455"/>
      <c r="LCQ1" s="455"/>
      <c r="LCR1" s="455"/>
      <c r="LCS1" s="455"/>
      <c r="LCT1" s="455"/>
      <c r="LCU1" s="455"/>
      <c r="LCV1" s="455"/>
      <c r="LCW1" s="455"/>
      <c r="LCX1" s="455"/>
      <c r="LCY1" s="455"/>
      <c r="LCZ1" s="455"/>
      <c r="LDA1" s="455"/>
      <c r="LDB1" s="455"/>
      <c r="LDC1" s="455"/>
      <c r="LDD1" s="455"/>
      <c r="LDE1" s="455"/>
      <c r="LDF1" s="455"/>
      <c r="LDG1" s="455"/>
      <c r="LDH1" s="455"/>
      <c r="LDI1" s="455"/>
      <c r="LDJ1" s="455"/>
      <c r="LDK1" s="455"/>
      <c r="LDL1" s="455"/>
      <c r="LDM1" s="455"/>
      <c r="LDN1" s="455"/>
      <c r="LDO1" s="455"/>
      <c r="LDP1" s="455"/>
      <c r="LDQ1" s="455"/>
      <c r="LDR1" s="455"/>
      <c r="LDS1" s="455"/>
      <c r="LDT1" s="455"/>
      <c r="LDU1" s="455"/>
      <c r="LDV1" s="455"/>
      <c r="LDW1" s="455"/>
      <c r="LDX1" s="455"/>
      <c r="LDY1" s="455"/>
      <c r="LDZ1" s="455"/>
      <c r="LEA1" s="455"/>
      <c r="LEB1" s="455"/>
      <c r="LEC1" s="455"/>
      <c r="LED1" s="455"/>
      <c r="LEE1" s="455"/>
      <c r="LEF1" s="455"/>
      <c r="LEG1" s="455"/>
      <c r="LEH1" s="455"/>
      <c r="LEI1" s="455"/>
      <c r="LEJ1" s="455"/>
      <c r="LEK1" s="455"/>
      <c r="LEL1" s="455"/>
      <c r="LEM1" s="455"/>
      <c r="LEN1" s="455"/>
      <c r="LEO1" s="455"/>
      <c r="LEP1" s="455"/>
      <c r="LEQ1" s="455"/>
      <c r="LER1" s="455"/>
      <c r="LES1" s="455"/>
      <c r="LET1" s="455"/>
      <c r="LEU1" s="455"/>
      <c r="LEV1" s="455"/>
      <c r="LEW1" s="455"/>
      <c r="LEX1" s="455"/>
      <c r="LEY1" s="455"/>
      <c r="LEZ1" s="455"/>
      <c r="LFA1" s="455"/>
      <c r="LFB1" s="455"/>
      <c r="LFC1" s="455"/>
      <c r="LFD1" s="455"/>
      <c r="LFE1" s="455"/>
      <c r="LFF1" s="455"/>
      <c r="LFG1" s="455"/>
      <c r="LFH1" s="455"/>
      <c r="LFI1" s="455"/>
      <c r="LFJ1" s="455"/>
      <c r="LFK1" s="455"/>
      <c r="LFL1" s="455"/>
      <c r="LFM1" s="455"/>
      <c r="LFN1" s="455"/>
      <c r="LFO1" s="455"/>
      <c r="LFP1" s="455"/>
      <c r="LFQ1" s="455"/>
      <c r="LFR1" s="455"/>
      <c r="LFS1" s="455"/>
      <c r="LFT1" s="455"/>
      <c r="LFU1" s="455"/>
      <c r="LFV1" s="455"/>
      <c r="LFW1" s="455"/>
      <c r="LFX1" s="455"/>
      <c r="LFY1" s="455"/>
      <c r="LFZ1" s="455"/>
      <c r="LGA1" s="455"/>
      <c r="LGB1" s="455"/>
      <c r="LGC1" s="455"/>
      <c r="LGD1" s="455"/>
      <c r="LGE1" s="455"/>
      <c r="LGF1" s="455"/>
      <c r="LGG1" s="455"/>
      <c r="LGH1" s="455"/>
      <c r="LGI1" s="455"/>
      <c r="LGJ1" s="455"/>
      <c r="LGK1" s="455"/>
      <c r="LGL1" s="455"/>
      <c r="LGM1" s="455"/>
      <c r="LGN1" s="455"/>
      <c r="LGO1" s="455"/>
      <c r="LGP1" s="455"/>
      <c r="LGQ1" s="455"/>
      <c r="LGR1" s="455"/>
      <c r="LGS1" s="455"/>
      <c r="LGT1" s="455"/>
      <c r="LGU1" s="455"/>
      <c r="LGV1" s="455"/>
      <c r="LGW1" s="455"/>
      <c r="LGX1" s="455"/>
      <c r="LGY1" s="455"/>
      <c r="LGZ1" s="455"/>
      <c r="LHA1" s="455"/>
      <c r="LHB1" s="455"/>
      <c r="LHC1" s="455"/>
      <c r="LHD1" s="455"/>
      <c r="LHE1" s="455"/>
      <c r="LHF1" s="455"/>
      <c r="LHG1" s="455"/>
      <c r="LHH1" s="455"/>
      <c r="LHI1" s="455"/>
      <c r="LHJ1" s="455"/>
      <c r="LHK1" s="455"/>
      <c r="LHL1" s="455"/>
      <c r="LHM1" s="455"/>
      <c r="LHN1" s="455"/>
      <c r="LHO1" s="455"/>
      <c r="LHP1" s="455"/>
      <c r="LHQ1" s="455"/>
      <c r="LHR1" s="455"/>
      <c r="LHS1" s="455"/>
      <c r="LHT1" s="455"/>
      <c r="LHU1" s="455"/>
      <c r="LHV1" s="455"/>
      <c r="LHW1" s="455"/>
      <c r="LHX1" s="455"/>
      <c r="LHY1" s="455"/>
      <c r="LHZ1" s="455"/>
      <c r="LIA1" s="455"/>
      <c r="LIB1" s="455"/>
      <c r="LIC1" s="455"/>
      <c r="LID1" s="455"/>
      <c r="LIE1" s="455"/>
      <c r="LIF1" s="455"/>
      <c r="LIG1" s="455"/>
      <c r="LIH1" s="455"/>
      <c r="LII1" s="455"/>
      <c r="LIJ1" s="455"/>
      <c r="LIK1" s="455"/>
      <c r="LIL1" s="455"/>
      <c r="LIM1" s="455"/>
      <c r="LIN1" s="455"/>
      <c r="LIO1" s="455"/>
      <c r="LIP1" s="455"/>
      <c r="LIQ1" s="455"/>
      <c r="LIR1" s="455"/>
      <c r="LIS1" s="455"/>
      <c r="LIT1" s="455"/>
      <c r="LIU1" s="455"/>
      <c r="LIV1" s="455"/>
      <c r="LIW1" s="455"/>
      <c r="LIX1" s="455"/>
      <c r="LIY1" s="455"/>
      <c r="LIZ1" s="455"/>
      <c r="LJA1" s="455"/>
      <c r="LJB1" s="455"/>
      <c r="LJC1" s="455"/>
      <c r="LJD1" s="455"/>
      <c r="LJE1" s="455"/>
      <c r="LJF1" s="455"/>
      <c r="LJG1" s="455"/>
      <c r="LJH1" s="455"/>
      <c r="LJI1" s="455"/>
      <c r="LJJ1" s="455"/>
      <c r="LJK1" s="455"/>
      <c r="LJL1" s="455"/>
      <c r="LJM1" s="455"/>
      <c r="LJN1" s="455"/>
      <c r="LJO1" s="455"/>
      <c r="LJP1" s="455"/>
      <c r="LJQ1" s="455"/>
      <c r="LJR1" s="455"/>
      <c r="LJS1" s="455"/>
      <c r="LJT1" s="455"/>
      <c r="LJU1" s="455"/>
      <c r="LJV1" s="455"/>
      <c r="LJW1" s="455"/>
      <c r="LJX1" s="455"/>
      <c r="LJY1" s="455"/>
      <c r="LJZ1" s="455"/>
      <c r="LKA1" s="455"/>
      <c r="LKB1" s="455"/>
      <c r="LKC1" s="455"/>
      <c r="LKD1" s="455"/>
      <c r="LKE1" s="455"/>
      <c r="LKF1" s="455"/>
      <c r="LKG1" s="455"/>
      <c r="LKH1" s="455"/>
      <c r="LKI1" s="455"/>
      <c r="LKJ1" s="455"/>
      <c r="LKK1" s="455"/>
      <c r="LKL1" s="455"/>
      <c r="LKM1" s="455"/>
      <c r="LKN1" s="455"/>
      <c r="LKO1" s="455"/>
      <c r="LKP1" s="455"/>
      <c r="LKQ1" s="455"/>
      <c r="LKR1" s="455"/>
      <c r="LKS1" s="455"/>
      <c r="LKT1" s="455"/>
      <c r="LKU1" s="455"/>
      <c r="LKV1" s="455"/>
      <c r="LKW1" s="455"/>
      <c r="LKX1" s="455"/>
      <c r="LKY1" s="455"/>
      <c r="LKZ1" s="455"/>
      <c r="LLA1" s="455"/>
      <c r="LLB1" s="455"/>
      <c r="LLC1" s="455"/>
      <c r="LLD1" s="455"/>
      <c r="LLE1" s="455"/>
      <c r="LLF1" s="455"/>
      <c r="LLG1" s="455"/>
      <c r="LLH1" s="455"/>
      <c r="LLI1" s="455"/>
      <c r="LLJ1" s="455"/>
      <c r="LLK1" s="455"/>
      <c r="LLL1" s="455"/>
      <c r="LLM1" s="455"/>
      <c r="LLN1" s="455"/>
      <c r="LLO1" s="455"/>
      <c r="LLP1" s="455"/>
      <c r="LLQ1" s="455"/>
      <c r="LLR1" s="455"/>
      <c r="LLS1" s="455"/>
      <c r="LLT1" s="455"/>
      <c r="LLU1" s="455"/>
      <c r="LLV1" s="455"/>
      <c r="LLW1" s="455"/>
      <c r="LLX1" s="455"/>
      <c r="LLY1" s="455"/>
      <c r="LLZ1" s="455"/>
      <c r="LMA1" s="455"/>
      <c r="LMB1" s="455"/>
      <c r="LMC1" s="455"/>
      <c r="LMD1" s="455"/>
      <c r="LME1" s="455"/>
      <c r="LMF1" s="455"/>
      <c r="LMG1" s="455"/>
      <c r="LMH1" s="455"/>
      <c r="LMI1" s="455"/>
      <c r="LMJ1" s="455"/>
      <c r="LMK1" s="455"/>
      <c r="LML1" s="455"/>
      <c r="LMM1" s="455"/>
      <c r="LMN1" s="455"/>
      <c r="LMO1" s="455"/>
      <c r="LMP1" s="455"/>
      <c r="LMQ1" s="455"/>
      <c r="LMR1" s="455"/>
      <c r="LMS1" s="455"/>
      <c r="LMT1" s="455"/>
      <c r="LMU1" s="455"/>
      <c r="LMV1" s="455"/>
      <c r="LMW1" s="455"/>
      <c r="LMX1" s="455"/>
      <c r="LMY1" s="455"/>
      <c r="LMZ1" s="455"/>
      <c r="LNA1" s="455"/>
      <c r="LNB1" s="455"/>
      <c r="LNC1" s="455"/>
      <c r="LND1" s="455"/>
      <c r="LNE1" s="455"/>
      <c r="LNF1" s="455"/>
      <c r="LNG1" s="455"/>
      <c r="LNH1" s="455"/>
      <c r="LNI1" s="455"/>
      <c r="LNJ1" s="455"/>
      <c r="LNK1" s="455"/>
      <c r="LNL1" s="455"/>
      <c r="LNM1" s="455"/>
      <c r="LNN1" s="455"/>
      <c r="LNO1" s="455"/>
      <c r="LNP1" s="455"/>
      <c r="LNQ1" s="455"/>
      <c r="LNR1" s="455"/>
      <c r="LNS1" s="455"/>
      <c r="LNT1" s="455"/>
      <c r="LNU1" s="455"/>
      <c r="LNV1" s="455"/>
      <c r="LNW1" s="455"/>
      <c r="LNX1" s="455"/>
      <c r="LNY1" s="455"/>
      <c r="LNZ1" s="455"/>
      <c r="LOA1" s="455"/>
      <c r="LOB1" s="455"/>
      <c r="LOC1" s="455"/>
      <c r="LOD1" s="455"/>
      <c r="LOE1" s="455"/>
      <c r="LOF1" s="455"/>
      <c r="LOG1" s="455"/>
      <c r="LOH1" s="455"/>
      <c r="LOI1" s="455"/>
      <c r="LOJ1" s="455"/>
      <c r="LOK1" s="455"/>
      <c r="LOL1" s="455"/>
      <c r="LOM1" s="455"/>
      <c r="LON1" s="455"/>
      <c r="LOO1" s="455"/>
      <c r="LOP1" s="455"/>
      <c r="LOQ1" s="455"/>
      <c r="LOR1" s="455"/>
      <c r="LOS1" s="455"/>
      <c r="LOT1" s="455"/>
      <c r="LOU1" s="455"/>
      <c r="LOV1" s="455"/>
      <c r="LOW1" s="455"/>
      <c r="LOX1" s="455"/>
      <c r="LOY1" s="455"/>
      <c r="LOZ1" s="455"/>
      <c r="LPA1" s="455"/>
      <c r="LPB1" s="455"/>
      <c r="LPC1" s="455"/>
      <c r="LPD1" s="455"/>
      <c r="LPE1" s="455"/>
      <c r="LPF1" s="455"/>
      <c r="LPG1" s="455"/>
      <c r="LPH1" s="455"/>
      <c r="LPI1" s="455"/>
      <c r="LPJ1" s="455"/>
      <c r="LPK1" s="455"/>
      <c r="LPL1" s="455"/>
      <c r="LPM1" s="455"/>
      <c r="LPN1" s="455"/>
      <c r="LPO1" s="455"/>
      <c r="LPP1" s="455"/>
      <c r="LPQ1" s="455"/>
      <c r="LPR1" s="455"/>
      <c r="LPS1" s="455"/>
      <c r="LPT1" s="455"/>
      <c r="LPU1" s="455"/>
      <c r="LPV1" s="455"/>
      <c r="LPW1" s="455"/>
      <c r="LPX1" s="455"/>
      <c r="LPY1" s="455"/>
      <c r="LPZ1" s="455"/>
      <c r="LQA1" s="455"/>
      <c r="LQB1" s="455"/>
      <c r="LQC1" s="455"/>
      <c r="LQD1" s="455"/>
      <c r="LQE1" s="455"/>
      <c r="LQF1" s="455"/>
      <c r="LQG1" s="455"/>
      <c r="LQH1" s="455"/>
      <c r="LQI1" s="455"/>
      <c r="LQJ1" s="455"/>
      <c r="LQK1" s="455"/>
      <c r="LQL1" s="455"/>
      <c r="LQM1" s="455"/>
      <c r="LQN1" s="455"/>
      <c r="LQO1" s="455"/>
      <c r="LQP1" s="455"/>
      <c r="LQQ1" s="455"/>
      <c r="LQR1" s="455"/>
      <c r="LQS1" s="455"/>
      <c r="LQT1" s="455"/>
      <c r="LQU1" s="455"/>
      <c r="LQV1" s="455"/>
      <c r="LQW1" s="455"/>
      <c r="LQX1" s="455"/>
      <c r="LQY1" s="455"/>
      <c r="LQZ1" s="455"/>
      <c r="LRA1" s="455"/>
      <c r="LRB1" s="455"/>
      <c r="LRC1" s="455"/>
      <c r="LRD1" s="455"/>
      <c r="LRE1" s="455"/>
      <c r="LRF1" s="455"/>
      <c r="LRG1" s="455"/>
      <c r="LRH1" s="455"/>
      <c r="LRI1" s="455"/>
      <c r="LRJ1" s="455"/>
      <c r="LRK1" s="455"/>
      <c r="LRL1" s="455"/>
      <c r="LRM1" s="455"/>
      <c r="LRN1" s="455"/>
      <c r="LRO1" s="455"/>
      <c r="LRP1" s="455"/>
      <c r="LRQ1" s="455"/>
      <c r="LRR1" s="455"/>
      <c r="LRS1" s="455"/>
      <c r="LRT1" s="455"/>
      <c r="LRU1" s="455"/>
      <c r="LRV1" s="455"/>
      <c r="LRW1" s="455"/>
      <c r="LRX1" s="455"/>
      <c r="LRY1" s="455"/>
      <c r="LRZ1" s="455"/>
      <c r="LSA1" s="455"/>
      <c r="LSB1" s="455"/>
      <c r="LSC1" s="455"/>
      <c r="LSD1" s="455"/>
      <c r="LSE1" s="455"/>
      <c r="LSF1" s="455"/>
      <c r="LSG1" s="455"/>
      <c r="LSH1" s="455"/>
      <c r="LSI1" s="455"/>
      <c r="LSJ1" s="455"/>
      <c r="LSK1" s="455"/>
      <c r="LSL1" s="455"/>
      <c r="LSM1" s="455"/>
      <c r="LSN1" s="455"/>
      <c r="LSO1" s="455"/>
      <c r="LSP1" s="455"/>
      <c r="LSQ1" s="455"/>
      <c r="LSR1" s="455"/>
      <c r="LSS1" s="455"/>
      <c r="LST1" s="455"/>
      <c r="LSU1" s="455"/>
      <c r="LSV1" s="455"/>
      <c r="LSW1" s="455"/>
      <c r="LSX1" s="455"/>
      <c r="LSY1" s="455"/>
      <c r="LSZ1" s="455"/>
      <c r="LTA1" s="455"/>
      <c r="LTB1" s="455"/>
      <c r="LTC1" s="455"/>
      <c r="LTD1" s="455"/>
      <c r="LTE1" s="455"/>
      <c r="LTF1" s="455"/>
      <c r="LTG1" s="455"/>
      <c r="LTH1" s="455"/>
      <c r="LTI1" s="455"/>
      <c r="LTJ1" s="455"/>
      <c r="LTK1" s="455"/>
      <c r="LTL1" s="455"/>
      <c r="LTM1" s="455"/>
      <c r="LTN1" s="455"/>
      <c r="LTO1" s="455"/>
      <c r="LTP1" s="455"/>
      <c r="LTQ1" s="455"/>
      <c r="LTR1" s="455"/>
      <c r="LTS1" s="455"/>
      <c r="LTT1" s="455"/>
      <c r="LTU1" s="455"/>
      <c r="LTV1" s="455"/>
      <c r="LTW1" s="455"/>
      <c r="LTX1" s="455"/>
      <c r="LTY1" s="455"/>
      <c r="LTZ1" s="455"/>
      <c r="LUA1" s="455"/>
      <c r="LUB1" s="455"/>
      <c r="LUC1" s="455"/>
      <c r="LUD1" s="455"/>
      <c r="LUE1" s="455"/>
      <c r="LUF1" s="455"/>
      <c r="LUG1" s="455"/>
      <c r="LUH1" s="455"/>
      <c r="LUI1" s="455"/>
      <c r="LUJ1" s="455"/>
      <c r="LUK1" s="455"/>
      <c r="LUL1" s="455"/>
      <c r="LUM1" s="455"/>
      <c r="LUN1" s="455"/>
      <c r="LUO1" s="455"/>
      <c r="LUP1" s="455"/>
      <c r="LUQ1" s="455"/>
      <c r="LUR1" s="455"/>
      <c r="LUS1" s="455"/>
      <c r="LUT1" s="455"/>
      <c r="LUU1" s="455"/>
      <c r="LUV1" s="455"/>
      <c r="LUW1" s="455"/>
      <c r="LUX1" s="455"/>
      <c r="LUY1" s="455"/>
      <c r="LUZ1" s="455"/>
      <c r="LVA1" s="455"/>
      <c r="LVB1" s="455"/>
      <c r="LVC1" s="455"/>
      <c r="LVD1" s="455"/>
      <c r="LVE1" s="455"/>
      <c r="LVF1" s="455"/>
      <c r="LVG1" s="455"/>
      <c r="LVH1" s="455"/>
      <c r="LVI1" s="455"/>
      <c r="LVJ1" s="455"/>
      <c r="LVK1" s="455"/>
      <c r="LVL1" s="455"/>
      <c r="LVM1" s="455"/>
      <c r="LVN1" s="455"/>
      <c r="LVO1" s="455"/>
      <c r="LVP1" s="455"/>
      <c r="LVQ1" s="455"/>
      <c r="LVR1" s="455"/>
      <c r="LVS1" s="455"/>
      <c r="LVT1" s="455"/>
      <c r="LVU1" s="455"/>
      <c r="LVV1" s="455"/>
      <c r="LVW1" s="455"/>
      <c r="LVX1" s="455"/>
      <c r="LVY1" s="455"/>
      <c r="LVZ1" s="455"/>
      <c r="LWA1" s="455"/>
      <c r="LWB1" s="455"/>
      <c r="LWC1" s="455"/>
      <c r="LWD1" s="455"/>
      <c r="LWE1" s="455"/>
      <c r="LWF1" s="455"/>
      <c r="LWG1" s="455"/>
      <c r="LWH1" s="455"/>
      <c r="LWI1" s="455"/>
      <c r="LWJ1" s="455"/>
      <c r="LWK1" s="455"/>
      <c r="LWL1" s="455"/>
      <c r="LWM1" s="455"/>
      <c r="LWN1" s="455"/>
      <c r="LWO1" s="455"/>
      <c r="LWP1" s="455"/>
      <c r="LWQ1" s="455"/>
      <c r="LWR1" s="455"/>
      <c r="LWS1" s="455"/>
      <c r="LWT1" s="455"/>
      <c r="LWU1" s="455"/>
      <c r="LWV1" s="455"/>
      <c r="LWW1" s="455"/>
      <c r="LWX1" s="455"/>
      <c r="LWY1" s="455"/>
      <c r="LWZ1" s="455"/>
      <c r="LXA1" s="455"/>
      <c r="LXB1" s="455"/>
      <c r="LXC1" s="455"/>
      <c r="LXD1" s="455"/>
      <c r="LXE1" s="455"/>
      <c r="LXF1" s="455"/>
      <c r="LXG1" s="455"/>
      <c r="LXH1" s="455"/>
      <c r="LXI1" s="455"/>
      <c r="LXJ1" s="455"/>
      <c r="LXK1" s="455"/>
      <c r="LXL1" s="455"/>
      <c r="LXM1" s="455"/>
      <c r="LXN1" s="455"/>
      <c r="LXO1" s="455"/>
      <c r="LXP1" s="455"/>
      <c r="LXQ1" s="455"/>
      <c r="LXR1" s="455"/>
      <c r="LXS1" s="455"/>
      <c r="LXT1" s="455"/>
      <c r="LXU1" s="455"/>
      <c r="LXV1" s="455"/>
      <c r="LXW1" s="455"/>
      <c r="LXX1" s="455"/>
      <c r="LXY1" s="455"/>
      <c r="LXZ1" s="455"/>
      <c r="LYA1" s="455"/>
      <c r="LYB1" s="455"/>
      <c r="LYC1" s="455"/>
      <c r="LYD1" s="455"/>
      <c r="LYE1" s="455"/>
      <c r="LYF1" s="455"/>
      <c r="LYG1" s="455"/>
      <c r="LYH1" s="455"/>
      <c r="LYI1" s="455"/>
      <c r="LYJ1" s="455"/>
      <c r="LYK1" s="455"/>
      <c r="LYL1" s="455"/>
      <c r="LYM1" s="455"/>
      <c r="LYN1" s="455"/>
      <c r="LYO1" s="455"/>
      <c r="LYP1" s="455"/>
      <c r="LYQ1" s="455"/>
      <c r="LYR1" s="455"/>
      <c r="LYS1" s="455"/>
      <c r="LYT1" s="455"/>
      <c r="LYU1" s="455"/>
      <c r="LYV1" s="455"/>
      <c r="LYW1" s="455"/>
      <c r="LYX1" s="455"/>
      <c r="LYY1" s="455"/>
      <c r="LYZ1" s="455"/>
      <c r="LZA1" s="455"/>
      <c r="LZB1" s="455"/>
      <c r="LZC1" s="455"/>
      <c r="LZD1" s="455"/>
      <c r="LZE1" s="455"/>
      <c r="LZF1" s="455"/>
      <c r="LZG1" s="455"/>
      <c r="LZH1" s="455"/>
      <c r="LZI1" s="455"/>
      <c r="LZJ1" s="455"/>
      <c r="LZK1" s="455"/>
      <c r="LZL1" s="455"/>
      <c r="LZM1" s="455"/>
      <c r="LZN1" s="455"/>
      <c r="LZO1" s="455"/>
      <c r="LZP1" s="455"/>
      <c r="LZQ1" s="455"/>
      <c r="LZR1" s="455"/>
      <c r="LZS1" s="455"/>
      <c r="LZT1" s="455"/>
      <c r="LZU1" s="455"/>
      <c r="LZV1" s="455"/>
      <c r="LZW1" s="455"/>
      <c r="LZX1" s="455"/>
      <c r="LZY1" s="455"/>
      <c r="LZZ1" s="455"/>
      <c r="MAA1" s="455"/>
      <c r="MAB1" s="455"/>
      <c r="MAC1" s="455"/>
      <c r="MAD1" s="455"/>
      <c r="MAE1" s="455"/>
      <c r="MAF1" s="455"/>
      <c r="MAG1" s="455"/>
      <c r="MAH1" s="455"/>
      <c r="MAI1" s="455"/>
      <c r="MAJ1" s="455"/>
      <c r="MAK1" s="455"/>
      <c r="MAL1" s="455"/>
      <c r="MAM1" s="455"/>
      <c r="MAN1" s="455"/>
      <c r="MAO1" s="455"/>
      <c r="MAP1" s="455"/>
      <c r="MAQ1" s="455"/>
      <c r="MAR1" s="455"/>
      <c r="MAS1" s="455"/>
      <c r="MAT1" s="455"/>
      <c r="MAU1" s="455"/>
      <c r="MAV1" s="455"/>
      <c r="MAW1" s="455"/>
      <c r="MAX1" s="455"/>
      <c r="MAY1" s="455"/>
      <c r="MAZ1" s="455"/>
      <c r="MBA1" s="455"/>
      <c r="MBB1" s="455"/>
      <c r="MBC1" s="455"/>
      <c r="MBD1" s="455"/>
      <c r="MBE1" s="455"/>
      <c r="MBF1" s="455"/>
      <c r="MBG1" s="455"/>
      <c r="MBH1" s="455"/>
      <c r="MBI1" s="455"/>
      <c r="MBJ1" s="455"/>
      <c r="MBK1" s="455"/>
      <c r="MBL1" s="455"/>
      <c r="MBM1" s="455"/>
      <c r="MBN1" s="455"/>
      <c r="MBO1" s="455"/>
      <c r="MBP1" s="455"/>
      <c r="MBQ1" s="455"/>
      <c r="MBR1" s="455"/>
      <c r="MBS1" s="455"/>
      <c r="MBT1" s="455"/>
      <c r="MBU1" s="455"/>
      <c r="MBV1" s="455"/>
      <c r="MBW1" s="455"/>
      <c r="MBX1" s="455"/>
      <c r="MBY1" s="455"/>
      <c r="MBZ1" s="455"/>
      <c r="MCA1" s="455"/>
      <c r="MCB1" s="455"/>
      <c r="MCC1" s="455"/>
      <c r="MCD1" s="455"/>
      <c r="MCE1" s="455"/>
      <c r="MCF1" s="455"/>
      <c r="MCG1" s="455"/>
      <c r="MCH1" s="455"/>
      <c r="MCI1" s="455"/>
      <c r="MCJ1" s="455"/>
      <c r="MCK1" s="455"/>
      <c r="MCL1" s="455"/>
      <c r="MCM1" s="455"/>
      <c r="MCN1" s="455"/>
      <c r="MCO1" s="455"/>
      <c r="MCP1" s="455"/>
      <c r="MCQ1" s="455"/>
      <c r="MCR1" s="455"/>
      <c r="MCS1" s="455"/>
      <c r="MCT1" s="455"/>
      <c r="MCU1" s="455"/>
      <c r="MCV1" s="455"/>
      <c r="MCW1" s="455"/>
      <c r="MCX1" s="455"/>
      <c r="MCY1" s="455"/>
      <c r="MCZ1" s="455"/>
      <c r="MDA1" s="455"/>
      <c r="MDB1" s="455"/>
      <c r="MDC1" s="455"/>
      <c r="MDD1" s="455"/>
      <c r="MDE1" s="455"/>
      <c r="MDF1" s="455"/>
      <c r="MDG1" s="455"/>
      <c r="MDH1" s="455"/>
      <c r="MDI1" s="455"/>
      <c r="MDJ1" s="455"/>
      <c r="MDK1" s="455"/>
      <c r="MDL1" s="455"/>
      <c r="MDM1" s="455"/>
      <c r="MDN1" s="455"/>
      <c r="MDO1" s="455"/>
      <c r="MDP1" s="455"/>
      <c r="MDQ1" s="455"/>
      <c r="MDR1" s="455"/>
      <c r="MDS1" s="455"/>
      <c r="MDT1" s="455"/>
      <c r="MDU1" s="455"/>
      <c r="MDV1" s="455"/>
      <c r="MDW1" s="455"/>
      <c r="MDX1" s="455"/>
      <c r="MDY1" s="455"/>
      <c r="MDZ1" s="455"/>
      <c r="MEA1" s="455"/>
      <c r="MEB1" s="455"/>
      <c r="MEC1" s="455"/>
      <c r="MED1" s="455"/>
      <c r="MEE1" s="455"/>
      <c r="MEF1" s="455"/>
      <c r="MEG1" s="455"/>
      <c r="MEH1" s="455"/>
      <c r="MEI1" s="455"/>
      <c r="MEJ1" s="455"/>
      <c r="MEK1" s="455"/>
      <c r="MEL1" s="455"/>
      <c r="MEM1" s="455"/>
      <c r="MEN1" s="455"/>
      <c r="MEO1" s="455"/>
      <c r="MEP1" s="455"/>
      <c r="MEQ1" s="455"/>
      <c r="MER1" s="455"/>
      <c r="MES1" s="455"/>
      <c r="MET1" s="455"/>
      <c r="MEU1" s="455"/>
      <c r="MEV1" s="455"/>
      <c r="MEW1" s="455"/>
      <c r="MEX1" s="455"/>
      <c r="MEY1" s="455"/>
      <c r="MEZ1" s="455"/>
      <c r="MFA1" s="455"/>
      <c r="MFB1" s="455"/>
      <c r="MFC1" s="455"/>
      <c r="MFD1" s="455"/>
      <c r="MFE1" s="455"/>
      <c r="MFF1" s="455"/>
      <c r="MFG1" s="455"/>
      <c r="MFH1" s="455"/>
      <c r="MFI1" s="455"/>
      <c r="MFJ1" s="455"/>
      <c r="MFK1" s="455"/>
      <c r="MFL1" s="455"/>
      <c r="MFM1" s="455"/>
      <c r="MFN1" s="455"/>
      <c r="MFO1" s="455"/>
      <c r="MFP1" s="455"/>
      <c r="MFQ1" s="455"/>
      <c r="MFR1" s="455"/>
      <c r="MFS1" s="455"/>
      <c r="MFT1" s="455"/>
      <c r="MFU1" s="455"/>
      <c r="MFV1" s="455"/>
      <c r="MFW1" s="455"/>
      <c r="MFX1" s="455"/>
      <c r="MFY1" s="455"/>
      <c r="MFZ1" s="455"/>
      <c r="MGA1" s="455"/>
      <c r="MGB1" s="455"/>
      <c r="MGC1" s="455"/>
      <c r="MGD1" s="455"/>
      <c r="MGE1" s="455"/>
      <c r="MGF1" s="455"/>
      <c r="MGG1" s="455"/>
      <c r="MGH1" s="455"/>
      <c r="MGI1" s="455"/>
      <c r="MGJ1" s="455"/>
      <c r="MGK1" s="455"/>
      <c r="MGL1" s="455"/>
      <c r="MGM1" s="455"/>
      <c r="MGN1" s="455"/>
      <c r="MGO1" s="455"/>
      <c r="MGP1" s="455"/>
      <c r="MGQ1" s="455"/>
      <c r="MGR1" s="455"/>
      <c r="MGS1" s="455"/>
      <c r="MGT1" s="455"/>
      <c r="MGU1" s="455"/>
      <c r="MGV1" s="455"/>
      <c r="MGW1" s="455"/>
      <c r="MGX1" s="455"/>
      <c r="MGY1" s="455"/>
      <c r="MGZ1" s="455"/>
      <c r="MHA1" s="455"/>
      <c r="MHB1" s="455"/>
      <c r="MHC1" s="455"/>
      <c r="MHD1" s="455"/>
      <c r="MHE1" s="455"/>
      <c r="MHF1" s="455"/>
      <c r="MHG1" s="455"/>
      <c r="MHH1" s="455"/>
      <c r="MHI1" s="455"/>
      <c r="MHJ1" s="455"/>
      <c r="MHK1" s="455"/>
      <c r="MHL1" s="455"/>
      <c r="MHM1" s="455"/>
      <c r="MHN1" s="455"/>
      <c r="MHO1" s="455"/>
      <c r="MHP1" s="455"/>
      <c r="MHQ1" s="455"/>
      <c r="MHR1" s="455"/>
      <c r="MHS1" s="455"/>
      <c r="MHT1" s="455"/>
      <c r="MHU1" s="455"/>
      <c r="MHV1" s="455"/>
      <c r="MHW1" s="455"/>
      <c r="MHX1" s="455"/>
      <c r="MHY1" s="455"/>
      <c r="MHZ1" s="455"/>
      <c r="MIA1" s="455"/>
      <c r="MIB1" s="455"/>
      <c r="MIC1" s="455"/>
      <c r="MID1" s="455"/>
      <c r="MIE1" s="455"/>
      <c r="MIF1" s="455"/>
      <c r="MIG1" s="455"/>
      <c r="MIH1" s="455"/>
      <c r="MII1" s="455"/>
      <c r="MIJ1" s="455"/>
      <c r="MIK1" s="455"/>
      <c r="MIL1" s="455"/>
      <c r="MIM1" s="455"/>
      <c r="MIN1" s="455"/>
      <c r="MIO1" s="455"/>
      <c r="MIP1" s="455"/>
      <c r="MIQ1" s="455"/>
      <c r="MIR1" s="455"/>
      <c r="MIS1" s="455"/>
      <c r="MIT1" s="455"/>
      <c r="MIU1" s="455"/>
      <c r="MIV1" s="455"/>
      <c r="MIW1" s="455"/>
      <c r="MIX1" s="455"/>
      <c r="MIY1" s="455"/>
      <c r="MIZ1" s="455"/>
      <c r="MJA1" s="455"/>
      <c r="MJB1" s="455"/>
      <c r="MJC1" s="455"/>
      <c r="MJD1" s="455"/>
      <c r="MJE1" s="455"/>
      <c r="MJF1" s="455"/>
      <c r="MJG1" s="455"/>
      <c r="MJH1" s="455"/>
      <c r="MJI1" s="455"/>
      <c r="MJJ1" s="455"/>
      <c r="MJK1" s="455"/>
      <c r="MJL1" s="455"/>
      <c r="MJM1" s="455"/>
      <c r="MJN1" s="455"/>
      <c r="MJO1" s="455"/>
      <c r="MJP1" s="455"/>
      <c r="MJQ1" s="455"/>
      <c r="MJR1" s="455"/>
      <c r="MJS1" s="455"/>
      <c r="MJT1" s="455"/>
      <c r="MJU1" s="455"/>
      <c r="MJV1" s="455"/>
      <c r="MJW1" s="455"/>
      <c r="MJX1" s="455"/>
      <c r="MJY1" s="455"/>
      <c r="MJZ1" s="455"/>
      <c r="MKA1" s="455"/>
      <c r="MKB1" s="455"/>
      <c r="MKC1" s="455"/>
      <c r="MKD1" s="455"/>
      <c r="MKE1" s="455"/>
      <c r="MKF1" s="455"/>
      <c r="MKG1" s="455"/>
      <c r="MKH1" s="455"/>
      <c r="MKI1" s="455"/>
      <c r="MKJ1" s="455"/>
      <c r="MKK1" s="455"/>
      <c r="MKL1" s="455"/>
      <c r="MKM1" s="455"/>
      <c r="MKN1" s="455"/>
      <c r="MKO1" s="455"/>
      <c r="MKP1" s="455"/>
      <c r="MKQ1" s="455"/>
      <c r="MKR1" s="455"/>
      <c r="MKS1" s="455"/>
      <c r="MKT1" s="455"/>
      <c r="MKU1" s="455"/>
      <c r="MKV1" s="455"/>
      <c r="MKW1" s="455"/>
      <c r="MKX1" s="455"/>
      <c r="MKY1" s="455"/>
      <c r="MKZ1" s="455"/>
      <c r="MLA1" s="455"/>
      <c r="MLB1" s="455"/>
      <c r="MLC1" s="455"/>
      <c r="MLD1" s="455"/>
      <c r="MLE1" s="455"/>
      <c r="MLF1" s="455"/>
      <c r="MLG1" s="455"/>
      <c r="MLH1" s="455"/>
      <c r="MLI1" s="455"/>
      <c r="MLJ1" s="455"/>
      <c r="MLK1" s="455"/>
      <c r="MLL1" s="455"/>
      <c r="MLM1" s="455"/>
      <c r="MLN1" s="455"/>
      <c r="MLO1" s="455"/>
      <c r="MLP1" s="455"/>
      <c r="MLQ1" s="455"/>
      <c r="MLR1" s="455"/>
      <c r="MLS1" s="455"/>
      <c r="MLT1" s="455"/>
      <c r="MLU1" s="455"/>
      <c r="MLV1" s="455"/>
      <c r="MLW1" s="455"/>
      <c r="MLX1" s="455"/>
      <c r="MLY1" s="455"/>
      <c r="MLZ1" s="455"/>
      <c r="MMA1" s="455"/>
      <c r="MMB1" s="455"/>
      <c r="MMC1" s="455"/>
      <c r="MMD1" s="455"/>
      <c r="MME1" s="455"/>
      <c r="MMF1" s="455"/>
      <c r="MMG1" s="455"/>
      <c r="MMH1" s="455"/>
      <c r="MMI1" s="455"/>
      <c r="MMJ1" s="455"/>
      <c r="MMK1" s="455"/>
      <c r="MML1" s="455"/>
      <c r="MMM1" s="455"/>
      <c r="MMN1" s="455"/>
      <c r="MMO1" s="455"/>
      <c r="MMP1" s="455"/>
      <c r="MMQ1" s="455"/>
      <c r="MMR1" s="455"/>
      <c r="MMS1" s="455"/>
      <c r="MMT1" s="455"/>
      <c r="MMU1" s="455"/>
      <c r="MMV1" s="455"/>
      <c r="MMW1" s="455"/>
      <c r="MMX1" s="455"/>
      <c r="MMY1" s="455"/>
      <c r="MMZ1" s="455"/>
      <c r="MNA1" s="455"/>
      <c r="MNB1" s="455"/>
      <c r="MNC1" s="455"/>
      <c r="MND1" s="455"/>
      <c r="MNE1" s="455"/>
      <c r="MNF1" s="455"/>
      <c r="MNG1" s="455"/>
      <c r="MNH1" s="455"/>
      <c r="MNI1" s="455"/>
      <c r="MNJ1" s="455"/>
      <c r="MNK1" s="455"/>
      <c r="MNL1" s="455"/>
      <c r="MNM1" s="455"/>
      <c r="MNN1" s="455"/>
      <c r="MNO1" s="455"/>
      <c r="MNP1" s="455"/>
      <c r="MNQ1" s="455"/>
      <c r="MNR1" s="455"/>
      <c r="MNS1" s="455"/>
      <c r="MNT1" s="455"/>
      <c r="MNU1" s="455"/>
      <c r="MNV1" s="455"/>
      <c r="MNW1" s="455"/>
      <c r="MNX1" s="455"/>
      <c r="MNY1" s="455"/>
      <c r="MNZ1" s="455"/>
      <c r="MOA1" s="455"/>
      <c r="MOB1" s="455"/>
      <c r="MOC1" s="455"/>
      <c r="MOD1" s="455"/>
      <c r="MOE1" s="455"/>
      <c r="MOF1" s="455"/>
      <c r="MOG1" s="455"/>
      <c r="MOH1" s="455"/>
      <c r="MOI1" s="455"/>
      <c r="MOJ1" s="455"/>
      <c r="MOK1" s="455"/>
      <c r="MOL1" s="455"/>
      <c r="MOM1" s="455"/>
      <c r="MON1" s="455"/>
      <c r="MOO1" s="455"/>
      <c r="MOP1" s="455"/>
      <c r="MOQ1" s="455"/>
      <c r="MOR1" s="455"/>
      <c r="MOS1" s="455"/>
      <c r="MOT1" s="455"/>
      <c r="MOU1" s="455"/>
      <c r="MOV1" s="455"/>
      <c r="MOW1" s="455"/>
      <c r="MOX1" s="455"/>
      <c r="MOY1" s="455"/>
      <c r="MOZ1" s="455"/>
      <c r="MPA1" s="455"/>
      <c r="MPB1" s="455"/>
      <c r="MPC1" s="455"/>
      <c r="MPD1" s="455"/>
      <c r="MPE1" s="455"/>
      <c r="MPF1" s="455"/>
      <c r="MPG1" s="455"/>
      <c r="MPH1" s="455"/>
      <c r="MPI1" s="455"/>
      <c r="MPJ1" s="455"/>
      <c r="MPK1" s="455"/>
      <c r="MPM1" s="455"/>
      <c r="MPN1" s="455"/>
      <c r="MPO1" s="455"/>
      <c r="MPP1" s="455"/>
      <c r="MPQ1" s="455"/>
      <c r="MPR1" s="455"/>
      <c r="MPS1" s="455"/>
      <c r="MPT1" s="455"/>
      <c r="MPU1" s="455"/>
      <c r="MPV1" s="455"/>
      <c r="MPW1" s="455"/>
      <c r="MPX1" s="455"/>
      <c r="MPY1" s="455"/>
      <c r="MPZ1" s="455"/>
      <c r="MQA1" s="455"/>
      <c r="MQB1" s="455"/>
      <c r="MQC1" s="455"/>
      <c r="MQD1" s="455"/>
      <c r="MQE1" s="455"/>
      <c r="MQF1" s="455"/>
      <c r="MQG1" s="455"/>
      <c r="MQH1" s="455"/>
      <c r="MQI1" s="455"/>
      <c r="MQJ1" s="455"/>
      <c r="MQK1" s="455"/>
      <c r="MQL1" s="455"/>
      <c r="MQM1" s="455"/>
      <c r="MQN1" s="455"/>
      <c r="MQO1" s="455"/>
      <c r="MQP1" s="455"/>
      <c r="MQQ1" s="455"/>
      <c r="MQR1" s="455"/>
      <c r="MQS1" s="455"/>
      <c r="MQT1" s="455"/>
      <c r="MQU1" s="455"/>
      <c r="MQV1" s="455"/>
      <c r="MQW1" s="455"/>
      <c r="MQX1" s="455"/>
      <c r="MQY1" s="455"/>
      <c r="MQZ1" s="455"/>
      <c r="MRA1" s="455"/>
      <c r="MRB1" s="455"/>
      <c r="MRC1" s="455"/>
      <c r="MRD1" s="455"/>
      <c r="MRE1" s="455"/>
      <c r="MRF1" s="455"/>
      <c r="MRG1" s="455"/>
      <c r="MRH1" s="455"/>
      <c r="MRI1" s="455"/>
      <c r="MRJ1" s="455"/>
      <c r="MRK1" s="455"/>
      <c r="MRL1" s="455"/>
      <c r="MRM1" s="455"/>
      <c r="MRN1" s="455"/>
      <c r="MRO1" s="455"/>
      <c r="MRP1" s="455"/>
      <c r="MRQ1" s="455"/>
      <c r="MRR1" s="455"/>
      <c r="MRS1" s="455"/>
      <c r="MRT1" s="455"/>
      <c r="MRU1" s="455"/>
      <c r="MRV1" s="455"/>
      <c r="MRW1" s="455"/>
      <c r="MRX1" s="455"/>
      <c r="MRY1" s="455"/>
      <c r="MRZ1" s="455"/>
      <c r="MSA1" s="455"/>
      <c r="MSB1" s="455"/>
      <c r="MSC1" s="455"/>
      <c r="MSD1" s="455"/>
      <c r="MSE1" s="455"/>
      <c r="MSF1" s="455"/>
      <c r="MSG1" s="455"/>
      <c r="MSH1" s="455"/>
      <c r="MSI1" s="455"/>
      <c r="MSJ1" s="455"/>
      <c r="MSK1" s="455"/>
      <c r="MSL1" s="455"/>
      <c r="MSM1" s="455"/>
      <c r="MSN1" s="455"/>
      <c r="MSO1" s="455"/>
      <c r="MSP1" s="455"/>
      <c r="MSQ1" s="455"/>
      <c r="MSR1" s="455"/>
      <c r="MSS1" s="455"/>
      <c r="MST1" s="455"/>
      <c r="MSU1" s="455"/>
      <c r="MSV1" s="455"/>
      <c r="MSW1" s="455"/>
      <c r="MSX1" s="455"/>
      <c r="MSY1" s="455"/>
      <c r="MSZ1" s="455"/>
      <c r="MTA1" s="455"/>
      <c r="MTB1" s="455"/>
      <c r="MTC1" s="455"/>
      <c r="MTD1" s="455"/>
      <c r="MTE1" s="455"/>
      <c r="MTF1" s="455"/>
      <c r="MTG1" s="455"/>
      <c r="MTH1" s="455"/>
      <c r="MTI1" s="455"/>
      <c r="MTJ1" s="455"/>
      <c r="MTK1" s="455"/>
      <c r="MTL1" s="455"/>
      <c r="MTM1" s="455"/>
      <c r="MTN1" s="455"/>
      <c r="MTO1" s="455"/>
      <c r="MTP1" s="455"/>
      <c r="MTQ1" s="455"/>
      <c r="MTR1" s="455"/>
      <c r="MTS1" s="455"/>
      <c r="MTT1" s="455"/>
      <c r="MTU1" s="455"/>
      <c r="MTV1" s="455"/>
      <c r="MTW1" s="455"/>
      <c r="MTX1" s="455"/>
      <c r="MTY1" s="455"/>
      <c r="MTZ1" s="455"/>
      <c r="MUA1" s="455"/>
      <c r="MUB1" s="455"/>
      <c r="MUC1" s="455"/>
      <c r="MUD1" s="455"/>
      <c r="MUE1" s="455"/>
      <c r="MUF1" s="455"/>
      <c r="MUG1" s="455"/>
      <c r="MUH1" s="455"/>
      <c r="MUI1" s="455"/>
      <c r="MUJ1" s="455"/>
      <c r="MUK1" s="455"/>
      <c r="MUL1" s="455"/>
      <c r="MUM1" s="455"/>
      <c r="MUN1" s="455"/>
      <c r="MUO1" s="455"/>
      <c r="MUP1" s="455"/>
      <c r="MUQ1" s="455"/>
      <c r="MUR1" s="455"/>
      <c r="MUS1" s="455"/>
      <c r="MUT1" s="455"/>
      <c r="MUU1" s="455"/>
      <c r="MUV1" s="455"/>
      <c r="MUW1" s="455"/>
      <c r="MUX1" s="455"/>
      <c r="MUY1" s="455"/>
      <c r="MUZ1" s="455"/>
      <c r="MVA1" s="455"/>
      <c r="MVB1" s="455"/>
      <c r="MVC1" s="455"/>
      <c r="MVD1" s="455"/>
      <c r="MVE1" s="455"/>
      <c r="MVF1" s="455"/>
      <c r="MVG1" s="455"/>
      <c r="MVH1" s="455"/>
      <c r="MVI1" s="455"/>
      <c r="MVJ1" s="455"/>
      <c r="MVK1" s="455"/>
      <c r="MVL1" s="455"/>
      <c r="MVM1" s="455"/>
      <c r="MVN1" s="455"/>
      <c r="MVO1" s="455"/>
      <c r="MVP1" s="455"/>
      <c r="MVQ1" s="455"/>
      <c r="MVR1" s="455"/>
      <c r="MVS1" s="455"/>
      <c r="MVT1" s="455"/>
      <c r="MVU1" s="455"/>
      <c r="MVV1" s="455"/>
      <c r="MVW1" s="455"/>
      <c r="MVX1" s="455"/>
      <c r="MVY1" s="455"/>
      <c r="MVZ1" s="455"/>
      <c r="MWA1" s="455"/>
      <c r="MWB1" s="455"/>
      <c r="MWC1" s="455"/>
      <c r="MWD1" s="455"/>
      <c r="MWE1" s="455"/>
      <c r="MWF1" s="455"/>
      <c r="MWG1" s="455"/>
      <c r="MWH1" s="455"/>
      <c r="MWI1" s="455"/>
      <c r="MWJ1" s="455"/>
      <c r="MWK1" s="455"/>
      <c r="MWL1" s="455"/>
      <c r="MWM1" s="455"/>
      <c r="MWN1" s="455"/>
      <c r="MWO1" s="455"/>
      <c r="MWP1" s="455"/>
      <c r="MWQ1" s="455"/>
      <c r="MWR1" s="455"/>
      <c r="MWS1" s="455"/>
      <c r="MWT1" s="455"/>
      <c r="MWU1" s="455"/>
      <c r="MWV1" s="455"/>
      <c r="MWW1" s="455"/>
      <c r="MWX1" s="455"/>
      <c r="MWY1" s="455"/>
      <c r="MWZ1" s="455"/>
      <c r="MXA1" s="455"/>
      <c r="MXB1" s="455"/>
      <c r="MXC1" s="455"/>
      <c r="MXD1" s="455"/>
      <c r="MXE1" s="455"/>
      <c r="MXF1" s="455"/>
      <c r="MXG1" s="455"/>
      <c r="MXH1" s="455"/>
      <c r="MXI1" s="455"/>
      <c r="MXJ1" s="455"/>
      <c r="MXK1" s="455"/>
      <c r="MXL1" s="455"/>
      <c r="MXM1" s="455"/>
      <c r="MXN1" s="455"/>
      <c r="MXO1" s="455"/>
      <c r="MXP1" s="455"/>
      <c r="MXQ1" s="455"/>
      <c r="MXR1" s="455"/>
      <c r="MXS1" s="455"/>
      <c r="MXT1" s="455"/>
      <c r="MXU1" s="455"/>
      <c r="MXV1" s="455"/>
      <c r="MXW1" s="455"/>
      <c r="MXX1" s="455"/>
      <c r="MXY1" s="455"/>
      <c r="MXZ1" s="455"/>
      <c r="MYA1" s="455"/>
      <c r="MYB1" s="455"/>
      <c r="MYC1" s="455"/>
      <c r="MYD1" s="455"/>
      <c r="MYE1" s="455"/>
      <c r="MYF1" s="455"/>
      <c r="MYG1" s="455"/>
      <c r="MYH1" s="455"/>
      <c r="MYI1" s="455"/>
      <c r="MYJ1" s="455"/>
      <c r="MYK1" s="455"/>
      <c r="MYL1" s="455"/>
      <c r="MYM1" s="455"/>
      <c r="MYN1" s="455"/>
      <c r="MYO1" s="455"/>
      <c r="MYP1" s="455"/>
      <c r="MYQ1" s="455"/>
      <c r="MYR1" s="455"/>
      <c r="MYS1" s="455"/>
      <c r="MYT1" s="455"/>
      <c r="MYU1" s="455"/>
      <c r="MYV1" s="455"/>
      <c r="MYW1" s="455"/>
      <c r="MYX1" s="455"/>
      <c r="MYY1" s="455"/>
      <c r="MYZ1" s="455"/>
      <c r="MZA1" s="455"/>
      <c r="MZB1" s="455"/>
      <c r="MZC1" s="455"/>
      <c r="MZD1" s="455"/>
      <c r="MZE1" s="455"/>
      <c r="MZF1" s="455"/>
      <c r="MZG1" s="455"/>
      <c r="MZH1" s="455"/>
      <c r="MZI1" s="455"/>
      <c r="MZJ1" s="455"/>
      <c r="MZK1" s="455"/>
      <c r="MZL1" s="455"/>
      <c r="MZM1" s="455"/>
      <c r="MZN1" s="455"/>
      <c r="MZO1" s="455"/>
      <c r="MZP1" s="455"/>
      <c r="MZQ1" s="455"/>
      <c r="MZR1" s="455"/>
      <c r="MZS1" s="455"/>
      <c r="MZT1" s="455"/>
      <c r="MZU1" s="455"/>
      <c r="MZV1" s="455"/>
      <c r="MZW1" s="455"/>
      <c r="MZX1" s="455"/>
      <c r="MZY1" s="455"/>
      <c r="MZZ1" s="455"/>
      <c r="NAA1" s="455"/>
      <c r="NAB1" s="455"/>
      <c r="NAC1" s="455"/>
      <c r="NAD1" s="455"/>
      <c r="NAE1" s="455"/>
      <c r="NAF1" s="455"/>
      <c r="NAG1" s="455"/>
      <c r="NAH1" s="455"/>
      <c r="NAI1" s="455"/>
      <c r="NAJ1" s="455"/>
      <c r="NAK1" s="455"/>
      <c r="NAL1" s="455"/>
      <c r="NAM1" s="455"/>
      <c r="NAN1" s="455"/>
      <c r="NAO1" s="455"/>
      <c r="NAP1" s="455"/>
      <c r="NAQ1" s="455"/>
      <c r="NAR1" s="455"/>
      <c r="NAS1" s="455"/>
      <c r="NAT1" s="455"/>
      <c r="NAU1" s="455"/>
      <c r="NAV1" s="455"/>
      <c r="NAW1" s="455"/>
      <c r="NAX1" s="455"/>
      <c r="NAY1" s="455"/>
      <c r="NAZ1" s="455"/>
      <c r="NBA1" s="455"/>
      <c r="NBB1" s="455"/>
      <c r="NBC1" s="455"/>
      <c r="NBD1" s="455"/>
      <c r="NBE1" s="455"/>
      <c r="NBF1" s="455"/>
      <c r="NBG1" s="455"/>
      <c r="NBH1" s="455"/>
      <c r="NBI1" s="455"/>
      <c r="NBJ1" s="455"/>
      <c r="NBK1" s="455"/>
      <c r="NBL1" s="455"/>
      <c r="NBM1" s="455"/>
      <c r="NBN1" s="455"/>
      <c r="NBO1" s="455"/>
      <c r="NBP1" s="455"/>
      <c r="NBQ1" s="455"/>
      <c r="NBR1" s="455"/>
      <c r="NBS1" s="455"/>
      <c r="NBT1" s="455"/>
      <c r="NBU1" s="455"/>
      <c r="NBV1" s="455"/>
      <c r="NBW1" s="455"/>
      <c r="NBX1" s="455"/>
      <c r="NBY1" s="455"/>
      <c r="NBZ1" s="455"/>
      <c r="NCA1" s="455"/>
      <c r="NCB1" s="455"/>
      <c r="NCC1" s="455"/>
      <c r="NCD1" s="455"/>
      <c r="NCE1" s="455"/>
      <c r="NCF1" s="455"/>
      <c r="NCG1" s="455"/>
      <c r="NCH1" s="455"/>
      <c r="NCI1" s="455"/>
      <c r="NCJ1" s="455"/>
      <c r="NCK1" s="455"/>
      <c r="NCL1" s="455"/>
      <c r="NCM1" s="455"/>
      <c r="NCN1" s="455"/>
      <c r="NCO1" s="455"/>
      <c r="NCP1" s="455"/>
      <c r="NCQ1" s="455"/>
      <c r="NCR1" s="455"/>
      <c r="NCS1" s="455"/>
      <c r="NCT1" s="455"/>
      <c r="NCU1" s="455"/>
      <c r="NCV1" s="455"/>
      <c r="NCW1" s="455"/>
      <c r="NCX1" s="455"/>
      <c r="NCY1" s="455"/>
      <c r="NCZ1" s="455"/>
      <c r="NDA1" s="455"/>
      <c r="NDB1" s="455"/>
      <c r="NDC1" s="455"/>
      <c r="NDD1" s="455"/>
      <c r="NDE1" s="455"/>
      <c r="NDF1" s="455"/>
      <c r="NDG1" s="455"/>
      <c r="NDH1" s="455"/>
      <c r="NDI1" s="455"/>
      <c r="NDJ1" s="455"/>
      <c r="NDK1" s="455"/>
      <c r="NDL1" s="455"/>
      <c r="NDM1" s="455"/>
      <c r="NDN1" s="455"/>
      <c r="NDO1" s="455"/>
      <c r="NDP1" s="455"/>
      <c r="NDQ1" s="455"/>
      <c r="NDR1" s="455"/>
      <c r="NDS1" s="455"/>
      <c r="NDT1" s="455"/>
      <c r="NDU1" s="455"/>
      <c r="NDV1" s="455"/>
      <c r="NDW1" s="455"/>
      <c r="NDX1" s="455"/>
      <c r="NDY1" s="455"/>
      <c r="NDZ1" s="455"/>
      <c r="NEA1" s="455"/>
      <c r="NEB1" s="455"/>
      <c r="NEC1" s="455"/>
      <c r="NED1" s="455"/>
      <c r="NEE1" s="455"/>
      <c r="NEF1" s="455"/>
      <c r="NEG1" s="455"/>
      <c r="NEH1" s="455"/>
      <c r="NEI1" s="455"/>
      <c r="NEJ1" s="455"/>
      <c r="NEK1" s="455"/>
      <c r="NEL1" s="455"/>
      <c r="NEM1" s="455"/>
      <c r="NEN1" s="455"/>
      <c r="NEO1" s="455"/>
      <c r="NEP1" s="455"/>
      <c r="NEQ1" s="455"/>
      <c r="NER1" s="455"/>
      <c r="NES1" s="455"/>
      <c r="NET1" s="455"/>
      <c r="NEU1" s="455"/>
      <c r="NEV1" s="455"/>
      <c r="NEW1" s="455"/>
      <c r="NEX1" s="455"/>
      <c r="NEY1" s="455"/>
      <c r="NEZ1" s="455"/>
      <c r="NFA1" s="455"/>
      <c r="NFB1" s="455"/>
      <c r="NFC1" s="455"/>
      <c r="NFD1" s="455"/>
      <c r="NFE1" s="455"/>
      <c r="NFF1" s="455"/>
      <c r="NFG1" s="455"/>
      <c r="NFH1" s="455"/>
      <c r="NFI1" s="455"/>
      <c r="NFJ1" s="455"/>
      <c r="NFK1" s="455"/>
      <c r="NFL1" s="455"/>
      <c r="NFM1" s="455"/>
      <c r="NFN1" s="455"/>
      <c r="NFO1" s="455"/>
      <c r="NFP1" s="455"/>
      <c r="NFQ1" s="455"/>
      <c r="NFR1" s="455"/>
      <c r="NFS1" s="455"/>
      <c r="NFT1" s="455"/>
      <c r="NFU1" s="455"/>
      <c r="NFV1" s="455"/>
      <c r="NFW1" s="455"/>
      <c r="NFX1" s="455"/>
      <c r="NFY1" s="455"/>
      <c r="NFZ1" s="455"/>
      <c r="NGA1" s="455"/>
      <c r="NGB1" s="455"/>
      <c r="NGC1" s="455"/>
      <c r="NGD1" s="455"/>
      <c r="NGE1" s="455"/>
      <c r="NGF1" s="455"/>
      <c r="NGG1" s="455"/>
      <c r="NGH1" s="455"/>
      <c r="NGI1" s="455"/>
      <c r="NGJ1" s="455"/>
      <c r="NGK1" s="455"/>
      <c r="NGL1" s="455"/>
      <c r="NGM1" s="455"/>
      <c r="NGN1" s="455"/>
      <c r="NGO1" s="455"/>
      <c r="NGP1" s="455"/>
      <c r="NGQ1" s="455"/>
      <c r="NGR1" s="455"/>
      <c r="NGS1" s="455"/>
      <c r="NGT1" s="455"/>
      <c r="NGU1" s="455"/>
      <c r="NGV1" s="455"/>
      <c r="NGW1" s="455"/>
      <c r="NGX1" s="455"/>
      <c r="NGY1" s="455"/>
      <c r="NGZ1" s="455"/>
      <c r="NHA1" s="455"/>
      <c r="NHB1" s="455"/>
      <c r="NHC1" s="455"/>
      <c r="NHD1" s="455"/>
      <c r="NHE1" s="455"/>
      <c r="NHF1" s="455"/>
      <c r="NHG1" s="455"/>
      <c r="NHH1" s="455"/>
      <c r="NHI1" s="455"/>
      <c r="NHJ1" s="455"/>
      <c r="NHK1" s="455"/>
      <c r="NHL1" s="455"/>
      <c r="NHM1" s="455"/>
      <c r="NHN1" s="455"/>
      <c r="NHO1" s="455"/>
      <c r="NHP1" s="455"/>
      <c r="NHQ1" s="455"/>
      <c r="NHR1" s="455"/>
      <c r="NHS1" s="455"/>
      <c r="NHT1" s="455"/>
      <c r="NHU1" s="455"/>
      <c r="NHV1" s="455"/>
      <c r="NHW1" s="455"/>
      <c r="NHX1" s="455"/>
      <c r="NHY1" s="455"/>
      <c r="NHZ1" s="455"/>
      <c r="NIA1" s="455"/>
      <c r="NIB1" s="455"/>
      <c r="NIC1" s="455"/>
      <c r="NID1" s="455"/>
      <c r="NIE1" s="455"/>
      <c r="NIF1" s="455"/>
      <c r="NIG1" s="455"/>
      <c r="NIH1" s="455"/>
      <c r="NII1" s="455"/>
      <c r="NIJ1" s="455"/>
      <c r="NIK1" s="455"/>
      <c r="NIL1" s="455"/>
      <c r="NIM1" s="455"/>
      <c r="NIN1" s="455"/>
      <c r="NIO1" s="455"/>
      <c r="NIP1" s="455"/>
      <c r="NIQ1" s="455"/>
      <c r="NIR1" s="455"/>
      <c r="NIS1" s="455"/>
      <c r="NIT1" s="455"/>
      <c r="NIU1" s="455"/>
      <c r="NIV1" s="455"/>
      <c r="NIW1" s="455"/>
      <c r="NIX1" s="455"/>
      <c r="NIY1" s="455"/>
      <c r="NIZ1" s="455"/>
      <c r="NJA1" s="455"/>
      <c r="NJB1" s="455"/>
      <c r="NJC1" s="455"/>
      <c r="NJD1" s="455"/>
      <c r="NJE1" s="455"/>
      <c r="NJF1" s="455"/>
      <c r="NJG1" s="455"/>
      <c r="NJH1" s="455"/>
      <c r="NJI1" s="455"/>
      <c r="NJJ1" s="455"/>
      <c r="NJK1" s="455"/>
      <c r="NJL1" s="455"/>
      <c r="NJM1" s="455"/>
      <c r="NJN1" s="455"/>
      <c r="NJO1" s="455"/>
      <c r="NJP1" s="455"/>
      <c r="NJQ1" s="455"/>
      <c r="NJR1" s="455"/>
      <c r="NJS1" s="455"/>
      <c r="NJT1" s="455"/>
      <c r="NJU1" s="455"/>
      <c r="NJV1" s="455"/>
      <c r="NJW1" s="455"/>
      <c r="NJX1" s="455"/>
      <c r="NJY1" s="455"/>
      <c r="NJZ1" s="455"/>
      <c r="NKA1" s="455"/>
      <c r="NKB1" s="455"/>
      <c r="NKC1" s="455"/>
      <c r="NKD1" s="455"/>
      <c r="NKE1" s="455"/>
      <c r="NKF1" s="455"/>
      <c r="NKG1" s="455"/>
      <c r="NKH1" s="455"/>
      <c r="NKI1" s="455"/>
      <c r="NKJ1" s="455"/>
      <c r="NKK1" s="455"/>
      <c r="NKL1" s="455"/>
      <c r="NKM1" s="455"/>
      <c r="NKN1" s="455"/>
      <c r="NKO1" s="455"/>
      <c r="NKP1" s="455"/>
      <c r="NKQ1" s="455"/>
      <c r="NKR1" s="455"/>
      <c r="NKS1" s="455"/>
      <c r="NKT1" s="455"/>
      <c r="NKU1" s="455"/>
      <c r="NKV1" s="455"/>
      <c r="NKW1" s="455"/>
      <c r="NKX1" s="455"/>
      <c r="NKY1" s="455"/>
      <c r="NKZ1" s="455"/>
      <c r="NLA1" s="455"/>
      <c r="NLB1" s="455"/>
      <c r="NLC1" s="455"/>
      <c r="NLD1" s="455"/>
      <c r="NLE1" s="455"/>
      <c r="NLF1" s="455"/>
      <c r="NLG1" s="455"/>
      <c r="NLH1" s="455"/>
      <c r="NLI1" s="455"/>
      <c r="NLJ1" s="455"/>
      <c r="NLK1" s="455"/>
      <c r="NLL1" s="455"/>
      <c r="NLM1" s="455"/>
      <c r="NLN1" s="455"/>
      <c r="NLO1" s="455"/>
      <c r="NLP1" s="455"/>
      <c r="NLQ1" s="455"/>
      <c r="NLR1" s="455"/>
      <c r="NLS1" s="455"/>
      <c r="NLT1" s="455"/>
      <c r="NLU1" s="455"/>
      <c r="NLV1" s="455"/>
      <c r="NLW1" s="455"/>
      <c r="NLX1" s="455"/>
      <c r="NLY1" s="455"/>
      <c r="NLZ1" s="455"/>
      <c r="NMA1" s="455"/>
      <c r="NMB1" s="455"/>
      <c r="NMC1" s="455"/>
      <c r="NMD1" s="455"/>
      <c r="NME1" s="455"/>
      <c r="NMF1" s="455"/>
      <c r="NMG1" s="455"/>
      <c r="NMH1" s="455"/>
      <c r="NMI1" s="455"/>
      <c r="NMJ1" s="455"/>
      <c r="NMK1" s="455"/>
      <c r="NML1" s="455"/>
      <c r="NMM1" s="455"/>
      <c r="NMN1" s="455"/>
      <c r="NMO1" s="455"/>
      <c r="NMP1" s="455"/>
      <c r="NMQ1" s="455"/>
      <c r="NMR1" s="455"/>
      <c r="NMS1" s="455"/>
      <c r="NMT1" s="455"/>
      <c r="NMU1" s="455"/>
      <c r="NMV1" s="455"/>
      <c r="NMW1" s="455"/>
      <c r="NMX1" s="455"/>
      <c r="NMY1" s="455"/>
      <c r="NMZ1" s="455"/>
      <c r="NNA1" s="455"/>
      <c r="NNB1" s="455"/>
      <c r="NNC1" s="455"/>
      <c r="NND1" s="455"/>
      <c r="NNE1" s="455"/>
      <c r="NNF1" s="455"/>
      <c r="NNG1" s="455"/>
      <c r="NNH1" s="455"/>
      <c r="NNI1" s="455"/>
      <c r="NNJ1" s="455"/>
      <c r="NNK1" s="455"/>
      <c r="NNL1" s="455"/>
      <c r="NNM1" s="455"/>
      <c r="NNN1" s="455"/>
      <c r="NNO1" s="455"/>
      <c r="NNP1" s="455"/>
      <c r="NNQ1" s="455"/>
      <c r="NNR1" s="455"/>
      <c r="NNS1" s="455"/>
      <c r="NNT1" s="455"/>
      <c r="NNU1" s="455"/>
      <c r="NNV1" s="455"/>
      <c r="NNW1" s="455"/>
      <c r="NNX1" s="455"/>
      <c r="NNY1" s="455"/>
      <c r="NNZ1" s="455"/>
      <c r="NOA1" s="455"/>
      <c r="NOB1" s="455"/>
      <c r="NOC1" s="455"/>
      <c r="NOD1" s="455"/>
      <c r="NOE1" s="455"/>
      <c r="NOF1" s="455"/>
      <c r="NOG1" s="455"/>
      <c r="NOH1" s="455"/>
      <c r="NOI1" s="455"/>
      <c r="NOJ1" s="455"/>
      <c r="NOK1" s="455"/>
      <c r="NOL1" s="455"/>
      <c r="NOM1" s="455"/>
      <c r="NON1" s="455"/>
      <c r="NOO1" s="455"/>
      <c r="NOP1" s="455"/>
      <c r="NOQ1" s="455"/>
      <c r="NOR1" s="455"/>
      <c r="NOS1" s="455"/>
      <c r="NOT1" s="455"/>
      <c r="NOU1" s="455"/>
      <c r="NOV1" s="455"/>
      <c r="NOW1" s="455"/>
      <c r="NOX1" s="455"/>
      <c r="NOY1" s="455"/>
      <c r="NOZ1" s="455"/>
      <c r="NPA1" s="455"/>
      <c r="NPB1" s="455"/>
      <c r="NPC1" s="455"/>
      <c r="NPD1" s="455"/>
      <c r="NPE1" s="455"/>
      <c r="NPF1" s="455"/>
      <c r="NPG1" s="455"/>
      <c r="NPH1" s="455"/>
      <c r="NPI1" s="455"/>
      <c r="NPJ1" s="455"/>
      <c r="NPK1" s="455"/>
      <c r="NPL1" s="455"/>
      <c r="NPM1" s="455"/>
      <c r="NPN1" s="455"/>
      <c r="NPO1" s="455"/>
      <c r="NPP1" s="455"/>
      <c r="NPQ1" s="455"/>
      <c r="NPR1" s="455"/>
      <c r="NPS1" s="455"/>
      <c r="NPT1" s="455"/>
      <c r="NPU1" s="455"/>
      <c r="NPV1" s="455"/>
      <c r="NPW1" s="455"/>
      <c r="NPX1" s="455"/>
      <c r="NPY1" s="455"/>
      <c r="NPZ1" s="455"/>
      <c r="NQA1" s="455"/>
      <c r="NQB1" s="455"/>
      <c r="NQC1" s="455"/>
      <c r="NQD1" s="455"/>
      <c r="NQE1" s="455"/>
      <c r="NQF1" s="455"/>
      <c r="NQG1" s="455"/>
      <c r="NQH1" s="455"/>
      <c r="NQI1" s="455"/>
      <c r="NQJ1" s="455"/>
      <c r="NQK1" s="455"/>
      <c r="NQL1" s="455"/>
      <c r="NQM1" s="455"/>
      <c r="NQN1" s="455"/>
      <c r="NQO1" s="455"/>
      <c r="NQP1" s="455"/>
      <c r="NQQ1" s="455"/>
      <c r="NQR1" s="455"/>
      <c r="NQS1" s="455"/>
      <c r="NQT1" s="455"/>
      <c r="NQU1" s="455"/>
      <c r="NQV1" s="455"/>
      <c r="NQW1" s="455"/>
      <c r="NQX1" s="455"/>
      <c r="NQY1" s="455"/>
      <c r="NQZ1" s="455"/>
      <c r="NRA1" s="455"/>
      <c r="NRB1" s="455"/>
      <c r="NRC1" s="455"/>
      <c r="NRD1" s="455"/>
      <c r="NRE1" s="455"/>
      <c r="NRF1" s="455"/>
      <c r="NRG1" s="455"/>
      <c r="NRH1" s="455"/>
      <c r="NRI1" s="455"/>
      <c r="NRJ1" s="455"/>
      <c r="NRK1" s="455"/>
      <c r="NRL1" s="455"/>
      <c r="NRM1" s="455"/>
      <c r="NRN1" s="455"/>
      <c r="NRO1" s="455"/>
      <c r="NRP1" s="455"/>
      <c r="NRQ1" s="455"/>
      <c r="NRR1" s="455"/>
      <c r="NRS1" s="455"/>
      <c r="NRT1" s="455"/>
      <c r="NRU1" s="455"/>
      <c r="NRV1" s="455"/>
      <c r="NRW1" s="455"/>
      <c r="NRX1" s="455"/>
      <c r="NRY1" s="455"/>
      <c r="NRZ1" s="455"/>
      <c r="NSA1" s="455"/>
      <c r="NSB1" s="455"/>
      <c r="NSC1" s="455"/>
      <c r="NSD1" s="455"/>
      <c r="NSE1" s="455"/>
      <c r="NSF1" s="455"/>
      <c r="NSG1" s="455"/>
      <c r="NSH1" s="455"/>
      <c r="NSI1" s="455"/>
      <c r="NSJ1" s="455"/>
      <c r="NSK1" s="455"/>
      <c r="NSL1" s="455"/>
      <c r="NSM1" s="455"/>
      <c r="NSN1" s="455"/>
      <c r="NSO1" s="455"/>
      <c r="NSP1" s="455"/>
      <c r="NSQ1" s="455"/>
      <c r="NSR1" s="455"/>
      <c r="NSS1" s="455"/>
      <c r="NST1" s="455"/>
      <c r="NSU1" s="455"/>
      <c r="NSV1" s="455"/>
      <c r="NSW1" s="455"/>
      <c r="NSX1" s="455"/>
      <c r="NSY1" s="455"/>
      <c r="NSZ1" s="455"/>
      <c r="NTA1" s="455"/>
      <c r="NTB1" s="455"/>
      <c r="NTC1" s="455"/>
      <c r="NTD1" s="455"/>
      <c r="NTE1" s="455"/>
      <c r="NTF1" s="455"/>
      <c r="NTG1" s="455"/>
      <c r="NTH1" s="455"/>
      <c r="NTI1" s="455"/>
      <c r="NTJ1" s="455"/>
      <c r="NTK1" s="455"/>
      <c r="NTL1" s="455"/>
      <c r="NTM1" s="455"/>
      <c r="NTN1" s="455"/>
      <c r="NTO1" s="455"/>
      <c r="NTP1" s="455"/>
      <c r="NTQ1" s="455"/>
      <c r="NTR1" s="455"/>
      <c r="NTS1" s="455"/>
      <c r="NTT1" s="455"/>
      <c r="NTU1" s="455"/>
      <c r="NTV1" s="455"/>
      <c r="NTW1" s="455"/>
      <c r="NTX1" s="455"/>
      <c r="NTY1" s="455"/>
      <c r="NTZ1" s="455"/>
      <c r="NUA1" s="455"/>
      <c r="NUB1" s="455"/>
      <c r="NUC1" s="455"/>
      <c r="NUD1" s="455"/>
      <c r="NUE1" s="455"/>
      <c r="NUF1" s="455"/>
      <c r="NUG1" s="455"/>
      <c r="NUH1" s="455"/>
      <c r="NUI1" s="455"/>
      <c r="NUJ1" s="455"/>
      <c r="NUK1" s="455"/>
      <c r="NUL1" s="455"/>
      <c r="NUM1" s="455"/>
      <c r="NUN1" s="455"/>
      <c r="NUO1" s="455"/>
      <c r="NUP1" s="455"/>
      <c r="NUQ1" s="455"/>
      <c r="NUR1" s="455"/>
      <c r="NUS1" s="455"/>
      <c r="NUT1" s="455"/>
      <c r="NUU1" s="455"/>
      <c r="NUV1" s="455"/>
      <c r="NUW1" s="455"/>
      <c r="NUX1" s="455"/>
      <c r="NUY1" s="455"/>
      <c r="NUZ1" s="455"/>
      <c r="NVA1" s="455"/>
      <c r="NVB1" s="455"/>
      <c r="NVC1" s="455"/>
      <c r="NVD1" s="455"/>
      <c r="NVE1" s="455"/>
      <c r="NVF1" s="455"/>
      <c r="NVG1" s="455"/>
      <c r="NVH1" s="455"/>
      <c r="NVI1" s="455"/>
      <c r="NVJ1" s="455"/>
      <c r="NVK1" s="455"/>
      <c r="NVL1" s="455"/>
      <c r="NVM1" s="455"/>
      <c r="NVN1" s="455"/>
      <c r="NVO1" s="455"/>
      <c r="NVP1" s="455"/>
      <c r="NVQ1" s="455"/>
      <c r="NVR1" s="455"/>
      <c r="NVS1" s="455"/>
      <c r="NVT1" s="455"/>
      <c r="NVU1" s="455"/>
      <c r="NVV1" s="455"/>
      <c r="NVW1" s="455"/>
      <c r="NVX1" s="455"/>
      <c r="NVY1" s="455"/>
      <c r="NVZ1" s="455"/>
      <c r="NWA1" s="455"/>
      <c r="NWB1" s="455"/>
      <c r="NWC1" s="455"/>
      <c r="NWD1" s="455"/>
      <c r="NWE1" s="455"/>
      <c r="NWF1" s="455"/>
      <c r="NWG1" s="455"/>
      <c r="NWH1" s="455"/>
      <c r="NWI1" s="455"/>
      <c r="NWJ1" s="455"/>
      <c r="NWK1" s="455"/>
      <c r="NWL1" s="455"/>
      <c r="NWM1" s="455"/>
      <c r="NWN1" s="455"/>
      <c r="NWO1" s="455"/>
      <c r="NWP1" s="455"/>
      <c r="NWQ1" s="455"/>
      <c r="NWR1" s="455"/>
      <c r="NWS1" s="455"/>
      <c r="NWT1" s="455"/>
      <c r="NWU1" s="455"/>
      <c r="NWV1" s="455"/>
      <c r="NWW1" s="455"/>
      <c r="NWX1" s="455"/>
      <c r="NWY1" s="455"/>
      <c r="NWZ1" s="455"/>
      <c r="NXA1" s="455"/>
      <c r="NXB1" s="455"/>
      <c r="NXC1" s="455"/>
      <c r="NXD1" s="455"/>
      <c r="NXE1" s="455"/>
      <c r="NXF1" s="455"/>
      <c r="NXG1" s="455"/>
      <c r="NXH1" s="455"/>
      <c r="NXI1" s="455"/>
      <c r="NXJ1" s="455"/>
      <c r="NXK1" s="455"/>
      <c r="NXL1" s="455"/>
      <c r="NXM1" s="455"/>
      <c r="NXN1" s="455"/>
      <c r="NXO1" s="455"/>
      <c r="NXP1" s="455"/>
      <c r="NXQ1" s="455"/>
      <c r="NXR1" s="455"/>
      <c r="NXS1" s="455"/>
      <c r="NXT1" s="455"/>
      <c r="NXU1" s="455"/>
      <c r="NXV1" s="455"/>
      <c r="NXW1" s="455"/>
      <c r="NXX1" s="455"/>
      <c r="NXY1" s="455"/>
      <c r="NXZ1" s="455"/>
      <c r="NYA1" s="455"/>
      <c r="NYB1" s="455"/>
      <c r="NYC1" s="455"/>
      <c r="NYD1" s="455"/>
      <c r="NYE1" s="455"/>
      <c r="NYF1" s="455"/>
      <c r="NYG1" s="455"/>
      <c r="NYH1" s="455"/>
      <c r="NYI1" s="455"/>
      <c r="NYJ1" s="455"/>
      <c r="NYK1" s="455"/>
      <c r="NYL1" s="455"/>
      <c r="NYM1" s="455"/>
      <c r="NYN1" s="455"/>
      <c r="NYO1" s="455"/>
      <c r="NYP1" s="455"/>
      <c r="NYQ1" s="455"/>
      <c r="NYR1" s="455"/>
      <c r="NYS1" s="455"/>
      <c r="NYT1" s="455"/>
      <c r="NYU1" s="455"/>
      <c r="NYV1" s="455"/>
      <c r="NYW1" s="455"/>
      <c r="NYX1" s="455"/>
      <c r="NYY1" s="455"/>
      <c r="NYZ1" s="455"/>
      <c r="NZA1" s="455"/>
      <c r="NZB1" s="455"/>
      <c r="NZC1" s="455"/>
      <c r="NZD1" s="455"/>
      <c r="NZE1" s="455"/>
      <c r="NZF1" s="455"/>
      <c r="NZG1" s="455"/>
      <c r="NZH1" s="455"/>
      <c r="NZI1" s="455"/>
      <c r="NZJ1" s="455"/>
      <c r="NZK1" s="455"/>
      <c r="NZL1" s="455"/>
      <c r="NZM1" s="455"/>
      <c r="NZN1" s="455"/>
      <c r="NZO1" s="455"/>
      <c r="NZP1" s="455"/>
      <c r="NZQ1" s="455"/>
      <c r="NZR1" s="455"/>
      <c r="NZS1" s="455"/>
      <c r="NZT1" s="455"/>
      <c r="NZU1" s="455"/>
      <c r="NZV1" s="455"/>
      <c r="NZW1" s="455"/>
      <c r="NZX1" s="455"/>
      <c r="NZY1" s="455"/>
      <c r="NZZ1" s="455"/>
      <c r="OAA1" s="455"/>
      <c r="OAB1" s="455"/>
      <c r="OAC1" s="455"/>
      <c r="OAD1" s="455"/>
      <c r="OAE1" s="455"/>
      <c r="OAF1" s="455"/>
      <c r="OAG1" s="455"/>
      <c r="OAH1" s="455"/>
      <c r="OAI1" s="455"/>
      <c r="OAJ1" s="455"/>
      <c r="OAK1" s="455"/>
      <c r="OAL1" s="455"/>
      <c r="OAM1" s="455"/>
      <c r="OAN1" s="455"/>
      <c r="OAO1" s="455"/>
      <c r="OAP1" s="455"/>
      <c r="OAQ1" s="455"/>
      <c r="OAR1" s="455"/>
      <c r="OAS1" s="455"/>
      <c r="OAT1" s="455"/>
      <c r="OAU1" s="455"/>
      <c r="OAV1" s="455"/>
      <c r="OAW1" s="455"/>
      <c r="OAX1" s="455"/>
      <c r="OAY1" s="455"/>
      <c r="OAZ1" s="455"/>
      <c r="OBA1" s="455"/>
      <c r="OBB1" s="455"/>
      <c r="OBC1" s="455"/>
      <c r="OBD1" s="455"/>
      <c r="OBE1" s="455"/>
      <c r="OBF1" s="455"/>
      <c r="OBG1" s="455"/>
      <c r="OBH1" s="455"/>
      <c r="OBI1" s="455"/>
      <c r="OBJ1" s="455"/>
      <c r="OBK1" s="455"/>
      <c r="OBL1" s="455"/>
      <c r="OBM1" s="455"/>
      <c r="OBN1" s="455"/>
      <c r="OBO1" s="455"/>
      <c r="OBP1" s="455"/>
      <c r="OBQ1" s="455"/>
      <c r="OBR1" s="455"/>
      <c r="OBS1" s="455"/>
      <c r="OBT1" s="455"/>
      <c r="OBU1" s="455"/>
      <c r="OBV1" s="455"/>
      <c r="OBW1" s="455"/>
      <c r="OBX1" s="455"/>
      <c r="OBY1" s="455"/>
      <c r="OBZ1" s="455"/>
      <c r="OCA1" s="455"/>
      <c r="OCB1" s="455"/>
      <c r="OCC1" s="455"/>
      <c r="OCD1" s="455"/>
      <c r="OCE1" s="455"/>
      <c r="OCF1" s="455"/>
      <c r="OCG1" s="455"/>
      <c r="OCH1" s="455"/>
      <c r="OCI1" s="455"/>
      <c r="OCJ1" s="455"/>
      <c r="OCK1" s="455"/>
      <c r="OCL1" s="455"/>
      <c r="OCM1" s="455"/>
      <c r="OCN1" s="455"/>
      <c r="OCO1" s="455"/>
      <c r="OCP1" s="455"/>
      <c r="OCQ1" s="455"/>
      <c r="OCR1" s="455"/>
      <c r="OCS1" s="455"/>
      <c r="OCT1" s="455"/>
      <c r="OCU1" s="455"/>
      <c r="OCW1" s="455"/>
      <c r="OCX1" s="455"/>
      <c r="OCY1" s="455"/>
      <c r="OCZ1" s="455"/>
      <c r="ODA1" s="455"/>
      <c r="ODB1" s="455"/>
      <c r="ODC1" s="455"/>
      <c r="ODD1" s="455"/>
      <c r="ODE1" s="455"/>
      <c r="ODF1" s="455"/>
      <c r="ODG1" s="455"/>
      <c r="ODH1" s="455"/>
      <c r="ODI1" s="455"/>
      <c r="ODJ1" s="455"/>
      <c r="ODK1" s="455"/>
      <c r="ODL1" s="455"/>
      <c r="ODM1" s="455"/>
      <c r="ODN1" s="455"/>
      <c r="ODO1" s="455"/>
      <c r="ODP1" s="455"/>
      <c r="ODQ1" s="455"/>
      <c r="ODR1" s="455"/>
      <c r="ODS1" s="455"/>
      <c r="ODT1" s="455"/>
      <c r="ODU1" s="455"/>
      <c r="ODV1" s="455"/>
      <c r="ODW1" s="455"/>
      <c r="ODX1" s="455"/>
      <c r="ODY1" s="455"/>
      <c r="ODZ1" s="455"/>
      <c r="OEA1" s="455"/>
      <c r="OEB1" s="455"/>
      <c r="OEC1" s="455"/>
      <c r="OED1" s="455"/>
      <c r="OEE1" s="455"/>
      <c r="OEF1" s="455"/>
      <c r="OEG1" s="455"/>
      <c r="OEH1" s="455"/>
      <c r="OEI1" s="455"/>
      <c r="OEJ1" s="455"/>
      <c r="OEK1" s="455"/>
      <c r="OEL1" s="455"/>
      <c r="OEM1" s="455"/>
      <c r="OEN1" s="455"/>
      <c r="OEO1" s="455"/>
      <c r="OEP1" s="455"/>
      <c r="OEQ1" s="455"/>
      <c r="OER1" s="455"/>
      <c r="OES1" s="455"/>
      <c r="OET1" s="455"/>
      <c r="OEU1" s="455"/>
      <c r="OEV1" s="455"/>
      <c r="OEW1" s="455"/>
      <c r="OEX1" s="455"/>
      <c r="OEY1" s="455"/>
      <c r="OEZ1" s="455"/>
      <c r="OFA1" s="455"/>
      <c r="OFB1" s="455"/>
      <c r="OFC1" s="455"/>
      <c r="OFD1" s="455"/>
      <c r="OFE1" s="455"/>
      <c r="OFF1" s="455"/>
      <c r="OFG1" s="455"/>
      <c r="OFH1" s="455"/>
      <c r="OFI1" s="455"/>
      <c r="OFJ1" s="455"/>
      <c r="OFK1" s="455"/>
      <c r="OFL1" s="455"/>
      <c r="OFM1" s="455"/>
      <c r="OFN1" s="455"/>
      <c r="OFO1" s="455"/>
      <c r="OFP1" s="455"/>
      <c r="OFQ1" s="455"/>
      <c r="OFR1" s="455"/>
      <c r="OFS1" s="455"/>
      <c r="OFT1" s="455"/>
      <c r="OFU1" s="455"/>
      <c r="OFV1" s="455"/>
      <c r="OFW1" s="455"/>
      <c r="OFX1" s="455"/>
      <c r="OFY1" s="455"/>
      <c r="OFZ1" s="455"/>
      <c r="OGA1" s="455"/>
      <c r="OGB1" s="455"/>
      <c r="OGC1" s="455"/>
      <c r="OGD1" s="455"/>
      <c r="OGE1" s="455"/>
      <c r="OGF1" s="455"/>
      <c r="OGG1" s="455"/>
      <c r="OGH1" s="455"/>
      <c r="OGI1" s="455"/>
      <c r="OGJ1" s="455"/>
      <c r="OGK1" s="455"/>
      <c r="OGL1" s="455"/>
      <c r="OGM1" s="455"/>
      <c r="OGN1" s="455"/>
      <c r="OGO1" s="455"/>
      <c r="OGP1" s="455"/>
      <c r="OGQ1" s="455"/>
      <c r="OGR1" s="455"/>
      <c r="OGS1" s="455"/>
      <c r="OGT1" s="455"/>
      <c r="OGU1" s="455"/>
      <c r="OGV1" s="455"/>
      <c r="OGW1" s="455"/>
      <c r="OGX1" s="455"/>
      <c r="OGY1" s="455"/>
      <c r="OGZ1" s="455"/>
      <c r="OHA1" s="455"/>
      <c r="OHB1" s="455"/>
      <c r="OHC1" s="455"/>
      <c r="OHD1" s="455"/>
      <c r="OHE1" s="455"/>
      <c r="OHF1" s="455"/>
      <c r="OHG1" s="455"/>
      <c r="OHH1" s="455"/>
      <c r="OHI1" s="455"/>
      <c r="OHJ1" s="455"/>
      <c r="OHK1" s="455"/>
      <c r="OHL1" s="455"/>
      <c r="OHM1" s="455"/>
      <c r="OHN1" s="455"/>
      <c r="OHO1" s="455"/>
      <c r="OHP1" s="455"/>
      <c r="OHQ1" s="455"/>
      <c r="OHR1" s="455"/>
      <c r="OHS1" s="455"/>
      <c r="OHT1" s="455"/>
      <c r="OHU1" s="455"/>
      <c r="OHV1" s="455"/>
      <c r="OHW1" s="455"/>
      <c r="OHX1" s="455"/>
      <c r="OHY1" s="455"/>
      <c r="OHZ1" s="455"/>
      <c r="OIA1" s="455"/>
      <c r="OIB1" s="455"/>
      <c r="OIC1" s="455"/>
      <c r="OID1" s="455"/>
      <c r="OIE1" s="455"/>
      <c r="OIF1" s="455"/>
      <c r="OIG1" s="455"/>
      <c r="OIH1" s="455"/>
      <c r="OII1" s="455"/>
      <c r="OIJ1" s="455"/>
      <c r="OIK1" s="455"/>
      <c r="OIL1" s="455"/>
      <c r="OIM1" s="455"/>
      <c r="OIN1" s="455"/>
      <c r="OIO1" s="455"/>
      <c r="OIP1" s="455"/>
      <c r="OIQ1" s="455"/>
      <c r="OIR1" s="455"/>
      <c r="OIS1" s="455"/>
      <c r="OIT1" s="455"/>
      <c r="OIU1" s="455"/>
      <c r="OIV1" s="455"/>
      <c r="OIW1" s="455"/>
      <c r="OIX1" s="455"/>
      <c r="OIY1" s="455"/>
      <c r="OIZ1" s="455"/>
      <c r="OJA1" s="455"/>
      <c r="OJB1" s="455"/>
      <c r="OJC1" s="455"/>
      <c r="OJD1" s="455"/>
      <c r="OJE1" s="455"/>
      <c r="OJF1" s="455"/>
      <c r="OJG1" s="455"/>
      <c r="OJH1" s="455"/>
      <c r="OJI1" s="455"/>
      <c r="OJJ1" s="455"/>
      <c r="OJK1" s="455"/>
      <c r="OJL1" s="455"/>
      <c r="OJM1" s="455"/>
      <c r="OJN1" s="455"/>
      <c r="OJO1" s="455"/>
      <c r="OJP1" s="455"/>
      <c r="OJQ1" s="455"/>
      <c r="OJR1" s="455"/>
      <c r="OJS1" s="455"/>
      <c r="OJT1" s="455"/>
      <c r="OJU1" s="455"/>
      <c r="OJV1" s="455"/>
      <c r="OJW1" s="455"/>
      <c r="OJX1" s="455"/>
      <c r="OJY1" s="455"/>
      <c r="OJZ1" s="455"/>
      <c r="OKA1" s="455"/>
      <c r="OKB1" s="455"/>
      <c r="OKC1" s="455"/>
      <c r="OKD1" s="455"/>
      <c r="OKE1" s="455"/>
      <c r="OKF1" s="455"/>
      <c r="OKG1" s="455"/>
      <c r="OKH1" s="455"/>
      <c r="OKI1" s="455"/>
      <c r="OKJ1" s="455"/>
      <c r="OKK1" s="455"/>
      <c r="OKL1" s="455"/>
      <c r="OKM1" s="455"/>
      <c r="OKN1" s="455"/>
      <c r="OKO1" s="455"/>
      <c r="OKP1" s="455"/>
      <c r="OKQ1" s="455"/>
      <c r="OKR1" s="455"/>
      <c r="OKS1" s="455"/>
      <c r="OKT1" s="455"/>
      <c r="OKU1" s="455"/>
      <c r="OKV1" s="455"/>
      <c r="OKW1" s="455"/>
      <c r="OKX1" s="455"/>
      <c r="OKY1" s="455"/>
      <c r="OKZ1" s="455"/>
      <c r="OLA1" s="455"/>
      <c r="OLB1" s="455"/>
      <c r="OLC1" s="455"/>
      <c r="OLD1" s="455"/>
      <c r="OLE1" s="455"/>
      <c r="OLF1" s="455"/>
      <c r="OLG1" s="455"/>
      <c r="OLH1" s="455"/>
      <c r="OLI1" s="455"/>
      <c r="OLJ1" s="455"/>
      <c r="OLK1" s="455"/>
      <c r="OLL1" s="455"/>
      <c r="OLM1" s="455"/>
      <c r="OLN1" s="455"/>
      <c r="OLO1" s="455"/>
      <c r="OLP1" s="455"/>
      <c r="OLQ1" s="455"/>
      <c r="OLR1" s="455"/>
      <c r="OLS1" s="455"/>
      <c r="OLT1" s="455"/>
      <c r="OLU1" s="455"/>
      <c r="OLV1" s="455"/>
      <c r="OLW1" s="455"/>
      <c r="OLX1" s="455"/>
      <c r="OLY1" s="455"/>
      <c r="OLZ1" s="455"/>
      <c r="OMA1" s="455"/>
      <c r="OMB1" s="455"/>
      <c r="OMC1" s="455"/>
      <c r="OMD1" s="455"/>
      <c r="OME1" s="455"/>
      <c r="OMF1" s="455"/>
      <c r="OMG1" s="455"/>
      <c r="OMH1" s="455"/>
      <c r="OMI1" s="455"/>
      <c r="OMJ1" s="455"/>
      <c r="OMK1" s="455"/>
      <c r="OML1" s="455"/>
      <c r="OMM1" s="455"/>
      <c r="OMN1" s="455"/>
      <c r="OMO1" s="455"/>
      <c r="OMP1" s="455"/>
      <c r="OMQ1" s="455"/>
      <c r="OMR1" s="455"/>
      <c r="OMS1" s="455"/>
      <c r="OMT1" s="455"/>
      <c r="OMU1" s="455"/>
      <c r="OMV1" s="455"/>
      <c r="OMW1" s="455"/>
      <c r="OMX1" s="455"/>
      <c r="OMY1" s="455"/>
      <c r="OMZ1" s="455"/>
      <c r="ONA1" s="455"/>
      <c r="ONB1" s="455"/>
      <c r="ONC1" s="455"/>
      <c r="OND1" s="455"/>
      <c r="ONE1" s="455"/>
      <c r="ONF1" s="455"/>
      <c r="ONG1" s="455"/>
      <c r="ONH1" s="455"/>
      <c r="ONI1" s="455"/>
      <c r="ONJ1" s="455"/>
      <c r="ONK1" s="455"/>
      <c r="ONL1" s="455"/>
      <c r="ONM1" s="455"/>
      <c r="ONN1" s="455"/>
      <c r="ONO1" s="455"/>
      <c r="ONP1" s="455"/>
      <c r="ONQ1" s="455"/>
      <c r="ONR1" s="455"/>
      <c r="ONS1" s="455"/>
      <c r="ONT1" s="455"/>
      <c r="ONU1" s="455"/>
      <c r="ONV1" s="455"/>
      <c r="ONW1" s="455"/>
      <c r="ONX1" s="455"/>
      <c r="ONY1" s="455"/>
      <c r="ONZ1" s="455"/>
      <c r="OOA1" s="455"/>
      <c r="OOB1" s="455"/>
      <c r="OOC1" s="455"/>
      <c r="OOD1" s="455"/>
      <c r="OOE1" s="455"/>
      <c r="OOF1" s="455"/>
      <c r="OOG1" s="455"/>
      <c r="OOH1" s="455"/>
      <c r="OOI1" s="455"/>
      <c r="OOJ1" s="455"/>
      <c r="OOK1" s="455"/>
      <c r="OOL1" s="455"/>
      <c r="OOM1" s="455"/>
      <c r="OON1" s="455"/>
      <c r="OOO1" s="455"/>
      <c r="OOP1" s="455"/>
      <c r="OOQ1" s="455"/>
      <c r="OOR1" s="455"/>
      <c r="OOS1" s="455"/>
      <c r="OOT1" s="455"/>
      <c r="OOU1" s="455"/>
      <c r="OOV1" s="455"/>
      <c r="OOW1" s="455"/>
      <c r="OOX1" s="455"/>
      <c r="OOY1" s="455"/>
      <c r="OOZ1" s="455"/>
      <c r="OPA1" s="455"/>
      <c r="OPB1" s="455"/>
      <c r="OPC1" s="455"/>
      <c r="OPD1" s="455"/>
      <c r="OPE1" s="455"/>
      <c r="OPF1" s="455"/>
      <c r="OPG1" s="455"/>
      <c r="OPH1" s="455"/>
      <c r="OPI1" s="455"/>
      <c r="OPJ1" s="455"/>
      <c r="OPK1" s="455"/>
      <c r="OPL1" s="455"/>
      <c r="OPM1" s="455"/>
      <c r="OPN1" s="455"/>
      <c r="OPO1" s="455"/>
      <c r="OPP1" s="455"/>
      <c r="OPQ1" s="455"/>
      <c r="OPR1" s="455"/>
      <c r="OPS1" s="455"/>
      <c r="OPT1" s="455"/>
      <c r="OPU1" s="455"/>
      <c r="OPV1" s="455"/>
      <c r="OPW1" s="455"/>
      <c r="OPX1" s="455"/>
      <c r="OPY1" s="455"/>
      <c r="OPZ1" s="455"/>
      <c r="OQA1" s="455"/>
      <c r="OQB1" s="455"/>
      <c r="OQC1" s="455"/>
      <c r="OQD1" s="455"/>
      <c r="OQE1" s="455"/>
      <c r="OQF1" s="455"/>
      <c r="OQG1" s="455"/>
      <c r="OQH1" s="455"/>
      <c r="OQI1" s="455"/>
      <c r="OQJ1" s="455"/>
      <c r="OQK1" s="455"/>
      <c r="OQL1" s="455"/>
      <c r="OQM1" s="455"/>
      <c r="OQN1" s="455"/>
      <c r="OQO1" s="455"/>
      <c r="OQP1" s="455"/>
      <c r="OQQ1" s="455"/>
      <c r="OQR1" s="455"/>
      <c r="OQS1" s="455"/>
      <c r="OQT1" s="455"/>
      <c r="OQU1" s="455"/>
      <c r="OQV1" s="455"/>
      <c r="OQW1" s="455"/>
      <c r="OQX1" s="455"/>
      <c r="OQY1" s="455"/>
      <c r="OQZ1" s="455"/>
      <c r="ORA1" s="455"/>
      <c r="ORB1" s="455"/>
      <c r="ORC1" s="455"/>
      <c r="ORD1" s="455"/>
      <c r="ORE1" s="455"/>
      <c r="ORF1" s="455"/>
      <c r="ORG1" s="455"/>
      <c r="ORH1" s="455"/>
      <c r="ORI1" s="455"/>
      <c r="ORJ1" s="455"/>
      <c r="ORK1" s="455"/>
      <c r="ORL1" s="455"/>
      <c r="ORM1" s="455"/>
      <c r="ORN1" s="455"/>
      <c r="ORO1" s="455"/>
      <c r="ORP1" s="455"/>
      <c r="ORQ1" s="455"/>
      <c r="ORR1" s="455"/>
      <c r="ORS1" s="455"/>
      <c r="ORT1" s="455"/>
      <c r="ORU1" s="455"/>
      <c r="ORV1" s="455"/>
      <c r="ORW1" s="455"/>
      <c r="ORX1" s="455"/>
      <c r="ORY1" s="455"/>
      <c r="ORZ1" s="455"/>
      <c r="OSA1" s="455"/>
      <c r="OSB1" s="455"/>
      <c r="OSC1" s="455"/>
      <c r="OSD1" s="455"/>
      <c r="OSE1" s="455"/>
      <c r="OSF1" s="455"/>
      <c r="OSG1" s="455"/>
      <c r="OSH1" s="455"/>
      <c r="OSI1" s="455"/>
      <c r="OSJ1" s="455"/>
      <c r="OSK1" s="455"/>
      <c r="OSL1" s="455"/>
      <c r="OSM1" s="455"/>
      <c r="OSN1" s="455"/>
      <c r="OSO1" s="455"/>
      <c r="OSP1" s="455"/>
      <c r="OSQ1" s="455"/>
      <c r="OSR1" s="455"/>
      <c r="OSS1" s="455"/>
      <c r="OST1" s="455"/>
      <c r="OSU1" s="455"/>
      <c r="OSV1" s="455"/>
      <c r="OSW1" s="455"/>
      <c r="OSX1" s="455"/>
      <c r="OSY1" s="455"/>
      <c r="OSZ1" s="455"/>
      <c r="OTA1" s="455"/>
      <c r="OTB1" s="455"/>
      <c r="OTC1" s="455"/>
      <c r="OTD1" s="455"/>
      <c r="OTE1" s="455"/>
      <c r="OTF1" s="455"/>
      <c r="OTG1" s="455"/>
      <c r="OTH1" s="455"/>
      <c r="OTI1" s="455"/>
      <c r="OTJ1" s="455"/>
      <c r="OTK1" s="455"/>
      <c r="OTL1" s="455"/>
      <c r="OTM1" s="455"/>
      <c r="OTN1" s="455"/>
      <c r="OTO1" s="455"/>
      <c r="OTP1" s="455"/>
      <c r="OTQ1" s="455"/>
      <c r="OTR1" s="455"/>
      <c r="OTS1" s="455"/>
      <c r="OTT1" s="455"/>
      <c r="OTU1" s="455"/>
      <c r="OTV1" s="455"/>
      <c r="OTW1" s="455"/>
      <c r="OTX1" s="455"/>
      <c r="OTY1" s="455"/>
      <c r="OTZ1" s="455"/>
      <c r="OUA1" s="455"/>
      <c r="OUB1" s="455"/>
      <c r="OUC1" s="455"/>
      <c r="OUD1" s="455"/>
      <c r="OUE1" s="455"/>
      <c r="OUF1" s="455"/>
      <c r="OUG1" s="455"/>
      <c r="OUH1" s="455"/>
      <c r="OUI1" s="455"/>
      <c r="OUJ1" s="455"/>
      <c r="OUK1" s="455"/>
      <c r="OUL1" s="455"/>
      <c r="OUM1" s="455"/>
      <c r="OUN1" s="455"/>
      <c r="OUO1" s="455"/>
      <c r="OUP1" s="455"/>
      <c r="OUQ1" s="455"/>
      <c r="OUR1" s="455"/>
      <c r="OUS1" s="455"/>
      <c r="OUT1" s="455"/>
      <c r="OUU1" s="455"/>
      <c r="OUV1" s="455"/>
      <c r="OUW1" s="455"/>
      <c r="OUX1" s="455"/>
      <c r="OUY1" s="455"/>
      <c r="OUZ1" s="455"/>
      <c r="OVA1" s="455"/>
      <c r="OVB1" s="455"/>
      <c r="OVC1" s="455"/>
      <c r="OVD1" s="455"/>
      <c r="OVE1" s="455"/>
      <c r="OVF1" s="455"/>
      <c r="OVG1" s="455"/>
      <c r="OVH1" s="455"/>
      <c r="OVI1" s="455"/>
      <c r="OVJ1" s="455"/>
      <c r="OVK1" s="455"/>
      <c r="OVL1" s="455"/>
      <c r="OVM1" s="455"/>
      <c r="OVN1" s="455"/>
      <c r="OVO1" s="455"/>
      <c r="OVP1" s="455"/>
      <c r="OVQ1" s="455"/>
      <c r="OVR1" s="455"/>
      <c r="OVS1" s="455"/>
      <c r="OVT1" s="455"/>
      <c r="OVU1" s="455"/>
      <c r="OVV1" s="455"/>
      <c r="OVW1" s="455"/>
      <c r="OVX1" s="455"/>
      <c r="OVY1" s="455"/>
      <c r="OVZ1" s="455"/>
      <c r="OWA1" s="455"/>
      <c r="OWB1" s="455"/>
      <c r="OWC1" s="455"/>
      <c r="OWD1" s="455"/>
      <c r="OWE1" s="455"/>
      <c r="OWF1" s="455"/>
      <c r="OWG1" s="455"/>
      <c r="OWH1" s="455"/>
      <c r="OWI1" s="455"/>
      <c r="OWJ1" s="455"/>
      <c r="OWK1" s="455"/>
      <c r="OWL1" s="455"/>
      <c r="OWM1" s="455"/>
      <c r="OWN1" s="455"/>
      <c r="OWO1" s="455"/>
      <c r="OWP1" s="455"/>
      <c r="OWQ1" s="455"/>
      <c r="OWR1" s="455"/>
      <c r="OWS1" s="455"/>
      <c r="OWT1" s="455"/>
      <c r="OWU1" s="455"/>
      <c r="OWV1" s="455"/>
      <c r="OWW1" s="455"/>
      <c r="OWX1" s="455"/>
      <c r="OWY1" s="455"/>
      <c r="OWZ1" s="455"/>
      <c r="OXA1" s="455"/>
      <c r="OXB1" s="455"/>
      <c r="OXC1" s="455"/>
      <c r="OXD1" s="455"/>
      <c r="OXE1" s="455"/>
      <c r="OXF1" s="455"/>
      <c r="OXG1" s="455"/>
      <c r="OXH1" s="455"/>
      <c r="OXI1" s="455"/>
      <c r="OXJ1" s="455"/>
      <c r="OXK1" s="455"/>
      <c r="OXL1" s="455"/>
      <c r="OXM1" s="455"/>
      <c r="OXN1" s="455"/>
      <c r="OXO1" s="455"/>
      <c r="OXP1" s="455"/>
      <c r="OXQ1" s="455"/>
      <c r="OXR1" s="455"/>
      <c r="OXS1" s="455"/>
      <c r="OXT1" s="455"/>
      <c r="OXU1" s="455"/>
      <c r="OXV1" s="455"/>
      <c r="OXW1" s="455"/>
      <c r="OXX1" s="455"/>
      <c r="OXY1" s="455"/>
      <c r="OXZ1" s="455"/>
      <c r="OYA1" s="455"/>
      <c r="OYB1" s="455"/>
      <c r="OYC1" s="455"/>
      <c r="OYD1" s="455"/>
      <c r="OYE1" s="455"/>
      <c r="OYF1" s="455"/>
      <c r="OYG1" s="455"/>
      <c r="OYH1" s="455"/>
      <c r="OYI1" s="455"/>
      <c r="OYJ1" s="455"/>
      <c r="OYK1" s="455"/>
      <c r="OYL1" s="455"/>
      <c r="OYM1" s="455"/>
      <c r="OYN1" s="455"/>
      <c r="OYO1" s="455"/>
      <c r="OYP1" s="455"/>
      <c r="OYQ1" s="455"/>
      <c r="OYR1" s="455"/>
      <c r="OYS1" s="455"/>
      <c r="OYT1" s="455"/>
      <c r="OYU1" s="455"/>
      <c r="OYV1" s="455"/>
      <c r="OYW1" s="455"/>
      <c r="OYX1" s="455"/>
      <c r="OYY1" s="455"/>
      <c r="OYZ1" s="455"/>
      <c r="OZA1" s="455"/>
      <c r="OZB1" s="455"/>
      <c r="OZC1" s="455"/>
      <c r="OZD1" s="455"/>
      <c r="OZE1" s="455"/>
      <c r="OZF1" s="455"/>
      <c r="OZG1" s="455"/>
      <c r="OZH1" s="455"/>
      <c r="OZI1" s="455"/>
      <c r="OZJ1" s="455"/>
      <c r="OZK1" s="455"/>
      <c r="OZL1" s="455"/>
      <c r="OZM1" s="455"/>
      <c r="OZN1" s="455"/>
      <c r="OZO1" s="455"/>
      <c r="OZP1" s="455"/>
      <c r="OZQ1" s="455"/>
      <c r="OZR1" s="455"/>
      <c r="OZS1" s="455"/>
      <c r="OZT1" s="455"/>
      <c r="OZU1" s="455"/>
      <c r="OZV1" s="455"/>
      <c r="OZW1" s="455"/>
      <c r="OZX1" s="455"/>
      <c r="OZY1" s="455"/>
      <c r="OZZ1" s="455"/>
      <c r="PAA1" s="455"/>
      <c r="PAB1" s="455"/>
      <c r="PAC1" s="455"/>
      <c r="PAD1" s="455"/>
      <c r="PAE1" s="455"/>
      <c r="PAF1" s="455"/>
      <c r="PAG1" s="455"/>
      <c r="PAH1" s="455"/>
      <c r="PAI1" s="455"/>
      <c r="PAJ1" s="455"/>
      <c r="PAK1" s="455"/>
      <c r="PAL1" s="455"/>
      <c r="PAM1" s="455"/>
      <c r="PAN1" s="455"/>
      <c r="PAO1" s="455"/>
      <c r="PAP1" s="455"/>
      <c r="PAQ1" s="455"/>
      <c r="PAR1" s="455"/>
      <c r="PAS1" s="455"/>
      <c r="PAT1" s="455"/>
      <c r="PAU1" s="455"/>
      <c r="PAV1" s="455"/>
      <c r="PAW1" s="455"/>
      <c r="PAX1" s="455"/>
      <c r="PAY1" s="455"/>
      <c r="PAZ1" s="455"/>
      <c r="PBA1" s="455"/>
      <c r="PBB1" s="455"/>
      <c r="PBC1" s="455"/>
      <c r="PBD1" s="455"/>
      <c r="PBE1" s="455"/>
      <c r="PBF1" s="455"/>
      <c r="PBG1" s="455"/>
      <c r="PBH1" s="455"/>
      <c r="PBI1" s="455"/>
      <c r="PBJ1" s="455"/>
      <c r="PBK1" s="455"/>
      <c r="PBL1" s="455"/>
      <c r="PBM1" s="455"/>
      <c r="PBN1" s="455"/>
      <c r="PBO1" s="455"/>
      <c r="PBP1" s="455"/>
      <c r="PBQ1" s="455"/>
      <c r="PBR1" s="455"/>
      <c r="PBS1" s="455"/>
      <c r="PBT1" s="455"/>
      <c r="PBU1" s="455"/>
      <c r="PBV1" s="455"/>
      <c r="PBW1" s="455"/>
      <c r="PBX1" s="455"/>
      <c r="PBY1" s="455"/>
      <c r="PBZ1" s="455"/>
      <c r="PCA1" s="455"/>
      <c r="PCB1" s="455"/>
      <c r="PCC1" s="455"/>
      <c r="PCD1" s="455"/>
      <c r="PCE1" s="455"/>
      <c r="PCF1" s="455"/>
      <c r="PCG1" s="455"/>
      <c r="PCH1" s="455"/>
      <c r="PCI1" s="455"/>
      <c r="PCJ1" s="455"/>
      <c r="PCK1" s="455"/>
      <c r="PCL1" s="455"/>
      <c r="PCM1" s="455"/>
      <c r="PCN1" s="455"/>
      <c r="PCO1" s="455"/>
      <c r="PCP1" s="455"/>
      <c r="PCQ1" s="455"/>
      <c r="PCR1" s="455"/>
      <c r="PCS1" s="455"/>
      <c r="PCT1" s="455"/>
      <c r="PCU1" s="455"/>
      <c r="PCV1" s="455"/>
      <c r="PCW1" s="455"/>
      <c r="PCX1" s="455"/>
      <c r="PCY1" s="455"/>
      <c r="PCZ1" s="455"/>
      <c r="PDA1" s="455"/>
      <c r="PDB1" s="455"/>
      <c r="PDC1" s="455"/>
      <c r="PDD1" s="455"/>
      <c r="PDE1" s="455"/>
      <c r="PDF1" s="455"/>
      <c r="PDG1" s="455"/>
      <c r="PDH1" s="455"/>
      <c r="PDI1" s="455"/>
      <c r="PDJ1" s="455"/>
      <c r="PDK1" s="455"/>
      <c r="PDL1" s="455"/>
      <c r="PDM1" s="455"/>
      <c r="PDN1" s="455"/>
      <c r="PDO1" s="455"/>
      <c r="PDP1" s="455"/>
      <c r="PDQ1" s="455"/>
      <c r="PDR1" s="455"/>
      <c r="PDS1" s="455"/>
      <c r="PDT1" s="455"/>
      <c r="PDU1" s="455"/>
      <c r="PDV1" s="455"/>
      <c r="PDW1" s="455"/>
      <c r="PDX1" s="455"/>
      <c r="PDY1" s="455"/>
      <c r="PDZ1" s="455"/>
      <c r="PEA1" s="455"/>
      <c r="PEB1" s="455"/>
      <c r="PEC1" s="455"/>
      <c r="PED1" s="455"/>
      <c r="PEE1" s="455"/>
      <c r="PEF1" s="455"/>
      <c r="PEG1" s="455"/>
      <c r="PEH1" s="455"/>
      <c r="PEI1" s="455"/>
      <c r="PEJ1" s="455"/>
      <c r="PEK1" s="455"/>
      <c r="PEL1" s="455"/>
      <c r="PEM1" s="455"/>
      <c r="PEN1" s="455"/>
      <c r="PEO1" s="455"/>
      <c r="PEP1" s="455"/>
      <c r="PEQ1" s="455"/>
      <c r="PER1" s="455"/>
      <c r="PES1" s="455"/>
      <c r="PET1" s="455"/>
      <c r="PEU1" s="455"/>
      <c r="PEV1" s="455"/>
      <c r="PEW1" s="455"/>
      <c r="PEX1" s="455"/>
      <c r="PEY1" s="455"/>
      <c r="PEZ1" s="455"/>
      <c r="PFA1" s="455"/>
      <c r="PFB1" s="455"/>
      <c r="PFC1" s="455"/>
      <c r="PFD1" s="455"/>
      <c r="PFE1" s="455"/>
      <c r="PFF1" s="455"/>
      <c r="PFG1" s="455"/>
      <c r="PFH1" s="455"/>
      <c r="PFI1" s="455"/>
      <c r="PFJ1" s="455"/>
      <c r="PFK1" s="455"/>
      <c r="PFL1" s="455"/>
      <c r="PFM1" s="455"/>
      <c r="PFN1" s="455"/>
      <c r="PFO1" s="455"/>
      <c r="PFP1" s="455"/>
      <c r="PFQ1" s="455"/>
      <c r="PFR1" s="455"/>
      <c r="PFS1" s="455"/>
      <c r="PFT1" s="455"/>
      <c r="PFU1" s="455"/>
      <c r="PFV1" s="455"/>
      <c r="PFW1" s="455"/>
      <c r="PFX1" s="455"/>
      <c r="PFY1" s="455"/>
      <c r="PFZ1" s="455"/>
      <c r="PGA1" s="455"/>
      <c r="PGB1" s="455"/>
      <c r="PGC1" s="455"/>
      <c r="PGD1" s="455"/>
      <c r="PGE1" s="455"/>
      <c r="PGF1" s="455"/>
      <c r="PGG1" s="455"/>
      <c r="PGH1" s="455"/>
      <c r="PGI1" s="455"/>
      <c r="PGJ1" s="455"/>
      <c r="PGK1" s="455"/>
      <c r="PGL1" s="455"/>
      <c r="PGM1" s="455"/>
      <c r="PGN1" s="455"/>
      <c r="PGO1" s="455"/>
      <c r="PGP1" s="455"/>
      <c r="PGQ1" s="455"/>
      <c r="PGR1" s="455"/>
      <c r="PGS1" s="455"/>
      <c r="PGT1" s="455"/>
      <c r="PGU1" s="455"/>
      <c r="PGV1" s="455"/>
      <c r="PGW1" s="455"/>
      <c r="PGX1" s="455"/>
      <c r="PGY1" s="455"/>
      <c r="PGZ1" s="455"/>
      <c r="PHA1" s="455"/>
      <c r="PHB1" s="455"/>
      <c r="PHC1" s="455"/>
      <c r="PHD1" s="455"/>
      <c r="PHE1" s="455"/>
      <c r="PHF1" s="455"/>
      <c r="PHG1" s="455"/>
      <c r="PHH1" s="455"/>
      <c r="PHI1" s="455"/>
      <c r="PHJ1" s="455"/>
      <c r="PHK1" s="455"/>
      <c r="PHL1" s="455"/>
      <c r="PHM1" s="455"/>
      <c r="PHN1" s="455"/>
      <c r="PHO1" s="455"/>
      <c r="PHP1" s="455"/>
      <c r="PHQ1" s="455"/>
      <c r="PHR1" s="455"/>
      <c r="PHS1" s="455"/>
      <c r="PHT1" s="455"/>
      <c r="PHU1" s="455"/>
      <c r="PHV1" s="455"/>
      <c r="PHW1" s="455"/>
      <c r="PHX1" s="455"/>
      <c r="PHY1" s="455"/>
      <c r="PHZ1" s="455"/>
      <c r="PIA1" s="455"/>
      <c r="PIB1" s="455"/>
      <c r="PIC1" s="455"/>
      <c r="PID1" s="455"/>
      <c r="PIE1" s="455"/>
      <c r="PIF1" s="455"/>
      <c r="PIG1" s="455"/>
      <c r="PIH1" s="455"/>
      <c r="PII1" s="455"/>
      <c r="PIJ1" s="455"/>
      <c r="PIK1" s="455"/>
      <c r="PIL1" s="455"/>
      <c r="PIM1" s="455"/>
      <c r="PIN1" s="455"/>
      <c r="PIO1" s="455"/>
      <c r="PIP1" s="455"/>
      <c r="PIQ1" s="455"/>
      <c r="PIR1" s="455"/>
      <c r="PIS1" s="455"/>
      <c r="PIT1" s="455"/>
      <c r="PIU1" s="455"/>
      <c r="PIV1" s="455"/>
      <c r="PIW1" s="455"/>
      <c r="PIX1" s="455"/>
      <c r="PIY1" s="455"/>
      <c r="PIZ1" s="455"/>
      <c r="PJA1" s="455"/>
      <c r="PJB1" s="455"/>
      <c r="PJC1" s="455"/>
      <c r="PJD1" s="455"/>
      <c r="PJE1" s="455"/>
      <c r="PJF1" s="455"/>
      <c r="PJG1" s="455"/>
      <c r="PJH1" s="455"/>
      <c r="PJI1" s="455"/>
      <c r="PJJ1" s="455"/>
      <c r="PJK1" s="455"/>
      <c r="PJL1" s="455"/>
      <c r="PJM1" s="455"/>
      <c r="PJN1" s="455"/>
      <c r="PJO1" s="455"/>
      <c r="PJP1" s="455"/>
      <c r="PJQ1" s="455"/>
      <c r="PJR1" s="455"/>
      <c r="PJS1" s="455"/>
      <c r="PJT1" s="455"/>
      <c r="PJU1" s="455"/>
      <c r="PJV1" s="455"/>
      <c r="PJW1" s="455"/>
      <c r="PJX1" s="455"/>
      <c r="PJY1" s="455"/>
      <c r="PJZ1" s="455"/>
      <c r="PKA1" s="455"/>
      <c r="PKB1" s="455"/>
      <c r="PKC1" s="455"/>
      <c r="PKD1" s="455"/>
      <c r="PKE1" s="455"/>
      <c r="PKF1" s="455"/>
      <c r="PKG1" s="455"/>
      <c r="PKH1" s="455"/>
      <c r="PKI1" s="455"/>
      <c r="PKJ1" s="455"/>
      <c r="PKK1" s="455"/>
      <c r="PKL1" s="455"/>
      <c r="PKM1" s="455"/>
      <c r="PKN1" s="455"/>
      <c r="PKO1" s="455"/>
      <c r="PKP1" s="455"/>
      <c r="PKQ1" s="455"/>
      <c r="PKR1" s="455"/>
      <c r="PKS1" s="455"/>
      <c r="PKT1" s="455"/>
      <c r="PKU1" s="455"/>
      <c r="PKV1" s="455"/>
      <c r="PKW1" s="455"/>
      <c r="PKX1" s="455"/>
      <c r="PKY1" s="455"/>
      <c r="PKZ1" s="455"/>
      <c r="PLA1" s="455"/>
      <c r="PLB1" s="455"/>
      <c r="PLC1" s="455"/>
      <c r="PLD1" s="455"/>
      <c r="PLE1" s="455"/>
      <c r="PLF1" s="455"/>
      <c r="PLG1" s="455"/>
      <c r="PLH1" s="455"/>
      <c r="PLI1" s="455"/>
      <c r="PLJ1" s="455"/>
      <c r="PLK1" s="455"/>
      <c r="PLL1" s="455"/>
      <c r="PLM1" s="455"/>
      <c r="PLN1" s="455"/>
      <c r="PLO1" s="455"/>
      <c r="PLP1" s="455"/>
      <c r="PLQ1" s="455"/>
      <c r="PLR1" s="455"/>
      <c r="PLS1" s="455"/>
      <c r="PLT1" s="455"/>
      <c r="PLU1" s="455"/>
      <c r="PLV1" s="455"/>
      <c r="PLW1" s="455"/>
      <c r="PLX1" s="455"/>
      <c r="PLY1" s="455"/>
      <c r="PLZ1" s="455"/>
      <c r="PMA1" s="455"/>
      <c r="PMB1" s="455"/>
      <c r="PMC1" s="455"/>
      <c r="PMD1" s="455"/>
      <c r="PME1" s="455"/>
      <c r="PMF1" s="455"/>
      <c r="PMG1" s="455"/>
      <c r="PMH1" s="455"/>
      <c r="PMI1" s="455"/>
      <c r="PMJ1" s="455"/>
      <c r="PMK1" s="455"/>
      <c r="PML1" s="455"/>
      <c r="PMM1" s="455"/>
      <c r="PMN1" s="455"/>
      <c r="PMO1" s="455"/>
      <c r="PMP1" s="455"/>
      <c r="PMQ1" s="455"/>
      <c r="PMR1" s="455"/>
      <c r="PMS1" s="455"/>
      <c r="PMT1" s="455"/>
      <c r="PMU1" s="455"/>
      <c r="PMV1" s="455"/>
      <c r="PMW1" s="455"/>
      <c r="PMX1" s="455"/>
      <c r="PMY1" s="455"/>
      <c r="PMZ1" s="455"/>
      <c r="PNA1" s="455"/>
      <c r="PNB1" s="455"/>
      <c r="PNC1" s="455"/>
      <c r="PND1" s="455"/>
      <c r="PNE1" s="455"/>
      <c r="PNF1" s="455"/>
      <c r="PNG1" s="455"/>
      <c r="PNH1" s="455"/>
      <c r="PNI1" s="455"/>
      <c r="PNJ1" s="455"/>
      <c r="PNK1" s="455"/>
      <c r="PNL1" s="455"/>
      <c r="PNM1" s="455"/>
      <c r="PNN1" s="455"/>
      <c r="PNO1" s="455"/>
      <c r="PNP1" s="455"/>
      <c r="PNQ1" s="455"/>
      <c r="PNR1" s="455"/>
      <c r="PNS1" s="455"/>
      <c r="PNT1" s="455"/>
      <c r="PNU1" s="455"/>
      <c r="PNV1" s="455"/>
      <c r="PNW1" s="455"/>
      <c r="PNX1" s="455"/>
      <c r="PNY1" s="455"/>
      <c r="PNZ1" s="455"/>
      <c r="POA1" s="455"/>
      <c r="POB1" s="455"/>
      <c r="POC1" s="455"/>
      <c r="POD1" s="455"/>
      <c r="POE1" s="455"/>
      <c r="POF1" s="455"/>
      <c r="POG1" s="455"/>
      <c r="POH1" s="455"/>
      <c r="POI1" s="455"/>
      <c r="POJ1" s="455"/>
      <c r="POK1" s="455"/>
      <c r="POL1" s="455"/>
      <c r="POM1" s="455"/>
      <c r="PON1" s="455"/>
      <c r="POO1" s="455"/>
      <c r="POP1" s="455"/>
      <c r="POQ1" s="455"/>
      <c r="POR1" s="455"/>
      <c r="POS1" s="455"/>
      <c r="POT1" s="455"/>
      <c r="POU1" s="455"/>
      <c r="POV1" s="455"/>
      <c r="POW1" s="455"/>
      <c r="POX1" s="455"/>
      <c r="POY1" s="455"/>
      <c r="POZ1" s="455"/>
      <c r="PPA1" s="455"/>
      <c r="PPB1" s="455"/>
      <c r="PPC1" s="455"/>
      <c r="PPD1" s="455"/>
      <c r="PPE1" s="455"/>
      <c r="PPF1" s="455"/>
      <c r="PPG1" s="455"/>
      <c r="PPH1" s="455"/>
      <c r="PPI1" s="455"/>
      <c r="PPJ1" s="455"/>
      <c r="PPK1" s="455"/>
      <c r="PPL1" s="455"/>
      <c r="PPM1" s="455"/>
      <c r="PPN1" s="455"/>
      <c r="PPO1" s="455"/>
      <c r="PPP1" s="455"/>
      <c r="PPQ1" s="455"/>
      <c r="PPR1" s="455"/>
      <c r="PPS1" s="455"/>
      <c r="PPT1" s="455"/>
      <c r="PPU1" s="455"/>
      <c r="PPV1" s="455"/>
      <c r="PPW1" s="455"/>
      <c r="PPX1" s="455"/>
      <c r="PPY1" s="455"/>
      <c r="PPZ1" s="455"/>
      <c r="PQA1" s="455"/>
      <c r="PQB1" s="455"/>
      <c r="PQC1" s="455"/>
      <c r="PQD1" s="455"/>
      <c r="PQE1" s="455"/>
      <c r="PQG1" s="455"/>
      <c r="PQH1" s="455"/>
      <c r="PQI1" s="455"/>
      <c r="PQJ1" s="455"/>
      <c r="PQK1" s="455"/>
      <c r="PQL1" s="455"/>
      <c r="PQM1" s="455"/>
      <c r="PQN1" s="455"/>
      <c r="PQO1" s="455"/>
      <c r="PQP1" s="455"/>
      <c r="PQQ1" s="455"/>
      <c r="PQR1" s="455"/>
      <c r="PQS1" s="455"/>
      <c r="PQT1" s="455"/>
      <c r="PQU1" s="455"/>
      <c r="PQV1" s="455"/>
      <c r="PQW1" s="455"/>
      <c r="PQX1" s="455"/>
      <c r="PQY1" s="455"/>
      <c r="PQZ1" s="455"/>
      <c r="PRA1" s="455"/>
      <c r="PRB1" s="455"/>
      <c r="PRC1" s="455"/>
      <c r="PRD1" s="455"/>
      <c r="PRE1" s="455"/>
      <c r="PRF1" s="455"/>
      <c r="PRG1" s="455"/>
      <c r="PRH1" s="455"/>
      <c r="PRI1" s="455"/>
      <c r="PRJ1" s="455"/>
      <c r="PRK1" s="455"/>
      <c r="PRL1" s="455"/>
      <c r="PRM1" s="455"/>
      <c r="PRN1" s="455"/>
      <c r="PRO1" s="455"/>
      <c r="PRP1" s="455"/>
      <c r="PRQ1" s="455"/>
      <c r="PRR1" s="455"/>
      <c r="PRS1" s="455"/>
      <c r="PRT1" s="455"/>
      <c r="PRU1" s="455"/>
      <c r="PRV1" s="455"/>
      <c r="PRW1" s="455"/>
      <c r="PRX1" s="455"/>
      <c r="PRY1" s="455"/>
      <c r="PRZ1" s="455"/>
      <c r="PSA1" s="455"/>
      <c r="PSB1" s="455"/>
      <c r="PSC1" s="455"/>
      <c r="PSD1" s="455"/>
      <c r="PSE1" s="455"/>
      <c r="PSF1" s="455"/>
      <c r="PSG1" s="455"/>
      <c r="PSH1" s="455"/>
      <c r="PSI1" s="455"/>
      <c r="PSJ1" s="455"/>
      <c r="PSK1" s="455"/>
      <c r="PSL1" s="455"/>
      <c r="PSM1" s="455"/>
      <c r="PSN1" s="455"/>
      <c r="PSO1" s="455"/>
      <c r="PSP1" s="455"/>
      <c r="PSQ1" s="455"/>
      <c r="PSR1" s="455"/>
      <c r="PSS1" s="455"/>
      <c r="PST1" s="455"/>
      <c r="PSU1" s="455"/>
      <c r="PSV1" s="455"/>
      <c r="PSW1" s="455"/>
      <c r="PSX1" s="455"/>
      <c r="PSY1" s="455"/>
      <c r="PSZ1" s="455"/>
      <c r="PTA1" s="455"/>
      <c r="PTB1" s="455"/>
      <c r="PTC1" s="455"/>
      <c r="PTD1" s="455"/>
      <c r="PTE1" s="455"/>
      <c r="PTF1" s="455"/>
      <c r="PTG1" s="455"/>
      <c r="PTH1" s="455"/>
      <c r="PTI1" s="455"/>
      <c r="PTJ1" s="455"/>
      <c r="PTK1" s="455"/>
      <c r="PTL1" s="455"/>
      <c r="PTM1" s="455"/>
      <c r="PTN1" s="455"/>
      <c r="PTO1" s="455"/>
      <c r="PTP1" s="455"/>
      <c r="PTQ1" s="455"/>
      <c r="PTR1" s="455"/>
      <c r="PTS1" s="455"/>
      <c r="PTT1" s="455"/>
      <c r="PTU1" s="455"/>
      <c r="PTV1" s="455"/>
      <c r="PTW1" s="455"/>
      <c r="PTX1" s="455"/>
      <c r="PTY1" s="455"/>
      <c r="PTZ1" s="455"/>
      <c r="PUA1" s="455"/>
      <c r="PUB1" s="455"/>
      <c r="PUC1" s="455"/>
      <c r="PUD1" s="455"/>
      <c r="PUE1" s="455"/>
      <c r="PUF1" s="455"/>
      <c r="PUG1" s="455"/>
      <c r="PUH1" s="455"/>
      <c r="PUI1" s="455"/>
      <c r="PUJ1" s="455"/>
      <c r="PUK1" s="455"/>
      <c r="PUL1" s="455"/>
      <c r="PUM1" s="455"/>
      <c r="PUN1" s="455"/>
      <c r="PUO1" s="455"/>
      <c r="PUP1" s="455"/>
      <c r="PUQ1" s="455"/>
      <c r="PUR1" s="455"/>
      <c r="PUS1" s="455"/>
      <c r="PUT1" s="455"/>
      <c r="PUU1" s="455"/>
      <c r="PUV1" s="455"/>
      <c r="PUW1" s="455"/>
      <c r="PUX1" s="455"/>
      <c r="PUY1" s="455"/>
      <c r="PUZ1" s="455"/>
      <c r="PVA1" s="455"/>
      <c r="PVB1" s="455"/>
      <c r="PVC1" s="455"/>
      <c r="PVD1" s="455"/>
      <c r="PVE1" s="455"/>
      <c r="PVF1" s="455"/>
      <c r="PVG1" s="455"/>
      <c r="PVH1" s="455"/>
      <c r="PVI1" s="455"/>
      <c r="PVJ1" s="455"/>
      <c r="PVK1" s="455"/>
      <c r="PVL1" s="455"/>
      <c r="PVM1" s="455"/>
      <c r="PVN1" s="455"/>
      <c r="PVO1" s="455"/>
      <c r="PVP1" s="455"/>
      <c r="PVQ1" s="455"/>
      <c r="PVR1" s="455"/>
      <c r="PVS1" s="455"/>
      <c r="PVT1" s="455"/>
      <c r="PVU1" s="455"/>
      <c r="PVV1" s="455"/>
      <c r="PVW1" s="455"/>
      <c r="PVX1" s="455"/>
      <c r="PVY1" s="455"/>
      <c r="PVZ1" s="455"/>
      <c r="PWA1" s="455"/>
      <c r="PWB1" s="455"/>
      <c r="PWC1" s="455"/>
      <c r="PWD1" s="455"/>
      <c r="PWE1" s="455"/>
      <c r="PWF1" s="455"/>
      <c r="PWG1" s="455"/>
      <c r="PWH1" s="455"/>
      <c r="PWI1" s="455"/>
      <c r="PWJ1" s="455"/>
      <c r="PWK1" s="455"/>
      <c r="PWL1" s="455"/>
      <c r="PWM1" s="455"/>
      <c r="PWN1" s="455"/>
      <c r="PWO1" s="455"/>
      <c r="PWP1" s="455"/>
      <c r="PWQ1" s="455"/>
      <c r="PWR1" s="455"/>
      <c r="PWS1" s="455"/>
      <c r="PWT1" s="455"/>
      <c r="PWU1" s="455"/>
      <c r="PWV1" s="455"/>
      <c r="PWW1" s="455"/>
      <c r="PWX1" s="455"/>
      <c r="PWY1" s="455"/>
      <c r="PWZ1" s="455"/>
      <c r="PXA1" s="455"/>
      <c r="PXB1" s="455"/>
      <c r="PXC1" s="455"/>
      <c r="PXD1" s="455"/>
      <c r="PXE1" s="455"/>
      <c r="PXF1" s="455"/>
      <c r="PXG1" s="455"/>
      <c r="PXH1" s="455"/>
      <c r="PXI1" s="455"/>
      <c r="PXJ1" s="455"/>
      <c r="PXK1" s="455"/>
      <c r="PXL1" s="455"/>
      <c r="PXM1" s="455"/>
      <c r="PXN1" s="455"/>
      <c r="PXO1" s="455"/>
      <c r="PXP1" s="455"/>
      <c r="PXQ1" s="455"/>
      <c r="PXR1" s="455"/>
      <c r="PXS1" s="455"/>
      <c r="PXT1" s="455"/>
      <c r="PXU1" s="455"/>
      <c r="PXV1" s="455"/>
      <c r="PXW1" s="455"/>
      <c r="PXX1" s="455"/>
      <c r="PXY1" s="455"/>
      <c r="PXZ1" s="455"/>
      <c r="PYA1" s="455"/>
      <c r="PYB1" s="455"/>
      <c r="PYC1" s="455"/>
      <c r="PYD1" s="455"/>
      <c r="PYE1" s="455"/>
      <c r="PYF1" s="455"/>
      <c r="PYG1" s="455"/>
      <c r="PYH1" s="455"/>
      <c r="PYI1" s="455"/>
      <c r="PYJ1" s="455"/>
      <c r="PYK1" s="455"/>
      <c r="PYL1" s="455"/>
      <c r="PYM1" s="455"/>
      <c r="PYN1" s="455"/>
      <c r="PYO1" s="455"/>
      <c r="PYP1" s="455"/>
      <c r="PYQ1" s="455"/>
      <c r="PYR1" s="455"/>
      <c r="PYS1" s="455"/>
      <c r="PYT1" s="455"/>
      <c r="PYU1" s="455"/>
      <c r="PYV1" s="455"/>
      <c r="PYW1" s="455"/>
      <c r="PYX1" s="455"/>
      <c r="PYY1" s="455"/>
      <c r="PYZ1" s="455"/>
      <c r="PZA1" s="455"/>
      <c r="PZB1" s="455"/>
      <c r="PZC1" s="455"/>
      <c r="PZD1" s="455"/>
      <c r="PZE1" s="455"/>
      <c r="PZF1" s="455"/>
      <c r="PZG1" s="455"/>
      <c r="PZH1" s="455"/>
      <c r="PZI1" s="455"/>
      <c r="PZJ1" s="455"/>
      <c r="PZK1" s="455"/>
      <c r="PZL1" s="455"/>
      <c r="PZM1" s="455"/>
      <c r="PZN1" s="455"/>
      <c r="PZO1" s="455"/>
      <c r="PZP1" s="455"/>
      <c r="PZQ1" s="455"/>
      <c r="PZR1" s="455"/>
      <c r="PZS1" s="455"/>
      <c r="PZT1" s="455"/>
      <c r="PZU1" s="455"/>
      <c r="PZV1" s="455"/>
      <c r="PZW1" s="455"/>
      <c r="PZX1" s="455"/>
      <c r="PZY1" s="455"/>
      <c r="PZZ1" s="455"/>
      <c r="QAA1" s="455"/>
      <c r="QAB1" s="455"/>
      <c r="QAC1" s="455"/>
      <c r="QAD1" s="455"/>
      <c r="QAE1" s="455"/>
      <c r="QAF1" s="455"/>
      <c r="QAG1" s="455"/>
      <c r="QAH1" s="455"/>
      <c r="QAI1" s="455"/>
      <c r="QAJ1" s="455"/>
      <c r="QAK1" s="455"/>
      <c r="QAL1" s="455"/>
      <c r="QAM1" s="455"/>
      <c r="QAN1" s="455"/>
      <c r="QAO1" s="455"/>
      <c r="QAP1" s="455"/>
      <c r="QAQ1" s="455"/>
      <c r="QAR1" s="455"/>
      <c r="QAS1" s="455"/>
      <c r="QAT1" s="455"/>
      <c r="QAU1" s="455"/>
      <c r="QAV1" s="455"/>
      <c r="QAW1" s="455"/>
      <c r="QAX1" s="455"/>
      <c r="QAY1" s="455"/>
      <c r="QAZ1" s="455"/>
      <c r="QBA1" s="455"/>
      <c r="QBB1" s="455"/>
      <c r="QBC1" s="455"/>
      <c r="QBD1" s="455"/>
      <c r="QBE1" s="455"/>
      <c r="QBF1" s="455"/>
      <c r="QBG1" s="455"/>
      <c r="QBH1" s="455"/>
      <c r="QBI1" s="455"/>
      <c r="QBJ1" s="455"/>
      <c r="QBK1" s="455"/>
      <c r="QBL1" s="455"/>
      <c r="QBM1" s="455"/>
      <c r="QBN1" s="455"/>
      <c r="QBO1" s="455"/>
      <c r="QBP1" s="455"/>
      <c r="QBQ1" s="455"/>
      <c r="QBR1" s="455"/>
      <c r="QBS1" s="455"/>
      <c r="QBT1" s="455"/>
      <c r="QBU1" s="455"/>
      <c r="QBV1" s="455"/>
      <c r="QBW1" s="455"/>
      <c r="QBX1" s="455"/>
      <c r="QBY1" s="455"/>
      <c r="QBZ1" s="455"/>
      <c r="QCA1" s="455"/>
      <c r="QCB1" s="455"/>
      <c r="QCC1" s="455"/>
      <c r="QCD1" s="455"/>
      <c r="QCE1" s="455"/>
      <c r="QCF1" s="455"/>
      <c r="QCG1" s="455"/>
      <c r="QCH1" s="455"/>
      <c r="QCI1" s="455"/>
      <c r="QCJ1" s="455"/>
      <c r="QCK1" s="455"/>
      <c r="QCL1" s="455"/>
      <c r="QCM1" s="455"/>
      <c r="QCN1" s="455"/>
      <c r="QCO1" s="455"/>
      <c r="QCP1" s="455"/>
      <c r="QCQ1" s="455"/>
      <c r="QCR1" s="455"/>
      <c r="QCS1" s="455"/>
      <c r="QCT1" s="455"/>
      <c r="QCU1" s="455"/>
      <c r="QCV1" s="455"/>
      <c r="QCW1" s="455"/>
      <c r="QCX1" s="455"/>
      <c r="QCY1" s="455"/>
      <c r="QCZ1" s="455"/>
      <c r="QDA1" s="455"/>
      <c r="QDB1" s="455"/>
      <c r="QDC1" s="455"/>
      <c r="QDD1" s="455"/>
      <c r="QDE1" s="455"/>
      <c r="QDF1" s="455"/>
      <c r="QDG1" s="455"/>
      <c r="QDH1" s="455"/>
      <c r="QDI1" s="455"/>
      <c r="QDJ1" s="455"/>
      <c r="QDK1" s="455"/>
      <c r="QDL1" s="455"/>
      <c r="QDM1" s="455"/>
      <c r="QDN1" s="455"/>
      <c r="QDO1" s="455"/>
      <c r="QDP1" s="455"/>
      <c r="QDQ1" s="455"/>
      <c r="QDR1" s="455"/>
      <c r="QDS1" s="455"/>
      <c r="QDT1" s="455"/>
      <c r="QDU1" s="455"/>
      <c r="QDV1" s="455"/>
      <c r="QDW1" s="455"/>
      <c r="QDX1" s="455"/>
      <c r="QDY1" s="455"/>
      <c r="QDZ1" s="455"/>
      <c r="QEA1" s="455"/>
      <c r="QEB1" s="455"/>
      <c r="QEC1" s="455"/>
      <c r="QED1" s="455"/>
      <c r="QEE1" s="455"/>
      <c r="QEF1" s="455"/>
      <c r="QEG1" s="455"/>
      <c r="QEH1" s="455"/>
      <c r="QEI1" s="455"/>
      <c r="QEJ1" s="455"/>
      <c r="QEK1" s="455"/>
      <c r="QEL1" s="455"/>
      <c r="QEM1" s="455"/>
      <c r="QEN1" s="455"/>
      <c r="QEO1" s="455"/>
      <c r="QEP1" s="455"/>
      <c r="QEQ1" s="455"/>
      <c r="QER1" s="455"/>
      <c r="QES1" s="455"/>
      <c r="QET1" s="455"/>
      <c r="QEU1" s="455"/>
      <c r="QEV1" s="455"/>
      <c r="QEW1" s="455"/>
      <c r="QEX1" s="455"/>
      <c r="QEY1" s="455"/>
      <c r="QEZ1" s="455"/>
      <c r="QFA1" s="455"/>
      <c r="QFB1" s="455"/>
      <c r="QFC1" s="455"/>
      <c r="QFD1" s="455"/>
      <c r="QFE1" s="455"/>
      <c r="QFF1" s="455"/>
      <c r="QFG1" s="455"/>
      <c r="QFH1" s="455"/>
      <c r="QFI1" s="455"/>
      <c r="QFJ1" s="455"/>
      <c r="QFK1" s="455"/>
      <c r="QFL1" s="455"/>
      <c r="QFM1" s="455"/>
      <c r="QFN1" s="455"/>
      <c r="QFO1" s="455"/>
      <c r="QFP1" s="455"/>
      <c r="QFQ1" s="455"/>
      <c r="QFR1" s="455"/>
      <c r="QFS1" s="455"/>
      <c r="QFT1" s="455"/>
      <c r="QFU1" s="455"/>
      <c r="QFV1" s="455"/>
      <c r="QFW1" s="455"/>
      <c r="QFX1" s="455"/>
      <c r="QFY1" s="455"/>
      <c r="QFZ1" s="455"/>
      <c r="QGA1" s="455"/>
      <c r="QGB1" s="455"/>
      <c r="QGC1" s="455"/>
      <c r="QGD1" s="455"/>
      <c r="QGE1" s="455"/>
      <c r="QGF1" s="455"/>
      <c r="QGG1" s="455"/>
      <c r="QGH1" s="455"/>
      <c r="QGI1" s="455"/>
      <c r="QGJ1" s="455"/>
      <c r="QGK1" s="455"/>
      <c r="QGL1" s="455"/>
      <c r="QGM1" s="455"/>
      <c r="QGN1" s="455"/>
      <c r="QGO1" s="455"/>
      <c r="QGP1" s="455"/>
      <c r="QGQ1" s="455"/>
      <c r="QGR1" s="455"/>
      <c r="QGS1" s="455"/>
      <c r="QGT1" s="455"/>
      <c r="QGU1" s="455"/>
      <c r="QGV1" s="455"/>
      <c r="QGW1" s="455"/>
      <c r="QGX1" s="455"/>
      <c r="QGY1" s="455"/>
      <c r="QGZ1" s="455"/>
      <c r="QHA1" s="455"/>
      <c r="QHB1" s="455"/>
      <c r="QHC1" s="455"/>
      <c r="QHD1" s="455"/>
      <c r="QHE1" s="455"/>
      <c r="QHF1" s="455"/>
      <c r="QHG1" s="455"/>
      <c r="QHH1" s="455"/>
      <c r="QHI1" s="455"/>
      <c r="QHJ1" s="455"/>
      <c r="QHK1" s="455"/>
      <c r="QHL1" s="455"/>
      <c r="QHM1" s="455"/>
      <c r="QHN1" s="455"/>
      <c r="QHO1" s="455"/>
      <c r="QHP1" s="455"/>
      <c r="QHQ1" s="455"/>
      <c r="QHR1" s="455"/>
      <c r="QHS1" s="455"/>
      <c r="QHT1" s="455"/>
      <c r="QHU1" s="455"/>
      <c r="QHV1" s="455"/>
      <c r="QHW1" s="455"/>
      <c r="QHX1" s="455"/>
      <c r="QHY1" s="455"/>
      <c r="QHZ1" s="455"/>
      <c r="QIA1" s="455"/>
      <c r="QIB1" s="455"/>
      <c r="QIC1" s="455"/>
      <c r="QID1" s="455"/>
      <c r="QIE1" s="455"/>
      <c r="QIF1" s="455"/>
      <c r="QIG1" s="455"/>
      <c r="QIH1" s="455"/>
      <c r="QII1" s="455"/>
      <c r="QIJ1" s="455"/>
      <c r="QIK1" s="455"/>
      <c r="QIL1" s="455"/>
      <c r="QIM1" s="455"/>
      <c r="QIN1" s="455"/>
      <c r="QIO1" s="455"/>
      <c r="QIP1" s="455"/>
      <c r="QIQ1" s="455"/>
      <c r="QIR1" s="455"/>
      <c r="QIS1" s="455"/>
      <c r="QIT1" s="455"/>
      <c r="QIU1" s="455"/>
      <c r="QIV1" s="455"/>
      <c r="QIW1" s="455"/>
      <c r="QIX1" s="455"/>
      <c r="QIY1" s="455"/>
      <c r="QIZ1" s="455"/>
      <c r="QJA1" s="455"/>
      <c r="QJB1" s="455"/>
      <c r="QJC1" s="455"/>
      <c r="QJD1" s="455"/>
      <c r="QJE1" s="455"/>
      <c r="QJF1" s="455"/>
      <c r="QJG1" s="455"/>
      <c r="QJH1" s="455"/>
      <c r="QJI1" s="455"/>
      <c r="QJJ1" s="455"/>
      <c r="QJK1" s="455"/>
      <c r="QJL1" s="455"/>
      <c r="QJM1" s="455"/>
      <c r="QJN1" s="455"/>
      <c r="QJO1" s="455"/>
      <c r="QJP1" s="455"/>
      <c r="QJQ1" s="455"/>
      <c r="QJR1" s="455"/>
      <c r="QJS1" s="455"/>
      <c r="QJT1" s="455"/>
      <c r="QJU1" s="455"/>
      <c r="QJV1" s="455"/>
      <c r="QJW1" s="455"/>
      <c r="QJX1" s="455"/>
      <c r="QJY1" s="455"/>
      <c r="QJZ1" s="455"/>
      <c r="QKA1" s="455"/>
      <c r="QKB1" s="455"/>
      <c r="QKC1" s="455"/>
      <c r="QKD1" s="455"/>
      <c r="QKE1" s="455"/>
      <c r="QKF1" s="455"/>
      <c r="QKG1" s="455"/>
      <c r="QKH1" s="455"/>
      <c r="QKI1" s="455"/>
      <c r="QKJ1" s="455"/>
      <c r="QKK1" s="455"/>
      <c r="QKL1" s="455"/>
      <c r="QKM1" s="455"/>
      <c r="QKN1" s="455"/>
      <c r="QKO1" s="455"/>
      <c r="QKP1" s="455"/>
      <c r="QKQ1" s="455"/>
      <c r="QKR1" s="455"/>
      <c r="QKS1" s="455"/>
      <c r="QKT1" s="455"/>
      <c r="QKU1" s="455"/>
      <c r="QKV1" s="455"/>
      <c r="QKW1" s="455"/>
      <c r="QKX1" s="455"/>
      <c r="QKY1" s="455"/>
      <c r="QKZ1" s="455"/>
      <c r="QLA1" s="455"/>
      <c r="QLB1" s="455"/>
      <c r="QLC1" s="455"/>
      <c r="QLD1" s="455"/>
      <c r="QLE1" s="455"/>
      <c r="QLF1" s="455"/>
      <c r="QLG1" s="455"/>
      <c r="QLH1" s="455"/>
      <c r="QLI1" s="455"/>
      <c r="QLJ1" s="455"/>
      <c r="QLK1" s="455"/>
      <c r="QLL1" s="455"/>
      <c r="QLM1" s="455"/>
      <c r="QLN1" s="455"/>
      <c r="QLO1" s="455"/>
      <c r="QLP1" s="455"/>
      <c r="QLQ1" s="455"/>
      <c r="QLR1" s="455"/>
      <c r="QLS1" s="455"/>
      <c r="QLT1" s="455"/>
      <c r="QLU1" s="455"/>
      <c r="QLV1" s="455"/>
      <c r="QLW1" s="455"/>
      <c r="QLX1" s="455"/>
      <c r="QLY1" s="455"/>
      <c r="QLZ1" s="455"/>
      <c r="QMA1" s="455"/>
      <c r="QMB1" s="455"/>
      <c r="QMC1" s="455"/>
      <c r="QMD1" s="455"/>
      <c r="QME1" s="455"/>
      <c r="QMF1" s="455"/>
      <c r="QMG1" s="455"/>
      <c r="QMH1" s="455"/>
      <c r="QMI1" s="455"/>
      <c r="QMJ1" s="455"/>
      <c r="QMK1" s="455"/>
      <c r="QML1" s="455"/>
      <c r="QMM1" s="455"/>
      <c r="QMN1" s="455"/>
      <c r="QMO1" s="455"/>
      <c r="QMP1" s="455"/>
      <c r="QMQ1" s="455"/>
      <c r="QMR1" s="455"/>
      <c r="QMS1" s="455"/>
      <c r="QMT1" s="455"/>
      <c r="QMU1" s="455"/>
      <c r="QMV1" s="455"/>
      <c r="QMW1" s="455"/>
      <c r="QMX1" s="455"/>
      <c r="QMY1" s="455"/>
      <c r="QMZ1" s="455"/>
      <c r="QNA1" s="455"/>
      <c r="QNB1" s="455"/>
      <c r="QNC1" s="455"/>
      <c r="QND1" s="455"/>
      <c r="QNE1" s="455"/>
      <c r="QNF1" s="455"/>
      <c r="QNG1" s="455"/>
      <c r="QNH1" s="455"/>
      <c r="QNI1" s="455"/>
      <c r="QNJ1" s="455"/>
      <c r="QNK1" s="455"/>
      <c r="QNL1" s="455"/>
      <c r="QNM1" s="455"/>
      <c r="QNN1" s="455"/>
      <c r="QNO1" s="455"/>
      <c r="QNP1" s="455"/>
      <c r="QNQ1" s="455"/>
      <c r="QNR1" s="455"/>
      <c r="QNS1" s="455"/>
      <c r="QNT1" s="455"/>
      <c r="QNU1" s="455"/>
      <c r="QNV1" s="455"/>
      <c r="QNW1" s="455"/>
      <c r="QNX1" s="455"/>
      <c r="QNY1" s="455"/>
      <c r="QNZ1" s="455"/>
      <c r="QOA1" s="455"/>
      <c r="QOB1" s="455"/>
      <c r="QOC1" s="455"/>
      <c r="QOD1" s="455"/>
      <c r="QOE1" s="455"/>
      <c r="QOF1" s="455"/>
      <c r="QOG1" s="455"/>
      <c r="QOH1" s="455"/>
      <c r="QOI1" s="455"/>
      <c r="QOJ1" s="455"/>
      <c r="QOK1" s="455"/>
      <c r="QOL1" s="455"/>
      <c r="QOM1" s="455"/>
      <c r="QON1" s="455"/>
      <c r="QOO1" s="455"/>
      <c r="QOP1" s="455"/>
      <c r="QOQ1" s="455"/>
      <c r="QOR1" s="455"/>
      <c r="QOS1" s="455"/>
      <c r="QOT1" s="455"/>
      <c r="QOU1" s="455"/>
      <c r="QOV1" s="455"/>
      <c r="QOW1" s="455"/>
      <c r="QOX1" s="455"/>
      <c r="QOY1" s="455"/>
      <c r="QOZ1" s="455"/>
      <c r="QPA1" s="455"/>
      <c r="QPB1" s="455"/>
      <c r="QPC1" s="455"/>
      <c r="QPD1" s="455"/>
      <c r="QPE1" s="455"/>
      <c r="QPF1" s="455"/>
      <c r="QPG1" s="455"/>
      <c r="QPH1" s="455"/>
      <c r="QPI1" s="455"/>
      <c r="QPJ1" s="455"/>
      <c r="QPK1" s="455"/>
      <c r="QPL1" s="455"/>
      <c r="QPM1" s="455"/>
      <c r="QPN1" s="455"/>
      <c r="QPO1" s="455"/>
      <c r="QPP1" s="455"/>
      <c r="QPQ1" s="455"/>
      <c r="QPR1" s="455"/>
      <c r="QPS1" s="455"/>
      <c r="QPT1" s="455"/>
      <c r="QPU1" s="455"/>
      <c r="QPV1" s="455"/>
      <c r="QPW1" s="455"/>
      <c r="QPX1" s="455"/>
      <c r="QPY1" s="455"/>
      <c r="QPZ1" s="455"/>
      <c r="QQA1" s="455"/>
      <c r="QQB1" s="455"/>
      <c r="QQC1" s="455"/>
      <c r="QQD1" s="455"/>
      <c r="QQE1" s="455"/>
      <c r="QQF1" s="455"/>
      <c r="QQG1" s="455"/>
      <c r="QQH1" s="455"/>
      <c r="QQI1" s="455"/>
      <c r="QQJ1" s="455"/>
      <c r="QQK1" s="455"/>
      <c r="QQL1" s="455"/>
      <c r="QQM1" s="455"/>
      <c r="QQN1" s="455"/>
      <c r="QQO1" s="455"/>
      <c r="QQP1" s="455"/>
      <c r="QQQ1" s="455"/>
      <c r="QQR1" s="455"/>
      <c r="QQS1" s="455"/>
      <c r="QQT1" s="455"/>
      <c r="QQU1" s="455"/>
      <c r="QQV1" s="455"/>
      <c r="QQW1" s="455"/>
      <c r="QQX1" s="455"/>
      <c r="QQY1" s="455"/>
      <c r="QQZ1" s="455"/>
      <c r="QRA1" s="455"/>
      <c r="QRB1" s="455"/>
      <c r="QRC1" s="455"/>
      <c r="QRD1" s="455"/>
      <c r="QRE1" s="455"/>
      <c r="QRF1" s="455"/>
      <c r="QRG1" s="455"/>
      <c r="QRH1" s="455"/>
      <c r="QRI1" s="455"/>
      <c r="QRJ1" s="455"/>
      <c r="QRK1" s="455"/>
      <c r="QRL1" s="455"/>
      <c r="QRM1" s="455"/>
      <c r="QRN1" s="455"/>
      <c r="QRO1" s="455"/>
      <c r="QRP1" s="455"/>
      <c r="QRQ1" s="455"/>
      <c r="QRR1" s="455"/>
      <c r="QRS1" s="455"/>
      <c r="QRT1" s="455"/>
      <c r="QRU1" s="455"/>
      <c r="QRV1" s="455"/>
      <c r="QRW1" s="455"/>
      <c r="QRX1" s="455"/>
      <c r="QRY1" s="455"/>
      <c r="QRZ1" s="455"/>
      <c r="QSA1" s="455"/>
      <c r="QSB1" s="455"/>
      <c r="QSC1" s="455"/>
      <c r="QSD1" s="455"/>
      <c r="QSE1" s="455"/>
      <c r="QSF1" s="455"/>
      <c r="QSG1" s="455"/>
      <c r="QSH1" s="455"/>
      <c r="QSI1" s="455"/>
      <c r="QSJ1" s="455"/>
      <c r="QSK1" s="455"/>
      <c r="QSL1" s="455"/>
      <c r="QSM1" s="455"/>
      <c r="QSN1" s="455"/>
      <c r="QSO1" s="455"/>
      <c r="QSP1" s="455"/>
      <c r="QSQ1" s="455"/>
      <c r="QSR1" s="455"/>
      <c r="QSS1" s="455"/>
      <c r="QST1" s="455"/>
      <c r="QSU1" s="455"/>
      <c r="QSV1" s="455"/>
      <c r="QSW1" s="455"/>
      <c r="QSX1" s="455"/>
      <c r="QSY1" s="455"/>
      <c r="QSZ1" s="455"/>
      <c r="QTA1" s="455"/>
      <c r="QTB1" s="455"/>
      <c r="QTC1" s="455"/>
      <c r="QTD1" s="455"/>
      <c r="QTE1" s="455"/>
      <c r="QTF1" s="455"/>
      <c r="QTG1" s="455"/>
      <c r="QTH1" s="455"/>
      <c r="QTI1" s="455"/>
      <c r="QTJ1" s="455"/>
      <c r="QTK1" s="455"/>
      <c r="QTL1" s="455"/>
      <c r="QTM1" s="455"/>
      <c r="QTN1" s="455"/>
      <c r="QTO1" s="455"/>
      <c r="QTP1" s="455"/>
      <c r="QTQ1" s="455"/>
      <c r="QTR1" s="455"/>
      <c r="QTS1" s="455"/>
      <c r="QTT1" s="455"/>
      <c r="QTU1" s="455"/>
      <c r="QTV1" s="455"/>
      <c r="QTW1" s="455"/>
      <c r="QTX1" s="455"/>
      <c r="QTY1" s="455"/>
      <c r="QTZ1" s="455"/>
      <c r="QUA1" s="455"/>
      <c r="QUB1" s="455"/>
      <c r="QUC1" s="455"/>
      <c r="QUD1" s="455"/>
      <c r="QUE1" s="455"/>
      <c r="QUF1" s="455"/>
      <c r="QUG1" s="455"/>
      <c r="QUH1" s="455"/>
      <c r="QUI1" s="455"/>
      <c r="QUJ1" s="455"/>
      <c r="QUK1" s="455"/>
      <c r="QUL1" s="455"/>
      <c r="QUM1" s="455"/>
      <c r="QUN1" s="455"/>
      <c r="QUO1" s="455"/>
      <c r="QUP1" s="455"/>
      <c r="QUQ1" s="455"/>
      <c r="QUR1" s="455"/>
      <c r="QUS1" s="455"/>
      <c r="QUT1" s="455"/>
      <c r="QUU1" s="455"/>
      <c r="QUV1" s="455"/>
      <c r="QUW1" s="455"/>
      <c r="QUX1" s="455"/>
      <c r="QUY1" s="455"/>
      <c r="QUZ1" s="455"/>
      <c r="QVA1" s="455"/>
      <c r="QVB1" s="455"/>
      <c r="QVC1" s="455"/>
      <c r="QVD1" s="455"/>
      <c r="QVE1" s="455"/>
      <c r="QVF1" s="455"/>
      <c r="QVG1" s="455"/>
      <c r="QVH1" s="455"/>
      <c r="QVI1" s="455"/>
      <c r="QVJ1" s="455"/>
      <c r="QVK1" s="455"/>
      <c r="QVL1" s="455"/>
      <c r="QVM1" s="455"/>
      <c r="QVN1" s="455"/>
      <c r="QVO1" s="455"/>
      <c r="QVP1" s="455"/>
      <c r="QVQ1" s="455"/>
      <c r="QVR1" s="455"/>
      <c r="QVS1" s="455"/>
      <c r="QVT1" s="455"/>
      <c r="QVU1" s="455"/>
      <c r="QVV1" s="455"/>
      <c r="QVW1" s="455"/>
      <c r="QVX1" s="455"/>
      <c r="QVY1" s="455"/>
      <c r="QVZ1" s="455"/>
      <c r="QWA1" s="455"/>
      <c r="QWB1" s="455"/>
      <c r="QWC1" s="455"/>
      <c r="QWD1" s="455"/>
      <c r="QWE1" s="455"/>
      <c r="QWF1" s="455"/>
      <c r="QWG1" s="455"/>
      <c r="QWH1" s="455"/>
      <c r="QWI1" s="455"/>
      <c r="QWJ1" s="455"/>
      <c r="QWK1" s="455"/>
      <c r="QWL1" s="455"/>
      <c r="QWM1" s="455"/>
      <c r="QWN1" s="455"/>
      <c r="QWO1" s="455"/>
      <c r="QWP1" s="455"/>
      <c r="QWQ1" s="455"/>
      <c r="QWR1" s="455"/>
      <c r="QWS1" s="455"/>
      <c r="QWT1" s="455"/>
      <c r="QWU1" s="455"/>
      <c r="QWV1" s="455"/>
      <c r="QWW1" s="455"/>
      <c r="QWX1" s="455"/>
      <c r="QWY1" s="455"/>
      <c r="QWZ1" s="455"/>
      <c r="QXA1" s="455"/>
      <c r="QXB1" s="455"/>
      <c r="QXC1" s="455"/>
      <c r="QXD1" s="455"/>
      <c r="QXE1" s="455"/>
      <c r="QXF1" s="455"/>
      <c r="QXG1" s="455"/>
      <c r="QXH1" s="455"/>
      <c r="QXI1" s="455"/>
      <c r="QXJ1" s="455"/>
      <c r="QXK1" s="455"/>
      <c r="QXL1" s="455"/>
      <c r="QXM1" s="455"/>
      <c r="QXN1" s="455"/>
      <c r="QXO1" s="455"/>
      <c r="QXP1" s="455"/>
      <c r="QXQ1" s="455"/>
      <c r="QXR1" s="455"/>
      <c r="QXS1" s="455"/>
      <c r="QXT1" s="455"/>
      <c r="QXU1" s="455"/>
      <c r="QXV1" s="455"/>
      <c r="QXW1" s="455"/>
      <c r="QXX1" s="455"/>
      <c r="QXY1" s="455"/>
      <c r="QXZ1" s="455"/>
      <c r="QYA1" s="455"/>
      <c r="QYB1" s="455"/>
      <c r="QYC1" s="455"/>
      <c r="QYD1" s="455"/>
      <c r="QYE1" s="455"/>
      <c r="QYF1" s="455"/>
      <c r="QYG1" s="455"/>
      <c r="QYH1" s="455"/>
      <c r="QYI1" s="455"/>
      <c r="QYJ1" s="455"/>
      <c r="QYK1" s="455"/>
      <c r="QYL1" s="455"/>
      <c r="QYM1" s="455"/>
      <c r="QYN1" s="455"/>
      <c r="QYO1" s="455"/>
      <c r="QYP1" s="455"/>
      <c r="QYQ1" s="455"/>
      <c r="QYR1" s="455"/>
      <c r="QYS1" s="455"/>
      <c r="QYT1" s="455"/>
      <c r="QYU1" s="455"/>
      <c r="QYV1" s="455"/>
      <c r="QYW1" s="455"/>
      <c r="QYX1" s="455"/>
      <c r="QYY1" s="455"/>
      <c r="QYZ1" s="455"/>
      <c r="QZA1" s="455"/>
      <c r="QZB1" s="455"/>
      <c r="QZC1" s="455"/>
      <c r="QZD1" s="455"/>
      <c r="QZE1" s="455"/>
      <c r="QZF1" s="455"/>
      <c r="QZG1" s="455"/>
      <c r="QZH1" s="455"/>
      <c r="QZI1" s="455"/>
      <c r="QZJ1" s="455"/>
      <c r="QZK1" s="455"/>
      <c r="QZL1" s="455"/>
      <c r="QZM1" s="455"/>
      <c r="QZN1" s="455"/>
      <c r="QZO1" s="455"/>
      <c r="QZP1" s="455"/>
      <c r="QZQ1" s="455"/>
      <c r="QZR1" s="455"/>
      <c r="QZS1" s="455"/>
      <c r="QZT1" s="455"/>
      <c r="QZU1" s="455"/>
      <c r="QZV1" s="455"/>
      <c r="QZW1" s="455"/>
      <c r="QZX1" s="455"/>
      <c r="QZY1" s="455"/>
      <c r="QZZ1" s="455"/>
      <c r="RAA1" s="455"/>
      <c r="RAB1" s="455"/>
      <c r="RAC1" s="455"/>
      <c r="RAD1" s="455"/>
      <c r="RAE1" s="455"/>
      <c r="RAF1" s="455"/>
      <c r="RAG1" s="455"/>
      <c r="RAH1" s="455"/>
      <c r="RAI1" s="455"/>
      <c r="RAJ1" s="455"/>
      <c r="RAK1" s="455"/>
      <c r="RAL1" s="455"/>
      <c r="RAM1" s="455"/>
      <c r="RAN1" s="455"/>
      <c r="RAO1" s="455"/>
      <c r="RAP1" s="455"/>
      <c r="RAQ1" s="455"/>
      <c r="RAR1" s="455"/>
      <c r="RAS1" s="455"/>
      <c r="RAT1" s="455"/>
      <c r="RAU1" s="455"/>
      <c r="RAV1" s="455"/>
      <c r="RAW1" s="455"/>
      <c r="RAX1" s="455"/>
      <c r="RAY1" s="455"/>
      <c r="RAZ1" s="455"/>
      <c r="RBA1" s="455"/>
      <c r="RBB1" s="455"/>
      <c r="RBC1" s="455"/>
      <c r="RBD1" s="455"/>
      <c r="RBE1" s="455"/>
      <c r="RBF1" s="455"/>
      <c r="RBG1" s="455"/>
      <c r="RBH1" s="455"/>
      <c r="RBI1" s="455"/>
      <c r="RBJ1" s="455"/>
      <c r="RBK1" s="455"/>
      <c r="RBL1" s="455"/>
      <c r="RBM1" s="455"/>
      <c r="RBN1" s="455"/>
      <c r="RBO1" s="455"/>
      <c r="RBP1" s="455"/>
      <c r="RBQ1" s="455"/>
      <c r="RBR1" s="455"/>
      <c r="RBS1" s="455"/>
      <c r="RBT1" s="455"/>
      <c r="RBU1" s="455"/>
      <c r="RBV1" s="455"/>
      <c r="RBW1" s="455"/>
      <c r="RBX1" s="455"/>
      <c r="RBY1" s="455"/>
      <c r="RBZ1" s="455"/>
      <c r="RCA1" s="455"/>
      <c r="RCB1" s="455"/>
      <c r="RCC1" s="455"/>
      <c r="RCD1" s="455"/>
      <c r="RCE1" s="455"/>
      <c r="RCF1" s="455"/>
      <c r="RCG1" s="455"/>
      <c r="RCH1" s="455"/>
      <c r="RCI1" s="455"/>
      <c r="RCJ1" s="455"/>
      <c r="RCK1" s="455"/>
      <c r="RCL1" s="455"/>
      <c r="RCM1" s="455"/>
      <c r="RCN1" s="455"/>
      <c r="RCO1" s="455"/>
      <c r="RCP1" s="455"/>
      <c r="RCQ1" s="455"/>
      <c r="RCR1" s="455"/>
      <c r="RCS1" s="455"/>
      <c r="RCT1" s="455"/>
      <c r="RCU1" s="455"/>
      <c r="RCV1" s="455"/>
      <c r="RCW1" s="455"/>
      <c r="RCX1" s="455"/>
      <c r="RCY1" s="455"/>
      <c r="RCZ1" s="455"/>
      <c r="RDA1" s="455"/>
      <c r="RDB1" s="455"/>
      <c r="RDC1" s="455"/>
      <c r="RDD1" s="455"/>
      <c r="RDE1" s="455"/>
      <c r="RDF1" s="455"/>
      <c r="RDG1" s="455"/>
      <c r="RDH1" s="455"/>
      <c r="RDI1" s="455"/>
      <c r="RDJ1" s="455"/>
      <c r="RDK1" s="455"/>
      <c r="RDL1" s="455"/>
      <c r="RDM1" s="455"/>
      <c r="RDN1" s="455"/>
      <c r="RDO1" s="455"/>
      <c r="RDQ1" s="455"/>
      <c r="RDR1" s="455"/>
      <c r="RDS1" s="455"/>
      <c r="RDT1" s="455"/>
      <c r="RDU1" s="455"/>
      <c r="RDV1" s="455"/>
      <c r="RDW1" s="455"/>
      <c r="RDX1" s="455"/>
      <c r="RDY1" s="455"/>
      <c r="RDZ1" s="455"/>
      <c r="REA1" s="455"/>
      <c r="REB1" s="455"/>
      <c r="REC1" s="455"/>
      <c r="RED1" s="455"/>
      <c r="REE1" s="455"/>
      <c r="REF1" s="455"/>
      <c r="REG1" s="455"/>
      <c r="REH1" s="455"/>
      <c r="REI1" s="455"/>
      <c r="REJ1" s="455"/>
      <c r="REK1" s="455"/>
      <c r="REL1" s="455"/>
      <c r="REM1" s="455"/>
      <c r="REN1" s="455"/>
      <c r="REO1" s="455"/>
      <c r="REP1" s="455"/>
      <c r="REQ1" s="455"/>
      <c r="RER1" s="455"/>
      <c r="RES1" s="455"/>
      <c r="RET1" s="455"/>
      <c r="REU1" s="455"/>
      <c r="REV1" s="455"/>
      <c r="REW1" s="455"/>
      <c r="REX1" s="455"/>
      <c r="REY1" s="455"/>
      <c r="REZ1" s="455"/>
      <c r="RFA1" s="455"/>
      <c r="RFB1" s="455"/>
      <c r="RFC1" s="455"/>
      <c r="RFD1" s="455"/>
      <c r="RFE1" s="455"/>
      <c r="RFF1" s="455"/>
      <c r="RFG1" s="455"/>
      <c r="RFH1" s="455"/>
      <c r="RFI1" s="455"/>
      <c r="RFJ1" s="455"/>
      <c r="RFK1" s="455"/>
      <c r="RFL1" s="455"/>
      <c r="RFM1" s="455"/>
      <c r="RFN1" s="455"/>
      <c r="RFO1" s="455"/>
      <c r="RFP1" s="455"/>
      <c r="RFQ1" s="455"/>
      <c r="RFR1" s="455"/>
      <c r="RFS1" s="455"/>
      <c r="RFT1" s="455"/>
      <c r="RFU1" s="455"/>
      <c r="RFV1" s="455"/>
      <c r="RFW1" s="455"/>
      <c r="RFX1" s="455"/>
      <c r="RFY1" s="455"/>
      <c r="RFZ1" s="455"/>
      <c r="RGA1" s="455"/>
      <c r="RGB1" s="455"/>
      <c r="RGC1" s="455"/>
      <c r="RGD1" s="455"/>
      <c r="RGE1" s="455"/>
      <c r="RGF1" s="455"/>
      <c r="RGG1" s="455"/>
      <c r="RGH1" s="455"/>
      <c r="RGI1" s="455"/>
      <c r="RGJ1" s="455"/>
      <c r="RGK1" s="455"/>
      <c r="RGL1" s="455"/>
      <c r="RGM1" s="455"/>
      <c r="RGN1" s="455"/>
      <c r="RGO1" s="455"/>
      <c r="RGP1" s="455"/>
      <c r="RGQ1" s="455"/>
      <c r="RGR1" s="455"/>
      <c r="RGS1" s="455"/>
      <c r="RGT1" s="455"/>
      <c r="RGU1" s="455"/>
      <c r="RGV1" s="455"/>
      <c r="RGW1" s="455"/>
      <c r="RGX1" s="455"/>
      <c r="RGY1" s="455"/>
      <c r="RGZ1" s="455"/>
      <c r="RHA1" s="455"/>
      <c r="RHB1" s="455"/>
      <c r="RHC1" s="455"/>
      <c r="RHD1" s="455"/>
      <c r="RHE1" s="455"/>
      <c r="RHF1" s="455"/>
      <c r="RHG1" s="455"/>
      <c r="RHH1" s="455"/>
      <c r="RHI1" s="455"/>
      <c r="RHJ1" s="455"/>
      <c r="RHK1" s="455"/>
      <c r="RHL1" s="455"/>
      <c r="RHM1" s="455"/>
      <c r="RHN1" s="455"/>
      <c r="RHO1" s="455"/>
      <c r="RHP1" s="455"/>
      <c r="RHQ1" s="455"/>
      <c r="RHR1" s="455"/>
      <c r="RHS1" s="455"/>
      <c r="RHT1" s="455"/>
      <c r="RHU1" s="455"/>
      <c r="RHV1" s="455"/>
      <c r="RHW1" s="455"/>
      <c r="RHX1" s="455"/>
      <c r="RHY1" s="455"/>
      <c r="RHZ1" s="455"/>
      <c r="RIA1" s="455"/>
      <c r="RIB1" s="455"/>
      <c r="RIC1" s="455"/>
      <c r="RID1" s="455"/>
      <c r="RIE1" s="455"/>
      <c r="RIF1" s="455"/>
      <c r="RIG1" s="455"/>
      <c r="RIH1" s="455"/>
      <c r="RII1" s="455"/>
      <c r="RIJ1" s="455"/>
      <c r="RIK1" s="455"/>
      <c r="RIL1" s="455"/>
      <c r="RIM1" s="455"/>
      <c r="RIN1" s="455"/>
      <c r="RIO1" s="455"/>
      <c r="RIP1" s="455"/>
      <c r="RIQ1" s="455"/>
      <c r="RIR1" s="455"/>
      <c r="RIS1" s="455"/>
      <c r="RIT1" s="455"/>
      <c r="RIU1" s="455"/>
      <c r="RIV1" s="455"/>
      <c r="RIW1" s="455"/>
      <c r="RIX1" s="455"/>
      <c r="RIY1" s="455"/>
      <c r="RIZ1" s="455"/>
      <c r="RJA1" s="455"/>
      <c r="RJB1" s="455"/>
      <c r="RJC1" s="455"/>
      <c r="RJD1" s="455"/>
      <c r="RJE1" s="455"/>
      <c r="RJF1" s="455"/>
      <c r="RJG1" s="455"/>
      <c r="RJH1" s="455"/>
      <c r="RJI1" s="455"/>
      <c r="RJJ1" s="455"/>
      <c r="RJK1" s="455"/>
      <c r="RJL1" s="455"/>
      <c r="RJM1" s="455"/>
      <c r="RJN1" s="455"/>
      <c r="RJO1" s="455"/>
      <c r="RJP1" s="455"/>
      <c r="RJQ1" s="455"/>
      <c r="RJR1" s="455"/>
      <c r="RJS1" s="455"/>
      <c r="RJT1" s="455"/>
      <c r="RJU1" s="455"/>
      <c r="RJV1" s="455"/>
      <c r="RJW1" s="455"/>
      <c r="RJX1" s="455"/>
      <c r="RJY1" s="455"/>
      <c r="RJZ1" s="455"/>
      <c r="RKA1" s="455"/>
      <c r="RKB1" s="455"/>
      <c r="RKC1" s="455"/>
      <c r="RKD1" s="455"/>
      <c r="RKE1" s="455"/>
      <c r="RKF1" s="455"/>
      <c r="RKG1" s="455"/>
      <c r="RKH1" s="455"/>
      <c r="RKI1" s="455"/>
      <c r="RKJ1" s="455"/>
      <c r="RKK1" s="455"/>
      <c r="RKL1" s="455"/>
      <c r="RKM1" s="455"/>
      <c r="RKN1" s="455"/>
      <c r="RKO1" s="455"/>
      <c r="RKP1" s="455"/>
      <c r="RKQ1" s="455"/>
      <c r="RKR1" s="455"/>
      <c r="RKS1" s="455"/>
      <c r="RKT1" s="455"/>
      <c r="RKU1" s="455"/>
      <c r="RKV1" s="455"/>
      <c r="RKW1" s="455"/>
      <c r="RKX1" s="455"/>
      <c r="RKY1" s="455"/>
      <c r="RKZ1" s="455"/>
      <c r="RLA1" s="455"/>
      <c r="RLB1" s="455"/>
      <c r="RLC1" s="455"/>
      <c r="RLD1" s="455"/>
      <c r="RLE1" s="455"/>
      <c r="RLF1" s="455"/>
      <c r="RLG1" s="455"/>
      <c r="RLH1" s="455"/>
      <c r="RLI1" s="455"/>
      <c r="RLJ1" s="455"/>
      <c r="RLK1" s="455"/>
      <c r="RLL1" s="455"/>
      <c r="RLM1" s="455"/>
      <c r="RLN1" s="455"/>
      <c r="RLO1" s="455"/>
      <c r="RLP1" s="455"/>
      <c r="RLQ1" s="455"/>
      <c r="RLR1" s="455"/>
      <c r="RLS1" s="455"/>
      <c r="RLT1" s="455"/>
      <c r="RLU1" s="455"/>
      <c r="RLV1" s="455"/>
      <c r="RLW1" s="455"/>
      <c r="RLX1" s="455"/>
      <c r="RLY1" s="455"/>
      <c r="RLZ1" s="455"/>
      <c r="RMA1" s="455"/>
      <c r="RMB1" s="455"/>
      <c r="RMC1" s="455"/>
      <c r="RMD1" s="455"/>
      <c r="RME1" s="455"/>
      <c r="RMF1" s="455"/>
      <c r="RMG1" s="455"/>
      <c r="RMH1" s="455"/>
      <c r="RMI1" s="455"/>
      <c r="RMJ1" s="455"/>
      <c r="RMK1" s="455"/>
      <c r="RML1" s="455"/>
      <c r="RMM1" s="455"/>
      <c r="RMN1" s="455"/>
      <c r="RMO1" s="455"/>
      <c r="RMP1" s="455"/>
      <c r="RMQ1" s="455"/>
      <c r="RMR1" s="455"/>
      <c r="RMS1" s="455"/>
      <c r="RMT1" s="455"/>
      <c r="RMU1" s="455"/>
      <c r="RMV1" s="455"/>
      <c r="RMW1" s="455"/>
      <c r="RMX1" s="455"/>
      <c r="RMY1" s="455"/>
      <c r="RMZ1" s="455"/>
      <c r="RNA1" s="455"/>
      <c r="RNB1" s="455"/>
      <c r="RNC1" s="455"/>
      <c r="RND1" s="455"/>
      <c r="RNE1" s="455"/>
      <c r="RNF1" s="455"/>
      <c r="RNG1" s="455"/>
      <c r="RNH1" s="455"/>
      <c r="RNI1" s="455"/>
      <c r="RNJ1" s="455"/>
      <c r="RNK1" s="455"/>
      <c r="RNL1" s="455"/>
      <c r="RNM1" s="455"/>
      <c r="RNN1" s="455"/>
      <c r="RNO1" s="455"/>
      <c r="RNP1" s="455"/>
      <c r="RNQ1" s="455"/>
      <c r="RNR1" s="455"/>
      <c r="RNS1" s="455"/>
      <c r="RNT1" s="455"/>
      <c r="RNU1" s="455"/>
      <c r="RNV1" s="455"/>
      <c r="RNW1" s="455"/>
      <c r="RNX1" s="455"/>
      <c r="RNY1" s="455"/>
      <c r="RNZ1" s="455"/>
      <c r="ROA1" s="455"/>
      <c r="ROB1" s="455"/>
      <c r="ROC1" s="455"/>
      <c r="ROD1" s="455"/>
      <c r="ROE1" s="455"/>
      <c r="ROF1" s="455"/>
      <c r="ROG1" s="455"/>
      <c r="ROH1" s="455"/>
      <c r="ROI1" s="455"/>
      <c r="ROJ1" s="455"/>
      <c r="ROK1" s="455"/>
      <c r="ROL1" s="455"/>
      <c r="ROM1" s="455"/>
      <c r="RON1" s="455"/>
      <c r="ROO1" s="455"/>
      <c r="ROP1" s="455"/>
      <c r="ROQ1" s="455"/>
      <c r="ROR1" s="455"/>
      <c r="ROS1" s="455"/>
      <c r="ROT1" s="455"/>
      <c r="ROU1" s="455"/>
      <c r="ROV1" s="455"/>
      <c r="ROW1" s="455"/>
      <c r="ROX1" s="455"/>
      <c r="ROY1" s="455"/>
      <c r="ROZ1" s="455"/>
      <c r="RPA1" s="455"/>
      <c r="RPB1" s="455"/>
      <c r="RPC1" s="455"/>
      <c r="RPD1" s="455"/>
      <c r="RPE1" s="455"/>
      <c r="RPF1" s="455"/>
      <c r="RPG1" s="455"/>
      <c r="RPH1" s="455"/>
      <c r="RPI1" s="455"/>
      <c r="RPJ1" s="455"/>
      <c r="RPK1" s="455"/>
      <c r="RPL1" s="455"/>
      <c r="RPM1" s="455"/>
      <c r="RPN1" s="455"/>
      <c r="RPO1" s="455"/>
      <c r="RPP1" s="455"/>
      <c r="RPQ1" s="455"/>
      <c r="RPR1" s="455"/>
      <c r="RPS1" s="455"/>
      <c r="RPT1" s="455"/>
      <c r="RPU1" s="455"/>
      <c r="RPV1" s="455"/>
      <c r="RPW1" s="455"/>
      <c r="RPX1" s="455"/>
      <c r="RPY1" s="455"/>
      <c r="RPZ1" s="455"/>
      <c r="RQA1" s="455"/>
      <c r="RQB1" s="455"/>
      <c r="RQC1" s="455"/>
      <c r="RQD1" s="455"/>
      <c r="RQE1" s="455"/>
      <c r="RQF1" s="455"/>
      <c r="RQG1" s="455"/>
      <c r="RQH1" s="455"/>
      <c r="RQI1" s="455"/>
      <c r="RQJ1" s="455"/>
      <c r="RQK1" s="455"/>
      <c r="RQL1" s="455"/>
      <c r="RQM1" s="455"/>
      <c r="RQN1" s="455"/>
      <c r="RQO1" s="455"/>
      <c r="RQP1" s="455"/>
      <c r="RQQ1" s="455"/>
      <c r="RQR1" s="455"/>
      <c r="RQS1" s="455"/>
      <c r="RQT1" s="455"/>
      <c r="RQU1" s="455"/>
      <c r="RQV1" s="455"/>
      <c r="RQW1" s="455"/>
      <c r="RQX1" s="455"/>
      <c r="RQY1" s="455"/>
      <c r="RQZ1" s="455"/>
      <c r="RRA1" s="455"/>
      <c r="RRB1" s="455"/>
      <c r="RRC1" s="455"/>
      <c r="RRD1" s="455"/>
      <c r="RRE1" s="455"/>
      <c r="RRF1" s="455"/>
      <c r="RRG1" s="455"/>
      <c r="RRH1" s="455"/>
      <c r="RRI1" s="455"/>
      <c r="RRJ1" s="455"/>
      <c r="RRK1" s="455"/>
      <c r="RRL1" s="455"/>
      <c r="RRM1" s="455"/>
      <c r="RRN1" s="455"/>
      <c r="RRO1" s="455"/>
      <c r="RRP1" s="455"/>
      <c r="RRQ1" s="455"/>
      <c r="RRR1" s="455"/>
      <c r="RRS1" s="455"/>
      <c r="RRT1" s="455"/>
      <c r="RRU1" s="455"/>
      <c r="RRV1" s="455"/>
      <c r="RRW1" s="455"/>
      <c r="RRX1" s="455"/>
      <c r="RRY1" s="455"/>
      <c r="RRZ1" s="455"/>
      <c r="RSA1" s="455"/>
      <c r="RSB1" s="455"/>
      <c r="RSC1" s="455"/>
      <c r="RSD1" s="455"/>
      <c r="RSE1" s="455"/>
      <c r="RSF1" s="455"/>
      <c r="RSG1" s="455"/>
      <c r="RSH1" s="455"/>
      <c r="RSI1" s="455"/>
      <c r="RSJ1" s="455"/>
      <c r="RSK1" s="455"/>
      <c r="RSL1" s="455"/>
      <c r="RSM1" s="455"/>
      <c r="RSN1" s="455"/>
      <c r="RSO1" s="455"/>
      <c r="RSP1" s="455"/>
      <c r="RSQ1" s="455"/>
      <c r="RSR1" s="455"/>
      <c r="RSS1" s="455"/>
      <c r="RST1" s="455"/>
      <c r="RSU1" s="455"/>
      <c r="RSV1" s="455"/>
      <c r="RSW1" s="455"/>
      <c r="RSX1" s="455"/>
      <c r="RSY1" s="455"/>
      <c r="RSZ1" s="455"/>
      <c r="RTA1" s="455"/>
      <c r="RTB1" s="455"/>
      <c r="RTC1" s="455"/>
      <c r="RTD1" s="455"/>
      <c r="RTE1" s="455"/>
      <c r="RTF1" s="455"/>
      <c r="RTG1" s="455"/>
      <c r="RTH1" s="455"/>
      <c r="RTI1" s="455"/>
      <c r="RTJ1" s="455"/>
      <c r="RTK1" s="455"/>
      <c r="RTL1" s="455"/>
      <c r="RTM1" s="455"/>
      <c r="RTN1" s="455"/>
      <c r="RTO1" s="455"/>
      <c r="RTP1" s="455"/>
      <c r="RTQ1" s="455"/>
      <c r="RTR1" s="455"/>
      <c r="RTS1" s="455"/>
      <c r="RTT1" s="455"/>
      <c r="RTU1" s="455"/>
      <c r="RTV1" s="455"/>
      <c r="RTW1" s="455"/>
      <c r="RTX1" s="455"/>
      <c r="RTY1" s="455"/>
      <c r="RTZ1" s="455"/>
      <c r="RUA1" s="455"/>
      <c r="RUB1" s="455"/>
      <c r="RUC1" s="455"/>
      <c r="RUD1" s="455"/>
      <c r="RUE1" s="455"/>
      <c r="RUF1" s="455"/>
      <c r="RUG1" s="455"/>
      <c r="RUH1" s="455"/>
      <c r="RUI1" s="455"/>
      <c r="RUJ1" s="455"/>
      <c r="RUK1" s="455"/>
      <c r="RUL1" s="455"/>
      <c r="RUM1" s="455"/>
      <c r="RUN1" s="455"/>
      <c r="RUO1" s="455"/>
      <c r="RUP1" s="455"/>
      <c r="RUQ1" s="455"/>
      <c r="RUR1" s="455"/>
      <c r="RUS1" s="455"/>
      <c r="RUT1" s="455"/>
      <c r="RUU1" s="455"/>
      <c r="RUV1" s="455"/>
      <c r="RUW1" s="455"/>
      <c r="RUX1" s="455"/>
      <c r="RUY1" s="455"/>
      <c r="RUZ1" s="455"/>
      <c r="RVA1" s="455"/>
      <c r="RVB1" s="455"/>
      <c r="RVC1" s="455"/>
      <c r="RVD1" s="455"/>
      <c r="RVE1" s="455"/>
      <c r="RVF1" s="455"/>
      <c r="RVG1" s="455"/>
      <c r="RVH1" s="455"/>
      <c r="RVI1" s="455"/>
      <c r="RVJ1" s="455"/>
      <c r="RVK1" s="455"/>
      <c r="RVL1" s="455"/>
      <c r="RVM1" s="455"/>
      <c r="RVN1" s="455"/>
      <c r="RVO1" s="455"/>
      <c r="RVP1" s="455"/>
      <c r="RVQ1" s="455"/>
      <c r="RVR1" s="455"/>
      <c r="RVS1" s="455"/>
      <c r="RVT1" s="455"/>
      <c r="RVU1" s="455"/>
      <c r="RVV1" s="455"/>
      <c r="RVW1" s="455"/>
      <c r="RVX1" s="455"/>
      <c r="RVY1" s="455"/>
      <c r="RVZ1" s="455"/>
      <c r="RWA1" s="455"/>
      <c r="RWB1" s="455"/>
      <c r="RWC1" s="455"/>
      <c r="RWD1" s="455"/>
      <c r="RWE1" s="455"/>
      <c r="RWF1" s="455"/>
      <c r="RWG1" s="455"/>
      <c r="RWH1" s="455"/>
      <c r="RWI1" s="455"/>
      <c r="RWJ1" s="455"/>
      <c r="RWK1" s="455"/>
      <c r="RWL1" s="455"/>
      <c r="RWM1" s="455"/>
      <c r="RWN1" s="455"/>
      <c r="RWO1" s="455"/>
      <c r="RWP1" s="455"/>
      <c r="RWQ1" s="455"/>
      <c r="RWR1" s="455"/>
      <c r="RWS1" s="455"/>
      <c r="RWT1" s="455"/>
      <c r="RWU1" s="455"/>
      <c r="RWV1" s="455"/>
      <c r="RWW1" s="455"/>
      <c r="RWX1" s="455"/>
      <c r="RWY1" s="455"/>
      <c r="RWZ1" s="455"/>
      <c r="RXA1" s="455"/>
      <c r="RXB1" s="455"/>
      <c r="RXC1" s="455"/>
      <c r="RXD1" s="455"/>
      <c r="RXE1" s="455"/>
      <c r="RXF1" s="455"/>
      <c r="RXG1" s="455"/>
      <c r="RXH1" s="455"/>
      <c r="RXI1" s="455"/>
      <c r="RXJ1" s="455"/>
      <c r="RXK1" s="455"/>
      <c r="RXL1" s="455"/>
      <c r="RXM1" s="455"/>
      <c r="RXN1" s="455"/>
      <c r="RXO1" s="455"/>
      <c r="RXP1" s="455"/>
      <c r="RXQ1" s="455"/>
      <c r="RXR1" s="455"/>
      <c r="RXS1" s="455"/>
      <c r="RXT1" s="455"/>
      <c r="RXU1" s="455"/>
      <c r="RXV1" s="455"/>
      <c r="RXW1" s="455"/>
      <c r="RXX1" s="455"/>
      <c r="RXY1" s="455"/>
      <c r="RXZ1" s="455"/>
      <c r="RYA1" s="455"/>
      <c r="RYB1" s="455"/>
      <c r="RYC1" s="455"/>
      <c r="RYD1" s="455"/>
      <c r="RYE1" s="455"/>
      <c r="RYF1" s="455"/>
      <c r="RYG1" s="455"/>
      <c r="RYH1" s="455"/>
      <c r="RYI1" s="455"/>
      <c r="RYJ1" s="455"/>
      <c r="RYK1" s="455"/>
      <c r="RYL1" s="455"/>
      <c r="RYM1" s="455"/>
      <c r="RYN1" s="455"/>
      <c r="RYO1" s="455"/>
      <c r="RYP1" s="455"/>
      <c r="RYQ1" s="455"/>
      <c r="RYR1" s="455"/>
      <c r="RYS1" s="455"/>
      <c r="RYT1" s="455"/>
      <c r="RYU1" s="455"/>
      <c r="RYV1" s="455"/>
      <c r="RYW1" s="455"/>
      <c r="RYX1" s="455"/>
      <c r="RYY1" s="455"/>
      <c r="RYZ1" s="455"/>
      <c r="RZA1" s="455"/>
      <c r="RZB1" s="455"/>
      <c r="RZC1" s="455"/>
      <c r="RZD1" s="455"/>
      <c r="RZE1" s="455"/>
      <c r="RZF1" s="455"/>
      <c r="RZG1" s="455"/>
      <c r="RZH1" s="455"/>
      <c r="RZI1" s="455"/>
      <c r="RZJ1" s="455"/>
      <c r="RZK1" s="455"/>
      <c r="RZL1" s="455"/>
      <c r="RZM1" s="455"/>
      <c r="RZN1" s="455"/>
      <c r="RZO1" s="455"/>
      <c r="RZP1" s="455"/>
      <c r="RZQ1" s="455"/>
      <c r="RZR1" s="455"/>
      <c r="RZS1" s="455"/>
      <c r="RZT1" s="455"/>
      <c r="RZU1" s="455"/>
      <c r="RZV1" s="455"/>
      <c r="RZW1" s="455"/>
      <c r="RZX1" s="455"/>
      <c r="RZY1" s="455"/>
      <c r="RZZ1" s="455"/>
      <c r="SAA1" s="455"/>
      <c r="SAB1" s="455"/>
      <c r="SAC1" s="455"/>
      <c r="SAD1" s="455"/>
      <c r="SAE1" s="455"/>
      <c r="SAF1" s="455"/>
      <c r="SAG1" s="455"/>
      <c r="SAH1" s="455"/>
      <c r="SAI1" s="455"/>
      <c r="SAJ1" s="455"/>
      <c r="SAK1" s="455"/>
      <c r="SAL1" s="455"/>
      <c r="SAM1" s="455"/>
      <c r="SAN1" s="455"/>
      <c r="SAO1" s="455"/>
      <c r="SAP1" s="455"/>
      <c r="SAQ1" s="455"/>
      <c r="SAR1" s="455"/>
      <c r="SAS1" s="455"/>
      <c r="SAT1" s="455"/>
      <c r="SAU1" s="455"/>
      <c r="SAV1" s="455"/>
      <c r="SAW1" s="455"/>
      <c r="SAX1" s="455"/>
      <c r="SAY1" s="455"/>
      <c r="SAZ1" s="455"/>
      <c r="SBA1" s="455"/>
      <c r="SBB1" s="455"/>
      <c r="SBC1" s="455"/>
      <c r="SBD1" s="455"/>
      <c r="SBE1" s="455"/>
      <c r="SBF1" s="455"/>
      <c r="SBG1" s="455"/>
      <c r="SBH1" s="455"/>
      <c r="SBI1" s="455"/>
      <c r="SBJ1" s="455"/>
      <c r="SBK1" s="455"/>
      <c r="SBL1" s="455"/>
      <c r="SBM1" s="455"/>
      <c r="SBN1" s="455"/>
      <c r="SBO1" s="455"/>
      <c r="SBP1" s="455"/>
      <c r="SBQ1" s="455"/>
      <c r="SBR1" s="455"/>
      <c r="SBS1" s="455"/>
      <c r="SBT1" s="455"/>
      <c r="SBU1" s="455"/>
      <c r="SBV1" s="455"/>
      <c r="SBW1" s="455"/>
      <c r="SBX1" s="455"/>
      <c r="SBY1" s="455"/>
      <c r="SBZ1" s="455"/>
      <c r="SCA1" s="455"/>
      <c r="SCB1" s="455"/>
      <c r="SCC1" s="455"/>
      <c r="SCD1" s="455"/>
      <c r="SCE1" s="455"/>
      <c r="SCF1" s="455"/>
      <c r="SCG1" s="455"/>
      <c r="SCH1" s="455"/>
      <c r="SCI1" s="455"/>
      <c r="SCJ1" s="455"/>
      <c r="SCK1" s="455"/>
      <c r="SCL1" s="455"/>
      <c r="SCM1" s="455"/>
      <c r="SCN1" s="455"/>
      <c r="SCO1" s="455"/>
      <c r="SCP1" s="455"/>
      <c r="SCQ1" s="455"/>
      <c r="SCR1" s="455"/>
      <c r="SCS1" s="455"/>
      <c r="SCT1" s="455"/>
      <c r="SCU1" s="455"/>
      <c r="SCV1" s="455"/>
      <c r="SCW1" s="455"/>
      <c r="SCX1" s="455"/>
      <c r="SCY1" s="455"/>
      <c r="SCZ1" s="455"/>
      <c r="SDA1" s="455"/>
      <c r="SDB1" s="455"/>
      <c r="SDC1" s="455"/>
      <c r="SDD1" s="455"/>
      <c r="SDE1" s="455"/>
      <c r="SDF1" s="455"/>
      <c r="SDG1" s="455"/>
      <c r="SDH1" s="455"/>
      <c r="SDI1" s="455"/>
      <c r="SDJ1" s="455"/>
      <c r="SDK1" s="455"/>
      <c r="SDL1" s="455"/>
      <c r="SDM1" s="455"/>
      <c r="SDN1" s="455"/>
      <c r="SDO1" s="455"/>
      <c r="SDP1" s="455"/>
      <c r="SDQ1" s="455"/>
      <c r="SDR1" s="455"/>
      <c r="SDS1" s="455"/>
      <c r="SDT1" s="455"/>
      <c r="SDU1" s="455"/>
      <c r="SDV1" s="455"/>
      <c r="SDW1" s="455"/>
      <c r="SDX1" s="455"/>
      <c r="SDY1" s="455"/>
      <c r="SDZ1" s="455"/>
      <c r="SEA1" s="455"/>
      <c r="SEB1" s="455"/>
      <c r="SEC1" s="455"/>
      <c r="SED1" s="455"/>
      <c r="SEE1" s="455"/>
      <c r="SEF1" s="455"/>
      <c r="SEG1" s="455"/>
      <c r="SEH1" s="455"/>
      <c r="SEI1" s="455"/>
      <c r="SEJ1" s="455"/>
      <c r="SEK1" s="455"/>
      <c r="SEL1" s="455"/>
      <c r="SEM1" s="455"/>
      <c r="SEN1" s="455"/>
      <c r="SEO1" s="455"/>
      <c r="SEP1" s="455"/>
      <c r="SEQ1" s="455"/>
      <c r="SER1" s="455"/>
      <c r="SES1" s="455"/>
      <c r="SET1" s="455"/>
      <c r="SEU1" s="455"/>
      <c r="SEV1" s="455"/>
      <c r="SEW1" s="455"/>
      <c r="SEX1" s="455"/>
      <c r="SEY1" s="455"/>
      <c r="SEZ1" s="455"/>
      <c r="SFA1" s="455"/>
      <c r="SFB1" s="455"/>
      <c r="SFC1" s="455"/>
      <c r="SFD1" s="455"/>
      <c r="SFE1" s="455"/>
      <c r="SFF1" s="455"/>
      <c r="SFG1" s="455"/>
      <c r="SFH1" s="455"/>
      <c r="SFI1" s="455"/>
      <c r="SFJ1" s="455"/>
      <c r="SFK1" s="455"/>
      <c r="SFL1" s="455"/>
      <c r="SFM1" s="455"/>
      <c r="SFN1" s="455"/>
      <c r="SFO1" s="455"/>
      <c r="SFP1" s="455"/>
      <c r="SFQ1" s="455"/>
      <c r="SFR1" s="455"/>
      <c r="SFS1" s="455"/>
      <c r="SFT1" s="455"/>
      <c r="SFU1" s="455"/>
      <c r="SFV1" s="455"/>
      <c r="SFW1" s="455"/>
      <c r="SFX1" s="455"/>
      <c r="SFY1" s="455"/>
      <c r="SFZ1" s="455"/>
      <c r="SGA1" s="455"/>
      <c r="SGB1" s="455"/>
      <c r="SGC1" s="455"/>
      <c r="SGD1" s="455"/>
      <c r="SGE1" s="455"/>
      <c r="SGF1" s="455"/>
      <c r="SGG1" s="455"/>
      <c r="SGH1" s="455"/>
      <c r="SGI1" s="455"/>
      <c r="SGJ1" s="455"/>
      <c r="SGK1" s="455"/>
      <c r="SGL1" s="455"/>
      <c r="SGM1" s="455"/>
      <c r="SGN1" s="455"/>
      <c r="SGO1" s="455"/>
      <c r="SGP1" s="455"/>
      <c r="SGQ1" s="455"/>
      <c r="SGR1" s="455"/>
      <c r="SGS1" s="455"/>
      <c r="SGT1" s="455"/>
      <c r="SGU1" s="455"/>
      <c r="SGV1" s="455"/>
      <c r="SGW1" s="455"/>
      <c r="SGX1" s="455"/>
      <c r="SGY1" s="455"/>
      <c r="SGZ1" s="455"/>
      <c r="SHA1" s="455"/>
      <c r="SHB1" s="455"/>
      <c r="SHC1" s="455"/>
      <c r="SHD1" s="455"/>
      <c r="SHE1" s="455"/>
      <c r="SHF1" s="455"/>
      <c r="SHG1" s="455"/>
      <c r="SHH1" s="455"/>
      <c r="SHI1" s="455"/>
      <c r="SHJ1" s="455"/>
      <c r="SHK1" s="455"/>
      <c r="SHL1" s="455"/>
      <c r="SHM1" s="455"/>
      <c r="SHN1" s="455"/>
      <c r="SHO1" s="455"/>
      <c r="SHP1" s="455"/>
      <c r="SHQ1" s="455"/>
      <c r="SHR1" s="455"/>
      <c r="SHS1" s="455"/>
      <c r="SHT1" s="455"/>
      <c r="SHU1" s="455"/>
      <c r="SHV1" s="455"/>
      <c r="SHW1" s="455"/>
      <c r="SHX1" s="455"/>
      <c r="SHY1" s="455"/>
      <c r="SHZ1" s="455"/>
      <c r="SIA1" s="455"/>
      <c r="SIB1" s="455"/>
      <c r="SIC1" s="455"/>
      <c r="SID1" s="455"/>
      <c r="SIE1" s="455"/>
      <c r="SIF1" s="455"/>
      <c r="SIG1" s="455"/>
      <c r="SIH1" s="455"/>
      <c r="SII1" s="455"/>
      <c r="SIJ1" s="455"/>
      <c r="SIK1" s="455"/>
      <c r="SIL1" s="455"/>
      <c r="SIM1" s="455"/>
      <c r="SIN1" s="455"/>
      <c r="SIO1" s="455"/>
      <c r="SIP1" s="455"/>
      <c r="SIQ1" s="455"/>
      <c r="SIR1" s="455"/>
      <c r="SIS1" s="455"/>
      <c r="SIT1" s="455"/>
      <c r="SIU1" s="455"/>
      <c r="SIV1" s="455"/>
      <c r="SIW1" s="455"/>
      <c r="SIX1" s="455"/>
      <c r="SIY1" s="455"/>
      <c r="SIZ1" s="455"/>
      <c r="SJA1" s="455"/>
      <c r="SJB1" s="455"/>
      <c r="SJC1" s="455"/>
      <c r="SJD1" s="455"/>
      <c r="SJE1" s="455"/>
      <c r="SJF1" s="455"/>
      <c r="SJG1" s="455"/>
      <c r="SJH1" s="455"/>
      <c r="SJI1" s="455"/>
      <c r="SJJ1" s="455"/>
      <c r="SJK1" s="455"/>
      <c r="SJL1" s="455"/>
      <c r="SJM1" s="455"/>
      <c r="SJN1" s="455"/>
      <c r="SJO1" s="455"/>
      <c r="SJP1" s="455"/>
      <c r="SJQ1" s="455"/>
      <c r="SJR1" s="455"/>
      <c r="SJS1" s="455"/>
      <c r="SJT1" s="455"/>
      <c r="SJU1" s="455"/>
      <c r="SJV1" s="455"/>
      <c r="SJW1" s="455"/>
      <c r="SJX1" s="455"/>
      <c r="SJY1" s="455"/>
      <c r="SJZ1" s="455"/>
      <c r="SKA1" s="455"/>
      <c r="SKB1" s="455"/>
      <c r="SKC1" s="455"/>
      <c r="SKD1" s="455"/>
      <c r="SKE1" s="455"/>
      <c r="SKF1" s="455"/>
      <c r="SKG1" s="455"/>
      <c r="SKH1" s="455"/>
      <c r="SKI1" s="455"/>
      <c r="SKJ1" s="455"/>
      <c r="SKK1" s="455"/>
      <c r="SKL1" s="455"/>
      <c r="SKM1" s="455"/>
      <c r="SKN1" s="455"/>
      <c r="SKO1" s="455"/>
      <c r="SKP1" s="455"/>
      <c r="SKQ1" s="455"/>
      <c r="SKR1" s="455"/>
      <c r="SKS1" s="455"/>
      <c r="SKT1" s="455"/>
      <c r="SKU1" s="455"/>
      <c r="SKV1" s="455"/>
      <c r="SKW1" s="455"/>
      <c r="SKX1" s="455"/>
      <c r="SKY1" s="455"/>
      <c r="SKZ1" s="455"/>
      <c r="SLA1" s="455"/>
      <c r="SLB1" s="455"/>
      <c r="SLC1" s="455"/>
      <c r="SLD1" s="455"/>
      <c r="SLE1" s="455"/>
      <c r="SLF1" s="455"/>
      <c r="SLG1" s="455"/>
      <c r="SLH1" s="455"/>
      <c r="SLI1" s="455"/>
      <c r="SLJ1" s="455"/>
      <c r="SLK1" s="455"/>
      <c r="SLL1" s="455"/>
      <c r="SLM1" s="455"/>
      <c r="SLN1" s="455"/>
      <c r="SLO1" s="455"/>
      <c r="SLP1" s="455"/>
      <c r="SLQ1" s="455"/>
      <c r="SLR1" s="455"/>
      <c r="SLS1" s="455"/>
      <c r="SLT1" s="455"/>
      <c r="SLU1" s="455"/>
      <c r="SLV1" s="455"/>
      <c r="SLW1" s="455"/>
      <c r="SLX1" s="455"/>
      <c r="SLY1" s="455"/>
      <c r="SLZ1" s="455"/>
      <c r="SMA1" s="455"/>
      <c r="SMB1" s="455"/>
      <c r="SMC1" s="455"/>
      <c r="SMD1" s="455"/>
      <c r="SME1" s="455"/>
      <c r="SMF1" s="455"/>
      <c r="SMG1" s="455"/>
      <c r="SMH1" s="455"/>
      <c r="SMI1" s="455"/>
      <c r="SMJ1" s="455"/>
      <c r="SMK1" s="455"/>
      <c r="SML1" s="455"/>
      <c r="SMM1" s="455"/>
      <c r="SMN1" s="455"/>
      <c r="SMO1" s="455"/>
      <c r="SMP1" s="455"/>
      <c r="SMQ1" s="455"/>
      <c r="SMR1" s="455"/>
      <c r="SMS1" s="455"/>
      <c r="SMT1" s="455"/>
      <c r="SMU1" s="455"/>
      <c r="SMV1" s="455"/>
      <c r="SMW1" s="455"/>
      <c r="SMX1" s="455"/>
      <c r="SMY1" s="455"/>
      <c r="SMZ1" s="455"/>
      <c r="SNA1" s="455"/>
      <c r="SNB1" s="455"/>
      <c r="SNC1" s="455"/>
      <c r="SND1" s="455"/>
      <c r="SNE1" s="455"/>
      <c r="SNF1" s="455"/>
      <c r="SNG1" s="455"/>
      <c r="SNH1" s="455"/>
      <c r="SNI1" s="455"/>
      <c r="SNJ1" s="455"/>
      <c r="SNK1" s="455"/>
      <c r="SNL1" s="455"/>
      <c r="SNM1" s="455"/>
      <c r="SNN1" s="455"/>
      <c r="SNO1" s="455"/>
      <c r="SNP1" s="455"/>
      <c r="SNQ1" s="455"/>
      <c r="SNR1" s="455"/>
      <c r="SNS1" s="455"/>
      <c r="SNT1" s="455"/>
      <c r="SNU1" s="455"/>
      <c r="SNV1" s="455"/>
      <c r="SNW1" s="455"/>
      <c r="SNX1" s="455"/>
      <c r="SNY1" s="455"/>
      <c r="SNZ1" s="455"/>
      <c r="SOA1" s="455"/>
      <c r="SOB1" s="455"/>
      <c r="SOC1" s="455"/>
      <c r="SOD1" s="455"/>
      <c r="SOE1" s="455"/>
      <c r="SOF1" s="455"/>
      <c r="SOG1" s="455"/>
      <c r="SOH1" s="455"/>
      <c r="SOI1" s="455"/>
      <c r="SOJ1" s="455"/>
      <c r="SOK1" s="455"/>
      <c r="SOL1" s="455"/>
      <c r="SOM1" s="455"/>
      <c r="SON1" s="455"/>
      <c r="SOO1" s="455"/>
      <c r="SOP1" s="455"/>
      <c r="SOQ1" s="455"/>
      <c r="SOR1" s="455"/>
      <c r="SOS1" s="455"/>
      <c r="SOT1" s="455"/>
      <c r="SOU1" s="455"/>
      <c r="SOV1" s="455"/>
      <c r="SOW1" s="455"/>
      <c r="SOX1" s="455"/>
      <c r="SOY1" s="455"/>
      <c r="SOZ1" s="455"/>
      <c r="SPA1" s="455"/>
      <c r="SPB1" s="455"/>
      <c r="SPC1" s="455"/>
      <c r="SPD1" s="455"/>
      <c r="SPE1" s="455"/>
      <c r="SPF1" s="455"/>
      <c r="SPG1" s="455"/>
      <c r="SPH1" s="455"/>
      <c r="SPI1" s="455"/>
      <c r="SPJ1" s="455"/>
      <c r="SPK1" s="455"/>
      <c r="SPL1" s="455"/>
      <c r="SPM1" s="455"/>
      <c r="SPN1" s="455"/>
      <c r="SPO1" s="455"/>
      <c r="SPP1" s="455"/>
      <c r="SPQ1" s="455"/>
      <c r="SPR1" s="455"/>
      <c r="SPS1" s="455"/>
      <c r="SPT1" s="455"/>
      <c r="SPU1" s="455"/>
      <c r="SPV1" s="455"/>
      <c r="SPW1" s="455"/>
      <c r="SPX1" s="455"/>
      <c r="SPY1" s="455"/>
      <c r="SPZ1" s="455"/>
      <c r="SQA1" s="455"/>
      <c r="SQB1" s="455"/>
      <c r="SQC1" s="455"/>
      <c r="SQD1" s="455"/>
      <c r="SQE1" s="455"/>
      <c r="SQF1" s="455"/>
      <c r="SQG1" s="455"/>
      <c r="SQH1" s="455"/>
      <c r="SQI1" s="455"/>
      <c r="SQJ1" s="455"/>
      <c r="SQK1" s="455"/>
      <c r="SQL1" s="455"/>
      <c r="SQM1" s="455"/>
      <c r="SQN1" s="455"/>
      <c r="SQO1" s="455"/>
      <c r="SQP1" s="455"/>
      <c r="SQQ1" s="455"/>
      <c r="SQR1" s="455"/>
      <c r="SQS1" s="455"/>
      <c r="SQT1" s="455"/>
      <c r="SQU1" s="455"/>
      <c r="SQV1" s="455"/>
      <c r="SQW1" s="455"/>
      <c r="SQX1" s="455"/>
      <c r="SQY1" s="455"/>
      <c r="SRA1" s="455"/>
      <c r="SRB1" s="455"/>
      <c r="SRC1" s="455"/>
      <c r="SRD1" s="455"/>
      <c r="SRE1" s="455"/>
      <c r="SRF1" s="455"/>
      <c r="SRG1" s="455"/>
      <c r="SRH1" s="455"/>
      <c r="SRI1" s="455"/>
      <c r="SRJ1" s="455"/>
      <c r="SRK1" s="455"/>
      <c r="SRL1" s="455"/>
      <c r="SRM1" s="455"/>
      <c r="SRN1" s="455"/>
      <c r="SRO1" s="455"/>
      <c r="SRP1" s="455"/>
      <c r="SRQ1" s="455"/>
      <c r="SRR1" s="455"/>
      <c r="SRS1" s="455"/>
      <c r="SRT1" s="455"/>
      <c r="SRU1" s="455"/>
      <c r="SRV1" s="455"/>
      <c r="SRW1" s="455"/>
      <c r="SRX1" s="455"/>
      <c r="SRY1" s="455"/>
      <c r="SRZ1" s="455"/>
      <c r="SSA1" s="455"/>
      <c r="SSB1" s="455"/>
      <c r="SSC1" s="455"/>
      <c r="SSD1" s="455"/>
      <c r="SSE1" s="455"/>
      <c r="SSF1" s="455"/>
      <c r="SSG1" s="455"/>
      <c r="SSH1" s="455"/>
      <c r="SSI1" s="455"/>
      <c r="SSJ1" s="455"/>
      <c r="SSK1" s="455"/>
      <c r="SSL1" s="455"/>
      <c r="SSM1" s="455"/>
      <c r="SSN1" s="455"/>
      <c r="SSO1" s="455"/>
      <c r="SSP1" s="455"/>
      <c r="SSQ1" s="455"/>
      <c r="SSR1" s="455"/>
      <c r="SSS1" s="455"/>
      <c r="SST1" s="455"/>
      <c r="SSU1" s="455"/>
      <c r="SSV1" s="455"/>
      <c r="SSW1" s="455"/>
      <c r="SSX1" s="455"/>
      <c r="SSY1" s="455"/>
      <c r="SSZ1" s="455"/>
      <c r="STA1" s="455"/>
      <c r="STB1" s="455"/>
      <c r="STC1" s="455"/>
      <c r="STD1" s="455"/>
      <c r="STE1" s="455"/>
      <c r="STF1" s="455"/>
      <c r="STG1" s="455"/>
      <c r="STH1" s="455"/>
      <c r="STI1" s="455"/>
      <c r="STJ1" s="455"/>
      <c r="STK1" s="455"/>
      <c r="STL1" s="455"/>
      <c r="STM1" s="455"/>
      <c r="STN1" s="455"/>
      <c r="STO1" s="455"/>
      <c r="STP1" s="455"/>
      <c r="STQ1" s="455"/>
      <c r="STR1" s="455"/>
      <c r="STS1" s="455"/>
      <c r="STT1" s="455"/>
      <c r="STU1" s="455"/>
      <c r="STV1" s="455"/>
      <c r="STW1" s="455"/>
      <c r="STX1" s="455"/>
      <c r="STY1" s="455"/>
      <c r="STZ1" s="455"/>
      <c r="SUA1" s="455"/>
      <c r="SUB1" s="455"/>
      <c r="SUC1" s="455"/>
      <c r="SUD1" s="455"/>
      <c r="SUE1" s="455"/>
      <c r="SUF1" s="455"/>
      <c r="SUG1" s="455"/>
      <c r="SUH1" s="455"/>
      <c r="SUI1" s="455"/>
      <c r="SUJ1" s="455"/>
      <c r="SUK1" s="455"/>
      <c r="SUL1" s="455"/>
      <c r="SUM1" s="455"/>
      <c r="SUN1" s="455"/>
      <c r="SUO1" s="455"/>
      <c r="SUP1" s="455"/>
      <c r="SUQ1" s="455"/>
      <c r="SUR1" s="455"/>
      <c r="SUS1" s="455"/>
      <c r="SUT1" s="455"/>
      <c r="SUU1" s="455"/>
      <c r="SUV1" s="455"/>
      <c r="SUW1" s="455"/>
      <c r="SUX1" s="455"/>
      <c r="SUY1" s="455"/>
      <c r="SUZ1" s="455"/>
      <c r="SVA1" s="455"/>
      <c r="SVB1" s="455"/>
      <c r="SVC1" s="455"/>
      <c r="SVD1" s="455"/>
      <c r="SVE1" s="455"/>
      <c r="SVF1" s="455"/>
      <c r="SVG1" s="455"/>
      <c r="SVH1" s="455"/>
      <c r="SVI1" s="455"/>
      <c r="SVJ1" s="455"/>
      <c r="SVK1" s="455"/>
      <c r="SVL1" s="455"/>
      <c r="SVM1" s="455"/>
      <c r="SVN1" s="455"/>
      <c r="SVO1" s="455"/>
      <c r="SVP1" s="455"/>
      <c r="SVQ1" s="455"/>
      <c r="SVR1" s="455"/>
      <c r="SVS1" s="455"/>
      <c r="SVT1" s="455"/>
      <c r="SVU1" s="455"/>
      <c r="SVV1" s="455"/>
      <c r="SVW1" s="455"/>
      <c r="SVX1" s="455"/>
      <c r="SVY1" s="455"/>
      <c r="SVZ1" s="455"/>
      <c r="SWA1" s="455"/>
      <c r="SWB1" s="455"/>
      <c r="SWC1" s="455"/>
      <c r="SWD1" s="455"/>
      <c r="SWE1" s="455"/>
      <c r="SWF1" s="455"/>
      <c r="SWG1" s="455"/>
      <c r="SWH1" s="455"/>
      <c r="SWI1" s="455"/>
      <c r="SWJ1" s="455"/>
      <c r="SWK1" s="455"/>
      <c r="SWL1" s="455"/>
      <c r="SWM1" s="455"/>
      <c r="SWN1" s="455"/>
      <c r="SWO1" s="455"/>
      <c r="SWP1" s="455"/>
      <c r="SWQ1" s="455"/>
      <c r="SWR1" s="455"/>
      <c r="SWS1" s="455"/>
      <c r="SWT1" s="455"/>
      <c r="SWU1" s="455"/>
      <c r="SWV1" s="455"/>
      <c r="SWW1" s="455"/>
      <c r="SWX1" s="455"/>
      <c r="SWY1" s="455"/>
      <c r="SWZ1" s="455"/>
      <c r="SXA1" s="455"/>
      <c r="SXB1" s="455"/>
      <c r="SXC1" s="455"/>
      <c r="SXD1" s="455"/>
      <c r="SXE1" s="455"/>
      <c r="SXF1" s="455"/>
      <c r="SXG1" s="455"/>
      <c r="SXH1" s="455"/>
      <c r="SXI1" s="455"/>
      <c r="SXJ1" s="455"/>
      <c r="SXK1" s="455"/>
      <c r="SXL1" s="455"/>
      <c r="SXM1" s="455"/>
      <c r="SXN1" s="455"/>
      <c r="SXO1" s="455"/>
      <c r="SXP1" s="455"/>
      <c r="SXQ1" s="455"/>
      <c r="SXR1" s="455"/>
      <c r="SXS1" s="455"/>
      <c r="SXT1" s="455"/>
      <c r="SXU1" s="455"/>
      <c r="SXV1" s="455"/>
      <c r="SXW1" s="455"/>
      <c r="SXX1" s="455"/>
      <c r="SXY1" s="455"/>
      <c r="SXZ1" s="455"/>
      <c r="SYA1" s="455"/>
      <c r="SYB1" s="455"/>
      <c r="SYC1" s="455"/>
      <c r="SYD1" s="455"/>
      <c r="SYE1" s="455"/>
      <c r="SYF1" s="455"/>
      <c r="SYG1" s="455"/>
      <c r="SYH1" s="455"/>
      <c r="SYI1" s="455"/>
      <c r="SYJ1" s="455"/>
      <c r="SYK1" s="455"/>
      <c r="SYL1" s="455"/>
      <c r="SYM1" s="455"/>
      <c r="SYN1" s="455"/>
      <c r="SYO1" s="455"/>
      <c r="SYP1" s="455"/>
      <c r="SYQ1" s="455"/>
      <c r="SYR1" s="455"/>
      <c r="SYS1" s="455"/>
      <c r="SYT1" s="455"/>
      <c r="SYU1" s="455"/>
      <c r="SYV1" s="455"/>
      <c r="SYW1" s="455"/>
      <c r="SYX1" s="455"/>
      <c r="SYY1" s="455"/>
      <c r="SYZ1" s="455"/>
      <c r="SZA1" s="455"/>
      <c r="SZB1" s="455"/>
      <c r="SZC1" s="455"/>
      <c r="SZD1" s="455"/>
      <c r="SZE1" s="455"/>
      <c r="SZF1" s="455"/>
      <c r="SZG1" s="455"/>
      <c r="SZH1" s="455"/>
      <c r="SZI1" s="455"/>
      <c r="SZJ1" s="455"/>
      <c r="SZK1" s="455"/>
      <c r="SZL1" s="455"/>
      <c r="SZM1" s="455"/>
      <c r="SZN1" s="455"/>
      <c r="SZO1" s="455"/>
      <c r="SZP1" s="455"/>
      <c r="SZQ1" s="455"/>
      <c r="SZR1" s="455"/>
      <c r="SZS1" s="455"/>
      <c r="SZT1" s="455"/>
      <c r="SZU1" s="455"/>
      <c r="SZV1" s="455"/>
      <c r="SZW1" s="455"/>
      <c r="SZX1" s="455"/>
      <c r="SZY1" s="455"/>
      <c r="SZZ1" s="455"/>
      <c r="TAA1" s="455"/>
      <c r="TAB1" s="455"/>
      <c r="TAC1" s="455"/>
      <c r="TAD1" s="455"/>
      <c r="TAE1" s="455"/>
      <c r="TAF1" s="455"/>
      <c r="TAG1" s="455"/>
      <c r="TAH1" s="455"/>
      <c r="TAI1" s="455"/>
      <c r="TAJ1" s="455"/>
      <c r="TAK1" s="455"/>
      <c r="TAL1" s="455"/>
      <c r="TAM1" s="455"/>
      <c r="TAN1" s="455"/>
      <c r="TAO1" s="455"/>
      <c r="TAP1" s="455"/>
      <c r="TAQ1" s="455"/>
      <c r="TAR1" s="455"/>
      <c r="TAS1" s="455"/>
      <c r="TAT1" s="455"/>
      <c r="TAU1" s="455"/>
      <c r="TAV1" s="455"/>
      <c r="TAW1" s="455"/>
      <c r="TAX1" s="455"/>
      <c r="TAY1" s="455"/>
      <c r="TAZ1" s="455"/>
      <c r="TBA1" s="455"/>
      <c r="TBB1" s="455"/>
      <c r="TBC1" s="455"/>
      <c r="TBD1" s="455"/>
      <c r="TBE1" s="455"/>
      <c r="TBF1" s="455"/>
      <c r="TBG1" s="455"/>
      <c r="TBH1" s="455"/>
      <c r="TBI1" s="455"/>
      <c r="TBJ1" s="455"/>
      <c r="TBK1" s="455"/>
      <c r="TBL1" s="455"/>
      <c r="TBM1" s="455"/>
      <c r="TBN1" s="455"/>
      <c r="TBO1" s="455"/>
      <c r="TBP1" s="455"/>
      <c r="TBQ1" s="455"/>
      <c r="TBR1" s="455"/>
      <c r="TBS1" s="455"/>
      <c r="TBT1" s="455"/>
      <c r="TBU1" s="455"/>
      <c r="TBV1" s="455"/>
      <c r="TBW1" s="455"/>
      <c r="TBX1" s="455"/>
      <c r="TBY1" s="455"/>
      <c r="TBZ1" s="455"/>
      <c r="TCA1" s="455"/>
      <c r="TCB1" s="455"/>
      <c r="TCC1" s="455"/>
      <c r="TCD1" s="455"/>
      <c r="TCE1" s="455"/>
      <c r="TCF1" s="455"/>
      <c r="TCG1" s="455"/>
      <c r="TCH1" s="455"/>
      <c r="TCI1" s="455"/>
      <c r="TCJ1" s="455"/>
      <c r="TCK1" s="455"/>
      <c r="TCL1" s="455"/>
      <c r="TCM1" s="455"/>
      <c r="TCN1" s="455"/>
      <c r="TCO1" s="455"/>
      <c r="TCP1" s="455"/>
      <c r="TCQ1" s="455"/>
      <c r="TCR1" s="455"/>
      <c r="TCS1" s="455"/>
      <c r="TCT1" s="455"/>
      <c r="TCU1" s="455"/>
      <c r="TCV1" s="455"/>
      <c r="TCW1" s="455"/>
      <c r="TCX1" s="455"/>
      <c r="TCY1" s="455"/>
      <c r="TCZ1" s="455"/>
      <c r="TDA1" s="455"/>
      <c r="TDB1" s="455"/>
      <c r="TDC1" s="455"/>
      <c r="TDD1" s="455"/>
      <c r="TDE1" s="455"/>
      <c r="TDF1" s="455"/>
      <c r="TDG1" s="455"/>
      <c r="TDH1" s="455"/>
      <c r="TDI1" s="455"/>
      <c r="TDJ1" s="455"/>
      <c r="TDK1" s="455"/>
      <c r="TDL1" s="455"/>
      <c r="TDM1" s="455"/>
      <c r="TDN1" s="455"/>
      <c r="TDO1" s="455"/>
      <c r="TDP1" s="455"/>
      <c r="TDQ1" s="455"/>
      <c r="TDR1" s="455"/>
      <c r="TDS1" s="455"/>
      <c r="TDT1" s="455"/>
      <c r="TDU1" s="455"/>
      <c r="TDV1" s="455"/>
      <c r="TDW1" s="455"/>
      <c r="TDX1" s="455"/>
      <c r="TDY1" s="455"/>
      <c r="TDZ1" s="455"/>
      <c r="TEA1" s="455"/>
      <c r="TEB1" s="455"/>
      <c r="TEC1" s="455"/>
      <c r="TED1" s="455"/>
      <c r="TEE1" s="455"/>
      <c r="TEF1" s="455"/>
      <c r="TEG1" s="455"/>
      <c r="TEH1" s="455"/>
      <c r="TEI1" s="455"/>
      <c r="TEJ1" s="455"/>
      <c r="TEK1" s="455"/>
      <c r="TEL1" s="455"/>
      <c r="TEM1" s="455"/>
      <c r="TEN1" s="455"/>
      <c r="TEO1" s="455"/>
      <c r="TEP1" s="455"/>
      <c r="TEQ1" s="455"/>
      <c r="TER1" s="455"/>
      <c r="TES1" s="455"/>
      <c r="TET1" s="455"/>
      <c r="TEU1" s="455"/>
      <c r="TEV1" s="455"/>
      <c r="TEW1" s="455"/>
      <c r="TEX1" s="455"/>
      <c r="TEY1" s="455"/>
      <c r="TEZ1" s="455"/>
      <c r="TFA1" s="455"/>
      <c r="TFB1" s="455"/>
      <c r="TFC1" s="455"/>
      <c r="TFD1" s="455"/>
      <c r="TFE1" s="455"/>
      <c r="TFF1" s="455"/>
      <c r="TFG1" s="455"/>
      <c r="TFH1" s="455"/>
      <c r="TFI1" s="455"/>
      <c r="TFJ1" s="455"/>
      <c r="TFK1" s="455"/>
      <c r="TFL1" s="455"/>
      <c r="TFM1" s="455"/>
      <c r="TFN1" s="455"/>
      <c r="TFO1" s="455"/>
      <c r="TFP1" s="455"/>
      <c r="TFQ1" s="455"/>
      <c r="TFR1" s="455"/>
      <c r="TFS1" s="455"/>
      <c r="TFT1" s="455"/>
      <c r="TFU1" s="455"/>
      <c r="TFV1" s="455"/>
      <c r="TFW1" s="455"/>
      <c r="TFX1" s="455"/>
      <c r="TFY1" s="455"/>
      <c r="TFZ1" s="455"/>
      <c r="TGA1" s="455"/>
      <c r="TGB1" s="455"/>
      <c r="TGC1" s="455"/>
      <c r="TGD1" s="455"/>
      <c r="TGE1" s="455"/>
      <c r="TGF1" s="455"/>
      <c r="TGG1" s="455"/>
      <c r="TGH1" s="455"/>
      <c r="TGI1" s="455"/>
      <c r="TGJ1" s="455"/>
      <c r="TGK1" s="455"/>
      <c r="TGL1" s="455"/>
      <c r="TGM1" s="455"/>
      <c r="TGN1" s="455"/>
      <c r="TGO1" s="455"/>
      <c r="TGP1" s="455"/>
      <c r="TGQ1" s="455"/>
      <c r="TGR1" s="455"/>
      <c r="TGS1" s="455"/>
      <c r="TGT1" s="455"/>
      <c r="TGU1" s="455"/>
      <c r="TGV1" s="455"/>
      <c r="TGW1" s="455"/>
      <c r="TGX1" s="455"/>
      <c r="TGY1" s="455"/>
      <c r="TGZ1" s="455"/>
      <c r="THA1" s="455"/>
      <c r="THB1" s="455"/>
      <c r="THC1" s="455"/>
      <c r="THD1" s="455"/>
      <c r="THE1" s="455"/>
      <c r="THF1" s="455"/>
      <c r="THG1" s="455"/>
      <c r="THH1" s="455"/>
      <c r="THI1" s="455"/>
      <c r="THJ1" s="455"/>
      <c r="THK1" s="455"/>
      <c r="THL1" s="455"/>
      <c r="THM1" s="455"/>
      <c r="THN1" s="455"/>
      <c r="THO1" s="455"/>
      <c r="THP1" s="455"/>
      <c r="THQ1" s="455"/>
      <c r="THR1" s="455"/>
      <c r="THS1" s="455"/>
      <c r="THT1" s="455"/>
      <c r="THU1" s="455"/>
      <c r="THV1" s="455"/>
      <c r="THW1" s="455"/>
      <c r="THX1" s="455"/>
      <c r="THY1" s="455"/>
      <c r="THZ1" s="455"/>
      <c r="TIA1" s="455"/>
      <c r="TIB1" s="455"/>
      <c r="TIC1" s="455"/>
      <c r="TID1" s="455"/>
      <c r="TIE1" s="455"/>
      <c r="TIF1" s="455"/>
      <c r="TIG1" s="455"/>
      <c r="TIH1" s="455"/>
      <c r="TII1" s="455"/>
      <c r="TIJ1" s="455"/>
      <c r="TIK1" s="455"/>
      <c r="TIL1" s="455"/>
      <c r="TIM1" s="455"/>
      <c r="TIN1" s="455"/>
      <c r="TIO1" s="455"/>
      <c r="TIP1" s="455"/>
      <c r="TIQ1" s="455"/>
      <c r="TIR1" s="455"/>
      <c r="TIS1" s="455"/>
      <c r="TIT1" s="455"/>
      <c r="TIU1" s="455"/>
      <c r="TIV1" s="455"/>
      <c r="TIW1" s="455"/>
      <c r="TIX1" s="455"/>
      <c r="TIY1" s="455"/>
      <c r="TIZ1" s="455"/>
      <c r="TJA1" s="455"/>
      <c r="TJB1" s="455"/>
      <c r="TJC1" s="455"/>
      <c r="TJD1" s="455"/>
      <c r="TJE1" s="455"/>
      <c r="TJF1" s="455"/>
      <c r="TJG1" s="455"/>
      <c r="TJH1" s="455"/>
      <c r="TJI1" s="455"/>
      <c r="TJJ1" s="455"/>
      <c r="TJK1" s="455"/>
      <c r="TJL1" s="455"/>
      <c r="TJM1" s="455"/>
      <c r="TJN1" s="455"/>
      <c r="TJO1" s="455"/>
      <c r="TJP1" s="455"/>
      <c r="TJQ1" s="455"/>
      <c r="TJR1" s="455"/>
      <c r="TJS1" s="455"/>
      <c r="TJT1" s="455"/>
      <c r="TJU1" s="455"/>
      <c r="TJV1" s="455"/>
      <c r="TJW1" s="455"/>
      <c r="TJX1" s="455"/>
      <c r="TJY1" s="455"/>
      <c r="TJZ1" s="455"/>
      <c r="TKA1" s="455"/>
      <c r="TKB1" s="455"/>
      <c r="TKC1" s="455"/>
      <c r="TKD1" s="455"/>
      <c r="TKE1" s="455"/>
      <c r="TKF1" s="455"/>
      <c r="TKG1" s="455"/>
      <c r="TKH1" s="455"/>
      <c r="TKI1" s="455"/>
      <c r="TKJ1" s="455"/>
      <c r="TKK1" s="455"/>
      <c r="TKL1" s="455"/>
      <c r="TKM1" s="455"/>
      <c r="TKN1" s="455"/>
      <c r="TKO1" s="455"/>
      <c r="TKP1" s="455"/>
      <c r="TKQ1" s="455"/>
      <c r="TKR1" s="455"/>
      <c r="TKS1" s="455"/>
      <c r="TKT1" s="455"/>
      <c r="TKU1" s="455"/>
      <c r="TKV1" s="455"/>
      <c r="TKW1" s="455"/>
      <c r="TKX1" s="455"/>
      <c r="TKY1" s="455"/>
      <c r="TKZ1" s="455"/>
      <c r="TLA1" s="455"/>
      <c r="TLB1" s="455"/>
      <c r="TLC1" s="455"/>
      <c r="TLD1" s="455"/>
      <c r="TLE1" s="455"/>
      <c r="TLF1" s="455"/>
      <c r="TLG1" s="455"/>
      <c r="TLH1" s="455"/>
      <c r="TLI1" s="455"/>
      <c r="TLJ1" s="455"/>
      <c r="TLK1" s="455"/>
      <c r="TLL1" s="455"/>
      <c r="TLM1" s="455"/>
      <c r="TLN1" s="455"/>
      <c r="TLO1" s="455"/>
      <c r="TLP1" s="455"/>
      <c r="TLQ1" s="455"/>
      <c r="TLR1" s="455"/>
      <c r="TLS1" s="455"/>
      <c r="TLT1" s="455"/>
      <c r="TLU1" s="455"/>
      <c r="TLV1" s="455"/>
      <c r="TLW1" s="455"/>
      <c r="TLX1" s="455"/>
      <c r="TLY1" s="455"/>
      <c r="TLZ1" s="455"/>
      <c r="TMA1" s="455"/>
      <c r="TMB1" s="455"/>
      <c r="TMC1" s="455"/>
      <c r="TMD1" s="455"/>
      <c r="TME1" s="455"/>
      <c r="TMF1" s="455"/>
      <c r="TMG1" s="455"/>
      <c r="TMH1" s="455"/>
      <c r="TMI1" s="455"/>
      <c r="TMJ1" s="455"/>
      <c r="TMK1" s="455"/>
      <c r="TML1" s="455"/>
      <c r="TMM1" s="455"/>
      <c r="TMN1" s="455"/>
      <c r="TMO1" s="455"/>
      <c r="TMP1" s="455"/>
      <c r="TMQ1" s="455"/>
      <c r="TMR1" s="455"/>
      <c r="TMS1" s="455"/>
      <c r="TMT1" s="455"/>
      <c r="TMU1" s="455"/>
      <c r="TMV1" s="455"/>
      <c r="TMW1" s="455"/>
      <c r="TMX1" s="455"/>
      <c r="TMY1" s="455"/>
      <c r="TMZ1" s="455"/>
      <c r="TNA1" s="455"/>
      <c r="TNB1" s="455"/>
      <c r="TNC1" s="455"/>
      <c r="TND1" s="455"/>
      <c r="TNE1" s="455"/>
      <c r="TNF1" s="455"/>
      <c r="TNG1" s="455"/>
      <c r="TNH1" s="455"/>
      <c r="TNI1" s="455"/>
      <c r="TNJ1" s="455"/>
      <c r="TNK1" s="455"/>
      <c r="TNL1" s="455"/>
      <c r="TNM1" s="455"/>
      <c r="TNN1" s="455"/>
      <c r="TNO1" s="455"/>
      <c r="TNP1" s="455"/>
      <c r="TNQ1" s="455"/>
      <c r="TNR1" s="455"/>
      <c r="TNS1" s="455"/>
      <c r="TNT1" s="455"/>
      <c r="TNU1" s="455"/>
      <c r="TNV1" s="455"/>
      <c r="TNW1" s="455"/>
      <c r="TNX1" s="455"/>
      <c r="TNY1" s="455"/>
      <c r="TNZ1" s="455"/>
      <c r="TOA1" s="455"/>
      <c r="TOB1" s="455"/>
      <c r="TOC1" s="455"/>
      <c r="TOD1" s="455"/>
      <c r="TOE1" s="455"/>
      <c r="TOF1" s="455"/>
      <c r="TOG1" s="455"/>
      <c r="TOH1" s="455"/>
      <c r="TOI1" s="455"/>
      <c r="TOJ1" s="455"/>
      <c r="TOK1" s="455"/>
      <c r="TOL1" s="455"/>
      <c r="TOM1" s="455"/>
      <c r="TON1" s="455"/>
      <c r="TOO1" s="455"/>
      <c r="TOP1" s="455"/>
      <c r="TOQ1" s="455"/>
      <c r="TOR1" s="455"/>
      <c r="TOS1" s="455"/>
      <c r="TOT1" s="455"/>
      <c r="TOU1" s="455"/>
      <c r="TOV1" s="455"/>
      <c r="TOW1" s="455"/>
      <c r="TOX1" s="455"/>
      <c r="TOY1" s="455"/>
      <c r="TOZ1" s="455"/>
      <c r="TPA1" s="455"/>
      <c r="TPB1" s="455"/>
      <c r="TPC1" s="455"/>
      <c r="TPD1" s="455"/>
      <c r="TPE1" s="455"/>
      <c r="TPF1" s="455"/>
      <c r="TPG1" s="455"/>
      <c r="TPH1" s="455"/>
      <c r="TPI1" s="455"/>
      <c r="TPJ1" s="455"/>
      <c r="TPK1" s="455"/>
      <c r="TPL1" s="455"/>
      <c r="TPM1" s="455"/>
      <c r="TPN1" s="455"/>
      <c r="TPO1" s="455"/>
      <c r="TPP1" s="455"/>
      <c r="TPQ1" s="455"/>
      <c r="TPR1" s="455"/>
      <c r="TPS1" s="455"/>
      <c r="TPT1" s="455"/>
      <c r="TPU1" s="455"/>
      <c r="TPV1" s="455"/>
      <c r="TPW1" s="455"/>
      <c r="TPX1" s="455"/>
      <c r="TPY1" s="455"/>
      <c r="TPZ1" s="455"/>
      <c r="TQA1" s="455"/>
      <c r="TQB1" s="455"/>
      <c r="TQC1" s="455"/>
      <c r="TQD1" s="455"/>
      <c r="TQE1" s="455"/>
      <c r="TQF1" s="455"/>
      <c r="TQG1" s="455"/>
      <c r="TQH1" s="455"/>
      <c r="TQI1" s="455"/>
      <c r="TQJ1" s="455"/>
      <c r="TQK1" s="455"/>
      <c r="TQL1" s="455"/>
      <c r="TQM1" s="455"/>
      <c r="TQN1" s="455"/>
      <c r="TQO1" s="455"/>
      <c r="TQP1" s="455"/>
      <c r="TQQ1" s="455"/>
      <c r="TQR1" s="455"/>
      <c r="TQS1" s="455"/>
      <c r="TQT1" s="455"/>
      <c r="TQU1" s="455"/>
      <c r="TQV1" s="455"/>
      <c r="TQW1" s="455"/>
      <c r="TQX1" s="455"/>
      <c r="TQY1" s="455"/>
      <c r="TQZ1" s="455"/>
      <c r="TRA1" s="455"/>
      <c r="TRB1" s="455"/>
      <c r="TRC1" s="455"/>
      <c r="TRD1" s="455"/>
      <c r="TRE1" s="455"/>
      <c r="TRF1" s="455"/>
      <c r="TRG1" s="455"/>
      <c r="TRH1" s="455"/>
      <c r="TRI1" s="455"/>
      <c r="TRJ1" s="455"/>
      <c r="TRK1" s="455"/>
      <c r="TRL1" s="455"/>
      <c r="TRM1" s="455"/>
      <c r="TRN1" s="455"/>
      <c r="TRO1" s="455"/>
      <c r="TRP1" s="455"/>
      <c r="TRQ1" s="455"/>
      <c r="TRR1" s="455"/>
      <c r="TRS1" s="455"/>
      <c r="TRT1" s="455"/>
      <c r="TRU1" s="455"/>
      <c r="TRV1" s="455"/>
      <c r="TRW1" s="455"/>
      <c r="TRX1" s="455"/>
      <c r="TRY1" s="455"/>
      <c r="TRZ1" s="455"/>
      <c r="TSA1" s="455"/>
      <c r="TSB1" s="455"/>
      <c r="TSC1" s="455"/>
      <c r="TSD1" s="455"/>
      <c r="TSE1" s="455"/>
      <c r="TSF1" s="455"/>
      <c r="TSG1" s="455"/>
      <c r="TSH1" s="455"/>
      <c r="TSI1" s="455"/>
      <c r="TSJ1" s="455"/>
      <c r="TSK1" s="455"/>
      <c r="TSL1" s="455"/>
      <c r="TSM1" s="455"/>
      <c r="TSN1" s="455"/>
      <c r="TSO1" s="455"/>
      <c r="TSP1" s="455"/>
      <c r="TSQ1" s="455"/>
      <c r="TSR1" s="455"/>
      <c r="TSS1" s="455"/>
      <c r="TST1" s="455"/>
      <c r="TSU1" s="455"/>
      <c r="TSV1" s="455"/>
      <c r="TSW1" s="455"/>
      <c r="TSX1" s="455"/>
      <c r="TSY1" s="455"/>
      <c r="TSZ1" s="455"/>
      <c r="TTA1" s="455"/>
      <c r="TTB1" s="455"/>
      <c r="TTC1" s="455"/>
      <c r="TTD1" s="455"/>
      <c r="TTE1" s="455"/>
      <c r="TTF1" s="455"/>
      <c r="TTG1" s="455"/>
      <c r="TTH1" s="455"/>
      <c r="TTI1" s="455"/>
      <c r="TTJ1" s="455"/>
      <c r="TTK1" s="455"/>
      <c r="TTL1" s="455"/>
      <c r="TTM1" s="455"/>
      <c r="TTN1" s="455"/>
      <c r="TTO1" s="455"/>
      <c r="TTP1" s="455"/>
      <c r="TTQ1" s="455"/>
      <c r="TTR1" s="455"/>
      <c r="TTS1" s="455"/>
      <c r="TTT1" s="455"/>
      <c r="TTU1" s="455"/>
      <c r="TTV1" s="455"/>
      <c r="TTW1" s="455"/>
      <c r="TTX1" s="455"/>
      <c r="TTY1" s="455"/>
      <c r="TTZ1" s="455"/>
      <c r="TUA1" s="455"/>
      <c r="TUB1" s="455"/>
      <c r="TUC1" s="455"/>
      <c r="TUD1" s="455"/>
      <c r="TUE1" s="455"/>
      <c r="TUF1" s="455"/>
      <c r="TUG1" s="455"/>
      <c r="TUH1" s="455"/>
      <c r="TUI1" s="455"/>
      <c r="TUJ1" s="455"/>
      <c r="TUK1" s="455"/>
      <c r="TUL1" s="455"/>
      <c r="TUM1" s="455"/>
      <c r="TUN1" s="455"/>
      <c r="TUO1" s="455"/>
      <c r="TUP1" s="455"/>
      <c r="TUQ1" s="455"/>
      <c r="TUR1" s="455"/>
      <c r="TUS1" s="455"/>
      <c r="TUT1" s="455"/>
      <c r="TUU1" s="455"/>
      <c r="TUV1" s="455"/>
      <c r="TUW1" s="455"/>
      <c r="TUX1" s="455"/>
      <c r="TUY1" s="455"/>
      <c r="TUZ1" s="455"/>
      <c r="TVA1" s="455"/>
      <c r="TVB1" s="455"/>
      <c r="TVC1" s="455"/>
      <c r="TVD1" s="455"/>
      <c r="TVE1" s="455"/>
      <c r="TVF1" s="455"/>
      <c r="TVG1" s="455"/>
      <c r="TVH1" s="455"/>
      <c r="TVI1" s="455"/>
      <c r="TVJ1" s="455"/>
      <c r="TVK1" s="455"/>
      <c r="TVL1" s="455"/>
      <c r="TVM1" s="455"/>
      <c r="TVN1" s="455"/>
      <c r="TVO1" s="455"/>
      <c r="TVP1" s="455"/>
      <c r="TVQ1" s="455"/>
      <c r="TVR1" s="455"/>
      <c r="TVS1" s="455"/>
      <c r="TVT1" s="455"/>
      <c r="TVU1" s="455"/>
      <c r="TVV1" s="455"/>
      <c r="TVW1" s="455"/>
      <c r="TVX1" s="455"/>
      <c r="TVY1" s="455"/>
      <c r="TVZ1" s="455"/>
      <c r="TWA1" s="455"/>
      <c r="TWB1" s="455"/>
      <c r="TWC1" s="455"/>
      <c r="TWD1" s="455"/>
      <c r="TWE1" s="455"/>
      <c r="TWF1" s="455"/>
      <c r="TWG1" s="455"/>
      <c r="TWH1" s="455"/>
      <c r="TWI1" s="455"/>
      <c r="TWJ1" s="455"/>
      <c r="TWK1" s="455"/>
      <c r="TWL1" s="455"/>
      <c r="TWM1" s="455"/>
      <c r="TWN1" s="455"/>
      <c r="TWO1" s="455"/>
      <c r="TWP1" s="455"/>
      <c r="TWQ1" s="455"/>
      <c r="TWR1" s="455"/>
      <c r="TWS1" s="455"/>
      <c r="TWT1" s="455"/>
      <c r="TWU1" s="455"/>
      <c r="TWV1" s="455"/>
      <c r="TWW1" s="455"/>
      <c r="TWX1" s="455"/>
      <c r="TWY1" s="455"/>
      <c r="TWZ1" s="455"/>
      <c r="TXA1" s="455"/>
      <c r="TXB1" s="455"/>
      <c r="TXC1" s="455"/>
      <c r="TXD1" s="455"/>
      <c r="TXE1" s="455"/>
      <c r="TXF1" s="455"/>
      <c r="TXG1" s="455"/>
      <c r="TXH1" s="455"/>
      <c r="TXI1" s="455"/>
      <c r="TXJ1" s="455"/>
      <c r="TXK1" s="455"/>
      <c r="TXL1" s="455"/>
      <c r="TXM1" s="455"/>
      <c r="TXN1" s="455"/>
      <c r="TXO1" s="455"/>
      <c r="TXP1" s="455"/>
      <c r="TXQ1" s="455"/>
      <c r="TXR1" s="455"/>
      <c r="TXS1" s="455"/>
      <c r="TXT1" s="455"/>
      <c r="TXU1" s="455"/>
      <c r="TXV1" s="455"/>
      <c r="TXW1" s="455"/>
      <c r="TXX1" s="455"/>
      <c r="TXY1" s="455"/>
      <c r="TXZ1" s="455"/>
      <c r="TYA1" s="455"/>
      <c r="TYB1" s="455"/>
      <c r="TYC1" s="455"/>
      <c r="TYD1" s="455"/>
      <c r="TYE1" s="455"/>
      <c r="TYF1" s="455"/>
      <c r="TYG1" s="455"/>
      <c r="TYH1" s="455"/>
      <c r="TYI1" s="455"/>
      <c r="TYJ1" s="455"/>
      <c r="TYK1" s="455"/>
      <c r="TYL1" s="455"/>
      <c r="TYM1" s="455"/>
      <c r="TYN1" s="455"/>
      <c r="TYO1" s="455"/>
      <c r="TYP1" s="455"/>
      <c r="TYQ1" s="455"/>
      <c r="TYR1" s="455"/>
      <c r="TYS1" s="455"/>
      <c r="TYT1" s="455"/>
      <c r="TYU1" s="455"/>
      <c r="TYV1" s="455"/>
      <c r="TYW1" s="455"/>
      <c r="TYX1" s="455"/>
      <c r="TYY1" s="455"/>
      <c r="TYZ1" s="455"/>
      <c r="TZA1" s="455"/>
      <c r="TZB1" s="455"/>
      <c r="TZC1" s="455"/>
      <c r="TZD1" s="455"/>
      <c r="TZE1" s="455"/>
      <c r="TZF1" s="455"/>
      <c r="TZG1" s="455"/>
      <c r="TZH1" s="455"/>
      <c r="TZI1" s="455"/>
      <c r="TZJ1" s="455"/>
      <c r="TZK1" s="455"/>
      <c r="TZL1" s="455"/>
      <c r="TZM1" s="455"/>
      <c r="TZN1" s="455"/>
      <c r="TZO1" s="455"/>
      <c r="TZP1" s="455"/>
      <c r="TZQ1" s="455"/>
      <c r="TZR1" s="455"/>
      <c r="TZS1" s="455"/>
      <c r="TZT1" s="455"/>
      <c r="TZU1" s="455"/>
      <c r="TZV1" s="455"/>
      <c r="TZW1" s="455"/>
      <c r="TZX1" s="455"/>
      <c r="TZY1" s="455"/>
      <c r="TZZ1" s="455"/>
      <c r="UAA1" s="455"/>
      <c r="UAB1" s="455"/>
      <c r="UAC1" s="455"/>
      <c r="UAD1" s="455"/>
      <c r="UAE1" s="455"/>
      <c r="UAF1" s="455"/>
      <c r="UAG1" s="455"/>
      <c r="UAH1" s="455"/>
      <c r="UAI1" s="455"/>
      <c r="UAJ1" s="455"/>
      <c r="UAK1" s="455"/>
      <c r="UAL1" s="455"/>
      <c r="UAM1" s="455"/>
      <c r="UAN1" s="455"/>
      <c r="UAO1" s="455"/>
      <c r="UAP1" s="455"/>
      <c r="UAQ1" s="455"/>
      <c r="UAR1" s="455"/>
      <c r="UAS1" s="455"/>
      <c r="UAT1" s="455"/>
      <c r="UAU1" s="455"/>
      <c r="UAV1" s="455"/>
      <c r="UAW1" s="455"/>
      <c r="UAX1" s="455"/>
      <c r="UAY1" s="455"/>
      <c r="UAZ1" s="455"/>
      <c r="UBA1" s="455"/>
      <c r="UBB1" s="455"/>
      <c r="UBC1" s="455"/>
      <c r="UBD1" s="455"/>
      <c r="UBE1" s="455"/>
      <c r="UBF1" s="455"/>
      <c r="UBG1" s="455"/>
      <c r="UBH1" s="455"/>
      <c r="UBI1" s="455"/>
      <c r="UBJ1" s="455"/>
      <c r="UBK1" s="455"/>
      <c r="UBL1" s="455"/>
      <c r="UBM1" s="455"/>
      <c r="UBN1" s="455"/>
      <c r="UBO1" s="455"/>
      <c r="UBP1" s="455"/>
      <c r="UBQ1" s="455"/>
      <c r="UBR1" s="455"/>
      <c r="UBS1" s="455"/>
      <c r="UBT1" s="455"/>
      <c r="UBU1" s="455"/>
      <c r="UBV1" s="455"/>
      <c r="UBW1" s="455"/>
      <c r="UBX1" s="455"/>
      <c r="UBY1" s="455"/>
      <c r="UBZ1" s="455"/>
      <c r="UCA1" s="455"/>
      <c r="UCB1" s="455"/>
      <c r="UCC1" s="455"/>
      <c r="UCD1" s="455"/>
      <c r="UCE1" s="455"/>
      <c r="UCF1" s="455"/>
      <c r="UCG1" s="455"/>
      <c r="UCH1" s="455"/>
      <c r="UCI1" s="455"/>
      <c r="UCJ1" s="455"/>
      <c r="UCK1" s="455"/>
      <c r="UCL1" s="455"/>
      <c r="UCM1" s="455"/>
      <c r="UCN1" s="455"/>
      <c r="UCO1" s="455"/>
      <c r="UCP1" s="455"/>
      <c r="UCQ1" s="455"/>
      <c r="UCR1" s="455"/>
      <c r="UCS1" s="455"/>
      <c r="UCT1" s="455"/>
      <c r="UCU1" s="455"/>
      <c r="UCV1" s="455"/>
      <c r="UCW1" s="455"/>
      <c r="UCX1" s="455"/>
      <c r="UCY1" s="455"/>
      <c r="UCZ1" s="455"/>
      <c r="UDA1" s="455"/>
      <c r="UDB1" s="455"/>
      <c r="UDC1" s="455"/>
      <c r="UDD1" s="455"/>
      <c r="UDE1" s="455"/>
      <c r="UDF1" s="455"/>
      <c r="UDG1" s="455"/>
      <c r="UDH1" s="455"/>
      <c r="UDI1" s="455"/>
      <c r="UDJ1" s="455"/>
      <c r="UDK1" s="455"/>
      <c r="UDL1" s="455"/>
      <c r="UDM1" s="455"/>
      <c r="UDN1" s="455"/>
      <c r="UDO1" s="455"/>
      <c r="UDP1" s="455"/>
      <c r="UDQ1" s="455"/>
      <c r="UDR1" s="455"/>
      <c r="UDS1" s="455"/>
      <c r="UDT1" s="455"/>
      <c r="UDU1" s="455"/>
      <c r="UDV1" s="455"/>
      <c r="UDW1" s="455"/>
      <c r="UDX1" s="455"/>
      <c r="UDY1" s="455"/>
      <c r="UDZ1" s="455"/>
      <c r="UEA1" s="455"/>
      <c r="UEB1" s="455"/>
      <c r="UEC1" s="455"/>
      <c r="UED1" s="455"/>
      <c r="UEE1" s="455"/>
      <c r="UEF1" s="455"/>
      <c r="UEG1" s="455"/>
      <c r="UEH1" s="455"/>
      <c r="UEI1" s="455"/>
      <c r="UEK1" s="455"/>
      <c r="UEL1" s="455"/>
      <c r="UEM1" s="455"/>
      <c r="UEN1" s="455"/>
      <c r="UEO1" s="455"/>
      <c r="UEP1" s="455"/>
      <c r="UEQ1" s="455"/>
      <c r="UER1" s="455"/>
      <c r="UES1" s="455"/>
      <c r="UET1" s="455"/>
      <c r="UEU1" s="455"/>
      <c r="UEV1" s="455"/>
      <c r="UEW1" s="455"/>
      <c r="UEX1" s="455"/>
      <c r="UEY1" s="455"/>
      <c r="UEZ1" s="455"/>
      <c r="UFA1" s="455"/>
      <c r="UFB1" s="455"/>
      <c r="UFC1" s="455"/>
      <c r="UFD1" s="455"/>
      <c r="UFE1" s="455"/>
      <c r="UFF1" s="455"/>
      <c r="UFG1" s="455"/>
      <c r="UFH1" s="455"/>
      <c r="UFI1" s="455"/>
      <c r="UFJ1" s="455"/>
      <c r="UFK1" s="455"/>
      <c r="UFL1" s="455"/>
      <c r="UFM1" s="455"/>
      <c r="UFN1" s="455"/>
      <c r="UFO1" s="455"/>
      <c r="UFP1" s="455"/>
      <c r="UFQ1" s="455"/>
      <c r="UFR1" s="455"/>
      <c r="UFS1" s="455"/>
      <c r="UFT1" s="455"/>
      <c r="UFU1" s="455"/>
      <c r="UFV1" s="455"/>
      <c r="UFW1" s="455"/>
      <c r="UFX1" s="455"/>
      <c r="UFY1" s="455"/>
      <c r="UFZ1" s="455"/>
      <c r="UGA1" s="455"/>
      <c r="UGB1" s="455"/>
      <c r="UGC1" s="455"/>
      <c r="UGD1" s="455"/>
      <c r="UGE1" s="455"/>
      <c r="UGF1" s="455"/>
      <c r="UGG1" s="455"/>
      <c r="UGH1" s="455"/>
      <c r="UGI1" s="455"/>
      <c r="UGJ1" s="455"/>
      <c r="UGK1" s="455"/>
      <c r="UGL1" s="455"/>
      <c r="UGM1" s="455"/>
      <c r="UGN1" s="455"/>
      <c r="UGO1" s="455"/>
      <c r="UGP1" s="455"/>
      <c r="UGQ1" s="455"/>
      <c r="UGR1" s="455"/>
      <c r="UGS1" s="455"/>
      <c r="UGT1" s="455"/>
      <c r="UGU1" s="455"/>
      <c r="UGV1" s="455"/>
      <c r="UGW1" s="455"/>
      <c r="UGX1" s="455"/>
      <c r="UGY1" s="455"/>
      <c r="UGZ1" s="455"/>
      <c r="UHA1" s="455"/>
      <c r="UHB1" s="455"/>
      <c r="UHC1" s="455"/>
      <c r="UHD1" s="455"/>
      <c r="UHE1" s="455"/>
      <c r="UHF1" s="455"/>
      <c r="UHG1" s="455"/>
      <c r="UHH1" s="455"/>
      <c r="UHI1" s="455"/>
      <c r="UHJ1" s="455"/>
      <c r="UHK1" s="455"/>
      <c r="UHL1" s="455"/>
      <c r="UHM1" s="455"/>
      <c r="UHN1" s="455"/>
      <c r="UHO1" s="455"/>
      <c r="UHP1" s="455"/>
      <c r="UHQ1" s="455"/>
      <c r="UHR1" s="455"/>
      <c r="UHS1" s="455"/>
      <c r="UHT1" s="455"/>
      <c r="UHU1" s="455"/>
      <c r="UHV1" s="455"/>
      <c r="UHW1" s="455"/>
      <c r="UHX1" s="455"/>
      <c r="UHY1" s="455"/>
      <c r="UHZ1" s="455"/>
      <c r="UIA1" s="455"/>
      <c r="UIB1" s="455"/>
      <c r="UIC1" s="455"/>
      <c r="UID1" s="455"/>
      <c r="UIE1" s="455"/>
      <c r="UIF1" s="455"/>
      <c r="UIG1" s="455"/>
      <c r="UIH1" s="455"/>
      <c r="UII1" s="455"/>
      <c r="UIJ1" s="455"/>
      <c r="UIK1" s="455"/>
      <c r="UIL1" s="455"/>
      <c r="UIM1" s="455"/>
      <c r="UIN1" s="455"/>
      <c r="UIO1" s="455"/>
      <c r="UIP1" s="455"/>
      <c r="UIQ1" s="455"/>
      <c r="UIR1" s="455"/>
      <c r="UIS1" s="455"/>
      <c r="UIT1" s="455"/>
      <c r="UIU1" s="455"/>
      <c r="UIV1" s="455"/>
      <c r="UIW1" s="455"/>
      <c r="UIX1" s="455"/>
      <c r="UIY1" s="455"/>
      <c r="UIZ1" s="455"/>
      <c r="UJA1" s="455"/>
      <c r="UJB1" s="455"/>
      <c r="UJC1" s="455"/>
      <c r="UJD1" s="455"/>
      <c r="UJE1" s="455"/>
      <c r="UJF1" s="455"/>
      <c r="UJG1" s="455"/>
      <c r="UJH1" s="455"/>
      <c r="UJI1" s="455"/>
      <c r="UJJ1" s="455"/>
      <c r="UJK1" s="455"/>
      <c r="UJL1" s="455"/>
      <c r="UJM1" s="455"/>
      <c r="UJN1" s="455"/>
      <c r="UJO1" s="455"/>
      <c r="UJP1" s="455"/>
      <c r="UJQ1" s="455"/>
      <c r="UJR1" s="455"/>
      <c r="UJS1" s="455"/>
      <c r="UJT1" s="455"/>
      <c r="UJU1" s="455"/>
      <c r="UJV1" s="455"/>
      <c r="UJW1" s="455"/>
      <c r="UJX1" s="455"/>
      <c r="UJY1" s="455"/>
      <c r="UJZ1" s="455"/>
      <c r="UKA1" s="455"/>
      <c r="UKB1" s="455"/>
      <c r="UKC1" s="455"/>
      <c r="UKD1" s="455"/>
      <c r="UKE1" s="455"/>
      <c r="UKF1" s="455"/>
      <c r="UKG1" s="455"/>
      <c r="UKH1" s="455"/>
      <c r="UKI1" s="455"/>
      <c r="UKJ1" s="455"/>
      <c r="UKK1" s="455"/>
      <c r="UKL1" s="455"/>
      <c r="UKM1" s="455"/>
      <c r="UKN1" s="455"/>
      <c r="UKO1" s="455"/>
      <c r="UKP1" s="455"/>
      <c r="UKQ1" s="455"/>
      <c r="UKR1" s="455"/>
      <c r="UKS1" s="455"/>
      <c r="UKT1" s="455"/>
      <c r="UKU1" s="455"/>
      <c r="UKV1" s="455"/>
      <c r="UKW1" s="455"/>
      <c r="UKX1" s="455"/>
      <c r="UKY1" s="455"/>
      <c r="UKZ1" s="455"/>
      <c r="ULA1" s="455"/>
      <c r="ULB1" s="455"/>
      <c r="ULC1" s="455"/>
      <c r="ULD1" s="455"/>
      <c r="ULE1" s="455"/>
      <c r="ULF1" s="455"/>
      <c r="ULG1" s="455"/>
      <c r="ULH1" s="455"/>
      <c r="ULI1" s="455"/>
      <c r="ULJ1" s="455"/>
      <c r="ULK1" s="455"/>
      <c r="ULL1" s="455"/>
      <c r="ULM1" s="455"/>
      <c r="ULN1" s="455"/>
      <c r="ULO1" s="455"/>
      <c r="ULP1" s="455"/>
      <c r="ULQ1" s="455"/>
      <c r="ULR1" s="455"/>
      <c r="ULS1" s="455"/>
      <c r="ULT1" s="455"/>
      <c r="ULU1" s="455"/>
      <c r="ULV1" s="455"/>
      <c r="ULW1" s="455"/>
      <c r="ULX1" s="455"/>
      <c r="ULY1" s="455"/>
      <c r="ULZ1" s="455"/>
      <c r="UMA1" s="455"/>
      <c r="UMB1" s="455"/>
      <c r="UMC1" s="455"/>
      <c r="UMD1" s="455"/>
      <c r="UME1" s="455"/>
      <c r="UMF1" s="455"/>
      <c r="UMG1" s="455"/>
      <c r="UMH1" s="455"/>
      <c r="UMI1" s="455"/>
      <c r="UMJ1" s="455"/>
      <c r="UMK1" s="455"/>
      <c r="UML1" s="455"/>
      <c r="UMM1" s="455"/>
      <c r="UMN1" s="455"/>
      <c r="UMO1" s="455"/>
      <c r="UMP1" s="455"/>
      <c r="UMQ1" s="455"/>
      <c r="UMR1" s="455"/>
      <c r="UMS1" s="455"/>
      <c r="UMT1" s="455"/>
      <c r="UMU1" s="455"/>
      <c r="UMV1" s="455"/>
      <c r="UMW1" s="455"/>
      <c r="UMX1" s="455"/>
      <c r="UMY1" s="455"/>
      <c r="UMZ1" s="455"/>
      <c r="UNA1" s="455"/>
      <c r="UNB1" s="455"/>
      <c r="UNC1" s="455"/>
      <c r="UND1" s="455"/>
      <c r="UNE1" s="455"/>
      <c r="UNF1" s="455"/>
      <c r="UNG1" s="455"/>
      <c r="UNH1" s="455"/>
      <c r="UNI1" s="455"/>
      <c r="UNJ1" s="455"/>
      <c r="UNK1" s="455"/>
      <c r="UNL1" s="455"/>
      <c r="UNM1" s="455"/>
      <c r="UNN1" s="455"/>
      <c r="UNO1" s="455"/>
      <c r="UNP1" s="455"/>
      <c r="UNQ1" s="455"/>
      <c r="UNR1" s="455"/>
      <c r="UNS1" s="455"/>
      <c r="UNT1" s="455"/>
      <c r="UNU1" s="455"/>
      <c r="UNV1" s="455"/>
      <c r="UNW1" s="455"/>
      <c r="UNX1" s="455"/>
      <c r="UNY1" s="455"/>
      <c r="UNZ1" s="455"/>
      <c r="UOA1" s="455"/>
      <c r="UOB1" s="455"/>
      <c r="UOC1" s="455"/>
      <c r="UOD1" s="455"/>
      <c r="UOE1" s="455"/>
      <c r="UOF1" s="455"/>
      <c r="UOG1" s="455"/>
      <c r="UOH1" s="455"/>
      <c r="UOI1" s="455"/>
      <c r="UOJ1" s="455"/>
      <c r="UOK1" s="455"/>
      <c r="UOL1" s="455"/>
      <c r="UOM1" s="455"/>
      <c r="UON1" s="455"/>
      <c r="UOO1" s="455"/>
      <c r="UOP1" s="455"/>
      <c r="UOQ1" s="455"/>
      <c r="UOR1" s="455"/>
      <c r="UOS1" s="455"/>
      <c r="UOT1" s="455"/>
      <c r="UOU1" s="455"/>
      <c r="UOV1" s="455"/>
      <c r="UOW1" s="455"/>
      <c r="UOX1" s="455"/>
      <c r="UOY1" s="455"/>
      <c r="UOZ1" s="455"/>
      <c r="UPA1" s="455"/>
      <c r="UPB1" s="455"/>
      <c r="UPC1" s="455"/>
      <c r="UPD1" s="455"/>
      <c r="UPE1" s="455"/>
      <c r="UPF1" s="455"/>
      <c r="UPG1" s="455"/>
      <c r="UPH1" s="455"/>
      <c r="UPI1" s="455"/>
      <c r="UPJ1" s="455"/>
      <c r="UPK1" s="455"/>
      <c r="UPL1" s="455"/>
      <c r="UPM1" s="455"/>
      <c r="UPN1" s="455"/>
      <c r="UPO1" s="455"/>
      <c r="UPP1" s="455"/>
      <c r="UPQ1" s="455"/>
      <c r="UPR1" s="455"/>
      <c r="UPS1" s="455"/>
      <c r="UPT1" s="455"/>
      <c r="UPU1" s="455"/>
      <c r="UPV1" s="455"/>
      <c r="UPW1" s="455"/>
      <c r="UPX1" s="455"/>
      <c r="UPY1" s="455"/>
      <c r="UPZ1" s="455"/>
      <c r="UQA1" s="455"/>
      <c r="UQB1" s="455"/>
      <c r="UQC1" s="455"/>
      <c r="UQD1" s="455"/>
      <c r="UQE1" s="455"/>
      <c r="UQF1" s="455"/>
      <c r="UQG1" s="455"/>
      <c r="UQH1" s="455"/>
      <c r="UQI1" s="455"/>
      <c r="UQJ1" s="455"/>
      <c r="UQK1" s="455"/>
      <c r="UQL1" s="455"/>
      <c r="UQM1" s="455"/>
      <c r="UQN1" s="455"/>
      <c r="UQO1" s="455"/>
      <c r="UQP1" s="455"/>
      <c r="UQQ1" s="455"/>
      <c r="UQR1" s="455"/>
      <c r="UQS1" s="455"/>
      <c r="UQT1" s="455"/>
      <c r="UQU1" s="455"/>
      <c r="UQV1" s="455"/>
      <c r="UQW1" s="455"/>
      <c r="UQX1" s="455"/>
      <c r="UQY1" s="455"/>
      <c r="UQZ1" s="455"/>
      <c r="URA1" s="455"/>
      <c r="URB1" s="455"/>
      <c r="URC1" s="455"/>
      <c r="URD1" s="455"/>
      <c r="URE1" s="455"/>
      <c r="URF1" s="455"/>
      <c r="URG1" s="455"/>
      <c r="URH1" s="455"/>
      <c r="URI1" s="455"/>
      <c r="URJ1" s="455"/>
      <c r="URK1" s="455"/>
      <c r="URL1" s="455"/>
      <c r="URM1" s="455"/>
      <c r="URN1" s="455"/>
      <c r="URO1" s="455"/>
      <c r="URP1" s="455"/>
      <c r="URQ1" s="455"/>
      <c r="URR1" s="455"/>
      <c r="URS1" s="455"/>
      <c r="URT1" s="455"/>
      <c r="URU1" s="455"/>
      <c r="URV1" s="455"/>
      <c r="URW1" s="455"/>
      <c r="URX1" s="455"/>
      <c r="URY1" s="455"/>
      <c r="URZ1" s="455"/>
      <c r="USA1" s="455"/>
      <c r="USB1" s="455"/>
      <c r="USC1" s="455"/>
      <c r="USD1" s="455"/>
      <c r="USE1" s="455"/>
      <c r="USF1" s="455"/>
      <c r="USG1" s="455"/>
      <c r="USH1" s="455"/>
      <c r="USI1" s="455"/>
      <c r="USJ1" s="455"/>
      <c r="USK1" s="455"/>
      <c r="USL1" s="455"/>
      <c r="USM1" s="455"/>
      <c r="USN1" s="455"/>
      <c r="USO1" s="455"/>
      <c r="USP1" s="455"/>
      <c r="USQ1" s="455"/>
      <c r="USR1" s="455"/>
      <c r="USS1" s="455"/>
      <c r="UST1" s="455"/>
      <c r="USU1" s="455"/>
      <c r="USV1" s="455"/>
      <c r="USW1" s="455"/>
      <c r="USX1" s="455"/>
      <c r="USY1" s="455"/>
      <c r="USZ1" s="455"/>
      <c r="UTA1" s="455"/>
      <c r="UTB1" s="455"/>
      <c r="UTC1" s="455"/>
      <c r="UTD1" s="455"/>
      <c r="UTE1" s="455"/>
      <c r="UTF1" s="455"/>
      <c r="UTG1" s="455"/>
      <c r="UTH1" s="455"/>
      <c r="UTI1" s="455"/>
      <c r="UTJ1" s="455"/>
      <c r="UTK1" s="455"/>
      <c r="UTL1" s="455"/>
      <c r="UTM1" s="455"/>
      <c r="UTN1" s="455"/>
      <c r="UTO1" s="455"/>
      <c r="UTP1" s="455"/>
      <c r="UTQ1" s="455"/>
      <c r="UTR1" s="455"/>
      <c r="UTS1" s="455"/>
      <c r="UTT1" s="455"/>
      <c r="UTU1" s="455"/>
      <c r="UTV1" s="455"/>
      <c r="UTW1" s="455"/>
      <c r="UTX1" s="455"/>
      <c r="UTY1" s="455"/>
      <c r="UTZ1" s="455"/>
      <c r="UUA1" s="455"/>
      <c r="UUB1" s="455"/>
      <c r="UUC1" s="455"/>
      <c r="UUD1" s="455"/>
      <c r="UUE1" s="455"/>
      <c r="UUF1" s="455"/>
      <c r="UUG1" s="455"/>
      <c r="UUH1" s="455"/>
      <c r="UUI1" s="455"/>
      <c r="UUJ1" s="455"/>
      <c r="UUK1" s="455"/>
      <c r="UUL1" s="455"/>
      <c r="UUM1" s="455"/>
      <c r="UUN1" s="455"/>
      <c r="UUO1" s="455"/>
      <c r="UUP1" s="455"/>
      <c r="UUQ1" s="455"/>
      <c r="UUR1" s="455"/>
      <c r="UUS1" s="455"/>
      <c r="UUT1" s="455"/>
      <c r="UUU1" s="455"/>
      <c r="UUV1" s="455"/>
      <c r="UUW1" s="455"/>
      <c r="UUX1" s="455"/>
      <c r="UUY1" s="455"/>
      <c r="UUZ1" s="455"/>
      <c r="UVA1" s="455"/>
      <c r="UVB1" s="455"/>
      <c r="UVC1" s="455"/>
      <c r="UVD1" s="455"/>
      <c r="UVE1" s="455"/>
      <c r="UVF1" s="455"/>
      <c r="UVG1" s="455"/>
      <c r="UVH1" s="455"/>
      <c r="UVI1" s="455"/>
      <c r="UVJ1" s="455"/>
      <c r="UVK1" s="455"/>
      <c r="UVL1" s="455"/>
      <c r="UVM1" s="455"/>
      <c r="UVN1" s="455"/>
      <c r="UVO1" s="455"/>
      <c r="UVP1" s="455"/>
      <c r="UVQ1" s="455"/>
      <c r="UVR1" s="455"/>
      <c r="UVS1" s="455"/>
      <c r="UVT1" s="455"/>
      <c r="UVU1" s="455"/>
      <c r="UVV1" s="455"/>
      <c r="UVW1" s="455"/>
      <c r="UVX1" s="455"/>
      <c r="UVY1" s="455"/>
      <c r="UVZ1" s="455"/>
      <c r="UWA1" s="455"/>
      <c r="UWB1" s="455"/>
      <c r="UWC1" s="455"/>
      <c r="UWD1" s="455"/>
      <c r="UWE1" s="455"/>
      <c r="UWF1" s="455"/>
      <c r="UWG1" s="455"/>
      <c r="UWH1" s="455"/>
      <c r="UWI1" s="455"/>
      <c r="UWJ1" s="455"/>
      <c r="UWK1" s="455"/>
      <c r="UWL1" s="455"/>
      <c r="UWM1" s="455"/>
      <c r="UWN1" s="455"/>
      <c r="UWO1" s="455"/>
      <c r="UWP1" s="455"/>
      <c r="UWQ1" s="455"/>
      <c r="UWR1" s="455"/>
      <c r="UWS1" s="455"/>
      <c r="UWT1" s="455"/>
      <c r="UWU1" s="455"/>
      <c r="UWV1" s="455"/>
      <c r="UWW1" s="455"/>
      <c r="UWX1" s="455"/>
      <c r="UWY1" s="455"/>
      <c r="UWZ1" s="455"/>
      <c r="UXA1" s="455"/>
      <c r="UXB1" s="455"/>
      <c r="UXC1" s="455"/>
      <c r="UXD1" s="455"/>
      <c r="UXE1" s="455"/>
      <c r="UXF1" s="455"/>
      <c r="UXG1" s="455"/>
      <c r="UXH1" s="455"/>
      <c r="UXI1" s="455"/>
      <c r="UXJ1" s="455"/>
      <c r="UXK1" s="455"/>
      <c r="UXL1" s="455"/>
      <c r="UXM1" s="455"/>
      <c r="UXN1" s="455"/>
      <c r="UXO1" s="455"/>
      <c r="UXP1" s="455"/>
      <c r="UXQ1" s="455"/>
      <c r="UXR1" s="455"/>
      <c r="UXS1" s="455"/>
      <c r="UXT1" s="455"/>
      <c r="UXU1" s="455"/>
      <c r="UXV1" s="455"/>
      <c r="UXW1" s="455"/>
      <c r="UXX1" s="455"/>
      <c r="UXY1" s="455"/>
      <c r="UXZ1" s="455"/>
      <c r="UYA1" s="455"/>
      <c r="UYB1" s="455"/>
      <c r="UYC1" s="455"/>
      <c r="UYD1" s="455"/>
      <c r="UYE1" s="455"/>
      <c r="UYF1" s="455"/>
      <c r="UYG1" s="455"/>
      <c r="UYH1" s="455"/>
      <c r="UYI1" s="455"/>
      <c r="UYJ1" s="455"/>
      <c r="UYK1" s="455"/>
      <c r="UYL1" s="455"/>
      <c r="UYM1" s="455"/>
      <c r="UYN1" s="455"/>
      <c r="UYO1" s="455"/>
      <c r="UYP1" s="455"/>
      <c r="UYQ1" s="455"/>
      <c r="UYR1" s="455"/>
      <c r="UYS1" s="455"/>
      <c r="UYT1" s="455"/>
      <c r="UYU1" s="455"/>
      <c r="UYV1" s="455"/>
      <c r="UYW1" s="455"/>
      <c r="UYX1" s="455"/>
      <c r="UYY1" s="455"/>
      <c r="UYZ1" s="455"/>
      <c r="UZA1" s="455"/>
      <c r="UZB1" s="455"/>
      <c r="UZC1" s="455"/>
      <c r="UZD1" s="455"/>
      <c r="UZE1" s="455"/>
      <c r="UZF1" s="455"/>
      <c r="UZG1" s="455"/>
      <c r="UZH1" s="455"/>
      <c r="UZI1" s="455"/>
      <c r="UZJ1" s="455"/>
      <c r="UZK1" s="455"/>
      <c r="UZL1" s="455"/>
      <c r="UZM1" s="455"/>
      <c r="UZN1" s="455"/>
      <c r="UZO1" s="455"/>
      <c r="UZP1" s="455"/>
      <c r="UZQ1" s="455"/>
      <c r="UZR1" s="455"/>
      <c r="UZS1" s="455"/>
      <c r="UZT1" s="455"/>
      <c r="UZU1" s="455"/>
      <c r="UZV1" s="455"/>
      <c r="UZW1" s="455"/>
      <c r="UZX1" s="455"/>
      <c r="UZY1" s="455"/>
      <c r="UZZ1" s="455"/>
      <c r="VAA1" s="455"/>
      <c r="VAB1" s="455"/>
      <c r="VAC1" s="455"/>
      <c r="VAD1" s="455"/>
      <c r="VAE1" s="455"/>
      <c r="VAF1" s="455"/>
      <c r="VAG1" s="455"/>
      <c r="VAH1" s="455"/>
      <c r="VAI1" s="455"/>
      <c r="VAJ1" s="455"/>
      <c r="VAK1" s="455"/>
      <c r="VAL1" s="455"/>
      <c r="VAM1" s="455"/>
      <c r="VAN1" s="455"/>
      <c r="VAO1" s="455"/>
      <c r="VAP1" s="455"/>
      <c r="VAQ1" s="455"/>
      <c r="VAR1" s="455"/>
      <c r="VAS1" s="455"/>
      <c r="VAT1" s="455"/>
      <c r="VAU1" s="455"/>
      <c r="VAV1" s="455"/>
      <c r="VAW1" s="455"/>
      <c r="VAX1" s="455"/>
      <c r="VAY1" s="455"/>
      <c r="VAZ1" s="455"/>
      <c r="VBA1" s="455"/>
      <c r="VBB1" s="455"/>
      <c r="VBC1" s="455"/>
      <c r="VBD1" s="455"/>
      <c r="VBE1" s="455"/>
      <c r="VBF1" s="455"/>
      <c r="VBG1" s="455"/>
      <c r="VBH1" s="455"/>
      <c r="VBI1" s="455"/>
      <c r="VBJ1" s="455"/>
      <c r="VBK1" s="455"/>
      <c r="VBL1" s="455"/>
      <c r="VBM1" s="455"/>
      <c r="VBN1" s="455"/>
      <c r="VBO1" s="455"/>
      <c r="VBP1" s="455"/>
      <c r="VBQ1" s="455"/>
      <c r="VBR1" s="455"/>
      <c r="VBS1" s="455"/>
      <c r="VBT1" s="455"/>
      <c r="VBU1" s="455"/>
      <c r="VBV1" s="455"/>
      <c r="VBW1" s="455"/>
      <c r="VBX1" s="455"/>
      <c r="VBY1" s="455"/>
      <c r="VBZ1" s="455"/>
      <c r="VCA1" s="455"/>
      <c r="VCB1" s="455"/>
      <c r="VCC1" s="455"/>
      <c r="VCD1" s="455"/>
      <c r="VCE1" s="455"/>
      <c r="VCF1" s="455"/>
      <c r="VCG1" s="455"/>
      <c r="VCH1" s="455"/>
      <c r="VCI1" s="455"/>
      <c r="VCJ1" s="455"/>
      <c r="VCK1" s="455"/>
      <c r="VCL1" s="455"/>
      <c r="VCM1" s="455"/>
      <c r="VCN1" s="455"/>
      <c r="VCO1" s="455"/>
      <c r="VCP1" s="455"/>
      <c r="VCQ1" s="455"/>
      <c r="VCR1" s="455"/>
      <c r="VCS1" s="455"/>
      <c r="VCT1" s="455"/>
      <c r="VCU1" s="455"/>
      <c r="VCV1" s="455"/>
      <c r="VCW1" s="455"/>
      <c r="VCX1" s="455"/>
      <c r="VCY1" s="455"/>
      <c r="VCZ1" s="455"/>
      <c r="VDA1" s="455"/>
      <c r="VDB1" s="455"/>
      <c r="VDC1" s="455"/>
      <c r="VDD1" s="455"/>
      <c r="VDE1" s="455"/>
      <c r="VDF1" s="455"/>
      <c r="VDG1" s="455"/>
      <c r="VDH1" s="455"/>
      <c r="VDI1" s="455"/>
      <c r="VDJ1" s="455"/>
      <c r="VDK1" s="455"/>
      <c r="VDL1" s="455"/>
      <c r="VDM1" s="455"/>
      <c r="VDN1" s="455"/>
      <c r="VDO1" s="455"/>
      <c r="VDP1" s="455"/>
      <c r="VDQ1" s="455"/>
      <c r="VDR1" s="455"/>
      <c r="VDS1" s="455"/>
      <c r="VDT1" s="455"/>
      <c r="VDU1" s="455"/>
      <c r="VDV1" s="455"/>
      <c r="VDW1" s="455"/>
      <c r="VDX1" s="455"/>
      <c r="VDY1" s="455"/>
      <c r="VDZ1" s="455"/>
      <c r="VEA1" s="455"/>
      <c r="VEB1" s="455"/>
      <c r="VEC1" s="455"/>
      <c r="VED1" s="455"/>
      <c r="VEE1" s="455"/>
      <c r="VEF1" s="455"/>
      <c r="VEG1" s="455"/>
      <c r="VEH1" s="455"/>
      <c r="VEI1" s="455"/>
      <c r="VEJ1" s="455"/>
      <c r="VEK1" s="455"/>
      <c r="VEL1" s="455"/>
      <c r="VEM1" s="455"/>
      <c r="VEN1" s="455"/>
      <c r="VEO1" s="455"/>
      <c r="VEP1" s="455"/>
      <c r="VEQ1" s="455"/>
      <c r="VER1" s="455"/>
      <c r="VES1" s="455"/>
      <c r="VET1" s="455"/>
      <c r="VEU1" s="455"/>
      <c r="VEV1" s="455"/>
      <c r="VEW1" s="455"/>
      <c r="VEX1" s="455"/>
      <c r="VEY1" s="455"/>
      <c r="VEZ1" s="455"/>
      <c r="VFA1" s="455"/>
      <c r="VFB1" s="455"/>
      <c r="VFC1" s="455"/>
      <c r="VFD1" s="455"/>
      <c r="VFE1" s="455"/>
      <c r="VFF1" s="455"/>
      <c r="VFG1" s="455"/>
      <c r="VFH1" s="455"/>
      <c r="VFI1" s="455"/>
      <c r="VFJ1" s="455"/>
      <c r="VFK1" s="455"/>
      <c r="VFL1" s="455"/>
      <c r="VFM1" s="455"/>
      <c r="VFN1" s="455"/>
      <c r="VFO1" s="455"/>
      <c r="VFP1" s="455"/>
      <c r="VFQ1" s="455"/>
      <c r="VFR1" s="455"/>
      <c r="VFS1" s="455"/>
      <c r="VFT1" s="455"/>
      <c r="VFU1" s="455"/>
      <c r="VFV1" s="455"/>
      <c r="VFW1" s="455"/>
      <c r="VFX1" s="455"/>
      <c r="VFY1" s="455"/>
      <c r="VFZ1" s="455"/>
      <c r="VGA1" s="455"/>
      <c r="VGB1" s="455"/>
      <c r="VGC1" s="455"/>
      <c r="VGD1" s="455"/>
      <c r="VGE1" s="455"/>
      <c r="VGF1" s="455"/>
      <c r="VGG1" s="455"/>
      <c r="VGH1" s="455"/>
      <c r="VGI1" s="455"/>
      <c r="VGJ1" s="455"/>
      <c r="VGK1" s="455"/>
      <c r="VGL1" s="455"/>
      <c r="VGM1" s="455"/>
      <c r="VGN1" s="455"/>
      <c r="VGO1" s="455"/>
      <c r="VGP1" s="455"/>
      <c r="VGQ1" s="455"/>
      <c r="VGR1" s="455"/>
      <c r="VGS1" s="455"/>
      <c r="VGT1" s="455"/>
      <c r="VGU1" s="455"/>
      <c r="VGV1" s="455"/>
      <c r="VGW1" s="455"/>
      <c r="VGX1" s="455"/>
      <c r="VGY1" s="455"/>
      <c r="VGZ1" s="455"/>
      <c r="VHA1" s="455"/>
      <c r="VHB1" s="455"/>
      <c r="VHC1" s="455"/>
      <c r="VHD1" s="455"/>
      <c r="VHE1" s="455"/>
      <c r="VHF1" s="455"/>
      <c r="VHG1" s="455"/>
      <c r="VHH1" s="455"/>
      <c r="VHI1" s="455"/>
      <c r="VHJ1" s="455"/>
      <c r="VHK1" s="455"/>
      <c r="VHL1" s="455"/>
      <c r="VHM1" s="455"/>
      <c r="VHN1" s="455"/>
      <c r="VHO1" s="455"/>
      <c r="VHP1" s="455"/>
      <c r="VHQ1" s="455"/>
      <c r="VHR1" s="455"/>
      <c r="VHS1" s="455"/>
      <c r="VHT1" s="455"/>
      <c r="VHU1" s="455"/>
      <c r="VHV1" s="455"/>
      <c r="VHW1" s="455"/>
      <c r="VHX1" s="455"/>
      <c r="VHY1" s="455"/>
      <c r="VHZ1" s="455"/>
      <c r="VIA1" s="455"/>
      <c r="VIB1" s="455"/>
      <c r="VIC1" s="455"/>
      <c r="VID1" s="455"/>
      <c r="VIE1" s="455"/>
      <c r="VIF1" s="455"/>
      <c r="VIG1" s="455"/>
      <c r="VIH1" s="455"/>
      <c r="VII1" s="455"/>
      <c r="VIJ1" s="455"/>
      <c r="VIK1" s="455"/>
      <c r="VIL1" s="455"/>
      <c r="VIM1" s="455"/>
      <c r="VIN1" s="455"/>
      <c r="VIO1" s="455"/>
      <c r="VIP1" s="455"/>
      <c r="VIQ1" s="455"/>
      <c r="VIR1" s="455"/>
      <c r="VIS1" s="455"/>
      <c r="VIT1" s="455"/>
      <c r="VIU1" s="455"/>
      <c r="VIV1" s="455"/>
      <c r="VIW1" s="455"/>
      <c r="VIX1" s="455"/>
      <c r="VIY1" s="455"/>
      <c r="VIZ1" s="455"/>
      <c r="VJA1" s="455"/>
      <c r="VJB1" s="455"/>
      <c r="VJC1" s="455"/>
      <c r="VJD1" s="455"/>
      <c r="VJE1" s="455"/>
      <c r="VJF1" s="455"/>
      <c r="VJG1" s="455"/>
      <c r="VJH1" s="455"/>
      <c r="VJI1" s="455"/>
      <c r="VJJ1" s="455"/>
      <c r="VJK1" s="455"/>
      <c r="VJL1" s="455"/>
      <c r="VJM1" s="455"/>
      <c r="VJN1" s="455"/>
      <c r="VJO1" s="455"/>
      <c r="VJP1" s="455"/>
      <c r="VJQ1" s="455"/>
      <c r="VJR1" s="455"/>
      <c r="VJS1" s="455"/>
      <c r="VJT1" s="455"/>
      <c r="VJU1" s="455"/>
      <c r="VJV1" s="455"/>
      <c r="VJW1" s="455"/>
      <c r="VJX1" s="455"/>
      <c r="VJY1" s="455"/>
      <c r="VJZ1" s="455"/>
      <c r="VKA1" s="455"/>
      <c r="VKB1" s="455"/>
      <c r="VKC1" s="455"/>
      <c r="VKD1" s="455"/>
      <c r="VKE1" s="455"/>
      <c r="VKF1" s="455"/>
      <c r="VKG1" s="455"/>
      <c r="VKH1" s="455"/>
      <c r="VKI1" s="455"/>
      <c r="VKJ1" s="455"/>
      <c r="VKK1" s="455"/>
      <c r="VKL1" s="455"/>
      <c r="VKM1" s="455"/>
      <c r="VKN1" s="455"/>
      <c r="VKO1" s="455"/>
      <c r="VKP1" s="455"/>
      <c r="VKQ1" s="455"/>
      <c r="VKR1" s="455"/>
      <c r="VKS1" s="455"/>
      <c r="VKT1" s="455"/>
      <c r="VKU1" s="455"/>
      <c r="VKV1" s="455"/>
      <c r="VKW1" s="455"/>
      <c r="VKX1" s="455"/>
      <c r="VKY1" s="455"/>
      <c r="VKZ1" s="455"/>
      <c r="VLA1" s="455"/>
      <c r="VLB1" s="455"/>
      <c r="VLC1" s="455"/>
      <c r="VLD1" s="455"/>
      <c r="VLE1" s="455"/>
      <c r="VLF1" s="455"/>
      <c r="VLG1" s="455"/>
      <c r="VLH1" s="455"/>
      <c r="VLI1" s="455"/>
      <c r="VLJ1" s="455"/>
      <c r="VLK1" s="455"/>
      <c r="VLL1" s="455"/>
      <c r="VLM1" s="455"/>
      <c r="VLN1" s="455"/>
      <c r="VLO1" s="455"/>
      <c r="VLP1" s="455"/>
      <c r="VLQ1" s="455"/>
      <c r="VLR1" s="455"/>
      <c r="VLS1" s="455"/>
      <c r="VLT1" s="455"/>
      <c r="VLU1" s="455"/>
      <c r="VLV1" s="455"/>
      <c r="VLW1" s="455"/>
      <c r="VLX1" s="455"/>
      <c r="VLY1" s="455"/>
      <c r="VLZ1" s="455"/>
      <c r="VMA1" s="455"/>
      <c r="VMB1" s="455"/>
      <c r="VMC1" s="455"/>
      <c r="VMD1" s="455"/>
      <c r="VME1" s="455"/>
      <c r="VMF1" s="455"/>
      <c r="VMG1" s="455"/>
      <c r="VMH1" s="455"/>
      <c r="VMI1" s="455"/>
      <c r="VMJ1" s="455"/>
      <c r="VMK1" s="455"/>
      <c r="VML1" s="455"/>
      <c r="VMM1" s="455"/>
      <c r="VMN1" s="455"/>
      <c r="VMO1" s="455"/>
      <c r="VMP1" s="455"/>
      <c r="VMQ1" s="455"/>
      <c r="VMR1" s="455"/>
      <c r="VMS1" s="455"/>
      <c r="VMT1" s="455"/>
      <c r="VMU1" s="455"/>
      <c r="VMV1" s="455"/>
      <c r="VMW1" s="455"/>
      <c r="VMX1" s="455"/>
      <c r="VMY1" s="455"/>
      <c r="VMZ1" s="455"/>
      <c r="VNA1" s="455"/>
      <c r="VNB1" s="455"/>
      <c r="VNC1" s="455"/>
      <c r="VND1" s="455"/>
      <c r="VNE1" s="455"/>
      <c r="VNF1" s="455"/>
      <c r="VNG1" s="455"/>
      <c r="VNH1" s="455"/>
      <c r="VNI1" s="455"/>
      <c r="VNJ1" s="455"/>
      <c r="VNK1" s="455"/>
      <c r="VNL1" s="455"/>
      <c r="VNM1" s="455"/>
      <c r="VNN1" s="455"/>
      <c r="VNO1" s="455"/>
      <c r="VNP1" s="455"/>
      <c r="VNQ1" s="455"/>
      <c r="VNR1" s="455"/>
      <c r="VNS1" s="455"/>
      <c r="VNT1" s="455"/>
      <c r="VNU1" s="455"/>
      <c r="VNV1" s="455"/>
      <c r="VNW1" s="455"/>
      <c r="VNX1" s="455"/>
      <c r="VNY1" s="455"/>
      <c r="VNZ1" s="455"/>
      <c r="VOA1" s="455"/>
      <c r="VOB1" s="455"/>
      <c r="VOC1" s="455"/>
      <c r="VOD1" s="455"/>
      <c r="VOE1" s="455"/>
      <c r="VOF1" s="455"/>
      <c r="VOG1" s="455"/>
      <c r="VOH1" s="455"/>
      <c r="VOI1" s="455"/>
      <c r="VOJ1" s="455"/>
      <c r="VOK1" s="455"/>
      <c r="VOL1" s="455"/>
      <c r="VOM1" s="455"/>
      <c r="VON1" s="455"/>
      <c r="VOO1" s="455"/>
      <c r="VOP1" s="455"/>
      <c r="VOQ1" s="455"/>
      <c r="VOR1" s="455"/>
      <c r="VOS1" s="455"/>
      <c r="VOT1" s="455"/>
      <c r="VOU1" s="455"/>
      <c r="VOV1" s="455"/>
      <c r="VOW1" s="455"/>
      <c r="VOX1" s="455"/>
      <c r="VOY1" s="455"/>
      <c r="VOZ1" s="455"/>
      <c r="VPA1" s="455"/>
      <c r="VPB1" s="455"/>
      <c r="VPC1" s="455"/>
      <c r="VPD1" s="455"/>
      <c r="VPE1" s="455"/>
      <c r="VPF1" s="455"/>
      <c r="VPG1" s="455"/>
      <c r="VPH1" s="455"/>
      <c r="VPI1" s="455"/>
      <c r="VPJ1" s="455"/>
      <c r="VPK1" s="455"/>
      <c r="VPL1" s="455"/>
      <c r="VPM1" s="455"/>
      <c r="VPN1" s="455"/>
      <c r="VPO1" s="455"/>
      <c r="VPP1" s="455"/>
      <c r="VPQ1" s="455"/>
      <c r="VPR1" s="455"/>
      <c r="VPS1" s="455"/>
      <c r="VPT1" s="455"/>
      <c r="VPU1" s="455"/>
      <c r="VPV1" s="455"/>
      <c r="VPW1" s="455"/>
      <c r="VPX1" s="455"/>
      <c r="VPY1" s="455"/>
      <c r="VPZ1" s="455"/>
      <c r="VQA1" s="455"/>
      <c r="VQB1" s="455"/>
      <c r="VQC1" s="455"/>
      <c r="VQD1" s="455"/>
      <c r="VQE1" s="455"/>
      <c r="VQF1" s="455"/>
      <c r="VQG1" s="455"/>
      <c r="VQH1" s="455"/>
      <c r="VQI1" s="455"/>
      <c r="VQJ1" s="455"/>
      <c r="VQK1" s="455"/>
      <c r="VQL1" s="455"/>
      <c r="VQM1" s="455"/>
      <c r="VQN1" s="455"/>
      <c r="VQO1" s="455"/>
      <c r="VQP1" s="455"/>
      <c r="VQQ1" s="455"/>
      <c r="VQR1" s="455"/>
      <c r="VQS1" s="455"/>
      <c r="VQT1" s="455"/>
      <c r="VQU1" s="455"/>
      <c r="VQV1" s="455"/>
      <c r="VQW1" s="455"/>
      <c r="VQX1" s="455"/>
      <c r="VQY1" s="455"/>
      <c r="VQZ1" s="455"/>
      <c r="VRA1" s="455"/>
      <c r="VRB1" s="455"/>
      <c r="VRC1" s="455"/>
      <c r="VRD1" s="455"/>
      <c r="VRE1" s="455"/>
      <c r="VRF1" s="455"/>
      <c r="VRG1" s="455"/>
      <c r="VRH1" s="455"/>
      <c r="VRI1" s="455"/>
      <c r="VRJ1" s="455"/>
      <c r="VRK1" s="455"/>
      <c r="VRL1" s="455"/>
      <c r="VRM1" s="455"/>
      <c r="VRN1" s="455"/>
      <c r="VRO1" s="455"/>
      <c r="VRP1" s="455"/>
      <c r="VRQ1" s="455"/>
      <c r="VRR1" s="455"/>
      <c r="VRS1" s="455"/>
      <c r="VRU1" s="455"/>
      <c r="VRV1" s="455"/>
      <c r="VRW1" s="455"/>
      <c r="VRX1" s="455"/>
      <c r="VRY1" s="455"/>
      <c r="VRZ1" s="455"/>
      <c r="VSA1" s="455"/>
      <c r="VSB1" s="455"/>
      <c r="VSC1" s="455"/>
      <c r="VSD1" s="455"/>
      <c r="VSE1" s="455"/>
      <c r="VSF1" s="455"/>
      <c r="VSG1" s="455"/>
      <c r="VSH1" s="455"/>
      <c r="VSI1" s="455"/>
      <c r="VSJ1" s="455"/>
      <c r="VSK1" s="455"/>
      <c r="VSL1" s="455"/>
      <c r="VSM1" s="455"/>
      <c r="VSN1" s="455"/>
      <c r="VSO1" s="455"/>
      <c r="VSP1" s="455"/>
      <c r="VSQ1" s="455"/>
      <c r="VSR1" s="455"/>
      <c r="VSS1" s="455"/>
      <c r="VST1" s="455"/>
      <c r="VSU1" s="455"/>
      <c r="VSV1" s="455"/>
      <c r="VSW1" s="455"/>
      <c r="VSX1" s="455"/>
      <c r="VSY1" s="455"/>
      <c r="VSZ1" s="455"/>
      <c r="VTA1" s="455"/>
      <c r="VTB1" s="455"/>
      <c r="VTC1" s="455"/>
      <c r="VTD1" s="455"/>
      <c r="VTE1" s="455"/>
      <c r="VTF1" s="455"/>
      <c r="VTG1" s="455"/>
      <c r="VTH1" s="455"/>
      <c r="VTI1" s="455"/>
      <c r="VTJ1" s="455"/>
      <c r="VTK1" s="455"/>
      <c r="VTL1" s="455"/>
      <c r="VTM1" s="455"/>
      <c r="VTN1" s="455"/>
      <c r="VTO1" s="455"/>
      <c r="VTP1" s="455"/>
      <c r="VTQ1" s="455"/>
      <c r="VTR1" s="455"/>
      <c r="VTS1" s="455"/>
      <c r="VTT1" s="455"/>
      <c r="VTU1" s="455"/>
      <c r="VTV1" s="455"/>
      <c r="VTW1" s="455"/>
      <c r="VTX1" s="455"/>
      <c r="VTY1" s="455"/>
      <c r="VTZ1" s="455"/>
      <c r="VUA1" s="455"/>
      <c r="VUB1" s="455"/>
      <c r="VUC1" s="455"/>
      <c r="VUD1" s="455"/>
      <c r="VUE1" s="455"/>
      <c r="VUF1" s="455"/>
      <c r="VUG1" s="455"/>
      <c r="VUH1" s="455"/>
      <c r="VUI1" s="455"/>
      <c r="VUJ1" s="455"/>
      <c r="VUK1" s="455"/>
      <c r="VUL1" s="455"/>
      <c r="VUM1" s="455"/>
      <c r="VUN1" s="455"/>
      <c r="VUO1" s="455"/>
      <c r="VUP1" s="455"/>
      <c r="VUQ1" s="455"/>
      <c r="VUR1" s="455"/>
      <c r="VUS1" s="455"/>
      <c r="VUT1" s="455"/>
      <c r="VUU1" s="455"/>
      <c r="VUV1" s="455"/>
      <c r="VUW1" s="455"/>
      <c r="VUX1" s="455"/>
      <c r="VUY1" s="455"/>
      <c r="VUZ1" s="455"/>
      <c r="VVA1" s="455"/>
      <c r="VVB1" s="455"/>
      <c r="VVC1" s="455"/>
      <c r="VVD1" s="455"/>
      <c r="VVE1" s="455"/>
      <c r="VVF1" s="455"/>
      <c r="VVG1" s="455"/>
      <c r="VVH1" s="455"/>
      <c r="VVI1" s="455"/>
      <c r="VVJ1" s="455"/>
      <c r="VVK1" s="455"/>
      <c r="VVL1" s="455"/>
      <c r="VVM1" s="455"/>
      <c r="VVN1" s="455"/>
      <c r="VVO1" s="455"/>
      <c r="VVP1" s="455"/>
      <c r="VVQ1" s="455"/>
      <c r="VVR1" s="455"/>
      <c r="VVS1" s="455"/>
      <c r="VVT1" s="455"/>
      <c r="VVU1" s="455"/>
      <c r="VVV1" s="455"/>
      <c r="VVW1" s="455"/>
      <c r="VVX1" s="455"/>
      <c r="VVY1" s="455"/>
      <c r="VVZ1" s="455"/>
      <c r="VWA1" s="455"/>
      <c r="VWB1" s="455"/>
      <c r="VWC1" s="455"/>
      <c r="VWD1" s="455"/>
      <c r="VWE1" s="455"/>
      <c r="VWF1" s="455"/>
      <c r="VWG1" s="455"/>
      <c r="VWH1" s="455"/>
      <c r="VWI1" s="455"/>
      <c r="VWJ1" s="455"/>
      <c r="VWK1" s="455"/>
      <c r="VWL1" s="455"/>
      <c r="VWM1" s="455"/>
      <c r="VWN1" s="455"/>
      <c r="VWO1" s="455"/>
      <c r="VWP1" s="455"/>
      <c r="VWQ1" s="455"/>
      <c r="VWR1" s="455"/>
      <c r="VWS1" s="455"/>
      <c r="VWT1" s="455"/>
      <c r="VWU1" s="455"/>
      <c r="VWV1" s="455"/>
      <c r="VWW1" s="455"/>
      <c r="VWX1" s="455"/>
      <c r="VWY1" s="455"/>
      <c r="VWZ1" s="455"/>
      <c r="VXA1" s="455"/>
      <c r="VXB1" s="455"/>
      <c r="VXC1" s="455"/>
      <c r="VXD1" s="455"/>
      <c r="VXE1" s="455"/>
      <c r="VXF1" s="455"/>
      <c r="VXG1" s="455"/>
      <c r="VXH1" s="455"/>
      <c r="VXI1" s="455"/>
      <c r="VXJ1" s="455"/>
      <c r="VXK1" s="455"/>
      <c r="VXL1" s="455"/>
      <c r="VXM1" s="455"/>
      <c r="VXN1" s="455"/>
      <c r="VXO1" s="455"/>
      <c r="VXP1" s="455"/>
      <c r="VXQ1" s="455"/>
      <c r="VXR1" s="455"/>
      <c r="VXS1" s="455"/>
      <c r="VXT1" s="455"/>
      <c r="VXU1" s="455"/>
      <c r="VXV1" s="455"/>
      <c r="VXW1" s="455"/>
      <c r="VXX1" s="455"/>
      <c r="VXY1" s="455"/>
      <c r="VXZ1" s="455"/>
      <c r="VYA1" s="455"/>
      <c r="VYB1" s="455"/>
      <c r="VYC1" s="455"/>
      <c r="VYD1" s="455"/>
      <c r="VYE1" s="455"/>
      <c r="VYF1" s="455"/>
      <c r="VYG1" s="455"/>
      <c r="VYH1" s="455"/>
      <c r="VYI1" s="455"/>
      <c r="VYJ1" s="455"/>
      <c r="VYK1" s="455"/>
      <c r="VYL1" s="455"/>
      <c r="VYM1" s="455"/>
      <c r="VYN1" s="455"/>
      <c r="VYO1" s="455"/>
      <c r="VYP1" s="455"/>
      <c r="VYQ1" s="455"/>
      <c r="VYR1" s="455"/>
      <c r="VYS1" s="455"/>
      <c r="VYT1" s="455"/>
      <c r="VYU1" s="455"/>
      <c r="VYV1" s="455"/>
      <c r="VYW1" s="455"/>
      <c r="VYX1" s="455"/>
      <c r="VYY1" s="455"/>
      <c r="VYZ1" s="455"/>
      <c r="VZA1" s="455"/>
      <c r="VZB1" s="455"/>
      <c r="VZC1" s="455"/>
      <c r="VZD1" s="455"/>
      <c r="VZE1" s="455"/>
      <c r="VZF1" s="455"/>
      <c r="VZG1" s="455"/>
      <c r="VZH1" s="455"/>
      <c r="VZI1" s="455"/>
      <c r="VZJ1" s="455"/>
      <c r="VZK1" s="455"/>
      <c r="VZL1" s="455"/>
      <c r="VZM1" s="455"/>
      <c r="VZN1" s="455"/>
      <c r="VZO1" s="455"/>
      <c r="VZP1" s="455"/>
      <c r="VZQ1" s="455"/>
      <c r="VZR1" s="455"/>
      <c r="VZS1" s="455"/>
      <c r="VZT1" s="455"/>
      <c r="VZU1" s="455"/>
      <c r="VZV1" s="455"/>
      <c r="VZW1" s="455"/>
      <c r="VZX1" s="455"/>
      <c r="VZY1" s="455"/>
      <c r="VZZ1" s="455"/>
      <c r="WAA1" s="455"/>
      <c r="WAB1" s="455"/>
      <c r="WAC1" s="455"/>
      <c r="WAD1" s="455"/>
      <c r="WAE1" s="455"/>
      <c r="WAF1" s="455"/>
      <c r="WAG1" s="455"/>
      <c r="WAH1" s="455"/>
      <c r="WAI1" s="455"/>
      <c r="WAJ1" s="455"/>
      <c r="WAK1" s="455"/>
      <c r="WAL1" s="455"/>
      <c r="WAM1" s="455"/>
      <c r="WAN1" s="455"/>
      <c r="WAO1" s="455"/>
      <c r="WAP1" s="455"/>
      <c r="WAQ1" s="455"/>
      <c r="WAR1" s="455"/>
      <c r="WAS1" s="455"/>
      <c r="WAT1" s="455"/>
      <c r="WAU1" s="455"/>
      <c r="WAV1" s="455"/>
      <c r="WAW1" s="455"/>
      <c r="WAX1" s="455"/>
      <c r="WAY1" s="455"/>
      <c r="WAZ1" s="455"/>
      <c r="WBA1" s="455"/>
      <c r="WBB1" s="455"/>
      <c r="WBC1" s="455"/>
      <c r="WBD1" s="455"/>
      <c r="WBE1" s="455"/>
      <c r="WBF1" s="455"/>
      <c r="WBG1" s="455"/>
      <c r="WBH1" s="455"/>
      <c r="WBI1" s="455"/>
      <c r="WBJ1" s="455"/>
      <c r="WBK1" s="455"/>
      <c r="WBL1" s="455"/>
      <c r="WBM1" s="455"/>
      <c r="WBN1" s="455"/>
      <c r="WBO1" s="455"/>
      <c r="WBP1" s="455"/>
      <c r="WBQ1" s="455"/>
      <c r="WBR1" s="455"/>
      <c r="WBS1" s="455"/>
      <c r="WBT1" s="455"/>
      <c r="WBU1" s="455"/>
      <c r="WBV1" s="455"/>
      <c r="WBW1" s="455"/>
      <c r="WBX1" s="455"/>
      <c r="WBY1" s="455"/>
      <c r="WBZ1" s="455"/>
      <c r="WCA1" s="455"/>
      <c r="WCB1" s="455"/>
      <c r="WCC1" s="455"/>
      <c r="WCD1" s="455"/>
      <c r="WCE1" s="455"/>
      <c r="WCF1" s="455"/>
      <c r="WCG1" s="455"/>
      <c r="WCH1" s="455"/>
      <c r="WCI1" s="455"/>
      <c r="WCJ1" s="455"/>
      <c r="WCK1" s="455"/>
      <c r="WCL1" s="455"/>
      <c r="WCM1" s="455"/>
      <c r="WCN1" s="455"/>
      <c r="WCO1" s="455"/>
      <c r="WCP1" s="455"/>
      <c r="WCQ1" s="455"/>
      <c r="WCR1" s="455"/>
      <c r="WCS1" s="455"/>
      <c r="WCT1" s="455"/>
      <c r="WCU1" s="455"/>
      <c r="WCV1" s="455"/>
      <c r="WCW1" s="455"/>
      <c r="WCX1" s="455"/>
      <c r="WCY1" s="455"/>
      <c r="WCZ1" s="455"/>
      <c r="WDA1" s="455"/>
      <c r="WDB1" s="455"/>
      <c r="WDC1" s="455"/>
      <c r="WDD1" s="455"/>
      <c r="WDE1" s="455"/>
      <c r="WDF1" s="455"/>
      <c r="WDG1" s="455"/>
      <c r="WDH1" s="455"/>
      <c r="WDI1" s="455"/>
      <c r="WDJ1" s="455"/>
      <c r="WDK1" s="455"/>
      <c r="WDL1" s="455"/>
      <c r="WDM1" s="455"/>
      <c r="WDN1" s="455"/>
      <c r="WDO1" s="455"/>
      <c r="WDP1" s="455"/>
      <c r="WDQ1" s="455"/>
      <c r="WDR1" s="455"/>
      <c r="WDS1" s="455"/>
      <c r="WDT1" s="455"/>
      <c r="WDU1" s="455"/>
      <c r="WDV1" s="455"/>
      <c r="WDW1" s="455"/>
      <c r="WDX1" s="455"/>
      <c r="WDY1" s="455"/>
      <c r="WDZ1" s="455"/>
      <c r="WEA1" s="455"/>
      <c r="WEB1" s="455"/>
      <c r="WEC1" s="455"/>
      <c r="WED1" s="455"/>
      <c r="WEE1" s="455"/>
      <c r="WEF1" s="455"/>
      <c r="WEG1" s="455"/>
      <c r="WEH1" s="455"/>
      <c r="WEI1" s="455"/>
      <c r="WEJ1" s="455"/>
      <c r="WEK1" s="455"/>
      <c r="WEL1" s="455"/>
      <c r="WEM1" s="455"/>
      <c r="WEN1" s="455"/>
      <c r="WEO1" s="455"/>
      <c r="WEP1" s="455"/>
      <c r="WEQ1" s="455"/>
      <c r="WER1" s="455"/>
      <c r="WES1" s="455"/>
      <c r="WET1" s="455"/>
      <c r="WEU1" s="455"/>
      <c r="WEV1" s="455"/>
      <c r="WEW1" s="455"/>
      <c r="WEX1" s="455"/>
      <c r="WEY1" s="455"/>
      <c r="WEZ1" s="455"/>
      <c r="WFA1" s="455"/>
      <c r="WFB1" s="455"/>
      <c r="WFC1" s="455"/>
      <c r="WFD1" s="455"/>
      <c r="WFE1" s="455"/>
      <c r="WFF1" s="455"/>
      <c r="WFG1" s="455"/>
      <c r="WFH1" s="455"/>
      <c r="WFI1" s="455"/>
      <c r="WFJ1" s="455"/>
      <c r="WFK1" s="455"/>
      <c r="WFL1" s="455"/>
      <c r="WFM1" s="455"/>
      <c r="WFN1" s="455"/>
      <c r="WFO1" s="455"/>
      <c r="WFP1" s="455"/>
      <c r="WFQ1" s="455"/>
      <c r="WFR1" s="455"/>
      <c r="WFS1" s="455"/>
      <c r="WFT1" s="455"/>
      <c r="WFU1" s="455"/>
      <c r="WFV1" s="455"/>
      <c r="WFW1" s="455"/>
      <c r="WFX1" s="455"/>
      <c r="WFY1" s="455"/>
      <c r="WFZ1" s="455"/>
      <c r="WGA1" s="455"/>
      <c r="WGB1" s="455"/>
      <c r="WGC1" s="455"/>
      <c r="WGD1" s="455"/>
      <c r="WGE1" s="455"/>
      <c r="WGF1" s="455"/>
      <c r="WGG1" s="455"/>
      <c r="WGH1" s="455"/>
      <c r="WGI1" s="455"/>
      <c r="WGJ1" s="455"/>
      <c r="WGK1" s="455"/>
      <c r="WGL1" s="455"/>
      <c r="WGM1" s="455"/>
      <c r="WGN1" s="455"/>
      <c r="WGO1" s="455"/>
      <c r="WGP1" s="455"/>
      <c r="WGQ1" s="455"/>
      <c r="WGR1" s="455"/>
      <c r="WGS1" s="455"/>
      <c r="WGT1" s="455"/>
      <c r="WGU1" s="455"/>
      <c r="WGV1" s="455"/>
      <c r="WGW1" s="455"/>
      <c r="WGX1" s="455"/>
      <c r="WGY1" s="455"/>
      <c r="WGZ1" s="455"/>
      <c r="WHA1" s="455"/>
      <c r="WHB1" s="455"/>
      <c r="WHC1" s="455"/>
      <c r="WHD1" s="455"/>
      <c r="WHE1" s="455"/>
      <c r="WHF1" s="455"/>
      <c r="WHG1" s="455"/>
      <c r="WHH1" s="455"/>
      <c r="WHI1" s="455"/>
      <c r="WHJ1" s="455"/>
      <c r="WHK1" s="455"/>
      <c r="WHL1" s="455"/>
      <c r="WHM1" s="455"/>
      <c r="WHN1" s="455"/>
      <c r="WHO1" s="455"/>
      <c r="WHP1" s="455"/>
      <c r="WHQ1" s="455"/>
      <c r="WHR1" s="455"/>
      <c r="WHS1" s="455"/>
      <c r="WHT1" s="455"/>
      <c r="WHU1" s="455"/>
      <c r="WHV1" s="455"/>
      <c r="WHW1" s="455"/>
      <c r="WHX1" s="455"/>
      <c r="WHY1" s="455"/>
      <c r="WHZ1" s="455"/>
      <c r="WIA1" s="455"/>
      <c r="WIB1" s="455"/>
      <c r="WIC1" s="455"/>
      <c r="WID1" s="455"/>
      <c r="WIE1" s="455"/>
      <c r="WIF1" s="455"/>
      <c r="WIG1" s="455"/>
      <c r="WIH1" s="455"/>
      <c r="WII1" s="455"/>
      <c r="WIJ1" s="455"/>
      <c r="WIK1" s="455"/>
      <c r="WIL1" s="455"/>
      <c r="WIM1" s="455"/>
      <c r="WIN1" s="455"/>
      <c r="WIO1" s="455"/>
      <c r="WIP1" s="455"/>
      <c r="WIQ1" s="455"/>
      <c r="WIR1" s="455"/>
      <c r="WIS1" s="455"/>
      <c r="WIT1" s="455"/>
      <c r="WIU1" s="455"/>
      <c r="WIV1" s="455"/>
      <c r="WIW1" s="455"/>
      <c r="WIX1" s="455"/>
      <c r="WIY1" s="455"/>
      <c r="WIZ1" s="455"/>
      <c r="WJA1" s="455"/>
      <c r="WJB1" s="455"/>
      <c r="WJC1" s="455"/>
      <c r="WJD1" s="455"/>
      <c r="WJE1" s="455"/>
      <c r="WJF1" s="455"/>
      <c r="WJG1" s="455"/>
      <c r="WJH1" s="455"/>
      <c r="WJI1" s="455"/>
      <c r="WJJ1" s="455"/>
      <c r="WJK1" s="455"/>
      <c r="WJL1" s="455"/>
      <c r="WJM1" s="455"/>
      <c r="WJN1" s="455"/>
      <c r="WJO1" s="455"/>
      <c r="WJP1" s="455"/>
      <c r="WJQ1" s="455"/>
      <c r="WJR1" s="455"/>
      <c r="WJS1" s="455"/>
      <c r="WJT1" s="455"/>
      <c r="WJU1" s="455"/>
      <c r="WJV1" s="455"/>
      <c r="WJW1" s="455"/>
      <c r="WJX1" s="455"/>
      <c r="WJY1" s="455"/>
      <c r="WJZ1" s="455"/>
      <c r="WKA1" s="455"/>
      <c r="WKB1" s="455"/>
      <c r="WKC1" s="455"/>
      <c r="WKD1" s="455"/>
      <c r="WKE1" s="455"/>
      <c r="WKF1" s="455"/>
      <c r="WKG1" s="455"/>
      <c r="WKH1" s="455"/>
      <c r="WKI1" s="455"/>
      <c r="WKJ1" s="455"/>
      <c r="WKK1" s="455"/>
      <c r="WKL1" s="455"/>
      <c r="WKM1" s="455"/>
      <c r="WKN1" s="455"/>
      <c r="WKO1" s="455"/>
      <c r="WKP1" s="455"/>
      <c r="WKQ1" s="455"/>
      <c r="WKR1" s="455"/>
      <c r="WKS1" s="455"/>
      <c r="WKT1" s="455"/>
      <c r="WKU1" s="455"/>
      <c r="WKV1" s="455"/>
      <c r="WKW1" s="455"/>
      <c r="WKX1" s="455"/>
      <c r="WKY1" s="455"/>
      <c r="WKZ1" s="455"/>
      <c r="WLA1" s="455"/>
      <c r="WLB1" s="455"/>
      <c r="WLC1" s="455"/>
      <c r="WLD1" s="455"/>
      <c r="WLE1" s="455"/>
      <c r="WLF1" s="455"/>
      <c r="WLG1" s="455"/>
      <c r="WLH1" s="455"/>
      <c r="WLI1" s="455"/>
      <c r="WLJ1" s="455"/>
      <c r="WLK1" s="455"/>
      <c r="WLL1" s="455"/>
      <c r="WLM1" s="455"/>
      <c r="WLN1" s="455"/>
      <c r="WLO1" s="455"/>
      <c r="WLP1" s="455"/>
      <c r="WLQ1" s="455"/>
      <c r="WLR1" s="455"/>
      <c r="WLS1" s="455"/>
      <c r="WLT1" s="455"/>
      <c r="WLU1" s="455"/>
      <c r="WLV1" s="455"/>
      <c r="WLW1" s="455"/>
      <c r="WLX1" s="455"/>
      <c r="WLY1" s="455"/>
      <c r="WLZ1" s="455"/>
      <c r="WMA1" s="455"/>
      <c r="WMB1" s="455"/>
      <c r="WMC1" s="455"/>
      <c r="WMD1" s="455"/>
      <c r="WME1" s="455"/>
      <c r="WMF1" s="455"/>
      <c r="WMG1" s="455"/>
      <c r="WMH1" s="455"/>
      <c r="WMI1" s="455"/>
      <c r="WMJ1" s="455"/>
      <c r="WMK1" s="455"/>
      <c r="WML1" s="455"/>
      <c r="WMM1" s="455"/>
      <c r="WMN1" s="455"/>
      <c r="WMO1" s="455"/>
      <c r="WMP1" s="455"/>
      <c r="WMQ1" s="455"/>
      <c r="WMR1" s="455"/>
      <c r="WMS1" s="455"/>
      <c r="WMT1" s="455"/>
      <c r="WMU1" s="455"/>
      <c r="WMV1" s="455"/>
      <c r="WMW1" s="455"/>
      <c r="WMX1" s="455"/>
      <c r="WMY1" s="455"/>
      <c r="WMZ1" s="455"/>
      <c r="WNA1" s="455"/>
      <c r="WNB1" s="455"/>
      <c r="WNC1" s="455"/>
      <c r="WND1" s="455"/>
      <c r="WNE1" s="455"/>
      <c r="WNF1" s="455"/>
      <c r="WNG1" s="455"/>
      <c r="WNH1" s="455"/>
      <c r="WNI1" s="455"/>
      <c r="WNJ1" s="455"/>
      <c r="WNK1" s="455"/>
      <c r="WNL1" s="455"/>
      <c r="WNM1" s="455"/>
      <c r="WNN1" s="455"/>
      <c r="WNO1" s="455"/>
      <c r="WNP1" s="455"/>
      <c r="WNQ1" s="455"/>
      <c r="WNR1" s="455"/>
      <c r="WNS1" s="455"/>
      <c r="WNT1" s="455"/>
      <c r="WNU1" s="455"/>
      <c r="WNV1" s="455"/>
      <c r="WNW1" s="455"/>
      <c r="WNX1" s="455"/>
      <c r="WNY1" s="455"/>
      <c r="WNZ1" s="455"/>
      <c r="WOA1" s="455"/>
      <c r="WOB1" s="455"/>
      <c r="WOC1" s="455"/>
      <c r="WOD1" s="455"/>
      <c r="WOE1" s="455"/>
      <c r="WOF1" s="455"/>
      <c r="WOG1" s="455"/>
      <c r="WOH1" s="455"/>
      <c r="WOI1" s="455"/>
      <c r="WOJ1" s="455"/>
      <c r="WOK1" s="455"/>
      <c r="WOL1" s="455"/>
      <c r="WOM1" s="455"/>
      <c r="WON1" s="455"/>
      <c r="WOO1" s="455"/>
      <c r="WOP1" s="455"/>
      <c r="WOQ1" s="455"/>
      <c r="WOR1" s="455"/>
      <c r="WOS1" s="455"/>
      <c r="WOT1" s="455"/>
      <c r="WOU1" s="455"/>
      <c r="WOV1" s="455"/>
      <c r="WOW1" s="455"/>
      <c r="WOX1" s="455"/>
      <c r="WOY1" s="455"/>
      <c r="WOZ1" s="455"/>
      <c r="WPA1" s="455"/>
      <c r="WPB1" s="455"/>
      <c r="WPC1" s="455"/>
      <c r="WPD1" s="455"/>
      <c r="WPE1" s="455"/>
      <c r="WPF1" s="455"/>
      <c r="WPG1" s="455"/>
      <c r="WPH1" s="455"/>
      <c r="WPI1" s="455"/>
      <c r="WPJ1" s="455"/>
      <c r="WPK1" s="455"/>
      <c r="WPL1" s="455"/>
      <c r="WPM1" s="455"/>
      <c r="WPN1" s="455"/>
      <c r="WPO1" s="455"/>
      <c r="WPP1" s="455"/>
      <c r="WPQ1" s="455"/>
      <c r="WPR1" s="455"/>
      <c r="WPS1" s="455"/>
      <c r="WPT1" s="455"/>
      <c r="WPU1" s="455"/>
      <c r="WPV1" s="455"/>
      <c r="WPW1" s="455"/>
      <c r="WPX1" s="455"/>
      <c r="WPY1" s="455"/>
      <c r="WPZ1" s="455"/>
      <c r="WQA1" s="455"/>
      <c r="WQB1" s="455"/>
      <c r="WQC1" s="455"/>
      <c r="WQD1" s="455"/>
      <c r="WQE1" s="455"/>
      <c r="WQF1" s="455"/>
      <c r="WQG1" s="455"/>
      <c r="WQH1" s="455"/>
      <c r="WQI1" s="455"/>
      <c r="WQJ1" s="455"/>
      <c r="WQK1" s="455"/>
      <c r="WQL1" s="455"/>
      <c r="WQM1" s="455"/>
      <c r="WQN1" s="455"/>
      <c r="WQO1" s="455"/>
      <c r="WQP1" s="455"/>
      <c r="WQQ1" s="455"/>
      <c r="WQR1" s="455"/>
      <c r="WQS1" s="455"/>
      <c r="WQT1" s="455"/>
      <c r="WQU1" s="455"/>
      <c r="WQV1" s="455"/>
      <c r="WQW1" s="455"/>
      <c r="WQX1" s="455"/>
      <c r="WQY1" s="455"/>
      <c r="WQZ1" s="455"/>
      <c r="WRA1" s="455"/>
      <c r="WRB1" s="455"/>
      <c r="WRC1" s="455"/>
      <c r="WRD1" s="455"/>
      <c r="WRE1" s="455"/>
      <c r="WRF1" s="455"/>
      <c r="WRG1" s="455"/>
      <c r="WRH1" s="455"/>
      <c r="WRI1" s="455"/>
      <c r="WRJ1" s="455"/>
      <c r="WRK1" s="455"/>
      <c r="WRL1" s="455"/>
      <c r="WRM1" s="455"/>
      <c r="WRN1" s="455"/>
      <c r="WRO1" s="455"/>
      <c r="WRP1" s="455"/>
      <c r="WRQ1" s="455"/>
      <c r="WRR1" s="455"/>
      <c r="WRS1" s="455"/>
      <c r="WRT1" s="455"/>
      <c r="WRU1" s="455"/>
      <c r="WRV1" s="455"/>
      <c r="WRW1" s="455"/>
      <c r="WRX1" s="455"/>
      <c r="WRY1" s="455"/>
      <c r="WRZ1" s="455"/>
      <c r="WSA1" s="455"/>
      <c r="WSB1" s="455"/>
      <c r="WSC1" s="455"/>
      <c r="WSD1" s="455"/>
      <c r="WSE1" s="455"/>
      <c r="WSF1" s="455"/>
      <c r="WSG1" s="455"/>
      <c r="WSH1" s="455"/>
      <c r="WSI1" s="455"/>
      <c r="WSJ1" s="455"/>
      <c r="WSK1" s="455"/>
      <c r="WSL1" s="455"/>
      <c r="WSM1" s="455"/>
      <c r="WSN1" s="455"/>
      <c r="WSO1" s="455"/>
      <c r="WSP1" s="455"/>
      <c r="WSQ1" s="455"/>
      <c r="WSR1" s="455"/>
      <c r="WSS1" s="455"/>
      <c r="WST1" s="455"/>
      <c r="WSU1" s="455"/>
      <c r="WSV1" s="455"/>
      <c r="WSW1" s="455"/>
      <c r="WSX1" s="455"/>
      <c r="WSY1" s="455"/>
      <c r="WSZ1" s="455"/>
      <c r="WTA1" s="455"/>
      <c r="WTB1" s="455"/>
      <c r="WTC1" s="455"/>
      <c r="WTD1" s="455"/>
      <c r="WTE1" s="455"/>
      <c r="WTF1" s="455"/>
      <c r="WTG1" s="455"/>
      <c r="WTH1" s="455"/>
      <c r="WTI1" s="455"/>
      <c r="WTJ1" s="455"/>
      <c r="WTK1" s="455"/>
      <c r="WTL1" s="455"/>
      <c r="WTM1" s="455"/>
      <c r="WTN1" s="455"/>
      <c r="WTO1" s="455"/>
      <c r="WTP1" s="455"/>
      <c r="WTQ1" s="455"/>
      <c r="WTR1" s="455"/>
      <c r="WTS1" s="455"/>
      <c r="WTT1" s="455"/>
      <c r="WTU1" s="455"/>
      <c r="WTV1" s="455"/>
      <c r="WTW1" s="455"/>
      <c r="WTX1" s="455"/>
      <c r="WTY1" s="455"/>
      <c r="WTZ1" s="455"/>
      <c r="WUA1" s="455"/>
      <c r="WUB1" s="455"/>
      <c r="WUC1" s="455"/>
      <c r="WUD1" s="455"/>
      <c r="WUE1" s="455"/>
      <c r="WUF1" s="455"/>
      <c r="WUG1" s="455"/>
      <c r="WUH1" s="455"/>
      <c r="WUI1" s="455"/>
      <c r="WUJ1" s="455"/>
      <c r="WUK1" s="455"/>
      <c r="WUL1" s="455"/>
      <c r="WUM1" s="455"/>
      <c r="WUN1" s="455"/>
      <c r="WUO1" s="455"/>
      <c r="WUP1" s="455"/>
      <c r="WUQ1" s="455"/>
      <c r="WUR1" s="455"/>
      <c r="WUS1" s="455"/>
      <c r="WUT1" s="455"/>
      <c r="WUU1" s="455"/>
      <c r="WUV1" s="455"/>
      <c r="WUW1" s="455"/>
      <c r="WUX1" s="455"/>
      <c r="WUY1" s="455"/>
      <c r="WUZ1" s="455"/>
      <c r="WVA1" s="455"/>
      <c r="WVB1" s="455"/>
      <c r="WVC1" s="455"/>
      <c r="WVD1" s="455"/>
      <c r="WVE1" s="455"/>
      <c r="WVF1" s="455"/>
      <c r="WVG1" s="455"/>
      <c r="WVH1" s="455"/>
      <c r="WVI1" s="455"/>
      <c r="WVJ1" s="455"/>
      <c r="WVK1" s="455"/>
      <c r="WVL1" s="455"/>
      <c r="WVM1" s="455"/>
      <c r="WVN1" s="455"/>
      <c r="WVO1" s="455"/>
      <c r="WVP1" s="455"/>
      <c r="WVQ1" s="455"/>
      <c r="WVR1" s="455"/>
      <c r="WVS1" s="455"/>
      <c r="WVT1" s="455"/>
      <c r="WVU1" s="455"/>
      <c r="WVV1" s="455"/>
      <c r="WVW1" s="455"/>
      <c r="WVX1" s="455"/>
      <c r="WVY1" s="455"/>
      <c r="WVZ1" s="455"/>
      <c r="WWA1" s="455"/>
      <c r="WWB1" s="455"/>
      <c r="WWC1" s="455"/>
      <c r="WWD1" s="455"/>
      <c r="WWE1" s="455"/>
      <c r="WWF1" s="455"/>
      <c r="WWG1" s="455"/>
      <c r="WWH1" s="455"/>
      <c r="WWI1" s="455"/>
      <c r="WWJ1" s="455"/>
      <c r="WWK1" s="455"/>
      <c r="WWL1" s="455"/>
      <c r="WWM1" s="455"/>
      <c r="WWN1" s="455"/>
      <c r="WWO1" s="455"/>
      <c r="WWP1" s="455"/>
      <c r="WWQ1" s="455"/>
      <c r="WWR1" s="455"/>
      <c r="WWS1" s="455"/>
      <c r="WWT1" s="455"/>
      <c r="WWU1" s="455"/>
      <c r="WWV1" s="455"/>
      <c r="WWW1" s="455"/>
      <c r="WWX1" s="455"/>
      <c r="WWY1" s="455"/>
      <c r="WWZ1" s="455"/>
      <c r="WXA1" s="455"/>
      <c r="WXB1" s="455"/>
      <c r="WXC1" s="455"/>
      <c r="WXD1" s="455"/>
      <c r="WXE1" s="455"/>
      <c r="WXF1" s="455"/>
      <c r="WXG1" s="455"/>
      <c r="WXH1" s="455"/>
      <c r="WXI1" s="455"/>
      <c r="WXJ1" s="455"/>
      <c r="WXK1" s="455"/>
      <c r="WXL1" s="455"/>
      <c r="WXM1" s="455"/>
      <c r="WXN1" s="455"/>
      <c r="WXO1" s="455"/>
      <c r="WXP1" s="455"/>
      <c r="WXQ1" s="455"/>
      <c r="WXR1" s="455"/>
      <c r="WXS1" s="455"/>
      <c r="WXT1" s="455"/>
      <c r="WXU1" s="455"/>
      <c r="WXV1" s="455"/>
      <c r="WXW1" s="455"/>
      <c r="WXX1" s="455"/>
      <c r="WXY1" s="455"/>
      <c r="WXZ1" s="455"/>
      <c r="WYA1" s="455"/>
      <c r="WYB1" s="455"/>
      <c r="WYC1" s="455"/>
      <c r="WYD1" s="455"/>
      <c r="WYE1" s="455"/>
      <c r="WYF1" s="455"/>
      <c r="WYG1" s="455"/>
      <c r="WYH1" s="455"/>
      <c r="WYI1" s="455"/>
      <c r="WYJ1" s="455"/>
      <c r="WYK1" s="455"/>
      <c r="WYL1" s="455"/>
      <c r="WYM1" s="455"/>
      <c r="WYN1" s="455"/>
      <c r="WYO1" s="455"/>
      <c r="WYP1" s="455"/>
      <c r="WYQ1" s="455"/>
      <c r="WYR1" s="455"/>
      <c r="WYS1" s="455"/>
      <c r="WYT1" s="455"/>
      <c r="WYU1" s="455"/>
      <c r="WYV1" s="455"/>
      <c r="WYW1" s="455"/>
      <c r="WYX1" s="455"/>
      <c r="WYY1" s="455"/>
      <c r="WYZ1" s="455"/>
      <c r="WZA1" s="455"/>
      <c r="WZB1" s="455"/>
      <c r="WZC1" s="455"/>
      <c r="WZD1" s="455"/>
      <c r="WZE1" s="455"/>
      <c r="WZF1" s="455"/>
      <c r="WZG1" s="455"/>
      <c r="WZH1" s="455"/>
      <c r="WZI1" s="455"/>
      <c r="WZJ1" s="455"/>
      <c r="WZK1" s="455"/>
      <c r="WZL1" s="455"/>
      <c r="WZM1" s="455"/>
      <c r="WZN1" s="455"/>
      <c r="WZO1" s="455"/>
      <c r="WZP1" s="455"/>
      <c r="WZQ1" s="455"/>
      <c r="WZR1" s="455"/>
      <c r="WZS1" s="455"/>
      <c r="WZT1" s="455"/>
      <c r="WZU1" s="455"/>
      <c r="WZV1" s="455"/>
      <c r="WZW1" s="455"/>
      <c r="WZX1" s="455"/>
      <c r="WZY1" s="455"/>
      <c r="WZZ1" s="455"/>
      <c r="XAA1" s="455"/>
      <c r="XAB1" s="455"/>
      <c r="XAC1" s="455"/>
      <c r="XAD1" s="455"/>
      <c r="XAE1" s="455"/>
      <c r="XAF1" s="455"/>
      <c r="XAG1" s="455"/>
      <c r="XAH1" s="455"/>
      <c r="XAI1" s="455"/>
      <c r="XAJ1" s="455"/>
      <c r="XAK1" s="455"/>
      <c r="XAL1" s="455"/>
      <c r="XAM1" s="455"/>
      <c r="XAN1" s="455"/>
      <c r="XAO1" s="455"/>
      <c r="XAP1" s="455"/>
      <c r="XAQ1" s="455"/>
      <c r="XAR1" s="455"/>
      <c r="XAS1" s="455"/>
      <c r="XAT1" s="455"/>
      <c r="XAU1" s="455"/>
      <c r="XAV1" s="455"/>
      <c r="XAW1" s="455"/>
      <c r="XAX1" s="455"/>
      <c r="XAY1" s="455"/>
      <c r="XAZ1" s="455"/>
      <c r="XBA1" s="455"/>
      <c r="XBB1" s="455"/>
      <c r="XBC1" s="455"/>
      <c r="XBD1" s="455"/>
      <c r="XBE1" s="455"/>
      <c r="XBF1" s="455"/>
      <c r="XBG1" s="455"/>
      <c r="XBH1" s="455"/>
      <c r="XBI1" s="455"/>
      <c r="XBJ1" s="455"/>
      <c r="XBK1" s="455"/>
      <c r="XBL1" s="455"/>
      <c r="XBM1" s="455"/>
      <c r="XBN1" s="455"/>
      <c r="XBO1" s="455"/>
      <c r="XBP1" s="455"/>
      <c r="XBQ1" s="455"/>
      <c r="XBR1" s="455"/>
      <c r="XBS1" s="455"/>
      <c r="XBT1" s="455"/>
      <c r="XBU1" s="455"/>
      <c r="XBV1" s="455"/>
      <c r="XBW1" s="455"/>
      <c r="XBX1" s="455"/>
      <c r="XBY1" s="455"/>
      <c r="XBZ1" s="455"/>
      <c r="XCA1" s="455"/>
      <c r="XCB1" s="455"/>
      <c r="XCC1" s="455"/>
      <c r="XCD1" s="455"/>
      <c r="XCE1" s="455"/>
      <c r="XCF1" s="455"/>
      <c r="XCG1" s="455"/>
      <c r="XCH1" s="455"/>
      <c r="XCI1" s="455"/>
      <c r="XCJ1" s="455"/>
      <c r="XCK1" s="455"/>
      <c r="XCL1" s="455"/>
      <c r="XCM1" s="455"/>
      <c r="XCN1" s="455"/>
      <c r="XCO1" s="455"/>
      <c r="XCP1" s="455"/>
      <c r="XCQ1" s="455"/>
      <c r="XCR1" s="455"/>
      <c r="XCS1" s="455"/>
      <c r="XCT1" s="455"/>
      <c r="XCU1" s="455"/>
      <c r="XCV1" s="455"/>
      <c r="XCW1" s="455"/>
      <c r="XCX1" s="455"/>
      <c r="XCY1" s="455"/>
      <c r="XCZ1" s="455"/>
      <c r="XDA1" s="455"/>
      <c r="XDB1" s="455"/>
      <c r="XDC1" s="455"/>
      <c r="XDD1" s="455"/>
      <c r="XDE1" s="455"/>
      <c r="XDF1" s="455"/>
      <c r="XDG1" s="455"/>
      <c r="XDH1" s="455"/>
      <c r="XDI1" s="455"/>
      <c r="XDJ1" s="455"/>
      <c r="XDK1" s="455"/>
      <c r="XDL1" s="455"/>
      <c r="XDM1" s="455"/>
      <c r="XDN1" s="455"/>
      <c r="XDO1" s="455"/>
      <c r="XDP1" s="455"/>
      <c r="XDQ1" s="455"/>
      <c r="XDR1" s="455"/>
      <c r="XDS1" s="455"/>
      <c r="XDT1" s="455"/>
      <c r="XDU1" s="455"/>
      <c r="XDV1" s="455"/>
      <c r="XDW1" s="455"/>
      <c r="XDX1" s="455"/>
      <c r="XDY1" s="455"/>
      <c r="XDZ1" s="455"/>
      <c r="XEA1" s="455"/>
      <c r="XEB1" s="455"/>
      <c r="XEC1" s="455"/>
      <c r="XED1" s="455"/>
      <c r="XEE1" s="455"/>
      <c r="XEF1" s="455"/>
      <c r="XEG1" s="455"/>
      <c r="XEH1" s="455"/>
      <c r="XEI1" s="455"/>
      <c r="XEJ1" s="455"/>
      <c r="XEK1" s="455"/>
      <c r="XEL1" s="455"/>
      <c r="XEM1" s="455"/>
      <c r="XEN1" s="455"/>
      <c r="XEO1" s="455"/>
      <c r="XEP1" s="455"/>
      <c r="XEQ1" s="455"/>
      <c r="XER1" s="455"/>
      <c r="XES1" s="455"/>
      <c r="XET1" s="455"/>
      <c r="XEU1" s="455"/>
      <c r="XEV1" s="455"/>
      <c r="XEW1" s="455"/>
      <c r="XEX1" s="455"/>
      <c r="XEY1" s="455"/>
      <c r="XEZ1" s="455"/>
      <c r="XFA1" s="455"/>
      <c r="XFB1" s="455"/>
      <c r="XFC1" s="455"/>
    </row>
    <row r="2" spans="1:1023 1025:2047 2049:3071 3073:4095 4097:5119 5121:6143 6145:7167 7169:8191 8193:9215 9217:10239 10241:11263 11265:12287 12289:13311 13313:14335 14337:15359 15361:16383">
      <c r="A2" s="455"/>
      <c r="B2" s="455"/>
      <c r="D2" s="455"/>
      <c r="E2" s="455"/>
      <c r="F2" s="455"/>
      <c r="G2" s="455"/>
      <c r="H2" s="455"/>
      <c r="I2" s="455"/>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c r="BT2" s="455"/>
      <c r="BU2" s="455"/>
      <c r="BV2" s="455"/>
      <c r="BW2" s="455"/>
      <c r="BX2" s="455"/>
      <c r="BY2" s="455"/>
      <c r="BZ2" s="455"/>
      <c r="CA2" s="455"/>
      <c r="CB2" s="455"/>
      <c r="CC2" s="455"/>
      <c r="CD2" s="455"/>
      <c r="CE2" s="455"/>
      <c r="CF2" s="455"/>
      <c r="CG2" s="455"/>
      <c r="CH2" s="455"/>
      <c r="CI2" s="455"/>
      <c r="CJ2" s="455"/>
      <c r="CK2" s="455"/>
      <c r="CL2" s="455"/>
      <c r="CM2" s="455"/>
      <c r="CN2" s="455"/>
      <c r="CO2" s="455"/>
      <c r="CP2" s="455"/>
      <c r="CQ2" s="455"/>
      <c r="CR2" s="455"/>
      <c r="CS2" s="455"/>
      <c r="CT2" s="455"/>
      <c r="CU2" s="455"/>
      <c r="CV2" s="455"/>
      <c r="CW2" s="455"/>
      <c r="CX2" s="455"/>
      <c r="CY2" s="455"/>
      <c r="CZ2" s="455"/>
      <c r="DA2" s="455"/>
      <c r="DB2" s="455"/>
      <c r="DC2" s="455"/>
      <c r="DD2" s="455"/>
      <c r="DE2" s="455"/>
      <c r="DF2" s="455"/>
      <c r="DG2" s="455"/>
      <c r="DH2" s="455"/>
      <c r="DI2" s="455"/>
      <c r="DJ2" s="455"/>
      <c r="DK2" s="455"/>
      <c r="DL2" s="455"/>
      <c r="DM2" s="455"/>
      <c r="DN2" s="455"/>
      <c r="DO2" s="455"/>
      <c r="DP2" s="455"/>
      <c r="DQ2" s="455"/>
      <c r="DR2" s="455"/>
      <c r="DS2" s="455"/>
      <c r="DT2" s="455"/>
      <c r="DU2" s="455"/>
      <c r="DV2" s="455"/>
      <c r="DW2" s="455"/>
      <c r="DX2" s="455"/>
      <c r="DY2" s="455"/>
      <c r="DZ2" s="455"/>
      <c r="EA2" s="455"/>
      <c r="EB2" s="455"/>
      <c r="EC2" s="455"/>
      <c r="ED2" s="455"/>
      <c r="EE2" s="455"/>
      <c r="EF2" s="455"/>
      <c r="EG2" s="455"/>
      <c r="EH2" s="455"/>
      <c r="EI2" s="455"/>
      <c r="EJ2" s="455"/>
      <c r="EK2" s="455"/>
      <c r="EL2" s="455"/>
      <c r="EM2" s="455"/>
      <c r="EN2" s="455"/>
      <c r="EO2" s="455"/>
      <c r="EP2" s="455"/>
      <c r="EQ2" s="455"/>
      <c r="ER2" s="455"/>
      <c r="ES2" s="455"/>
      <c r="ET2" s="455"/>
      <c r="EU2" s="455"/>
      <c r="EV2" s="455"/>
      <c r="EW2" s="455"/>
      <c r="EX2" s="455"/>
      <c r="EY2" s="455"/>
      <c r="EZ2" s="455"/>
      <c r="FA2" s="455"/>
      <c r="FB2" s="455"/>
      <c r="FC2" s="455"/>
      <c r="FD2" s="455"/>
      <c r="FE2" s="455"/>
      <c r="FF2" s="455"/>
      <c r="FG2" s="455"/>
      <c r="FH2" s="455"/>
      <c r="FI2" s="455"/>
      <c r="FJ2" s="455"/>
      <c r="FK2" s="455"/>
      <c r="FL2" s="455"/>
      <c r="FM2" s="455"/>
      <c r="FN2" s="455"/>
      <c r="FO2" s="455"/>
      <c r="FP2" s="455"/>
      <c r="FQ2" s="455"/>
      <c r="FR2" s="455"/>
      <c r="FS2" s="455"/>
      <c r="FT2" s="455"/>
      <c r="FU2" s="455"/>
      <c r="FV2" s="455"/>
      <c r="FW2" s="455"/>
      <c r="FX2" s="455"/>
      <c r="FY2" s="455"/>
      <c r="FZ2" s="455"/>
      <c r="GA2" s="455"/>
      <c r="GB2" s="455"/>
      <c r="GC2" s="455"/>
      <c r="GD2" s="455"/>
      <c r="GE2" s="455"/>
      <c r="GF2" s="455"/>
      <c r="GG2" s="455"/>
      <c r="GH2" s="455"/>
      <c r="GI2" s="455"/>
      <c r="GJ2" s="455"/>
      <c r="GK2" s="455"/>
      <c r="GL2" s="455"/>
      <c r="GM2" s="455"/>
      <c r="GN2" s="455"/>
      <c r="GO2" s="455"/>
      <c r="GP2" s="455"/>
      <c r="GQ2" s="455"/>
      <c r="GR2" s="455"/>
      <c r="GS2" s="455"/>
      <c r="GT2" s="455"/>
      <c r="GU2" s="455"/>
      <c r="GV2" s="455"/>
      <c r="GW2" s="455"/>
      <c r="GX2" s="455"/>
      <c r="GY2" s="455"/>
      <c r="GZ2" s="455"/>
      <c r="HA2" s="455"/>
      <c r="HB2" s="455"/>
      <c r="HC2" s="455"/>
      <c r="HD2" s="455"/>
      <c r="HE2" s="455"/>
      <c r="HF2" s="455"/>
      <c r="HG2" s="455"/>
      <c r="HH2" s="455"/>
      <c r="HI2" s="455"/>
      <c r="HJ2" s="455"/>
      <c r="HK2" s="455"/>
      <c r="HL2" s="455"/>
      <c r="HM2" s="455"/>
      <c r="HN2" s="455"/>
      <c r="HO2" s="455"/>
      <c r="HP2" s="455"/>
      <c r="HQ2" s="455"/>
      <c r="HR2" s="455"/>
      <c r="HS2" s="455"/>
      <c r="HT2" s="455"/>
      <c r="HU2" s="455"/>
      <c r="HV2" s="455"/>
      <c r="HW2" s="455"/>
      <c r="HX2" s="455"/>
      <c r="HY2" s="455"/>
      <c r="HZ2" s="455"/>
      <c r="IA2" s="455"/>
      <c r="IB2" s="455"/>
      <c r="IC2" s="455"/>
      <c r="ID2" s="455"/>
      <c r="IE2" s="455"/>
      <c r="IF2" s="455"/>
      <c r="IG2" s="455"/>
      <c r="IH2" s="455"/>
      <c r="II2" s="455"/>
      <c r="IJ2" s="455"/>
      <c r="IK2" s="455"/>
      <c r="IL2" s="455"/>
      <c r="IM2" s="455"/>
      <c r="IN2" s="455"/>
      <c r="IO2" s="455"/>
      <c r="IP2" s="455"/>
      <c r="IQ2" s="455"/>
      <c r="IR2" s="455"/>
      <c r="IS2" s="455"/>
      <c r="IT2" s="455"/>
      <c r="IU2" s="455"/>
      <c r="IV2" s="455"/>
      <c r="IW2" s="455"/>
      <c r="IX2" s="455"/>
      <c r="IY2" s="455"/>
      <c r="IZ2" s="455"/>
      <c r="JA2" s="455"/>
      <c r="JB2" s="455"/>
      <c r="JC2" s="455"/>
      <c r="JD2" s="455"/>
      <c r="JE2" s="455"/>
      <c r="JF2" s="455"/>
      <c r="JG2" s="455"/>
      <c r="JH2" s="455"/>
      <c r="JI2" s="455"/>
      <c r="JJ2" s="455"/>
      <c r="JK2" s="455"/>
      <c r="JL2" s="455"/>
      <c r="JM2" s="455"/>
      <c r="JN2" s="455"/>
      <c r="JO2" s="455"/>
      <c r="JP2" s="455"/>
      <c r="JQ2" s="455"/>
      <c r="JR2" s="455"/>
      <c r="JS2" s="455"/>
      <c r="JT2" s="455"/>
      <c r="JU2" s="455"/>
      <c r="JV2" s="455"/>
      <c r="JW2" s="455"/>
      <c r="JX2" s="455"/>
      <c r="JY2" s="455"/>
      <c r="JZ2" s="455"/>
      <c r="KA2" s="455"/>
      <c r="KB2" s="455"/>
      <c r="KC2" s="455"/>
      <c r="KD2" s="455"/>
      <c r="KE2" s="455"/>
      <c r="KF2" s="455"/>
      <c r="KG2" s="455"/>
      <c r="KH2" s="455"/>
      <c r="KI2" s="455"/>
      <c r="KJ2" s="455"/>
      <c r="KK2" s="455"/>
      <c r="KL2" s="455"/>
      <c r="KM2" s="455"/>
      <c r="KN2" s="455"/>
      <c r="KO2" s="455"/>
      <c r="KP2" s="455"/>
      <c r="KQ2" s="455"/>
      <c r="KR2" s="455"/>
      <c r="KS2" s="455"/>
      <c r="KT2" s="455"/>
      <c r="KU2" s="455"/>
      <c r="KV2" s="455"/>
      <c r="KW2" s="455"/>
      <c r="KX2" s="455"/>
      <c r="KY2" s="455"/>
      <c r="KZ2" s="455"/>
      <c r="LA2" s="455"/>
      <c r="LB2" s="455"/>
      <c r="LC2" s="455"/>
      <c r="LD2" s="455"/>
      <c r="LE2" s="455"/>
      <c r="LF2" s="455"/>
      <c r="LG2" s="455"/>
      <c r="LH2" s="455"/>
      <c r="LI2" s="455"/>
      <c r="LJ2" s="455"/>
      <c r="LK2" s="455"/>
      <c r="LL2" s="455"/>
      <c r="LM2" s="455"/>
      <c r="LN2" s="455"/>
      <c r="LO2" s="455"/>
      <c r="LP2" s="455"/>
      <c r="LQ2" s="455"/>
      <c r="LR2" s="455"/>
      <c r="LS2" s="455"/>
      <c r="LT2" s="455"/>
      <c r="LU2" s="455"/>
      <c r="LV2" s="455"/>
      <c r="LW2" s="455"/>
      <c r="LX2" s="455"/>
      <c r="LY2" s="455"/>
      <c r="LZ2" s="455"/>
      <c r="MA2" s="455"/>
      <c r="MB2" s="455"/>
      <c r="MC2" s="455"/>
      <c r="MD2" s="455"/>
      <c r="ME2" s="455"/>
      <c r="MF2" s="455"/>
      <c r="MG2" s="455"/>
      <c r="MH2" s="455"/>
      <c r="MI2" s="455"/>
      <c r="MJ2" s="455"/>
      <c r="MK2" s="455"/>
      <c r="ML2" s="455"/>
      <c r="MM2" s="455"/>
      <c r="MN2" s="455"/>
      <c r="MO2" s="455"/>
      <c r="MP2" s="455"/>
      <c r="MQ2" s="455"/>
      <c r="MR2" s="455"/>
      <c r="MS2" s="455"/>
      <c r="MT2" s="455"/>
      <c r="MU2" s="455"/>
      <c r="MV2" s="455"/>
      <c r="MW2" s="455"/>
      <c r="MX2" s="455"/>
      <c r="MY2" s="455"/>
      <c r="MZ2" s="455"/>
      <c r="NA2" s="455"/>
      <c r="NB2" s="455"/>
      <c r="NC2" s="455"/>
      <c r="ND2" s="455"/>
      <c r="NE2" s="455"/>
      <c r="NF2" s="455"/>
      <c r="NG2" s="455"/>
      <c r="NH2" s="455"/>
      <c r="NI2" s="455"/>
      <c r="NJ2" s="455"/>
      <c r="NK2" s="455"/>
      <c r="NL2" s="455"/>
      <c r="NM2" s="455"/>
      <c r="NN2" s="455"/>
      <c r="NO2" s="455"/>
      <c r="NP2" s="455"/>
      <c r="NQ2" s="455"/>
      <c r="NR2" s="455"/>
      <c r="NS2" s="455"/>
      <c r="NT2" s="455"/>
      <c r="NU2" s="455"/>
      <c r="NV2" s="455"/>
      <c r="NW2" s="455"/>
      <c r="NX2" s="455"/>
      <c r="NY2" s="455"/>
      <c r="NZ2" s="455"/>
      <c r="OA2" s="455"/>
      <c r="OB2" s="455"/>
      <c r="OC2" s="455"/>
      <c r="OD2" s="455"/>
      <c r="OE2" s="455"/>
      <c r="OF2" s="455"/>
      <c r="OG2" s="455"/>
      <c r="OH2" s="455"/>
      <c r="OI2" s="455"/>
      <c r="OJ2" s="455"/>
      <c r="OK2" s="455"/>
      <c r="OL2" s="455"/>
      <c r="OM2" s="455"/>
      <c r="ON2" s="455"/>
      <c r="OO2" s="455"/>
      <c r="OP2" s="455"/>
      <c r="OQ2" s="455"/>
      <c r="OR2" s="455"/>
      <c r="OS2" s="455"/>
      <c r="OT2" s="455"/>
      <c r="OU2" s="455"/>
      <c r="OV2" s="455"/>
      <c r="OW2" s="455"/>
      <c r="OX2" s="455"/>
      <c r="OY2" s="455"/>
      <c r="OZ2" s="455"/>
      <c r="PA2" s="455"/>
      <c r="PB2" s="455"/>
      <c r="PC2" s="455"/>
      <c r="PD2" s="455"/>
      <c r="PE2" s="455"/>
      <c r="PF2" s="455"/>
      <c r="PG2" s="455"/>
      <c r="PH2" s="455"/>
      <c r="PI2" s="455"/>
      <c r="PJ2" s="455"/>
      <c r="PK2" s="455"/>
      <c r="PL2" s="455"/>
      <c r="PM2" s="455"/>
      <c r="PN2" s="455"/>
      <c r="PO2" s="455"/>
      <c r="PP2" s="455"/>
      <c r="PQ2" s="455"/>
      <c r="PR2" s="455"/>
      <c r="PS2" s="455"/>
      <c r="PT2" s="455"/>
      <c r="PU2" s="455"/>
      <c r="PV2" s="455"/>
      <c r="PW2" s="455"/>
      <c r="PX2" s="455"/>
      <c r="PY2" s="455"/>
      <c r="PZ2" s="455"/>
      <c r="QA2" s="455"/>
      <c r="QB2" s="455"/>
      <c r="QC2" s="455"/>
      <c r="QD2" s="455"/>
      <c r="QE2" s="455"/>
      <c r="QF2" s="455"/>
      <c r="QG2" s="455"/>
      <c r="QH2" s="455"/>
      <c r="QI2" s="455"/>
      <c r="QJ2" s="455"/>
      <c r="QK2" s="455"/>
      <c r="QL2" s="455"/>
      <c r="QM2" s="455"/>
      <c r="QN2" s="455"/>
      <c r="QO2" s="455"/>
      <c r="QP2" s="455"/>
      <c r="QQ2" s="455"/>
      <c r="QR2" s="455"/>
      <c r="QS2" s="455"/>
      <c r="QT2" s="455"/>
      <c r="QU2" s="455"/>
      <c r="QV2" s="455"/>
      <c r="QW2" s="455"/>
      <c r="QX2" s="455"/>
      <c r="QY2" s="455"/>
      <c r="QZ2" s="455"/>
      <c r="RA2" s="455"/>
      <c r="RB2" s="455"/>
      <c r="RC2" s="455"/>
      <c r="RD2" s="455"/>
      <c r="RE2" s="455"/>
      <c r="RF2" s="455"/>
      <c r="RG2" s="455"/>
      <c r="RH2" s="455"/>
      <c r="RI2" s="455"/>
      <c r="RJ2" s="455"/>
      <c r="RK2" s="455"/>
      <c r="RL2" s="455"/>
      <c r="RM2" s="455"/>
      <c r="RN2" s="455"/>
      <c r="RO2" s="455"/>
      <c r="RP2" s="455"/>
      <c r="RQ2" s="455"/>
      <c r="RR2" s="455"/>
      <c r="RS2" s="455"/>
      <c r="RT2" s="455"/>
      <c r="RU2" s="455"/>
      <c r="RV2" s="455"/>
      <c r="RW2" s="455"/>
      <c r="RX2" s="455"/>
      <c r="RY2" s="455"/>
      <c r="RZ2" s="455"/>
      <c r="SA2" s="455"/>
      <c r="SB2" s="455"/>
      <c r="SC2" s="455"/>
      <c r="SD2" s="455"/>
      <c r="SE2" s="455"/>
      <c r="SF2" s="455"/>
      <c r="SG2" s="455"/>
      <c r="SH2" s="455"/>
      <c r="SI2" s="455"/>
      <c r="SJ2" s="455"/>
      <c r="SK2" s="455"/>
      <c r="SL2" s="455"/>
      <c r="SM2" s="455"/>
      <c r="SN2" s="455"/>
      <c r="SO2" s="455"/>
      <c r="SP2" s="455"/>
      <c r="SQ2" s="455"/>
      <c r="SR2" s="455"/>
      <c r="SS2" s="455"/>
      <c r="ST2" s="455"/>
      <c r="SU2" s="455"/>
      <c r="SV2" s="455"/>
      <c r="SW2" s="455"/>
      <c r="SX2" s="455"/>
      <c r="SY2" s="455"/>
      <c r="SZ2" s="455"/>
      <c r="TA2" s="455"/>
      <c r="TB2" s="455"/>
      <c r="TC2" s="455"/>
      <c r="TD2" s="455"/>
      <c r="TE2" s="455"/>
      <c r="TF2" s="455"/>
      <c r="TG2" s="455"/>
      <c r="TH2" s="455"/>
      <c r="TI2" s="455"/>
      <c r="TJ2" s="455"/>
      <c r="TK2" s="455"/>
      <c r="TL2" s="455"/>
      <c r="TM2" s="455"/>
      <c r="TN2" s="455"/>
      <c r="TO2" s="455"/>
      <c r="TP2" s="455"/>
      <c r="TQ2" s="455"/>
      <c r="TR2" s="455"/>
      <c r="TS2" s="455"/>
      <c r="TT2" s="455"/>
      <c r="TU2" s="455"/>
      <c r="TV2" s="455"/>
      <c r="TW2" s="455"/>
      <c r="TX2" s="455"/>
      <c r="TY2" s="455"/>
      <c r="TZ2" s="455"/>
      <c r="UA2" s="455"/>
      <c r="UB2" s="455"/>
      <c r="UC2" s="455"/>
      <c r="UD2" s="455"/>
      <c r="UE2" s="455"/>
      <c r="UF2" s="455"/>
      <c r="UG2" s="455"/>
      <c r="UH2" s="455"/>
      <c r="UI2" s="455"/>
      <c r="UJ2" s="455"/>
      <c r="UK2" s="455"/>
      <c r="UL2" s="455"/>
      <c r="UM2" s="455"/>
      <c r="UN2" s="455"/>
      <c r="UO2" s="455"/>
      <c r="UP2" s="455"/>
      <c r="UQ2" s="455"/>
      <c r="UR2" s="455"/>
      <c r="US2" s="455"/>
      <c r="UT2" s="455"/>
      <c r="UU2" s="455"/>
      <c r="UV2" s="455"/>
      <c r="UW2" s="455"/>
      <c r="UX2" s="455"/>
      <c r="UY2" s="455"/>
      <c r="UZ2" s="455"/>
      <c r="VA2" s="455"/>
      <c r="VB2" s="455"/>
      <c r="VC2" s="455"/>
      <c r="VD2" s="455"/>
      <c r="VE2" s="455"/>
      <c r="VF2" s="455"/>
      <c r="VG2" s="455"/>
      <c r="VH2" s="455"/>
      <c r="VI2" s="455"/>
      <c r="VJ2" s="455"/>
      <c r="VK2" s="455"/>
      <c r="VL2" s="455"/>
      <c r="VM2" s="455"/>
      <c r="VN2" s="455"/>
      <c r="VO2" s="455"/>
      <c r="VP2" s="455"/>
      <c r="VQ2" s="455"/>
      <c r="VR2" s="455"/>
      <c r="VS2" s="455"/>
      <c r="VT2" s="455"/>
      <c r="VU2" s="455"/>
      <c r="VV2" s="455"/>
      <c r="VW2" s="455"/>
      <c r="VX2" s="455"/>
      <c r="VY2" s="455"/>
      <c r="VZ2" s="455"/>
      <c r="WA2" s="455"/>
      <c r="WB2" s="455"/>
      <c r="WC2" s="455"/>
      <c r="WD2" s="455"/>
      <c r="WE2" s="455"/>
      <c r="WF2" s="455"/>
      <c r="WG2" s="455"/>
      <c r="WH2" s="455"/>
      <c r="WI2" s="455"/>
      <c r="WJ2" s="455"/>
      <c r="WK2" s="455"/>
      <c r="WL2" s="455"/>
      <c r="WM2" s="455"/>
      <c r="WN2" s="455"/>
      <c r="WO2" s="455"/>
      <c r="WP2" s="455"/>
      <c r="WQ2" s="455"/>
      <c r="WR2" s="455"/>
      <c r="WS2" s="455"/>
      <c r="WT2" s="455"/>
      <c r="WU2" s="455"/>
      <c r="WV2" s="455"/>
      <c r="WW2" s="455"/>
      <c r="WX2" s="455"/>
      <c r="WY2" s="455"/>
      <c r="WZ2" s="455"/>
      <c r="XA2" s="455"/>
      <c r="XB2" s="455"/>
      <c r="XC2" s="455"/>
      <c r="XD2" s="455"/>
      <c r="XE2" s="455"/>
      <c r="XF2" s="455"/>
      <c r="XG2" s="455"/>
      <c r="XH2" s="455"/>
      <c r="XI2" s="455"/>
      <c r="XJ2" s="455"/>
      <c r="XK2" s="455"/>
      <c r="XL2" s="455"/>
      <c r="XM2" s="455"/>
      <c r="XN2" s="455"/>
      <c r="XO2" s="455"/>
      <c r="XP2" s="455"/>
      <c r="XQ2" s="455"/>
      <c r="XR2" s="455"/>
      <c r="XS2" s="455"/>
      <c r="XT2" s="455"/>
      <c r="XU2" s="455"/>
      <c r="XV2" s="455"/>
      <c r="XW2" s="455"/>
      <c r="XX2" s="455"/>
      <c r="XY2" s="455"/>
      <c r="XZ2" s="455"/>
      <c r="YA2" s="455"/>
      <c r="YB2" s="455"/>
      <c r="YC2" s="455"/>
      <c r="YD2" s="455"/>
      <c r="YE2" s="455"/>
      <c r="YF2" s="455"/>
      <c r="YG2" s="455"/>
      <c r="YH2" s="455"/>
      <c r="YI2" s="455"/>
      <c r="YJ2" s="455"/>
      <c r="YK2" s="455"/>
      <c r="YL2" s="455"/>
      <c r="YM2" s="455"/>
      <c r="YN2" s="455"/>
      <c r="YO2" s="455"/>
      <c r="YP2" s="455"/>
      <c r="YQ2" s="455"/>
      <c r="YR2" s="455"/>
      <c r="YS2" s="455"/>
      <c r="YT2" s="455"/>
      <c r="YU2" s="455"/>
      <c r="YV2" s="455"/>
      <c r="YW2" s="455"/>
      <c r="YX2" s="455"/>
      <c r="YY2" s="455"/>
      <c r="YZ2" s="455"/>
      <c r="ZA2" s="455"/>
      <c r="ZB2" s="455"/>
      <c r="ZC2" s="455"/>
      <c r="ZD2" s="455"/>
      <c r="ZE2" s="455"/>
      <c r="ZF2" s="455"/>
      <c r="ZG2" s="455"/>
      <c r="ZH2" s="455"/>
      <c r="ZI2" s="455"/>
      <c r="ZJ2" s="455"/>
      <c r="ZK2" s="455"/>
      <c r="ZL2" s="455"/>
      <c r="ZM2" s="455"/>
      <c r="ZN2" s="455"/>
      <c r="ZO2" s="455"/>
      <c r="ZP2" s="455"/>
      <c r="ZQ2" s="455"/>
      <c r="ZR2" s="455"/>
      <c r="ZS2" s="455"/>
      <c r="ZT2" s="455"/>
      <c r="ZU2" s="455"/>
      <c r="ZV2" s="455"/>
      <c r="ZW2" s="455"/>
      <c r="ZX2" s="455"/>
      <c r="ZY2" s="455"/>
      <c r="ZZ2" s="455"/>
      <c r="AAA2" s="455"/>
      <c r="AAB2" s="455"/>
      <c r="AAC2" s="455"/>
      <c r="AAD2" s="455"/>
      <c r="AAE2" s="455"/>
      <c r="AAF2" s="455"/>
      <c r="AAG2" s="455"/>
      <c r="AAH2" s="455"/>
      <c r="AAI2" s="455"/>
      <c r="AAJ2" s="455"/>
      <c r="AAK2" s="455"/>
      <c r="AAL2" s="455"/>
      <c r="AAM2" s="455"/>
      <c r="AAN2" s="455"/>
      <c r="AAO2" s="455"/>
      <c r="AAP2" s="455"/>
      <c r="AAQ2" s="455"/>
      <c r="AAR2" s="455"/>
      <c r="AAS2" s="455"/>
      <c r="AAT2" s="455"/>
      <c r="AAU2" s="455"/>
      <c r="AAV2" s="455"/>
      <c r="AAW2" s="455"/>
      <c r="AAX2" s="455"/>
      <c r="AAY2" s="455"/>
      <c r="AAZ2" s="455"/>
      <c r="ABA2" s="455"/>
      <c r="ABB2" s="455"/>
      <c r="ABC2" s="455"/>
      <c r="ABD2" s="455"/>
      <c r="ABE2" s="455"/>
      <c r="ABF2" s="455"/>
      <c r="ABG2" s="455"/>
      <c r="ABH2" s="455"/>
      <c r="ABI2" s="455"/>
      <c r="ABJ2" s="455"/>
      <c r="ABK2" s="455"/>
      <c r="ABL2" s="455"/>
      <c r="ABM2" s="455"/>
      <c r="ABN2" s="455"/>
      <c r="ABO2" s="455"/>
      <c r="ABP2" s="455"/>
      <c r="ABQ2" s="455"/>
      <c r="ABR2" s="455"/>
      <c r="ABS2" s="455"/>
      <c r="ABT2" s="455"/>
      <c r="ABU2" s="455"/>
      <c r="ABV2" s="455"/>
      <c r="ABW2" s="455"/>
      <c r="ABX2" s="455"/>
      <c r="ABY2" s="455"/>
      <c r="ABZ2" s="455"/>
      <c r="ACA2" s="455"/>
      <c r="ACB2" s="455"/>
      <c r="ACC2" s="455"/>
      <c r="ACD2" s="455"/>
      <c r="ACE2" s="455"/>
      <c r="ACF2" s="455"/>
      <c r="ACG2" s="455"/>
      <c r="ACH2" s="455"/>
      <c r="ACI2" s="455"/>
      <c r="ACJ2" s="455"/>
      <c r="ACK2" s="455"/>
      <c r="ACL2" s="455"/>
      <c r="ACM2" s="455"/>
      <c r="ACN2" s="455"/>
      <c r="ACO2" s="455"/>
      <c r="ACP2" s="455"/>
      <c r="ACQ2" s="455"/>
      <c r="ACR2" s="455"/>
      <c r="ACS2" s="455"/>
      <c r="ACT2" s="455"/>
      <c r="ACU2" s="455"/>
      <c r="ACV2" s="455"/>
      <c r="ACW2" s="455"/>
      <c r="ACX2" s="455"/>
      <c r="ACY2" s="455"/>
      <c r="ACZ2" s="455"/>
      <c r="ADA2" s="455"/>
      <c r="ADB2" s="455"/>
      <c r="ADC2" s="455"/>
      <c r="ADD2" s="455"/>
      <c r="ADE2" s="455"/>
      <c r="ADF2" s="455"/>
      <c r="ADG2" s="455"/>
      <c r="ADH2" s="455"/>
      <c r="ADI2" s="455"/>
      <c r="ADJ2" s="455"/>
      <c r="ADK2" s="455"/>
      <c r="ADL2" s="455"/>
      <c r="ADM2" s="455"/>
      <c r="ADN2" s="455"/>
      <c r="ADO2" s="455"/>
      <c r="ADP2" s="455"/>
      <c r="ADQ2" s="455"/>
      <c r="ADR2" s="455"/>
      <c r="ADS2" s="455"/>
      <c r="ADT2" s="455"/>
      <c r="ADU2" s="455"/>
      <c r="ADV2" s="455"/>
      <c r="ADW2" s="455"/>
      <c r="ADX2" s="455"/>
      <c r="ADY2" s="455"/>
      <c r="ADZ2" s="455"/>
      <c r="AEA2" s="455"/>
      <c r="AEB2" s="455"/>
      <c r="AEC2" s="455"/>
      <c r="AED2" s="455"/>
      <c r="AEE2" s="455"/>
      <c r="AEF2" s="455"/>
      <c r="AEG2" s="455"/>
      <c r="AEH2" s="455"/>
      <c r="AEI2" s="455"/>
      <c r="AEJ2" s="455"/>
      <c r="AEK2" s="455"/>
      <c r="AEL2" s="455"/>
      <c r="AEM2" s="455"/>
      <c r="AEN2" s="455"/>
      <c r="AEO2" s="455"/>
      <c r="AEP2" s="455"/>
      <c r="AEQ2" s="455"/>
      <c r="AER2" s="455"/>
      <c r="AES2" s="455"/>
      <c r="AET2" s="455"/>
      <c r="AEU2" s="455"/>
      <c r="AEV2" s="455"/>
      <c r="AEW2" s="455"/>
      <c r="AEX2" s="455"/>
      <c r="AEY2" s="455"/>
      <c r="AEZ2" s="455"/>
      <c r="AFA2" s="455"/>
      <c r="AFB2" s="455"/>
      <c r="AFC2" s="455"/>
      <c r="AFD2" s="455"/>
      <c r="AFE2" s="455"/>
      <c r="AFF2" s="455"/>
      <c r="AFG2" s="455"/>
      <c r="AFH2" s="455"/>
      <c r="AFI2" s="455"/>
      <c r="AFJ2" s="455"/>
      <c r="AFK2" s="455"/>
      <c r="AFL2" s="455"/>
      <c r="AFM2" s="455"/>
      <c r="AFN2" s="455"/>
      <c r="AFO2" s="455"/>
      <c r="AFP2" s="455"/>
      <c r="AFQ2" s="455"/>
      <c r="AFR2" s="455"/>
      <c r="AFS2" s="455"/>
      <c r="AFT2" s="455"/>
      <c r="AFU2" s="455"/>
      <c r="AFV2" s="455"/>
      <c r="AFW2" s="455"/>
      <c r="AFX2" s="455"/>
      <c r="AFY2" s="455"/>
      <c r="AFZ2" s="455"/>
      <c r="AGA2" s="455"/>
      <c r="AGB2" s="455"/>
      <c r="AGC2" s="455"/>
      <c r="AGD2" s="455"/>
      <c r="AGE2" s="455"/>
      <c r="AGF2" s="455"/>
      <c r="AGG2" s="455"/>
      <c r="AGH2" s="455"/>
      <c r="AGI2" s="455"/>
      <c r="AGJ2" s="455"/>
      <c r="AGK2" s="455"/>
      <c r="AGL2" s="455"/>
      <c r="AGM2" s="455"/>
      <c r="AGN2" s="455"/>
      <c r="AGO2" s="455"/>
      <c r="AGP2" s="455"/>
      <c r="AGQ2" s="455"/>
      <c r="AGR2" s="455"/>
      <c r="AGS2" s="455"/>
      <c r="AGT2" s="455"/>
      <c r="AGU2" s="455"/>
      <c r="AGV2" s="455"/>
      <c r="AGW2" s="455"/>
      <c r="AGX2" s="455"/>
      <c r="AGY2" s="455"/>
      <c r="AGZ2" s="455"/>
      <c r="AHA2" s="455"/>
      <c r="AHB2" s="455"/>
      <c r="AHC2" s="455"/>
      <c r="AHD2" s="455"/>
      <c r="AHE2" s="455"/>
      <c r="AHF2" s="455"/>
      <c r="AHG2" s="455"/>
      <c r="AHH2" s="455"/>
      <c r="AHI2" s="455"/>
      <c r="AHJ2" s="455"/>
      <c r="AHK2" s="455"/>
      <c r="AHL2" s="455"/>
      <c r="AHM2" s="455"/>
      <c r="AHN2" s="455"/>
      <c r="AHO2" s="455"/>
      <c r="AHP2" s="455"/>
      <c r="AHQ2" s="455"/>
      <c r="AHR2" s="455"/>
      <c r="AHS2" s="455"/>
      <c r="AHT2" s="455"/>
      <c r="AHU2" s="455"/>
      <c r="AHV2" s="455"/>
      <c r="AHW2" s="455"/>
      <c r="AHX2" s="455"/>
      <c r="AHY2" s="455"/>
      <c r="AHZ2" s="455"/>
      <c r="AIA2" s="455"/>
      <c r="AIB2" s="455"/>
      <c r="AIC2" s="455"/>
      <c r="AID2" s="455"/>
      <c r="AIE2" s="455"/>
      <c r="AIF2" s="455"/>
      <c r="AIG2" s="455"/>
      <c r="AIH2" s="455"/>
      <c r="AII2" s="455"/>
      <c r="AIJ2" s="455"/>
      <c r="AIK2" s="455"/>
      <c r="AIL2" s="455"/>
      <c r="AIM2" s="455"/>
      <c r="AIN2" s="455"/>
      <c r="AIO2" s="455"/>
      <c r="AIP2" s="455"/>
      <c r="AIQ2" s="455"/>
      <c r="AIR2" s="455"/>
      <c r="AIS2" s="455"/>
      <c r="AIT2" s="455"/>
      <c r="AIU2" s="455"/>
      <c r="AIV2" s="455"/>
      <c r="AIW2" s="455"/>
      <c r="AIX2" s="455"/>
      <c r="AIY2" s="455"/>
      <c r="AIZ2" s="455"/>
      <c r="AJA2" s="455"/>
      <c r="AJB2" s="455"/>
      <c r="AJC2" s="455"/>
      <c r="AJD2" s="455"/>
      <c r="AJE2" s="455"/>
      <c r="AJF2" s="455"/>
      <c r="AJG2" s="455"/>
      <c r="AJH2" s="455"/>
      <c r="AJI2" s="455"/>
      <c r="AJJ2" s="455"/>
      <c r="AJK2" s="455"/>
      <c r="AJL2" s="455"/>
      <c r="AJM2" s="455"/>
      <c r="AJN2" s="455"/>
      <c r="AJO2" s="455"/>
      <c r="AJP2" s="455"/>
      <c r="AJQ2" s="455"/>
      <c r="AJR2" s="455"/>
      <c r="AJS2" s="455"/>
      <c r="AJT2" s="455"/>
      <c r="AJU2" s="455"/>
      <c r="AJV2" s="455"/>
      <c r="AJW2" s="455"/>
      <c r="AJX2" s="455"/>
      <c r="AJY2" s="455"/>
      <c r="AJZ2" s="455"/>
      <c r="AKA2" s="455"/>
      <c r="AKB2" s="455"/>
      <c r="AKC2" s="455"/>
      <c r="AKD2" s="455"/>
      <c r="AKE2" s="455"/>
      <c r="AKF2" s="455"/>
      <c r="AKG2" s="455"/>
      <c r="AKH2" s="455"/>
      <c r="AKI2" s="455"/>
      <c r="AKJ2" s="455"/>
      <c r="AKK2" s="455"/>
      <c r="AKL2" s="455"/>
      <c r="AKM2" s="455"/>
      <c r="AKN2" s="455"/>
      <c r="AKO2" s="455"/>
      <c r="AKP2" s="455"/>
      <c r="AKQ2" s="455"/>
      <c r="AKR2" s="455"/>
      <c r="AKS2" s="455"/>
      <c r="AKT2" s="455"/>
      <c r="AKU2" s="455"/>
      <c r="AKV2" s="455"/>
      <c r="AKW2" s="455"/>
      <c r="AKX2" s="455"/>
      <c r="AKY2" s="455"/>
      <c r="AKZ2" s="455"/>
      <c r="ALA2" s="455"/>
      <c r="ALB2" s="455"/>
      <c r="ALC2" s="455"/>
      <c r="ALD2" s="455"/>
      <c r="ALE2" s="455"/>
      <c r="ALF2" s="455"/>
      <c r="ALG2" s="455"/>
      <c r="ALH2" s="455"/>
      <c r="ALI2" s="455"/>
      <c r="ALJ2" s="455"/>
      <c r="ALK2" s="455"/>
      <c r="ALL2" s="455"/>
      <c r="ALM2" s="455"/>
      <c r="ALN2" s="455"/>
      <c r="ALO2" s="455"/>
      <c r="ALP2" s="455"/>
      <c r="ALQ2" s="455"/>
      <c r="ALR2" s="455"/>
      <c r="ALS2" s="455"/>
      <c r="ALT2" s="455"/>
      <c r="ALU2" s="455"/>
      <c r="ALV2" s="455"/>
      <c r="ALW2" s="455"/>
      <c r="ALX2" s="455"/>
      <c r="ALY2" s="455"/>
      <c r="ALZ2" s="455"/>
      <c r="AMA2" s="455"/>
      <c r="AMB2" s="455"/>
      <c r="AMC2" s="455"/>
      <c r="AMD2" s="455"/>
      <c r="AME2" s="455"/>
      <c r="AMF2" s="455"/>
      <c r="AMG2" s="455"/>
      <c r="AMH2" s="455"/>
      <c r="AMI2" s="455"/>
      <c r="AMK2" s="455"/>
      <c r="AML2" s="455"/>
      <c r="AMM2" s="455"/>
      <c r="AMN2" s="455"/>
      <c r="AMO2" s="455"/>
      <c r="AMP2" s="455"/>
      <c r="AMQ2" s="455"/>
      <c r="AMR2" s="455"/>
      <c r="AMS2" s="455"/>
      <c r="AMT2" s="455"/>
      <c r="AMU2" s="455"/>
      <c r="AMV2" s="455"/>
      <c r="AMW2" s="455"/>
      <c r="AMX2" s="455"/>
      <c r="AMY2" s="455"/>
      <c r="AMZ2" s="455"/>
      <c r="ANA2" s="455"/>
      <c r="ANB2" s="455"/>
      <c r="ANC2" s="455"/>
      <c r="AND2" s="455"/>
      <c r="ANE2" s="455"/>
      <c r="ANF2" s="455"/>
      <c r="ANG2" s="455"/>
      <c r="ANH2" s="455"/>
      <c r="ANI2" s="455"/>
      <c r="ANJ2" s="455"/>
      <c r="ANK2" s="455"/>
      <c r="ANL2" s="455"/>
      <c r="ANM2" s="455"/>
      <c r="ANN2" s="455"/>
      <c r="ANO2" s="455"/>
      <c r="ANP2" s="455"/>
      <c r="ANQ2" s="455"/>
      <c r="ANR2" s="455"/>
      <c r="ANS2" s="455"/>
      <c r="ANT2" s="455"/>
      <c r="ANU2" s="455"/>
      <c r="ANV2" s="455"/>
      <c r="ANW2" s="455"/>
      <c r="ANX2" s="455"/>
      <c r="ANY2" s="455"/>
      <c r="ANZ2" s="455"/>
      <c r="AOA2" s="455"/>
      <c r="AOB2" s="455"/>
      <c r="AOC2" s="455"/>
      <c r="AOD2" s="455"/>
      <c r="AOE2" s="455"/>
      <c r="AOF2" s="455"/>
      <c r="AOG2" s="455"/>
      <c r="AOH2" s="455"/>
      <c r="AOI2" s="455"/>
      <c r="AOJ2" s="455"/>
      <c r="AOK2" s="455"/>
      <c r="AOL2" s="455"/>
      <c r="AOM2" s="455"/>
      <c r="AON2" s="455"/>
      <c r="AOO2" s="455"/>
      <c r="AOP2" s="455"/>
      <c r="AOQ2" s="455"/>
      <c r="AOR2" s="455"/>
      <c r="AOS2" s="455"/>
      <c r="AOT2" s="455"/>
      <c r="AOU2" s="455"/>
      <c r="AOV2" s="455"/>
      <c r="AOW2" s="455"/>
      <c r="AOX2" s="455"/>
      <c r="AOY2" s="455"/>
      <c r="AOZ2" s="455"/>
      <c r="APA2" s="455"/>
      <c r="APB2" s="455"/>
      <c r="APC2" s="455"/>
      <c r="APD2" s="455"/>
      <c r="APE2" s="455"/>
      <c r="APF2" s="455"/>
      <c r="APG2" s="455"/>
      <c r="APH2" s="455"/>
      <c r="API2" s="455"/>
      <c r="APJ2" s="455"/>
      <c r="APK2" s="455"/>
      <c r="APL2" s="455"/>
      <c r="APM2" s="455"/>
      <c r="APN2" s="455"/>
      <c r="APO2" s="455"/>
      <c r="APP2" s="455"/>
      <c r="APQ2" s="455"/>
      <c r="APR2" s="455"/>
      <c r="APS2" s="455"/>
      <c r="APT2" s="455"/>
      <c r="APU2" s="455"/>
      <c r="APV2" s="455"/>
      <c r="APW2" s="455"/>
      <c r="APX2" s="455"/>
      <c r="APY2" s="455"/>
      <c r="APZ2" s="455"/>
      <c r="AQA2" s="455"/>
      <c r="AQB2" s="455"/>
      <c r="AQC2" s="455"/>
      <c r="AQD2" s="455"/>
      <c r="AQE2" s="455"/>
      <c r="AQF2" s="455"/>
      <c r="AQG2" s="455"/>
      <c r="AQH2" s="455"/>
      <c r="AQI2" s="455"/>
      <c r="AQJ2" s="455"/>
      <c r="AQK2" s="455"/>
      <c r="AQL2" s="455"/>
      <c r="AQM2" s="455"/>
      <c r="AQN2" s="455"/>
      <c r="AQO2" s="455"/>
      <c r="AQP2" s="455"/>
      <c r="AQQ2" s="455"/>
      <c r="AQR2" s="455"/>
      <c r="AQS2" s="455"/>
      <c r="AQT2" s="455"/>
      <c r="AQU2" s="455"/>
      <c r="AQV2" s="455"/>
      <c r="AQW2" s="455"/>
      <c r="AQX2" s="455"/>
      <c r="AQY2" s="455"/>
      <c r="AQZ2" s="455"/>
      <c r="ARA2" s="455"/>
      <c r="ARB2" s="455"/>
      <c r="ARC2" s="455"/>
      <c r="ARD2" s="455"/>
      <c r="ARE2" s="455"/>
      <c r="ARF2" s="455"/>
      <c r="ARG2" s="455"/>
      <c r="ARH2" s="455"/>
      <c r="ARI2" s="455"/>
      <c r="ARJ2" s="455"/>
      <c r="ARK2" s="455"/>
      <c r="ARL2" s="455"/>
      <c r="ARM2" s="455"/>
      <c r="ARN2" s="455"/>
      <c r="ARO2" s="455"/>
      <c r="ARP2" s="455"/>
      <c r="ARQ2" s="455"/>
      <c r="ARR2" s="455"/>
      <c r="ARS2" s="455"/>
      <c r="ART2" s="455"/>
      <c r="ARU2" s="455"/>
      <c r="ARV2" s="455"/>
      <c r="ARW2" s="455"/>
      <c r="ARX2" s="455"/>
      <c r="ARY2" s="455"/>
      <c r="ARZ2" s="455"/>
      <c r="ASA2" s="455"/>
      <c r="ASB2" s="455"/>
      <c r="ASC2" s="455"/>
      <c r="ASD2" s="455"/>
      <c r="ASE2" s="455"/>
      <c r="ASF2" s="455"/>
      <c r="ASG2" s="455"/>
      <c r="ASH2" s="455"/>
      <c r="ASI2" s="455"/>
      <c r="ASJ2" s="455"/>
      <c r="ASK2" s="455"/>
      <c r="ASL2" s="455"/>
      <c r="ASM2" s="455"/>
      <c r="ASN2" s="455"/>
      <c r="ASO2" s="455"/>
      <c r="ASP2" s="455"/>
      <c r="ASQ2" s="455"/>
      <c r="ASR2" s="455"/>
      <c r="ASS2" s="455"/>
      <c r="AST2" s="455"/>
      <c r="ASU2" s="455"/>
      <c r="ASV2" s="455"/>
      <c r="ASW2" s="455"/>
      <c r="ASX2" s="455"/>
      <c r="ASY2" s="455"/>
      <c r="ASZ2" s="455"/>
      <c r="ATA2" s="455"/>
      <c r="ATB2" s="455"/>
      <c r="ATC2" s="455"/>
      <c r="ATD2" s="455"/>
      <c r="ATE2" s="455"/>
      <c r="ATF2" s="455"/>
      <c r="ATG2" s="455"/>
      <c r="ATH2" s="455"/>
      <c r="ATI2" s="455"/>
      <c r="ATJ2" s="455"/>
      <c r="ATK2" s="455"/>
      <c r="ATL2" s="455"/>
      <c r="ATM2" s="455"/>
      <c r="ATN2" s="455"/>
      <c r="ATO2" s="455"/>
      <c r="ATP2" s="455"/>
      <c r="ATQ2" s="455"/>
      <c r="ATR2" s="455"/>
      <c r="ATS2" s="455"/>
      <c r="ATT2" s="455"/>
      <c r="ATU2" s="455"/>
      <c r="ATV2" s="455"/>
      <c r="ATW2" s="455"/>
      <c r="ATX2" s="455"/>
      <c r="ATY2" s="455"/>
      <c r="ATZ2" s="455"/>
      <c r="AUA2" s="455"/>
      <c r="AUB2" s="455"/>
      <c r="AUC2" s="455"/>
      <c r="AUD2" s="455"/>
      <c r="AUE2" s="455"/>
      <c r="AUF2" s="455"/>
      <c r="AUG2" s="455"/>
      <c r="AUH2" s="455"/>
      <c r="AUI2" s="455"/>
      <c r="AUJ2" s="455"/>
      <c r="AUK2" s="455"/>
      <c r="AUL2" s="455"/>
      <c r="AUM2" s="455"/>
      <c r="AUN2" s="455"/>
      <c r="AUO2" s="455"/>
      <c r="AUP2" s="455"/>
      <c r="AUQ2" s="455"/>
      <c r="AUR2" s="455"/>
      <c r="AUS2" s="455"/>
      <c r="AUT2" s="455"/>
      <c r="AUU2" s="455"/>
      <c r="AUV2" s="455"/>
      <c r="AUW2" s="455"/>
      <c r="AUX2" s="455"/>
      <c r="AUY2" s="455"/>
      <c r="AUZ2" s="455"/>
      <c r="AVA2" s="455"/>
      <c r="AVB2" s="455"/>
      <c r="AVC2" s="455"/>
      <c r="AVD2" s="455"/>
      <c r="AVE2" s="455"/>
      <c r="AVF2" s="455"/>
      <c r="AVG2" s="455"/>
      <c r="AVH2" s="455"/>
      <c r="AVI2" s="455"/>
      <c r="AVJ2" s="455"/>
      <c r="AVK2" s="455"/>
      <c r="AVL2" s="455"/>
      <c r="AVM2" s="455"/>
      <c r="AVN2" s="455"/>
      <c r="AVO2" s="455"/>
      <c r="AVP2" s="455"/>
      <c r="AVQ2" s="455"/>
      <c r="AVR2" s="455"/>
      <c r="AVS2" s="455"/>
      <c r="AVT2" s="455"/>
      <c r="AVU2" s="455"/>
      <c r="AVV2" s="455"/>
      <c r="AVW2" s="455"/>
      <c r="AVX2" s="455"/>
      <c r="AVY2" s="455"/>
      <c r="AVZ2" s="455"/>
      <c r="AWA2" s="455"/>
      <c r="AWB2" s="455"/>
      <c r="AWC2" s="455"/>
      <c r="AWD2" s="455"/>
      <c r="AWE2" s="455"/>
      <c r="AWF2" s="455"/>
      <c r="AWG2" s="455"/>
      <c r="AWH2" s="455"/>
      <c r="AWI2" s="455"/>
      <c r="AWJ2" s="455"/>
      <c r="AWK2" s="455"/>
      <c r="AWL2" s="455"/>
      <c r="AWM2" s="455"/>
      <c r="AWN2" s="455"/>
      <c r="AWO2" s="455"/>
      <c r="AWP2" s="455"/>
      <c r="AWQ2" s="455"/>
      <c r="AWR2" s="455"/>
      <c r="AWS2" s="455"/>
      <c r="AWT2" s="455"/>
      <c r="AWU2" s="455"/>
      <c r="AWV2" s="455"/>
      <c r="AWW2" s="455"/>
      <c r="AWX2" s="455"/>
      <c r="AWY2" s="455"/>
      <c r="AWZ2" s="455"/>
      <c r="AXA2" s="455"/>
      <c r="AXB2" s="455"/>
      <c r="AXC2" s="455"/>
      <c r="AXD2" s="455"/>
      <c r="AXE2" s="455"/>
      <c r="AXF2" s="455"/>
      <c r="AXG2" s="455"/>
      <c r="AXH2" s="455"/>
      <c r="AXI2" s="455"/>
      <c r="AXJ2" s="455"/>
      <c r="AXK2" s="455"/>
      <c r="AXL2" s="455"/>
      <c r="AXM2" s="455"/>
      <c r="AXN2" s="455"/>
      <c r="AXO2" s="455"/>
      <c r="AXP2" s="455"/>
      <c r="AXQ2" s="455"/>
      <c r="AXR2" s="455"/>
      <c r="AXS2" s="455"/>
      <c r="AXT2" s="455"/>
      <c r="AXU2" s="455"/>
      <c r="AXV2" s="455"/>
      <c r="AXW2" s="455"/>
      <c r="AXX2" s="455"/>
      <c r="AXY2" s="455"/>
      <c r="AXZ2" s="455"/>
      <c r="AYA2" s="455"/>
      <c r="AYB2" s="455"/>
      <c r="AYC2" s="455"/>
      <c r="AYD2" s="455"/>
      <c r="AYE2" s="455"/>
      <c r="AYF2" s="455"/>
      <c r="AYG2" s="455"/>
      <c r="AYH2" s="455"/>
      <c r="AYI2" s="455"/>
      <c r="AYJ2" s="455"/>
      <c r="AYK2" s="455"/>
      <c r="AYL2" s="455"/>
      <c r="AYM2" s="455"/>
      <c r="AYN2" s="455"/>
      <c r="AYO2" s="455"/>
      <c r="AYP2" s="455"/>
      <c r="AYQ2" s="455"/>
      <c r="AYR2" s="455"/>
      <c r="AYS2" s="455"/>
      <c r="AYT2" s="455"/>
      <c r="AYU2" s="455"/>
      <c r="AYV2" s="455"/>
      <c r="AYW2" s="455"/>
      <c r="AYX2" s="455"/>
      <c r="AYY2" s="455"/>
      <c r="AYZ2" s="455"/>
      <c r="AZA2" s="455"/>
      <c r="AZB2" s="455"/>
      <c r="AZC2" s="455"/>
      <c r="AZD2" s="455"/>
      <c r="AZE2" s="455"/>
      <c r="AZF2" s="455"/>
      <c r="AZG2" s="455"/>
      <c r="AZH2" s="455"/>
      <c r="AZI2" s="455"/>
      <c r="AZJ2" s="455"/>
      <c r="AZK2" s="455"/>
      <c r="AZL2" s="455"/>
      <c r="AZM2" s="455"/>
      <c r="AZN2" s="455"/>
      <c r="AZO2" s="455"/>
      <c r="AZP2" s="455"/>
      <c r="AZQ2" s="455"/>
      <c r="AZR2" s="455"/>
      <c r="AZS2" s="455"/>
      <c r="AZT2" s="455"/>
      <c r="AZU2" s="455"/>
      <c r="AZV2" s="455"/>
      <c r="AZW2" s="455"/>
      <c r="AZX2" s="455"/>
      <c r="AZY2" s="455"/>
      <c r="AZZ2" s="455"/>
      <c r="BAA2" s="455"/>
      <c r="BAB2" s="455"/>
      <c r="BAC2" s="455"/>
      <c r="BAD2" s="455"/>
      <c r="BAE2" s="455"/>
      <c r="BAF2" s="455"/>
      <c r="BAG2" s="455"/>
      <c r="BAH2" s="455"/>
      <c r="BAI2" s="455"/>
      <c r="BAJ2" s="455"/>
      <c r="BAK2" s="455"/>
      <c r="BAL2" s="455"/>
      <c r="BAM2" s="455"/>
      <c r="BAN2" s="455"/>
      <c r="BAO2" s="455"/>
      <c r="BAP2" s="455"/>
      <c r="BAQ2" s="455"/>
      <c r="BAR2" s="455"/>
      <c r="BAS2" s="455"/>
      <c r="BAT2" s="455"/>
      <c r="BAU2" s="455"/>
      <c r="BAV2" s="455"/>
      <c r="BAW2" s="455"/>
      <c r="BAX2" s="455"/>
      <c r="BAY2" s="455"/>
      <c r="BAZ2" s="455"/>
      <c r="BBA2" s="455"/>
      <c r="BBB2" s="455"/>
      <c r="BBC2" s="455"/>
      <c r="BBD2" s="455"/>
      <c r="BBE2" s="455"/>
      <c r="BBF2" s="455"/>
      <c r="BBG2" s="455"/>
      <c r="BBH2" s="455"/>
      <c r="BBI2" s="455"/>
      <c r="BBJ2" s="455"/>
      <c r="BBK2" s="455"/>
      <c r="BBL2" s="455"/>
      <c r="BBM2" s="455"/>
      <c r="BBN2" s="455"/>
      <c r="BBO2" s="455"/>
      <c r="BBP2" s="455"/>
      <c r="BBQ2" s="455"/>
      <c r="BBR2" s="455"/>
      <c r="BBS2" s="455"/>
      <c r="BBT2" s="455"/>
      <c r="BBU2" s="455"/>
      <c r="BBV2" s="455"/>
      <c r="BBW2" s="455"/>
      <c r="BBX2" s="455"/>
      <c r="BBY2" s="455"/>
      <c r="BBZ2" s="455"/>
      <c r="BCA2" s="455"/>
      <c r="BCB2" s="455"/>
      <c r="BCC2" s="455"/>
      <c r="BCD2" s="455"/>
      <c r="BCE2" s="455"/>
      <c r="BCF2" s="455"/>
      <c r="BCG2" s="455"/>
      <c r="BCH2" s="455"/>
      <c r="BCI2" s="455"/>
      <c r="BCJ2" s="455"/>
      <c r="BCK2" s="455"/>
      <c r="BCL2" s="455"/>
      <c r="BCM2" s="455"/>
      <c r="BCN2" s="455"/>
      <c r="BCO2" s="455"/>
      <c r="BCP2" s="455"/>
      <c r="BCQ2" s="455"/>
      <c r="BCR2" s="455"/>
      <c r="BCS2" s="455"/>
      <c r="BCT2" s="455"/>
      <c r="BCU2" s="455"/>
      <c r="BCV2" s="455"/>
      <c r="BCW2" s="455"/>
      <c r="BCX2" s="455"/>
      <c r="BCY2" s="455"/>
      <c r="BCZ2" s="455"/>
      <c r="BDA2" s="455"/>
      <c r="BDB2" s="455"/>
      <c r="BDC2" s="455"/>
      <c r="BDD2" s="455"/>
      <c r="BDE2" s="455"/>
      <c r="BDF2" s="455"/>
      <c r="BDG2" s="455"/>
      <c r="BDH2" s="455"/>
      <c r="BDI2" s="455"/>
      <c r="BDJ2" s="455"/>
      <c r="BDK2" s="455"/>
      <c r="BDL2" s="455"/>
      <c r="BDM2" s="455"/>
      <c r="BDN2" s="455"/>
      <c r="BDO2" s="455"/>
      <c r="BDP2" s="455"/>
      <c r="BDQ2" s="455"/>
      <c r="BDR2" s="455"/>
      <c r="BDS2" s="455"/>
      <c r="BDT2" s="455"/>
      <c r="BDU2" s="455"/>
      <c r="BDV2" s="455"/>
      <c r="BDW2" s="455"/>
      <c r="BDX2" s="455"/>
      <c r="BDY2" s="455"/>
      <c r="BDZ2" s="455"/>
      <c r="BEA2" s="455"/>
      <c r="BEB2" s="455"/>
      <c r="BEC2" s="455"/>
      <c r="BED2" s="455"/>
      <c r="BEE2" s="455"/>
      <c r="BEF2" s="455"/>
      <c r="BEG2" s="455"/>
      <c r="BEH2" s="455"/>
      <c r="BEI2" s="455"/>
      <c r="BEJ2" s="455"/>
      <c r="BEK2" s="455"/>
      <c r="BEL2" s="455"/>
      <c r="BEM2" s="455"/>
      <c r="BEN2" s="455"/>
      <c r="BEO2" s="455"/>
      <c r="BEP2" s="455"/>
      <c r="BEQ2" s="455"/>
      <c r="BER2" s="455"/>
      <c r="BES2" s="455"/>
      <c r="BET2" s="455"/>
      <c r="BEU2" s="455"/>
      <c r="BEV2" s="455"/>
      <c r="BEW2" s="455"/>
      <c r="BEX2" s="455"/>
      <c r="BEY2" s="455"/>
      <c r="BEZ2" s="455"/>
      <c r="BFA2" s="455"/>
      <c r="BFB2" s="455"/>
      <c r="BFC2" s="455"/>
      <c r="BFD2" s="455"/>
      <c r="BFE2" s="455"/>
      <c r="BFF2" s="455"/>
      <c r="BFG2" s="455"/>
      <c r="BFH2" s="455"/>
      <c r="BFI2" s="455"/>
      <c r="BFJ2" s="455"/>
      <c r="BFK2" s="455"/>
      <c r="BFL2" s="455"/>
      <c r="BFM2" s="455"/>
      <c r="BFN2" s="455"/>
      <c r="BFO2" s="455"/>
      <c r="BFP2" s="455"/>
      <c r="BFQ2" s="455"/>
      <c r="BFR2" s="455"/>
      <c r="BFS2" s="455"/>
      <c r="BFT2" s="455"/>
      <c r="BFU2" s="455"/>
      <c r="BFV2" s="455"/>
      <c r="BFW2" s="455"/>
      <c r="BFX2" s="455"/>
      <c r="BFY2" s="455"/>
      <c r="BFZ2" s="455"/>
      <c r="BGA2" s="455"/>
      <c r="BGB2" s="455"/>
      <c r="BGC2" s="455"/>
      <c r="BGD2" s="455"/>
      <c r="BGE2" s="455"/>
      <c r="BGF2" s="455"/>
      <c r="BGG2" s="455"/>
      <c r="BGH2" s="455"/>
      <c r="BGI2" s="455"/>
      <c r="BGJ2" s="455"/>
      <c r="BGK2" s="455"/>
      <c r="BGL2" s="455"/>
      <c r="BGM2" s="455"/>
      <c r="BGN2" s="455"/>
      <c r="BGO2" s="455"/>
      <c r="BGP2" s="455"/>
      <c r="BGQ2" s="455"/>
      <c r="BGR2" s="455"/>
      <c r="BGS2" s="455"/>
      <c r="BGT2" s="455"/>
      <c r="BGU2" s="455"/>
      <c r="BGV2" s="455"/>
      <c r="BGW2" s="455"/>
      <c r="BGX2" s="455"/>
      <c r="BGY2" s="455"/>
      <c r="BGZ2" s="455"/>
      <c r="BHA2" s="455"/>
      <c r="BHB2" s="455"/>
      <c r="BHC2" s="455"/>
      <c r="BHD2" s="455"/>
      <c r="BHE2" s="455"/>
      <c r="BHF2" s="455"/>
      <c r="BHG2" s="455"/>
      <c r="BHH2" s="455"/>
      <c r="BHI2" s="455"/>
      <c r="BHJ2" s="455"/>
      <c r="BHK2" s="455"/>
      <c r="BHL2" s="455"/>
      <c r="BHM2" s="455"/>
      <c r="BHN2" s="455"/>
      <c r="BHO2" s="455"/>
      <c r="BHP2" s="455"/>
      <c r="BHQ2" s="455"/>
      <c r="BHR2" s="455"/>
      <c r="BHS2" s="455"/>
      <c r="BHT2" s="455"/>
      <c r="BHU2" s="455"/>
      <c r="BHV2" s="455"/>
      <c r="BHW2" s="455"/>
      <c r="BHX2" s="455"/>
      <c r="BHY2" s="455"/>
      <c r="BHZ2" s="455"/>
      <c r="BIA2" s="455"/>
      <c r="BIB2" s="455"/>
      <c r="BIC2" s="455"/>
      <c r="BID2" s="455"/>
      <c r="BIE2" s="455"/>
      <c r="BIF2" s="455"/>
      <c r="BIG2" s="455"/>
      <c r="BIH2" s="455"/>
      <c r="BII2" s="455"/>
      <c r="BIJ2" s="455"/>
      <c r="BIK2" s="455"/>
      <c r="BIL2" s="455"/>
      <c r="BIM2" s="455"/>
      <c r="BIN2" s="455"/>
      <c r="BIO2" s="455"/>
      <c r="BIP2" s="455"/>
      <c r="BIQ2" s="455"/>
      <c r="BIR2" s="455"/>
      <c r="BIS2" s="455"/>
      <c r="BIT2" s="455"/>
      <c r="BIU2" s="455"/>
      <c r="BIV2" s="455"/>
      <c r="BIW2" s="455"/>
      <c r="BIX2" s="455"/>
      <c r="BIY2" s="455"/>
      <c r="BIZ2" s="455"/>
      <c r="BJA2" s="455"/>
      <c r="BJB2" s="455"/>
      <c r="BJC2" s="455"/>
      <c r="BJD2" s="455"/>
      <c r="BJE2" s="455"/>
      <c r="BJF2" s="455"/>
      <c r="BJG2" s="455"/>
      <c r="BJH2" s="455"/>
      <c r="BJI2" s="455"/>
      <c r="BJJ2" s="455"/>
      <c r="BJK2" s="455"/>
      <c r="BJL2" s="455"/>
      <c r="BJM2" s="455"/>
      <c r="BJN2" s="455"/>
      <c r="BJO2" s="455"/>
      <c r="BJP2" s="455"/>
      <c r="BJQ2" s="455"/>
      <c r="BJR2" s="455"/>
      <c r="BJS2" s="455"/>
      <c r="BJT2" s="455"/>
      <c r="BJU2" s="455"/>
      <c r="BJV2" s="455"/>
      <c r="BJW2" s="455"/>
      <c r="BJX2" s="455"/>
      <c r="BJY2" s="455"/>
      <c r="BJZ2" s="455"/>
      <c r="BKA2" s="455"/>
      <c r="BKB2" s="455"/>
      <c r="BKC2" s="455"/>
      <c r="BKD2" s="455"/>
      <c r="BKE2" s="455"/>
      <c r="BKF2" s="455"/>
      <c r="BKG2" s="455"/>
      <c r="BKH2" s="455"/>
      <c r="BKI2" s="455"/>
      <c r="BKJ2" s="455"/>
      <c r="BKK2" s="455"/>
      <c r="BKL2" s="455"/>
      <c r="BKM2" s="455"/>
      <c r="BKN2" s="455"/>
      <c r="BKO2" s="455"/>
      <c r="BKP2" s="455"/>
      <c r="BKQ2" s="455"/>
      <c r="BKR2" s="455"/>
      <c r="BKS2" s="455"/>
      <c r="BKT2" s="455"/>
      <c r="BKU2" s="455"/>
      <c r="BKV2" s="455"/>
      <c r="BKW2" s="455"/>
      <c r="BKX2" s="455"/>
      <c r="BKY2" s="455"/>
      <c r="BKZ2" s="455"/>
      <c r="BLA2" s="455"/>
      <c r="BLB2" s="455"/>
      <c r="BLC2" s="455"/>
      <c r="BLD2" s="455"/>
      <c r="BLE2" s="455"/>
      <c r="BLF2" s="455"/>
      <c r="BLG2" s="455"/>
      <c r="BLH2" s="455"/>
      <c r="BLI2" s="455"/>
      <c r="BLJ2" s="455"/>
      <c r="BLK2" s="455"/>
      <c r="BLL2" s="455"/>
      <c r="BLM2" s="455"/>
      <c r="BLN2" s="455"/>
      <c r="BLO2" s="455"/>
      <c r="BLP2" s="455"/>
      <c r="BLQ2" s="455"/>
      <c r="BLR2" s="455"/>
      <c r="BLS2" s="455"/>
      <c r="BLT2" s="455"/>
      <c r="BLU2" s="455"/>
      <c r="BLV2" s="455"/>
      <c r="BLW2" s="455"/>
      <c r="BLX2" s="455"/>
      <c r="BLY2" s="455"/>
      <c r="BLZ2" s="455"/>
      <c r="BMA2" s="455"/>
      <c r="BMB2" s="455"/>
      <c r="BMC2" s="455"/>
      <c r="BMD2" s="455"/>
      <c r="BME2" s="455"/>
      <c r="BMF2" s="455"/>
      <c r="BMG2" s="455"/>
      <c r="BMH2" s="455"/>
      <c r="BMI2" s="455"/>
      <c r="BMJ2" s="455"/>
      <c r="BMK2" s="455"/>
      <c r="BML2" s="455"/>
      <c r="BMM2" s="455"/>
      <c r="BMN2" s="455"/>
      <c r="BMO2" s="455"/>
      <c r="BMP2" s="455"/>
      <c r="BMQ2" s="455"/>
      <c r="BMR2" s="455"/>
      <c r="BMS2" s="455"/>
      <c r="BMT2" s="455"/>
      <c r="BMU2" s="455"/>
      <c r="BMV2" s="455"/>
      <c r="BMW2" s="455"/>
      <c r="BMX2" s="455"/>
      <c r="BMY2" s="455"/>
      <c r="BMZ2" s="455"/>
      <c r="BNA2" s="455"/>
      <c r="BNB2" s="455"/>
      <c r="BNC2" s="455"/>
      <c r="BND2" s="455"/>
      <c r="BNE2" s="455"/>
      <c r="BNF2" s="455"/>
      <c r="BNG2" s="455"/>
      <c r="BNH2" s="455"/>
      <c r="BNI2" s="455"/>
      <c r="BNJ2" s="455"/>
      <c r="BNK2" s="455"/>
      <c r="BNL2" s="455"/>
      <c r="BNM2" s="455"/>
      <c r="BNN2" s="455"/>
      <c r="BNO2" s="455"/>
      <c r="BNP2" s="455"/>
      <c r="BNQ2" s="455"/>
      <c r="BNR2" s="455"/>
      <c r="BNS2" s="455"/>
      <c r="BNT2" s="455"/>
      <c r="BNU2" s="455"/>
      <c r="BNV2" s="455"/>
      <c r="BNW2" s="455"/>
      <c r="BNX2" s="455"/>
      <c r="BNY2" s="455"/>
      <c r="BNZ2" s="455"/>
      <c r="BOA2" s="455"/>
      <c r="BOB2" s="455"/>
      <c r="BOC2" s="455"/>
      <c r="BOD2" s="455"/>
      <c r="BOE2" s="455"/>
      <c r="BOF2" s="455"/>
      <c r="BOG2" s="455"/>
      <c r="BOH2" s="455"/>
      <c r="BOI2" s="455"/>
      <c r="BOJ2" s="455"/>
      <c r="BOK2" s="455"/>
      <c r="BOL2" s="455"/>
      <c r="BOM2" s="455"/>
      <c r="BON2" s="455"/>
      <c r="BOO2" s="455"/>
      <c r="BOP2" s="455"/>
      <c r="BOQ2" s="455"/>
      <c r="BOR2" s="455"/>
      <c r="BOS2" s="455"/>
      <c r="BOT2" s="455"/>
      <c r="BOU2" s="455"/>
      <c r="BOV2" s="455"/>
      <c r="BOW2" s="455"/>
      <c r="BOX2" s="455"/>
      <c r="BOY2" s="455"/>
      <c r="BOZ2" s="455"/>
      <c r="BPA2" s="455"/>
      <c r="BPB2" s="455"/>
      <c r="BPC2" s="455"/>
      <c r="BPD2" s="455"/>
      <c r="BPE2" s="455"/>
      <c r="BPF2" s="455"/>
      <c r="BPG2" s="455"/>
      <c r="BPH2" s="455"/>
      <c r="BPI2" s="455"/>
      <c r="BPJ2" s="455"/>
      <c r="BPK2" s="455"/>
      <c r="BPL2" s="455"/>
      <c r="BPM2" s="455"/>
      <c r="BPN2" s="455"/>
      <c r="BPO2" s="455"/>
      <c r="BPP2" s="455"/>
      <c r="BPQ2" s="455"/>
      <c r="BPR2" s="455"/>
      <c r="BPS2" s="455"/>
      <c r="BPT2" s="455"/>
      <c r="BPU2" s="455"/>
      <c r="BPV2" s="455"/>
      <c r="BPW2" s="455"/>
      <c r="BPX2" s="455"/>
      <c r="BPY2" s="455"/>
      <c r="BPZ2" s="455"/>
      <c r="BQA2" s="455"/>
      <c r="BQB2" s="455"/>
      <c r="BQC2" s="455"/>
      <c r="BQD2" s="455"/>
      <c r="BQE2" s="455"/>
      <c r="BQF2" s="455"/>
      <c r="BQG2" s="455"/>
      <c r="BQH2" s="455"/>
      <c r="BQI2" s="455"/>
      <c r="BQJ2" s="455"/>
      <c r="BQK2" s="455"/>
      <c r="BQL2" s="455"/>
      <c r="BQM2" s="455"/>
      <c r="BQN2" s="455"/>
      <c r="BQO2" s="455"/>
      <c r="BQP2" s="455"/>
      <c r="BQQ2" s="455"/>
      <c r="BQR2" s="455"/>
      <c r="BQS2" s="455"/>
      <c r="BQT2" s="455"/>
      <c r="BQU2" s="455"/>
      <c r="BQV2" s="455"/>
      <c r="BQW2" s="455"/>
      <c r="BQX2" s="455"/>
      <c r="BQY2" s="455"/>
      <c r="BQZ2" s="455"/>
      <c r="BRA2" s="455"/>
      <c r="BRB2" s="455"/>
      <c r="BRC2" s="455"/>
      <c r="BRD2" s="455"/>
      <c r="BRE2" s="455"/>
      <c r="BRF2" s="455"/>
      <c r="BRG2" s="455"/>
      <c r="BRH2" s="455"/>
      <c r="BRI2" s="455"/>
      <c r="BRJ2" s="455"/>
      <c r="BRK2" s="455"/>
      <c r="BRL2" s="455"/>
      <c r="BRM2" s="455"/>
      <c r="BRN2" s="455"/>
      <c r="BRO2" s="455"/>
      <c r="BRP2" s="455"/>
      <c r="BRQ2" s="455"/>
      <c r="BRR2" s="455"/>
      <c r="BRS2" s="455"/>
      <c r="BRT2" s="455"/>
      <c r="BRU2" s="455"/>
      <c r="BRV2" s="455"/>
      <c r="BRW2" s="455"/>
      <c r="BRX2" s="455"/>
      <c r="BRY2" s="455"/>
      <c r="BRZ2" s="455"/>
      <c r="BSA2" s="455"/>
      <c r="BSB2" s="455"/>
      <c r="BSC2" s="455"/>
      <c r="BSD2" s="455"/>
      <c r="BSE2" s="455"/>
      <c r="BSF2" s="455"/>
      <c r="BSG2" s="455"/>
      <c r="BSH2" s="455"/>
      <c r="BSI2" s="455"/>
      <c r="BSJ2" s="455"/>
      <c r="BSK2" s="455"/>
      <c r="BSL2" s="455"/>
      <c r="BSM2" s="455"/>
      <c r="BSN2" s="455"/>
      <c r="BSO2" s="455"/>
      <c r="BSP2" s="455"/>
      <c r="BSQ2" s="455"/>
      <c r="BSR2" s="455"/>
      <c r="BSS2" s="455"/>
      <c r="BST2" s="455"/>
      <c r="BSU2" s="455"/>
      <c r="BSV2" s="455"/>
      <c r="BSW2" s="455"/>
      <c r="BSX2" s="455"/>
      <c r="BSY2" s="455"/>
      <c r="BSZ2" s="455"/>
      <c r="BTA2" s="455"/>
      <c r="BTB2" s="455"/>
      <c r="BTC2" s="455"/>
      <c r="BTD2" s="455"/>
      <c r="BTE2" s="455"/>
      <c r="BTF2" s="455"/>
      <c r="BTG2" s="455"/>
      <c r="BTH2" s="455"/>
      <c r="BTI2" s="455"/>
      <c r="BTJ2" s="455"/>
      <c r="BTK2" s="455"/>
      <c r="BTL2" s="455"/>
      <c r="BTM2" s="455"/>
      <c r="BTN2" s="455"/>
      <c r="BTO2" s="455"/>
      <c r="BTP2" s="455"/>
      <c r="BTQ2" s="455"/>
      <c r="BTR2" s="455"/>
      <c r="BTS2" s="455"/>
      <c r="BTT2" s="455"/>
      <c r="BTU2" s="455"/>
      <c r="BTV2" s="455"/>
      <c r="BTW2" s="455"/>
      <c r="BTX2" s="455"/>
      <c r="BTY2" s="455"/>
      <c r="BTZ2" s="455"/>
      <c r="BUA2" s="455"/>
      <c r="BUB2" s="455"/>
      <c r="BUC2" s="455"/>
      <c r="BUD2" s="455"/>
      <c r="BUE2" s="455"/>
      <c r="BUF2" s="455"/>
      <c r="BUG2" s="455"/>
      <c r="BUH2" s="455"/>
      <c r="BUI2" s="455"/>
      <c r="BUJ2" s="455"/>
      <c r="BUK2" s="455"/>
      <c r="BUL2" s="455"/>
      <c r="BUM2" s="455"/>
      <c r="BUN2" s="455"/>
      <c r="BUO2" s="455"/>
      <c r="BUP2" s="455"/>
      <c r="BUQ2" s="455"/>
      <c r="BUR2" s="455"/>
      <c r="BUS2" s="455"/>
      <c r="BUT2" s="455"/>
      <c r="BUU2" s="455"/>
      <c r="BUV2" s="455"/>
      <c r="BUW2" s="455"/>
      <c r="BUX2" s="455"/>
      <c r="BUY2" s="455"/>
      <c r="BUZ2" s="455"/>
      <c r="BVA2" s="455"/>
      <c r="BVB2" s="455"/>
      <c r="BVC2" s="455"/>
      <c r="BVD2" s="455"/>
      <c r="BVE2" s="455"/>
      <c r="BVF2" s="455"/>
      <c r="BVG2" s="455"/>
      <c r="BVH2" s="455"/>
      <c r="BVI2" s="455"/>
      <c r="BVJ2" s="455"/>
      <c r="BVK2" s="455"/>
      <c r="BVL2" s="455"/>
      <c r="BVM2" s="455"/>
      <c r="BVN2" s="455"/>
      <c r="BVO2" s="455"/>
      <c r="BVP2" s="455"/>
      <c r="BVQ2" s="455"/>
      <c r="BVR2" s="455"/>
      <c r="BVS2" s="455"/>
      <c r="BVT2" s="455"/>
      <c r="BVU2" s="455"/>
      <c r="BVV2" s="455"/>
      <c r="BVW2" s="455"/>
      <c r="BVX2" s="455"/>
      <c r="BVY2" s="455"/>
      <c r="BVZ2" s="455"/>
      <c r="BWA2" s="455"/>
      <c r="BWB2" s="455"/>
      <c r="BWC2" s="455"/>
      <c r="BWD2" s="455"/>
      <c r="BWE2" s="455"/>
      <c r="BWF2" s="455"/>
      <c r="BWG2" s="455"/>
      <c r="BWH2" s="455"/>
      <c r="BWI2" s="455"/>
      <c r="BWJ2" s="455"/>
      <c r="BWK2" s="455"/>
      <c r="BWL2" s="455"/>
      <c r="BWM2" s="455"/>
      <c r="BWN2" s="455"/>
      <c r="BWO2" s="455"/>
      <c r="BWP2" s="455"/>
      <c r="BWQ2" s="455"/>
      <c r="BWR2" s="455"/>
      <c r="BWS2" s="455"/>
      <c r="BWT2" s="455"/>
      <c r="BWU2" s="455"/>
      <c r="BWV2" s="455"/>
      <c r="BWW2" s="455"/>
      <c r="BWX2" s="455"/>
      <c r="BWY2" s="455"/>
      <c r="BWZ2" s="455"/>
      <c r="BXA2" s="455"/>
      <c r="BXB2" s="455"/>
      <c r="BXC2" s="455"/>
      <c r="BXD2" s="455"/>
      <c r="BXE2" s="455"/>
      <c r="BXF2" s="455"/>
      <c r="BXG2" s="455"/>
      <c r="BXH2" s="455"/>
      <c r="BXI2" s="455"/>
      <c r="BXJ2" s="455"/>
      <c r="BXK2" s="455"/>
      <c r="BXL2" s="455"/>
      <c r="BXM2" s="455"/>
      <c r="BXN2" s="455"/>
      <c r="BXO2" s="455"/>
      <c r="BXP2" s="455"/>
      <c r="BXQ2" s="455"/>
      <c r="BXR2" s="455"/>
      <c r="BXS2" s="455"/>
      <c r="BXT2" s="455"/>
      <c r="BXU2" s="455"/>
      <c r="BXV2" s="455"/>
      <c r="BXW2" s="455"/>
      <c r="BXX2" s="455"/>
      <c r="BXY2" s="455"/>
      <c r="BXZ2" s="455"/>
      <c r="BYA2" s="455"/>
      <c r="BYB2" s="455"/>
      <c r="BYC2" s="455"/>
      <c r="BYD2" s="455"/>
      <c r="BYE2" s="455"/>
      <c r="BYF2" s="455"/>
      <c r="BYG2" s="455"/>
      <c r="BYH2" s="455"/>
      <c r="BYI2" s="455"/>
      <c r="BYJ2" s="455"/>
      <c r="BYK2" s="455"/>
      <c r="BYL2" s="455"/>
      <c r="BYM2" s="455"/>
      <c r="BYN2" s="455"/>
      <c r="BYO2" s="455"/>
      <c r="BYP2" s="455"/>
      <c r="BYQ2" s="455"/>
      <c r="BYR2" s="455"/>
      <c r="BYS2" s="455"/>
      <c r="BYT2" s="455"/>
      <c r="BYU2" s="455"/>
      <c r="BYV2" s="455"/>
      <c r="BYW2" s="455"/>
      <c r="BYX2" s="455"/>
      <c r="BYY2" s="455"/>
      <c r="BYZ2" s="455"/>
      <c r="BZA2" s="455"/>
      <c r="BZB2" s="455"/>
      <c r="BZC2" s="455"/>
      <c r="BZD2" s="455"/>
      <c r="BZE2" s="455"/>
      <c r="BZF2" s="455"/>
      <c r="BZG2" s="455"/>
      <c r="BZH2" s="455"/>
      <c r="BZI2" s="455"/>
      <c r="BZJ2" s="455"/>
      <c r="BZK2" s="455"/>
      <c r="BZL2" s="455"/>
      <c r="BZM2" s="455"/>
      <c r="BZN2" s="455"/>
      <c r="BZO2" s="455"/>
      <c r="BZP2" s="455"/>
      <c r="BZQ2" s="455"/>
      <c r="BZR2" s="455"/>
      <c r="BZS2" s="455"/>
      <c r="BZU2" s="455"/>
      <c r="BZV2" s="455"/>
      <c r="BZW2" s="455"/>
      <c r="BZX2" s="455"/>
      <c r="BZY2" s="455"/>
      <c r="BZZ2" s="455"/>
      <c r="CAA2" s="455"/>
      <c r="CAB2" s="455"/>
      <c r="CAC2" s="455"/>
      <c r="CAD2" s="455"/>
      <c r="CAE2" s="455"/>
      <c r="CAF2" s="455"/>
      <c r="CAG2" s="455"/>
      <c r="CAH2" s="455"/>
      <c r="CAI2" s="455"/>
      <c r="CAJ2" s="455"/>
      <c r="CAK2" s="455"/>
      <c r="CAL2" s="455"/>
      <c r="CAM2" s="455"/>
      <c r="CAN2" s="455"/>
      <c r="CAO2" s="455"/>
      <c r="CAP2" s="455"/>
      <c r="CAQ2" s="455"/>
      <c r="CAR2" s="455"/>
      <c r="CAS2" s="455"/>
      <c r="CAT2" s="455"/>
      <c r="CAU2" s="455"/>
      <c r="CAV2" s="455"/>
      <c r="CAW2" s="455"/>
      <c r="CAX2" s="455"/>
      <c r="CAY2" s="455"/>
      <c r="CAZ2" s="455"/>
      <c r="CBA2" s="455"/>
      <c r="CBB2" s="455"/>
      <c r="CBC2" s="455"/>
      <c r="CBD2" s="455"/>
      <c r="CBE2" s="455"/>
      <c r="CBF2" s="455"/>
      <c r="CBG2" s="455"/>
      <c r="CBH2" s="455"/>
      <c r="CBI2" s="455"/>
      <c r="CBJ2" s="455"/>
      <c r="CBK2" s="455"/>
      <c r="CBL2" s="455"/>
      <c r="CBM2" s="455"/>
      <c r="CBN2" s="455"/>
      <c r="CBO2" s="455"/>
      <c r="CBP2" s="455"/>
      <c r="CBQ2" s="455"/>
      <c r="CBR2" s="455"/>
      <c r="CBS2" s="455"/>
      <c r="CBT2" s="455"/>
      <c r="CBU2" s="455"/>
      <c r="CBV2" s="455"/>
      <c r="CBW2" s="455"/>
      <c r="CBX2" s="455"/>
      <c r="CBY2" s="455"/>
      <c r="CBZ2" s="455"/>
      <c r="CCA2" s="455"/>
      <c r="CCB2" s="455"/>
      <c r="CCC2" s="455"/>
      <c r="CCD2" s="455"/>
      <c r="CCE2" s="455"/>
      <c r="CCF2" s="455"/>
      <c r="CCG2" s="455"/>
      <c r="CCH2" s="455"/>
      <c r="CCI2" s="455"/>
      <c r="CCJ2" s="455"/>
      <c r="CCK2" s="455"/>
      <c r="CCL2" s="455"/>
      <c r="CCM2" s="455"/>
      <c r="CCN2" s="455"/>
      <c r="CCO2" s="455"/>
      <c r="CCP2" s="455"/>
      <c r="CCQ2" s="455"/>
      <c r="CCR2" s="455"/>
      <c r="CCS2" s="455"/>
      <c r="CCT2" s="455"/>
      <c r="CCU2" s="455"/>
      <c r="CCV2" s="455"/>
      <c r="CCW2" s="455"/>
      <c r="CCX2" s="455"/>
      <c r="CCY2" s="455"/>
      <c r="CCZ2" s="455"/>
      <c r="CDA2" s="455"/>
      <c r="CDB2" s="455"/>
      <c r="CDC2" s="455"/>
      <c r="CDD2" s="455"/>
      <c r="CDE2" s="455"/>
      <c r="CDF2" s="455"/>
      <c r="CDG2" s="455"/>
      <c r="CDH2" s="455"/>
      <c r="CDI2" s="455"/>
      <c r="CDJ2" s="455"/>
      <c r="CDK2" s="455"/>
      <c r="CDL2" s="455"/>
      <c r="CDM2" s="455"/>
      <c r="CDN2" s="455"/>
      <c r="CDO2" s="455"/>
      <c r="CDP2" s="455"/>
      <c r="CDQ2" s="455"/>
      <c r="CDR2" s="455"/>
      <c r="CDS2" s="455"/>
      <c r="CDT2" s="455"/>
      <c r="CDU2" s="455"/>
      <c r="CDV2" s="455"/>
      <c r="CDW2" s="455"/>
      <c r="CDX2" s="455"/>
      <c r="CDY2" s="455"/>
      <c r="CDZ2" s="455"/>
      <c r="CEA2" s="455"/>
      <c r="CEB2" s="455"/>
      <c r="CEC2" s="455"/>
      <c r="CED2" s="455"/>
      <c r="CEE2" s="455"/>
      <c r="CEF2" s="455"/>
      <c r="CEG2" s="455"/>
      <c r="CEH2" s="455"/>
      <c r="CEI2" s="455"/>
      <c r="CEJ2" s="455"/>
      <c r="CEK2" s="455"/>
      <c r="CEL2" s="455"/>
      <c r="CEM2" s="455"/>
      <c r="CEN2" s="455"/>
      <c r="CEO2" s="455"/>
      <c r="CEP2" s="455"/>
      <c r="CEQ2" s="455"/>
      <c r="CER2" s="455"/>
      <c r="CES2" s="455"/>
      <c r="CET2" s="455"/>
      <c r="CEU2" s="455"/>
      <c r="CEV2" s="455"/>
      <c r="CEW2" s="455"/>
      <c r="CEX2" s="455"/>
      <c r="CEY2" s="455"/>
      <c r="CEZ2" s="455"/>
      <c r="CFA2" s="455"/>
      <c r="CFB2" s="455"/>
      <c r="CFC2" s="455"/>
      <c r="CFD2" s="455"/>
      <c r="CFE2" s="455"/>
      <c r="CFF2" s="455"/>
      <c r="CFG2" s="455"/>
      <c r="CFH2" s="455"/>
      <c r="CFI2" s="455"/>
      <c r="CFJ2" s="455"/>
      <c r="CFK2" s="455"/>
      <c r="CFL2" s="455"/>
      <c r="CFM2" s="455"/>
      <c r="CFN2" s="455"/>
      <c r="CFO2" s="455"/>
      <c r="CFP2" s="455"/>
      <c r="CFQ2" s="455"/>
      <c r="CFR2" s="455"/>
      <c r="CFS2" s="455"/>
      <c r="CFT2" s="455"/>
      <c r="CFU2" s="455"/>
      <c r="CFV2" s="455"/>
      <c r="CFW2" s="455"/>
      <c r="CFX2" s="455"/>
      <c r="CFY2" s="455"/>
      <c r="CFZ2" s="455"/>
      <c r="CGA2" s="455"/>
      <c r="CGB2" s="455"/>
      <c r="CGC2" s="455"/>
      <c r="CGD2" s="455"/>
      <c r="CGE2" s="455"/>
      <c r="CGF2" s="455"/>
      <c r="CGG2" s="455"/>
      <c r="CGH2" s="455"/>
      <c r="CGI2" s="455"/>
      <c r="CGJ2" s="455"/>
      <c r="CGK2" s="455"/>
      <c r="CGL2" s="455"/>
      <c r="CGM2" s="455"/>
      <c r="CGN2" s="455"/>
      <c r="CGO2" s="455"/>
      <c r="CGP2" s="455"/>
      <c r="CGQ2" s="455"/>
      <c r="CGR2" s="455"/>
      <c r="CGS2" s="455"/>
      <c r="CGT2" s="455"/>
      <c r="CGU2" s="455"/>
      <c r="CGV2" s="455"/>
      <c r="CGW2" s="455"/>
      <c r="CGX2" s="455"/>
      <c r="CGY2" s="455"/>
      <c r="CGZ2" s="455"/>
      <c r="CHA2" s="455"/>
      <c r="CHB2" s="455"/>
      <c r="CHC2" s="455"/>
      <c r="CHD2" s="455"/>
      <c r="CHE2" s="455"/>
      <c r="CHF2" s="455"/>
      <c r="CHG2" s="455"/>
      <c r="CHH2" s="455"/>
      <c r="CHI2" s="455"/>
      <c r="CHJ2" s="455"/>
      <c r="CHK2" s="455"/>
      <c r="CHL2" s="455"/>
      <c r="CHM2" s="455"/>
      <c r="CHN2" s="455"/>
      <c r="CHO2" s="455"/>
      <c r="CHP2" s="455"/>
      <c r="CHQ2" s="455"/>
      <c r="CHR2" s="455"/>
      <c r="CHS2" s="455"/>
      <c r="CHT2" s="455"/>
      <c r="CHU2" s="455"/>
      <c r="CHV2" s="455"/>
      <c r="CHW2" s="455"/>
      <c r="CHX2" s="455"/>
      <c r="CHY2" s="455"/>
      <c r="CHZ2" s="455"/>
      <c r="CIA2" s="455"/>
      <c r="CIB2" s="455"/>
      <c r="CIC2" s="455"/>
      <c r="CID2" s="455"/>
      <c r="CIE2" s="455"/>
      <c r="CIF2" s="455"/>
      <c r="CIG2" s="455"/>
      <c r="CIH2" s="455"/>
      <c r="CII2" s="455"/>
      <c r="CIJ2" s="455"/>
      <c r="CIK2" s="455"/>
      <c r="CIL2" s="455"/>
      <c r="CIM2" s="455"/>
      <c r="CIN2" s="455"/>
      <c r="CIO2" s="455"/>
      <c r="CIP2" s="455"/>
      <c r="CIQ2" s="455"/>
      <c r="CIR2" s="455"/>
      <c r="CIS2" s="455"/>
      <c r="CIT2" s="455"/>
      <c r="CIU2" s="455"/>
      <c r="CIV2" s="455"/>
      <c r="CIW2" s="455"/>
      <c r="CIX2" s="455"/>
      <c r="CIY2" s="455"/>
      <c r="CIZ2" s="455"/>
      <c r="CJA2" s="455"/>
      <c r="CJB2" s="455"/>
      <c r="CJC2" s="455"/>
      <c r="CJD2" s="455"/>
      <c r="CJE2" s="455"/>
      <c r="CJF2" s="455"/>
      <c r="CJG2" s="455"/>
      <c r="CJH2" s="455"/>
      <c r="CJI2" s="455"/>
      <c r="CJJ2" s="455"/>
      <c r="CJK2" s="455"/>
      <c r="CJL2" s="455"/>
      <c r="CJM2" s="455"/>
      <c r="CJN2" s="455"/>
      <c r="CJO2" s="455"/>
      <c r="CJP2" s="455"/>
      <c r="CJQ2" s="455"/>
      <c r="CJR2" s="455"/>
      <c r="CJS2" s="455"/>
      <c r="CJT2" s="455"/>
      <c r="CJU2" s="455"/>
      <c r="CJV2" s="455"/>
      <c r="CJW2" s="455"/>
      <c r="CJX2" s="455"/>
      <c r="CJY2" s="455"/>
      <c r="CJZ2" s="455"/>
      <c r="CKA2" s="455"/>
      <c r="CKB2" s="455"/>
      <c r="CKC2" s="455"/>
      <c r="CKD2" s="455"/>
      <c r="CKE2" s="455"/>
      <c r="CKF2" s="455"/>
      <c r="CKG2" s="455"/>
      <c r="CKH2" s="455"/>
      <c r="CKI2" s="455"/>
      <c r="CKJ2" s="455"/>
      <c r="CKK2" s="455"/>
      <c r="CKL2" s="455"/>
      <c r="CKM2" s="455"/>
      <c r="CKN2" s="455"/>
      <c r="CKO2" s="455"/>
      <c r="CKP2" s="455"/>
      <c r="CKQ2" s="455"/>
      <c r="CKR2" s="455"/>
      <c r="CKS2" s="455"/>
      <c r="CKT2" s="455"/>
      <c r="CKU2" s="455"/>
      <c r="CKV2" s="455"/>
      <c r="CKW2" s="455"/>
      <c r="CKX2" s="455"/>
      <c r="CKY2" s="455"/>
      <c r="CKZ2" s="455"/>
      <c r="CLA2" s="455"/>
      <c r="CLB2" s="455"/>
      <c r="CLC2" s="455"/>
      <c r="CLD2" s="455"/>
      <c r="CLE2" s="455"/>
      <c r="CLF2" s="455"/>
      <c r="CLG2" s="455"/>
      <c r="CLH2" s="455"/>
      <c r="CLI2" s="455"/>
      <c r="CLJ2" s="455"/>
      <c r="CLK2" s="455"/>
      <c r="CLL2" s="455"/>
      <c r="CLM2" s="455"/>
      <c r="CLN2" s="455"/>
      <c r="CLO2" s="455"/>
      <c r="CLP2" s="455"/>
      <c r="CLQ2" s="455"/>
      <c r="CLR2" s="455"/>
      <c r="CLS2" s="455"/>
      <c r="CLT2" s="455"/>
      <c r="CLU2" s="455"/>
      <c r="CLV2" s="455"/>
      <c r="CLW2" s="455"/>
      <c r="CLX2" s="455"/>
      <c r="CLY2" s="455"/>
      <c r="CLZ2" s="455"/>
      <c r="CMA2" s="455"/>
      <c r="CMB2" s="455"/>
      <c r="CMC2" s="455"/>
      <c r="CMD2" s="455"/>
      <c r="CME2" s="455"/>
      <c r="CMF2" s="455"/>
      <c r="CMG2" s="455"/>
      <c r="CMH2" s="455"/>
      <c r="CMI2" s="455"/>
      <c r="CMJ2" s="455"/>
      <c r="CMK2" s="455"/>
      <c r="CML2" s="455"/>
      <c r="CMM2" s="455"/>
      <c r="CMN2" s="455"/>
      <c r="CMO2" s="455"/>
      <c r="CMP2" s="455"/>
      <c r="CMQ2" s="455"/>
      <c r="CMR2" s="455"/>
      <c r="CMS2" s="455"/>
      <c r="CMT2" s="455"/>
      <c r="CMU2" s="455"/>
      <c r="CMV2" s="455"/>
      <c r="CMW2" s="455"/>
      <c r="CMX2" s="455"/>
      <c r="CMY2" s="455"/>
      <c r="CMZ2" s="455"/>
      <c r="CNA2" s="455"/>
      <c r="CNB2" s="455"/>
      <c r="CNC2" s="455"/>
      <c r="CND2" s="455"/>
      <c r="CNE2" s="455"/>
      <c r="CNF2" s="455"/>
      <c r="CNG2" s="455"/>
      <c r="CNH2" s="455"/>
      <c r="CNI2" s="455"/>
      <c r="CNJ2" s="455"/>
      <c r="CNK2" s="455"/>
      <c r="CNL2" s="455"/>
      <c r="CNM2" s="455"/>
      <c r="CNN2" s="455"/>
      <c r="CNO2" s="455"/>
      <c r="CNP2" s="455"/>
      <c r="CNQ2" s="455"/>
      <c r="CNR2" s="455"/>
      <c r="CNS2" s="455"/>
      <c r="CNT2" s="455"/>
      <c r="CNU2" s="455"/>
      <c r="CNV2" s="455"/>
      <c r="CNW2" s="455"/>
      <c r="CNX2" s="455"/>
      <c r="CNY2" s="455"/>
      <c r="CNZ2" s="455"/>
      <c r="COA2" s="455"/>
      <c r="COB2" s="455"/>
      <c r="COC2" s="455"/>
      <c r="COD2" s="455"/>
      <c r="COE2" s="455"/>
      <c r="COF2" s="455"/>
      <c r="COG2" s="455"/>
      <c r="COH2" s="455"/>
      <c r="COI2" s="455"/>
      <c r="COJ2" s="455"/>
      <c r="COK2" s="455"/>
      <c r="COL2" s="455"/>
      <c r="COM2" s="455"/>
      <c r="CON2" s="455"/>
      <c r="COO2" s="455"/>
      <c r="COP2" s="455"/>
      <c r="COQ2" s="455"/>
      <c r="COR2" s="455"/>
      <c r="COS2" s="455"/>
      <c r="COT2" s="455"/>
      <c r="COU2" s="455"/>
      <c r="COV2" s="455"/>
      <c r="COW2" s="455"/>
      <c r="COX2" s="455"/>
      <c r="COY2" s="455"/>
      <c r="COZ2" s="455"/>
      <c r="CPA2" s="455"/>
      <c r="CPB2" s="455"/>
      <c r="CPC2" s="455"/>
      <c r="CPD2" s="455"/>
      <c r="CPE2" s="455"/>
      <c r="CPF2" s="455"/>
      <c r="CPG2" s="455"/>
      <c r="CPH2" s="455"/>
      <c r="CPI2" s="455"/>
      <c r="CPJ2" s="455"/>
      <c r="CPK2" s="455"/>
      <c r="CPL2" s="455"/>
      <c r="CPM2" s="455"/>
      <c r="CPN2" s="455"/>
      <c r="CPO2" s="455"/>
      <c r="CPP2" s="455"/>
      <c r="CPQ2" s="455"/>
      <c r="CPR2" s="455"/>
      <c r="CPS2" s="455"/>
      <c r="CPT2" s="455"/>
      <c r="CPU2" s="455"/>
      <c r="CPV2" s="455"/>
      <c r="CPW2" s="455"/>
      <c r="CPX2" s="455"/>
      <c r="CPY2" s="455"/>
      <c r="CPZ2" s="455"/>
      <c r="CQA2" s="455"/>
      <c r="CQB2" s="455"/>
      <c r="CQC2" s="455"/>
      <c r="CQD2" s="455"/>
      <c r="CQE2" s="455"/>
      <c r="CQF2" s="455"/>
      <c r="CQG2" s="455"/>
      <c r="CQH2" s="455"/>
      <c r="CQI2" s="455"/>
      <c r="CQJ2" s="455"/>
      <c r="CQK2" s="455"/>
      <c r="CQL2" s="455"/>
      <c r="CQM2" s="455"/>
      <c r="CQN2" s="455"/>
      <c r="CQO2" s="455"/>
      <c r="CQP2" s="455"/>
      <c r="CQQ2" s="455"/>
      <c r="CQR2" s="455"/>
      <c r="CQS2" s="455"/>
      <c r="CQT2" s="455"/>
      <c r="CQU2" s="455"/>
      <c r="CQV2" s="455"/>
      <c r="CQW2" s="455"/>
      <c r="CQX2" s="455"/>
      <c r="CQY2" s="455"/>
      <c r="CQZ2" s="455"/>
      <c r="CRA2" s="455"/>
      <c r="CRB2" s="455"/>
      <c r="CRC2" s="455"/>
      <c r="CRD2" s="455"/>
      <c r="CRE2" s="455"/>
      <c r="CRF2" s="455"/>
      <c r="CRG2" s="455"/>
      <c r="CRH2" s="455"/>
      <c r="CRI2" s="455"/>
      <c r="CRJ2" s="455"/>
      <c r="CRK2" s="455"/>
      <c r="CRL2" s="455"/>
      <c r="CRM2" s="455"/>
      <c r="CRN2" s="455"/>
      <c r="CRO2" s="455"/>
      <c r="CRP2" s="455"/>
      <c r="CRQ2" s="455"/>
      <c r="CRR2" s="455"/>
      <c r="CRS2" s="455"/>
      <c r="CRT2" s="455"/>
      <c r="CRU2" s="455"/>
      <c r="CRV2" s="455"/>
      <c r="CRW2" s="455"/>
      <c r="CRX2" s="455"/>
      <c r="CRY2" s="455"/>
      <c r="CRZ2" s="455"/>
      <c r="CSA2" s="455"/>
      <c r="CSB2" s="455"/>
      <c r="CSC2" s="455"/>
      <c r="CSD2" s="455"/>
      <c r="CSE2" s="455"/>
      <c r="CSF2" s="455"/>
      <c r="CSG2" s="455"/>
      <c r="CSH2" s="455"/>
      <c r="CSI2" s="455"/>
      <c r="CSJ2" s="455"/>
      <c r="CSK2" s="455"/>
      <c r="CSL2" s="455"/>
      <c r="CSM2" s="455"/>
      <c r="CSN2" s="455"/>
      <c r="CSO2" s="455"/>
      <c r="CSP2" s="455"/>
      <c r="CSQ2" s="455"/>
      <c r="CSR2" s="455"/>
      <c r="CSS2" s="455"/>
      <c r="CST2" s="455"/>
      <c r="CSU2" s="455"/>
      <c r="CSV2" s="455"/>
      <c r="CSW2" s="455"/>
      <c r="CSX2" s="455"/>
      <c r="CSY2" s="455"/>
      <c r="CSZ2" s="455"/>
      <c r="CTA2" s="455"/>
      <c r="CTB2" s="455"/>
      <c r="CTC2" s="455"/>
      <c r="CTD2" s="455"/>
      <c r="CTE2" s="455"/>
      <c r="CTF2" s="455"/>
      <c r="CTG2" s="455"/>
      <c r="CTH2" s="455"/>
      <c r="CTI2" s="455"/>
      <c r="CTJ2" s="455"/>
      <c r="CTK2" s="455"/>
      <c r="CTL2" s="455"/>
      <c r="CTM2" s="455"/>
      <c r="CTN2" s="455"/>
      <c r="CTO2" s="455"/>
      <c r="CTP2" s="455"/>
      <c r="CTQ2" s="455"/>
      <c r="CTR2" s="455"/>
      <c r="CTS2" s="455"/>
      <c r="CTT2" s="455"/>
      <c r="CTU2" s="455"/>
      <c r="CTV2" s="455"/>
      <c r="CTW2" s="455"/>
      <c r="CTX2" s="455"/>
      <c r="CTY2" s="455"/>
      <c r="CTZ2" s="455"/>
      <c r="CUA2" s="455"/>
      <c r="CUB2" s="455"/>
      <c r="CUC2" s="455"/>
      <c r="CUD2" s="455"/>
      <c r="CUE2" s="455"/>
      <c r="CUF2" s="455"/>
      <c r="CUG2" s="455"/>
      <c r="CUH2" s="455"/>
      <c r="CUI2" s="455"/>
      <c r="CUJ2" s="455"/>
      <c r="CUK2" s="455"/>
      <c r="CUL2" s="455"/>
      <c r="CUM2" s="455"/>
      <c r="CUN2" s="455"/>
      <c r="CUO2" s="455"/>
      <c r="CUP2" s="455"/>
      <c r="CUQ2" s="455"/>
      <c r="CUR2" s="455"/>
      <c r="CUS2" s="455"/>
      <c r="CUT2" s="455"/>
      <c r="CUU2" s="455"/>
      <c r="CUV2" s="455"/>
      <c r="CUW2" s="455"/>
      <c r="CUX2" s="455"/>
      <c r="CUY2" s="455"/>
      <c r="CUZ2" s="455"/>
      <c r="CVA2" s="455"/>
      <c r="CVB2" s="455"/>
      <c r="CVC2" s="455"/>
      <c r="CVD2" s="455"/>
      <c r="CVE2" s="455"/>
      <c r="CVF2" s="455"/>
      <c r="CVG2" s="455"/>
      <c r="CVH2" s="455"/>
      <c r="CVI2" s="455"/>
      <c r="CVJ2" s="455"/>
      <c r="CVK2" s="455"/>
      <c r="CVL2" s="455"/>
      <c r="CVM2" s="455"/>
      <c r="CVN2" s="455"/>
      <c r="CVO2" s="455"/>
      <c r="CVP2" s="455"/>
      <c r="CVQ2" s="455"/>
      <c r="CVR2" s="455"/>
      <c r="CVS2" s="455"/>
      <c r="CVT2" s="455"/>
      <c r="CVU2" s="455"/>
      <c r="CVV2" s="455"/>
      <c r="CVW2" s="455"/>
      <c r="CVX2" s="455"/>
      <c r="CVY2" s="455"/>
      <c r="CVZ2" s="455"/>
      <c r="CWA2" s="455"/>
      <c r="CWB2" s="455"/>
      <c r="CWC2" s="455"/>
      <c r="CWD2" s="455"/>
      <c r="CWE2" s="455"/>
      <c r="CWF2" s="455"/>
      <c r="CWG2" s="455"/>
      <c r="CWH2" s="455"/>
      <c r="CWI2" s="455"/>
      <c r="CWJ2" s="455"/>
      <c r="CWK2" s="455"/>
      <c r="CWL2" s="455"/>
      <c r="CWM2" s="455"/>
      <c r="CWN2" s="455"/>
      <c r="CWO2" s="455"/>
      <c r="CWP2" s="455"/>
      <c r="CWQ2" s="455"/>
      <c r="CWR2" s="455"/>
      <c r="CWS2" s="455"/>
      <c r="CWT2" s="455"/>
      <c r="CWU2" s="455"/>
      <c r="CWV2" s="455"/>
      <c r="CWW2" s="455"/>
      <c r="CWX2" s="455"/>
      <c r="CWY2" s="455"/>
      <c r="CWZ2" s="455"/>
      <c r="CXA2" s="455"/>
      <c r="CXB2" s="455"/>
      <c r="CXC2" s="455"/>
      <c r="CXD2" s="455"/>
      <c r="CXE2" s="455"/>
      <c r="CXF2" s="455"/>
      <c r="CXG2" s="455"/>
      <c r="CXH2" s="455"/>
      <c r="CXI2" s="455"/>
      <c r="CXJ2" s="455"/>
      <c r="CXK2" s="455"/>
      <c r="CXL2" s="455"/>
      <c r="CXM2" s="455"/>
      <c r="CXN2" s="455"/>
      <c r="CXO2" s="455"/>
      <c r="CXP2" s="455"/>
      <c r="CXQ2" s="455"/>
      <c r="CXR2" s="455"/>
      <c r="CXS2" s="455"/>
      <c r="CXT2" s="455"/>
      <c r="CXU2" s="455"/>
      <c r="CXV2" s="455"/>
      <c r="CXW2" s="455"/>
      <c r="CXX2" s="455"/>
      <c r="CXY2" s="455"/>
      <c r="CXZ2" s="455"/>
      <c r="CYA2" s="455"/>
      <c r="CYB2" s="455"/>
      <c r="CYC2" s="455"/>
      <c r="CYD2" s="455"/>
      <c r="CYE2" s="455"/>
      <c r="CYF2" s="455"/>
      <c r="CYG2" s="455"/>
      <c r="CYH2" s="455"/>
      <c r="CYI2" s="455"/>
      <c r="CYJ2" s="455"/>
      <c r="CYK2" s="455"/>
      <c r="CYL2" s="455"/>
      <c r="CYM2" s="455"/>
      <c r="CYN2" s="455"/>
      <c r="CYO2" s="455"/>
      <c r="CYP2" s="455"/>
      <c r="CYQ2" s="455"/>
      <c r="CYR2" s="455"/>
      <c r="CYS2" s="455"/>
      <c r="CYT2" s="455"/>
      <c r="CYU2" s="455"/>
      <c r="CYV2" s="455"/>
      <c r="CYW2" s="455"/>
      <c r="CYX2" s="455"/>
      <c r="CYY2" s="455"/>
      <c r="CYZ2" s="455"/>
      <c r="CZA2" s="455"/>
      <c r="CZB2" s="455"/>
      <c r="CZC2" s="455"/>
      <c r="CZD2" s="455"/>
      <c r="CZE2" s="455"/>
      <c r="CZF2" s="455"/>
      <c r="CZG2" s="455"/>
      <c r="CZH2" s="455"/>
      <c r="CZI2" s="455"/>
      <c r="CZJ2" s="455"/>
      <c r="CZK2" s="455"/>
      <c r="CZL2" s="455"/>
      <c r="CZM2" s="455"/>
      <c r="CZN2" s="455"/>
      <c r="CZO2" s="455"/>
      <c r="CZP2" s="455"/>
      <c r="CZQ2" s="455"/>
      <c r="CZR2" s="455"/>
      <c r="CZS2" s="455"/>
      <c r="CZT2" s="455"/>
      <c r="CZU2" s="455"/>
      <c r="CZV2" s="455"/>
      <c r="CZW2" s="455"/>
      <c r="CZX2" s="455"/>
      <c r="CZY2" s="455"/>
      <c r="CZZ2" s="455"/>
      <c r="DAA2" s="455"/>
      <c r="DAB2" s="455"/>
      <c r="DAC2" s="455"/>
      <c r="DAD2" s="455"/>
      <c r="DAE2" s="455"/>
      <c r="DAF2" s="455"/>
      <c r="DAG2" s="455"/>
      <c r="DAH2" s="455"/>
      <c r="DAI2" s="455"/>
      <c r="DAJ2" s="455"/>
      <c r="DAK2" s="455"/>
      <c r="DAL2" s="455"/>
      <c r="DAM2" s="455"/>
      <c r="DAN2" s="455"/>
      <c r="DAO2" s="455"/>
      <c r="DAP2" s="455"/>
      <c r="DAQ2" s="455"/>
      <c r="DAR2" s="455"/>
      <c r="DAS2" s="455"/>
      <c r="DAT2" s="455"/>
      <c r="DAU2" s="455"/>
      <c r="DAV2" s="455"/>
      <c r="DAW2" s="455"/>
      <c r="DAX2" s="455"/>
      <c r="DAY2" s="455"/>
      <c r="DAZ2" s="455"/>
      <c r="DBA2" s="455"/>
      <c r="DBB2" s="455"/>
      <c r="DBC2" s="455"/>
      <c r="DBD2" s="455"/>
      <c r="DBE2" s="455"/>
      <c r="DBF2" s="455"/>
      <c r="DBG2" s="455"/>
      <c r="DBH2" s="455"/>
      <c r="DBI2" s="455"/>
      <c r="DBJ2" s="455"/>
      <c r="DBK2" s="455"/>
      <c r="DBL2" s="455"/>
      <c r="DBM2" s="455"/>
      <c r="DBN2" s="455"/>
      <c r="DBO2" s="455"/>
      <c r="DBP2" s="455"/>
      <c r="DBQ2" s="455"/>
      <c r="DBR2" s="455"/>
      <c r="DBS2" s="455"/>
      <c r="DBT2" s="455"/>
      <c r="DBU2" s="455"/>
      <c r="DBV2" s="455"/>
      <c r="DBW2" s="455"/>
      <c r="DBX2" s="455"/>
      <c r="DBY2" s="455"/>
      <c r="DBZ2" s="455"/>
      <c r="DCA2" s="455"/>
      <c r="DCB2" s="455"/>
      <c r="DCC2" s="455"/>
      <c r="DCD2" s="455"/>
      <c r="DCE2" s="455"/>
      <c r="DCF2" s="455"/>
      <c r="DCG2" s="455"/>
      <c r="DCH2" s="455"/>
      <c r="DCI2" s="455"/>
      <c r="DCJ2" s="455"/>
      <c r="DCK2" s="455"/>
      <c r="DCL2" s="455"/>
      <c r="DCM2" s="455"/>
      <c r="DCN2" s="455"/>
      <c r="DCO2" s="455"/>
      <c r="DCP2" s="455"/>
      <c r="DCQ2" s="455"/>
      <c r="DCR2" s="455"/>
      <c r="DCS2" s="455"/>
      <c r="DCT2" s="455"/>
      <c r="DCU2" s="455"/>
      <c r="DCV2" s="455"/>
      <c r="DCW2" s="455"/>
      <c r="DCX2" s="455"/>
      <c r="DCY2" s="455"/>
      <c r="DCZ2" s="455"/>
      <c r="DDA2" s="455"/>
      <c r="DDB2" s="455"/>
      <c r="DDC2" s="455"/>
      <c r="DDD2" s="455"/>
      <c r="DDE2" s="455"/>
      <c r="DDF2" s="455"/>
      <c r="DDG2" s="455"/>
      <c r="DDH2" s="455"/>
      <c r="DDI2" s="455"/>
      <c r="DDJ2" s="455"/>
      <c r="DDK2" s="455"/>
      <c r="DDL2" s="455"/>
      <c r="DDM2" s="455"/>
      <c r="DDN2" s="455"/>
      <c r="DDO2" s="455"/>
      <c r="DDP2" s="455"/>
      <c r="DDQ2" s="455"/>
      <c r="DDR2" s="455"/>
      <c r="DDS2" s="455"/>
      <c r="DDT2" s="455"/>
      <c r="DDU2" s="455"/>
      <c r="DDV2" s="455"/>
      <c r="DDW2" s="455"/>
      <c r="DDX2" s="455"/>
      <c r="DDY2" s="455"/>
      <c r="DDZ2" s="455"/>
      <c r="DEA2" s="455"/>
      <c r="DEB2" s="455"/>
      <c r="DEC2" s="455"/>
      <c r="DED2" s="455"/>
      <c r="DEE2" s="455"/>
      <c r="DEF2" s="455"/>
      <c r="DEG2" s="455"/>
      <c r="DEH2" s="455"/>
      <c r="DEI2" s="455"/>
      <c r="DEJ2" s="455"/>
      <c r="DEK2" s="455"/>
      <c r="DEL2" s="455"/>
      <c r="DEM2" s="455"/>
      <c r="DEN2" s="455"/>
      <c r="DEO2" s="455"/>
      <c r="DEP2" s="455"/>
      <c r="DEQ2" s="455"/>
      <c r="DER2" s="455"/>
      <c r="DES2" s="455"/>
      <c r="DET2" s="455"/>
      <c r="DEU2" s="455"/>
      <c r="DEV2" s="455"/>
      <c r="DEW2" s="455"/>
      <c r="DEX2" s="455"/>
      <c r="DEY2" s="455"/>
      <c r="DEZ2" s="455"/>
      <c r="DFA2" s="455"/>
      <c r="DFB2" s="455"/>
      <c r="DFC2" s="455"/>
      <c r="DFD2" s="455"/>
      <c r="DFE2" s="455"/>
      <c r="DFF2" s="455"/>
      <c r="DFG2" s="455"/>
      <c r="DFH2" s="455"/>
      <c r="DFI2" s="455"/>
      <c r="DFJ2" s="455"/>
      <c r="DFK2" s="455"/>
      <c r="DFL2" s="455"/>
      <c r="DFM2" s="455"/>
      <c r="DFN2" s="455"/>
      <c r="DFO2" s="455"/>
      <c r="DFP2" s="455"/>
      <c r="DFQ2" s="455"/>
      <c r="DFR2" s="455"/>
      <c r="DFS2" s="455"/>
      <c r="DFT2" s="455"/>
      <c r="DFU2" s="455"/>
      <c r="DFV2" s="455"/>
      <c r="DFW2" s="455"/>
      <c r="DFX2" s="455"/>
      <c r="DFY2" s="455"/>
      <c r="DFZ2" s="455"/>
      <c r="DGA2" s="455"/>
      <c r="DGB2" s="455"/>
      <c r="DGC2" s="455"/>
      <c r="DGD2" s="455"/>
      <c r="DGE2" s="455"/>
      <c r="DGF2" s="455"/>
      <c r="DGG2" s="455"/>
      <c r="DGH2" s="455"/>
      <c r="DGI2" s="455"/>
      <c r="DGJ2" s="455"/>
      <c r="DGK2" s="455"/>
      <c r="DGL2" s="455"/>
      <c r="DGM2" s="455"/>
      <c r="DGN2" s="455"/>
      <c r="DGO2" s="455"/>
      <c r="DGP2" s="455"/>
      <c r="DGQ2" s="455"/>
      <c r="DGR2" s="455"/>
      <c r="DGS2" s="455"/>
      <c r="DGT2" s="455"/>
      <c r="DGU2" s="455"/>
      <c r="DGV2" s="455"/>
      <c r="DGW2" s="455"/>
      <c r="DGX2" s="455"/>
      <c r="DGY2" s="455"/>
      <c r="DGZ2" s="455"/>
      <c r="DHA2" s="455"/>
      <c r="DHB2" s="455"/>
      <c r="DHC2" s="455"/>
      <c r="DHD2" s="455"/>
      <c r="DHE2" s="455"/>
      <c r="DHF2" s="455"/>
      <c r="DHG2" s="455"/>
      <c r="DHH2" s="455"/>
      <c r="DHI2" s="455"/>
      <c r="DHJ2" s="455"/>
      <c r="DHK2" s="455"/>
      <c r="DHL2" s="455"/>
      <c r="DHM2" s="455"/>
      <c r="DHN2" s="455"/>
      <c r="DHO2" s="455"/>
      <c r="DHP2" s="455"/>
      <c r="DHQ2" s="455"/>
      <c r="DHR2" s="455"/>
      <c r="DHS2" s="455"/>
      <c r="DHT2" s="455"/>
      <c r="DHU2" s="455"/>
      <c r="DHV2" s="455"/>
      <c r="DHW2" s="455"/>
      <c r="DHX2" s="455"/>
      <c r="DHY2" s="455"/>
      <c r="DHZ2" s="455"/>
      <c r="DIA2" s="455"/>
      <c r="DIB2" s="455"/>
      <c r="DIC2" s="455"/>
      <c r="DID2" s="455"/>
      <c r="DIE2" s="455"/>
      <c r="DIF2" s="455"/>
      <c r="DIG2" s="455"/>
      <c r="DIH2" s="455"/>
      <c r="DII2" s="455"/>
      <c r="DIJ2" s="455"/>
      <c r="DIK2" s="455"/>
      <c r="DIL2" s="455"/>
      <c r="DIM2" s="455"/>
      <c r="DIN2" s="455"/>
      <c r="DIO2" s="455"/>
      <c r="DIP2" s="455"/>
      <c r="DIQ2" s="455"/>
      <c r="DIR2" s="455"/>
      <c r="DIS2" s="455"/>
      <c r="DIT2" s="455"/>
      <c r="DIU2" s="455"/>
      <c r="DIV2" s="455"/>
      <c r="DIW2" s="455"/>
      <c r="DIX2" s="455"/>
      <c r="DIY2" s="455"/>
      <c r="DIZ2" s="455"/>
      <c r="DJA2" s="455"/>
      <c r="DJB2" s="455"/>
      <c r="DJC2" s="455"/>
      <c r="DJD2" s="455"/>
      <c r="DJE2" s="455"/>
      <c r="DJF2" s="455"/>
      <c r="DJG2" s="455"/>
      <c r="DJH2" s="455"/>
      <c r="DJI2" s="455"/>
      <c r="DJJ2" s="455"/>
      <c r="DJK2" s="455"/>
      <c r="DJL2" s="455"/>
      <c r="DJM2" s="455"/>
      <c r="DJN2" s="455"/>
      <c r="DJO2" s="455"/>
      <c r="DJP2" s="455"/>
      <c r="DJQ2" s="455"/>
      <c r="DJR2" s="455"/>
      <c r="DJS2" s="455"/>
      <c r="DJT2" s="455"/>
      <c r="DJU2" s="455"/>
      <c r="DJV2" s="455"/>
      <c r="DJW2" s="455"/>
      <c r="DJX2" s="455"/>
      <c r="DJY2" s="455"/>
      <c r="DJZ2" s="455"/>
      <c r="DKA2" s="455"/>
      <c r="DKB2" s="455"/>
      <c r="DKC2" s="455"/>
      <c r="DKD2" s="455"/>
      <c r="DKE2" s="455"/>
      <c r="DKF2" s="455"/>
      <c r="DKG2" s="455"/>
      <c r="DKH2" s="455"/>
      <c r="DKI2" s="455"/>
      <c r="DKJ2" s="455"/>
      <c r="DKK2" s="455"/>
      <c r="DKL2" s="455"/>
      <c r="DKM2" s="455"/>
      <c r="DKN2" s="455"/>
      <c r="DKO2" s="455"/>
      <c r="DKP2" s="455"/>
      <c r="DKQ2" s="455"/>
      <c r="DKR2" s="455"/>
      <c r="DKS2" s="455"/>
      <c r="DKT2" s="455"/>
      <c r="DKU2" s="455"/>
      <c r="DKV2" s="455"/>
      <c r="DKW2" s="455"/>
      <c r="DKX2" s="455"/>
      <c r="DKY2" s="455"/>
      <c r="DKZ2" s="455"/>
      <c r="DLA2" s="455"/>
      <c r="DLB2" s="455"/>
      <c r="DLC2" s="455"/>
      <c r="DLD2" s="455"/>
      <c r="DLE2" s="455"/>
      <c r="DLF2" s="455"/>
      <c r="DLG2" s="455"/>
      <c r="DLH2" s="455"/>
      <c r="DLI2" s="455"/>
      <c r="DLJ2" s="455"/>
      <c r="DLK2" s="455"/>
      <c r="DLL2" s="455"/>
      <c r="DLM2" s="455"/>
      <c r="DLN2" s="455"/>
      <c r="DLO2" s="455"/>
      <c r="DLP2" s="455"/>
      <c r="DLQ2" s="455"/>
      <c r="DLR2" s="455"/>
      <c r="DLS2" s="455"/>
      <c r="DLT2" s="455"/>
      <c r="DLU2" s="455"/>
      <c r="DLV2" s="455"/>
      <c r="DLW2" s="455"/>
      <c r="DLX2" s="455"/>
      <c r="DLY2" s="455"/>
      <c r="DLZ2" s="455"/>
      <c r="DMA2" s="455"/>
      <c r="DMB2" s="455"/>
      <c r="DMC2" s="455"/>
      <c r="DMD2" s="455"/>
      <c r="DME2" s="455"/>
      <c r="DMF2" s="455"/>
      <c r="DMG2" s="455"/>
      <c r="DMH2" s="455"/>
      <c r="DMI2" s="455"/>
      <c r="DMJ2" s="455"/>
      <c r="DMK2" s="455"/>
      <c r="DML2" s="455"/>
      <c r="DMM2" s="455"/>
      <c r="DMN2" s="455"/>
      <c r="DMO2" s="455"/>
      <c r="DMP2" s="455"/>
      <c r="DMQ2" s="455"/>
      <c r="DMR2" s="455"/>
      <c r="DMS2" s="455"/>
      <c r="DMT2" s="455"/>
      <c r="DMU2" s="455"/>
      <c r="DMV2" s="455"/>
      <c r="DMW2" s="455"/>
      <c r="DMX2" s="455"/>
      <c r="DMY2" s="455"/>
      <c r="DMZ2" s="455"/>
      <c r="DNA2" s="455"/>
      <c r="DNB2" s="455"/>
      <c r="DNC2" s="455"/>
      <c r="DNE2" s="455"/>
      <c r="DNF2" s="455"/>
      <c r="DNG2" s="455"/>
      <c r="DNH2" s="455"/>
      <c r="DNI2" s="455"/>
      <c r="DNJ2" s="455"/>
      <c r="DNK2" s="455"/>
      <c r="DNL2" s="455"/>
      <c r="DNM2" s="455"/>
      <c r="DNN2" s="455"/>
      <c r="DNO2" s="455"/>
      <c r="DNP2" s="455"/>
      <c r="DNQ2" s="455"/>
      <c r="DNR2" s="455"/>
      <c r="DNS2" s="455"/>
      <c r="DNT2" s="455"/>
      <c r="DNU2" s="455"/>
      <c r="DNV2" s="455"/>
      <c r="DNW2" s="455"/>
      <c r="DNX2" s="455"/>
      <c r="DNY2" s="455"/>
      <c r="DNZ2" s="455"/>
      <c r="DOA2" s="455"/>
      <c r="DOB2" s="455"/>
      <c r="DOC2" s="455"/>
      <c r="DOD2" s="455"/>
      <c r="DOE2" s="455"/>
      <c r="DOF2" s="455"/>
      <c r="DOG2" s="455"/>
      <c r="DOH2" s="455"/>
      <c r="DOI2" s="455"/>
      <c r="DOJ2" s="455"/>
      <c r="DOK2" s="455"/>
      <c r="DOL2" s="455"/>
      <c r="DOM2" s="455"/>
      <c r="DON2" s="455"/>
      <c r="DOO2" s="455"/>
      <c r="DOP2" s="455"/>
      <c r="DOQ2" s="455"/>
      <c r="DOR2" s="455"/>
      <c r="DOS2" s="455"/>
      <c r="DOT2" s="455"/>
      <c r="DOU2" s="455"/>
      <c r="DOV2" s="455"/>
      <c r="DOW2" s="455"/>
      <c r="DOX2" s="455"/>
      <c r="DOY2" s="455"/>
      <c r="DOZ2" s="455"/>
      <c r="DPA2" s="455"/>
      <c r="DPB2" s="455"/>
      <c r="DPC2" s="455"/>
      <c r="DPD2" s="455"/>
      <c r="DPE2" s="455"/>
      <c r="DPF2" s="455"/>
      <c r="DPG2" s="455"/>
      <c r="DPH2" s="455"/>
      <c r="DPI2" s="455"/>
      <c r="DPJ2" s="455"/>
      <c r="DPK2" s="455"/>
      <c r="DPL2" s="455"/>
      <c r="DPM2" s="455"/>
      <c r="DPN2" s="455"/>
      <c r="DPO2" s="455"/>
      <c r="DPP2" s="455"/>
      <c r="DPQ2" s="455"/>
      <c r="DPR2" s="455"/>
      <c r="DPS2" s="455"/>
      <c r="DPT2" s="455"/>
      <c r="DPU2" s="455"/>
      <c r="DPV2" s="455"/>
      <c r="DPW2" s="455"/>
      <c r="DPX2" s="455"/>
      <c r="DPY2" s="455"/>
      <c r="DPZ2" s="455"/>
      <c r="DQA2" s="455"/>
      <c r="DQB2" s="455"/>
      <c r="DQC2" s="455"/>
      <c r="DQD2" s="455"/>
      <c r="DQE2" s="455"/>
      <c r="DQF2" s="455"/>
      <c r="DQG2" s="455"/>
      <c r="DQH2" s="455"/>
      <c r="DQI2" s="455"/>
      <c r="DQJ2" s="455"/>
      <c r="DQK2" s="455"/>
      <c r="DQL2" s="455"/>
      <c r="DQM2" s="455"/>
      <c r="DQN2" s="455"/>
      <c r="DQO2" s="455"/>
      <c r="DQP2" s="455"/>
      <c r="DQQ2" s="455"/>
      <c r="DQR2" s="455"/>
      <c r="DQS2" s="455"/>
      <c r="DQT2" s="455"/>
      <c r="DQU2" s="455"/>
      <c r="DQV2" s="455"/>
      <c r="DQW2" s="455"/>
      <c r="DQX2" s="455"/>
      <c r="DQY2" s="455"/>
      <c r="DQZ2" s="455"/>
      <c r="DRA2" s="455"/>
      <c r="DRB2" s="455"/>
      <c r="DRC2" s="455"/>
      <c r="DRD2" s="455"/>
      <c r="DRE2" s="455"/>
      <c r="DRF2" s="455"/>
      <c r="DRG2" s="455"/>
      <c r="DRH2" s="455"/>
      <c r="DRI2" s="455"/>
      <c r="DRJ2" s="455"/>
      <c r="DRK2" s="455"/>
      <c r="DRL2" s="455"/>
      <c r="DRM2" s="455"/>
      <c r="DRN2" s="455"/>
      <c r="DRO2" s="455"/>
      <c r="DRP2" s="455"/>
      <c r="DRQ2" s="455"/>
      <c r="DRR2" s="455"/>
      <c r="DRS2" s="455"/>
      <c r="DRT2" s="455"/>
      <c r="DRU2" s="455"/>
      <c r="DRV2" s="455"/>
      <c r="DRW2" s="455"/>
      <c r="DRX2" s="455"/>
      <c r="DRY2" s="455"/>
      <c r="DRZ2" s="455"/>
      <c r="DSA2" s="455"/>
      <c r="DSB2" s="455"/>
      <c r="DSC2" s="455"/>
      <c r="DSD2" s="455"/>
      <c r="DSE2" s="455"/>
      <c r="DSF2" s="455"/>
      <c r="DSG2" s="455"/>
      <c r="DSH2" s="455"/>
      <c r="DSI2" s="455"/>
      <c r="DSJ2" s="455"/>
      <c r="DSK2" s="455"/>
      <c r="DSL2" s="455"/>
      <c r="DSM2" s="455"/>
      <c r="DSN2" s="455"/>
      <c r="DSO2" s="455"/>
      <c r="DSP2" s="455"/>
      <c r="DSQ2" s="455"/>
      <c r="DSR2" s="455"/>
      <c r="DSS2" s="455"/>
      <c r="DST2" s="455"/>
      <c r="DSU2" s="455"/>
      <c r="DSV2" s="455"/>
      <c r="DSW2" s="455"/>
      <c r="DSX2" s="455"/>
      <c r="DSY2" s="455"/>
      <c r="DSZ2" s="455"/>
      <c r="DTA2" s="455"/>
      <c r="DTB2" s="455"/>
      <c r="DTC2" s="455"/>
      <c r="DTD2" s="455"/>
      <c r="DTE2" s="455"/>
      <c r="DTF2" s="455"/>
      <c r="DTG2" s="455"/>
      <c r="DTH2" s="455"/>
      <c r="DTI2" s="455"/>
      <c r="DTJ2" s="455"/>
      <c r="DTK2" s="455"/>
      <c r="DTL2" s="455"/>
      <c r="DTM2" s="455"/>
      <c r="DTN2" s="455"/>
      <c r="DTO2" s="455"/>
      <c r="DTP2" s="455"/>
      <c r="DTQ2" s="455"/>
      <c r="DTR2" s="455"/>
      <c r="DTS2" s="455"/>
      <c r="DTT2" s="455"/>
      <c r="DTU2" s="455"/>
      <c r="DTV2" s="455"/>
      <c r="DTW2" s="455"/>
      <c r="DTX2" s="455"/>
      <c r="DTY2" s="455"/>
      <c r="DTZ2" s="455"/>
      <c r="DUA2" s="455"/>
      <c r="DUB2" s="455"/>
      <c r="DUC2" s="455"/>
      <c r="DUD2" s="455"/>
      <c r="DUE2" s="455"/>
      <c r="DUF2" s="455"/>
      <c r="DUG2" s="455"/>
      <c r="DUH2" s="455"/>
      <c r="DUI2" s="455"/>
      <c r="DUJ2" s="455"/>
      <c r="DUK2" s="455"/>
      <c r="DUL2" s="455"/>
      <c r="DUM2" s="455"/>
      <c r="DUN2" s="455"/>
      <c r="DUO2" s="455"/>
      <c r="DUP2" s="455"/>
      <c r="DUQ2" s="455"/>
      <c r="DUR2" s="455"/>
      <c r="DUS2" s="455"/>
      <c r="DUT2" s="455"/>
      <c r="DUU2" s="455"/>
      <c r="DUV2" s="455"/>
      <c r="DUW2" s="455"/>
      <c r="DUX2" s="455"/>
      <c r="DUY2" s="455"/>
      <c r="DUZ2" s="455"/>
      <c r="DVA2" s="455"/>
      <c r="DVB2" s="455"/>
      <c r="DVC2" s="455"/>
      <c r="DVD2" s="455"/>
      <c r="DVE2" s="455"/>
      <c r="DVF2" s="455"/>
      <c r="DVG2" s="455"/>
      <c r="DVH2" s="455"/>
      <c r="DVI2" s="455"/>
      <c r="DVJ2" s="455"/>
      <c r="DVK2" s="455"/>
      <c r="DVL2" s="455"/>
      <c r="DVM2" s="455"/>
      <c r="DVN2" s="455"/>
      <c r="DVO2" s="455"/>
      <c r="DVP2" s="455"/>
      <c r="DVQ2" s="455"/>
      <c r="DVR2" s="455"/>
      <c r="DVS2" s="455"/>
      <c r="DVT2" s="455"/>
      <c r="DVU2" s="455"/>
      <c r="DVV2" s="455"/>
      <c r="DVW2" s="455"/>
      <c r="DVX2" s="455"/>
      <c r="DVY2" s="455"/>
      <c r="DVZ2" s="455"/>
      <c r="DWA2" s="455"/>
      <c r="DWB2" s="455"/>
      <c r="DWC2" s="455"/>
      <c r="DWD2" s="455"/>
      <c r="DWE2" s="455"/>
      <c r="DWF2" s="455"/>
      <c r="DWG2" s="455"/>
      <c r="DWH2" s="455"/>
      <c r="DWI2" s="455"/>
      <c r="DWJ2" s="455"/>
      <c r="DWK2" s="455"/>
      <c r="DWL2" s="455"/>
      <c r="DWM2" s="455"/>
      <c r="DWN2" s="455"/>
      <c r="DWO2" s="455"/>
      <c r="DWP2" s="455"/>
      <c r="DWQ2" s="455"/>
      <c r="DWR2" s="455"/>
      <c r="DWS2" s="455"/>
      <c r="DWT2" s="455"/>
      <c r="DWU2" s="455"/>
      <c r="DWV2" s="455"/>
      <c r="DWW2" s="455"/>
      <c r="DWX2" s="455"/>
      <c r="DWY2" s="455"/>
      <c r="DWZ2" s="455"/>
      <c r="DXA2" s="455"/>
      <c r="DXB2" s="455"/>
      <c r="DXC2" s="455"/>
      <c r="DXD2" s="455"/>
      <c r="DXE2" s="455"/>
      <c r="DXF2" s="455"/>
      <c r="DXG2" s="455"/>
      <c r="DXH2" s="455"/>
      <c r="DXI2" s="455"/>
      <c r="DXJ2" s="455"/>
      <c r="DXK2" s="455"/>
      <c r="DXL2" s="455"/>
      <c r="DXM2" s="455"/>
      <c r="DXN2" s="455"/>
      <c r="DXO2" s="455"/>
      <c r="DXP2" s="455"/>
      <c r="DXQ2" s="455"/>
      <c r="DXR2" s="455"/>
      <c r="DXS2" s="455"/>
      <c r="DXT2" s="455"/>
      <c r="DXU2" s="455"/>
      <c r="DXV2" s="455"/>
      <c r="DXW2" s="455"/>
      <c r="DXX2" s="455"/>
      <c r="DXY2" s="455"/>
      <c r="DXZ2" s="455"/>
      <c r="DYA2" s="455"/>
      <c r="DYB2" s="455"/>
      <c r="DYC2" s="455"/>
      <c r="DYD2" s="455"/>
      <c r="DYE2" s="455"/>
      <c r="DYF2" s="455"/>
      <c r="DYG2" s="455"/>
      <c r="DYH2" s="455"/>
      <c r="DYI2" s="455"/>
      <c r="DYJ2" s="455"/>
      <c r="DYK2" s="455"/>
      <c r="DYL2" s="455"/>
      <c r="DYM2" s="455"/>
      <c r="DYN2" s="455"/>
      <c r="DYO2" s="455"/>
      <c r="DYP2" s="455"/>
      <c r="DYQ2" s="455"/>
      <c r="DYR2" s="455"/>
      <c r="DYS2" s="455"/>
      <c r="DYT2" s="455"/>
      <c r="DYU2" s="455"/>
      <c r="DYV2" s="455"/>
      <c r="DYW2" s="455"/>
      <c r="DYX2" s="455"/>
      <c r="DYY2" s="455"/>
      <c r="DYZ2" s="455"/>
      <c r="DZA2" s="455"/>
      <c r="DZB2" s="455"/>
      <c r="DZC2" s="455"/>
      <c r="DZD2" s="455"/>
      <c r="DZE2" s="455"/>
      <c r="DZF2" s="455"/>
      <c r="DZG2" s="455"/>
      <c r="DZH2" s="455"/>
      <c r="DZI2" s="455"/>
      <c r="DZJ2" s="455"/>
      <c r="DZK2" s="455"/>
      <c r="DZL2" s="455"/>
      <c r="DZM2" s="455"/>
      <c r="DZN2" s="455"/>
      <c r="DZO2" s="455"/>
      <c r="DZP2" s="455"/>
      <c r="DZQ2" s="455"/>
      <c r="DZR2" s="455"/>
      <c r="DZS2" s="455"/>
      <c r="DZT2" s="455"/>
      <c r="DZU2" s="455"/>
      <c r="DZV2" s="455"/>
      <c r="DZW2" s="455"/>
      <c r="DZX2" s="455"/>
      <c r="DZY2" s="455"/>
      <c r="DZZ2" s="455"/>
      <c r="EAA2" s="455"/>
      <c r="EAB2" s="455"/>
      <c r="EAC2" s="455"/>
      <c r="EAD2" s="455"/>
      <c r="EAE2" s="455"/>
      <c r="EAF2" s="455"/>
      <c r="EAG2" s="455"/>
      <c r="EAH2" s="455"/>
      <c r="EAI2" s="455"/>
      <c r="EAJ2" s="455"/>
      <c r="EAK2" s="455"/>
      <c r="EAL2" s="455"/>
      <c r="EAM2" s="455"/>
      <c r="EAN2" s="455"/>
      <c r="EAO2" s="455"/>
      <c r="EAP2" s="455"/>
      <c r="EAQ2" s="455"/>
      <c r="EAR2" s="455"/>
      <c r="EAS2" s="455"/>
      <c r="EAT2" s="455"/>
      <c r="EAU2" s="455"/>
      <c r="EAV2" s="455"/>
      <c r="EAW2" s="455"/>
      <c r="EAX2" s="455"/>
      <c r="EAY2" s="455"/>
      <c r="EAZ2" s="455"/>
      <c r="EBA2" s="455"/>
      <c r="EBB2" s="455"/>
      <c r="EBC2" s="455"/>
      <c r="EBD2" s="455"/>
      <c r="EBE2" s="455"/>
      <c r="EBF2" s="455"/>
      <c r="EBG2" s="455"/>
      <c r="EBH2" s="455"/>
      <c r="EBI2" s="455"/>
      <c r="EBJ2" s="455"/>
      <c r="EBK2" s="455"/>
      <c r="EBL2" s="455"/>
      <c r="EBM2" s="455"/>
      <c r="EBN2" s="455"/>
      <c r="EBO2" s="455"/>
      <c r="EBP2" s="455"/>
      <c r="EBQ2" s="455"/>
      <c r="EBR2" s="455"/>
      <c r="EBS2" s="455"/>
      <c r="EBT2" s="455"/>
      <c r="EBU2" s="455"/>
      <c r="EBV2" s="455"/>
      <c r="EBW2" s="455"/>
      <c r="EBX2" s="455"/>
      <c r="EBY2" s="455"/>
      <c r="EBZ2" s="455"/>
      <c r="ECA2" s="455"/>
      <c r="ECB2" s="455"/>
      <c r="ECC2" s="455"/>
      <c r="ECD2" s="455"/>
      <c r="ECE2" s="455"/>
      <c r="ECF2" s="455"/>
      <c r="ECG2" s="455"/>
      <c r="ECH2" s="455"/>
      <c r="ECI2" s="455"/>
      <c r="ECJ2" s="455"/>
      <c r="ECK2" s="455"/>
      <c r="ECL2" s="455"/>
      <c r="ECM2" s="455"/>
      <c r="ECN2" s="455"/>
      <c r="ECO2" s="455"/>
      <c r="ECP2" s="455"/>
      <c r="ECQ2" s="455"/>
      <c r="ECR2" s="455"/>
      <c r="ECS2" s="455"/>
      <c r="ECT2" s="455"/>
      <c r="ECU2" s="455"/>
      <c r="ECV2" s="455"/>
      <c r="ECW2" s="455"/>
      <c r="ECX2" s="455"/>
      <c r="ECY2" s="455"/>
      <c r="ECZ2" s="455"/>
      <c r="EDA2" s="455"/>
      <c r="EDB2" s="455"/>
      <c r="EDC2" s="455"/>
      <c r="EDD2" s="455"/>
      <c r="EDE2" s="455"/>
      <c r="EDF2" s="455"/>
      <c r="EDG2" s="455"/>
      <c r="EDH2" s="455"/>
      <c r="EDI2" s="455"/>
      <c r="EDJ2" s="455"/>
      <c r="EDK2" s="455"/>
      <c r="EDL2" s="455"/>
      <c r="EDM2" s="455"/>
      <c r="EDN2" s="455"/>
      <c r="EDO2" s="455"/>
      <c r="EDP2" s="455"/>
      <c r="EDQ2" s="455"/>
      <c r="EDR2" s="455"/>
      <c r="EDS2" s="455"/>
      <c r="EDT2" s="455"/>
      <c r="EDU2" s="455"/>
      <c r="EDV2" s="455"/>
      <c r="EDW2" s="455"/>
      <c r="EDX2" s="455"/>
      <c r="EDY2" s="455"/>
      <c r="EDZ2" s="455"/>
      <c r="EEA2" s="455"/>
      <c r="EEB2" s="455"/>
      <c r="EEC2" s="455"/>
      <c r="EED2" s="455"/>
      <c r="EEE2" s="455"/>
      <c r="EEF2" s="455"/>
      <c r="EEG2" s="455"/>
      <c r="EEH2" s="455"/>
      <c r="EEI2" s="455"/>
      <c r="EEJ2" s="455"/>
      <c r="EEK2" s="455"/>
      <c r="EEL2" s="455"/>
      <c r="EEM2" s="455"/>
      <c r="EEN2" s="455"/>
      <c r="EEO2" s="455"/>
      <c r="EEP2" s="455"/>
      <c r="EEQ2" s="455"/>
      <c r="EER2" s="455"/>
      <c r="EES2" s="455"/>
      <c r="EET2" s="455"/>
      <c r="EEU2" s="455"/>
      <c r="EEV2" s="455"/>
      <c r="EEW2" s="455"/>
      <c r="EEX2" s="455"/>
      <c r="EEY2" s="455"/>
      <c r="EEZ2" s="455"/>
      <c r="EFA2" s="455"/>
      <c r="EFB2" s="455"/>
      <c r="EFC2" s="455"/>
      <c r="EFD2" s="455"/>
      <c r="EFE2" s="455"/>
      <c r="EFF2" s="455"/>
      <c r="EFG2" s="455"/>
      <c r="EFH2" s="455"/>
      <c r="EFI2" s="455"/>
      <c r="EFJ2" s="455"/>
      <c r="EFK2" s="455"/>
      <c r="EFL2" s="455"/>
      <c r="EFM2" s="455"/>
      <c r="EFN2" s="455"/>
      <c r="EFO2" s="455"/>
      <c r="EFP2" s="455"/>
      <c r="EFQ2" s="455"/>
      <c r="EFR2" s="455"/>
      <c r="EFS2" s="455"/>
      <c r="EFT2" s="455"/>
      <c r="EFU2" s="455"/>
      <c r="EFV2" s="455"/>
      <c r="EFW2" s="455"/>
      <c r="EFX2" s="455"/>
      <c r="EFY2" s="455"/>
      <c r="EFZ2" s="455"/>
      <c r="EGA2" s="455"/>
      <c r="EGB2" s="455"/>
      <c r="EGC2" s="455"/>
      <c r="EGD2" s="455"/>
      <c r="EGE2" s="455"/>
      <c r="EGF2" s="455"/>
      <c r="EGG2" s="455"/>
      <c r="EGH2" s="455"/>
      <c r="EGI2" s="455"/>
      <c r="EGJ2" s="455"/>
      <c r="EGK2" s="455"/>
      <c r="EGL2" s="455"/>
      <c r="EGM2" s="455"/>
      <c r="EGN2" s="455"/>
      <c r="EGO2" s="455"/>
      <c r="EGP2" s="455"/>
      <c r="EGQ2" s="455"/>
      <c r="EGR2" s="455"/>
      <c r="EGS2" s="455"/>
      <c r="EGT2" s="455"/>
      <c r="EGU2" s="455"/>
      <c r="EGV2" s="455"/>
      <c r="EGW2" s="455"/>
      <c r="EGX2" s="455"/>
      <c r="EGY2" s="455"/>
      <c r="EGZ2" s="455"/>
      <c r="EHA2" s="455"/>
      <c r="EHB2" s="455"/>
      <c r="EHC2" s="455"/>
      <c r="EHD2" s="455"/>
      <c r="EHE2" s="455"/>
      <c r="EHF2" s="455"/>
      <c r="EHG2" s="455"/>
      <c r="EHH2" s="455"/>
      <c r="EHI2" s="455"/>
      <c r="EHJ2" s="455"/>
      <c r="EHK2" s="455"/>
      <c r="EHL2" s="455"/>
      <c r="EHM2" s="455"/>
      <c r="EHN2" s="455"/>
      <c r="EHO2" s="455"/>
      <c r="EHP2" s="455"/>
      <c r="EHQ2" s="455"/>
      <c r="EHR2" s="455"/>
      <c r="EHS2" s="455"/>
      <c r="EHT2" s="455"/>
      <c r="EHU2" s="455"/>
      <c r="EHV2" s="455"/>
      <c r="EHW2" s="455"/>
      <c r="EHX2" s="455"/>
      <c r="EHY2" s="455"/>
      <c r="EHZ2" s="455"/>
      <c r="EIA2" s="455"/>
      <c r="EIB2" s="455"/>
      <c r="EIC2" s="455"/>
      <c r="EID2" s="455"/>
      <c r="EIE2" s="455"/>
      <c r="EIF2" s="455"/>
      <c r="EIG2" s="455"/>
      <c r="EIH2" s="455"/>
      <c r="EII2" s="455"/>
      <c r="EIJ2" s="455"/>
      <c r="EIK2" s="455"/>
      <c r="EIL2" s="455"/>
      <c r="EIM2" s="455"/>
      <c r="EIN2" s="455"/>
      <c r="EIO2" s="455"/>
      <c r="EIP2" s="455"/>
      <c r="EIQ2" s="455"/>
      <c r="EIR2" s="455"/>
      <c r="EIS2" s="455"/>
      <c r="EIT2" s="455"/>
      <c r="EIU2" s="455"/>
      <c r="EIV2" s="455"/>
      <c r="EIW2" s="455"/>
      <c r="EIX2" s="455"/>
      <c r="EIY2" s="455"/>
      <c r="EIZ2" s="455"/>
      <c r="EJA2" s="455"/>
      <c r="EJB2" s="455"/>
      <c r="EJC2" s="455"/>
      <c r="EJD2" s="455"/>
      <c r="EJE2" s="455"/>
      <c r="EJF2" s="455"/>
      <c r="EJG2" s="455"/>
      <c r="EJH2" s="455"/>
      <c r="EJI2" s="455"/>
      <c r="EJJ2" s="455"/>
      <c r="EJK2" s="455"/>
      <c r="EJL2" s="455"/>
      <c r="EJM2" s="455"/>
      <c r="EJN2" s="455"/>
      <c r="EJO2" s="455"/>
      <c r="EJP2" s="455"/>
      <c r="EJQ2" s="455"/>
      <c r="EJR2" s="455"/>
      <c r="EJS2" s="455"/>
      <c r="EJT2" s="455"/>
      <c r="EJU2" s="455"/>
      <c r="EJV2" s="455"/>
      <c r="EJW2" s="455"/>
      <c r="EJX2" s="455"/>
      <c r="EJY2" s="455"/>
      <c r="EJZ2" s="455"/>
      <c r="EKA2" s="455"/>
      <c r="EKB2" s="455"/>
      <c r="EKC2" s="455"/>
      <c r="EKD2" s="455"/>
      <c r="EKE2" s="455"/>
      <c r="EKF2" s="455"/>
      <c r="EKG2" s="455"/>
      <c r="EKH2" s="455"/>
      <c r="EKI2" s="455"/>
      <c r="EKJ2" s="455"/>
      <c r="EKK2" s="455"/>
      <c r="EKL2" s="455"/>
      <c r="EKM2" s="455"/>
      <c r="EKN2" s="455"/>
      <c r="EKO2" s="455"/>
      <c r="EKP2" s="455"/>
      <c r="EKQ2" s="455"/>
      <c r="EKR2" s="455"/>
      <c r="EKS2" s="455"/>
      <c r="EKT2" s="455"/>
      <c r="EKU2" s="455"/>
      <c r="EKV2" s="455"/>
      <c r="EKW2" s="455"/>
      <c r="EKX2" s="455"/>
      <c r="EKY2" s="455"/>
      <c r="EKZ2" s="455"/>
      <c r="ELA2" s="455"/>
      <c r="ELB2" s="455"/>
      <c r="ELC2" s="455"/>
      <c r="ELD2" s="455"/>
      <c r="ELE2" s="455"/>
      <c r="ELF2" s="455"/>
      <c r="ELG2" s="455"/>
      <c r="ELH2" s="455"/>
      <c r="ELI2" s="455"/>
      <c r="ELJ2" s="455"/>
      <c r="ELK2" s="455"/>
      <c r="ELL2" s="455"/>
      <c r="ELM2" s="455"/>
      <c r="ELN2" s="455"/>
      <c r="ELO2" s="455"/>
      <c r="ELP2" s="455"/>
      <c r="ELQ2" s="455"/>
      <c r="ELR2" s="455"/>
      <c r="ELS2" s="455"/>
      <c r="ELT2" s="455"/>
      <c r="ELU2" s="455"/>
      <c r="ELV2" s="455"/>
      <c r="ELW2" s="455"/>
      <c r="ELX2" s="455"/>
      <c r="ELY2" s="455"/>
      <c r="ELZ2" s="455"/>
      <c r="EMA2" s="455"/>
      <c r="EMB2" s="455"/>
      <c r="EMC2" s="455"/>
      <c r="EMD2" s="455"/>
      <c r="EME2" s="455"/>
      <c r="EMF2" s="455"/>
      <c r="EMG2" s="455"/>
      <c r="EMH2" s="455"/>
      <c r="EMI2" s="455"/>
      <c r="EMJ2" s="455"/>
      <c r="EMK2" s="455"/>
      <c r="EML2" s="455"/>
      <c r="EMM2" s="455"/>
      <c r="EMN2" s="455"/>
      <c r="EMO2" s="455"/>
      <c r="EMP2" s="455"/>
      <c r="EMQ2" s="455"/>
      <c r="EMR2" s="455"/>
      <c r="EMS2" s="455"/>
      <c r="EMT2" s="455"/>
      <c r="EMU2" s="455"/>
      <c r="EMV2" s="455"/>
      <c r="EMW2" s="455"/>
      <c r="EMX2" s="455"/>
      <c r="EMY2" s="455"/>
      <c r="EMZ2" s="455"/>
      <c r="ENA2" s="455"/>
      <c r="ENB2" s="455"/>
      <c r="ENC2" s="455"/>
      <c r="END2" s="455"/>
      <c r="ENE2" s="455"/>
      <c r="ENF2" s="455"/>
      <c r="ENG2" s="455"/>
      <c r="ENH2" s="455"/>
      <c r="ENI2" s="455"/>
      <c r="ENJ2" s="455"/>
      <c r="ENK2" s="455"/>
      <c r="ENL2" s="455"/>
      <c r="ENM2" s="455"/>
      <c r="ENN2" s="455"/>
      <c r="ENO2" s="455"/>
      <c r="ENP2" s="455"/>
      <c r="ENQ2" s="455"/>
      <c r="ENR2" s="455"/>
      <c r="ENS2" s="455"/>
      <c r="ENT2" s="455"/>
      <c r="ENU2" s="455"/>
      <c r="ENV2" s="455"/>
      <c r="ENW2" s="455"/>
      <c r="ENX2" s="455"/>
      <c r="ENY2" s="455"/>
      <c r="ENZ2" s="455"/>
      <c r="EOA2" s="455"/>
      <c r="EOB2" s="455"/>
      <c r="EOC2" s="455"/>
      <c r="EOD2" s="455"/>
      <c r="EOE2" s="455"/>
      <c r="EOF2" s="455"/>
      <c r="EOG2" s="455"/>
      <c r="EOH2" s="455"/>
      <c r="EOI2" s="455"/>
      <c r="EOJ2" s="455"/>
      <c r="EOK2" s="455"/>
      <c r="EOL2" s="455"/>
      <c r="EOM2" s="455"/>
      <c r="EON2" s="455"/>
      <c r="EOO2" s="455"/>
      <c r="EOP2" s="455"/>
      <c r="EOQ2" s="455"/>
      <c r="EOR2" s="455"/>
      <c r="EOS2" s="455"/>
      <c r="EOT2" s="455"/>
      <c r="EOU2" s="455"/>
      <c r="EOV2" s="455"/>
      <c r="EOW2" s="455"/>
      <c r="EOX2" s="455"/>
      <c r="EOY2" s="455"/>
      <c r="EOZ2" s="455"/>
      <c r="EPA2" s="455"/>
      <c r="EPB2" s="455"/>
      <c r="EPC2" s="455"/>
      <c r="EPD2" s="455"/>
      <c r="EPE2" s="455"/>
      <c r="EPF2" s="455"/>
      <c r="EPG2" s="455"/>
      <c r="EPH2" s="455"/>
      <c r="EPI2" s="455"/>
      <c r="EPJ2" s="455"/>
      <c r="EPK2" s="455"/>
      <c r="EPL2" s="455"/>
      <c r="EPM2" s="455"/>
      <c r="EPN2" s="455"/>
      <c r="EPO2" s="455"/>
      <c r="EPP2" s="455"/>
      <c r="EPQ2" s="455"/>
      <c r="EPR2" s="455"/>
      <c r="EPS2" s="455"/>
      <c r="EPT2" s="455"/>
      <c r="EPU2" s="455"/>
      <c r="EPV2" s="455"/>
      <c r="EPW2" s="455"/>
      <c r="EPX2" s="455"/>
      <c r="EPY2" s="455"/>
      <c r="EPZ2" s="455"/>
      <c r="EQA2" s="455"/>
      <c r="EQB2" s="455"/>
      <c r="EQC2" s="455"/>
      <c r="EQD2" s="455"/>
      <c r="EQE2" s="455"/>
      <c r="EQF2" s="455"/>
      <c r="EQG2" s="455"/>
      <c r="EQH2" s="455"/>
      <c r="EQI2" s="455"/>
      <c r="EQJ2" s="455"/>
      <c r="EQK2" s="455"/>
      <c r="EQL2" s="455"/>
      <c r="EQM2" s="455"/>
      <c r="EQN2" s="455"/>
      <c r="EQO2" s="455"/>
      <c r="EQP2" s="455"/>
      <c r="EQQ2" s="455"/>
      <c r="EQR2" s="455"/>
      <c r="EQS2" s="455"/>
      <c r="EQT2" s="455"/>
      <c r="EQU2" s="455"/>
      <c r="EQV2" s="455"/>
      <c r="EQW2" s="455"/>
      <c r="EQX2" s="455"/>
      <c r="EQY2" s="455"/>
      <c r="EQZ2" s="455"/>
      <c r="ERA2" s="455"/>
      <c r="ERB2" s="455"/>
      <c r="ERC2" s="455"/>
      <c r="ERD2" s="455"/>
      <c r="ERE2" s="455"/>
      <c r="ERF2" s="455"/>
      <c r="ERG2" s="455"/>
      <c r="ERH2" s="455"/>
      <c r="ERI2" s="455"/>
      <c r="ERJ2" s="455"/>
      <c r="ERK2" s="455"/>
      <c r="ERL2" s="455"/>
      <c r="ERM2" s="455"/>
      <c r="ERN2" s="455"/>
      <c r="ERO2" s="455"/>
      <c r="ERP2" s="455"/>
      <c r="ERQ2" s="455"/>
      <c r="ERR2" s="455"/>
      <c r="ERS2" s="455"/>
      <c r="ERT2" s="455"/>
      <c r="ERU2" s="455"/>
      <c r="ERV2" s="455"/>
      <c r="ERW2" s="455"/>
      <c r="ERX2" s="455"/>
      <c r="ERY2" s="455"/>
      <c r="ERZ2" s="455"/>
      <c r="ESA2" s="455"/>
      <c r="ESB2" s="455"/>
      <c r="ESC2" s="455"/>
      <c r="ESD2" s="455"/>
      <c r="ESE2" s="455"/>
      <c r="ESF2" s="455"/>
      <c r="ESG2" s="455"/>
      <c r="ESH2" s="455"/>
      <c r="ESI2" s="455"/>
      <c r="ESJ2" s="455"/>
      <c r="ESK2" s="455"/>
      <c r="ESL2" s="455"/>
      <c r="ESM2" s="455"/>
      <c r="ESN2" s="455"/>
      <c r="ESO2" s="455"/>
      <c r="ESP2" s="455"/>
      <c r="ESQ2" s="455"/>
      <c r="ESR2" s="455"/>
      <c r="ESS2" s="455"/>
      <c r="EST2" s="455"/>
      <c r="ESU2" s="455"/>
      <c r="ESV2" s="455"/>
      <c r="ESW2" s="455"/>
      <c r="ESX2" s="455"/>
      <c r="ESY2" s="455"/>
      <c r="ESZ2" s="455"/>
      <c r="ETA2" s="455"/>
      <c r="ETB2" s="455"/>
      <c r="ETC2" s="455"/>
      <c r="ETD2" s="455"/>
      <c r="ETE2" s="455"/>
      <c r="ETF2" s="455"/>
      <c r="ETG2" s="455"/>
      <c r="ETH2" s="455"/>
      <c r="ETI2" s="455"/>
      <c r="ETJ2" s="455"/>
      <c r="ETK2" s="455"/>
      <c r="ETL2" s="455"/>
      <c r="ETM2" s="455"/>
      <c r="ETN2" s="455"/>
      <c r="ETO2" s="455"/>
      <c r="ETP2" s="455"/>
      <c r="ETQ2" s="455"/>
      <c r="ETR2" s="455"/>
      <c r="ETS2" s="455"/>
      <c r="ETT2" s="455"/>
      <c r="ETU2" s="455"/>
      <c r="ETV2" s="455"/>
      <c r="ETW2" s="455"/>
      <c r="ETX2" s="455"/>
      <c r="ETY2" s="455"/>
      <c r="ETZ2" s="455"/>
      <c r="EUA2" s="455"/>
      <c r="EUB2" s="455"/>
      <c r="EUC2" s="455"/>
      <c r="EUD2" s="455"/>
      <c r="EUE2" s="455"/>
      <c r="EUF2" s="455"/>
      <c r="EUG2" s="455"/>
      <c r="EUH2" s="455"/>
      <c r="EUI2" s="455"/>
      <c r="EUJ2" s="455"/>
      <c r="EUK2" s="455"/>
      <c r="EUL2" s="455"/>
      <c r="EUM2" s="455"/>
      <c r="EUN2" s="455"/>
      <c r="EUO2" s="455"/>
      <c r="EUP2" s="455"/>
      <c r="EUQ2" s="455"/>
      <c r="EUR2" s="455"/>
      <c r="EUS2" s="455"/>
      <c r="EUT2" s="455"/>
      <c r="EUU2" s="455"/>
      <c r="EUV2" s="455"/>
      <c r="EUW2" s="455"/>
      <c r="EUX2" s="455"/>
      <c r="EUY2" s="455"/>
      <c r="EUZ2" s="455"/>
      <c r="EVA2" s="455"/>
      <c r="EVB2" s="455"/>
      <c r="EVC2" s="455"/>
      <c r="EVD2" s="455"/>
      <c r="EVE2" s="455"/>
      <c r="EVF2" s="455"/>
      <c r="EVG2" s="455"/>
      <c r="EVH2" s="455"/>
      <c r="EVI2" s="455"/>
      <c r="EVJ2" s="455"/>
      <c r="EVK2" s="455"/>
      <c r="EVL2" s="455"/>
      <c r="EVM2" s="455"/>
      <c r="EVN2" s="455"/>
      <c r="EVO2" s="455"/>
      <c r="EVP2" s="455"/>
      <c r="EVQ2" s="455"/>
      <c r="EVR2" s="455"/>
      <c r="EVS2" s="455"/>
      <c r="EVT2" s="455"/>
      <c r="EVU2" s="455"/>
      <c r="EVV2" s="455"/>
      <c r="EVW2" s="455"/>
      <c r="EVX2" s="455"/>
      <c r="EVY2" s="455"/>
      <c r="EVZ2" s="455"/>
      <c r="EWA2" s="455"/>
      <c r="EWB2" s="455"/>
      <c r="EWC2" s="455"/>
      <c r="EWD2" s="455"/>
      <c r="EWE2" s="455"/>
      <c r="EWF2" s="455"/>
      <c r="EWG2" s="455"/>
      <c r="EWH2" s="455"/>
      <c r="EWI2" s="455"/>
      <c r="EWJ2" s="455"/>
      <c r="EWK2" s="455"/>
      <c r="EWL2" s="455"/>
      <c r="EWM2" s="455"/>
      <c r="EWN2" s="455"/>
      <c r="EWO2" s="455"/>
      <c r="EWP2" s="455"/>
      <c r="EWQ2" s="455"/>
      <c r="EWR2" s="455"/>
      <c r="EWS2" s="455"/>
      <c r="EWT2" s="455"/>
      <c r="EWU2" s="455"/>
      <c r="EWV2" s="455"/>
      <c r="EWW2" s="455"/>
      <c r="EWX2" s="455"/>
      <c r="EWY2" s="455"/>
      <c r="EWZ2" s="455"/>
      <c r="EXA2" s="455"/>
      <c r="EXB2" s="455"/>
      <c r="EXC2" s="455"/>
      <c r="EXD2" s="455"/>
      <c r="EXE2" s="455"/>
      <c r="EXF2" s="455"/>
      <c r="EXG2" s="455"/>
      <c r="EXH2" s="455"/>
      <c r="EXI2" s="455"/>
      <c r="EXJ2" s="455"/>
      <c r="EXK2" s="455"/>
      <c r="EXL2" s="455"/>
      <c r="EXM2" s="455"/>
      <c r="EXN2" s="455"/>
      <c r="EXO2" s="455"/>
      <c r="EXP2" s="455"/>
      <c r="EXQ2" s="455"/>
      <c r="EXR2" s="455"/>
      <c r="EXS2" s="455"/>
      <c r="EXT2" s="455"/>
      <c r="EXU2" s="455"/>
      <c r="EXV2" s="455"/>
      <c r="EXW2" s="455"/>
      <c r="EXX2" s="455"/>
      <c r="EXY2" s="455"/>
      <c r="EXZ2" s="455"/>
      <c r="EYA2" s="455"/>
      <c r="EYB2" s="455"/>
      <c r="EYC2" s="455"/>
      <c r="EYD2" s="455"/>
      <c r="EYE2" s="455"/>
      <c r="EYF2" s="455"/>
      <c r="EYG2" s="455"/>
      <c r="EYH2" s="455"/>
      <c r="EYI2" s="455"/>
      <c r="EYJ2" s="455"/>
      <c r="EYK2" s="455"/>
      <c r="EYL2" s="455"/>
      <c r="EYM2" s="455"/>
      <c r="EYN2" s="455"/>
      <c r="EYO2" s="455"/>
      <c r="EYP2" s="455"/>
      <c r="EYQ2" s="455"/>
      <c r="EYR2" s="455"/>
      <c r="EYS2" s="455"/>
      <c r="EYT2" s="455"/>
      <c r="EYU2" s="455"/>
      <c r="EYV2" s="455"/>
      <c r="EYW2" s="455"/>
      <c r="EYX2" s="455"/>
      <c r="EYY2" s="455"/>
      <c r="EYZ2" s="455"/>
      <c r="EZA2" s="455"/>
      <c r="EZB2" s="455"/>
      <c r="EZC2" s="455"/>
      <c r="EZD2" s="455"/>
      <c r="EZE2" s="455"/>
      <c r="EZF2" s="455"/>
      <c r="EZG2" s="455"/>
      <c r="EZH2" s="455"/>
      <c r="EZI2" s="455"/>
      <c r="EZJ2" s="455"/>
      <c r="EZK2" s="455"/>
      <c r="EZL2" s="455"/>
      <c r="EZM2" s="455"/>
      <c r="EZN2" s="455"/>
      <c r="EZO2" s="455"/>
      <c r="EZP2" s="455"/>
      <c r="EZQ2" s="455"/>
      <c r="EZR2" s="455"/>
      <c r="EZS2" s="455"/>
      <c r="EZT2" s="455"/>
      <c r="EZU2" s="455"/>
      <c r="EZV2" s="455"/>
      <c r="EZW2" s="455"/>
      <c r="EZX2" s="455"/>
      <c r="EZY2" s="455"/>
      <c r="EZZ2" s="455"/>
      <c r="FAA2" s="455"/>
      <c r="FAB2" s="455"/>
      <c r="FAC2" s="455"/>
      <c r="FAD2" s="455"/>
      <c r="FAE2" s="455"/>
      <c r="FAF2" s="455"/>
      <c r="FAG2" s="455"/>
      <c r="FAH2" s="455"/>
      <c r="FAI2" s="455"/>
      <c r="FAJ2" s="455"/>
      <c r="FAK2" s="455"/>
      <c r="FAL2" s="455"/>
      <c r="FAM2" s="455"/>
      <c r="FAO2" s="455"/>
      <c r="FAP2" s="455"/>
      <c r="FAQ2" s="455"/>
      <c r="FAR2" s="455"/>
      <c r="FAS2" s="455"/>
      <c r="FAT2" s="455"/>
      <c r="FAU2" s="455"/>
      <c r="FAV2" s="455"/>
      <c r="FAW2" s="455"/>
      <c r="FAX2" s="455"/>
      <c r="FAY2" s="455"/>
      <c r="FAZ2" s="455"/>
      <c r="FBA2" s="455"/>
      <c r="FBB2" s="455"/>
      <c r="FBC2" s="455"/>
      <c r="FBD2" s="455"/>
      <c r="FBE2" s="455"/>
      <c r="FBF2" s="455"/>
      <c r="FBG2" s="455"/>
      <c r="FBH2" s="455"/>
      <c r="FBI2" s="455"/>
      <c r="FBJ2" s="455"/>
      <c r="FBK2" s="455"/>
      <c r="FBL2" s="455"/>
      <c r="FBM2" s="455"/>
      <c r="FBN2" s="455"/>
      <c r="FBO2" s="455"/>
      <c r="FBP2" s="455"/>
      <c r="FBQ2" s="455"/>
      <c r="FBR2" s="455"/>
      <c r="FBS2" s="455"/>
      <c r="FBT2" s="455"/>
      <c r="FBU2" s="455"/>
      <c r="FBV2" s="455"/>
      <c r="FBW2" s="455"/>
      <c r="FBX2" s="455"/>
      <c r="FBY2" s="455"/>
      <c r="FBZ2" s="455"/>
      <c r="FCA2" s="455"/>
      <c r="FCB2" s="455"/>
      <c r="FCC2" s="455"/>
      <c r="FCD2" s="455"/>
      <c r="FCE2" s="455"/>
      <c r="FCF2" s="455"/>
      <c r="FCG2" s="455"/>
      <c r="FCH2" s="455"/>
      <c r="FCI2" s="455"/>
      <c r="FCJ2" s="455"/>
      <c r="FCK2" s="455"/>
      <c r="FCL2" s="455"/>
      <c r="FCM2" s="455"/>
      <c r="FCN2" s="455"/>
      <c r="FCO2" s="455"/>
      <c r="FCP2" s="455"/>
      <c r="FCQ2" s="455"/>
      <c r="FCR2" s="455"/>
      <c r="FCS2" s="455"/>
      <c r="FCT2" s="455"/>
      <c r="FCU2" s="455"/>
      <c r="FCV2" s="455"/>
      <c r="FCW2" s="455"/>
      <c r="FCX2" s="455"/>
      <c r="FCY2" s="455"/>
      <c r="FCZ2" s="455"/>
      <c r="FDA2" s="455"/>
      <c r="FDB2" s="455"/>
      <c r="FDC2" s="455"/>
      <c r="FDD2" s="455"/>
      <c r="FDE2" s="455"/>
      <c r="FDF2" s="455"/>
      <c r="FDG2" s="455"/>
      <c r="FDH2" s="455"/>
      <c r="FDI2" s="455"/>
      <c r="FDJ2" s="455"/>
      <c r="FDK2" s="455"/>
      <c r="FDL2" s="455"/>
      <c r="FDM2" s="455"/>
      <c r="FDN2" s="455"/>
      <c r="FDO2" s="455"/>
      <c r="FDP2" s="455"/>
      <c r="FDQ2" s="455"/>
      <c r="FDR2" s="455"/>
      <c r="FDS2" s="455"/>
      <c r="FDT2" s="455"/>
      <c r="FDU2" s="455"/>
      <c r="FDV2" s="455"/>
      <c r="FDW2" s="455"/>
      <c r="FDX2" s="455"/>
      <c r="FDY2" s="455"/>
      <c r="FDZ2" s="455"/>
      <c r="FEA2" s="455"/>
      <c r="FEB2" s="455"/>
      <c r="FEC2" s="455"/>
      <c r="FED2" s="455"/>
      <c r="FEE2" s="455"/>
      <c r="FEF2" s="455"/>
      <c r="FEG2" s="455"/>
      <c r="FEH2" s="455"/>
      <c r="FEI2" s="455"/>
      <c r="FEJ2" s="455"/>
      <c r="FEK2" s="455"/>
      <c r="FEL2" s="455"/>
      <c r="FEM2" s="455"/>
      <c r="FEN2" s="455"/>
      <c r="FEO2" s="455"/>
      <c r="FEP2" s="455"/>
      <c r="FEQ2" s="455"/>
      <c r="FER2" s="455"/>
      <c r="FES2" s="455"/>
      <c r="FET2" s="455"/>
      <c r="FEU2" s="455"/>
      <c r="FEV2" s="455"/>
      <c r="FEW2" s="455"/>
      <c r="FEX2" s="455"/>
      <c r="FEY2" s="455"/>
      <c r="FEZ2" s="455"/>
      <c r="FFA2" s="455"/>
      <c r="FFB2" s="455"/>
      <c r="FFC2" s="455"/>
      <c r="FFD2" s="455"/>
      <c r="FFE2" s="455"/>
      <c r="FFF2" s="455"/>
      <c r="FFG2" s="455"/>
      <c r="FFH2" s="455"/>
      <c r="FFI2" s="455"/>
      <c r="FFJ2" s="455"/>
      <c r="FFK2" s="455"/>
      <c r="FFL2" s="455"/>
      <c r="FFM2" s="455"/>
      <c r="FFN2" s="455"/>
      <c r="FFO2" s="455"/>
      <c r="FFP2" s="455"/>
      <c r="FFQ2" s="455"/>
      <c r="FFR2" s="455"/>
      <c r="FFS2" s="455"/>
      <c r="FFT2" s="455"/>
      <c r="FFU2" s="455"/>
      <c r="FFV2" s="455"/>
      <c r="FFW2" s="455"/>
      <c r="FFX2" s="455"/>
      <c r="FFY2" s="455"/>
      <c r="FFZ2" s="455"/>
      <c r="FGA2" s="455"/>
      <c r="FGB2" s="455"/>
      <c r="FGC2" s="455"/>
      <c r="FGD2" s="455"/>
      <c r="FGE2" s="455"/>
      <c r="FGF2" s="455"/>
      <c r="FGG2" s="455"/>
      <c r="FGH2" s="455"/>
      <c r="FGI2" s="455"/>
      <c r="FGJ2" s="455"/>
      <c r="FGK2" s="455"/>
      <c r="FGL2" s="455"/>
      <c r="FGM2" s="455"/>
      <c r="FGN2" s="455"/>
      <c r="FGO2" s="455"/>
      <c r="FGP2" s="455"/>
      <c r="FGQ2" s="455"/>
      <c r="FGR2" s="455"/>
      <c r="FGS2" s="455"/>
      <c r="FGT2" s="455"/>
      <c r="FGU2" s="455"/>
      <c r="FGV2" s="455"/>
      <c r="FGW2" s="455"/>
      <c r="FGX2" s="455"/>
      <c r="FGY2" s="455"/>
      <c r="FGZ2" s="455"/>
      <c r="FHA2" s="455"/>
      <c r="FHB2" s="455"/>
      <c r="FHC2" s="455"/>
      <c r="FHD2" s="455"/>
      <c r="FHE2" s="455"/>
      <c r="FHF2" s="455"/>
      <c r="FHG2" s="455"/>
      <c r="FHH2" s="455"/>
      <c r="FHI2" s="455"/>
      <c r="FHJ2" s="455"/>
      <c r="FHK2" s="455"/>
      <c r="FHL2" s="455"/>
      <c r="FHM2" s="455"/>
      <c r="FHN2" s="455"/>
      <c r="FHO2" s="455"/>
      <c r="FHP2" s="455"/>
      <c r="FHQ2" s="455"/>
      <c r="FHR2" s="455"/>
      <c r="FHS2" s="455"/>
      <c r="FHT2" s="455"/>
      <c r="FHU2" s="455"/>
      <c r="FHV2" s="455"/>
      <c r="FHW2" s="455"/>
      <c r="FHX2" s="455"/>
      <c r="FHY2" s="455"/>
      <c r="FHZ2" s="455"/>
      <c r="FIA2" s="455"/>
      <c r="FIB2" s="455"/>
      <c r="FIC2" s="455"/>
      <c r="FID2" s="455"/>
      <c r="FIE2" s="455"/>
      <c r="FIF2" s="455"/>
      <c r="FIG2" s="455"/>
      <c r="FIH2" s="455"/>
      <c r="FII2" s="455"/>
      <c r="FIJ2" s="455"/>
      <c r="FIK2" s="455"/>
      <c r="FIL2" s="455"/>
      <c r="FIM2" s="455"/>
      <c r="FIN2" s="455"/>
      <c r="FIO2" s="455"/>
      <c r="FIP2" s="455"/>
      <c r="FIQ2" s="455"/>
      <c r="FIR2" s="455"/>
      <c r="FIS2" s="455"/>
      <c r="FIT2" s="455"/>
      <c r="FIU2" s="455"/>
      <c r="FIV2" s="455"/>
      <c r="FIW2" s="455"/>
      <c r="FIX2" s="455"/>
      <c r="FIY2" s="455"/>
      <c r="FIZ2" s="455"/>
      <c r="FJA2" s="455"/>
      <c r="FJB2" s="455"/>
      <c r="FJC2" s="455"/>
      <c r="FJD2" s="455"/>
      <c r="FJE2" s="455"/>
      <c r="FJF2" s="455"/>
      <c r="FJG2" s="455"/>
      <c r="FJH2" s="455"/>
      <c r="FJI2" s="455"/>
      <c r="FJJ2" s="455"/>
      <c r="FJK2" s="455"/>
      <c r="FJL2" s="455"/>
      <c r="FJM2" s="455"/>
      <c r="FJN2" s="455"/>
      <c r="FJO2" s="455"/>
      <c r="FJP2" s="455"/>
      <c r="FJQ2" s="455"/>
      <c r="FJR2" s="455"/>
      <c r="FJS2" s="455"/>
      <c r="FJT2" s="455"/>
      <c r="FJU2" s="455"/>
      <c r="FJV2" s="455"/>
      <c r="FJW2" s="455"/>
      <c r="FJX2" s="455"/>
      <c r="FJY2" s="455"/>
      <c r="FJZ2" s="455"/>
      <c r="FKA2" s="455"/>
      <c r="FKB2" s="455"/>
      <c r="FKC2" s="455"/>
      <c r="FKD2" s="455"/>
      <c r="FKE2" s="455"/>
      <c r="FKF2" s="455"/>
      <c r="FKG2" s="455"/>
      <c r="FKH2" s="455"/>
      <c r="FKI2" s="455"/>
      <c r="FKJ2" s="455"/>
      <c r="FKK2" s="455"/>
      <c r="FKL2" s="455"/>
      <c r="FKM2" s="455"/>
      <c r="FKN2" s="455"/>
      <c r="FKO2" s="455"/>
      <c r="FKP2" s="455"/>
      <c r="FKQ2" s="455"/>
      <c r="FKR2" s="455"/>
      <c r="FKS2" s="455"/>
      <c r="FKT2" s="455"/>
      <c r="FKU2" s="455"/>
      <c r="FKV2" s="455"/>
      <c r="FKW2" s="455"/>
      <c r="FKX2" s="455"/>
      <c r="FKY2" s="455"/>
      <c r="FKZ2" s="455"/>
      <c r="FLA2" s="455"/>
      <c r="FLB2" s="455"/>
      <c r="FLC2" s="455"/>
      <c r="FLD2" s="455"/>
      <c r="FLE2" s="455"/>
      <c r="FLF2" s="455"/>
      <c r="FLG2" s="455"/>
      <c r="FLH2" s="455"/>
      <c r="FLI2" s="455"/>
      <c r="FLJ2" s="455"/>
      <c r="FLK2" s="455"/>
      <c r="FLL2" s="455"/>
      <c r="FLM2" s="455"/>
      <c r="FLN2" s="455"/>
      <c r="FLO2" s="455"/>
      <c r="FLP2" s="455"/>
      <c r="FLQ2" s="455"/>
      <c r="FLR2" s="455"/>
      <c r="FLS2" s="455"/>
      <c r="FLT2" s="455"/>
      <c r="FLU2" s="455"/>
      <c r="FLV2" s="455"/>
      <c r="FLW2" s="455"/>
      <c r="FLX2" s="455"/>
      <c r="FLY2" s="455"/>
      <c r="FLZ2" s="455"/>
      <c r="FMA2" s="455"/>
      <c r="FMB2" s="455"/>
      <c r="FMC2" s="455"/>
      <c r="FMD2" s="455"/>
      <c r="FME2" s="455"/>
      <c r="FMF2" s="455"/>
      <c r="FMG2" s="455"/>
      <c r="FMH2" s="455"/>
      <c r="FMI2" s="455"/>
      <c r="FMJ2" s="455"/>
      <c r="FMK2" s="455"/>
      <c r="FML2" s="455"/>
      <c r="FMM2" s="455"/>
      <c r="FMN2" s="455"/>
      <c r="FMO2" s="455"/>
      <c r="FMP2" s="455"/>
      <c r="FMQ2" s="455"/>
      <c r="FMR2" s="455"/>
      <c r="FMS2" s="455"/>
      <c r="FMT2" s="455"/>
      <c r="FMU2" s="455"/>
      <c r="FMV2" s="455"/>
      <c r="FMW2" s="455"/>
      <c r="FMX2" s="455"/>
      <c r="FMY2" s="455"/>
      <c r="FMZ2" s="455"/>
      <c r="FNA2" s="455"/>
      <c r="FNB2" s="455"/>
      <c r="FNC2" s="455"/>
      <c r="FND2" s="455"/>
      <c r="FNE2" s="455"/>
      <c r="FNF2" s="455"/>
      <c r="FNG2" s="455"/>
      <c r="FNH2" s="455"/>
      <c r="FNI2" s="455"/>
      <c r="FNJ2" s="455"/>
      <c r="FNK2" s="455"/>
      <c r="FNL2" s="455"/>
      <c r="FNM2" s="455"/>
      <c r="FNN2" s="455"/>
      <c r="FNO2" s="455"/>
      <c r="FNP2" s="455"/>
      <c r="FNQ2" s="455"/>
      <c r="FNR2" s="455"/>
      <c r="FNS2" s="455"/>
      <c r="FNT2" s="455"/>
      <c r="FNU2" s="455"/>
      <c r="FNV2" s="455"/>
      <c r="FNW2" s="455"/>
      <c r="FNX2" s="455"/>
      <c r="FNY2" s="455"/>
      <c r="FNZ2" s="455"/>
      <c r="FOA2" s="455"/>
      <c r="FOB2" s="455"/>
      <c r="FOC2" s="455"/>
      <c r="FOD2" s="455"/>
      <c r="FOE2" s="455"/>
      <c r="FOF2" s="455"/>
      <c r="FOG2" s="455"/>
      <c r="FOH2" s="455"/>
      <c r="FOI2" s="455"/>
      <c r="FOJ2" s="455"/>
      <c r="FOK2" s="455"/>
      <c r="FOL2" s="455"/>
      <c r="FOM2" s="455"/>
      <c r="FON2" s="455"/>
      <c r="FOO2" s="455"/>
      <c r="FOP2" s="455"/>
      <c r="FOQ2" s="455"/>
      <c r="FOR2" s="455"/>
      <c r="FOS2" s="455"/>
      <c r="FOT2" s="455"/>
      <c r="FOU2" s="455"/>
      <c r="FOV2" s="455"/>
      <c r="FOW2" s="455"/>
      <c r="FOX2" s="455"/>
      <c r="FOY2" s="455"/>
      <c r="FOZ2" s="455"/>
      <c r="FPA2" s="455"/>
      <c r="FPB2" s="455"/>
      <c r="FPC2" s="455"/>
      <c r="FPD2" s="455"/>
      <c r="FPE2" s="455"/>
      <c r="FPF2" s="455"/>
      <c r="FPG2" s="455"/>
      <c r="FPH2" s="455"/>
      <c r="FPI2" s="455"/>
      <c r="FPJ2" s="455"/>
      <c r="FPK2" s="455"/>
      <c r="FPL2" s="455"/>
      <c r="FPM2" s="455"/>
      <c r="FPN2" s="455"/>
      <c r="FPO2" s="455"/>
      <c r="FPP2" s="455"/>
      <c r="FPQ2" s="455"/>
      <c r="FPR2" s="455"/>
      <c r="FPS2" s="455"/>
      <c r="FPT2" s="455"/>
      <c r="FPU2" s="455"/>
      <c r="FPV2" s="455"/>
      <c r="FPW2" s="455"/>
      <c r="FPX2" s="455"/>
      <c r="FPY2" s="455"/>
      <c r="FPZ2" s="455"/>
      <c r="FQA2" s="455"/>
      <c r="FQB2" s="455"/>
      <c r="FQC2" s="455"/>
      <c r="FQD2" s="455"/>
      <c r="FQE2" s="455"/>
      <c r="FQF2" s="455"/>
      <c r="FQG2" s="455"/>
      <c r="FQH2" s="455"/>
      <c r="FQI2" s="455"/>
      <c r="FQJ2" s="455"/>
      <c r="FQK2" s="455"/>
      <c r="FQL2" s="455"/>
      <c r="FQM2" s="455"/>
      <c r="FQN2" s="455"/>
      <c r="FQO2" s="455"/>
      <c r="FQP2" s="455"/>
      <c r="FQQ2" s="455"/>
      <c r="FQR2" s="455"/>
      <c r="FQS2" s="455"/>
      <c r="FQT2" s="455"/>
      <c r="FQU2" s="455"/>
      <c r="FQV2" s="455"/>
      <c r="FQW2" s="455"/>
      <c r="FQX2" s="455"/>
      <c r="FQY2" s="455"/>
      <c r="FQZ2" s="455"/>
      <c r="FRA2" s="455"/>
      <c r="FRB2" s="455"/>
      <c r="FRC2" s="455"/>
      <c r="FRD2" s="455"/>
      <c r="FRE2" s="455"/>
      <c r="FRF2" s="455"/>
      <c r="FRG2" s="455"/>
      <c r="FRH2" s="455"/>
      <c r="FRI2" s="455"/>
      <c r="FRJ2" s="455"/>
      <c r="FRK2" s="455"/>
      <c r="FRL2" s="455"/>
      <c r="FRM2" s="455"/>
      <c r="FRN2" s="455"/>
      <c r="FRO2" s="455"/>
      <c r="FRP2" s="455"/>
      <c r="FRQ2" s="455"/>
      <c r="FRR2" s="455"/>
      <c r="FRS2" s="455"/>
      <c r="FRT2" s="455"/>
      <c r="FRU2" s="455"/>
      <c r="FRV2" s="455"/>
      <c r="FRW2" s="455"/>
      <c r="FRX2" s="455"/>
      <c r="FRY2" s="455"/>
      <c r="FRZ2" s="455"/>
      <c r="FSA2" s="455"/>
      <c r="FSB2" s="455"/>
      <c r="FSC2" s="455"/>
      <c r="FSD2" s="455"/>
      <c r="FSE2" s="455"/>
      <c r="FSF2" s="455"/>
      <c r="FSG2" s="455"/>
      <c r="FSH2" s="455"/>
      <c r="FSI2" s="455"/>
      <c r="FSJ2" s="455"/>
      <c r="FSK2" s="455"/>
      <c r="FSL2" s="455"/>
      <c r="FSM2" s="455"/>
      <c r="FSN2" s="455"/>
      <c r="FSO2" s="455"/>
      <c r="FSP2" s="455"/>
      <c r="FSQ2" s="455"/>
      <c r="FSR2" s="455"/>
      <c r="FSS2" s="455"/>
      <c r="FST2" s="455"/>
      <c r="FSU2" s="455"/>
      <c r="FSV2" s="455"/>
      <c r="FSW2" s="455"/>
      <c r="FSX2" s="455"/>
      <c r="FSY2" s="455"/>
      <c r="FSZ2" s="455"/>
      <c r="FTA2" s="455"/>
      <c r="FTB2" s="455"/>
      <c r="FTC2" s="455"/>
      <c r="FTD2" s="455"/>
      <c r="FTE2" s="455"/>
      <c r="FTF2" s="455"/>
      <c r="FTG2" s="455"/>
      <c r="FTH2" s="455"/>
      <c r="FTI2" s="455"/>
      <c r="FTJ2" s="455"/>
      <c r="FTK2" s="455"/>
      <c r="FTL2" s="455"/>
      <c r="FTM2" s="455"/>
      <c r="FTN2" s="455"/>
      <c r="FTO2" s="455"/>
      <c r="FTP2" s="455"/>
      <c r="FTQ2" s="455"/>
      <c r="FTR2" s="455"/>
      <c r="FTS2" s="455"/>
      <c r="FTT2" s="455"/>
      <c r="FTU2" s="455"/>
      <c r="FTV2" s="455"/>
      <c r="FTW2" s="455"/>
      <c r="FTX2" s="455"/>
      <c r="FTY2" s="455"/>
      <c r="FTZ2" s="455"/>
      <c r="FUA2" s="455"/>
      <c r="FUB2" s="455"/>
      <c r="FUC2" s="455"/>
      <c r="FUD2" s="455"/>
      <c r="FUE2" s="455"/>
      <c r="FUF2" s="455"/>
      <c r="FUG2" s="455"/>
      <c r="FUH2" s="455"/>
      <c r="FUI2" s="455"/>
      <c r="FUJ2" s="455"/>
      <c r="FUK2" s="455"/>
      <c r="FUL2" s="455"/>
      <c r="FUM2" s="455"/>
      <c r="FUN2" s="455"/>
      <c r="FUO2" s="455"/>
      <c r="FUP2" s="455"/>
      <c r="FUQ2" s="455"/>
      <c r="FUR2" s="455"/>
      <c r="FUS2" s="455"/>
      <c r="FUT2" s="455"/>
      <c r="FUU2" s="455"/>
      <c r="FUV2" s="455"/>
      <c r="FUW2" s="455"/>
      <c r="FUX2" s="455"/>
      <c r="FUY2" s="455"/>
      <c r="FUZ2" s="455"/>
      <c r="FVA2" s="455"/>
      <c r="FVB2" s="455"/>
      <c r="FVC2" s="455"/>
      <c r="FVD2" s="455"/>
      <c r="FVE2" s="455"/>
      <c r="FVF2" s="455"/>
      <c r="FVG2" s="455"/>
      <c r="FVH2" s="455"/>
      <c r="FVI2" s="455"/>
      <c r="FVJ2" s="455"/>
      <c r="FVK2" s="455"/>
      <c r="FVL2" s="455"/>
      <c r="FVM2" s="455"/>
      <c r="FVN2" s="455"/>
      <c r="FVO2" s="455"/>
      <c r="FVP2" s="455"/>
      <c r="FVQ2" s="455"/>
      <c r="FVR2" s="455"/>
      <c r="FVS2" s="455"/>
      <c r="FVT2" s="455"/>
      <c r="FVU2" s="455"/>
      <c r="FVV2" s="455"/>
      <c r="FVW2" s="455"/>
      <c r="FVX2" s="455"/>
      <c r="FVY2" s="455"/>
      <c r="FVZ2" s="455"/>
      <c r="FWA2" s="455"/>
      <c r="FWB2" s="455"/>
      <c r="FWC2" s="455"/>
      <c r="FWD2" s="455"/>
      <c r="FWE2" s="455"/>
      <c r="FWF2" s="455"/>
      <c r="FWG2" s="455"/>
      <c r="FWH2" s="455"/>
      <c r="FWI2" s="455"/>
      <c r="FWJ2" s="455"/>
      <c r="FWK2" s="455"/>
      <c r="FWL2" s="455"/>
      <c r="FWM2" s="455"/>
      <c r="FWN2" s="455"/>
      <c r="FWO2" s="455"/>
      <c r="FWP2" s="455"/>
      <c r="FWQ2" s="455"/>
      <c r="FWR2" s="455"/>
      <c r="FWS2" s="455"/>
      <c r="FWT2" s="455"/>
      <c r="FWU2" s="455"/>
      <c r="FWV2" s="455"/>
      <c r="FWW2" s="455"/>
      <c r="FWX2" s="455"/>
      <c r="FWY2" s="455"/>
      <c r="FWZ2" s="455"/>
      <c r="FXA2" s="455"/>
      <c r="FXB2" s="455"/>
      <c r="FXC2" s="455"/>
      <c r="FXD2" s="455"/>
      <c r="FXE2" s="455"/>
      <c r="FXF2" s="455"/>
      <c r="FXG2" s="455"/>
      <c r="FXH2" s="455"/>
      <c r="FXI2" s="455"/>
      <c r="FXJ2" s="455"/>
      <c r="FXK2" s="455"/>
      <c r="FXL2" s="455"/>
      <c r="FXM2" s="455"/>
      <c r="FXN2" s="455"/>
      <c r="FXO2" s="455"/>
      <c r="FXP2" s="455"/>
      <c r="FXQ2" s="455"/>
      <c r="FXR2" s="455"/>
      <c r="FXS2" s="455"/>
      <c r="FXT2" s="455"/>
      <c r="FXU2" s="455"/>
      <c r="FXV2" s="455"/>
      <c r="FXW2" s="455"/>
      <c r="FXX2" s="455"/>
      <c r="FXY2" s="455"/>
      <c r="FXZ2" s="455"/>
      <c r="FYA2" s="455"/>
      <c r="FYB2" s="455"/>
      <c r="FYC2" s="455"/>
      <c r="FYD2" s="455"/>
      <c r="FYE2" s="455"/>
      <c r="FYF2" s="455"/>
      <c r="FYG2" s="455"/>
      <c r="FYH2" s="455"/>
      <c r="FYI2" s="455"/>
      <c r="FYJ2" s="455"/>
      <c r="FYK2" s="455"/>
      <c r="FYL2" s="455"/>
      <c r="FYM2" s="455"/>
      <c r="FYN2" s="455"/>
      <c r="FYO2" s="455"/>
      <c r="FYP2" s="455"/>
      <c r="FYQ2" s="455"/>
      <c r="FYR2" s="455"/>
      <c r="FYS2" s="455"/>
      <c r="FYT2" s="455"/>
      <c r="FYU2" s="455"/>
      <c r="FYV2" s="455"/>
      <c r="FYW2" s="455"/>
      <c r="FYX2" s="455"/>
      <c r="FYY2" s="455"/>
      <c r="FYZ2" s="455"/>
      <c r="FZA2" s="455"/>
      <c r="FZB2" s="455"/>
      <c r="FZC2" s="455"/>
      <c r="FZD2" s="455"/>
      <c r="FZE2" s="455"/>
      <c r="FZF2" s="455"/>
      <c r="FZG2" s="455"/>
      <c r="FZH2" s="455"/>
      <c r="FZI2" s="455"/>
      <c r="FZJ2" s="455"/>
      <c r="FZK2" s="455"/>
      <c r="FZL2" s="455"/>
      <c r="FZM2" s="455"/>
      <c r="FZN2" s="455"/>
      <c r="FZO2" s="455"/>
      <c r="FZP2" s="455"/>
      <c r="FZQ2" s="455"/>
      <c r="FZR2" s="455"/>
      <c r="FZS2" s="455"/>
      <c r="FZT2" s="455"/>
      <c r="FZU2" s="455"/>
      <c r="FZV2" s="455"/>
      <c r="FZW2" s="455"/>
      <c r="FZX2" s="455"/>
      <c r="FZY2" s="455"/>
      <c r="FZZ2" s="455"/>
      <c r="GAA2" s="455"/>
      <c r="GAB2" s="455"/>
      <c r="GAC2" s="455"/>
      <c r="GAD2" s="455"/>
      <c r="GAE2" s="455"/>
      <c r="GAF2" s="455"/>
      <c r="GAG2" s="455"/>
      <c r="GAH2" s="455"/>
      <c r="GAI2" s="455"/>
      <c r="GAJ2" s="455"/>
      <c r="GAK2" s="455"/>
      <c r="GAL2" s="455"/>
      <c r="GAM2" s="455"/>
      <c r="GAN2" s="455"/>
      <c r="GAO2" s="455"/>
      <c r="GAP2" s="455"/>
      <c r="GAQ2" s="455"/>
      <c r="GAR2" s="455"/>
      <c r="GAS2" s="455"/>
      <c r="GAT2" s="455"/>
      <c r="GAU2" s="455"/>
      <c r="GAV2" s="455"/>
      <c r="GAW2" s="455"/>
      <c r="GAX2" s="455"/>
      <c r="GAY2" s="455"/>
      <c r="GAZ2" s="455"/>
      <c r="GBA2" s="455"/>
      <c r="GBB2" s="455"/>
      <c r="GBC2" s="455"/>
      <c r="GBD2" s="455"/>
      <c r="GBE2" s="455"/>
      <c r="GBF2" s="455"/>
      <c r="GBG2" s="455"/>
      <c r="GBH2" s="455"/>
      <c r="GBI2" s="455"/>
      <c r="GBJ2" s="455"/>
      <c r="GBK2" s="455"/>
      <c r="GBL2" s="455"/>
      <c r="GBM2" s="455"/>
      <c r="GBN2" s="455"/>
      <c r="GBO2" s="455"/>
      <c r="GBP2" s="455"/>
      <c r="GBQ2" s="455"/>
      <c r="GBR2" s="455"/>
      <c r="GBS2" s="455"/>
      <c r="GBT2" s="455"/>
      <c r="GBU2" s="455"/>
      <c r="GBV2" s="455"/>
      <c r="GBW2" s="455"/>
      <c r="GBX2" s="455"/>
      <c r="GBY2" s="455"/>
      <c r="GBZ2" s="455"/>
      <c r="GCA2" s="455"/>
      <c r="GCB2" s="455"/>
      <c r="GCC2" s="455"/>
      <c r="GCD2" s="455"/>
      <c r="GCE2" s="455"/>
      <c r="GCF2" s="455"/>
      <c r="GCG2" s="455"/>
      <c r="GCH2" s="455"/>
      <c r="GCI2" s="455"/>
      <c r="GCJ2" s="455"/>
      <c r="GCK2" s="455"/>
      <c r="GCL2" s="455"/>
      <c r="GCM2" s="455"/>
      <c r="GCN2" s="455"/>
      <c r="GCO2" s="455"/>
      <c r="GCP2" s="455"/>
      <c r="GCQ2" s="455"/>
      <c r="GCR2" s="455"/>
      <c r="GCS2" s="455"/>
      <c r="GCT2" s="455"/>
      <c r="GCU2" s="455"/>
      <c r="GCV2" s="455"/>
      <c r="GCW2" s="455"/>
      <c r="GCX2" s="455"/>
      <c r="GCY2" s="455"/>
      <c r="GCZ2" s="455"/>
      <c r="GDA2" s="455"/>
      <c r="GDB2" s="455"/>
      <c r="GDC2" s="455"/>
      <c r="GDD2" s="455"/>
      <c r="GDE2" s="455"/>
      <c r="GDF2" s="455"/>
      <c r="GDG2" s="455"/>
      <c r="GDH2" s="455"/>
      <c r="GDI2" s="455"/>
      <c r="GDJ2" s="455"/>
      <c r="GDK2" s="455"/>
      <c r="GDL2" s="455"/>
      <c r="GDM2" s="455"/>
      <c r="GDN2" s="455"/>
      <c r="GDO2" s="455"/>
      <c r="GDP2" s="455"/>
      <c r="GDQ2" s="455"/>
      <c r="GDR2" s="455"/>
      <c r="GDS2" s="455"/>
      <c r="GDT2" s="455"/>
      <c r="GDU2" s="455"/>
      <c r="GDV2" s="455"/>
      <c r="GDW2" s="455"/>
      <c r="GDX2" s="455"/>
      <c r="GDY2" s="455"/>
      <c r="GDZ2" s="455"/>
      <c r="GEA2" s="455"/>
      <c r="GEB2" s="455"/>
      <c r="GEC2" s="455"/>
      <c r="GED2" s="455"/>
      <c r="GEE2" s="455"/>
      <c r="GEF2" s="455"/>
      <c r="GEG2" s="455"/>
      <c r="GEH2" s="455"/>
      <c r="GEI2" s="455"/>
      <c r="GEJ2" s="455"/>
      <c r="GEK2" s="455"/>
      <c r="GEL2" s="455"/>
      <c r="GEM2" s="455"/>
      <c r="GEN2" s="455"/>
      <c r="GEO2" s="455"/>
      <c r="GEP2" s="455"/>
      <c r="GEQ2" s="455"/>
      <c r="GER2" s="455"/>
      <c r="GES2" s="455"/>
      <c r="GET2" s="455"/>
      <c r="GEU2" s="455"/>
      <c r="GEV2" s="455"/>
      <c r="GEW2" s="455"/>
      <c r="GEX2" s="455"/>
      <c r="GEY2" s="455"/>
      <c r="GEZ2" s="455"/>
      <c r="GFA2" s="455"/>
      <c r="GFB2" s="455"/>
      <c r="GFC2" s="455"/>
      <c r="GFD2" s="455"/>
      <c r="GFE2" s="455"/>
      <c r="GFF2" s="455"/>
      <c r="GFG2" s="455"/>
      <c r="GFH2" s="455"/>
      <c r="GFI2" s="455"/>
      <c r="GFJ2" s="455"/>
      <c r="GFK2" s="455"/>
      <c r="GFL2" s="455"/>
      <c r="GFM2" s="455"/>
      <c r="GFN2" s="455"/>
      <c r="GFO2" s="455"/>
      <c r="GFP2" s="455"/>
      <c r="GFQ2" s="455"/>
      <c r="GFR2" s="455"/>
      <c r="GFS2" s="455"/>
      <c r="GFT2" s="455"/>
      <c r="GFU2" s="455"/>
      <c r="GFV2" s="455"/>
      <c r="GFW2" s="455"/>
      <c r="GFX2" s="455"/>
      <c r="GFY2" s="455"/>
      <c r="GFZ2" s="455"/>
      <c r="GGA2" s="455"/>
      <c r="GGB2" s="455"/>
      <c r="GGC2" s="455"/>
      <c r="GGD2" s="455"/>
      <c r="GGE2" s="455"/>
      <c r="GGF2" s="455"/>
      <c r="GGG2" s="455"/>
      <c r="GGH2" s="455"/>
      <c r="GGI2" s="455"/>
      <c r="GGJ2" s="455"/>
      <c r="GGK2" s="455"/>
      <c r="GGL2" s="455"/>
      <c r="GGM2" s="455"/>
      <c r="GGN2" s="455"/>
      <c r="GGO2" s="455"/>
      <c r="GGP2" s="455"/>
      <c r="GGQ2" s="455"/>
      <c r="GGR2" s="455"/>
      <c r="GGS2" s="455"/>
      <c r="GGT2" s="455"/>
      <c r="GGU2" s="455"/>
      <c r="GGV2" s="455"/>
      <c r="GGW2" s="455"/>
      <c r="GGX2" s="455"/>
      <c r="GGY2" s="455"/>
      <c r="GGZ2" s="455"/>
      <c r="GHA2" s="455"/>
      <c r="GHB2" s="455"/>
      <c r="GHC2" s="455"/>
      <c r="GHD2" s="455"/>
      <c r="GHE2" s="455"/>
      <c r="GHF2" s="455"/>
      <c r="GHG2" s="455"/>
      <c r="GHH2" s="455"/>
      <c r="GHI2" s="455"/>
      <c r="GHJ2" s="455"/>
      <c r="GHK2" s="455"/>
      <c r="GHL2" s="455"/>
      <c r="GHM2" s="455"/>
      <c r="GHN2" s="455"/>
      <c r="GHO2" s="455"/>
      <c r="GHP2" s="455"/>
      <c r="GHQ2" s="455"/>
      <c r="GHR2" s="455"/>
      <c r="GHS2" s="455"/>
      <c r="GHT2" s="455"/>
      <c r="GHU2" s="455"/>
      <c r="GHV2" s="455"/>
      <c r="GHW2" s="455"/>
      <c r="GHX2" s="455"/>
      <c r="GHY2" s="455"/>
      <c r="GHZ2" s="455"/>
      <c r="GIA2" s="455"/>
      <c r="GIB2" s="455"/>
      <c r="GIC2" s="455"/>
      <c r="GID2" s="455"/>
      <c r="GIE2" s="455"/>
      <c r="GIF2" s="455"/>
      <c r="GIG2" s="455"/>
      <c r="GIH2" s="455"/>
      <c r="GII2" s="455"/>
      <c r="GIJ2" s="455"/>
      <c r="GIK2" s="455"/>
      <c r="GIL2" s="455"/>
      <c r="GIM2" s="455"/>
      <c r="GIN2" s="455"/>
      <c r="GIO2" s="455"/>
      <c r="GIP2" s="455"/>
      <c r="GIQ2" s="455"/>
      <c r="GIR2" s="455"/>
      <c r="GIS2" s="455"/>
      <c r="GIT2" s="455"/>
      <c r="GIU2" s="455"/>
      <c r="GIV2" s="455"/>
      <c r="GIW2" s="455"/>
      <c r="GIX2" s="455"/>
      <c r="GIY2" s="455"/>
      <c r="GIZ2" s="455"/>
      <c r="GJA2" s="455"/>
      <c r="GJB2" s="455"/>
      <c r="GJC2" s="455"/>
      <c r="GJD2" s="455"/>
      <c r="GJE2" s="455"/>
      <c r="GJF2" s="455"/>
      <c r="GJG2" s="455"/>
      <c r="GJH2" s="455"/>
      <c r="GJI2" s="455"/>
      <c r="GJJ2" s="455"/>
      <c r="GJK2" s="455"/>
      <c r="GJL2" s="455"/>
      <c r="GJM2" s="455"/>
      <c r="GJN2" s="455"/>
      <c r="GJO2" s="455"/>
      <c r="GJP2" s="455"/>
      <c r="GJQ2" s="455"/>
      <c r="GJR2" s="455"/>
      <c r="GJS2" s="455"/>
      <c r="GJT2" s="455"/>
      <c r="GJU2" s="455"/>
      <c r="GJV2" s="455"/>
      <c r="GJW2" s="455"/>
      <c r="GJX2" s="455"/>
      <c r="GJY2" s="455"/>
      <c r="GJZ2" s="455"/>
      <c r="GKA2" s="455"/>
      <c r="GKB2" s="455"/>
      <c r="GKC2" s="455"/>
      <c r="GKD2" s="455"/>
      <c r="GKE2" s="455"/>
      <c r="GKF2" s="455"/>
      <c r="GKG2" s="455"/>
      <c r="GKH2" s="455"/>
      <c r="GKI2" s="455"/>
      <c r="GKJ2" s="455"/>
      <c r="GKK2" s="455"/>
      <c r="GKL2" s="455"/>
      <c r="GKM2" s="455"/>
      <c r="GKN2" s="455"/>
      <c r="GKO2" s="455"/>
      <c r="GKP2" s="455"/>
      <c r="GKQ2" s="455"/>
      <c r="GKR2" s="455"/>
      <c r="GKS2" s="455"/>
      <c r="GKT2" s="455"/>
      <c r="GKU2" s="455"/>
      <c r="GKV2" s="455"/>
      <c r="GKW2" s="455"/>
      <c r="GKX2" s="455"/>
      <c r="GKY2" s="455"/>
      <c r="GKZ2" s="455"/>
      <c r="GLA2" s="455"/>
      <c r="GLB2" s="455"/>
      <c r="GLC2" s="455"/>
      <c r="GLD2" s="455"/>
      <c r="GLE2" s="455"/>
      <c r="GLF2" s="455"/>
      <c r="GLG2" s="455"/>
      <c r="GLH2" s="455"/>
      <c r="GLI2" s="455"/>
      <c r="GLJ2" s="455"/>
      <c r="GLK2" s="455"/>
      <c r="GLL2" s="455"/>
      <c r="GLM2" s="455"/>
      <c r="GLN2" s="455"/>
      <c r="GLO2" s="455"/>
      <c r="GLP2" s="455"/>
      <c r="GLQ2" s="455"/>
      <c r="GLR2" s="455"/>
      <c r="GLS2" s="455"/>
      <c r="GLT2" s="455"/>
      <c r="GLU2" s="455"/>
      <c r="GLV2" s="455"/>
      <c r="GLW2" s="455"/>
      <c r="GLX2" s="455"/>
      <c r="GLY2" s="455"/>
      <c r="GLZ2" s="455"/>
      <c r="GMA2" s="455"/>
      <c r="GMB2" s="455"/>
      <c r="GMC2" s="455"/>
      <c r="GMD2" s="455"/>
      <c r="GME2" s="455"/>
      <c r="GMF2" s="455"/>
      <c r="GMG2" s="455"/>
      <c r="GMH2" s="455"/>
      <c r="GMI2" s="455"/>
      <c r="GMJ2" s="455"/>
      <c r="GMK2" s="455"/>
      <c r="GML2" s="455"/>
      <c r="GMM2" s="455"/>
      <c r="GMN2" s="455"/>
      <c r="GMO2" s="455"/>
      <c r="GMP2" s="455"/>
      <c r="GMQ2" s="455"/>
      <c r="GMR2" s="455"/>
      <c r="GMS2" s="455"/>
      <c r="GMT2" s="455"/>
      <c r="GMU2" s="455"/>
      <c r="GMV2" s="455"/>
      <c r="GMW2" s="455"/>
      <c r="GMX2" s="455"/>
      <c r="GMY2" s="455"/>
      <c r="GMZ2" s="455"/>
      <c r="GNA2" s="455"/>
      <c r="GNB2" s="455"/>
      <c r="GNC2" s="455"/>
      <c r="GND2" s="455"/>
      <c r="GNE2" s="455"/>
      <c r="GNF2" s="455"/>
      <c r="GNG2" s="455"/>
      <c r="GNH2" s="455"/>
      <c r="GNI2" s="455"/>
      <c r="GNJ2" s="455"/>
      <c r="GNK2" s="455"/>
      <c r="GNL2" s="455"/>
      <c r="GNM2" s="455"/>
      <c r="GNN2" s="455"/>
      <c r="GNO2" s="455"/>
      <c r="GNP2" s="455"/>
      <c r="GNQ2" s="455"/>
      <c r="GNR2" s="455"/>
      <c r="GNS2" s="455"/>
      <c r="GNT2" s="455"/>
      <c r="GNU2" s="455"/>
      <c r="GNV2" s="455"/>
      <c r="GNW2" s="455"/>
      <c r="GNY2" s="455"/>
      <c r="GNZ2" s="455"/>
      <c r="GOA2" s="455"/>
      <c r="GOB2" s="455"/>
      <c r="GOC2" s="455"/>
      <c r="GOD2" s="455"/>
      <c r="GOE2" s="455"/>
      <c r="GOF2" s="455"/>
      <c r="GOG2" s="455"/>
      <c r="GOH2" s="455"/>
      <c r="GOI2" s="455"/>
      <c r="GOJ2" s="455"/>
      <c r="GOK2" s="455"/>
      <c r="GOL2" s="455"/>
      <c r="GOM2" s="455"/>
      <c r="GON2" s="455"/>
      <c r="GOO2" s="455"/>
      <c r="GOP2" s="455"/>
      <c r="GOQ2" s="455"/>
      <c r="GOR2" s="455"/>
      <c r="GOS2" s="455"/>
      <c r="GOT2" s="455"/>
      <c r="GOU2" s="455"/>
      <c r="GOV2" s="455"/>
      <c r="GOW2" s="455"/>
      <c r="GOX2" s="455"/>
      <c r="GOY2" s="455"/>
      <c r="GOZ2" s="455"/>
      <c r="GPA2" s="455"/>
      <c r="GPB2" s="455"/>
      <c r="GPC2" s="455"/>
      <c r="GPD2" s="455"/>
      <c r="GPE2" s="455"/>
      <c r="GPF2" s="455"/>
      <c r="GPG2" s="455"/>
      <c r="GPH2" s="455"/>
      <c r="GPI2" s="455"/>
      <c r="GPJ2" s="455"/>
      <c r="GPK2" s="455"/>
      <c r="GPL2" s="455"/>
      <c r="GPM2" s="455"/>
      <c r="GPN2" s="455"/>
      <c r="GPO2" s="455"/>
      <c r="GPP2" s="455"/>
      <c r="GPQ2" s="455"/>
      <c r="GPR2" s="455"/>
      <c r="GPS2" s="455"/>
      <c r="GPT2" s="455"/>
      <c r="GPU2" s="455"/>
      <c r="GPV2" s="455"/>
      <c r="GPW2" s="455"/>
      <c r="GPX2" s="455"/>
      <c r="GPY2" s="455"/>
      <c r="GPZ2" s="455"/>
      <c r="GQA2" s="455"/>
      <c r="GQB2" s="455"/>
      <c r="GQC2" s="455"/>
      <c r="GQD2" s="455"/>
      <c r="GQE2" s="455"/>
      <c r="GQF2" s="455"/>
      <c r="GQG2" s="455"/>
      <c r="GQH2" s="455"/>
      <c r="GQI2" s="455"/>
      <c r="GQJ2" s="455"/>
      <c r="GQK2" s="455"/>
      <c r="GQL2" s="455"/>
      <c r="GQM2" s="455"/>
      <c r="GQN2" s="455"/>
      <c r="GQO2" s="455"/>
      <c r="GQP2" s="455"/>
      <c r="GQQ2" s="455"/>
      <c r="GQR2" s="455"/>
      <c r="GQS2" s="455"/>
      <c r="GQT2" s="455"/>
      <c r="GQU2" s="455"/>
      <c r="GQV2" s="455"/>
      <c r="GQW2" s="455"/>
      <c r="GQX2" s="455"/>
      <c r="GQY2" s="455"/>
      <c r="GQZ2" s="455"/>
      <c r="GRA2" s="455"/>
      <c r="GRB2" s="455"/>
      <c r="GRC2" s="455"/>
      <c r="GRD2" s="455"/>
      <c r="GRE2" s="455"/>
      <c r="GRF2" s="455"/>
      <c r="GRG2" s="455"/>
      <c r="GRH2" s="455"/>
      <c r="GRI2" s="455"/>
      <c r="GRJ2" s="455"/>
      <c r="GRK2" s="455"/>
      <c r="GRL2" s="455"/>
      <c r="GRM2" s="455"/>
      <c r="GRN2" s="455"/>
      <c r="GRO2" s="455"/>
      <c r="GRP2" s="455"/>
      <c r="GRQ2" s="455"/>
      <c r="GRR2" s="455"/>
      <c r="GRS2" s="455"/>
      <c r="GRT2" s="455"/>
      <c r="GRU2" s="455"/>
      <c r="GRV2" s="455"/>
      <c r="GRW2" s="455"/>
      <c r="GRX2" s="455"/>
      <c r="GRY2" s="455"/>
      <c r="GRZ2" s="455"/>
      <c r="GSA2" s="455"/>
      <c r="GSB2" s="455"/>
      <c r="GSC2" s="455"/>
      <c r="GSD2" s="455"/>
      <c r="GSE2" s="455"/>
      <c r="GSF2" s="455"/>
      <c r="GSG2" s="455"/>
      <c r="GSH2" s="455"/>
      <c r="GSI2" s="455"/>
      <c r="GSJ2" s="455"/>
      <c r="GSK2" s="455"/>
      <c r="GSL2" s="455"/>
      <c r="GSM2" s="455"/>
      <c r="GSN2" s="455"/>
      <c r="GSO2" s="455"/>
      <c r="GSP2" s="455"/>
      <c r="GSQ2" s="455"/>
      <c r="GSR2" s="455"/>
      <c r="GSS2" s="455"/>
      <c r="GST2" s="455"/>
      <c r="GSU2" s="455"/>
      <c r="GSV2" s="455"/>
      <c r="GSW2" s="455"/>
      <c r="GSX2" s="455"/>
      <c r="GSY2" s="455"/>
      <c r="GSZ2" s="455"/>
      <c r="GTA2" s="455"/>
      <c r="GTB2" s="455"/>
      <c r="GTC2" s="455"/>
      <c r="GTD2" s="455"/>
      <c r="GTE2" s="455"/>
      <c r="GTF2" s="455"/>
      <c r="GTG2" s="455"/>
      <c r="GTH2" s="455"/>
      <c r="GTI2" s="455"/>
      <c r="GTJ2" s="455"/>
      <c r="GTK2" s="455"/>
      <c r="GTL2" s="455"/>
      <c r="GTM2" s="455"/>
      <c r="GTN2" s="455"/>
      <c r="GTO2" s="455"/>
      <c r="GTP2" s="455"/>
      <c r="GTQ2" s="455"/>
      <c r="GTR2" s="455"/>
      <c r="GTS2" s="455"/>
      <c r="GTT2" s="455"/>
      <c r="GTU2" s="455"/>
      <c r="GTV2" s="455"/>
      <c r="GTW2" s="455"/>
      <c r="GTX2" s="455"/>
      <c r="GTY2" s="455"/>
      <c r="GTZ2" s="455"/>
      <c r="GUA2" s="455"/>
      <c r="GUB2" s="455"/>
      <c r="GUC2" s="455"/>
      <c r="GUD2" s="455"/>
      <c r="GUE2" s="455"/>
      <c r="GUF2" s="455"/>
      <c r="GUG2" s="455"/>
      <c r="GUH2" s="455"/>
      <c r="GUI2" s="455"/>
      <c r="GUJ2" s="455"/>
      <c r="GUK2" s="455"/>
      <c r="GUL2" s="455"/>
      <c r="GUM2" s="455"/>
      <c r="GUN2" s="455"/>
      <c r="GUO2" s="455"/>
      <c r="GUP2" s="455"/>
      <c r="GUQ2" s="455"/>
      <c r="GUR2" s="455"/>
      <c r="GUS2" s="455"/>
      <c r="GUT2" s="455"/>
      <c r="GUU2" s="455"/>
      <c r="GUV2" s="455"/>
      <c r="GUW2" s="455"/>
      <c r="GUX2" s="455"/>
      <c r="GUY2" s="455"/>
      <c r="GUZ2" s="455"/>
      <c r="GVA2" s="455"/>
      <c r="GVB2" s="455"/>
      <c r="GVC2" s="455"/>
      <c r="GVD2" s="455"/>
      <c r="GVE2" s="455"/>
      <c r="GVF2" s="455"/>
      <c r="GVG2" s="455"/>
      <c r="GVH2" s="455"/>
      <c r="GVI2" s="455"/>
      <c r="GVJ2" s="455"/>
      <c r="GVK2" s="455"/>
      <c r="GVL2" s="455"/>
      <c r="GVM2" s="455"/>
      <c r="GVN2" s="455"/>
      <c r="GVO2" s="455"/>
      <c r="GVP2" s="455"/>
      <c r="GVQ2" s="455"/>
      <c r="GVR2" s="455"/>
      <c r="GVS2" s="455"/>
      <c r="GVT2" s="455"/>
      <c r="GVU2" s="455"/>
      <c r="GVV2" s="455"/>
      <c r="GVW2" s="455"/>
      <c r="GVX2" s="455"/>
      <c r="GVY2" s="455"/>
      <c r="GVZ2" s="455"/>
      <c r="GWA2" s="455"/>
      <c r="GWB2" s="455"/>
      <c r="GWC2" s="455"/>
      <c r="GWD2" s="455"/>
      <c r="GWE2" s="455"/>
      <c r="GWF2" s="455"/>
      <c r="GWG2" s="455"/>
      <c r="GWH2" s="455"/>
      <c r="GWI2" s="455"/>
      <c r="GWJ2" s="455"/>
      <c r="GWK2" s="455"/>
      <c r="GWL2" s="455"/>
      <c r="GWM2" s="455"/>
      <c r="GWN2" s="455"/>
      <c r="GWO2" s="455"/>
      <c r="GWP2" s="455"/>
      <c r="GWQ2" s="455"/>
      <c r="GWR2" s="455"/>
      <c r="GWS2" s="455"/>
      <c r="GWT2" s="455"/>
      <c r="GWU2" s="455"/>
      <c r="GWV2" s="455"/>
      <c r="GWW2" s="455"/>
      <c r="GWX2" s="455"/>
      <c r="GWY2" s="455"/>
      <c r="GWZ2" s="455"/>
      <c r="GXA2" s="455"/>
      <c r="GXB2" s="455"/>
      <c r="GXC2" s="455"/>
      <c r="GXD2" s="455"/>
      <c r="GXE2" s="455"/>
      <c r="GXF2" s="455"/>
      <c r="GXG2" s="455"/>
      <c r="GXH2" s="455"/>
      <c r="GXI2" s="455"/>
      <c r="GXJ2" s="455"/>
      <c r="GXK2" s="455"/>
      <c r="GXL2" s="455"/>
      <c r="GXM2" s="455"/>
      <c r="GXN2" s="455"/>
      <c r="GXO2" s="455"/>
      <c r="GXP2" s="455"/>
      <c r="GXQ2" s="455"/>
      <c r="GXR2" s="455"/>
      <c r="GXS2" s="455"/>
      <c r="GXT2" s="455"/>
      <c r="GXU2" s="455"/>
      <c r="GXV2" s="455"/>
      <c r="GXW2" s="455"/>
      <c r="GXX2" s="455"/>
      <c r="GXY2" s="455"/>
      <c r="GXZ2" s="455"/>
      <c r="GYA2" s="455"/>
      <c r="GYB2" s="455"/>
      <c r="GYC2" s="455"/>
      <c r="GYD2" s="455"/>
      <c r="GYE2" s="455"/>
      <c r="GYF2" s="455"/>
      <c r="GYG2" s="455"/>
      <c r="GYH2" s="455"/>
      <c r="GYI2" s="455"/>
      <c r="GYJ2" s="455"/>
      <c r="GYK2" s="455"/>
      <c r="GYL2" s="455"/>
      <c r="GYM2" s="455"/>
      <c r="GYN2" s="455"/>
      <c r="GYO2" s="455"/>
      <c r="GYP2" s="455"/>
      <c r="GYQ2" s="455"/>
      <c r="GYR2" s="455"/>
      <c r="GYS2" s="455"/>
      <c r="GYT2" s="455"/>
      <c r="GYU2" s="455"/>
      <c r="GYV2" s="455"/>
      <c r="GYW2" s="455"/>
      <c r="GYX2" s="455"/>
      <c r="GYY2" s="455"/>
      <c r="GYZ2" s="455"/>
      <c r="GZA2" s="455"/>
      <c r="GZB2" s="455"/>
      <c r="GZC2" s="455"/>
      <c r="GZD2" s="455"/>
      <c r="GZE2" s="455"/>
      <c r="GZF2" s="455"/>
      <c r="GZG2" s="455"/>
      <c r="GZH2" s="455"/>
      <c r="GZI2" s="455"/>
      <c r="GZJ2" s="455"/>
      <c r="GZK2" s="455"/>
      <c r="GZL2" s="455"/>
      <c r="GZM2" s="455"/>
      <c r="GZN2" s="455"/>
      <c r="GZO2" s="455"/>
      <c r="GZP2" s="455"/>
      <c r="GZQ2" s="455"/>
      <c r="GZR2" s="455"/>
      <c r="GZS2" s="455"/>
      <c r="GZT2" s="455"/>
      <c r="GZU2" s="455"/>
      <c r="GZV2" s="455"/>
      <c r="GZW2" s="455"/>
      <c r="GZX2" s="455"/>
      <c r="GZY2" s="455"/>
      <c r="GZZ2" s="455"/>
      <c r="HAA2" s="455"/>
      <c r="HAB2" s="455"/>
      <c r="HAC2" s="455"/>
      <c r="HAD2" s="455"/>
      <c r="HAE2" s="455"/>
      <c r="HAF2" s="455"/>
      <c r="HAG2" s="455"/>
      <c r="HAH2" s="455"/>
      <c r="HAI2" s="455"/>
      <c r="HAJ2" s="455"/>
      <c r="HAK2" s="455"/>
      <c r="HAL2" s="455"/>
      <c r="HAM2" s="455"/>
      <c r="HAN2" s="455"/>
      <c r="HAO2" s="455"/>
      <c r="HAP2" s="455"/>
      <c r="HAQ2" s="455"/>
      <c r="HAR2" s="455"/>
      <c r="HAS2" s="455"/>
      <c r="HAT2" s="455"/>
      <c r="HAU2" s="455"/>
      <c r="HAV2" s="455"/>
      <c r="HAW2" s="455"/>
      <c r="HAX2" s="455"/>
      <c r="HAY2" s="455"/>
      <c r="HAZ2" s="455"/>
      <c r="HBA2" s="455"/>
      <c r="HBB2" s="455"/>
      <c r="HBC2" s="455"/>
      <c r="HBD2" s="455"/>
      <c r="HBE2" s="455"/>
      <c r="HBF2" s="455"/>
      <c r="HBG2" s="455"/>
      <c r="HBH2" s="455"/>
      <c r="HBI2" s="455"/>
      <c r="HBJ2" s="455"/>
      <c r="HBK2" s="455"/>
      <c r="HBL2" s="455"/>
      <c r="HBM2" s="455"/>
      <c r="HBN2" s="455"/>
      <c r="HBO2" s="455"/>
      <c r="HBP2" s="455"/>
      <c r="HBQ2" s="455"/>
      <c r="HBR2" s="455"/>
      <c r="HBS2" s="455"/>
      <c r="HBT2" s="455"/>
      <c r="HBU2" s="455"/>
      <c r="HBV2" s="455"/>
      <c r="HBW2" s="455"/>
      <c r="HBX2" s="455"/>
      <c r="HBY2" s="455"/>
      <c r="HBZ2" s="455"/>
      <c r="HCA2" s="455"/>
      <c r="HCB2" s="455"/>
      <c r="HCC2" s="455"/>
      <c r="HCD2" s="455"/>
      <c r="HCE2" s="455"/>
      <c r="HCF2" s="455"/>
      <c r="HCG2" s="455"/>
      <c r="HCH2" s="455"/>
      <c r="HCI2" s="455"/>
      <c r="HCJ2" s="455"/>
      <c r="HCK2" s="455"/>
      <c r="HCL2" s="455"/>
      <c r="HCM2" s="455"/>
      <c r="HCN2" s="455"/>
      <c r="HCO2" s="455"/>
      <c r="HCP2" s="455"/>
      <c r="HCQ2" s="455"/>
      <c r="HCR2" s="455"/>
      <c r="HCS2" s="455"/>
      <c r="HCT2" s="455"/>
      <c r="HCU2" s="455"/>
      <c r="HCV2" s="455"/>
      <c r="HCW2" s="455"/>
      <c r="HCX2" s="455"/>
      <c r="HCY2" s="455"/>
      <c r="HCZ2" s="455"/>
      <c r="HDA2" s="455"/>
      <c r="HDB2" s="455"/>
      <c r="HDC2" s="455"/>
      <c r="HDD2" s="455"/>
      <c r="HDE2" s="455"/>
      <c r="HDF2" s="455"/>
      <c r="HDG2" s="455"/>
      <c r="HDH2" s="455"/>
      <c r="HDI2" s="455"/>
      <c r="HDJ2" s="455"/>
      <c r="HDK2" s="455"/>
      <c r="HDL2" s="455"/>
      <c r="HDM2" s="455"/>
      <c r="HDN2" s="455"/>
      <c r="HDO2" s="455"/>
      <c r="HDP2" s="455"/>
      <c r="HDQ2" s="455"/>
      <c r="HDR2" s="455"/>
      <c r="HDS2" s="455"/>
      <c r="HDT2" s="455"/>
      <c r="HDU2" s="455"/>
      <c r="HDV2" s="455"/>
      <c r="HDW2" s="455"/>
      <c r="HDX2" s="455"/>
      <c r="HDY2" s="455"/>
      <c r="HDZ2" s="455"/>
      <c r="HEA2" s="455"/>
      <c r="HEB2" s="455"/>
      <c r="HEC2" s="455"/>
      <c r="HED2" s="455"/>
      <c r="HEE2" s="455"/>
      <c r="HEF2" s="455"/>
      <c r="HEG2" s="455"/>
      <c r="HEH2" s="455"/>
      <c r="HEI2" s="455"/>
      <c r="HEJ2" s="455"/>
      <c r="HEK2" s="455"/>
      <c r="HEL2" s="455"/>
      <c r="HEM2" s="455"/>
      <c r="HEN2" s="455"/>
      <c r="HEO2" s="455"/>
      <c r="HEP2" s="455"/>
      <c r="HEQ2" s="455"/>
      <c r="HER2" s="455"/>
      <c r="HES2" s="455"/>
      <c r="HET2" s="455"/>
      <c r="HEU2" s="455"/>
      <c r="HEV2" s="455"/>
      <c r="HEW2" s="455"/>
      <c r="HEX2" s="455"/>
      <c r="HEY2" s="455"/>
      <c r="HEZ2" s="455"/>
      <c r="HFA2" s="455"/>
      <c r="HFB2" s="455"/>
      <c r="HFC2" s="455"/>
      <c r="HFD2" s="455"/>
      <c r="HFE2" s="455"/>
      <c r="HFF2" s="455"/>
      <c r="HFG2" s="455"/>
      <c r="HFH2" s="455"/>
      <c r="HFI2" s="455"/>
      <c r="HFJ2" s="455"/>
      <c r="HFK2" s="455"/>
      <c r="HFL2" s="455"/>
      <c r="HFM2" s="455"/>
      <c r="HFN2" s="455"/>
      <c r="HFO2" s="455"/>
      <c r="HFP2" s="455"/>
      <c r="HFQ2" s="455"/>
      <c r="HFR2" s="455"/>
      <c r="HFS2" s="455"/>
      <c r="HFT2" s="455"/>
      <c r="HFU2" s="455"/>
      <c r="HFV2" s="455"/>
      <c r="HFW2" s="455"/>
      <c r="HFX2" s="455"/>
      <c r="HFY2" s="455"/>
      <c r="HFZ2" s="455"/>
      <c r="HGA2" s="455"/>
      <c r="HGB2" s="455"/>
      <c r="HGC2" s="455"/>
      <c r="HGD2" s="455"/>
      <c r="HGE2" s="455"/>
      <c r="HGF2" s="455"/>
      <c r="HGG2" s="455"/>
      <c r="HGH2" s="455"/>
      <c r="HGI2" s="455"/>
      <c r="HGJ2" s="455"/>
      <c r="HGK2" s="455"/>
      <c r="HGL2" s="455"/>
      <c r="HGM2" s="455"/>
      <c r="HGN2" s="455"/>
      <c r="HGO2" s="455"/>
      <c r="HGP2" s="455"/>
      <c r="HGQ2" s="455"/>
      <c r="HGR2" s="455"/>
      <c r="HGS2" s="455"/>
      <c r="HGT2" s="455"/>
      <c r="HGU2" s="455"/>
      <c r="HGV2" s="455"/>
      <c r="HGW2" s="455"/>
      <c r="HGX2" s="455"/>
      <c r="HGY2" s="455"/>
      <c r="HGZ2" s="455"/>
      <c r="HHA2" s="455"/>
      <c r="HHB2" s="455"/>
      <c r="HHC2" s="455"/>
      <c r="HHD2" s="455"/>
      <c r="HHE2" s="455"/>
      <c r="HHF2" s="455"/>
      <c r="HHG2" s="455"/>
      <c r="HHH2" s="455"/>
      <c r="HHI2" s="455"/>
      <c r="HHJ2" s="455"/>
      <c r="HHK2" s="455"/>
      <c r="HHL2" s="455"/>
      <c r="HHM2" s="455"/>
      <c r="HHN2" s="455"/>
      <c r="HHO2" s="455"/>
      <c r="HHP2" s="455"/>
      <c r="HHQ2" s="455"/>
      <c r="HHR2" s="455"/>
      <c r="HHS2" s="455"/>
      <c r="HHT2" s="455"/>
      <c r="HHU2" s="455"/>
      <c r="HHV2" s="455"/>
      <c r="HHW2" s="455"/>
      <c r="HHX2" s="455"/>
      <c r="HHY2" s="455"/>
      <c r="HHZ2" s="455"/>
      <c r="HIA2" s="455"/>
      <c r="HIB2" s="455"/>
      <c r="HIC2" s="455"/>
      <c r="HID2" s="455"/>
      <c r="HIE2" s="455"/>
      <c r="HIF2" s="455"/>
      <c r="HIG2" s="455"/>
      <c r="HIH2" s="455"/>
      <c r="HII2" s="455"/>
      <c r="HIJ2" s="455"/>
      <c r="HIK2" s="455"/>
      <c r="HIL2" s="455"/>
      <c r="HIM2" s="455"/>
      <c r="HIN2" s="455"/>
      <c r="HIO2" s="455"/>
      <c r="HIP2" s="455"/>
      <c r="HIQ2" s="455"/>
      <c r="HIR2" s="455"/>
      <c r="HIS2" s="455"/>
      <c r="HIT2" s="455"/>
      <c r="HIU2" s="455"/>
      <c r="HIV2" s="455"/>
      <c r="HIW2" s="455"/>
      <c r="HIX2" s="455"/>
      <c r="HIY2" s="455"/>
      <c r="HIZ2" s="455"/>
      <c r="HJA2" s="455"/>
      <c r="HJB2" s="455"/>
      <c r="HJC2" s="455"/>
      <c r="HJD2" s="455"/>
      <c r="HJE2" s="455"/>
      <c r="HJF2" s="455"/>
      <c r="HJG2" s="455"/>
      <c r="HJH2" s="455"/>
      <c r="HJI2" s="455"/>
      <c r="HJJ2" s="455"/>
      <c r="HJK2" s="455"/>
      <c r="HJL2" s="455"/>
      <c r="HJM2" s="455"/>
      <c r="HJN2" s="455"/>
      <c r="HJO2" s="455"/>
      <c r="HJP2" s="455"/>
      <c r="HJQ2" s="455"/>
      <c r="HJR2" s="455"/>
      <c r="HJS2" s="455"/>
      <c r="HJT2" s="455"/>
      <c r="HJU2" s="455"/>
      <c r="HJV2" s="455"/>
      <c r="HJW2" s="455"/>
      <c r="HJX2" s="455"/>
      <c r="HJY2" s="455"/>
      <c r="HJZ2" s="455"/>
      <c r="HKA2" s="455"/>
      <c r="HKB2" s="455"/>
      <c r="HKC2" s="455"/>
      <c r="HKD2" s="455"/>
      <c r="HKE2" s="455"/>
      <c r="HKF2" s="455"/>
      <c r="HKG2" s="455"/>
      <c r="HKH2" s="455"/>
      <c r="HKI2" s="455"/>
      <c r="HKJ2" s="455"/>
      <c r="HKK2" s="455"/>
      <c r="HKL2" s="455"/>
      <c r="HKM2" s="455"/>
      <c r="HKN2" s="455"/>
      <c r="HKO2" s="455"/>
      <c r="HKP2" s="455"/>
      <c r="HKQ2" s="455"/>
      <c r="HKR2" s="455"/>
      <c r="HKS2" s="455"/>
      <c r="HKT2" s="455"/>
      <c r="HKU2" s="455"/>
      <c r="HKV2" s="455"/>
      <c r="HKW2" s="455"/>
      <c r="HKX2" s="455"/>
      <c r="HKY2" s="455"/>
      <c r="HKZ2" s="455"/>
      <c r="HLA2" s="455"/>
      <c r="HLB2" s="455"/>
      <c r="HLC2" s="455"/>
      <c r="HLD2" s="455"/>
      <c r="HLE2" s="455"/>
      <c r="HLF2" s="455"/>
      <c r="HLG2" s="455"/>
      <c r="HLH2" s="455"/>
      <c r="HLI2" s="455"/>
      <c r="HLJ2" s="455"/>
      <c r="HLK2" s="455"/>
      <c r="HLL2" s="455"/>
      <c r="HLM2" s="455"/>
      <c r="HLN2" s="455"/>
      <c r="HLO2" s="455"/>
      <c r="HLP2" s="455"/>
      <c r="HLQ2" s="455"/>
      <c r="HLR2" s="455"/>
      <c r="HLS2" s="455"/>
      <c r="HLT2" s="455"/>
      <c r="HLU2" s="455"/>
      <c r="HLV2" s="455"/>
      <c r="HLW2" s="455"/>
      <c r="HLX2" s="455"/>
      <c r="HLY2" s="455"/>
      <c r="HLZ2" s="455"/>
      <c r="HMA2" s="455"/>
      <c r="HMB2" s="455"/>
      <c r="HMC2" s="455"/>
      <c r="HMD2" s="455"/>
      <c r="HME2" s="455"/>
      <c r="HMF2" s="455"/>
      <c r="HMG2" s="455"/>
      <c r="HMH2" s="455"/>
      <c r="HMI2" s="455"/>
      <c r="HMJ2" s="455"/>
      <c r="HMK2" s="455"/>
      <c r="HML2" s="455"/>
      <c r="HMM2" s="455"/>
      <c r="HMN2" s="455"/>
      <c r="HMO2" s="455"/>
      <c r="HMP2" s="455"/>
      <c r="HMQ2" s="455"/>
      <c r="HMR2" s="455"/>
      <c r="HMS2" s="455"/>
      <c r="HMT2" s="455"/>
      <c r="HMU2" s="455"/>
      <c r="HMV2" s="455"/>
      <c r="HMW2" s="455"/>
      <c r="HMX2" s="455"/>
      <c r="HMY2" s="455"/>
      <c r="HMZ2" s="455"/>
      <c r="HNA2" s="455"/>
      <c r="HNB2" s="455"/>
      <c r="HNC2" s="455"/>
      <c r="HND2" s="455"/>
      <c r="HNE2" s="455"/>
      <c r="HNF2" s="455"/>
      <c r="HNG2" s="455"/>
      <c r="HNH2" s="455"/>
      <c r="HNI2" s="455"/>
      <c r="HNJ2" s="455"/>
      <c r="HNK2" s="455"/>
      <c r="HNL2" s="455"/>
      <c r="HNM2" s="455"/>
      <c r="HNN2" s="455"/>
      <c r="HNO2" s="455"/>
      <c r="HNP2" s="455"/>
      <c r="HNQ2" s="455"/>
      <c r="HNR2" s="455"/>
      <c r="HNS2" s="455"/>
      <c r="HNT2" s="455"/>
      <c r="HNU2" s="455"/>
      <c r="HNV2" s="455"/>
      <c r="HNW2" s="455"/>
      <c r="HNX2" s="455"/>
      <c r="HNY2" s="455"/>
      <c r="HNZ2" s="455"/>
      <c r="HOA2" s="455"/>
      <c r="HOB2" s="455"/>
      <c r="HOC2" s="455"/>
      <c r="HOD2" s="455"/>
      <c r="HOE2" s="455"/>
      <c r="HOF2" s="455"/>
      <c r="HOG2" s="455"/>
      <c r="HOH2" s="455"/>
      <c r="HOI2" s="455"/>
      <c r="HOJ2" s="455"/>
      <c r="HOK2" s="455"/>
      <c r="HOL2" s="455"/>
      <c r="HOM2" s="455"/>
      <c r="HON2" s="455"/>
      <c r="HOO2" s="455"/>
      <c r="HOP2" s="455"/>
      <c r="HOQ2" s="455"/>
      <c r="HOR2" s="455"/>
      <c r="HOS2" s="455"/>
      <c r="HOT2" s="455"/>
      <c r="HOU2" s="455"/>
      <c r="HOV2" s="455"/>
      <c r="HOW2" s="455"/>
      <c r="HOX2" s="455"/>
      <c r="HOY2" s="455"/>
      <c r="HOZ2" s="455"/>
      <c r="HPA2" s="455"/>
      <c r="HPB2" s="455"/>
      <c r="HPC2" s="455"/>
      <c r="HPD2" s="455"/>
      <c r="HPE2" s="455"/>
      <c r="HPF2" s="455"/>
      <c r="HPG2" s="455"/>
      <c r="HPH2" s="455"/>
      <c r="HPI2" s="455"/>
      <c r="HPJ2" s="455"/>
      <c r="HPK2" s="455"/>
      <c r="HPL2" s="455"/>
      <c r="HPM2" s="455"/>
      <c r="HPN2" s="455"/>
      <c r="HPO2" s="455"/>
      <c r="HPP2" s="455"/>
      <c r="HPQ2" s="455"/>
      <c r="HPR2" s="455"/>
      <c r="HPS2" s="455"/>
      <c r="HPT2" s="455"/>
      <c r="HPU2" s="455"/>
      <c r="HPV2" s="455"/>
      <c r="HPW2" s="455"/>
      <c r="HPX2" s="455"/>
      <c r="HPY2" s="455"/>
      <c r="HPZ2" s="455"/>
      <c r="HQA2" s="455"/>
      <c r="HQB2" s="455"/>
      <c r="HQC2" s="455"/>
      <c r="HQD2" s="455"/>
      <c r="HQE2" s="455"/>
      <c r="HQF2" s="455"/>
      <c r="HQG2" s="455"/>
      <c r="HQH2" s="455"/>
      <c r="HQI2" s="455"/>
      <c r="HQJ2" s="455"/>
      <c r="HQK2" s="455"/>
      <c r="HQL2" s="455"/>
      <c r="HQM2" s="455"/>
      <c r="HQN2" s="455"/>
      <c r="HQO2" s="455"/>
      <c r="HQP2" s="455"/>
      <c r="HQQ2" s="455"/>
      <c r="HQR2" s="455"/>
      <c r="HQS2" s="455"/>
      <c r="HQT2" s="455"/>
      <c r="HQU2" s="455"/>
      <c r="HQV2" s="455"/>
      <c r="HQW2" s="455"/>
      <c r="HQX2" s="455"/>
      <c r="HQY2" s="455"/>
      <c r="HQZ2" s="455"/>
      <c r="HRA2" s="455"/>
      <c r="HRB2" s="455"/>
      <c r="HRC2" s="455"/>
      <c r="HRD2" s="455"/>
      <c r="HRE2" s="455"/>
      <c r="HRF2" s="455"/>
      <c r="HRG2" s="455"/>
      <c r="HRH2" s="455"/>
      <c r="HRI2" s="455"/>
      <c r="HRJ2" s="455"/>
      <c r="HRK2" s="455"/>
      <c r="HRL2" s="455"/>
      <c r="HRM2" s="455"/>
      <c r="HRN2" s="455"/>
      <c r="HRO2" s="455"/>
      <c r="HRP2" s="455"/>
      <c r="HRQ2" s="455"/>
      <c r="HRR2" s="455"/>
      <c r="HRS2" s="455"/>
      <c r="HRT2" s="455"/>
      <c r="HRU2" s="455"/>
      <c r="HRV2" s="455"/>
      <c r="HRW2" s="455"/>
      <c r="HRX2" s="455"/>
      <c r="HRY2" s="455"/>
      <c r="HRZ2" s="455"/>
      <c r="HSA2" s="455"/>
      <c r="HSB2" s="455"/>
      <c r="HSC2" s="455"/>
      <c r="HSD2" s="455"/>
      <c r="HSE2" s="455"/>
      <c r="HSF2" s="455"/>
      <c r="HSG2" s="455"/>
      <c r="HSH2" s="455"/>
      <c r="HSI2" s="455"/>
      <c r="HSJ2" s="455"/>
      <c r="HSK2" s="455"/>
      <c r="HSL2" s="455"/>
      <c r="HSM2" s="455"/>
      <c r="HSN2" s="455"/>
      <c r="HSO2" s="455"/>
      <c r="HSP2" s="455"/>
      <c r="HSQ2" s="455"/>
      <c r="HSR2" s="455"/>
      <c r="HSS2" s="455"/>
      <c r="HST2" s="455"/>
      <c r="HSU2" s="455"/>
      <c r="HSV2" s="455"/>
      <c r="HSW2" s="455"/>
      <c r="HSX2" s="455"/>
      <c r="HSY2" s="455"/>
      <c r="HSZ2" s="455"/>
      <c r="HTA2" s="455"/>
      <c r="HTB2" s="455"/>
      <c r="HTC2" s="455"/>
      <c r="HTD2" s="455"/>
      <c r="HTE2" s="455"/>
      <c r="HTF2" s="455"/>
      <c r="HTG2" s="455"/>
      <c r="HTH2" s="455"/>
      <c r="HTI2" s="455"/>
      <c r="HTJ2" s="455"/>
      <c r="HTK2" s="455"/>
      <c r="HTL2" s="455"/>
      <c r="HTM2" s="455"/>
      <c r="HTN2" s="455"/>
      <c r="HTO2" s="455"/>
      <c r="HTP2" s="455"/>
      <c r="HTQ2" s="455"/>
      <c r="HTR2" s="455"/>
      <c r="HTS2" s="455"/>
      <c r="HTT2" s="455"/>
      <c r="HTU2" s="455"/>
      <c r="HTV2" s="455"/>
      <c r="HTW2" s="455"/>
      <c r="HTX2" s="455"/>
      <c r="HTY2" s="455"/>
      <c r="HTZ2" s="455"/>
      <c r="HUA2" s="455"/>
      <c r="HUB2" s="455"/>
      <c r="HUC2" s="455"/>
      <c r="HUD2" s="455"/>
      <c r="HUE2" s="455"/>
      <c r="HUF2" s="455"/>
      <c r="HUG2" s="455"/>
      <c r="HUH2" s="455"/>
      <c r="HUI2" s="455"/>
      <c r="HUJ2" s="455"/>
      <c r="HUK2" s="455"/>
      <c r="HUL2" s="455"/>
      <c r="HUM2" s="455"/>
      <c r="HUN2" s="455"/>
      <c r="HUO2" s="455"/>
      <c r="HUP2" s="455"/>
      <c r="HUQ2" s="455"/>
      <c r="HUR2" s="455"/>
      <c r="HUS2" s="455"/>
      <c r="HUT2" s="455"/>
      <c r="HUU2" s="455"/>
      <c r="HUV2" s="455"/>
      <c r="HUW2" s="455"/>
      <c r="HUX2" s="455"/>
      <c r="HUY2" s="455"/>
      <c r="HUZ2" s="455"/>
      <c r="HVA2" s="455"/>
      <c r="HVB2" s="455"/>
      <c r="HVC2" s="455"/>
      <c r="HVD2" s="455"/>
      <c r="HVE2" s="455"/>
      <c r="HVF2" s="455"/>
      <c r="HVG2" s="455"/>
      <c r="HVH2" s="455"/>
      <c r="HVI2" s="455"/>
      <c r="HVJ2" s="455"/>
      <c r="HVK2" s="455"/>
      <c r="HVL2" s="455"/>
      <c r="HVM2" s="455"/>
      <c r="HVN2" s="455"/>
      <c r="HVO2" s="455"/>
      <c r="HVP2" s="455"/>
      <c r="HVQ2" s="455"/>
      <c r="HVR2" s="455"/>
      <c r="HVS2" s="455"/>
      <c r="HVT2" s="455"/>
      <c r="HVU2" s="455"/>
      <c r="HVV2" s="455"/>
      <c r="HVW2" s="455"/>
      <c r="HVX2" s="455"/>
      <c r="HVY2" s="455"/>
      <c r="HVZ2" s="455"/>
      <c r="HWA2" s="455"/>
      <c r="HWB2" s="455"/>
      <c r="HWC2" s="455"/>
      <c r="HWD2" s="455"/>
      <c r="HWE2" s="455"/>
      <c r="HWF2" s="455"/>
      <c r="HWG2" s="455"/>
      <c r="HWH2" s="455"/>
      <c r="HWI2" s="455"/>
      <c r="HWJ2" s="455"/>
      <c r="HWK2" s="455"/>
      <c r="HWL2" s="455"/>
      <c r="HWM2" s="455"/>
      <c r="HWN2" s="455"/>
      <c r="HWO2" s="455"/>
      <c r="HWP2" s="455"/>
      <c r="HWQ2" s="455"/>
      <c r="HWR2" s="455"/>
      <c r="HWS2" s="455"/>
      <c r="HWT2" s="455"/>
      <c r="HWU2" s="455"/>
      <c r="HWV2" s="455"/>
      <c r="HWW2" s="455"/>
      <c r="HWX2" s="455"/>
      <c r="HWY2" s="455"/>
      <c r="HWZ2" s="455"/>
      <c r="HXA2" s="455"/>
      <c r="HXB2" s="455"/>
      <c r="HXC2" s="455"/>
      <c r="HXD2" s="455"/>
      <c r="HXE2" s="455"/>
      <c r="HXF2" s="455"/>
      <c r="HXG2" s="455"/>
      <c r="HXH2" s="455"/>
      <c r="HXI2" s="455"/>
      <c r="HXJ2" s="455"/>
      <c r="HXK2" s="455"/>
      <c r="HXL2" s="455"/>
      <c r="HXM2" s="455"/>
      <c r="HXN2" s="455"/>
      <c r="HXO2" s="455"/>
      <c r="HXP2" s="455"/>
      <c r="HXQ2" s="455"/>
      <c r="HXR2" s="455"/>
      <c r="HXS2" s="455"/>
      <c r="HXT2" s="455"/>
      <c r="HXU2" s="455"/>
      <c r="HXV2" s="455"/>
      <c r="HXW2" s="455"/>
      <c r="HXX2" s="455"/>
      <c r="HXY2" s="455"/>
      <c r="HXZ2" s="455"/>
      <c r="HYA2" s="455"/>
      <c r="HYB2" s="455"/>
      <c r="HYC2" s="455"/>
      <c r="HYD2" s="455"/>
      <c r="HYE2" s="455"/>
      <c r="HYF2" s="455"/>
      <c r="HYG2" s="455"/>
      <c r="HYH2" s="455"/>
      <c r="HYI2" s="455"/>
      <c r="HYJ2" s="455"/>
      <c r="HYK2" s="455"/>
      <c r="HYL2" s="455"/>
      <c r="HYM2" s="455"/>
      <c r="HYN2" s="455"/>
      <c r="HYO2" s="455"/>
      <c r="HYP2" s="455"/>
      <c r="HYQ2" s="455"/>
      <c r="HYR2" s="455"/>
      <c r="HYS2" s="455"/>
      <c r="HYT2" s="455"/>
      <c r="HYU2" s="455"/>
      <c r="HYV2" s="455"/>
      <c r="HYW2" s="455"/>
      <c r="HYX2" s="455"/>
      <c r="HYY2" s="455"/>
      <c r="HYZ2" s="455"/>
      <c r="HZA2" s="455"/>
      <c r="HZB2" s="455"/>
      <c r="HZC2" s="455"/>
      <c r="HZD2" s="455"/>
      <c r="HZE2" s="455"/>
      <c r="HZF2" s="455"/>
      <c r="HZG2" s="455"/>
      <c r="HZH2" s="455"/>
      <c r="HZI2" s="455"/>
      <c r="HZJ2" s="455"/>
      <c r="HZK2" s="455"/>
      <c r="HZL2" s="455"/>
      <c r="HZM2" s="455"/>
      <c r="HZN2" s="455"/>
      <c r="HZO2" s="455"/>
      <c r="HZP2" s="455"/>
      <c r="HZQ2" s="455"/>
      <c r="HZR2" s="455"/>
      <c r="HZS2" s="455"/>
      <c r="HZT2" s="455"/>
      <c r="HZU2" s="455"/>
      <c r="HZV2" s="455"/>
      <c r="HZW2" s="455"/>
      <c r="HZX2" s="455"/>
      <c r="HZY2" s="455"/>
      <c r="HZZ2" s="455"/>
      <c r="IAA2" s="455"/>
      <c r="IAB2" s="455"/>
      <c r="IAC2" s="455"/>
      <c r="IAD2" s="455"/>
      <c r="IAE2" s="455"/>
      <c r="IAF2" s="455"/>
      <c r="IAG2" s="455"/>
      <c r="IAH2" s="455"/>
      <c r="IAI2" s="455"/>
      <c r="IAJ2" s="455"/>
      <c r="IAK2" s="455"/>
      <c r="IAL2" s="455"/>
      <c r="IAM2" s="455"/>
      <c r="IAN2" s="455"/>
      <c r="IAO2" s="455"/>
      <c r="IAP2" s="455"/>
      <c r="IAQ2" s="455"/>
      <c r="IAR2" s="455"/>
      <c r="IAS2" s="455"/>
      <c r="IAT2" s="455"/>
      <c r="IAU2" s="455"/>
      <c r="IAV2" s="455"/>
      <c r="IAW2" s="455"/>
      <c r="IAX2" s="455"/>
      <c r="IAY2" s="455"/>
      <c r="IAZ2" s="455"/>
      <c r="IBA2" s="455"/>
      <c r="IBB2" s="455"/>
      <c r="IBC2" s="455"/>
      <c r="IBD2" s="455"/>
      <c r="IBE2" s="455"/>
      <c r="IBF2" s="455"/>
      <c r="IBG2" s="455"/>
      <c r="IBI2" s="455"/>
      <c r="IBJ2" s="455"/>
      <c r="IBK2" s="455"/>
      <c r="IBL2" s="455"/>
      <c r="IBM2" s="455"/>
      <c r="IBN2" s="455"/>
      <c r="IBO2" s="455"/>
      <c r="IBP2" s="455"/>
      <c r="IBQ2" s="455"/>
      <c r="IBR2" s="455"/>
      <c r="IBS2" s="455"/>
      <c r="IBT2" s="455"/>
      <c r="IBU2" s="455"/>
      <c r="IBV2" s="455"/>
      <c r="IBW2" s="455"/>
      <c r="IBX2" s="455"/>
      <c r="IBY2" s="455"/>
      <c r="IBZ2" s="455"/>
      <c r="ICA2" s="455"/>
      <c r="ICB2" s="455"/>
      <c r="ICC2" s="455"/>
      <c r="ICD2" s="455"/>
      <c r="ICE2" s="455"/>
      <c r="ICF2" s="455"/>
      <c r="ICG2" s="455"/>
      <c r="ICH2" s="455"/>
      <c r="ICI2" s="455"/>
      <c r="ICJ2" s="455"/>
      <c r="ICK2" s="455"/>
      <c r="ICL2" s="455"/>
      <c r="ICM2" s="455"/>
      <c r="ICN2" s="455"/>
      <c r="ICO2" s="455"/>
      <c r="ICP2" s="455"/>
      <c r="ICQ2" s="455"/>
      <c r="ICR2" s="455"/>
      <c r="ICS2" s="455"/>
      <c r="ICT2" s="455"/>
      <c r="ICU2" s="455"/>
      <c r="ICV2" s="455"/>
      <c r="ICW2" s="455"/>
      <c r="ICX2" s="455"/>
      <c r="ICY2" s="455"/>
      <c r="ICZ2" s="455"/>
      <c r="IDA2" s="455"/>
      <c r="IDB2" s="455"/>
      <c r="IDC2" s="455"/>
      <c r="IDD2" s="455"/>
      <c r="IDE2" s="455"/>
      <c r="IDF2" s="455"/>
      <c r="IDG2" s="455"/>
      <c r="IDH2" s="455"/>
      <c r="IDI2" s="455"/>
      <c r="IDJ2" s="455"/>
      <c r="IDK2" s="455"/>
      <c r="IDL2" s="455"/>
      <c r="IDM2" s="455"/>
      <c r="IDN2" s="455"/>
      <c r="IDO2" s="455"/>
      <c r="IDP2" s="455"/>
      <c r="IDQ2" s="455"/>
      <c r="IDR2" s="455"/>
      <c r="IDS2" s="455"/>
      <c r="IDT2" s="455"/>
      <c r="IDU2" s="455"/>
      <c r="IDV2" s="455"/>
      <c r="IDW2" s="455"/>
      <c r="IDX2" s="455"/>
      <c r="IDY2" s="455"/>
      <c r="IDZ2" s="455"/>
      <c r="IEA2" s="455"/>
      <c r="IEB2" s="455"/>
      <c r="IEC2" s="455"/>
      <c r="IED2" s="455"/>
      <c r="IEE2" s="455"/>
      <c r="IEF2" s="455"/>
      <c r="IEG2" s="455"/>
      <c r="IEH2" s="455"/>
      <c r="IEI2" s="455"/>
      <c r="IEJ2" s="455"/>
      <c r="IEK2" s="455"/>
      <c r="IEL2" s="455"/>
      <c r="IEM2" s="455"/>
      <c r="IEN2" s="455"/>
      <c r="IEO2" s="455"/>
      <c r="IEP2" s="455"/>
      <c r="IEQ2" s="455"/>
      <c r="IER2" s="455"/>
      <c r="IES2" s="455"/>
      <c r="IET2" s="455"/>
      <c r="IEU2" s="455"/>
      <c r="IEV2" s="455"/>
      <c r="IEW2" s="455"/>
      <c r="IEX2" s="455"/>
      <c r="IEY2" s="455"/>
      <c r="IEZ2" s="455"/>
      <c r="IFA2" s="455"/>
      <c r="IFB2" s="455"/>
      <c r="IFC2" s="455"/>
      <c r="IFD2" s="455"/>
      <c r="IFE2" s="455"/>
      <c r="IFF2" s="455"/>
      <c r="IFG2" s="455"/>
      <c r="IFH2" s="455"/>
      <c r="IFI2" s="455"/>
      <c r="IFJ2" s="455"/>
      <c r="IFK2" s="455"/>
      <c r="IFL2" s="455"/>
      <c r="IFM2" s="455"/>
      <c r="IFN2" s="455"/>
      <c r="IFO2" s="455"/>
      <c r="IFP2" s="455"/>
      <c r="IFQ2" s="455"/>
      <c r="IFR2" s="455"/>
      <c r="IFS2" s="455"/>
      <c r="IFT2" s="455"/>
      <c r="IFU2" s="455"/>
      <c r="IFV2" s="455"/>
      <c r="IFW2" s="455"/>
      <c r="IFX2" s="455"/>
      <c r="IFY2" s="455"/>
      <c r="IFZ2" s="455"/>
      <c r="IGA2" s="455"/>
      <c r="IGB2" s="455"/>
      <c r="IGC2" s="455"/>
      <c r="IGD2" s="455"/>
      <c r="IGE2" s="455"/>
      <c r="IGF2" s="455"/>
      <c r="IGG2" s="455"/>
      <c r="IGH2" s="455"/>
      <c r="IGI2" s="455"/>
      <c r="IGJ2" s="455"/>
      <c r="IGK2" s="455"/>
      <c r="IGL2" s="455"/>
      <c r="IGM2" s="455"/>
      <c r="IGN2" s="455"/>
      <c r="IGO2" s="455"/>
      <c r="IGP2" s="455"/>
      <c r="IGQ2" s="455"/>
      <c r="IGR2" s="455"/>
      <c r="IGS2" s="455"/>
      <c r="IGT2" s="455"/>
      <c r="IGU2" s="455"/>
      <c r="IGV2" s="455"/>
      <c r="IGW2" s="455"/>
      <c r="IGX2" s="455"/>
      <c r="IGY2" s="455"/>
      <c r="IGZ2" s="455"/>
      <c r="IHA2" s="455"/>
      <c r="IHB2" s="455"/>
      <c r="IHC2" s="455"/>
      <c r="IHD2" s="455"/>
      <c r="IHE2" s="455"/>
      <c r="IHF2" s="455"/>
      <c r="IHG2" s="455"/>
      <c r="IHH2" s="455"/>
      <c r="IHI2" s="455"/>
      <c r="IHJ2" s="455"/>
      <c r="IHK2" s="455"/>
      <c r="IHL2" s="455"/>
      <c r="IHM2" s="455"/>
      <c r="IHN2" s="455"/>
      <c r="IHO2" s="455"/>
      <c r="IHP2" s="455"/>
      <c r="IHQ2" s="455"/>
      <c r="IHR2" s="455"/>
      <c r="IHS2" s="455"/>
      <c r="IHT2" s="455"/>
      <c r="IHU2" s="455"/>
      <c r="IHV2" s="455"/>
      <c r="IHW2" s="455"/>
      <c r="IHX2" s="455"/>
      <c r="IHY2" s="455"/>
      <c r="IHZ2" s="455"/>
      <c r="IIA2" s="455"/>
      <c r="IIB2" s="455"/>
      <c r="IIC2" s="455"/>
      <c r="IID2" s="455"/>
      <c r="IIE2" s="455"/>
      <c r="IIF2" s="455"/>
      <c r="IIG2" s="455"/>
      <c r="IIH2" s="455"/>
      <c r="III2" s="455"/>
      <c r="IIJ2" s="455"/>
      <c r="IIK2" s="455"/>
      <c r="IIL2" s="455"/>
      <c r="IIM2" s="455"/>
      <c r="IIN2" s="455"/>
      <c r="IIO2" s="455"/>
      <c r="IIP2" s="455"/>
      <c r="IIQ2" s="455"/>
      <c r="IIR2" s="455"/>
      <c r="IIS2" s="455"/>
      <c r="IIT2" s="455"/>
      <c r="IIU2" s="455"/>
      <c r="IIV2" s="455"/>
      <c r="IIW2" s="455"/>
      <c r="IIX2" s="455"/>
      <c r="IIY2" s="455"/>
      <c r="IIZ2" s="455"/>
      <c r="IJA2" s="455"/>
      <c r="IJB2" s="455"/>
      <c r="IJC2" s="455"/>
      <c r="IJD2" s="455"/>
      <c r="IJE2" s="455"/>
      <c r="IJF2" s="455"/>
      <c r="IJG2" s="455"/>
      <c r="IJH2" s="455"/>
      <c r="IJI2" s="455"/>
      <c r="IJJ2" s="455"/>
      <c r="IJK2" s="455"/>
      <c r="IJL2" s="455"/>
      <c r="IJM2" s="455"/>
      <c r="IJN2" s="455"/>
      <c r="IJO2" s="455"/>
      <c r="IJP2" s="455"/>
      <c r="IJQ2" s="455"/>
      <c r="IJR2" s="455"/>
      <c r="IJS2" s="455"/>
      <c r="IJT2" s="455"/>
      <c r="IJU2" s="455"/>
      <c r="IJV2" s="455"/>
      <c r="IJW2" s="455"/>
      <c r="IJX2" s="455"/>
      <c r="IJY2" s="455"/>
      <c r="IJZ2" s="455"/>
      <c r="IKA2" s="455"/>
      <c r="IKB2" s="455"/>
      <c r="IKC2" s="455"/>
      <c r="IKD2" s="455"/>
      <c r="IKE2" s="455"/>
      <c r="IKF2" s="455"/>
      <c r="IKG2" s="455"/>
      <c r="IKH2" s="455"/>
      <c r="IKI2" s="455"/>
      <c r="IKJ2" s="455"/>
      <c r="IKK2" s="455"/>
      <c r="IKL2" s="455"/>
      <c r="IKM2" s="455"/>
      <c r="IKN2" s="455"/>
      <c r="IKO2" s="455"/>
      <c r="IKP2" s="455"/>
      <c r="IKQ2" s="455"/>
      <c r="IKR2" s="455"/>
      <c r="IKS2" s="455"/>
      <c r="IKT2" s="455"/>
      <c r="IKU2" s="455"/>
      <c r="IKV2" s="455"/>
      <c r="IKW2" s="455"/>
      <c r="IKX2" s="455"/>
      <c r="IKY2" s="455"/>
      <c r="IKZ2" s="455"/>
      <c r="ILA2" s="455"/>
      <c r="ILB2" s="455"/>
      <c r="ILC2" s="455"/>
      <c r="ILD2" s="455"/>
      <c r="ILE2" s="455"/>
      <c r="ILF2" s="455"/>
      <c r="ILG2" s="455"/>
      <c r="ILH2" s="455"/>
      <c r="ILI2" s="455"/>
      <c r="ILJ2" s="455"/>
      <c r="ILK2" s="455"/>
      <c r="ILL2" s="455"/>
      <c r="ILM2" s="455"/>
      <c r="ILN2" s="455"/>
      <c r="ILO2" s="455"/>
      <c r="ILP2" s="455"/>
      <c r="ILQ2" s="455"/>
      <c r="ILR2" s="455"/>
      <c r="ILS2" s="455"/>
      <c r="ILT2" s="455"/>
      <c r="ILU2" s="455"/>
      <c r="ILV2" s="455"/>
      <c r="ILW2" s="455"/>
      <c r="ILX2" s="455"/>
      <c r="ILY2" s="455"/>
      <c r="ILZ2" s="455"/>
      <c r="IMA2" s="455"/>
      <c r="IMB2" s="455"/>
      <c r="IMC2" s="455"/>
      <c r="IMD2" s="455"/>
      <c r="IME2" s="455"/>
      <c r="IMF2" s="455"/>
      <c r="IMG2" s="455"/>
      <c r="IMH2" s="455"/>
      <c r="IMI2" s="455"/>
      <c r="IMJ2" s="455"/>
      <c r="IMK2" s="455"/>
      <c r="IML2" s="455"/>
      <c r="IMM2" s="455"/>
      <c r="IMN2" s="455"/>
      <c r="IMO2" s="455"/>
      <c r="IMP2" s="455"/>
      <c r="IMQ2" s="455"/>
      <c r="IMR2" s="455"/>
      <c r="IMS2" s="455"/>
      <c r="IMT2" s="455"/>
      <c r="IMU2" s="455"/>
      <c r="IMV2" s="455"/>
      <c r="IMW2" s="455"/>
      <c r="IMX2" s="455"/>
      <c r="IMY2" s="455"/>
      <c r="IMZ2" s="455"/>
      <c r="INA2" s="455"/>
      <c r="INB2" s="455"/>
      <c r="INC2" s="455"/>
      <c r="IND2" s="455"/>
      <c r="INE2" s="455"/>
      <c r="INF2" s="455"/>
      <c r="ING2" s="455"/>
      <c r="INH2" s="455"/>
      <c r="INI2" s="455"/>
      <c r="INJ2" s="455"/>
      <c r="INK2" s="455"/>
      <c r="INL2" s="455"/>
      <c r="INM2" s="455"/>
      <c r="INN2" s="455"/>
      <c r="INO2" s="455"/>
      <c r="INP2" s="455"/>
      <c r="INQ2" s="455"/>
      <c r="INR2" s="455"/>
      <c r="INS2" s="455"/>
      <c r="INT2" s="455"/>
      <c r="INU2" s="455"/>
      <c r="INV2" s="455"/>
      <c r="INW2" s="455"/>
      <c r="INX2" s="455"/>
      <c r="INY2" s="455"/>
      <c r="INZ2" s="455"/>
      <c r="IOA2" s="455"/>
      <c r="IOB2" s="455"/>
      <c r="IOC2" s="455"/>
      <c r="IOD2" s="455"/>
      <c r="IOE2" s="455"/>
      <c r="IOF2" s="455"/>
      <c r="IOG2" s="455"/>
      <c r="IOH2" s="455"/>
      <c r="IOI2" s="455"/>
      <c r="IOJ2" s="455"/>
      <c r="IOK2" s="455"/>
      <c r="IOL2" s="455"/>
      <c r="IOM2" s="455"/>
      <c r="ION2" s="455"/>
      <c r="IOO2" s="455"/>
      <c r="IOP2" s="455"/>
      <c r="IOQ2" s="455"/>
      <c r="IOR2" s="455"/>
      <c r="IOS2" s="455"/>
      <c r="IOT2" s="455"/>
      <c r="IOU2" s="455"/>
      <c r="IOV2" s="455"/>
      <c r="IOW2" s="455"/>
      <c r="IOX2" s="455"/>
      <c r="IOY2" s="455"/>
      <c r="IOZ2" s="455"/>
      <c r="IPA2" s="455"/>
      <c r="IPB2" s="455"/>
      <c r="IPC2" s="455"/>
      <c r="IPD2" s="455"/>
      <c r="IPE2" s="455"/>
      <c r="IPF2" s="455"/>
      <c r="IPG2" s="455"/>
      <c r="IPH2" s="455"/>
      <c r="IPI2" s="455"/>
      <c r="IPJ2" s="455"/>
      <c r="IPK2" s="455"/>
      <c r="IPL2" s="455"/>
      <c r="IPM2" s="455"/>
      <c r="IPN2" s="455"/>
      <c r="IPO2" s="455"/>
      <c r="IPP2" s="455"/>
      <c r="IPQ2" s="455"/>
      <c r="IPR2" s="455"/>
      <c r="IPS2" s="455"/>
      <c r="IPT2" s="455"/>
      <c r="IPU2" s="455"/>
      <c r="IPV2" s="455"/>
      <c r="IPW2" s="455"/>
      <c r="IPX2" s="455"/>
      <c r="IPY2" s="455"/>
      <c r="IPZ2" s="455"/>
      <c r="IQA2" s="455"/>
      <c r="IQB2" s="455"/>
      <c r="IQC2" s="455"/>
      <c r="IQD2" s="455"/>
      <c r="IQE2" s="455"/>
      <c r="IQF2" s="455"/>
      <c r="IQG2" s="455"/>
      <c r="IQH2" s="455"/>
      <c r="IQI2" s="455"/>
      <c r="IQJ2" s="455"/>
      <c r="IQK2" s="455"/>
      <c r="IQL2" s="455"/>
      <c r="IQM2" s="455"/>
      <c r="IQN2" s="455"/>
      <c r="IQO2" s="455"/>
      <c r="IQP2" s="455"/>
      <c r="IQQ2" s="455"/>
      <c r="IQR2" s="455"/>
      <c r="IQS2" s="455"/>
      <c r="IQT2" s="455"/>
      <c r="IQU2" s="455"/>
      <c r="IQV2" s="455"/>
      <c r="IQW2" s="455"/>
      <c r="IQX2" s="455"/>
      <c r="IQY2" s="455"/>
      <c r="IQZ2" s="455"/>
      <c r="IRA2" s="455"/>
      <c r="IRB2" s="455"/>
      <c r="IRC2" s="455"/>
      <c r="IRD2" s="455"/>
      <c r="IRE2" s="455"/>
      <c r="IRF2" s="455"/>
      <c r="IRG2" s="455"/>
      <c r="IRH2" s="455"/>
      <c r="IRI2" s="455"/>
      <c r="IRJ2" s="455"/>
      <c r="IRK2" s="455"/>
      <c r="IRL2" s="455"/>
      <c r="IRM2" s="455"/>
      <c r="IRN2" s="455"/>
      <c r="IRO2" s="455"/>
      <c r="IRP2" s="455"/>
      <c r="IRQ2" s="455"/>
      <c r="IRR2" s="455"/>
      <c r="IRS2" s="455"/>
      <c r="IRT2" s="455"/>
      <c r="IRU2" s="455"/>
      <c r="IRV2" s="455"/>
      <c r="IRW2" s="455"/>
      <c r="IRX2" s="455"/>
      <c r="IRY2" s="455"/>
      <c r="IRZ2" s="455"/>
      <c r="ISA2" s="455"/>
      <c r="ISB2" s="455"/>
      <c r="ISC2" s="455"/>
      <c r="ISD2" s="455"/>
      <c r="ISE2" s="455"/>
      <c r="ISF2" s="455"/>
      <c r="ISG2" s="455"/>
      <c r="ISH2" s="455"/>
      <c r="ISI2" s="455"/>
      <c r="ISJ2" s="455"/>
      <c r="ISK2" s="455"/>
      <c r="ISL2" s="455"/>
      <c r="ISM2" s="455"/>
      <c r="ISN2" s="455"/>
      <c r="ISO2" s="455"/>
      <c r="ISP2" s="455"/>
      <c r="ISQ2" s="455"/>
      <c r="ISR2" s="455"/>
      <c r="ISS2" s="455"/>
      <c r="IST2" s="455"/>
      <c r="ISU2" s="455"/>
      <c r="ISV2" s="455"/>
      <c r="ISW2" s="455"/>
      <c r="ISX2" s="455"/>
      <c r="ISY2" s="455"/>
      <c r="ISZ2" s="455"/>
      <c r="ITA2" s="455"/>
      <c r="ITB2" s="455"/>
      <c r="ITC2" s="455"/>
      <c r="ITD2" s="455"/>
      <c r="ITE2" s="455"/>
      <c r="ITF2" s="455"/>
      <c r="ITG2" s="455"/>
      <c r="ITH2" s="455"/>
      <c r="ITI2" s="455"/>
      <c r="ITJ2" s="455"/>
      <c r="ITK2" s="455"/>
      <c r="ITL2" s="455"/>
      <c r="ITM2" s="455"/>
      <c r="ITN2" s="455"/>
      <c r="ITO2" s="455"/>
      <c r="ITP2" s="455"/>
      <c r="ITQ2" s="455"/>
      <c r="ITR2" s="455"/>
      <c r="ITS2" s="455"/>
      <c r="ITT2" s="455"/>
      <c r="ITU2" s="455"/>
      <c r="ITV2" s="455"/>
      <c r="ITW2" s="455"/>
      <c r="ITX2" s="455"/>
      <c r="ITY2" s="455"/>
      <c r="ITZ2" s="455"/>
      <c r="IUA2" s="455"/>
      <c r="IUB2" s="455"/>
      <c r="IUC2" s="455"/>
      <c r="IUD2" s="455"/>
      <c r="IUE2" s="455"/>
      <c r="IUF2" s="455"/>
      <c r="IUG2" s="455"/>
      <c r="IUH2" s="455"/>
      <c r="IUI2" s="455"/>
      <c r="IUJ2" s="455"/>
      <c r="IUK2" s="455"/>
      <c r="IUL2" s="455"/>
      <c r="IUM2" s="455"/>
      <c r="IUN2" s="455"/>
      <c r="IUO2" s="455"/>
      <c r="IUP2" s="455"/>
      <c r="IUQ2" s="455"/>
      <c r="IUR2" s="455"/>
      <c r="IUS2" s="455"/>
      <c r="IUT2" s="455"/>
      <c r="IUU2" s="455"/>
      <c r="IUV2" s="455"/>
      <c r="IUW2" s="455"/>
      <c r="IUX2" s="455"/>
      <c r="IUY2" s="455"/>
      <c r="IUZ2" s="455"/>
      <c r="IVA2" s="455"/>
      <c r="IVB2" s="455"/>
      <c r="IVC2" s="455"/>
      <c r="IVD2" s="455"/>
      <c r="IVE2" s="455"/>
      <c r="IVF2" s="455"/>
      <c r="IVG2" s="455"/>
      <c r="IVH2" s="455"/>
      <c r="IVI2" s="455"/>
      <c r="IVJ2" s="455"/>
      <c r="IVK2" s="455"/>
      <c r="IVL2" s="455"/>
      <c r="IVM2" s="455"/>
      <c r="IVN2" s="455"/>
      <c r="IVO2" s="455"/>
      <c r="IVP2" s="455"/>
      <c r="IVQ2" s="455"/>
      <c r="IVR2" s="455"/>
      <c r="IVS2" s="455"/>
      <c r="IVT2" s="455"/>
      <c r="IVU2" s="455"/>
      <c r="IVV2" s="455"/>
      <c r="IVW2" s="455"/>
      <c r="IVX2" s="455"/>
      <c r="IVY2" s="455"/>
      <c r="IVZ2" s="455"/>
      <c r="IWA2" s="455"/>
      <c r="IWB2" s="455"/>
      <c r="IWC2" s="455"/>
      <c r="IWD2" s="455"/>
      <c r="IWE2" s="455"/>
      <c r="IWF2" s="455"/>
      <c r="IWG2" s="455"/>
      <c r="IWH2" s="455"/>
      <c r="IWI2" s="455"/>
      <c r="IWJ2" s="455"/>
      <c r="IWK2" s="455"/>
      <c r="IWL2" s="455"/>
      <c r="IWM2" s="455"/>
      <c r="IWN2" s="455"/>
      <c r="IWO2" s="455"/>
      <c r="IWP2" s="455"/>
      <c r="IWQ2" s="455"/>
      <c r="IWR2" s="455"/>
      <c r="IWS2" s="455"/>
      <c r="IWT2" s="455"/>
      <c r="IWU2" s="455"/>
      <c r="IWV2" s="455"/>
      <c r="IWW2" s="455"/>
      <c r="IWX2" s="455"/>
      <c r="IWY2" s="455"/>
      <c r="IWZ2" s="455"/>
      <c r="IXA2" s="455"/>
      <c r="IXB2" s="455"/>
      <c r="IXC2" s="455"/>
      <c r="IXD2" s="455"/>
      <c r="IXE2" s="455"/>
      <c r="IXF2" s="455"/>
      <c r="IXG2" s="455"/>
      <c r="IXH2" s="455"/>
      <c r="IXI2" s="455"/>
      <c r="IXJ2" s="455"/>
      <c r="IXK2" s="455"/>
      <c r="IXL2" s="455"/>
      <c r="IXM2" s="455"/>
      <c r="IXN2" s="455"/>
      <c r="IXO2" s="455"/>
      <c r="IXP2" s="455"/>
      <c r="IXQ2" s="455"/>
      <c r="IXR2" s="455"/>
      <c r="IXS2" s="455"/>
      <c r="IXT2" s="455"/>
      <c r="IXU2" s="455"/>
      <c r="IXV2" s="455"/>
      <c r="IXW2" s="455"/>
      <c r="IXX2" s="455"/>
      <c r="IXY2" s="455"/>
      <c r="IXZ2" s="455"/>
      <c r="IYA2" s="455"/>
      <c r="IYB2" s="455"/>
      <c r="IYC2" s="455"/>
      <c r="IYD2" s="455"/>
      <c r="IYE2" s="455"/>
      <c r="IYF2" s="455"/>
      <c r="IYG2" s="455"/>
      <c r="IYH2" s="455"/>
      <c r="IYI2" s="455"/>
      <c r="IYJ2" s="455"/>
      <c r="IYK2" s="455"/>
      <c r="IYL2" s="455"/>
      <c r="IYM2" s="455"/>
      <c r="IYN2" s="455"/>
      <c r="IYO2" s="455"/>
      <c r="IYP2" s="455"/>
      <c r="IYQ2" s="455"/>
      <c r="IYR2" s="455"/>
      <c r="IYS2" s="455"/>
      <c r="IYT2" s="455"/>
      <c r="IYU2" s="455"/>
      <c r="IYV2" s="455"/>
      <c r="IYW2" s="455"/>
      <c r="IYX2" s="455"/>
      <c r="IYY2" s="455"/>
      <c r="IYZ2" s="455"/>
      <c r="IZA2" s="455"/>
      <c r="IZB2" s="455"/>
      <c r="IZC2" s="455"/>
      <c r="IZD2" s="455"/>
      <c r="IZE2" s="455"/>
      <c r="IZF2" s="455"/>
      <c r="IZG2" s="455"/>
      <c r="IZH2" s="455"/>
      <c r="IZI2" s="455"/>
      <c r="IZJ2" s="455"/>
      <c r="IZK2" s="455"/>
      <c r="IZL2" s="455"/>
      <c r="IZM2" s="455"/>
      <c r="IZN2" s="455"/>
      <c r="IZO2" s="455"/>
      <c r="IZP2" s="455"/>
      <c r="IZQ2" s="455"/>
      <c r="IZR2" s="455"/>
      <c r="IZS2" s="455"/>
      <c r="IZT2" s="455"/>
      <c r="IZU2" s="455"/>
      <c r="IZV2" s="455"/>
      <c r="IZW2" s="455"/>
      <c r="IZX2" s="455"/>
      <c r="IZY2" s="455"/>
      <c r="IZZ2" s="455"/>
      <c r="JAA2" s="455"/>
      <c r="JAB2" s="455"/>
      <c r="JAC2" s="455"/>
      <c r="JAD2" s="455"/>
      <c r="JAE2" s="455"/>
      <c r="JAF2" s="455"/>
      <c r="JAG2" s="455"/>
      <c r="JAH2" s="455"/>
      <c r="JAI2" s="455"/>
      <c r="JAJ2" s="455"/>
      <c r="JAK2" s="455"/>
      <c r="JAL2" s="455"/>
      <c r="JAM2" s="455"/>
      <c r="JAN2" s="455"/>
      <c r="JAO2" s="455"/>
      <c r="JAP2" s="455"/>
      <c r="JAQ2" s="455"/>
      <c r="JAR2" s="455"/>
      <c r="JAS2" s="455"/>
      <c r="JAT2" s="455"/>
      <c r="JAU2" s="455"/>
      <c r="JAV2" s="455"/>
      <c r="JAW2" s="455"/>
      <c r="JAX2" s="455"/>
      <c r="JAY2" s="455"/>
      <c r="JAZ2" s="455"/>
      <c r="JBA2" s="455"/>
      <c r="JBB2" s="455"/>
      <c r="JBC2" s="455"/>
      <c r="JBD2" s="455"/>
      <c r="JBE2" s="455"/>
      <c r="JBF2" s="455"/>
      <c r="JBG2" s="455"/>
      <c r="JBH2" s="455"/>
      <c r="JBI2" s="455"/>
      <c r="JBJ2" s="455"/>
      <c r="JBK2" s="455"/>
      <c r="JBL2" s="455"/>
      <c r="JBM2" s="455"/>
      <c r="JBN2" s="455"/>
      <c r="JBO2" s="455"/>
      <c r="JBP2" s="455"/>
      <c r="JBQ2" s="455"/>
      <c r="JBR2" s="455"/>
      <c r="JBS2" s="455"/>
      <c r="JBT2" s="455"/>
      <c r="JBU2" s="455"/>
      <c r="JBV2" s="455"/>
      <c r="JBW2" s="455"/>
      <c r="JBX2" s="455"/>
      <c r="JBY2" s="455"/>
      <c r="JBZ2" s="455"/>
      <c r="JCA2" s="455"/>
      <c r="JCB2" s="455"/>
      <c r="JCC2" s="455"/>
      <c r="JCD2" s="455"/>
      <c r="JCE2" s="455"/>
      <c r="JCF2" s="455"/>
      <c r="JCG2" s="455"/>
      <c r="JCH2" s="455"/>
      <c r="JCI2" s="455"/>
      <c r="JCJ2" s="455"/>
      <c r="JCK2" s="455"/>
      <c r="JCL2" s="455"/>
      <c r="JCM2" s="455"/>
      <c r="JCN2" s="455"/>
      <c r="JCO2" s="455"/>
      <c r="JCP2" s="455"/>
      <c r="JCQ2" s="455"/>
      <c r="JCR2" s="455"/>
      <c r="JCS2" s="455"/>
      <c r="JCT2" s="455"/>
      <c r="JCU2" s="455"/>
      <c r="JCV2" s="455"/>
      <c r="JCW2" s="455"/>
      <c r="JCX2" s="455"/>
      <c r="JCY2" s="455"/>
      <c r="JCZ2" s="455"/>
      <c r="JDA2" s="455"/>
      <c r="JDB2" s="455"/>
      <c r="JDC2" s="455"/>
      <c r="JDD2" s="455"/>
      <c r="JDE2" s="455"/>
      <c r="JDF2" s="455"/>
      <c r="JDG2" s="455"/>
      <c r="JDH2" s="455"/>
      <c r="JDI2" s="455"/>
      <c r="JDJ2" s="455"/>
      <c r="JDK2" s="455"/>
      <c r="JDL2" s="455"/>
      <c r="JDM2" s="455"/>
      <c r="JDN2" s="455"/>
      <c r="JDO2" s="455"/>
      <c r="JDP2" s="455"/>
      <c r="JDQ2" s="455"/>
      <c r="JDR2" s="455"/>
      <c r="JDS2" s="455"/>
      <c r="JDT2" s="455"/>
      <c r="JDU2" s="455"/>
      <c r="JDV2" s="455"/>
      <c r="JDW2" s="455"/>
      <c r="JDX2" s="455"/>
      <c r="JDY2" s="455"/>
      <c r="JDZ2" s="455"/>
      <c r="JEA2" s="455"/>
      <c r="JEB2" s="455"/>
      <c r="JEC2" s="455"/>
      <c r="JED2" s="455"/>
      <c r="JEE2" s="455"/>
      <c r="JEF2" s="455"/>
      <c r="JEG2" s="455"/>
      <c r="JEH2" s="455"/>
      <c r="JEI2" s="455"/>
      <c r="JEJ2" s="455"/>
      <c r="JEK2" s="455"/>
      <c r="JEL2" s="455"/>
      <c r="JEM2" s="455"/>
      <c r="JEN2" s="455"/>
      <c r="JEO2" s="455"/>
      <c r="JEP2" s="455"/>
      <c r="JEQ2" s="455"/>
      <c r="JER2" s="455"/>
      <c r="JES2" s="455"/>
      <c r="JET2" s="455"/>
      <c r="JEU2" s="455"/>
      <c r="JEV2" s="455"/>
      <c r="JEW2" s="455"/>
      <c r="JEX2" s="455"/>
      <c r="JEY2" s="455"/>
      <c r="JEZ2" s="455"/>
      <c r="JFA2" s="455"/>
      <c r="JFB2" s="455"/>
      <c r="JFC2" s="455"/>
      <c r="JFD2" s="455"/>
      <c r="JFE2" s="455"/>
      <c r="JFF2" s="455"/>
      <c r="JFG2" s="455"/>
      <c r="JFH2" s="455"/>
      <c r="JFI2" s="455"/>
      <c r="JFJ2" s="455"/>
      <c r="JFK2" s="455"/>
      <c r="JFL2" s="455"/>
      <c r="JFM2" s="455"/>
      <c r="JFN2" s="455"/>
      <c r="JFO2" s="455"/>
      <c r="JFP2" s="455"/>
      <c r="JFQ2" s="455"/>
      <c r="JFR2" s="455"/>
      <c r="JFS2" s="455"/>
      <c r="JFT2" s="455"/>
      <c r="JFU2" s="455"/>
      <c r="JFV2" s="455"/>
      <c r="JFW2" s="455"/>
      <c r="JFX2" s="455"/>
      <c r="JFY2" s="455"/>
      <c r="JFZ2" s="455"/>
      <c r="JGA2" s="455"/>
      <c r="JGB2" s="455"/>
      <c r="JGC2" s="455"/>
      <c r="JGD2" s="455"/>
      <c r="JGE2" s="455"/>
      <c r="JGF2" s="455"/>
      <c r="JGG2" s="455"/>
      <c r="JGH2" s="455"/>
      <c r="JGI2" s="455"/>
      <c r="JGJ2" s="455"/>
      <c r="JGK2" s="455"/>
      <c r="JGL2" s="455"/>
      <c r="JGM2" s="455"/>
      <c r="JGN2" s="455"/>
      <c r="JGO2" s="455"/>
      <c r="JGP2" s="455"/>
      <c r="JGQ2" s="455"/>
      <c r="JGR2" s="455"/>
      <c r="JGS2" s="455"/>
      <c r="JGT2" s="455"/>
      <c r="JGU2" s="455"/>
      <c r="JGV2" s="455"/>
      <c r="JGW2" s="455"/>
      <c r="JGX2" s="455"/>
      <c r="JGY2" s="455"/>
      <c r="JGZ2" s="455"/>
      <c r="JHA2" s="455"/>
      <c r="JHB2" s="455"/>
      <c r="JHC2" s="455"/>
      <c r="JHD2" s="455"/>
      <c r="JHE2" s="455"/>
      <c r="JHF2" s="455"/>
      <c r="JHG2" s="455"/>
      <c r="JHH2" s="455"/>
      <c r="JHI2" s="455"/>
      <c r="JHJ2" s="455"/>
      <c r="JHK2" s="455"/>
      <c r="JHL2" s="455"/>
      <c r="JHM2" s="455"/>
      <c r="JHN2" s="455"/>
      <c r="JHO2" s="455"/>
      <c r="JHP2" s="455"/>
      <c r="JHQ2" s="455"/>
      <c r="JHR2" s="455"/>
      <c r="JHS2" s="455"/>
      <c r="JHT2" s="455"/>
      <c r="JHU2" s="455"/>
      <c r="JHV2" s="455"/>
      <c r="JHW2" s="455"/>
      <c r="JHX2" s="455"/>
      <c r="JHY2" s="455"/>
      <c r="JHZ2" s="455"/>
      <c r="JIA2" s="455"/>
      <c r="JIB2" s="455"/>
      <c r="JIC2" s="455"/>
      <c r="JID2" s="455"/>
      <c r="JIE2" s="455"/>
      <c r="JIF2" s="455"/>
      <c r="JIG2" s="455"/>
      <c r="JIH2" s="455"/>
      <c r="JII2" s="455"/>
      <c r="JIJ2" s="455"/>
      <c r="JIK2" s="455"/>
      <c r="JIL2" s="455"/>
      <c r="JIM2" s="455"/>
      <c r="JIN2" s="455"/>
      <c r="JIO2" s="455"/>
      <c r="JIP2" s="455"/>
      <c r="JIQ2" s="455"/>
      <c r="JIR2" s="455"/>
      <c r="JIS2" s="455"/>
      <c r="JIT2" s="455"/>
      <c r="JIU2" s="455"/>
      <c r="JIV2" s="455"/>
      <c r="JIW2" s="455"/>
      <c r="JIX2" s="455"/>
      <c r="JIY2" s="455"/>
      <c r="JIZ2" s="455"/>
      <c r="JJA2" s="455"/>
      <c r="JJB2" s="455"/>
      <c r="JJC2" s="455"/>
      <c r="JJD2" s="455"/>
      <c r="JJE2" s="455"/>
      <c r="JJF2" s="455"/>
      <c r="JJG2" s="455"/>
      <c r="JJH2" s="455"/>
      <c r="JJI2" s="455"/>
      <c r="JJJ2" s="455"/>
      <c r="JJK2" s="455"/>
      <c r="JJL2" s="455"/>
      <c r="JJM2" s="455"/>
      <c r="JJN2" s="455"/>
      <c r="JJO2" s="455"/>
      <c r="JJP2" s="455"/>
      <c r="JJQ2" s="455"/>
      <c r="JJR2" s="455"/>
      <c r="JJS2" s="455"/>
      <c r="JJT2" s="455"/>
      <c r="JJU2" s="455"/>
      <c r="JJV2" s="455"/>
      <c r="JJW2" s="455"/>
      <c r="JJX2" s="455"/>
      <c r="JJY2" s="455"/>
      <c r="JJZ2" s="455"/>
      <c r="JKA2" s="455"/>
      <c r="JKB2" s="455"/>
      <c r="JKC2" s="455"/>
      <c r="JKD2" s="455"/>
      <c r="JKE2" s="455"/>
      <c r="JKF2" s="455"/>
      <c r="JKG2" s="455"/>
      <c r="JKH2" s="455"/>
      <c r="JKI2" s="455"/>
      <c r="JKJ2" s="455"/>
      <c r="JKK2" s="455"/>
      <c r="JKL2" s="455"/>
      <c r="JKM2" s="455"/>
      <c r="JKN2" s="455"/>
      <c r="JKO2" s="455"/>
      <c r="JKP2" s="455"/>
      <c r="JKQ2" s="455"/>
      <c r="JKR2" s="455"/>
      <c r="JKS2" s="455"/>
      <c r="JKT2" s="455"/>
      <c r="JKU2" s="455"/>
      <c r="JKV2" s="455"/>
      <c r="JKW2" s="455"/>
      <c r="JKX2" s="455"/>
      <c r="JKY2" s="455"/>
      <c r="JKZ2" s="455"/>
      <c r="JLA2" s="455"/>
      <c r="JLB2" s="455"/>
      <c r="JLC2" s="455"/>
      <c r="JLD2" s="455"/>
      <c r="JLE2" s="455"/>
      <c r="JLF2" s="455"/>
      <c r="JLG2" s="455"/>
      <c r="JLH2" s="455"/>
      <c r="JLI2" s="455"/>
      <c r="JLJ2" s="455"/>
      <c r="JLK2" s="455"/>
      <c r="JLL2" s="455"/>
      <c r="JLM2" s="455"/>
      <c r="JLN2" s="455"/>
      <c r="JLO2" s="455"/>
      <c r="JLP2" s="455"/>
      <c r="JLQ2" s="455"/>
      <c r="JLR2" s="455"/>
      <c r="JLS2" s="455"/>
      <c r="JLT2" s="455"/>
      <c r="JLU2" s="455"/>
      <c r="JLV2" s="455"/>
      <c r="JLW2" s="455"/>
      <c r="JLX2" s="455"/>
      <c r="JLY2" s="455"/>
      <c r="JLZ2" s="455"/>
      <c r="JMA2" s="455"/>
      <c r="JMB2" s="455"/>
      <c r="JMC2" s="455"/>
      <c r="JMD2" s="455"/>
      <c r="JME2" s="455"/>
      <c r="JMF2" s="455"/>
      <c r="JMG2" s="455"/>
      <c r="JMH2" s="455"/>
      <c r="JMI2" s="455"/>
      <c r="JMJ2" s="455"/>
      <c r="JMK2" s="455"/>
      <c r="JML2" s="455"/>
      <c r="JMM2" s="455"/>
      <c r="JMN2" s="455"/>
      <c r="JMO2" s="455"/>
      <c r="JMP2" s="455"/>
      <c r="JMQ2" s="455"/>
      <c r="JMR2" s="455"/>
      <c r="JMS2" s="455"/>
      <c r="JMT2" s="455"/>
      <c r="JMU2" s="455"/>
      <c r="JMV2" s="455"/>
      <c r="JMW2" s="455"/>
      <c r="JMX2" s="455"/>
      <c r="JMY2" s="455"/>
      <c r="JMZ2" s="455"/>
      <c r="JNA2" s="455"/>
      <c r="JNB2" s="455"/>
      <c r="JNC2" s="455"/>
      <c r="JND2" s="455"/>
      <c r="JNE2" s="455"/>
      <c r="JNF2" s="455"/>
      <c r="JNG2" s="455"/>
      <c r="JNH2" s="455"/>
      <c r="JNI2" s="455"/>
      <c r="JNJ2" s="455"/>
      <c r="JNK2" s="455"/>
      <c r="JNL2" s="455"/>
      <c r="JNM2" s="455"/>
      <c r="JNN2" s="455"/>
      <c r="JNO2" s="455"/>
      <c r="JNP2" s="455"/>
      <c r="JNQ2" s="455"/>
      <c r="JNR2" s="455"/>
      <c r="JNS2" s="455"/>
      <c r="JNT2" s="455"/>
      <c r="JNU2" s="455"/>
      <c r="JNV2" s="455"/>
      <c r="JNW2" s="455"/>
      <c r="JNX2" s="455"/>
      <c r="JNY2" s="455"/>
      <c r="JNZ2" s="455"/>
      <c r="JOA2" s="455"/>
      <c r="JOB2" s="455"/>
      <c r="JOC2" s="455"/>
      <c r="JOD2" s="455"/>
      <c r="JOE2" s="455"/>
      <c r="JOF2" s="455"/>
      <c r="JOG2" s="455"/>
      <c r="JOH2" s="455"/>
      <c r="JOI2" s="455"/>
      <c r="JOJ2" s="455"/>
      <c r="JOK2" s="455"/>
      <c r="JOL2" s="455"/>
      <c r="JOM2" s="455"/>
      <c r="JON2" s="455"/>
      <c r="JOO2" s="455"/>
      <c r="JOP2" s="455"/>
      <c r="JOQ2" s="455"/>
      <c r="JOS2" s="455"/>
      <c r="JOT2" s="455"/>
      <c r="JOU2" s="455"/>
      <c r="JOV2" s="455"/>
      <c r="JOW2" s="455"/>
      <c r="JOX2" s="455"/>
      <c r="JOY2" s="455"/>
      <c r="JOZ2" s="455"/>
      <c r="JPA2" s="455"/>
      <c r="JPB2" s="455"/>
      <c r="JPC2" s="455"/>
      <c r="JPD2" s="455"/>
      <c r="JPE2" s="455"/>
      <c r="JPF2" s="455"/>
      <c r="JPG2" s="455"/>
      <c r="JPH2" s="455"/>
      <c r="JPI2" s="455"/>
      <c r="JPJ2" s="455"/>
      <c r="JPK2" s="455"/>
      <c r="JPL2" s="455"/>
      <c r="JPM2" s="455"/>
      <c r="JPN2" s="455"/>
      <c r="JPO2" s="455"/>
      <c r="JPP2" s="455"/>
      <c r="JPQ2" s="455"/>
      <c r="JPR2" s="455"/>
      <c r="JPS2" s="455"/>
      <c r="JPT2" s="455"/>
      <c r="JPU2" s="455"/>
      <c r="JPV2" s="455"/>
      <c r="JPW2" s="455"/>
      <c r="JPX2" s="455"/>
      <c r="JPY2" s="455"/>
      <c r="JPZ2" s="455"/>
      <c r="JQA2" s="455"/>
      <c r="JQB2" s="455"/>
      <c r="JQC2" s="455"/>
      <c r="JQD2" s="455"/>
      <c r="JQE2" s="455"/>
      <c r="JQF2" s="455"/>
      <c r="JQG2" s="455"/>
      <c r="JQH2" s="455"/>
      <c r="JQI2" s="455"/>
      <c r="JQJ2" s="455"/>
      <c r="JQK2" s="455"/>
      <c r="JQL2" s="455"/>
      <c r="JQM2" s="455"/>
      <c r="JQN2" s="455"/>
      <c r="JQO2" s="455"/>
      <c r="JQP2" s="455"/>
      <c r="JQQ2" s="455"/>
      <c r="JQR2" s="455"/>
      <c r="JQS2" s="455"/>
      <c r="JQT2" s="455"/>
      <c r="JQU2" s="455"/>
      <c r="JQV2" s="455"/>
      <c r="JQW2" s="455"/>
      <c r="JQX2" s="455"/>
      <c r="JQY2" s="455"/>
      <c r="JQZ2" s="455"/>
      <c r="JRA2" s="455"/>
      <c r="JRB2" s="455"/>
      <c r="JRC2" s="455"/>
      <c r="JRD2" s="455"/>
      <c r="JRE2" s="455"/>
      <c r="JRF2" s="455"/>
      <c r="JRG2" s="455"/>
      <c r="JRH2" s="455"/>
      <c r="JRI2" s="455"/>
      <c r="JRJ2" s="455"/>
      <c r="JRK2" s="455"/>
      <c r="JRL2" s="455"/>
      <c r="JRM2" s="455"/>
      <c r="JRN2" s="455"/>
      <c r="JRO2" s="455"/>
      <c r="JRP2" s="455"/>
      <c r="JRQ2" s="455"/>
      <c r="JRR2" s="455"/>
      <c r="JRS2" s="455"/>
      <c r="JRT2" s="455"/>
      <c r="JRU2" s="455"/>
      <c r="JRV2" s="455"/>
      <c r="JRW2" s="455"/>
      <c r="JRX2" s="455"/>
      <c r="JRY2" s="455"/>
      <c r="JRZ2" s="455"/>
      <c r="JSA2" s="455"/>
      <c r="JSB2" s="455"/>
      <c r="JSC2" s="455"/>
      <c r="JSD2" s="455"/>
      <c r="JSE2" s="455"/>
      <c r="JSF2" s="455"/>
      <c r="JSG2" s="455"/>
      <c r="JSH2" s="455"/>
      <c r="JSI2" s="455"/>
      <c r="JSJ2" s="455"/>
      <c r="JSK2" s="455"/>
      <c r="JSL2" s="455"/>
      <c r="JSM2" s="455"/>
      <c r="JSN2" s="455"/>
      <c r="JSO2" s="455"/>
      <c r="JSP2" s="455"/>
      <c r="JSQ2" s="455"/>
      <c r="JSR2" s="455"/>
      <c r="JSS2" s="455"/>
      <c r="JST2" s="455"/>
      <c r="JSU2" s="455"/>
      <c r="JSV2" s="455"/>
      <c r="JSW2" s="455"/>
      <c r="JSX2" s="455"/>
      <c r="JSY2" s="455"/>
      <c r="JSZ2" s="455"/>
      <c r="JTA2" s="455"/>
      <c r="JTB2" s="455"/>
      <c r="JTC2" s="455"/>
      <c r="JTD2" s="455"/>
      <c r="JTE2" s="455"/>
      <c r="JTF2" s="455"/>
      <c r="JTG2" s="455"/>
      <c r="JTH2" s="455"/>
      <c r="JTI2" s="455"/>
      <c r="JTJ2" s="455"/>
      <c r="JTK2" s="455"/>
      <c r="JTL2" s="455"/>
      <c r="JTM2" s="455"/>
      <c r="JTN2" s="455"/>
      <c r="JTO2" s="455"/>
      <c r="JTP2" s="455"/>
      <c r="JTQ2" s="455"/>
      <c r="JTR2" s="455"/>
      <c r="JTS2" s="455"/>
      <c r="JTT2" s="455"/>
      <c r="JTU2" s="455"/>
      <c r="JTV2" s="455"/>
      <c r="JTW2" s="455"/>
      <c r="JTX2" s="455"/>
      <c r="JTY2" s="455"/>
      <c r="JTZ2" s="455"/>
      <c r="JUA2" s="455"/>
      <c r="JUB2" s="455"/>
      <c r="JUC2" s="455"/>
      <c r="JUD2" s="455"/>
      <c r="JUE2" s="455"/>
      <c r="JUF2" s="455"/>
      <c r="JUG2" s="455"/>
      <c r="JUH2" s="455"/>
      <c r="JUI2" s="455"/>
      <c r="JUJ2" s="455"/>
      <c r="JUK2" s="455"/>
      <c r="JUL2" s="455"/>
      <c r="JUM2" s="455"/>
      <c r="JUN2" s="455"/>
      <c r="JUO2" s="455"/>
      <c r="JUP2" s="455"/>
      <c r="JUQ2" s="455"/>
      <c r="JUR2" s="455"/>
      <c r="JUS2" s="455"/>
      <c r="JUT2" s="455"/>
      <c r="JUU2" s="455"/>
      <c r="JUV2" s="455"/>
      <c r="JUW2" s="455"/>
      <c r="JUX2" s="455"/>
      <c r="JUY2" s="455"/>
      <c r="JUZ2" s="455"/>
      <c r="JVA2" s="455"/>
      <c r="JVB2" s="455"/>
      <c r="JVC2" s="455"/>
      <c r="JVD2" s="455"/>
      <c r="JVE2" s="455"/>
      <c r="JVF2" s="455"/>
      <c r="JVG2" s="455"/>
      <c r="JVH2" s="455"/>
      <c r="JVI2" s="455"/>
      <c r="JVJ2" s="455"/>
      <c r="JVK2" s="455"/>
      <c r="JVL2" s="455"/>
      <c r="JVM2" s="455"/>
      <c r="JVN2" s="455"/>
      <c r="JVO2" s="455"/>
      <c r="JVP2" s="455"/>
      <c r="JVQ2" s="455"/>
      <c r="JVR2" s="455"/>
      <c r="JVS2" s="455"/>
      <c r="JVT2" s="455"/>
      <c r="JVU2" s="455"/>
      <c r="JVV2" s="455"/>
      <c r="JVW2" s="455"/>
      <c r="JVX2" s="455"/>
      <c r="JVY2" s="455"/>
      <c r="JVZ2" s="455"/>
      <c r="JWA2" s="455"/>
      <c r="JWB2" s="455"/>
      <c r="JWC2" s="455"/>
      <c r="JWD2" s="455"/>
      <c r="JWE2" s="455"/>
      <c r="JWF2" s="455"/>
      <c r="JWG2" s="455"/>
      <c r="JWH2" s="455"/>
      <c r="JWI2" s="455"/>
      <c r="JWJ2" s="455"/>
      <c r="JWK2" s="455"/>
      <c r="JWL2" s="455"/>
      <c r="JWM2" s="455"/>
      <c r="JWN2" s="455"/>
      <c r="JWO2" s="455"/>
      <c r="JWP2" s="455"/>
      <c r="JWQ2" s="455"/>
      <c r="JWR2" s="455"/>
      <c r="JWS2" s="455"/>
      <c r="JWT2" s="455"/>
      <c r="JWU2" s="455"/>
      <c r="JWV2" s="455"/>
      <c r="JWW2" s="455"/>
      <c r="JWX2" s="455"/>
      <c r="JWY2" s="455"/>
      <c r="JWZ2" s="455"/>
      <c r="JXA2" s="455"/>
      <c r="JXB2" s="455"/>
      <c r="JXC2" s="455"/>
      <c r="JXD2" s="455"/>
      <c r="JXE2" s="455"/>
      <c r="JXF2" s="455"/>
      <c r="JXG2" s="455"/>
      <c r="JXH2" s="455"/>
      <c r="JXI2" s="455"/>
      <c r="JXJ2" s="455"/>
      <c r="JXK2" s="455"/>
      <c r="JXL2" s="455"/>
      <c r="JXM2" s="455"/>
      <c r="JXN2" s="455"/>
      <c r="JXO2" s="455"/>
      <c r="JXP2" s="455"/>
      <c r="JXQ2" s="455"/>
      <c r="JXR2" s="455"/>
      <c r="JXS2" s="455"/>
      <c r="JXT2" s="455"/>
      <c r="JXU2" s="455"/>
      <c r="JXV2" s="455"/>
      <c r="JXW2" s="455"/>
      <c r="JXX2" s="455"/>
      <c r="JXY2" s="455"/>
      <c r="JXZ2" s="455"/>
      <c r="JYA2" s="455"/>
      <c r="JYB2" s="455"/>
      <c r="JYC2" s="455"/>
      <c r="JYD2" s="455"/>
      <c r="JYE2" s="455"/>
      <c r="JYF2" s="455"/>
      <c r="JYG2" s="455"/>
      <c r="JYH2" s="455"/>
      <c r="JYI2" s="455"/>
      <c r="JYJ2" s="455"/>
      <c r="JYK2" s="455"/>
      <c r="JYL2" s="455"/>
      <c r="JYM2" s="455"/>
      <c r="JYN2" s="455"/>
      <c r="JYO2" s="455"/>
      <c r="JYP2" s="455"/>
      <c r="JYQ2" s="455"/>
      <c r="JYR2" s="455"/>
      <c r="JYS2" s="455"/>
      <c r="JYT2" s="455"/>
      <c r="JYU2" s="455"/>
      <c r="JYV2" s="455"/>
      <c r="JYW2" s="455"/>
      <c r="JYX2" s="455"/>
      <c r="JYY2" s="455"/>
      <c r="JYZ2" s="455"/>
      <c r="JZA2" s="455"/>
      <c r="JZB2" s="455"/>
      <c r="JZC2" s="455"/>
      <c r="JZD2" s="455"/>
      <c r="JZE2" s="455"/>
      <c r="JZF2" s="455"/>
      <c r="JZG2" s="455"/>
      <c r="JZH2" s="455"/>
      <c r="JZI2" s="455"/>
      <c r="JZJ2" s="455"/>
      <c r="JZK2" s="455"/>
      <c r="JZL2" s="455"/>
      <c r="JZM2" s="455"/>
      <c r="JZN2" s="455"/>
      <c r="JZO2" s="455"/>
      <c r="JZP2" s="455"/>
      <c r="JZQ2" s="455"/>
      <c r="JZR2" s="455"/>
      <c r="JZS2" s="455"/>
      <c r="JZT2" s="455"/>
      <c r="JZU2" s="455"/>
      <c r="JZV2" s="455"/>
      <c r="JZW2" s="455"/>
      <c r="JZX2" s="455"/>
      <c r="JZY2" s="455"/>
      <c r="JZZ2" s="455"/>
      <c r="KAA2" s="455"/>
      <c r="KAB2" s="455"/>
      <c r="KAC2" s="455"/>
      <c r="KAD2" s="455"/>
      <c r="KAE2" s="455"/>
      <c r="KAF2" s="455"/>
      <c r="KAG2" s="455"/>
      <c r="KAH2" s="455"/>
      <c r="KAI2" s="455"/>
      <c r="KAJ2" s="455"/>
      <c r="KAK2" s="455"/>
      <c r="KAL2" s="455"/>
      <c r="KAM2" s="455"/>
      <c r="KAN2" s="455"/>
      <c r="KAO2" s="455"/>
      <c r="KAP2" s="455"/>
      <c r="KAQ2" s="455"/>
      <c r="KAR2" s="455"/>
      <c r="KAS2" s="455"/>
      <c r="KAT2" s="455"/>
      <c r="KAU2" s="455"/>
      <c r="KAV2" s="455"/>
      <c r="KAW2" s="455"/>
      <c r="KAX2" s="455"/>
      <c r="KAY2" s="455"/>
      <c r="KAZ2" s="455"/>
      <c r="KBA2" s="455"/>
      <c r="KBB2" s="455"/>
      <c r="KBC2" s="455"/>
      <c r="KBD2" s="455"/>
      <c r="KBE2" s="455"/>
      <c r="KBF2" s="455"/>
      <c r="KBG2" s="455"/>
      <c r="KBH2" s="455"/>
      <c r="KBI2" s="455"/>
      <c r="KBJ2" s="455"/>
      <c r="KBK2" s="455"/>
      <c r="KBL2" s="455"/>
      <c r="KBM2" s="455"/>
      <c r="KBN2" s="455"/>
      <c r="KBO2" s="455"/>
      <c r="KBP2" s="455"/>
      <c r="KBQ2" s="455"/>
      <c r="KBR2" s="455"/>
      <c r="KBS2" s="455"/>
      <c r="KBT2" s="455"/>
      <c r="KBU2" s="455"/>
      <c r="KBV2" s="455"/>
      <c r="KBW2" s="455"/>
      <c r="KBX2" s="455"/>
      <c r="KBY2" s="455"/>
      <c r="KBZ2" s="455"/>
      <c r="KCA2" s="455"/>
      <c r="KCB2" s="455"/>
      <c r="KCC2" s="455"/>
      <c r="KCD2" s="455"/>
      <c r="KCE2" s="455"/>
      <c r="KCF2" s="455"/>
      <c r="KCG2" s="455"/>
      <c r="KCH2" s="455"/>
      <c r="KCI2" s="455"/>
      <c r="KCJ2" s="455"/>
      <c r="KCK2" s="455"/>
      <c r="KCL2" s="455"/>
      <c r="KCM2" s="455"/>
      <c r="KCN2" s="455"/>
      <c r="KCO2" s="455"/>
      <c r="KCP2" s="455"/>
      <c r="KCQ2" s="455"/>
      <c r="KCR2" s="455"/>
      <c r="KCS2" s="455"/>
      <c r="KCT2" s="455"/>
      <c r="KCU2" s="455"/>
      <c r="KCV2" s="455"/>
      <c r="KCW2" s="455"/>
      <c r="KCX2" s="455"/>
      <c r="KCY2" s="455"/>
      <c r="KCZ2" s="455"/>
      <c r="KDA2" s="455"/>
      <c r="KDB2" s="455"/>
      <c r="KDC2" s="455"/>
      <c r="KDD2" s="455"/>
      <c r="KDE2" s="455"/>
      <c r="KDF2" s="455"/>
      <c r="KDG2" s="455"/>
      <c r="KDH2" s="455"/>
      <c r="KDI2" s="455"/>
      <c r="KDJ2" s="455"/>
      <c r="KDK2" s="455"/>
      <c r="KDL2" s="455"/>
      <c r="KDM2" s="455"/>
      <c r="KDN2" s="455"/>
      <c r="KDO2" s="455"/>
      <c r="KDP2" s="455"/>
      <c r="KDQ2" s="455"/>
      <c r="KDR2" s="455"/>
      <c r="KDS2" s="455"/>
      <c r="KDT2" s="455"/>
      <c r="KDU2" s="455"/>
      <c r="KDV2" s="455"/>
      <c r="KDW2" s="455"/>
      <c r="KDX2" s="455"/>
      <c r="KDY2" s="455"/>
      <c r="KDZ2" s="455"/>
      <c r="KEA2" s="455"/>
      <c r="KEB2" s="455"/>
      <c r="KEC2" s="455"/>
      <c r="KED2" s="455"/>
      <c r="KEE2" s="455"/>
      <c r="KEF2" s="455"/>
      <c r="KEG2" s="455"/>
      <c r="KEH2" s="455"/>
      <c r="KEI2" s="455"/>
      <c r="KEJ2" s="455"/>
      <c r="KEK2" s="455"/>
      <c r="KEL2" s="455"/>
      <c r="KEM2" s="455"/>
      <c r="KEN2" s="455"/>
      <c r="KEO2" s="455"/>
      <c r="KEP2" s="455"/>
      <c r="KEQ2" s="455"/>
      <c r="KER2" s="455"/>
      <c r="KES2" s="455"/>
      <c r="KET2" s="455"/>
      <c r="KEU2" s="455"/>
      <c r="KEV2" s="455"/>
      <c r="KEW2" s="455"/>
      <c r="KEX2" s="455"/>
      <c r="KEY2" s="455"/>
      <c r="KEZ2" s="455"/>
      <c r="KFA2" s="455"/>
      <c r="KFB2" s="455"/>
      <c r="KFC2" s="455"/>
      <c r="KFD2" s="455"/>
      <c r="KFE2" s="455"/>
      <c r="KFF2" s="455"/>
      <c r="KFG2" s="455"/>
      <c r="KFH2" s="455"/>
      <c r="KFI2" s="455"/>
      <c r="KFJ2" s="455"/>
      <c r="KFK2" s="455"/>
      <c r="KFL2" s="455"/>
      <c r="KFM2" s="455"/>
      <c r="KFN2" s="455"/>
      <c r="KFO2" s="455"/>
      <c r="KFP2" s="455"/>
      <c r="KFQ2" s="455"/>
      <c r="KFR2" s="455"/>
      <c r="KFS2" s="455"/>
      <c r="KFT2" s="455"/>
      <c r="KFU2" s="455"/>
      <c r="KFV2" s="455"/>
      <c r="KFW2" s="455"/>
      <c r="KFX2" s="455"/>
      <c r="KFY2" s="455"/>
      <c r="KFZ2" s="455"/>
      <c r="KGA2" s="455"/>
      <c r="KGB2" s="455"/>
      <c r="KGC2" s="455"/>
      <c r="KGD2" s="455"/>
      <c r="KGE2" s="455"/>
      <c r="KGF2" s="455"/>
      <c r="KGG2" s="455"/>
      <c r="KGH2" s="455"/>
      <c r="KGI2" s="455"/>
      <c r="KGJ2" s="455"/>
      <c r="KGK2" s="455"/>
      <c r="KGL2" s="455"/>
      <c r="KGM2" s="455"/>
      <c r="KGN2" s="455"/>
      <c r="KGO2" s="455"/>
      <c r="KGP2" s="455"/>
      <c r="KGQ2" s="455"/>
      <c r="KGR2" s="455"/>
      <c r="KGS2" s="455"/>
      <c r="KGT2" s="455"/>
      <c r="KGU2" s="455"/>
      <c r="KGV2" s="455"/>
      <c r="KGW2" s="455"/>
      <c r="KGX2" s="455"/>
      <c r="KGY2" s="455"/>
      <c r="KGZ2" s="455"/>
      <c r="KHA2" s="455"/>
      <c r="KHB2" s="455"/>
      <c r="KHC2" s="455"/>
      <c r="KHD2" s="455"/>
      <c r="KHE2" s="455"/>
      <c r="KHF2" s="455"/>
      <c r="KHG2" s="455"/>
      <c r="KHH2" s="455"/>
      <c r="KHI2" s="455"/>
      <c r="KHJ2" s="455"/>
      <c r="KHK2" s="455"/>
      <c r="KHL2" s="455"/>
      <c r="KHM2" s="455"/>
      <c r="KHN2" s="455"/>
      <c r="KHO2" s="455"/>
      <c r="KHP2" s="455"/>
      <c r="KHQ2" s="455"/>
      <c r="KHR2" s="455"/>
      <c r="KHS2" s="455"/>
      <c r="KHT2" s="455"/>
      <c r="KHU2" s="455"/>
      <c r="KHV2" s="455"/>
      <c r="KHW2" s="455"/>
      <c r="KHX2" s="455"/>
      <c r="KHY2" s="455"/>
      <c r="KHZ2" s="455"/>
      <c r="KIA2" s="455"/>
      <c r="KIB2" s="455"/>
      <c r="KIC2" s="455"/>
      <c r="KID2" s="455"/>
      <c r="KIE2" s="455"/>
      <c r="KIF2" s="455"/>
      <c r="KIG2" s="455"/>
      <c r="KIH2" s="455"/>
      <c r="KII2" s="455"/>
      <c r="KIJ2" s="455"/>
      <c r="KIK2" s="455"/>
      <c r="KIL2" s="455"/>
      <c r="KIM2" s="455"/>
      <c r="KIN2" s="455"/>
      <c r="KIO2" s="455"/>
      <c r="KIP2" s="455"/>
      <c r="KIQ2" s="455"/>
      <c r="KIR2" s="455"/>
      <c r="KIS2" s="455"/>
      <c r="KIT2" s="455"/>
      <c r="KIU2" s="455"/>
      <c r="KIV2" s="455"/>
      <c r="KIW2" s="455"/>
      <c r="KIX2" s="455"/>
      <c r="KIY2" s="455"/>
      <c r="KIZ2" s="455"/>
      <c r="KJA2" s="455"/>
      <c r="KJB2" s="455"/>
      <c r="KJC2" s="455"/>
      <c r="KJD2" s="455"/>
      <c r="KJE2" s="455"/>
      <c r="KJF2" s="455"/>
      <c r="KJG2" s="455"/>
      <c r="KJH2" s="455"/>
      <c r="KJI2" s="455"/>
      <c r="KJJ2" s="455"/>
      <c r="KJK2" s="455"/>
      <c r="KJL2" s="455"/>
      <c r="KJM2" s="455"/>
      <c r="KJN2" s="455"/>
      <c r="KJO2" s="455"/>
      <c r="KJP2" s="455"/>
      <c r="KJQ2" s="455"/>
      <c r="KJR2" s="455"/>
      <c r="KJS2" s="455"/>
      <c r="KJT2" s="455"/>
      <c r="KJU2" s="455"/>
      <c r="KJV2" s="455"/>
      <c r="KJW2" s="455"/>
      <c r="KJX2" s="455"/>
      <c r="KJY2" s="455"/>
      <c r="KJZ2" s="455"/>
      <c r="KKA2" s="455"/>
      <c r="KKB2" s="455"/>
      <c r="KKC2" s="455"/>
      <c r="KKD2" s="455"/>
      <c r="KKE2" s="455"/>
      <c r="KKF2" s="455"/>
      <c r="KKG2" s="455"/>
      <c r="KKH2" s="455"/>
      <c r="KKI2" s="455"/>
      <c r="KKJ2" s="455"/>
      <c r="KKK2" s="455"/>
      <c r="KKL2" s="455"/>
      <c r="KKM2" s="455"/>
      <c r="KKN2" s="455"/>
      <c r="KKO2" s="455"/>
      <c r="KKP2" s="455"/>
      <c r="KKQ2" s="455"/>
      <c r="KKR2" s="455"/>
      <c r="KKS2" s="455"/>
      <c r="KKT2" s="455"/>
      <c r="KKU2" s="455"/>
      <c r="KKV2" s="455"/>
      <c r="KKW2" s="455"/>
      <c r="KKX2" s="455"/>
      <c r="KKY2" s="455"/>
      <c r="KKZ2" s="455"/>
      <c r="KLA2" s="455"/>
      <c r="KLB2" s="455"/>
      <c r="KLC2" s="455"/>
      <c r="KLD2" s="455"/>
      <c r="KLE2" s="455"/>
      <c r="KLF2" s="455"/>
      <c r="KLG2" s="455"/>
      <c r="KLH2" s="455"/>
      <c r="KLI2" s="455"/>
      <c r="KLJ2" s="455"/>
      <c r="KLK2" s="455"/>
      <c r="KLL2" s="455"/>
      <c r="KLM2" s="455"/>
      <c r="KLN2" s="455"/>
      <c r="KLO2" s="455"/>
      <c r="KLP2" s="455"/>
      <c r="KLQ2" s="455"/>
      <c r="KLR2" s="455"/>
      <c r="KLS2" s="455"/>
      <c r="KLT2" s="455"/>
      <c r="KLU2" s="455"/>
      <c r="KLV2" s="455"/>
      <c r="KLW2" s="455"/>
      <c r="KLX2" s="455"/>
      <c r="KLY2" s="455"/>
      <c r="KLZ2" s="455"/>
      <c r="KMA2" s="455"/>
      <c r="KMB2" s="455"/>
      <c r="KMC2" s="455"/>
      <c r="KMD2" s="455"/>
      <c r="KME2" s="455"/>
      <c r="KMF2" s="455"/>
      <c r="KMG2" s="455"/>
      <c r="KMH2" s="455"/>
      <c r="KMI2" s="455"/>
      <c r="KMJ2" s="455"/>
      <c r="KMK2" s="455"/>
      <c r="KML2" s="455"/>
      <c r="KMM2" s="455"/>
      <c r="KMN2" s="455"/>
      <c r="KMO2" s="455"/>
      <c r="KMP2" s="455"/>
      <c r="KMQ2" s="455"/>
      <c r="KMR2" s="455"/>
      <c r="KMS2" s="455"/>
      <c r="KMT2" s="455"/>
      <c r="KMU2" s="455"/>
      <c r="KMV2" s="455"/>
      <c r="KMW2" s="455"/>
      <c r="KMX2" s="455"/>
      <c r="KMY2" s="455"/>
      <c r="KMZ2" s="455"/>
      <c r="KNA2" s="455"/>
      <c r="KNB2" s="455"/>
      <c r="KNC2" s="455"/>
      <c r="KND2" s="455"/>
      <c r="KNE2" s="455"/>
      <c r="KNF2" s="455"/>
      <c r="KNG2" s="455"/>
      <c r="KNH2" s="455"/>
      <c r="KNI2" s="455"/>
      <c r="KNJ2" s="455"/>
      <c r="KNK2" s="455"/>
      <c r="KNL2" s="455"/>
      <c r="KNM2" s="455"/>
      <c r="KNN2" s="455"/>
      <c r="KNO2" s="455"/>
      <c r="KNP2" s="455"/>
      <c r="KNQ2" s="455"/>
      <c r="KNR2" s="455"/>
      <c r="KNS2" s="455"/>
      <c r="KNT2" s="455"/>
      <c r="KNU2" s="455"/>
      <c r="KNV2" s="455"/>
      <c r="KNW2" s="455"/>
      <c r="KNX2" s="455"/>
      <c r="KNY2" s="455"/>
      <c r="KNZ2" s="455"/>
      <c r="KOA2" s="455"/>
      <c r="KOB2" s="455"/>
      <c r="KOC2" s="455"/>
      <c r="KOD2" s="455"/>
      <c r="KOE2" s="455"/>
      <c r="KOF2" s="455"/>
      <c r="KOG2" s="455"/>
      <c r="KOH2" s="455"/>
      <c r="KOI2" s="455"/>
      <c r="KOJ2" s="455"/>
      <c r="KOK2" s="455"/>
      <c r="KOL2" s="455"/>
      <c r="KOM2" s="455"/>
      <c r="KON2" s="455"/>
      <c r="KOO2" s="455"/>
      <c r="KOP2" s="455"/>
      <c r="KOQ2" s="455"/>
      <c r="KOR2" s="455"/>
      <c r="KOS2" s="455"/>
      <c r="KOT2" s="455"/>
      <c r="KOU2" s="455"/>
      <c r="KOV2" s="455"/>
      <c r="KOW2" s="455"/>
      <c r="KOX2" s="455"/>
      <c r="KOY2" s="455"/>
      <c r="KOZ2" s="455"/>
      <c r="KPA2" s="455"/>
      <c r="KPB2" s="455"/>
      <c r="KPC2" s="455"/>
      <c r="KPD2" s="455"/>
      <c r="KPE2" s="455"/>
      <c r="KPF2" s="455"/>
      <c r="KPG2" s="455"/>
      <c r="KPH2" s="455"/>
      <c r="KPI2" s="455"/>
      <c r="KPJ2" s="455"/>
      <c r="KPK2" s="455"/>
      <c r="KPL2" s="455"/>
      <c r="KPM2" s="455"/>
      <c r="KPN2" s="455"/>
      <c r="KPO2" s="455"/>
      <c r="KPP2" s="455"/>
      <c r="KPQ2" s="455"/>
      <c r="KPR2" s="455"/>
      <c r="KPS2" s="455"/>
      <c r="KPT2" s="455"/>
      <c r="KPU2" s="455"/>
      <c r="KPV2" s="455"/>
      <c r="KPW2" s="455"/>
      <c r="KPX2" s="455"/>
      <c r="KPY2" s="455"/>
      <c r="KPZ2" s="455"/>
      <c r="KQA2" s="455"/>
      <c r="KQB2" s="455"/>
      <c r="KQC2" s="455"/>
      <c r="KQD2" s="455"/>
      <c r="KQE2" s="455"/>
      <c r="KQF2" s="455"/>
      <c r="KQG2" s="455"/>
      <c r="KQH2" s="455"/>
      <c r="KQI2" s="455"/>
      <c r="KQJ2" s="455"/>
      <c r="KQK2" s="455"/>
      <c r="KQL2" s="455"/>
      <c r="KQM2" s="455"/>
      <c r="KQN2" s="455"/>
      <c r="KQO2" s="455"/>
      <c r="KQP2" s="455"/>
      <c r="KQQ2" s="455"/>
      <c r="KQR2" s="455"/>
      <c r="KQS2" s="455"/>
      <c r="KQT2" s="455"/>
      <c r="KQU2" s="455"/>
      <c r="KQV2" s="455"/>
      <c r="KQW2" s="455"/>
      <c r="KQX2" s="455"/>
      <c r="KQY2" s="455"/>
      <c r="KQZ2" s="455"/>
      <c r="KRA2" s="455"/>
      <c r="KRB2" s="455"/>
      <c r="KRC2" s="455"/>
      <c r="KRD2" s="455"/>
      <c r="KRE2" s="455"/>
      <c r="KRF2" s="455"/>
      <c r="KRG2" s="455"/>
      <c r="KRH2" s="455"/>
      <c r="KRI2" s="455"/>
      <c r="KRJ2" s="455"/>
      <c r="KRK2" s="455"/>
      <c r="KRL2" s="455"/>
      <c r="KRM2" s="455"/>
      <c r="KRN2" s="455"/>
      <c r="KRO2" s="455"/>
      <c r="KRP2" s="455"/>
      <c r="KRQ2" s="455"/>
      <c r="KRR2" s="455"/>
      <c r="KRS2" s="455"/>
      <c r="KRT2" s="455"/>
      <c r="KRU2" s="455"/>
      <c r="KRV2" s="455"/>
      <c r="KRW2" s="455"/>
      <c r="KRX2" s="455"/>
      <c r="KRY2" s="455"/>
      <c r="KRZ2" s="455"/>
      <c r="KSA2" s="455"/>
      <c r="KSB2" s="455"/>
      <c r="KSC2" s="455"/>
      <c r="KSD2" s="455"/>
      <c r="KSE2" s="455"/>
      <c r="KSF2" s="455"/>
      <c r="KSG2" s="455"/>
      <c r="KSH2" s="455"/>
      <c r="KSI2" s="455"/>
      <c r="KSJ2" s="455"/>
      <c r="KSK2" s="455"/>
      <c r="KSL2" s="455"/>
      <c r="KSM2" s="455"/>
      <c r="KSN2" s="455"/>
      <c r="KSO2" s="455"/>
      <c r="KSP2" s="455"/>
      <c r="KSQ2" s="455"/>
      <c r="KSR2" s="455"/>
      <c r="KSS2" s="455"/>
      <c r="KST2" s="455"/>
      <c r="KSU2" s="455"/>
      <c r="KSV2" s="455"/>
      <c r="KSW2" s="455"/>
      <c r="KSX2" s="455"/>
      <c r="KSY2" s="455"/>
      <c r="KSZ2" s="455"/>
      <c r="KTA2" s="455"/>
      <c r="KTB2" s="455"/>
      <c r="KTC2" s="455"/>
      <c r="KTD2" s="455"/>
      <c r="KTE2" s="455"/>
      <c r="KTF2" s="455"/>
      <c r="KTG2" s="455"/>
      <c r="KTH2" s="455"/>
      <c r="KTI2" s="455"/>
      <c r="KTJ2" s="455"/>
      <c r="KTK2" s="455"/>
      <c r="KTL2" s="455"/>
      <c r="KTM2" s="455"/>
      <c r="KTN2" s="455"/>
      <c r="KTO2" s="455"/>
      <c r="KTP2" s="455"/>
      <c r="KTQ2" s="455"/>
      <c r="KTR2" s="455"/>
      <c r="KTS2" s="455"/>
      <c r="KTT2" s="455"/>
      <c r="KTU2" s="455"/>
      <c r="KTV2" s="455"/>
      <c r="KTW2" s="455"/>
      <c r="KTX2" s="455"/>
      <c r="KTY2" s="455"/>
      <c r="KTZ2" s="455"/>
      <c r="KUA2" s="455"/>
      <c r="KUB2" s="455"/>
      <c r="KUC2" s="455"/>
      <c r="KUD2" s="455"/>
      <c r="KUE2" s="455"/>
      <c r="KUF2" s="455"/>
      <c r="KUG2" s="455"/>
      <c r="KUH2" s="455"/>
      <c r="KUI2" s="455"/>
      <c r="KUJ2" s="455"/>
      <c r="KUK2" s="455"/>
      <c r="KUL2" s="455"/>
      <c r="KUM2" s="455"/>
      <c r="KUN2" s="455"/>
      <c r="KUO2" s="455"/>
      <c r="KUP2" s="455"/>
      <c r="KUQ2" s="455"/>
      <c r="KUR2" s="455"/>
      <c r="KUS2" s="455"/>
      <c r="KUT2" s="455"/>
      <c r="KUU2" s="455"/>
      <c r="KUV2" s="455"/>
      <c r="KUW2" s="455"/>
      <c r="KUX2" s="455"/>
      <c r="KUY2" s="455"/>
      <c r="KUZ2" s="455"/>
      <c r="KVA2" s="455"/>
      <c r="KVB2" s="455"/>
      <c r="KVC2" s="455"/>
      <c r="KVD2" s="455"/>
      <c r="KVE2" s="455"/>
      <c r="KVF2" s="455"/>
      <c r="KVG2" s="455"/>
      <c r="KVH2" s="455"/>
      <c r="KVI2" s="455"/>
      <c r="KVJ2" s="455"/>
      <c r="KVK2" s="455"/>
      <c r="KVL2" s="455"/>
      <c r="KVM2" s="455"/>
      <c r="KVN2" s="455"/>
      <c r="KVO2" s="455"/>
      <c r="KVP2" s="455"/>
      <c r="KVQ2" s="455"/>
      <c r="KVR2" s="455"/>
      <c r="KVS2" s="455"/>
      <c r="KVT2" s="455"/>
      <c r="KVU2" s="455"/>
      <c r="KVV2" s="455"/>
      <c r="KVW2" s="455"/>
      <c r="KVX2" s="455"/>
      <c r="KVY2" s="455"/>
      <c r="KVZ2" s="455"/>
      <c r="KWA2" s="455"/>
      <c r="KWB2" s="455"/>
      <c r="KWC2" s="455"/>
      <c r="KWD2" s="455"/>
      <c r="KWE2" s="455"/>
      <c r="KWF2" s="455"/>
      <c r="KWG2" s="455"/>
      <c r="KWH2" s="455"/>
      <c r="KWI2" s="455"/>
      <c r="KWJ2" s="455"/>
      <c r="KWK2" s="455"/>
      <c r="KWL2" s="455"/>
      <c r="KWM2" s="455"/>
      <c r="KWN2" s="455"/>
      <c r="KWO2" s="455"/>
      <c r="KWP2" s="455"/>
      <c r="KWQ2" s="455"/>
      <c r="KWR2" s="455"/>
      <c r="KWS2" s="455"/>
      <c r="KWT2" s="455"/>
      <c r="KWU2" s="455"/>
      <c r="KWV2" s="455"/>
      <c r="KWW2" s="455"/>
      <c r="KWX2" s="455"/>
      <c r="KWY2" s="455"/>
      <c r="KWZ2" s="455"/>
      <c r="KXA2" s="455"/>
      <c r="KXB2" s="455"/>
      <c r="KXC2" s="455"/>
      <c r="KXD2" s="455"/>
      <c r="KXE2" s="455"/>
      <c r="KXF2" s="455"/>
      <c r="KXG2" s="455"/>
      <c r="KXH2" s="455"/>
      <c r="KXI2" s="455"/>
      <c r="KXJ2" s="455"/>
      <c r="KXK2" s="455"/>
      <c r="KXL2" s="455"/>
      <c r="KXM2" s="455"/>
      <c r="KXN2" s="455"/>
      <c r="KXO2" s="455"/>
      <c r="KXP2" s="455"/>
      <c r="KXQ2" s="455"/>
      <c r="KXR2" s="455"/>
      <c r="KXS2" s="455"/>
      <c r="KXT2" s="455"/>
      <c r="KXU2" s="455"/>
      <c r="KXV2" s="455"/>
      <c r="KXW2" s="455"/>
      <c r="KXX2" s="455"/>
      <c r="KXY2" s="455"/>
      <c r="KXZ2" s="455"/>
      <c r="KYA2" s="455"/>
      <c r="KYB2" s="455"/>
      <c r="KYC2" s="455"/>
      <c r="KYD2" s="455"/>
      <c r="KYE2" s="455"/>
      <c r="KYF2" s="455"/>
      <c r="KYG2" s="455"/>
      <c r="KYH2" s="455"/>
      <c r="KYI2" s="455"/>
      <c r="KYJ2" s="455"/>
      <c r="KYK2" s="455"/>
      <c r="KYL2" s="455"/>
      <c r="KYM2" s="455"/>
      <c r="KYN2" s="455"/>
      <c r="KYO2" s="455"/>
      <c r="KYP2" s="455"/>
      <c r="KYQ2" s="455"/>
      <c r="KYR2" s="455"/>
      <c r="KYS2" s="455"/>
      <c r="KYT2" s="455"/>
      <c r="KYU2" s="455"/>
      <c r="KYV2" s="455"/>
      <c r="KYW2" s="455"/>
      <c r="KYX2" s="455"/>
      <c r="KYY2" s="455"/>
      <c r="KYZ2" s="455"/>
      <c r="KZA2" s="455"/>
      <c r="KZB2" s="455"/>
      <c r="KZC2" s="455"/>
      <c r="KZD2" s="455"/>
      <c r="KZE2" s="455"/>
      <c r="KZF2" s="455"/>
      <c r="KZG2" s="455"/>
      <c r="KZH2" s="455"/>
      <c r="KZI2" s="455"/>
      <c r="KZJ2" s="455"/>
      <c r="KZK2" s="455"/>
      <c r="KZL2" s="455"/>
      <c r="KZM2" s="455"/>
      <c r="KZN2" s="455"/>
      <c r="KZO2" s="455"/>
      <c r="KZP2" s="455"/>
      <c r="KZQ2" s="455"/>
      <c r="KZR2" s="455"/>
      <c r="KZS2" s="455"/>
      <c r="KZT2" s="455"/>
      <c r="KZU2" s="455"/>
      <c r="KZV2" s="455"/>
      <c r="KZW2" s="455"/>
      <c r="KZX2" s="455"/>
      <c r="KZY2" s="455"/>
      <c r="KZZ2" s="455"/>
      <c r="LAA2" s="455"/>
      <c r="LAB2" s="455"/>
      <c r="LAC2" s="455"/>
      <c r="LAD2" s="455"/>
      <c r="LAE2" s="455"/>
      <c r="LAF2" s="455"/>
      <c r="LAG2" s="455"/>
      <c r="LAH2" s="455"/>
      <c r="LAI2" s="455"/>
      <c r="LAJ2" s="455"/>
      <c r="LAK2" s="455"/>
      <c r="LAL2" s="455"/>
      <c r="LAM2" s="455"/>
      <c r="LAN2" s="455"/>
      <c r="LAO2" s="455"/>
      <c r="LAP2" s="455"/>
      <c r="LAQ2" s="455"/>
      <c r="LAR2" s="455"/>
      <c r="LAS2" s="455"/>
      <c r="LAT2" s="455"/>
      <c r="LAU2" s="455"/>
      <c r="LAV2" s="455"/>
      <c r="LAW2" s="455"/>
      <c r="LAX2" s="455"/>
      <c r="LAY2" s="455"/>
      <c r="LAZ2" s="455"/>
      <c r="LBA2" s="455"/>
      <c r="LBB2" s="455"/>
      <c r="LBC2" s="455"/>
      <c r="LBD2" s="455"/>
      <c r="LBE2" s="455"/>
      <c r="LBF2" s="455"/>
      <c r="LBG2" s="455"/>
      <c r="LBH2" s="455"/>
      <c r="LBI2" s="455"/>
      <c r="LBJ2" s="455"/>
      <c r="LBK2" s="455"/>
      <c r="LBL2" s="455"/>
      <c r="LBM2" s="455"/>
      <c r="LBN2" s="455"/>
      <c r="LBO2" s="455"/>
      <c r="LBP2" s="455"/>
      <c r="LBQ2" s="455"/>
      <c r="LBR2" s="455"/>
      <c r="LBS2" s="455"/>
      <c r="LBT2" s="455"/>
      <c r="LBU2" s="455"/>
      <c r="LBV2" s="455"/>
      <c r="LBW2" s="455"/>
      <c r="LBX2" s="455"/>
      <c r="LBY2" s="455"/>
      <c r="LBZ2" s="455"/>
      <c r="LCA2" s="455"/>
      <c r="LCC2" s="455"/>
      <c r="LCD2" s="455"/>
      <c r="LCE2" s="455"/>
      <c r="LCF2" s="455"/>
      <c r="LCG2" s="455"/>
      <c r="LCH2" s="455"/>
      <c r="LCI2" s="455"/>
      <c r="LCJ2" s="455"/>
      <c r="LCK2" s="455"/>
      <c r="LCL2" s="455"/>
      <c r="LCM2" s="455"/>
      <c r="LCN2" s="455"/>
      <c r="LCO2" s="455"/>
      <c r="LCP2" s="455"/>
      <c r="LCQ2" s="455"/>
      <c r="LCR2" s="455"/>
      <c r="LCS2" s="455"/>
      <c r="LCT2" s="455"/>
      <c r="LCU2" s="455"/>
      <c r="LCV2" s="455"/>
      <c r="LCW2" s="455"/>
      <c r="LCX2" s="455"/>
      <c r="LCY2" s="455"/>
      <c r="LCZ2" s="455"/>
      <c r="LDA2" s="455"/>
      <c r="LDB2" s="455"/>
      <c r="LDC2" s="455"/>
      <c r="LDD2" s="455"/>
      <c r="LDE2" s="455"/>
      <c r="LDF2" s="455"/>
      <c r="LDG2" s="455"/>
      <c r="LDH2" s="455"/>
      <c r="LDI2" s="455"/>
      <c r="LDJ2" s="455"/>
      <c r="LDK2" s="455"/>
      <c r="LDL2" s="455"/>
      <c r="LDM2" s="455"/>
      <c r="LDN2" s="455"/>
      <c r="LDO2" s="455"/>
      <c r="LDP2" s="455"/>
      <c r="LDQ2" s="455"/>
      <c r="LDR2" s="455"/>
      <c r="LDS2" s="455"/>
      <c r="LDT2" s="455"/>
      <c r="LDU2" s="455"/>
      <c r="LDV2" s="455"/>
      <c r="LDW2" s="455"/>
      <c r="LDX2" s="455"/>
      <c r="LDY2" s="455"/>
      <c r="LDZ2" s="455"/>
      <c r="LEA2" s="455"/>
      <c r="LEB2" s="455"/>
      <c r="LEC2" s="455"/>
      <c r="LED2" s="455"/>
      <c r="LEE2" s="455"/>
      <c r="LEF2" s="455"/>
      <c r="LEG2" s="455"/>
      <c r="LEH2" s="455"/>
      <c r="LEI2" s="455"/>
      <c r="LEJ2" s="455"/>
      <c r="LEK2" s="455"/>
      <c r="LEL2" s="455"/>
      <c r="LEM2" s="455"/>
      <c r="LEN2" s="455"/>
      <c r="LEO2" s="455"/>
      <c r="LEP2" s="455"/>
      <c r="LEQ2" s="455"/>
      <c r="LER2" s="455"/>
      <c r="LES2" s="455"/>
      <c r="LET2" s="455"/>
      <c r="LEU2" s="455"/>
      <c r="LEV2" s="455"/>
      <c r="LEW2" s="455"/>
      <c r="LEX2" s="455"/>
      <c r="LEY2" s="455"/>
      <c r="LEZ2" s="455"/>
      <c r="LFA2" s="455"/>
      <c r="LFB2" s="455"/>
      <c r="LFC2" s="455"/>
      <c r="LFD2" s="455"/>
      <c r="LFE2" s="455"/>
      <c r="LFF2" s="455"/>
      <c r="LFG2" s="455"/>
      <c r="LFH2" s="455"/>
      <c r="LFI2" s="455"/>
      <c r="LFJ2" s="455"/>
      <c r="LFK2" s="455"/>
      <c r="LFL2" s="455"/>
      <c r="LFM2" s="455"/>
      <c r="LFN2" s="455"/>
      <c r="LFO2" s="455"/>
      <c r="LFP2" s="455"/>
      <c r="LFQ2" s="455"/>
      <c r="LFR2" s="455"/>
      <c r="LFS2" s="455"/>
      <c r="LFT2" s="455"/>
      <c r="LFU2" s="455"/>
      <c r="LFV2" s="455"/>
      <c r="LFW2" s="455"/>
      <c r="LFX2" s="455"/>
      <c r="LFY2" s="455"/>
      <c r="LFZ2" s="455"/>
      <c r="LGA2" s="455"/>
      <c r="LGB2" s="455"/>
      <c r="LGC2" s="455"/>
      <c r="LGD2" s="455"/>
      <c r="LGE2" s="455"/>
      <c r="LGF2" s="455"/>
      <c r="LGG2" s="455"/>
      <c r="LGH2" s="455"/>
      <c r="LGI2" s="455"/>
      <c r="LGJ2" s="455"/>
      <c r="LGK2" s="455"/>
      <c r="LGL2" s="455"/>
      <c r="LGM2" s="455"/>
      <c r="LGN2" s="455"/>
      <c r="LGO2" s="455"/>
      <c r="LGP2" s="455"/>
      <c r="LGQ2" s="455"/>
      <c r="LGR2" s="455"/>
      <c r="LGS2" s="455"/>
      <c r="LGT2" s="455"/>
      <c r="LGU2" s="455"/>
      <c r="LGV2" s="455"/>
      <c r="LGW2" s="455"/>
      <c r="LGX2" s="455"/>
      <c r="LGY2" s="455"/>
      <c r="LGZ2" s="455"/>
      <c r="LHA2" s="455"/>
      <c r="LHB2" s="455"/>
      <c r="LHC2" s="455"/>
      <c r="LHD2" s="455"/>
      <c r="LHE2" s="455"/>
      <c r="LHF2" s="455"/>
      <c r="LHG2" s="455"/>
      <c r="LHH2" s="455"/>
      <c r="LHI2" s="455"/>
      <c r="LHJ2" s="455"/>
      <c r="LHK2" s="455"/>
      <c r="LHL2" s="455"/>
      <c r="LHM2" s="455"/>
      <c r="LHN2" s="455"/>
      <c r="LHO2" s="455"/>
      <c r="LHP2" s="455"/>
      <c r="LHQ2" s="455"/>
      <c r="LHR2" s="455"/>
      <c r="LHS2" s="455"/>
      <c r="LHT2" s="455"/>
      <c r="LHU2" s="455"/>
      <c r="LHV2" s="455"/>
      <c r="LHW2" s="455"/>
      <c r="LHX2" s="455"/>
      <c r="LHY2" s="455"/>
      <c r="LHZ2" s="455"/>
      <c r="LIA2" s="455"/>
      <c r="LIB2" s="455"/>
      <c r="LIC2" s="455"/>
      <c r="LID2" s="455"/>
      <c r="LIE2" s="455"/>
      <c r="LIF2" s="455"/>
      <c r="LIG2" s="455"/>
      <c r="LIH2" s="455"/>
      <c r="LII2" s="455"/>
      <c r="LIJ2" s="455"/>
      <c r="LIK2" s="455"/>
      <c r="LIL2" s="455"/>
      <c r="LIM2" s="455"/>
      <c r="LIN2" s="455"/>
      <c r="LIO2" s="455"/>
      <c r="LIP2" s="455"/>
      <c r="LIQ2" s="455"/>
      <c r="LIR2" s="455"/>
      <c r="LIS2" s="455"/>
      <c r="LIT2" s="455"/>
      <c r="LIU2" s="455"/>
      <c r="LIV2" s="455"/>
      <c r="LIW2" s="455"/>
      <c r="LIX2" s="455"/>
      <c r="LIY2" s="455"/>
      <c r="LIZ2" s="455"/>
      <c r="LJA2" s="455"/>
      <c r="LJB2" s="455"/>
      <c r="LJC2" s="455"/>
      <c r="LJD2" s="455"/>
      <c r="LJE2" s="455"/>
      <c r="LJF2" s="455"/>
      <c r="LJG2" s="455"/>
      <c r="LJH2" s="455"/>
      <c r="LJI2" s="455"/>
      <c r="LJJ2" s="455"/>
      <c r="LJK2" s="455"/>
      <c r="LJL2" s="455"/>
      <c r="LJM2" s="455"/>
      <c r="LJN2" s="455"/>
      <c r="LJO2" s="455"/>
      <c r="LJP2" s="455"/>
      <c r="LJQ2" s="455"/>
      <c r="LJR2" s="455"/>
      <c r="LJS2" s="455"/>
      <c r="LJT2" s="455"/>
      <c r="LJU2" s="455"/>
      <c r="LJV2" s="455"/>
      <c r="LJW2" s="455"/>
      <c r="LJX2" s="455"/>
      <c r="LJY2" s="455"/>
      <c r="LJZ2" s="455"/>
      <c r="LKA2" s="455"/>
      <c r="LKB2" s="455"/>
      <c r="LKC2" s="455"/>
      <c r="LKD2" s="455"/>
      <c r="LKE2" s="455"/>
      <c r="LKF2" s="455"/>
      <c r="LKG2" s="455"/>
      <c r="LKH2" s="455"/>
      <c r="LKI2" s="455"/>
      <c r="LKJ2" s="455"/>
      <c r="LKK2" s="455"/>
      <c r="LKL2" s="455"/>
      <c r="LKM2" s="455"/>
      <c r="LKN2" s="455"/>
      <c r="LKO2" s="455"/>
      <c r="LKP2" s="455"/>
      <c r="LKQ2" s="455"/>
      <c r="LKR2" s="455"/>
      <c r="LKS2" s="455"/>
      <c r="LKT2" s="455"/>
      <c r="LKU2" s="455"/>
      <c r="LKV2" s="455"/>
      <c r="LKW2" s="455"/>
      <c r="LKX2" s="455"/>
      <c r="LKY2" s="455"/>
      <c r="LKZ2" s="455"/>
      <c r="LLA2" s="455"/>
      <c r="LLB2" s="455"/>
      <c r="LLC2" s="455"/>
      <c r="LLD2" s="455"/>
      <c r="LLE2" s="455"/>
      <c r="LLF2" s="455"/>
      <c r="LLG2" s="455"/>
      <c r="LLH2" s="455"/>
      <c r="LLI2" s="455"/>
      <c r="LLJ2" s="455"/>
      <c r="LLK2" s="455"/>
      <c r="LLL2" s="455"/>
      <c r="LLM2" s="455"/>
      <c r="LLN2" s="455"/>
      <c r="LLO2" s="455"/>
      <c r="LLP2" s="455"/>
      <c r="LLQ2" s="455"/>
      <c r="LLR2" s="455"/>
      <c r="LLS2" s="455"/>
      <c r="LLT2" s="455"/>
      <c r="LLU2" s="455"/>
      <c r="LLV2" s="455"/>
      <c r="LLW2" s="455"/>
      <c r="LLX2" s="455"/>
      <c r="LLY2" s="455"/>
      <c r="LLZ2" s="455"/>
      <c r="LMA2" s="455"/>
      <c r="LMB2" s="455"/>
      <c r="LMC2" s="455"/>
      <c r="LMD2" s="455"/>
      <c r="LME2" s="455"/>
      <c r="LMF2" s="455"/>
      <c r="LMG2" s="455"/>
      <c r="LMH2" s="455"/>
      <c r="LMI2" s="455"/>
      <c r="LMJ2" s="455"/>
      <c r="LMK2" s="455"/>
      <c r="LML2" s="455"/>
      <c r="LMM2" s="455"/>
      <c r="LMN2" s="455"/>
      <c r="LMO2" s="455"/>
      <c r="LMP2" s="455"/>
      <c r="LMQ2" s="455"/>
      <c r="LMR2" s="455"/>
      <c r="LMS2" s="455"/>
      <c r="LMT2" s="455"/>
      <c r="LMU2" s="455"/>
      <c r="LMV2" s="455"/>
      <c r="LMW2" s="455"/>
      <c r="LMX2" s="455"/>
      <c r="LMY2" s="455"/>
      <c r="LMZ2" s="455"/>
      <c r="LNA2" s="455"/>
      <c r="LNB2" s="455"/>
      <c r="LNC2" s="455"/>
      <c r="LND2" s="455"/>
      <c r="LNE2" s="455"/>
      <c r="LNF2" s="455"/>
      <c r="LNG2" s="455"/>
      <c r="LNH2" s="455"/>
      <c r="LNI2" s="455"/>
      <c r="LNJ2" s="455"/>
      <c r="LNK2" s="455"/>
      <c r="LNL2" s="455"/>
      <c r="LNM2" s="455"/>
      <c r="LNN2" s="455"/>
      <c r="LNO2" s="455"/>
      <c r="LNP2" s="455"/>
      <c r="LNQ2" s="455"/>
      <c r="LNR2" s="455"/>
      <c r="LNS2" s="455"/>
      <c r="LNT2" s="455"/>
      <c r="LNU2" s="455"/>
      <c r="LNV2" s="455"/>
      <c r="LNW2" s="455"/>
      <c r="LNX2" s="455"/>
      <c r="LNY2" s="455"/>
      <c r="LNZ2" s="455"/>
      <c r="LOA2" s="455"/>
      <c r="LOB2" s="455"/>
      <c r="LOC2" s="455"/>
      <c r="LOD2" s="455"/>
      <c r="LOE2" s="455"/>
      <c r="LOF2" s="455"/>
      <c r="LOG2" s="455"/>
      <c r="LOH2" s="455"/>
      <c r="LOI2" s="455"/>
      <c r="LOJ2" s="455"/>
      <c r="LOK2" s="455"/>
      <c r="LOL2" s="455"/>
      <c r="LOM2" s="455"/>
      <c r="LON2" s="455"/>
      <c r="LOO2" s="455"/>
      <c r="LOP2" s="455"/>
      <c r="LOQ2" s="455"/>
      <c r="LOR2" s="455"/>
      <c r="LOS2" s="455"/>
      <c r="LOT2" s="455"/>
      <c r="LOU2" s="455"/>
      <c r="LOV2" s="455"/>
      <c r="LOW2" s="455"/>
      <c r="LOX2" s="455"/>
      <c r="LOY2" s="455"/>
      <c r="LOZ2" s="455"/>
      <c r="LPA2" s="455"/>
      <c r="LPB2" s="455"/>
      <c r="LPC2" s="455"/>
      <c r="LPD2" s="455"/>
      <c r="LPE2" s="455"/>
      <c r="LPF2" s="455"/>
      <c r="LPG2" s="455"/>
      <c r="LPH2" s="455"/>
      <c r="LPI2" s="455"/>
      <c r="LPJ2" s="455"/>
      <c r="LPK2" s="455"/>
      <c r="LPL2" s="455"/>
      <c r="LPM2" s="455"/>
      <c r="LPN2" s="455"/>
      <c r="LPO2" s="455"/>
      <c r="LPP2" s="455"/>
      <c r="LPQ2" s="455"/>
      <c r="LPR2" s="455"/>
      <c r="LPS2" s="455"/>
      <c r="LPT2" s="455"/>
      <c r="LPU2" s="455"/>
      <c r="LPV2" s="455"/>
      <c r="LPW2" s="455"/>
      <c r="LPX2" s="455"/>
      <c r="LPY2" s="455"/>
      <c r="LPZ2" s="455"/>
      <c r="LQA2" s="455"/>
      <c r="LQB2" s="455"/>
      <c r="LQC2" s="455"/>
      <c r="LQD2" s="455"/>
      <c r="LQE2" s="455"/>
      <c r="LQF2" s="455"/>
      <c r="LQG2" s="455"/>
      <c r="LQH2" s="455"/>
      <c r="LQI2" s="455"/>
      <c r="LQJ2" s="455"/>
      <c r="LQK2" s="455"/>
      <c r="LQL2" s="455"/>
      <c r="LQM2" s="455"/>
      <c r="LQN2" s="455"/>
      <c r="LQO2" s="455"/>
      <c r="LQP2" s="455"/>
      <c r="LQQ2" s="455"/>
      <c r="LQR2" s="455"/>
      <c r="LQS2" s="455"/>
      <c r="LQT2" s="455"/>
      <c r="LQU2" s="455"/>
      <c r="LQV2" s="455"/>
      <c r="LQW2" s="455"/>
      <c r="LQX2" s="455"/>
      <c r="LQY2" s="455"/>
      <c r="LQZ2" s="455"/>
      <c r="LRA2" s="455"/>
      <c r="LRB2" s="455"/>
      <c r="LRC2" s="455"/>
      <c r="LRD2" s="455"/>
      <c r="LRE2" s="455"/>
      <c r="LRF2" s="455"/>
      <c r="LRG2" s="455"/>
      <c r="LRH2" s="455"/>
      <c r="LRI2" s="455"/>
      <c r="LRJ2" s="455"/>
      <c r="LRK2" s="455"/>
      <c r="LRL2" s="455"/>
      <c r="LRM2" s="455"/>
      <c r="LRN2" s="455"/>
      <c r="LRO2" s="455"/>
      <c r="LRP2" s="455"/>
      <c r="LRQ2" s="455"/>
      <c r="LRR2" s="455"/>
      <c r="LRS2" s="455"/>
      <c r="LRT2" s="455"/>
      <c r="LRU2" s="455"/>
      <c r="LRV2" s="455"/>
      <c r="LRW2" s="455"/>
      <c r="LRX2" s="455"/>
      <c r="LRY2" s="455"/>
      <c r="LRZ2" s="455"/>
      <c r="LSA2" s="455"/>
      <c r="LSB2" s="455"/>
      <c r="LSC2" s="455"/>
      <c r="LSD2" s="455"/>
      <c r="LSE2" s="455"/>
      <c r="LSF2" s="455"/>
      <c r="LSG2" s="455"/>
      <c r="LSH2" s="455"/>
      <c r="LSI2" s="455"/>
      <c r="LSJ2" s="455"/>
      <c r="LSK2" s="455"/>
      <c r="LSL2" s="455"/>
      <c r="LSM2" s="455"/>
      <c r="LSN2" s="455"/>
      <c r="LSO2" s="455"/>
      <c r="LSP2" s="455"/>
      <c r="LSQ2" s="455"/>
      <c r="LSR2" s="455"/>
      <c r="LSS2" s="455"/>
      <c r="LST2" s="455"/>
      <c r="LSU2" s="455"/>
      <c r="LSV2" s="455"/>
      <c r="LSW2" s="455"/>
      <c r="LSX2" s="455"/>
      <c r="LSY2" s="455"/>
      <c r="LSZ2" s="455"/>
      <c r="LTA2" s="455"/>
      <c r="LTB2" s="455"/>
      <c r="LTC2" s="455"/>
      <c r="LTD2" s="455"/>
      <c r="LTE2" s="455"/>
      <c r="LTF2" s="455"/>
      <c r="LTG2" s="455"/>
      <c r="LTH2" s="455"/>
      <c r="LTI2" s="455"/>
      <c r="LTJ2" s="455"/>
      <c r="LTK2" s="455"/>
      <c r="LTL2" s="455"/>
      <c r="LTM2" s="455"/>
      <c r="LTN2" s="455"/>
      <c r="LTO2" s="455"/>
      <c r="LTP2" s="455"/>
      <c r="LTQ2" s="455"/>
      <c r="LTR2" s="455"/>
      <c r="LTS2" s="455"/>
      <c r="LTT2" s="455"/>
      <c r="LTU2" s="455"/>
      <c r="LTV2" s="455"/>
      <c r="LTW2" s="455"/>
      <c r="LTX2" s="455"/>
      <c r="LTY2" s="455"/>
      <c r="LTZ2" s="455"/>
      <c r="LUA2" s="455"/>
      <c r="LUB2" s="455"/>
      <c r="LUC2" s="455"/>
      <c r="LUD2" s="455"/>
      <c r="LUE2" s="455"/>
      <c r="LUF2" s="455"/>
      <c r="LUG2" s="455"/>
      <c r="LUH2" s="455"/>
      <c r="LUI2" s="455"/>
      <c r="LUJ2" s="455"/>
      <c r="LUK2" s="455"/>
      <c r="LUL2" s="455"/>
      <c r="LUM2" s="455"/>
      <c r="LUN2" s="455"/>
      <c r="LUO2" s="455"/>
      <c r="LUP2" s="455"/>
      <c r="LUQ2" s="455"/>
      <c r="LUR2" s="455"/>
      <c r="LUS2" s="455"/>
      <c r="LUT2" s="455"/>
      <c r="LUU2" s="455"/>
      <c r="LUV2" s="455"/>
      <c r="LUW2" s="455"/>
      <c r="LUX2" s="455"/>
      <c r="LUY2" s="455"/>
      <c r="LUZ2" s="455"/>
      <c r="LVA2" s="455"/>
      <c r="LVB2" s="455"/>
      <c r="LVC2" s="455"/>
      <c r="LVD2" s="455"/>
      <c r="LVE2" s="455"/>
      <c r="LVF2" s="455"/>
      <c r="LVG2" s="455"/>
      <c r="LVH2" s="455"/>
      <c r="LVI2" s="455"/>
      <c r="LVJ2" s="455"/>
      <c r="LVK2" s="455"/>
      <c r="LVL2" s="455"/>
      <c r="LVM2" s="455"/>
      <c r="LVN2" s="455"/>
      <c r="LVO2" s="455"/>
      <c r="LVP2" s="455"/>
      <c r="LVQ2" s="455"/>
      <c r="LVR2" s="455"/>
      <c r="LVS2" s="455"/>
      <c r="LVT2" s="455"/>
      <c r="LVU2" s="455"/>
      <c r="LVV2" s="455"/>
      <c r="LVW2" s="455"/>
      <c r="LVX2" s="455"/>
      <c r="LVY2" s="455"/>
      <c r="LVZ2" s="455"/>
      <c r="LWA2" s="455"/>
      <c r="LWB2" s="455"/>
      <c r="LWC2" s="455"/>
      <c r="LWD2" s="455"/>
      <c r="LWE2" s="455"/>
      <c r="LWF2" s="455"/>
      <c r="LWG2" s="455"/>
      <c r="LWH2" s="455"/>
      <c r="LWI2" s="455"/>
      <c r="LWJ2" s="455"/>
      <c r="LWK2" s="455"/>
      <c r="LWL2" s="455"/>
      <c r="LWM2" s="455"/>
      <c r="LWN2" s="455"/>
      <c r="LWO2" s="455"/>
      <c r="LWP2" s="455"/>
      <c r="LWQ2" s="455"/>
      <c r="LWR2" s="455"/>
      <c r="LWS2" s="455"/>
      <c r="LWT2" s="455"/>
      <c r="LWU2" s="455"/>
      <c r="LWV2" s="455"/>
      <c r="LWW2" s="455"/>
      <c r="LWX2" s="455"/>
      <c r="LWY2" s="455"/>
      <c r="LWZ2" s="455"/>
      <c r="LXA2" s="455"/>
      <c r="LXB2" s="455"/>
      <c r="LXC2" s="455"/>
      <c r="LXD2" s="455"/>
      <c r="LXE2" s="455"/>
      <c r="LXF2" s="455"/>
      <c r="LXG2" s="455"/>
      <c r="LXH2" s="455"/>
      <c r="LXI2" s="455"/>
      <c r="LXJ2" s="455"/>
      <c r="LXK2" s="455"/>
      <c r="LXL2" s="455"/>
      <c r="LXM2" s="455"/>
      <c r="LXN2" s="455"/>
      <c r="LXO2" s="455"/>
      <c r="LXP2" s="455"/>
      <c r="LXQ2" s="455"/>
      <c r="LXR2" s="455"/>
      <c r="LXS2" s="455"/>
      <c r="LXT2" s="455"/>
      <c r="LXU2" s="455"/>
      <c r="LXV2" s="455"/>
      <c r="LXW2" s="455"/>
      <c r="LXX2" s="455"/>
      <c r="LXY2" s="455"/>
      <c r="LXZ2" s="455"/>
      <c r="LYA2" s="455"/>
      <c r="LYB2" s="455"/>
      <c r="LYC2" s="455"/>
      <c r="LYD2" s="455"/>
      <c r="LYE2" s="455"/>
      <c r="LYF2" s="455"/>
      <c r="LYG2" s="455"/>
      <c r="LYH2" s="455"/>
      <c r="LYI2" s="455"/>
      <c r="LYJ2" s="455"/>
      <c r="LYK2" s="455"/>
      <c r="LYL2" s="455"/>
      <c r="LYM2" s="455"/>
      <c r="LYN2" s="455"/>
      <c r="LYO2" s="455"/>
      <c r="LYP2" s="455"/>
      <c r="LYQ2" s="455"/>
      <c r="LYR2" s="455"/>
      <c r="LYS2" s="455"/>
      <c r="LYT2" s="455"/>
      <c r="LYU2" s="455"/>
      <c r="LYV2" s="455"/>
      <c r="LYW2" s="455"/>
      <c r="LYX2" s="455"/>
      <c r="LYY2" s="455"/>
      <c r="LYZ2" s="455"/>
      <c r="LZA2" s="455"/>
      <c r="LZB2" s="455"/>
      <c r="LZC2" s="455"/>
      <c r="LZD2" s="455"/>
      <c r="LZE2" s="455"/>
      <c r="LZF2" s="455"/>
      <c r="LZG2" s="455"/>
      <c r="LZH2" s="455"/>
      <c r="LZI2" s="455"/>
      <c r="LZJ2" s="455"/>
      <c r="LZK2" s="455"/>
      <c r="LZL2" s="455"/>
      <c r="LZM2" s="455"/>
      <c r="LZN2" s="455"/>
      <c r="LZO2" s="455"/>
      <c r="LZP2" s="455"/>
      <c r="LZQ2" s="455"/>
      <c r="LZR2" s="455"/>
      <c r="LZS2" s="455"/>
      <c r="LZT2" s="455"/>
      <c r="LZU2" s="455"/>
      <c r="LZV2" s="455"/>
      <c r="LZW2" s="455"/>
      <c r="LZX2" s="455"/>
      <c r="LZY2" s="455"/>
      <c r="LZZ2" s="455"/>
      <c r="MAA2" s="455"/>
      <c r="MAB2" s="455"/>
      <c r="MAC2" s="455"/>
      <c r="MAD2" s="455"/>
      <c r="MAE2" s="455"/>
      <c r="MAF2" s="455"/>
      <c r="MAG2" s="455"/>
      <c r="MAH2" s="455"/>
      <c r="MAI2" s="455"/>
      <c r="MAJ2" s="455"/>
      <c r="MAK2" s="455"/>
      <c r="MAL2" s="455"/>
      <c r="MAM2" s="455"/>
      <c r="MAN2" s="455"/>
      <c r="MAO2" s="455"/>
      <c r="MAP2" s="455"/>
      <c r="MAQ2" s="455"/>
      <c r="MAR2" s="455"/>
      <c r="MAS2" s="455"/>
      <c r="MAT2" s="455"/>
      <c r="MAU2" s="455"/>
      <c r="MAV2" s="455"/>
      <c r="MAW2" s="455"/>
      <c r="MAX2" s="455"/>
      <c r="MAY2" s="455"/>
      <c r="MAZ2" s="455"/>
      <c r="MBA2" s="455"/>
      <c r="MBB2" s="455"/>
      <c r="MBC2" s="455"/>
      <c r="MBD2" s="455"/>
      <c r="MBE2" s="455"/>
      <c r="MBF2" s="455"/>
      <c r="MBG2" s="455"/>
      <c r="MBH2" s="455"/>
      <c r="MBI2" s="455"/>
      <c r="MBJ2" s="455"/>
      <c r="MBK2" s="455"/>
      <c r="MBL2" s="455"/>
      <c r="MBM2" s="455"/>
      <c r="MBN2" s="455"/>
      <c r="MBO2" s="455"/>
      <c r="MBP2" s="455"/>
      <c r="MBQ2" s="455"/>
      <c r="MBR2" s="455"/>
      <c r="MBS2" s="455"/>
      <c r="MBT2" s="455"/>
      <c r="MBU2" s="455"/>
      <c r="MBV2" s="455"/>
      <c r="MBW2" s="455"/>
      <c r="MBX2" s="455"/>
      <c r="MBY2" s="455"/>
      <c r="MBZ2" s="455"/>
      <c r="MCA2" s="455"/>
      <c r="MCB2" s="455"/>
      <c r="MCC2" s="455"/>
      <c r="MCD2" s="455"/>
      <c r="MCE2" s="455"/>
      <c r="MCF2" s="455"/>
      <c r="MCG2" s="455"/>
      <c r="MCH2" s="455"/>
      <c r="MCI2" s="455"/>
      <c r="MCJ2" s="455"/>
      <c r="MCK2" s="455"/>
      <c r="MCL2" s="455"/>
      <c r="MCM2" s="455"/>
      <c r="MCN2" s="455"/>
      <c r="MCO2" s="455"/>
      <c r="MCP2" s="455"/>
      <c r="MCQ2" s="455"/>
      <c r="MCR2" s="455"/>
      <c r="MCS2" s="455"/>
      <c r="MCT2" s="455"/>
      <c r="MCU2" s="455"/>
      <c r="MCV2" s="455"/>
      <c r="MCW2" s="455"/>
      <c r="MCX2" s="455"/>
      <c r="MCY2" s="455"/>
      <c r="MCZ2" s="455"/>
      <c r="MDA2" s="455"/>
      <c r="MDB2" s="455"/>
      <c r="MDC2" s="455"/>
      <c r="MDD2" s="455"/>
      <c r="MDE2" s="455"/>
      <c r="MDF2" s="455"/>
      <c r="MDG2" s="455"/>
      <c r="MDH2" s="455"/>
      <c r="MDI2" s="455"/>
      <c r="MDJ2" s="455"/>
      <c r="MDK2" s="455"/>
      <c r="MDL2" s="455"/>
      <c r="MDM2" s="455"/>
      <c r="MDN2" s="455"/>
      <c r="MDO2" s="455"/>
      <c r="MDP2" s="455"/>
      <c r="MDQ2" s="455"/>
      <c r="MDR2" s="455"/>
      <c r="MDS2" s="455"/>
      <c r="MDT2" s="455"/>
      <c r="MDU2" s="455"/>
      <c r="MDV2" s="455"/>
      <c r="MDW2" s="455"/>
      <c r="MDX2" s="455"/>
      <c r="MDY2" s="455"/>
      <c r="MDZ2" s="455"/>
      <c r="MEA2" s="455"/>
      <c r="MEB2" s="455"/>
      <c r="MEC2" s="455"/>
      <c r="MED2" s="455"/>
      <c r="MEE2" s="455"/>
      <c r="MEF2" s="455"/>
      <c r="MEG2" s="455"/>
      <c r="MEH2" s="455"/>
      <c r="MEI2" s="455"/>
      <c r="MEJ2" s="455"/>
      <c r="MEK2" s="455"/>
      <c r="MEL2" s="455"/>
      <c r="MEM2" s="455"/>
      <c r="MEN2" s="455"/>
      <c r="MEO2" s="455"/>
      <c r="MEP2" s="455"/>
      <c r="MEQ2" s="455"/>
      <c r="MER2" s="455"/>
      <c r="MES2" s="455"/>
      <c r="MET2" s="455"/>
      <c r="MEU2" s="455"/>
      <c r="MEV2" s="455"/>
      <c r="MEW2" s="455"/>
      <c r="MEX2" s="455"/>
      <c r="MEY2" s="455"/>
      <c r="MEZ2" s="455"/>
      <c r="MFA2" s="455"/>
      <c r="MFB2" s="455"/>
      <c r="MFC2" s="455"/>
      <c r="MFD2" s="455"/>
      <c r="MFE2" s="455"/>
      <c r="MFF2" s="455"/>
      <c r="MFG2" s="455"/>
      <c r="MFH2" s="455"/>
      <c r="MFI2" s="455"/>
      <c r="MFJ2" s="455"/>
      <c r="MFK2" s="455"/>
      <c r="MFL2" s="455"/>
      <c r="MFM2" s="455"/>
      <c r="MFN2" s="455"/>
      <c r="MFO2" s="455"/>
      <c r="MFP2" s="455"/>
      <c r="MFQ2" s="455"/>
      <c r="MFR2" s="455"/>
      <c r="MFS2" s="455"/>
      <c r="MFT2" s="455"/>
      <c r="MFU2" s="455"/>
      <c r="MFV2" s="455"/>
      <c r="MFW2" s="455"/>
      <c r="MFX2" s="455"/>
      <c r="MFY2" s="455"/>
      <c r="MFZ2" s="455"/>
      <c r="MGA2" s="455"/>
      <c r="MGB2" s="455"/>
      <c r="MGC2" s="455"/>
      <c r="MGD2" s="455"/>
      <c r="MGE2" s="455"/>
      <c r="MGF2" s="455"/>
      <c r="MGG2" s="455"/>
      <c r="MGH2" s="455"/>
      <c r="MGI2" s="455"/>
      <c r="MGJ2" s="455"/>
      <c r="MGK2" s="455"/>
      <c r="MGL2" s="455"/>
      <c r="MGM2" s="455"/>
      <c r="MGN2" s="455"/>
      <c r="MGO2" s="455"/>
      <c r="MGP2" s="455"/>
      <c r="MGQ2" s="455"/>
      <c r="MGR2" s="455"/>
      <c r="MGS2" s="455"/>
      <c r="MGT2" s="455"/>
      <c r="MGU2" s="455"/>
      <c r="MGV2" s="455"/>
      <c r="MGW2" s="455"/>
      <c r="MGX2" s="455"/>
      <c r="MGY2" s="455"/>
      <c r="MGZ2" s="455"/>
      <c r="MHA2" s="455"/>
      <c r="MHB2" s="455"/>
      <c r="MHC2" s="455"/>
      <c r="MHD2" s="455"/>
      <c r="MHE2" s="455"/>
      <c r="MHF2" s="455"/>
      <c r="MHG2" s="455"/>
      <c r="MHH2" s="455"/>
      <c r="MHI2" s="455"/>
      <c r="MHJ2" s="455"/>
      <c r="MHK2" s="455"/>
      <c r="MHL2" s="455"/>
      <c r="MHM2" s="455"/>
      <c r="MHN2" s="455"/>
      <c r="MHO2" s="455"/>
      <c r="MHP2" s="455"/>
      <c r="MHQ2" s="455"/>
      <c r="MHR2" s="455"/>
      <c r="MHS2" s="455"/>
      <c r="MHT2" s="455"/>
      <c r="MHU2" s="455"/>
      <c r="MHV2" s="455"/>
      <c r="MHW2" s="455"/>
      <c r="MHX2" s="455"/>
      <c r="MHY2" s="455"/>
      <c r="MHZ2" s="455"/>
      <c r="MIA2" s="455"/>
      <c r="MIB2" s="455"/>
      <c r="MIC2" s="455"/>
      <c r="MID2" s="455"/>
      <c r="MIE2" s="455"/>
      <c r="MIF2" s="455"/>
      <c r="MIG2" s="455"/>
      <c r="MIH2" s="455"/>
      <c r="MII2" s="455"/>
      <c r="MIJ2" s="455"/>
      <c r="MIK2" s="455"/>
      <c r="MIL2" s="455"/>
      <c r="MIM2" s="455"/>
      <c r="MIN2" s="455"/>
      <c r="MIO2" s="455"/>
      <c r="MIP2" s="455"/>
      <c r="MIQ2" s="455"/>
      <c r="MIR2" s="455"/>
      <c r="MIS2" s="455"/>
      <c r="MIT2" s="455"/>
      <c r="MIU2" s="455"/>
      <c r="MIV2" s="455"/>
      <c r="MIW2" s="455"/>
      <c r="MIX2" s="455"/>
      <c r="MIY2" s="455"/>
      <c r="MIZ2" s="455"/>
      <c r="MJA2" s="455"/>
      <c r="MJB2" s="455"/>
      <c r="MJC2" s="455"/>
      <c r="MJD2" s="455"/>
      <c r="MJE2" s="455"/>
      <c r="MJF2" s="455"/>
      <c r="MJG2" s="455"/>
      <c r="MJH2" s="455"/>
      <c r="MJI2" s="455"/>
      <c r="MJJ2" s="455"/>
      <c r="MJK2" s="455"/>
      <c r="MJL2" s="455"/>
      <c r="MJM2" s="455"/>
      <c r="MJN2" s="455"/>
      <c r="MJO2" s="455"/>
      <c r="MJP2" s="455"/>
      <c r="MJQ2" s="455"/>
      <c r="MJR2" s="455"/>
      <c r="MJS2" s="455"/>
      <c r="MJT2" s="455"/>
      <c r="MJU2" s="455"/>
      <c r="MJV2" s="455"/>
      <c r="MJW2" s="455"/>
      <c r="MJX2" s="455"/>
      <c r="MJY2" s="455"/>
      <c r="MJZ2" s="455"/>
      <c r="MKA2" s="455"/>
      <c r="MKB2" s="455"/>
      <c r="MKC2" s="455"/>
      <c r="MKD2" s="455"/>
      <c r="MKE2" s="455"/>
      <c r="MKF2" s="455"/>
      <c r="MKG2" s="455"/>
      <c r="MKH2" s="455"/>
      <c r="MKI2" s="455"/>
      <c r="MKJ2" s="455"/>
      <c r="MKK2" s="455"/>
      <c r="MKL2" s="455"/>
      <c r="MKM2" s="455"/>
      <c r="MKN2" s="455"/>
      <c r="MKO2" s="455"/>
      <c r="MKP2" s="455"/>
      <c r="MKQ2" s="455"/>
      <c r="MKR2" s="455"/>
      <c r="MKS2" s="455"/>
      <c r="MKT2" s="455"/>
      <c r="MKU2" s="455"/>
      <c r="MKV2" s="455"/>
      <c r="MKW2" s="455"/>
      <c r="MKX2" s="455"/>
      <c r="MKY2" s="455"/>
      <c r="MKZ2" s="455"/>
      <c r="MLA2" s="455"/>
      <c r="MLB2" s="455"/>
      <c r="MLC2" s="455"/>
      <c r="MLD2" s="455"/>
      <c r="MLE2" s="455"/>
      <c r="MLF2" s="455"/>
      <c r="MLG2" s="455"/>
      <c r="MLH2" s="455"/>
      <c r="MLI2" s="455"/>
      <c r="MLJ2" s="455"/>
      <c r="MLK2" s="455"/>
      <c r="MLL2" s="455"/>
      <c r="MLM2" s="455"/>
      <c r="MLN2" s="455"/>
      <c r="MLO2" s="455"/>
      <c r="MLP2" s="455"/>
      <c r="MLQ2" s="455"/>
      <c r="MLR2" s="455"/>
      <c r="MLS2" s="455"/>
      <c r="MLT2" s="455"/>
      <c r="MLU2" s="455"/>
      <c r="MLV2" s="455"/>
      <c r="MLW2" s="455"/>
      <c r="MLX2" s="455"/>
      <c r="MLY2" s="455"/>
      <c r="MLZ2" s="455"/>
      <c r="MMA2" s="455"/>
      <c r="MMB2" s="455"/>
      <c r="MMC2" s="455"/>
      <c r="MMD2" s="455"/>
      <c r="MME2" s="455"/>
      <c r="MMF2" s="455"/>
      <c r="MMG2" s="455"/>
      <c r="MMH2" s="455"/>
      <c r="MMI2" s="455"/>
      <c r="MMJ2" s="455"/>
      <c r="MMK2" s="455"/>
      <c r="MML2" s="455"/>
      <c r="MMM2" s="455"/>
      <c r="MMN2" s="455"/>
      <c r="MMO2" s="455"/>
      <c r="MMP2" s="455"/>
      <c r="MMQ2" s="455"/>
      <c r="MMR2" s="455"/>
      <c r="MMS2" s="455"/>
      <c r="MMT2" s="455"/>
      <c r="MMU2" s="455"/>
      <c r="MMV2" s="455"/>
      <c r="MMW2" s="455"/>
      <c r="MMX2" s="455"/>
      <c r="MMY2" s="455"/>
      <c r="MMZ2" s="455"/>
      <c r="MNA2" s="455"/>
      <c r="MNB2" s="455"/>
      <c r="MNC2" s="455"/>
      <c r="MND2" s="455"/>
      <c r="MNE2" s="455"/>
      <c r="MNF2" s="455"/>
      <c r="MNG2" s="455"/>
      <c r="MNH2" s="455"/>
      <c r="MNI2" s="455"/>
      <c r="MNJ2" s="455"/>
      <c r="MNK2" s="455"/>
      <c r="MNL2" s="455"/>
      <c r="MNM2" s="455"/>
      <c r="MNN2" s="455"/>
      <c r="MNO2" s="455"/>
      <c r="MNP2" s="455"/>
      <c r="MNQ2" s="455"/>
      <c r="MNR2" s="455"/>
      <c r="MNS2" s="455"/>
      <c r="MNT2" s="455"/>
      <c r="MNU2" s="455"/>
      <c r="MNV2" s="455"/>
      <c r="MNW2" s="455"/>
      <c r="MNX2" s="455"/>
      <c r="MNY2" s="455"/>
      <c r="MNZ2" s="455"/>
      <c r="MOA2" s="455"/>
      <c r="MOB2" s="455"/>
      <c r="MOC2" s="455"/>
      <c r="MOD2" s="455"/>
      <c r="MOE2" s="455"/>
      <c r="MOF2" s="455"/>
      <c r="MOG2" s="455"/>
      <c r="MOH2" s="455"/>
      <c r="MOI2" s="455"/>
      <c r="MOJ2" s="455"/>
      <c r="MOK2" s="455"/>
      <c r="MOL2" s="455"/>
      <c r="MOM2" s="455"/>
      <c r="MON2" s="455"/>
      <c r="MOO2" s="455"/>
      <c r="MOP2" s="455"/>
      <c r="MOQ2" s="455"/>
      <c r="MOR2" s="455"/>
      <c r="MOS2" s="455"/>
      <c r="MOT2" s="455"/>
      <c r="MOU2" s="455"/>
      <c r="MOV2" s="455"/>
      <c r="MOW2" s="455"/>
      <c r="MOX2" s="455"/>
      <c r="MOY2" s="455"/>
      <c r="MOZ2" s="455"/>
      <c r="MPA2" s="455"/>
      <c r="MPB2" s="455"/>
      <c r="MPC2" s="455"/>
      <c r="MPD2" s="455"/>
      <c r="MPE2" s="455"/>
      <c r="MPF2" s="455"/>
      <c r="MPG2" s="455"/>
      <c r="MPH2" s="455"/>
      <c r="MPI2" s="455"/>
      <c r="MPJ2" s="455"/>
      <c r="MPK2" s="455"/>
      <c r="MPM2" s="455"/>
      <c r="MPN2" s="455"/>
      <c r="MPO2" s="455"/>
      <c r="MPP2" s="455"/>
      <c r="MPQ2" s="455"/>
      <c r="MPR2" s="455"/>
      <c r="MPS2" s="455"/>
      <c r="MPT2" s="455"/>
      <c r="MPU2" s="455"/>
      <c r="MPV2" s="455"/>
      <c r="MPW2" s="455"/>
      <c r="MPX2" s="455"/>
      <c r="MPY2" s="455"/>
      <c r="MPZ2" s="455"/>
      <c r="MQA2" s="455"/>
      <c r="MQB2" s="455"/>
      <c r="MQC2" s="455"/>
      <c r="MQD2" s="455"/>
      <c r="MQE2" s="455"/>
      <c r="MQF2" s="455"/>
      <c r="MQG2" s="455"/>
      <c r="MQH2" s="455"/>
      <c r="MQI2" s="455"/>
      <c r="MQJ2" s="455"/>
      <c r="MQK2" s="455"/>
      <c r="MQL2" s="455"/>
      <c r="MQM2" s="455"/>
      <c r="MQN2" s="455"/>
      <c r="MQO2" s="455"/>
      <c r="MQP2" s="455"/>
      <c r="MQQ2" s="455"/>
      <c r="MQR2" s="455"/>
      <c r="MQS2" s="455"/>
      <c r="MQT2" s="455"/>
      <c r="MQU2" s="455"/>
      <c r="MQV2" s="455"/>
      <c r="MQW2" s="455"/>
      <c r="MQX2" s="455"/>
      <c r="MQY2" s="455"/>
      <c r="MQZ2" s="455"/>
      <c r="MRA2" s="455"/>
      <c r="MRB2" s="455"/>
      <c r="MRC2" s="455"/>
      <c r="MRD2" s="455"/>
      <c r="MRE2" s="455"/>
      <c r="MRF2" s="455"/>
      <c r="MRG2" s="455"/>
      <c r="MRH2" s="455"/>
      <c r="MRI2" s="455"/>
      <c r="MRJ2" s="455"/>
      <c r="MRK2" s="455"/>
      <c r="MRL2" s="455"/>
      <c r="MRM2" s="455"/>
      <c r="MRN2" s="455"/>
      <c r="MRO2" s="455"/>
      <c r="MRP2" s="455"/>
      <c r="MRQ2" s="455"/>
      <c r="MRR2" s="455"/>
      <c r="MRS2" s="455"/>
      <c r="MRT2" s="455"/>
      <c r="MRU2" s="455"/>
      <c r="MRV2" s="455"/>
      <c r="MRW2" s="455"/>
      <c r="MRX2" s="455"/>
      <c r="MRY2" s="455"/>
      <c r="MRZ2" s="455"/>
      <c r="MSA2" s="455"/>
      <c r="MSB2" s="455"/>
      <c r="MSC2" s="455"/>
      <c r="MSD2" s="455"/>
      <c r="MSE2" s="455"/>
      <c r="MSF2" s="455"/>
      <c r="MSG2" s="455"/>
      <c r="MSH2" s="455"/>
      <c r="MSI2" s="455"/>
      <c r="MSJ2" s="455"/>
      <c r="MSK2" s="455"/>
      <c r="MSL2" s="455"/>
      <c r="MSM2" s="455"/>
      <c r="MSN2" s="455"/>
      <c r="MSO2" s="455"/>
      <c r="MSP2" s="455"/>
      <c r="MSQ2" s="455"/>
      <c r="MSR2" s="455"/>
      <c r="MSS2" s="455"/>
      <c r="MST2" s="455"/>
      <c r="MSU2" s="455"/>
      <c r="MSV2" s="455"/>
      <c r="MSW2" s="455"/>
      <c r="MSX2" s="455"/>
      <c r="MSY2" s="455"/>
      <c r="MSZ2" s="455"/>
      <c r="MTA2" s="455"/>
      <c r="MTB2" s="455"/>
      <c r="MTC2" s="455"/>
      <c r="MTD2" s="455"/>
      <c r="MTE2" s="455"/>
      <c r="MTF2" s="455"/>
      <c r="MTG2" s="455"/>
      <c r="MTH2" s="455"/>
      <c r="MTI2" s="455"/>
      <c r="MTJ2" s="455"/>
      <c r="MTK2" s="455"/>
      <c r="MTL2" s="455"/>
      <c r="MTM2" s="455"/>
      <c r="MTN2" s="455"/>
      <c r="MTO2" s="455"/>
      <c r="MTP2" s="455"/>
      <c r="MTQ2" s="455"/>
      <c r="MTR2" s="455"/>
      <c r="MTS2" s="455"/>
      <c r="MTT2" s="455"/>
      <c r="MTU2" s="455"/>
      <c r="MTV2" s="455"/>
      <c r="MTW2" s="455"/>
      <c r="MTX2" s="455"/>
      <c r="MTY2" s="455"/>
      <c r="MTZ2" s="455"/>
      <c r="MUA2" s="455"/>
      <c r="MUB2" s="455"/>
      <c r="MUC2" s="455"/>
      <c r="MUD2" s="455"/>
      <c r="MUE2" s="455"/>
      <c r="MUF2" s="455"/>
      <c r="MUG2" s="455"/>
      <c r="MUH2" s="455"/>
      <c r="MUI2" s="455"/>
      <c r="MUJ2" s="455"/>
      <c r="MUK2" s="455"/>
      <c r="MUL2" s="455"/>
      <c r="MUM2" s="455"/>
      <c r="MUN2" s="455"/>
      <c r="MUO2" s="455"/>
      <c r="MUP2" s="455"/>
      <c r="MUQ2" s="455"/>
      <c r="MUR2" s="455"/>
      <c r="MUS2" s="455"/>
      <c r="MUT2" s="455"/>
      <c r="MUU2" s="455"/>
      <c r="MUV2" s="455"/>
      <c r="MUW2" s="455"/>
      <c r="MUX2" s="455"/>
      <c r="MUY2" s="455"/>
      <c r="MUZ2" s="455"/>
      <c r="MVA2" s="455"/>
      <c r="MVB2" s="455"/>
      <c r="MVC2" s="455"/>
      <c r="MVD2" s="455"/>
      <c r="MVE2" s="455"/>
      <c r="MVF2" s="455"/>
      <c r="MVG2" s="455"/>
      <c r="MVH2" s="455"/>
      <c r="MVI2" s="455"/>
      <c r="MVJ2" s="455"/>
      <c r="MVK2" s="455"/>
      <c r="MVL2" s="455"/>
      <c r="MVM2" s="455"/>
      <c r="MVN2" s="455"/>
      <c r="MVO2" s="455"/>
      <c r="MVP2" s="455"/>
      <c r="MVQ2" s="455"/>
      <c r="MVR2" s="455"/>
      <c r="MVS2" s="455"/>
      <c r="MVT2" s="455"/>
      <c r="MVU2" s="455"/>
      <c r="MVV2" s="455"/>
      <c r="MVW2" s="455"/>
      <c r="MVX2" s="455"/>
      <c r="MVY2" s="455"/>
      <c r="MVZ2" s="455"/>
      <c r="MWA2" s="455"/>
      <c r="MWB2" s="455"/>
      <c r="MWC2" s="455"/>
      <c r="MWD2" s="455"/>
      <c r="MWE2" s="455"/>
      <c r="MWF2" s="455"/>
      <c r="MWG2" s="455"/>
      <c r="MWH2" s="455"/>
      <c r="MWI2" s="455"/>
      <c r="MWJ2" s="455"/>
      <c r="MWK2" s="455"/>
      <c r="MWL2" s="455"/>
      <c r="MWM2" s="455"/>
      <c r="MWN2" s="455"/>
      <c r="MWO2" s="455"/>
      <c r="MWP2" s="455"/>
      <c r="MWQ2" s="455"/>
      <c r="MWR2" s="455"/>
      <c r="MWS2" s="455"/>
      <c r="MWT2" s="455"/>
      <c r="MWU2" s="455"/>
      <c r="MWV2" s="455"/>
      <c r="MWW2" s="455"/>
      <c r="MWX2" s="455"/>
      <c r="MWY2" s="455"/>
      <c r="MWZ2" s="455"/>
      <c r="MXA2" s="455"/>
      <c r="MXB2" s="455"/>
      <c r="MXC2" s="455"/>
      <c r="MXD2" s="455"/>
      <c r="MXE2" s="455"/>
      <c r="MXF2" s="455"/>
      <c r="MXG2" s="455"/>
      <c r="MXH2" s="455"/>
      <c r="MXI2" s="455"/>
      <c r="MXJ2" s="455"/>
      <c r="MXK2" s="455"/>
      <c r="MXL2" s="455"/>
      <c r="MXM2" s="455"/>
      <c r="MXN2" s="455"/>
      <c r="MXO2" s="455"/>
      <c r="MXP2" s="455"/>
      <c r="MXQ2" s="455"/>
      <c r="MXR2" s="455"/>
      <c r="MXS2" s="455"/>
      <c r="MXT2" s="455"/>
      <c r="MXU2" s="455"/>
      <c r="MXV2" s="455"/>
      <c r="MXW2" s="455"/>
      <c r="MXX2" s="455"/>
      <c r="MXY2" s="455"/>
      <c r="MXZ2" s="455"/>
      <c r="MYA2" s="455"/>
      <c r="MYB2" s="455"/>
      <c r="MYC2" s="455"/>
      <c r="MYD2" s="455"/>
      <c r="MYE2" s="455"/>
      <c r="MYF2" s="455"/>
      <c r="MYG2" s="455"/>
      <c r="MYH2" s="455"/>
      <c r="MYI2" s="455"/>
      <c r="MYJ2" s="455"/>
      <c r="MYK2" s="455"/>
      <c r="MYL2" s="455"/>
      <c r="MYM2" s="455"/>
      <c r="MYN2" s="455"/>
      <c r="MYO2" s="455"/>
      <c r="MYP2" s="455"/>
      <c r="MYQ2" s="455"/>
      <c r="MYR2" s="455"/>
      <c r="MYS2" s="455"/>
      <c r="MYT2" s="455"/>
      <c r="MYU2" s="455"/>
      <c r="MYV2" s="455"/>
      <c r="MYW2" s="455"/>
      <c r="MYX2" s="455"/>
      <c r="MYY2" s="455"/>
      <c r="MYZ2" s="455"/>
      <c r="MZA2" s="455"/>
      <c r="MZB2" s="455"/>
      <c r="MZC2" s="455"/>
      <c r="MZD2" s="455"/>
      <c r="MZE2" s="455"/>
      <c r="MZF2" s="455"/>
      <c r="MZG2" s="455"/>
      <c r="MZH2" s="455"/>
      <c r="MZI2" s="455"/>
      <c r="MZJ2" s="455"/>
      <c r="MZK2" s="455"/>
      <c r="MZL2" s="455"/>
      <c r="MZM2" s="455"/>
      <c r="MZN2" s="455"/>
      <c r="MZO2" s="455"/>
      <c r="MZP2" s="455"/>
      <c r="MZQ2" s="455"/>
      <c r="MZR2" s="455"/>
      <c r="MZS2" s="455"/>
      <c r="MZT2" s="455"/>
      <c r="MZU2" s="455"/>
      <c r="MZV2" s="455"/>
      <c r="MZW2" s="455"/>
      <c r="MZX2" s="455"/>
      <c r="MZY2" s="455"/>
      <c r="MZZ2" s="455"/>
      <c r="NAA2" s="455"/>
      <c r="NAB2" s="455"/>
      <c r="NAC2" s="455"/>
      <c r="NAD2" s="455"/>
      <c r="NAE2" s="455"/>
      <c r="NAF2" s="455"/>
      <c r="NAG2" s="455"/>
      <c r="NAH2" s="455"/>
      <c r="NAI2" s="455"/>
      <c r="NAJ2" s="455"/>
      <c r="NAK2" s="455"/>
      <c r="NAL2" s="455"/>
      <c r="NAM2" s="455"/>
      <c r="NAN2" s="455"/>
      <c r="NAO2" s="455"/>
      <c r="NAP2" s="455"/>
      <c r="NAQ2" s="455"/>
      <c r="NAR2" s="455"/>
      <c r="NAS2" s="455"/>
      <c r="NAT2" s="455"/>
      <c r="NAU2" s="455"/>
      <c r="NAV2" s="455"/>
      <c r="NAW2" s="455"/>
      <c r="NAX2" s="455"/>
      <c r="NAY2" s="455"/>
      <c r="NAZ2" s="455"/>
      <c r="NBA2" s="455"/>
      <c r="NBB2" s="455"/>
      <c r="NBC2" s="455"/>
      <c r="NBD2" s="455"/>
      <c r="NBE2" s="455"/>
      <c r="NBF2" s="455"/>
      <c r="NBG2" s="455"/>
      <c r="NBH2" s="455"/>
      <c r="NBI2" s="455"/>
      <c r="NBJ2" s="455"/>
      <c r="NBK2" s="455"/>
      <c r="NBL2" s="455"/>
      <c r="NBM2" s="455"/>
      <c r="NBN2" s="455"/>
      <c r="NBO2" s="455"/>
      <c r="NBP2" s="455"/>
      <c r="NBQ2" s="455"/>
      <c r="NBR2" s="455"/>
      <c r="NBS2" s="455"/>
      <c r="NBT2" s="455"/>
      <c r="NBU2" s="455"/>
      <c r="NBV2" s="455"/>
      <c r="NBW2" s="455"/>
      <c r="NBX2" s="455"/>
      <c r="NBY2" s="455"/>
      <c r="NBZ2" s="455"/>
      <c r="NCA2" s="455"/>
      <c r="NCB2" s="455"/>
      <c r="NCC2" s="455"/>
      <c r="NCD2" s="455"/>
      <c r="NCE2" s="455"/>
      <c r="NCF2" s="455"/>
      <c r="NCG2" s="455"/>
      <c r="NCH2" s="455"/>
      <c r="NCI2" s="455"/>
      <c r="NCJ2" s="455"/>
      <c r="NCK2" s="455"/>
      <c r="NCL2" s="455"/>
      <c r="NCM2" s="455"/>
      <c r="NCN2" s="455"/>
      <c r="NCO2" s="455"/>
      <c r="NCP2" s="455"/>
      <c r="NCQ2" s="455"/>
      <c r="NCR2" s="455"/>
      <c r="NCS2" s="455"/>
      <c r="NCT2" s="455"/>
      <c r="NCU2" s="455"/>
      <c r="NCV2" s="455"/>
      <c r="NCW2" s="455"/>
      <c r="NCX2" s="455"/>
      <c r="NCY2" s="455"/>
      <c r="NCZ2" s="455"/>
      <c r="NDA2" s="455"/>
      <c r="NDB2" s="455"/>
      <c r="NDC2" s="455"/>
      <c r="NDD2" s="455"/>
      <c r="NDE2" s="455"/>
      <c r="NDF2" s="455"/>
      <c r="NDG2" s="455"/>
      <c r="NDH2" s="455"/>
      <c r="NDI2" s="455"/>
      <c r="NDJ2" s="455"/>
      <c r="NDK2" s="455"/>
      <c r="NDL2" s="455"/>
      <c r="NDM2" s="455"/>
      <c r="NDN2" s="455"/>
      <c r="NDO2" s="455"/>
      <c r="NDP2" s="455"/>
      <c r="NDQ2" s="455"/>
      <c r="NDR2" s="455"/>
      <c r="NDS2" s="455"/>
      <c r="NDT2" s="455"/>
      <c r="NDU2" s="455"/>
      <c r="NDV2" s="455"/>
      <c r="NDW2" s="455"/>
      <c r="NDX2" s="455"/>
      <c r="NDY2" s="455"/>
      <c r="NDZ2" s="455"/>
      <c r="NEA2" s="455"/>
      <c r="NEB2" s="455"/>
      <c r="NEC2" s="455"/>
      <c r="NED2" s="455"/>
      <c r="NEE2" s="455"/>
      <c r="NEF2" s="455"/>
      <c r="NEG2" s="455"/>
      <c r="NEH2" s="455"/>
      <c r="NEI2" s="455"/>
      <c r="NEJ2" s="455"/>
      <c r="NEK2" s="455"/>
      <c r="NEL2" s="455"/>
      <c r="NEM2" s="455"/>
      <c r="NEN2" s="455"/>
      <c r="NEO2" s="455"/>
      <c r="NEP2" s="455"/>
      <c r="NEQ2" s="455"/>
      <c r="NER2" s="455"/>
      <c r="NES2" s="455"/>
      <c r="NET2" s="455"/>
      <c r="NEU2" s="455"/>
      <c r="NEV2" s="455"/>
      <c r="NEW2" s="455"/>
      <c r="NEX2" s="455"/>
      <c r="NEY2" s="455"/>
      <c r="NEZ2" s="455"/>
      <c r="NFA2" s="455"/>
      <c r="NFB2" s="455"/>
      <c r="NFC2" s="455"/>
      <c r="NFD2" s="455"/>
      <c r="NFE2" s="455"/>
      <c r="NFF2" s="455"/>
      <c r="NFG2" s="455"/>
      <c r="NFH2" s="455"/>
      <c r="NFI2" s="455"/>
      <c r="NFJ2" s="455"/>
      <c r="NFK2" s="455"/>
      <c r="NFL2" s="455"/>
      <c r="NFM2" s="455"/>
      <c r="NFN2" s="455"/>
      <c r="NFO2" s="455"/>
      <c r="NFP2" s="455"/>
      <c r="NFQ2" s="455"/>
      <c r="NFR2" s="455"/>
      <c r="NFS2" s="455"/>
      <c r="NFT2" s="455"/>
      <c r="NFU2" s="455"/>
      <c r="NFV2" s="455"/>
      <c r="NFW2" s="455"/>
      <c r="NFX2" s="455"/>
      <c r="NFY2" s="455"/>
      <c r="NFZ2" s="455"/>
      <c r="NGA2" s="455"/>
      <c r="NGB2" s="455"/>
      <c r="NGC2" s="455"/>
      <c r="NGD2" s="455"/>
      <c r="NGE2" s="455"/>
      <c r="NGF2" s="455"/>
      <c r="NGG2" s="455"/>
      <c r="NGH2" s="455"/>
      <c r="NGI2" s="455"/>
      <c r="NGJ2" s="455"/>
      <c r="NGK2" s="455"/>
      <c r="NGL2" s="455"/>
      <c r="NGM2" s="455"/>
      <c r="NGN2" s="455"/>
      <c r="NGO2" s="455"/>
      <c r="NGP2" s="455"/>
      <c r="NGQ2" s="455"/>
      <c r="NGR2" s="455"/>
      <c r="NGS2" s="455"/>
      <c r="NGT2" s="455"/>
      <c r="NGU2" s="455"/>
      <c r="NGV2" s="455"/>
      <c r="NGW2" s="455"/>
      <c r="NGX2" s="455"/>
      <c r="NGY2" s="455"/>
      <c r="NGZ2" s="455"/>
      <c r="NHA2" s="455"/>
      <c r="NHB2" s="455"/>
      <c r="NHC2" s="455"/>
      <c r="NHD2" s="455"/>
      <c r="NHE2" s="455"/>
      <c r="NHF2" s="455"/>
      <c r="NHG2" s="455"/>
      <c r="NHH2" s="455"/>
      <c r="NHI2" s="455"/>
      <c r="NHJ2" s="455"/>
      <c r="NHK2" s="455"/>
      <c r="NHL2" s="455"/>
      <c r="NHM2" s="455"/>
      <c r="NHN2" s="455"/>
      <c r="NHO2" s="455"/>
      <c r="NHP2" s="455"/>
      <c r="NHQ2" s="455"/>
      <c r="NHR2" s="455"/>
      <c r="NHS2" s="455"/>
      <c r="NHT2" s="455"/>
      <c r="NHU2" s="455"/>
      <c r="NHV2" s="455"/>
      <c r="NHW2" s="455"/>
      <c r="NHX2" s="455"/>
      <c r="NHY2" s="455"/>
      <c r="NHZ2" s="455"/>
      <c r="NIA2" s="455"/>
      <c r="NIB2" s="455"/>
      <c r="NIC2" s="455"/>
      <c r="NID2" s="455"/>
      <c r="NIE2" s="455"/>
      <c r="NIF2" s="455"/>
      <c r="NIG2" s="455"/>
      <c r="NIH2" s="455"/>
      <c r="NII2" s="455"/>
      <c r="NIJ2" s="455"/>
      <c r="NIK2" s="455"/>
      <c r="NIL2" s="455"/>
      <c r="NIM2" s="455"/>
      <c r="NIN2" s="455"/>
      <c r="NIO2" s="455"/>
      <c r="NIP2" s="455"/>
      <c r="NIQ2" s="455"/>
      <c r="NIR2" s="455"/>
      <c r="NIS2" s="455"/>
      <c r="NIT2" s="455"/>
      <c r="NIU2" s="455"/>
      <c r="NIV2" s="455"/>
      <c r="NIW2" s="455"/>
      <c r="NIX2" s="455"/>
      <c r="NIY2" s="455"/>
      <c r="NIZ2" s="455"/>
      <c r="NJA2" s="455"/>
      <c r="NJB2" s="455"/>
      <c r="NJC2" s="455"/>
      <c r="NJD2" s="455"/>
      <c r="NJE2" s="455"/>
      <c r="NJF2" s="455"/>
      <c r="NJG2" s="455"/>
      <c r="NJH2" s="455"/>
      <c r="NJI2" s="455"/>
      <c r="NJJ2" s="455"/>
      <c r="NJK2" s="455"/>
      <c r="NJL2" s="455"/>
      <c r="NJM2" s="455"/>
      <c r="NJN2" s="455"/>
      <c r="NJO2" s="455"/>
      <c r="NJP2" s="455"/>
      <c r="NJQ2" s="455"/>
      <c r="NJR2" s="455"/>
      <c r="NJS2" s="455"/>
      <c r="NJT2" s="455"/>
      <c r="NJU2" s="455"/>
      <c r="NJV2" s="455"/>
      <c r="NJW2" s="455"/>
      <c r="NJX2" s="455"/>
      <c r="NJY2" s="455"/>
      <c r="NJZ2" s="455"/>
      <c r="NKA2" s="455"/>
      <c r="NKB2" s="455"/>
      <c r="NKC2" s="455"/>
      <c r="NKD2" s="455"/>
      <c r="NKE2" s="455"/>
      <c r="NKF2" s="455"/>
      <c r="NKG2" s="455"/>
      <c r="NKH2" s="455"/>
      <c r="NKI2" s="455"/>
      <c r="NKJ2" s="455"/>
      <c r="NKK2" s="455"/>
      <c r="NKL2" s="455"/>
      <c r="NKM2" s="455"/>
      <c r="NKN2" s="455"/>
      <c r="NKO2" s="455"/>
      <c r="NKP2" s="455"/>
      <c r="NKQ2" s="455"/>
      <c r="NKR2" s="455"/>
      <c r="NKS2" s="455"/>
      <c r="NKT2" s="455"/>
      <c r="NKU2" s="455"/>
      <c r="NKV2" s="455"/>
      <c r="NKW2" s="455"/>
      <c r="NKX2" s="455"/>
      <c r="NKY2" s="455"/>
      <c r="NKZ2" s="455"/>
      <c r="NLA2" s="455"/>
      <c r="NLB2" s="455"/>
      <c r="NLC2" s="455"/>
      <c r="NLD2" s="455"/>
      <c r="NLE2" s="455"/>
      <c r="NLF2" s="455"/>
      <c r="NLG2" s="455"/>
      <c r="NLH2" s="455"/>
      <c r="NLI2" s="455"/>
      <c r="NLJ2" s="455"/>
      <c r="NLK2" s="455"/>
      <c r="NLL2" s="455"/>
      <c r="NLM2" s="455"/>
      <c r="NLN2" s="455"/>
      <c r="NLO2" s="455"/>
      <c r="NLP2" s="455"/>
      <c r="NLQ2" s="455"/>
      <c r="NLR2" s="455"/>
      <c r="NLS2" s="455"/>
      <c r="NLT2" s="455"/>
      <c r="NLU2" s="455"/>
      <c r="NLV2" s="455"/>
      <c r="NLW2" s="455"/>
      <c r="NLX2" s="455"/>
      <c r="NLY2" s="455"/>
      <c r="NLZ2" s="455"/>
      <c r="NMA2" s="455"/>
      <c r="NMB2" s="455"/>
      <c r="NMC2" s="455"/>
      <c r="NMD2" s="455"/>
      <c r="NME2" s="455"/>
      <c r="NMF2" s="455"/>
      <c r="NMG2" s="455"/>
      <c r="NMH2" s="455"/>
      <c r="NMI2" s="455"/>
      <c r="NMJ2" s="455"/>
      <c r="NMK2" s="455"/>
      <c r="NML2" s="455"/>
      <c r="NMM2" s="455"/>
      <c r="NMN2" s="455"/>
      <c r="NMO2" s="455"/>
      <c r="NMP2" s="455"/>
      <c r="NMQ2" s="455"/>
      <c r="NMR2" s="455"/>
      <c r="NMS2" s="455"/>
      <c r="NMT2" s="455"/>
      <c r="NMU2" s="455"/>
      <c r="NMV2" s="455"/>
      <c r="NMW2" s="455"/>
      <c r="NMX2" s="455"/>
      <c r="NMY2" s="455"/>
      <c r="NMZ2" s="455"/>
      <c r="NNA2" s="455"/>
      <c r="NNB2" s="455"/>
      <c r="NNC2" s="455"/>
      <c r="NND2" s="455"/>
      <c r="NNE2" s="455"/>
      <c r="NNF2" s="455"/>
      <c r="NNG2" s="455"/>
      <c r="NNH2" s="455"/>
      <c r="NNI2" s="455"/>
      <c r="NNJ2" s="455"/>
      <c r="NNK2" s="455"/>
      <c r="NNL2" s="455"/>
      <c r="NNM2" s="455"/>
      <c r="NNN2" s="455"/>
      <c r="NNO2" s="455"/>
      <c r="NNP2" s="455"/>
      <c r="NNQ2" s="455"/>
      <c r="NNR2" s="455"/>
      <c r="NNS2" s="455"/>
      <c r="NNT2" s="455"/>
      <c r="NNU2" s="455"/>
      <c r="NNV2" s="455"/>
      <c r="NNW2" s="455"/>
      <c r="NNX2" s="455"/>
      <c r="NNY2" s="455"/>
      <c r="NNZ2" s="455"/>
      <c r="NOA2" s="455"/>
      <c r="NOB2" s="455"/>
      <c r="NOC2" s="455"/>
      <c r="NOD2" s="455"/>
      <c r="NOE2" s="455"/>
      <c r="NOF2" s="455"/>
      <c r="NOG2" s="455"/>
      <c r="NOH2" s="455"/>
      <c r="NOI2" s="455"/>
      <c r="NOJ2" s="455"/>
      <c r="NOK2" s="455"/>
      <c r="NOL2" s="455"/>
      <c r="NOM2" s="455"/>
      <c r="NON2" s="455"/>
      <c r="NOO2" s="455"/>
      <c r="NOP2" s="455"/>
      <c r="NOQ2" s="455"/>
      <c r="NOR2" s="455"/>
      <c r="NOS2" s="455"/>
      <c r="NOT2" s="455"/>
      <c r="NOU2" s="455"/>
      <c r="NOV2" s="455"/>
      <c r="NOW2" s="455"/>
      <c r="NOX2" s="455"/>
      <c r="NOY2" s="455"/>
      <c r="NOZ2" s="455"/>
      <c r="NPA2" s="455"/>
      <c r="NPB2" s="455"/>
      <c r="NPC2" s="455"/>
      <c r="NPD2" s="455"/>
      <c r="NPE2" s="455"/>
      <c r="NPF2" s="455"/>
      <c r="NPG2" s="455"/>
      <c r="NPH2" s="455"/>
      <c r="NPI2" s="455"/>
      <c r="NPJ2" s="455"/>
      <c r="NPK2" s="455"/>
      <c r="NPL2" s="455"/>
      <c r="NPM2" s="455"/>
      <c r="NPN2" s="455"/>
      <c r="NPO2" s="455"/>
      <c r="NPP2" s="455"/>
      <c r="NPQ2" s="455"/>
      <c r="NPR2" s="455"/>
      <c r="NPS2" s="455"/>
      <c r="NPT2" s="455"/>
      <c r="NPU2" s="455"/>
      <c r="NPV2" s="455"/>
      <c r="NPW2" s="455"/>
      <c r="NPX2" s="455"/>
      <c r="NPY2" s="455"/>
      <c r="NPZ2" s="455"/>
      <c r="NQA2" s="455"/>
      <c r="NQB2" s="455"/>
      <c r="NQC2" s="455"/>
      <c r="NQD2" s="455"/>
      <c r="NQE2" s="455"/>
      <c r="NQF2" s="455"/>
      <c r="NQG2" s="455"/>
      <c r="NQH2" s="455"/>
      <c r="NQI2" s="455"/>
      <c r="NQJ2" s="455"/>
      <c r="NQK2" s="455"/>
      <c r="NQL2" s="455"/>
      <c r="NQM2" s="455"/>
      <c r="NQN2" s="455"/>
      <c r="NQO2" s="455"/>
      <c r="NQP2" s="455"/>
      <c r="NQQ2" s="455"/>
      <c r="NQR2" s="455"/>
      <c r="NQS2" s="455"/>
      <c r="NQT2" s="455"/>
      <c r="NQU2" s="455"/>
      <c r="NQV2" s="455"/>
      <c r="NQW2" s="455"/>
      <c r="NQX2" s="455"/>
      <c r="NQY2" s="455"/>
      <c r="NQZ2" s="455"/>
      <c r="NRA2" s="455"/>
      <c r="NRB2" s="455"/>
      <c r="NRC2" s="455"/>
      <c r="NRD2" s="455"/>
      <c r="NRE2" s="455"/>
      <c r="NRF2" s="455"/>
      <c r="NRG2" s="455"/>
      <c r="NRH2" s="455"/>
      <c r="NRI2" s="455"/>
      <c r="NRJ2" s="455"/>
      <c r="NRK2" s="455"/>
      <c r="NRL2" s="455"/>
      <c r="NRM2" s="455"/>
      <c r="NRN2" s="455"/>
      <c r="NRO2" s="455"/>
      <c r="NRP2" s="455"/>
      <c r="NRQ2" s="455"/>
      <c r="NRR2" s="455"/>
      <c r="NRS2" s="455"/>
      <c r="NRT2" s="455"/>
      <c r="NRU2" s="455"/>
      <c r="NRV2" s="455"/>
      <c r="NRW2" s="455"/>
      <c r="NRX2" s="455"/>
      <c r="NRY2" s="455"/>
      <c r="NRZ2" s="455"/>
      <c r="NSA2" s="455"/>
      <c r="NSB2" s="455"/>
      <c r="NSC2" s="455"/>
      <c r="NSD2" s="455"/>
      <c r="NSE2" s="455"/>
      <c r="NSF2" s="455"/>
      <c r="NSG2" s="455"/>
      <c r="NSH2" s="455"/>
      <c r="NSI2" s="455"/>
      <c r="NSJ2" s="455"/>
      <c r="NSK2" s="455"/>
      <c r="NSL2" s="455"/>
      <c r="NSM2" s="455"/>
      <c r="NSN2" s="455"/>
      <c r="NSO2" s="455"/>
      <c r="NSP2" s="455"/>
      <c r="NSQ2" s="455"/>
      <c r="NSR2" s="455"/>
      <c r="NSS2" s="455"/>
      <c r="NST2" s="455"/>
      <c r="NSU2" s="455"/>
      <c r="NSV2" s="455"/>
      <c r="NSW2" s="455"/>
      <c r="NSX2" s="455"/>
      <c r="NSY2" s="455"/>
      <c r="NSZ2" s="455"/>
      <c r="NTA2" s="455"/>
      <c r="NTB2" s="455"/>
      <c r="NTC2" s="455"/>
      <c r="NTD2" s="455"/>
      <c r="NTE2" s="455"/>
      <c r="NTF2" s="455"/>
      <c r="NTG2" s="455"/>
      <c r="NTH2" s="455"/>
      <c r="NTI2" s="455"/>
      <c r="NTJ2" s="455"/>
      <c r="NTK2" s="455"/>
      <c r="NTL2" s="455"/>
      <c r="NTM2" s="455"/>
      <c r="NTN2" s="455"/>
      <c r="NTO2" s="455"/>
      <c r="NTP2" s="455"/>
      <c r="NTQ2" s="455"/>
      <c r="NTR2" s="455"/>
      <c r="NTS2" s="455"/>
      <c r="NTT2" s="455"/>
      <c r="NTU2" s="455"/>
      <c r="NTV2" s="455"/>
      <c r="NTW2" s="455"/>
      <c r="NTX2" s="455"/>
      <c r="NTY2" s="455"/>
      <c r="NTZ2" s="455"/>
      <c r="NUA2" s="455"/>
      <c r="NUB2" s="455"/>
      <c r="NUC2" s="455"/>
      <c r="NUD2" s="455"/>
      <c r="NUE2" s="455"/>
      <c r="NUF2" s="455"/>
      <c r="NUG2" s="455"/>
      <c r="NUH2" s="455"/>
      <c r="NUI2" s="455"/>
      <c r="NUJ2" s="455"/>
      <c r="NUK2" s="455"/>
      <c r="NUL2" s="455"/>
      <c r="NUM2" s="455"/>
      <c r="NUN2" s="455"/>
      <c r="NUO2" s="455"/>
      <c r="NUP2" s="455"/>
      <c r="NUQ2" s="455"/>
      <c r="NUR2" s="455"/>
      <c r="NUS2" s="455"/>
      <c r="NUT2" s="455"/>
      <c r="NUU2" s="455"/>
      <c r="NUV2" s="455"/>
      <c r="NUW2" s="455"/>
      <c r="NUX2" s="455"/>
      <c r="NUY2" s="455"/>
      <c r="NUZ2" s="455"/>
      <c r="NVA2" s="455"/>
      <c r="NVB2" s="455"/>
      <c r="NVC2" s="455"/>
      <c r="NVD2" s="455"/>
      <c r="NVE2" s="455"/>
      <c r="NVF2" s="455"/>
      <c r="NVG2" s="455"/>
      <c r="NVH2" s="455"/>
      <c r="NVI2" s="455"/>
      <c r="NVJ2" s="455"/>
      <c r="NVK2" s="455"/>
      <c r="NVL2" s="455"/>
      <c r="NVM2" s="455"/>
      <c r="NVN2" s="455"/>
      <c r="NVO2" s="455"/>
      <c r="NVP2" s="455"/>
      <c r="NVQ2" s="455"/>
      <c r="NVR2" s="455"/>
      <c r="NVS2" s="455"/>
      <c r="NVT2" s="455"/>
      <c r="NVU2" s="455"/>
      <c r="NVV2" s="455"/>
      <c r="NVW2" s="455"/>
      <c r="NVX2" s="455"/>
      <c r="NVY2" s="455"/>
      <c r="NVZ2" s="455"/>
      <c r="NWA2" s="455"/>
      <c r="NWB2" s="455"/>
      <c r="NWC2" s="455"/>
      <c r="NWD2" s="455"/>
      <c r="NWE2" s="455"/>
      <c r="NWF2" s="455"/>
      <c r="NWG2" s="455"/>
      <c r="NWH2" s="455"/>
      <c r="NWI2" s="455"/>
      <c r="NWJ2" s="455"/>
      <c r="NWK2" s="455"/>
      <c r="NWL2" s="455"/>
      <c r="NWM2" s="455"/>
      <c r="NWN2" s="455"/>
      <c r="NWO2" s="455"/>
      <c r="NWP2" s="455"/>
      <c r="NWQ2" s="455"/>
      <c r="NWR2" s="455"/>
      <c r="NWS2" s="455"/>
      <c r="NWT2" s="455"/>
      <c r="NWU2" s="455"/>
      <c r="NWV2" s="455"/>
      <c r="NWW2" s="455"/>
      <c r="NWX2" s="455"/>
      <c r="NWY2" s="455"/>
      <c r="NWZ2" s="455"/>
      <c r="NXA2" s="455"/>
      <c r="NXB2" s="455"/>
      <c r="NXC2" s="455"/>
      <c r="NXD2" s="455"/>
      <c r="NXE2" s="455"/>
      <c r="NXF2" s="455"/>
      <c r="NXG2" s="455"/>
      <c r="NXH2" s="455"/>
      <c r="NXI2" s="455"/>
      <c r="NXJ2" s="455"/>
      <c r="NXK2" s="455"/>
      <c r="NXL2" s="455"/>
      <c r="NXM2" s="455"/>
      <c r="NXN2" s="455"/>
      <c r="NXO2" s="455"/>
      <c r="NXP2" s="455"/>
      <c r="NXQ2" s="455"/>
      <c r="NXR2" s="455"/>
      <c r="NXS2" s="455"/>
      <c r="NXT2" s="455"/>
      <c r="NXU2" s="455"/>
      <c r="NXV2" s="455"/>
      <c r="NXW2" s="455"/>
      <c r="NXX2" s="455"/>
      <c r="NXY2" s="455"/>
      <c r="NXZ2" s="455"/>
      <c r="NYA2" s="455"/>
      <c r="NYB2" s="455"/>
      <c r="NYC2" s="455"/>
      <c r="NYD2" s="455"/>
      <c r="NYE2" s="455"/>
      <c r="NYF2" s="455"/>
      <c r="NYG2" s="455"/>
      <c r="NYH2" s="455"/>
      <c r="NYI2" s="455"/>
      <c r="NYJ2" s="455"/>
      <c r="NYK2" s="455"/>
      <c r="NYL2" s="455"/>
      <c r="NYM2" s="455"/>
      <c r="NYN2" s="455"/>
      <c r="NYO2" s="455"/>
      <c r="NYP2" s="455"/>
      <c r="NYQ2" s="455"/>
      <c r="NYR2" s="455"/>
      <c r="NYS2" s="455"/>
      <c r="NYT2" s="455"/>
      <c r="NYU2" s="455"/>
      <c r="NYV2" s="455"/>
      <c r="NYW2" s="455"/>
      <c r="NYX2" s="455"/>
      <c r="NYY2" s="455"/>
      <c r="NYZ2" s="455"/>
      <c r="NZA2" s="455"/>
      <c r="NZB2" s="455"/>
      <c r="NZC2" s="455"/>
      <c r="NZD2" s="455"/>
      <c r="NZE2" s="455"/>
      <c r="NZF2" s="455"/>
      <c r="NZG2" s="455"/>
      <c r="NZH2" s="455"/>
      <c r="NZI2" s="455"/>
      <c r="NZJ2" s="455"/>
      <c r="NZK2" s="455"/>
      <c r="NZL2" s="455"/>
      <c r="NZM2" s="455"/>
      <c r="NZN2" s="455"/>
      <c r="NZO2" s="455"/>
      <c r="NZP2" s="455"/>
      <c r="NZQ2" s="455"/>
      <c r="NZR2" s="455"/>
      <c r="NZS2" s="455"/>
      <c r="NZT2" s="455"/>
      <c r="NZU2" s="455"/>
      <c r="NZV2" s="455"/>
      <c r="NZW2" s="455"/>
      <c r="NZX2" s="455"/>
      <c r="NZY2" s="455"/>
      <c r="NZZ2" s="455"/>
      <c r="OAA2" s="455"/>
      <c r="OAB2" s="455"/>
      <c r="OAC2" s="455"/>
      <c r="OAD2" s="455"/>
      <c r="OAE2" s="455"/>
      <c r="OAF2" s="455"/>
      <c r="OAG2" s="455"/>
      <c r="OAH2" s="455"/>
      <c r="OAI2" s="455"/>
      <c r="OAJ2" s="455"/>
      <c r="OAK2" s="455"/>
      <c r="OAL2" s="455"/>
      <c r="OAM2" s="455"/>
      <c r="OAN2" s="455"/>
      <c r="OAO2" s="455"/>
      <c r="OAP2" s="455"/>
      <c r="OAQ2" s="455"/>
      <c r="OAR2" s="455"/>
      <c r="OAS2" s="455"/>
      <c r="OAT2" s="455"/>
      <c r="OAU2" s="455"/>
      <c r="OAV2" s="455"/>
      <c r="OAW2" s="455"/>
      <c r="OAX2" s="455"/>
      <c r="OAY2" s="455"/>
      <c r="OAZ2" s="455"/>
      <c r="OBA2" s="455"/>
      <c r="OBB2" s="455"/>
      <c r="OBC2" s="455"/>
      <c r="OBD2" s="455"/>
      <c r="OBE2" s="455"/>
      <c r="OBF2" s="455"/>
      <c r="OBG2" s="455"/>
      <c r="OBH2" s="455"/>
      <c r="OBI2" s="455"/>
      <c r="OBJ2" s="455"/>
      <c r="OBK2" s="455"/>
      <c r="OBL2" s="455"/>
      <c r="OBM2" s="455"/>
      <c r="OBN2" s="455"/>
      <c r="OBO2" s="455"/>
      <c r="OBP2" s="455"/>
      <c r="OBQ2" s="455"/>
      <c r="OBR2" s="455"/>
      <c r="OBS2" s="455"/>
      <c r="OBT2" s="455"/>
      <c r="OBU2" s="455"/>
      <c r="OBV2" s="455"/>
      <c r="OBW2" s="455"/>
      <c r="OBX2" s="455"/>
      <c r="OBY2" s="455"/>
      <c r="OBZ2" s="455"/>
      <c r="OCA2" s="455"/>
      <c r="OCB2" s="455"/>
      <c r="OCC2" s="455"/>
      <c r="OCD2" s="455"/>
      <c r="OCE2" s="455"/>
      <c r="OCF2" s="455"/>
      <c r="OCG2" s="455"/>
      <c r="OCH2" s="455"/>
      <c r="OCI2" s="455"/>
      <c r="OCJ2" s="455"/>
      <c r="OCK2" s="455"/>
      <c r="OCL2" s="455"/>
      <c r="OCM2" s="455"/>
      <c r="OCN2" s="455"/>
      <c r="OCO2" s="455"/>
      <c r="OCP2" s="455"/>
      <c r="OCQ2" s="455"/>
      <c r="OCR2" s="455"/>
      <c r="OCS2" s="455"/>
      <c r="OCT2" s="455"/>
      <c r="OCU2" s="455"/>
      <c r="OCW2" s="455"/>
      <c r="OCX2" s="455"/>
      <c r="OCY2" s="455"/>
      <c r="OCZ2" s="455"/>
      <c r="ODA2" s="455"/>
      <c r="ODB2" s="455"/>
      <c r="ODC2" s="455"/>
      <c r="ODD2" s="455"/>
      <c r="ODE2" s="455"/>
      <c r="ODF2" s="455"/>
      <c r="ODG2" s="455"/>
      <c r="ODH2" s="455"/>
      <c r="ODI2" s="455"/>
      <c r="ODJ2" s="455"/>
      <c r="ODK2" s="455"/>
      <c r="ODL2" s="455"/>
      <c r="ODM2" s="455"/>
      <c r="ODN2" s="455"/>
      <c r="ODO2" s="455"/>
      <c r="ODP2" s="455"/>
      <c r="ODQ2" s="455"/>
      <c r="ODR2" s="455"/>
      <c r="ODS2" s="455"/>
      <c r="ODT2" s="455"/>
      <c r="ODU2" s="455"/>
      <c r="ODV2" s="455"/>
      <c r="ODW2" s="455"/>
      <c r="ODX2" s="455"/>
      <c r="ODY2" s="455"/>
      <c r="ODZ2" s="455"/>
      <c r="OEA2" s="455"/>
      <c r="OEB2" s="455"/>
      <c r="OEC2" s="455"/>
      <c r="OED2" s="455"/>
      <c r="OEE2" s="455"/>
      <c r="OEF2" s="455"/>
      <c r="OEG2" s="455"/>
      <c r="OEH2" s="455"/>
      <c r="OEI2" s="455"/>
      <c r="OEJ2" s="455"/>
      <c r="OEK2" s="455"/>
      <c r="OEL2" s="455"/>
      <c r="OEM2" s="455"/>
      <c r="OEN2" s="455"/>
      <c r="OEO2" s="455"/>
      <c r="OEP2" s="455"/>
      <c r="OEQ2" s="455"/>
      <c r="OER2" s="455"/>
      <c r="OES2" s="455"/>
      <c r="OET2" s="455"/>
      <c r="OEU2" s="455"/>
      <c r="OEV2" s="455"/>
      <c r="OEW2" s="455"/>
      <c r="OEX2" s="455"/>
      <c r="OEY2" s="455"/>
      <c r="OEZ2" s="455"/>
      <c r="OFA2" s="455"/>
      <c r="OFB2" s="455"/>
      <c r="OFC2" s="455"/>
      <c r="OFD2" s="455"/>
      <c r="OFE2" s="455"/>
      <c r="OFF2" s="455"/>
      <c r="OFG2" s="455"/>
      <c r="OFH2" s="455"/>
      <c r="OFI2" s="455"/>
      <c r="OFJ2" s="455"/>
      <c r="OFK2" s="455"/>
      <c r="OFL2" s="455"/>
      <c r="OFM2" s="455"/>
      <c r="OFN2" s="455"/>
      <c r="OFO2" s="455"/>
      <c r="OFP2" s="455"/>
      <c r="OFQ2" s="455"/>
      <c r="OFR2" s="455"/>
      <c r="OFS2" s="455"/>
      <c r="OFT2" s="455"/>
      <c r="OFU2" s="455"/>
      <c r="OFV2" s="455"/>
      <c r="OFW2" s="455"/>
      <c r="OFX2" s="455"/>
      <c r="OFY2" s="455"/>
      <c r="OFZ2" s="455"/>
      <c r="OGA2" s="455"/>
      <c r="OGB2" s="455"/>
      <c r="OGC2" s="455"/>
      <c r="OGD2" s="455"/>
      <c r="OGE2" s="455"/>
      <c r="OGF2" s="455"/>
      <c r="OGG2" s="455"/>
      <c r="OGH2" s="455"/>
      <c r="OGI2" s="455"/>
      <c r="OGJ2" s="455"/>
      <c r="OGK2" s="455"/>
      <c r="OGL2" s="455"/>
      <c r="OGM2" s="455"/>
      <c r="OGN2" s="455"/>
      <c r="OGO2" s="455"/>
      <c r="OGP2" s="455"/>
      <c r="OGQ2" s="455"/>
      <c r="OGR2" s="455"/>
      <c r="OGS2" s="455"/>
      <c r="OGT2" s="455"/>
      <c r="OGU2" s="455"/>
      <c r="OGV2" s="455"/>
      <c r="OGW2" s="455"/>
      <c r="OGX2" s="455"/>
      <c r="OGY2" s="455"/>
      <c r="OGZ2" s="455"/>
      <c r="OHA2" s="455"/>
      <c r="OHB2" s="455"/>
      <c r="OHC2" s="455"/>
      <c r="OHD2" s="455"/>
      <c r="OHE2" s="455"/>
      <c r="OHF2" s="455"/>
      <c r="OHG2" s="455"/>
      <c r="OHH2" s="455"/>
      <c r="OHI2" s="455"/>
      <c r="OHJ2" s="455"/>
      <c r="OHK2" s="455"/>
      <c r="OHL2" s="455"/>
      <c r="OHM2" s="455"/>
      <c r="OHN2" s="455"/>
      <c r="OHO2" s="455"/>
      <c r="OHP2" s="455"/>
      <c r="OHQ2" s="455"/>
      <c r="OHR2" s="455"/>
      <c r="OHS2" s="455"/>
      <c r="OHT2" s="455"/>
      <c r="OHU2" s="455"/>
      <c r="OHV2" s="455"/>
      <c r="OHW2" s="455"/>
      <c r="OHX2" s="455"/>
      <c r="OHY2" s="455"/>
      <c r="OHZ2" s="455"/>
      <c r="OIA2" s="455"/>
      <c r="OIB2" s="455"/>
      <c r="OIC2" s="455"/>
      <c r="OID2" s="455"/>
      <c r="OIE2" s="455"/>
      <c r="OIF2" s="455"/>
      <c r="OIG2" s="455"/>
      <c r="OIH2" s="455"/>
      <c r="OII2" s="455"/>
      <c r="OIJ2" s="455"/>
      <c r="OIK2" s="455"/>
      <c r="OIL2" s="455"/>
      <c r="OIM2" s="455"/>
      <c r="OIN2" s="455"/>
      <c r="OIO2" s="455"/>
      <c r="OIP2" s="455"/>
      <c r="OIQ2" s="455"/>
      <c r="OIR2" s="455"/>
      <c r="OIS2" s="455"/>
      <c r="OIT2" s="455"/>
      <c r="OIU2" s="455"/>
      <c r="OIV2" s="455"/>
      <c r="OIW2" s="455"/>
      <c r="OIX2" s="455"/>
      <c r="OIY2" s="455"/>
      <c r="OIZ2" s="455"/>
      <c r="OJA2" s="455"/>
      <c r="OJB2" s="455"/>
      <c r="OJC2" s="455"/>
      <c r="OJD2" s="455"/>
      <c r="OJE2" s="455"/>
      <c r="OJF2" s="455"/>
      <c r="OJG2" s="455"/>
      <c r="OJH2" s="455"/>
      <c r="OJI2" s="455"/>
      <c r="OJJ2" s="455"/>
      <c r="OJK2" s="455"/>
      <c r="OJL2" s="455"/>
      <c r="OJM2" s="455"/>
      <c r="OJN2" s="455"/>
      <c r="OJO2" s="455"/>
      <c r="OJP2" s="455"/>
      <c r="OJQ2" s="455"/>
      <c r="OJR2" s="455"/>
      <c r="OJS2" s="455"/>
      <c r="OJT2" s="455"/>
      <c r="OJU2" s="455"/>
      <c r="OJV2" s="455"/>
      <c r="OJW2" s="455"/>
      <c r="OJX2" s="455"/>
      <c r="OJY2" s="455"/>
      <c r="OJZ2" s="455"/>
      <c r="OKA2" s="455"/>
      <c r="OKB2" s="455"/>
      <c r="OKC2" s="455"/>
      <c r="OKD2" s="455"/>
      <c r="OKE2" s="455"/>
      <c r="OKF2" s="455"/>
      <c r="OKG2" s="455"/>
      <c r="OKH2" s="455"/>
      <c r="OKI2" s="455"/>
      <c r="OKJ2" s="455"/>
      <c r="OKK2" s="455"/>
      <c r="OKL2" s="455"/>
      <c r="OKM2" s="455"/>
      <c r="OKN2" s="455"/>
      <c r="OKO2" s="455"/>
      <c r="OKP2" s="455"/>
      <c r="OKQ2" s="455"/>
      <c r="OKR2" s="455"/>
      <c r="OKS2" s="455"/>
      <c r="OKT2" s="455"/>
      <c r="OKU2" s="455"/>
      <c r="OKV2" s="455"/>
      <c r="OKW2" s="455"/>
      <c r="OKX2" s="455"/>
      <c r="OKY2" s="455"/>
      <c r="OKZ2" s="455"/>
      <c r="OLA2" s="455"/>
      <c r="OLB2" s="455"/>
      <c r="OLC2" s="455"/>
      <c r="OLD2" s="455"/>
      <c r="OLE2" s="455"/>
      <c r="OLF2" s="455"/>
      <c r="OLG2" s="455"/>
      <c r="OLH2" s="455"/>
      <c r="OLI2" s="455"/>
      <c r="OLJ2" s="455"/>
      <c r="OLK2" s="455"/>
      <c r="OLL2" s="455"/>
      <c r="OLM2" s="455"/>
      <c r="OLN2" s="455"/>
      <c r="OLO2" s="455"/>
      <c r="OLP2" s="455"/>
      <c r="OLQ2" s="455"/>
      <c r="OLR2" s="455"/>
      <c r="OLS2" s="455"/>
      <c r="OLT2" s="455"/>
      <c r="OLU2" s="455"/>
      <c r="OLV2" s="455"/>
      <c r="OLW2" s="455"/>
      <c r="OLX2" s="455"/>
      <c r="OLY2" s="455"/>
      <c r="OLZ2" s="455"/>
      <c r="OMA2" s="455"/>
      <c r="OMB2" s="455"/>
      <c r="OMC2" s="455"/>
      <c r="OMD2" s="455"/>
      <c r="OME2" s="455"/>
      <c r="OMF2" s="455"/>
      <c r="OMG2" s="455"/>
      <c r="OMH2" s="455"/>
      <c r="OMI2" s="455"/>
      <c r="OMJ2" s="455"/>
      <c r="OMK2" s="455"/>
      <c r="OML2" s="455"/>
      <c r="OMM2" s="455"/>
      <c r="OMN2" s="455"/>
      <c r="OMO2" s="455"/>
      <c r="OMP2" s="455"/>
      <c r="OMQ2" s="455"/>
      <c r="OMR2" s="455"/>
      <c r="OMS2" s="455"/>
      <c r="OMT2" s="455"/>
      <c r="OMU2" s="455"/>
      <c r="OMV2" s="455"/>
      <c r="OMW2" s="455"/>
      <c r="OMX2" s="455"/>
      <c r="OMY2" s="455"/>
      <c r="OMZ2" s="455"/>
      <c r="ONA2" s="455"/>
      <c r="ONB2" s="455"/>
      <c r="ONC2" s="455"/>
      <c r="OND2" s="455"/>
      <c r="ONE2" s="455"/>
      <c r="ONF2" s="455"/>
      <c r="ONG2" s="455"/>
      <c r="ONH2" s="455"/>
      <c r="ONI2" s="455"/>
      <c r="ONJ2" s="455"/>
      <c r="ONK2" s="455"/>
      <c r="ONL2" s="455"/>
      <c r="ONM2" s="455"/>
      <c r="ONN2" s="455"/>
      <c r="ONO2" s="455"/>
      <c r="ONP2" s="455"/>
      <c r="ONQ2" s="455"/>
      <c r="ONR2" s="455"/>
      <c r="ONS2" s="455"/>
      <c r="ONT2" s="455"/>
      <c r="ONU2" s="455"/>
      <c r="ONV2" s="455"/>
      <c r="ONW2" s="455"/>
      <c r="ONX2" s="455"/>
      <c r="ONY2" s="455"/>
      <c r="ONZ2" s="455"/>
      <c r="OOA2" s="455"/>
      <c r="OOB2" s="455"/>
      <c r="OOC2" s="455"/>
      <c r="OOD2" s="455"/>
      <c r="OOE2" s="455"/>
      <c r="OOF2" s="455"/>
      <c r="OOG2" s="455"/>
      <c r="OOH2" s="455"/>
      <c r="OOI2" s="455"/>
      <c r="OOJ2" s="455"/>
      <c r="OOK2" s="455"/>
      <c r="OOL2" s="455"/>
      <c r="OOM2" s="455"/>
      <c r="OON2" s="455"/>
      <c r="OOO2" s="455"/>
      <c r="OOP2" s="455"/>
      <c r="OOQ2" s="455"/>
      <c r="OOR2" s="455"/>
      <c r="OOS2" s="455"/>
      <c r="OOT2" s="455"/>
      <c r="OOU2" s="455"/>
      <c r="OOV2" s="455"/>
      <c r="OOW2" s="455"/>
      <c r="OOX2" s="455"/>
      <c r="OOY2" s="455"/>
      <c r="OOZ2" s="455"/>
      <c r="OPA2" s="455"/>
      <c r="OPB2" s="455"/>
      <c r="OPC2" s="455"/>
      <c r="OPD2" s="455"/>
      <c r="OPE2" s="455"/>
      <c r="OPF2" s="455"/>
      <c r="OPG2" s="455"/>
      <c r="OPH2" s="455"/>
      <c r="OPI2" s="455"/>
      <c r="OPJ2" s="455"/>
      <c r="OPK2" s="455"/>
      <c r="OPL2" s="455"/>
      <c r="OPM2" s="455"/>
      <c r="OPN2" s="455"/>
      <c r="OPO2" s="455"/>
      <c r="OPP2" s="455"/>
      <c r="OPQ2" s="455"/>
      <c r="OPR2" s="455"/>
      <c r="OPS2" s="455"/>
      <c r="OPT2" s="455"/>
      <c r="OPU2" s="455"/>
      <c r="OPV2" s="455"/>
      <c r="OPW2" s="455"/>
      <c r="OPX2" s="455"/>
      <c r="OPY2" s="455"/>
      <c r="OPZ2" s="455"/>
      <c r="OQA2" s="455"/>
      <c r="OQB2" s="455"/>
      <c r="OQC2" s="455"/>
      <c r="OQD2" s="455"/>
      <c r="OQE2" s="455"/>
      <c r="OQF2" s="455"/>
      <c r="OQG2" s="455"/>
      <c r="OQH2" s="455"/>
      <c r="OQI2" s="455"/>
      <c r="OQJ2" s="455"/>
      <c r="OQK2" s="455"/>
      <c r="OQL2" s="455"/>
      <c r="OQM2" s="455"/>
      <c r="OQN2" s="455"/>
      <c r="OQO2" s="455"/>
      <c r="OQP2" s="455"/>
      <c r="OQQ2" s="455"/>
      <c r="OQR2" s="455"/>
      <c r="OQS2" s="455"/>
      <c r="OQT2" s="455"/>
      <c r="OQU2" s="455"/>
      <c r="OQV2" s="455"/>
      <c r="OQW2" s="455"/>
      <c r="OQX2" s="455"/>
      <c r="OQY2" s="455"/>
      <c r="OQZ2" s="455"/>
      <c r="ORA2" s="455"/>
      <c r="ORB2" s="455"/>
      <c r="ORC2" s="455"/>
      <c r="ORD2" s="455"/>
      <c r="ORE2" s="455"/>
      <c r="ORF2" s="455"/>
      <c r="ORG2" s="455"/>
      <c r="ORH2" s="455"/>
      <c r="ORI2" s="455"/>
      <c r="ORJ2" s="455"/>
      <c r="ORK2" s="455"/>
      <c r="ORL2" s="455"/>
      <c r="ORM2" s="455"/>
      <c r="ORN2" s="455"/>
      <c r="ORO2" s="455"/>
      <c r="ORP2" s="455"/>
      <c r="ORQ2" s="455"/>
      <c r="ORR2" s="455"/>
      <c r="ORS2" s="455"/>
      <c r="ORT2" s="455"/>
      <c r="ORU2" s="455"/>
      <c r="ORV2" s="455"/>
      <c r="ORW2" s="455"/>
      <c r="ORX2" s="455"/>
      <c r="ORY2" s="455"/>
      <c r="ORZ2" s="455"/>
      <c r="OSA2" s="455"/>
      <c r="OSB2" s="455"/>
      <c r="OSC2" s="455"/>
      <c r="OSD2" s="455"/>
      <c r="OSE2" s="455"/>
      <c r="OSF2" s="455"/>
      <c r="OSG2" s="455"/>
      <c r="OSH2" s="455"/>
      <c r="OSI2" s="455"/>
      <c r="OSJ2" s="455"/>
      <c r="OSK2" s="455"/>
      <c r="OSL2" s="455"/>
      <c r="OSM2" s="455"/>
      <c r="OSN2" s="455"/>
      <c r="OSO2" s="455"/>
      <c r="OSP2" s="455"/>
      <c r="OSQ2" s="455"/>
      <c r="OSR2" s="455"/>
      <c r="OSS2" s="455"/>
      <c r="OST2" s="455"/>
      <c r="OSU2" s="455"/>
      <c r="OSV2" s="455"/>
      <c r="OSW2" s="455"/>
      <c r="OSX2" s="455"/>
      <c r="OSY2" s="455"/>
      <c r="OSZ2" s="455"/>
      <c r="OTA2" s="455"/>
      <c r="OTB2" s="455"/>
      <c r="OTC2" s="455"/>
      <c r="OTD2" s="455"/>
      <c r="OTE2" s="455"/>
      <c r="OTF2" s="455"/>
      <c r="OTG2" s="455"/>
      <c r="OTH2" s="455"/>
      <c r="OTI2" s="455"/>
      <c r="OTJ2" s="455"/>
      <c r="OTK2" s="455"/>
      <c r="OTL2" s="455"/>
      <c r="OTM2" s="455"/>
      <c r="OTN2" s="455"/>
      <c r="OTO2" s="455"/>
      <c r="OTP2" s="455"/>
      <c r="OTQ2" s="455"/>
      <c r="OTR2" s="455"/>
      <c r="OTS2" s="455"/>
      <c r="OTT2" s="455"/>
      <c r="OTU2" s="455"/>
      <c r="OTV2" s="455"/>
      <c r="OTW2" s="455"/>
      <c r="OTX2" s="455"/>
      <c r="OTY2" s="455"/>
      <c r="OTZ2" s="455"/>
      <c r="OUA2" s="455"/>
      <c r="OUB2" s="455"/>
      <c r="OUC2" s="455"/>
      <c r="OUD2" s="455"/>
      <c r="OUE2" s="455"/>
      <c r="OUF2" s="455"/>
      <c r="OUG2" s="455"/>
      <c r="OUH2" s="455"/>
      <c r="OUI2" s="455"/>
      <c r="OUJ2" s="455"/>
      <c r="OUK2" s="455"/>
      <c r="OUL2" s="455"/>
      <c r="OUM2" s="455"/>
      <c r="OUN2" s="455"/>
      <c r="OUO2" s="455"/>
      <c r="OUP2" s="455"/>
      <c r="OUQ2" s="455"/>
      <c r="OUR2" s="455"/>
      <c r="OUS2" s="455"/>
      <c r="OUT2" s="455"/>
      <c r="OUU2" s="455"/>
      <c r="OUV2" s="455"/>
      <c r="OUW2" s="455"/>
      <c r="OUX2" s="455"/>
      <c r="OUY2" s="455"/>
      <c r="OUZ2" s="455"/>
      <c r="OVA2" s="455"/>
      <c r="OVB2" s="455"/>
      <c r="OVC2" s="455"/>
      <c r="OVD2" s="455"/>
      <c r="OVE2" s="455"/>
      <c r="OVF2" s="455"/>
      <c r="OVG2" s="455"/>
      <c r="OVH2" s="455"/>
      <c r="OVI2" s="455"/>
      <c r="OVJ2" s="455"/>
      <c r="OVK2" s="455"/>
      <c r="OVL2" s="455"/>
      <c r="OVM2" s="455"/>
      <c r="OVN2" s="455"/>
      <c r="OVO2" s="455"/>
      <c r="OVP2" s="455"/>
      <c r="OVQ2" s="455"/>
      <c r="OVR2" s="455"/>
      <c r="OVS2" s="455"/>
      <c r="OVT2" s="455"/>
      <c r="OVU2" s="455"/>
      <c r="OVV2" s="455"/>
      <c r="OVW2" s="455"/>
      <c r="OVX2" s="455"/>
      <c r="OVY2" s="455"/>
      <c r="OVZ2" s="455"/>
      <c r="OWA2" s="455"/>
      <c r="OWB2" s="455"/>
      <c r="OWC2" s="455"/>
      <c r="OWD2" s="455"/>
      <c r="OWE2" s="455"/>
      <c r="OWF2" s="455"/>
      <c r="OWG2" s="455"/>
      <c r="OWH2" s="455"/>
      <c r="OWI2" s="455"/>
      <c r="OWJ2" s="455"/>
      <c r="OWK2" s="455"/>
      <c r="OWL2" s="455"/>
      <c r="OWM2" s="455"/>
      <c r="OWN2" s="455"/>
      <c r="OWO2" s="455"/>
      <c r="OWP2" s="455"/>
      <c r="OWQ2" s="455"/>
      <c r="OWR2" s="455"/>
      <c r="OWS2" s="455"/>
      <c r="OWT2" s="455"/>
      <c r="OWU2" s="455"/>
      <c r="OWV2" s="455"/>
      <c r="OWW2" s="455"/>
      <c r="OWX2" s="455"/>
      <c r="OWY2" s="455"/>
      <c r="OWZ2" s="455"/>
      <c r="OXA2" s="455"/>
      <c r="OXB2" s="455"/>
      <c r="OXC2" s="455"/>
      <c r="OXD2" s="455"/>
      <c r="OXE2" s="455"/>
      <c r="OXF2" s="455"/>
      <c r="OXG2" s="455"/>
      <c r="OXH2" s="455"/>
      <c r="OXI2" s="455"/>
      <c r="OXJ2" s="455"/>
      <c r="OXK2" s="455"/>
      <c r="OXL2" s="455"/>
      <c r="OXM2" s="455"/>
      <c r="OXN2" s="455"/>
      <c r="OXO2" s="455"/>
      <c r="OXP2" s="455"/>
      <c r="OXQ2" s="455"/>
      <c r="OXR2" s="455"/>
      <c r="OXS2" s="455"/>
      <c r="OXT2" s="455"/>
      <c r="OXU2" s="455"/>
      <c r="OXV2" s="455"/>
      <c r="OXW2" s="455"/>
      <c r="OXX2" s="455"/>
      <c r="OXY2" s="455"/>
      <c r="OXZ2" s="455"/>
      <c r="OYA2" s="455"/>
      <c r="OYB2" s="455"/>
      <c r="OYC2" s="455"/>
      <c r="OYD2" s="455"/>
      <c r="OYE2" s="455"/>
      <c r="OYF2" s="455"/>
      <c r="OYG2" s="455"/>
      <c r="OYH2" s="455"/>
      <c r="OYI2" s="455"/>
      <c r="OYJ2" s="455"/>
      <c r="OYK2" s="455"/>
      <c r="OYL2" s="455"/>
      <c r="OYM2" s="455"/>
      <c r="OYN2" s="455"/>
      <c r="OYO2" s="455"/>
      <c r="OYP2" s="455"/>
      <c r="OYQ2" s="455"/>
      <c r="OYR2" s="455"/>
      <c r="OYS2" s="455"/>
      <c r="OYT2" s="455"/>
      <c r="OYU2" s="455"/>
      <c r="OYV2" s="455"/>
      <c r="OYW2" s="455"/>
      <c r="OYX2" s="455"/>
      <c r="OYY2" s="455"/>
      <c r="OYZ2" s="455"/>
      <c r="OZA2" s="455"/>
      <c r="OZB2" s="455"/>
      <c r="OZC2" s="455"/>
      <c r="OZD2" s="455"/>
      <c r="OZE2" s="455"/>
      <c r="OZF2" s="455"/>
      <c r="OZG2" s="455"/>
      <c r="OZH2" s="455"/>
      <c r="OZI2" s="455"/>
      <c r="OZJ2" s="455"/>
      <c r="OZK2" s="455"/>
      <c r="OZL2" s="455"/>
      <c r="OZM2" s="455"/>
      <c r="OZN2" s="455"/>
      <c r="OZO2" s="455"/>
      <c r="OZP2" s="455"/>
      <c r="OZQ2" s="455"/>
      <c r="OZR2" s="455"/>
      <c r="OZS2" s="455"/>
      <c r="OZT2" s="455"/>
      <c r="OZU2" s="455"/>
      <c r="OZV2" s="455"/>
      <c r="OZW2" s="455"/>
      <c r="OZX2" s="455"/>
      <c r="OZY2" s="455"/>
      <c r="OZZ2" s="455"/>
      <c r="PAA2" s="455"/>
      <c r="PAB2" s="455"/>
      <c r="PAC2" s="455"/>
      <c r="PAD2" s="455"/>
      <c r="PAE2" s="455"/>
      <c r="PAF2" s="455"/>
      <c r="PAG2" s="455"/>
      <c r="PAH2" s="455"/>
      <c r="PAI2" s="455"/>
      <c r="PAJ2" s="455"/>
      <c r="PAK2" s="455"/>
      <c r="PAL2" s="455"/>
      <c r="PAM2" s="455"/>
      <c r="PAN2" s="455"/>
      <c r="PAO2" s="455"/>
      <c r="PAP2" s="455"/>
      <c r="PAQ2" s="455"/>
      <c r="PAR2" s="455"/>
      <c r="PAS2" s="455"/>
      <c r="PAT2" s="455"/>
      <c r="PAU2" s="455"/>
      <c r="PAV2" s="455"/>
      <c r="PAW2" s="455"/>
      <c r="PAX2" s="455"/>
      <c r="PAY2" s="455"/>
      <c r="PAZ2" s="455"/>
      <c r="PBA2" s="455"/>
      <c r="PBB2" s="455"/>
      <c r="PBC2" s="455"/>
      <c r="PBD2" s="455"/>
      <c r="PBE2" s="455"/>
      <c r="PBF2" s="455"/>
      <c r="PBG2" s="455"/>
      <c r="PBH2" s="455"/>
      <c r="PBI2" s="455"/>
      <c r="PBJ2" s="455"/>
      <c r="PBK2" s="455"/>
      <c r="PBL2" s="455"/>
      <c r="PBM2" s="455"/>
      <c r="PBN2" s="455"/>
      <c r="PBO2" s="455"/>
      <c r="PBP2" s="455"/>
      <c r="PBQ2" s="455"/>
      <c r="PBR2" s="455"/>
      <c r="PBS2" s="455"/>
      <c r="PBT2" s="455"/>
      <c r="PBU2" s="455"/>
      <c r="PBV2" s="455"/>
      <c r="PBW2" s="455"/>
      <c r="PBX2" s="455"/>
      <c r="PBY2" s="455"/>
      <c r="PBZ2" s="455"/>
      <c r="PCA2" s="455"/>
      <c r="PCB2" s="455"/>
      <c r="PCC2" s="455"/>
      <c r="PCD2" s="455"/>
      <c r="PCE2" s="455"/>
      <c r="PCF2" s="455"/>
      <c r="PCG2" s="455"/>
      <c r="PCH2" s="455"/>
      <c r="PCI2" s="455"/>
      <c r="PCJ2" s="455"/>
      <c r="PCK2" s="455"/>
      <c r="PCL2" s="455"/>
      <c r="PCM2" s="455"/>
      <c r="PCN2" s="455"/>
      <c r="PCO2" s="455"/>
      <c r="PCP2" s="455"/>
      <c r="PCQ2" s="455"/>
      <c r="PCR2" s="455"/>
      <c r="PCS2" s="455"/>
      <c r="PCT2" s="455"/>
      <c r="PCU2" s="455"/>
      <c r="PCV2" s="455"/>
      <c r="PCW2" s="455"/>
      <c r="PCX2" s="455"/>
      <c r="PCY2" s="455"/>
      <c r="PCZ2" s="455"/>
      <c r="PDA2" s="455"/>
      <c r="PDB2" s="455"/>
      <c r="PDC2" s="455"/>
      <c r="PDD2" s="455"/>
      <c r="PDE2" s="455"/>
      <c r="PDF2" s="455"/>
      <c r="PDG2" s="455"/>
      <c r="PDH2" s="455"/>
      <c r="PDI2" s="455"/>
      <c r="PDJ2" s="455"/>
      <c r="PDK2" s="455"/>
      <c r="PDL2" s="455"/>
      <c r="PDM2" s="455"/>
      <c r="PDN2" s="455"/>
      <c r="PDO2" s="455"/>
      <c r="PDP2" s="455"/>
      <c r="PDQ2" s="455"/>
      <c r="PDR2" s="455"/>
      <c r="PDS2" s="455"/>
      <c r="PDT2" s="455"/>
      <c r="PDU2" s="455"/>
      <c r="PDV2" s="455"/>
      <c r="PDW2" s="455"/>
      <c r="PDX2" s="455"/>
      <c r="PDY2" s="455"/>
      <c r="PDZ2" s="455"/>
      <c r="PEA2" s="455"/>
      <c r="PEB2" s="455"/>
      <c r="PEC2" s="455"/>
      <c r="PED2" s="455"/>
      <c r="PEE2" s="455"/>
      <c r="PEF2" s="455"/>
      <c r="PEG2" s="455"/>
      <c r="PEH2" s="455"/>
      <c r="PEI2" s="455"/>
      <c r="PEJ2" s="455"/>
      <c r="PEK2" s="455"/>
      <c r="PEL2" s="455"/>
      <c r="PEM2" s="455"/>
      <c r="PEN2" s="455"/>
      <c r="PEO2" s="455"/>
      <c r="PEP2" s="455"/>
      <c r="PEQ2" s="455"/>
      <c r="PER2" s="455"/>
      <c r="PES2" s="455"/>
      <c r="PET2" s="455"/>
      <c r="PEU2" s="455"/>
      <c r="PEV2" s="455"/>
      <c r="PEW2" s="455"/>
      <c r="PEX2" s="455"/>
      <c r="PEY2" s="455"/>
      <c r="PEZ2" s="455"/>
      <c r="PFA2" s="455"/>
      <c r="PFB2" s="455"/>
      <c r="PFC2" s="455"/>
      <c r="PFD2" s="455"/>
      <c r="PFE2" s="455"/>
      <c r="PFF2" s="455"/>
      <c r="PFG2" s="455"/>
      <c r="PFH2" s="455"/>
      <c r="PFI2" s="455"/>
      <c r="PFJ2" s="455"/>
      <c r="PFK2" s="455"/>
      <c r="PFL2" s="455"/>
      <c r="PFM2" s="455"/>
      <c r="PFN2" s="455"/>
      <c r="PFO2" s="455"/>
      <c r="PFP2" s="455"/>
      <c r="PFQ2" s="455"/>
      <c r="PFR2" s="455"/>
      <c r="PFS2" s="455"/>
      <c r="PFT2" s="455"/>
      <c r="PFU2" s="455"/>
      <c r="PFV2" s="455"/>
      <c r="PFW2" s="455"/>
      <c r="PFX2" s="455"/>
      <c r="PFY2" s="455"/>
      <c r="PFZ2" s="455"/>
      <c r="PGA2" s="455"/>
      <c r="PGB2" s="455"/>
      <c r="PGC2" s="455"/>
      <c r="PGD2" s="455"/>
      <c r="PGE2" s="455"/>
      <c r="PGF2" s="455"/>
      <c r="PGG2" s="455"/>
      <c r="PGH2" s="455"/>
      <c r="PGI2" s="455"/>
      <c r="PGJ2" s="455"/>
      <c r="PGK2" s="455"/>
      <c r="PGL2" s="455"/>
      <c r="PGM2" s="455"/>
      <c r="PGN2" s="455"/>
      <c r="PGO2" s="455"/>
      <c r="PGP2" s="455"/>
      <c r="PGQ2" s="455"/>
      <c r="PGR2" s="455"/>
      <c r="PGS2" s="455"/>
      <c r="PGT2" s="455"/>
      <c r="PGU2" s="455"/>
      <c r="PGV2" s="455"/>
      <c r="PGW2" s="455"/>
      <c r="PGX2" s="455"/>
      <c r="PGY2" s="455"/>
      <c r="PGZ2" s="455"/>
      <c r="PHA2" s="455"/>
      <c r="PHB2" s="455"/>
      <c r="PHC2" s="455"/>
      <c r="PHD2" s="455"/>
      <c r="PHE2" s="455"/>
      <c r="PHF2" s="455"/>
      <c r="PHG2" s="455"/>
      <c r="PHH2" s="455"/>
      <c r="PHI2" s="455"/>
      <c r="PHJ2" s="455"/>
      <c r="PHK2" s="455"/>
      <c r="PHL2" s="455"/>
      <c r="PHM2" s="455"/>
      <c r="PHN2" s="455"/>
      <c r="PHO2" s="455"/>
      <c r="PHP2" s="455"/>
      <c r="PHQ2" s="455"/>
      <c r="PHR2" s="455"/>
      <c r="PHS2" s="455"/>
      <c r="PHT2" s="455"/>
      <c r="PHU2" s="455"/>
      <c r="PHV2" s="455"/>
      <c r="PHW2" s="455"/>
      <c r="PHX2" s="455"/>
      <c r="PHY2" s="455"/>
      <c r="PHZ2" s="455"/>
      <c r="PIA2" s="455"/>
      <c r="PIB2" s="455"/>
      <c r="PIC2" s="455"/>
      <c r="PID2" s="455"/>
      <c r="PIE2" s="455"/>
      <c r="PIF2" s="455"/>
      <c r="PIG2" s="455"/>
      <c r="PIH2" s="455"/>
      <c r="PII2" s="455"/>
      <c r="PIJ2" s="455"/>
      <c r="PIK2" s="455"/>
      <c r="PIL2" s="455"/>
      <c r="PIM2" s="455"/>
      <c r="PIN2" s="455"/>
      <c r="PIO2" s="455"/>
      <c r="PIP2" s="455"/>
      <c r="PIQ2" s="455"/>
      <c r="PIR2" s="455"/>
      <c r="PIS2" s="455"/>
      <c r="PIT2" s="455"/>
      <c r="PIU2" s="455"/>
      <c r="PIV2" s="455"/>
      <c r="PIW2" s="455"/>
      <c r="PIX2" s="455"/>
      <c r="PIY2" s="455"/>
      <c r="PIZ2" s="455"/>
      <c r="PJA2" s="455"/>
      <c r="PJB2" s="455"/>
      <c r="PJC2" s="455"/>
      <c r="PJD2" s="455"/>
      <c r="PJE2" s="455"/>
      <c r="PJF2" s="455"/>
      <c r="PJG2" s="455"/>
      <c r="PJH2" s="455"/>
      <c r="PJI2" s="455"/>
      <c r="PJJ2" s="455"/>
      <c r="PJK2" s="455"/>
      <c r="PJL2" s="455"/>
      <c r="PJM2" s="455"/>
      <c r="PJN2" s="455"/>
      <c r="PJO2" s="455"/>
      <c r="PJP2" s="455"/>
      <c r="PJQ2" s="455"/>
      <c r="PJR2" s="455"/>
      <c r="PJS2" s="455"/>
      <c r="PJT2" s="455"/>
      <c r="PJU2" s="455"/>
      <c r="PJV2" s="455"/>
      <c r="PJW2" s="455"/>
      <c r="PJX2" s="455"/>
      <c r="PJY2" s="455"/>
      <c r="PJZ2" s="455"/>
      <c r="PKA2" s="455"/>
      <c r="PKB2" s="455"/>
      <c r="PKC2" s="455"/>
      <c r="PKD2" s="455"/>
      <c r="PKE2" s="455"/>
      <c r="PKF2" s="455"/>
      <c r="PKG2" s="455"/>
      <c r="PKH2" s="455"/>
      <c r="PKI2" s="455"/>
      <c r="PKJ2" s="455"/>
      <c r="PKK2" s="455"/>
      <c r="PKL2" s="455"/>
      <c r="PKM2" s="455"/>
      <c r="PKN2" s="455"/>
      <c r="PKO2" s="455"/>
      <c r="PKP2" s="455"/>
      <c r="PKQ2" s="455"/>
      <c r="PKR2" s="455"/>
      <c r="PKS2" s="455"/>
      <c r="PKT2" s="455"/>
      <c r="PKU2" s="455"/>
      <c r="PKV2" s="455"/>
      <c r="PKW2" s="455"/>
      <c r="PKX2" s="455"/>
      <c r="PKY2" s="455"/>
      <c r="PKZ2" s="455"/>
      <c r="PLA2" s="455"/>
      <c r="PLB2" s="455"/>
      <c r="PLC2" s="455"/>
      <c r="PLD2" s="455"/>
      <c r="PLE2" s="455"/>
      <c r="PLF2" s="455"/>
      <c r="PLG2" s="455"/>
      <c r="PLH2" s="455"/>
      <c r="PLI2" s="455"/>
      <c r="PLJ2" s="455"/>
      <c r="PLK2" s="455"/>
      <c r="PLL2" s="455"/>
      <c r="PLM2" s="455"/>
      <c r="PLN2" s="455"/>
      <c r="PLO2" s="455"/>
      <c r="PLP2" s="455"/>
      <c r="PLQ2" s="455"/>
      <c r="PLR2" s="455"/>
      <c r="PLS2" s="455"/>
      <c r="PLT2" s="455"/>
      <c r="PLU2" s="455"/>
      <c r="PLV2" s="455"/>
      <c r="PLW2" s="455"/>
      <c r="PLX2" s="455"/>
      <c r="PLY2" s="455"/>
      <c r="PLZ2" s="455"/>
      <c r="PMA2" s="455"/>
      <c r="PMB2" s="455"/>
      <c r="PMC2" s="455"/>
      <c r="PMD2" s="455"/>
      <c r="PME2" s="455"/>
      <c r="PMF2" s="455"/>
      <c r="PMG2" s="455"/>
      <c r="PMH2" s="455"/>
      <c r="PMI2" s="455"/>
      <c r="PMJ2" s="455"/>
      <c r="PMK2" s="455"/>
      <c r="PML2" s="455"/>
      <c r="PMM2" s="455"/>
      <c r="PMN2" s="455"/>
      <c r="PMO2" s="455"/>
      <c r="PMP2" s="455"/>
      <c r="PMQ2" s="455"/>
      <c r="PMR2" s="455"/>
      <c r="PMS2" s="455"/>
      <c r="PMT2" s="455"/>
      <c r="PMU2" s="455"/>
      <c r="PMV2" s="455"/>
      <c r="PMW2" s="455"/>
      <c r="PMX2" s="455"/>
      <c r="PMY2" s="455"/>
      <c r="PMZ2" s="455"/>
      <c r="PNA2" s="455"/>
      <c r="PNB2" s="455"/>
      <c r="PNC2" s="455"/>
      <c r="PND2" s="455"/>
      <c r="PNE2" s="455"/>
      <c r="PNF2" s="455"/>
      <c r="PNG2" s="455"/>
      <c r="PNH2" s="455"/>
      <c r="PNI2" s="455"/>
      <c r="PNJ2" s="455"/>
      <c r="PNK2" s="455"/>
      <c r="PNL2" s="455"/>
      <c r="PNM2" s="455"/>
      <c r="PNN2" s="455"/>
      <c r="PNO2" s="455"/>
      <c r="PNP2" s="455"/>
      <c r="PNQ2" s="455"/>
      <c r="PNR2" s="455"/>
      <c r="PNS2" s="455"/>
      <c r="PNT2" s="455"/>
      <c r="PNU2" s="455"/>
      <c r="PNV2" s="455"/>
      <c r="PNW2" s="455"/>
      <c r="PNX2" s="455"/>
      <c r="PNY2" s="455"/>
      <c r="PNZ2" s="455"/>
      <c r="POA2" s="455"/>
      <c r="POB2" s="455"/>
      <c r="POC2" s="455"/>
      <c r="POD2" s="455"/>
      <c r="POE2" s="455"/>
      <c r="POF2" s="455"/>
      <c r="POG2" s="455"/>
      <c r="POH2" s="455"/>
      <c r="POI2" s="455"/>
      <c r="POJ2" s="455"/>
      <c r="POK2" s="455"/>
      <c r="POL2" s="455"/>
      <c r="POM2" s="455"/>
      <c r="PON2" s="455"/>
      <c r="POO2" s="455"/>
      <c r="POP2" s="455"/>
      <c r="POQ2" s="455"/>
      <c r="POR2" s="455"/>
      <c r="POS2" s="455"/>
      <c r="POT2" s="455"/>
      <c r="POU2" s="455"/>
      <c r="POV2" s="455"/>
      <c r="POW2" s="455"/>
      <c r="POX2" s="455"/>
      <c r="POY2" s="455"/>
      <c r="POZ2" s="455"/>
      <c r="PPA2" s="455"/>
      <c r="PPB2" s="455"/>
      <c r="PPC2" s="455"/>
      <c r="PPD2" s="455"/>
      <c r="PPE2" s="455"/>
      <c r="PPF2" s="455"/>
      <c r="PPG2" s="455"/>
      <c r="PPH2" s="455"/>
      <c r="PPI2" s="455"/>
      <c r="PPJ2" s="455"/>
      <c r="PPK2" s="455"/>
      <c r="PPL2" s="455"/>
      <c r="PPM2" s="455"/>
      <c r="PPN2" s="455"/>
      <c r="PPO2" s="455"/>
      <c r="PPP2" s="455"/>
      <c r="PPQ2" s="455"/>
      <c r="PPR2" s="455"/>
      <c r="PPS2" s="455"/>
      <c r="PPT2" s="455"/>
      <c r="PPU2" s="455"/>
      <c r="PPV2" s="455"/>
      <c r="PPW2" s="455"/>
      <c r="PPX2" s="455"/>
      <c r="PPY2" s="455"/>
      <c r="PPZ2" s="455"/>
      <c r="PQA2" s="455"/>
      <c r="PQB2" s="455"/>
      <c r="PQC2" s="455"/>
      <c r="PQD2" s="455"/>
      <c r="PQE2" s="455"/>
      <c r="PQG2" s="455"/>
      <c r="PQH2" s="455"/>
      <c r="PQI2" s="455"/>
      <c r="PQJ2" s="455"/>
      <c r="PQK2" s="455"/>
      <c r="PQL2" s="455"/>
      <c r="PQM2" s="455"/>
      <c r="PQN2" s="455"/>
      <c r="PQO2" s="455"/>
      <c r="PQP2" s="455"/>
      <c r="PQQ2" s="455"/>
      <c r="PQR2" s="455"/>
      <c r="PQS2" s="455"/>
      <c r="PQT2" s="455"/>
      <c r="PQU2" s="455"/>
      <c r="PQV2" s="455"/>
      <c r="PQW2" s="455"/>
      <c r="PQX2" s="455"/>
      <c r="PQY2" s="455"/>
      <c r="PQZ2" s="455"/>
      <c r="PRA2" s="455"/>
      <c r="PRB2" s="455"/>
      <c r="PRC2" s="455"/>
      <c r="PRD2" s="455"/>
      <c r="PRE2" s="455"/>
      <c r="PRF2" s="455"/>
      <c r="PRG2" s="455"/>
      <c r="PRH2" s="455"/>
      <c r="PRI2" s="455"/>
      <c r="PRJ2" s="455"/>
      <c r="PRK2" s="455"/>
      <c r="PRL2" s="455"/>
      <c r="PRM2" s="455"/>
      <c r="PRN2" s="455"/>
      <c r="PRO2" s="455"/>
      <c r="PRP2" s="455"/>
      <c r="PRQ2" s="455"/>
      <c r="PRR2" s="455"/>
      <c r="PRS2" s="455"/>
      <c r="PRT2" s="455"/>
      <c r="PRU2" s="455"/>
      <c r="PRV2" s="455"/>
      <c r="PRW2" s="455"/>
      <c r="PRX2" s="455"/>
      <c r="PRY2" s="455"/>
      <c r="PRZ2" s="455"/>
      <c r="PSA2" s="455"/>
      <c r="PSB2" s="455"/>
      <c r="PSC2" s="455"/>
      <c r="PSD2" s="455"/>
      <c r="PSE2" s="455"/>
      <c r="PSF2" s="455"/>
      <c r="PSG2" s="455"/>
      <c r="PSH2" s="455"/>
      <c r="PSI2" s="455"/>
      <c r="PSJ2" s="455"/>
      <c r="PSK2" s="455"/>
      <c r="PSL2" s="455"/>
      <c r="PSM2" s="455"/>
      <c r="PSN2" s="455"/>
      <c r="PSO2" s="455"/>
      <c r="PSP2" s="455"/>
      <c r="PSQ2" s="455"/>
      <c r="PSR2" s="455"/>
      <c r="PSS2" s="455"/>
      <c r="PST2" s="455"/>
      <c r="PSU2" s="455"/>
      <c r="PSV2" s="455"/>
      <c r="PSW2" s="455"/>
      <c r="PSX2" s="455"/>
      <c r="PSY2" s="455"/>
      <c r="PSZ2" s="455"/>
      <c r="PTA2" s="455"/>
      <c r="PTB2" s="455"/>
      <c r="PTC2" s="455"/>
      <c r="PTD2" s="455"/>
      <c r="PTE2" s="455"/>
      <c r="PTF2" s="455"/>
      <c r="PTG2" s="455"/>
      <c r="PTH2" s="455"/>
      <c r="PTI2" s="455"/>
      <c r="PTJ2" s="455"/>
      <c r="PTK2" s="455"/>
      <c r="PTL2" s="455"/>
      <c r="PTM2" s="455"/>
      <c r="PTN2" s="455"/>
      <c r="PTO2" s="455"/>
      <c r="PTP2" s="455"/>
      <c r="PTQ2" s="455"/>
      <c r="PTR2" s="455"/>
      <c r="PTS2" s="455"/>
      <c r="PTT2" s="455"/>
      <c r="PTU2" s="455"/>
      <c r="PTV2" s="455"/>
      <c r="PTW2" s="455"/>
      <c r="PTX2" s="455"/>
      <c r="PTY2" s="455"/>
      <c r="PTZ2" s="455"/>
      <c r="PUA2" s="455"/>
      <c r="PUB2" s="455"/>
      <c r="PUC2" s="455"/>
      <c r="PUD2" s="455"/>
      <c r="PUE2" s="455"/>
      <c r="PUF2" s="455"/>
      <c r="PUG2" s="455"/>
      <c r="PUH2" s="455"/>
      <c r="PUI2" s="455"/>
      <c r="PUJ2" s="455"/>
      <c r="PUK2" s="455"/>
      <c r="PUL2" s="455"/>
      <c r="PUM2" s="455"/>
      <c r="PUN2" s="455"/>
      <c r="PUO2" s="455"/>
      <c r="PUP2" s="455"/>
      <c r="PUQ2" s="455"/>
      <c r="PUR2" s="455"/>
      <c r="PUS2" s="455"/>
      <c r="PUT2" s="455"/>
      <c r="PUU2" s="455"/>
      <c r="PUV2" s="455"/>
      <c r="PUW2" s="455"/>
      <c r="PUX2" s="455"/>
      <c r="PUY2" s="455"/>
      <c r="PUZ2" s="455"/>
      <c r="PVA2" s="455"/>
      <c r="PVB2" s="455"/>
      <c r="PVC2" s="455"/>
      <c r="PVD2" s="455"/>
      <c r="PVE2" s="455"/>
      <c r="PVF2" s="455"/>
      <c r="PVG2" s="455"/>
      <c r="PVH2" s="455"/>
      <c r="PVI2" s="455"/>
      <c r="PVJ2" s="455"/>
      <c r="PVK2" s="455"/>
      <c r="PVL2" s="455"/>
      <c r="PVM2" s="455"/>
      <c r="PVN2" s="455"/>
      <c r="PVO2" s="455"/>
      <c r="PVP2" s="455"/>
      <c r="PVQ2" s="455"/>
      <c r="PVR2" s="455"/>
      <c r="PVS2" s="455"/>
      <c r="PVT2" s="455"/>
      <c r="PVU2" s="455"/>
      <c r="PVV2" s="455"/>
      <c r="PVW2" s="455"/>
      <c r="PVX2" s="455"/>
      <c r="PVY2" s="455"/>
      <c r="PVZ2" s="455"/>
      <c r="PWA2" s="455"/>
      <c r="PWB2" s="455"/>
      <c r="PWC2" s="455"/>
      <c r="PWD2" s="455"/>
      <c r="PWE2" s="455"/>
      <c r="PWF2" s="455"/>
      <c r="PWG2" s="455"/>
      <c r="PWH2" s="455"/>
      <c r="PWI2" s="455"/>
      <c r="PWJ2" s="455"/>
      <c r="PWK2" s="455"/>
      <c r="PWL2" s="455"/>
      <c r="PWM2" s="455"/>
      <c r="PWN2" s="455"/>
      <c r="PWO2" s="455"/>
      <c r="PWP2" s="455"/>
      <c r="PWQ2" s="455"/>
      <c r="PWR2" s="455"/>
      <c r="PWS2" s="455"/>
      <c r="PWT2" s="455"/>
      <c r="PWU2" s="455"/>
      <c r="PWV2" s="455"/>
      <c r="PWW2" s="455"/>
      <c r="PWX2" s="455"/>
      <c r="PWY2" s="455"/>
      <c r="PWZ2" s="455"/>
      <c r="PXA2" s="455"/>
      <c r="PXB2" s="455"/>
      <c r="PXC2" s="455"/>
      <c r="PXD2" s="455"/>
      <c r="PXE2" s="455"/>
      <c r="PXF2" s="455"/>
      <c r="PXG2" s="455"/>
      <c r="PXH2" s="455"/>
      <c r="PXI2" s="455"/>
      <c r="PXJ2" s="455"/>
      <c r="PXK2" s="455"/>
      <c r="PXL2" s="455"/>
      <c r="PXM2" s="455"/>
      <c r="PXN2" s="455"/>
      <c r="PXO2" s="455"/>
      <c r="PXP2" s="455"/>
      <c r="PXQ2" s="455"/>
      <c r="PXR2" s="455"/>
      <c r="PXS2" s="455"/>
      <c r="PXT2" s="455"/>
      <c r="PXU2" s="455"/>
      <c r="PXV2" s="455"/>
      <c r="PXW2" s="455"/>
      <c r="PXX2" s="455"/>
      <c r="PXY2" s="455"/>
      <c r="PXZ2" s="455"/>
      <c r="PYA2" s="455"/>
      <c r="PYB2" s="455"/>
      <c r="PYC2" s="455"/>
      <c r="PYD2" s="455"/>
      <c r="PYE2" s="455"/>
      <c r="PYF2" s="455"/>
      <c r="PYG2" s="455"/>
      <c r="PYH2" s="455"/>
      <c r="PYI2" s="455"/>
      <c r="PYJ2" s="455"/>
      <c r="PYK2" s="455"/>
      <c r="PYL2" s="455"/>
      <c r="PYM2" s="455"/>
      <c r="PYN2" s="455"/>
      <c r="PYO2" s="455"/>
      <c r="PYP2" s="455"/>
      <c r="PYQ2" s="455"/>
      <c r="PYR2" s="455"/>
      <c r="PYS2" s="455"/>
      <c r="PYT2" s="455"/>
      <c r="PYU2" s="455"/>
      <c r="PYV2" s="455"/>
      <c r="PYW2" s="455"/>
      <c r="PYX2" s="455"/>
      <c r="PYY2" s="455"/>
      <c r="PYZ2" s="455"/>
      <c r="PZA2" s="455"/>
      <c r="PZB2" s="455"/>
      <c r="PZC2" s="455"/>
      <c r="PZD2" s="455"/>
      <c r="PZE2" s="455"/>
      <c r="PZF2" s="455"/>
      <c r="PZG2" s="455"/>
      <c r="PZH2" s="455"/>
      <c r="PZI2" s="455"/>
      <c r="PZJ2" s="455"/>
      <c r="PZK2" s="455"/>
      <c r="PZL2" s="455"/>
      <c r="PZM2" s="455"/>
      <c r="PZN2" s="455"/>
      <c r="PZO2" s="455"/>
      <c r="PZP2" s="455"/>
      <c r="PZQ2" s="455"/>
      <c r="PZR2" s="455"/>
      <c r="PZS2" s="455"/>
      <c r="PZT2" s="455"/>
      <c r="PZU2" s="455"/>
      <c r="PZV2" s="455"/>
      <c r="PZW2" s="455"/>
      <c r="PZX2" s="455"/>
      <c r="PZY2" s="455"/>
      <c r="PZZ2" s="455"/>
      <c r="QAA2" s="455"/>
      <c r="QAB2" s="455"/>
      <c r="QAC2" s="455"/>
      <c r="QAD2" s="455"/>
      <c r="QAE2" s="455"/>
      <c r="QAF2" s="455"/>
      <c r="QAG2" s="455"/>
      <c r="QAH2" s="455"/>
      <c r="QAI2" s="455"/>
      <c r="QAJ2" s="455"/>
      <c r="QAK2" s="455"/>
      <c r="QAL2" s="455"/>
      <c r="QAM2" s="455"/>
      <c r="QAN2" s="455"/>
      <c r="QAO2" s="455"/>
      <c r="QAP2" s="455"/>
      <c r="QAQ2" s="455"/>
      <c r="QAR2" s="455"/>
      <c r="QAS2" s="455"/>
      <c r="QAT2" s="455"/>
      <c r="QAU2" s="455"/>
      <c r="QAV2" s="455"/>
      <c r="QAW2" s="455"/>
      <c r="QAX2" s="455"/>
      <c r="QAY2" s="455"/>
      <c r="QAZ2" s="455"/>
      <c r="QBA2" s="455"/>
      <c r="QBB2" s="455"/>
      <c r="QBC2" s="455"/>
      <c r="QBD2" s="455"/>
      <c r="QBE2" s="455"/>
      <c r="QBF2" s="455"/>
      <c r="QBG2" s="455"/>
      <c r="QBH2" s="455"/>
      <c r="QBI2" s="455"/>
      <c r="QBJ2" s="455"/>
      <c r="QBK2" s="455"/>
      <c r="QBL2" s="455"/>
      <c r="QBM2" s="455"/>
      <c r="QBN2" s="455"/>
      <c r="QBO2" s="455"/>
      <c r="QBP2" s="455"/>
      <c r="QBQ2" s="455"/>
      <c r="QBR2" s="455"/>
      <c r="QBS2" s="455"/>
      <c r="QBT2" s="455"/>
      <c r="QBU2" s="455"/>
      <c r="QBV2" s="455"/>
      <c r="QBW2" s="455"/>
      <c r="QBX2" s="455"/>
      <c r="QBY2" s="455"/>
      <c r="QBZ2" s="455"/>
      <c r="QCA2" s="455"/>
      <c r="QCB2" s="455"/>
      <c r="QCC2" s="455"/>
      <c r="QCD2" s="455"/>
      <c r="QCE2" s="455"/>
      <c r="QCF2" s="455"/>
      <c r="QCG2" s="455"/>
      <c r="QCH2" s="455"/>
      <c r="QCI2" s="455"/>
      <c r="QCJ2" s="455"/>
      <c r="QCK2" s="455"/>
      <c r="QCL2" s="455"/>
      <c r="QCM2" s="455"/>
      <c r="QCN2" s="455"/>
      <c r="QCO2" s="455"/>
      <c r="QCP2" s="455"/>
      <c r="QCQ2" s="455"/>
      <c r="QCR2" s="455"/>
      <c r="QCS2" s="455"/>
      <c r="QCT2" s="455"/>
      <c r="QCU2" s="455"/>
      <c r="QCV2" s="455"/>
      <c r="QCW2" s="455"/>
      <c r="QCX2" s="455"/>
      <c r="QCY2" s="455"/>
      <c r="QCZ2" s="455"/>
      <c r="QDA2" s="455"/>
      <c r="QDB2" s="455"/>
      <c r="QDC2" s="455"/>
      <c r="QDD2" s="455"/>
      <c r="QDE2" s="455"/>
      <c r="QDF2" s="455"/>
      <c r="QDG2" s="455"/>
      <c r="QDH2" s="455"/>
      <c r="QDI2" s="455"/>
      <c r="QDJ2" s="455"/>
      <c r="QDK2" s="455"/>
      <c r="QDL2" s="455"/>
      <c r="QDM2" s="455"/>
      <c r="QDN2" s="455"/>
      <c r="QDO2" s="455"/>
      <c r="QDP2" s="455"/>
      <c r="QDQ2" s="455"/>
      <c r="QDR2" s="455"/>
      <c r="QDS2" s="455"/>
      <c r="QDT2" s="455"/>
      <c r="QDU2" s="455"/>
      <c r="QDV2" s="455"/>
      <c r="QDW2" s="455"/>
      <c r="QDX2" s="455"/>
      <c r="QDY2" s="455"/>
      <c r="QDZ2" s="455"/>
      <c r="QEA2" s="455"/>
      <c r="QEB2" s="455"/>
      <c r="QEC2" s="455"/>
      <c r="QED2" s="455"/>
      <c r="QEE2" s="455"/>
      <c r="QEF2" s="455"/>
      <c r="QEG2" s="455"/>
      <c r="QEH2" s="455"/>
      <c r="QEI2" s="455"/>
      <c r="QEJ2" s="455"/>
      <c r="QEK2" s="455"/>
      <c r="QEL2" s="455"/>
      <c r="QEM2" s="455"/>
      <c r="QEN2" s="455"/>
      <c r="QEO2" s="455"/>
      <c r="QEP2" s="455"/>
      <c r="QEQ2" s="455"/>
      <c r="QER2" s="455"/>
      <c r="QES2" s="455"/>
      <c r="QET2" s="455"/>
      <c r="QEU2" s="455"/>
      <c r="QEV2" s="455"/>
      <c r="QEW2" s="455"/>
      <c r="QEX2" s="455"/>
      <c r="QEY2" s="455"/>
      <c r="QEZ2" s="455"/>
      <c r="QFA2" s="455"/>
      <c r="QFB2" s="455"/>
      <c r="QFC2" s="455"/>
      <c r="QFD2" s="455"/>
      <c r="QFE2" s="455"/>
      <c r="QFF2" s="455"/>
      <c r="QFG2" s="455"/>
      <c r="QFH2" s="455"/>
      <c r="QFI2" s="455"/>
      <c r="QFJ2" s="455"/>
      <c r="QFK2" s="455"/>
      <c r="QFL2" s="455"/>
      <c r="QFM2" s="455"/>
      <c r="QFN2" s="455"/>
      <c r="QFO2" s="455"/>
      <c r="QFP2" s="455"/>
      <c r="QFQ2" s="455"/>
      <c r="QFR2" s="455"/>
      <c r="QFS2" s="455"/>
      <c r="QFT2" s="455"/>
      <c r="QFU2" s="455"/>
      <c r="QFV2" s="455"/>
      <c r="QFW2" s="455"/>
      <c r="QFX2" s="455"/>
      <c r="QFY2" s="455"/>
      <c r="QFZ2" s="455"/>
      <c r="QGA2" s="455"/>
      <c r="QGB2" s="455"/>
      <c r="QGC2" s="455"/>
      <c r="QGD2" s="455"/>
      <c r="QGE2" s="455"/>
      <c r="QGF2" s="455"/>
      <c r="QGG2" s="455"/>
      <c r="QGH2" s="455"/>
      <c r="QGI2" s="455"/>
      <c r="QGJ2" s="455"/>
      <c r="QGK2" s="455"/>
      <c r="QGL2" s="455"/>
      <c r="QGM2" s="455"/>
      <c r="QGN2" s="455"/>
      <c r="QGO2" s="455"/>
      <c r="QGP2" s="455"/>
      <c r="QGQ2" s="455"/>
      <c r="QGR2" s="455"/>
      <c r="QGS2" s="455"/>
      <c r="QGT2" s="455"/>
      <c r="QGU2" s="455"/>
      <c r="QGV2" s="455"/>
      <c r="QGW2" s="455"/>
      <c r="QGX2" s="455"/>
      <c r="QGY2" s="455"/>
      <c r="QGZ2" s="455"/>
      <c r="QHA2" s="455"/>
      <c r="QHB2" s="455"/>
      <c r="QHC2" s="455"/>
      <c r="QHD2" s="455"/>
      <c r="QHE2" s="455"/>
      <c r="QHF2" s="455"/>
      <c r="QHG2" s="455"/>
      <c r="QHH2" s="455"/>
      <c r="QHI2" s="455"/>
      <c r="QHJ2" s="455"/>
      <c r="QHK2" s="455"/>
      <c r="QHL2" s="455"/>
      <c r="QHM2" s="455"/>
      <c r="QHN2" s="455"/>
      <c r="QHO2" s="455"/>
      <c r="QHP2" s="455"/>
      <c r="QHQ2" s="455"/>
      <c r="QHR2" s="455"/>
      <c r="QHS2" s="455"/>
      <c r="QHT2" s="455"/>
      <c r="QHU2" s="455"/>
      <c r="QHV2" s="455"/>
      <c r="QHW2" s="455"/>
      <c r="QHX2" s="455"/>
      <c r="QHY2" s="455"/>
      <c r="QHZ2" s="455"/>
      <c r="QIA2" s="455"/>
      <c r="QIB2" s="455"/>
      <c r="QIC2" s="455"/>
      <c r="QID2" s="455"/>
      <c r="QIE2" s="455"/>
      <c r="QIF2" s="455"/>
      <c r="QIG2" s="455"/>
      <c r="QIH2" s="455"/>
      <c r="QII2" s="455"/>
      <c r="QIJ2" s="455"/>
      <c r="QIK2" s="455"/>
      <c r="QIL2" s="455"/>
      <c r="QIM2" s="455"/>
      <c r="QIN2" s="455"/>
      <c r="QIO2" s="455"/>
      <c r="QIP2" s="455"/>
      <c r="QIQ2" s="455"/>
      <c r="QIR2" s="455"/>
      <c r="QIS2" s="455"/>
      <c r="QIT2" s="455"/>
      <c r="QIU2" s="455"/>
      <c r="QIV2" s="455"/>
      <c r="QIW2" s="455"/>
      <c r="QIX2" s="455"/>
      <c r="QIY2" s="455"/>
      <c r="QIZ2" s="455"/>
      <c r="QJA2" s="455"/>
      <c r="QJB2" s="455"/>
      <c r="QJC2" s="455"/>
      <c r="QJD2" s="455"/>
      <c r="QJE2" s="455"/>
      <c r="QJF2" s="455"/>
      <c r="QJG2" s="455"/>
      <c r="QJH2" s="455"/>
      <c r="QJI2" s="455"/>
      <c r="QJJ2" s="455"/>
      <c r="QJK2" s="455"/>
      <c r="QJL2" s="455"/>
      <c r="QJM2" s="455"/>
      <c r="QJN2" s="455"/>
      <c r="QJO2" s="455"/>
      <c r="QJP2" s="455"/>
      <c r="QJQ2" s="455"/>
      <c r="QJR2" s="455"/>
      <c r="QJS2" s="455"/>
      <c r="QJT2" s="455"/>
      <c r="QJU2" s="455"/>
      <c r="QJV2" s="455"/>
      <c r="QJW2" s="455"/>
      <c r="QJX2" s="455"/>
      <c r="QJY2" s="455"/>
      <c r="QJZ2" s="455"/>
      <c r="QKA2" s="455"/>
      <c r="QKB2" s="455"/>
      <c r="QKC2" s="455"/>
      <c r="QKD2" s="455"/>
      <c r="QKE2" s="455"/>
      <c r="QKF2" s="455"/>
      <c r="QKG2" s="455"/>
      <c r="QKH2" s="455"/>
      <c r="QKI2" s="455"/>
      <c r="QKJ2" s="455"/>
      <c r="QKK2" s="455"/>
      <c r="QKL2" s="455"/>
      <c r="QKM2" s="455"/>
      <c r="QKN2" s="455"/>
      <c r="QKO2" s="455"/>
      <c r="QKP2" s="455"/>
      <c r="QKQ2" s="455"/>
      <c r="QKR2" s="455"/>
      <c r="QKS2" s="455"/>
      <c r="QKT2" s="455"/>
      <c r="QKU2" s="455"/>
      <c r="QKV2" s="455"/>
      <c r="QKW2" s="455"/>
      <c r="QKX2" s="455"/>
      <c r="QKY2" s="455"/>
      <c r="QKZ2" s="455"/>
      <c r="QLA2" s="455"/>
      <c r="QLB2" s="455"/>
      <c r="QLC2" s="455"/>
      <c r="QLD2" s="455"/>
      <c r="QLE2" s="455"/>
      <c r="QLF2" s="455"/>
      <c r="QLG2" s="455"/>
      <c r="QLH2" s="455"/>
      <c r="QLI2" s="455"/>
      <c r="QLJ2" s="455"/>
      <c r="QLK2" s="455"/>
      <c r="QLL2" s="455"/>
      <c r="QLM2" s="455"/>
      <c r="QLN2" s="455"/>
      <c r="QLO2" s="455"/>
      <c r="QLP2" s="455"/>
      <c r="QLQ2" s="455"/>
      <c r="QLR2" s="455"/>
      <c r="QLS2" s="455"/>
      <c r="QLT2" s="455"/>
      <c r="QLU2" s="455"/>
      <c r="QLV2" s="455"/>
      <c r="QLW2" s="455"/>
      <c r="QLX2" s="455"/>
      <c r="QLY2" s="455"/>
      <c r="QLZ2" s="455"/>
      <c r="QMA2" s="455"/>
      <c r="QMB2" s="455"/>
      <c r="QMC2" s="455"/>
      <c r="QMD2" s="455"/>
      <c r="QME2" s="455"/>
      <c r="QMF2" s="455"/>
      <c r="QMG2" s="455"/>
      <c r="QMH2" s="455"/>
      <c r="QMI2" s="455"/>
      <c r="QMJ2" s="455"/>
      <c r="QMK2" s="455"/>
      <c r="QML2" s="455"/>
      <c r="QMM2" s="455"/>
      <c r="QMN2" s="455"/>
      <c r="QMO2" s="455"/>
      <c r="QMP2" s="455"/>
      <c r="QMQ2" s="455"/>
      <c r="QMR2" s="455"/>
      <c r="QMS2" s="455"/>
      <c r="QMT2" s="455"/>
      <c r="QMU2" s="455"/>
      <c r="QMV2" s="455"/>
      <c r="QMW2" s="455"/>
      <c r="QMX2" s="455"/>
      <c r="QMY2" s="455"/>
      <c r="QMZ2" s="455"/>
      <c r="QNA2" s="455"/>
      <c r="QNB2" s="455"/>
      <c r="QNC2" s="455"/>
      <c r="QND2" s="455"/>
      <c r="QNE2" s="455"/>
      <c r="QNF2" s="455"/>
      <c r="QNG2" s="455"/>
      <c r="QNH2" s="455"/>
      <c r="QNI2" s="455"/>
      <c r="QNJ2" s="455"/>
      <c r="QNK2" s="455"/>
      <c r="QNL2" s="455"/>
      <c r="QNM2" s="455"/>
      <c r="QNN2" s="455"/>
      <c r="QNO2" s="455"/>
      <c r="QNP2" s="455"/>
      <c r="QNQ2" s="455"/>
      <c r="QNR2" s="455"/>
      <c r="QNS2" s="455"/>
      <c r="QNT2" s="455"/>
      <c r="QNU2" s="455"/>
      <c r="QNV2" s="455"/>
      <c r="QNW2" s="455"/>
      <c r="QNX2" s="455"/>
      <c r="QNY2" s="455"/>
      <c r="QNZ2" s="455"/>
      <c r="QOA2" s="455"/>
      <c r="QOB2" s="455"/>
      <c r="QOC2" s="455"/>
      <c r="QOD2" s="455"/>
      <c r="QOE2" s="455"/>
      <c r="QOF2" s="455"/>
      <c r="QOG2" s="455"/>
      <c r="QOH2" s="455"/>
      <c r="QOI2" s="455"/>
      <c r="QOJ2" s="455"/>
      <c r="QOK2" s="455"/>
      <c r="QOL2" s="455"/>
      <c r="QOM2" s="455"/>
      <c r="QON2" s="455"/>
      <c r="QOO2" s="455"/>
      <c r="QOP2" s="455"/>
      <c r="QOQ2" s="455"/>
      <c r="QOR2" s="455"/>
      <c r="QOS2" s="455"/>
      <c r="QOT2" s="455"/>
      <c r="QOU2" s="455"/>
      <c r="QOV2" s="455"/>
      <c r="QOW2" s="455"/>
      <c r="QOX2" s="455"/>
      <c r="QOY2" s="455"/>
      <c r="QOZ2" s="455"/>
      <c r="QPA2" s="455"/>
      <c r="QPB2" s="455"/>
      <c r="QPC2" s="455"/>
      <c r="QPD2" s="455"/>
      <c r="QPE2" s="455"/>
      <c r="QPF2" s="455"/>
      <c r="QPG2" s="455"/>
      <c r="QPH2" s="455"/>
      <c r="QPI2" s="455"/>
      <c r="QPJ2" s="455"/>
      <c r="QPK2" s="455"/>
      <c r="QPL2" s="455"/>
      <c r="QPM2" s="455"/>
      <c r="QPN2" s="455"/>
      <c r="QPO2" s="455"/>
      <c r="QPP2" s="455"/>
      <c r="QPQ2" s="455"/>
      <c r="QPR2" s="455"/>
      <c r="QPS2" s="455"/>
      <c r="QPT2" s="455"/>
      <c r="QPU2" s="455"/>
      <c r="QPV2" s="455"/>
      <c r="QPW2" s="455"/>
      <c r="QPX2" s="455"/>
      <c r="QPY2" s="455"/>
      <c r="QPZ2" s="455"/>
      <c r="QQA2" s="455"/>
      <c r="QQB2" s="455"/>
      <c r="QQC2" s="455"/>
      <c r="QQD2" s="455"/>
      <c r="QQE2" s="455"/>
      <c r="QQF2" s="455"/>
      <c r="QQG2" s="455"/>
      <c r="QQH2" s="455"/>
      <c r="QQI2" s="455"/>
      <c r="QQJ2" s="455"/>
      <c r="QQK2" s="455"/>
      <c r="QQL2" s="455"/>
      <c r="QQM2" s="455"/>
      <c r="QQN2" s="455"/>
      <c r="QQO2" s="455"/>
      <c r="QQP2" s="455"/>
      <c r="QQQ2" s="455"/>
      <c r="QQR2" s="455"/>
      <c r="QQS2" s="455"/>
      <c r="QQT2" s="455"/>
      <c r="QQU2" s="455"/>
      <c r="QQV2" s="455"/>
      <c r="QQW2" s="455"/>
      <c r="QQX2" s="455"/>
      <c r="QQY2" s="455"/>
      <c r="QQZ2" s="455"/>
      <c r="QRA2" s="455"/>
      <c r="QRB2" s="455"/>
      <c r="QRC2" s="455"/>
      <c r="QRD2" s="455"/>
      <c r="QRE2" s="455"/>
      <c r="QRF2" s="455"/>
      <c r="QRG2" s="455"/>
      <c r="QRH2" s="455"/>
      <c r="QRI2" s="455"/>
      <c r="QRJ2" s="455"/>
      <c r="QRK2" s="455"/>
      <c r="QRL2" s="455"/>
      <c r="QRM2" s="455"/>
      <c r="QRN2" s="455"/>
      <c r="QRO2" s="455"/>
      <c r="QRP2" s="455"/>
      <c r="QRQ2" s="455"/>
      <c r="QRR2" s="455"/>
      <c r="QRS2" s="455"/>
      <c r="QRT2" s="455"/>
      <c r="QRU2" s="455"/>
      <c r="QRV2" s="455"/>
      <c r="QRW2" s="455"/>
      <c r="QRX2" s="455"/>
      <c r="QRY2" s="455"/>
      <c r="QRZ2" s="455"/>
      <c r="QSA2" s="455"/>
      <c r="QSB2" s="455"/>
      <c r="QSC2" s="455"/>
      <c r="QSD2" s="455"/>
      <c r="QSE2" s="455"/>
      <c r="QSF2" s="455"/>
      <c r="QSG2" s="455"/>
      <c r="QSH2" s="455"/>
      <c r="QSI2" s="455"/>
      <c r="QSJ2" s="455"/>
      <c r="QSK2" s="455"/>
      <c r="QSL2" s="455"/>
      <c r="QSM2" s="455"/>
      <c r="QSN2" s="455"/>
      <c r="QSO2" s="455"/>
      <c r="QSP2" s="455"/>
      <c r="QSQ2" s="455"/>
      <c r="QSR2" s="455"/>
      <c r="QSS2" s="455"/>
      <c r="QST2" s="455"/>
      <c r="QSU2" s="455"/>
      <c r="QSV2" s="455"/>
      <c r="QSW2" s="455"/>
      <c r="QSX2" s="455"/>
      <c r="QSY2" s="455"/>
      <c r="QSZ2" s="455"/>
      <c r="QTA2" s="455"/>
      <c r="QTB2" s="455"/>
      <c r="QTC2" s="455"/>
      <c r="QTD2" s="455"/>
      <c r="QTE2" s="455"/>
      <c r="QTF2" s="455"/>
      <c r="QTG2" s="455"/>
      <c r="QTH2" s="455"/>
      <c r="QTI2" s="455"/>
      <c r="QTJ2" s="455"/>
      <c r="QTK2" s="455"/>
      <c r="QTL2" s="455"/>
      <c r="QTM2" s="455"/>
      <c r="QTN2" s="455"/>
      <c r="QTO2" s="455"/>
      <c r="QTP2" s="455"/>
      <c r="QTQ2" s="455"/>
      <c r="QTR2" s="455"/>
      <c r="QTS2" s="455"/>
      <c r="QTT2" s="455"/>
      <c r="QTU2" s="455"/>
      <c r="QTV2" s="455"/>
      <c r="QTW2" s="455"/>
      <c r="QTX2" s="455"/>
      <c r="QTY2" s="455"/>
      <c r="QTZ2" s="455"/>
      <c r="QUA2" s="455"/>
      <c r="QUB2" s="455"/>
      <c r="QUC2" s="455"/>
      <c r="QUD2" s="455"/>
      <c r="QUE2" s="455"/>
      <c r="QUF2" s="455"/>
      <c r="QUG2" s="455"/>
      <c r="QUH2" s="455"/>
      <c r="QUI2" s="455"/>
      <c r="QUJ2" s="455"/>
      <c r="QUK2" s="455"/>
      <c r="QUL2" s="455"/>
      <c r="QUM2" s="455"/>
      <c r="QUN2" s="455"/>
      <c r="QUO2" s="455"/>
      <c r="QUP2" s="455"/>
      <c r="QUQ2" s="455"/>
      <c r="QUR2" s="455"/>
      <c r="QUS2" s="455"/>
      <c r="QUT2" s="455"/>
      <c r="QUU2" s="455"/>
      <c r="QUV2" s="455"/>
      <c r="QUW2" s="455"/>
      <c r="QUX2" s="455"/>
      <c r="QUY2" s="455"/>
      <c r="QUZ2" s="455"/>
      <c r="QVA2" s="455"/>
      <c r="QVB2" s="455"/>
      <c r="QVC2" s="455"/>
      <c r="QVD2" s="455"/>
      <c r="QVE2" s="455"/>
      <c r="QVF2" s="455"/>
      <c r="QVG2" s="455"/>
      <c r="QVH2" s="455"/>
      <c r="QVI2" s="455"/>
      <c r="QVJ2" s="455"/>
      <c r="QVK2" s="455"/>
      <c r="QVL2" s="455"/>
      <c r="QVM2" s="455"/>
      <c r="QVN2" s="455"/>
      <c r="QVO2" s="455"/>
      <c r="QVP2" s="455"/>
      <c r="QVQ2" s="455"/>
      <c r="QVR2" s="455"/>
      <c r="QVS2" s="455"/>
      <c r="QVT2" s="455"/>
      <c r="QVU2" s="455"/>
      <c r="QVV2" s="455"/>
      <c r="QVW2" s="455"/>
      <c r="QVX2" s="455"/>
      <c r="QVY2" s="455"/>
      <c r="QVZ2" s="455"/>
      <c r="QWA2" s="455"/>
      <c r="QWB2" s="455"/>
      <c r="QWC2" s="455"/>
      <c r="QWD2" s="455"/>
      <c r="QWE2" s="455"/>
      <c r="QWF2" s="455"/>
      <c r="QWG2" s="455"/>
      <c r="QWH2" s="455"/>
      <c r="QWI2" s="455"/>
      <c r="QWJ2" s="455"/>
      <c r="QWK2" s="455"/>
      <c r="QWL2" s="455"/>
      <c r="QWM2" s="455"/>
      <c r="QWN2" s="455"/>
      <c r="QWO2" s="455"/>
      <c r="QWP2" s="455"/>
      <c r="QWQ2" s="455"/>
      <c r="QWR2" s="455"/>
      <c r="QWS2" s="455"/>
      <c r="QWT2" s="455"/>
      <c r="QWU2" s="455"/>
      <c r="QWV2" s="455"/>
      <c r="QWW2" s="455"/>
      <c r="QWX2" s="455"/>
      <c r="QWY2" s="455"/>
      <c r="QWZ2" s="455"/>
      <c r="QXA2" s="455"/>
      <c r="QXB2" s="455"/>
      <c r="QXC2" s="455"/>
      <c r="QXD2" s="455"/>
      <c r="QXE2" s="455"/>
      <c r="QXF2" s="455"/>
      <c r="QXG2" s="455"/>
      <c r="QXH2" s="455"/>
      <c r="QXI2" s="455"/>
      <c r="QXJ2" s="455"/>
      <c r="QXK2" s="455"/>
      <c r="QXL2" s="455"/>
      <c r="QXM2" s="455"/>
      <c r="QXN2" s="455"/>
      <c r="QXO2" s="455"/>
      <c r="QXP2" s="455"/>
      <c r="QXQ2" s="455"/>
      <c r="QXR2" s="455"/>
      <c r="QXS2" s="455"/>
      <c r="QXT2" s="455"/>
      <c r="QXU2" s="455"/>
      <c r="QXV2" s="455"/>
      <c r="QXW2" s="455"/>
      <c r="QXX2" s="455"/>
      <c r="QXY2" s="455"/>
      <c r="QXZ2" s="455"/>
      <c r="QYA2" s="455"/>
      <c r="QYB2" s="455"/>
      <c r="QYC2" s="455"/>
      <c r="QYD2" s="455"/>
      <c r="QYE2" s="455"/>
      <c r="QYF2" s="455"/>
      <c r="QYG2" s="455"/>
      <c r="QYH2" s="455"/>
      <c r="QYI2" s="455"/>
      <c r="QYJ2" s="455"/>
      <c r="QYK2" s="455"/>
      <c r="QYL2" s="455"/>
      <c r="QYM2" s="455"/>
      <c r="QYN2" s="455"/>
      <c r="QYO2" s="455"/>
      <c r="QYP2" s="455"/>
      <c r="QYQ2" s="455"/>
      <c r="QYR2" s="455"/>
      <c r="QYS2" s="455"/>
      <c r="QYT2" s="455"/>
      <c r="QYU2" s="455"/>
      <c r="QYV2" s="455"/>
      <c r="QYW2" s="455"/>
      <c r="QYX2" s="455"/>
      <c r="QYY2" s="455"/>
      <c r="QYZ2" s="455"/>
      <c r="QZA2" s="455"/>
      <c r="QZB2" s="455"/>
      <c r="QZC2" s="455"/>
      <c r="QZD2" s="455"/>
      <c r="QZE2" s="455"/>
      <c r="QZF2" s="455"/>
      <c r="QZG2" s="455"/>
      <c r="QZH2" s="455"/>
      <c r="QZI2" s="455"/>
      <c r="QZJ2" s="455"/>
      <c r="QZK2" s="455"/>
      <c r="QZL2" s="455"/>
      <c r="QZM2" s="455"/>
      <c r="QZN2" s="455"/>
      <c r="QZO2" s="455"/>
      <c r="QZP2" s="455"/>
      <c r="QZQ2" s="455"/>
      <c r="QZR2" s="455"/>
      <c r="QZS2" s="455"/>
      <c r="QZT2" s="455"/>
      <c r="QZU2" s="455"/>
      <c r="QZV2" s="455"/>
      <c r="QZW2" s="455"/>
      <c r="QZX2" s="455"/>
      <c r="QZY2" s="455"/>
      <c r="QZZ2" s="455"/>
      <c r="RAA2" s="455"/>
      <c r="RAB2" s="455"/>
      <c r="RAC2" s="455"/>
      <c r="RAD2" s="455"/>
      <c r="RAE2" s="455"/>
      <c r="RAF2" s="455"/>
      <c r="RAG2" s="455"/>
      <c r="RAH2" s="455"/>
      <c r="RAI2" s="455"/>
      <c r="RAJ2" s="455"/>
      <c r="RAK2" s="455"/>
      <c r="RAL2" s="455"/>
      <c r="RAM2" s="455"/>
      <c r="RAN2" s="455"/>
      <c r="RAO2" s="455"/>
      <c r="RAP2" s="455"/>
      <c r="RAQ2" s="455"/>
      <c r="RAR2" s="455"/>
      <c r="RAS2" s="455"/>
      <c r="RAT2" s="455"/>
      <c r="RAU2" s="455"/>
      <c r="RAV2" s="455"/>
      <c r="RAW2" s="455"/>
      <c r="RAX2" s="455"/>
      <c r="RAY2" s="455"/>
      <c r="RAZ2" s="455"/>
      <c r="RBA2" s="455"/>
      <c r="RBB2" s="455"/>
      <c r="RBC2" s="455"/>
      <c r="RBD2" s="455"/>
      <c r="RBE2" s="455"/>
      <c r="RBF2" s="455"/>
      <c r="RBG2" s="455"/>
      <c r="RBH2" s="455"/>
      <c r="RBI2" s="455"/>
      <c r="RBJ2" s="455"/>
      <c r="RBK2" s="455"/>
      <c r="RBL2" s="455"/>
      <c r="RBM2" s="455"/>
      <c r="RBN2" s="455"/>
      <c r="RBO2" s="455"/>
      <c r="RBP2" s="455"/>
      <c r="RBQ2" s="455"/>
      <c r="RBR2" s="455"/>
      <c r="RBS2" s="455"/>
      <c r="RBT2" s="455"/>
      <c r="RBU2" s="455"/>
      <c r="RBV2" s="455"/>
      <c r="RBW2" s="455"/>
      <c r="RBX2" s="455"/>
      <c r="RBY2" s="455"/>
      <c r="RBZ2" s="455"/>
      <c r="RCA2" s="455"/>
      <c r="RCB2" s="455"/>
      <c r="RCC2" s="455"/>
      <c r="RCD2" s="455"/>
      <c r="RCE2" s="455"/>
      <c r="RCF2" s="455"/>
      <c r="RCG2" s="455"/>
      <c r="RCH2" s="455"/>
      <c r="RCI2" s="455"/>
      <c r="RCJ2" s="455"/>
      <c r="RCK2" s="455"/>
      <c r="RCL2" s="455"/>
      <c r="RCM2" s="455"/>
      <c r="RCN2" s="455"/>
      <c r="RCO2" s="455"/>
      <c r="RCP2" s="455"/>
      <c r="RCQ2" s="455"/>
      <c r="RCR2" s="455"/>
      <c r="RCS2" s="455"/>
      <c r="RCT2" s="455"/>
      <c r="RCU2" s="455"/>
      <c r="RCV2" s="455"/>
      <c r="RCW2" s="455"/>
      <c r="RCX2" s="455"/>
      <c r="RCY2" s="455"/>
      <c r="RCZ2" s="455"/>
      <c r="RDA2" s="455"/>
      <c r="RDB2" s="455"/>
      <c r="RDC2" s="455"/>
      <c r="RDD2" s="455"/>
      <c r="RDE2" s="455"/>
      <c r="RDF2" s="455"/>
      <c r="RDG2" s="455"/>
      <c r="RDH2" s="455"/>
      <c r="RDI2" s="455"/>
      <c r="RDJ2" s="455"/>
      <c r="RDK2" s="455"/>
      <c r="RDL2" s="455"/>
      <c r="RDM2" s="455"/>
      <c r="RDN2" s="455"/>
      <c r="RDO2" s="455"/>
      <c r="RDQ2" s="455"/>
      <c r="RDR2" s="455"/>
      <c r="RDS2" s="455"/>
      <c r="RDT2" s="455"/>
      <c r="RDU2" s="455"/>
      <c r="RDV2" s="455"/>
      <c r="RDW2" s="455"/>
      <c r="RDX2" s="455"/>
      <c r="RDY2" s="455"/>
      <c r="RDZ2" s="455"/>
      <c r="REA2" s="455"/>
      <c r="REB2" s="455"/>
      <c r="REC2" s="455"/>
      <c r="RED2" s="455"/>
      <c r="REE2" s="455"/>
      <c r="REF2" s="455"/>
      <c r="REG2" s="455"/>
      <c r="REH2" s="455"/>
      <c r="REI2" s="455"/>
      <c r="REJ2" s="455"/>
      <c r="REK2" s="455"/>
      <c r="REL2" s="455"/>
      <c r="REM2" s="455"/>
      <c r="REN2" s="455"/>
      <c r="REO2" s="455"/>
      <c r="REP2" s="455"/>
      <c r="REQ2" s="455"/>
      <c r="RER2" s="455"/>
      <c r="RES2" s="455"/>
      <c r="RET2" s="455"/>
      <c r="REU2" s="455"/>
      <c r="REV2" s="455"/>
      <c r="REW2" s="455"/>
      <c r="REX2" s="455"/>
      <c r="REY2" s="455"/>
      <c r="REZ2" s="455"/>
      <c r="RFA2" s="455"/>
      <c r="RFB2" s="455"/>
      <c r="RFC2" s="455"/>
      <c r="RFD2" s="455"/>
      <c r="RFE2" s="455"/>
      <c r="RFF2" s="455"/>
      <c r="RFG2" s="455"/>
      <c r="RFH2" s="455"/>
      <c r="RFI2" s="455"/>
      <c r="RFJ2" s="455"/>
      <c r="RFK2" s="455"/>
      <c r="RFL2" s="455"/>
      <c r="RFM2" s="455"/>
      <c r="RFN2" s="455"/>
      <c r="RFO2" s="455"/>
      <c r="RFP2" s="455"/>
      <c r="RFQ2" s="455"/>
      <c r="RFR2" s="455"/>
      <c r="RFS2" s="455"/>
      <c r="RFT2" s="455"/>
      <c r="RFU2" s="455"/>
      <c r="RFV2" s="455"/>
      <c r="RFW2" s="455"/>
      <c r="RFX2" s="455"/>
      <c r="RFY2" s="455"/>
      <c r="RFZ2" s="455"/>
      <c r="RGA2" s="455"/>
      <c r="RGB2" s="455"/>
      <c r="RGC2" s="455"/>
      <c r="RGD2" s="455"/>
      <c r="RGE2" s="455"/>
      <c r="RGF2" s="455"/>
      <c r="RGG2" s="455"/>
      <c r="RGH2" s="455"/>
      <c r="RGI2" s="455"/>
      <c r="RGJ2" s="455"/>
      <c r="RGK2" s="455"/>
      <c r="RGL2" s="455"/>
      <c r="RGM2" s="455"/>
      <c r="RGN2" s="455"/>
      <c r="RGO2" s="455"/>
      <c r="RGP2" s="455"/>
      <c r="RGQ2" s="455"/>
      <c r="RGR2" s="455"/>
      <c r="RGS2" s="455"/>
      <c r="RGT2" s="455"/>
      <c r="RGU2" s="455"/>
      <c r="RGV2" s="455"/>
      <c r="RGW2" s="455"/>
      <c r="RGX2" s="455"/>
      <c r="RGY2" s="455"/>
      <c r="RGZ2" s="455"/>
      <c r="RHA2" s="455"/>
      <c r="RHB2" s="455"/>
      <c r="RHC2" s="455"/>
      <c r="RHD2" s="455"/>
      <c r="RHE2" s="455"/>
      <c r="RHF2" s="455"/>
      <c r="RHG2" s="455"/>
      <c r="RHH2" s="455"/>
      <c r="RHI2" s="455"/>
      <c r="RHJ2" s="455"/>
      <c r="RHK2" s="455"/>
      <c r="RHL2" s="455"/>
      <c r="RHM2" s="455"/>
      <c r="RHN2" s="455"/>
      <c r="RHO2" s="455"/>
      <c r="RHP2" s="455"/>
      <c r="RHQ2" s="455"/>
      <c r="RHR2" s="455"/>
      <c r="RHS2" s="455"/>
      <c r="RHT2" s="455"/>
      <c r="RHU2" s="455"/>
      <c r="RHV2" s="455"/>
      <c r="RHW2" s="455"/>
      <c r="RHX2" s="455"/>
      <c r="RHY2" s="455"/>
      <c r="RHZ2" s="455"/>
      <c r="RIA2" s="455"/>
      <c r="RIB2" s="455"/>
      <c r="RIC2" s="455"/>
      <c r="RID2" s="455"/>
      <c r="RIE2" s="455"/>
      <c r="RIF2" s="455"/>
      <c r="RIG2" s="455"/>
      <c r="RIH2" s="455"/>
      <c r="RII2" s="455"/>
      <c r="RIJ2" s="455"/>
      <c r="RIK2" s="455"/>
      <c r="RIL2" s="455"/>
      <c r="RIM2" s="455"/>
      <c r="RIN2" s="455"/>
      <c r="RIO2" s="455"/>
      <c r="RIP2" s="455"/>
      <c r="RIQ2" s="455"/>
      <c r="RIR2" s="455"/>
      <c r="RIS2" s="455"/>
      <c r="RIT2" s="455"/>
      <c r="RIU2" s="455"/>
      <c r="RIV2" s="455"/>
      <c r="RIW2" s="455"/>
      <c r="RIX2" s="455"/>
      <c r="RIY2" s="455"/>
      <c r="RIZ2" s="455"/>
      <c r="RJA2" s="455"/>
      <c r="RJB2" s="455"/>
      <c r="RJC2" s="455"/>
      <c r="RJD2" s="455"/>
      <c r="RJE2" s="455"/>
      <c r="RJF2" s="455"/>
      <c r="RJG2" s="455"/>
      <c r="RJH2" s="455"/>
      <c r="RJI2" s="455"/>
      <c r="RJJ2" s="455"/>
      <c r="RJK2" s="455"/>
      <c r="RJL2" s="455"/>
      <c r="RJM2" s="455"/>
      <c r="RJN2" s="455"/>
      <c r="RJO2" s="455"/>
      <c r="RJP2" s="455"/>
      <c r="RJQ2" s="455"/>
      <c r="RJR2" s="455"/>
      <c r="RJS2" s="455"/>
      <c r="RJT2" s="455"/>
      <c r="RJU2" s="455"/>
      <c r="RJV2" s="455"/>
      <c r="RJW2" s="455"/>
      <c r="RJX2" s="455"/>
      <c r="RJY2" s="455"/>
      <c r="RJZ2" s="455"/>
      <c r="RKA2" s="455"/>
      <c r="RKB2" s="455"/>
      <c r="RKC2" s="455"/>
      <c r="RKD2" s="455"/>
      <c r="RKE2" s="455"/>
      <c r="RKF2" s="455"/>
      <c r="RKG2" s="455"/>
      <c r="RKH2" s="455"/>
      <c r="RKI2" s="455"/>
      <c r="RKJ2" s="455"/>
      <c r="RKK2" s="455"/>
      <c r="RKL2" s="455"/>
      <c r="RKM2" s="455"/>
      <c r="RKN2" s="455"/>
      <c r="RKO2" s="455"/>
      <c r="RKP2" s="455"/>
      <c r="RKQ2" s="455"/>
      <c r="RKR2" s="455"/>
      <c r="RKS2" s="455"/>
      <c r="RKT2" s="455"/>
      <c r="RKU2" s="455"/>
      <c r="RKV2" s="455"/>
      <c r="RKW2" s="455"/>
      <c r="RKX2" s="455"/>
      <c r="RKY2" s="455"/>
      <c r="RKZ2" s="455"/>
      <c r="RLA2" s="455"/>
      <c r="RLB2" s="455"/>
      <c r="RLC2" s="455"/>
      <c r="RLD2" s="455"/>
      <c r="RLE2" s="455"/>
      <c r="RLF2" s="455"/>
      <c r="RLG2" s="455"/>
      <c r="RLH2" s="455"/>
      <c r="RLI2" s="455"/>
      <c r="RLJ2" s="455"/>
      <c r="RLK2" s="455"/>
      <c r="RLL2" s="455"/>
      <c r="RLM2" s="455"/>
      <c r="RLN2" s="455"/>
      <c r="RLO2" s="455"/>
      <c r="RLP2" s="455"/>
      <c r="RLQ2" s="455"/>
      <c r="RLR2" s="455"/>
      <c r="RLS2" s="455"/>
      <c r="RLT2" s="455"/>
      <c r="RLU2" s="455"/>
      <c r="RLV2" s="455"/>
      <c r="RLW2" s="455"/>
      <c r="RLX2" s="455"/>
      <c r="RLY2" s="455"/>
      <c r="RLZ2" s="455"/>
      <c r="RMA2" s="455"/>
      <c r="RMB2" s="455"/>
      <c r="RMC2" s="455"/>
      <c r="RMD2" s="455"/>
      <c r="RME2" s="455"/>
      <c r="RMF2" s="455"/>
      <c r="RMG2" s="455"/>
      <c r="RMH2" s="455"/>
      <c r="RMI2" s="455"/>
      <c r="RMJ2" s="455"/>
      <c r="RMK2" s="455"/>
      <c r="RML2" s="455"/>
      <c r="RMM2" s="455"/>
      <c r="RMN2" s="455"/>
      <c r="RMO2" s="455"/>
      <c r="RMP2" s="455"/>
      <c r="RMQ2" s="455"/>
      <c r="RMR2" s="455"/>
      <c r="RMS2" s="455"/>
      <c r="RMT2" s="455"/>
      <c r="RMU2" s="455"/>
      <c r="RMV2" s="455"/>
      <c r="RMW2" s="455"/>
      <c r="RMX2" s="455"/>
      <c r="RMY2" s="455"/>
      <c r="RMZ2" s="455"/>
      <c r="RNA2" s="455"/>
      <c r="RNB2" s="455"/>
      <c r="RNC2" s="455"/>
      <c r="RND2" s="455"/>
      <c r="RNE2" s="455"/>
      <c r="RNF2" s="455"/>
      <c r="RNG2" s="455"/>
      <c r="RNH2" s="455"/>
      <c r="RNI2" s="455"/>
      <c r="RNJ2" s="455"/>
      <c r="RNK2" s="455"/>
      <c r="RNL2" s="455"/>
      <c r="RNM2" s="455"/>
      <c r="RNN2" s="455"/>
      <c r="RNO2" s="455"/>
      <c r="RNP2" s="455"/>
      <c r="RNQ2" s="455"/>
      <c r="RNR2" s="455"/>
      <c r="RNS2" s="455"/>
      <c r="RNT2" s="455"/>
      <c r="RNU2" s="455"/>
      <c r="RNV2" s="455"/>
      <c r="RNW2" s="455"/>
      <c r="RNX2" s="455"/>
      <c r="RNY2" s="455"/>
      <c r="RNZ2" s="455"/>
      <c r="ROA2" s="455"/>
      <c r="ROB2" s="455"/>
      <c r="ROC2" s="455"/>
      <c r="ROD2" s="455"/>
      <c r="ROE2" s="455"/>
      <c r="ROF2" s="455"/>
      <c r="ROG2" s="455"/>
      <c r="ROH2" s="455"/>
      <c r="ROI2" s="455"/>
      <c r="ROJ2" s="455"/>
      <c r="ROK2" s="455"/>
      <c r="ROL2" s="455"/>
      <c r="ROM2" s="455"/>
      <c r="RON2" s="455"/>
      <c r="ROO2" s="455"/>
      <c r="ROP2" s="455"/>
      <c r="ROQ2" s="455"/>
      <c r="ROR2" s="455"/>
      <c r="ROS2" s="455"/>
      <c r="ROT2" s="455"/>
      <c r="ROU2" s="455"/>
      <c r="ROV2" s="455"/>
      <c r="ROW2" s="455"/>
      <c r="ROX2" s="455"/>
      <c r="ROY2" s="455"/>
      <c r="ROZ2" s="455"/>
      <c r="RPA2" s="455"/>
      <c r="RPB2" s="455"/>
      <c r="RPC2" s="455"/>
      <c r="RPD2" s="455"/>
      <c r="RPE2" s="455"/>
      <c r="RPF2" s="455"/>
      <c r="RPG2" s="455"/>
      <c r="RPH2" s="455"/>
      <c r="RPI2" s="455"/>
      <c r="RPJ2" s="455"/>
      <c r="RPK2" s="455"/>
      <c r="RPL2" s="455"/>
      <c r="RPM2" s="455"/>
      <c r="RPN2" s="455"/>
      <c r="RPO2" s="455"/>
      <c r="RPP2" s="455"/>
      <c r="RPQ2" s="455"/>
      <c r="RPR2" s="455"/>
      <c r="RPS2" s="455"/>
      <c r="RPT2" s="455"/>
      <c r="RPU2" s="455"/>
      <c r="RPV2" s="455"/>
      <c r="RPW2" s="455"/>
      <c r="RPX2" s="455"/>
      <c r="RPY2" s="455"/>
      <c r="RPZ2" s="455"/>
      <c r="RQA2" s="455"/>
      <c r="RQB2" s="455"/>
      <c r="RQC2" s="455"/>
      <c r="RQD2" s="455"/>
      <c r="RQE2" s="455"/>
      <c r="RQF2" s="455"/>
      <c r="RQG2" s="455"/>
      <c r="RQH2" s="455"/>
      <c r="RQI2" s="455"/>
      <c r="RQJ2" s="455"/>
      <c r="RQK2" s="455"/>
      <c r="RQL2" s="455"/>
      <c r="RQM2" s="455"/>
      <c r="RQN2" s="455"/>
      <c r="RQO2" s="455"/>
      <c r="RQP2" s="455"/>
      <c r="RQQ2" s="455"/>
      <c r="RQR2" s="455"/>
      <c r="RQS2" s="455"/>
      <c r="RQT2" s="455"/>
      <c r="RQU2" s="455"/>
      <c r="RQV2" s="455"/>
      <c r="RQW2" s="455"/>
      <c r="RQX2" s="455"/>
      <c r="RQY2" s="455"/>
      <c r="RQZ2" s="455"/>
      <c r="RRA2" s="455"/>
      <c r="RRB2" s="455"/>
      <c r="RRC2" s="455"/>
      <c r="RRD2" s="455"/>
      <c r="RRE2" s="455"/>
      <c r="RRF2" s="455"/>
      <c r="RRG2" s="455"/>
      <c r="RRH2" s="455"/>
      <c r="RRI2" s="455"/>
      <c r="RRJ2" s="455"/>
      <c r="RRK2" s="455"/>
      <c r="RRL2" s="455"/>
      <c r="RRM2" s="455"/>
      <c r="RRN2" s="455"/>
      <c r="RRO2" s="455"/>
      <c r="RRP2" s="455"/>
      <c r="RRQ2" s="455"/>
      <c r="RRR2" s="455"/>
      <c r="RRS2" s="455"/>
      <c r="RRT2" s="455"/>
      <c r="RRU2" s="455"/>
      <c r="RRV2" s="455"/>
      <c r="RRW2" s="455"/>
      <c r="RRX2" s="455"/>
      <c r="RRY2" s="455"/>
      <c r="RRZ2" s="455"/>
      <c r="RSA2" s="455"/>
      <c r="RSB2" s="455"/>
      <c r="RSC2" s="455"/>
      <c r="RSD2" s="455"/>
      <c r="RSE2" s="455"/>
      <c r="RSF2" s="455"/>
      <c r="RSG2" s="455"/>
      <c r="RSH2" s="455"/>
      <c r="RSI2" s="455"/>
      <c r="RSJ2" s="455"/>
      <c r="RSK2" s="455"/>
      <c r="RSL2" s="455"/>
      <c r="RSM2" s="455"/>
      <c r="RSN2" s="455"/>
      <c r="RSO2" s="455"/>
      <c r="RSP2" s="455"/>
      <c r="RSQ2" s="455"/>
      <c r="RSR2" s="455"/>
      <c r="RSS2" s="455"/>
      <c r="RST2" s="455"/>
      <c r="RSU2" s="455"/>
      <c r="RSV2" s="455"/>
      <c r="RSW2" s="455"/>
      <c r="RSX2" s="455"/>
      <c r="RSY2" s="455"/>
      <c r="RSZ2" s="455"/>
      <c r="RTA2" s="455"/>
      <c r="RTB2" s="455"/>
      <c r="RTC2" s="455"/>
      <c r="RTD2" s="455"/>
      <c r="RTE2" s="455"/>
      <c r="RTF2" s="455"/>
      <c r="RTG2" s="455"/>
      <c r="RTH2" s="455"/>
      <c r="RTI2" s="455"/>
      <c r="RTJ2" s="455"/>
      <c r="RTK2" s="455"/>
      <c r="RTL2" s="455"/>
      <c r="RTM2" s="455"/>
      <c r="RTN2" s="455"/>
      <c r="RTO2" s="455"/>
      <c r="RTP2" s="455"/>
      <c r="RTQ2" s="455"/>
      <c r="RTR2" s="455"/>
      <c r="RTS2" s="455"/>
      <c r="RTT2" s="455"/>
      <c r="RTU2" s="455"/>
      <c r="RTV2" s="455"/>
      <c r="RTW2" s="455"/>
      <c r="RTX2" s="455"/>
      <c r="RTY2" s="455"/>
      <c r="RTZ2" s="455"/>
      <c r="RUA2" s="455"/>
      <c r="RUB2" s="455"/>
      <c r="RUC2" s="455"/>
      <c r="RUD2" s="455"/>
      <c r="RUE2" s="455"/>
      <c r="RUF2" s="455"/>
      <c r="RUG2" s="455"/>
      <c r="RUH2" s="455"/>
      <c r="RUI2" s="455"/>
      <c r="RUJ2" s="455"/>
      <c r="RUK2" s="455"/>
      <c r="RUL2" s="455"/>
      <c r="RUM2" s="455"/>
      <c r="RUN2" s="455"/>
      <c r="RUO2" s="455"/>
      <c r="RUP2" s="455"/>
      <c r="RUQ2" s="455"/>
      <c r="RUR2" s="455"/>
      <c r="RUS2" s="455"/>
      <c r="RUT2" s="455"/>
      <c r="RUU2" s="455"/>
      <c r="RUV2" s="455"/>
      <c r="RUW2" s="455"/>
      <c r="RUX2" s="455"/>
      <c r="RUY2" s="455"/>
      <c r="RUZ2" s="455"/>
      <c r="RVA2" s="455"/>
      <c r="RVB2" s="455"/>
      <c r="RVC2" s="455"/>
      <c r="RVD2" s="455"/>
      <c r="RVE2" s="455"/>
      <c r="RVF2" s="455"/>
      <c r="RVG2" s="455"/>
      <c r="RVH2" s="455"/>
      <c r="RVI2" s="455"/>
      <c r="RVJ2" s="455"/>
      <c r="RVK2" s="455"/>
      <c r="RVL2" s="455"/>
      <c r="RVM2" s="455"/>
      <c r="RVN2" s="455"/>
      <c r="RVO2" s="455"/>
      <c r="RVP2" s="455"/>
      <c r="RVQ2" s="455"/>
      <c r="RVR2" s="455"/>
      <c r="RVS2" s="455"/>
      <c r="RVT2" s="455"/>
      <c r="RVU2" s="455"/>
      <c r="RVV2" s="455"/>
      <c r="RVW2" s="455"/>
      <c r="RVX2" s="455"/>
      <c r="RVY2" s="455"/>
      <c r="RVZ2" s="455"/>
      <c r="RWA2" s="455"/>
      <c r="RWB2" s="455"/>
      <c r="RWC2" s="455"/>
      <c r="RWD2" s="455"/>
      <c r="RWE2" s="455"/>
      <c r="RWF2" s="455"/>
      <c r="RWG2" s="455"/>
      <c r="RWH2" s="455"/>
      <c r="RWI2" s="455"/>
      <c r="RWJ2" s="455"/>
      <c r="RWK2" s="455"/>
      <c r="RWL2" s="455"/>
      <c r="RWM2" s="455"/>
      <c r="RWN2" s="455"/>
      <c r="RWO2" s="455"/>
      <c r="RWP2" s="455"/>
      <c r="RWQ2" s="455"/>
      <c r="RWR2" s="455"/>
      <c r="RWS2" s="455"/>
      <c r="RWT2" s="455"/>
      <c r="RWU2" s="455"/>
      <c r="RWV2" s="455"/>
      <c r="RWW2" s="455"/>
      <c r="RWX2" s="455"/>
      <c r="RWY2" s="455"/>
      <c r="RWZ2" s="455"/>
      <c r="RXA2" s="455"/>
      <c r="RXB2" s="455"/>
      <c r="RXC2" s="455"/>
      <c r="RXD2" s="455"/>
      <c r="RXE2" s="455"/>
      <c r="RXF2" s="455"/>
      <c r="RXG2" s="455"/>
      <c r="RXH2" s="455"/>
      <c r="RXI2" s="455"/>
      <c r="RXJ2" s="455"/>
      <c r="RXK2" s="455"/>
      <c r="RXL2" s="455"/>
      <c r="RXM2" s="455"/>
      <c r="RXN2" s="455"/>
      <c r="RXO2" s="455"/>
      <c r="RXP2" s="455"/>
      <c r="RXQ2" s="455"/>
      <c r="RXR2" s="455"/>
      <c r="RXS2" s="455"/>
      <c r="RXT2" s="455"/>
      <c r="RXU2" s="455"/>
      <c r="RXV2" s="455"/>
      <c r="RXW2" s="455"/>
      <c r="RXX2" s="455"/>
      <c r="RXY2" s="455"/>
      <c r="RXZ2" s="455"/>
      <c r="RYA2" s="455"/>
      <c r="RYB2" s="455"/>
      <c r="RYC2" s="455"/>
      <c r="RYD2" s="455"/>
      <c r="RYE2" s="455"/>
      <c r="RYF2" s="455"/>
      <c r="RYG2" s="455"/>
      <c r="RYH2" s="455"/>
      <c r="RYI2" s="455"/>
      <c r="RYJ2" s="455"/>
      <c r="RYK2" s="455"/>
      <c r="RYL2" s="455"/>
      <c r="RYM2" s="455"/>
      <c r="RYN2" s="455"/>
      <c r="RYO2" s="455"/>
      <c r="RYP2" s="455"/>
      <c r="RYQ2" s="455"/>
      <c r="RYR2" s="455"/>
      <c r="RYS2" s="455"/>
      <c r="RYT2" s="455"/>
      <c r="RYU2" s="455"/>
      <c r="RYV2" s="455"/>
      <c r="RYW2" s="455"/>
      <c r="RYX2" s="455"/>
      <c r="RYY2" s="455"/>
      <c r="RYZ2" s="455"/>
      <c r="RZA2" s="455"/>
      <c r="RZB2" s="455"/>
      <c r="RZC2" s="455"/>
      <c r="RZD2" s="455"/>
      <c r="RZE2" s="455"/>
      <c r="RZF2" s="455"/>
      <c r="RZG2" s="455"/>
      <c r="RZH2" s="455"/>
      <c r="RZI2" s="455"/>
      <c r="RZJ2" s="455"/>
      <c r="RZK2" s="455"/>
      <c r="RZL2" s="455"/>
      <c r="RZM2" s="455"/>
      <c r="RZN2" s="455"/>
      <c r="RZO2" s="455"/>
      <c r="RZP2" s="455"/>
      <c r="RZQ2" s="455"/>
      <c r="RZR2" s="455"/>
      <c r="RZS2" s="455"/>
      <c r="RZT2" s="455"/>
      <c r="RZU2" s="455"/>
      <c r="RZV2" s="455"/>
      <c r="RZW2" s="455"/>
      <c r="RZX2" s="455"/>
      <c r="RZY2" s="455"/>
      <c r="RZZ2" s="455"/>
      <c r="SAA2" s="455"/>
      <c r="SAB2" s="455"/>
      <c r="SAC2" s="455"/>
      <c r="SAD2" s="455"/>
      <c r="SAE2" s="455"/>
      <c r="SAF2" s="455"/>
      <c r="SAG2" s="455"/>
      <c r="SAH2" s="455"/>
      <c r="SAI2" s="455"/>
      <c r="SAJ2" s="455"/>
      <c r="SAK2" s="455"/>
      <c r="SAL2" s="455"/>
      <c r="SAM2" s="455"/>
      <c r="SAN2" s="455"/>
      <c r="SAO2" s="455"/>
      <c r="SAP2" s="455"/>
      <c r="SAQ2" s="455"/>
      <c r="SAR2" s="455"/>
      <c r="SAS2" s="455"/>
      <c r="SAT2" s="455"/>
      <c r="SAU2" s="455"/>
      <c r="SAV2" s="455"/>
      <c r="SAW2" s="455"/>
      <c r="SAX2" s="455"/>
      <c r="SAY2" s="455"/>
      <c r="SAZ2" s="455"/>
      <c r="SBA2" s="455"/>
      <c r="SBB2" s="455"/>
      <c r="SBC2" s="455"/>
      <c r="SBD2" s="455"/>
      <c r="SBE2" s="455"/>
      <c r="SBF2" s="455"/>
      <c r="SBG2" s="455"/>
      <c r="SBH2" s="455"/>
      <c r="SBI2" s="455"/>
      <c r="SBJ2" s="455"/>
      <c r="SBK2" s="455"/>
      <c r="SBL2" s="455"/>
      <c r="SBM2" s="455"/>
      <c r="SBN2" s="455"/>
      <c r="SBO2" s="455"/>
      <c r="SBP2" s="455"/>
      <c r="SBQ2" s="455"/>
      <c r="SBR2" s="455"/>
      <c r="SBS2" s="455"/>
      <c r="SBT2" s="455"/>
      <c r="SBU2" s="455"/>
      <c r="SBV2" s="455"/>
      <c r="SBW2" s="455"/>
      <c r="SBX2" s="455"/>
      <c r="SBY2" s="455"/>
      <c r="SBZ2" s="455"/>
      <c r="SCA2" s="455"/>
      <c r="SCB2" s="455"/>
      <c r="SCC2" s="455"/>
      <c r="SCD2" s="455"/>
      <c r="SCE2" s="455"/>
      <c r="SCF2" s="455"/>
      <c r="SCG2" s="455"/>
      <c r="SCH2" s="455"/>
      <c r="SCI2" s="455"/>
      <c r="SCJ2" s="455"/>
      <c r="SCK2" s="455"/>
      <c r="SCL2" s="455"/>
      <c r="SCM2" s="455"/>
      <c r="SCN2" s="455"/>
      <c r="SCO2" s="455"/>
      <c r="SCP2" s="455"/>
      <c r="SCQ2" s="455"/>
      <c r="SCR2" s="455"/>
      <c r="SCS2" s="455"/>
      <c r="SCT2" s="455"/>
      <c r="SCU2" s="455"/>
      <c r="SCV2" s="455"/>
      <c r="SCW2" s="455"/>
      <c r="SCX2" s="455"/>
      <c r="SCY2" s="455"/>
      <c r="SCZ2" s="455"/>
      <c r="SDA2" s="455"/>
      <c r="SDB2" s="455"/>
      <c r="SDC2" s="455"/>
      <c r="SDD2" s="455"/>
      <c r="SDE2" s="455"/>
      <c r="SDF2" s="455"/>
      <c r="SDG2" s="455"/>
      <c r="SDH2" s="455"/>
      <c r="SDI2" s="455"/>
      <c r="SDJ2" s="455"/>
      <c r="SDK2" s="455"/>
      <c r="SDL2" s="455"/>
      <c r="SDM2" s="455"/>
      <c r="SDN2" s="455"/>
      <c r="SDO2" s="455"/>
      <c r="SDP2" s="455"/>
      <c r="SDQ2" s="455"/>
      <c r="SDR2" s="455"/>
      <c r="SDS2" s="455"/>
      <c r="SDT2" s="455"/>
      <c r="SDU2" s="455"/>
      <c r="SDV2" s="455"/>
      <c r="SDW2" s="455"/>
      <c r="SDX2" s="455"/>
      <c r="SDY2" s="455"/>
      <c r="SDZ2" s="455"/>
      <c r="SEA2" s="455"/>
      <c r="SEB2" s="455"/>
      <c r="SEC2" s="455"/>
      <c r="SED2" s="455"/>
      <c r="SEE2" s="455"/>
      <c r="SEF2" s="455"/>
      <c r="SEG2" s="455"/>
      <c r="SEH2" s="455"/>
      <c r="SEI2" s="455"/>
      <c r="SEJ2" s="455"/>
      <c r="SEK2" s="455"/>
      <c r="SEL2" s="455"/>
      <c r="SEM2" s="455"/>
      <c r="SEN2" s="455"/>
      <c r="SEO2" s="455"/>
      <c r="SEP2" s="455"/>
      <c r="SEQ2" s="455"/>
      <c r="SER2" s="455"/>
      <c r="SES2" s="455"/>
      <c r="SET2" s="455"/>
      <c r="SEU2" s="455"/>
      <c r="SEV2" s="455"/>
      <c r="SEW2" s="455"/>
      <c r="SEX2" s="455"/>
      <c r="SEY2" s="455"/>
      <c r="SEZ2" s="455"/>
      <c r="SFA2" s="455"/>
      <c r="SFB2" s="455"/>
      <c r="SFC2" s="455"/>
      <c r="SFD2" s="455"/>
      <c r="SFE2" s="455"/>
      <c r="SFF2" s="455"/>
      <c r="SFG2" s="455"/>
      <c r="SFH2" s="455"/>
      <c r="SFI2" s="455"/>
      <c r="SFJ2" s="455"/>
      <c r="SFK2" s="455"/>
      <c r="SFL2" s="455"/>
      <c r="SFM2" s="455"/>
      <c r="SFN2" s="455"/>
      <c r="SFO2" s="455"/>
      <c r="SFP2" s="455"/>
      <c r="SFQ2" s="455"/>
      <c r="SFR2" s="455"/>
      <c r="SFS2" s="455"/>
      <c r="SFT2" s="455"/>
      <c r="SFU2" s="455"/>
      <c r="SFV2" s="455"/>
      <c r="SFW2" s="455"/>
      <c r="SFX2" s="455"/>
      <c r="SFY2" s="455"/>
      <c r="SFZ2" s="455"/>
      <c r="SGA2" s="455"/>
      <c r="SGB2" s="455"/>
      <c r="SGC2" s="455"/>
      <c r="SGD2" s="455"/>
      <c r="SGE2" s="455"/>
      <c r="SGF2" s="455"/>
      <c r="SGG2" s="455"/>
      <c r="SGH2" s="455"/>
      <c r="SGI2" s="455"/>
      <c r="SGJ2" s="455"/>
      <c r="SGK2" s="455"/>
      <c r="SGL2" s="455"/>
      <c r="SGM2" s="455"/>
      <c r="SGN2" s="455"/>
      <c r="SGO2" s="455"/>
      <c r="SGP2" s="455"/>
      <c r="SGQ2" s="455"/>
      <c r="SGR2" s="455"/>
      <c r="SGS2" s="455"/>
      <c r="SGT2" s="455"/>
      <c r="SGU2" s="455"/>
      <c r="SGV2" s="455"/>
      <c r="SGW2" s="455"/>
      <c r="SGX2" s="455"/>
      <c r="SGY2" s="455"/>
      <c r="SGZ2" s="455"/>
      <c r="SHA2" s="455"/>
      <c r="SHB2" s="455"/>
      <c r="SHC2" s="455"/>
      <c r="SHD2" s="455"/>
      <c r="SHE2" s="455"/>
      <c r="SHF2" s="455"/>
      <c r="SHG2" s="455"/>
      <c r="SHH2" s="455"/>
      <c r="SHI2" s="455"/>
      <c r="SHJ2" s="455"/>
      <c r="SHK2" s="455"/>
      <c r="SHL2" s="455"/>
      <c r="SHM2" s="455"/>
      <c r="SHN2" s="455"/>
      <c r="SHO2" s="455"/>
      <c r="SHP2" s="455"/>
      <c r="SHQ2" s="455"/>
      <c r="SHR2" s="455"/>
      <c r="SHS2" s="455"/>
      <c r="SHT2" s="455"/>
      <c r="SHU2" s="455"/>
      <c r="SHV2" s="455"/>
      <c r="SHW2" s="455"/>
      <c r="SHX2" s="455"/>
      <c r="SHY2" s="455"/>
      <c r="SHZ2" s="455"/>
      <c r="SIA2" s="455"/>
      <c r="SIB2" s="455"/>
      <c r="SIC2" s="455"/>
      <c r="SID2" s="455"/>
      <c r="SIE2" s="455"/>
      <c r="SIF2" s="455"/>
      <c r="SIG2" s="455"/>
      <c r="SIH2" s="455"/>
      <c r="SII2" s="455"/>
      <c r="SIJ2" s="455"/>
      <c r="SIK2" s="455"/>
      <c r="SIL2" s="455"/>
      <c r="SIM2" s="455"/>
      <c r="SIN2" s="455"/>
      <c r="SIO2" s="455"/>
      <c r="SIP2" s="455"/>
      <c r="SIQ2" s="455"/>
      <c r="SIR2" s="455"/>
      <c r="SIS2" s="455"/>
      <c r="SIT2" s="455"/>
      <c r="SIU2" s="455"/>
      <c r="SIV2" s="455"/>
      <c r="SIW2" s="455"/>
      <c r="SIX2" s="455"/>
      <c r="SIY2" s="455"/>
      <c r="SIZ2" s="455"/>
      <c r="SJA2" s="455"/>
      <c r="SJB2" s="455"/>
      <c r="SJC2" s="455"/>
      <c r="SJD2" s="455"/>
      <c r="SJE2" s="455"/>
      <c r="SJF2" s="455"/>
      <c r="SJG2" s="455"/>
      <c r="SJH2" s="455"/>
      <c r="SJI2" s="455"/>
      <c r="SJJ2" s="455"/>
      <c r="SJK2" s="455"/>
      <c r="SJL2" s="455"/>
      <c r="SJM2" s="455"/>
      <c r="SJN2" s="455"/>
      <c r="SJO2" s="455"/>
      <c r="SJP2" s="455"/>
      <c r="SJQ2" s="455"/>
      <c r="SJR2" s="455"/>
      <c r="SJS2" s="455"/>
      <c r="SJT2" s="455"/>
      <c r="SJU2" s="455"/>
      <c r="SJV2" s="455"/>
      <c r="SJW2" s="455"/>
      <c r="SJX2" s="455"/>
      <c r="SJY2" s="455"/>
      <c r="SJZ2" s="455"/>
      <c r="SKA2" s="455"/>
      <c r="SKB2" s="455"/>
      <c r="SKC2" s="455"/>
      <c r="SKD2" s="455"/>
      <c r="SKE2" s="455"/>
      <c r="SKF2" s="455"/>
      <c r="SKG2" s="455"/>
      <c r="SKH2" s="455"/>
      <c r="SKI2" s="455"/>
      <c r="SKJ2" s="455"/>
      <c r="SKK2" s="455"/>
      <c r="SKL2" s="455"/>
      <c r="SKM2" s="455"/>
      <c r="SKN2" s="455"/>
      <c r="SKO2" s="455"/>
      <c r="SKP2" s="455"/>
      <c r="SKQ2" s="455"/>
      <c r="SKR2" s="455"/>
      <c r="SKS2" s="455"/>
      <c r="SKT2" s="455"/>
      <c r="SKU2" s="455"/>
      <c r="SKV2" s="455"/>
      <c r="SKW2" s="455"/>
      <c r="SKX2" s="455"/>
      <c r="SKY2" s="455"/>
      <c r="SKZ2" s="455"/>
      <c r="SLA2" s="455"/>
      <c r="SLB2" s="455"/>
      <c r="SLC2" s="455"/>
      <c r="SLD2" s="455"/>
      <c r="SLE2" s="455"/>
      <c r="SLF2" s="455"/>
      <c r="SLG2" s="455"/>
      <c r="SLH2" s="455"/>
      <c r="SLI2" s="455"/>
      <c r="SLJ2" s="455"/>
      <c r="SLK2" s="455"/>
      <c r="SLL2" s="455"/>
      <c r="SLM2" s="455"/>
      <c r="SLN2" s="455"/>
      <c r="SLO2" s="455"/>
      <c r="SLP2" s="455"/>
      <c r="SLQ2" s="455"/>
      <c r="SLR2" s="455"/>
      <c r="SLS2" s="455"/>
      <c r="SLT2" s="455"/>
      <c r="SLU2" s="455"/>
      <c r="SLV2" s="455"/>
      <c r="SLW2" s="455"/>
      <c r="SLX2" s="455"/>
      <c r="SLY2" s="455"/>
      <c r="SLZ2" s="455"/>
      <c r="SMA2" s="455"/>
      <c r="SMB2" s="455"/>
      <c r="SMC2" s="455"/>
      <c r="SMD2" s="455"/>
      <c r="SME2" s="455"/>
      <c r="SMF2" s="455"/>
      <c r="SMG2" s="455"/>
      <c r="SMH2" s="455"/>
      <c r="SMI2" s="455"/>
      <c r="SMJ2" s="455"/>
      <c r="SMK2" s="455"/>
      <c r="SML2" s="455"/>
      <c r="SMM2" s="455"/>
      <c r="SMN2" s="455"/>
      <c r="SMO2" s="455"/>
      <c r="SMP2" s="455"/>
      <c r="SMQ2" s="455"/>
      <c r="SMR2" s="455"/>
      <c r="SMS2" s="455"/>
      <c r="SMT2" s="455"/>
      <c r="SMU2" s="455"/>
      <c r="SMV2" s="455"/>
      <c r="SMW2" s="455"/>
      <c r="SMX2" s="455"/>
      <c r="SMY2" s="455"/>
      <c r="SMZ2" s="455"/>
      <c r="SNA2" s="455"/>
      <c r="SNB2" s="455"/>
      <c r="SNC2" s="455"/>
      <c r="SND2" s="455"/>
      <c r="SNE2" s="455"/>
      <c r="SNF2" s="455"/>
      <c r="SNG2" s="455"/>
      <c r="SNH2" s="455"/>
      <c r="SNI2" s="455"/>
      <c r="SNJ2" s="455"/>
      <c r="SNK2" s="455"/>
      <c r="SNL2" s="455"/>
      <c r="SNM2" s="455"/>
      <c r="SNN2" s="455"/>
      <c r="SNO2" s="455"/>
      <c r="SNP2" s="455"/>
      <c r="SNQ2" s="455"/>
      <c r="SNR2" s="455"/>
      <c r="SNS2" s="455"/>
      <c r="SNT2" s="455"/>
      <c r="SNU2" s="455"/>
      <c r="SNV2" s="455"/>
      <c r="SNW2" s="455"/>
      <c r="SNX2" s="455"/>
      <c r="SNY2" s="455"/>
      <c r="SNZ2" s="455"/>
      <c r="SOA2" s="455"/>
      <c r="SOB2" s="455"/>
      <c r="SOC2" s="455"/>
      <c r="SOD2" s="455"/>
      <c r="SOE2" s="455"/>
      <c r="SOF2" s="455"/>
      <c r="SOG2" s="455"/>
      <c r="SOH2" s="455"/>
      <c r="SOI2" s="455"/>
      <c r="SOJ2" s="455"/>
      <c r="SOK2" s="455"/>
      <c r="SOL2" s="455"/>
      <c r="SOM2" s="455"/>
      <c r="SON2" s="455"/>
      <c r="SOO2" s="455"/>
      <c r="SOP2" s="455"/>
      <c r="SOQ2" s="455"/>
      <c r="SOR2" s="455"/>
      <c r="SOS2" s="455"/>
      <c r="SOT2" s="455"/>
      <c r="SOU2" s="455"/>
      <c r="SOV2" s="455"/>
      <c r="SOW2" s="455"/>
      <c r="SOX2" s="455"/>
      <c r="SOY2" s="455"/>
      <c r="SOZ2" s="455"/>
      <c r="SPA2" s="455"/>
      <c r="SPB2" s="455"/>
      <c r="SPC2" s="455"/>
      <c r="SPD2" s="455"/>
      <c r="SPE2" s="455"/>
      <c r="SPF2" s="455"/>
      <c r="SPG2" s="455"/>
      <c r="SPH2" s="455"/>
      <c r="SPI2" s="455"/>
      <c r="SPJ2" s="455"/>
      <c r="SPK2" s="455"/>
      <c r="SPL2" s="455"/>
      <c r="SPM2" s="455"/>
      <c r="SPN2" s="455"/>
      <c r="SPO2" s="455"/>
      <c r="SPP2" s="455"/>
      <c r="SPQ2" s="455"/>
      <c r="SPR2" s="455"/>
      <c r="SPS2" s="455"/>
      <c r="SPT2" s="455"/>
      <c r="SPU2" s="455"/>
      <c r="SPV2" s="455"/>
      <c r="SPW2" s="455"/>
      <c r="SPX2" s="455"/>
      <c r="SPY2" s="455"/>
      <c r="SPZ2" s="455"/>
      <c r="SQA2" s="455"/>
      <c r="SQB2" s="455"/>
      <c r="SQC2" s="455"/>
      <c r="SQD2" s="455"/>
      <c r="SQE2" s="455"/>
      <c r="SQF2" s="455"/>
      <c r="SQG2" s="455"/>
      <c r="SQH2" s="455"/>
      <c r="SQI2" s="455"/>
      <c r="SQJ2" s="455"/>
      <c r="SQK2" s="455"/>
      <c r="SQL2" s="455"/>
      <c r="SQM2" s="455"/>
      <c r="SQN2" s="455"/>
      <c r="SQO2" s="455"/>
      <c r="SQP2" s="455"/>
      <c r="SQQ2" s="455"/>
      <c r="SQR2" s="455"/>
      <c r="SQS2" s="455"/>
      <c r="SQT2" s="455"/>
      <c r="SQU2" s="455"/>
      <c r="SQV2" s="455"/>
      <c r="SQW2" s="455"/>
      <c r="SQX2" s="455"/>
      <c r="SQY2" s="455"/>
      <c r="SRA2" s="455"/>
      <c r="SRB2" s="455"/>
      <c r="SRC2" s="455"/>
      <c r="SRD2" s="455"/>
      <c r="SRE2" s="455"/>
      <c r="SRF2" s="455"/>
      <c r="SRG2" s="455"/>
      <c r="SRH2" s="455"/>
      <c r="SRI2" s="455"/>
      <c r="SRJ2" s="455"/>
      <c r="SRK2" s="455"/>
      <c r="SRL2" s="455"/>
      <c r="SRM2" s="455"/>
      <c r="SRN2" s="455"/>
      <c r="SRO2" s="455"/>
      <c r="SRP2" s="455"/>
      <c r="SRQ2" s="455"/>
      <c r="SRR2" s="455"/>
      <c r="SRS2" s="455"/>
      <c r="SRT2" s="455"/>
      <c r="SRU2" s="455"/>
      <c r="SRV2" s="455"/>
      <c r="SRW2" s="455"/>
      <c r="SRX2" s="455"/>
      <c r="SRY2" s="455"/>
      <c r="SRZ2" s="455"/>
      <c r="SSA2" s="455"/>
      <c r="SSB2" s="455"/>
      <c r="SSC2" s="455"/>
      <c r="SSD2" s="455"/>
      <c r="SSE2" s="455"/>
      <c r="SSF2" s="455"/>
      <c r="SSG2" s="455"/>
      <c r="SSH2" s="455"/>
      <c r="SSI2" s="455"/>
      <c r="SSJ2" s="455"/>
      <c r="SSK2" s="455"/>
      <c r="SSL2" s="455"/>
      <c r="SSM2" s="455"/>
      <c r="SSN2" s="455"/>
      <c r="SSO2" s="455"/>
      <c r="SSP2" s="455"/>
      <c r="SSQ2" s="455"/>
      <c r="SSR2" s="455"/>
      <c r="SSS2" s="455"/>
      <c r="SST2" s="455"/>
      <c r="SSU2" s="455"/>
      <c r="SSV2" s="455"/>
      <c r="SSW2" s="455"/>
      <c r="SSX2" s="455"/>
      <c r="SSY2" s="455"/>
      <c r="SSZ2" s="455"/>
      <c r="STA2" s="455"/>
      <c r="STB2" s="455"/>
      <c r="STC2" s="455"/>
      <c r="STD2" s="455"/>
      <c r="STE2" s="455"/>
      <c r="STF2" s="455"/>
      <c r="STG2" s="455"/>
      <c r="STH2" s="455"/>
      <c r="STI2" s="455"/>
      <c r="STJ2" s="455"/>
      <c r="STK2" s="455"/>
      <c r="STL2" s="455"/>
      <c r="STM2" s="455"/>
      <c r="STN2" s="455"/>
      <c r="STO2" s="455"/>
      <c r="STP2" s="455"/>
      <c r="STQ2" s="455"/>
      <c r="STR2" s="455"/>
      <c r="STS2" s="455"/>
      <c r="STT2" s="455"/>
      <c r="STU2" s="455"/>
      <c r="STV2" s="455"/>
      <c r="STW2" s="455"/>
      <c r="STX2" s="455"/>
      <c r="STY2" s="455"/>
      <c r="STZ2" s="455"/>
      <c r="SUA2" s="455"/>
      <c r="SUB2" s="455"/>
      <c r="SUC2" s="455"/>
      <c r="SUD2" s="455"/>
      <c r="SUE2" s="455"/>
      <c r="SUF2" s="455"/>
      <c r="SUG2" s="455"/>
      <c r="SUH2" s="455"/>
      <c r="SUI2" s="455"/>
      <c r="SUJ2" s="455"/>
      <c r="SUK2" s="455"/>
      <c r="SUL2" s="455"/>
      <c r="SUM2" s="455"/>
      <c r="SUN2" s="455"/>
      <c r="SUO2" s="455"/>
      <c r="SUP2" s="455"/>
      <c r="SUQ2" s="455"/>
      <c r="SUR2" s="455"/>
      <c r="SUS2" s="455"/>
      <c r="SUT2" s="455"/>
      <c r="SUU2" s="455"/>
      <c r="SUV2" s="455"/>
      <c r="SUW2" s="455"/>
      <c r="SUX2" s="455"/>
      <c r="SUY2" s="455"/>
      <c r="SUZ2" s="455"/>
      <c r="SVA2" s="455"/>
      <c r="SVB2" s="455"/>
      <c r="SVC2" s="455"/>
      <c r="SVD2" s="455"/>
      <c r="SVE2" s="455"/>
      <c r="SVF2" s="455"/>
      <c r="SVG2" s="455"/>
      <c r="SVH2" s="455"/>
      <c r="SVI2" s="455"/>
      <c r="SVJ2" s="455"/>
      <c r="SVK2" s="455"/>
      <c r="SVL2" s="455"/>
      <c r="SVM2" s="455"/>
      <c r="SVN2" s="455"/>
      <c r="SVO2" s="455"/>
      <c r="SVP2" s="455"/>
      <c r="SVQ2" s="455"/>
      <c r="SVR2" s="455"/>
      <c r="SVS2" s="455"/>
      <c r="SVT2" s="455"/>
      <c r="SVU2" s="455"/>
      <c r="SVV2" s="455"/>
      <c r="SVW2" s="455"/>
      <c r="SVX2" s="455"/>
      <c r="SVY2" s="455"/>
      <c r="SVZ2" s="455"/>
      <c r="SWA2" s="455"/>
      <c r="SWB2" s="455"/>
      <c r="SWC2" s="455"/>
      <c r="SWD2" s="455"/>
      <c r="SWE2" s="455"/>
      <c r="SWF2" s="455"/>
      <c r="SWG2" s="455"/>
      <c r="SWH2" s="455"/>
      <c r="SWI2" s="455"/>
      <c r="SWJ2" s="455"/>
      <c r="SWK2" s="455"/>
      <c r="SWL2" s="455"/>
      <c r="SWM2" s="455"/>
      <c r="SWN2" s="455"/>
      <c r="SWO2" s="455"/>
      <c r="SWP2" s="455"/>
      <c r="SWQ2" s="455"/>
      <c r="SWR2" s="455"/>
      <c r="SWS2" s="455"/>
      <c r="SWT2" s="455"/>
      <c r="SWU2" s="455"/>
      <c r="SWV2" s="455"/>
      <c r="SWW2" s="455"/>
      <c r="SWX2" s="455"/>
      <c r="SWY2" s="455"/>
      <c r="SWZ2" s="455"/>
      <c r="SXA2" s="455"/>
      <c r="SXB2" s="455"/>
      <c r="SXC2" s="455"/>
      <c r="SXD2" s="455"/>
      <c r="SXE2" s="455"/>
      <c r="SXF2" s="455"/>
      <c r="SXG2" s="455"/>
      <c r="SXH2" s="455"/>
      <c r="SXI2" s="455"/>
      <c r="SXJ2" s="455"/>
      <c r="SXK2" s="455"/>
      <c r="SXL2" s="455"/>
      <c r="SXM2" s="455"/>
      <c r="SXN2" s="455"/>
      <c r="SXO2" s="455"/>
      <c r="SXP2" s="455"/>
      <c r="SXQ2" s="455"/>
      <c r="SXR2" s="455"/>
      <c r="SXS2" s="455"/>
      <c r="SXT2" s="455"/>
      <c r="SXU2" s="455"/>
      <c r="SXV2" s="455"/>
      <c r="SXW2" s="455"/>
      <c r="SXX2" s="455"/>
      <c r="SXY2" s="455"/>
      <c r="SXZ2" s="455"/>
      <c r="SYA2" s="455"/>
      <c r="SYB2" s="455"/>
      <c r="SYC2" s="455"/>
      <c r="SYD2" s="455"/>
      <c r="SYE2" s="455"/>
      <c r="SYF2" s="455"/>
      <c r="SYG2" s="455"/>
      <c r="SYH2" s="455"/>
      <c r="SYI2" s="455"/>
      <c r="SYJ2" s="455"/>
      <c r="SYK2" s="455"/>
      <c r="SYL2" s="455"/>
      <c r="SYM2" s="455"/>
      <c r="SYN2" s="455"/>
      <c r="SYO2" s="455"/>
      <c r="SYP2" s="455"/>
      <c r="SYQ2" s="455"/>
      <c r="SYR2" s="455"/>
      <c r="SYS2" s="455"/>
      <c r="SYT2" s="455"/>
      <c r="SYU2" s="455"/>
      <c r="SYV2" s="455"/>
      <c r="SYW2" s="455"/>
      <c r="SYX2" s="455"/>
      <c r="SYY2" s="455"/>
      <c r="SYZ2" s="455"/>
      <c r="SZA2" s="455"/>
      <c r="SZB2" s="455"/>
      <c r="SZC2" s="455"/>
      <c r="SZD2" s="455"/>
      <c r="SZE2" s="455"/>
      <c r="SZF2" s="455"/>
      <c r="SZG2" s="455"/>
      <c r="SZH2" s="455"/>
      <c r="SZI2" s="455"/>
      <c r="SZJ2" s="455"/>
      <c r="SZK2" s="455"/>
      <c r="SZL2" s="455"/>
      <c r="SZM2" s="455"/>
      <c r="SZN2" s="455"/>
      <c r="SZO2" s="455"/>
      <c r="SZP2" s="455"/>
      <c r="SZQ2" s="455"/>
      <c r="SZR2" s="455"/>
      <c r="SZS2" s="455"/>
      <c r="SZT2" s="455"/>
      <c r="SZU2" s="455"/>
      <c r="SZV2" s="455"/>
      <c r="SZW2" s="455"/>
      <c r="SZX2" s="455"/>
      <c r="SZY2" s="455"/>
      <c r="SZZ2" s="455"/>
      <c r="TAA2" s="455"/>
      <c r="TAB2" s="455"/>
      <c r="TAC2" s="455"/>
      <c r="TAD2" s="455"/>
      <c r="TAE2" s="455"/>
      <c r="TAF2" s="455"/>
      <c r="TAG2" s="455"/>
      <c r="TAH2" s="455"/>
      <c r="TAI2" s="455"/>
      <c r="TAJ2" s="455"/>
      <c r="TAK2" s="455"/>
      <c r="TAL2" s="455"/>
      <c r="TAM2" s="455"/>
      <c r="TAN2" s="455"/>
      <c r="TAO2" s="455"/>
      <c r="TAP2" s="455"/>
      <c r="TAQ2" s="455"/>
      <c r="TAR2" s="455"/>
      <c r="TAS2" s="455"/>
      <c r="TAT2" s="455"/>
      <c r="TAU2" s="455"/>
      <c r="TAV2" s="455"/>
      <c r="TAW2" s="455"/>
      <c r="TAX2" s="455"/>
      <c r="TAY2" s="455"/>
      <c r="TAZ2" s="455"/>
      <c r="TBA2" s="455"/>
      <c r="TBB2" s="455"/>
      <c r="TBC2" s="455"/>
      <c r="TBD2" s="455"/>
      <c r="TBE2" s="455"/>
      <c r="TBF2" s="455"/>
      <c r="TBG2" s="455"/>
      <c r="TBH2" s="455"/>
      <c r="TBI2" s="455"/>
      <c r="TBJ2" s="455"/>
      <c r="TBK2" s="455"/>
      <c r="TBL2" s="455"/>
      <c r="TBM2" s="455"/>
      <c r="TBN2" s="455"/>
      <c r="TBO2" s="455"/>
      <c r="TBP2" s="455"/>
      <c r="TBQ2" s="455"/>
      <c r="TBR2" s="455"/>
      <c r="TBS2" s="455"/>
      <c r="TBT2" s="455"/>
      <c r="TBU2" s="455"/>
      <c r="TBV2" s="455"/>
      <c r="TBW2" s="455"/>
      <c r="TBX2" s="455"/>
      <c r="TBY2" s="455"/>
      <c r="TBZ2" s="455"/>
      <c r="TCA2" s="455"/>
      <c r="TCB2" s="455"/>
      <c r="TCC2" s="455"/>
      <c r="TCD2" s="455"/>
      <c r="TCE2" s="455"/>
      <c r="TCF2" s="455"/>
      <c r="TCG2" s="455"/>
      <c r="TCH2" s="455"/>
      <c r="TCI2" s="455"/>
      <c r="TCJ2" s="455"/>
      <c r="TCK2" s="455"/>
      <c r="TCL2" s="455"/>
      <c r="TCM2" s="455"/>
      <c r="TCN2" s="455"/>
      <c r="TCO2" s="455"/>
      <c r="TCP2" s="455"/>
      <c r="TCQ2" s="455"/>
      <c r="TCR2" s="455"/>
      <c r="TCS2" s="455"/>
      <c r="TCT2" s="455"/>
      <c r="TCU2" s="455"/>
      <c r="TCV2" s="455"/>
      <c r="TCW2" s="455"/>
      <c r="TCX2" s="455"/>
      <c r="TCY2" s="455"/>
      <c r="TCZ2" s="455"/>
      <c r="TDA2" s="455"/>
      <c r="TDB2" s="455"/>
      <c r="TDC2" s="455"/>
      <c r="TDD2" s="455"/>
      <c r="TDE2" s="455"/>
      <c r="TDF2" s="455"/>
      <c r="TDG2" s="455"/>
      <c r="TDH2" s="455"/>
      <c r="TDI2" s="455"/>
      <c r="TDJ2" s="455"/>
      <c r="TDK2" s="455"/>
      <c r="TDL2" s="455"/>
      <c r="TDM2" s="455"/>
      <c r="TDN2" s="455"/>
      <c r="TDO2" s="455"/>
      <c r="TDP2" s="455"/>
      <c r="TDQ2" s="455"/>
      <c r="TDR2" s="455"/>
      <c r="TDS2" s="455"/>
      <c r="TDT2" s="455"/>
      <c r="TDU2" s="455"/>
      <c r="TDV2" s="455"/>
      <c r="TDW2" s="455"/>
      <c r="TDX2" s="455"/>
      <c r="TDY2" s="455"/>
      <c r="TDZ2" s="455"/>
      <c r="TEA2" s="455"/>
      <c r="TEB2" s="455"/>
      <c r="TEC2" s="455"/>
      <c r="TED2" s="455"/>
      <c r="TEE2" s="455"/>
      <c r="TEF2" s="455"/>
      <c r="TEG2" s="455"/>
      <c r="TEH2" s="455"/>
      <c r="TEI2" s="455"/>
      <c r="TEJ2" s="455"/>
      <c r="TEK2" s="455"/>
      <c r="TEL2" s="455"/>
      <c r="TEM2" s="455"/>
      <c r="TEN2" s="455"/>
      <c r="TEO2" s="455"/>
      <c r="TEP2" s="455"/>
      <c r="TEQ2" s="455"/>
      <c r="TER2" s="455"/>
      <c r="TES2" s="455"/>
      <c r="TET2" s="455"/>
      <c r="TEU2" s="455"/>
      <c r="TEV2" s="455"/>
      <c r="TEW2" s="455"/>
      <c r="TEX2" s="455"/>
      <c r="TEY2" s="455"/>
      <c r="TEZ2" s="455"/>
      <c r="TFA2" s="455"/>
      <c r="TFB2" s="455"/>
      <c r="TFC2" s="455"/>
      <c r="TFD2" s="455"/>
      <c r="TFE2" s="455"/>
      <c r="TFF2" s="455"/>
      <c r="TFG2" s="455"/>
      <c r="TFH2" s="455"/>
      <c r="TFI2" s="455"/>
      <c r="TFJ2" s="455"/>
      <c r="TFK2" s="455"/>
      <c r="TFL2" s="455"/>
      <c r="TFM2" s="455"/>
      <c r="TFN2" s="455"/>
      <c r="TFO2" s="455"/>
      <c r="TFP2" s="455"/>
      <c r="TFQ2" s="455"/>
      <c r="TFR2" s="455"/>
      <c r="TFS2" s="455"/>
      <c r="TFT2" s="455"/>
      <c r="TFU2" s="455"/>
      <c r="TFV2" s="455"/>
      <c r="TFW2" s="455"/>
      <c r="TFX2" s="455"/>
      <c r="TFY2" s="455"/>
      <c r="TFZ2" s="455"/>
      <c r="TGA2" s="455"/>
      <c r="TGB2" s="455"/>
      <c r="TGC2" s="455"/>
      <c r="TGD2" s="455"/>
      <c r="TGE2" s="455"/>
      <c r="TGF2" s="455"/>
      <c r="TGG2" s="455"/>
      <c r="TGH2" s="455"/>
      <c r="TGI2" s="455"/>
      <c r="TGJ2" s="455"/>
      <c r="TGK2" s="455"/>
      <c r="TGL2" s="455"/>
      <c r="TGM2" s="455"/>
      <c r="TGN2" s="455"/>
      <c r="TGO2" s="455"/>
      <c r="TGP2" s="455"/>
      <c r="TGQ2" s="455"/>
      <c r="TGR2" s="455"/>
      <c r="TGS2" s="455"/>
      <c r="TGT2" s="455"/>
      <c r="TGU2" s="455"/>
      <c r="TGV2" s="455"/>
      <c r="TGW2" s="455"/>
      <c r="TGX2" s="455"/>
      <c r="TGY2" s="455"/>
      <c r="TGZ2" s="455"/>
      <c r="THA2" s="455"/>
      <c r="THB2" s="455"/>
      <c r="THC2" s="455"/>
      <c r="THD2" s="455"/>
      <c r="THE2" s="455"/>
      <c r="THF2" s="455"/>
      <c r="THG2" s="455"/>
      <c r="THH2" s="455"/>
      <c r="THI2" s="455"/>
      <c r="THJ2" s="455"/>
      <c r="THK2" s="455"/>
      <c r="THL2" s="455"/>
      <c r="THM2" s="455"/>
      <c r="THN2" s="455"/>
      <c r="THO2" s="455"/>
      <c r="THP2" s="455"/>
      <c r="THQ2" s="455"/>
      <c r="THR2" s="455"/>
      <c r="THS2" s="455"/>
      <c r="THT2" s="455"/>
      <c r="THU2" s="455"/>
      <c r="THV2" s="455"/>
      <c r="THW2" s="455"/>
      <c r="THX2" s="455"/>
      <c r="THY2" s="455"/>
      <c r="THZ2" s="455"/>
      <c r="TIA2" s="455"/>
      <c r="TIB2" s="455"/>
      <c r="TIC2" s="455"/>
      <c r="TID2" s="455"/>
      <c r="TIE2" s="455"/>
      <c r="TIF2" s="455"/>
      <c r="TIG2" s="455"/>
      <c r="TIH2" s="455"/>
      <c r="TII2" s="455"/>
      <c r="TIJ2" s="455"/>
      <c r="TIK2" s="455"/>
      <c r="TIL2" s="455"/>
      <c r="TIM2" s="455"/>
      <c r="TIN2" s="455"/>
      <c r="TIO2" s="455"/>
      <c r="TIP2" s="455"/>
      <c r="TIQ2" s="455"/>
      <c r="TIR2" s="455"/>
      <c r="TIS2" s="455"/>
      <c r="TIT2" s="455"/>
      <c r="TIU2" s="455"/>
      <c r="TIV2" s="455"/>
      <c r="TIW2" s="455"/>
      <c r="TIX2" s="455"/>
      <c r="TIY2" s="455"/>
      <c r="TIZ2" s="455"/>
      <c r="TJA2" s="455"/>
      <c r="TJB2" s="455"/>
      <c r="TJC2" s="455"/>
      <c r="TJD2" s="455"/>
      <c r="TJE2" s="455"/>
      <c r="TJF2" s="455"/>
      <c r="TJG2" s="455"/>
      <c r="TJH2" s="455"/>
      <c r="TJI2" s="455"/>
      <c r="TJJ2" s="455"/>
      <c r="TJK2" s="455"/>
      <c r="TJL2" s="455"/>
      <c r="TJM2" s="455"/>
      <c r="TJN2" s="455"/>
      <c r="TJO2" s="455"/>
      <c r="TJP2" s="455"/>
      <c r="TJQ2" s="455"/>
      <c r="TJR2" s="455"/>
      <c r="TJS2" s="455"/>
      <c r="TJT2" s="455"/>
      <c r="TJU2" s="455"/>
      <c r="TJV2" s="455"/>
      <c r="TJW2" s="455"/>
      <c r="TJX2" s="455"/>
      <c r="TJY2" s="455"/>
      <c r="TJZ2" s="455"/>
      <c r="TKA2" s="455"/>
      <c r="TKB2" s="455"/>
      <c r="TKC2" s="455"/>
      <c r="TKD2" s="455"/>
      <c r="TKE2" s="455"/>
      <c r="TKF2" s="455"/>
      <c r="TKG2" s="455"/>
      <c r="TKH2" s="455"/>
      <c r="TKI2" s="455"/>
      <c r="TKJ2" s="455"/>
      <c r="TKK2" s="455"/>
      <c r="TKL2" s="455"/>
      <c r="TKM2" s="455"/>
      <c r="TKN2" s="455"/>
      <c r="TKO2" s="455"/>
      <c r="TKP2" s="455"/>
      <c r="TKQ2" s="455"/>
      <c r="TKR2" s="455"/>
      <c r="TKS2" s="455"/>
      <c r="TKT2" s="455"/>
      <c r="TKU2" s="455"/>
      <c r="TKV2" s="455"/>
      <c r="TKW2" s="455"/>
      <c r="TKX2" s="455"/>
      <c r="TKY2" s="455"/>
      <c r="TKZ2" s="455"/>
      <c r="TLA2" s="455"/>
      <c r="TLB2" s="455"/>
      <c r="TLC2" s="455"/>
      <c r="TLD2" s="455"/>
      <c r="TLE2" s="455"/>
      <c r="TLF2" s="455"/>
      <c r="TLG2" s="455"/>
      <c r="TLH2" s="455"/>
      <c r="TLI2" s="455"/>
      <c r="TLJ2" s="455"/>
      <c r="TLK2" s="455"/>
      <c r="TLL2" s="455"/>
      <c r="TLM2" s="455"/>
      <c r="TLN2" s="455"/>
      <c r="TLO2" s="455"/>
      <c r="TLP2" s="455"/>
      <c r="TLQ2" s="455"/>
      <c r="TLR2" s="455"/>
      <c r="TLS2" s="455"/>
      <c r="TLT2" s="455"/>
      <c r="TLU2" s="455"/>
      <c r="TLV2" s="455"/>
      <c r="TLW2" s="455"/>
      <c r="TLX2" s="455"/>
      <c r="TLY2" s="455"/>
      <c r="TLZ2" s="455"/>
      <c r="TMA2" s="455"/>
      <c r="TMB2" s="455"/>
      <c r="TMC2" s="455"/>
      <c r="TMD2" s="455"/>
      <c r="TME2" s="455"/>
      <c r="TMF2" s="455"/>
      <c r="TMG2" s="455"/>
      <c r="TMH2" s="455"/>
      <c r="TMI2" s="455"/>
      <c r="TMJ2" s="455"/>
      <c r="TMK2" s="455"/>
      <c r="TML2" s="455"/>
      <c r="TMM2" s="455"/>
      <c r="TMN2" s="455"/>
      <c r="TMO2" s="455"/>
      <c r="TMP2" s="455"/>
      <c r="TMQ2" s="455"/>
      <c r="TMR2" s="455"/>
      <c r="TMS2" s="455"/>
      <c r="TMT2" s="455"/>
      <c r="TMU2" s="455"/>
      <c r="TMV2" s="455"/>
      <c r="TMW2" s="455"/>
      <c r="TMX2" s="455"/>
      <c r="TMY2" s="455"/>
      <c r="TMZ2" s="455"/>
      <c r="TNA2" s="455"/>
      <c r="TNB2" s="455"/>
      <c r="TNC2" s="455"/>
      <c r="TND2" s="455"/>
      <c r="TNE2" s="455"/>
      <c r="TNF2" s="455"/>
      <c r="TNG2" s="455"/>
      <c r="TNH2" s="455"/>
      <c r="TNI2" s="455"/>
      <c r="TNJ2" s="455"/>
      <c r="TNK2" s="455"/>
      <c r="TNL2" s="455"/>
      <c r="TNM2" s="455"/>
      <c r="TNN2" s="455"/>
      <c r="TNO2" s="455"/>
      <c r="TNP2" s="455"/>
      <c r="TNQ2" s="455"/>
      <c r="TNR2" s="455"/>
      <c r="TNS2" s="455"/>
      <c r="TNT2" s="455"/>
      <c r="TNU2" s="455"/>
      <c r="TNV2" s="455"/>
      <c r="TNW2" s="455"/>
      <c r="TNX2" s="455"/>
      <c r="TNY2" s="455"/>
      <c r="TNZ2" s="455"/>
      <c r="TOA2" s="455"/>
      <c r="TOB2" s="455"/>
      <c r="TOC2" s="455"/>
      <c r="TOD2" s="455"/>
      <c r="TOE2" s="455"/>
      <c r="TOF2" s="455"/>
      <c r="TOG2" s="455"/>
      <c r="TOH2" s="455"/>
      <c r="TOI2" s="455"/>
      <c r="TOJ2" s="455"/>
      <c r="TOK2" s="455"/>
      <c r="TOL2" s="455"/>
      <c r="TOM2" s="455"/>
      <c r="TON2" s="455"/>
      <c r="TOO2" s="455"/>
      <c r="TOP2" s="455"/>
      <c r="TOQ2" s="455"/>
      <c r="TOR2" s="455"/>
      <c r="TOS2" s="455"/>
      <c r="TOT2" s="455"/>
      <c r="TOU2" s="455"/>
      <c r="TOV2" s="455"/>
      <c r="TOW2" s="455"/>
      <c r="TOX2" s="455"/>
      <c r="TOY2" s="455"/>
      <c r="TOZ2" s="455"/>
      <c r="TPA2" s="455"/>
      <c r="TPB2" s="455"/>
      <c r="TPC2" s="455"/>
      <c r="TPD2" s="455"/>
      <c r="TPE2" s="455"/>
      <c r="TPF2" s="455"/>
      <c r="TPG2" s="455"/>
      <c r="TPH2" s="455"/>
      <c r="TPI2" s="455"/>
      <c r="TPJ2" s="455"/>
      <c r="TPK2" s="455"/>
      <c r="TPL2" s="455"/>
      <c r="TPM2" s="455"/>
      <c r="TPN2" s="455"/>
      <c r="TPO2" s="455"/>
      <c r="TPP2" s="455"/>
      <c r="TPQ2" s="455"/>
      <c r="TPR2" s="455"/>
      <c r="TPS2" s="455"/>
      <c r="TPT2" s="455"/>
      <c r="TPU2" s="455"/>
      <c r="TPV2" s="455"/>
      <c r="TPW2" s="455"/>
      <c r="TPX2" s="455"/>
      <c r="TPY2" s="455"/>
      <c r="TPZ2" s="455"/>
      <c r="TQA2" s="455"/>
      <c r="TQB2" s="455"/>
      <c r="TQC2" s="455"/>
      <c r="TQD2" s="455"/>
      <c r="TQE2" s="455"/>
      <c r="TQF2" s="455"/>
      <c r="TQG2" s="455"/>
      <c r="TQH2" s="455"/>
      <c r="TQI2" s="455"/>
      <c r="TQJ2" s="455"/>
      <c r="TQK2" s="455"/>
      <c r="TQL2" s="455"/>
      <c r="TQM2" s="455"/>
      <c r="TQN2" s="455"/>
      <c r="TQO2" s="455"/>
      <c r="TQP2" s="455"/>
      <c r="TQQ2" s="455"/>
      <c r="TQR2" s="455"/>
      <c r="TQS2" s="455"/>
      <c r="TQT2" s="455"/>
      <c r="TQU2" s="455"/>
      <c r="TQV2" s="455"/>
      <c r="TQW2" s="455"/>
      <c r="TQX2" s="455"/>
      <c r="TQY2" s="455"/>
      <c r="TQZ2" s="455"/>
      <c r="TRA2" s="455"/>
      <c r="TRB2" s="455"/>
      <c r="TRC2" s="455"/>
      <c r="TRD2" s="455"/>
      <c r="TRE2" s="455"/>
      <c r="TRF2" s="455"/>
      <c r="TRG2" s="455"/>
      <c r="TRH2" s="455"/>
      <c r="TRI2" s="455"/>
      <c r="TRJ2" s="455"/>
      <c r="TRK2" s="455"/>
      <c r="TRL2" s="455"/>
      <c r="TRM2" s="455"/>
      <c r="TRN2" s="455"/>
      <c r="TRO2" s="455"/>
      <c r="TRP2" s="455"/>
      <c r="TRQ2" s="455"/>
      <c r="TRR2" s="455"/>
      <c r="TRS2" s="455"/>
      <c r="TRT2" s="455"/>
      <c r="TRU2" s="455"/>
      <c r="TRV2" s="455"/>
      <c r="TRW2" s="455"/>
      <c r="TRX2" s="455"/>
      <c r="TRY2" s="455"/>
      <c r="TRZ2" s="455"/>
      <c r="TSA2" s="455"/>
      <c r="TSB2" s="455"/>
      <c r="TSC2" s="455"/>
      <c r="TSD2" s="455"/>
      <c r="TSE2" s="455"/>
      <c r="TSF2" s="455"/>
      <c r="TSG2" s="455"/>
      <c r="TSH2" s="455"/>
      <c r="TSI2" s="455"/>
      <c r="TSJ2" s="455"/>
      <c r="TSK2" s="455"/>
      <c r="TSL2" s="455"/>
      <c r="TSM2" s="455"/>
      <c r="TSN2" s="455"/>
      <c r="TSO2" s="455"/>
      <c r="TSP2" s="455"/>
      <c r="TSQ2" s="455"/>
      <c r="TSR2" s="455"/>
      <c r="TSS2" s="455"/>
      <c r="TST2" s="455"/>
      <c r="TSU2" s="455"/>
      <c r="TSV2" s="455"/>
      <c r="TSW2" s="455"/>
      <c r="TSX2" s="455"/>
      <c r="TSY2" s="455"/>
      <c r="TSZ2" s="455"/>
      <c r="TTA2" s="455"/>
      <c r="TTB2" s="455"/>
      <c r="TTC2" s="455"/>
      <c r="TTD2" s="455"/>
      <c r="TTE2" s="455"/>
      <c r="TTF2" s="455"/>
      <c r="TTG2" s="455"/>
      <c r="TTH2" s="455"/>
      <c r="TTI2" s="455"/>
      <c r="TTJ2" s="455"/>
      <c r="TTK2" s="455"/>
      <c r="TTL2" s="455"/>
      <c r="TTM2" s="455"/>
      <c r="TTN2" s="455"/>
      <c r="TTO2" s="455"/>
      <c r="TTP2" s="455"/>
      <c r="TTQ2" s="455"/>
      <c r="TTR2" s="455"/>
      <c r="TTS2" s="455"/>
      <c r="TTT2" s="455"/>
      <c r="TTU2" s="455"/>
      <c r="TTV2" s="455"/>
      <c r="TTW2" s="455"/>
      <c r="TTX2" s="455"/>
      <c r="TTY2" s="455"/>
      <c r="TTZ2" s="455"/>
      <c r="TUA2" s="455"/>
      <c r="TUB2" s="455"/>
      <c r="TUC2" s="455"/>
      <c r="TUD2" s="455"/>
      <c r="TUE2" s="455"/>
      <c r="TUF2" s="455"/>
      <c r="TUG2" s="455"/>
      <c r="TUH2" s="455"/>
      <c r="TUI2" s="455"/>
      <c r="TUJ2" s="455"/>
      <c r="TUK2" s="455"/>
      <c r="TUL2" s="455"/>
      <c r="TUM2" s="455"/>
      <c r="TUN2" s="455"/>
      <c r="TUO2" s="455"/>
      <c r="TUP2" s="455"/>
      <c r="TUQ2" s="455"/>
      <c r="TUR2" s="455"/>
      <c r="TUS2" s="455"/>
      <c r="TUT2" s="455"/>
      <c r="TUU2" s="455"/>
      <c r="TUV2" s="455"/>
      <c r="TUW2" s="455"/>
      <c r="TUX2" s="455"/>
      <c r="TUY2" s="455"/>
      <c r="TUZ2" s="455"/>
      <c r="TVA2" s="455"/>
      <c r="TVB2" s="455"/>
      <c r="TVC2" s="455"/>
      <c r="TVD2" s="455"/>
      <c r="TVE2" s="455"/>
      <c r="TVF2" s="455"/>
      <c r="TVG2" s="455"/>
      <c r="TVH2" s="455"/>
      <c r="TVI2" s="455"/>
      <c r="TVJ2" s="455"/>
      <c r="TVK2" s="455"/>
      <c r="TVL2" s="455"/>
      <c r="TVM2" s="455"/>
      <c r="TVN2" s="455"/>
      <c r="TVO2" s="455"/>
      <c r="TVP2" s="455"/>
      <c r="TVQ2" s="455"/>
      <c r="TVR2" s="455"/>
      <c r="TVS2" s="455"/>
      <c r="TVT2" s="455"/>
      <c r="TVU2" s="455"/>
      <c r="TVV2" s="455"/>
      <c r="TVW2" s="455"/>
      <c r="TVX2" s="455"/>
      <c r="TVY2" s="455"/>
      <c r="TVZ2" s="455"/>
      <c r="TWA2" s="455"/>
      <c r="TWB2" s="455"/>
      <c r="TWC2" s="455"/>
      <c r="TWD2" s="455"/>
      <c r="TWE2" s="455"/>
      <c r="TWF2" s="455"/>
      <c r="TWG2" s="455"/>
      <c r="TWH2" s="455"/>
      <c r="TWI2" s="455"/>
      <c r="TWJ2" s="455"/>
      <c r="TWK2" s="455"/>
      <c r="TWL2" s="455"/>
      <c r="TWM2" s="455"/>
      <c r="TWN2" s="455"/>
      <c r="TWO2" s="455"/>
      <c r="TWP2" s="455"/>
      <c r="TWQ2" s="455"/>
      <c r="TWR2" s="455"/>
      <c r="TWS2" s="455"/>
      <c r="TWT2" s="455"/>
      <c r="TWU2" s="455"/>
      <c r="TWV2" s="455"/>
      <c r="TWW2" s="455"/>
      <c r="TWX2" s="455"/>
      <c r="TWY2" s="455"/>
      <c r="TWZ2" s="455"/>
      <c r="TXA2" s="455"/>
      <c r="TXB2" s="455"/>
      <c r="TXC2" s="455"/>
      <c r="TXD2" s="455"/>
      <c r="TXE2" s="455"/>
      <c r="TXF2" s="455"/>
      <c r="TXG2" s="455"/>
      <c r="TXH2" s="455"/>
      <c r="TXI2" s="455"/>
      <c r="TXJ2" s="455"/>
      <c r="TXK2" s="455"/>
      <c r="TXL2" s="455"/>
      <c r="TXM2" s="455"/>
      <c r="TXN2" s="455"/>
      <c r="TXO2" s="455"/>
      <c r="TXP2" s="455"/>
      <c r="TXQ2" s="455"/>
      <c r="TXR2" s="455"/>
      <c r="TXS2" s="455"/>
      <c r="TXT2" s="455"/>
      <c r="TXU2" s="455"/>
      <c r="TXV2" s="455"/>
      <c r="TXW2" s="455"/>
      <c r="TXX2" s="455"/>
      <c r="TXY2" s="455"/>
      <c r="TXZ2" s="455"/>
      <c r="TYA2" s="455"/>
      <c r="TYB2" s="455"/>
      <c r="TYC2" s="455"/>
      <c r="TYD2" s="455"/>
      <c r="TYE2" s="455"/>
      <c r="TYF2" s="455"/>
      <c r="TYG2" s="455"/>
      <c r="TYH2" s="455"/>
      <c r="TYI2" s="455"/>
      <c r="TYJ2" s="455"/>
      <c r="TYK2" s="455"/>
      <c r="TYL2" s="455"/>
      <c r="TYM2" s="455"/>
      <c r="TYN2" s="455"/>
      <c r="TYO2" s="455"/>
      <c r="TYP2" s="455"/>
      <c r="TYQ2" s="455"/>
      <c r="TYR2" s="455"/>
      <c r="TYS2" s="455"/>
      <c r="TYT2" s="455"/>
      <c r="TYU2" s="455"/>
      <c r="TYV2" s="455"/>
      <c r="TYW2" s="455"/>
      <c r="TYX2" s="455"/>
      <c r="TYY2" s="455"/>
      <c r="TYZ2" s="455"/>
      <c r="TZA2" s="455"/>
      <c r="TZB2" s="455"/>
      <c r="TZC2" s="455"/>
      <c r="TZD2" s="455"/>
      <c r="TZE2" s="455"/>
      <c r="TZF2" s="455"/>
      <c r="TZG2" s="455"/>
      <c r="TZH2" s="455"/>
      <c r="TZI2" s="455"/>
      <c r="TZJ2" s="455"/>
      <c r="TZK2" s="455"/>
      <c r="TZL2" s="455"/>
      <c r="TZM2" s="455"/>
      <c r="TZN2" s="455"/>
      <c r="TZO2" s="455"/>
      <c r="TZP2" s="455"/>
      <c r="TZQ2" s="455"/>
      <c r="TZR2" s="455"/>
      <c r="TZS2" s="455"/>
      <c r="TZT2" s="455"/>
      <c r="TZU2" s="455"/>
      <c r="TZV2" s="455"/>
      <c r="TZW2" s="455"/>
      <c r="TZX2" s="455"/>
      <c r="TZY2" s="455"/>
      <c r="TZZ2" s="455"/>
      <c r="UAA2" s="455"/>
      <c r="UAB2" s="455"/>
      <c r="UAC2" s="455"/>
      <c r="UAD2" s="455"/>
      <c r="UAE2" s="455"/>
      <c r="UAF2" s="455"/>
      <c r="UAG2" s="455"/>
      <c r="UAH2" s="455"/>
      <c r="UAI2" s="455"/>
      <c r="UAJ2" s="455"/>
      <c r="UAK2" s="455"/>
      <c r="UAL2" s="455"/>
      <c r="UAM2" s="455"/>
      <c r="UAN2" s="455"/>
      <c r="UAO2" s="455"/>
      <c r="UAP2" s="455"/>
      <c r="UAQ2" s="455"/>
      <c r="UAR2" s="455"/>
      <c r="UAS2" s="455"/>
      <c r="UAT2" s="455"/>
      <c r="UAU2" s="455"/>
      <c r="UAV2" s="455"/>
      <c r="UAW2" s="455"/>
      <c r="UAX2" s="455"/>
      <c r="UAY2" s="455"/>
      <c r="UAZ2" s="455"/>
      <c r="UBA2" s="455"/>
      <c r="UBB2" s="455"/>
      <c r="UBC2" s="455"/>
      <c r="UBD2" s="455"/>
      <c r="UBE2" s="455"/>
      <c r="UBF2" s="455"/>
      <c r="UBG2" s="455"/>
      <c r="UBH2" s="455"/>
      <c r="UBI2" s="455"/>
      <c r="UBJ2" s="455"/>
      <c r="UBK2" s="455"/>
      <c r="UBL2" s="455"/>
      <c r="UBM2" s="455"/>
      <c r="UBN2" s="455"/>
      <c r="UBO2" s="455"/>
      <c r="UBP2" s="455"/>
      <c r="UBQ2" s="455"/>
      <c r="UBR2" s="455"/>
      <c r="UBS2" s="455"/>
      <c r="UBT2" s="455"/>
      <c r="UBU2" s="455"/>
      <c r="UBV2" s="455"/>
      <c r="UBW2" s="455"/>
      <c r="UBX2" s="455"/>
      <c r="UBY2" s="455"/>
      <c r="UBZ2" s="455"/>
      <c r="UCA2" s="455"/>
      <c r="UCB2" s="455"/>
      <c r="UCC2" s="455"/>
      <c r="UCD2" s="455"/>
      <c r="UCE2" s="455"/>
      <c r="UCF2" s="455"/>
      <c r="UCG2" s="455"/>
      <c r="UCH2" s="455"/>
      <c r="UCI2" s="455"/>
      <c r="UCJ2" s="455"/>
      <c r="UCK2" s="455"/>
      <c r="UCL2" s="455"/>
      <c r="UCM2" s="455"/>
      <c r="UCN2" s="455"/>
      <c r="UCO2" s="455"/>
      <c r="UCP2" s="455"/>
      <c r="UCQ2" s="455"/>
      <c r="UCR2" s="455"/>
      <c r="UCS2" s="455"/>
      <c r="UCT2" s="455"/>
      <c r="UCU2" s="455"/>
      <c r="UCV2" s="455"/>
      <c r="UCW2" s="455"/>
      <c r="UCX2" s="455"/>
      <c r="UCY2" s="455"/>
      <c r="UCZ2" s="455"/>
      <c r="UDA2" s="455"/>
      <c r="UDB2" s="455"/>
      <c r="UDC2" s="455"/>
      <c r="UDD2" s="455"/>
      <c r="UDE2" s="455"/>
      <c r="UDF2" s="455"/>
      <c r="UDG2" s="455"/>
      <c r="UDH2" s="455"/>
      <c r="UDI2" s="455"/>
      <c r="UDJ2" s="455"/>
      <c r="UDK2" s="455"/>
      <c r="UDL2" s="455"/>
      <c r="UDM2" s="455"/>
      <c r="UDN2" s="455"/>
      <c r="UDO2" s="455"/>
      <c r="UDP2" s="455"/>
      <c r="UDQ2" s="455"/>
      <c r="UDR2" s="455"/>
      <c r="UDS2" s="455"/>
      <c r="UDT2" s="455"/>
      <c r="UDU2" s="455"/>
      <c r="UDV2" s="455"/>
      <c r="UDW2" s="455"/>
      <c r="UDX2" s="455"/>
      <c r="UDY2" s="455"/>
      <c r="UDZ2" s="455"/>
      <c r="UEA2" s="455"/>
      <c r="UEB2" s="455"/>
      <c r="UEC2" s="455"/>
      <c r="UED2" s="455"/>
      <c r="UEE2" s="455"/>
      <c r="UEF2" s="455"/>
      <c r="UEG2" s="455"/>
      <c r="UEH2" s="455"/>
      <c r="UEI2" s="455"/>
      <c r="UEK2" s="455"/>
      <c r="UEL2" s="455"/>
      <c r="UEM2" s="455"/>
      <c r="UEN2" s="455"/>
      <c r="UEO2" s="455"/>
      <c r="UEP2" s="455"/>
      <c r="UEQ2" s="455"/>
      <c r="UER2" s="455"/>
      <c r="UES2" s="455"/>
      <c r="UET2" s="455"/>
      <c r="UEU2" s="455"/>
      <c r="UEV2" s="455"/>
      <c r="UEW2" s="455"/>
      <c r="UEX2" s="455"/>
      <c r="UEY2" s="455"/>
      <c r="UEZ2" s="455"/>
      <c r="UFA2" s="455"/>
      <c r="UFB2" s="455"/>
      <c r="UFC2" s="455"/>
      <c r="UFD2" s="455"/>
      <c r="UFE2" s="455"/>
      <c r="UFF2" s="455"/>
      <c r="UFG2" s="455"/>
      <c r="UFH2" s="455"/>
      <c r="UFI2" s="455"/>
      <c r="UFJ2" s="455"/>
      <c r="UFK2" s="455"/>
      <c r="UFL2" s="455"/>
      <c r="UFM2" s="455"/>
      <c r="UFN2" s="455"/>
      <c r="UFO2" s="455"/>
      <c r="UFP2" s="455"/>
      <c r="UFQ2" s="455"/>
      <c r="UFR2" s="455"/>
      <c r="UFS2" s="455"/>
      <c r="UFT2" s="455"/>
      <c r="UFU2" s="455"/>
      <c r="UFV2" s="455"/>
      <c r="UFW2" s="455"/>
      <c r="UFX2" s="455"/>
      <c r="UFY2" s="455"/>
      <c r="UFZ2" s="455"/>
      <c r="UGA2" s="455"/>
      <c r="UGB2" s="455"/>
      <c r="UGC2" s="455"/>
      <c r="UGD2" s="455"/>
      <c r="UGE2" s="455"/>
      <c r="UGF2" s="455"/>
      <c r="UGG2" s="455"/>
      <c r="UGH2" s="455"/>
      <c r="UGI2" s="455"/>
      <c r="UGJ2" s="455"/>
      <c r="UGK2" s="455"/>
      <c r="UGL2" s="455"/>
      <c r="UGM2" s="455"/>
      <c r="UGN2" s="455"/>
      <c r="UGO2" s="455"/>
      <c r="UGP2" s="455"/>
      <c r="UGQ2" s="455"/>
      <c r="UGR2" s="455"/>
      <c r="UGS2" s="455"/>
      <c r="UGT2" s="455"/>
      <c r="UGU2" s="455"/>
      <c r="UGV2" s="455"/>
      <c r="UGW2" s="455"/>
      <c r="UGX2" s="455"/>
      <c r="UGY2" s="455"/>
      <c r="UGZ2" s="455"/>
      <c r="UHA2" s="455"/>
      <c r="UHB2" s="455"/>
      <c r="UHC2" s="455"/>
      <c r="UHD2" s="455"/>
      <c r="UHE2" s="455"/>
      <c r="UHF2" s="455"/>
      <c r="UHG2" s="455"/>
      <c r="UHH2" s="455"/>
      <c r="UHI2" s="455"/>
      <c r="UHJ2" s="455"/>
      <c r="UHK2" s="455"/>
      <c r="UHL2" s="455"/>
      <c r="UHM2" s="455"/>
      <c r="UHN2" s="455"/>
      <c r="UHO2" s="455"/>
      <c r="UHP2" s="455"/>
      <c r="UHQ2" s="455"/>
      <c r="UHR2" s="455"/>
      <c r="UHS2" s="455"/>
      <c r="UHT2" s="455"/>
      <c r="UHU2" s="455"/>
      <c r="UHV2" s="455"/>
      <c r="UHW2" s="455"/>
      <c r="UHX2" s="455"/>
      <c r="UHY2" s="455"/>
      <c r="UHZ2" s="455"/>
      <c r="UIA2" s="455"/>
      <c r="UIB2" s="455"/>
      <c r="UIC2" s="455"/>
      <c r="UID2" s="455"/>
      <c r="UIE2" s="455"/>
      <c r="UIF2" s="455"/>
      <c r="UIG2" s="455"/>
      <c r="UIH2" s="455"/>
      <c r="UII2" s="455"/>
      <c r="UIJ2" s="455"/>
      <c r="UIK2" s="455"/>
      <c r="UIL2" s="455"/>
      <c r="UIM2" s="455"/>
      <c r="UIN2" s="455"/>
      <c r="UIO2" s="455"/>
      <c r="UIP2" s="455"/>
      <c r="UIQ2" s="455"/>
      <c r="UIR2" s="455"/>
      <c r="UIS2" s="455"/>
      <c r="UIT2" s="455"/>
      <c r="UIU2" s="455"/>
      <c r="UIV2" s="455"/>
      <c r="UIW2" s="455"/>
      <c r="UIX2" s="455"/>
      <c r="UIY2" s="455"/>
      <c r="UIZ2" s="455"/>
      <c r="UJA2" s="455"/>
      <c r="UJB2" s="455"/>
      <c r="UJC2" s="455"/>
      <c r="UJD2" s="455"/>
      <c r="UJE2" s="455"/>
      <c r="UJF2" s="455"/>
      <c r="UJG2" s="455"/>
      <c r="UJH2" s="455"/>
      <c r="UJI2" s="455"/>
      <c r="UJJ2" s="455"/>
      <c r="UJK2" s="455"/>
      <c r="UJL2" s="455"/>
      <c r="UJM2" s="455"/>
      <c r="UJN2" s="455"/>
      <c r="UJO2" s="455"/>
      <c r="UJP2" s="455"/>
      <c r="UJQ2" s="455"/>
      <c r="UJR2" s="455"/>
      <c r="UJS2" s="455"/>
      <c r="UJT2" s="455"/>
      <c r="UJU2" s="455"/>
      <c r="UJV2" s="455"/>
      <c r="UJW2" s="455"/>
      <c r="UJX2" s="455"/>
      <c r="UJY2" s="455"/>
      <c r="UJZ2" s="455"/>
      <c r="UKA2" s="455"/>
      <c r="UKB2" s="455"/>
      <c r="UKC2" s="455"/>
      <c r="UKD2" s="455"/>
      <c r="UKE2" s="455"/>
      <c r="UKF2" s="455"/>
      <c r="UKG2" s="455"/>
      <c r="UKH2" s="455"/>
      <c r="UKI2" s="455"/>
      <c r="UKJ2" s="455"/>
      <c r="UKK2" s="455"/>
      <c r="UKL2" s="455"/>
      <c r="UKM2" s="455"/>
      <c r="UKN2" s="455"/>
      <c r="UKO2" s="455"/>
      <c r="UKP2" s="455"/>
      <c r="UKQ2" s="455"/>
      <c r="UKR2" s="455"/>
      <c r="UKS2" s="455"/>
      <c r="UKT2" s="455"/>
      <c r="UKU2" s="455"/>
      <c r="UKV2" s="455"/>
      <c r="UKW2" s="455"/>
      <c r="UKX2" s="455"/>
      <c r="UKY2" s="455"/>
      <c r="UKZ2" s="455"/>
      <c r="ULA2" s="455"/>
      <c r="ULB2" s="455"/>
      <c r="ULC2" s="455"/>
      <c r="ULD2" s="455"/>
      <c r="ULE2" s="455"/>
      <c r="ULF2" s="455"/>
      <c r="ULG2" s="455"/>
      <c r="ULH2" s="455"/>
      <c r="ULI2" s="455"/>
      <c r="ULJ2" s="455"/>
      <c r="ULK2" s="455"/>
      <c r="ULL2" s="455"/>
      <c r="ULM2" s="455"/>
      <c r="ULN2" s="455"/>
      <c r="ULO2" s="455"/>
      <c r="ULP2" s="455"/>
      <c r="ULQ2" s="455"/>
      <c r="ULR2" s="455"/>
      <c r="ULS2" s="455"/>
      <c r="ULT2" s="455"/>
      <c r="ULU2" s="455"/>
      <c r="ULV2" s="455"/>
      <c r="ULW2" s="455"/>
      <c r="ULX2" s="455"/>
      <c r="ULY2" s="455"/>
      <c r="ULZ2" s="455"/>
      <c r="UMA2" s="455"/>
      <c r="UMB2" s="455"/>
      <c r="UMC2" s="455"/>
      <c r="UMD2" s="455"/>
      <c r="UME2" s="455"/>
      <c r="UMF2" s="455"/>
      <c r="UMG2" s="455"/>
      <c r="UMH2" s="455"/>
      <c r="UMI2" s="455"/>
      <c r="UMJ2" s="455"/>
      <c r="UMK2" s="455"/>
      <c r="UML2" s="455"/>
      <c r="UMM2" s="455"/>
      <c r="UMN2" s="455"/>
      <c r="UMO2" s="455"/>
      <c r="UMP2" s="455"/>
      <c r="UMQ2" s="455"/>
      <c r="UMR2" s="455"/>
      <c r="UMS2" s="455"/>
      <c r="UMT2" s="455"/>
      <c r="UMU2" s="455"/>
      <c r="UMV2" s="455"/>
      <c r="UMW2" s="455"/>
      <c r="UMX2" s="455"/>
      <c r="UMY2" s="455"/>
      <c r="UMZ2" s="455"/>
      <c r="UNA2" s="455"/>
      <c r="UNB2" s="455"/>
      <c r="UNC2" s="455"/>
      <c r="UND2" s="455"/>
      <c r="UNE2" s="455"/>
      <c r="UNF2" s="455"/>
      <c r="UNG2" s="455"/>
      <c r="UNH2" s="455"/>
      <c r="UNI2" s="455"/>
      <c r="UNJ2" s="455"/>
      <c r="UNK2" s="455"/>
      <c r="UNL2" s="455"/>
      <c r="UNM2" s="455"/>
      <c r="UNN2" s="455"/>
      <c r="UNO2" s="455"/>
      <c r="UNP2" s="455"/>
      <c r="UNQ2" s="455"/>
      <c r="UNR2" s="455"/>
      <c r="UNS2" s="455"/>
      <c r="UNT2" s="455"/>
      <c r="UNU2" s="455"/>
      <c r="UNV2" s="455"/>
      <c r="UNW2" s="455"/>
      <c r="UNX2" s="455"/>
      <c r="UNY2" s="455"/>
      <c r="UNZ2" s="455"/>
      <c r="UOA2" s="455"/>
      <c r="UOB2" s="455"/>
      <c r="UOC2" s="455"/>
      <c r="UOD2" s="455"/>
      <c r="UOE2" s="455"/>
      <c r="UOF2" s="455"/>
      <c r="UOG2" s="455"/>
      <c r="UOH2" s="455"/>
      <c r="UOI2" s="455"/>
      <c r="UOJ2" s="455"/>
      <c r="UOK2" s="455"/>
      <c r="UOL2" s="455"/>
      <c r="UOM2" s="455"/>
      <c r="UON2" s="455"/>
      <c r="UOO2" s="455"/>
      <c r="UOP2" s="455"/>
      <c r="UOQ2" s="455"/>
      <c r="UOR2" s="455"/>
      <c r="UOS2" s="455"/>
      <c r="UOT2" s="455"/>
      <c r="UOU2" s="455"/>
      <c r="UOV2" s="455"/>
      <c r="UOW2" s="455"/>
      <c r="UOX2" s="455"/>
      <c r="UOY2" s="455"/>
      <c r="UOZ2" s="455"/>
      <c r="UPA2" s="455"/>
      <c r="UPB2" s="455"/>
      <c r="UPC2" s="455"/>
      <c r="UPD2" s="455"/>
      <c r="UPE2" s="455"/>
      <c r="UPF2" s="455"/>
      <c r="UPG2" s="455"/>
      <c r="UPH2" s="455"/>
      <c r="UPI2" s="455"/>
      <c r="UPJ2" s="455"/>
      <c r="UPK2" s="455"/>
      <c r="UPL2" s="455"/>
      <c r="UPM2" s="455"/>
      <c r="UPN2" s="455"/>
      <c r="UPO2" s="455"/>
      <c r="UPP2" s="455"/>
      <c r="UPQ2" s="455"/>
      <c r="UPR2" s="455"/>
      <c r="UPS2" s="455"/>
      <c r="UPT2" s="455"/>
      <c r="UPU2" s="455"/>
      <c r="UPV2" s="455"/>
      <c r="UPW2" s="455"/>
      <c r="UPX2" s="455"/>
      <c r="UPY2" s="455"/>
      <c r="UPZ2" s="455"/>
      <c r="UQA2" s="455"/>
      <c r="UQB2" s="455"/>
      <c r="UQC2" s="455"/>
      <c r="UQD2" s="455"/>
      <c r="UQE2" s="455"/>
      <c r="UQF2" s="455"/>
      <c r="UQG2" s="455"/>
      <c r="UQH2" s="455"/>
      <c r="UQI2" s="455"/>
      <c r="UQJ2" s="455"/>
      <c r="UQK2" s="455"/>
      <c r="UQL2" s="455"/>
      <c r="UQM2" s="455"/>
      <c r="UQN2" s="455"/>
      <c r="UQO2" s="455"/>
      <c r="UQP2" s="455"/>
      <c r="UQQ2" s="455"/>
      <c r="UQR2" s="455"/>
      <c r="UQS2" s="455"/>
      <c r="UQT2" s="455"/>
      <c r="UQU2" s="455"/>
      <c r="UQV2" s="455"/>
      <c r="UQW2" s="455"/>
      <c r="UQX2" s="455"/>
      <c r="UQY2" s="455"/>
      <c r="UQZ2" s="455"/>
      <c r="URA2" s="455"/>
      <c r="URB2" s="455"/>
      <c r="URC2" s="455"/>
      <c r="URD2" s="455"/>
      <c r="URE2" s="455"/>
      <c r="URF2" s="455"/>
      <c r="URG2" s="455"/>
      <c r="URH2" s="455"/>
      <c r="URI2" s="455"/>
      <c r="URJ2" s="455"/>
      <c r="URK2" s="455"/>
      <c r="URL2" s="455"/>
      <c r="URM2" s="455"/>
      <c r="URN2" s="455"/>
      <c r="URO2" s="455"/>
      <c r="URP2" s="455"/>
      <c r="URQ2" s="455"/>
      <c r="URR2" s="455"/>
      <c r="URS2" s="455"/>
      <c r="URT2" s="455"/>
      <c r="URU2" s="455"/>
      <c r="URV2" s="455"/>
      <c r="URW2" s="455"/>
      <c r="URX2" s="455"/>
      <c r="URY2" s="455"/>
      <c r="URZ2" s="455"/>
      <c r="USA2" s="455"/>
      <c r="USB2" s="455"/>
      <c r="USC2" s="455"/>
      <c r="USD2" s="455"/>
      <c r="USE2" s="455"/>
      <c r="USF2" s="455"/>
      <c r="USG2" s="455"/>
      <c r="USH2" s="455"/>
      <c r="USI2" s="455"/>
      <c r="USJ2" s="455"/>
      <c r="USK2" s="455"/>
      <c r="USL2" s="455"/>
      <c r="USM2" s="455"/>
      <c r="USN2" s="455"/>
      <c r="USO2" s="455"/>
      <c r="USP2" s="455"/>
      <c r="USQ2" s="455"/>
      <c r="USR2" s="455"/>
      <c r="USS2" s="455"/>
      <c r="UST2" s="455"/>
      <c r="USU2" s="455"/>
      <c r="USV2" s="455"/>
      <c r="USW2" s="455"/>
      <c r="USX2" s="455"/>
      <c r="USY2" s="455"/>
      <c r="USZ2" s="455"/>
      <c r="UTA2" s="455"/>
      <c r="UTB2" s="455"/>
      <c r="UTC2" s="455"/>
      <c r="UTD2" s="455"/>
      <c r="UTE2" s="455"/>
      <c r="UTF2" s="455"/>
      <c r="UTG2" s="455"/>
      <c r="UTH2" s="455"/>
      <c r="UTI2" s="455"/>
      <c r="UTJ2" s="455"/>
      <c r="UTK2" s="455"/>
      <c r="UTL2" s="455"/>
      <c r="UTM2" s="455"/>
      <c r="UTN2" s="455"/>
      <c r="UTO2" s="455"/>
      <c r="UTP2" s="455"/>
      <c r="UTQ2" s="455"/>
      <c r="UTR2" s="455"/>
      <c r="UTS2" s="455"/>
      <c r="UTT2" s="455"/>
      <c r="UTU2" s="455"/>
      <c r="UTV2" s="455"/>
      <c r="UTW2" s="455"/>
      <c r="UTX2" s="455"/>
      <c r="UTY2" s="455"/>
      <c r="UTZ2" s="455"/>
      <c r="UUA2" s="455"/>
      <c r="UUB2" s="455"/>
      <c r="UUC2" s="455"/>
      <c r="UUD2" s="455"/>
      <c r="UUE2" s="455"/>
      <c r="UUF2" s="455"/>
      <c r="UUG2" s="455"/>
      <c r="UUH2" s="455"/>
      <c r="UUI2" s="455"/>
      <c r="UUJ2" s="455"/>
      <c r="UUK2" s="455"/>
      <c r="UUL2" s="455"/>
      <c r="UUM2" s="455"/>
      <c r="UUN2" s="455"/>
      <c r="UUO2" s="455"/>
      <c r="UUP2" s="455"/>
      <c r="UUQ2" s="455"/>
      <c r="UUR2" s="455"/>
      <c r="UUS2" s="455"/>
      <c r="UUT2" s="455"/>
      <c r="UUU2" s="455"/>
      <c r="UUV2" s="455"/>
      <c r="UUW2" s="455"/>
      <c r="UUX2" s="455"/>
      <c r="UUY2" s="455"/>
      <c r="UUZ2" s="455"/>
      <c r="UVA2" s="455"/>
      <c r="UVB2" s="455"/>
      <c r="UVC2" s="455"/>
      <c r="UVD2" s="455"/>
      <c r="UVE2" s="455"/>
      <c r="UVF2" s="455"/>
      <c r="UVG2" s="455"/>
      <c r="UVH2" s="455"/>
      <c r="UVI2" s="455"/>
      <c r="UVJ2" s="455"/>
      <c r="UVK2" s="455"/>
      <c r="UVL2" s="455"/>
      <c r="UVM2" s="455"/>
      <c r="UVN2" s="455"/>
      <c r="UVO2" s="455"/>
      <c r="UVP2" s="455"/>
      <c r="UVQ2" s="455"/>
      <c r="UVR2" s="455"/>
      <c r="UVS2" s="455"/>
      <c r="UVT2" s="455"/>
      <c r="UVU2" s="455"/>
      <c r="UVV2" s="455"/>
      <c r="UVW2" s="455"/>
      <c r="UVX2" s="455"/>
      <c r="UVY2" s="455"/>
      <c r="UVZ2" s="455"/>
      <c r="UWA2" s="455"/>
      <c r="UWB2" s="455"/>
      <c r="UWC2" s="455"/>
      <c r="UWD2" s="455"/>
      <c r="UWE2" s="455"/>
      <c r="UWF2" s="455"/>
      <c r="UWG2" s="455"/>
      <c r="UWH2" s="455"/>
      <c r="UWI2" s="455"/>
      <c r="UWJ2" s="455"/>
      <c r="UWK2" s="455"/>
      <c r="UWL2" s="455"/>
      <c r="UWM2" s="455"/>
      <c r="UWN2" s="455"/>
      <c r="UWO2" s="455"/>
      <c r="UWP2" s="455"/>
      <c r="UWQ2" s="455"/>
      <c r="UWR2" s="455"/>
      <c r="UWS2" s="455"/>
      <c r="UWT2" s="455"/>
      <c r="UWU2" s="455"/>
      <c r="UWV2" s="455"/>
      <c r="UWW2" s="455"/>
      <c r="UWX2" s="455"/>
      <c r="UWY2" s="455"/>
      <c r="UWZ2" s="455"/>
      <c r="UXA2" s="455"/>
      <c r="UXB2" s="455"/>
      <c r="UXC2" s="455"/>
      <c r="UXD2" s="455"/>
      <c r="UXE2" s="455"/>
      <c r="UXF2" s="455"/>
      <c r="UXG2" s="455"/>
      <c r="UXH2" s="455"/>
      <c r="UXI2" s="455"/>
      <c r="UXJ2" s="455"/>
      <c r="UXK2" s="455"/>
      <c r="UXL2" s="455"/>
      <c r="UXM2" s="455"/>
      <c r="UXN2" s="455"/>
      <c r="UXO2" s="455"/>
      <c r="UXP2" s="455"/>
      <c r="UXQ2" s="455"/>
      <c r="UXR2" s="455"/>
      <c r="UXS2" s="455"/>
      <c r="UXT2" s="455"/>
      <c r="UXU2" s="455"/>
      <c r="UXV2" s="455"/>
      <c r="UXW2" s="455"/>
      <c r="UXX2" s="455"/>
      <c r="UXY2" s="455"/>
      <c r="UXZ2" s="455"/>
      <c r="UYA2" s="455"/>
      <c r="UYB2" s="455"/>
      <c r="UYC2" s="455"/>
      <c r="UYD2" s="455"/>
      <c r="UYE2" s="455"/>
      <c r="UYF2" s="455"/>
      <c r="UYG2" s="455"/>
      <c r="UYH2" s="455"/>
      <c r="UYI2" s="455"/>
      <c r="UYJ2" s="455"/>
      <c r="UYK2" s="455"/>
      <c r="UYL2" s="455"/>
      <c r="UYM2" s="455"/>
      <c r="UYN2" s="455"/>
      <c r="UYO2" s="455"/>
      <c r="UYP2" s="455"/>
      <c r="UYQ2" s="455"/>
      <c r="UYR2" s="455"/>
      <c r="UYS2" s="455"/>
      <c r="UYT2" s="455"/>
      <c r="UYU2" s="455"/>
      <c r="UYV2" s="455"/>
      <c r="UYW2" s="455"/>
      <c r="UYX2" s="455"/>
      <c r="UYY2" s="455"/>
      <c r="UYZ2" s="455"/>
      <c r="UZA2" s="455"/>
      <c r="UZB2" s="455"/>
      <c r="UZC2" s="455"/>
      <c r="UZD2" s="455"/>
      <c r="UZE2" s="455"/>
      <c r="UZF2" s="455"/>
      <c r="UZG2" s="455"/>
      <c r="UZH2" s="455"/>
      <c r="UZI2" s="455"/>
      <c r="UZJ2" s="455"/>
      <c r="UZK2" s="455"/>
      <c r="UZL2" s="455"/>
      <c r="UZM2" s="455"/>
      <c r="UZN2" s="455"/>
      <c r="UZO2" s="455"/>
      <c r="UZP2" s="455"/>
      <c r="UZQ2" s="455"/>
      <c r="UZR2" s="455"/>
      <c r="UZS2" s="455"/>
      <c r="UZT2" s="455"/>
      <c r="UZU2" s="455"/>
      <c r="UZV2" s="455"/>
      <c r="UZW2" s="455"/>
      <c r="UZX2" s="455"/>
      <c r="UZY2" s="455"/>
      <c r="UZZ2" s="455"/>
      <c r="VAA2" s="455"/>
      <c r="VAB2" s="455"/>
      <c r="VAC2" s="455"/>
      <c r="VAD2" s="455"/>
      <c r="VAE2" s="455"/>
      <c r="VAF2" s="455"/>
      <c r="VAG2" s="455"/>
      <c r="VAH2" s="455"/>
      <c r="VAI2" s="455"/>
      <c r="VAJ2" s="455"/>
      <c r="VAK2" s="455"/>
      <c r="VAL2" s="455"/>
      <c r="VAM2" s="455"/>
      <c r="VAN2" s="455"/>
      <c r="VAO2" s="455"/>
      <c r="VAP2" s="455"/>
      <c r="VAQ2" s="455"/>
      <c r="VAR2" s="455"/>
      <c r="VAS2" s="455"/>
      <c r="VAT2" s="455"/>
      <c r="VAU2" s="455"/>
      <c r="VAV2" s="455"/>
      <c r="VAW2" s="455"/>
      <c r="VAX2" s="455"/>
      <c r="VAY2" s="455"/>
      <c r="VAZ2" s="455"/>
      <c r="VBA2" s="455"/>
      <c r="VBB2" s="455"/>
      <c r="VBC2" s="455"/>
      <c r="VBD2" s="455"/>
      <c r="VBE2" s="455"/>
      <c r="VBF2" s="455"/>
      <c r="VBG2" s="455"/>
      <c r="VBH2" s="455"/>
      <c r="VBI2" s="455"/>
      <c r="VBJ2" s="455"/>
      <c r="VBK2" s="455"/>
      <c r="VBL2" s="455"/>
      <c r="VBM2" s="455"/>
      <c r="VBN2" s="455"/>
      <c r="VBO2" s="455"/>
      <c r="VBP2" s="455"/>
      <c r="VBQ2" s="455"/>
      <c r="VBR2" s="455"/>
      <c r="VBS2" s="455"/>
      <c r="VBT2" s="455"/>
      <c r="VBU2" s="455"/>
      <c r="VBV2" s="455"/>
      <c r="VBW2" s="455"/>
      <c r="VBX2" s="455"/>
      <c r="VBY2" s="455"/>
      <c r="VBZ2" s="455"/>
      <c r="VCA2" s="455"/>
      <c r="VCB2" s="455"/>
      <c r="VCC2" s="455"/>
      <c r="VCD2" s="455"/>
      <c r="VCE2" s="455"/>
      <c r="VCF2" s="455"/>
      <c r="VCG2" s="455"/>
      <c r="VCH2" s="455"/>
      <c r="VCI2" s="455"/>
      <c r="VCJ2" s="455"/>
      <c r="VCK2" s="455"/>
      <c r="VCL2" s="455"/>
      <c r="VCM2" s="455"/>
      <c r="VCN2" s="455"/>
      <c r="VCO2" s="455"/>
      <c r="VCP2" s="455"/>
      <c r="VCQ2" s="455"/>
      <c r="VCR2" s="455"/>
      <c r="VCS2" s="455"/>
      <c r="VCT2" s="455"/>
      <c r="VCU2" s="455"/>
      <c r="VCV2" s="455"/>
      <c r="VCW2" s="455"/>
      <c r="VCX2" s="455"/>
      <c r="VCY2" s="455"/>
      <c r="VCZ2" s="455"/>
      <c r="VDA2" s="455"/>
      <c r="VDB2" s="455"/>
      <c r="VDC2" s="455"/>
      <c r="VDD2" s="455"/>
      <c r="VDE2" s="455"/>
      <c r="VDF2" s="455"/>
      <c r="VDG2" s="455"/>
      <c r="VDH2" s="455"/>
      <c r="VDI2" s="455"/>
      <c r="VDJ2" s="455"/>
      <c r="VDK2" s="455"/>
      <c r="VDL2" s="455"/>
      <c r="VDM2" s="455"/>
      <c r="VDN2" s="455"/>
      <c r="VDO2" s="455"/>
      <c r="VDP2" s="455"/>
      <c r="VDQ2" s="455"/>
      <c r="VDR2" s="455"/>
      <c r="VDS2" s="455"/>
      <c r="VDT2" s="455"/>
      <c r="VDU2" s="455"/>
      <c r="VDV2" s="455"/>
      <c r="VDW2" s="455"/>
      <c r="VDX2" s="455"/>
      <c r="VDY2" s="455"/>
      <c r="VDZ2" s="455"/>
      <c r="VEA2" s="455"/>
      <c r="VEB2" s="455"/>
      <c r="VEC2" s="455"/>
      <c r="VED2" s="455"/>
      <c r="VEE2" s="455"/>
      <c r="VEF2" s="455"/>
      <c r="VEG2" s="455"/>
      <c r="VEH2" s="455"/>
      <c r="VEI2" s="455"/>
      <c r="VEJ2" s="455"/>
      <c r="VEK2" s="455"/>
      <c r="VEL2" s="455"/>
      <c r="VEM2" s="455"/>
      <c r="VEN2" s="455"/>
      <c r="VEO2" s="455"/>
      <c r="VEP2" s="455"/>
      <c r="VEQ2" s="455"/>
      <c r="VER2" s="455"/>
      <c r="VES2" s="455"/>
      <c r="VET2" s="455"/>
      <c r="VEU2" s="455"/>
      <c r="VEV2" s="455"/>
      <c r="VEW2" s="455"/>
      <c r="VEX2" s="455"/>
      <c r="VEY2" s="455"/>
      <c r="VEZ2" s="455"/>
      <c r="VFA2" s="455"/>
      <c r="VFB2" s="455"/>
      <c r="VFC2" s="455"/>
      <c r="VFD2" s="455"/>
      <c r="VFE2" s="455"/>
      <c r="VFF2" s="455"/>
      <c r="VFG2" s="455"/>
      <c r="VFH2" s="455"/>
      <c r="VFI2" s="455"/>
      <c r="VFJ2" s="455"/>
      <c r="VFK2" s="455"/>
      <c r="VFL2" s="455"/>
      <c r="VFM2" s="455"/>
      <c r="VFN2" s="455"/>
      <c r="VFO2" s="455"/>
      <c r="VFP2" s="455"/>
      <c r="VFQ2" s="455"/>
      <c r="VFR2" s="455"/>
      <c r="VFS2" s="455"/>
      <c r="VFT2" s="455"/>
      <c r="VFU2" s="455"/>
      <c r="VFV2" s="455"/>
      <c r="VFW2" s="455"/>
      <c r="VFX2" s="455"/>
      <c r="VFY2" s="455"/>
      <c r="VFZ2" s="455"/>
      <c r="VGA2" s="455"/>
      <c r="VGB2" s="455"/>
      <c r="VGC2" s="455"/>
      <c r="VGD2" s="455"/>
      <c r="VGE2" s="455"/>
      <c r="VGF2" s="455"/>
      <c r="VGG2" s="455"/>
      <c r="VGH2" s="455"/>
      <c r="VGI2" s="455"/>
      <c r="VGJ2" s="455"/>
      <c r="VGK2" s="455"/>
      <c r="VGL2" s="455"/>
      <c r="VGM2" s="455"/>
      <c r="VGN2" s="455"/>
      <c r="VGO2" s="455"/>
      <c r="VGP2" s="455"/>
      <c r="VGQ2" s="455"/>
      <c r="VGR2" s="455"/>
      <c r="VGS2" s="455"/>
      <c r="VGT2" s="455"/>
      <c r="VGU2" s="455"/>
      <c r="VGV2" s="455"/>
      <c r="VGW2" s="455"/>
      <c r="VGX2" s="455"/>
      <c r="VGY2" s="455"/>
      <c r="VGZ2" s="455"/>
      <c r="VHA2" s="455"/>
      <c r="VHB2" s="455"/>
      <c r="VHC2" s="455"/>
      <c r="VHD2" s="455"/>
      <c r="VHE2" s="455"/>
      <c r="VHF2" s="455"/>
      <c r="VHG2" s="455"/>
      <c r="VHH2" s="455"/>
      <c r="VHI2" s="455"/>
      <c r="VHJ2" s="455"/>
      <c r="VHK2" s="455"/>
      <c r="VHL2" s="455"/>
      <c r="VHM2" s="455"/>
      <c r="VHN2" s="455"/>
      <c r="VHO2" s="455"/>
      <c r="VHP2" s="455"/>
      <c r="VHQ2" s="455"/>
      <c r="VHR2" s="455"/>
      <c r="VHS2" s="455"/>
      <c r="VHT2" s="455"/>
      <c r="VHU2" s="455"/>
      <c r="VHV2" s="455"/>
      <c r="VHW2" s="455"/>
      <c r="VHX2" s="455"/>
      <c r="VHY2" s="455"/>
      <c r="VHZ2" s="455"/>
      <c r="VIA2" s="455"/>
      <c r="VIB2" s="455"/>
      <c r="VIC2" s="455"/>
      <c r="VID2" s="455"/>
      <c r="VIE2" s="455"/>
      <c r="VIF2" s="455"/>
      <c r="VIG2" s="455"/>
      <c r="VIH2" s="455"/>
      <c r="VII2" s="455"/>
      <c r="VIJ2" s="455"/>
      <c r="VIK2" s="455"/>
      <c r="VIL2" s="455"/>
      <c r="VIM2" s="455"/>
      <c r="VIN2" s="455"/>
      <c r="VIO2" s="455"/>
      <c r="VIP2" s="455"/>
      <c r="VIQ2" s="455"/>
      <c r="VIR2" s="455"/>
      <c r="VIS2" s="455"/>
      <c r="VIT2" s="455"/>
      <c r="VIU2" s="455"/>
      <c r="VIV2" s="455"/>
      <c r="VIW2" s="455"/>
      <c r="VIX2" s="455"/>
      <c r="VIY2" s="455"/>
      <c r="VIZ2" s="455"/>
      <c r="VJA2" s="455"/>
      <c r="VJB2" s="455"/>
      <c r="VJC2" s="455"/>
      <c r="VJD2" s="455"/>
      <c r="VJE2" s="455"/>
      <c r="VJF2" s="455"/>
      <c r="VJG2" s="455"/>
      <c r="VJH2" s="455"/>
      <c r="VJI2" s="455"/>
      <c r="VJJ2" s="455"/>
      <c r="VJK2" s="455"/>
      <c r="VJL2" s="455"/>
      <c r="VJM2" s="455"/>
      <c r="VJN2" s="455"/>
      <c r="VJO2" s="455"/>
      <c r="VJP2" s="455"/>
      <c r="VJQ2" s="455"/>
      <c r="VJR2" s="455"/>
      <c r="VJS2" s="455"/>
      <c r="VJT2" s="455"/>
      <c r="VJU2" s="455"/>
      <c r="VJV2" s="455"/>
      <c r="VJW2" s="455"/>
      <c r="VJX2" s="455"/>
      <c r="VJY2" s="455"/>
      <c r="VJZ2" s="455"/>
      <c r="VKA2" s="455"/>
      <c r="VKB2" s="455"/>
      <c r="VKC2" s="455"/>
      <c r="VKD2" s="455"/>
      <c r="VKE2" s="455"/>
      <c r="VKF2" s="455"/>
      <c r="VKG2" s="455"/>
      <c r="VKH2" s="455"/>
      <c r="VKI2" s="455"/>
      <c r="VKJ2" s="455"/>
      <c r="VKK2" s="455"/>
      <c r="VKL2" s="455"/>
      <c r="VKM2" s="455"/>
      <c r="VKN2" s="455"/>
      <c r="VKO2" s="455"/>
      <c r="VKP2" s="455"/>
      <c r="VKQ2" s="455"/>
      <c r="VKR2" s="455"/>
      <c r="VKS2" s="455"/>
      <c r="VKT2" s="455"/>
      <c r="VKU2" s="455"/>
      <c r="VKV2" s="455"/>
      <c r="VKW2" s="455"/>
      <c r="VKX2" s="455"/>
      <c r="VKY2" s="455"/>
      <c r="VKZ2" s="455"/>
      <c r="VLA2" s="455"/>
      <c r="VLB2" s="455"/>
      <c r="VLC2" s="455"/>
      <c r="VLD2" s="455"/>
      <c r="VLE2" s="455"/>
      <c r="VLF2" s="455"/>
      <c r="VLG2" s="455"/>
      <c r="VLH2" s="455"/>
      <c r="VLI2" s="455"/>
      <c r="VLJ2" s="455"/>
      <c r="VLK2" s="455"/>
      <c r="VLL2" s="455"/>
      <c r="VLM2" s="455"/>
      <c r="VLN2" s="455"/>
      <c r="VLO2" s="455"/>
      <c r="VLP2" s="455"/>
      <c r="VLQ2" s="455"/>
      <c r="VLR2" s="455"/>
      <c r="VLS2" s="455"/>
      <c r="VLT2" s="455"/>
      <c r="VLU2" s="455"/>
      <c r="VLV2" s="455"/>
      <c r="VLW2" s="455"/>
      <c r="VLX2" s="455"/>
      <c r="VLY2" s="455"/>
      <c r="VLZ2" s="455"/>
      <c r="VMA2" s="455"/>
      <c r="VMB2" s="455"/>
      <c r="VMC2" s="455"/>
      <c r="VMD2" s="455"/>
      <c r="VME2" s="455"/>
      <c r="VMF2" s="455"/>
      <c r="VMG2" s="455"/>
      <c r="VMH2" s="455"/>
      <c r="VMI2" s="455"/>
      <c r="VMJ2" s="455"/>
      <c r="VMK2" s="455"/>
      <c r="VML2" s="455"/>
      <c r="VMM2" s="455"/>
      <c r="VMN2" s="455"/>
      <c r="VMO2" s="455"/>
      <c r="VMP2" s="455"/>
      <c r="VMQ2" s="455"/>
      <c r="VMR2" s="455"/>
      <c r="VMS2" s="455"/>
      <c r="VMT2" s="455"/>
      <c r="VMU2" s="455"/>
      <c r="VMV2" s="455"/>
      <c r="VMW2" s="455"/>
      <c r="VMX2" s="455"/>
      <c r="VMY2" s="455"/>
      <c r="VMZ2" s="455"/>
      <c r="VNA2" s="455"/>
      <c r="VNB2" s="455"/>
      <c r="VNC2" s="455"/>
      <c r="VND2" s="455"/>
      <c r="VNE2" s="455"/>
      <c r="VNF2" s="455"/>
      <c r="VNG2" s="455"/>
      <c r="VNH2" s="455"/>
      <c r="VNI2" s="455"/>
      <c r="VNJ2" s="455"/>
      <c r="VNK2" s="455"/>
      <c r="VNL2" s="455"/>
      <c r="VNM2" s="455"/>
      <c r="VNN2" s="455"/>
      <c r="VNO2" s="455"/>
      <c r="VNP2" s="455"/>
      <c r="VNQ2" s="455"/>
      <c r="VNR2" s="455"/>
      <c r="VNS2" s="455"/>
      <c r="VNT2" s="455"/>
      <c r="VNU2" s="455"/>
      <c r="VNV2" s="455"/>
      <c r="VNW2" s="455"/>
      <c r="VNX2" s="455"/>
      <c r="VNY2" s="455"/>
      <c r="VNZ2" s="455"/>
      <c r="VOA2" s="455"/>
      <c r="VOB2" s="455"/>
      <c r="VOC2" s="455"/>
      <c r="VOD2" s="455"/>
      <c r="VOE2" s="455"/>
      <c r="VOF2" s="455"/>
      <c r="VOG2" s="455"/>
      <c r="VOH2" s="455"/>
      <c r="VOI2" s="455"/>
      <c r="VOJ2" s="455"/>
      <c r="VOK2" s="455"/>
      <c r="VOL2" s="455"/>
      <c r="VOM2" s="455"/>
      <c r="VON2" s="455"/>
      <c r="VOO2" s="455"/>
      <c r="VOP2" s="455"/>
      <c r="VOQ2" s="455"/>
      <c r="VOR2" s="455"/>
      <c r="VOS2" s="455"/>
      <c r="VOT2" s="455"/>
      <c r="VOU2" s="455"/>
      <c r="VOV2" s="455"/>
      <c r="VOW2" s="455"/>
      <c r="VOX2" s="455"/>
      <c r="VOY2" s="455"/>
      <c r="VOZ2" s="455"/>
      <c r="VPA2" s="455"/>
      <c r="VPB2" s="455"/>
      <c r="VPC2" s="455"/>
      <c r="VPD2" s="455"/>
      <c r="VPE2" s="455"/>
      <c r="VPF2" s="455"/>
      <c r="VPG2" s="455"/>
      <c r="VPH2" s="455"/>
      <c r="VPI2" s="455"/>
      <c r="VPJ2" s="455"/>
      <c r="VPK2" s="455"/>
      <c r="VPL2" s="455"/>
      <c r="VPM2" s="455"/>
      <c r="VPN2" s="455"/>
      <c r="VPO2" s="455"/>
      <c r="VPP2" s="455"/>
      <c r="VPQ2" s="455"/>
      <c r="VPR2" s="455"/>
      <c r="VPS2" s="455"/>
      <c r="VPT2" s="455"/>
      <c r="VPU2" s="455"/>
      <c r="VPV2" s="455"/>
      <c r="VPW2" s="455"/>
      <c r="VPX2" s="455"/>
      <c r="VPY2" s="455"/>
      <c r="VPZ2" s="455"/>
      <c r="VQA2" s="455"/>
      <c r="VQB2" s="455"/>
      <c r="VQC2" s="455"/>
      <c r="VQD2" s="455"/>
      <c r="VQE2" s="455"/>
      <c r="VQF2" s="455"/>
      <c r="VQG2" s="455"/>
      <c r="VQH2" s="455"/>
      <c r="VQI2" s="455"/>
      <c r="VQJ2" s="455"/>
      <c r="VQK2" s="455"/>
      <c r="VQL2" s="455"/>
      <c r="VQM2" s="455"/>
      <c r="VQN2" s="455"/>
      <c r="VQO2" s="455"/>
      <c r="VQP2" s="455"/>
      <c r="VQQ2" s="455"/>
      <c r="VQR2" s="455"/>
      <c r="VQS2" s="455"/>
      <c r="VQT2" s="455"/>
      <c r="VQU2" s="455"/>
      <c r="VQV2" s="455"/>
      <c r="VQW2" s="455"/>
      <c r="VQX2" s="455"/>
      <c r="VQY2" s="455"/>
      <c r="VQZ2" s="455"/>
      <c r="VRA2" s="455"/>
      <c r="VRB2" s="455"/>
      <c r="VRC2" s="455"/>
      <c r="VRD2" s="455"/>
      <c r="VRE2" s="455"/>
      <c r="VRF2" s="455"/>
      <c r="VRG2" s="455"/>
      <c r="VRH2" s="455"/>
      <c r="VRI2" s="455"/>
      <c r="VRJ2" s="455"/>
      <c r="VRK2" s="455"/>
      <c r="VRL2" s="455"/>
      <c r="VRM2" s="455"/>
      <c r="VRN2" s="455"/>
      <c r="VRO2" s="455"/>
      <c r="VRP2" s="455"/>
      <c r="VRQ2" s="455"/>
      <c r="VRR2" s="455"/>
      <c r="VRS2" s="455"/>
      <c r="VRU2" s="455"/>
      <c r="VRV2" s="455"/>
      <c r="VRW2" s="455"/>
      <c r="VRX2" s="455"/>
      <c r="VRY2" s="455"/>
      <c r="VRZ2" s="455"/>
      <c r="VSA2" s="455"/>
      <c r="VSB2" s="455"/>
      <c r="VSC2" s="455"/>
      <c r="VSD2" s="455"/>
      <c r="VSE2" s="455"/>
      <c r="VSF2" s="455"/>
      <c r="VSG2" s="455"/>
      <c r="VSH2" s="455"/>
      <c r="VSI2" s="455"/>
      <c r="VSJ2" s="455"/>
      <c r="VSK2" s="455"/>
      <c r="VSL2" s="455"/>
      <c r="VSM2" s="455"/>
      <c r="VSN2" s="455"/>
      <c r="VSO2" s="455"/>
      <c r="VSP2" s="455"/>
      <c r="VSQ2" s="455"/>
      <c r="VSR2" s="455"/>
      <c r="VSS2" s="455"/>
      <c r="VST2" s="455"/>
      <c r="VSU2" s="455"/>
      <c r="VSV2" s="455"/>
      <c r="VSW2" s="455"/>
      <c r="VSX2" s="455"/>
      <c r="VSY2" s="455"/>
      <c r="VSZ2" s="455"/>
      <c r="VTA2" s="455"/>
      <c r="VTB2" s="455"/>
      <c r="VTC2" s="455"/>
      <c r="VTD2" s="455"/>
      <c r="VTE2" s="455"/>
      <c r="VTF2" s="455"/>
      <c r="VTG2" s="455"/>
      <c r="VTH2" s="455"/>
      <c r="VTI2" s="455"/>
      <c r="VTJ2" s="455"/>
      <c r="VTK2" s="455"/>
      <c r="VTL2" s="455"/>
      <c r="VTM2" s="455"/>
      <c r="VTN2" s="455"/>
      <c r="VTO2" s="455"/>
      <c r="VTP2" s="455"/>
      <c r="VTQ2" s="455"/>
      <c r="VTR2" s="455"/>
      <c r="VTS2" s="455"/>
      <c r="VTT2" s="455"/>
      <c r="VTU2" s="455"/>
      <c r="VTV2" s="455"/>
      <c r="VTW2" s="455"/>
      <c r="VTX2" s="455"/>
      <c r="VTY2" s="455"/>
      <c r="VTZ2" s="455"/>
      <c r="VUA2" s="455"/>
      <c r="VUB2" s="455"/>
      <c r="VUC2" s="455"/>
      <c r="VUD2" s="455"/>
      <c r="VUE2" s="455"/>
      <c r="VUF2" s="455"/>
      <c r="VUG2" s="455"/>
      <c r="VUH2" s="455"/>
      <c r="VUI2" s="455"/>
      <c r="VUJ2" s="455"/>
      <c r="VUK2" s="455"/>
      <c r="VUL2" s="455"/>
      <c r="VUM2" s="455"/>
      <c r="VUN2" s="455"/>
      <c r="VUO2" s="455"/>
      <c r="VUP2" s="455"/>
      <c r="VUQ2" s="455"/>
      <c r="VUR2" s="455"/>
      <c r="VUS2" s="455"/>
      <c r="VUT2" s="455"/>
      <c r="VUU2" s="455"/>
      <c r="VUV2" s="455"/>
      <c r="VUW2" s="455"/>
      <c r="VUX2" s="455"/>
      <c r="VUY2" s="455"/>
      <c r="VUZ2" s="455"/>
      <c r="VVA2" s="455"/>
      <c r="VVB2" s="455"/>
      <c r="VVC2" s="455"/>
      <c r="VVD2" s="455"/>
      <c r="VVE2" s="455"/>
      <c r="VVF2" s="455"/>
      <c r="VVG2" s="455"/>
      <c r="VVH2" s="455"/>
      <c r="VVI2" s="455"/>
      <c r="VVJ2" s="455"/>
      <c r="VVK2" s="455"/>
      <c r="VVL2" s="455"/>
      <c r="VVM2" s="455"/>
      <c r="VVN2" s="455"/>
      <c r="VVO2" s="455"/>
      <c r="VVP2" s="455"/>
      <c r="VVQ2" s="455"/>
      <c r="VVR2" s="455"/>
      <c r="VVS2" s="455"/>
      <c r="VVT2" s="455"/>
      <c r="VVU2" s="455"/>
      <c r="VVV2" s="455"/>
      <c r="VVW2" s="455"/>
      <c r="VVX2" s="455"/>
      <c r="VVY2" s="455"/>
      <c r="VVZ2" s="455"/>
      <c r="VWA2" s="455"/>
      <c r="VWB2" s="455"/>
      <c r="VWC2" s="455"/>
      <c r="VWD2" s="455"/>
      <c r="VWE2" s="455"/>
      <c r="VWF2" s="455"/>
      <c r="VWG2" s="455"/>
      <c r="VWH2" s="455"/>
      <c r="VWI2" s="455"/>
      <c r="VWJ2" s="455"/>
      <c r="VWK2" s="455"/>
      <c r="VWL2" s="455"/>
      <c r="VWM2" s="455"/>
      <c r="VWN2" s="455"/>
      <c r="VWO2" s="455"/>
      <c r="VWP2" s="455"/>
      <c r="VWQ2" s="455"/>
      <c r="VWR2" s="455"/>
      <c r="VWS2" s="455"/>
      <c r="VWT2" s="455"/>
      <c r="VWU2" s="455"/>
      <c r="VWV2" s="455"/>
      <c r="VWW2" s="455"/>
      <c r="VWX2" s="455"/>
      <c r="VWY2" s="455"/>
      <c r="VWZ2" s="455"/>
      <c r="VXA2" s="455"/>
      <c r="VXB2" s="455"/>
      <c r="VXC2" s="455"/>
      <c r="VXD2" s="455"/>
      <c r="VXE2" s="455"/>
      <c r="VXF2" s="455"/>
      <c r="VXG2" s="455"/>
      <c r="VXH2" s="455"/>
      <c r="VXI2" s="455"/>
      <c r="VXJ2" s="455"/>
      <c r="VXK2" s="455"/>
      <c r="VXL2" s="455"/>
      <c r="VXM2" s="455"/>
      <c r="VXN2" s="455"/>
      <c r="VXO2" s="455"/>
      <c r="VXP2" s="455"/>
      <c r="VXQ2" s="455"/>
      <c r="VXR2" s="455"/>
      <c r="VXS2" s="455"/>
      <c r="VXT2" s="455"/>
      <c r="VXU2" s="455"/>
      <c r="VXV2" s="455"/>
      <c r="VXW2" s="455"/>
      <c r="VXX2" s="455"/>
      <c r="VXY2" s="455"/>
      <c r="VXZ2" s="455"/>
      <c r="VYA2" s="455"/>
      <c r="VYB2" s="455"/>
      <c r="VYC2" s="455"/>
      <c r="VYD2" s="455"/>
      <c r="VYE2" s="455"/>
      <c r="VYF2" s="455"/>
      <c r="VYG2" s="455"/>
      <c r="VYH2" s="455"/>
      <c r="VYI2" s="455"/>
      <c r="VYJ2" s="455"/>
      <c r="VYK2" s="455"/>
      <c r="VYL2" s="455"/>
      <c r="VYM2" s="455"/>
      <c r="VYN2" s="455"/>
      <c r="VYO2" s="455"/>
      <c r="VYP2" s="455"/>
      <c r="VYQ2" s="455"/>
      <c r="VYR2" s="455"/>
      <c r="VYS2" s="455"/>
      <c r="VYT2" s="455"/>
      <c r="VYU2" s="455"/>
      <c r="VYV2" s="455"/>
      <c r="VYW2" s="455"/>
      <c r="VYX2" s="455"/>
      <c r="VYY2" s="455"/>
      <c r="VYZ2" s="455"/>
      <c r="VZA2" s="455"/>
      <c r="VZB2" s="455"/>
      <c r="VZC2" s="455"/>
      <c r="VZD2" s="455"/>
      <c r="VZE2" s="455"/>
      <c r="VZF2" s="455"/>
      <c r="VZG2" s="455"/>
      <c r="VZH2" s="455"/>
      <c r="VZI2" s="455"/>
      <c r="VZJ2" s="455"/>
      <c r="VZK2" s="455"/>
      <c r="VZL2" s="455"/>
      <c r="VZM2" s="455"/>
      <c r="VZN2" s="455"/>
      <c r="VZO2" s="455"/>
      <c r="VZP2" s="455"/>
      <c r="VZQ2" s="455"/>
      <c r="VZR2" s="455"/>
      <c r="VZS2" s="455"/>
      <c r="VZT2" s="455"/>
      <c r="VZU2" s="455"/>
      <c r="VZV2" s="455"/>
      <c r="VZW2" s="455"/>
      <c r="VZX2" s="455"/>
      <c r="VZY2" s="455"/>
      <c r="VZZ2" s="455"/>
      <c r="WAA2" s="455"/>
      <c r="WAB2" s="455"/>
      <c r="WAC2" s="455"/>
      <c r="WAD2" s="455"/>
      <c r="WAE2" s="455"/>
      <c r="WAF2" s="455"/>
      <c r="WAG2" s="455"/>
      <c r="WAH2" s="455"/>
      <c r="WAI2" s="455"/>
      <c r="WAJ2" s="455"/>
      <c r="WAK2" s="455"/>
      <c r="WAL2" s="455"/>
      <c r="WAM2" s="455"/>
      <c r="WAN2" s="455"/>
      <c r="WAO2" s="455"/>
      <c r="WAP2" s="455"/>
      <c r="WAQ2" s="455"/>
      <c r="WAR2" s="455"/>
      <c r="WAS2" s="455"/>
      <c r="WAT2" s="455"/>
      <c r="WAU2" s="455"/>
      <c r="WAV2" s="455"/>
      <c r="WAW2" s="455"/>
      <c r="WAX2" s="455"/>
      <c r="WAY2" s="455"/>
      <c r="WAZ2" s="455"/>
      <c r="WBA2" s="455"/>
      <c r="WBB2" s="455"/>
      <c r="WBC2" s="455"/>
      <c r="WBD2" s="455"/>
      <c r="WBE2" s="455"/>
      <c r="WBF2" s="455"/>
      <c r="WBG2" s="455"/>
      <c r="WBH2" s="455"/>
      <c r="WBI2" s="455"/>
      <c r="WBJ2" s="455"/>
      <c r="WBK2" s="455"/>
      <c r="WBL2" s="455"/>
      <c r="WBM2" s="455"/>
      <c r="WBN2" s="455"/>
      <c r="WBO2" s="455"/>
      <c r="WBP2" s="455"/>
      <c r="WBQ2" s="455"/>
      <c r="WBR2" s="455"/>
      <c r="WBS2" s="455"/>
      <c r="WBT2" s="455"/>
      <c r="WBU2" s="455"/>
      <c r="WBV2" s="455"/>
      <c r="WBW2" s="455"/>
      <c r="WBX2" s="455"/>
      <c r="WBY2" s="455"/>
      <c r="WBZ2" s="455"/>
      <c r="WCA2" s="455"/>
      <c r="WCB2" s="455"/>
      <c r="WCC2" s="455"/>
      <c r="WCD2" s="455"/>
      <c r="WCE2" s="455"/>
      <c r="WCF2" s="455"/>
      <c r="WCG2" s="455"/>
      <c r="WCH2" s="455"/>
      <c r="WCI2" s="455"/>
      <c r="WCJ2" s="455"/>
      <c r="WCK2" s="455"/>
      <c r="WCL2" s="455"/>
      <c r="WCM2" s="455"/>
      <c r="WCN2" s="455"/>
      <c r="WCO2" s="455"/>
      <c r="WCP2" s="455"/>
      <c r="WCQ2" s="455"/>
      <c r="WCR2" s="455"/>
      <c r="WCS2" s="455"/>
      <c r="WCT2" s="455"/>
      <c r="WCU2" s="455"/>
      <c r="WCV2" s="455"/>
      <c r="WCW2" s="455"/>
      <c r="WCX2" s="455"/>
      <c r="WCY2" s="455"/>
      <c r="WCZ2" s="455"/>
      <c r="WDA2" s="455"/>
      <c r="WDB2" s="455"/>
      <c r="WDC2" s="455"/>
      <c r="WDD2" s="455"/>
      <c r="WDE2" s="455"/>
      <c r="WDF2" s="455"/>
      <c r="WDG2" s="455"/>
      <c r="WDH2" s="455"/>
      <c r="WDI2" s="455"/>
      <c r="WDJ2" s="455"/>
      <c r="WDK2" s="455"/>
      <c r="WDL2" s="455"/>
      <c r="WDM2" s="455"/>
      <c r="WDN2" s="455"/>
      <c r="WDO2" s="455"/>
      <c r="WDP2" s="455"/>
      <c r="WDQ2" s="455"/>
      <c r="WDR2" s="455"/>
      <c r="WDS2" s="455"/>
      <c r="WDT2" s="455"/>
      <c r="WDU2" s="455"/>
      <c r="WDV2" s="455"/>
      <c r="WDW2" s="455"/>
      <c r="WDX2" s="455"/>
      <c r="WDY2" s="455"/>
      <c r="WDZ2" s="455"/>
      <c r="WEA2" s="455"/>
      <c r="WEB2" s="455"/>
      <c r="WEC2" s="455"/>
      <c r="WED2" s="455"/>
      <c r="WEE2" s="455"/>
      <c r="WEF2" s="455"/>
      <c r="WEG2" s="455"/>
      <c r="WEH2" s="455"/>
      <c r="WEI2" s="455"/>
      <c r="WEJ2" s="455"/>
      <c r="WEK2" s="455"/>
      <c r="WEL2" s="455"/>
      <c r="WEM2" s="455"/>
      <c r="WEN2" s="455"/>
      <c r="WEO2" s="455"/>
      <c r="WEP2" s="455"/>
      <c r="WEQ2" s="455"/>
      <c r="WER2" s="455"/>
      <c r="WES2" s="455"/>
      <c r="WET2" s="455"/>
      <c r="WEU2" s="455"/>
      <c r="WEV2" s="455"/>
      <c r="WEW2" s="455"/>
      <c r="WEX2" s="455"/>
      <c r="WEY2" s="455"/>
      <c r="WEZ2" s="455"/>
      <c r="WFA2" s="455"/>
      <c r="WFB2" s="455"/>
      <c r="WFC2" s="455"/>
      <c r="WFD2" s="455"/>
      <c r="WFE2" s="455"/>
      <c r="WFF2" s="455"/>
      <c r="WFG2" s="455"/>
      <c r="WFH2" s="455"/>
      <c r="WFI2" s="455"/>
      <c r="WFJ2" s="455"/>
      <c r="WFK2" s="455"/>
      <c r="WFL2" s="455"/>
      <c r="WFM2" s="455"/>
      <c r="WFN2" s="455"/>
      <c r="WFO2" s="455"/>
      <c r="WFP2" s="455"/>
      <c r="WFQ2" s="455"/>
      <c r="WFR2" s="455"/>
      <c r="WFS2" s="455"/>
      <c r="WFT2" s="455"/>
      <c r="WFU2" s="455"/>
      <c r="WFV2" s="455"/>
      <c r="WFW2" s="455"/>
      <c r="WFX2" s="455"/>
      <c r="WFY2" s="455"/>
      <c r="WFZ2" s="455"/>
      <c r="WGA2" s="455"/>
      <c r="WGB2" s="455"/>
      <c r="WGC2" s="455"/>
      <c r="WGD2" s="455"/>
      <c r="WGE2" s="455"/>
      <c r="WGF2" s="455"/>
      <c r="WGG2" s="455"/>
      <c r="WGH2" s="455"/>
      <c r="WGI2" s="455"/>
      <c r="WGJ2" s="455"/>
      <c r="WGK2" s="455"/>
      <c r="WGL2" s="455"/>
      <c r="WGM2" s="455"/>
      <c r="WGN2" s="455"/>
      <c r="WGO2" s="455"/>
      <c r="WGP2" s="455"/>
      <c r="WGQ2" s="455"/>
      <c r="WGR2" s="455"/>
      <c r="WGS2" s="455"/>
      <c r="WGT2" s="455"/>
      <c r="WGU2" s="455"/>
      <c r="WGV2" s="455"/>
      <c r="WGW2" s="455"/>
      <c r="WGX2" s="455"/>
      <c r="WGY2" s="455"/>
      <c r="WGZ2" s="455"/>
      <c r="WHA2" s="455"/>
      <c r="WHB2" s="455"/>
      <c r="WHC2" s="455"/>
      <c r="WHD2" s="455"/>
      <c r="WHE2" s="455"/>
      <c r="WHF2" s="455"/>
      <c r="WHG2" s="455"/>
      <c r="WHH2" s="455"/>
      <c r="WHI2" s="455"/>
      <c r="WHJ2" s="455"/>
      <c r="WHK2" s="455"/>
      <c r="WHL2" s="455"/>
      <c r="WHM2" s="455"/>
      <c r="WHN2" s="455"/>
      <c r="WHO2" s="455"/>
      <c r="WHP2" s="455"/>
      <c r="WHQ2" s="455"/>
      <c r="WHR2" s="455"/>
      <c r="WHS2" s="455"/>
      <c r="WHT2" s="455"/>
      <c r="WHU2" s="455"/>
      <c r="WHV2" s="455"/>
      <c r="WHW2" s="455"/>
      <c r="WHX2" s="455"/>
      <c r="WHY2" s="455"/>
      <c r="WHZ2" s="455"/>
      <c r="WIA2" s="455"/>
      <c r="WIB2" s="455"/>
      <c r="WIC2" s="455"/>
      <c r="WID2" s="455"/>
      <c r="WIE2" s="455"/>
      <c r="WIF2" s="455"/>
      <c r="WIG2" s="455"/>
      <c r="WIH2" s="455"/>
      <c r="WII2" s="455"/>
      <c r="WIJ2" s="455"/>
      <c r="WIK2" s="455"/>
      <c r="WIL2" s="455"/>
      <c r="WIM2" s="455"/>
      <c r="WIN2" s="455"/>
      <c r="WIO2" s="455"/>
      <c r="WIP2" s="455"/>
      <c r="WIQ2" s="455"/>
      <c r="WIR2" s="455"/>
      <c r="WIS2" s="455"/>
      <c r="WIT2" s="455"/>
      <c r="WIU2" s="455"/>
      <c r="WIV2" s="455"/>
      <c r="WIW2" s="455"/>
      <c r="WIX2" s="455"/>
      <c r="WIY2" s="455"/>
      <c r="WIZ2" s="455"/>
      <c r="WJA2" s="455"/>
      <c r="WJB2" s="455"/>
      <c r="WJC2" s="455"/>
      <c r="WJD2" s="455"/>
      <c r="WJE2" s="455"/>
      <c r="WJF2" s="455"/>
      <c r="WJG2" s="455"/>
      <c r="WJH2" s="455"/>
      <c r="WJI2" s="455"/>
      <c r="WJJ2" s="455"/>
      <c r="WJK2" s="455"/>
      <c r="WJL2" s="455"/>
      <c r="WJM2" s="455"/>
      <c r="WJN2" s="455"/>
      <c r="WJO2" s="455"/>
      <c r="WJP2" s="455"/>
      <c r="WJQ2" s="455"/>
      <c r="WJR2" s="455"/>
      <c r="WJS2" s="455"/>
      <c r="WJT2" s="455"/>
      <c r="WJU2" s="455"/>
      <c r="WJV2" s="455"/>
      <c r="WJW2" s="455"/>
      <c r="WJX2" s="455"/>
      <c r="WJY2" s="455"/>
      <c r="WJZ2" s="455"/>
      <c r="WKA2" s="455"/>
      <c r="WKB2" s="455"/>
      <c r="WKC2" s="455"/>
      <c r="WKD2" s="455"/>
      <c r="WKE2" s="455"/>
      <c r="WKF2" s="455"/>
      <c r="WKG2" s="455"/>
      <c r="WKH2" s="455"/>
      <c r="WKI2" s="455"/>
      <c r="WKJ2" s="455"/>
      <c r="WKK2" s="455"/>
      <c r="WKL2" s="455"/>
      <c r="WKM2" s="455"/>
      <c r="WKN2" s="455"/>
      <c r="WKO2" s="455"/>
      <c r="WKP2" s="455"/>
      <c r="WKQ2" s="455"/>
      <c r="WKR2" s="455"/>
      <c r="WKS2" s="455"/>
      <c r="WKT2" s="455"/>
      <c r="WKU2" s="455"/>
      <c r="WKV2" s="455"/>
      <c r="WKW2" s="455"/>
      <c r="WKX2" s="455"/>
      <c r="WKY2" s="455"/>
      <c r="WKZ2" s="455"/>
      <c r="WLA2" s="455"/>
      <c r="WLB2" s="455"/>
      <c r="WLC2" s="455"/>
      <c r="WLD2" s="455"/>
      <c r="WLE2" s="455"/>
      <c r="WLF2" s="455"/>
      <c r="WLG2" s="455"/>
      <c r="WLH2" s="455"/>
      <c r="WLI2" s="455"/>
      <c r="WLJ2" s="455"/>
      <c r="WLK2" s="455"/>
      <c r="WLL2" s="455"/>
      <c r="WLM2" s="455"/>
      <c r="WLN2" s="455"/>
      <c r="WLO2" s="455"/>
      <c r="WLP2" s="455"/>
      <c r="WLQ2" s="455"/>
      <c r="WLR2" s="455"/>
      <c r="WLS2" s="455"/>
      <c r="WLT2" s="455"/>
      <c r="WLU2" s="455"/>
      <c r="WLV2" s="455"/>
      <c r="WLW2" s="455"/>
      <c r="WLX2" s="455"/>
      <c r="WLY2" s="455"/>
      <c r="WLZ2" s="455"/>
      <c r="WMA2" s="455"/>
      <c r="WMB2" s="455"/>
      <c r="WMC2" s="455"/>
      <c r="WMD2" s="455"/>
      <c r="WME2" s="455"/>
      <c r="WMF2" s="455"/>
      <c r="WMG2" s="455"/>
      <c r="WMH2" s="455"/>
      <c r="WMI2" s="455"/>
      <c r="WMJ2" s="455"/>
      <c r="WMK2" s="455"/>
      <c r="WML2" s="455"/>
      <c r="WMM2" s="455"/>
      <c r="WMN2" s="455"/>
      <c r="WMO2" s="455"/>
      <c r="WMP2" s="455"/>
      <c r="WMQ2" s="455"/>
      <c r="WMR2" s="455"/>
      <c r="WMS2" s="455"/>
      <c r="WMT2" s="455"/>
      <c r="WMU2" s="455"/>
      <c r="WMV2" s="455"/>
      <c r="WMW2" s="455"/>
      <c r="WMX2" s="455"/>
      <c r="WMY2" s="455"/>
      <c r="WMZ2" s="455"/>
      <c r="WNA2" s="455"/>
      <c r="WNB2" s="455"/>
      <c r="WNC2" s="455"/>
      <c r="WND2" s="455"/>
      <c r="WNE2" s="455"/>
      <c r="WNF2" s="455"/>
      <c r="WNG2" s="455"/>
      <c r="WNH2" s="455"/>
      <c r="WNI2" s="455"/>
      <c r="WNJ2" s="455"/>
      <c r="WNK2" s="455"/>
      <c r="WNL2" s="455"/>
      <c r="WNM2" s="455"/>
      <c r="WNN2" s="455"/>
      <c r="WNO2" s="455"/>
      <c r="WNP2" s="455"/>
      <c r="WNQ2" s="455"/>
      <c r="WNR2" s="455"/>
      <c r="WNS2" s="455"/>
      <c r="WNT2" s="455"/>
      <c r="WNU2" s="455"/>
      <c r="WNV2" s="455"/>
      <c r="WNW2" s="455"/>
      <c r="WNX2" s="455"/>
      <c r="WNY2" s="455"/>
      <c r="WNZ2" s="455"/>
      <c r="WOA2" s="455"/>
      <c r="WOB2" s="455"/>
      <c r="WOC2" s="455"/>
      <c r="WOD2" s="455"/>
      <c r="WOE2" s="455"/>
      <c r="WOF2" s="455"/>
      <c r="WOG2" s="455"/>
      <c r="WOH2" s="455"/>
      <c r="WOI2" s="455"/>
      <c r="WOJ2" s="455"/>
      <c r="WOK2" s="455"/>
      <c r="WOL2" s="455"/>
      <c r="WOM2" s="455"/>
      <c r="WON2" s="455"/>
      <c r="WOO2" s="455"/>
      <c r="WOP2" s="455"/>
      <c r="WOQ2" s="455"/>
      <c r="WOR2" s="455"/>
      <c r="WOS2" s="455"/>
      <c r="WOT2" s="455"/>
      <c r="WOU2" s="455"/>
      <c r="WOV2" s="455"/>
      <c r="WOW2" s="455"/>
      <c r="WOX2" s="455"/>
      <c r="WOY2" s="455"/>
      <c r="WOZ2" s="455"/>
      <c r="WPA2" s="455"/>
      <c r="WPB2" s="455"/>
      <c r="WPC2" s="455"/>
      <c r="WPD2" s="455"/>
      <c r="WPE2" s="455"/>
      <c r="WPF2" s="455"/>
      <c r="WPG2" s="455"/>
      <c r="WPH2" s="455"/>
      <c r="WPI2" s="455"/>
      <c r="WPJ2" s="455"/>
      <c r="WPK2" s="455"/>
      <c r="WPL2" s="455"/>
      <c r="WPM2" s="455"/>
      <c r="WPN2" s="455"/>
      <c r="WPO2" s="455"/>
      <c r="WPP2" s="455"/>
      <c r="WPQ2" s="455"/>
      <c r="WPR2" s="455"/>
      <c r="WPS2" s="455"/>
      <c r="WPT2" s="455"/>
      <c r="WPU2" s="455"/>
      <c r="WPV2" s="455"/>
      <c r="WPW2" s="455"/>
      <c r="WPX2" s="455"/>
      <c r="WPY2" s="455"/>
      <c r="WPZ2" s="455"/>
      <c r="WQA2" s="455"/>
      <c r="WQB2" s="455"/>
      <c r="WQC2" s="455"/>
      <c r="WQD2" s="455"/>
      <c r="WQE2" s="455"/>
      <c r="WQF2" s="455"/>
      <c r="WQG2" s="455"/>
      <c r="WQH2" s="455"/>
      <c r="WQI2" s="455"/>
      <c r="WQJ2" s="455"/>
      <c r="WQK2" s="455"/>
      <c r="WQL2" s="455"/>
      <c r="WQM2" s="455"/>
      <c r="WQN2" s="455"/>
      <c r="WQO2" s="455"/>
      <c r="WQP2" s="455"/>
      <c r="WQQ2" s="455"/>
      <c r="WQR2" s="455"/>
      <c r="WQS2" s="455"/>
      <c r="WQT2" s="455"/>
      <c r="WQU2" s="455"/>
      <c r="WQV2" s="455"/>
      <c r="WQW2" s="455"/>
      <c r="WQX2" s="455"/>
      <c r="WQY2" s="455"/>
      <c r="WQZ2" s="455"/>
      <c r="WRA2" s="455"/>
      <c r="WRB2" s="455"/>
      <c r="WRC2" s="455"/>
      <c r="WRD2" s="455"/>
      <c r="WRE2" s="455"/>
      <c r="WRF2" s="455"/>
      <c r="WRG2" s="455"/>
      <c r="WRH2" s="455"/>
      <c r="WRI2" s="455"/>
      <c r="WRJ2" s="455"/>
      <c r="WRK2" s="455"/>
      <c r="WRL2" s="455"/>
      <c r="WRM2" s="455"/>
      <c r="WRN2" s="455"/>
      <c r="WRO2" s="455"/>
      <c r="WRP2" s="455"/>
      <c r="WRQ2" s="455"/>
      <c r="WRR2" s="455"/>
      <c r="WRS2" s="455"/>
      <c r="WRT2" s="455"/>
      <c r="WRU2" s="455"/>
      <c r="WRV2" s="455"/>
      <c r="WRW2" s="455"/>
      <c r="WRX2" s="455"/>
      <c r="WRY2" s="455"/>
      <c r="WRZ2" s="455"/>
      <c r="WSA2" s="455"/>
      <c r="WSB2" s="455"/>
      <c r="WSC2" s="455"/>
      <c r="WSD2" s="455"/>
      <c r="WSE2" s="455"/>
      <c r="WSF2" s="455"/>
      <c r="WSG2" s="455"/>
      <c r="WSH2" s="455"/>
      <c r="WSI2" s="455"/>
      <c r="WSJ2" s="455"/>
      <c r="WSK2" s="455"/>
      <c r="WSL2" s="455"/>
      <c r="WSM2" s="455"/>
      <c r="WSN2" s="455"/>
      <c r="WSO2" s="455"/>
      <c r="WSP2" s="455"/>
      <c r="WSQ2" s="455"/>
      <c r="WSR2" s="455"/>
      <c r="WSS2" s="455"/>
      <c r="WST2" s="455"/>
      <c r="WSU2" s="455"/>
      <c r="WSV2" s="455"/>
      <c r="WSW2" s="455"/>
      <c r="WSX2" s="455"/>
      <c r="WSY2" s="455"/>
      <c r="WSZ2" s="455"/>
      <c r="WTA2" s="455"/>
      <c r="WTB2" s="455"/>
      <c r="WTC2" s="455"/>
      <c r="WTD2" s="455"/>
      <c r="WTE2" s="455"/>
      <c r="WTF2" s="455"/>
      <c r="WTG2" s="455"/>
      <c r="WTH2" s="455"/>
      <c r="WTI2" s="455"/>
      <c r="WTJ2" s="455"/>
      <c r="WTK2" s="455"/>
      <c r="WTL2" s="455"/>
      <c r="WTM2" s="455"/>
      <c r="WTN2" s="455"/>
      <c r="WTO2" s="455"/>
      <c r="WTP2" s="455"/>
      <c r="WTQ2" s="455"/>
      <c r="WTR2" s="455"/>
      <c r="WTS2" s="455"/>
      <c r="WTT2" s="455"/>
      <c r="WTU2" s="455"/>
      <c r="WTV2" s="455"/>
      <c r="WTW2" s="455"/>
      <c r="WTX2" s="455"/>
      <c r="WTY2" s="455"/>
      <c r="WTZ2" s="455"/>
      <c r="WUA2" s="455"/>
      <c r="WUB2" s="455"/>
      <c r="WUC2" s="455"/>
      <c r="WUD2" s="455"/>
      <c r="WUE2" s="455"/>
      <c r="WUF2" s="455"/>
      <c r="WUG2" s="455"/>
      <c r="WUH2" s="455"/>
      <c r="WUI2" s="455"/>
      <c r="WUJ2" s="455"/>
      <c r="WUK2" s="455"/>
      <c r="WUL2" s="455"/>
      <c r="WUM2" s="455"/>
      <c r="WUN2" s="455"/>
      <c r="WUO2" s="455"/>
      <c r="WUP2" s="455"/>
      <c r="WUQ2" s="455"/>
      <c r="WUR2" s="455"/>
      <c r="WUS2" s="455"/>
      <c r="WUT2" s="455"/>
      <c r="WUU2" s="455"/>
      <c r="WUV2" s="455"/>
      <c r="WUW2" s="455"/>
      <c r="WUX2" s="455"/>
      <c r="WUY2" s="455"/>
      <c r="WUZ2" s="455"/>
      <c r="WVA2" s="455"/>
      <c r="WVB2" s="455"/>
      <c r="WVC2" s="455"/>
      <c r="WVD2" s="455"/>
      <c r="WVE2" s="455"/>
      <c r="WVF2" s="455"/>
      <c r="WVG2" s="455"/>
      <c r="WVH2" s="455"/>
      <c r="WVI2" s="455"/>
      <c r="WVJ2" s="455"/>
      <c r="WVK2" s="455"/>
      <c r="WVL2" s="455"/>
      <c r="WVM2" s="455"/>
      <c r="WVN2" s="455"/>
      <c r="WVO2" s="455"/>
      <c r="WVP2" s="455"/>
      <c r="WVQ2" s="455"/>
      <c r="WVR2" s="455"/>
      <c r="WVS2" s="455"/>
      <c r="WVT2" s="455"/>
      <c r="WVU2" s="455"/>
      <c r="WVV2" s="455"/>
      <c r="WVW2" s="455"/>
      <c r="WVX2" s="455"/>
      <c r="WVY2" s="455"/>
      <c r="WVZ2" s="455"/>
      <c r="WWA2" s="455"/>
      <c r="WWB2" s="455"/>
      <c r="WWC2" s="455"/>
      <c r="WWD2" s="455"/>
      <c r="WWE2" s="455"/>
      <c r="WWF2" s="455"/>
      <c r="WWG2" s="455"/>
      <c r="WWH2" s="455"/>
      <c r="WWI2" s="455"/>
      <c r="WWJ2" s="455"/>
      <c r="WWK2" s="455"/>
      <c r="WWL2" s="455"/>
      <c r="WWM2" s="455"/>
      <c r="WWN2" s="455"/>
      <c r="WWO2" s="455"/>
      <c r="WWP2" s="455"/>
      <c r="WWQ2" s="455"/>
      <c r="WWR2" s="455"/>
      <c r="WWS2" s="455"/>
      <c r="WWT2" s="455"/>
      <c r="WWU2" s="455"/>
      <c r="WWV2" s="455"/>
      <c r="WWW2" s="455"/>
      <c r="WWX2" s="455"/>
      <c r="WWY2" s="455"/>
      <c r="WWZ2" s="455"/>
      <c r="WXA2" s="455"/>
      <c r="WXB2" s="455"/>
      <c r="WXC2" s="455"/>
      <c r="WXD2" s="455"/>
      <c r="WXE2" s="455"/>
      <c r="WXF2" s="455"/>
      <c r="WXG2" s="455"/>
      <c r="WXH2" s="455"/>
      <c r="WXI2" s="455"/>
      <c r="WXJ2" s="455"/>
      <c r="WXK2" s="455"/>
      <c r="WXL2" s="455"/>
      <c r="WXM2" s="455"/>
      <c r="WXN2" s="455"/>
      <c r="WXO2" s="455"/>
      <c r="WXP2" s="455"/>
      <c r="WXQ2" s="455"/>
      <c r="WXR2" s="455"/>
      <c r="WXS2" s="455"/>
      <c r="WXT2" s="455"/>
      <c r="WXU2" s="455"/>
      <c r="WXV2" s="455"/>
      <c r="WXW2" s="455"/>
      <c r="WXX2" s="455"/>
      <c r="WXY2" s="455"/>
      <c r="WXZ2" s="455"/>
      <c r="WYA2" s="455"/>
      <c r="WYB2" s="455"/>
      <c r="WYC2" s="455"/>
      <c r="WYD2" s="455"/>
      <c r="WYE2" s="455"/>
      <c r="WYF2" s="455"/>
      <c r="WYG2" s="455"/>
      <c r="WYH2" s="455"/>
      <c r="WYI2" s="455"/>
      <c r="WYJ2" s="455"/>
      <c r="WYK2" s="455"/>
      <c r="WYL2" s="455"/>
      <c r="WYM2" s="455"/>
      <c r="WYN2" s="455"/>
      <c r="WYO2" s="455"/>
      <c r="WYP2" s="455"/>
      <c r="WYQ2" s="455"/>
      <c r="WYR2" s="455"/>
      <c r="WYS2" s="455"/>
      <c r="WYT2" s="455"/>
      <c r="WYU2" s="455"/>
      <c r="WYV2" s="455"/>
      <c r="WYW2" s="455"/>
      <c r="WYX2" s="455"/>
      <c r="WYY2" s="455"/>
      <c r="WYZ2" s="455"/>
      <c r="WZA2" s="455"/>
      <c r="WZB2" s="455"/>
      <c r="WZC2" s="455"/>
      <c r="WZD2" s="455"/>
      <c r="WZE2" s="455"/>
      <c r="WZF2" s="455"/>
      <c r="WZG2" s="455"/>
      <c r="WZH2" s="455"/>
      <c r="WZI2" s="455"/>
      <c r="WZJ2" s="455"/>
      <c r="WZK2" s="455"/>
      <c r="WZL2" s="455"/>
      <c r="WZM2" s="455"/>
      <c r="WZN2" s="455"/>
      <c r="WZO2" s="455"/>
      <c r="WZP2" s="455"/>
      <c r="WZQ2" s="455"/>
      <c r="WZR2" s="455"/>
      <c r="WZS2" s="455"/>
      <c r="WZT2" s="455"/>
      <c r="WZU2" s="455"/>
      <c r="WZV2" s="455"/>
      <c r="WZW2" s="455"/>
      <c r="WZX2" s="455"/>
      <c r="WZY2" s="455"/>
      <c r="WZZ2" s="455"/>
      <c r="XAA2" s="455"/>
      <c r="XAB2" s="455"/>
      <c r="XAC2" s="455"/>
      <c r="XAD2" s="455"/>
      <c r="XAE2" s="455"/>
      <c r="XAF2" s="455"/>
      <c r="XAG2" s="455"/>
      <c r="XAH2" s="455"/>
      <c r="XAI2" s="455"/>
      <c r="XAJ2" s="455"/>
      <c r="XAK2" s="455"/>
      <c r="XAL2" s="455"/>
      <c r="XAM2" s="455"/>
      <c r="XAN2" s="455"/>
      <c r="XAO2" s="455"/>
      <c r="XAP2" s="455"/>
      <c r="XAQ2" s="455"/>
      <c r="XAR2" s="455"/>
      <c r="XAS2" s="455"/>
      <c r="XAT2" s="455"/>
      <c r="XAU2" s="455"/>
      <c r="XAV2" s="455"/>
      <c r="XAW2" s="455"/>
      <c r="XAX2" s="455"/>
      <c r="XAY2" s="455"/>
      <c r="XAZ2" s="455"/>
      <c r="XBA2" s="455"/>
      <c r="XBB2" s="455"/>
      <c r="XBC2" s="455"/>
      <c r="XBD2" s="455"/>
      <c r="XBE2" s="455"/>
      <c r="XBF2" s="455"/>
      <c r="XBG2" s="455"/>
      <c r="XBH2" s="455"/>
      <c r="XBI2" s="455"/>
      <c r="XBJ2" s="455"/>
      <c r="XBK2" s="455"/>
      <c r="XBL2" s="455"/>
      <c r="XBM2" s="455"/>
      <c r="XBN2" s="455"/>
      <c r="XBO2" s="455"/>
      <c r="XBP2" s="455"/>
      <c r="XBQ2" s="455"/>
      <c r="XBR2" s="455"/>
      <c r="XBS2" s="455"/>
      <c r="XBT2" s="455"/>
      <c r="XBU2" s="455"/>
      <c r="XBV2" s="455"/>
      <c r="XBW2" s="455"/>
      <c r="XBX2" s="455"/>
      <c r="XBY2" s="455"/>
      <c r="XBZ2" s="455"/>
      <c r="XCA2" s="455"/>
      <c r="XCB2" s="455"/>
      <c r="XCC2" s="455"/>
      <c r="XCD2" s="455"/>
      <c r="XCE2" s="455"/>
      <c r="XCF2" s="455"/>
      <c r="XCG2" s="455"/>
      <c r="XCH2" s="455"/>
      <c r="XCI2" s="455"/>
      <c r="XCJ2" s="455"/>
      <c r="XCK2" s="455"/>
      <c r="XCL2" s="455"/>
      <c r="XCM2" s="455"/>
      <c r="XCN2" s="455"/>
      <c r="XCO2" s="455"/>
      <c r="XCP2" s="455"/>
      <c r="XCQ2" s="455"/>
      <c r="XCR2" s="455"/>
      <c r="XCS2" s="455"/>
      <c r="XCT2" s="455"/>
      <c r="XCU2" s="455"/>
      <c r="XCV2" s="455"/>
      <c r="XCW2" s="455"/>
      <c r="XCX2" s="455"/>
      <c r="XCY2" s="455"/>
      <c r="XCZ2" s="455"/>
      <c r="XDA2" s="455"/>
      <c r="XDB2" s="455"/>
      <c r="XDC2" s="455"/>
      <c r="XDD2" s="455"/>
      <c r="XDE2" s="455"/>
      <c r="XDF2" s="455"/>
      <c r="XDG2" s="455"/>
      <c r="XDH2" s="455"/>
      <c r="XDI2" s="455"/>
      <c r="XDJ2" s="455"/>
      <c r="XDK2" s="455"/>
      <c r="XDL2" s="455"/>
      <c r="XDM2" s="455"/>
      <c r="XDN2" s="455"/>
      <c r="XDO2" s="455"/>
      <c r="XDP2" s="455"/>
      <c r="XDQ2" s="455"/>
      <c r="XDR2" s="455"/>
      <c r="XDS2" s="455"/>
      <c r="XDT2" s="455"/>
      <c r="XDU2" s="455"/>
      <c r="XDV2" s="455"/>
      <c r="XDW2" s="455"/>
      <c r="XDX2" s="455"/>
      <c r="XDY2" s="455"/>
      <c r="XDZ2" s="455"/>
      <c r="XEA2" s="455"/>
      <c r="XEB2" s="455"/>
      <c r="XEC2" s="455"/>
      <c r="XED2" s="455"/>
      <c r="XEE2" s="455"/>
      <c r="XEF2" s="455"/>
      <c r="XEG2" s="455"/>
      <c r="XEH2" s="455"/>
      <c r="XEI2" s="455"/>
      <c r="XEJ2" s="455"/>
      <c r="XEK2" s="455"/>
      <c r="XEL2" s="455"/>
      <c r="XEM2" s="455"/>
      <c r="XEN2" s="455"/>
      <c r="XEO2" s="455"/>
      <c r="XEP2" s="455"/>
      <c r="XEQ2" s="455"/>
      <c r="XER2" s="455"/>
      <c r="XES2" s="455"/>
      <c r="XET2" s="455"/>
      <c r="XEU2" s="455"/>
      <c r="XEV2" s="455"/>
      <c r="XEW2" s="455"/>
      <c r="XEX2" s="455"/>
      <c r="XEY2" s="455"/>
      <c r="XEZ2" s="455"/>
      <c r="XFA2" s="455"/>
      <c r="XFB2" s="455"/>
      <c r="XFC2" s="455"/>
    </row>
    <row r="3" spans="1:1023 1025:2047 2049:3071 3073:4095 4097:5119 5121:6143 6145:7167 7169:8191 8193:9215 9217:10239 10241:11263 11265:12287 12289:13311 13313:14335 14337:15359 15361:16383" ht="15.6">
      <c r="A3" s="201" t="s">
        <v>2653</v>
      </c>
      <c r="B3" s="201"/>
      <c r="C3" s="224" t="s">
        <v>2654</v>
      </c>
      <c r="D3" s="202"/>
      <c r="E3" s="225" t="s">
        <v>2655</v>
      </c>
      <c r="F3" s="188"/>
      <c r="G3" s="225" t="s">
        <v>2656</v>
      </c>
      <c r="H3" s="188"/>
      <c r="I3" s="225" t="s">
        <v>2657</v>
      </c>
      <c r="J3" s="188"/>
      <c r="K3" s="225" t="s">
        <v>2658</v>
      </c>
      <c r="L3" s="188"/>
      <c r="M3" s="225" t="s">
        <v>2659</v>
      </c>
      <c r="N3" s="188"/>
      <c r="O3" s="225" t="s">
        <v>2660</v>
      </c>
      <c r="P3" s="188"/>
      <c r="Q3" s="225" t="s">
        <v>2661</v>
      </c>
      <c r="R3" s="188"/>
      <c r="S3" s="225" t="s">
        <v>2662</v>
      </c>
      <c r="T3" s="188"/>
      <c r="U3" s="225" t="s">
        <v>2663</v>
      </c>
      <c r="V3" s="188"/>
      <c r="W3" s="225" t="s">
        <v>2664</v>
      </c>
      <c r="X3" s="188"/>
      <c r="Y3" s="225" t="s">
        <v>2665</v>
      </c>
      <c r="Z3" s="188"/>
      <c r="AA3" s="225" t="s">
        <v>2666</v>
      </c>
      <c r="AB3" s="188"/>
      <c r="AC3" s="225" t="s">
        <v>2667</v>
      </c>
      <c r="AD3" s="188"/>
      <c r="AE3" s="225" t="s">
        <v>2668</v>
      </c>
      <c r="AF3" s="188"/>
      <c r="AG3" s="225" t="s">
        <v>2669</v>
      </c>
      <c r="AH3" s="202"/>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5"/>
      <c r="DW3" s="455"/>
      <c r="DX3" s="455"/>
      <c r="DY3" s="455"/>
      <c r="DZ3" s="455"/>
      <c r="EA3" s="455"/>
      <c r="EB3" s="455"/>
      <c r="EC3" s="455"/>
      <c r="ED3" s="455"/>
      <c r="EE3" s="455"/>
      <c r="EF3" s="455"/>
      <c r="EG3" s="455"/>
      <c r="EH3" s="455"/>
      <c r="EI3" s="455"/>
      <c r="EJ3" s="455"/>
      <c r="EK3" s="455"/>
      <c r="EL3" s="455"/>
      <c r="EM3" s="455"/>
      <c r="EN3" s="455"/>
      <c r="EO3" s="455"/>
      <c r="EP3" s="455"/>
      <c r="EQ3" s="455"/>
      <c r="ER3" s="455"/>
      <c r="ES3" s="455"/>
      <c r="ET3" s="455"/>
      <c r="EU3" s="455"/>
      <c r="EV3" s="455"/>
      <c r="EW3" s="455"/>
      <c r="EX3" s="455"/>
      <c r="EY3" s="455"/>
      <c r="EZ3" s="455"/>
      <c r="FA3" s="455"/>
      <c r="FB3" s="455"/>
      <c r="FC3" s="455"/>
      <c r="FD3" s="455"/>
      <c r="FE3" s="455"/>
      <c r="FF3" s="455"/>
      <c r="FG3" s="455"/>
      <c r="FH3" s="455"/>
      <c r="FI3" s="455"/>
      <c r="FJ3" s="455"/>
      <c r="FK3" s="455"/>
      <c r="FL3" s="455"/>
      <c r="FM3" s="455"/>
      <c r="FN3" s="455"/>
      <c r="FO3" s="455"/>
      <c r="FP3" s="455"/>
      <c r="FQ3" s="455"/>
      <c r="FR3" s="455"/>
      <c r="FS3" s="455"/>
      <c r="FT3" s="455"/>
      <c r="FU3" s="455"/>
      <c r="FV3" s="455"/>
      <c r="FW3" s="455"/>
      <c r="FX3" s="455"/>
      <c r="FY3" s="455"/>
      <c r="FZ3" s="455"/>
      <c r="GA3" s="455"/>
      <c r="GB3" s="455"/>
      <c r="GC3" s="455"/>
      <c r="GD3" s="455"/>
      <c r="GE3" s="455"/>
      <c r="GF3" s="455"/>
      <c r="GG3" s="455"/>
      <c r="GH3" s="455"/>
      <c r="GI3" s="455"/>
      <c r="GJ3" s="455"/>
      <c r="GK3" s="455"/>
      <c r="GL3" s="455"/>
      <c r="GM3" s="455"/>
      <c r="GN3" s="455"/>
      <c r="GO3" s="455"/>
      <c r="GP3" s="455"/>
      <c r="GQ3" s="455"/>
      <c r="GR3" s="455"/>
      <c r="GS3" s="455"/>
      <c r="GT3" s="455"/>
      <c r="GU3" s="455"/>
      <c r="GV3" s="455"/>
      <c r="GW3" s="455"/>
      <c r="GX3" s="455"/>
      <c r="GY3" s="455"/>
      <c r="GZ3" s="455"/>
      <c r="HA3" s="455"/>
      <c r="HB3" s="455"/>
      <c r="HC3" s="455"/>
      <c r="HD3" s="455"/>
      <c r="HE3" s="455"/>
      <c r="HF3" s="455"/>
      <c r="HG3" s="455"/>
      <c r="HH3" s="455"/>
      <c r="HI3" s="455"/>
      <c r="HJ3" s="455"/>
      <c r="HK3" s="455"/>
      <c r="HL3" s="455"/>
      <c r="HM3" s="455"/>
      <c r="HN3" s="455"/>
      <c r="HO3" s="455"/>
      <c r="HP3" s="455"/>
      <c r="HQ3" s="455"/>
      <c r="HR3" s="455"/>
      <c r="HS3" s="455"/>
      <c r="HT3" s="455"/>
      <c r="HU3" s="455"/>
      <c r="HV3" s="455"/>
      <c r="HW3" s="455"/>
      <c r="HX3" s="455"/>
      <c r="HY3" s="455"/>
      <c r="HZ3" s="455"/>
      <c r="IA3" s="455"/>
      <c r="IB3" s="455"/>
      <c r="IC3" s="455"/>
      <c r="ID3" s="455"/>
      <c r="IE3" s="455"/>
      <c r="IF3" s="455"/>
      <c r="IG3" s="455"/>
      <c r="IH3" s="455"/>
      <c r="II3" s="455"/>
      <c r="IJ3" s="455"/>
      <c r="IK3" s="455"/>
      <c r="IL3" s="455"/>
      <c r="IM3" s="455"/>
      <c r="IN3" s="455"/>
      <c r="IO3" s="455"/>
      <c r="IP3" s="455"/>
      <c r="IQ3" s="455"/>
      <c r="IR3" s="455"/>
      <c r="IS3" s="455"/>
      <c r="IT3" s="455"/>
      <c r="IU3" s="455"/>
      <c r="IV3" s="455"/>
      <c r="IW3" s="455"/>
      <c r="IX3" s="455"/>
      <c r="IY3" s="455"/>
      <c r="IZ3" s="455"/>
      <c r="JA3" s="455"/>
      <c r="JB3" s="455"/>
      <c r="JC3" s="455"/>
      <c r="JD3" s="455"/>
      <c r="JE3" s="455"/>
      <c r="JF3" s="455"/>
      <c r="JG3" s="455"/>
      <c r="JH3" s="455"/>
      <c r="JI3" s="455"/>
      <c r="JJ3" s="455"/>
      <c r="JK3" s="455"/>
      <c r="JL3" s="455"/>
      <c r="JM3" s="455"/>
      <c r="JN3" s="455"/>
      <c r="JO3" s="455"/>
      <c r="JP3" s="455"/>
      <c r="JQ3" s="455"/>
      <c r="JR3" s="455"/>
      <c r="JS3" s="455"/>
      <c r="JT3" s="455"/>
      <c r="JU3" s="455"/>
      <c r="JV3" s="455"/>
      <c r="JW3" s="455"/>
      <c r="JX3" s="455"/>
      <c r="JY3" s="455"/>
      <c r="JZ3" s="455"/>
      <c r="KA3" s="455"/>
      <c r="KB3" s="455"/>
      <c r="KC3" s="455"/>
      <c r="KD3" s="455"/>
      <c r="KE3" s="455"/>
      <c r="KF3" s="455"/>
      <c r="KG3" s="455"/>
      <c r="KH3" s="455"/>
      <c r="KI3" s="455"/>
      <c r="KJ3" s="455"/>
      <c r="KK3" s="455"/>
      <c r="KL3" s="455"/>
      <c r="KM3" s="455"/>
      <c r="KN3" s="455"/>
      <c r="KO3" s="455"/>
      <c r="KP3" s="455"/>
      <c r="KQ3" s="455"/>
      <c r="KR3" s="455"/>
      <c r="KS3" s="455"/>
      <c r="KT3" s="455"/>
      <c r="KU3" s="455"/>
      <c r="KV3" s="455"/>
      <c r="KW3" s="455"/>
      <c r="KX3" s="455"/>
      <c r="KY3" s="455"/>
      <c r="KZ3" s="455"/>
      <c r="LA3" s="455"/>
      <c r="LB3" s="455"/>
      <c r="LC3" s="455"/>
      <c r="LD3" s="455"/>
      <c r="LE3" s="455"/>
      <c r="LF3" s="455"/>
      <c r="LG3" s="455"/>
      <c r="LH3" s="455"/>
      <c r="LI3" s="455"/>
      <c r="LJ3" s="455"/>
      <c r="LK3" s="455"/>
      <c r="LL3" s="455"/>
      <c r="LM3" s="455"/>
      <c r="LN3" s="455"/>
      <c r="LO3" s="455"/>
      <c r="LP3" s="455"/>
      <c r="LQ3" s="455"/>
      <c r="LR3" s="455"/>
      <c r="LS3" s="455"/>
      <c r="LT3" s="455"/>
      <c r="LU3" s="455"/>
      <c r="LV3" s="455"/>
      <c r="LW3" s="455"/>
      <c r="LX3" s="455"/>
      <c r="LY3" s="455"/>
      <c r="LZ3" s="455"/>
      <c r="MA3" s="455"/>
      <c r="MB3" s="455"/>
      <c r="MC3" s="455"/>
      <c r="MD3" s="455"/>
      <c r="ME3" s="455"/>
      <c r="MF3" s="455"/>
      <c r="MG3" s="455"/>
      <c r="MH3" s="455"/>
      <c r="MI3" s="455"/>
      <c r="MJ3" s="455"/>
      <c r="MK3" s="455"/>
      <c r="ML3" s="455"/>
      <c r="MM3" s="455"/>
      <c r="MN3" s="455"/>
      <c r="MO3" s="455"/>
      <c r="MP3" s="455"/>
      <c r="MQ3" s="455"/>
      <c r="MR3" s="455"/>
      <c r="MS3" s="455"/>
      <c r="MT3" s="455"/>
      <c r="MU3" s="455"/>
      <c r="MV3" s="455"/>
      <c r="MW3" s="455"/>
      <c r="MX3" s="455"/>
      <c r="MY3" s="455"/>
      <c r="MZ3" s="455"/>
      <c r="NA3" s="455"/>
      <c r="NB3" s="455"/>
      <c r="NC3" s="455"/>
      <c r="ND3" s="455"/>
      <c r="NE3" s="455"/>
      <c r="NF3" s="455"/>
      <c r="NG3" s="455"/>
      <c r="NH3" s="455"/>
      <c r="NI3" s="455"/>
      <c r="NJ3" s="455"/>
      <c r="NK3" s="455"/>
      <c r="NL3" s="455"/>
      <c r="NM3" s="455"/>
      <c r="NN3" s="455"/>
      <c r="NO3" s="455"/>
      <c r="NP3" s="455"/>
      <c r="NQ3" s="455"/>
      <c r="NR3" s="455"/>
      <c r="NS3" s="455"/>
      <c r="NT3" s="455"/>
      <c r="NU3" s="455"/>
      <c r="NV3" s="455"/>
      <c r="NW3" s="455"/>
      <c r="NX3" s="455"/>
      <c r="NY3" s="455"/>
      <c r="NZ3" s="455"/>
      <c r="OA3" s="455"/>
      <c r="OB3" s="455"/>
      <c r="OC3" s="455"/>
      <c r="OD3" s="455"/>
      <c r="OE3" s="455"/>
      <c r="OF3" s="455"/>
      <c r="OG3" s="455"/>
      <c r="OH3" s="455"/>
      <c r="OI3" s="455"/>
      <c r="OJ3" s="455"/>
      <c r="OK3" s="455"/>
      <c r="OL3" s="455"/>
      <c r="OM3" s="455"/>
      <c r="ON3" s="455"/>
      <c r="OO3" s="455"/>
      <c r="OP3" s="455"/>
      <c r="OQ3" s="455"/>
      <c r="OR3" s="455"/>
      <c r="OS3" s="455"/>
      <c r="OT3" s="455"/>
      <c r="OU3" s="455"/>
      <c r="OV3" s="455"/>
      <c r="OW3" s="455"/>
      <c r="OX3" s="455"/>
      <c r="OY3" s="455"/>
      <c r="OZ3" s="455"/>
      <c r="PA3" s="455"/>
      <c r="PB3" s="455"/>
      <c r="PC3" s="455"/>
      <c r="PD3" s="455"/>
      <c r="PE3" s="455"/>
      <c r="PF3" s="455"/>
      <c r="PG3" s="455"/>
      <c r="PH3" s="455"/>
      <c r="PI3" s="455"/>
      <c r="PJ3" s="455"/>
      <c r="PK3" s="455"/>
      <c r="PL3" s="455"/>
      <c r="PM3" s="455"/>
      <c r="PN3" s="455"/>
      <c r="PO3" s="455"/>
      <c r="PP3" s="455"/>
      <c r="PQ3" s="455"/>
      <c r="PR3" s="455"/>
      <c r="PS3" s="455"/>
      <c r="PT3" s="455"/>
      <c r="PU3" s="455"/>
      <c r="PV3" s="455"/>
      <c r="PW3" s="455"/>
      <c r="PX3" s="455"/>
      <c r="PY3" s="455"/>
      <c r="PZ3" s="455"/>
      <c r="QA3" s="455"/>
      <c r="QB3" s="455"/>
      <c r="QC3" s="455"/>
      <c r="QD3" s="455"/>
      <c r="QE3" s="455"/>
      <c r="QF3" s="455"/>
      <c r="QG3" s="455"/>
      <c r="QH3" s="455"/>
      <c r="QI3" s="455"/>
      <c r="QJ3" s="455"/>
      <c r="QK3" s="455"/>
      <c r="QL3" s="455"/>
      <c r="QM3" s="455"/>
      <c r="QN3" s="455"/>
      <c r="QO3" s="455"/>
      <c r="QP3" s="455"/>
      <c r="QQ3" s="455"/>
      <c r="QR3" s="455"/>
      <c r="QS3" s="455"/>
      <c r="QT3" s="455"/>
      <c r="QU3" s="455"/>
      <c r="QV3" s="455"/>
      <c r="QW3" s="455"/>
      <c r="QX3" s="455"/>
      <c r="QY3" s="455"/>
      <c r="QZ3" s="455"/>
      <c r="RA3" s="455"/>
      <c r="RB3" s="455"/>
      <c r="RC3" s="455"/>
      <c r="RD3" s="455"/>
      <c r="RE3" s="455"/>
      <c r="RF3" s="455"/>
      <c r="RG3" s="455"/>
      <c r="RH3" s="455"/>
      <c r="RI3" s="455"/>
      <c r="RJ3" s="455"/>
      <c r="RK3" s="455"/>
      <c r="RL3" s="455"/>
      <c r="RM3" s="455"/>
      <c r="RN3" s="455"/>
      <c r="RO3" s="455"/>
      <c r="RP3" s="455"/>
      <c r="RQ3" s="455"/>
      <c r="RR3" s="455"/>
      <c r="RS3" s="455"/>
      <c r="RT3" s="455"/>
      <c r="RU3" s="455"/>
      <c r="RV3" s="455"/>
      <c r="RW3" s="455"/>
      <c r="RX3" s="455"/>
      <c r="RY3" s="455"/>
      <c r="RZ3" s="455"/>
      <c r="SA3" s="455"/>
      <c r="SB3" s="455"/>
      <c r="SC3" s="455"/>
      <c r="SD3" s="455"/>
      <c r="SE3" s="455"/>
      <c r="SF3" s="455"/>
      <c r="SG3" s="455"/>
      <c r="SH3" s="455"/>
      <c r="SI3" s="455"/>
      <c r="SJ3" s="455"/>
      <c r="SK3" s="455"/>
      <c r="SL3" s="455"/>
      <c r="SM3" s="455"/>
      <c r="SN3" s="455"/>
      <c r="SO3" s="455"/>
      <c r="SP3" s="455"/>
      <c r="SQ3" s="455"/>
      <c r="SR3" s="455"/>
      <c r="SS3" s="455"/>
      <c r="ST3" s="455"/>
      <c r="SU3" s="455"/>
      <c r="SV3" s="455"/>
      <c r="SW3" s="455"/>
      <c r="SX3" s="455"/>
      <c r="SY3" s="455"/>
      <c r="SZ3" s="455"/>
      <c r="TA3" s="455"/>
      <c r="TB3" s="455"/>
      <c r="TC3" s="455"/>
      <c r="TD3" s="455"/>
      <c r="TE3" s="455"/>
      <c r="TF3" s="455"/>
      <c r="TG3" s="455"/>
      <c r="TH3" s="455"/>
      <c r="TI3" s="455"/>
      <c r="TJ3" s="455"/>
      <c r="TK3" s="455"/>
      <c r="TL3" s="455"/>
      <c r="TM3" s="455"/>
      <c r="TN3" s="455"/>
      <c r="TO3" s="455"/>
      <c r="TP3" s="455"/>
      <c r="TQ3" s="455"/>
      <c r="TR3" s="455"/>
      <c r="TS3" s="455"/>
      <c r="TT3" s="455"/>
      <c r="TU3" s="455"/>
      <c r="TV3" s="455"/>
      <c r="TW3" s="455"/>
      <c r="TX3" s="455"/>
      <c r="TY3" s="455"/>
      <c r="TZ3" s="455"/>
      <c r="UA3" s="455"/>
      <c r="UB3" s="455"/>
      <c r="UC3" s="455"/>
      <c r="UD3" s="455"/>
      <c r="UE3" s="455"/>
      <c r="UF3" s="455"/>
      <c r="UG3" s="455"/>
      <c r="UH3" s="455"/>
      <c r="UI3" s="455"/>
      <c r="UJ3" s="455"/>
      <c r="UK3" s="455"/>
      <c r="UL3" s="455"/>
      <c r="UM3" s="455"/>
      <c r="UN3" s="455"/>
      <c r="UO3" s="455"/>
      <c r="UP3" s="455"/>
      <c r="UQ3" s="455"/>
      <c r="UR3" s="455"/>
      <c r="US3" s="455"/>
      <c r="UT3" s="455"/>
      <c r="UU3" s="455"/>
      <c r="UV3" s="455"/>
      <c r="UW3" s="455"/>
      <c r="UX3" s="455"/>
      <c r="UY3" s="455"/>
      <c r="UZ3" s="455"/>
      <c r="VA3" s="455"/>
      <c r="VB3" s="455"/>
      <c r="VC3" s="455"/>
      <c r="VD3" s="455"/>
      <c r="VE3" s="455"/>
      <c r="VF3" s="455"/>
      <c r="VG3" s="455"/>
      <c r="VH3" s="455"/>
      <c r="VI3" s="455"/>
      <c r="VJ3" s="455"/>
      <c r="VK3" s="455"/>
      <c r="VL3" s="455"/>
      <c r="VM3" s="455"/>
      <c r="VN3" s="455"/>
      <c r="VO3" s="455"/>
      <c r="VP3" s="455"/>
      <c r="VQ3" s="455"/>
      <c r="VR3" s="455"/>
      <c r="VS3" s="455"/>
      <c r="VT3" s="455"/>
      <c r="VU3" s="455"/>
      <c r="VV3" s="455"/>
      <c r="VW3" s="455"/>
      <c r="VX3" s="455"/>
      <c r="VY3" s="455"/>
      <c r="VZ3" s="455"/>
      <c r="WA3" s="455"/>
      <c r="WB3" s="455"/>
      <c r="WC3" s="455"/>
      <c r="WD3" s="455"/>
      <c r="WE3" s="455"/>
      <c r="WF3" s="455"/>
      <c r="WG3" s="455"/>
      <c r="WH3" s="455"/>
      <c r="WI3" s="455"/>
      <c r="WJ3" s="455"/>
      <c r="WK3" s="455"/>
      <c r="WL3" s="455"/>
      <c r="WM3" s="455"/>
      <c r="WN3" s="455"/>
      <c r="WO3" s="455"/>
      <c r="WP3" s="455"/>
      <c r="WQ3" s="455"/>
      <c r="WR3" s="455"/>
      <c r="WS3" s="455"/>
      <c r="WT3" s="455"/>
      <c r="WU3" s="455"/>
      <c r="WV3" s="455"/>
      <c r="WW3" s="455"/>
      <c r="WX3" s="455"/>
      <c r="WY3" s="455"/>
      <c r="WZ3" s="455"/>
      <c r="XA3" s="455"/>
      <c r="XB3" s="455"/>
      <c r="XC3" s="455"/>
      <c r="XD3" s="455"/>
      <c r="XE3" s="455"/>
      <c r="XF3" s="455"/>
      <c r="XG3" s="455"/>
      <c r="XH3" s="455"/>
      <c r="XI3" s="455"/>
      <c r="XJ3" s="455"/>
      <c r="XK3" s="455"/>
      <c r="XL3" s="455"/>
      <c r="XM3" s="455"/>
      <c r="XN3" s="455"/>
      <c r="XO3" s="455"/>
      <c r="XP3" s="455"/>
      <c r="XQ3" s="455"/>
      <c r="XR3" s="455"/>
      <c r="XS3" s="455"/>
      <c r="XT3" s="455"/>
      <c r="XU3" s="455"/>
      <c r="XV3" s="455"/>
      <c r="XW3" s="455"/>
      <c r="XX3" s="455"/>
      <c r="XY3" s="455"/>
      <c r="XZ3" s="455"/>
      <c r="YA3" s="455"/>
      <c r="YB3" s="455"/>
      <c r="YC3" s="455"/>
      <c r="YD3" s="455"/>
      <c r="YE3" s="455"/>
      <c r="YF3" s="455"/>
      <c r="YG3" s="455"/>
      <c r="YH3" s="455"/>
      <c r="YI3" s="455"/>
      <c r="YJ3" s="455"/>
      <c r="YK3" s="455"/>
      <c r="YL3" s="455"/>
      <c r="YM3" s="455"/>
      <c r="YN3" s="455"/>
      <c r="YO3" s="455"/>
      <c r="YP3" s="455"/>
      <c r="YQ3" s="455"/>
      <c r="YR3" s="455"/>
      <c r="YS3" s="455"/>
      <c r="YT3" s="455"/>
      <c r="YU3" s="455"/>
      <c r="YV3" s="455"/>
      <c r="YW3" s="455"/>
      <c r="YX3" s="455"/>
      <c r="YY3" s="455"/>
      <c r="YZ3" s="455"/>
      <c r="ZA3" s="455"/>
      <c r="ZB3" s="455"/>
      <c r="ZC3" s="455"/>
      <c r="ZD3" s="455"/>
      <c r="ZE3" s="455"/>
      <c r="ZF3" s="455"/>
      <c r="ZG3" s="455"/>
      <c r="ZH3" s="455"/>
      <c r="ZI3" s="455"/>
      <c r="ZJ3" s="455"/>
      <c r="ZK3" s="455"/>
      <c r="ZL3" s="455"/>
      <c r="ZM3" s="455"/>
      <c r="ZN3" s="455"/>
      <c r="ZO3" s="455"/>
      <c r="ZP3" s="455"/>
      <c r="ZQ3" s="455"/>
      <c r="ZR3" s="455"/>
      <c r="ZS3" s="455"/>
      <c r="ZT3" s="455"/>
      <c r="ZU3" s="455"/>
      <c r="ZV3" s="455"/>
      <c r="ZW3" s="455"/>
      <c r="ZX3" s="455"/>
      <c r="ZY3" s="455"/>
      <c r="ZZ3" s="455"/>
      <c r="AAA3" s="455"/>
      <c r="AAB3" s="455"/>
      <c r="AAC3" s="455"/>
      <c r="AAD3" s="455"/>
      <c r="AAE3" s="455"/>
      <c r="AAF3" s="455"/>
      <c r="AAG3" s="455"/>
      <c r="AAH3" s="455"/>
      <c r="AAI3" s="455"/>
      <c r="AAJ3" s="455"/>
      <c r="AAK3" s="455"/>
      <c r="AAL3" s="455"/>
      <c r="AAM3" s="455"/>
      <c r="AAN3" s="455"/>
      <c r="AAO3" s="455"/>
      <c r="AAP3" s="455"/>
      <c r="AAQ3" s="455"/>
      <c r="AAR3" s="455"/>
      <c r="AAS3" s="455"/>
      <c r="AAT3" s="455"/>
      <c r="AAU3" s="455"/>
      <c r="AAV3" s="455"/>
      <c r="AAW3" s="455"/>
      <c r="AAX3" s="455"/>
      <c r="AAY3" s="455"/>
      <c r="AAZ3" s="455"/>
      <c r="ABA3" s="455"/>
      <c r="ABB3" s="455"/>
      <c r="ABC3" s="455"/>
      <c r="ABD3" s="455"/>
      <c r="ABE3" s="455"/>
      <c r="ABF3" s="455"/>
      <c r="ABG3" s="455"/>
      <c r="ABH3" s="455"/>
      <c r="ABI3" s="455"/>
      <c r="ABJ3" s="455"/>
      <c r="ABK3" s="455"/>
      <c r="ABL3" s="455"/>
      <c r="ABM3" s="455"/>
      <c r="ABN3" s="455"/>
      <c r="ABO3" s="455"/>
      <c r="ABP3" s="455"/>
      <c r="ABQ3" s="455"/>
      <c r="ABR3" s="455"/>
      <c r="ABS3" s="455"/>
      <c r="ABT3" s="455"/>
      <c r="ABU3" s="455"/>
      <c r="ABV3" s="455"/>
      <c r="ABW3" s="455"/>
      <c r="ABX3" s="455"/>
      <c r="ABY3" s="455"/>
      <c r="ABZ3" s="455"/>
      <c r="ACA3" s="455"/>
      <c r="ACB3" s="455"/>
      <c r="ACC3" s="455"/>
      <c r="ACD3" s="455"/>
      <c r="ACE3" s="455"/>
      <c r="ACF3" s="455"/>
      <c r="ACG3" s="455"/>
      <c r="ACH3" s="455"/>
      <c r="ACI3" s="455"/>
      <c r="ACJ3" s="455"/>
      <c r="ACK3" s="455"/>
      <c r="ACL3" s="455"/>
      <c r="ACM3" s="455"/>
      <c r="ACN3" s="455"/>
      <c r="ACO3" s="455"/>
      <c r="ACP3" s="455"/>
      <c r="ACQ3" s="455"/>
      <c r="ACR3" s="455"/>
      <c r="ACS3" s="455"/>
      <c r="ACT3" s="455"/>
      <c r="ACU3" s="455"/>
      <c r="ACV3" s="455"/>
      <c r="ACW3" s="455"/>
      <c r="ACX3" s="455"/>
      <c r="ACY3" s="455"/>
      <c r="ACZ3" s="455"/>
      <c r="ADA3" s="455"/>
      <c r="ADB3" s="455"/>
      <c r="ADC3" s="455"/>
      <c r="ADD3" s="455"/>
      <c r="ADE3" s="455"/>
      <c r="ADF3" s="455"/>
      <c r="ADG3" s="455"/>
      <c r="ADH3" s="455"/>
      <c r="ADI3" s="455"/>
      <c r="ADJ3" s="455"/>
      <c r="ADK3" s="455"/>
      <c r="ADL3" s="455"/>
      <c r="ADM3" s="455"/>
      <c r="ADN3" s="455"/>
      <c r="ADO3" s="455"/>
      <c r="ADP3" s="455"/>
      <c r="ADQ3" s="455"/>
      <c r="ADR3" s="455"/>
      <c r="ADS3" s="455"/>
      <c r="ADT3" s="455"/>
      <c r="ADU3" s="455"/>
      <c r="ADV3" s="455"/>
      <c r="ADW3" s="455"/>
      <c r="ADX3" s="455"/>
      <c r="ADY3" s="455"/>
      <c r="ADZ3" s="455"/>
      <c r="AEA3" s="455"/>
      <c r="AEB3" s="455"/>
      <c r="AEC3" s="455"/>
      <c r="AED3" s="455"/>
      <c r="AEE3" s="455"/>
      <c r="AEF3" s="455"/>
      <c r="AEG3" s="455"/>
      <c r="AEH3" s="455"/>
      <c r="AEI3" s="455"/>
      <c r="AEJ3" s="455"/>
      <c r="AEK3" s="455"/>
      <c r="AEL3" s="455"/>
      <c r="AEM3" s="455"/>
      <c r="AEN3" s="455"/>
      <c r="AEO3" s="455"/>
      <c r="AEP3" s="455"/>
      <c r="AEQ3" s="455"/>
      <c r="AER3" s="455"/>
      <c r="AES3" s="455"/>
      <c r="AET3" s="455"/>
      <c r="AEU3" s="455"/>
      <c r="AEV3" s="455"/>
      <c r="AEW3" s="455"/>
      <c r="AEX3" s="455"/>
      <c r="AEY3" s="455"/>
      <c r="AEZ3" s="455"/>
      <c r="AFA3" s="455"/>
      <c r="AFB3" s="455"/>
      <c r="AFC3" s="455"/>
      <c r="AFD3" s="455"/>
      <c r="AFE3" s="455"/>
      <c r="AFF3" s="455"/>
      <c r="AFG3" s="455"/>
      <c r="AFH3" s="455"/>
      <c r="AFI3" s="455"/>
      <c r="AFJ3" s="455"/>
      <c r="AFK3" s="455"/>
      <c r="AFL3" s="455"/>
      <c r="AFM3" s="455"/>
      <c r="AFN3" s="455"/>
      <c r="AFO3" s="455"/>
      <c r="AFP3" s="455"/>
      <c r="AFQ3" s="455"/>
      <c r="AFR3" s="455"/>
      <c r="AFS3" s="455"/>
      <c r="AFT3" s="455"/>
      <c r="AFU3" s="455"/>
      <c r="AFV3" s="455"/>
      <c r="AFW3" s="455"/>
      <c r="AFX3" s="455"/>
      <c r="AFY3" s="455"/>
      <c r="AFZ3" s="455"/>
      <c r="AGA3" s="455"/>
      <c r="AGB3" s="455"/>
      <c r="AGC3" s="455"/>
      <c r="AGD3" s="455"/>
      <c r="AGE3" s="455"/>
      <c r="AGF3" s="455"/>
      <c r="AGG3" s="455"/>
      <c r="AGH3" s="455"/>
      <c r="AGI3" s="455"/>
      <c r="AGJ3" s="455"/>
      <c r="AGK3" s="455"/>
      <c r="AGL3" s="455"/>
      <c r="AGM3" s="455"/>
      <c r="AGN3" s="455"/>
      <c r="AGO3" s="455"/>
      <c r="AGP3" s="455"/>
      <c r="AGQ3" s="455"/>
      <c r="AGR3" s="455"/>
      <c r="AGS3" s="455"/>
      <c r="AGT3" s="455"/>
      <c r="AGU3" s="455"/>
      <c r="AGV3" s="455"/>
      <c r="AGW3" s="455"/>
      <c r="AGX3" s="455"/>
      <c r="AGY3" s="455"/>
      <c r="AGZ3" s="455"/>
      <c r="AHA3" s="455"/>
      <c r="AHB3" s="455"/>
      <c r="AHC3" s="455"/>
      <c r="AHD3" s="455"/>
      <c r="AHE3" s="455"/>
      <c r="AHF3" s="455"/>
      <c r="AHG3" s="455"/>
      <c r="AHH3" s="455"/>
      <c r="AHI3" s="455"/>
      <c r="AHJ3" s="455"/>
      <c r="AHK3" s="455"/>
      <c r="AHL3" s="455"/>
      <c r="AHM3" s="455"/>
      <c r="AHN3" s="455"/>
      <c r="AHO3" s="455"/>
      <c r="AHP3" s="455"/>
      <c r="AHQ3" s="455"/>
      <c r="AHR3" s="455"/>
      <c r="AHS3" s="455"/>
      <c r="AHT3" s="455"/>
      <c r="AHU3" s="455"/>
      <c r="AHV3" s="455"/>
      <c r="AHW3" s="455"/>
      <c r="AHX3" s="455"/>
      <c r="AHY3" s="455"/>
      <c r="AHZ3" s="455"/>
      <c r="AIA3" s="455"/>
      <c r="AIB3" s="455"/>
      <c r="AIC3" s="455"/>
      <c r="AID3" s="455"/>
      <c r="AIE3" s="455"/>
      <c r="AIF3" s="455"/>
      <c r="AIG3" s="455"/>
      <c r="AIH3" s="455"/>
      <c r="AII3" s="455"/>
      <c r="AIJ3" s="455"/>
      <c r="AIK3" s="455"/>
      <c r="AIL3" s="455"/>
      <c r="AIM3" s="455"/>
      <c r="AIN3" s="455"/>
      <c r="AIO3" s="455"/>
      <c r="AIP3" s="455"/>
      <c r="AIQ3" s="455"/>
      <c r="AIR3" s="455"/>
      <c r="AIS3" s="455"/>
      <c r="AIT3" s="455"/>
      <c r="AIU3" s="455"/>
      <c r="AIV3" s="455"/>
      <c r="AIW3" s="455"/>
      <c r="AIX3" s="455"/>
      <c r="AIY3" s="455"/>
      <c r="AIZ3" s="455"/>
      <c r="AJA3" s="455"/>
      <c r="AJB3" s="455"/>
      <c r="AJC3" s="455"/>
      <c r="AJD3" s="455"/>
      <c r="AJE3" s="455"/>
      <c r="AJF3" s="455"/>
      <c r="AJG3" s="455"/>
      <c r="AJH3" s="455"/>
      <c r="AJI3" s="455"/>
      <c r="AJJ3" s="455"/>
      <c r="AJK3" s="455"/>
      <c r="AJL3" s="455"/>
      <c r="AJM3" s="455"/>
      <c r="AJN3" s="455"/>
      <c r="AJO3" s="455"/>
      <c r="AJP3" s="455"/>
      <c r="AJQ3" s="455"/>
      <c r="AJR3" s="455"/>
      <c r="AJS3" s="455"/>
      <c r="AJT3" s="455"/>
      <c r="AJU3" s="455"/>
      <c r="AJV3" s="455"/>
      <c r="AJW3" s="455"/>
      <c r="AJX3" s="455"/>
      <c r="AJY3" s="455"/>
      <c r="AJZ3" s="455"/>
      <c r="AKA3" s="455"/>
      <c r="AKB3" s="455"/>
      <c r="AKC3" s="455"/>
      <c r="AKD3" s="455"/>
      <c r="AKE3" s="455"/>
      <c r="AKF3" s="455"/>
      <c r="AKG3" s="455"/>
      <c r="AKH3" s="455"/>
      <c r="AKI3" s="455"/>
      <c r="AKJ3" s="455"/>
      <c r="AKK3" s="455"/>
      <c r="AKL3" s="455"/>
      <c r="AKM3" s="455"/>
      <c r="AKN3" s="455"/>
      <c r="AKO3" s="455"/>
      <c r="AKP3" s="455"/>
      <c r="AKQ3" s="455"/>
      <c r="AKR3" s="455"/>
      <c r="AKS3" s="455"/>
      <c r="AKT3" s="455"/>
      <c r="AKU3" s="455"/>
      <c r="AKV3" s="455"/>
      <c r="AKW3" s="455"/>
      <c r="AKX3" s="455"/>
      <c r="AKY3" s="455"/>
      <c r="AKZ3" s="455"/>
      <c r="ALA3" s="455"/>
      <c r="ALB3" s="455"/>
      <c r="ALC3" s="455"/>
      <c r="ALD3" s="455"/>
      <c r="ALE3" s="455"/>
      <c r="ALF3" s="455"/>
      <c r="ALG3" s="455"/>
      <c r="ALH3" s="455"/>
      <c r="ALI3" s="455"/>
      <c r="ALJ3" s="455"/>
      <c r="ALK3" s="455"/>
      <c r="ALL3" s="455"/>
      <c r="ALM3" s="455"/>
      <c r="ALN3" s="455"/>
      <c r="ALO3" s="455"/>
      <c r="ALP3" s="455"/>
      <c r="ALQ3" s="455"/>
      <c r="ALR3" s="455"/>
      <c r="ALS3" s="455"/>
      <c r="ALT3" s="455"/>
      <c r="ALU3" s="455"/>
      <c r="ALV3" s="455"/>
      <c r="ALW3" s="455"/>
      <c r="ALX3" s="455"/>
      <c r="ALY3" s="455"/>
      <c r="ALZ3" s="455"/>
      <c r="AMA3" s="455"/>
      <c r="AMB3" s="455"/>
      <c r="AMC3" s="455"/>
      <c r="AMD3" s="455"/>
      <c r="AME3" s="455"/>
      <c r="AMF3" s="455"/>
      <c r="AMG3" s="455"/>
      <c r="AMH3" s="455"/>
      <c r="AMI3" s="455"/>
      <c r="AMK3" s="455"/>
      <c r="AML3" s="455"/>
      <c r="AMM3" s="455"/>
      <c r="AMN3" s="455"/>
      <c r="AMO3" s="455"/>
      <c r="AMP3" s="455"/>
      <c r="AMQ3" s="455"/>
      <c r="AMR3" s="455"/>
      <c r="AMS3" s="455"/>
      <c r="AMT3" s="455"/>
      <c r="AMU3" s="455"/>
      <c r="AMV3" s="455"/>
      <c r="AMW3" s="455"/>
      <c r="AMX3" s="455"/>
      <c r="AMY3" s="455"/>
      <c r="AMZ3" s="455"/>
      <c r="ANA3" s="455"/>
      <c r="ANB3" s="455"/>
      <c r="ANC3" s="455"/>
      <c r="AND3" s="455"/>
      <c r="ANE3" s="455"/>
      <c r="ANF3" s="455"/>
      <c r="ANG3" s="455"/>
      <c r="ANH3" s="455"/>
      <c r="ANI3" s="455"/>
      <c r="ANJ3" s="455"/>
      <c r="ANK3" s="455"/>
      <c r="ANL3" s="455"/>
      <c r="ANM3" s="455"/>
      <c r="ANN3" s="455"/>
      <c r="ANO3" s="455"/>
      <c r="ANP3" s="455"/>
      <c r="ANQ3" s="455"/>
      <c r="ANR3" s="455"/>
      <c r="ANS3" s="455"/>
      <c r="ANT3" s="455"/>
      <c r="ANU3" s="455"/>
      <c r="ANV3" s="455"/>
      <c r="ANW3" s="455"/>
      <c r="ANX3" s="455"/>
      <c r="ANY3" s="455"/>
      <c r="ANZ3" s="455"/>
      <c r="AOA3" s="455"/>
      <c r="AOB3" s="455"/>
      <c r="AOC3" s="455"/>
      <c r="AOD3" s="455"/>
      <c r="AOE3" s="455"/>
      <c r="AOF3" s="455"/>
      <c r="AOG3" s="455"/>
      <c r="AOH3" s="455"/>
      <c r="AOI3" s="455"/>
      <c r="AOJ3" s="455"/>
      <c r="AOK3" s="455"/>
      <c r="AOL3" s="455"/>
      <c r="AOM3" s="455"/>
      <c r="AON3" s="455"/>
      <c r="AOO3" s="455"/>
      <c r="AOP3" s="455"/>
      <c r="AOQ3" s="455"/>
      <c r="AOR3" s="455"/>
      <c r="AOS3" s="455"/>
      <c r="AOT3" s="455"/>
      <c r="AOU3" s="455"/>
      <c r="AOV3" s="455"/>
      <c r="AOW3" s="455"/>
      <c r="AOX3" s="455"/>
      <c r="AOY3" s="455"/>
      <c r="AOZ3" s="455"/>
      <c r="APA3" s="455"/>
      <c r="APB3" s="455"/>
      <c r="APC3" s="455"/>
      <c r="APD3" s="455"/>
      <c r="APE3" s="455"/>
      <c r="APF3" s="455"/>
      <c r="APG3" s="455"/>
      <c r="APH3" s="455"/>
      <c r="API3" s="455"/>
      <c r="APJ3" s="455"/>
      <c r="APK3" s="455"/>
      <c r="APL3" s="455"/>
      <c r="APM3" s="455"/>
      <c r="APN3" s="455"/>
      <c r="APO3" s="455"/>
      <c r="APP3" s="455"/>
      <c r="APQ3" s="455"/>
      <c r="APR3" s="455"/>
      <c r="APS3" s="455"/>
      <c r="APT3" s="455"/>
      <c r="APU3" s="455"/>
      <c r="APV3" s="455"/>
      <c r="APW3" s="455"/>
      <c r="APX3" s="455"/>
      <c r="APY3" s="455"/>
      <c r="APZ3" s="455"/>
      <c r="AQA3" s="455"/>
      <c r="AQB3" s="455"/>
      <c r="AQC3" s="455"/>
      <c r="AQD3" s="455"/>
      <c r="AQE3" s="455"/>
      <c r="AQF3" s="455"/>
      <c r="AQG3" s="455"/>
      <c r="AQH3" s="455"/>
      <c r="AQI3" s="455"/>
      <c r="AQJ3" s="455"/>
      <c r="AQK3" s="455"/>
      <c r="AQL3" s="455"/>
      <c r="AQM3" s="455"/>
      <c r="AQN3" s="455"/>
      <c r="AQO3" s="455"/>
      <c r="AQP3" s="455"/>
      <c r="AQQ3" s="455"/>
      <c r="AQR3" s="455"/>
      <c r="AQS3" s="455"/>
      <c r="AQT3" s="455"/>
      <c r="AQU3" s="455"/>
      <c r="AQV3" s="455"/>
      <c r="AQW3" s="455"/>
      <c r="AQX3" s="455"/>
      <c r="AQY3" s="455"/>
      <c r="AQZ3" s="455"/>
      <c r="ARA3" s="455"/>
      <c r="ARB3" s="455"/>
      <c r="ARC3" s="455"/>
      <c r="ARD3" s="455"/>
      <c r="ARE3" s="455"/>
      <c r="ARF3" s="455"/>
      <c r="ARG3" s="455"/>
      <c r="ARH3" s="455"/>
      <c r="ARI3" s="455"/>
      <c r="ARJ3" s="455"/>
      <c r="ARK3" s="455"/>
      <c r="ARL3" s="455"/>
      <c r="ARM3" s="455"/>
      <c r="ARN3" s="455"/>
      <c r="ARO3" s="455"/>
      <c r="ARP3" s="455"/>
      <c r="ARQ3" s="455"/>
      <c r="ARR3" s="455"/>
      <c r="ARS3" s="455"/>
      <c r="ART3" s="455"/>
      <c r="ARU3" s="455"/>
      <c r="ARV3" s="455"/>
      <c r="ARW3" s="455"/>
      <c r="ARX3" s="455"/>
      <c r="ARY3" s="455"/>
      <c r="ARZ3" s="455"/>
      <c r="ASA3" s="455"/>
      <c r="ASB3" s="455"/>
      <c r="ASC3" s="455"/>
      <c r="ASD3" s="455"/>
      <c r="ASE3" s="455"/>
      <c r="ASF3" s="455"/>
      <c r="ASG3" s="455"/>
      <c r="ASH3" s="455"/>
      <c r="ASI3" s="455"/>
      <c r="ASJ3" s="455"/>
      <c r="ASK3" s="455"/>
      <c r="ASL3" s="455"/>
      <c r="ASM3" s="455"/>
      <c r="ASN3" s="455"/>
      <c r="ASO3" s="455"/>
      <c r="ASP3" s="455"/>
      <c r="ASQ3" s="455"/>
      <c r="ASR3" s="455"/>
      <c r="ASS3" s="455"/>
      <c r="AST3" s="455"/>
      <c r="ASU3" s="455"/>
      <c r="ASV3" s="455"/>
      <c r="ASW3" s="455"/>
      <c r="ASX3" s="455"/>
      <c r="ASY3" s="455"/>
      <c r="ASZ3" s="455"/>
      <c r="ATA3" s="455"/>
      <c r="ATB3" s="455"/>
      <c r="ATC3" s="455"/>
      <c r="ATD3" s="455"/>
      <c r="ATE3" s="455"/>
      <c r="ATF3" s="455"/>
      <c r="ATG3" s="455"/>
      <c r="ATH3" s="455"/>
      <c r="ATI3" s="455"/>
      <c r="ATJ3" s="455"/>
      <c r="ATK3" s="455"/>
      <c r="ATL3" s="455"/>
      <c r="ATM3" s="455"/>
      <c r="ATN3" s="455"/>
      <c r="ATO3" s="455"/>
      <c r="ATP3" s="455"/>
      <c r="ATQ3" s="455"/>
      <c r="ATR3" s="455"/>
      <c r="ATS3" s="455"/>
      <c r="ATT3" s="455"/>
      <c r="ATU3" s="455"/>
      <c r="ATV3" s="455"/>
      <c r="ATW3" s="455"/>
      <c r="ATX3" s="455"/>
      <c r="ATY3" s="455"/>
      <c r="ATZ3" s="455"/>
      <c r="AUA3" s="455"/>
      <c r="AUB3" s="455"/>
      <c r="AUC3" s="455"/>
      <c r="AUD3" s="455"/>
      <c r="AUE3" s="455"/>
      <c r="AUF3" s="455"/>
      <c r="AUG3" s="455"/>
      <c r="AUH3" s="455"/>
      <c r="AUI3" s="455"/>
      <c r="AUJ3" s="455"/>
      <c r="AUK3" s="455"/>
      <c r="AUL3" s="455"/>
      <c r="AUM3" s="455"/>
      <c r="AUN3" s="455"/>
      <c r="AUO3" s="455"/>
      <c r="AUP3" s="455"/>
      <c r="AUQ3" s="455"/>
      <c r="AUR3" s="455"/>
      <c r="AUS3" s="455"/>
      <c r="AUT3" s="455"/>
      <c r="AUU3" s="455"/>
      <c r="AUV3" s="455"/>
      <c r="AUW3" s="455"/>
      <c r="AUX3" s="455"/>
      <c r="AUY3" s="455"/>
      <c r="AUZ3" s="455"/>
      <c r="AVA3" s="455"/>
      <c r="AVB3" s="455"/>
      <c r="AVC3" s="455"/>
      <c r="AVD3" s="455"/>
      <c r="AVE3" s="455"/>
      <c r="AVF3" s="455"/>
      <c r="AVG3" s="455"/>
      <c r="AVH3" s="455"/>
      <c r="AVI3" s="455"/>
      <c r="AVJ3" s="455"/>
      <c r="AVK3" s="455"/>
      <c r="AVL3" s="455"/>
      <c r="AVM3" s="455"/>
      <c r="AVN3" s="455"/>
      <c r="AVO3" s="455"/>
      <c r="AVP3" s="455"/>
      <c r="AVQ3" s="455"/>
      <c r="AVR3" s="455"/>
      <c r="AVS3" s="455"/>
      <c r="AVT3" s="455"/>
      <c r="AVU3" s="455"/>
      <c r="AVV3" s="455"/>
      <c r="AVW3" s="455"/>
      <c r="AVX3" s="455"/>
      <c r="AVY3" s="455"/>
      <c r="AVZ3" s="455"/>
      <c r="AWA3" s="455"/>
      <c r="AWB3" s="455"/>
      <c r="AWC3" s="455"/>
      <c r="AWD3" s="455"/>
      <c r="AWE3" s="455"/>
      <c r="AWF3" s="455"/>
      <c r="AWG3" s="455"/>
      <c r="AWH3" s="455"/>
      <c r="AWI3" s="455"/>
      <c r="AWJ3" s="455"/>
      <c r="AWK3" s="455"/>
      <c r="AWL3" s="455"/>
      <c r="AWM3" s="455"/>
      <c r="AWN3" s="455"/>
      <c r="AWO3" s="455"/>
      <c r="AWP3" s="455"/>
      <c r="AWQ3" s="455"/>
      <c r="AWR3" s="455"/>
      <c r="AWS3" s="455"/>
      <c r="AWT3" s="455"/>
      <c r="AWU3" s="455"/>
      <c r="AWV3" s="455"/>
      <c r="AWW3" s="455"/>
      <c r="AWX3" s="455"/>
      <c r="AWY3" s="455"/>
      <c r="AWZ3" s="455"/>
      <c r="AXA3" s="455"/>
      <c r="AXB3" s="455"/>
      <c r="AXC3" s="455"/>
      <c r="AXD3" s="455"/>
      <c r="AXE3" s="455"/>
      <c r="AXF3" s="455"/>
      <c r="AXG3" s="455"/>
      <c r="AXH3" s="455"/>
      <c r="AXI3" s="455"/>
      <c r="AXJ3" s="455"/>
      <c r="AXK3" s="455"/>
      <c r="AXL3" s="455"/>
      <c r="AXM3" s="455"/>
      <c r="AXN3" s="455"/>
      <c r="AXO3" s="455"/>
      <c r="AXP3" s="455"/>
      <c r="AXQ3" s="455"/>
      <c r="AXR3" s="455"/>
      <c r="AXS3" s="455"/>
      <c r="AXT3" s="455"/>
      <c r="AXU3" s="455"/>
      <c r="AXV3" s="455"/>
      <c r="AXW3" s="455"/>
      <c r="AXX3" s="455"/>
      <c r="AXY3" s="455"/>
      <c r="AXZ3" s="455"/>
      <c r="AYA3" s="455"/>
      <c r="AYB3" s="455"/>
      <c r="AYC3" s="455"/>
      <c r="AYD3" s="455"/>
      <c r="AYE3" s="455"/>
      <c r="AYF3" s="455"/>
      <c r="AYG3" s="455"/>
      <c r="AYH3" s="455"/>
      <c r="AYI3" s="455"/>
      <c r="AYJ3" s="455"/>
      <c r="AYK3" s="455"/>
      <c r="AYL3" s="455"/>
      <c r="AYM3" s="455"/>
      <c r="AYN3" s="455"/>
      <c r="AYO3" s="455"/>
      <c r="AYP3" s="455"/>
      <c r="AYQ3" s="455"/>
      <c r="AYR3" s="455"/>
      <c r="AYS3" s="455"/>
      <c r="AYT3" s="455"/>
      <c r="AYU3" s="455"/>
      <c r="AYV3" s="455"/>
      <c r="AYW3" s="455"/>
      <c r="AYX3" s="455"/>
      <c r="AYY3" s="455"/>
      <c r="AYZ3" s="455"/>
      <c r="AZA3" s="455"/>
      <c r="AZB3" s="455"/>
      <c r="AZC3" s="455"/>
      <c r="AZD3" s="455"/>
      <c r="AZE3" s="455"/>
      <c r="AZF3" s="455"/>
      <c r="AZG3" s="455"/>
      <c r="AZH3" s="455"/>
      <c r="AZI3" s="455"/>
      <c r="AZJ3" s="455"/>
      <c r="AZK3" s="455"/>
      <c r="AZL3" s="455"/>
      <c r="AZM3" s="455"/>
      <c r="AZN3" s="455"/>
      <c r="AZO3" s="455"/>
      <c r="AZP3" s="455"/>
      <c r="AZQ3" s="455"/>
      <c r="AZR3" s="455"/>
      <c r="AZS3" s="455"/>
      <c r="AZT3" s="455"/>
      <c r="AZU3" s="455"/>
      <c r="AZV3" s="455"/>
      <c r="AZW3" s="455"/>
      <c r="AZX3" s="455"/>
      <c r="AZY3" s="455"/>
      <c r="AZZ3" s="455"/>
      <c r="BAA3" s="455"/>
      <c r="BAB3" s="455"/>
      <c r="BAC3" s="455"/>
      <c r="BAD3" s="455"/>
      <c r="BAE3" s="455"/>
      <c r="BAF3" s="455"/>
      <c r="BAG3" s="455"/>
      <c r="BAH3" s="455"/>
      <c r="BAI3" s="455"/>
      <c r="BAJ3" s="455"/>
      <c r="BAK3" s="455"/>
      <c r="BAL3" s="455"/>
      <c r="BAM3" s="455"/>
      <c r="BAN3" s="455"/>
      <c r="BAO3" s="455"/>
      <c r="BAP3" s="455"/>
      <c r="BAQ3" s="455"/>
      <c r="BAR3" s="455"/>
      <c r="BAS3" s="455"/>
      <c r="BAT3" s="455"/>
      <c r="BAU3" s="455"/>
      <c r="BAV3" s="455"/>
      <c r="BAW3" s="455"/>
      <c r="BAX3" s="455"/>
      <c r="BAY3" s="455"/>
      <c r="BAZ3" s="455"/>
      <c r="BBA3" s="455"/>
      <c r="BBB3" s="455"/>
      <c r="BBC3" s="455"/>
      <c r="BBD3" s="455"/>
      <c r="BBE3" s="455"/>
      <c r="BBF3" s="455"/>
      <c r="BBG3" s="455"/>
      <c r="BBH3" s="455"/>
      <c r="BBI3" s="455"/>
      <c r="BBJ3" s="455"/>
      <c r="BBK3" s="455"/>
      <c r="BBL3" s="455"/>
      <c r="BBM3" s="455"/>
      <c r="BBN3" s="455"/>
      <c r="BBO3" s="455"/>
      <c r="BBP3" s="455"/>
      <c r="BBQ3" s="455"/>
      <c r="BBR3" s="455"/>
      <c r="BBS3" s="455"/>
      <c r="BBT3" s="455"/>
      <c r="BBU3" s="455"/>
      <c r="BBV3" s="455"/>
      <c r="BBW3" s="455"/>
      <c r="BBX3" s="455"/>
      <c r="BBY3" s="455"/>
      <c r="BBZ3" s="455"/>
      <c r="BCA3" s="455"/>
      <c r="BCB3" s="455"/>
      <c r="BCC3" s="455"/>
      <c r="BCD3" s="455"/>
      <c r="BCE3" s="455"/>
      <c r="BCF3" s="455"/>
      <c r="BCG3" s="455"/>
      <c r="BCH3" s="455"/>
      <c r="BCI3" s="455"/>
      <c r="BCJ3" s="455"/>
      <c r="BCK3" s="455"/>
      <c r="BCL3" s="455"/>
      <c r="BCM3" s="455"/>
      <c r="BCN3" s="455"/>
      <c r="BCO3" s="455"/>
      <c r="BCP3" s="455"/>
      <c r="BCQ3" s="455"/>
      <c r="BCR3" s="455"/>
      <c r="BCS3" s="455"/>
      <c r="BCT3" s="455"/>
      <c r="BCU3" s="455"/>
      <c r="BCV3" s="455"/>
      <c r="BCW3" s="455"/>
      <c r="BCX3" s="455"/>
      <c r="BCY3" s="455"/>
      <c r="BCZ3" s="455"/>
      <c r="BDA3" s="455"/>
      <c r="BDB3" s="455"/>
      <c r="BDC3" s="455"/>
      <c r="BDD3" s="455"/>
      <c r="BDE3" s="455"/>
      <c r="BDF3" s="455"/>
      <c r="BDG3" s="455"/>
      <c r="BDH3" s="455"/>
      <c r="BDI3" s="455"/>
      <c r="BDJ3" s="455"/>
      <c r="BDK3" s="455"/>
      <c r="BDL3" s="455"/>
      <c r="BDM3" s="455"/>
      <c r="BDN3" s="455"/>
      <c r="BDO3" s="455"/>
      <c r="BDP3" s="455"/>
      <c r="BDQ3" s="455"/>
      <c r="BDR3" s="455"/>
      <c r="BDS3" s="455"/>
      <c r="BDT3" s="455"/>
      <c r="BDU3" s="455"/>
      <c r="BDV3" s="455"/>
      <c r="BDW3" s="455"/>
      <c r="BDX3" s="455"/>
      <c r="BDY3" s="455"/>
      <c r="BDZ3" s="455"/>
      <c r="BEA3" s="455"/>
      <c r="BEB3" s="455"/>
      <c r="BEC3" s="455"/>
      <c r="BED3" s="455"/>
      <c r="BEE3" s="455"/>
      <c r="BEF3" s="455"/>
      <c r="BEG3" s="455"/>
      <c r="BEH3" s="455"/>
      <c r="BEI3" s="455"/>
      <c r="BEJ3" s="455"/>
      <c r="BEK3" s="455"/>
      <c r="BEL3" s="455"/>
      <c r="BEM3" s="455"/>
      <c r="BEN3" s="455"/>
      <c r="BEO3" s="455"/>
      <c r="BEP3" s="455"/>
      <c r="BEQ3" s="455"/>
      <c r="BER3" s="455"/>
      <c r="BES3" s="455"/>
      <c r="BET3" s="455"/>
      <c r="BEU3" s="455"/>
      <c r="BEV3" s="455"/>
      <c r="BEW3" s="455"/>
      <c r="BEX3" s="455"/>
      <c r="BEY3" s="455"/>
      <c r="BEZ3" s="455"/>
      <c r="BFA3" s="455"/>
      <c r="BFB3" s="455"/>
      <c r="BFC3" s="455"/>
      <c r="BFD3" s="455"/>
      <c r="BFE3" s="455"/>
      <c r="BFF3" s="455"/>
      <c r="BFG3" s="455"/>
      <c r="BFH3" s="455"/>
      <c r="BFI3" s="455"/>
      <c r="BFJ3" s="455"/>
      <c r="BFK3" s="455"/>
      <c r="BFL3" s="455"/>
      <c r="BFM3" s="455"/>
      <c r="BFN3" s="455"/>
      <c r="BFO3" s="455"/>
      <c r="BFP3" s="455"/>
      <c r="BFQ3" s="455"/>
      <c r="BFR3" s="455"/>
      <c r="BFS3" s="455"/>
      <c r="BFT3" s="455"/>
      <c r="BFU3" s="455"/>
      <c r="BFV3" s="455"/>
      <c r="BFW3" s="455"/>
      <c r="BFX3" s="455"/>
      <c r="BFY3" s="455"/>
      <c r="BFZ3" s="455"/>
      <c r="BGA3" s="455"/>
      <c r="BGB3" s="455"/>
      <c r="BGC3" s="455"/>
      <c r="BGD3" s="455"/>
      <c r="BGE3" s="455"/>
      <c r="BGF3" s="455"/>
      <c r="BGG3" s="455"/>
      <c r="BGH3" s="455"/>
      <c r="BGI3" s="455"/>
      <c r="BGJ3" s="455"/>
      <c r="BGK3" s="455"/>
      <c r="BGL3" s="455"/>
      <c r="BGM3" s="455"/>
      <c r="BGN3" s="455"/>
      <c r="BGO3" s="455"/>
      <c r="BGP3" s="455"/>
      <c r="BGQ3" s="455"/>
      <c r="BGR3" s="455"/>
      <c r="BGS3" s="455"/>
      <c r="BGT3" s="455"/>
      <c r="BGU3" s="455"/>
      <c r="BGV3" s="455"/>
      <c r="BGW3" s="455"/>
      <c r="BGX3" s="455"/>
      <c r="BGY3" s="455"/>
      <c r="BGZ3" s="455"/>
      <c r="BHA3" s="455"/>
      <c r="BHB3" s="455"/>
      <c r="BHC3" s="455"/>
      <c r="BHD3" s="455"/>
      <c r="BHE3" s="455"/>
      <c r="BHF3" s="455"/>
      <c r="BHG3" s="455"/>
      <c r="BHH3" s="455"/>
      <c r="BHI3" s="455"/>
      <c r="BHJ3" s="455"/>
      <c r="BHK3" s="455"/>
      <c r="BHL3" s="455"/>
      <c r="BHM3" s="455"/>
      <c r="BHN3" s="455"/>
      <c r="BHO3" s="455"/>
      <c r="BHP3" s="455"/>
      <c r="BHQ3" s="455"/>
      <c r="BHR3" s="455"/>
      <c r="BHS3" s="455"/>
      <c r="BHT3" s="455"/>
      <c r="BHU3" s="455"/>
      <c r="BHV3" s="455"/>
      <c r="BHW3" s="455"/>
      <c r="BHX3" s="455"/>
      <c r="BHY3" s="455"/>
      <c r="BHZ3" s="455"/>
      <c r="BIA3" s="455"/>
      <c r="BIB3" s="455"/>
      <c r="BIC3" s="455"/>
      <c r="BID3" s="455"/>
      <c r="BIE3" s="455"/>
      <c r="BIF3" s="455"/>
      <c r="BIG3" s="455"/>
      <c r="BIH3" s="455"/>
      <c r="BII3" s="455"/>
      <c r="BIJ3" s="455"/>
      <c r="BIK3" s="455"/>
      <c r="BIL3" s="455"/>
      <c r="BIM3" s="455"/>
      <c r="BIN3" s="455"/>
      <c r="BIO3" s="455"/>
      <c r="BIP3" s="455"/>
      <c r="BIQ3" s="455"/>
      <c r="BIR3" s="455"/>
      <c r="BIS3" s="455"/>
      <c r="BIT3" s="455"/>
      <c r="BIU3" s="455"/>
      <c r="BIV3" s="455"/>
      <c r="BIW3" s="455"/>
      <c r="BIX3" s="455"/>
      <c r="BIY3" s="455"/>
      <c r="BIZ3" s="455"/>
      <c r="BJA3" s="455"/>
      <c r="BJB3" s="455"/>
      <c r="BJC3" s="455"/>
      <c r="BJD3" s="455"/>
      <c r="BJE3" s="455"/>
      <c r="BJF3" s="455"/>
      <c r="BJG3" s="455"/>
      <c r="BJH3" s="455"/>
      <c r="BJI3" s="455"/>
      <c r="BJJ3" s="455"/>
      <c r="BJK3" s="455"/>
      <c r="BJL3" s="455"/>
      <c r="BJM3" s="455"/>
      <c r="BJN3" s="455"/>
      <c r="BJO3" s="455"/>
      <c r="BJP3" s="455"/>
      <c r="BJQ3" s="455"/>
      <c r="BJR3" s="455"/>
      <c r="BJS3" s="455"/>
      <c r="BJT3" s="455"/>
      <c r="BJU3" s="455"/>
      <c r="BJV3" s="455"/>
      <c r="BJW3" s="455"/>
      <c r="BJX3" s="455"/>
      <c r="BJY3" s="455"/>
      <c r="BJZ3" s="455"/>
      <c r="BKA3" s="455"/>
      <c r="BKB3" s="455"/>
      <c r="BKC3" s="455"/>
      <c r="BKD3" s="455"/>
      <c r="BKE3" s="455"/>
      <c r="BKF3" s="455"/>
      <c r="BKG3" s="455"/>
      <c r="BKH3" s="455"/>
      <c r="BKI3" s="455"/>
      <c r="BKJ3" s="455"/>
      <c r="BKK3" s="455"/>
      <c r="BKL3" s="455"/>
      <c r="BKM3" s="455"/>
      <c r="BKN3" s="455"/>
      <c r="BKO3" s="455"/>
      <c r="BKP3" s="455"/>
      <c r="BKQ3" s="455"/>
      <c r="BKR3" s="455"/>
      <c r="BKS3" s="455"/>
      <c r="BKT3" s="455"/>
      <c r="BKU3" s="455"/>
      <c r="BKV3" s="455"/>
      <c r="BKW3" s="455"/>
      <c r="BKX3" s="455"/>
      <c r="BKY3" s="455"/>
      <c r="BKZ3" s="455"/>
      <c r="BLA3" s="455"/>
      <c r="BLB3" s="455"/>
      <c r="BLC3" s="455"/>
      <c r="BLD3" s="455"/>
      <c r="BLE3" s="455"/>
      <c r="BLF3" s="455"/>
      <c r="BLG3" s="455"/>
      <c r="BLH3" s="455"/>
      <c r="BLI3" s="455"/>
      <c r="BLJ3" s="455"/>
      <c r="BLK3" s="455"/>
      <c r="BLL3" s="455"/>
      <c r="BLM3" s="455"/>
      <c r="BLN3" s="455"/>
      <c r="BLO3" s="455"/>
      <c r="BLP3" s="455"/>
      <c r="BLQ3" s="455"/>
      <c r="BLR3" s="455"/>
      <c r="BLS3" s="455"/>
      <c r="BLT3" s="455"/>
      <c r="BLU3" s="455"/>
      <c r="BLV3" s="455"/>
      <c r="BLW3" s="455"/>
      <c r="BLX3" s="455"/>
      <c r="BLY3" s="455"/>
      <c r="BLZ3" s="455"/>
      <c r="BMA3" s="455"/>
      <c r="BMB3" s="455"/>
      <c r="BMC3" s="455"/>
      <c r="BMD3" s="455"/>
      <c r="BME3" s="455"/>
      <c r="BMF3" s="455"/>
      <c r="BMG3" s="455"/>
      <c r="BMH3" s="455"/>
      <c r="BMI3" s="455"/>
      <c r="BMJ3" s="455"/>
      <c r="BMK3" s="455"/>
      <c r="BML3" s="455"/>
      <c r="BMM3" s="455"/>
      <c r="BMN3" s="455"/>
      <c r="BMO3" s="455"/>
      <c r="BMP3" s="455"/>
      <c r="BMQ3" s="455"/>
      <c r="BMR3" s="455"/>
      <c r="BMS3" s="455"/>
      <c r="BMT3" s="455"/>
      <c r="BMU3" s="455"/>
      <c r="BMV3" s="455"/>
      <c r="BMW3" s="455"/>
      <c r="BMX3" s="455"/>
      <c r="BMY3" s="455"/>
      <c r="BMZ3" s="455"/>
      <c r="BNA3" s="455"/>
      <c r="BNB3" s="455"/>
      <c r="BNC3" s="455"/>
      <c r="BND3" s="455"/>
      <c r="BNE3" s="455"/>
      <c r="BNF3" s="455"/>
      <c r="BNG3" s="455"/>
      <c r="BNH3" s="455"/>
      <c r="BNI3" s="455"/>
      <c r="BNJ3" s="455"/>
      <c r="BNK3" s="455"/>
      <c r="BNL3" s="455"/>
      <c r="BNM3" s="455"/>
      <c r="BNN3" s="455"/>
      <c r="BNO3" s="455"/>
      <c r="BNP3" s="455"/>
      <c r="BNQ3" s="455"/>
      <c r="BNR3" s="455"/>
      <c r="BNS3" s="455"/>
      <c r="BNT3" s="455"/>
      <c r="BNU3" s="455"/>
      <c r="BNV3" s="455"/>
      <c r="BNW3" s="455"/>
      <c r="BNX3" s="455"/>
      <c r="BNY3" s="455"/>
      <c r="BNZ3" s="455"/>
      <c r="BOA3" s="455"/>
      <c r="BOB3" s="455"/>
      <c r="BOC3" s="455"/>
      <c r="BOD3" s="455"/>
      <c r="BOE3" s="455"/>
      <c r="BOF3" s="455"/>
      <c r="BOG3" s="455"/>
      <c r="BOH3" s="455"/>
      <c r="BOI3" s="455"/>
      <c r="BOJ3" s="455"/>
      <c r="BOK3" s="455"/>
      <c r="BOL3" s="455"/>
      <c r="BOM3" s="455"/>
      <c r="BON3" s="455"/>
      <c r="BOO3" s="455"/>
      <c r="BOP3" s="455"/>
      <c r="BOQ3" s="455"/>
      <c r="BOR3" s="455"/>
      <c r="BOS3" s="455"/>
      <c r="BOT3" s="455"/>
      <c r="BOU3" s="455"/>
      <c r="BOV3" s="455"/>
      <c r="BOW3" s="455"/>
      <c r="BOX3" s="455"/>
      <c r="BOY3" s="455"/>
      <c r="BOZ3" s="455"/>
      <c r="BPA3" s="455"/>
      <c r="BPB3" s="455"/>
      <c r="BPC3" s="455"/>
      <c r="BPD3" s="455"/>
      <c r="BPE3" s="455"/>
      <c r="BPF3" s="455"/>
      <c r="BPG3" s="455"/>
      <c r="BPH3" s="455"/>
      <c r="BPI3" s="455"/>
      <c r="BPJ3" s="455"/>
      <c r="BPK3" s="455"/>
      <c r="BPL3" s="455"/>
      <c r="BPM3" s="455"/>
      <c r="BPN3" s="455"/>
      <c r="BPO3" s="455"/>
      <c r="BPP3" s="455"/>
      <c r="BPQ3" s="455"/>
      <c r="BPR3" s="455"/>
      <c r="BPS3" s="455"/>
      <c r="BPT3" s="455"/>
      <c r="BPU3" s="455"/>
      <c r="BPV3" s="455"/>
      <c r="BPW3" s="455"/>
      <c r="BPX3" s="455"/>
      <c r="BPY3" s="455"/>
      <c r="BPZ3" s="455"/>
      <c r="BQA3" s="455"/>
      <c r="BQB3" s="455"/>
      <c r="BQC3" s="455"/>
      <c r="BQD3" s="455"/>
      <c r="BQE3" s="455"/>
      <c r="BQF3" s="455"/>
      <c r="BQG3" s="455"/>
      <c r="BQH3" s="455"/>
      <c r="BQI3" s="455"/>
      <c r="BQJ3" s="455"/>
      <c r="BQK3" s="455"/>
      <c r="BQL3" s="455"/>
      <c r="BQM3" s="455"/>
      <c r="BQN3" s="455"/>
      <c r="BQO3" s="455"/>
      <c r="BQP3" s="455"/>
      <c r="BQQ3" s="455"/>
      <c r="BQR3" s="455"/>
      <c r="BQS3" s="455"/>
      <c r="BQT3" s="455"/>
      <c r="BQU3" s="455"/>
      <c r="BQV3" s="455"/>
      <c r="BQW3" s="455"/>
      <c r="BQX3" s="455"/>
      <c r="BQY3" s="455"/>
      <c r="BQZ3" s="455"/>
      <c r="BRA3" s="455"/>
      <c r="BRB3" s="455"/>
      <c r="BRC3" s="455"/>
      <c r="BRD3" s="455"/>
      <c r="BRE3" s="455"/>
      <c r="BRF3" s="455"/>
      <c r="BRG3" s="455"/>
      <c r="BRH3" s="455"/>
      <c r="BRI3" s="455"/>
      <c r="BRJ3" s="455"/>
      <c r="BRK3" s="455"/>
      <c r="BRL3" s="455"/>
      <c r="BRM3" s="455"/>
      <c r="BRN3" s="455"/>
      <c r="BRO3" s="455"/>
      <c r="BRP3" s="455"/>
      <c r="BRQ3" s="455"/>
      <c r="BRR3" s="455"/>
      <c r="BRS3" s="455"/>
      <c r="BRT3" s="455"/>
      <c r="BRU3" s="455"/>
      <c r="BRV3" s="455"/>
      <c r="BRW3" s="455"/>
      <c r="BRX3" s="455"/>
      <c r="BRY3" s="455"/>
      <c r="BRZ3" s="455"/>
      <c r="BSA3" s="455"/>
      <c r="BSB3" s="455"/>
      <c r="BSC3" s="455"/>
      <c r="BSD3" s="455"/>
      <c r="BSE3" s="455"/>
      <c r="BSF3" s="455"/>
      <c r="BSG3" s="455"/>
      <c r="BSH3" s="455"/>
      <c r="BSI3" s="455"/>
      <c r="BSJ3" s="455"/>
      <c r="BSK3" s="455"/>
      <c r="BSL3" s="455"/>
      <c r="BSM3" s="455"/>
      <c r="BSN3" s="455"/>
      <c r="BSO3" s="455"/>
      <c r="BSP3" s="455"/>
      <c r="BSQ3" s="455"/>
      <c r="BSR3" s="455"/>
      <c r="BSS3" s="455"/>
      <c r="BST3" s="455"/>
      <c r="BSU3" s="455"/>
      <c r="BSV3" s="455"/>
      <c r="BSW3" s="455"/>
      <c r="BSX3" s="455"/>
      <c r="BSY3" s="455"/>
      <c r="BSZ3" s="455"/>
      <c r="BTA3" s="455"/>
      <c r="BTB3" s="455"/>
      <c r="BTC3" s="455"/>
      <c r="BTD3" s="455"/>
      <c r="BTE3" s="455"/>
      <c r="BTF3" s="455"/>
      <c r="BTG3" s="455"/>
      <c r="BTH3" s="455"/>
      <c r="BTI3" s="455"/>
      <c r="BTJ3" s="455"/>
      <c r="BTK3" s="455"/>
      <c r="BTL3" s="455"/>
      <c r="BTM3" s="455"/>
      <c r="BTN3" s="455"/>
      <c r="BTO3" s="455"/>
      <c r="BTP3" s="455"/>
      <c r="BTQ3" s="455"/>
      <c r="BTR3" s="455"/>
      <c r="BTS3" s="455"/>
      <c r="BTT3" s="455"/>
      <c r="BTU3" s="455"/>
      <c r="BTV3" s="455"/>
      <c r="BTW3" s="455"/>
      <c r="BTX3" s="455"/>
      <c r="BTY3" s="455"/>
      <c r="BTZ3" s="455"/>
      <c r="BUA3" s="455"/>
      <c r="BUB3" s="455"/>
      <c r="BUC3" s="455"/>
      <c r="BUD3" s="455"/>
      <c r="BUE3" s="455"/>
      <c r="BUF3" s="455"/>
      <c r="BUG3" s="455"/>
      <c r="BUH3" s="455"/>
      <c r="BUI3" s="455"/>
      <c r="BUJ3" s="455"/>
      <c r="BUK3" s="455"/>
      <c r="BUL3" s="455"/>
      <c r="BUM3" s="455"/>
      <c r="BUN3" s="455"/>
      <c r="BUO3" s="455"/>
      <c r="BUP3" s="455"/>
      <c r="BUQ3" s="455"/>
      <c r="BUR3" s="455"/>
      <c r="BUS3" s="455"/>
      <c r="BUT3" s="455"/>
      <c r="BUU3" s="455"/>
      <c r="BUV3" s="455"/>
      <c r="BUW3" s="455"/>
      <c r="BUX3" s="455"/>
      <c r="BUY3" s="455"/>
      <c r="BUZ3" s="455"/>
      <c r="BVA3" s="455"/>
      <c r="BVB3" s="455"/>
      <c r="BVC3" s="455"/>
      <c r="BVD3" s="455"/>
      <c r="BVE3" s="455"/>
      <c r="BVF3" s="455"/>
      <c r="BVG3" s="455"/>
      <c r="BVH3" s="455"/>
      <c r="BVI3" s="455"/>
      <c r="BVJ3" s="455"/>
      <c r="BVK3" s="455"/>
      <c r="BVL3" s="455"/>
      <c r="BVM3" s="455"/>
      <c r="BVN3" s="455"/>
      <c r="BVO3" s="455"/>
      <c r="BVP3" s="455"/>
      <c r="BVQ3" s="455"/>
      <c r="BVR3" s="455"/>
      <c r="BVS3" s="455"/>
      <c r="BVT3" s="455"/>
      <c r="BVU3" s="455"/>
      <c r="BVV3" s="455"/>
      <c r="BVW3" s="455"/>
      <c r="BVX3" s="455"/>
      <c r="BVY3" s="455"/>
      <c r="BVZ3" s="455"/>
      <c r="BWA3" s="455"/>
      <c r="BWB3" s="455"/>
      <c r="BWC3" s="455"/>
      <c r="BWD3" s="455"/>
      <c r="BWE3" s="455"/>
      <c r="BWF3" s="455"/>
      <c r="BWG3" s="455"/>
      <c r="BWH3" s="455"/>
      <c r="BWI3" s="455"/>
      <c r="BWJ3" s="455"/>
      <c r="BWK3" s="455"/>
      <c r="BWL3" s="455"/>
      <c r="BWM3" s="455"/>
      <c r="BWN3" s="455"/>
      <c r="BWO3" s="455"/>
      <c r="BWP3" s="455"/>
      <c r="BWQ3" s="455"/>
      <c r="BWR3" s="455"/>
      <c r="BWS3" s="455"/>
      <c r="BWT3" s="455"/>
      <c r="BWU3" s="455"/>
      <c r="BWV3" s="455"/>
      <c r="BWW3" s="455"/>
      <c r="BWX3" s="455"/>
      <c r="BWY3" s="455"/>
      <c r="BWZ3" s="455"/>
      <c r="BXA3" s="455"/>
      <c r="BXB3" s="455"/>
      <c r="BXC3" s="455"/>
      <c r="BXD3" s="455"/>
      <c r="BXE3" s="455"/>
      <c r="BXF3" s="455"/>
      <c r="BXG3" s="455"/>
      <c r="BXH3" s="455"/>
      <c r="BXI3" s="455"/>
      <c r="BXJ3" s="455"/>
      <c r="BXK3" s="455"/>
      <c r="BXL3" s="455"/>
      <c r="BXM3" s="455"/>
      <c r="BXN3" s="455"/>
      <c r="BXO3" s="455"/>
      <c r="BXP3" s="455"/>
      <c r="BXQ3" s="455"/>
      <c r="BXR3" s="455"/>
      <c r="BXS3" s="455"/>
      <c r="BXT3" s="455"/>
      <c r="BXU3" s="455"/>
      <c r="BXV3" s="455"/>
      <c r="BXW3" s="455"/>
      <c r="BXX3" s="455"/>
      <c r="BXY3" s="455"/>
      <c r="BXZ3" s="455"/>
      <c r="BYA3" s="455"/>
      <c r="BYB3" s="455"/>
      <c r="BYC3" s="455"/>
      <c r="BYD3" s="455"/>
      <c r="BYE3" s="455"/>
      <c r="BYF3" s="455"/>
      <c r="BYG3" s="455"/>
      <c r="BYH3" s="455"/>
      <c r="BYI3" s="455"/>
      <c r="BYJ3" s="455"/>
      <c r="BYK3" s="455"/>
      <c r="BYL3" s="455"/>
      <c r="BYM3" s="455"/>
      <c r="BYN3" s="455"/>
      <c r="BYO3" s="455"/>
      <c r="BYP3" s="455"/>
      <c r="BYQ3" s="455"/>
      <c r="BYR3" s="455"/>
      <c r="BYS3" s="455"/>
      <c r="BYT3" s="455"/>
      <c r="BYU3" s="455"/>
      <c r="BYV3" s="455"/>
      <c r="BYW3" s="455"/>
      <c r="BYX3" s="455"/>
      <c r="BYY3" s="455"/>
      <c r="BYZ3" s="455"/>
      <c r="BZA3" s="455"/>
      <c r="BZB3" s="455"/>
      <c r="BZC3" s="455"/>
      <c r="BZD3" s="455"/>
      <c r="BZE3" s="455"/>
      <c r="BZF3" s="455"/>
      <c r="BZG3" s="455"/>
      <c r="BZH3" s="455"/>
      <c r="BZI3" s="455"/>
      <c r="BZJ3" s="455"/>
      <c r="BZK3" s="455"/>
      <c r="BZL3" s="455"/>
      <c r="BZM3" s="455"/>
      <c r="BZN3" s="455"/>
      <c r="BZO3" s="455"/>
      <c r="BZP3" s="455"/>
      <c r="BZQ3" s="455"/>
      <c r="BZR3" s="455"/>
      <c r="BZS3" s="455"/>
      <c r="BZU3" s="455"/>
      <c r="BZV3" s="455"/>
      <c r="BZW3" s="455"/>
      <c r="BZX3" s="455"/>
      <c r="BZY3" s="455"/>
      <c r="BZZ3" s="455"/>
      <c r="CAA3" s="455"/>
      <c r="CAB3" s="455"/>
      <c r="CAC3" s="455"/>
      <c r="CAD3" s="455"/>
      <c r="CAE3" s="455"/>
      <c r="CAF3" s="455"/>
      <c r="CAG3" s="455"/>
      <c r="CAH3" s="455"/>
      <c r="CAI3" s="455"/>
      <c r="CAJ3" s="455"/>
      <c r="CAK3" s="455"/>
      <c r="CAL3" s="455"/>
      <c r="CAM3" s="455"/>
      <c r="CAN3" s="455"/>
      <c r="CAO3" s="455"/>
      <c r="CAP3" s="455"/>
      <c r="CAQ3" s="455"/>
      <c r="CAR3" s="455"/>
      <c r="CAS3" s="455"/>
      <c r="CAT3" s="455"/>
      <c r="CAU3" s="455"/>
      <c r="CAV3" s="455"/>
      <c r="CAW3" s="455"/>
      <c r="CAX3" s="455"/>
      <c r="CAY3" s="455"/>
      <c r="CAZ3" s="455"/>
      <c r="CBA3" s="455"/>
      <c r="CBB3" s="455"/>
      <c r="CBC3" s="455"/>
      <c r="CBD3" s="455"/>
      <c r="CBE3" s="455"/>
      <c r="CBF3" s="455"/>
      <c r="CBG3" s="455"/>
      <c r="CBH3" s="455"/>
      <c r="CBI3" s="455"/>
      <c r="CBJ3" s="455"/>
      <c r="CBK3" s="455"/>
      <c r="CBL3" s="455"/>
      <c r="CBM3" s="455"/>
      <c r="CBN3" s="455"/>
      <c r="CBO3" s="455"/>
      <c r="CBP3" s="455"/>
      <c r="CBQ3" s="455"/>
      <c r="CBR3" s="455"/>
      <c r="CBS3" s="455"/>
      <c r="CBT3" s="455"/>
      <c r="CBU3" s="455"/>
      <c r="CBV3" s="455"/>
      <c r="CBW3" s="455"/>
      <c r="CBX3" s="455"/>
      <c r="CBY3" s="455"/>
      <c r="CBZ3" s="455"/>
      <c r="CCA3" s="455"/>
      <c r="CCB3" s="455"/>
      <c r="CCC3" s="455"/>
      <c r="CCD3" s="455"/>
      <c r="CCE3" s="455"/>
      <c r="CCF3" s="455"/>
      <c r="CCG3" s="455"/>
      <c r="CCH3" s="455"/>
      <c r="CCI3" s="455"/>
      <c r="CCJ3" s="455"/>
      <c r="CCK3" s="455"/>
      <c r="CCL3" s="455"/>
      <c r="CCM3" s="455"/>
      <c r="CCN3" s="455"/>
      <c r="CCO3" s="455"/>
      <c r="CCP3" s="455"/>
      <c r="CCQ3" s="455"/>
      <c r="CCR3" s="455"/>
      <c r="CCS3" s="455"/>
      <c r="CCT3" s="455"/>
      <c r="CCU3" s="455"/>
      <c r="CCV3" s="455"/>
      <c r="CCW3" s="455"/>
      <c r="CCX3" s="455"/>
      <c r="CCY3" s="455"/>
      <c r="CCZ3" s="455"/>
      <c r="CDA3" s="455"/>
      <c r="CDB3" s="455"/>
      <c r="CDC3" s="455"/>
      <c r="CDD3" s="455"/>
      <c r="CDE3" s="455"/>
      <c r="CDF3" s="455"/>
      <c r="CDG3" s="455"/>
      <c r="CDH3" s="455"/>
      <c r="CDI3" s="455"/>
      <c r="CDJ3" s="455"/>
      <c r="CDK3" s="455"/>
      <c r="CDL3" s="455"/>
      <c r="CDM3" s="455"/>
      <c r="CDN3" s="455"/>
      <c r="CDO3" s="455"/>
      <c r="CDP3" s="455"/>
      <c r="CDQ3" s="455"/>
      <c r="CDR3" s="455"/>
      <c r="CDS3" s="455"/>
      <c r="CDT3" s="455"/>
      <c r="CDU3" s="455"/>
      <c r="CDV3" s="455"/>
      <c r="CDW3" s="455"/>
      <c r="CDX3" s="455"/>
      <c r="CDY3" s="455"/>
      <c r="CDZ3" s="455"/>
      <c r="CEA3" s="455"/>
      <c r="CEB3" s="455"/>
      <c r="CEC3" s="455"/>
      <c r="CED3" s="455"/>
      <c r="CEE3" s="455"/>
      <c r="CEF3" s="455"/>
      <c r="CEG3" s="455"/>
      <c r="CEH3" s="455"/>
      <c r="CEI3" s="455"/>
      <c r="CEJ3" s="455"/>
      <c r="CEK3" s="455"/>
      <c r="CEL3" s="455"/>
      <c r="CEM3" s="455"/>
      <c r="CEN3" s="455"/>
      <c r="CEO3" s="455"/>
      <c r="CEP3" s="455"/>
      <c r="CEQ3" s="455"/>
      <c r="CER3" s="455"/>
      <c r="CES3" s="455"/>
      <c r="CET3" s="455"/>
      <c r="CEU3" s="455"/>
      <c r="CEV3" s="455"/>
      <c r="CEW3" s="455"/>
      <c r="CEX3" s="455"/>
      <c r="CEY3" s="455"/>
      <c r="CEZ3" s="455"/>
      <c r="CFA3" s="455"/>
      <c r="CFB3" s="455"/>
      <c r="CFC3" s="455"/>
      <c r="CFD3" s="455"/>
      <c r="CFE3" s="455"/>
      <c r="CFF3" s="455"/>
      <c r="CFG3" s="455"/>
      <c r="CFH3" s="455"/>
      <c r="CFI3" s="455"/>
      <c r="CFJ3" s="455"/>
      <c r="CFK3" s="455"/>
      <c r="CFL3" s="455"/>
      <c r="CFM3" s="455"/>
      <c r="CFN3" s="455"/>
      <c r="CFO3" s="455"/>
      <c r="CFP3" s="455"/>
      <c r="CFQ3" s="455"/>
      <c r="CFR3" s="455"/>
      <c r="CFS3" s="455"/>
      <c r="CFT3" s="455"/>
      <c r="CFU3" s="455"/>
      <c r="CFV3" s="455"/>
      <c r="CFW3" s="455"/>
      <c r="CFX3" s="455"/>
      <c r="CFY3" s="455"/>
      <c r="CFZ3" s="455"/>
      <c r="CGA3" s="455"/>
      <c r="CGB3" s="455"/>
      <c r="CGC3" s="455"/>
      <c r="CGD3" s="455"/>
      <c r="CGE3" s="455"/>
      <c r="CGF3" s="455"/>
      <c r="CGG3" s="455"/>
      <c r="CGH3" s="455"/>
      <c r="CGI3" s="455"/>
      <c r="CGJ3" s="455"/>
      <c r="CGK3" s="455"/>
      <c r="CGL3" s="455"/>
      <c r="CGM3" s="455"/>
      <c r="CGN3" s="455"/>
      <c r="CGO3" s="455"/>
      <c r="CGP3" s="455"/>
      <c r="CGQ3" s="455"/>
      <c r="CGR3" s="455"/>
      <c r="CGS3" s="455"/>
      <c r="CGT3" s="455"/>
      <c r="CGU3" s="455"/>
      <c r="CGV3" s="455"/>
      <c r="CGW3" s="455"/>
      <c r="CGX3" s="455"/>
      <c r="CGY3" s="455"/>
      <c r="CGZ3" s="455"/>
      <c r="CHA3" s="455"/>
      <c r="CHB3" s="455"/>
      <c r="CHC3" s="455"/>
      <c r="CHD3" s="455"/>
      <c r="CHE3" s="455"/>
      <c r="CHF3" s="455"/>
      <c r="CHG3" s="455"/>
      <c r="CHH3" s="455"/>
      <c r="CHI3" s="455"/>
      <c r="CHJ3" s="455"/>
      <c r="CHK3" s="455"/>
      <c r="CHL3" s="455"/>
      <c r="CHM3" s="455"/>
      <c r="CHN3" s="455"/>
      <c r="CHO3" s="455"/>
      <c r="CHP3" s="455"/>
      <c r="CHQ3" s="455"/>
      <c r="CHR3" s="455"/>
      <c r="CHS3" s="455"/>
      <c r="CHT3" s="455"/>
      <c r="CHU3" s="455"/>
      <c r="CHV3" s="455"/>
      <c r="CHW3" s="455"/>
      <c r="CHX3" s="455"/>
      <c r="CHY3" s="455"/>
      <c r="CHZ3" s="455"/>
      <c r="CIA3" s="455"/>
      <c r="CIB3" s="455"/>
      <c r="CIC3" s="455"/>
      <c r="CID3" s="455"/>
      <c r="CIE3" s="455"/>
      <c r="CIF3" s="455"/>
      <c r="CIG3" s="455"/>
      <c r="CIH3" s="455"/>
      <c r="CII3" s="455"/>
      <c r="CIJ3" s="455"/>
      <c r="CIK3" s="455"/>
      <c r="CIL3" s="455"/>
      <c r="CIM3" s="455"/>
      <c r="CIN3" s="455"/>
      <c r="CIO3" s="455"/>
      <c r="CIP3" s="455"/>
      <c r="CIQ3" s="455"/>
      <c r="CIR3" s="455"/>
      <c r="CIS3" s="455"/>
      <c r="CIT3" s="455"/>
      <c r="CIU3" s="455"/>
      <c r="CIV3" s="455"/>
      <c r="CIW3" s="455"/>
      <c r="CIX3" s="455"/>
      <c r="CIY3" s="455"/>
      <c r="CIZ3" s="455"/>
      <c r="CJA3" s="455"/>
      <c r="CJB3" s="455"/>
      <c r="CJC3" s="455"/>
      <c r="CJD3" s="455"/>
      <c r="CJE3" s="455"/>
      <c r="CJF3" s="455"/>
      <c r="CJG3" s="455"/>
      <c r="CJH3" s="455"/>
      <c r="CJI3" s="455"/>
      <c r="CJJ3" s="455"/>
      <c r="CJK3" s="455"/>
      <c r="CJL3" s="455"/>
      <c r="CJM3" s="455"/>
      <c r="CJN3" s="455"/>
      <c r="CJO3" s="455"/>
      <c r="CJP3" s="455"/>
      <c r="CJQ3" s="455"/>
      <c r="CJR3" s="455"/>
      <c r="CJS3" s="455"/>
      <c r="CJT3" s="455"/>
      <c r="CJU3" s="455"/>
      <c r="CJV3" s="455"/>
      <c r="CJW3" s="455"/>
      <c r="CJX3" s="455"/>
      <c r="CJY3" s="455"/>
      <c r="CJZ3" s="455"/>
      <c r="CKA3" s="455"/>
      <c r="CKB3" s="455"/>
      <c r="CKC3" s="455"/>
      <c r="CKD3" s="455"/>
      <c r="CKE3" s="455"/>
      <c r="CKF3" s="455"/>
      <c r="CKG3" s="455"/>
      <c r="CKH3" s="455"/>
      <c r="CKI3" s="455"/>
      <c r="CKJ3" s="455"/>
      <c r="CKK3" s="455"/>
      <c r="CKL3" s="455"/>
      <c r="CKM3" s="455"/>
      <c r="CKN3" s="455"/>
      <c r="CKO3" s="455"/>
      <c r="CKP3" s="455"/>
      <c r="CKQ3" s="455"/>
      <c r="CKR3" s="455"/>
      <c r="CKS3" s="455"/>
      <c r="CKT3" s="455"/>
      <c r="CKU3" s="455"/>
      <c r="CKV3" s="455"/>
      <c r="CKW3" s="455"/>
      <c r="CKX3" s="455"/>
      <c r="CKY3" s="455"/>
      <c r="CKZ3" s="455"/>
      <c r="CLA3" s="455"/>
      <c r="CLB3" s="455"/>
      <c r="CLC3" s="455"/>
      <c r="CLD3" s="455"/>
      <c r="CLE3" s="455"/>
      <c r="CLF3" s="455"/>
      <c r="CLG3" s="455"/>
      <c r="CLH3" s="455"/>
      <c r="CLI3" s="455"/>
      <c r="CLJ3" s="455"/>
      <c r="CLK3" s="455"/>
      <c r="CLL3" s="455"/>
      <c r="CLM3" s="455"/>
      <c r="CLN3" s="455"/>
      <c r="CLO3" s="455"/>
      <c r="CLP3" s="455"/>
      <c r="CLQ3" s="455"/>
      <c r="CLR3" s="455"/>
      <c r="CLS3" s="455"/>
      <c r="CLT3" s="455"/>
      <c r="CLU3" s="455"/>
      <c r="CLV3" s="455"/>
      <c r="CLW3" s="455"/>
      <c r="CLX3" s="455"/>
      <c r="CLY3" s="455"/>
      <c r="CLZ3" s="455"/>
      <c r="CMA3" s="455"/>
      <c r="CMB3" s="455"/>
      <c r="CMC3" s="455"/>
      <c r="CMD3" s="455"/>
      <c r="CME3" s="455"/>
      <c r="CMF3" s="455"/>
      <c r="CMG3" s="455"/>
      <c r="CMH3" s="455"/>
      <c r="CMI3" s="455"/>
      <c r="CMJ3" s="455"/>
      <c r="CMK3" s="455"/>
      <c r="CML3" s="455"/>
      <c r="CMM3" s="455"/>
      <c r="CMN3" s="455"/>
      <c r="CMO3" s="455"/>
      <c r="CMP3" s="455"/>
      <c r="CMQ3" s="455"/>
      <c r="CMR3" s="455"/>
      <c r="CMS3" s="455"/>
      <c r="CMT3" s="455"/>
      <c r="CMU3" s="455"/>
      <c r="CMV3" s="455"/>
      <c r="CMW3" s="455"/>
      <c r="CMX3" s="455"/>
      <c r="CMY3" s="455"/>
      <c r="CMZ3" s="455"/>
      <c r="CNA3" s="455"/>
      <c r="CNB3" s="455"/>
      <c r="CNC3" s="455"/>
      <c r="CND3" s="455"/>
      <c r="CNE3" s="455"/>
      <c r="CNF3" s="455"/>
      <c r="CNG3" s="455"/>
      <c r="CNH3" s="455"/>
      <c r="CNI3" s="455"/>
      <c r="CNJ3" s="455"/>
      <c r="CNK3" s="455"/>
      <c r="CNL3" s="455"/>
      <c r="CNM3" s="455"/>
      <c r="CNN3" s="455"/>
      <c r="CNO3" s="455"/>
      <c r="CNP3" s="455"/>
      <c r="CNQ3" s="455"/>
      <c r="CNR3" s="455"/>
      <c r="CNS3" s="455"/>
      <c r="CNT3" s="455"/>
      <c r="CNU3" s="455"/>
      <c r="CNV3" s="455"/>
      <c r="CNW3" s="455"/>
      <c r="CNX3" s="455"/>
      <c r="CNY3" s="455"/>
      <c r="CNZ3" s="455"/>
      <c r="COA3" s="455"/>
      <c r="COB3" s="455"/>
      <c r="COC3" s="455"/>
      <c r="COD3" s="455"/>
      <c r="COE3" s="455"/>
      <c r="COF3" s="455"/>
      <c r="COG3" s="455"/>
      <c r="COH3" s="455"/>
      <c r="COI3" s="455"/>
      <c r="COJ3" s="455"/>
      <c r="COK3" s="455"/>
      <c r="COL3" s="455"/>
      <c r="COM3" s="455"/>
      <c r="CON3" s="455"/>
      <c r="COO3" s="455"/>
      <c r="COP3" s="455"/>
      <c r="COQ3" s="455"/>
      <c r="COR3" s="455"/>
      <c r="COS3" s="455"/>
      <c r="COT3" s="455"/>
      <c r="COU3" s="455"/>
      <c r="COV3" s="455"/>
      <c r="COW3" s="455"/>
      <c r="COX3" s="455"/>
      <c r="COY3" s="455"/>
      <c r="COZ3" s="455"/>
      <c r="CPA3" s="455"/>
      <c r="CPB3" s="455"/>
      <c r="CPC3" s="455"/>
      <c r="CPD3" s="455"/>
      <c r="CPE3" s="455"/>
      <c r="CPF3" s="455"/>
      <c r="CPG3" s="455"/>
      <c r="CPH3" s="455"/>
      <c r="CPI3" s="455"/>
      <c r="CPJ3" s="455"/>
      <c r="CPK3" s="455"/>
      <c r="CPL3" s="455"/>
      <c r="CPM3" s="455"/>
      <c r="CPN3" s="455"/>
      <c r="CPO3" s="455"/>
      <c r="CPP3" s="455"/>
      <c r="CPQ3" s="455"/>
      <c r="CPR3" s="455"/>
      <c r="CPS3" s="455"/>
      <c r="CPT3" s="455"/>
      <c r="CPU3" s="455"/>
      <c r="CPV3" s="455"/>
      <c r="CPW3" s="455"/>
      <c r="CPX3" s="455"/>
      <c r="CPY3" s="455"/>
      <c r="CPZ3" s="455"/>
      <c r="CQA3" s="455"/>
      <c r="CQB3" s="455"/>
      <c r="CQC3" s="455"/>
      <c r="CQD3" s="455"/>
      <c r="CQE3" s="455"/>
      <c r="CQF3" s="455"/>
      <c r="CQG3" s="455"/>
      <c r="CQH3" s="455"/>
      <c r="CQI3" s="455"/>
      <c r="CQJ3" s="455"/>
      <c r="CQK3" s="455"/>
      <c r="CQL3" s="455"/>
      <c r="CQM3" s="455"/>
      <c r="CQN3" s="455"/>
      <c r="CQO3" s="455"/>
      <c r="CQP3" s="455"/>
      <c r="CQQ3" s="455"/>
      <c r="CQR3" s="455"/>
      <c r="CQS3" s="455"/>
      <c r="CQT3" s="455"/>
      <c r="CQU3" s="455"/>
      <c r="CQV3" s="455"/>
      <c r="CQW3" s="455"/>
      <c r="CQX3" s="455"/>
      <c r="CQY3" s="455"/>
      <c r="CQZ3" s="455"/>
      <c r="CRA3" s="455"/>
      <c r="CRB3" s="455"/>
      <c r="CRC3" s="455"/>
      <c r="CRD3" s="455"/>
      <c r="CRE3" s="455"/>
      <c r="CRF3" s="455"/>
      <c r="CRG3" s="455"/>
      <c r="CRH3" s="455"/>
      <c r="CRI3" s="455"/>
      <c r="CRJ3" s="455"/>
      <c r="CRK3" s="455"/>
      <c r="CRL3" s="455"/>
      <c r="CRM3" s="455"/>
      <c r="CRN3" s="455"/>
      <c r="CRO3" s="455"/>
      <c r="CRP3" s="455"/>
      <c r="CRQ3" s="455"/>
      <c r="CRR3" s="455"/>
      <c r="CRS3" s="455"/>
      <c r="CRT3" s="455"/>
      <c r="CRU3" s="455"/>
      <c r="CRV3" s="455"/>
      <c r="CRW3" s="455"/>
      <c r="CRX3" s="455"/>
      <c r="CRY3" s="455"/>
      <c r="CRZ3" s="455"/>
      <c r="CSA3" s="455"/>
      <c r="CSB3" s="455"/>
      <c r="CSC3" s="455"/>
      <c r="CSD3" s="455"/>
      <c r="CSE3" s="455"/>
      <c r="CSF3" s="455"/>
      <c r="CSG3" s="455"/>
      <c r="CSH3" s="455"/>
      <c r="CSI3" s="455"/>
      <c r="CSJ3" s="455"/>
      <c r="CSK3" s="455"/>
      <c r="CSL3" s="455"/>
      <c r="CSM3" s="455"/>
      <c r="CSN3" s="455"/>
      <c r="CSO3" s="455"/>
      <c r="CSP3" s="455"/>
      <c r="CSQ3" s="455"/>
      <c r="CSR3" s="455"/>
      <c r="CSS3" s="455"/>
      <c r="CST3" s="455"/>
      <c r="CSU3" s="455"/>
      <c r="CSV3" s="455"/>
      <c r="CSW3" s="455"/>
      <c r="CSX3" s="455"/>
      <c r="CSY3" s="455"/>
      <c r="CSZ3" s="455"/>
      <c r="CTA3" s="455"/>
      <c r="CTB3" s="455"/>
      <c r="CTC3" s="455"/>
      <c r="CTD3" s="455"/>
      <c r="CTE3" s="455"/>
      <c r="CTF3" s="455"/>
      <c r="CTG3" s="455"/>
      <c r="CTH3" s="455"/>
      <c r="CTI3" s="455"/>
      <c r="CTJ3" s="455"/>
      <c r="CTK3" s="455"/>
      <c r="CTL3" s="455"/>
      <c r="CTM3" s="455"/>
      <c r="CTN3" s="455"/>
      <c r="CTO3" s="455"/>
      <c r="CTP3" s="455"/>
      <c r="CTQ3" s="455"/>
      <c r="CTR3" s="455"/>
      <c r="CTS3" s="455"/>
      <c r="CTT3" s="455"/>
      <c r="CTU3" s="455"/>
      <c r="CTV3" s="455"/>
      <c r="CTW3" s="455"/>
      <c r="CTX3" s="455"/>
      <c r="CTY3" s="455"/>
      <c r="CTZ3" s="455"/>
      <c r="CUA3" s="455"/>
      <c r="CUB3" s="455"/>
      <c r="CUC3" s="455"/>
      <c r="CUD3" s="455"/>
      <c r="CUE3" s="455"/>
      <c r="CUF3" s="455"/>
      <c r="CUG3" s="455"/>
      <c r="CUH3" s="455"/>
      <c r="CUI3" s="455"/>
      <c r="CUJ3" s="455"/>
      <c r="CUK3" s="455"/>
      <c r="CUL3" s="455"/>
      <c r="CUM3" s="455"/>
      <c r="CUN3" s="455"/>
      <c r="CUO3" s="455"/>
      <c r="CUP3" s="455"/>
      <c r="CUQ3" s="455"/>
      <c r="CUR3" s="455"/>
      <c r="CUS3" s="455"/>
      <c r="CUT3" s="455"/>
      <c r="CUU3" s="455"/>
      <c r="CUV3" s="455"/>
      <c r="CUW3" s="455"/>
      <c r="CUX3" s="455"/>
      <c r="CUY3" s="455"/>
      <c r="CUZ3" s="455"/>
      <c r="CVA3" s="455"/>
      <c r="CVB3" s="455"/>
      <c r="CVC3" s="455"/>
      <c r="CVD3" s="455"/>
      <c r="CVE3" s="455"/>
      <c r="CVF3" s="455"/>
      <c r="CVG3" s="455"/>
      <c r="CVH3" s="455"/>
      <c r="CVI3" s="455"/>
      <c r="CVJ3" s="455"/>
      <c r="CVK3" s="455"/>
      <c r="CVL3" s="455"/>
      <c r="CVM3" s="455"/>
      <c r="CVN3" s="455"/>
      <c r="CVO3" s="455"/>
      <c r="CVP3" s="455"/>
      <c r="CVQ3" s="455"/>
      <c r="CVR3" s="455"/>
      <c r="CVS3" s="455"/>
      <c r="CVT3" s="455"/>
      <c r="CVU3" s="455"/>
      <c r="CVV3" s="455"/>
      <c r="CVW3" s="455"/>
      <c r="CVX3" s="455"/>
      <c r="CVY3" s="455"/>
      <c r="CVZ3" s="455"/>
      <c r="CWA3" s="455"/>
      <c r="CWB3" s="455"/>
      <c r="CWC3" s="455"/>
      <c r="CWD3" s="455"/>
      <c r="CWE3" s="455"/>
      <c r="CWF3" s="455"/>
      <c r="CWG3" s="455"/>
      <c r="CWH3" s="455"/>
      <c r="CWI3" s="455"/>
      <c r="CWJ3" s="455"/>
      <c r="CWK3" s="455"/>
      <c r="CWL3" s="455"/>
      <c r="CWM3" s="455"/>
      <c r="CWN3" s="455"/>
      <c r="CWO3" s="455"/>
      <c r="CWP3" s="455"/>
      <c r="CWQ3" s="455"/>
      <c r="CWR3" s="455"/>
      <c r="CWS3" s="455"/>
      <c r="CWT3" s="455"/>
      <c r="CWU3" s="455"/>
      <c r="CWV3" s="455"/>
      <c r="CWW3" s="455"/>
      <c r="CWX3" s="455"/>
      <c r="CWY3" s="455"/>
      <c r="CWZ3" s="455"/>
      <c r="CXA3" s="455"/>
      <c r="CXB3" s="455"/>
      <c r="CXC3" s="455"/>
      <c r="CXD3" s="455"/>
      <c r="CXE3" s="455"/>
      <c r="CXF3" s="455"/>
      <c r="CXG3" s="455"/>
      <c r="CXH3" s="455"/>
      <c r="CXI3" s="455"/>
      <c r="CXJ3" s="455"/>
      <c r="CXK3" s="455"/>
      <c r="CXL3" s="455"/>
      <c r="CXM3" s="455"/>
      <c r="CXN3" s="455"/>
      <c r="CXO3" s="455"/>
      <c r="CXP3" s="455"/>
      <c r="CXQ3" s="455"/>
      <c r="CXR3" s="455"/>
      <c r="CXS3" s="455"/>
      <c r="CXT3" s="455"/>
      <c r="CXU3" s="455"/>
      <c r="CXV3" s="455"/>
      <c r="CXW3" s="455"/>
      <c r="CXX3" s="455"/>
      <c r="CXY3" s="455"/>
      <c r="CXZ3" s="455"/>
      <c r="CYA3" s="455"/>
      <c r="CYB3" s="455"/>
      <c r="CYC3" s="455"/>
      <c r="CYD3" s="455"/>
      <c r="CYE3" s="455"/>
      <c r="CYF3" s="455"/>
      <c r="CYG3" s="455"/>
      <c r="CYH3" s="455"/>
      <c r="CYI3" s="455"/>
      <c r="CYJ3" s="455"/>
      <c r="CYK3" s="455"/>
      <c r="CYL3" s="455"/>
      <c r="CYM3" s="455"/>
      <c r="CYN3" s="455"/>
      <c r="CYO3" s="455"/>
      <c r="CYP3" s="455"/>
      <c r="CYQ3" s="455"/>
      <c r="CYR3" s="455"/>
      <c r="CYS3" s="455"/>
      <c r="CYT3" s="455"/>
      <c r="CYU3" s="455"/>
      <c r="CYV3" s="455"/>
      <c r="CYW3" s="455"/>
      <c r="CYX3" s="455"/>
      <c r="CYY3" s="455"/>
      <c r="CYZ3" s="455"/>
      <c r="CZA3" s="455"/>
      <c r="CZB3" s="455"/>
      <c r="CZC3" s="455"/>
      <c r="CZD3" s="455"/>
      <c r="CZE3" s="455"/>
      <c r="CZF3" s="455"/>
      <c r="CZG3" s="455"/>
      <c r="CZH3" s="455"/>
      <c r="CZI3" s="455"/>
      <c r="CZJ3" s="455"/>
      <c r="CZK3" s="455"/>
      <c r="CZL3" s="455"/>
      <c r="CZM3" s="455"/>
      <c r="CZN3" s="455"/>
      <c r="CZO3" s="455"/>
      <c r="CZP3" s="455"/>
      <c r="CZQ3" s="455"/>
      <c r="CZR3" s="455"/>
      <c r="CZS3" s="455"/>
      <c r="CZT3" s="455"/>
      <c r="CZU3" s="455"/>
      <c r="CZV3" s="455"/>
      <c r="CZW3" s="455"/>
      <c r="CZX3" s="455"/>
      <c r="CZY3" s="455"/>
      <c r="CZZ3" s="455"/>
      <c r="DAA3" s="455"/>
      <c r="DAB3" s="455"/>
      <c r="DAC3" s="455"/>
      <c r="DAD3" s="455"/>
      <c r="DAE3" s="455"/>
      <c r="DAF3" s="455"/>
      <c r="DAG3" s="455"/>
      <c r="DAH3" s="455"/>
      <c r="DAI3" s="455"/>
      <c r="DAJ3" s="455"/>
      <c r="DAK3" s="455"/>
      <c r="DAL3" s="455"/>
      <c r="DAM3" s="455"/>
      <c r="DAN3" s="455"/>
      <c r="DAO3" s="455"/>
      <c r="DAP3" s="455"/>
      <c r="DAQ3" s="455"/>
      <c r="DAR3" s="455"/>
      <c r="DAS3" s="455"/>
      <c r="DAT3" s="455"/>
      <c r="DAU3" s="455"/>
      <c r="DAV3" s="455"/>
      <c r="DAW3" s="455"/>
      <c r="DAX3" s="455"/>
      <c r="DAY3" s="455"/>
      <c r="DAZ3" s="455"/>
      <c r="DBA3" s="455"/>
      <c r="DBB3" s="455"/>
      <c r="DBC3" s="455"/>
      <c r="DBD3" s="455"/>
      <c r="DBE3" s="455"/>
      <c r="DBF3" s="455"/>
      <c r="DBG3" s="455"/>
      <c r="DBH3" s="455"/>
      <c r="DBI3" s="455"/>
      <c r="DBJ3" s="455"/>
      <c r="DBK3" s="455"/>
      <c r="DBL3" s="455"/>
      <c r="DBM3" s="455"/>
      <c r="DBN3" s="455"/>
      <c r="DBO3" s="455"/>
      <c r="DBP3" s="455"/>
      <c r="DBQ3" s="455"/>
      <c r="DBR3" s="455"/>
      <c r="DBS3" s="455"/>
      <c r="DBT3" s="455"/>
      <c r="DBU3" s="455"/>
      <c r="DBV3" s="455"/>
      <c r="DBW3" s="455"/>
      <c r="DBX3" s="455"/>
      <c r="DBY3" s="455"/>
      <c r="DBZ3" s="455"/>
      <c r="DCA3" s="455"/>
      <c r="DCB3" s="455"/>
      <c r="DCC3" s="455"/>
      <c r="DCD3" s="455"/>
      <c r="DCE3" s="455"/>
      <c r="DCF3" s="455"/>
      <c r="DCG3" s="455"/>
      <c r="DCH3" s="455"/>
      <c r="DCI3" s="455"/>
      <c r="DCJ3" s="455"/>
      <c r="DCK3" s="455"/>
      <c r="DCL3" s="455"/>
      <c r="DCM3" s="455"/>
      <c r="DCN3" s="455"/>
      <c r="DCO3" s="455"/>
      <c r="DCP3" s="455"/>
      <c r="DCQ3" s="455"/>
      <c r="DCR3" s="455"/>
      <c r="DCS3" s="455"/>
      <c r="DCT3" s="455"/>
      <c r="DCU3" s="455"/>
      <c r="DCV3" s="455"/>
      <c r="DCW3" s="455"/>
      <c r="DCX3" s="455"/>
      <c r="DCY3" s="455"/>
      <c r="DCZ3" s="455"/>
      <c r="DDA3" s="455"/>
      <c r="DDB3" s="455"/>
      <c r="DDC3" s="455"/>
      <c r="DDD3" s="455"/>
      <c r="DDE3" s="455"/>
      <c r="DDF3" s="455"/>
      <c r="DDG3" s="455"/>
      <c r="DDH3" s="455"/>
      <c r="DDI3" s="455"/>
      <c r="DDJ3" s="455"/>
      <c r="DDK3" s="455"/>
      <c r="DDL3" s="455"/>
      <c r="DDM3" s="455"/>
      <c r="DDN3" s="455"/>
      <c r="DDO3" s="455"/>
      <c r="DDP3" s="455"/>
      <c r="DDQ3" s="455"/>
      <c r="DDR3" s="455"/>
      <c r="DDS3" s="455"/>
      <c r="DDT3" s="455"/>
      <c r="DDU3" s="455"/>
      <c r="DDV3" s="455"/>
      <c r="DDW3" s="455"/>
      <c r="DDX3" s="455"/>
      <c r="DDY3" s="455"/>
      <c r="DDZ3" s="455"/>
      <c r="DEA3" s="455"/>
      <c r="DEB3" s="455"/>
      <c r="DEC3" s="455"/>
      <c r="DED3" s="455"/>
      <c r="DEE3" s="455"/>
      <c r="DEF3" s="455"/>
      <c r="DEG3" s="455"/>
      <c r="DEH3" s="455"/>
      <c r="DEI3" s="455"/>
      <c r="DEJ3" s="455"/>
      <c r="DEK3" s="455"/>
      <c r="DEL3" s="455"/>
      <c r="DEM3" s="455"/>
      <c r="DEN3" s="455"/>
      <c r="DEO3" s="455"/>
      <c r="DEP3" s="455"/>
      <c r="DEQ3" s="455"/>
      <c r="DER3" s="455"/>
      <c r="DES3" s="455"/>
      <c r="DET3" s="455"/>
      <c r="DEU3" s="455"/>
      <c r="DEV3" s="455"/>
      <c r="DEW3" s="455"/>
      <c r="DEX3" s="455"/>
      <c r="DEY3" s="455"/>
      <c r="DEZ3" s="455"/>
      <c r="DFA3" s="455"/>
      <c r="DFB3" s="455"/>
      <c r="DFC3" s="455"/>
      <c r="DFD3" s="455"/>
      <c r="DFE3" s="455"/>
      <c r="DFF3" s="455"/>
      <c r="DFG3" s="455"/>
      <c r="DFH3" s="455"/>
      <c r="DFI3" s="455"/>
      <c r="DFJ3" s="455"/>
      <c r="DFK3" s="455"/>
      <c r="DFL3" s="455"/>
      <c r="DFM3" s="455"/>
      <c r="DFN3" s="455"/>
      <c r="DFO3" s="455"/>
      <c r="DFP3" s="455"/>
      <c r="DFQ3" s="455"/>
      <c r="DFR3" s="455"/>
      <c r="DFS3" s="455"/>
      <c r="DFT3" s="455"/>
      <c r="DFU3" s="455"/>
      <c r="DFV3" s="455"/>
      <c r="DFW3" s="455"/>
      <c r="DFX3" s="455"/>
      <c r="DFY3" s="455"/>
      <c r="DFZ3" s="455"/>
      <c r="DGA3" s="455"/>
      <c r="DGB3" s="455"/>
      <c r="DGC3" s="455"/>
      <c r="DGD3" s="455"/>
      <c r="DGE3" s="455"/>
      <c r="DGF3" s="455"/>
      <c r="DGG3" s="455"/>
      <c r="DGH3" s="455"/>
      <c r="DGI3" s="455"/>
      <c r="DGJ3" s="455"/>
      <c r="DGK3" s="455"/>
      <c r="DGL3" s="455"/>
      <c r="DGM3" s="455"/>
      <c r="DGN3" s="455"/>
      <c r="DGO3" s="455"/>
      <c r="DGP3" s="455"/>
      <c r="DGQ3" s="455"/>
      <c r="DGR3" s="455"/>
      <c r="DGS3" s="455"/>
      <c r="DGT3" s="455"/>
      <c r="DGU3" s="455"/>
      <c r="DGV3" s="455"/>
      <c r="DGW3" s="455"/>
      <c r="DGX3" s="455"/>
      <c r="DGY3" s="455"/>
      <c r="DGZ3" s="455"/>
      <c r="DHA3" s="455"/>
      <c r="DHB3" s="455"/>
      <c r="DHC3" s="455"/>
      <c r="DHD3" s="455"/>
      <c r="DHE3" s="455"/>
      <c r="DHF3" s="455"/>
      <c r="DHG3" s="455"/>
      <c r="DHH3" s="455"/>
      <c r="DHI3" s="455"/>
      <c r="DHJ3" s="455"/>
      <c r="DHK3" s="455"/>
      <c r="DHL3" s="455"/>
      <c r="DHM3" s="455"/>
      <c r="DHN3" s="455"/>
      <c r="DHO3" s="455"/>
      <c r="DHP3" s="455"/>
      <c r="DHQ3" s="455"/>
      <c r="DHR3" s="455"/>
      <c r="DHS3" s="455"/>
      <c r="DHT3" s="455"/>
      <c r="DHU3" s="455"/>
      <c r="DHV3" s="455"/>
      <c r="DHW3" s="455"/>
      <c r="DHX3" s="455"/>
      <c r="DHY3" s="455"/>
      <c r="DHZ3" s="455"/>
      <c r="DIA3" s="455"/>
      <c r="DIB3" s="455"/>
      <c r="DIC3" s="455"/>
      <c r="DID3" s="455"/>
      <c r="DIE3" s="455"/>
      <c r="DIF3" s="455"/>
      <c r="DIG3" s="455"/>
      <c r="DIH3" s="455"/>
      <c r="DII3" s="455"/>
      <c r="DIJ3" s="455"/>
      <c r="DIK3" s="455"/>
      <c r="DIL3" s="455"/>
      <c r="DIM3" s="455"/>
      <c r="DIN3" s="455"/>
      <c r="DIO3" s="455"/>
      <c r="DIP3" s="455"/>
      <c r="DIQ3" s="455"/>
      <c r="DIR3" s="455"/>
      <c r="DIS3" s="455"/>
      <c r="DIT3" s="455"/>
      <c r="DIU3" s="455"/>
      <c r="DIV3" s="455"/>
      <c r="DIW3" s="455"/>
      <c r="DIX3" s="455"/>
      <c r="DIY3" s="455"/>
      <c r="DIZ3" s="455"/>
      <c r="DJA3" s="455"/>
      <c r="DJB3" s="455"/>
      <c r="DJC3" s="455"/>
      <c r="DJD3" s="455"/>
      <c r="DJE3" s="455"/>
      <c r="DJF3" s="455"/>
      <c r="DJG3" s="455"/>
      <c r="DJH3" s="455"/>
      <c r="DJI3" s="455"/>
      <c r="DJJ3" s="455"/>
      <c r="DJK3" s="455"/>
      <c r="DJL3" s="455"/>
      <c r="DJM3" s="455"/>
      <c r="DJN3" s="455"/>
      <c r="DJO3" s="455"/>
      <c r="DJP3" s="455"/>
      <c r="DJQ3" s="455"/>
      <c r="DJR3" s="455"/>
      <c r="DJS3" s="455"/>
      <c r="DJT3" s="455"/>
      <c r="DJU3" s="455"/>
      <c r="DJV3" s="455"/>
      <c r="DJW3" s="455"/>
      <c r="DJX3" s="455"/>
      <c r="DJY3" s="455"/>
      <c r="DJZ3" s="455"/>
      <c r="DKA3" s="455"/>
      <c r="DKB3" s="455"/>
      <c r="DKC3" s="455"/>
      <c r="DKD3" s="455"/>
      <c r="DKE3" s="455"/>
      <c r="DKF3" s="455"/>
      <c r="DKG3" s="455"/>
      <c r="DKH3" s="455"/>
      <c r="DKI3" s="455"/>
      <c r="DKJ3" s="455"/>
      <c r="DKK3" s="455"/>
      <c r="DKL3" s="455"/>
      <c r="DKM3" s="455"/>
      <c r="DKN3" s="455"/>
      <c r="DKO3" s="455"/>
      <c r="DKP3" s="455"/>
      <c r="DKQ3" s="455"/>
      <c r="DKR3" s="455"/>
      <c r="DKS3" s="455"/>
      <c r="DKT3" s="455"/>
      <c r="DKU3" s="455"/>
      <c r="DKV3" s="455"/>
      <c r="DKW3" s="455"/>
      <c r="DKX3" s="455"/>
      <c r="DKY3" s="455"/>
      <c r="DKZ3" s="455"/>
      <c r="DLA3" s="455"/>
      <c r="DLB3" s="455"/>
      <c r="DLC3" s="455"/>
      <c r="DLD3" s="455"/>
      <c r="DLE3" s="455"/>
      <c r="DLF3" s="455"/>
      <c r="DLG3" s="455"/>
      <c r="DLH3" s="455"/>
      <c r="DLI3" s="455"/>
      <c r="DLJ3" s="455"/>
      <c r="DLK3" s="455"/>
      <c r="DLL3" s="455"/>
      <c r="DLM3" s="455"/>
      <c r="DLN3" s="455"/>
      <c r="DLO3" s="455"/>
      <c r="DLP3" s="455"/>
      <c r="DLQ3" s="455"/>
      <c r="DLR3" s="455"/>
      <c r="DLS3" s="455"/>
      <c r="DLT3" s="455"/>
      <c r="DLU3" s="455"/>
      <c r="DLV3" s="455"/>
      <c r="DLW3" s="455"/>
      <c r="DLX3" s="455"/>
      <c r="DLY3" s="455"/>
      <c r="DLZ3" s="455"/>
      <c r="DMA3" s="455"/>
      <c r="DMB3" s="455"/>
      <c r="DMC3" s="455"/>
      <c r="DMD3" s="455"/>
      <c r="DME3" s="455"/>
      <c r="DMF3" s="455"/>
      <c r="DMG3" s="455"/>
      <c r="DMH3" s="455"/>
      <c r="DMI3" s="455"/>
      <c r="DMJ3" s="455"/>
      <c r="DMK3" s="455"/>
      <c r="DML3" s="455"/>
      <c r="DMM3" s="455"/>
      <c r="DMN3" s="455"/>
      <c r="DMO3" s="455"/>
      <c r="DMP3" s="455"/>
      <c r="DMQ3" s="455"/>
      <c r="DMR3" s="455"/>
      <c r="DMS3" s="455"/>
      <c r="DMT3" s="455"/>
      <c r="DMU3" s="455"/>
      <c r="DMV3" s="455"/>
      <c r="DMW3" s="455"/>
      <c r="DMX3" s="455"/>
      <c r="DMY3" s="455"/>
      <c r="DMZ3" s="455"/>
      <c r="DNA3" s="455"/>
      <c r="DNB3" s="455"/>
      <c r="DNC3" s="455"/>
      <c r="DNE3" s="455"/>
      <c r="DNF3" s="455"/>
      <c r="DNG3" s="455"/>
      <c r="DNH3" s="455"/>
      <c r="DNI3" s="455"/>
      <c r="DNJ3" s="455"/>
      <c r="DNK3" s="455"/>
      <c r="DNL3" s="455"/>
      <c r="DNM3" s="455"/>
      <c r="DNN3" s="455"/>
      <c r="DNO3" s="455"/>
      <c r="DNP3" s="455"/>
      <c r="DNQ3" s="455"/>
      <c r="DNR3" s="455"/>
      <c r="DNS3" s="455"/>
      <c r="DNT3" s="455"/>
      <c r="DNU3" s="455"/>
      <c r="DNV3" s="455"/>
      <c r="DNW3" s="455"/>
      <c r="DNX3" s="455"/>
      <c r="DNY3" s="455"/>
      <c r="DNZ3" s="455"/>
      <c r="DOA3" s="455"/>
      <c r="DOB3" s="455"/>
      <c r="DOC3" s="455"/>
      <c r="DOD3" s="455"/>
      <c r="DOE3" s="455"/>
      <c r="DOF3" s="455"/>
      <c r="DOG3" s="455"/>
      <c r="DOH3" s="455"/>
      <c r="DOI3" s="455"/>
      <c r="DOJ3" s="455"/>
      <c r="DOK3" s="455"/>
      <c r="DOL3" s="455"/>
      <c r="DOM3" s="455"/>
      <c r="DON3" s="455"/>
      <c r="DOO3" s="455"/>
      <c r="DOP3" s="455"/>
      <c r="DOQ3" s="455"/>
      <c r="DOR3" s="455"/>
      <c r="DOS3" s="455"/>
      <c r="DOT3" s="455"/>
      <c r="DOU3" s="455"/>
      <c r="DOV3" s="455"/>
      <c r="DOW3" s="455"/>
      <c r="DOX3" s="455"/>
      <c r="DOY3" s="455"/>
      <c r="DOZ3" s="455"/>
      <c r="DPA3" s="455"/>
      <c r="DPB3" s="455"/>
      <c r="DPC3" s="455"/>
      <c r="DPD3" s="455"/>
      <c r="DPE3" s="455"/>
      <c r="DPF3" s="455"/>
      <c r="DPG3" s="455"/>
      <c r="DPH3" s="455"/>
      <c r="DPI3" s="455"/>
      <c r="DPJ3" s="455"/>
      <c r="DPK3" s="455"/>
      <c r="DPL3" s="455"/>
      <c r="DPM3" s="455"/>
      <c r="DPN3" s="455"/>
      <c r="DPO3" s="455"/>
      <c r="DPP3" s="455"/>
      <c r="DPQ3" s="455"/>
      <c r="DPR3" s="455"/>
      <c r="DPS3" s="455"/>
      <c r="DPT3" s="455"/>
      <c r="DPU3" s="455"/>
      <c r="DPV3" s="455"/>
      <c r="DPW3" s="455"/>
      <c r="DPX3" s="455"/>
      <c r="DPY3" s="455"/>
      <c r="DPZ3" s="455"/>
      <c r="DQA3" s="455"/>
      <c r="DQB3" s="455"/>
      <c r="DQC3" s="455"/>
      <c r="DQD3" s="455"/>
      <c r="DQE3" s="455"/>
      <c r="DQF3" s="455"/>
      <c r="DQG3" s="455"/>
      <c r="DQH3" s="455"/>
      <c r="DQI3" s="455"/>
      <c r="DQJ3" s="455"/>
      <c r="DQK3" s="455"/>
      <c r="DQL3" s="455"/>
      <c r="DQM3" s="455"/>
      <c r="DQN3" s="455"/>
      <c r="DQO3" s="455"/>
      <c r="DQP3" s="455"/>
      <c r="DQQ3" s="455"/>
      <c r="DQR3" s="455"/>
      <c r="DQS3" s="455"/>
      <c r="DQT3" s="455"/>
      <c r="DQU3" s="455"/>
      <c r="DQV3" s="455"/>
      <c r="DQW3" s="455"/>
      <c r="DQX3" s="455"/>
      <c r="DQY3" s="455"/>
      <c r="DQZ3" s="455"/>
      <c r="DRA3" s="455"/>
      <c r="DRB3" s="455"/>
      <c r="DRC3" s="455"/>
      <c r="DRD3" s="455"/>
      <c r="DRE3" s="455"/>
      <c r="DRF3" s="455"/>
      <c r="DRG3" s="455"/>
      <c r="DRH3" s="455"/>
      <c r="DRI3" s="455"/>
      <c r="DRJ3" s="455"/>
      <c r="DRK3" s="455"/>
      <c r="DRL3" s="455"/>
      <c r="DRM3" s="455"/>
      <c r="DRN3" s="455"/>
      <c r="DRO3" s="455"/>
      <c r="DRP3" s="455"/>
      <c r="DRQ3" s="455"/>
      <c r="DRR3" s="455"/>
      <c r="DRS3" s="455"/>
      <c r="DRT3" s="455"/>
      <c r="DRU3" s="455"/>
      <c r="DRV3" s="455"/>
      <c r="DRW3" s="455"/>
      <c r="DRX3" s="455"/>
      <c r="DRY3" s="455"/>
      <c r="DRZ3" s="455"/>
      <c r="DSA3" s="455"/>
      <c r="DSB3" s="455"/>
      <c r="DSC3" s="455"/>
      <c r="DSD3" s="455"/>
      <c r="DSE3" s="455"/>
      <c r="DSF3" s="455"/>
      <c r="DSG3" s="455"/>
      <c r="DSH3" s="455"/>
      <c r="DSI3" s="455"/>
      <c r="DSJ3" s="455"/>
      <c r="DSK3" s="455"/>
      <c r="DSL3" s="455"/>
      <c r="DSM3" s="455"/>
      <c r="DSN3" s="455"/>
      <c r="DSO3" s="455"/>
      <c r="DSP3" s="455"/>
      <c r="DSQ3" s="455"/>
      <c r="DSR3" s="455"/>
      <c r="DSS3" s="455"/>
      <c r="DST3" s="455"/>
      <c r="DSU3" s="455"/>
      <c r="DSV3" s="455"/>
      <c r="DSW3" s="455"/>
      <c r="DSX3" s="455"/>
      <c r="DSY3" s="455"/>
      <c r="DSZ3" s="455"/>
      <c r="DTA3" s="455"/>
      <c r="DTB3" s="455"/>
      <c r="DTC3" s="455"/>
      <c r="DTD3" s="455"/>
      <c r="DTE3" s="455"/>
      <c r="DTF3" s="455"/>
      <c r="DTG3" s="455"/>
      <c r="DTH3" s="455"/>
      <c r="DTI3" s="455"/>
      <c r="DTJ3" s="455"/>
      <c r="DTK3" s="455"/>
      <c r="DTL3" s="455"/>
      <c r="DTM3" s="455"/>
      <c r="DTN3" s="455"/>
      <c r="DTO3" s="455"/>
      <c r="DTP3" s="455"/>
      <c r="DTQ3" s="455"/>
      <c r="DTR3" s="455"/>
      <c r="DTS3" s="455"/>
      <c r="DTT3" s="455"/>
      <c r="DTU3" s="455"/>
      <c r="DTV3" s="455"/>
      <c r="DTW3" s="455"/>
      <c r="DTX3" s="455"/>
      <c r="DTY3" s="455"/>
      <c r="DTZ3" s="455"/>
      <c r="DUA3" s="455"/>
      <c r="DUB3" s="455"/>
      <c r="DUC3" s="455"/>
      <c r="DUD3" s="455"/>
      <c r="DUE3" s="455"/>
      <c r="DUF3" s="455"/>
      <c r="DUG3" s="455"/>
      <c r="DUH3" s="455"/>
      <c r="DUI3" s="455"/>
      <c r="DUJ3" s="455"/>
      <c r="DUK3" s="455"/>
      <c r="DUL3" s="455"/>
      <c r="DUM3" s="455"/>
      <c r="DUN3" s="455"/>
      <c r="DUO3" s="455"/>
      <c r="DUP3" s="455"/>
      <c r="DUQ3" s="455"/>
      <c r="DUR3" s="455"/>
      <c r="DUS3" s="455"/>
      <c r="DUT3" s="455"/>
      <c r="DUU3" s="455"/>
      <c r="DUV3" s="455"/>
      <c r="DUW3" s="455"/>
      <c r="DUX3" s="455"/>
      <c r="DUY3" s="455"/>
      <c r="DUZ3" s="455"/>
      <c r="DVA3" s="455"/>
      <c r="DVB3" s="455"/>
      <c r="DVC3" s="455"/>
      <c r="DVD3" s="455"/>
      <c r="DVE3" s="455"/>
      <c r="DVF3" s="455"/>
      <c r="DVG3" s="455"/>
      <c r="DVH3" s="455"/>
      <c r="DVI3" s="455"/>
      <c r="DVJ3" s="455"/>
      <c r="DVK3" s="455"/>
      <c r="DVL3" s="455"/>
      <c r="DVM3" s="455"/>
      <c r="DVN3" s="455"/>
      <c r="DVO3" s="455"/>
      <c r="DVP3" s="455"/>
      <c r="DVQ3" s="455"/>
      <c r="DVR3" s="455"/>
      <c r="DVS3" s="455"/>
      <c r="DVT3" s="455"/>
      <c r="DVU3" s="455"/>
      <c r="DVV3" s="455"/>
      <c r="DVW3" s="455"/>
      <c r="DVX3" s="455"/>
      <c r="DVY3" s="455"/>
      <c r="DVZ3" s="455"/>
      <c r="DWA3" s="455"/>
      <c r="DWB3" s="455"/>
      <c r="DWC3" s="455"/>
      <c r="DWD3" s="455"/>
      <c r="DWE3" s="455"/>
      <c r="DWF3" s="455"/>
      <c r="DWG3" s="455"/>
      <c r="DWH3" s="455"/>
      <c r="DWI3" s="455"/>
      <c r="DWJ3" s="455"/>
      <c r="DWK3" s="455"/>
      <c r="DWL3" s="455"/>
      <c r="DWM3" s="455"/>
      <c r="DWN3" s="455"/>
      <c r="DWO3" s="455"/>
      <c r="DWP3" s="455"/>
      <c r="DWQ3" s="455"/>
      <c r="DWR3" s="455"/>
      <c r="DWS3" s="455"/>
      <c r="DWT3" s="455"/>
      <c r="DWU3" s="455"/>
      <c r="DWV3" s="455"/>
      <c r="DWW3" s="455"/>
      <c r="DWX3" s="455"/>
      <c r="DWY3" s="455"/>
      <c r="DWZ3" s="455"/>
      <c r="DXA3" s="455"/>
      <c r="DXB3" s="455"/>
      <c r="DXC3" s="455"/>
      <c r="DXD3" s="455"/>
      <c r="DXE3" s="455"/>
      <c r="DXF3" s="455"/>
      <c r="DXG3" s="455"/>
      <c r="DXH3" s="455"/>
      <c r="DXI3" s="455"/>
      <c r="DXJ3" s="455"/>
      <c r="DXK3" s="455"/>
      <c r="DXL3" s="455"/>
      <c r="DXM3" s="455"/>
      <c r="DXN3" s="455"/>
      <c r="DXO3" s="455"/>
      <c r="DXP3" s="455"/>
      <c r="DXQ3" s="455"/>
      <c r="DXR3" s="455"/>
      <c r="DXS3" s="455"/>
      <c r="DXT3" s="455"/>
      <c r="DXU3" s="455"/>
      <c r="DXV3" s="455"/>
      <c r="DXW3" s="455"/>
      <c r="DXX3" s="455"/>
      <c r="DXY3" s="455"/>
      <c r="DXZ3" s="455"/>
      <c r="DYA3" s="455"/>
      <c r="DYB3" s="455"/>
      <c r="DYC3" s="455"/>
      <c r="DYD3" s="455"/>
      <c r="DYE3" s="455"/>
      <c r="DYF3" s="455"/>
      <c r="DYG3" s="455"/>
      <c r="DYH3" s="455"/>
      <c r="DYI3" s="455"/>
      <c r="DYJ3" s="455"/>
      <c r="DYK3" s="455"/>
      <c r="DYL3" s="455"/>
      <c r="DYM3" s="455"/>
      <c r="DYN3" s="455"/>
      <c r="DYO3" s="455"/>
      <c r="DYP3" s="455"/>
      <c r="DYQ3" s="455"/>
      <c r="DYR3" s="455"/>
      <c r="DYS3" s="455"/>
      <c r="DYT3" s="455"/>
      <c r="DYU3" s="455"/>
      <c r="DYV3" s="455"/>
      <c r="DYW3" s="455"/>
      <c r="DYX3" s="455"/>
      <c r="DYY3" s="455"/>
      <c r="DYZ3" s="455"/>
      <c r="DZA3" s="455"/>
      <c r="DZB3" s="455"/>
      <c r="DZC3" s="455"/>
      <c r="DZD3" s="455"/>
      <c r="DZE3" s="455"/>
      <c r="DZF3" s="455"/>
      <c r="DZG3" s="455"/>
      <c r="DZH3" s="455"/>
      <c r="DZI3" s="455"/>
      <c r="DZJ3" s="455"/>
      <c r="DZK3" s="455"/>
      <c r="DZL3" s="455"/>
      <c r="DZM3" s="455"/>
      <c r="DZN3" s="455"/>
      <c r="DZO3" s="455"/>
      <c r="DZP3" s="455"/>
      <c r="DZQ3" s="455"/>
      <c r="DZR3" s="455"/>
      <c r="DZS3" s="455"/>
      <c r="DZT3" s="455"/>
      <c r="DZU3" s="455"/>
      <c r="DZV3" s="455"/>
      <c r="DZW3" s="455"/>
      <c r="DZX3" s="455"/>
      <c r="DZY3" s="455"/>
      <c r="DZZ3" s="455"/>
      <c r="EAA3" s="455"/>
      <c r="EAB3" s="455"/>
      <c r="EAC3" s="455"/>
      <c r="EAD3" s="455"/>
      <c r="EAE3" s="455"/>
      <c r="EAF3" s="455"/>
      <c r="EAG3" s="455"/>
      <c r="EAH3" s="455"/>
      <c r="EAI3" s="455"/>
      <c r="EAJ3" s="455"/>
      <c r="EAK3" s="455"/>
      <c r="EAL3" s="455"/>
      <c r="EAM3" s="455"/>
      <c r="EAN3" s="455"/>
      <c r="EAO3" s="455"/>
      <c r="EAP3" s="455"/>
      <c r="EAQ3" s="455"/>
      <c r="EAR3" s="455"/>
      <c r="EAS3" s="455"/>
      <c r="EAT3" s="455"/>
      <c r="EAU3" s="455"/>
      <c r="EAV3" s="455"/>
      <c r="EAW3" s="455"/>
      <c r="EAX3" s="455"/>
      <c r="EAY3" s="455"/>
      <c r="EAZ3" s="455"/>
      <c r="EBA3" s="455"/>
      <c r="EBB3" s="455"/>
      <c r="EBC3" s="455"/>
      <c r="EBD3" s="455"/>
      <c r="EBE3" s="455"/>
      <c r="EBF3" s="455"/>
      <c r="EBG3" s="455"/>
      <c r="EBH3" s="455"/>
      <c r="EBI3" s="455"/>
      <c r="EBJ3" s="455"/>
      <c r="EBK3" s="455"/>
      <c r="EBL3" s="455"/>
      <c r="EBM3" s="455"/>
      <c r="EBN3" s="455"/>
      <c r="EBO3" s="455"/>
      <c r="EBP3" s="455"/>
      <c r="EBQ3" s="455"/>
      <c r="EBR3" s="455"/>
      <c r="EBS3" s="455"/>
      <c r="EBT3" s="455"/>
      <c r="EBU3" s="455"/>
      <c r="EBV3" s="455"/>
      <c r="EBW3" s="455"/>
      <c r="EBX3" s="455"/>
      <c r="EBY3" s="455"/>
      <c r="EBZ3" s="455"/>
      <c r="ECA3" s="455"/>
      <c r="ECB3" s="455"/>
      <c r="ECC3" s="455"/>
      <c r="ECD3" s="455"/>
      <c r="ECE3" s="455"/>
      <c r="ECF3" s="455"/>
      <c r="ECG3" s="455"/>
      <c r="ECH3" s="455"/>
      <c r="ECI3" s="455"/>
      <c r="ECJ3" s="455"/>
      <c r="ECK3" s="455"/>
      <c r="ECL3" s="455"/>
      <c r="ECM3" s="455"/>
      <c r="ECN3" s="455"/>
      <c r="ECO3" s="455"/>
      <c r="ECP3" s="455"/>
      <c r="ECQ3" s="455"/>
      <c r="ECR3" s="455"/>
      <c r="ECS3" s="455"/>
      <c r="ECT3" s="455"/>
      <c r="ECU3" s="455"/>
      <c r="ECV3" s="455"/>
      <c r="ECW3" s="455"/>
      <c r="ECX3" s="455"/>
      <c r="ECY3" s="455"/>
      <c r="ECZ3" s="455"/>
      <c r="EDA3" s="455"/>
      <c r="EDB3" s="455"/>
      <c r="EDC3" s="455"/>
      <c r="EDD3" s="455"/>
      <c r="EDE3" s="455"/>
      <c r="EDF3" s="455"/>
      <c r="EDG3" s="455"/>
      <c r="EDH3" s="455"/>
      <c r="EDI3" s="455"/>
      <c r="EDJ3" s="455"/>
      <c r="EDK3" s="455"/>
      <c r="EDL3" s="455"/>
      <c r="EDM3" s="455"/>
      <c r="EDN3" s="455"/>
      <c r="EDO3" s="455"/>
      <c r="EDP3" s="455"/>
      <c r="EDQ3" s="455"/>
      <c r="EDR3" s="455"/>
      <c r="EDS3" s="455"/>
      <c r="EDT3" s="455"/>
      <c r="EDU3" s="455"/>
      <c r="EDV3" s="455"/>
      <c r="EDW3" s="455"/>
      <c r="EDX3" s="455"/>
      <c r="EDY3" s="455"/>
      <c r="EDZ3" s="455"/>
      <c r="EEA3" s="455"/>
      <c r="EEB3" s="455"/>
      <c r="EEC3" s="455"/>
      <c r="EED3" s="455"/>
      <c r="EEE3" s="455"/>
      <c r="EEF3" s="455"/>
      <c r="EEG3" s="455"/>
      <c r="EEH3" s="455"/>
      <c r="EEI3" s="455"/>
      <c r="EEJ3" s="455"/>
      <c r="EEK3" s="455"/>
      <c r="EEL3" s="455"/>
      <c r="EEM3" s="455"/>
      <c r="EEN3" s="455"/>
      <c r="EEO3" s="455"/>
      <c r="EEP3" s="455"/>
      <c r="EEQ3" s="455"/>
      <c r="EER3" s="455"/>
      <c r="EES3" s="455"/>
      <c r="EET3" s="455"/>
      <c r="EEU3" s="455"/>
      <c r="EEV3" s="455"/>
      <c r="EEW3" s="455"/>
      <c r="EEX3" s="455"/>
      <c r="EEY3" s="455"/>
      <c r="EEZ3" s="455"/>
      <c r="EFA3" s="455"/>
      <c r="EFB3" s="455"/>
      <c r="EFC3" s="455"/>
      <c r="EFD3" s="455"/>
      <c r="EFE3" s="455"/>
      <c r="EFF3" s="455"/>
      <c r="EFG3" s="455"/>
      <c r="EFH3" s="455"/>
      <c r="EFI3" s="455"/>
      <c r="EFJ3" s="455"/>
      <c r="EFK3" s="455"/>
      <c r="EFL3" s="455"/>
      <c r="EFM3" s="455"/>
      <c r="EFN3" s="455"/>
      <c r="EFO3" s="455"/>
      <c r="EFP3" s="455"/>
      <c r="EFQ3" s="455"/>
      <c r="EFR3" s="455"/>
      <c r="EFS3" s="455"/>
      <c r="EFT3" s="455"/>
      <c r="EFU3" s="455"/>
      <c r="EFV3" s="455"/>
      <c r="EFW3" s="455"/>
      <c r="EFX3" s="455"/>
      <c r="EFY3" s="455"/>
      <c r="EFZ3" s="455"/>
      <c r="EGA3" s="455"/>
      <c r="EGB3" s="455"/>
      <c r="EGC3" s="455"/>
      <c r="EGD3" s="455"/>
      <c r="EGE3" s="455"/>
      <c r="EGF3" s="455"/>
      <c r="EGG3" s="455"/>
      <c r="EGH3" s="455"/>
      <c r="EGI3" s="455"/>
      <c r="EGJ3" s="455"/>
      <c r="EGK3" s="455"/>
      <c r="EGL3" s="455"/>
      <c r="EGM3" s="455"/>
      <c r="EGN3" s="455"/>
      <c r="EGO3" s="455"/>
      <c r="EGP3" s="455"/>
      <c r="EGQ3" s="455"/>
      <c r="EGR3" s="455"/>
      <c r="EGS3" s="455"/>
      <c r="EGT3" s="455"/>
      <c r="EGU3" s="455"/>
      <c r="EGV3" s="455"/>
      <c r="EGW3" s="455"/>
      <c r="EGX3" s="455"/>
      <c r="EGY3" s="455"/>
      <c r="EGZ3" s="455"/>
      <c r="EHA3" s="455"/>
      <c r="EHB3" s="455"/>
      <c r="EHC3" s="455"/>
      <c r="EHD3" s="455"/>
      <c r="EHE3" s="455"/>
      <c r="EHF3" s="455"/>
      <c r="EHG3" s="455"/>
      <c r="EHH3" s="455"/>
      <c r="EHI3" s="455"/>
      <c r="EHJ3" s="455"/>
      <c r="EHK3" s="455"/>
      <c r="EHL3" s="455"/>
      <c r="EHM3" s="455"/>
      <c r="EHN3" s="455"/>
      <c r="EHO3" s="455"/>
      <c r="EHP3" s="455"/>
      <c r="EHQ3" s="455"/>
      <c r="EHR3" s="455"/>
      <c r="EHS3" s="455"/>
      <c r="EHT3" s="455"/>
      <c r="EHU3" s="455"/>
      <c r="EHV3" s="455"/>
      <c r="EHW3" s="455"/>
      <c r="EHX3" s="455"/>
      <c r="EHY3" s="455"/>
      <c r="EHZ3" s="455"/>
      <c r="EIA3" s="455"/>
      <c r="EIB3" s="455"/>
      <c r="EIC3" s="455"/>
      <c r="EID3" s="455"/>
      <c r="EIE3" s="455"/>
      <c r="EIF3" s="455"/>
      <c r="EIG3" s="455"/>
      <c r="EIH3" s="455"/>
      <c r="EII3" s="455"/>
      <c r="EIJ3" s="455"/>
      <c r="EIK3" s="455"/>
      <c r="EIL3" s="455"/>
      <c r="EIM3" s="455"/>
      <c r="EIN3" s="455"/>
      <c r="EIO3" s="455"/>
      <c r="EIP3" s="455"/>
      <c r="EIQ3" s="455"/>
      <c r="EIR3" s="455"/>
      <c r="EIS3" s="455"/>
      <c r="EIT3" s="455"/>
      <c r="EIU3" s="455"/>
      <c r="EIV3" s="455"/>
      <c r="EIW3" s="455"/>
      <c r="EIX3" s="455"/>
      <c r="EIY3" s="455"/>
      <c r="EIZ3" s="455"/>
      <c r="EJA3" s="455"/>
      <c r="EJB3" s="455"/>
      <c r="EJC3" s="455"/>
      <c r="EJD3" s="455"/>
      <c r="EJE3" s="455"/>
      <c r="EJF3" s="455"/>
      <c r="EJG3" s="455"/>
      <c r="EJH3" s="455"/>
      <c r="EJI3" s="455"/>
      <c r="EJJ3" s="455"/>
      <c r="EJK3" s="455"/>
      <c r="EJL3" s="455"/>
      <c r="EJM3" s="455"/>
      <c r="EJN3" s="455"/>
      <c r="EJO3" s="455"/>
      <c r="EJP3" s="455"/>
      <c r="EJQ3" s="455"/>
      <c r="EJR3" s="455"/>
      <c r="EJS3" s="455"/>
      <c r="EJT3" s="455"/>
      <c r="EJU3" s="455"/>
      <c r="EJV3" s="455"/>
      <c r="EJW3" s="455"/>
      <c r="EJX3" s="455"/>
      <c r="EJY3" s="455"/>
      <c r="EJZ3" s="455"/>
      <c r="EKA3" s="455"/>
      <c r="EKB3" s="455"/>
      <c r="EKC3" s="455"/>
      <c r="EKD3" s="455"/>
      <c r="EKE3" s="455"/>
      <c r="EKF3" s="455"/>
      <c r="EKG3" s="455"/>
      <c r="EKH3" s="455"/>
      <c r="EKI3" s="455"/>
      <c r="EKJ3" s="455"/>
      <c r="EKK3" s="455"/>
      <c r="EKL3" s="455"/>
      <c r="EKM3" s="455"/>
      <c r="EKN3" s="455"/>
      <c r="EKO3" s="455"/>
      <c r="EKP3" s="455"/>
      <c r="EKQ3" s="455"/>
      <c r="EKR3" s="455"/>
      <c r="EKS3" s="455"/>
      <c r="EKT3" s="455"/>
      <c r="EKU3" s="455"/>
      <c r="EKV3" s="455"/>
      <c r="EKW3" s="455"/>
      <c r="EKX3" s="455"/>
      <c r="EKY3" s="455"/>
      <c r="EKZ3" s="455"/>
      <c r="ELA3" s="455"/>
      <c r="ELB3" s="455"/>
      <c r="ELC3" s="455"/>
      <c r="ELD3" s="455"/>
      <c r="ELE3" s="455"/>
      <c r="ELF3" s="455"/>
      <c r="ELG3" s="455"/>
      <c r="ELH3" s="455"/>
      <c r="ELI3" s="455"/>
      <c r="ELJ3" s="455"/>
      <c r="ELK3" s="455"/>
      <c r="ELL3" s="455"/>
      <c r="ELM3" s="455"/>
      <c r="ELN3" s="455"/>
      <c r="ELO3" s="455"/>
      <c r="ELP3" s="455"/>
      <c r="ELQ3" s="455"/>
      <c r="ELR3" s="455"/>
      <c r="ELS3" s="455"/>
      <c r="ELT3" s="455"/>
      <c r="ELU3" s="455"/>
      <c r="ELV3" s="455"/>
      <c r="ELW3" s="455"/>
      <c r="ELX3" s="455"/>
      <c r="ELY3" s="455"/>
      <c r="ELZ3" s="455"/>
      <c r="EMA3" s="455"/>
      <c r="EMB3" s="455"/>
      <c r="EMC3" s="455"/>
      <c r="EMD3" s="455"/>
      <c r="EME3" s="455"/>
      <c r="EMF3" s="455"/>
      <c r="EMG3" s="455"/>
      <c r="EMH3" s="455"/>
      <c r="EMI3" s="455"/>
      <c r="EMJ3" s="455"/>
      <c r="EMK3" s="455"/>
      <c r="EML3" s="455"/>
      <c r="EMM3" s="455"/>
      <c r="EMN3" s="455"/>
      <c r="EMO3" s="455"/>
      <c r="EMP3" s="455"/>
      <c r="EMQ3" s="455"/>
      <c r="EMR3" s="455"/>
      <c r="EMS3" s="455"/>
      <c r="EMT3" s="455"/>
      <c r="EMU3" s="455"/>
      <c r="EMV3" s="455"/>
      <c r="EMW3" s="455"/>
      <c r="EMX3" s="455"/>
      <c r="EMY3" s="455"/>
      <c r="EMZ3" s="455"/>
      <c r="ENA3" s="455"/>
      <c r="ENB3" s="455"/>
      <c r="ENC3" s="455"/>
      <c r="END3" s="455"/>
      <c r="ENE3" s="455"/>
      <c r="ENF3" s="455"/>
      <c r="ENG3" s="455"/>
      <c r="ENH3" s="455"/>
      <c r="ENI3" s="455"/>
      <c r="ENJ3" s="455"/>
      <c r="ENK3" s="455"/>
      <c r="ENL3" s="455"/>
      <c r="ENM3" s="455"/>
      <c r="ENN3" s="455"/>
      <c r="ENO3" s="455"/>
      <c r="ENP3" s="455"/>
      <c r="ENQ3" s="455"/>
      <c r="ENR3" s="455"/>
      <c r="ENS3" s="455"/>
      <c r="ENT3" s="455"/>
      <c r="ENU3" s="455"/>
      <c r="ENV3" s="455"/>
      <c r="ENW3" s="455"/>
      <c r="ENX3" s="455"/>
      <c r="ENY3" s="455"/>
      <c r="ENZ3" s="455"/>
      <c r="EOA3" s="455"/>
      <c r="EOB3" s="455"/>
      <c r="EOC3" s="455"/>
      <c r="EOD3" s="455"/>
      <c r="EOE3" s="455"/>
      <c r="EOF3" s="455"/>
      <c r="EOG3" s="455"/>
      <c r="EOH3" s="455"/>
      <c r="EOI3" s="455"/>
      <c r="EOJ3" s="455"/>
      <c r="EOK3" s="455"/>
      <c r="EOL3" s="455"/>
      <c r="EOM3" s="455"/>
      <c r="EON3" s="455"/>
      <c r="EOO3" s="455"/>
      <c r="EOP3" s="455"/>
      <c r="EOQ3" s="455"/>
      <c r="EOR3" s="455"/>
      <c r="EOS3" s="455"/>
      <c r="EOT3" s="455"/>
      <c r="EOU3" s="455"/>
      <c r="EOV3" s="455"/>
      <c r="EOW3" s="455"/>
      <c r="EOX3" s="455"/>
      <c r="EOY3" s="455"/>
      <c r="EOZ3" s="455"/>
      <c r="EPA3" s="455"/>
      <c r="EPB3" s="455"/>
      <c r="EPC3" s="455"/>
      <c r="EPD3" s="455"/>
      <c r="EPE3" s="455"/>
      <c r="EPF3" s="455"/>
      <c r="EPG3" s="455"/>
      <c r="EPH3" s="455"/>
      <c r="EPI3" s="455"/>
      <c r="EPJ3" s="455"/>
      <c r="EPK3" s="455"/>
      <c r="EPL3" s="455"/>
      <c r="EPM3" s="455"/>
      <c r="EPN3" s="455"/>
      <c r="EPO3" s="455"/>
      <c r="EPP3" s="455"/>
      <c r="EPQ3" s="455"/>
      <c r="EPR3" s="455"/>
      <c r="EPS3" s="455"/>
      <c r="EPT3" s="455"/>
      <c r="EPU3" s="455"/>
      <c r="EPV3" s="455"/>
      <c r="EPW3" s="455"/>
      <c r="EPX3" s="455"/>
      <c r="EPY3" s="455"/>
      <c r="EPZ3" s="455"/>
      <c r="EQA3" s="455"/>
      <c r="EQB3" s="455"/>
      <c r="EQC3" s="455"/>
      <c r="EQD3" s="455"/>
      <c r="EQE3" s="455"/>
      <c r="EQF3" s="455"/>
      <c r="EQG3" s="455"/>
      <c r="EQH3" s="455"/>
      <c r="EQI3" s="455"/>
      <c r="EQJ3" s="455"/>
      <c r="EQK3" s="455"/>
      <c r="EQL3" s="455"/>
      <c r="EQM3" s="455"/>
      <c r="EQN3" s="455"/>
      <c r="EQO3" s="455"/>
      <c r="EQP3" s="455"/>
      <c r="EQQ3" s="455"/>
      <c r="EQR3" s="455"/>
      <c r="EQS3" s="455"/>
      <c r="EQT3" s="455"/>
      <c r="EQU3" s="455"/>
      <c r="EQV3" s="455"/>
      <c r="EQW3" s="455"/>
      <c r="EQX3" s="455"/>
      <c r="EQY3" s="455"/>
      <c r="EQZ3" s="455"/>
      <c r="ERA3" s="455"/>
      <c r="ERB3" s="455"/>
      <c r="ERC3" s="455"/>
      <c r="ERD3" s="455"/>
      <c r="ERE3" s="455"/>
      <c r="ERF3" s="455"/>
      <c r="ERG3" s="455"/>
      <c r="ERH3" s="455"/>
      <c r="ERI3" s="455"/>
      <c r="ERJ3" s="455"/>
      <c r="ERK3" s="455"/>
      <c r="ERL3" s="455"/>
      <c r="ERM3" s="455"/>
      <c r="ERN3" s="455"/>
      <c r="ERO3" s="455"/>
      <c r="ERP3" s="455"/>
      <c r="ERQ3" s="455"/>
      <c r="ERR3" s="455"/>
      <c r="ERS3" s="455"/>
      <c r="ERT3" s="455"/>
      <c r="ERU3" s="455"/>
      <c r="ERV3" s="455"/>
      <c r="ERW3" s="455"/>
      <c r="ERX3" s="455"/>
      <c r="ERY3" s="455"/>
      <c r="ERZ3" s="455"/>
      <c r="ESA3" s="455"/>
      <c r="ESB3" s="455"/>
      <c r="ESC3" s="455"/>
      <c r="ESD3" s="455"/>
      <c r="ESE3" s="455"/>
      <c r="ESF3" s="455"/>
      <c r="ESG3" s="455"/>
      <c r="ESH3" s="455"/>
      <c r="ESI3" s="455"/>
      <c r="ESJ3" s="455"/>
      <c r="ESK3" s="455"/>
      <c r="ESL3" s="455"/>
      <c r="ESM3" s="455"/>
      <c r="ESN3" s="455"/>
      <c r="ESO3" s="455"/>
      <c r="ESP3" s="455"/>
      <c r="ESQ3" s="455"/>
      <c r="ESR3" s="455"/>
      <c r="ESS3" s="455"/>
      <c r="EST3" s="455"/>
      <c r="ESU3" s="455"/>
      <c r="ESV3" s="455"/>
      <c r="ESW3" s="455"/>
      <c r="ESX3" s="455"/>
      <c r="ESY3" s="455"/>
      <c r="ESZ3" s="455"/>
      <c r="ETA3" s="455"/>
      <c r="ETB3" s="455"/>
      <c r="ETC3" s="455"/>
      <c r="ETD3" s="455"/>
      <c r="ETE3" s="455"/>
      <c r="ETF3" s="455"/>
      <c r="ETG3" s="455"/>
      <c r="ETH3" s="455"/>
      <c r="ETI3" s="455"/>
      <c r="ETJ3" s="455"/>
      <c r="ETK3" s="455"/>
      <c r="ETL3" s="455"/>
      <c r="ETM3" s="455"/>
      <c r="ETN3" s="455"/>
      <c r="ETO3" s="455"/>
      <c r="ETP3" s="455"/>
      <c r="ETQ3" s="455"/>
      <c r="ETR3" s="455"/>
      <c r="ETS3" s="455"/>
      <c r="ETT3" s="455"/>
      <c r="ETU3" s="455"/>
      <c r="ETV3" s="455"/>
      <c r="ETW3" s="455"/>
      <c r="ETX3" s="455"/>
      <c r="ETY3" s="455"/>
      <c r="ETZ3" s="455"/>
      <c r="EUA3" s="455"/>
      <c r="EUB3" s="455"/>
      <c r="EUC3" s="455"/>
      <c r="EUD3" s="455"/>
      <c r="EUE3" s="455"/>
      <c r="EUF3" s="455"/>
      <c r="EUG3" s="455"/>
      <c r="EUH3" s="455"/>
      <c r="EUI3" s="455"/>
      <c r="EUJ3" s="455"/>
      <c r="EUK3" s="455"/>
      <c r="EUL3" s="455"/>
      <c r="EUM3" s="455"/>
      <c r="EUN3" s="455"/>
      <c r="EUO3" s="455"/>
      <c r="EUP3" s="455"/>
      <c r="EUQ3" s="455"/>
      <c r="EUR3" s="455"/>
      <c r="EUS3" s="455"/>
      <c r="EUT3" s="455"/>
      <c r="EUU3" s="455"/>
      <c r="EUV3" s="455"/>
      <c r="EUW3" s="455"/>
      <c r="EUX3" s="455"/>
      <c r="EUY3" s="455"/>
      <c r="EUZ3" s="455"/>
      <c r="EVA3" s="455"/>
      <c r="EVB3" s="455"/>
      <c r="EVC3" s="455"/>
      <c r="EVD3" s="455"/>
      <c r="EVE3" s="455"/>
      <c r="EVF3" s="455"/>
      <c r="EVG3" s="455"/>
      <c r="EVH3" s="455"/>
      <c r="EVI3" s="455"/>
      <c r="EVJ3" s="455"/>
      <c r="EVK3" s="455"/>
      <c r="EVL3" s="455"/>
      <c r="EVM3" s="455"/>
      <c r="EVN3" s="455"/>
      <c r="EVO3" s="455"/>
      <c r="EVP3" s="455"/>
      <c r="EVQ3" s="455"/>
      <c r="EVR3" s="455"/>
      <c r="EVS3" s="455"/>
      <c r="EVT3" s="455"/>
      <c r="EVU3" s="455"/>
      <c r="EVV3" s="455"/>
      <c r="EVW3" s="455"/>
      <c r="EVX3" s="455"/>
      <c r="EVY3" s="455"/>
      <c r="EVZ3" s="455"/>
      <c r="EWA3" s="455"/>
      <c r="EWB3" s="455"/>
      <c r="EWC3" s="455"/>
      <c r="EWD3" s="455"/>
      <c r="EWE3" s="455"/>
      <c r="EWF3" s="455"/>
      <c r="EWG3" s="455"/>
      <c r="EWH3" s="455"/>
      <c r="EWI3" s="455"/>
      <c r="EWJ3" s="455"/>
      <c r="EWK3" s="455"/>
      <c r="EWL3" s="455"/>
      <c r="EWM3" s="455"/>
      <c r="EWN3" s="455"/>
      <c r="EWO3" s="455"/>
      <c r="EWP3" s="455"/>
      <c r="EWQ3" s="455"/>
      <c r="EWR3" s="455"/>
      <c r="EWS3" s="455"/>
      <c r="EWT3" s="455"/>
      <c r="EWU3" s="455"/>
      <c r="EWV3" s="455"/>
      <c r="EWW3" s="455"/>
      <c r="EWX3" s="455"/>
      <c r="EWY3" s="455"/>
      <c r="EWZ3" s="455"/>
      <c r="EXA3" s="455"/>
      <c r="EXB3" s="455"/>
      <c r="EXC3" s="455"/>
      <c r="EXD3" s="455"/>
      <c r="EXE3" s="455"/>
      <c r="EXF3" s="455"/>
      <c r="EXG3" s="455"/>
      <c r="EXH3" s="455"/>
      <c r="EXI3" s="455"/>
      <c r="EXJ3" s="455"/>
      <c r="EXK3" s="455"/>
      <c r="EXL3" s="455"/>
      <c r="EXM3" s="455"/>
      <c r="EXN3" s="455"/>
      <c r="EXO3" s="455"/>
      <c r="EXP3" s="455"/>
      <c r="EXQ3" s="455"/>
      <c r="EXR3" s="455"/>
      <c r="EXS3" s="455"/>
      <c r="EXT3" s="455"/>
      <c r="EXU3" s="455"/>
      <c r="EXV3" s="455"/>
      <c r="EXW3" s="455"/>
      <c r="EXX3" s="455"/>
      <c r="EXY3" s="455"/>
      <c r="EXZ3" s="455"/>
      <c r="EYA3" s="455"/>
      <c r="EYB3" s="455"/>
      <c r="EYC3" s="455"/>
      <c r="EYD3" s="455"/>
      <c r="EYE3" s="455"/>
      <c r="EYF3" s="455"/>
      <c r="EYG3" s="455"/>
      <c r="EYH3" s="455"/>
      <c r="EYI3" s="455"/>
      <c r="EYJ3" s="455"/>
      <c r="EYK3" s="455"/>
      <c r="EYL3" s="455"/>
      <c r="EYM3" s="455"/>
      <c r="EYN3" s="455"/>
      <c r="EYO3" s="455"/>
      <c r="EYP3" s="455"/>
      <c r="EYQ3" s="455"/>
      <c r="EYR3" s="455"/>
      <c r="EYS3" s="455"/>
      <c r="EYT3" s="455"/>
      <c r="EYU3" s="455"/>
      <c r="EYV3" s="455"/>
      <c r="EYW3" s="455"/>
      <c r="EYX3" s="455"/>
      <c r="EYY3" s="455"/>
      <c r="EYZ3" s="455"/>
      <c r="EZA3" s="455"/>
      <c r="EZB3" s="455"/>
      <c r="EZC3" s="455"/>
      <c r="EZD3" s="455"/>
      <c r="EZE3" s="455"/>
      <c r="EZF3" s="455"/>
      <c r="EZG3" s="455"/>
      <c r="EZH3" s="455"/>
      <c r="EZI3" s="455"/>
      <c r="EZJ3" s="455"/>
      <c r="EZK3" s="455"/>
      <c r="EZL3" s="455"/>
      <c r="EZM3" s="455"/>
      <c r="EZN3" s="455"/>
      <c r="EZO3" s="455"/>
      <c r="EZP3" s="455"/>
      <c r="EZQ3" s="455"/>
      <c r="EZR3" s="455"/>
      <c r="EZS3" s="455"/>
      <c r="EZT3" s="455"/>
      <c r="EZU3" s="455"/>
      <c r="EZV3" s="455"/>
      <c r="EZW3" s="455"/>
      <c r="EZX3" s="455"/>
      <c r="EZY3" s="455"/>
      <c r="EZZ3" s="455"/>
      <c r="FAA3" s="455"/>
      <c r="FAB3" s="455"/>
      <c r="FAC3" s="455"/>
      <c r="FAD3" s="455"/>
      <c r="FAE3" s="455"/>
      <c r="FAF3" s="455"/>
      <c r="FAG3" s="455"/>
      <c r="FAH3" s="455"/>
      <c r="FAI3" s="455"/>
      <c r="FAJ3" s="455"/>
      <c r="FAK3" s="455"/>
      <c r="FAL3" s="455"/>
      <c r="FAM3" s="455"/>
      <c r="FAO3" s="455"/>
      <c r="FAP3" s="455"/>
      <c r="FAQ3" s="455"/>
      <c r="FAR3" s="455"/>
      <c r="FAS3" s="455"/>
      <c r="FAT3" s="455"/>
      <c r="FAU3" s="455"/>
      <c r="FAV3" s="455"/>
      <c r="FAW3" s="455"/>
      <c r="FAX3" s="455"/>
      <c r="FAY3" s="455"/>
      <c r="FAZ3" s="455"/>
      <c r="FBA3" s="455"/>
      <c r="FBB3" s="455"/>
      <c r="FBC3" s="455"/>
      <c r="FBD3" s="455"/>
      <c r="FBE3" s="455"/>
      <c r="FBF3" s="455"/>
      <c r="FBG3" s="455"/>
      <c r="FBH3" s="455"/>
      <c r="FBI3" s="455"/>
      <c r="FBJ3" s="455"/>
      <c r="FBK3" s="455"/>
      <c r="FBL3" s="455"/>
      <c r="FBM3" s="455"/>
      <c r="FBN3" s="455"/>
      <c r="FBO3" s="455"/>
      <c r="FBP3" s="455"/>
      <c r="FBQ3" s="455"/>
      <c r="FBR3" s="455"/>
      <c r="FBS3" s="455"/>
      <c r="FBT3" s="455"/>
      <c r="FBU3" s="455"/>
      <c r="FBV3" s="455"/>
      <c r="FBW3" s="455"/>
      <c r="FBX3" s="455"/>
      <c r="FBY3" s="455"/>
      <c r="FBZ3" s="455"/>
      <c r="FCA3" s="455"/>
      <c r="FCB3" s="455"/>
      <c r="FCC3" s="455"/>
      <c r="FCD3" s="455"/>
      <c r="FCE3" s="455"/>
      <c r="FCF3" s="455"/>
      <c r="FCG3" s="455"/>
      <c r="FCH3" s="455"/>
      <c r="FCI3" s="455"/>
      <c r="FCJ3" s="455"/>
      <c r="FCK3" s="455"/>
      <c r="FCL3" s="455"/>
      <c r="FCM3" s="455"/>
      <c r="FCN3" s="455"/>
      <c r="FCO3" s="455"/>
      <c r="FCP3" s="455"/>
      <c r="FCQ3" s="455"/>
      <c r="FCR3" s="455"/>
      <c r="FCS3" s="455"/>
      <c r="FCT3" s="455"/>
      <c r="FCU3" s="455"/>
      <c r="FCV3" s="455"/>
      <c r="FCW3" s="455"/>
      <c r="FCX3" s="455"/>
      <c r="FCY3" s="455"/>
      <c r="FCZ3" s="455"/>
      <c r="FDA3" s="455"/>
      <c r="FDB3" s="455"/>
      <c r="FDC3" s="455"/>
      <c r="FDD3" s="455"/>
      <c r="FDE3" s="455"/>
      <c r="FDF3" s="455"/>
      <c r="FDG3" s="455"/>
      <c r="FDH3" s="455"/>
      <c r="FDI3" s="455"/>
      <c r="FDJ3" s="455"/>
      <c r="FDK3" s="455"/>
      <c r="FDL3" s="455"/>
      <c r="FDM3" s="455"/>
      <c r="FDN3" s="455"/>
      <c r="FDO3" s="455"/>
      <c r="FDP3" s="455"/>
      <c r="FDQ3" s="455"/>
      <c r="FDR3" s="455"/>
      <c r="FDS3" s="455"/>
      <c r="FDT3" s="455"/>
      <c r="FDU3" s="455"/>
      <c r="FDV3" s="455"/>
      <c r="FDW3" s="455"/>
      <c r="FDX3" s="455"/>
      <c r="FDY3" s="455"/>
      <c r="FDZ3" s="455"/>
      <c r="FEA3" s="455"/>
      <c r="FEB3" s="455"/>
      <c r="FEC3" s="455"/>
      <c r="FED3" s="455"/>
      <c r="FEE3" s="455"/>
      <c r="FEF3" s="455"/>
      <c r="FEG3" s="455"/>
      <c r="FEH3" s="455"/>
      <c r="FEI3" s="455"/>
      <c r="FEJ3" s="455"/>
      <c r="FEK3" s="455"/>
      <c r="FEL3" s="455"/>
      <c r="FEM3" s="455"/>
      <c r="FEN3" s="455"/>
      <c r="FEO3" s="455"/>
      <c r="FEP3" s="455"/>
      <c r="FEQ3" s="455"/>
      <c r="FER3" s="455"/>
      <c r="FES3" s="455"/>
      <c r="FET3" s="455"/>
      <c r="FEU3" s="455"/>
      <c r="FEV3" s="455"/>
      <c r="FEW3" s="455"/>
      <c r="FEX3" s="455"/>
      <c r="FEY3" s="455"/>
      <c r="FEZ3" s="455"/>
      <c r="FFA3" s="455"/>
      <c r="FFB3" s="455"/>
      <c r="FFC3" s="455"/>
      <c r="FFD3" s="455"/>
      <c r="FFE3" s="455"/>
      <c r="FFF3" s="455"/>
      <c r="FFG3" s="455"/>
      <c r="FFH3" s="455"/>
      <c r="FFI3" s="455"/>
      <c r="FFJ3" s="455"/>
      <c r="FFK3" s="455"/>
      <c r="FFL3" s="455"/>
      <c r="FFM3" s="455"/>
      <c r="FFN3" s="455"/>
      <c r="FFO3" s="455"/>
      <c r="FFP3" s="455"/>
      <c r="FFQ3" s="455"/>
      <c r="FFR3" s="455"/>
      <c r="FFS3" s="455"/>
      <c r="FFT3" s="455"/>
      <c r="FFU3" s="455"/>
      <c r="FFV3" s="455"/>
      <c r="FFW3" s="455"/>
      <c r="FFX3" s="455"/>
      <c r="FFY3" s="455"/>
      <c r="FFZ3" s="455"/>
      <c r="FGA3" s="455"/>
      <c r="FGB3" s="455"/>
      <c r="FGC3" s="455"/>
      <c r="FGD3" s="455"/>
      <c r="FGE3" s="455"/>
      <c r="FGF3" s="455"/>
      <c r="FGG3" s="455"/>
      <c r="FGH3" s="455"/>
      <c r="FGI3" s="455"/>
      <c r="FGJ3" s="455"/>
      <c r="FGK3" s="455"/>
      <c r="FGL3" s="455"/>
      <c r="FGM3" s="455"/>
      <c r="FGN3" s="455"/>
      <c r="FGO3" s="455"/>
      <c r="FGP3" s="455"/>
      <c r="FGQ3" s="455"/>
      <c r="FGR3" s="455"/>
      <c r="FGS3" s="455"/>
      <c r="FGT3" s="455"/>
      <c r="FGU3" s="455"/>
      <c r="FGV3" s="455"/>
      <c r="FGW3" s="455"/>
      <c r="FGX3" s="455"/>
      <c r="FGY3" s="455"/>
      <c r="FGZ3" s="455"/>
      <c r="FHA3" s="455"/>
      <c r="FHB3" s="455"/>
      <c r="FHC3" s="455"/>
      <c r="FHD3" s="455"/>
      <c r="FHE3" s="455"/>
      <c r="FHF3" s="455"/>
      <c r="FHG3" s="455"/>
      <c r="FHH3" s="455"/>
      <c r="FHI3" s="455"/>
      <c r="FHJ3" s="455"/>
      <c r="FHK3" s="455"/>
      <c r="FHL3" s="455"/>
      <c r="FHM3" s="455"/>
      <c r="FHN3" s="455"/>
      <c r="FHO3" s="455"/>
      <c r="FHP3" s="455"/>
      <c r="FHQ3" s="455"/>
      <c r="FHR3" s="455"/>
      <c r="FHS3" s="455"/>
      <c r="FHT3" s="455"/>
      <c r="FHU3" s="455"/>
      <c r="FHV3" s="455"/>
      <c r="FHW3" s="455"/>
      <c r="FHX3" s="455"/>
      <c r="FHY3" s="455"/>
      <c r="FHZ3" s="455"/>
      <c r="FIA3" s="455"/>
      <c r="FIB3" s="455"/>
      <c r="FIC3" s="455"/>
      <c r="FID3" s="455"/>
      <c r="FIE3" s="455"/>
      <c r="FIF3" s="455"/>
      <c r="FIG3" s="455"/>
      <c r="FIH3" s="455"/>
      <c r="FII3" s="455"/>
      <c r="FIJ3" s="455"/>
      <c r="FIK3" s="455"/>
      <c r="FIL3" s="455"/>
      <c r="FIM3" s="455"/>
      <c r="FIN3" s="455"/>
      <c r="FIO3" s="455"/>
      <c r="FIP3" s="455"/>
      <c r="FIQ3" s="455"/>
      <c r="FIR3" s="455"/>
      <c r="FIS3" s="455"/>
      <c r="FIT3" s="455"/>
      <c r="FIU3" s="455"/>
      <c r="FIV3" s="455"/>
      <c r="FIW3" s="455"/>
      <c r="FIX3" s="455"/>
      <c r="FIY3" s="455"/>
      <c r="FIZ3" s="455"/>
      <c r="FJA3" s="455"/>
      <c r="FJB3" s="455"/>
      <c r="FJC3" s="455"/>
      <c r="FJD3" s="455"/>
      <c r="FJE3" s="455"/>
      <c r="FJF3" s="455"/>
      <c r="FJG3" s="455"/>
      <c r="FJH3" s="455"/>
      <c r="FJI3" s="455"/>
      <c r="FJJ3" s="455"/>
      <c r="FJK3" s="455"/>
      <c r="FJL3" s="455"/>
      <c r="FJM3" s="455"/>
      <c r="FJN3" s="455"/>
      <c r="FJO3" s="455"/>
      <c r="FJP3" s="455"/>
      <c r="FJQ3" s="455"/>
      <c r="FJR3" s="455"/>
      <c r="FJS3" s="455"/>
      <c r="FJT3" s="455"/>
      <c r="FJU3" s="455"/>
      <c r="FJV3" s="455"/>
      <c r="FJW3" s="455"/>
      <c r="FJX3" s="455"/>
      <c r="FJY3" s="455"/>
      <c r="FJZ3" s="455"/>
      <c r="FKA3" s="455"/>
      <c r="FKB3" s="455"/>
      <c r="FKC3" s="455"/>
      <c r="FKD3" s="455"/>
      <c r="FKE3" s="455"/>
      <c r="FKF3" s="455"/>
      <c r="FKG3" s="455"/>
      <c r="FKH3" s="455"/>
      <c r="FKI3" s="455"/>
      <c r="FKJ3" s="455"/>
      <c r="FKK3" s="455"/>
      <c r="FKL3" s="455"/>
      <c r="FKM3" s="455"/>
      <c r="FKN3" s="455"/>
      <c r="FKO3" s="455"/>
      <c r="FKP3" s="455"/>
      <c r="FKQ3" s="455"/>
      <c r="FKR3" s="455"/>
      <c r="FKS3" s="455"/>
      <c r="FKT3" s="455"/>
      <c r="FKU3" s="455"/>
      <c r="FKV3" s="455"/>
      <c r="FKW3" s="455"/>
      <c r="FKX3" s="455"/>
      <c r="FKY3" s="455"/>
      <c r="FKZ3" s="455"/>
      <c r="FLA3" s="455"/>
      <c r="FLB3" s="455"/>
      <c r="FLC3" s="455"/>
      <c r="FLD3" s="455"/>
      <c r="FLE3" s="455"/>
      <c r="FLF3" s="455"/>
      <c r="FLG3" s="455"/>
      <c r="FLH3" s="455"/>
      <c r="FLI3" s="455"/>
      <c r="FLJ3" s="455"/>
      <c r="FLK3" s="455"/>
      <c r="FLL3" s="455"/>
      <c r="FLM3" s="455"/>
      <c r="FLN3" s="455"/>
      <c r="FLO3" s="455"/>
      <c r="FLP3" s="455"/>
      <c r="FLQ3" s="455"/>
      <c r="FLR3" s="455"/>
      <c r="FLS3" s="455"/>
      <c r="FLT3" s="455"/>
      <c r="FLU3" s="455"/>
      <c r="FLV3" s="455"/>
      <c r="FLW3" s="455"/>
      <c r="FLX3" s="455"/>
      <c r="FLY3" s="455"/>
      <c r="FLZ3" s="455"/>
      <c r="FMA3" s="455"/>
      <c r="FMB3" s="455"/>
      <c r="FMC3" s="455"/>
      <c r="FMD3" s="455"/>
      <c r="FME3" s="455"/>
      <c r="FMF3" s="455"/>
      <c r="FMG3" s="455"/>
      <c r="FMH3" s="455"/>
      <c r="FMI3" s="455"/>
      <c r="FMJ3" s="455"/>
      <c r="FMK3" s="455"/>
      <c r="FML3" s="455"/>
      <c r="FMM3" s="455"/>
      <c r="FMN3" s="455"/>
      <c r="FMO3" s="455"/>
      <c r="FMP3" s="455"/>
      <c r="FMQ3" s="455"/>
      <c r="FMR3" s="455"/>
      <c r="FMS3" s="455"/>
      <c r="FMT3" s="455"/>
      <c r="FMU3" s="455"/>
      <c r="FMV3" s="455"/>
      <c r="FMW3" s="455"/>
      <c r="FMX3" s="455"/>
      <c r="FMY3" s="455"/>
      <c r="FMZ3" s="455"/>
      <c r="FNA3" s="455"/>
      <c r="FNB3" s="455"/>
      <c r="FNC3" s="455"/>
      <c r="FND3" s="455"/>
      <c r="FNE3" s="455"/>
      <c r="FNF3" s="455"/>
      <c r="FNG3" s="455"/>
      <c r="FNH3" s="455"/>
      <c r="FNI3" s="455"/>
      <c r="FNJ3" s="455"/>
      <c r="FNK3" s="455"/>
      <c r="FNL3" s="455"/>
      <c r="FNM3" s="455"/>
      <c r="FNN3" s="455"/>
      <c r="FNO3" s="455"/>
      <c r="FNP3" s="455"/>
      <c r="FNQ3" s="455"/>
      <c r="FNR3" s="455"/>
      <c r="FNS3" s="455"/>
      <c r="FNT3" s="455"/>
      <c r="FNU3" s="455"/>
      <c r="FNV3" s="455"/>
      <c r="FNW3" s="455"/>
      <c r="FNX3" s="455"/>
      <c r="FNY3" s="455"/>
      <c r="FNZ3" s="455"/>
      <c r="FOA3" s="455"/>
      <c r="FOB3" s="455"/>
      <c r="FOC3" s="455"/>
      <c r="FOD3" s="455"/>
      <c r="FOE3" s="455"/>
      <c r="FOF3" s="455"/>
      <c r="FOG3" s="455"/>
      <c r="FOH3" s="455"/>
      <c r="FOI3" s="455"/>
      <c r="FOJ3" s="455"/>
      <c r="FOK3" s="455"/>
      <c r="FOL3" s="455"/>
      <c r="FOM3" s="455"/>
      <c r="FON3" s="455"/>
      <c r="FOO3" s="455"/>
      <c r="FOP3" s="455"/>
      <c r="FOQ3" s="455"/>
      <c r="FOR3" s="455"/>
      <c r="FOS3" s="455"/>
      <c r="FOT3" s="455"/>
      <c r="FOU3" s="455"/>
      <c r="FOV3" s="455"/>
      <c r="FOW3" s="455"/>
      <c r="FOX3" s="455"/>
      <c r="FOY3" s="455"/>
      <c r="FOZ3" s="455"/>
      <c r="FPA3" s="455"/>
      <c r="FPB3" s="455"/>
      <c r="FPC3" s="455"/>
      <c r="FPD3" s="455"/>
      <c r="FPE3" s="455"/>
      <c r="FPF3" s="455"/>
      <c r="FPG3" s="455"/>
      <c r="FPH3" s="455"/>
      <c r="FPI3" s="455"/>
      <c r="FPJ3" s="455"/>
      <c r="FPK3" s="455"/>
      <c r="FPL3" s="455"/>
      <c r="FPM3" s="455"/>
      <c r="FPN3" s="455"/>
      <c r="FPO3" s="455"/>
      <c r="FPP3" s="455"/>
      <c r="FPQ3" s="455"/>
      <c r="FPR3" s="455"/>
      <c r="FPS3" s="455"/>
      <c r="FPT3" s="455"/>
      <c r="FPU3" s="455"/>
      <c r="FPV3" s="455"/>
      <c r="FPW3" s="455"/>
      <c r="FPX3" s="455"/>
      <c r="FPY3" s="455"/>
      <c r="FPZ3" s="455"/>
      <c r="FQA3" s="455"/>
      <c r="FQB3" s="455"/>
      <c r="FQC3" s="455"/>
      <c r="FQD3" s="455"/>
      <c r="FQE3" s="455"/>
      <c r="FQF3" s="455"/>
      <c r="FQG3" s="455"/>
      <c r="FQH3" s="455"/>
      <c r="FQI3" s="455"/>
      <c r="FQJ3" s="455"/>
      <c r="FQK3" s="455"/>
      <c r="FQL3" s="455"/>
      <c r="FQM3" s="455"/>
      <c r="FQN3" s="455"/>
      <c r="FQO3" s="455"/>
      <c r="FQP3" s="455"/>
      <c r="FQQ3" s="455"/>
      <c r="FQR3" s="455"/>
      <c r="FQS3" s="455"/>
      <c r="FQT3" s="455"/>
      <c r="FQU3" s="455"/>
      <c r="FQV3" s="455"/>
      <c r="FQW3" s="455"/>
      <c r="FQX3" s="455"/>
      <c r="FQY3" s="455"/>
      <c r="FQZ3" s="455"/>
      <c r="FRA3" s="455"/>
      <c r="FRB3" s="455"/>
      <c r="FRC3" s="455"/>
      <c r="FRD3" s="455"/>
      <c r="FRE3" s="455"/>
      <c r="FRF3" s="455"/>
      <c r="FRG3" s="455"/>
      <c r="FRH3" s="455"/>
      <c r="FRI3" s="455"/>
      <c r="FRJ3" s="455"/>
      <c r="FRK3" s="455"/>
      <c r="FRL3" s="455"/>
      <c r="FRM3" s="455"/>
      <c r="FRN3" s="455"/>
      <c r="FRO3" s="455"/>
      <c r="FRP3" s="455"/>
      <c r="FRQ3" s="455"/>
      <c r="FRR3" s="455"/>
      <c r="FRS3" s="455"/>
      <c r="FRT3" s="455"/>
      <c r="FRU3" s="455"/>
      <c r="FRV3" s="455"/>
      <c r="FRW3" s="455"/>
      <c r="FRX3" s="455"/>
      <c r="FRY3" s="455"/>
      <c r="FRZ3" s="455"/>
      <c r="FSA3" s="455"/>
      <c r="FSB3" s="455"/>
      <c r="FSC3" s="455"/>
      <c r="FSD3" s="455"/>
      <c r="FSE3" s="455"/>
      <c r="FSF3" s="455"/>
      <c r="FSG3" s="455"/>
      <c r="FSH3" s="455"/>
      <c r="FSI3" s="455"/>
      <c r="FSJ3" s="455"/>
      <c r="FSK3" s="455"/>
      <c r="FSL3" s="455"/>
      <c r="FSM3" s="455"/>
      <c r="FSN3" s="455"/>
      <c r="FSO3" s="455"/>
      <c r="FSP3" s="455"/>
      <c r="FSQ3" s="455"/>
      <c r="FSR3" s="455"/>
      <c r="FSS3" s="455"/>
      <c r="FST3" s="455"/>
      <c r="FSU3" s="455"/>
      <c r="FSV3" s="455"/>
      <c r="FSW3" s="455"/>
      <c r="FSX3" s="455"/>
      <c r="FSY3" s="455"/>
      <c r="FSZ3" s="455"/>
      <c r="FTA3" s="455"/>
      <c r="FTB3" s="455"/>
      <c r="FTC3" s="455"/>
      <c r="FTD3" s="455"/>
      <c r="FTE3" s="455"/>
      <c r="FTF3" s="455"/>
      <c r="FTG3" s="455"/>
      <c r="FTH3" s="455"/>
      <c r="FTI3" s="455"/>
      <c r="FTJ3" s="455"/>
      <c r="FTK3" s="455"/>
      <c r="FTL3" s="455"/>
      <c r="FTM3" s="455"/>
      <c r="FTN3" s="455"/>
      <c r="FTO3" s="455"/>
      <c r="FTP3" s="455"/>
      <c r="FTQ3" s="455"/>
      <c r="FTR3" s="455"/>
      <c r="FTS3" s="455"/>
      <c r="FTT3" s="455"/>
      <c r="FTU3" s="455"/>
      <c r="FTV3" s="455"/>
      <c r="FTW3" s="455"/>
      <c r="FTX3" s="455"/>
      <c r="FTY3" s="455"/>
      <c r="FTZ3" s="455"/>
      <c r="FUA3" s="455"/>
      <c r="FUB3" s="455"/>
      <c r="FUC3" s="455"/>
      <c r="FUD3" s="455"/>
      <c r="FUE3" s="455"/>
      <c r="FUF3" s="455"/>
      <c r="FUG3" s="455"/>
      <c r="FUH3" s="455"/>
      <c r="FUI3" s="455"/>
      <c r="FUJ3" s="455"/>
      <c r="FUK3" s="455"/>
      <c r="FUL3" s="455"/>
      <c r="FUM3" s="455"/>
      <c r="FUN3" s="455"/>
      <c r="FUO3" s="455"/>
      <c r="FUP3" s="455"/>
      <c r="FUQ3" s="455"/>
      <c r="FUR3" s="455"/>
      <c r="FUS3" s="455"/>
      <c r="FUT3" s="455"/>
      <c r="FUU3" s="455"/>
      <c r="FUV3" s="455"/>
      <c r="FUW3" s="455"/>
      <c r="FUX3" s="455"/>
      <c r="FUY3" s="455"/>
      <c r="FUZ3" s="455"/>
      <c r="FVA3" s="455"/>
      <c r="FVB3" s="455"/>
      <c r="FVC3" s="455"/>
      <c r="FVD3" s="455"/>
      <c r="FVE3" s="455"/>
      <c r="FVF3" s="455"/>
      <c r="FVG3" s="455"/>
      <c r="FVH3" s="455"/>
      <c r="FVI3" s="455"/>
      <c r="FVJ3" s="455"/>
      <c r="FVK3" s="455"/>
      <c r="FVL3" s="455"/>
      <c r="FVM3" s="455"/>
      <c r="FVN3" s="455"/>
      <c r="FVO3" s="455"/>
      <c r="FVP3" s="455"/>
      <c r="FVQ3" s="455"/>
      <c r="FVR3" s="455"/>
      <c r="FVS3" s="455"/>
      <c r="FVT3" s="455"/>
      <c r="FVU3" s="455"/>
      <c r="FVV3" s="455"/>
      <c r="FVW3" s="455"/>
      <c r="FVX3" s="455"/>
      <c r="FVY3" s="455"/>
      <c r="FVZ3" s="455"/>
      <c r="FWA3" s="455"/>
      <c r="FWB3" s="455"/>
      <c r="FWC3" s="455"/>
      <c r="FWD3" s="455"/>
      <c r="FWE3" s="455"/>
      <c r="FWF3" s="455"/>
      <c r="FWG3" s="455"/>
      <c r="FWH3" s="455"/>
      <c r="FWI3" s="455"/>
      <c r="FWJ3" s="455"/>
      <c r="FWK3" s="455"/>
      <c r="FWL3" s="455"/>
      <c r="FWM3" s="455"/>
      <c r="FWN3" s="455"/>
      <c r="FWO3" s="455"/>
      <c r="FWP3" s="455"/>
      <c r="FWQ3" s="455"/>
      <c r="FWR3" s="455"/>
      <c r="FWS3" s="455"/>
      <c r="FWT3" s="455"/>
      <c r="FWU3" s="455"/>
      <c r="FWV3" s="455"/>
      <c r="FWW3" s="455"/>
      <c r="FWX3" s="455"/>
      <c r="FWY3" s="455"/>
      <c r="FWZ3" s="455"/>
      <c r="FXA3" s="455"/>
      <c r="FXB3" s="455"/>
      <c r="FXC3" s="455"/>
      <c r="FXD3" s="455"/>
      <c r="FXE3" s="455"/>
      <c r="FXF3" s="455"/>
      <c r="FXG3" s="455"/>
      <c r="FXH3" s="455"/>
      <c r="FXI3" s="455"/>
      <c r="FXJ3" s="455"/>
      <c r="FXK3" s="455"/>
      <c r="FXL3" s="455"/>
      <c r="FXM3" s="455"/>
      <c r="FXN3" s="455"/>
      <c r="FXO3" s="455"/>
      <c r="FXP3" s="455"/>
      <c r="FXQ3" s="455"/>
      <c r="FXR3" s="455"/>
      <c r="FXS3" s="455"/>
      <c r="FXT3" s="455"/>
      <c r="FXU3" s="455"/>
      <c r="FXV3" s="455"/>
      <c r="FXW3" s="455"/>
      <c r="FXX3" s="455"/>
      <c r="FXY3" s="455"/>
      <c r="FXZ3" s="455"/>
      <c r="FYA3" s="455"/>
      <c r="FYB3" s="455"/>
      <c r="FYC3" s="455"/>
      <c r="FYD3" s="455"/>
      <c r="FYE3" s="455"/>
      <c r="FYF3" s="455"/>
      <c r="FYG3" s="455"/>
      <c r="FYH3" s="455"/>
      <c r="FYI3" s="455"/>
      <c r="FYJ3" s="455"/>
      <c r="FYK3" s="455"/>
      <c r="FYL3" s="455"/>
      <c r="FYM3" s="455"/>
      <c r="FYN3" s="455"/>
      <c r="FYO3" s="455"/>
      <c r="FYP3" s="455"/>
      <c r="FYQ3" s="455"/>
      <c r="FYR3" s="455"/>
      <c r="FYS3" s="455"/>
      <c r="FYT3" s="455"/>
      <c r="FYU3" s="455"/>
      <c r="FYV3" s="455"/>
      <c r="FYW3" s="455"/>
      <c r="FYX3" s="455"/>
      <c r="FYY3" s="455"/>
      <c r="FYZ3" s="455"/>
      <c r="FZA3" s="455"/>
      <c r="FZB3" s="455"/>
      <c r="FZC3" s="455"/>
      <c r="FZD3" s="455"/>
      <c r="FZE3" s="455"/>
      <c r="FZF3" s="455"/>
      <c r="FZG3" s="455"/>
      <c r="FZH3" s="455"/>
      <c r="FZI3" s="455"/>
      <c r="FZJ3" s="455"/>
      <c r="FZK3" s="455"/>
      <c r="FZL3" s="455"/>
      <c r="FZM3" s="455"/>
      <c r="FZN3" s="455"/>
      <c r="FZO3" s="455"/>
      <c r="FZP3" s="455"/>
      <c r="FZQ3" s="455"/>
      <c r="FZR3" s="455"/>
      <c r="FZS3" s="455"/>
      <c r="FZT3" s="455"/>
      <c r="FZU3" s="455"/>
      <c r="FZV3" s="455"/>
      <c r="FZW3" s="455"/>
      <c r="FZX3" s="455"/>
      <c r="FZY3" s="455"/>
      <c r="FZZ3" s="455"/>
      <c r="GAA3" s="455"/>
      <c r="GAB3" s="455"/>
      <c r="GAC3" s="455"/>
      <c r="GAD3" s="455"/>
      <c r="GAE3" s="455"/>
      <c r="GAF3" s="455"/>
      <c r="GAG3" s="455"/>
      <c r="GAH3" s="455"/>
      <c r="GAI3" s="455"/>
      <c r="GAJ3" s="455"/>
      <c r="GAK3" s="455"/>
      <c r="GAL3" s="455"/>
      <c r="GAM3" s="455"/>
      <c r="GAN3" s="455"/>
      <c r="GAO3" s="455"/>
      <c r="GAP3" s="455"/>
      <c r="GAQ3" s="455"/>
      <c r="GAR3" s="455"/>
      <c r="GAS3" s="455"/>
      <c r="GAT3" s="455"/>
      <c r="GAU3" s="455"/>
      <c r="GAV3" s="455"/>
      <c r="GAW3" s="455"/>
      <c r="GAX3" s="455"/>
      <c r="GAY3" s="455"/>
      <c r="GAZ3" s="455"/>
      <c r="GBA3" s="455"/>
      <c r="GBB3" s="455"/>
      <c r="GBC3" s="455"/>
      <c r="GBD3" s="455"/>
      <c r="GBE3" s="455"/>
      <c r="GBF3" s="455"/>
      <c r="GBG3" s="455"/>
      <c r="GBH3" s="455"/>
      <c r="GBI3" s="455"/>
      <c r="GBJ3" s="455"/>
      <c r="GBK3" s="455"/>
      <c r="GBL3" s="455"/>
      <c r="GBM3" s="455"/>
      <c r="GBN3" s="455"/>
      <c r="GBO3" s="455"/>
      <c r="GBP3" s="455"/>
      <c r="GBQ3" s="455"/>
      <c r="GBR3" s="455"/>
      <c r="GBS3" s="455"/>
      <c r="GBT3" s="455"/>
      <c r="GBU3" s="455"/>
      <c r="GBV3" s="455"/>
      <c r="GBW3" s="455"/>
      <c r="GBX3" s="455"/>
      <c r="GBY3" s="455"/>
      <c r="GBZ3" s="455"/>
      <c r="GCA3" s="455"/>
      <c r="GCB3" s="455"/>
      <c r="GCC3" s="455"/>
      <c r="GCD3" s="455"/>
      <c r="GCE3" s="455"/>
      <c r="GCF3" s="455"/>
      <c r="GCG3" s="455"/>
      <c r="GCH3" s="455"/>
      <c r="GCI3" s="455"/>
      <c r="GCJ3" s="455"/>
      <c r="GCK3" s="455"/>
      <c r="GCL3" s="455"/>
      <c r="GCM3" s="455"/>
      <c r="GCN3" s="455"/>
      <c r="GCO3" s="455"/>
      <c r="GCP3" s="455"/>
      <c r="GCQ3" s="455"/>
      <c r="GCR3" s="455"/>
      <c r="GCS3" s="455"/>
      <c r="GCT3" s="455"/>
      <c r="GCU3" s="455"/>
      <c r="GCV3" s="455"/>
      <c r="GCW3" s="455"/>
      <c r="GCX3" s="455"/>
      <c r="GCY3" s="455"/>
      <c r="GCZ3" s="455"/>
      <c r="GDA3" s="455"/>
      <c r="GDB3" s="455"/>
      <c r="GDC3" s="455"/>
      <c r="GDD3" s="455"/>
      <c r="GDE3" s="455"/>
      <c r="GDF3" s="455"/>
      <c r="GDG3" s="455"/>
      <c r="GDH3" s="455"/>
      <c r="GDI3" s="455"/>
      <c r="GDJ3" s="455"/>
      <c r="GDK3" s="455"/>
      <c r="GDL3" s="455"/>
      <c r="GDM3" s="455"/>
      <c r="GDN3" s="455"/>
      <c r="GDO3" s="455"/>
      <c r="GDP3" s="455"/>
      <c r="GDQ3" s="455"/>
      <c r="GDR3" s="455"/>
      <c r="GDS3" s="455"/>
      <c r="GDT3" s="455"/>
      <c r="GDU3" s="455"/>
      <c r="GDV3" s="455"/>
      <c r="GDW3" s="455"/>
      <c r="GDX3" s="455"/>
      <c r="GDY3" s="455"/>
      <c r="GDZ3" s="455"/>
      <c r="GEA3" s="455"/>
      <c r="GEB3" s="455"/>
      <c r="GEC3" s="455"/>
      <c r="GED3" s="455"/>
      <c r="GEE3" s="455"/>
      <c r="GEF3" s="455"/>
      <c r="GEG3" s="455"/>
      <c r="GEH3" s="455"/>
      <c r="GEI3" s="455"/>
      <c r="GEJ3" s="455"/>
      <c r="GEK3" s="455"/>
      <c r="GEL3" s="455"/>
      <c r="GEM3" s="455"/>
      <c r="GEN3" s="455"/>
      <c r="GEO3" s="455"/>
      <c r="GEP3" s="455"/>
      <c r="GEQ3" s="455"/>
      <c r="GER3" s="455"/>
      <c r="GES3" s="455"/>
      <c r="GET3" s="455"/>
      <c r="GEU3" s="455"/>
      <c r="GEV3" s="455"/>
      <c r="GEW3" s="455"/>
      <c r="GEX3" s="455"/>
      <c r="GEY3" s="455"/>
      <c r="GEZ3" s="455"/>
      <c r="GFA3" s="455"/>
      <c r="GFB3" s="455"/>
      <c r="GFC3" s="455"/>
      <c r="GFD3" s="455"/>
      <c r="GFE3" s="455"/>
      <c r="GFF3" s="455"/>
      <c r="GFG3" s="455"/>
      <c r="GFH3" s="455"/>
      <c r="GFI3" s="455"/>
      <c r="GFJ3" s="455"/>
      <c r="GFK3" s="455"/>
      <c r="GFL3" s="455"/>
      <c r="GFM3" s="455"/>
      <c r="GFN3" s="455"/>
      <c r="GFO3" s="455"/>
      <c r="GFP3" s="455"/>
      <c r="GFQ3" s="455"/>
      <c r="GFR3" s="455"/>
      <c r="GFS3" s="455"/>
      <c r="GFT3" s="455"/>
      <c r="GFU3" s="455"/>
      <c r="GFV3" s="455"/>
      <c r="GFW3" s="455"/>
      <c r="GFX3" s="455"/>
      <c r="GFY3" s="455"/>
      <c r="GFZ3" s="455"/>
      <c r="GGA3" s="455"/>
      <c r="GGB3" s="455"/>
      <c r="GGC3" s="455"/>
      <c r="GGD3" s="455"/>
      <c r="GGE3" s="455"/>
      <c r="GGF3" s="455"/>
      <c r="GGG3" s="455"/>
      <c r="GGH3" s="455"/>
      <c r="GGI3" s="455"/>
      <c r="GGJ3" s="455"/>
      <c r="GGK3" s="455"/>
      <c r="GGL3" s="455"/>
      <c r="GGM3" s="455"/>
      <c r="GGN3" s="455"/>
      <c r="GGO3" s="455"/>
      <c r="GGP3" s="455"/>
      <c r="GGQ3" s="455"/>
      <c r="GGR3" s="455"/>
      <c r="GGS3" s="455"/>
      <c r="GGT3" s="455"/>
      <c r="GGU3" s="455"/>
      <c r="GGV3" s="455"/>
      <c r="GGW3" s="455"/>
      <c r="GGX3" s="455"/>
      <c r="GGY3" s="455"/>
      <c r="GGZ3" s="455"/>
      <c r="GHA3" s="455"/>
      <c r="GHB3" s="455"/>
      <c r="GHC3" s="455"/>
      <c r="GHD3" s="455"/>
      <c r="GHE3" s="455"/>
      <c r="GHF3" s="455"/>
      <c r="GHG3" s="455"/>
      <c r="GHH3" s="455"/>
      <c r="GHI3" s="455"/>
      <c r="GHJ3" s="455"/>
      <c r="GHK3" s="455"/>
      <c r="GHL3" s="455"/>
      <c r="GHM3" s="455"/>
      <c r="GHN3" s="455"/>
      <c r="GHO3" s="455"/>
      <c r="GHP3" s="455"/>
      <c r="GHQ3" s="455"/>
      <c r="GHR3" s="455"/>
      <c r="GHS3" s="455"/>
      <c r="GHT3" s="455"/>
      <c r="GHU3" s="455"/>
      <c r="GHV3" s="455"/>
      <c r="GHW3" s="455"/>
      <c r="GHX3" s="455"/>
      <c r="GHY3" s="455"/>
      <c r="GHZ3" s="455"/>
      <c r="GIA3" s="455"/>
      <c r="GIB3" s="455"/>
      <c r="GIC3" s="455"/>
      <c r="GID3" s="455"/>
      <c r="GIE3" s="455"/>
      <c r="GIF3" s="455"/>
      <c r="GIG3" s="455"/>
      <c r="GIH3" s="455"/>
      <c r="GII3" s="455"/>
      <c r="GIJ3" s="455"/>
      <c r="GIK3" s="455"/>
      <c r="GIL3" s="455"/>
      <c r="GIM3" s="455"/>
      <c r="GIN3" s="455"/>
      <c r="GIO3" s="455"/>
      <c r="GIP3" s="455"/>
      <c r="GIQ3" s="455"/>
      <c r="GIR3" s="455"/>
      <c r="GIS3" s="455"/>
      <c r="GIT3" s="455"/>
      <c r="GIU3" s="455"/>
      <c r="GIV3" s="455"/>
      <c r="GIW3" s="455"/>
      <c r="GIX3" s="455"/>
      <c r="GIY3" s="455"/>
      <c r="GIZ3" s="455"/>
      <c r="GJA3" s="455"/>
      <c r="GJB3" s="455"/>
      <c r="GJC3" s="455"/>
      <c r="GJD3" s="455"/>
      <c r="GJE3" s="455"/>
      <c r="GJF3" s="455"/>
      <c r="GJG3" s="455"/>
      <c r="GJH3" s="455"/>
      <c r="GJI3" s="455"/>
      <c r="GJJ3" s="455"/>
      <c r="GJK3" s="455"/>
      <c r="GJL3" s="455"/>
      <c r="GJM3" s="455"/>
      <c r="GJN3" s="455"/>
      <c r="GJO3" s="455"/>
      <c r="GJP3" s="455"/>
      <c r="GJQ3" s="455"/>
      <c r="GJR3" s="455"/>
      <c r="GJS3" s="455"/>
      <c r="GJT3" s="455"/>
      <c r="GJU3" s="455"/>
      <c r="GJV3" s="455"/>
      <c r="GJW3" s="455"/>
      <c r="GJX3" s="455"/>
      <c r="GJY3" s="455"/>
      <c r="GJZ3" s="455"/>
      <c r="GKA3" s="455"/>
      <c r="GKB3" s="455"/>
      <c r="GKC3" s="455"/>
      <c r="GKD3" s="455"/>
      <c r="GKE3" s="455"/>
      <c r="GKF3" s="455"/>
      <c r="GKG3" s="455"/>
      <c r="GKH3" s="455"/>
      <c r="GKI3" s="455"/>
      <c r="GKJ3" s="455"/>
      <c r="GKK3" s="455"/>
      <c r="GKL3" s="455"/>
      <c r="GKM3" s="455"/>
      <c r="GKN3" s="455"/>
      <c r="GKO3" s="455"/>
      <c r="GKP3" s="455"/>
      <c r="GKQ3" s="455"/>
      <c r="GKR3" s="455"/>
      <c r="GKS3" s="455"/>
      <c r="GKT3" s="455"/>
      <c r="GKU3" s="455"/>
      <c r="GKV3" s="455"/>
      <c r="GKW3" s="455"/>
      <c r="GKX3" s="455"/>
      <c r="GKY3" s="455"/>
      <c r="GKZ3" s="455"/>
      <c r="GLA3" s="455"/>
      <c r="GLB3" s="455"/>
      <c r="GLC3" s="455"/>
      <c r="GLD3" s="455"/>
      <c r="GLE3" s="455"/>
      <c r="GLF3" s="455"/>
      <c r="GLG3" s="455"/>
      <c r="GLH3" s="455"/>
      <c r="GLI3" s="455"/>
      <c r="GLJ3" s="455"/>
      <c r="GLK3" s="455"/>
      <c r="GLL3" s="455"/>
      <c r="GLM3" s="455"/>
      <c r="GLN3" s="455"/>
      <c r="GLO3" s="455"/>
      <c r="GLP3" s="455"/>
      <c r="GLQ3" s="455"/>
      <c r="GLR3" s="455"/>
      <c r="GLS3" s="455"/>
      <c r="GLT3" s="455"/>
      <c r="GLU3" s="455"/>
      <c r="GLV3" s="455"/>
      <c r="GLW3" s="455"/>
      <c r="GLX3" s="455"/>
      <c r="GLY3" s="455"/>
      <c r="GLZ3" s="455"/>
      <c r="GMA3" s="455"/>
      <c r="GMB3" s="455"/>
      <c r="GMC3" s="455"/>
      <c r="GMD3" s="455"/>
      <c r="GME3" s="455"/>
      <c r="GMF3" s="455"/>
      <c r="GMG3" s="455"/>
      <c r="GMH3" s="455"/>
      <c r="GMI3" s="455"/>
      <c r="GMJ3" s="455"/>
      <c r="GMK3" s="455"/>
      <c r="GML3" s="455"/>
      <c r="GMM3" s="455"/>
      <c r="GMN3" s="455"/>
      <c r="GMO3" s="455"/>
      <c r="GMP3" s="455"/>
      <c r="GMQ3" s="455"/>
      <c r="GMR3" s="455"/>
      <c r="GMS3" s="455"/>
      <c r="GMT3" s="455"/>
      <c r="GMU3" s="455"/>
      <c r="GMV3" s="455"/>
      <c r="GMW3" s="455"/>
      <c r="GMX3" s="455"/>
      <c r="GMY3" s="455"/>
      <c r="GMZ3" s="455"/>
      <c r="GNA3" s="455"/>
      <c r="GNB3" s="455"/>
      <c r="GNC3" s="455"/>
      <c r="GND3" s="455"/>
      <c r="GNE3" s="455"/>
      <c r="GNF3" s="455"/>
      <c r="GNG3" s="455"/>
      <c r="GNH3" s="455"/>
      <c r="GNI3" s="455"/>
      <c r="GNJ3" s="455"/>
      <c r="GNK3" s="455"/>
      <c r="GNL3" s="455"/>
      <c r="GNM3" s="455"/>
      <c r="GNN3" s="455"/>
      <c r="GNO3" s="455"/>
      <c r="GNP3" s="455"/>
      <c r="GNQ3" s="455"/>
      <c r="GNR3" s="455"/>
      <c r="GNS3" s="455"/>
      <c r="GNT3" s="455"/>
      <c r="GNU3" s="455"/>
      <c r="GNV3" s="455"/>
      <c r="GNW3" s="455"/>
      <c r="GNY3" s="455"/>
      <c r="GNZ3" s="455"/>
      <c r="GOA3" s="455"/>
      <c r="GOB3" s="455"/>
      <c r="GOC3" s="455"/>
      <c r="GOD3" s="455"/>
      <c r="GOE3" s="455"/>
      <c r="GOF3" s="455"/>
      <c r="GOG3" s="455"/>
      <c r="GOH3" s="455"/>
      <c r="GOI3" s="455"/>
      <c r="GOJ3" s="455"/>
      <c r="GOK3" s="455"/>
      <c r="GOL3" s="455"/>
      <c r="GOM3" s="455"/>
      <c r="GON3" s="455"/>
      <c r="GOO3" s="455"/>
      <c r="GOP3" s="455"/>
      <c r="GOQ3" s="455"/>
      <c r="GOR3" s="455"/>
      <c r="GOS3" s="455"/>
      <c r="GOT3" s="455"/>
      <c r="GOU3" s="455"/>
      <c r="GOV3" s="455"/>
      <c r="GOW3" s="455"/>
      <c r="GOX3" s="455"/>
      <c r="GOY3" s="455"/>
      <c r="GOZ3" s="455"/>
      <c r="GPA3" s="455"/>
      <c r="GPB3" s="455"/>
      <c r="GPC3" s="455"/>
      <c r="GPD3" s="455"/>
      <c r="GPE3" s="455"/>
      <c r="GPF3" s="455"/>
      <c r="GPG3" s="455"/>
      <c r="GPH3" s="455"/>
      <c r="GPI3" s="455"/>
      <c r="GPJ3" s="455"/>
      <c r="GPK3" s="455"/>
      <c r="GPL3" s="455"/>
      <c r="GPM3" s="455"/>
      <c r="GPN3" s="455"/>
      <c r="GPO3" s="455"/>
      <c r="GPP3" s="455"/>
      <c r="GPQ3" s="455"/>
      <c r="GPR3" s="455"/>
      <c r="GPS3" s="455"/>
      <c r="GPT3" s="455"/>
      <c r="GPU3" s="455"/>
      <c r="GPV3" s="455"/>
      <c r="GPW3" s="455"/>
      <c r="GPX3" s="455"/>
      <c r="GPY3" s="455"/>
      <c r="GPZ3" s="455"/>
      <c r="GQA3" s="455"/>
      <c r="GQB3" s="455"/>
      <c r="GQC3" s="455"/>
      <c r="GQD3" s="455"/>
      <c r="GQE3" s="455"/>
      <c r="GQF3" s="455"/>
      <c r="GQG3" s="455"/>
      <c r="GQH3" s="455"/>
      <c r="GQI3" s="455"/>
      <c r="GQJ3" s="455"/>
      <c r="GQK3" s="455"/>
      <c r="GQL3" s="455"/>
      <c r="GQM3" s="455"/>
      <c r="GQN3" s="455"/>
      <c r="GQO3" s="455"/>
      <c r="GQP3" s="455"/>
      <c r="GQQ3" s="455"/>
      <c r="GQR3" s="455"/>
      <c r="GQS3" s="455"/>
      <c r="GQT3" s="455"/>
      <c r="GQU3" s="455"/>
      <c r="GQV3" s="455"/>
      <c r="GQW3" s="455"/>
      <c r="GQX3" s="455"/>
      <c r="GQY3" s="455"/>
      <c r="GQZ3" s="455"/>
      <c r="GRA3" s="455"/>
      <c r="GRB3" s="455"/>
      <c r="GRC3" s="455"/>
      <c r="GRD3" s="455"/>
      <c r="GRE3" s="455"/>
      <c r="GRF3" s="455"/>
      <c r="GRG3" s="455"/>
      <c r="GRH3" s="455"/>
      <c r="GRI3" s="455"/>
      <c r="GRJ3" s="455"/>
      <c r="GRK3" s="455"/>
      <c r="GRL3" s="455"/>
      <c r="GRM3" s="455"/>
      <c r="GRN3" s="455"/>
      <c r="GRO3" s="455"/>
      <c r="GRP3" s="455"/>
      <c r="GRQ3" s="455"/>
      <c r="GRR3" s="455"/>
      <c r="GRS3" s="455"/>
      <c r="GRT3" s="455"/>
      <c r="GRU3" s="455"/>
      <c r="GRV3" s="455"/>
      <c r="GRW3" s="455"/>
      <c r="GRX3" s="455"/>
      <c r="GRY3" s="455"/>
      <c r="GRZ3" s="455"/>
      <c r="GSA3" s="455"/>
      <c r="GSB3" s="455"/>
      <c r="GSC3" s="455"/>
      <c r="GSD3" s="455"/>
      <c r="GSE3" s="455"/>
      <c r="GSF3" s="455"/>
      <c r="GSG3" s="455"/>
      <c r="GSH3" s="455"/>
      <c r="GSI3" s="455"/>
      <c r="GSJ3" s="455"/>
      <c r="GSK3" s="455"/>
      <c r="GSL3" s="455"/>
      <c r="GSM3" s="455"/>
      <c r="GSN3" s="455"/>
      <c r="GSO3" s="455"/>
      <c r="GSP3" s="455"/>
      <c r="GSQ3" s="455"/>
      <c r="GSR3" s="455"/>
      <c r="GSS3" s="455"/>
      <c r="GST3" s="455"/>
      <c r="GSU3" s="455"/>
      <c r="GSV3" s="455"/>
      <c r="GSW3" s="455"/>
      <c r="GSX3" s="455"/>
      <c r="GSY3" s="455"/>
      <c r="GSZ3" s="455"/>
      <c r="GTA3" s="455"/>
      <c r="GTB3" s="455"/>
      <c r="GTC3" s="455"/>
      <c r="GTD3" s="455"/>
      <c r="GTE3" s="455"/>
      <c r="GTF3" s="455"/>
      <c r="GTG3" s="455"/>
      <c r="GTH3" s="455"/>
      <c r="GTI3" s="455"/>
      <c r="GTJ3" s="455"/>
      <c r="GTK3" s="455"/>
      <c r="GTL3" s="455"/>
      <c r="GTM3" s="455"/>
      <c r="GTN3" s="455"/>
      <c r="GTO3" s="455"/>
      <c r="GTP3" s="455"/>
      <c r="GTQ3" s="455"/>
      <c r="GTR3" s="455"/>
      <c r="GTS3" s="455"/>
      <c r="GTT3" s="455"/>
      <c r="GTU3" s="455"/>
      <c r="GTV3" s="455"/>
      <c r="GTW3" s="455"/>
      <c r="GTX3" s="455"/>
      <c r="GTY3" s="455"/>
      <c r="GTZ3" s="455"/>
      <c r="GUA3" s="455"/>
      <c r="GUB3" s="455"/>
      <c r="GUC3" s="455"/>
      <c r="GUD3" s="455"/>
      <c r="GUE3" s="455"/>
      <c r="GUF3" s="455"/>
      <c r="GUG3" s="455"/>
      <c r="GUH3" s="455"/>
      <c r="GUI3" s="455"/>
      <c r="GUJ3" s="455"/>
      <c r="GUK3" s="455"/>
      <c r="GUL3" s="455"/>
      <c r="GUM3" s="455"/>
      <c r="GUN3" s="455"/>
      <c r="GUO3" s="455"/>
      <c r="GUP3" s="455"/>
      <c r="GUQ3" s="455"/>
      <c r="GUR3" s="455"/>
      <c r="GUS3" s="455"/>
      <c r="GUT3" s="455"/>
      <c r="GUU3" s="455"/>
      <c r="GUV3" s="455"/>
      <c r="GUW3" s="455"/>
      <c r="GUX3" s="455"/>
      <c r="GUY3" s="455"/>
      <c r="GUZ3" s="455"/>
      <c r="GVA3" s="455"/>
      <c r="GVB3" s="455"/>
      <c r="GVC3" s="455"/>
      <c r="GVD3" s="455"/>
      <c r="GVE3" s="455"/>
      <c r="GVF3" s="455"/>
      <c r="GVG3" s="455"/>
      <c r="GVH3" s="455"/>
      <c r="GVI3" s="455"/>
      <c r="GVJ3" s="455"/>
      <c r="GVK3" s="455"/>
      <c r="GVL3" s="455"/>
      <c r="GVM3" s="455"/>
      <c r="GVN3" s="455"/>
      <c r="GVO3" s="455"/>
      <c r="GVP3" s="455"/>
      <c r="GVQ3" s="455"/>
      <c r="GVR3" s="455"/>
      <c r="GVS3" s="455"/>
      <c r="GVT3" s="455"/>
      <c r="GVU3" s="455"/>
      <c r="GVV3" s="455"/>
      <c r="GVW3" s="455"/>
      <c r="GVX3" s="455"/>
      <c r="GVY3" s="455"/>
      <c r="GVZ3" s="455"/>
      <c r="GWA3" s="455"/>
      <c r="GWB3" s="455"/>
      <c r="GWC3" s="455"/>
      <c r="GWD3" s="455"/>
      <c r="GWE3" s="455"/>
      <c r="GWF3" s="455"/>
      <c r="GWG3" s="455"/>
      <c r="GWH3" s="455"/>
      <c r="GWI3" s="455"/>
      <c r="GWJ3" s="455"/>
      <c r="GWK3" s="455"/>
      <c r="GWL3" s="455"/>
      <c r="GWM3" s="455"/>
      <c r="GWN3" s="455"/>
      <c r="GWO3" s="455"/>
      <c r="GWP3" s="455"/>
      <c r="GWQ3" s="455"/>
      <c r="GWR3" s="455"/>
      <c r="GWS3" s="455"/>
      <c r="GWT3" s="455"/>
      <c r="GWU3" s="455"/>
      <c r="GWV3" s="455"/>
      <c r="GWW3" s="455"/>
      <c r="GWX3" s="455"/>
      <c r="GWY3" s="455"/>
      <c r="GWZ3" s="455"/>
      <c r="GXA3" s="455"/>
      <c r="GXB3" s="455"/>
      <c r="GXC3" s="455"/>
      <c r="GXD3" s="455"/>
      <c r="GXE3" s="455"/>
      <c r="GXF3" s="455"/>
      <c r="GXG3" s="455"/>
      <c r="GXH3" s="455"/>
      <c r="GXI3" s="455"/>
      <c r="GXJ3" s="455"/>
      <c r="GXK3" s="455"/>
      <c r="GXL3" s="455"/>
      <c r="GXM3" s="455"/>
      <c r="GXN3" s="455"/>
      <c r="GXO3" s="455"/>
      <c r="GXP3" s="455"/>
      <c r="GXQ3" s="455"/>
      <c r="GXR3" s="455"/>
      <c r="GXS3" s="455"/>
      <c r="GXT3" s="455"/>
      <c r="GXU3" s="455"/>
      <c r="GXV3" s="455"/>
      <c r="GXW3" s="455"/>
      <c r="GXX3" s="455"/>
      <c r="GXY3" s="455"/>
      <c r="GXZ3" s="455"/>
      <c r="GYA3" s="455"/>
      <c r="GYB3" s="455"/>
      <c r="GYC3" s="455"/>
      <c r="GYD3" s="455"/>
      <c r="GYE3" s="455"/>
      <c r="GYF3" s="455"/>
      <c r="GYG3" s="455"/>
      <c r="GYH3" s="455"/>
      <c r="GYI3" s="455"/>
      <c r="GYJ3" s="455"/>
      <c r="GYK3" s="455"/>
      <c r="GYL3" s="455"/>
      <c r="GYM3" s="455"/>
      <c r="GYN3" s="455"/>
      <c r="GYO3" s="455"/>
      <c r="GYP3" s="455"/>
      <c r="GYQ3" s="455"/>
      <c r="GYR3" s="455"/>
      <c r="GYS3" s="455"/>
      <c r="GYT3" s="455"/>
      <c r="GYU3" s="455"/>
      <c r="GYV3" s="455"/>
      <c r="GYW3" s="455"/>
      <c r="GYX3" s="455"/>
      <c r="GYY3" s="455"/>
      <c r="GYZ3" s="455"/>
      <c r="GZA3" s="455"/>
      <c r="GZB3" s="455"/>
      <c r="GZC3" s="455"/>
      <c r="GZD3" s="455"/>
      <c r="GZE3" s="455"/>
      <c r="GZF3" s="455"/>
      <c r="GZG3" s="455"/>
      <c r="GZH3" s="455"/>
      <c r="GZI3" s="455"/>
      <c r="GZJ3" s="455"/>
      <c r="GZK3" s="455"/>
      <c r="GZL3" s="455"/>
      <c r="GZM3" s="455"/>
      <c r="GZN3" s="455"/>
      <c r="GZO3" s="455"/>
      <c r="GZP3" s="455"/>
      <c r="GZQ3" s="455"/>
      <c r="GZR3" s="455"/>
      <c r="GZS3" s="455"/>
      <c r="GZT3" s="455"/>
      <c r="GZU3" s="455"/>
      <c r="GZV3" s="455"/>
      <c r="GZW3" s="455"/>
      <c r="GZX3" s="455"/>
      <c r="GZY3" s="455"/>
      <c r="GZZ3" s="455"/>
      <c r="HAA3" s="455"/>
      <c r="HAB3" s="455"/>
      <c r="HAC3" s="455"/>
      <c r="HAD3" s="455"/>
      <c r="HAE3" s="455"/>
      <c r="HAF3" s="455"/>
      <c r="HAG3" s="455"/>
      <c r="HAH3" s="455"/>
      <c r="HAI3" s="455"/>
      <c r="HAJ3" s="455"/>
      <c r="HAK3" s="455"/>
      <c r="HAL3" s="455"/>
      <c r="HAM3" s="455"/>
      <c r="HAN3" s="455"/>
      <c r="HAO3" s="455"/>
      <c r="HAP3" s="455"/>
      <c r="HAQ3" s="455"/>
      <c r="HAR3" s="455"/>
      <c r="HAS3" s="455"/>
      <c r="HAT3" s="455"/>
      <c r="HAU3" s="455"/>
      <c r="HAV3" s="455"/>
      <c r="HAW3" s="455"/>
      <c r="HAX3" s="455"/>
      <c r="HAY3" s="455"/>
      <c r="HAZ3" s="455"/>
      <c r="HBA3" s="455"/>
      <c r="HBB3" s="455"/>
      <c r="HBC3" s="455"/>
      <c r="HBD3" s="455"/>
      <c r="HBE3" s="455"/>
      <c r="HBF3" s="455"/>
      <c r="HBG3" s="455"/>
      <c r="HBH3" s="455"/>
      <c r="HBI3" s="455"/>
      <c r="HBJ3" s="455"/>
      <c r="HBK3" s="455"/>
      <c r="HBL3" s="455"/>
      <c r="HBM3" s="455"/>
      <c r="HBN3" s="455"/>
      <c r="HBO3" s="455"/>
      <c r="HBP3" s="455"/>
      <c r="HBQ3" s="455"/>
      <c r="HBR3" s="455"/>
      <c r="HBS3" s="455"/>
      <c r="HBT3" s="455"/>
      <c r="HBU3" s="455"/>
      <c r="HBV3" s="455"/>
      <c r="HBW3" s="455"/>
      <c r="HBX3" s="455"/>
      <c r="HBY3" s="455"/>
      <c r="HBZ3" s="455"/>
      <c r="HCA3" s="455"/>
      <c r="HCB3" s="455"/>
      <c r="HCC3" s="455"/>
      <c r="HCD3" s="455"/>
      <c r="HCE3" s="455"/>
      <c r="HCF3" s="455"/>
      <c r="HCG3" s="455"/>
      <c r="HCH3" s="455"/>
      <c r="HCI3" s="455"/>
      <c r="HCJ3" s="455"/>
      <c r="HCK3" s="455"/>
      <c r="HCL3" s="455"/>
      <c r="HCM3" s="455"/>
      <c r="HCN3" s="455"/>
      <c r="HCO3" s="455"/>
      <c r="HCP3" s="455"/>
      <c r="HCQ3" s="455"/>
      <c r="HCR3" s="455"/>
      <c r="HCS3" s="455"/>
      <c r="HCT3" s="455"/>
      <c r="HCU3" s="455"/>
      <c r="HCV3" s="455"/>
      <c r="HCW3" s="455"/>
      <c r="HCX3" s="455"/>
      <c r="HCY3" s="455"/>
      <c r="HCZ3" s="455"/>
      <c r="HDA3" s="455"/>
      <c r="HDB3" s="455"/>
      <c r="HDC3" s="455"/>
      <c r="HDD3" s="455"/>
      <c r="HDE3" s="455"/>
      <c r="HDF3" s="455"/>
      <c r="HDG3" s="455"/>
      <c r="HDH3" s="455"/>
      <c r="HDI3" s="455"/>
      <c r="HDJ3" s="455"/>
      <c r="HDK3" s="455"/>
      <c r="HDL3" s="455"/>
      <c r="HDM3" s="455"/>
      <c r="HDN3" s="455"/>
      <c r="HDO3" s="455"/>
      <c r="HDP3" s="455"/>
      <c r="HDQ3" s="455"/>
      <c r="HDR3" s="455"/>
      <c r="HDS3" s="455"/>
      <c r="HDT3" s="455"/>
      <c r="HDU3" s="455"/>
      <c r="HDV3" s="455"/>
      <c r="HDW3" s="455"/>
      <c r="HDX3" s="455"/>
      <c r="HDY3" s="455"/>
      <c r="HDZ3" s="455"/>
      <c r="HEA3" s="455"/>
      <c r="HEB3" s="455"/>
      <c r="HEC3" s="455"/>
      <c r="HED3" s="455"/>
      <c r="HEE3" s="455"/>
      <c r="HEF3" s="455"/>
      <c r="HEG3" s="455"/>
      <c r="HEH3" s="455"/>
      <c r="HEI3" s="455"/>
      <c r="HEJ3" s="455"/>
      <c r="HEK3" s="455"/>
      <c r="HEL3" s="455"/>
      <c r="HEM3" s="455"/>
      <c r="HEN3" s="455"/>
      <c r="HEO3" s="455"/>
      <c r="HEP3" s="455"/>
      <c r="HEQ3" s="455"/>
      <c r="HER3" s="455"/>
      <c r="HES3" s="455"/>
      <c r="HET3" s="455"/>
      <c r="HEU3" s="455"/>
      <c r="HEV3" s="455"/>
      <c r="HEW3" s="455"/>
      <c r="HEX3" s="455"/>
      <c r="HEY3" s="455"/>
      <c r="HEZ3" s="455"/>
      <c r="HFA3" s="455"/>
      <c r="HFB3" s="455"/>
      <c r="HFC3" s="455"/>
      <c r="HFD3" s="455"/>
      <c r="HFE3" s="455"/>
      <c r="HFF3" s="455"/>
      <c r="HFG3" s="455"/>
      <c r="HFH3" s="455"/>
      <c r="HFI3" s="455"/>
      <c r="HFJ3" s="455"/>
      <c r="HFK3" s="455"/>
      <c r="HFL3" s="455"/>
      <c r="HFM3" s="455"/>
      <c r="HFN3" s="455"/>
      <c r="HFO3" s="455"/>
      <c r="HFP3" s="455"/>
      <c r="HFQ3" s="455"/>
      <c r="HFR3" s="455"/>
      <c r="HFS3" s="455"/>
      <c r="HFT3" s="455"/>
      <c r="HFU3" s="455"/>
      <c r="HFV3" s="455"/>
      <c r="HFW3" s="455"/>
      <c r="HFX3" s="455"/>
      <c r="HFY3" s="455"/>
      <c r="HFZ3" s="455"/>
      <c r="HGA3" s="455"/>
      <c r="HGB3" s="455"/>
      <c r="HGC3" s="455"/>
      <c r="HGD3" s="455"/>
      <c r="HGE3" s="455"/>
      <c r="HGF3" s="455"/>
      <c r="HGG3" s="455"/>
      <c r="HGH3" s="455"/>
      <c r="HGI3" s="455"/>
      <c r="HGJ3" s="455"/>
      <c r="HGK3" s="455"/>
      <c r="HGL3" s="455"/>
      <c r="HGM3" s="455"/>
      <c r="HGN3" s="455"/>
      <c r="HGO3" s="455"/>
      <c r="HGP3" s="455"/>
      <c r="HGQ3" s="455"/>
      <c r="HGR3" s="455"/>
      <c r="HGS3" s="455"/>
      <c r="HGT3" s="455"/>
      <c r="HGU3" s="455"/>
      <c r="HGV3" s="455"/>
      <c r="HGW3" s="455"/>
      <c r="HGX3" s="455"/>
      <c r="HGY3" s="455"/>
      <c r="HGZ3" s="455"/>
      <c r="HHA3" s="455"/>
      <c r="HHB3" s="455"/>
      <c r="HHC3" s="455"/>
      <c r="HHD3" s="455"/>
      <c r="HHE3" s="455"/>
      <c r="HHF3" s="455"/>
      <c r="HHG3" s="455"/>
      <c r="HHH3" s="455"/>
      <c r="HHI3" s="455"/>
      <c r="HHJ3" s="455"/>
      <c r="HHK3" s="455"/>
      <c r="HHL3" s="455"/>
      <c r="HHM3" s="455"/>
      <c r="HHN3" s="455"/>
      <c r="HHO3" s="455"/>
      <c r="HHP3" s="455"/>
      <c r="HHQ3" s="455"/>
      <c r="HHR3" s="455"/>
      <c r="HHS3" s="455"/>
      <c r="HHT3" s="455"/>
      <c r="HHU3" s="455"/>
      <c r="HHV3" s="455"/>
      <c r="HHW3" s="455"/>
      <c r="HHX3" s="455"/>
      <c r="HHY3" s="455"/>
      <c r="HHZ3" s="455"/>
      <c r="HIA3" s="455"/>
      <c r="HIB3" s="455"/>
      <c r="HIC3" s="455"/>
      <c r="HID3" s="455"/>
      <c r="HIE3" s="455"/>
      <c r="HIF3" s="455"/>
      <c r="HIG3" s="455"/>
      <c r="HIH3" s="455"/>
      <c r="HII3" s="455"/>
      <c r="HIJ3" s="455"/>
      <c r="HIK3" s="455"/>
      <c r="HIL3" s="455"/>
      <c r="HIM3" s="455"/>
      <c r="HIN3" s="455"/>
      <c r="HIO3" s="455"/>
      <c r="HIP3" s="455"/>
      <c r="HIQ3" s="455"/>
      <c r="HIR3" s="455"/>
      <c r="HIS3" s="455"/>
      <c r="HIT3" s="455"/>
      <c r="HIU3" s="455"/>
      <c r="HIV3" s="455"/>
      <c r="HIW3" s="455"/>
      <c r="HIX3" s="455"/>
      <c r="HIY3" s="455"/>
      <c r="HIZ3" s="455"/>
      <c r="HJA3" s="455"/>
      <c r="HJB3" s="455"/>
      <c r="HJC3" s="455"/>
      <c r="HJD3" s="455"/>
      <c r="HJE3" s="455"/>
      <c r="HJF3" s="455"/>
      <c r="HJG3" s="455"/>
      <c r="HJH3" s="455"/>
      <c r="HJI3" s="455"/>
      <c r="HJJ3" s="455"/>
      <c r="HJK3" s="455"/>
      <c r="HJL3" s="455"/>
      <c r="HJM3" s="455"/>
      <c r="HJN3" s="455"/>
      <c r="HJO3" s="455"/>
      <c r="HJP3" s="455"/>
      <c r="HJQ3" s="455"/>
      <c r="HJR3" s="455"/>
      <c r="HJS3" s="455"/>
      <c r="HJT3" s="455"/>
      <c r="HJU3" s="455"/>
      <c r="HJV3" s="455"/>
      <c r="HJW3" s="455"/>
      <c r="HJX3" s="455"/>
      <c r="HJY3" s="455"/>
      <c r="HJZ3" s="455"/>
      <c r="HKA3" s="455"/>
      <c r="HKB3" s="455"/>
      <c r="HKC3" s="455"/>
      <c r="HKD3" s="455"/>
      <c r="HKE3" s="455"/>
      <c r="HKF3" s="455"/>
      <c r="HKG3" s="455"/>
      <c r="HKH3" s="455"/>
      <c r="HKI3" s="455"/>
      <c r="HKJ3" s="455"/>
      <c r="HKK3" s="455"/>
      <c r="HKL3" s="455"/>
      <c r="HKM3" s="455"/>
      <c r="HKN3" s="455"/>
      <c r="HKO3" s="455"/>
      <c r="HKP3" s="455"/>
      <c r="HKQ3" s="455"/>
      <c r="HKR3" s="455"/>
      <c r="HKS3" s="455"/>
      <c r="HKT3" s="455"/>
      <c r="HKU3" s="455"/>
      <c r="HKV3" s="455"/>
      <c r="HKW3" s="455"/>
      <c r="HKX3" s="455"/>
      <c r="HKY3" s="455"/>
      <c r="HKZ3" s="455"/>
      <c r="HLA3" s="455"/>
      <c r="HLB3" s="455"/>
      <c r="HLC3" s="455"/>
      <c r="HLD3" s="455"/>
      <c r="HLE3" s="455"/>
      <c r="HLF3" s="455"/>
      <c r="HLG3" s="455"/>
      <c r="HLH3" s="455"/>
      <c r="HLI3" s="455"/>
      <c r="HLJ3" s="455"/>
      <c r="HLK3" s="455"/>
      <c r="HLL3" s="455"/>
      <c r="HLM3" s="455"/>
      <c r="HLN3" s="455"/>
      <c r="HLO3" s="455"/>
      <c r="HLP3" s="455"/>
      <c r="HLQ3" s="455"/>
      <c r="HLR3" s="455"/>
      <c r="HLS3" s="455"/>
      <c r="HLT3" s="455"/>
      <c r="HLU3" s="455"/>
      <c r="HLV3" s="455"/>
      <c r="HLW3" s="455"/>
      <c r="HLX3" s="455"/>
      <c r="HLY3" s="455"/>
      <c r="HLZ3" s="455"/>
      <c r="HMA3" s="455"/>
      <c r="HMB3" s="455"/>
      <c r="HMC3" s="455"/>
      <c r="HMD3" s="455"/>
      <c r="HME3" s="455"/>
      <c r="HMF3" s="455"/>
      <c r="HMG3" s="455"/>
      <c r="HMH3" s="455"/>
      <c r="HMI3" s="455"/>
      <c r="HMJ3" s="455"/>
      <c r="HMK3" s="455"/>
      <c r="HML3" s="455"/>
      <c r="HMM3" s="455"/>
      <c r="HMN3" s="455"/>
      <c r="HMO3" s="455"/>
      <c r="HMP3" s="455"/>
      <c r="HMQ3" s="455"/>
      <c r="HMR3" s="455"/>
      <c r="HMS3" s="455"/>
      <c r="HMT3" s="455"/>
      <c r="HMU3" s="455"/>
      <c r="HMV3" s="455"/>
      <c r="HMW3" s="455"/>
      <c r="HMX3" s="455"/>
      <c r="HMY3" s="455"/>
      <c r="HMZ3" s="455"/>
      <c r="HNA3" s="455"/>
      <c r="HNB3" s="455"/>
      <c r="HNC3" s="455"/>
      <c r="HND3" s="455"/>
      <c r="HNE3" s="455"/>
      <c r="HNF3" s="455"/>
      <c r="HNG3" s="455"/>
      <c r="HNH3" s="455"/>
      <c r="HNI3" s="455"/>
      <c r="HNJ3" s="455"/>
      <c r="HNK3" s="455"/>
      <c r="HNL3" s="455"/>
      <c r="HNM3" s="455"/>
      <c r="HNN3" s="455"/>
      <c r="HNO3" s="455"/>
      <c r="HNP3" s="455"/>
      <c r="HNQ3" s="455"/>
      <c r="HNR3" s="455"/>
      <c r="HNS3" s="455"/>
      <c r="HNT3" s="455"/>
      <c r="HNU3" s="455"/>
      <c r="HNV3" s="455"/>
      <c r="HNW3" s="455"/>
      <c r="HNX3" s="455"/>
      <c r="HNY3" s="455"/>
      <c r="HNZ3" s="455"/>
      <c r="HOA3" s="455"/>
      <c r="HOB3" s="455"/>
      <c r="HOC3" s="455"/>
      <c r="HOD3" s="455"/>
      <c r="HOE3" s="455"/>
      <c r="HOF3" s="455"/>
      <c r="HOG3" s="455"/>
      <c r="HOH3" s="455"/>
      <c r="HOI3" s="455"/>
      <c r="HOJ3" s="455"/>
      <c r="HOK3" s="455"/>
      <c r="HOL3" s="455"/>
      <c r="HOM3" s="455"/>
      <c r="HON3" s="455"/>
      <c r="HOO3" s="455"/>
      <c r="HOP3" s="455"/>
      <c r="HOQ3" s="455"/>
      <c r="HOR3" s="455"/>
      <c r="HOS3" s="455"/>
      <c r="HOT3" s="455"/>
      <c r="HOU3" s="455"/>
      <c r="HOV3" s="455"/>
      <c r="HOW3" s="455"/>
      <c r="HOX3" s="455"/>
      <c r="HOY3" s="455"/>
      <c r="HOZ3" s="455"/>
      <c r="HPA3" s="455"/>
      <c r="HPB3" s="455"/>
      <c r="HPC3" s="455"/>
      <c r="HPD3" s="455"/>
      <c r="HPE3" s="455"/>
      <c r="HPF3" s="455"/>
      <c r="HPG3" s="455"/>
      <c r="HPH3" s="455"/>
      <c r="HPI3" s="455"/>
      <c r="HPJ3" s="455"/>
      <c r="HPK3" s="455"/>
      <c r="HPL3" s="455"/>
      <c r="HPM3" s="455"/>
      <c r="HPN3" s="455"/>
      <c r="HPO3" s="455"/>
      <c r="HPP3" s="455"/>
      <c r="HPQ3" s="455"/>
      <c r="HPR3" s="455"/>
      <c r="HPS3" s="455"/>
      <c r="HPT3" s="455"/>
      <c r="HPU3" s="455"/>
      <c r="HPV3" s="455"/>
      <c r="HPW3" s="455"/>
      <c r="HPX3" s="455"/>
      <c r="HPY3" s="455"/>
      <c r="HPZ3" s="455"/>
      <c r="HQA3" s="455"/>
      <c r="HQB3" s="455"/>
      <c r="HQC3" s="455"/>
      <c r="HQD3" s="455"/>
      <c r="HQE3" s="455"/>
      <c r="HQF3" s="455"/>
      <c r="HQG3" s="455"/>
      <c r="HQH3" s="455"/>
      <c r="HQI3" s="455"/>
      <c r="HQJ3" s="455"/>
      <c r="HQK3" s="455"/>
      <c r="HQL3" s="455"/>
      <c r="HQM3" s="455"/>
      <c r="HQN3" s="455"/>
      <c r="HQO3" s="455"/>
      <c r="HQP3" s="455"/>
      <c r="HQQ3" s="455"/>
      <c r="HQR3" s="455"/>
      <c r="HQS3" s="455"/>
      <c r="HQT3" s="455"/>
      <c r="HQU3" s="455"/>
      <c r="HQV3" s="455"/>
      <c r="HQW3" s="455"/>
      <c r="HQX3" s="455"/>
      <c r="HQY3" s="455"/>
      <c r="HQZ3" s="455"/>
      <c r="HRA3" s="455"/>
      <c r="HRB3" s="455"/>
      <c r="HRC3" s="455"/>
      <c r="HRD3" s="455"/>
      <c r="HRE3" s="455"/>
      <c r="HRF3" s="455"/>
      <c r="HRG3" s="455"/>
      <c r="HRH3" s="455"/>
      <c r="HRI3" s="455"/>
      <c r="HRJ3" s="455"/>
      <c r="HRK3" s="455"/>
      <c r="HRL3" s="455"/>
      <c r="HRM3" s="455"/>
      <c r="HRN3" s="455"/>
      <c r="HRO3" s="455"/>
      <c r="HRP3" s="455"/>
      <c r="HRQ3" s="455"/>
      <c r="HRR3" s="455"/>
      <c r="HRS3" s="455"/>
      <c r="HRT3" s="455"/>
      <c r="HRU3" s="455"/>
      <c r="HRV3" s="455"/>
      <c r="HRW3" s="455"/>
      <c r="HRX3" s="455"/>
      <c r="HRY3" s="455"/>
      <c r="HRZ3" s="455"/>
      <c r="HSA3" s="455"/>
      <c r="HSB3" s="455"/>
      <c r="HSC3" s="455"/>
      <c r="HSD3" s="455"/>
      <c r="HSE3" s="455"/>
      <c r="HSF3" s="455"/>
      <c r="HSG3" s="455"/>
      <c r="HSH3" s="455"/>
      <c r="HSI3" s="455"/>
      <c r="HSJ3" s="455"/>
      <c r="HSK3" s="455"/>
      <c r="HSL3" s="455"/>
      <c r="HSM3" s="455"/>
      <c r="HSN3" s="455"/>
      <c r="HSO3" s="455"/>
      <c r="HSP3" s="455"/>
      <c r="HSQ3" s="455"/>
      <c r="HSR3" s="455"/>
      <c r="HSS3" s="455"/>
      <c r="HST3" s="455"/>
      <c r="HSU3" s="455"/>
      <c r="HSV3" s="455"/>
      <c r="HSW3" s="455"/>
      <c r="HSX3" s="455"/>
      <c r="HSY3" s="455"/>
      <c r="HSZ3" s="455"/>
      <c r="HTA3" s="455"/>
      <c r="HTB3" s="455"/>
      <c r="HTC3" s="455"/>
      <c r="HTD3" s="455"/>
      <c r="HTE3" s="455"/>
      <c r="HTF3" s="455"/>
      <c r="HTG3" s="455"/>
      <c r="HTH3" s="455"/>
      <c r="HTI3" s="455"/>
      <c r="HTJ3" s="455"/>
      <c r="HTK3" s="455"/>
      <c r="HTL3" s="455"/>
      <c r="HTM3" s="455"/>
      <c r="HTN3" s="455"/>
      <c r="HTO3" s="455"/>
      <c r="HTP3" s="455"/>
      <c r="HTQ3" s="455"/>
      <c r="HTR3" s="455"/>
      <c r="HTS3" s="455"/>
      <c r="HTT3" s="455"/>
      <c r="HTU3" s="455"/>
      <c r="HTV3" s="455"/>
      <c r="HTW3" s="455"/>
      <c r="HTX3" s="455"/>
      <c r="HTY3" s="455"/>
      <c r="HTZ3" s="455"/>
      <c r="HUA3" s="455"/>
      <c r="HUB3" s="455"/>
      <c r="HUC3" s="455"/>
      <c r="HUD3" s="455"/>
      <c r="HUE3" s="455"/>
      <c r="HUF3" s="455"/>
      <c r="HUG3" s="455"/>
      <c r="HUH3" s="455"/>
      <c r="HUI3" s="455"/>
      <c r="HUJ3" s="455"/>
      <c r="HUK3" s="455"/>
      <c r="HUL3" s="455"/>
      <c r="HUM3" s="455"/>
      <c r="HUN3" s="455"/>
      <c r="HUO3" s="455"/>
      <c r="HUP3" s="455"/>
      <c r="HUQ3" s="455"/>
      <c r="HUR3" s="455"/>
      <c r="HUS3" s="455"/>
      <c r="HUT3" s="455"/>
      <c r="HUU3" s="455"/>
      <c r="HUV3" s="455"/>
      <c r="HUW3" s="455"/>
      <c r="HUX3" s="455"/>
      <c r="HUY3" s="455"/>
      <c r="HUZ3" s="455"/>
      <c r="HVA3" s="455"/>
      <c r="HVB3" s="455"/>
      <c r="HVC3" s="455"/>
      <c r="HVD3" s="455"/>
      <c r="HVE3" s="455"/>
      <c r="HVF3" s="455"/>
      <c r="HVG3" s="455"/>
      <c r="HVH3" s="455"/>
      <c r="HVI3" s="455"/>
      <c r="HVJ3" s="455"/>
      <c r="HVK3" s="455"/>
      <c r="HVL3" s="455"/>
      <c r="HVM3" s="455"/>
      <c r="HVN3" s="455"/>
      <c r="HVO3" s="455"/>
      <c r="HVP3" s="455"/>
      <c r="HVQ3" s="455"/>
      <c r="HVR3" s="455"/>
      <c r="HVS3" s="455"/>
      <c r="HVT3" s="455"/>
      <c r="HVU3" s="455"/>
      <c r="HVV3" s="455"/>
      <c r="HVW3" s="455"/>
      <c r="HVX3" s="455"/>
      <c r="HVY3" s="455"/>
      <c r="HVZ3" s="455"/>
      <c r="HWA3" s="455"/>
      <c r="HWB3" s="455"/>
      <c r="HWC3" s="455"/>
      <c r="HWD3" s="455"/>
      <c r="HWE3" s="455"/>
      <c r="HWF3" s="455"/>
      <c r="HWG3" s="455"/>
      <c r="HWH3" s="455"/>
      <c r="HWI3" s="455"/>
      <c r="HWJ3" s="455"/>
      <c r="HWK3" s="455"/>
      <c r="HWL3" s="455"/>
      <c r="HWM3" s="455"/>
      <c r="HWN3" s="455"/>
      <c r="HWO3" s="455"/>
      <c r="HWP3" s="455"/>
      <c r="HWQ3" s="455"/>
      <c r="HWR3" s="455"/>
      <c r="HWS3" s="455"/>
      <c r="HWT3" s="455"/>
      <c r="HWU3" s="455"/>
      <c r="HWV3" s="455"/>
      <c r="HWW3" s="455"/>
      <c r="HWX3" s="455"/>
      <c r="HWY3" s="455"/>
      <c r="HWZ3" s="455"/>
      <c r="HXA3" s="455"/>
      <c r="HXB3" s="455"/>
      <c r="HXC3" s="455"/>
      <c r="HXD3" s="455"/>
      <c r="HXE3" s="455"/>
      <c r="HXF3" s="455"/>
      <c r="HXG3" s="455"/>
      <c r="HXH3" s="455"/>
      <c r="HXI3" s="455"/>
      <c r="HXJ3" s="455"/>
      <c r="HXK3" s="455"/>
      <c r="HXL3" s="455"/>
      <c r="HXM3" s="455"/>
      <c r="HXN3" s="455"/>
      <c r="HXO3" s="455"/>
      <c r="HXP3" s="455"/>
      <c r="HXQ3" s="455"/>
      <c r="HXR3" s="455"/>
      <c r="HXS3" s="455"/>
      <c r="HXT3" s="455"/>
      <c r="HXU3" s="455"/>
      <c r="HXV3" s="455"/>
      <c r="HXW3" s="455"/>
      <c r="HXX3" s="455"/>
      <c r="HXY3" s="455"/>
      <c r="HXZ3" s="455"/>
      <c r="HYA3" s="455"/>
      <c r="HYB3" s="455"/>
      <c r="HYC3" s="455"/>
      <c r="HYD3" s="455"/>
      <c r="HYE3" s="455"/>
      <c r="HYF3" s="455"/>
      <c r="HYG3" s="455"/>
      <c r="HYH3" s="455"/>
      <c r="HYI3" s="455"/>
      <c r="HYJ3" s="455"/>
      <c r="HYK3" s="455"/>
      <c r="HYL3" s="455"/>
      <c r="HYM3" s="455"/>
      <c r="HYN3" s="455"/>
      <c r="HYO3" s="455"/>
      <c r="HYP3" s="455"/>
      <c r="HYQ3" s="455"/>
      <c r="HYR3" s="455"/>
      <c r="HYS3" s="455"/>
      <c r="HYT3" s="455"/>
      <c r="HYU3" s="455"/>
      <c r="HYV3" s="455"/>
      <c r="HYW3" s="455"/>
      <c r="HYX3" s="455"/>
      <c r="HYY3" s="455"/>
      <c r="HYZ3" s="455"/>
      <c r="HZA3" s="455"/>
      <c r="HZB3" s="455"/>
      <c r="HZC3" s="455"/>
      <c r="HZD3" s="455"/>
      <c r="HZE3" s="455"/>
      <c r="HZF3" s="455"/>
      <c r="HZG3" s="455"/>
      <c r="HZH3" s="455"/>
      <c r="HZI3" s="455"/>
      <c r="HZJ3" s="455"/>
      <c r="HZK3" s="455"/>
      <c r="HZL3" s="455"/>
      <c r="HZM3" s="455"/>
      <c r="HZN3" s="455"/>
      <c r="HZO3" s="455"/>
      <c r="HZP3" s="455"/>
      <c r="HZQ3" s="455"/>
      <c r="HZR3" s="455"/>
      <c r="HZS3" s="455"/>
      <c r="HZT3" s="455"/>
      <c r="HZU3" s="455"/>
      <c r="HZV3" s="455"/>
      <c r="HZW3" s="455"/>
      <c r="HZX3" s="455"/>
      <c r="HZY3" s="455"/>
      <c r="HZZ3" s="455"/>
      <c r="IAA3" s="455"/>
      <c r="IAB3" s="455"/>
      <c r="IAC3" s="455"/>
      <c r="IAD3" s="455"/>
      <c r="IAE3" s="455"/>
      <c r="IAF3" s="455"/>
      <c r="IAG3" s="455"/>
      <c r="IAH3" s="455"/>
      <c r="IAI3" s="455"/>
      <c r="IAJ3" s="455"/>
      <c r="IAK3" s="455"/>
      <c r="IAL3" s="455"/>
      <c r="IAM3" s="455"/>
      <c r="IAN3" s="455"/>
      <c r="IAO3" s="455"/>
      <c r="IAP3" s="455"/>
      <c r="IAQ3" s="455"/>
      <c r="IAR3" s="455"/>
      <c r="IAS3" s="455"/>
      <c r="IAT3" s="455"/>
      <c r="IAU3" s="455"/>
      <c r="IAV3" s="455"/>
      <c r="IAW3" s="455"/>
      <c r="IAX3" s="455"/>
      <c r="IAY3" s="455"/>
      <c r="IAZ3" s="455"/>
      <c r="IBA3" s="455"/>
      <c r="IBB3" s="455"/>
      <c r="IBC3" s="455"/>
      <c r="IBD3" s="455"/>
      <c r="IBE3" s="455"/>
      <c r="IBF3" s="455"/>
      <c r="IBG3" s="455"/>
      <c r="IBI3" s="455"/>
      <c r="IBJ3" s="455"/>
      <c r="IBK3" s="455"/>
      <c r="IBL3" s="455"/>
      <c r="IBM3" s="455"/>
      <c r="IBN3" s="455"/>
      <c r="IBO3" s="455"/>
      <c r="IBP3" s="455"/>
      <c r="IBQ3" s="455"/>
      <c r="IBR3" s="455"/>
      <c r="IBS3" s="455"/>
      <c r="IBT3" s="455"/>
      <c r="IBU3" s="455"/>
      <c r="IBV3" s="455"/>
      <c r="IBW3" s="455"/>
      <c r="IBX3" s="455"/>
      <c r="IBY3" s="455"/>
      <c r="IBZ3" s="455"/>
      <c r="ICA3" s="455"/>
      <c r="ICB3" s="455"/>
      <c r="ICC3" s="455"/>
      <c r="ICD3" s="455"/>
      <c r="ICE3" s="455"/>
      <c r="ICF3" s="455"/>
      <c r="ICG3" s="455"/>
      <c r="ICH3" s="455"/>
      <c r="ICI3" s="455"/>
      <c r="ICJ3" s="455"/>
      <c r="ICK3" s="455"/>
      <c r="ICL3" s="455"/>
      <c r="ICM3" s="455"/>
      <c r="ICN3" s="455"/>
      <c r="ICO3" s="455"/>
      <c r="ICP3" s="455"/>
      <c r="ICQ3" s="455"/>
      <c r="ICR3" s="455"/>
      <c r="ICS3" s="455"/>
      <c r="ICT3" s="455"/>
      <c r="ICU3" s="455"/>
      <c r="ICV3" s="455"/>
      <c r="ICW3" s="455"/>
      <c r="ICX3" s="455"/>
      <c r="ICY3" s="455"/>
      <c r="ICZ3" s="455"/>
      <c r="IDA3" s="455"/>
      <c r="IDB3" s="455"/>
      <c r="IDC3" s="455"/>
      <c r="IDD3" s="455"/>
      <c r="IDE3" s="455"/>
      <c r="IDF3" s="455"/>
      <c r="IDG3" s="455"/>
      <c r="IDH3" s="455"/>
      <c r="IDI3" s="455"/>
      <c r="IDJ3" s="455"/>
      <c r="IDK3" s="455"/>
      <c r="IDL3" s="455"/>
      <c r="IDM3" s="455"/>
      <c r="IDN3" s="455"/>
      <c r="IDO3" s="455"/>
      <c r="IDP3" s="455"/>
      <c r="IDQ3" s="455"/>
      <c r="IDR3" s="455"/>
      <c r="IDS3" s="455"/>
      <c r="IDT3" s="455"/>
      <c r="IDU3" s="455"/>
      <c r="IDV3" s="455"/>
      <c r="IDW3" s="455"/>
      <c r="IDX3" s="455"/>
      <c r="IDY3" s="455"/>
      <c r="IDZ3" s="455"/>
      <c r="IEA3" s="455"/>
      <c r="IEB3" s="455"/>
      <c r="IEC3" s="455"/>
      <c r="IED3" s="455"/>
      <c r="IEE3" s="455"/>
      <c r="IEF3" s="455"/>
      <c r="IEG3" s="455"/>
      <c r="IEH3" s="455"/>
      <c r="IEI3" s="455"/>
      <c r="IEJ3" s="455"/>
      <c r="IEK3" s="455"/>
      <c r="IEL3" s="455"/>
      <c r="IEM3" s="455"/>
      <c r="IEN3" s="455"/>
      <c r="IEO3" s="455"/>
      <c r="IEP3" s="455"/>
      <c r="IEQ3" s="455"/>
      <c r="IER3" s="455"/>
      <c r="IES3" s="455"/>
      <c r="IET3" s="455"/>
      <c r="IEU3" s="455"/>
      <c r="IEV3" s="455"/>
      <c r="IEW3" s="455"/>
      <c r="IEX3" s="455"/>
      <c r="IEY3" s="455"/>
      <c r="IEZ3" s="455"/>
      <c r="IFA3" s="455"/>
      <c r="IFB3" s="455"/>
      <c r="IFC3" s="455"/>
      <c r="IFD3" s="455"/>
      <c r="IFE3" s="455"/>
      <c r="IFF3" s="455"/>
      <c r="IFG3" s="455"/>
      <c r="IFH3" s="455"/>
      <c r="IFI3" s="455"/>
      <c r="IFJ3" s="455"/>
      <c r="IFK3" s="455"/>
      <c r="IFL3" s="455"/>
      <c r="IFM3" s="455"/>
      <c r="IFN3" s="455"/>
      <c r="IFO3" s="455"/>
      <c r="IFP3" s="455"/>
      <c r="IFQ3" s="455"/>
      <c r="IFR3" s="455"/>
      <c r="IFS3" s="455"/>
      <c r="IFT3" s="455"/>
      <c r="IFU3" s="455"/>
      <c r="IFV3" s="455"/>
      <c r="IFW3" s="455"/>
      <c r="IFX3" s="455"/>
      <c r="IFY3" s="455"/>
      <c r="IFZ3" s="455"/>
      <c r="IGA3" s="455"/>
      <c r="IGB3" s="455"/>
      <c r="IGC3" s="455"/>
      <c r="IGD3" s="455"/>
      <c r="IGE3" s="455"/>
      <c r="IGF3" s="455"/>
      <c r="IGG3" s="455"/>
      <c r="IGH3" s="455"/>
      <c r="IGI3" s="455"/>
      <c r="IGJ3" s="455"/>
      <c r="IGK3" s="455"/>
      <c r="IGL3" s="455"/>
      <c r="IGM3" s="455"/>
      <c r="IGN3" s="455"/>
      <c r="IGO3" s="455"/>
      <c r="IGP3" s="455"/>
      <c r="IGQ3" s="455"/>
      <c r="IGR3" s="455"/>
      <c r="IGS3" s="455"/>
      <c r="IGT3" s="455"/>
      <c r="IGU3" s="455"/>
      <c r="IGV3" s="455"/>
      <c r="IGW3" s="455"/>
      <c r="IGX3" s="455"/>
      <c r="IGY3" s="455"/>
      <c r="IGZ3" s="455"/>
      <c r="IHA3" s="455"/>
      <c r="IHB3" s="455"/>
      <c r="IHC3" s="455"/>
      <c r="IHD3" s="455"/>
      <c r="IHE3" s="455"/>
      <c r="IHF3" s="455"/>
      <c r="IHG3" s="455"/>
      <c r="IHH3" s="455"/>
      <c r="IHI3" s="455"/>
      <c r="IHJ3" s="455"/>
      <c r="IHK3" s="455"/>
      <c r="IHL3" s="455"/>
      <c r="IHM3" s="455"/>
      <c r="IHN3" s="455"/>
      <c r="IHO3" s="455"/>
      <c r="IHP3" s="455"/>
      <c r="IHQ3" s="455"/>
      <c r="IHR3" s="455"/>
      <c r="IHS3" s="455"/>
      <c r="IHT3" s="455"/>
      <c r="IHU3" s="455"/>
      <c r="IHV3" s="455"/>
      <c r="IHW3" s="455"/>
      <c r="IHX3" s="455"/>
      <c r="IHY3" s="455"/>
      <c r="IHZ3" s="455"/>
      <c r="IIA3" s="455"/>
      <c r="IIB3" s="455"/>
      <c r="IIC3" s="455"/>
      <c r="IID3" s="455"/>
      <c r="IIE3" s="455"/>
      <c r="IIF3" s="455"/>
      <c r="IIG3" s="455"/>
      <c r="IIH3" s="455"/>
      <c r="III3" s="455"/>
      <c r="IIJ3" s="455"/>
      <c r="IIK3" s="455"/>
      <c r="IIL3" s="455"/>
      <c r="IIM3" s="455"/>
      <c r="IIN3" s="455"/>
      <c r="IIO3" s="455"/>
      <c r="IIP3" s="455"/>
      <c r="IIQ3" s="455"/>
      <c r="IIR3" s="455"/>
      <c r="IIS3" s="455"/>
      <c r="IIT3" s="455"/>
      <c r="IIU3" s="455"/>
      <c r="IIV3" s="455"/>
      <c r="IIW3" s="455"/>
      <c r="IIX3" s="455"/>
      <c r="IIY3" s="455"/>
      <c r="IIZ3" s="455"/>
      <c r="IJA3" s="455"/>
      <c r="IJB3" s="455"/>
      <c r="IJC3" s="455"/>
      <c r="IJD3" s="455"/>
      <c r="IJE3" s="455"/>
      <c r="IJF3" s="455"/>
      <c r="IJG3" s="455"/>
      <c r="IJH3" s="455"/>
      <c r="IJI3" s="455"/>
      <c r="IJJ3" s="455"/>
      <c r="IJK3" s="455"/>
      <c r="IJL3" s="455"/>
      <c r="IJM3" s="455"/>
      <c r="IJN3" s="455"/>
      <c r="IJO3" s="455"/>
      <c r="IJP3" s="455"/>
      <c r="IJQ3" s="455"/>
      <c r="IJR3" s="455"/>
      <c r="IJS3" s="455"/>
      <c r="IJT3" s="455"/>
      <c r="IJU3" s="455"/>
      <c r="IJV3" s="455"/>
      <c r="IJW3" s="455"/>
      <c r="IJX3" s="455"/>
      <c r="IJY3" s="455"/>
      <c r="IJZ3" s="455"/>
      <c r="IKA3" s="455"/>
      <c r="IKB3" s="455"/>
      <c r="IKC3" s="455"/>
      <c r="IKD3" s="455"/>
      <c r="IKE3" s="455"/>
      <c r="IKF3" s="455"/>
      <c r="IKG3" s="455"/>
      <c r="IKH3" s="455"/>
      <c r="IKI3" s="455"/>
      <c r="IKJ3" s="455"/>
      <c r="IKK3" s="455"/>
      <c r="IKL3" s="455"/>
      <c r="IKM3" s="455"/>
      <c r="IKN3" s="455"/>
      <c r="IKO3" s="455"/>
      <c r="IKP3" s="455"/>
      <c r="IKQ3" s="455"/>
      <c r="IKR3" s="455"/>
      <c r="IKS3" s="455"/>
      <c r="IKT3" s="455"/>
      <c r="IKU3" s="455"/>
      <c r="IKV3" s="455"/>
      <c r="IKW3" s="455"/>
      <c r="IKX3" s="455"/>
      <c r="IKY3" s="455"/>
      <c r="IKZ3" s="455"/>
      <c r="ILA3" s="455"/>
      <c r="ILB3" s="455"/>
      <c r="ILC3" s="455"/>
      <c r="ILD3" s="455"/>
      <c r="ILE3" s="455"/>
      <c r="ILF3" s="455"/>
      <c r="ILG3" s="455"/>
      <c r="ILH3" s="455"/>
      <c r="ILI3" s="455"/>
      <c r="ILJ3" s="455"/>
      <c r="ILK3" s="455"/>
      <c r="ILL3" s="455"/>
      <c r="ILM3" s="455"/>
      <c r="ILN3" s="455"/>
      <c r="ILO3" s="455"/>
      <c r="ILP3" s="455"/>
      <c r="ILQ3" s="455"/>
      <c r="ILR3" s="455"/>
      <c r="ILS3" s="455"/>
      <c r="ILT3" s="455"/>
      <c r="ILU3" s="455"/>
      <c r="ILV3" s="455"/>
      <c r="ILW3" s="455"/>
      <c r="ILX3" s="455"/>
      <c r="ILY3" s="455"/>
      <c r="ILZ3" s="455"/>
      <c r="IMA3" s="455"/>
      <c r="IMB3" s="455"/>
      <c r="IMC3" s="455"/>
      <c r="IMD3" s="455"/>
      <c r="IME3" s="455"/>
      <c r="IMF3" s="455"/>
      <c r="IMG3" s="455"/>
      <c r="IMH3" s="455"/>
      <c r="IMI3" s="455"/>
      <c r="IMJ3" s="455"/>
      <c r="IMK3" s="455"/>
      <c r="IML3" s="455"/>
      <c r="IMM3" s="455"/>
      <c r="IMN3" s="455"/>
      <c r="IMO3" s="455"/>
      <c r="IMP3" s="455"/>
      <c r="IMQ3" s="455"/>
      <c r="IMR3" s="455"/>
      <c r="IMS3" s="455"/>
      <c r="IMT3" s="455"/>
      <c r="IMU3" s="455"/>
      <c r="IMV3" s="455"/>
      <c r="IMW3" s="455"/>
      <c r="IMX3" s="455"/>
      <c r="IMY3" s="455"/>
      <c r="IMZ3" s="455"/>
      <c r="INA3" s="455"/>
      <c r="INB3" s="455"/>
      <c r="INC3" s="455"/>
      <c r="IND3" s="455"/>
      <c r="INE3" s="455"/>
      <c r="INF3" s="455"/>
      <c r="ING3" s="455"/>
      <c r="INH3" s="455"/>
      <c r="INI3" s="455"/>
      <c r="INJ3" s="455"/>
      <c r="INK3" s="455"/>
      <c r="INL3" s="455"/>
      <c r="INM3" s="455"/>
      <c r="INN3" s="455"/>
      <c r="INO3" s="455"/>
      <c r="INP3" s="455"/>
      <c r="INQ3" s="455"/>
      <c r="INR3" s="455"/>
      <c r="INS3" s="455"/>
      <c r="INT3" s="455"/>
      <c r="INU3" s="455"/>
      <c r="INV3" s="455"/>
      <c r="INW3" s="455"/>
      <c r="INX3" s="455"/>
      <c r="INY3" s="455"/>
      <c r="INZ3" s="455"/>
      <c r="IOA3" s="455"/>
      <c r="IOB3" s="455"/>
      <c r="IOC3" s="455"/>
      <c r="IOD3" s="455"/>
      <c r="IOE3" s="455"/>
      <c r="IOF3" s="455"/>
      <c r="IOG3" s="455"/>
      <c r="IOH3" s="455"/>
      <c r="IOI3" s="455"/>
      <c r="IOJ3" s="455"/>
      <c r="IOK3" s="455"/>
      <c r="IOL3" s="455"/>
      <c r="IOM3" s="455"/>
      <c r="ION3" s="455"/>
      <c r="IOO3" s="455"/>
      <c r="IOP3" s="455"/>
      <c r="IOQ3" s="455"/>
      <c r="IOR3" s="455"/>
      <c r="IOS3" s="455"/>
      <c r="IOT3" s="455"/>
      <c r="IOU3" s="455"/>
      <c r="IOV3" s="455"/>
      <c r="IOW3" s="455"/>
      <c r="IOX3" s="455"/>
      <c r="IOY3" s="455"/>
      <c r="IOZ3" s="455"/>
      <c r="IPA3" s="455"/>
      <c r="IPB3" s="455"/>
      <c r="IPC3" s="455"/>
      <c r="IPD3" s="455"/>
      <c r="IPE3" s="455"/>
      <c r="IPF3" s="455"/>
      <c r="IPG3" s="455"/>
      <c r="IPH3" s="455"/>
      <c r="IPI3" s="455"/>
      <c r="IPJ3" s="455"/>
      <c r="IPK3" s="455"/>
      <c r="IPL3" s="455"/>
      <c r="IPM3" s="455"/>
      <c r="IPN3" s="455"/>
      <c r="IPO3" s="455"/>
      <c r="IPP3" s="455"/>
      <c r="IPQ3" s="455"/>
      <c r="IPR3" s="455"/>
      <c r="IPS3" s="455"/>
      <c r="IPT3" s="455"/>
      <c r="IPU3" s="455"/>
      <c r="IPV3" s="455"/>
      <c r="IPW3" s="455"/>
      <c r="IPX3" s="455"/>
      <c r="IPY3" s="455"/>
      <c r="IPZ3" s="455"/>
      <c r="IQA3" s="455"/>
      <c r="IQB3" s="455"/>
      <c r="IQC3" s="455"/>
      <c r="IQD3" s="455"/>
      <c r="IQE3" s="455"/>
      <c r="IQF3" s="455"/>
      <c r="IQG3" s="455"/>
      <c r="IQH3" s="455"/>
      <c r="IQI3" s="455"/>
      <c r="IQJ3" s="455"/>
      <c r="IQK3" s="455"/>
      <c r="IQL3" s="455"/>
      <c r="IQM3" s="455"/>
      <c r="IQN3" s="455"/>
      <c r="IQO3" s="455"/>
      <c r="IQP3" s="455"/>
      <c r="IQQ3" s="455"/>
      <c r="IQR3" s="455"/>
      <c r="IQS3" s="455"/>
      <c r="IQT3" s="455"/>
      <c r="IQU3" s="455"/>
      <c r="IQV3" s="455"/>
      <c r="IQW3" s="455"/>
      <c r="IQX3" s="455"/>
      <c r="IQY3" s="455"/>
      <c r="IQZ3" s="455"/>
      <c r="IRA3" s="455"/>
      <c r="IRB3" s="455"/>
      <c r="IRC3" s="455"/>
      <c r="IRD3" s="455"/>
      <c r="IRE3" s="455"/>
      <c r="IRF3" s="455"/>
      <c r="IRG3" s="455"/>
      <c r="IRH3" s="455"/>
      <c r="IRI3" s="455"/>
      <c r="IRJ3" s="455"/>
      <c r="IRK3" s="455"/>
      <c r="IRL3" s="455"/>
      <c r="IRM3" s="455"/>
      <c r="IRN3" s="455"/>
      <c r="IRO3" s="455"/>
      <c r="IRP3" s="455"/>
      <c r="IRQ3" s="455"/>
      <c r="IRR3" s="455"/>
      <c r="IRS3" s="455"/>
      <c r="IRT3" s="455"/>
      <c r="IRU3" s="455"/>
      <c r="IRV3" s="455"/>
      <c r="IRW3" s="455"/>
      <c r="IRX3" s="455"/>
      <c r="IRY3" s="455"/>
      <c r="IRZ3" s="455"/>
      <c r="ISA3" s="455"/>
      <c r="ISB3" s="455"/>
      <c r="ISC3" s="455"/>
      <c r="ISD3" s="455"/>
      <c r="ISE3" s="455"/>
      <c r="ISF3" s="455"/>
      <c r="ISG3" s="455"/>
      <c r="ISH3" s="455"/>
      <c r="ISI3" s="455"/>
      <c r="ISJ3" s="455"/>
      <c r="ISK3" s="455"/>
      <c r="ISL3" s="455"/>
      <c r="ISM3" s="455"/>
      <c r="ISN3" s="455"/>
      <c r="ISO3" s="455"/>
      <c r="ISP3" s="455"/>
      <c r="ISQ3" s="455"/>
      <c r="ISR3" s="455"/>
      <c r="ISS3" s="455"/>
      <c r="IST3" s="455"/>
      <c r="ISU3" s="455"/>
      <c r="ISV3" s="455"/>
      <c r="ISW3" s="455"/>
      <c r="ISX3" s="455"/>
      <c r="ISY3" s="455"/>
      <c r="ISZ3" s="455"/>
      <c r="ITA3" s="455"/>
      <c r="ITB3" s="455"/>
      <c r="ITC3" s="455"/>
      <c r="ITD3" s="455"/>
      <c r="ITE3" s="455"/>
      <c r="ITF3" s="455"/>
      <c r="ITG3" s="455"/>
      <c r="ITH3" s="455"/>
      <c r="ITI3" s="455"/>
      <c r="ITJ3" s="455"/>
      <c r="ITK3" s="455"/>
      <c r="ITL3" s="455"/>
      <c r="ITM3" s="455"/>
      <c r="ITN3" s="455"/>
      <c r="ITO3" s="455"/>
      <c r="ITP3" s="455"/>
      <c r="ITQ3" s="455"/>
      <c r="ITR3" s="455"/>
      <c r="ITS3" s="455"/>
      <c r="ITT3" s="455"/>
      <c r="ITU3" s="455"/>
      <c r="ITV3" s="455"/>
      <c r="ITW3" s="455"/>
      <c r="ITX3" s="455"/>
      <c r="ITY3" s="455"/>
      <c r="ITZ3" s="455"/>
      <c r="IUA3" s="455"/>
      <c r="IUB3" s="455"/>
      <c r="IUC3" s="455"/>
      <c r="IUD3" s="455"/>
      <c r="IUE3" s="455"/>
      <c r="IUF3" s="455"/>
      <c r="IUG3" s="455"/>
      <c r="IUH3" s="455"/>
      <c r="IUI3" s="455"/>
      <c r="IUJ3" s="455"/>
      <c r="IUK3" s="455"/>
      <c r="IUL3" s="455"/>
      <c r="IUM3" s="455"/>
      <c r="IUN3" s="455"/>
      <c r="IUO3" s="455"/>
      <c r="IUP3" s="455"/>
      <c r="IUQ3" s="455"/>
      <c r="IUR3" s="455"/>
      <c r="IUS3" s="455"/>
      <c r="IUT3" s="455"/>
      <c r="IUU3" s="455"/>
      <c r="IUV3" s="455"/>
      <c r="IUW3" s="455"/>
      <c r="IUX3" s="455"/>
      <c r="IUY3" s="455"/>
      <c r="IUZ3" s="455"/>
      <c r="IVA3" s="455"/>
      <c r="IVB3" s="455"/>
      <c r="IVC3" s="455"/>
      <c r="IVD3" s="455"/>
      <c r="IVE3" s="455"/>
      <c r="IVF3" s="455"/>
      <c r="IVG3" s="455"/>
      <c r="IVH3" s="455"/>
      <c r="IVI3" s="455"/>
      <c r="IVJ3" s="455"/>
      <c r="IVK3" s="455"/>
      <c r="IVL3" s="455"/>
      <c r="IVM3" s="455"/>
      <c r="IVN3" s="455"/>
      <c r="IVO3" s="455"/>
      <c r="IVP3" s="455"/>
      <c r="IVQ3" s="455"/>
      <c r="IVR3" s="455"/>
      <c r="IVS3" s="455"/>
      <c r="IVT3" s="455"/>
      <c r="IVU3" s="455"/>
      <c r="IVV3" s="455"/>
      <c r="IVW3" s="455"/>
      <c r="IVX3" s="455"/>
      <c r="IVY3" s="455"/>
      <c r="IVZ3" s="455"/>
      <c r="IWA3" s="455"/>
      <c r="IWB3" s="455"/>
      <c r="IWC3" s="455"/>
      <c r="IWD3" s="455"/>
      <c r="IWE3" s="455"/>
      <c r="IWF3" s="455"/>
      <c r="IWG3" s="455"/>
      <c r="IWH3" s="455"/>
      <c r="IWI3" s="455"/>
      <c r="IWJ3" s="455"/>
      <c r="IWK3" s="455"/>
      <c r="IWL3" s="455"/>
      <c r="IWM3" s="455"/>
      <c r="IWN3" s="455"/>
      <c r="IWO3" s="455"/>
      <c r="IWP3" s="455"/>
      <c r="IWQ3" s="455"/>
      <c r="IWR3" s="455"/>
      <c r="IWS3" s="455"/>
      <c r="IWT3" s="455"/>
      <c r="IWU3" s="455"/>
      <c r="IWV3" s="455"/>
      <c r="IWW3" s="455"/>
      <c r="IWX3" s="455"/>
      <c r="IWY3" s="455"/>
      <c r="IWZ3" s="455"/>
      <c r="IXA3" s="455"/>
      <c r="IXB3" s="455"/>
      <c r="IXC3" s="455"/>
      <c r="IXD3" s="455"/>
      <c r="IXE3" s="455"/>
      <c r="IXF3" s="455"/>
      <c r="IXG3" s="455"/>
      <c r="IXH3" s="455"/>
      <c r="IXI3" s="455"/>
      <c r="IXJ3" s="455"/>
      <c r="IXK3" s="455"/>
      <c r="IXL3" s="455"/>
      <c r="IXM3" s="455"/>
      <c r="IXN3" s="455"/>
      <c r="IXO3" s="455"/>
      <c r="IXP3" s="455"/>
      <c r="IXQ3" s="455"/>
      <c r="IXR3" s="455"/>
      <c r="IXS3" s="455"/>
      <c r="IXT3" s="455"/>
      <c r="IXU3" s="455"/>
      <c r="IXV3" s="455"/>
      <c r="IXW3" s="455"/>
      <c r="IXX3" s="455"/>
      <c r="IXY3" s="455"/>
      <c r="IXZ3" s="455"/>
      <c r="IYA3" s="455"/>
      <c r="IYB3" s="455"/>
      <c r="IYC3" s="455"/>
      <c r="IYD3" s="455"/>
      <c r="IYE3" s="455"/>
      <c r="IYF3" s="455"/>
      <c r="IYG3" s="455"/>
      <c r="IYH3" s="455"/>
      <c r="IYI3" s="455"/>
      <c r="IYJ3" s="455"/>
      <c r="IYK3" s="455"/>
      <c r="IYL3" s="455"/>
      <c r="IYM3" s="455"/>
      <c r="IYN3" s="455"/>
      <c r="IYO3" s="455"/>
      <c r="IYP3" s="455"/>
      <c r="IYQ3" s="455"/>
      <c r="IYR3" s="455"/>
      <c r="IYS3" s="455"/>
      <c r="IYT3" s="455"/>
      <c r="IYU3" s="455"/>
      <c r="IYV3" s="455"/>
      <c r="IYW3" s="455"/>
      <c r="IYX3" s="455"/>
      <c r="IYY3" s="455"/>
      <c r="IYZ3" s="455"/>
      <c r="IZA3" s="455"/>
      <c r="IZB3" s="455"/>
      <c r="IZC3" s="455"/>
      <c r="IZD3" s="455"/>
      <c r="IZE3" s="455"/>
      <c r="IZF3" s="455"/>
      <c r="IZG3" s="455"/>
      <c r="IZH3" s="455"/>
      <c r="IZI3" s="455"/>
      <c r="IZJ3" s="455"/>
      <c r="IZK3" s="455"/>
      <c r="IZL3" s="455"/>
      <c r="IZM3" s="455"/>
      <c r="IZN3" s="455"/>
      <c r="IZO3" s="455"/>
      <c r="IZP3" s="455"/>
      <c r="IZQ3" s="455"/>
      <c r="IZR3" s="455"/>
      <c r="IZS3" s="455"/>
      <c r="IZT3" s="455"/>
      <c r="IZU3" s="455"/>
      <c r="IZV3" s="455"/>
      <c r="IZW3" s="455"/>
      <c r="IZX3" s="455"/>
      <c r="IZY3" s="455"/>
      <c r="IZZ3" s="455"/>
      <c r="JAA3" s="455"/>
      <c r="JAB3" s="455"/>
      <c r="JAC3" s="455"/>
      <c r="JAD3" s="455"/>
      <c r="JAE3" s="455"/>
      <c r="JAF3" s="455"/>
      <c r="JAG3" s="455"/>
      <c r="JAH3" s="455"/>
      <c r="JAI3" s="455"/>
      <c r="JAJ3" s="455"/>
      <c r="JAK3" s="455"/>
      <c r="JAL3" s="455"/>
      <c r="JAM3" s="455"/>
      <c r="JAN3" s="455"/>
      <c r="JAO3" s="455"/>
      <c r="JAP3" s="455"/>
      <c r="JAQ3" s="455"/>
      <c r="JAR3" s="455"/>
      <c r="JAS3" s="455"/>
      <c r="JAT3" s="455"/>
      <c r="JAU3" s="455"/>
      <c r="JAV3" s="455"/>
      <c r="JAW3" s="455"/>
      <c r="JAX3" s="455"/>
      <c r="JAY3" s="455"/>
      <c r="JAZ3" s="455"/>
      <c r="JBA3" s="455"/>
      <c r="JBB3" s="455"/>
      <c r="JBC3" s="455"/>
      <c r="JBD3" s="455"/>
      <c r="JBE3" s="455"/>
      <c r="JBF3" s="455"/>
      <c r="JBG3" s="455"/>
      <c r="JBH3" s="455"/>
      <c r="JBI3" s="455"/>
      <c r="JBJ3" s="455"/>
      <c r="JBK3" s="455"/>
      <c r="JBL3" s="455"/>
      <c r="JBM3" s="455"/>
      <c r="JBN3" s="455"/>
      <c r="JBO3" s="455"/>
      <c r="JBP3" s="455"/>
      <c r="JBQ3" s="455"/>
      <c r="JBR3" s="455"/>
      <c r="JBS3" s="455"/>
      <c r="JBT3" s="455"/>
      <c r="JBU3" s="455"/>
      <c r="JBV3" s="455"/>
      <c r="JBW3" s="455"/>
      <c r="JBX3" s="455"/>
      <c r="JBY3" s="455"/>
      <c r="JBZ3" s="455"/>
      <c r="JCA3" s="455"/>
      <c r="JCB3" s="455"/>
      <c r="JCC3" s="455"/>
      <c r="JCD3" s="455"/>
      <c r="JCE3" s="455"/>
      <c r="JCF3" s="455"/>
      <c r="JCG3" s="455"/>
      <c r="JCH3" s="455"/>
      <c r="JCI3" s="455"/>
      <c r="JCJ3" s="455"/>
      <c r="JCK3" s="455"/>
      <c r="JCL3" s="455"/>
      <c r="JCM3" s="455"/>
      <c r="JCN3" s="455"/>
      <c r="JCO3" s="455"/>
      <c r="JCP3" s="455"/>
      <c r="JCQ3" s="455"/>
      <c r="JCR3" s="455"/>
      <c r="JCS3" s="455"/>
      <c r="JCT3" s="455"/>
      <c r="JCU3" s="455"/>
      <c r="JCV3" s="455"/>
      <c r="JCW3" s="455"/>
      <c r="JCX3" s="455"/>
      <c r="JCY3" s="455"/>
      <c r="JCZ3" s="455"/>
      <c r="JDA3" s="455"/>
      <c r="JDB3" s="455"/>
      <c r="JDC3" s="455"/>
      <c r="JDD3" s="455"/>
      <c r="JDE3" s="455"/>
      <c r="JDF3" s="455"/>
      <c r="JDG3" s="455"/>
      <c r="JDH3" s="455"/>
      <c r="JDI3" s="455"/>
      <c r="JDJ3" s="455"/>
      <c r="JDK3" s="455"/>
      <c r="JDL3" s="455"/>
      <c r="JDM3" s="455"/>
      <c r="JDN3" s="455"/>
      <c r="JDO3" s="455"/>
      <c r="JDP3" s="455"/>
      <c r="JDQ3" s="455"/>
      <c r="JDR3" s="455"/>
      <c r="JDS3" s="455"/>
      <c r="JDT3" s="455"/>
      <c r="JDU3" s="455"/>
      <c r="JDV3" s="455"/>
      <c r="JDW3" s="455"/>
      <c r="JDX3" s="455"/>
      <c r="JDY3" s="455"/>
      <c r="JDZ3" s="455"/>
      <c r="JEA3" s="455"/>
      <c r="JEB3" s="455"/>
      <c r="JEC3" s="455"/>
      <c r="JED3" s="455"/>
      <c r="JEE3" s="455"/>
      <c r="JEF3" s="455"/>
      <c r="JEG3" s="455"/>
      <c r="JEH3" s="455"/>
      <c r="JEI3" s="455"/>
      <c r="JEJ3" s="455"/>
      <c r="JEK3" s="455"/>
      <c r="JEL3" s="455"/>
      <c r="JEM3" s="455"/>
      <c r="JEN3" s="455"/>
      <c r="JEO3" s="455"/>
      <c r="JEP3" s="455"/>
      <c r="JEQ3" s="455"/>
      <c r="JER3" s="455"/>
      <c r="JES3" s="455"/>
      <c r="JET3" s="455"/>
      <c r="JEU3" s="455"/>
      <c r="JEV3" s="455"/>
      <c r="JEW3" s="455"/>
      <c r="JEX3" s="455"/>
      <c r="JEY3" s="455"/>
      <c r="JEZ3" s="455"/>
      <c r="JFA3" s="455"/>
      <c r="JFB3" s="455"/>
      <c r="JFC3" s="455"/>
      <c r="JFD3" s="455"/>
      <c r="JFE3" s="455"/>
      <c r="JFF3" s="455"/>
      <c r="JFG3" s="455"/>
      <c r="JFH3" s="455"/>
      <c r="JFI3" s="455"/>
      <c r="JFJ3" s="455"/>
      <c r="JFK3" s="455"/>
      <c r="JFL3" s="455"/>
      <c r="JFM3" s="455"/>
      <c r="JFN3" s="455"/>
      <c r="JFO3" s="455"/>
      <c r="JFP3" s="455"/>
      <c r="JFQ3" s="455"/>
      <c r="JFR3" s="455"/>
      <c r="JFS3" s="455"/>
      <c r="JFT3" s="455"/>
      <c r="JFU3" s="455"/>
      <c r="JFV3" s="455"/>
      <c r="JFW3" s="455"/>
      <c r="JFX3" s="455"/>
      <c r="JFY3" s="455"/>
      <c r="JFZ3" s="455"/>
      <c r="JGA3" s="455"/>
      <c r="JGB3" s="455"/>
      <c r="JGC3" s="455"/>
      <c r="JGD3" s="455"/>
      <c r="JGE3" s="455"/>
      <c r="JGF3" s="455"/>
      <c r="JGG3" s="455"/>
      <c r="JGH3" s="455"/>
      <c r="JGI3" s="455"/>
      <c r="JGJ3" s="455"/>
      <c r="JGK3" s="455"/>
      <c r="JGL3" s="455"/>
      <c r="JGM3" s="455"/>
      <c r="JGN3" s="455"/>
      <c r="JGO3" s="455"/>
      <c r="JGP3" s="455"/>
      <c r="JGQ3" s="455"/>
      <c r="JGR3" s="455"/>
      <c r="JGS3" s="455"/>
      <c r="JGT3" s="455"/>
      <c r="JGU3" s="455"/>
      <c r="JGV3" s="455"/>
      <c r="JGW3" s="455"/>
      <c r="JGX3" s="455"/>
      <c r="JGY3" s="455"/>
      <c r="JGZ3" s="455"/>
      <c r="JHA3" s="455"/>
      <c r="JHB3" s="455"/>
      <c r="JHC3" s="455"/>
      <c r="JHD3" s="455"/>
      <c r="JHE3" s="455"/>
      <c r="JHF3" s="455"/>
      <c r="JHG3" s="455"/>
      <c r="JHH3" s="455"/>
      <c r="JHI3" s="455"/>
      <c r="JHJ3" s="455"/>
      <c r="JHK3" s="455"/>
      <c r="JHL3" s="455"/>
      <c r="JHM3" s="455"/>
      <c r="JHN3" s="455"/>
      <c r="JHO3" s="455"/>
      <c r="JHP3" s="455"/>
      <c r="JHQ3" s="455"/>
      <c r="JHR3" s="455"/>
      <c r="JHS3" s="455"/>
      <c r="JHT3" s="455"/>
      <c r="JHU3" s="455"/>
      <c r="JHV3" s="455"/>
      <c r="JHW3" s="455"/>
      <c r="JHX3" s="455"/>
      <c r="JHY3" s="455"/>
      <c r="JHZ3" s="455"/>
      <c r="JIA3" s="455"/>
      <c r="JIB3" s="455"/>
      <c r="JIC3" s="455"/>
      <c r="JID3" s="455"/>
      <c r="JIE3" s="455"/>
      <c r="JIF3" s="455"/>
      <c r="JIG3" s="455"/>
      <c r="JIH3" s="455"/>
      <c r="JII3" s="455"/>
      <c r="JIJ3" s="455"/>
      <c r="JIK3" s="455"/>
      <c r="JIL3" s="455"/>
      <c r="JIM3" s="455"/>
      <c r="JIN3" s="455"/>
      <c r="JIO3" s="455"/>
      <c r="JIP3" s="455"/>
      <c r="JIQ3" s="455"/>
      <c r="JIR3" s="455"/>
      <c r="JIS3" s="455"/>
      <c r="JIT3" s="455"/>
      <c r="JIU3" s="455"/>
      <c r="JIV3" s="455"/>
      <c r="JIW3" s="455"/>
      <c r="JIX3" s="455"/>
      <c r="JIY3" s="455"/>
      <c r="JIZ3" s="455"/>
      <c r="JJA3" s="455"/>
      <c r="JJB3" s="455"/>
      <c r="JJC3" s="455"/>
      <c r="JJD3" s="455"/>
      <c r="JJE3" s="455"/>
      <c r="JJF3" s="455"/>
      <c r="JJG3" s="455"/>
      <c r="JJH3" s="455"/>
      <c r="JJI3" s="455"/>
      <c r="JJJ3" s="455"/>
      <c r="JJK3" s="455"/>
      <c r="JJL3" s="455"/>
      <c r="JJM3" s="455"/>
      <c r="JJN3" s="455"/>
      <c r="JJO3" s="455"/>
      <c r="JJP3" s="455"/>
      <c r="JJQ3" s="455"/>
      <c r="JJR3" s="455"/>
      <c r="JJS3" s="455"/>
      <c r="JJT3" s="455"/>
      <c r="JJU3" s="455"/>
      <c r="JJV3" s="455"/>
      <c r="JJW3" s="455"/>
      <c r="JJX3" s="455"/>
      <c r="JJY3" s="455"/>
      <c r="JJZ3" s="455"/>
      <c r="JKA3" s="455"/>
      <c r="JKB3" s="455"/>
      <c r="JKC3" s="455"/>
      <c r="JKD3" s="455"/>
      <c r="JKE3" s="455"/>
      <c r="JKF3" s="455"/>
      <c r="JKG3" s="455"/>
      <c r="JKH3" s="455"/>
      <c r="JKI3" s="455"/>
      <c r="JKJ3" s="455"/>
      <c r="JKK3" s="455"/>
      <c r="JKL3" s="455"/>
      <c r="JKM3" s="455"/>
      <c r="JKN3" s="455"/>
      <c r="JKO3" s="455"/>
      <c r="JKP3" s="455"/>
      <c r="JKQ3" s="455"/>
      <c r="JKR3" s="455"/>
      <c r="JKS3" s="455"/>
      <c r="JKT3" s="455"/>
      <c r="JKU3" s="455"/>
      <c r="JKV3" s="455"/>
      <c r="JKW3" s="455"/>
      <c r="JKX3" s="455"/>
      <c r="JKY3" s="455"/>
      <c r="JKZ3" s="455"/>
      <c r="JLA3" s="455"/>
      <c r="JLB3" s="455"/>
      <c r="JLC3" s="455"/>
      <c r="JLD3" s="455"/>
      <c r="JLE3" s="455"/>
      <c r="JLF3" s="455"/>
      <c r="JLG3" s="455"/>
      <c r="JLH3" s="455"/>
      <c r="JLI3" s="455"/>
      <c r="JLJ3" s="455"/>
      <c r="JLK3" s="455"/>
      <c r="JLL3" s="455"/>
      <c r="JLM3" s="455"/>
      <c r="JLN3" s="455"/>
      <c r="JLO3" s="455"/>
      <c r="JLP3" s="455"/>
      <c r="JLQ3" s="455"/>
      <c r="JLR3" s="455"/>
      <c r="JLS3" s="455"/>
      <c r="JLT3" s="455"/>
      <c r="JLU3" s="455"/>
      <c r="JLV3" s="455"/>
      <c r="JLW3" s="455"/>
      <c r="JLX3" s="455"/>
      <c r="JLY3" s="455"/>
      <c r="JLZ3" s="455"/>
      <c r="JMA3" s="455"/>
      <c r="JMB3" s="455"/>
      <c r="JMC3" s="455"/>
      <c r="JMD3" s="455"/>
      <c r="JME3" s="455"/>
      <c r="JMF3" s="455"/>
      <c r="JMG3" s="455"/>
      <c r="JMH3" s="455"/>
      <c r="JMI3" s="455"/>
      <c r="JMJ3" s="455"/>
      <c r="JMK3" s="455"/>
      <c r="JML3" s="455"/>
      <c r="JMM3" s="455"/>
      <c r="JMN3" s="455"/>
      <c r="JMO3" s="455"/>
      <c r="JMP3" s="455"/>
      <c r="JMQ3" s="455"/>
      <c r="JMR3" s="455"/>
      <c r="JMS3" s="455"/>
      <c r="JMT3" s="455"/>
      <c r="JMU3" s="455"/>
      <c r="JMV3" s="455"/>
      <c r="JMW3" s="455"/>
      <c r="JMX3" s="455"/>
      <c r="JMY3" s="455"/>
      <c r="JMZ3" s="455"/>
      <c r="JNA3" s="455"/>
      <c r="JNB3" s="455"/>
      <c r="JNC3" s="455"/>
      <c r="JND3" s="455"/>
      <c r="JNE3" s="455"/>
      <c r="JNF3" s="455"/>
      <c r="JNG3" s="455"/>
      <c r="JNH3" s="455"/>
      <c r="JNI3" s="455"/>
      <c r="JNJ3" s="455"/>
      <c r="JNK3" s="455"/>
      <c r="JNL3" s="455"/>
      <c r="JNM3" s="455"/>
      <c r="JNN3" s="455"/>
      <c r="JNO3" s="455"/>
      <c r="JNP3" s="455"/>
      <c r="JNQ3" s="455"/>
      <c r="JNR3" s="455"/>
      <c r="JNS3" s="455"/>
      <c r="JNT3" s="455"/>
      <c r="JNU3" s="455"/>
      <c r="JNV3" s="455"/>
      <c r="JNW3" s="455"/>
      <c r="JNX3" s="455"/>
      <c r="JNY3" s="455"/>
      <c r="JNZ3" s="455"/>
      <c r="JOA3" s="455"/>
      <c r="JOB3" s="455"/>
      <c r="JOC3" s="455"/>
      <c r="JOD3" s="455"/>
      <c r="JOE3" s="455"/>
      <c r="JOF3" s="455"/>
      <c r="JOG3" s="455"/>
      <c r="JOH3" s="455"/>
      <c r="JOI3" s="455"/>
      <c r="JOJ3" s="455"/>
      <c r="JOK3" s="455"/>
      <c r="JOL3" s="455"/>
      <c r="JOM3" s="455"/>
      <c r="JON3" s="455"/>
      <c r="JOO3" s="455"/>
      <c r="JOP3" s="455"/>
      <c r="JOQ3" s="455"/>
      <c r="JOS3" s="455"/>
      <c r="JOT3" s="455"/>
      <c r="JOU3" s="455"/>
      <c r="JOV3" s="455"/>
      <c r="JOW3" s="455"/>
      <c r="JOX3" s="455"/>
      <c r="JOY3" s="455"/>
      <c r="JOZ3" s="455"/>
      <c r="JPA3" s="455"/>
      <c r="JPB3" s="455"/>
      <c r="JPC3" s="455"/>
      <c r="JPD3" s="455"/>
      <c r="JPE3" s="455"/>
      <c r="JPF3" s="455"/>
      <c r="JPG3" s="455"/>
      <c r="JPH3" s="455"/>
      <c r="JPI3" s="455"/>
      <c r="JPJ3" s="455"/>
      <c r="JPK3" s="455"/>
      <c r="JPL3" s="455"/>
      <c r="JPM3" s="455"/>
      <c r="JPN3" s="455"/>
      <c r="JPO3" s="455"/>
      <c r="JPP3" s="455"/>
      <c r="JPQ3" s="455"/>
      <c r="JPR3" s="455"/>
      <c r="JPS3" s="455"/>
      <c r="JPT3" s="455"/>
      <c r="JPU3" s="455"/>
      <c r="JPV3" s="455"/>
      <c r="JPW3" s="455"/>
      <c r="JPX3" s="455"/>
      <c r="JPY3" s="455"/>
      <c r="JPZ3" s="455"/>
      <c r="JQA3" s="455"/>
      <c r="JQB3" s="455"/>
      <c r="JQC3" s="455"/>
      <c r="JQD3" s="455"/>
      <c r="JQE3" s="455"/>
      <c r="JQF3" s="455"/>
      <c r="JQG3" s="455"/>
      <c r="JQH3" s="455"/>
      <c r="JQI3" s="455"/>
      <c r="JQJ3" s="455"/>
      <c r="JQK3" s="455"/>
      <c r="JQL3" s="455"/>
      <c r="JQM3" s="455"/>
      <c r="JQN3" s="455"/>
      <c r="JQO3" s="455"/>
      <c r="JQP3" s="455"/>
      <c r="JQQ3" s="455"/>
      <c r="JQR3" s="455"/>
      <c r="JQS3" s="455"/>
      <c r="JQT3" s="455"/>
      <c r="JQU3" s="455"/>
      <c r="JQV3" s="455"/>
      <c r="JQW3" s="455"/>
      <c r="JQX3" s="455"/>
      <c r="JQY3" s="455"/>
      <c r="JQZ3" s="455"/>
      <c r="JRA3" s="455"/>
      <c r="JRB3" s="455"/>
      <c r="JRC3" s="455"/>
      <c r="JRD3" s="455"/>
      <c r="JRE3" s="455"/>
      <c r="JRF3" s="455"/>
      <c r="JRG3" s="455"/>
      <c r="JRH3" s="455"/>
      <c r="JRI3" s="455"/>
      <c r="JRJ3" s="455"/>
      <c r="JRK3" s="455"/>
      <c r="JRL3" s="455"/>
      <c r="JRM3" s="455"/>
      <c r="JRN3" s="455"/>
      <c r="JRO3" s="455"/>
      <c r="JRP3" s="455"/>
      <c r="JRQ3" s="455"/>
      <c r="JRR3" s="455"/>
      <c r="JRS3" s="455"/>
      <c r="JRT3" s="455"/>
      <c r="JRU3" s="455"/>
      <c r="JRV3" s="455"/>
      <c r="JRW3" s="455"/>
      <c r="JRX3" s="455"/>
      <c r="JRY3" s="455"/>
      <c r="JRZ3" s="455"/>
      <c r="JSA3" s="455"/>
      <c r="JSB3" s="455"/>
      <c r="JSC3" s="455"/>
      <c r="JSD3" s="455"/>
      <c r="JSE3" s="455"/>
      <c r="JSF3" s="455"/>
      <c r="JSG3" s="455"/>
      <c r="JSH3" s="455"/>
      <c r="JSI3" s="455"/>
      <c r="JSJ3" s="455"/>
      <c r="JSK3" s="455"/>
      <c r="JSL3" s="455"/>
      <c r="JSM3" s="455"/>
      <c r="JSN3" s="455"/>
      <c r="JSO3" s="455"/>
      <c r="JSP3" s="455"/>
      <c r="JSQ3" s="455"/>
      <c r="JSR3" s="455"/>
      <c r="JSS3" s="455"/>
      <c r="JST3" s="455"/>
      <c r="JSU3" s="455"/>
      <c r="JSV3" s="455"/>
      <c r="JSW3" s="455"/>
      <c r="JSX3" s="455"/>
      <c r="JSY3" s="455"/>
      <c r="JSZ3" s="455"/>
      <c r="JTA3" s="455"/>
      <c r="JTB3" s="455"/>
      <c r="JTC3" s="455"/>
      <c r="JTD3" s="455"/>
      <c r="JTE3" s="455"/>
      <c r="JTF3" s="455"/>
      <c r="JTG3" s="455"/>
      <c r="JTH3" s="455"/>
      <c r="JTI3" s="455"/>
      <c r="JTJ3" s="455"/>
      <c r="JTK3" s="455"/>
      <c r="JTL3" s="455"/>
      <c r="JTM3" s="455"/>
      <c r="JTN3" s="455"/>
      <c r="JTO3" s="455"/>
      <c r="JTP3" s="455"/>
      <c r="JTQ3" s="455"/>
      <c r="JTR3" s="455"/>
      <c r="JTS3" s="455"/>
      <c r="JTT3" s="455"/>
      <c r="JTU3" s="455"/>
      <c r="JTV3" s="455"/>
      <c r="JTW3" s="455"/>
      <c r="JTX3" s="455"/>
      <c r="JTY3" s="455"/>
      <c r="JTZ3" s="455"/>
      <c r="JUA3" s="455"/>
      <c r="JUB3" s="455"/>
      <c r="JUC3" s="455"/>
      <c r="JUD3" s="455"/>
      <c r="JUE3" s="455"/>
      <c r="JUF3" s="455"/>
      <c r="JUG3" s="455"/>
      <c r="JUH3" s="455"/>
      <c r="JUI3" s="455"/>
      <c r="JUJ3" s="455"/>
      <c r="JUK3" s="455"/>
      <c r="JUL3" s="455"/>
      <c r="JUM3" s="455"/>
      <c r="JUN3" s="455"/>
      <c r="JUO3" s="455"/>
      <c r="JUP3" s="455"/>
      <c r="JUQ3" s="455"/>
      <c r="JUR3" s="455"/>
      <c r="JUS3" s="455"/>
      <c r="JUT3" s="455"/>
      <c r="JUU3" s="455"/>
      <c r="JUV3" s="455"/>
      <c r="JUW3" s="455"/>
      <c r="JUX3" s="455"/>
      <c r="JUY3" s="455"/>
      <c r="JUZ3" s="455"/>
      <c r="JVA3" s="455"/>
      <c r="JVB3" s="455"/>
      <c r="JVC3" s="455"/>
      <c r="JVD3" s="455"/>
      <c r="JVE3" s="455"/>
      <c r="JVF3" s="455"/>
      <c r="JVG3" s="455"/>
      <c r="JVH3" s="455"/>
      <c r="JVI3" s="455"/>
      <c r="JVJ3" s="455"/>
      <c r="JVK3" s="455"/>
      <c r="JVL3" s="455"/>
      <c r="JVM3" s="455"/>
      <c r="JVN3" s="455"/>
      <c r="JVO3" s="455"/>
      <c r="JVP3" s="455"/>
      <c r="JVQ3" s="455"/>
      <c r="JVR3" s="455"/>
      <c r="JVS3" s="455"/>
      <c r="JVT3" s="455"/>
      <c r="JVU3" s="455"/>
      <c r="JVV3" s="455"/>
      <c r="JVW3" s="455"/>
      <c r="JVX3" s="455"/>
      <c r="JVY3" s="455"/>
      <c r="JVZ3" s="455"/>
      <c r="JWA3" s="455"/>
      <c r="JWB3" s="455"/>
      <c r="JWC3" s="455"/>
      <c r="JWD3" s="455"/>
      <c r="JWE3" s="455"/>
      <c r="JWF3" s="455"/>
      <c r="JWG3" s="455"/>
      <c r="JWH3" s="455"/>
      <c r="JWI3" s="455"/>
      <c r="JWJ3" s="455"/>
      <c r="JWK3" s="455"/>
      <c r="JWL3" s="455"/>
      <c r="JWM3" s="455"/>
      <c r="JWN3" s="455"/>
      <c r="JWO3" s="455"/>
      <c r="JWP3" s="455"/>
      <c r="JWQ3" s="455"/>
      <c r="JWR3" s="455"/>
      <c r="JWS3" s="455"/>
      <c r="JWT3" s="455"/>
      <c r="JWU3" s="455"/>
      <c r="JWV3" s="455"/>
      <c r="JWW3" s="455"/>
      <c r="JWX3" s="455"/>
      <c r="JWY3" s="455"/>
      <c r="JWZ3" s="455"/>
      <c r="JXA3" s="455"/>
      <c r="JXB3" s="455"/>
      <c r="JXC3" s="455"/>
      <c r="JXD3" s="455"/>
      <c r="JXE3" s="455"/>
      <c r="JXF3" s="455"/>
      <c r="JXG3" s="455"/>
      <c r="JXH3" s="455"/>
      <c r="JXI3" s="455"/>
      <c r="JXJ3" s="455"/>
      <c r="JXK3" s="455"/>
      <c r="JXL3" s="455"/>
      <c r="JXM3" s="455"/>
      <c r="JXN3" s="455"/>
      <c r="JXO3" s="455"/>
      <c r="JXP3" s="455"/>
      <c r="JXQ3" s="455"/>
      <c r="JXR3" s="455"/>
      <c r="JXS3" s="455"/>
      <c r="JXT3" s="455"/>
      <c r="JXU3" s="455"/>
      <c r="JXV3" s="455"/>
      <c r="JXW3" s="455"/>
      <c r="JXX3" s="455"/>
      <c r="JXY3" s="455"/>
      <c r="JXZ3" s="455"/>
      <c r="JYA3" s="455"/>
      <c r="JYB3" s="455"/>
      <c r="JYC3" s="455"/>
      <c r="JYD3" s="455"/>
      <c r="JYE3" s="455"/>
      <c r="JYF3" s="455"/>
      <c r="JYG3" s="455"/>
      <c r="JYH3" s="455"/>
      <c r="JYI3" s="455"/>
      <c r="JYJ3" s="455"/>
      <c r="JYK3" s="455"/>
      <c r="JYL3" s="455"/>
      <c r="JYM3" s="455"/>
      <c r="JYN3" s="455"/>
      <c r="JYO3" s="455"/>
      <c r="JYP3" s="455"/>
      <c r="JYQ3" s="455"/>
      <c r="JYR3" s="455"/>
      <c r="JYS3" s="455"/>
      <c r="JYT3" s="455"/>
      <c r="JYU3" s="455"/>
      <c r="JYV3" s="455"/>
      <c r="JYW3" s="455"/>
      <c r="JYX3" s="455"/>
      <c r="JYY3" s="455"/>
      <c r="JYZ3" s="455"/>
      <c r="JZA3" s="455"/>
      <c r="JZB3" s="455"/>
      <c r="JZC3" s="455"/>
      <c r="JZD3" s="455"/>
      <c r="JZE3" s="455"/>
      <c r="JZF3" s="455"/>
      <c r="JZG3" s="455"/>
      <c r="JZH3" s="455"/>
      <c r="JZI3" s="455"/>
      <c r="JZJ3" s="455"/>
      <c r="JZK3" s="455"/>
      <c r="JZL3" s="455"/>
      <c r="JZM3" s="455"/>
      <c r="JZN3" s="455"/>
      <c r="JZO3" s="455"/>
      <c r="JZP3" s="455"/>
      <c r="JZQ3" s="455"/>
      <c r="JZR3" s="455"/>
      <c r="JZS3" s="455"/>
      <c r="JZT3" s="455"/>
      <c r="JZU3" s="455"/>
      <c r="JZV3" s="455"/>
      <c r="JZW3" s="455"/>
      <c r="JZX3" s="455"/>
      <c r="JZY3" s="455"/>
      <c r="JZZ3" s="455"/>
      <c r="KAA3" s="455"/>
      <c r="KAB3" s="455"/>
      <c r="KAC3" s="455"/>
      <c r="KAD3" s="455"/>
      <c r="KAE3" s="455"/>
      <c r="KAF3" s="455"/>
      <c r="KAG3" s="455"/>
      <c r="KAH3" s="455"/>
      <c r="KAI3" s="455"/>
      <c r="KAJ3" s="455"/>
      <c r="KAK3" s="455"/>
      <c r="KAL3" s="455"/>
      <c r="KAM3" s="455"/>
      <c r="KAN3" s="455"/>
      <c r="KAO3" s="455"/>
      <c r="KAP3" s="455"/>
      <c r="KAQ3" s="455"/>
      <c r="KAR3" s="455"/>
      <c r="KAS3" s="455"/>
      <c r="KAT3" s="455"/>
      <c r="KAU3" s="455"/>
      <c r="KAV3" s="455"/>
      <c r="KAW3" s="455"/>
      <c r="KAX3" s="455"/>
      <c r="KAY3" s="455"/>
      <c r="KAZ3" s="455"/>
      <c r="KBA3" s="455"/>
      <c r="KBB3" s="455"/>
      <c r="KBC3" s="455"/>
      <c r="KBD3" s="455"/>
      <c r="KBE3" s="455"/>
      <c r="KBF3" s="455"/>
      <c r="KBG3" s="455"/>
      <c r="KBH3" s="455"/>
      <c r="KBI3" s="455"/>
      <c r="KBJ3" s="455"/>
      <c r="KBK3" s="455"/>
      <c r="KBL3" s="455"/>
      <c r="KBM3" s="455"/>
      <c r="KBN3" s="455"/>
      <c r="KBO3" s="455"/>
      <c r="KBP3" s="455"/>
      <c r="KBQ3" s="455"/>
      <c r="KBR3" s="455"/>
      <c r="KBS3" s="455"/>
      <c r="KBT3" s="455"/>
      <c r="KBU3" s="455"/>
      <c r="KBV3" s="455"/>
      <c r="KBW3" s="455"/>
      <c r="KBX3" s="455"/>
      <c r="KBY3" s="455"/>
      <c r="KBZ3" s="455"/>
      <c r="KCA3" s="455"/>
      <c r="KCB3" s="455"/>
      <c r="KCC3" s="455"/>
      <c r="KCD3" s="455"/>
      <c r="KCE3" s="455"/>
      <c r="KCF3" s="455"/>
      <c r="KCG3" s="455"/>
      <c r="KCH3" s="455"/>
      <c r="KCI3" s="455"/>
      <c r="KCJ3" s="455"/>
      <c r="KCK3" s="455"/>
      <c r="KCL3" s="455"/>
      <c r="KCM3" s="455"/>
      <c r="KCN3" s="455"/>
      <c r="KCO3" s="455"/>
      <c r="KCP3" s="455"/>
      <c r="KCQ3" s="455"/>
      <c r="KCR3" s="455"/>
      <c r="KCS3" s="455"/>
      <c r="KCT3" s="455"/>
      <c r="KCU3" s="455"/>
      <c r="KCV3" s="455"/>
      <c r="KCW3" s="455"/>
      <c r="KCX3" s="455"/>
      <c r="KCY3" s="455"/>
      <c r="KCZ3" s="455"/>
      <c r="KDA3" s="455"/>
      <c r="KDB3" s="455"/>
      <c r="KDC3" s="455"/>
      <c r="KDD3" s="455"/>
      <c r="KDE3" s="455"/>
      <c r="KDF3" s="455"/>
      <c r="KDG3" s="455"/>
      <c r="KDH3" s="455"/>
      <c r="KDI3" s="455"/>
      <c r="KDJ3" s="455"/>
      <c r="KDK3" s="455"/>
      <c r="KDL3" s="455"/>
      <c r="KDM3" s="455"/>
      <c r="KDN3" s="455"/>
      <c r="KDO3" s="455"/>
      <c r="KDP3" s="455"/>
      <c r="KDQ3" s="455"/>
      <c r="KDR3" s="455"/>
      <c r="KDS3" s="455"/>
      <c r="KDT3" s="455"/>
      <c r="KDU3" s="455"/>
      <c r="KDV3" s="455"/>
      <c r="KDW3" s="455"/>
      <c r="KDX3" s="455"/>
      <c r="KDY3" s="455"/>
      <c r="KDZ3" s="455"/>
      <c r="KEA3" s="455"/>
      <c r="KEB3" s="455"/>
      <c r="KEC3" s="455"/>
      <c r="KED3" s="455"/>
      <c r="KEE3" s="455"/>
      <c r="KEF3" s="455"/>
      <c r="KEG3" s="455"/>
      <c r="KEH3" s="455"/>
      <c r="KEI3" s="455"/>
      <c r="KEJ3" s="455"/>
      <c r="KEK3" s="455"/>
      <c r="KEL3" s="455"/>
      <c r="KEM3" s="455"/>
      <c r="KEN3" s="455"/>
      <c r="KEO3" s="455"/>
      <c r="KEP3" s="455"/>
      <c r="KEQ3" s="455"/>
      <c r="KER3" s="455"/>
      <c r="KES3" s="455"/>
      <c r="KET3" s="455"/>
      <c r="KEU3" s="455"/>
      <c r="KEV3" s="455"/>
      <c r="KEW3" s="455"/>
      <c r="KEX3" s="455"/>
      <c r="KEY3" s="455"/>
      <c r="KEZ3" s="455"/>
      <c r="KFA3" s="455"/>
      <c r="KFB3" s="455"/>
      <c r="KFC3" s="455"/>
      <c r="KFD3" s="455"/>
      <c r="KFE3" s="455"/>
      <c r="KFF3" s="455"/>
      <c r="KFG3" s="455"/>
      <c r="KFH3" s="455"/>
      <c r="KFI3" s="455"/>
      <c r="KFJ3" s="455"/>
      <c r="KFK3" s="455"/>
      <c r="KFL3" s="455"/>
      <c r="KFM3" s="455"/>
      <c r="KFN3" s="455"/>
      <c r="KFO3" s="455"/>
      <c r="KFP3" s="455"/>
      <c r="KFQ3" s="455"/>
      <c r="KFR3" s="455"/>
      <c r="KFS3" s="455"/>
      <c r="KFT3" s="455"/>
      <c r="KFU3" s="455"/>
      <c r="KFV3" s="455"/>
      <c r="KFW3" s="455"/>
      <c r="KFX3" s="455"/>
      <c r="KFY3" s="455"/>
      <c r="KFZ3" s="455"/>
      <c r="KGA3" s="455"/>
      <c r="KGB3" s="455"/>
      <c r="KGC3" s="455"/>
      <c r="KGD3" s="455"/>
      <c r="KGE3" s="455"/>
      <c r="KGF3" s="455"/>
      <c r="KGG3" s="455"/>
      <c r="KGH3" s="455"/>
      <c r="KGI3" s="455"/>
      <c r="KGJ3" s="455"/>
      <c r="KGK3" s="455"/>
      <c r="KGL3" s="455"/>
      <c r="KGM3" s="455"/>
      <c r="KGN3" s="455"/>
      <c r="KGO3" s="455"/>
      <c r="KGP3" s="455"/>
      <c r="KGQ3" s="455"/>
      <c r="KGR3" s="455"/>
      <c r="KGS3" s="455"/>
      <c r="KGT3" s="455"/>
      <c r="KGU3" s="455"/>
      <c r="KGV3" s="455"/>
      <c r="KGW3" s="455"/>
      <c r="KGX3" s="455"/>
      <c r="KGY3" s="455"/>
      <c r="KGZ3" s="455"/>
      <c r="KHA3" s="455"/>
      <c r="KHB3" s="455"/>
      <c r="KHC3" s="455"/>
      <c r="KHD3" s="455"/>
      <c r="KHE3" s="455"/>
      <c r="KHF3" s="455"/>
      <c r="KHG3" s="455"/>
      <c r="KHH3" s="455"/>
      <c r="KHI3" s="455"/>
      <c r="KHJ3" s="455"/>
      <c r="KHK3" s="455"/>
      <c r="KHL3" s="455"/>
      <c r="KHM3" s="455"/>
      <c r="KHN3" s="455"/>
      <c r="KHO3" s="455"/>
      <c r="KHP3" s="455"/>
      <c r="KHQ3" s="455"/>
      <c r="KHR3" s="455"/>
      <c r="KHS3" s="455"/>
      <c r="KHT3" s="455"/>
      <c r="KHU3" s="455"/>
      <c r="KHV3" s="455"/>
      <c r="KHW3" s="455"/>
      <c r="KHX3" s="455"/>
      <c r="KHY3" s="455"/>
      <c r="KHZ3" s="455"/>
      <c r="KIA3" s="455"/>
      <c r="KIB3" s="455"/>
      <c r="KIC3" s="455"/>
      <c r="KID3" s="455"/>
      <c r="KIE3" s="455"/>
      <c r="KIF3" s="455"/>
      <c r="KIG3" s="455"/>
      <c r="KIH3" s="455"/>
      <c r="KII3" s="455"/>
      <c r="KIJ3" s="455"/>
      <c r="KIK3" s="455"/>
      <c r="KIL3" s="455"/>
      <c r="KIM3" s="455"/>
      <c r="KIN3" s="455"/>
      <c r="KIO3" s="455"/>
      <c r="KIP3" s="455"/>
      <c r="KIQ3" s="455"/>
      <c r="KIR3" s="455"/>
      <c r="KIS3" s="455"/>
      <c r="KIT3" s="455"/>
      <c r="KIU3" s="455"/>
      <c r="KIV3" s="455"/>
      <c r="KIW3" s="455"/>
      <c r="KIX3" s="455"/>
      <c r="KIY3" s="455"/>
      <c r="KIZ3" s="455"/>
      <c r="KJA3" s="455"/>
      <c r="KJB3" s="455"/>
      <c r="KJC3" s="455"/>
      <c r="KJD3" s="455"/>
      <c r="KJE3" s="455"/>
      <c r="KJF3" s="455"/>
      <c r="KJG3" s="455"/>
      <c r="KJH3" s="455"/>
      <c r="KJI3" s="455"/>
      <c r="KJJ3" s="455"/>
      <c r="KJK3" s="455"/>
      <c r="KJL3" s="455"/>
      <c r="KJM3" s="455"/>
      <c r="KJN3" s="455"/>
      <c r="KJO3" s="455"/>
      <c r="KJP3" s="455"/>
      <c r="KJQ3" s="455"/>
      <c r="KJR3" s="455"/>
      <c r="KJS3" s="455"/>
      <c r="KJT3" s="455"/>
      <c r="KJU3" s="455"/>
      <c r="KJV3" s="455"/>
      <c r="KJW3" s="455"/>
      <c r="KJX3" s="455"/>
      <c r="KJY3" s="455"/>
      <c r="KJZ3" s="455"/>
      <c r="KKA3" s="455"/>
      <c r="KKB3" s="455"/>
      <c r="KKC3" s="455"/>
      <c r="KKD3" s="455"/>
      <c r="KKE3" s="455"/>
      <c r="KKF3" s="455"/>
      <c r="KKG3" s="455"/>
      <c r="KKH3" s="455"/>
      <c r="KKI3" s="455"/>
      <c r="KKJ3" s="455"/>
      <c r="KKK3" s="455"/>
      <c r="KKL3" s="455"/>
      <c r="KKM3" s="455"/>
      <c r="KKN3" s="455"/>
      <c r="KKO3" s="455"/>
      <c r="KKP3" s="455"/>
      <c r="KKQ3" s="455"/>
      <c r="KKR3" s="455"/>
      <c r="KKS3" s="455"/>
      <c r="KKT3" s="455"/>
      <c r="KKU3" s="455"/>
      <c r="KKV3" s="455"/>
      <c r="KKW3" s="455"/>
      <c r="KKX3" s="455"/>
      <c r="KKY3" s="455"/>
      <c r="KKZ3" s="455"/>
      <c r="KLA3" s="455"/>
      <c r="KLB3" s="455"/>
      <c r="KLC3" s="455"/>
      <c r="KLD3" s="455"/>
      <c r="KLE3" s="455"/>
      <c r="KLF3" s="455"/>
      <c r="KLG3" s="455"/>
      <c r="KLH3" s="455"/>
      <c r="KLI3" s="455"/>
      <c r="KLJ3" s="455"/>
      <c r="KLK3" s="455"/>
      <c r="KLL3" s="455"/>
      <c r="KLM3" s="455"/>
      <c r="KLN3" s="455"/>
      <c r="KLO3" s="455"/>
      <c r="KLP3" s="455"/>
      <c r="KLQ3" s="455"/>
      <c r="KLR3" s="455"/>
      <c r="KLS3" s="455"/>
      <c r="KLT3" s="455"/>
      <c r="KLU3" s="455"/>
      <c r="KLV3" s="455"/>
      <c r="KLW3" s="455"/>
      <c r="KLX3" s="455"/>
      <c r="KLY3" s="455"/>
      <c r="KLZ3" s="455"/>
      <c r="KMA3" s="455"/>
      <c r="KMB3" s="455"/>
      <c r="KMC3" s="455"/>
      <c r="KMD3" s="455"/>
      <c r="KME3" s="455"/>
      <c r="KMF3" s="455"/>
      <c r="KMG3" s="455"/>
      <c r="KMH3" s="455"/>
      <c r="KMI3" s="455"/>
      <c r="KMJ3" s="455"/>
      <c r="KMK3" s="455"/>
      <c r="KML3" s="455"/>
      <c r="KMM3" s="455"/>
      <c r="KMN3" s="455"/>
      <c r="KMO3" s="455"/>
      <c r="KMP3" s="455"/>
      <c r="KMQ3" s="455"/>
      <c r="KMR3" s="455"/>
      <c r="KMS3" s="455"/>
      <c r="KMT3" s="455"/>
      <c r="KMU3" s="455"/>
      <c r="KMV3" s="455"/>
      <c r="KMW3" s="455"/>
      <c r="KMX3" s="455"/>
      <c r="KMY3" s="455"/>
      <c r="KMZ3" s="455"/>
      <c r="KNA3" s="455"/>
      <c r="KNB3" s="455"/>
      <c r="KNC3" s="455"/>
      <c r="KND3" s="455"/>
      <c r="KNE3" s="455"/>
      <c r="KNF3" s="455"/>
      <c r="KNG3" s="455"/>
      <c r="KNH3" s="455"/>
      <c r="KNI3" s="455"/>
      <c r="KNJ3" s="455"/>
      <c r="KNK3" s="455"/>
      <c r="KNL3" s="455"/>
      <c r="KNM3" s="455"/>
      <c r="KNN3" s="455"/>
      <c r="KNO3" s="455"/>
      <c r="KNP3" s="455"/>
      <c r="KNQ3" s="455"/>
      <c r="KNR3" s="455"/>
      <c r="KNS3" s="455"/>
      <c r="KNT3" s="455"/>
      <c r="KNU3" s="455"/>
      <c r="KNV3" s="455"/>
      <c r="KNW3" s="455"/>
      <c r="KNX3" s="455"/>
      <c r="KNY3" s="455"/>
      <c r="KNZ3" s="455"/>
      <c r="KOA3" s="455"/>
      <c r="KOB3" s="455"/>
      <c r="KOC3" s="455"/>
      <c r="KOD3" s="455"/>
      <c r="KOE3" s="455"/>
      <c r="KOF3" s="455"/>
      <c r="KOG3" s="455"/>
      <c r="KOH3" s="455"/>
      <c r="KOI3" s="455"/>
      <c r="KOJ3" s="455"/>
      <c r="KOK3" s="455"/>
      <c r="KOL3" s="455"/>
      <c r="KOM3" s="455"/>
      <c r="KON3" s="455"/>
      <c r="KOO3" s="455"/>
      <c r="KOP3" s="455"/>
      <c r="KOQ3" s="455"/>
      <c r="KOR3" s="455"/>
      <c r="KOS3" s="455"/>
      <c r="KOT3" s="455"/>
      <c r="KOU3" s="455"/>
      <c r="KOV3" s="455"/>
      <c r="KOW3" s="455"/>
      <c r="KOX3" s="455"/>
      <c r="KOY3" s="455"/>
      <c r="KOZ3" s="455"/>
      <c r="KPA3" s="455"/>
      <c r="KPB3" s="455"/>
      <c r="KPC3" s="455"/>
      <c r="KPD3" s="455"/>
      <c r="KPE3" s="455"/>
      <c r="KPF3" s="455"/>
      <c r="KPG3" s="455"/>
      <c r="KPH3" s="455"/>
      <c r="KPI3" s="455"/>
      <c r="KPJ3" s="455"/>
      <c r="KPK3" s="455"/>
      <c r="KPL3" s="455"/>
      <c r="KPM3" s="455"/>
      <c r="KPN3" s="455"/>
      <c r="KPO3" s="455"/>
      <c r="KPP3" s="455"/>
      <c r="KPQ3" s="455"/>
      <c r="KPR3" s="455"/>
      <c r="KPS3" s="455"/>
      <c r="KPT3" s="455"/>
      <c r="KPU3" s="455"/>
      <c r="KPV3" s="455"/>
      <c r="KPW3" s="455"/>
      <c r="KPX3" s="455"/>
      <c r="KPY3" s="455"/>
      <c r="KPZ3" s="455"/>
      <c r="KQA3" s="455"/>
      <c r="KQB3" s="455"/>
      <c r="KQC3" s="455"/>
      <c r="KQD3" s="455"/>
      <c r="KQE3" s="455"/>
      <c r="KQF3" s="455"/>
      <c r="KQG3" s="455"/>
      <c r="KQH3" s="455"/>
      <c r="KQI3" s="455"/>
      <c r="KQJ3" s="455"/>
      <c r="KQK3" s="455"/>
      <c r="KQL3" s="455"/>
      <c r="KQM3" s="455"/>
      <c r="KQN3" s="455"/>
      <c r="KQO3" s="455"/>
      <c r="KQP3" s="455"/>
      <c r="KQQ3" s="455"/>
      <c r="KQR3" s="455"/>
      <c r="KQS3" s="455"/>
      <c r="KQT3" s="455"/>
      <c r="KQU3" s="455"/>
      <c r="KQV3" s="455"/>
      <c r="KQW3" s="455"/>
      <c r="KQX3" s="455"/>
      <c r="KQY3" s="455"/>
      <c r="KQZ3" s="455"/>
      <c r="KRA3" s="455"/>
      <c r="KRB3" s="455"/>
      <c r="KRC3" s="455"/>
      <c r="KRD3" s="455"/>
      <c r="KRE3" s="455"/>
      <c r="KRF3" s="455"/>
      <c r="KRG3" s="455"/>
      <c r="KRH3" s="455"/>
      <c r="KRI3" s="455"/>
      <c r="KRJ3" s="455"/>
      <c r="KRK3" s="455"/>
      <c r="KRL3" s="455"/>
      <c r="KRM3" s="455"/>
      <c r="KRN3" s="455"/>
      <c r="KRO3" s="455"/>
      <c r="KRP3" s="455"/>
      <c r="KRQ3" s="455"/>
      <c r="KRR3" s="455"/>
      <c r="KRS3" s="455"/>
      <c r="KRT3" s="455"/>
      <c r="KRU3" s="455"/>
      <c r="KRV3" s="455"/>
      <c r="KRW3" s="455"/>
      <c r="KRX3" s="455"/>
      <c r="KRY3" s="455"/>
      <c r="KRZ3" s="455"/>
      <c r="KSA3" s="455"/>
      <c r="KSB3" s="455"/>
      <c r="KSC3" s="455"/>
      <c r="KSD3" s="455"/>
      <c r="KSE3" s="455"/>
      <c r="KSF3" s="455"/>
      <c r="KSG3" s="455"/>
      <c r="KSH3" s="455"/>
      <c r="KSI3" s="455"/>
      <c r="KSJ3" s="455"/>
      <c r="KSK3" s="455"/>
      <c r="KSL3" s="455"/>
      <c r="KSM3" s="455"/>
      <c r="KSN3" s="455"/>
      <c r="KSO3" s="455"/>
      <c r="KSP3" s="455"/>
      <c r="KSQ3" s="455"/>
      <c r="KSR3" s="455"/>
      <c r="KSS3" s="455"/>
      <c r="KST3" s="455"/>
      <c r="KSU3" s="455"/>
      <c r="KSV3" s="455"/>
      <c r="KSW3" s="455"/>
      <c r="KSX3" s="455"/>
      <c r="KSY3" s="455"/>
      <c r="KSZ3" s="455"/>
      <c r="KTA3" s="455"/>
      <c r="KTB3" s="455"/>
      <c r="KTC3" s="455"/>
      <c r="KTD3" s="455"/>
      <c r="KTE3" s="455"/>
      <c r="KTF3" s="455"/>
      <c r="KTG3" s="455"/>
      <c r="KTH3" s="455"/>
      <c r="KTI3" s="455"/>
      <c r="KTJ3" s="455"/>
      <c r="KTK3" s="455"/>
      <c r="KTL3" s="455"/>
      <c r="KTM3" s="455"/>
      <c r="KTN3" s="455"/>
      <c r="KTO3" s="455"/>
      <c r="KTP3" s="455"/>
      <c r="KTQ3" s="455"/>
      <c r="KTR3" s="455"/>
      <c r="KTS3" s="455"/>
      <c r="KTT3" s="455"/>
      <c r="KTU3" s="455"/>
      <c r="KTV3" s="455"/>
      <c r="KTW3" s="455"/>
      <c r="KTX3" s="455"/>
      <c r="KTY3" s="455"/>
      <c r="KTZ3" s="455"/>
      <c r="KUA3" s="455"/>
      <c r="KUB3" s="455"/>
      <c r="KUC3" s="455"/>
      <c r="KUD3" s="455"/>
      <c r="KUE3" s="455"/>
      <c r="KUF3" s="455"/>
      <c r="KUG3" s="455"/>
      <c r="KUH3" s="455"/>
      <c r="KUI3" s="455"/>
      <c r="KUJ3" s="455"/>
      <c r="KUK3" s="455"/>
      <c r="KUL3" s="455"/>
      <c r="KUM3" s="455"/>
      <c r="KUN3" s="455"/>
      <c r="KUO3" s="455"/>
      <c r="KUP3" s="455"/>
      <c r="KUQ3" s="455"/>
      <c r="KUR3" s="455"/>
      <c r="KUS3" s="455"/>
      <c r="KUT3" s="455"/>
      <c r="KUU3" s="455"/>
      <c r="KUV3" s="455"/>
      <c r="KUW3" s="455"/>
      <c r="KUX3" s="455"/>
      <c r="KUY3" s="455"/>
      <c r="KUZ3" s="455"/>
      <c r="KVA3" s="455"/>
      <c r="KVB3" s="455"/>
      <c r="KVC3" s="455"/>
      <c r="KVD3" s="455"/>
      <c r="KVE3" s="455"/>
      <c r="KVF3" s="455"/>
      <c r="KVG3" s="455"/>
      <c r="KVH3" s="455"/>
      <c r="KVI3" s="455"/>
      <c r="KVJ3" s="455"/>
      <c r="KVK3" s="455"/>
      <c r="KVL3" s="455"/>
      <c r="KVM3" s="455"/>
      <c r="KVN3" s="455"/>
      <c r="KVO3" s="455"/>
      <c r="KVP3" s="455"/>
      <c r="KVQ3" s="455"/>
      <c r="KVR3" s="455"/>
      <c r="KVS3" s="455"/>
      <c r="KVT3" s="455"/>
      <c r="KVU3" s="455"/>
      <c r="KVV3" s="455"/>
      <c r="KVW3" s="455"/>
      <c r="KVX3" s="455"/>
      <c r="KVY3" s="455"/>
      <c r="KVZ3" s="455"/>
      <c r="KWA3" s="455"/>
      <c r="KWB3" s="455"/>
      <c r="KWC3" s="455"/>
      <c r="KWD3" s="455"/>
      <c r="KWE3" s="455"/>
      <c r="KWF3" s="455"/>
      <c r="KWG3" s="455"/>
      <c r="KWH3" s="455"/>
      <c r="KWI3" s="455"/>
      <c r="KWJ3" s="455"/>
      <c r="KWK3" s="455"/>
      <c r="KWL3" s="455"/>
      <c r="KWM3" s="455"/>
      <c r="KWN3" s="455"/>
      <c r="KWO3" s="455"/>
      <c r="KWP3" s="455"/>
      <c r="KWQ3" s="455"/>
      <c r="KWR3" s="455"/>
      <c r="KWS3" s="455"/>
      <c r="KWT3" s="455"/>
      <c r="KWU3" s="455"/>
      <c r="KWV3" s="455"/>
      <c r="KWW3" s="455"/>
      <c r="KWX3" s="455"/>
      <c r="KWY3" s="455"/>
      <c r="KWZ3" s="455"/>
      <c r="KXA3" s="455"/>
      <c r="KXB3" s="455"/>
      <c r="KXC3" s="455"/>
      <c r="KXD3" s="455"/>
      <c r="KXE3" s="455"/>
      <c r="KXF3" s="455"/>
      <c r="KXG3" s="455"/>
      <c r="KXH3" s="455"/>
      <c r="KXI3" s="455"/>
      <c r="KXJ3" s="455"/>
      <c r="KXK3" s="455"/>
      <c r="KXL3" s="455"/>
      <c r="KXM3" s="455"/>
      <c r="KXN3" s="455"/>
      <c r="KXO3" s="455"/>
      <c r="KXP3" s="455"/>
      <c r="KXQ3" s="455"/>
      <c r="KXR3" s="455"/>
      <c r="KXS3" s="455"/>
      <c r="KXT3" s="455"/>
      <c r="KXU3" s="455"/>
      <c r="KXV3" s="455"/>
      <c r="KXW3" s="455"/>
      <c r="KXX3" s="455"/>
      <c r="KXY3" s="455"/>
      <c r="KXZ3" s="455"/>
      <c r="KYA3" s="455"/>
      <c r="KYB3" s="455"/>
      <c r="KYC3" s="455"/>
      <c r="KYD3" s="455"/>
      <c r="KYE3" s="455"/>
      <c r="KYF3" s="455"/>
      <c r="KYG3" s="455"/>
      <c r="KYH3" s="455"/>
      <c r="KYI3" s="455"/>
      <c r="KYJ3" s="455"/>
      <c r="KYK3" s="455"/>
      <c r="KYL3" s="455"/>
      <c r="KYM3" s="455"/>
      <c r="KYN3" s="455"/>
      <c r="KYO3" s="455"/>
      <c r="KYP3" s="455"/>
      <c r="KYQ3" s="455"/>
      <c r="KYR3" s="455"/>
      <c r="KYS3" s="455"/>
      <c r="KYT3" s="455"/>
      <c r="KYU3" s="455"/>
      <c r="KYV3" s="455"/>
      <c r="KYW3" s="455"/>
      <c r="KYX3" s="455"/>
      <c r="KYY3" s="455"/>
      <c r="KYZ3" s="455"/>
      <c r="KZA3" s="455"/>
      <c r="KZB3" s="455"/>
      <c r="KZC3" s="455"/>
      <c r="KZD3" s="455"/>
      <c r="KZE3" s="455"/>
      <c r="KZF3" s="455"/>
      <c r="KZG3" s="455"/>
      <c r="KZH3" s="455"/>
      <c r="KZI3" s="455"/>
      <c r="KZJ3" s="455"/>
      <c r="KZK3" s="455"/>
      <c r="KZL3" s="455"/>
      <c r="KZM3" s="455"/>
      <c r="KZN3" s="455"/>
      <c r="KZO3" s="455"/>
      <c r="KZP3" s="455"/>
      <c r="KZQ3" s="455"/>
      <c r="KZR3" s="455"/>
      <c r="KZS3" s="455"/>
      <c r="KZT3" s="455"/>
      <c r="KZU3" s="455"/>
      <c r="KZV3" s="455"/>
      <c r="KZW3" s="455"/>
      <c r="KZX3" s="455"/>
      <c r="KZY3" s="455"/>
      <c r="KZZ3" s="455"/>
      <c r="LAA3" s="455"/>
      <c r="LAB3" s="455"/>
      <c r="LAC3" s="455"/>
      <c r="LAD3" s="455"/>
      <c r="LAE3" s="455"/>
      <c r="LAF3" s="455"/>
      <c r="LAG3" s="455"/>
      <c r="LAH3" s="455"/>
      <c r="LAI3" s="455"/>
      <c r="LAJ3" s="455"/>
      <c r="LAK3" s="455"/>
      <c r="LAL3" s="455"/>
      <c r="LAM3" s="455"/>
      <c r="LAN3" s="455"/>
      <c r="LAO3" s="455"/>
      <c r="LAP3" s="455"/>
      <c r="LAQ3" s="455"/>
      <c r="LAR3" s="455"/>
      <c r="LAS3" s="455"/>
      <c r="LAT3" s="455"/>
      <c r="LAU3" s="455"/>
      <c r="LAV3" s="455"/>
      <c r="LAW3" s="455"/>
      <c r="LAX3" s="455"/>
      <c r="LAY3" s="455"/>
      <c r="LAZ3" s="455"/>
      <c r="LBA3" s="455"/>
      <c r="LBB3" s="455"/>
      <c r="LBC3" s="455"/>
      <c r="LBD3" s="455"/>
      <c r="LBE3" s="455"/>
      <c r="LBF3" s="455"/>
      <c r="LBG3" s="455"/>
      <c r="LBH3" s="455"/>
      <c r="LBI3" s="455"/>
      <c r="LBJ3" s="455"/>
      <c r="LBK3" s="455"/>
      <c r="LBL3" s="455"/>
      <c r="LBM3" s="455"/>
      <c r="LBN3" s="455"/>
      <c r="LBO3" s="455"/>
      <c r="LBP3" s="455"/>
      <c r="LBQ3" s="455"/>
      <c r="LBR3" s="455"/>
      <c r="LBS3" s="455"/>
      <c r="LBT3" s="455"/>
      <c r="LBU3" s="455"/>
      <c r="LBV3" s="455"/>
      <c r="LBW3" s="455"/>
      <c r="LBX3" s="455"/>
      <c r="LBY3" s="455"/>
      <c r="LBZ3" s="455"/>
      <c r="LCA3" s="455"/>
      <c r="LCC3" s="455"/>
      <c r="LCD3" s="455"/>
      <c r="LCE3" s="455"/>
      <c r="LCF3" s="455"/>
      <c r="LCG3" s="455"/>
      <c r="LCH3" s="455"/>
      <c r="LCI3" s="455"/>
      <c r="LCJ3" s="455"/>
      <c r="LCK3" s="455"/>
      <c r="LCL3" s="455"/>
      <c r="LCM3" s="455"/>
      <c r="LCN3" s="455"/>
      <c r="LCO3" s="455"/>
      <c r="LCP3" s="455"/>
      <c r="LCQ3" s="455"/>
      <c r="LCR3" s="455"/>
      <c r="LCS3" s="455"/>
      <c r="LCT3" s="455"/>
      <c r="LCU3" s="455"/>
      <c r="LCV3" s="455"/>
      <c r="LCW3" s="455"/>
      <c r="LCX3" s="455"/>
      <c r="LCY3" s="455"/>
      <c r="LCZ3" s="455"/>
      <c r="LDA3" s="455"/>
      <c r="LDB3" s="455"/>
      <c r="LDC3" s="455"/>
      <c r="LDD3" s="455"/>
      <c r="LDE3" s="455"/>
      <c r="LDF3" s="455"/>
      <c r="LDG3" s="455"/>
      <c r="LDH3" s="455"/>
      <c r="LDI3" s="455"/>
      <c r="LDJ3" s="455"/>
      <c r="LDK3" s="455"/>
      <c r="LDL3" s="455"/>
      <c r="LDM3" s="455"/>
      <c r="LDN3" s="455"/>
      <c r="LDO3" s="455"/>
      <c r="LDP3" s="455"/>
      <c r="LDQ3" s="455"/>
      <c r="LDR3" s="455"/>
      <c r="LDS3" s="455"/>
      <c r="LDT3" s="455"/>
      <c r="LDU3" s="455"/>
      <c r="LDV3" s="455"/>
      <c r="LDW3" s="455"/>
      <c r="LDX3" s="455"/>
      <c r="LDY3" s="455"/>
      <c r="LDZ3" s="455"/>
      <c r="LEA3" s="455"/>
      <c r="LEB3" s="455"/>
      <c r="LEC3" s="455"/>
      <c r="LED3" s="455"/>
      <c r="LEE3" s="455"/>
      <c r="LEF3" s="455"/>
      <c r="LEG3" s="455"/>
      <c r="LEH3" s="455"/>
      <c r="LEI3" s="455"/>
      <c r="LEJ3" s="455"/>
      <c r="LEK3" s="455"/>
      <c r="LEL3" s="455"/>
      <c r="LEM3" s="455"/>
      <c r="LEN3" s="455"/>
      <c r="LEO3" s="455"/>
      <c r="LEP3" s="455"/>
      <c r="LEQ3" s="455"/>
      <c r="LER3" s="455"/>
      <c r="LES3" s="455"/>
      <c r="LET3" s="455"/>
      <c r="LEU3" s="455"/>
      <c r="LEV3" s="455"/>
      <c r="LEW3" s="455"/>
      <c r="LEX3" s="455"/>
      <c r="LEY3" s="455"/>
      <c r="LEZ3" s="455"/>
      <c r="LFA3" s="455"/>
      <c r="LFB3" s="455"/>
      <c r="LFC3" s="455"/>
      <c r="LFD3" s="455"/>
      <c r="LFE3" s="455"/>
      <c r="LFF3" s="455"/>
      <c r="LFG3" s="455"/>
      <c r="LFH3" s="455"/>
      <c r="LFI3" s="455"/>
      <c r="LFJ3" s="455"/>
      <c r="LFK3" s="455"/>
      <c r="LFL3" s="455"/>
      <c r="LFM3" s="455"/>
      <c r="LFN3" s="455"/>
      <c r="LFO3" s="455"/>
      <c r="LFP3" s="455"/>
      <c r="LFQ3" s="455"/>
      <c r="LFR3" s="455"/>
      <c r="LFS3" s="455"/>
      <c r="LFT3" s="455"/>
      <c r="LFU3" s="455"/>
      <c r="LFV3" s="455"/>
      <c r="LFW3" s="455"/>
      <c r="LFX3" s="455"/>
      <c r="LFY3" s="455"/>
      <c r="LFZ3" s="455"/>
      <c r="LGA3" s="455"/>
      <c r="LGB3" s="455"/>
      <c r="LGC3" s="455"/>
      <c r="LGD3" s="455"/>
      <c r="LGE3" s="455"/>
      <c r="LGF3" s="455"/>
      <c r="LGG3" s="455"/>
      <c r="LGH3" s="455"/>
      <c r="LGI3" s="455"/>
      <c r="LGJ3" s="455"/>
      <c r="LGK3" s="455"/>
      <c r="LGL3" s="455"/>
      <c r="LGM3" s="455"/>
      <c r="LGN3" s="455"/>
      <c r="LGO3" s="455"/>
      <c r="LGP3" s="455"/>
      <c r="LGQ3" s="455"/>
      <c r="LGR3" s="455"/>
      <c r="LGS3" s="455"/>
      <c r="LGT3" s="455"/>
      <c r="LGU3" s="455"/>
      <c r="LGV3" s="455"/>
      <c r="LGW3" s="455"/>
      <c r="LGX3" s="455"/>
      <c r="LGY3" s="455"/>
      <c r="LGZ3" s="455"/>
      <c r="LHA3" s="455"/>
      <c r="LHB3" s="455"/>
      <c r="LHC3" s="455"/>
      <c r="LHD3" s="455"/>
      <c r="LHE3" s="455"/>
      <c r="LHF3" s="455"/>
      <c r="LHG3" s="455"/>
      <c r="LHH3" s="455"/>
      <c r="LHI3" s="455"/>
      <c r="LHJ3" s="455"/>
      <c r="LHK3" s="455"/>
      <c r="LHL3" s="455"/>
      <c r="LHM3" s="455"/>
      <c r="LHN3" s="455"/>
      <c r="LHO3" s="455"/>
      <c r="LHP3" s="455"/>
      <c r="LHQ3" s="455"/>
      <c r="LHR3" s="455"/>
      <c r="LHS3" s="455"/>
      <c r="LHT3" s="455"/>
      <c r="LHU3" s="455"/>
      <c r="LHV3" s="455"/>
      <c r="LHW3" s="455"/>
      <c r="LHX3" s="455"/>
      <c r="LHY3" s="455"/>
      <c r="LHZ3" s="455"/>
      <c r="LIA3" s="455"/>
      <c r="LIB3" s="455"/>
      <c r="LIC3" s="455"/>
      <c r="LID3" s="455"/>
      <c r="LIE3" s="455"/>
      <c r="LIF3" s="455"/>
      <c r="LIG3" s="455"/>
      <c r="LIH3" s="455"/>
      <c r="LII3" s="455"/>
      <c r="LIJ3" s="455"/>
      <c r="LIK3" s="455"/>
      <c r="LIL3" s="455"/>
      <c r="LIM3" s="455"/>
      <c r="LIN3" s="455"/>
      <c r="LIO3" s="455"/>
      <c r="LIP3" s="455"/>
      <c r="LIQ3" s="455"/>
      <c r="LIR3" s="455"/>
      <c r="LIS3" s="455"/>
      <c r="LIT3" s="455"/>
      <c r="LIU3" s="455"/>
      <c r="LIV3" s="455"/>
      <c r="LIW3" s="455"/>
      <c r="LIX3" s="455"/>
      <c r="LIY3" s="455"/>
      <c r="LIZ3" s="455"/>
      <c r="LJA3" s="455"/>
      <c r="LJB3" s="455"/>
      <c r="LJC3" s="455"/>
      <c r="LJD3" s="455"/>
      <c r="LJE3" s="455"/>
      <c r="LJF3" s="455"/>
      <c r="LJG3" s="455"/>
      <c r="LJH3" s="455"/>
      <c r="LJI3" s="455"/>
      <c r="LJJ3" s="455"/>
      <c r="LJK3" s="455"/>
      <c r="LJL3" s="455"/>
      <c r="LJM3" s="455"/>
      <c r="LJN3" s="455"/>
      <c r="LJO3" s="455"/>
      <c r="LJP3" s="455"/>
      <c r="LJQ3" s="455"/>
      <c r="LJR3" s="455"/>
      <c r="LJS3" s="455"/>
      <c r="LJT3" s="455"/>
      <c r="LJU3" s="455"/>
      <c r="LJV3" s="455"/>
      <c r="LJW3" s="455"/>
      <c r="LJX3" s="455"/>
      <c r="LJY3" s="455"/>
      <c r="LJZ3" s="455"/>
      <c r="LKA3" s="455"/>
      <c r="LKB3" s="455"/>
      <c r="LKC3" s="455"/>
      <c r="LKD3" s="455"/>
      <c r="LKE3" s="455"/>
      <c r="LKF3" s="455"/>
      <c r="LKG3" s="455"/>
      <c r="LKH3" s="455"/>
      <c r="LKI3" s="455"/>
      <c r="LKJ3" s="455"/>
      <c r="LKK3" s="455"/>
      <c r="LKL3" s="455"/>
      <c r="LKM3" s="455"/>
      <c r="LKN3" s="455"/>
      <c r="LKO3" s="455"/>
      <c r="LKP3" s="455"/>
      <c r="LKQ3" s="455"/>
      <c r="LKR3" s="455"/>
      <c r="LKS3" s="455"/>
      <c r="LKT3" s="455"/>
      <c r="LKU3" s="455"/>
      <c r="LKV3" s="455"/>
      <c r="LKW3" s="455"/>
      <c r="LKX3" s="455"/>
      <c r="LKY3" s="455"/>
      <c r="LKZ3" s="455"/>
      <c r="LLA3" s="455"/>
      <c r="LLB3" s="455"/>
      <c r="LLC3" s="455"/>
      <c r="LLD3" s="455"/>
      <c r="LLE3" s="455"/>
      <c r="LLF3" s="455"/>
      <c r="LLG3" s="455"/>
      <c r="LLH3" s="455"/>
      <c r="LLI3" s="455"/>
      <c r="LLJ3" s="455"/>
      <c r="LLK3" s="455"/>
      <c r="LLL3" s="455"/>
      <c r="LLM3" s="455"/>
      <c r="LLN3" s="455"/>
      <c r="LLO3" s="455"/>
      <c r="LLP3" s="455"/>
      <c r="LLQ3" s="455"/>
      <c r="LLR3" s="455"/>
      <c r="LLS3" s="455"/>
      <c r="LLT3" s="455"/>
      <c r="LLU3" s="455"/>
      <c r="LLV3" s="455"/>
      <c r="LLW3" s="455"/>
      <c r="LLX3" s="455"/>
      <c r="LLY3" s="455"/>
      <c r="LLZ3" s="455"/>
      <c r="LMA3" s="455"/>
      <c r="LMB3" s="455"/>
      <c r="LMC3" s="455"/>
      <c r="LMD3" s="455"/>
      <c r="LME3" s="455"/>
      <c r="LMF3" s="455"/>
      <c r="LMG3" s="455"/>
      <c r="LMH3" s="455"/>
      <c r="LMI3" s="455"/>
      <c r="LMJ3" s="455"/>
      <c r="LMK3" s="455"/>
      <c r="LML3" s="455"/>
      <c r="LMM3" s="455"/>
      <c r="LMN3" s="455"/>
      <c r="LMO3" s="455"/>
      <c r="LMP3" s="455"/>
      <c r="LMQ3" s="455"/>
      <c r="LMR3" s="455"/>
      <c r="LMS3" s="455"/>
      <c r="LMT3" s="455"/>
      <c r="LMU3" s="455"/>
      <c r="LMV3" s="455"/>
      <c r="LMW3" s="455"/>
      <c r="LMX3" s="455"/>
      <c r="LMY3" s="455"/>
      <c r="LMZ3" s="455"/>
      <c r="LNA3" s="455"/>
      <c r="LNB3" s="455"/>
      <c r="LNC3" s="455"/>
      <c r="LND3" s="455"/>
      <c r="LNE3" s="455"/>
      <c r="LNF3" s="455"/>
      <c r="LNG3" s="455"/>
      <c r="LNH3" s="455"/>
      <c r="LNI3" s="455"/>
      <c r="LNJ3" s="455"/>
      <c r="LNK3" s="455"/>
      <c r="LNL3" s="455"/>
      <c r="LNM3" s="455"/>
      <c r="LNN3" s="455"/>
      <c r="LNO3" s="455"/>
      <c r="LNP3" s="455"/>
      <c r="LNQ3" s="455"/>
      <c r="LNR3" s="455"/>
      <c r="LNS3" s="455"/>
      <c r="LNT3" s="455"/>
      <c r="LNU3" s="455"/>
      <c r="LNV3" s="455"/>
      <c r="LNW3" s="455"/>
      <c r="LNX3" s="455"/>
      <c r="LNY3" s="455"/>
      <c r="LNZ3" s="455"/>
      <c r="LOA3" s="455"/>
      <c r="LOB3" s="455"/>
      <c r="LOC3" s="455"/>
      <c r="LOD3" s="455"/>
      <c r="LOE3" s="455"/>
      <c r="LOF3" s="455"/>
      <c r="LOG3" s="455"/>
      <c r="LOH3" s="455"/>
      <c r="LOI3" s="455"/>
      <c r="LOJ3" s="455"/>
      <c r="LOK3" s="455"/>
      <c r="LOL3" s="455"/>
      <c r="LOM3" s="455"/>
      <c r="LON3" s="455"/>
      <c r="LOO3" s="455"/>
      <c r="LOP3" s="455"/>
      <c r="LOQ3" s="455"/>
      <c r="LOR3" s="455"/>
      <c r="LOS3" s="455"/>
      <c r="LOT3" s="455"/>
      <c r="LOU3" s="455"/>
      <c r="LOV3" s="455"/>
      <c r="LOW3" s="455"/>
      <c r="LOX3" s="455"/>
      <c r="LOY3" s="455"/>
      <c r="LOZ3" s="455"/>
      <c r="LPA3" s="455"/>
      <c r="LPB3" s="455"/>
      <c r="LPC3" s="455"/>
      <c r="LPD3" s="455"/>
      <c r="LPE3" s="455"/>
      <c r="LPF3" s="455"/>
      <c r="LPG3" s="455"/>
      <c r="LPH3" s="455"/>
      <c r="LPI3" s="455"/>
      <c r="LPJ3" s="455"/>
      <c r="LPK3" s="455"/>
      <c r="LPL3" s="455"/>
      <c r="LPM3" s="455"/>
      <c r="LPN3" s="455"/>
      <c r="LPO3" s="455"/>
      <c r="LPP3" s="455"/>
      <c r="LPQ3" s="455"/>
      <c r="LPR3" s="455"/>
      <c r="LPS3" s="455"/>
      <c r="LPT3" s="455"/>
      <c r="LPU3" s="455"/>
      <c r="LPV3" s="455"/>
      <c r="LPW3" s="455"/>
      <c r="LPX3" s="455"/>
      <c r="LPY3" s="455"/>
      <c r="LPZ3" s="455"/>
      <c r="LQA3" s="455"/>
      <c r="LQB3" s="455"/>
      <c r="LQC3" s="455"/>
      <c r="LQD3" s="455"/>
      <c r="LQE3" s="455"/>
      <c r="LQF3" s="455"/>
      <c r="LQG3" s="455"/>
      <c r="LQH3" s="455"/>
      <c r="LQI3" s="455"/>
      <c r="LQJ3" s="455"/>
      <c r="LQK3" s="455"/>
      <c r="LQL3" s="455"/>
      <c r="LQM3" s="455"/>
      <c r="LQN3" s="455"/>
      <c r="LQO3" s="455"/>
      <c r="LQP3" s="455"/>
      <c r="LQQ3" s="455"/>
      <c r="LQR3" s="455"/>
      <c r="LQS3" s="455"/>
      <c r="LQT3" s="455"/>
      <c r="LQU3" s="455"/>
      <c r="LQV3" s="455"/>
      <c r="LQW3" s="455"/>
      <c r="LQX3" s="455"/>
      <c r="LQY3" s="455"/>
      <c r="LQZ3" s="455"/>
      <c r="LRA3" s="455"/>
      <c r="LRB3" s="455"/>
      <c r="LRC3" s="455"/>
      <c r="LRD3" s="455"/>
      <c r="LRE3" s="455"/>
      <c r="LRF3" s="455"/>
      <c r="LRG3" s="455"/>
      <c r="LRH3" s="455"/>
      <c r="LRI3" s="455"/>
      <c r="LRJ3" s="455"/>
      <c r="LRK3" s="455"/>
      <c r="LRL3" s="455"/>
      <c r="LRM3" s="455"/>
      <c r="LRN3" s="455"/>
      <c r="LRO3" s="455"/>
      <c r="LRP3" s="455"/>
      <c r="LRQ3" s="455"/>
      <c r="LRR3" s="455"/>
      <c r="LRS3" s="455"/>
      <c r="LRT3" s="455"/>
      <c r="LRU3" s="455"/>
      <c r="LRV3" s="455"/>
      <c r="LRW3" s="455"/>
      <c r="LRX3" s="455"/>
      <c r="LRY3" s="455"/>
      <c r="LRZ3" s="455"/>
      <c r="LSA3" s="455"/>
      <c r="LSB3" s="455"/>
      <c r="LSC3" s="455"/>
      <c r="LSD3" s="455"/>
      <c r="LSE3" s="455"/>
      <c r="LSF3" s="455"/>
      <c r="LSG3" s="455"/>
      <c r="LSH3" s="455"/>
      <c r="LSI3" s="455"/>
      <c r="LSJ3" s="455"/>
      <c r="LSK3" s="455"/>
      <c r="LSL3" s="455"/>
      <c r="LSM3" s="455"/>
      <c r="LSN3" s="455"/>
      <c r="LSO3" s="455"/>
      <c r="LSP3" s="455"/>
      <c r="LSQ3" s="455"/>
      <c r="LSR3" s="455"/>
      <c r="LSS3" s="455"/>
      <c r="LST3" s="455"/>
      <c r="LSU3" s="455"/>
      <c r="LSV3" s="455"/>
      <c r="LSW3" s="455"/>
      <c r="LSX3" s="455"/>
      <c r="LSY3" s="455"/>
      <c r="LSZ3" s="455"/>
      <c r="LTA3" s="455"/>
      <c r="LTB3" s="455"/>
      <c r="LTC3" s="455"/>
      <c r="LTD3" s="455"/>
      <c r="LTE3" s="455"/>
      <c r="LTF3" s="455"/>
      <c r="LTG3" s="455"/>
      <c r="LTH3" s="455"/>
      <c r="LTI3" s="455"/>
      <c r="LTJ3" s="455"/>
      <c r="LTK3" s="455"/>
      <c r="LTL3" s="455"/>
      <c r="LTM3" s="455"/>
      <c r="LTN3" s="455"/>
      <c r="LTO3" s="455"/>
      <c r="LTP3" s="455"/>
      <c r="LTQ3" s="455"/>
      <c r="LTR3" s="455"/>
      <c r="LTS3" s="455"/>
      <c r="LTT3" s="455"/>
      <c r="LTU3" s="455"/>
      <c r="LTV3" s="455"/>
      <c r="LTW3" s="455"/>
      <c r="LTX3" s="455"/>
      <c r="LTY3" s="455"/>
      <c r="LTZ3" s="455"/>
      <c r="LUA3" s="455"/>
      <c r="LUB3" s="455"/>
      <c r="LUC3" s="455"/>
      <c r="LUD3" s="455"/>
      <c r="LUE3" s="455"/>
      <c r="LUF3" s="455"/>
      <c r="LUG3" s="455"/>
      <c r="LUH3" s="455"/>
      <c r="LUI3" s="455"/>
      <c r="LUJ3" s="455"/>
      <c r="LUK3" s="455"/>
      <c r="LUL3" s="455"/>
      <c r="LUM3" s="455"/>
      <c r="LUN3" s="455"/>
      <c r="LUO3" s="455"/>
      <c r="LUP3" s="455"/>
      <c r="LUQ3" s="455"/>
      <c r="LUR3" s="455"/>
      <c r="LUS3" s="455"/>
      <c r="LUT3" s="455"/>
      <c r="LUU3" s="455"/>
      <c r="LUV3" s="455"/>
      <c r="LUW3" s="455"/>
      <c r="LUX3" s="455"/>
      <c r="LUY3" s="455"/>
      <c r="LUZ3" s="455"/>
      <c r="LVA3" s="455"/>
      <c r="LVB3" s="455"/>
      <c r="LVC3" s="455"/>
      <c r="LVD3" s="455"/>
      <c r="LVE3" s="455"/>
      <c r="LVF3" s="455"/>
      <c r="LVG3" s="455"/>
      <c r="LVH3" s="455"/>
      <c r="LVI3" s="455"/>
      <c r="LVJ3" s="455"/>
      <c r="LVK3" s="455"/>
      <c r="LVL3" s="455"/>
      <c r="LVM3" s="455"/>
      <c r="LVN3" s="455"/>
      <c r="LVO3" s="455"/>
      <c r="LVP3" s="455"/>
      <c r="LVQ3" s="455"/>
      <c r="LVR3" s="455"/>
      <c r="LVS3" s="455"/>
      <c r="LVT3" s="455"/>
      <c r="LVU3" s="455"/>
      <c r="LVV3" s="455"/>
      <c r="LVW3" s="455"/>
      <c r="LVX3" s="455"/>
      <c r="LVY3" s="455"/>
      <c r="LVZ3" s="455"/>
      <c r="LWA3" s="455"/>
      <c r="LWB3" s="455"/>
      <c r="LWC3" s="455"/>
      <c r="LWD3" s="455"/>
      <c r="LWE3" s="455"/>
      <c r="LWF3" s="455"/>
      <c r="LWG3" s="455"/>
      <c r="LWH3" s="455"/>
      <c r="LWI3" s="455"/>
      <c r="LWJ3" s="455"/>
      <c r="LWK3" s="455"/>
      <c r="LWL3" s="455"/>
      <c r="LWM3" s="455"/>
      <c r="LWN3" s="455"/>
      <c r="LWO3" s="455"/>
      <c r="LWP3" s="455"/>
      <c r="LWQ3" s="455"/>
      <c r="LWR3" s="455"/>
      <c r="LWS3" s="455"/>
      <c r="LWT3" s="455"/>
      <c r="LWU3" s="455"/>
      <c r="LWV3" s="455"/>
      <c r="LWW3" s="455"/>
      <c r="LWX3" s="455"/>
      <c r="LWY3" s="455"/>
      <c r="LWZ3" s="455"/>
      <c r="LXA3" s="455"/>
      <c r="LXB3" s="455"/>
      <c r="LXC3" s="455"/>
      <c r="LXD3" s="455"/>
      <c r="LXE3" s="455"/>
      <c r="LXF3" s="455"/>
      <c r="LXG3" s="455"/>
      <c r="LXH3" s="455"/>
      <c r="LXI3" s="455"/>
      <c r="LXJ3" s="455"/>
      <c r="LXK3" s="455"/>
      <c r="LXL3" s="455"/>
      <c r="LXM3" s="455"/>
      <c r="LXN3" s="455"/>
      <c r="LXO3" s="455"/>
      <c r="LXP3" s="455"/>
      <c r="LXQ3" s="455"/>
      <c r="LXR3" s="455"/>
      <c r="LXS3" s="455"/>
      <c r="LXT3" s="455"/>
      <c r="LXU3" s="455"/>
      <c r="LXV3" s="455"/>
      <c r="LXW3" s="455"/>
      <c r="LXX3" s="455"/>
      <c r="LXY3" s="455"/>
      <c r="LXZ3" s="455"/>
      <c r="LYA3" s="455"/>
      <c r="LYB3" s="455"/>
      <c r="LYC3" s="455"/>
      <c r="LYD3" s="455"/>
      <c r="LYE3" s="455"/>
      <c r="LYF3" s="455"/>
      <c r="LYG3" s="455"/>
      <c r="LYH3" s="455"/>
      <c r="LYI3" s="455"/>
      <c r="LYJ3" s="455"/>
      <c r="LYK3" s="455"/>
      <c r="LYL3" s="455"/>
      <c r="LYM3" s="455"/>
      <c r="LYN3" s="455"/>
      <c r="LYO3" s="455"/>
      <c r="LYP3" s="455"/>
      <c r="LYQ3" s="455"/>
      <c r="LYR3" s="455"/>
      <c r="LYS3" s="455"/>
      <c r="LYT3" s="455"/>
      <c r="LYU3" s="455"/>
      <c r="LYV3" s="455"/>
      <c r="LYW3" s="455"/>
      <c r="LYX3" s="455"/>
      <c r="LYY3" s="455"/>
      <c r="LYZ3" s="455"/>
      <c r="LZA3" s="455"/>
      <c r="LZB3" s="455"/>
      <c r="LZC3" s="455"/>
      <c r="LZD3" s="455"/>
      <c r="LZE3" s="455"/>
      <c r="LZF3" s="455"/>
      <c r="LZG3" s="455"/>
      <c r="LZH3" s="455"/>
      <c r="LZI3" s="455"/>
      <c r="LZJ3" s="455"/>
      <c r="LZK3" s="455"/>
      <c r="LZL3" s="455"/>
      <c r="LZM3" s="455"/>
      <c r="LZN3" s="455"/>
      <c r="LZO3" s="455"/>
      <c r="LZP3" s="455"/>
      <c r="LZQ3" s="455"/>
      <c r="LZR3" s="455"/>
      <c r="LZS3" s="455"/>
      <c r="LZT3" s="455"/>
      <c r="LZU3" s="455"/>
      <c r="LZV3" s="455"/>
      <c r="LZW3" s="455"/>
      <c r="LZX3" s="455"/>
      <c r="LZY3" s="455"/>
      <c r="LZZ3" s="455"/>
      <c r="MAA3" s="455"/>
      <c r="MAB3" s="455"/>
      <c r="MAC3" s="455"/>
      <c r="MAD3" s="455"/>
      <c r="MAE3" s="455"/>
      <c r="MAF3" s="455"/>
      <c r="MAG3" s="455"/>
      <c r="MAH3" s="455"/>
      <c r="MAI3" s="455"/>
      <c r="MAJ3" s="455"/>
      <c r="MAK3" s="455"/>
      <c r="MAL3" s="455"/>
      <c r="MAM3" s="455"/>
      <c r="MAN3" s="455"/>
      <c r="MAO3" s="455"/>
      <c r="MAP3" s="455"/>
      <c r="MAQ3" s="455"/>
      <c r="MAR3" s="455"/>
      <c r="MAS3" s="455"/>
      <c r="MAT3" s="455"/>
      <c r="MAU3" s="455"/>
      <c r="MAV3" s="455"/>
      <c r="MAW3" s="455"/>
      <c r="MAX3" s="455"/>
      <c r="MAY3" s="455"/>
      <c r="MAZ3" s="455"/>
      <c r="MBA3" s="455"/>
      <c r="MBB3" s="455"/>
      <c r="MBC3" s="455"/>
      <c r="MBD3" s="455"/>
      <c r="MBE3" s="455"/>
      <c r="MBF3" s="455"/>
      <c r="MBG3" s="455"/>
      <c r="MBH3" s="455"/>
      <c r="MBI3" s="455"/>
      <c r="MBJ3" s="455"/>
      <c r="MBK3" s="455"/>
      <c r="MBL3" s="455"/>
      <c r="MBM3" s="455"/>
      <c r="MBN3" s="455"/>
      <c r="MBO3" s="455"/>
      <c r="MBP3" s="455"/>
      <c r="MBQ3" s="455"/>
      <c r="MBR3" s="455"/>
      <c r="MBS3" s="455"/>
      <c r="MBT3" s="455"/>
      <c r="MBU3" s="455"/>
      <c r="MBV3" s="455"/>
      <c r="MBW3" s="455"/>
      <c r="MBX3" s="455"/>
      <c r="MBY3" s="455"/>
      <c r="MBZ3" s="455"/>
      <c r="MCA3" s="455"/>
      <c r="MCB3" s="455"/>
      <c r="MCC3" s="455"/>
      <c r="MCD3" s="455"/>
      <c r="MCE3" s="455"/>
      <c r="MCF3" s="455"/>
      <c r="MCG3" s="455"/>
      <c r="MCH3" s="455"/>
      <c r="MCI3" s="455"/>
      <c r="MCJ3" s="455"/>
      <c r="MCK3" s="455"/>
      <c r="MCL3" s="455"/>
      <c r="MCM3" s="455"/>
      <c r="MCN3" s="455"/>
      <c r="MCO3" s="455"/>
      <c r="MCP3" s="455"/>
      <c r="MCQ3" s="455"/>
      <c r="MCR3" s="455"/>
      <c r="MCS3" s="455"/>
      <c r="MCT3" s="455"/>
      <c r="MCU3" s="455"/>
      <c r="MCV3" s="455"/>
      <c r="MCW3" s="455"/>
      <c r="MCX3" s="455"/>
      <c r="MCY3" s="455"/>
      <c r="MCZ3" s="455"/>
      <c r="MDA3" s="455"/>
      <c r="MDB3" s="455"/>
      <c r="MDC3" s="455"/>
      <c r="MDD3" s="455"/>
      <c r="MDE3" s="455"/>
      <c r="MDF3" s="455"/>
      <c r="MDG3" s="455"/>
      <c r="MDH3" s="455"/>
      <c r="MDI3" s="455"/>
      <c r="MDJ3" s="455"/>
      <c r="MDK3" s="455"/>
      <c r="MDL3" s="455"/>
      <c r="MDM3" s="455"/>
      <c r="MDN3" s="455"/>
      <c r="MDO3" s="455"/>
      <c r="MDP3" s="455"/>
      <c r="MDQ3" s="455"/>
      <c r="MDR3" s="455"/>
      <c r="MDS3" s="455"/>
      <c r="MDT3" s="455"/>
      <c r="MDU3" s="455"/>
      <c r="MDV3" s="455"/>
      <c r="MDW3" s="455"/>
      <c r="MDX3" s="455"/>
      <c r="MDY3" s="455"/>
      <c r="MDZ3" s="455"/>
      <c r="MEA3" s="455"/>
      <c r="MEB3" s="455"/>
      <c r="MEC3" s="455"/>
      <c r="MED3" s="455"/>
      <c r="MEE3" s="455"/>
      <c r="MEF3" s="455"/>
      <c r="MEG3" s="455"/>
      <c r="MEH3" s="455"/>
      <c r="MEI3" s="455"/>
      <c r="MEJ3" s="455"/>
      <c r="MEK3" s="455"/>
      <c r="MEL3" s="455"/>
      <c r="MEM3" s="455"/>
      <c r="MEN3" s="455"/>
      <c r="MEO3" s="455"/>
      <c r="MEP3" s="455"/>
      <c r="MEQ3" s="455"/>
      <c r="MER3" s="455"/>
      <c r="MES3" s="455"/>
      <c r="MET3" s="455"/>
      <c r="MEU3" s="455"/>
      <c r="MEV3" s="455"/>
      <c r="MEW3" s="455"/>
      <c r="MEX3" s="455"/>
      <c r="MEY3" s="455"/>
      <c r="MEZ3" s="455"/>
      <c r="MFA3" s="455"/>
      <c r="MFB3" s="455"/>
      <c r="MFC3" s="455"/>
      <c r="MFD3" s="455"/>
      <c r="MFE3" s="455"/>
      <c r="MFF3" s="455"/>
      <c r="MFG3" s="455"/>
      <c r="MFH3" s="455"/>
      <c r="MFI3" s="455"/>
      <c r="MFJ3" s="455"/>
      <c r="MFK3" s="455"/>
      <c r="MFL3" s="455"/>
      <c r="MFM3" s="455"/>
      <c r="MFN3" s="455"/>
      <c r="MFO3" s="455"/>
      <c r="MFP3" s="455"/>
      <c r="MFQ3" s="455"/>
      <c r="MFR3" s="455"/>
      <c r="MFS3" s="455"/>
      <c r="MFT3" s="455"/>
      <c r="MFU3" s="455"/>
      <c r="MFV3" s="455"/>
      <c r="MFW3" s="455"/>
      <c r="MFX3" s="455"/>
      <c r="MFY3" s="455"/>
      <c r="MFZ3" s="455"/>
      <c r="MGA3" s="455"/>
      <c r="MGB3" s="455"/>
      <c r="MGC3" s="455"/>
      <c r="MGD3" s="455"/>
      <c r="MGE3" s="455"/>
      <c r="MGF3" s="455"/>
      <c r="MGG3" s="455"/>
      <c r="MGH3" s="455"/>
      <c r="MGI3" s="455"/>
      <c r="MGJ3" s="455"/>
      <c r="MGK3" s="455"/>
      <c r="MGL3" s="455"/>
      <c r="MGM3" s="455"/>
      <c r="MGN3" s="455"/>
      <c r="MGO3" s="455"/>
      <c r="MGP3" s="455"/>
      <c r="MGQ3" s="455"/>
      <c r="MGR3" s="455"/>
      <c r="MGS3" s="455"/>
      <c r="MGT3" s="455"/>
      <c r="MGU3" s="455"/>
      <c r="MGV3" s="455"/>
      <c r="MGW3" s="455"/>
      <c r="MGX3" s="455"/>
      <c r="MGY3" s="455"/>
      <c r="MGZ3" s="455"/>
      <c r="MHA3" s="455"/>
      <c r="MHB3" s="455"/>
      <c r="MHC3" s="455"/>
      <c r="MHD3" s="455"/>
      <c r="MHE3" s="455"/>
      <c r="MHF3" s="455"/>
      <c r="MHG3" s="455"/>
      <c r="MHH3" s="455"/>
      <c r="MHI3" s="455"/>
      <c r="MHJ3" s="455"/>
      <c r="MHK3" s="455"/>
      <c r="MHL3" s="455"/>
      <c r="MHM3" s="455"/>
      <c r="MHN3" s="455"/>
      <c r="MHO3" s="455"/>
      <c r="MHP3" s="455"/>
      <c r="MHQ3" s="455"/>
      <c r="MHR3" s="455"/>
      <c r="MHS3" s="455"/>
      <c r="MHT3" s="455"/>
      <c r="MHU3" s="455"/>
      <c r="MHV3" s="455"/>
      <c r="MHW3" s="455"/>
      <c r="MHX3" s="455"/>
      <c r="MHY3" s="455"/>
      <c r="MHZ3" s="455"/>
      <c r="MIA3" s="455"/>
      <c r="MIB3" s="455"/>
      <c r="MIC3" s="455"/>
      <c r="MID3" s="455"/>
      <c r="MIE3" s="455"/>
      <c r="MIF3" s="455"/>
      <c r="MIG3" s="455"/>
      <c r="MIH3" s="455"/>
      <c r="MII3" s="455"/>
      <c r="MIJ3" s="455"/>
      <c r="MIK3" s="455"/>
      <c r="MIL3" s="455"/>
      <c r="MIM3" s="455"/>
      <c r="MIN3" s="455"/>
      <c r="MIO3" s="455"/>
      <c r="MIP3" s="455"/>
      <c r="MIQ3" s="455"/>
      <c r="MIR3" s="455"/>
      <c r="MIS3" s="455"/>
      <c r="MIT3" s="455"/>
      <c r="MIU3" s="455"/>
      <c r="MIV3" s="455"/>
      <c r="MIW3" s="455"/>
      <c r="MIX3" s="455"/>
      <c r="MIY3" s="455"/>
      <c r="MIZ3" s="455"/>
      <c r="MJA3" s="455"/>
      <c r="MJB3" s="455"/>
      <c r="MJC3" s="455"/>
      <c r="MJD3" s="455"/>
      <c r="MJE3" s="455"/>
      <c r="MJF3" s="455"/>
      <c r="MJG3" s="455"/>
      <c r="MJH3" s="455"/>
      <c r="MJI3" s="455"/>
      <c r="MJJ3" s="455"/>
      <c r="MJK3" s="455"/>
      <c r="MJL3" s="455"/>
      <c r="MJM3" s="455"/>
      <c r="MJN3" s="455"/>
      <c r="MJO3" s="455"/>
      <c r="MJP3" s="455"/>
      <c r="MJQ3" s="455"/>
      <c r="MJR3" s="455"/>
      <c r="MJS3" s="455"/>
      <c r="MJT3" s="455"/>
      <c r="MJU3" s="455"/>
      <c r="MJV3" s="455"/>
      <c r="MJW3" s="455"/>
      <c r="MJX3" s="455"/>
      <c r="MJY3" s="455"/>
      <c r="MJZ3" s="455"/>
      <c r="MKA3" s="455"/>
      <c r="MKB3" s="455"/>
      <c r="MKC3" s="455"/>
      <c r="MKD3" s="455"/>
      <c r="MKE3" s="455"/>
      <c r="MKF3" s="455"/>
      <c r="MKG3" s="455"/>
      <c r="MKH3" s="455"/>
      <c r="MKI3" s="455"/>
      <c r="MKJ3" s="455"/>
      <c r="MKK3" s="455"/>
      <c r="MKL3" s="455"/>
      <c r="MKM3" s="455"/>
      <c r="MKN3" s="455"/>
      <c r="MKO3" s="455"/>
      <c r="MKP3" s="455"/>
      <c r="MKQ3" s="455"/>
      <c r="MKR3" s="455"/>
      <c r="MKS3" s="455"/>
      <c r="MKT3" s="455"/>
      <c r="MKU3" s="455"/>
      <c r="MKV3" s="455"/>
      <c r="MKW3" s="455"/>
      <c r="MKX3" s="455"/>
      <c r="MKY3" s="455"/>
      <c r="MKZ3" s="455"/>
      <c r="MLA3" s="455"/>
      <c r="MLB3" s="455"/>
      <c r="MLC3" s="455"/>
      <c r="MLD3" s="455"/>
      <c r="MLE3" s="455"/>
      <c r="MLF3" s="455"/>
      <c r="MLG3" s="455"/>
      <c r="MLH3" s="455"/>
      <c r="MLI3" s="455"/>
      <c r="MLJ3" s="455"/>
      <c r="MLK3" s="455"/>
      <c r="MLL3" s="455"/>
      <c r="MLM3" s="455"/>
      <c r="MLN3" s="455"/>
      <c r="MLO3" s="455"/>
      <c r="MLP3" s="455"/>
      <c r="MLQ3" s="455"/>
      <c r="MLR3" s="455"/>
      <c r="MLS3" s="455"/>
      <c r="MLT3" s="455"/>
      <c r="MLU3" s="455"/>
      <c r="MLV3" s="455"/>
      <c r="MLW3" s="455"/>
      <c r="MLX3" s="455"/>
      <c r="MLY3" s="455"/>
      <c r="MLZ3" s="455"/>
      <c r="MMA3" s="455"/>
      <c r="MMB3" s="455"/>
      <c r="MMC3" s="455"/>
      <c r="MMD3" s="455"/>
      <c r="MME3" s="455"/>
      <c r="MMF3" s="455"/>
      <c r="MMG3" s="455"/>
      <c r="MMH3" s="455"/>
      <c r="MMI3" s="455"/>
      <c r="MMJ3" s="455"/>
      <c r="MMK3" s="455"/>
      <c r="MML3" s="455"/>
      <c r="MMM3" s="455"/>
      <c r="MMN3" s="455"/>
      <c r="MMO3" s="455"/>
      <c r="MMP3" s="455"/>
      <c r="MMQ3" s="455"/>
      <c r="MMR3" s="455"/>
      <c r="MMS3" s="455"/>
      <c r="MMT3" s="455"/>
      <c r="MMU3" s="455"/>
      <c r="MMV3" s="455"/>
      <c r="MMW3" s="455"/>
      <c r="MMX3" s="455"/>
      <c r="MMY3" s="455"/>
      <c r="MMZ3" s="455"/>
      <c r="MNA3" s="455"/>
      <c r="MNB3" s="455"/>
      <c r="MNC3" s="455"/>
      <c r="MND3" s="455"/>
      <c r="MNE3" s="455"/>
      <c r="MNF3" s="455"/>
      <c r="MNG3" s="455"/>
      <c r="MNH3" s="455"/>
      <c r="MNI3" s="455"/>
      <c r="MNJ3" s="455"/>
      <c r="MNK3" s="455"/>
      <c r="MNL3" s="455"/>
      <c r="MNM3" s="455"/>
      <c r="MNN3" s="455"/>
      <c r="MNO3" s="455"/>
      <c r="MNP3" s="455"/>
      <c r="MNQ3" s="455"/>
      <c r="MNR3" s="455"/>
      <c r="MNS3" s="455"/>
      <c r="MNT3" s="455"/>
      <c r="MNU3" s="455"/>
      <c r="MNV3" s="455"/>
      <c r="MNW3" s="455"/>
      <c r="MNX3" s="455"/>
      <c r="MNY3" s="455"/>
      <c r="MNZ3" s="455"/>
      <c r="MOA3" s="455"/>
      <c r="MOB3" s="455"/>
      <c r="MOC3" s="455"/>
      <c r="MOD3" s="455"/>
      <c r="MOE3" s="455"/>
      <c r="MOF3" s="455"/>
      <c r="MOG3" s="455"/>
      <c r="MOH3" s="455"/>
      <c r="MOI3" s="455"/>
      <c r="MOJ3" s="455"/>
      <c r="MOK3" s="455"/>
      <c r="MOL3" s="455"/>
      <c r="MOM3" s="455"/>
      <c r="MON3" s="455"/>
      <c r="MOO3" s="455"/>
      <c r="MOP3" s="455"/>
      <c r="MOQ3" s="455"/>
      <c r="MOR3" s="455"/>
      <c r="MOS3" s="455"/>
      <c r="MOT3" s="455"/>
      <c r="MOU3" s="455"/>
      <c r="MOV3" s="455"/>
      <c r="MOW3" s="455"/>
      <c r="MOX3" s="455"/>
      <c r="MOY3" s="455"/>
      <c r="MOZ3" s="455"/>
      <c r="MPA3" s="455"/>
      <c r="MPB3" s="455"/>
      <c r="MPC3" s="455"/>
      <c r="MPD3" s="455"/>
      <c r="MPE3" s="455"/>
      <c r="MPF3" s="455"/>
      <c r="MPG3" s="455"/>
      <c r="MPH3" s="455"/>
      <c r="MPI3" s="455"/>
      <c r="MPJ3" s="455"/>
      <c r="MPK3" s="455"/>
      <c r="MPM3" s="455"/>
      <c r="MPN3" s="455"/>
      <c r="MPO3" s="455"/>
      <c r="MPP3" s="455"/>
      <c r="MPQ3" s="455"/>
      <c r="MPR3" s="455"/>
      <c r="MPS3" s="455"/>
      <c r="MPT3" s="455"/>
      <c r="MPU3" s="455"/>
      <c r="MPV3" s="455"/>
      <c r="MPW3" s="455"/>
      <c r="MPX3" s="455"/>
      <c r="MPY3" s="455"/>
      <c r="MPZ3" s="455"/>
      <c r="MQA3" s="455"/>
      <c r="MQB3" s="455"/>
      <c r="MQC3" s="455"/>
      <c r="MQD3" s="455"/>
      <c r="MQE3" s="455"/>
      <c r="MQF3" s="455"/>
      <c r="MQG3" s="455"/>
      <c r="MQH3" s="455"/>
      <c r="MQI3" s="455"/>
      <c r="MQJ3" s="455"/>
      <c r="MQK3" s="455"/>
      <c r="MQL3" s="455"/>
      <c r="MQM3" s="455"/>
      <c r="MQN3" s="455"/>
      <c r="MQO3" s="455"/>
      <c r="MQP3" s="455"/>
      <c r="MQQ3" s="455"/>
      <c r="MQR3" s="455"/>
      <c r="MQS3" s="455"/>
      <c r="MQT3" s="455"/>
      <c r="MQU3" s="455"/>
      <c r="MQV3" s="455"/>
      <c r="MQW3" s="455"/>
      <c r="MQX3" s="455"/>
      <c r="MQY3" s="455"/>
      <c r="MQZ3" s="455"/>
      <c r="MRA3" s="455"/>
      <c r="MRB3" s="455"/>
      <c r="MRC3" s="455"/>
      <c r="MRD3" s="455"/>
      <c r="MRE3" s="455"/>
      <c r="MRF3" s="455"/>
      <c r="MRG3" s="455"/>
      <c r="MRH3" s="455"/>
      <c r="MRI3" s="455"/>
      <c r="MRJ3" s="455"/>
      <c r="MRK3" s="455"/>
      <c r="MRL3" s="455"/>
      <c r="MRM3" s="455"/>
      <c r="MRN3" s="455"/>
      <c r="MRO3" s="455"/>
      <c r="MRP3" s="455"/>
      <c r="MRQ3" s="455"/>
      <c r="MRR3" s="455"/>
      <c r="MRS3" s="455"/>
      <c r="MRT3" s="455"/>
      <c r="MRU3" s="455"/>
      <c r="MRV3" s="455"/>
      <c r="MRW3" s="455"/>
      <c r="MRX3" s="455"/>
      <c r="MRY3" s="455"/>
      <c r="MRZ3" s="455"/>
      <c r="MSA3" s="455"/>
      <c r="MSB3" s="455"/>
      <c r="MSC3" s="455"/>
      <c r="MSD3" s="455"/>
      <c r="MSE3" s="455"/>
      <c r="MSF3" s="455"/>
      <c r="MSG3" s="455"/>
      <c r="MSH3" s="455"/>
      <c r="MSI3" s="455"/>
      <c r="MSJ3" s="455"/>
      <c r="MSK3" s="455"/>
      <c r="MSL3" s="455"/>
      <c r="MSM3" s="455"/>
      <c r="MSN3" s="455"/>
      <c r="MSO3" s="455"/>
      <c r="MSP3" s="455"/>
      <c r="MSQ3" s="455"/>
      <c r="MSR3" s="455"/>
      <c r="MSS3" s="455"/>
      <c r="MST3" s="455"/>
      <c r="MSU3" s="455"/>
      <c r="MSV3" s="455"/>
      <c r="MSW3" s="455"/>
      <c r="MSX3" s="455"/>
      <c r="MSY3" s="455"/>
      <c r="MSZ3" s="455"/>
      <c r="MTA3" s="455"/>
      <c r="MTB3" s="455"/>
      <c r="MTC3" s="455"/>
      <c r="MTD3" s="455"/>
      <c r="MTE3" s="455"/>
      <c r="MTF3" s="455"/>
      <c r="MTG3" s="455"/>
      <c r="MTH3" s="455"/>
      <c r="MTI3" s="455"/>
      <c r="MTJ3" s="455"/>
      <c r="MTK3" s="455"/>
      <c r="MTL3" s="455"/>
      <c r="MTM3" s="455"/>
      <c r="MTN3" s="455"/>
      <c r="MTO3" s="455"/>
      <c r="MTP3" s="455"/>
      <c r="MTQ3" s="455"/>
      <c r="MTR3" s="455"/>
      <c r="MTS3" s="455"/>
      <c r="MTT3" s="455"/>
      <c r="MTU3" s="455"/>
      <c r="MTV3" s="455"/>
      <c r="MTW3" s="455"/>
      <c r="MTX3" s="455"/>
      <c r="MTY3" s="455"/>
      <c r="MTZ3" s="455"/>
      <c r="MUA3" s="455"/>
      <c r="MUB3" s="455"/>
      <c r="MUC3" s="455"/>
      <c r="MUD3" s="455"/>
      <c r="MUE3" s="455"/>
      <c r="MUF3" s="455"/>
      <c r="MUG3" s="455"/>
      <c r="MUH3" s="455"/>
      <c r="MUI3" s="455"/>
      <c r="MUJ3" s="455"/>
      <c r="MUK3" s="455"/>
      <c r="MUL3" s="455"/>
      <c r="MUM3" s="455"/>
      <c r="MUN3" s="455"/>
      <c r="MUO3" s="455"/>
      <c r="MUP3" s="455"/>
      <c r="MUQ3" s="455"/>
      <c r="MUR3" s="455"/>
      <c r="MUS3" s="455"/>
      <c r="MUT3" s="455"/>
      <c r="MUU3" s="455"/>
      <c r="MUV3" s="455"/>
      <c r="MUW3" s="455"/>
      <c r="MUX3" s="455"/>
      <c r="MUY3" s="455"/>
      <c r="MUZ3" s="455"/>
      <c r="MVA3" s="455"/>
      <c r="MVB3" s="455"/>
      <c r="MVC3" s="455"/>
      <c r="MVD3" s="455"/>
      <c r="MVE3" s="455"/>
      <c r="MVF3" s="455"/>
      <c r="MVG3" s="455"/>
      <c r="MVH3" s="455"/>
      <c r="MVI3" s="455"/>
      <c r="MVJ3" s="455"/>
      <c r="MVK3" s="455"/>
      <c r="MVL3" s="455"/>
      <c r="MVM3" s="455"/>
      <c r="MVN3" s="455"/>
      <c r="MVO3" s="455"/>
      <c r="MVP3" s="455"/>
      <c r="MVQ3" s="455"/>
      <c r="MVR3" s="455"/>
      <c r="MVS3" s="455"/>
      <c r="MVT3" s="455"/>
      <c r="MVU3" s="455"/>
      <c r="MVV3" s="455"/>
      <c r="MVW3" s="455"/>
      <c r="MVX3" s="455"/>
      <c r="MVY3" s="455"/>
      <c r="MVZ3" s="455"/>
      <c r="MWA3" s="455"/>
      <c r="MWB3" s="455"/>
      <c r="MWC3" s="455"/>
      <c r="MWD3" s="455"/>
      <c r="MWE3" s="455"/>
      <c r="MWF3" s="455"/>
      <c r="MWG3" s="455"/>
      <c r="MWH3" s="455"/>
      <c r="MWI3" s="455"/>
      <c r="MWJ3" s="455"/>
      <c r="MWK3" s="455"/>
      <c r="MWL3" s="455"/>
      <c r="MWM3" s="455"/>
      <c r="MWN3" s="455"/>
      <c r="MWO3" s="455"/>
      <c r="MWP3" s="455"/>
      <c r="MWQ3" s="455"/>
      <c r="MWR3" s="455"/>
      <c r="MWS3" s="455"/>
      <c r="MWT3" s="455"/>
      <c r="MWU3" s="455"/>
      <c r="MWV3" s="455"/>
      <c r="MWW3" s="455"/>
      <c r="MWX3" s="455"/>
      <c r="MWY3" s="455"/>
      <c r="MWZ3" s="455"/>
      <c r="MXA3" s="455"/>
      <c r="MXB3" s="455"/>
      <c r="MXC3" s="455"/>
      <c r="MXD3" s="455"/>
      <c r="MXE3" s="455"/>
      <c r="MXF3" s="455"/>
      <c r="MXG3" s="455"/>
      <c r="MXH3" s="455"/>
      <c r="MXI3" s="455"/>
      <c r="MXJ3" s="455"/>
      <c r="MXK3" s="455"/>
      <c r="MXL3" s="455"/>
      <c r="MXM3" s="455"/>
      <c r="MXN3" s="455"/>
      <c r="MXO3" s="455"/>
      <c r="MXP3" s="455"/>
      <c r="MXQ3" s="455"/>
      <c r="MXR3" s="455"/>
      <c r="MXS3" s="455"/>
      <c r="MXT3" s="455"/>
      <c r="MXU3" s="455"/>
      <c r="MXV3" s="455"/>
      <c r="MXW3" s="455"/>
      <c r="MXX3" s="455"/>
      <c r="MXY3" s="455"/>
      <c r="MXZ3" s="455"/>
      <c r="MYA3" s="455"/>
      <c r="MYB3" s="455"/>
      <c r="MYC3" s="455"/>
      <c r="MYD3" s="455"/>
      <c r="MYE3" s="455"/>
      <c r="MYF3" s="455"/>
      <c r="MYG3" s="455"/>
      <c r="MYH3" s="455"/>
      <c r="MYI3" s="455"/>
      <c r="MYJ3" s="455"/>
      <c r="MYK3" s="455"/>
      <c r="MYL3" s="455"/>
      <c r="MYM3" s="455"/>
      <c r="MYN3" s="455"/>
      <c r="MYO3" s="455"/>
      <c r="MYP3" s="455"/>
      <c r="MYQ3" s="455"/>
      <c r="MYR3" s="455"/>
      <c r="MYS3" s="455"/>
      <c r="MYT3" s="455"/>
      <c r="MYU3" s="455"/>
      <c r="MYV3" s="455"/>
      <c r="MYW3" s="455"/>
      <c r="MYX3" s="455"/>
      <c r="MYY3" s="455"/>
      <c r="MYZ3" s="455"/>
      <c r="MZA3" s="455"/>
      <c r="MZB3" s="455"/>
      <c r="MZC3" s="455"/>
      <c r="MZD3" s="455"/>
      <c r="MZE3" s="455"/>
      <c r="MZF3" s="455"/>
      <c r="MZG3" s="455"/>
      <c r="MZH3" s="455"/>
      <c r="MZI3" s="455"/>
      <c r="MZJ3" s="455"/>
      <c r="MZK3" s="455"/>
      <c r="MZL3" s="455"/>
      <c r="MZM3" s="455"/>
      <c r="MZN3" s="455"/>
      <c r="MZO3" s="455"/>
      <c r="MZP3" s="455"/>
      <c r="MZQ3" s="455"/>
      <c r="MZR3" s="455"/>
      <c r="MZS3" s="455"/>
      <c r="MZT3" s="455"/>
      <c r="MZU3" s="455"/>
      <c r="MZV3" s="455"/>
      <c r="MZW3" s="455"/>
      <c r="MZX3" s="455"/>
      <c r="MZY3" s="455"/>
      <c r="MZZ3" s="455"/>
      <c r="NAA3" s="455"/>
      <c r="NAB3" s="455"/>
      <c r="NAC3" s="455"/>
      <c r="NAD3" s="455"/>
      <c r="NAE3" s="455"/>
      <c r="NAF3" s="455"/>
      <c r="NAG3" s="455"/>
      <c r="NAH3" s="455"/>
      <c r="NAI3" s="455"/>
      <c r="NAJ3" s="455"/>
      <c r="NAK3" s="455"/>
      <c r="NAL3" s="455"/>
      <c r="NAM3" s="455"/>
      <c r="NAN3" s="455"/>
      <c r="NAO3" s="455"/>
      <c r="NAP3" s="455"/>
      <c r="NAQ3" s="455"/>
      <c r="NAR3" s="455"/>
      <c r="NAS3" s="455"/>
      <c r="NAT3" s="455"/>
      <c r="NAU3" s="455"/>
      <c r="NAV3" s="455"/>
      <c r="NAW3" s="455"/>
      <c r="NAX3" s="455"/>
      <c r="NAY3" s="455"/>
      <c r="NAZ3" s="455"/>
      <c r="NBA3" s="455"/>
      <c r="NBB3" s="455"/>
      <c r="NBC3" s="455"/>
      <c r="NBD3" s="455"/>
      <c r="NBE3" s="455"/>
      <c r="NBF3" s="455"/>
      <c r="NBG3" s="455"/>
      <c r="NBH3" s="455"/>
      <c r="NBI3" s="455"/>
      <c r="NBJ3" s="455"/>
      <c r="NBK3" s="455"/>
      <c r="NBL3" s="455"/>
      <c r="NBM3" s="455"/>
      <c r="NBN3" s="455"/>
      <c r="NBO3" s="455"/>
      <c r="NBP3" s="455"/>
      <c r="NBQ3" s="455"/>
      <c r="NBR3" s="455"/>
      <c r="NBS3" s="455"/>
      <c r="NBT3" s="455"/>
      <c r="NBU3" s="455"/>
      <c r="NBV3" s="455"/>
      <c r="NBW3" s="455"/>
      <c r="NBX3" s="455"/>
      <c r="NBY3" s="455"/>
      <c r="NBZ3" s="455"/>
      <c r="NCA3" s="455"/>
      <c r="NCB3" s="455"/>
      <c r="NCC3" s="455"/>
      <c r="NCD3" s="455"/>
      <c r="NCE3" s="455"/>
      <c r="NCF3" s="455"/>
      <c r="NCG3" s="455"/>
      <c r="NCH3" s="455"/>
      <c r="NCI3" s="455"/>
      <c r="NCJ3" s="455"/>
      <c r="NCK3" s="455"/>
      <c r="NCL3" s="455"/>
      <c r="NCM3" s="455"/>
      <c r="NCN3" s="455"/>
      <c r="NCO3" s="455"/>
      <c r="NCP3" s="455"/>
      <c r="NCQ3" s="455"/>
      <c r="NCR3" s="455"/>
      <c r="NCS3" s="455"/>
      <c r="NCT3" s="455"/>
      <c r="NCU3" s="455"/>
      <c r="NCV3" s="455"/>
      <c r="NCW3" s="455"/>
      <c r="NCX3" s="455"/>
      <c r="NCY3" s="455"/>
      <c r="NCZ3" s="455"/>
      <c r="NDA3" s="455"/>
      <c r="NDB3" s="455"/>
      <c r="NDC3" s="455"/>
      <c r="NDD3" s="455"/>
      <c r="NDE3" s="455"/>
      <c r="NDF3" s="455"/>
      <c r="NDG3" s="455"/>
      <c r="NDH3" s="455"/>
      <c r="NDI3" s="455"/>
      <c r="NDJ3" s="455"/>
      <c r="NDK3" s="455"/>
      <c r="NDL3" s="455"/>
      <c r="NDM3" s="455"/>
      <c r="NDN3" s="455"/>
      <c r="NDO3" s="455"/>
      <c r="NDP3" s="455"/>
      <c r="NDQ3" s="455"/>
      <c r="NDR3" s="455"/>
      <c r="NDS3" s="455"/>
      <c r="NDT3" s="455"/>
      <c r="NDU3" s="455"/>
      <c r="NDV3" s="455"/>
      <c r="NDW3" s="455"/>
      <c r="NDX3" s="455"/>
      <c r="NDY3" s="455"/>
      <c r="NDZ3" s="455"/>
      <c r="NEA3" s="455"/>
      <c r="NEB3" s="455"/>
      <c r="NEC3" s="455"/>
      <c r="NED3" s="455"/>
      <c r="NEE3" s="455"/>
      <c r="NEF3" s="455"/>
      <c r="NEG3" s="455"/>
      <c r="NEH3" s="455"/>
      <c r="NEI3" s="455"/>
      <c r="NEJ3" s="455"/>
      <c r="NEK3" s="455"/>
      <c r="NEL3" s="455"/>
      <c r="NEM3" s="455"/>
      <c r="NEN3" s="455"/>
      <c r="NEO3" s="455"/>
      <c r="NEP3" s="455"/>
      <c r="NEQ3" s="455"/>
      <c r="NER3" s="455"/>
      <c r="NES3" s="455"/>
      <c r="NET3" s="455"/>
      <c r="NEU3" s="455"/>
      <c r="NEV3" s="455"/>
      <c r="NEW3" s="455"/>
      <c r="NEX3" s="455"/>
      <c r="NEY3" s="455"/>
      <c r="NEZ3" s="455"/>
      <c r="NFA3" s="455"/>
      <c r="NFB3" s="455"/>
      <c r="NFC3" s="455"/>
      <c r="NFD3" s="455"/>
      <c r="NFE3" s="455"/>
      <c r="NFF3" s="455"/>
      <c r="NFG3" s="455"/>
      <c r="NFH3" s="455"/>
      <c r="NFI3" s="455"/>
      <c r="NFJ3" s="455"/>
      <c r="NFK3" s="455"/>
      <c r="NFL3" s="455"/>
      <c r="NFM3" s="455"/>
      <c r="NFN3" s="455"/>
      <c r="NFO3" s="455"/>
      <c r="NFP3" s="455"/>
      <c r="NFQ3" s="455"/>
      <c r="NFR3" s="455"/>
      <c r="NFS3" s="455"/>
      <c r="NFT3" s="455"/>
      <c r="NFU3" s="455"/>
      <c r="NFV3" s="455"/>
      <c r="NFW3" s="455"/>
      <c r="NFX3" s="455"/>
      <c r="NFY3" s="455"/>
      <c r="NFZ3" s="455"/>
      <c r="NGA3" s="455"/>
      <c r="NGB3" s="455"/>
      <c r="NGC3" s="455"/>
      <c r="NGD3" s="455"/>
      <c r="NGE3" s="455"/>
      <c r="NGF3" s="455"/>
      <c r="NGG3" s="455"/>
      <c r="NGH3" s="455"/>
      <c r="NGI3" s="455"/>
      <c r="NGJ3" s="455"/>
      <c r="NGK3" s="455"/>
      <c r="NGL3" s="455"/>
      <c r="NGM3" s="455"/>
      <c r="NGN3" s="455"/>
      <c r="NGO3" s="455"/>
      <c r="NGP3" s="455"/>
      <c r="NGQ3" s="455"/>
      <c r="NGR3" s="455"/>
      <c r="NGS3" s="455"/>
      <c r="NGT3" s="455"/>
      <c r="NGU3" s="455"/>
      <c r="NGV3" s="455"/>
      <c r="NGW3" s="455"/>
      <c r="NGX3" s="455"/>
      <c r="NGY3" s="455"/>
      <c r="NGZ3" s="455"/>
      <c r="NHA3" s="455"/>
      <c r="NHB3" s="455"/>
      <c r="NHC3" s="455"/>
      <c r="NHD3" s="455"/>
      <c r="NHE3" s="455"/>
      <c r="NHF3" s="455"/>
      <c r="NHG3" s="455"/>
      <c r="NHH3" s="455"/>
      <c r="NHI3" s="455"/>
      <c r="NHJ3" s="455"/>
      <c r="NHK3" s="455"/>
      <c r="NHL3" s="455"/>
      <c r="NHM3" s="455"/>
      <c r="NHN3" s="455"/>
      <c r="NHO3" s="455"/>
      <c r="NHP3" s="455"/>
      <c r="NHQ3" s="455"/>
      <c r="NHR3" s="455"/>
      <c r="NHS3" s="455"/>
      <c r="NHT3" s="455"/>
      <c r="NHU3" s="455"/>
      <c r="NHV3" s="455"/>
      <c r="NHW3" s="455"/>
      <c r="NHX3" s="455"/>
      <c r="NHY3" s="455"/>
      <c r="NHZ3" s="455"/>
      <c r="NIA3" s="455"/>
      <c r="NIB3" s="455"/>
      <c r="NIC3" s="455"/>
      <c r="NID3" s="455"/>
      <c r="NIE3" s="455"/>
      <c r="NIF3" s="455"/>
      <c r="NIG3" s="455"/>
      <c r="NIH3" s="455"/>
      <c r="NII3" s="455"/>
      <c r="NIJ3" s="455"/>
      <c r="NIK3" s="455"/>
      <c r="NIL3" s="455"/>
      <c r="NIM3" s="455"/>
      <c r="NIN3" s="455"/>
      <c r="NIO3" s="455"/>
      <c r="NIP3" s="455"/>
      <c r="NIQ3" s="455"/>
      <c r="NIR3" s="455"/>
      <c r="NIS3" s="455"/>
      <c r="NIT3" s="455"/>
      <c r="NIU3" s="455"/>
      <c r="NIV3" s="455"/>
      <c r="NIW3" s="455"/>
      <c r="NIX3" s="455"/>
      <c r="NIY3" s="455"/>
      <c r="NIZ3" s="455"/>
      <c r="NJA3" s="455"/>
      <c r="NJB3" s="455"/>
      <c r="NJC3" s="455"/>
      <c r="NJD3" s="455"/>
      <c r="NJE3" s="455"/>
      <c r="NJF3" s="455"/>
      <c r="NJG3" s="455"/>
      <c r="NJH3" s="455"/>
      <c r="NJI3" s="455"/>
      <c r="NJJ3" s="455"/>
      <c r="NJK3" s="455"/>
      <c r="NJL3" s="455"/>
      <c r="NJM3" s="455"/>
      <c r="NJN3" s="455"/>
      <c r="NJO3" s="455"/>
      <c r="NJP3" s="455"/>
      <c r="NJQ3" s="455"/>
      <c r="NJR3" s="455"/>
      <c r="NJS3" s="455"/>
      <c r="NJT3" s="455"/>
      <c r="NJU3" s="455"/>
      <c r="NJV3" s="455"/>
      <c r="NJW3" s="455"/>
      <c r="NJX3" s="455"/>
      <c r="NJY3" s="455"/>
      <c r="NJZ3" s="455"/>
      <c r="NKA3" s="455"/>
      <c r="NKB3" s="455"/>
      <c r="NKC3" s="455"/>
      <c r="NKD3" s="455"/>
      <c r="NKE3" s="455"/>
      <c r="NKF3" s="455"/>
      <c r="NKG3" s="455"/>
      <c r="NKH3" s="455"/>
      <c r="NKI3" s="455"/>
      <c r="NKJ3" s="455"/>
      <c r="NKK3" s="455"/>
      <c r="NKL3" s="455"/>
      <c r="NKM3" s="455"/>
      <c r="NKN3" s="455"/>
      <c r="NKO3" s="455"/>
      <c r="NKP3" s="455"/>
      <c r="NKQ3" s="455"/>
      <c r="NKR3" s="455"/>
      <c r="NKS3" s="455"/>
      <c r="NKT3" s="455"/>
      <c r="NKU3" s="455"/>
      <c r="NKV3" s="455"/>
      <c r="NKW3" s="455"/>
      <c r="NKX3" s="455"/>
      <c r="NKY3" s="455"/>
      <c r="NKZ3" s="455"/>
      <c r="NLA3" s="455"/>
      <c r="NLB3" s="455"/>
      <c r="NLC3" s="455"/>
      <c r="NLD3" s="455"/>
      <c r="NLE3" s="455"/>
      <c r="NLF3" s="455"/>
      <c r="NLG3" s="455"/>
      <c r="NLH3" s="455"/>
      <c r="NLI3" s="455"/>
      <c r="NLJ3" s="455"/>
      <c r="NLK3" s="455"/>
      <c r="NLL3" s="455"/>
      <c r="NLM3" s="455"/>
      <c r="NLN3" s="455"/>
      <c r="NLO3" s="455"/>
      <c r="NLP3" s="455"/>
      <c r="NLQ3" s="455"/>
      <c r="NLR3" s="455"/>
      <c r="NLS3" s="455"/>
      <c r="NLT3" s="455"/>
      <c r="NLU3" s="455"/>
      <c r="NLV3" s="455"/>
      <c r="NLW3" s="455"/>
      <c r="NLX3" s="455"/>
      <c r="NLY3" s="455"/>
      <c r="NLZ3" s="455"/>
      <c r="NMA3" s="455"/>
      <c r="NMB3" s="455"/>
      <c r="NMC3" s="455"/>
      <c r="NMD3" s="455"/>
      <c r="NME3" s="455"/>
      <c r="NMF3" s="455"/>
      <c r="NMG3" s="455"/>
      <c r="NMH3" s="455"/>
      <c r="NMI3" s="455"/>
      <c r="NMJ3" s="455"/>
      <c r="NMK3" s="455"/>
      <c r="NML3" s="455"/>
      <c r="NMM3" s="455"/>
      <c r="NMN3" s="455"/>
      <c r="NMO3" s="455"/>
      <c r="NMP3" s="455"/>
      <c r="NMQ3" s="455"/>
      <c r="NMR3" s="455"/>
      <c r="NMS3" s="455"/>
      <c r="NMT3" s="455"/>
      <c r="NMU3" s="455"/>
      <c r="NMV3" s="455"/>
      <c r="NMW3" s="455"/>
      <c r="NMX3" s="455"/>
      <c r="NMY3" s="455"/>
      <c r="NMZ3" s="455"/>
      <c r="NNA3" s="455"/>
      <c r="NNB3" s="455"/>
      <c r="NNC3" s="455"/>
      <c r="NND3" s="455"/>
      <c r="NNE3" s="455"/>
      <c r="NNF3" s="455"/>
      <c r="NNG3" s="455"/>
      <c r="NNH3" s="455"/>
      <c r="NNI3" s="455"/>
      <c r="NNJ3" s="455"/>
      <c r="NNK3" s="455"/>
      <c r="NNL3" s="455"/>
      <c r="NNM3" s="455"/>
      <c r="NNN3" s="455"/>
      <c r="NNO3" s="455"/>
      <c r="NNP3" s="455"/>
      <c r="NNQ3" s="455"/>
      <c r="NNR3" s="455"/>
      <c r="NNS3" s="455"/>
      <c r="NNT3" s="455"/>
      <c r="NNU3" s="455"/>
      <c r="NNV3" s="455"/>
      <c r="NNW3" s="455"/>
      <c r="NNX3" s="455"/>
      <c r="NNY3" s="455"/>
      <c r="NNZ3" s="455"/>
      <c r="NOA3" s="455"/>
      <c r="NOB3" s="455"/>
      <c r="NOC3" s="455"/>
      <c r="NOD3" s="455"/>
      <c r="NOE3" s="455"/>
      <c r="NOF3" s="455"/>
      <c r="NOG3" s="455"/>
      <c r="NOH3" s="455"/>
      <c r="NOI3" s="455"/>
      <c r="NOJ3" s="455"/>
      <c r="NOK3" s="455"/>
      <c r="NOL3" s="455"/>
      <c r="NOM3" s="455"/>
      <c r="NON3" s="455"/>
      <c r="NOO3" s="455"/>
      <c r="NOP3" s="455"/>
      <c r="NOQ3" s="455"/>
      <c r="NOR3" s="455"/>
      <c r="NOS3" s="455"/>
      <c r="NOT3" s="455"/>
      <c r="NOU3" s="455"/>
      <c r="NOV3" s="455"/>
      <c r="NOW3" s="455"/>
      <c r="NOX3" s="455"/>
      <c r="NOY3" s="455"/>
      <c r="NOZ3" s="455"/>
      <c r="NPA3" s="455"/>
      <c r="NPB3" s="455"/>
      <c r="NPC3" s="455"/>
      <c r="NPD3" s="455"/>
      <c r="NPE3" s="455"/>
      <c r="NPF3" s="455"/>
      <c r="NPG3" s="455"/>
      <c r="NPH3" s="455"/>
      <c r="NPI3" s="455"/>
      <c r="NPJ3" s="455"/>
      <c r="NPK3" s="455"/>
      <c r="NPL3" s="455"/>
      <c r="NPM3" s="455"/>
      <c r="NPN3" s="455"/>
      <c r="NPO3" s="455"/>
      <c r="NPP3" s="455"/>
      <c r="NPQ3" s="455"/>
      <c r="NPR3" s="455"/>
      <c r="NPS3" s="455"/>
      <c r="NPT3" s="455"/>
      <c r="NPU3" s="455"/>
      <c r="NPV3" s="455"/>
      <c r="NPW3" s="455"/>
      <c r="NPX3" s="455"/>
      <c r="NPY3" s="455"/>
      <c r="NPZ3" s="455"/>
      <c r="NQA3" s="455"/>
      <c r="NQB3" s="455"/>
      <c r="NQC3" s="455"/>
      <c r="NQD3" s="455"/>
      <c r="NQE3" s="455"/>
      <c r="NQF3" s="455"/>
      <c r="NQG3" s="455"/>
      <c r="NQH3" s="455"/>
      <c r="NQI3" s="455"/>
      <c r="NQJ3" s="455"/>
      <c r="NQK3" s="455"/>
      <c r="NQL3" s="455"/>
      <c r="NQM3" s="455"/>
      <c r="NQN3" s="455"/>
      <c r="NQO3" s="455"/>
      <c r="NQP3" s="455"/>
      <c r="NQQ3" s="455"/>
      <c r="NQR3" s="455"/>
      <c r="NQS3" s="455"/>
      <c r="NQT3" s="455"/>
      <c r="NQU3" s="455"/>
      <c r="NQV3" s="455"/>
      <c r="NQW3" s="455"/>
      <c r="NQX3" s="455"/>
      <c r="NQY3" s="455"/>
      <c r="NQZ3" s="455"/>
      <c r="NRA3" s="455"/>
      <c r="NRB3" s="455"/>
      <c r="NRC3" s="455"/>
      <c r="NRD3" s="455"/>
      <c r="NRE3" s="455"/>
      <c r="NRF3" s="455"/>
      <c r="NRG3" s="455"/>
      <c r="NRH3" s="455"/>
      <c r="NRI3" s="455"/>
      <c r="NRJ3" s="455"/>
      <c r="NRK3" s="455"/>
      <c r="NRL3" s="455"/>
      <c r="NRM3" s="455"/>
      <c r="NRN3" s="455"/>
      <c r="NRO3" s="455"/>
      <c r="NRP3" s="455"/>
      <c r="NRQ3" s="455"/>
      <c r="NRR3" s="455"/>
      <c r="NRS3" s="455"/>
      <c r="NRT3" s="455"/>
      <c r="NRU3" s="455"/>
      <c r="NRV3" s="455"/>
      <c r="NRW3" s="455"/>
      <c r="NRX3" s="455"/>
      <c r="NRY3" s="455"/>
      <c r="NRZ3" s="455"/>
      <c r="NSA3" s="455"/>
      <c r="NSB3" s="455"/>
      <c r="NSC3" s="455"/>
      <c r="NSD3" s="455"/>
      <c r="NSE3" s="455"/>
      <c r="NSF3" s="455"/>
      <c r="NSG3" s="455"/>
      <c r="NSH3" s="455"/>
      <c r="NSI3" s="455"/>
      <c r="NSJ3" s="455"/>
      <c r="NSK3" s="455"/>
      <c r="NSL3" s="455"/>
      <c r="NSM3" s="455"/>
      <c r="NSN3" s="455"/>
      <c r="NSO3" s="455"/>
      <c r="NSP3" s="455"/>
      <c r="NSQ3" s="455"/>
      <c r="NSR3" s="455"/>
      <c r="NSS3" s="455"/>
      <c r="NST3" s="455"/>
      <c r="NSU3" s="455"/>
      <c r="NSV3" s="455"/>
      <c r="NSW3" s="455"/>
      <c r="NSX3" s="455"/>
      <c r="NSY3" s="455"/>
      <c r="NSZ3" s="455"/>
      <c r="NTA3" s="455"/>
      <c r="NTB3" s="455"/>
      <c r="NTC3" s="455"/>
      <c r="NTD3" s="455"/>
      <c r="NTE3" s="455"/>
      <c r="NTF3" s="455"/>
      <c r="NTG3" s="455"/>
      <c r="NTH3" s="455"/>
      <c r="NTI3" s="455"/>
      <c r="NTJ3" s="455"/>
      <c r="NTK3" s="455"/>
      <c r="NTL3" s="455"/>
      <c r="NTM3" s="455"/>
      <c r="NTN3" s="455"/>
      <c r="NTO3" s="455"/>
      <c r="NTP3" s="455"/>
      <c r="NTQ3" s="455"/>
      <c r="NTR3" s="455"/>
      <c r="NTS3" s="455"/>
      <c r="NTT3" s="455"/>
      <c r="NTU3" s="455"/>
      <c r="NTV3" s="455"/>
      <c r="NTW3" s="455"/>
      <c r="NTX3" s="455"/>
      <c r="NTY3" s="455"/>
      <c r="NTZ3" s="455"/>
      <c r="NUA3" s="455"/>
      <c r="NUB3" s="455"/>
      <c r="NUC3" s="455"/>
      <c r="NUD3" s="455"/>
      <c r="NUE3" s="455"/>
      <c r="NUF3" s="455"/>
      <c r="NUG3" s="455"/>
      <c r="NUH3" s="455"/>
      <c r="NUI3" s="455"/>
      <c r="NUJ3" s="455"/>
      <c r="NUK3" s="455"/>
      <c r="NUL3" s="455"/>
      <c r="NUM3" s="455"/>
      <c r="NUN3" s="455"/>
      <c r="NUO3" s="455"/>
      <c r="NUP3" s="455"/>
      <c r="NUQ3" s="455"/>
      <c r="NUR3" s="455"/>
      <c r="NUS3" s="455"/>
      <c r="NUT3" s="455"/>
      <c r="NUU3" s="455"/>
      <c r="NUV3" s="455"/>
      <c r="NUW3" s="455"/>
      <c r="NUX3" s="455"/>
      <c r="NUY3" s="455"/>
      <c r="NUZ3" s="455"/>
      <c r="NVA3" s="455"/>
      <c r="NVB3" s="455"/>
      <c r="NVC3" s="455"/>
      <c r="NVD3" s="455"/>
      <c r="NVE3" s="455"/>
      <c r="NVF3" s="455"/>
      <c r="NVG3" s="455"/>
      <c r="NVH3" s="455"/>
      <c r="NVI3" s="455"/>
      <c r="NVJ3" s="455"/>
      <c r="NVK3" s="455"/>
      <c r="NVL3" s="455"/>
      <c r="NVM3" s="455"/>
      <c r="NVN3" s="455"/>
      <c r="NVO3" s="455"/>
      <c r="NVP3" s="455"/>
      <c r="NVQ3" s="455"/>
      <c r="NVR3" s="455"/>
      <c r="NVS3" s="455"/>
      <c r="NVT3" s="455"/>
      <c r="NVU3" s="455"/>
      <c r="NVV3" s="455"/>
      <c r="NVW3" s="455"/>
      <c r="NVX3" s="455"/>
      <c r="NVY3" s="455"/>
      <c r="NVZ3" s="455"/>
      <c r="NWA3" s="455"/>
      <c r="NWB3" s="455"/>
      <c r="NWC3" s="455"/>
      <c r="NWD3" s="455"/>
      <c r="NWE3" s="455"/>
      <c r="NWF3" s="455"/>
      <c r="NWG3" s="455"/>
      <c r="NWH3" s="455"/>
      <c r="NWI3" s="455"/>
      <c r="NWJ3" s="455"/>
      <c r="NWK3" s="455"/>
      <c r="NWL3" s="455"/>
      <c r="NWM3" s="455"/>
      <c r="NWN3" s="455"/>
      <c r="NWO3" s="455"/>
      <c r="NWP3" s="455"/>
      <c r="NWQ3" s="455"/>
      <c r="NWR3" s="455"/>
      <c r="NWS3" s="455"/>
      <c r="NWT3" s="455"/>
      <c r="NWU3" s="455"/>
      <c r="NWV3" s="455"/>
      <c r="NWW3" s="455"/>
      <c r="NWX3" s="455"/>
      <c r="NWY3" s="455"/>
      <c r="NWZ3" s="455"/>
      <c r="NXA3" s="455"/>
      <c r="NXB3" s="455"/>
      <c r="NXC3" s="455"/>
      <c r="NXD3" s="455"/>
      <c r="NXE3" s="455"/>
      <c r="NXF3" s="455"/>
      <c r="NXG3" s="455"/>
      <c r="NXH3" s="455"/>
      <c r="NXI3" s="455"/>
      <c r="NXJ3" s="455"/>
      <c r="NXK3" s="455"/>
      <c r="NXL3" s="455"/>
      <c r="NXM3" s="455"/>
      <c r="NXN3" s="455"/>
      <c r="NXO3" s="455"/>
      <c r="NXP3" s="455"/>
      <c r="NXQ3" s="455"/>
      <c r="NXR3" s="455"/>
      <c r="NXS3" s="455"/>
      <c r="NXT3" s="455"/>
      <c r="NXU3" s="455"/>
      <c r="NXV3" s="455"/>
      <c r="NXW3" s="455"/>
      <c r="NXX3" s="455"/>
      <c r="NXY3" s="455"/>
      <c r="NXZ3" s="455"/>
      <c r="NYA3" s="455"/>
      <c r="NYB3" s="455"/>
      <c r="NYC3" s="455"/>
      <c r="NYD3" s="455"/>
      <c r="NYE3" s="455"/>
      <c r="NYF3" s="455"/>
      <c r="NYG3" s="455"/>
      <c r="NYH3" s="455"/>
      <c r="NYI3" s="455"/>
      <c r="NYJ3" s="455"/>
      <c r="NYK3" s="455"/>
      <c r="NYL3" s="455"/>
      <c r="NYM3" s="455"/>
      <c r="NYN3" s="455"/>
      <c r="NYO3" s="455"/>
      <c r="NYP3" s="455"/>
      <c r="NYQ3" s="455"/>
      <c r="NYR3" s="455"/>
      <c r="NYS3" s="455"/>
      <c r="NYT3" s="455"/>
      <c r="NYU3" s="455"/>
      <c r="NYV3" s="455"/>
      <c r="NYW3" s="455"/>
      <c r="NYX3" s="455"/>
      <c r="NYY3" s="455"/>
      <c r="NYZ3" s="455"/>
      <c r="NZA3" s="455"/>
      <c r="NZB3" s="455"/>
      <c r="NZC3" s="455"/>
      <c r="NZD3" s="455"/>
      <c r="NZE3" s="455"/>
      <c r="NZF3" s="455"/>
      <c r="NZG3" s="455"/>
      <c r="NZH3" s="455"/>
      <c r="NZI3" s="455"/>
      <c r="NZJ3" s="455"/>
      <c r="NZK3" s="455"/>
      <c r="NZL3" s="455"/>
      <c r="NZM3" s="455"/>
      <c r="NZN3" s="455"/>
      <c r="NZO3" s="455"/>
      <c r="NZP3" s="455"/>
      <c r="NZQ3" s="455"/>
      <c r="NZR3" s="455"/>
      <c r="NZS3" s="455"/>
      <c r="NZT3" s="455"/>
      <c r="NZU3" s="455"/>
      <c r="NZV3" s="455"/>
      <c r="NZW3" s="455"/>
      <c r="NZX3" s="455"/>
      <c r="NZY3" s="455"/>
      <c r="NZZ3" s="455"/>
      <c r="OAA3" s="455"/>
      <c r="OAB3" s="455"/>
      <c r="OAC3" s="455"/>
      <c r="OAD3" s="455"/>
      <c r="OAE3" s="455"/>
      <c r="OAF3" s="455"/>
      <c r="OAG3" s="455"/>
      <c r="OAH3" s="455"/>
      <c r="OAI3" s="455"/>
      <c r="OAJ3" s="455"/>
      <c r="OAK3" s="455"/>
      <c r="OAL3" s="455"/>
      <c r="OAM3" s="455"/>
      <c r="OAN3" s="455"/>
      <c r="OAO3" s="455"/>
      <c r="OAP3" s="455"/>
      <c r="OAQ3" s="455"/>
      <c r="OAR3" s="455"/>
      <c r="OAS3" s="455"/>
      <c r="OAT3" s="455"/>
      <c r="OAU3" s="455"/>
      <c r="OAV3" s="455"/>
      <c r="OAW3" s="455"/>
      <c r="OAX3" s="455"/>
      <c r="OAY3" s="455"/>
      <c r="OAZ3" s="455"/>
      <c r="OBA3" s="455"/>
      <c r="OBB3" s="455"/>
      <c r="OBC3" s="455"/>
      <c r="OBD3" s="455"/>
      <c r="OBE3" s="455"/>
      <c r="OBF3" s="455"/>
      <c r="OBG3" s="455"/>
      <c r="OBH3" s="455"/>
      <c r="OBI3" s="455"/>
      <c r="OBJ3" s="455"/>
      <c r="OBK3" s="455"/>
      <c r="OBL3" s="455"/>
      <c r="OBM3" s="455"/>
      <c r="OBN3" s="455"/>
      <c r="OBO3" s="455"/>
      <c r="OBP3" s="455"/>
      <c r="OBQ3" s="455"/>
      <c r="OBR3" s="455"/>
      <c r="OBS3" s="455"/>
      <c r="OBT3" s="455"/>
      <c r="OBU3" s="455"/>
      <c r="OBV3" s="455"/>
      <c r="OBW3" s="455"/>
      <c r="OBX3" s="455"/>
      <c r="OBY3" s="455"/>
      <c r="OBZ3" s="455"/>
      <c r="OCA3" s="455"/>
      <c r="OCB3" s="455"/>
      <c r="OCC3" s="455"/>
      <c r="OCD3" s="455"/>
      <c r="OCE3" s="455"/>
      <c r="OCF3" s="455"/>
      <c r="OCG3" s="455"/>
      <c r="OCH3" s="455"/>
      <c r="OCI3" s="455"/>
      <c r="OCJ3" s="455"/>
      <c r="OCK3" s="455"/>
      <c r="OCL3" s="455"/>
      <c r="OCM3" s="455"/>
      <c r="OCN3" s="455"/>
      <c r="OCO3" s="455"/>
      <c r="OCP3" s="455"/>
      <c r="OCQ3" s="455"/>
      <c r="OCR3" s="455"/>
      <c r="OCS3" s="455"/>
      <c r="OCT3" s="455"/>
      <c r="OCU3" s="455"/>
      <c r="OCW3" s="455"/>
      <c r="OCX3" s="455"/>
      <c r="OCY3" s="455"/>
      <c r="OCZ3" s="455"/>
      <c r="ODA3" s="455"/>
      <c r="ODB3" s="455"/>
      <c r="ODC3" s="455"/>
      <c r="ODD3" s="455"/>
      <c r="ODE3" s="455"/>
      <c r="ODF3" s="455"/>
      <c r="ODG3" s="455"/>
      <c r="ODH3" s="455"/>
      <c r="ODI3" s="455"/>
      <c r="ODJ3" s="455"/>
      <c r="ODK3" s="455"/>
      <c r="ODL3" s="455"/>
      <c r="ODM3" s="455"/>
      <c r="ODN3" s="455"/>
      <c r="ODO3" s="455"/>
      <c r="ODP3" s="455"/>
      <c r="ODQ3" s="455"/>
      <c r="ODR3" s="455"/>
      <c r="ODS3" s="455"/>
      <c r="ODT3" s="455"/>
      <c r="ODU3" s="455"/>
      <c r="ODV3" s="455"/>
      <c r="ODW3" s="455"/>
      <c r="ODX3" s="455"/>
      <c r="ODY3" s="455"/>
      <c r="ODZ3" s="455"/>
      <c r="OEA3" s="455"/>
      <c r="OEB3" s="455"/>
      <c r="OEC3" s="455"/>
      <c r="OED3" s="455"/>
      <c r="OEE3" s="455"/>
      <c r="OEF3" s="455"/>
      <c r="OEG3" s="455"/>
      <c r="OEH3" s="455"/>
      <c r="OEI3" s="455"/>
      <c r="OEJ3" s="455"/>
      <c r="OEK3" s="455"/>
      <c r="OEL3" s="455"/>
      <c r="OEM3" s="455"/>
      <c r="OEN3" s="455"/>
      <c r="OEO3" s="455"/>
      <c r="OEP3" s="455"/>
      <c r="OEQ3" s="455"/>
      <c r="OER3" s="455"/>
      <c r="OES3" s="455"/>
      <c r="OET3" s="455"/>
      <c r="OEU3" s="455"/>
      <c r="OEV3" s="455"/>
      <c r="OEW3" s="455"/>
      <c r="OEX3" s="455"/>
      <c r="OEY3" s="455"/>
      <c r="OEZ3" s="455"/>
      <c r="OFA3" s="455"/>
      <c r="OFB3" s="455"/>
      <c r="OFC3" s="455"/>
      <c r="OFD3" s="455"/>
      <c r="OFE3" s="455"/>
      <c r="OFF3" s="455"/>
      <c r="OFG3" s="455"/>
      <c r="OFH3" s="455"/>
      <c r="OFI3" s="455"/>
      <c r="OFJ3" s="455"/>
      <c r="OFK3" s="455"/>
      <c r="OFL3" s="455"/>
      <c r="OFM3" s="455"/>
      <c r="OFN3" s="455"/>
      <c r="OFO3" s="455"/>
      <c r="OFP3" s="455"/>
      <c r="OFQ3" s="455"/>
      <c r="OFR3" s="455"/>
      <c r="OFS3" s="455"/>
      <c r="OFT3" s="455"/>
      <c r="OFU3" s="455"/>
      <c r="OFV3" s="455"/>
      <c r="OFW3" s="455"/>
      <c r="OFX3" s="455"/>
      <c r="OFY3" s="455"/>
      <c r="OFZ3" s="455"/>
      <c r="OGA3" s="455"/>
      <c r="OGB3" s="455"/>
      <c r="OGC3" s="455"/>
      <c r="OGD3" s="455"/>
      <c r="OGE3" s="455"/>
      <c r="OGF3" s="455"/>
      <c r="OGG3" s="455"/>
      <c r="OGH3" s="455"/>
      <c r="OGI3" s="455"/>
      <c r="OGJ3" s="455"/>
      <c r="OGK3" s="455"/>
      <c r="OGL3" s="455"/>
      <c r="OGM3" s="455"/>
      <c r="OGN3" s="455"/>
      <c r="OGO3" s="455"/>
      <c r="OGP3" s="455"/>
      <c r="OGQ3" s="455"/>
      <c r="OGR3" s="455"/>
      <c r="OGS3" s="455"/>
      <c r="OGT3" s="455"/>
      <c r="OGU3" s="455"/>
      <c r="OGV3" s="455"/>
      <c r="OGW3" s="455"/>
      <c r="OGX3" s="455"/>
      <c r="OGY3" s="455"/>
      <c r="OGZ3" s="455"/>
      <c r="OHA3" s="455"/>
      <c r="OHB3" s="455"/>
      <c r="OHC3" s="455"/>
      <c r="OHD3" s="455"/>
      <c r="OHE3" s="455"/>
      <c r="OHF3" s="455"/>
      <c r="OHG3" s="455"/>
      <c r="OHH3" s="455"/>
      <c r="OHI3" s="455"/>
      <c r="OHJ3" s="455"/>
      <c r="OHK3" s="455"/>
      <c r="OHL3" s="455"/>
      <c r="OHM3" s="455"/>
      <c r="OHN3" s="455"/>
      <c r="OHO3" s="455"/>
      <c r="OHP3" s="455"/>
      <c r="OHQ3" s="455"/>
      <c r="OHR3" s="455"/>
      <c r="OHS3" s="455"/>
      <c r="OHT3" s="455"/>
      <c r="OHU3" s="455"/>
      <c r="OHV3" s="455"/>
      <c r="OHW3" s="455"/>
      <c r="OHX3" s="455"/>
      <c r="OHY3" s="455"/>
      <c r="OHZ3" s="455"/>
      <c r="OIA3" s="455"/>
      <c r="OIB3" s="455"/>
      <c r="OIC3" s="455"/>
      <c r="OID3" s="455"/>
      <c r="OIE3" s="455"/>
      <c r="OIF3" s="455"/>
      <c r="OIG3" s="455"/>
      <c r="OIH3" s="455"/>
      <c r="OII3" s="455"/>
      <c r="OIJ3" s="455"/>
      <c r="OIK3" s="455"/>
      <c r="OIL3" s="455"/>
      <c r="OIM3" s="455"/>
      <c r="OIN3" s="455"/>
      <c r="OIO3" s="455"/>
      <c r="OIP3" s="455"/>
      <c r="OIQ3" s="455"/>
      <c r="OIR3" s="455"/>
      <c r="OIS3" s="455"/>
      <c r="OIT3" s="455"/>
      <c r="OIU3" s="455"/>
      <c r="OIV3" s="455"/>
      <c r="OIW3" s="455"/>
      <c r="OIX3" s="455"/>
      <c r="OIY3" s="455"/>
      <c r="OIZ3" s="455"/>
      <c r="OJA3" s="455"/>
      <c r="OJB3" s="455"/>
      <c r="OJC3" s="455"/>
      <c r="OJD3" s="455"/>
      <c r="OJE3" s="455"/>
      <c r="OJF3" s="455"/>
      <c r="OJG3" s="455"/>
      <c r="OJH3" s="455"/>
      <c r="OJI3" s="455"/>
      <c r="OJJ3" s="455"/>
      <c r="OJK3" s="455"/>
      <c r="OJL3" s="455"/>
      <c r="OJM3" s="455"/>
      <c r="OJN3" s="455"/>
      <c r="OJO3" s="455"/>
      <c r="OJP3" s="455"/>
      <c r="OJQ3" s="455"/>
      <c r="OJR3" s="455"/>
      <c r="OJS3" s="455"/>
      <c r="OJT3" s="455"/>
      <c r="OJU3" s="455"/>
      <c r="OJV3" s="455"/>
      <c r="OJW3" s="455"/>
      <c r="OJX3" s="455"/>
      <c r="OJY3" s="455"/>
      <c r="OJZ3" s="455"/>
      <c r="OKA3" s="455"/>
      <c r="OKB3" s="455"/>
      <c r="OKC3" s="455"/>
      <c r="OKD3" s="455"/>
      <c r="OKE3" s="455"/>
      <c r="OKF3" s="455"/>
      <c r="OKG3" s="455"/>
      <c r="OKH3" s="455"/>
      <c r="OKI3" s="455"/>
      <c r="OKJ3" s="455"/>
      <c r="OKK3" s="455"/>
      <c r="OKL3" s="455"/>
      <c r="OKM3" s="455"/>
      <c r="OKN3" s="455"/>
      <c r="OKO3" s="455"/>
      <c r="OKP3" s="455"/>
      <c r="OKQ3" s="455"/>
      <c r="OKR3" s="455"/>
      <c r="OKS3" s="455"/>
      <c r="OKT3" s="455"/>
      <c r="OKU3" s="455"/>
      <c r="OKV3" s="455"/>
      <c r="OKW3" s="455"/>
      <c r="OKX3" s="455"/>
      <c r="OKY3" s="455"/>
      <c r="OKZ3" s="455"/>
      <c r="OLA3" s="455"/>
      <c r="OLB3" s="455"/>
      <c r="OLC3" s="455"/>
      <c r="OLD3" s="455"/>
      <c r="OLE3" s="455"/>
      <c r="OLF3" s="455"/>
      <c r="OLG3" s="455"/>
      <c r="OLH3" s="455"/>
      <c r="OLI3" s="455"/>
      <c r="OLJ3" s="455"/>
      <c r="OLK3" s="455"/>
      <c r="OLL3" s="455"/>
      <c r="OLM3" s="455"/>
      <c r="OLN3" s="455"/>
      <c r="OLO3" s="455"/>
      <c r="OLP3" s="455"/>
      <c r="OLQ3" s="455"/>
      <c r="OLR3" s="455"/>
      <c r="OLS3" s="455"/>
      <c r="OLT3" s="455"/>
      <c r="OLU3" s="455"/>
      <c r="OLV3" s="455"/>
      <c r="OLW3" s="455"/>
      <c r="OLX3" s="455"/>
      <c r="OLY3" s="455"/>
      <c r="OLZ3" s="455"/>
      <c r="OMA3" s="455"/>
      <c r="OMB3" s="455"/>
      <c r="OMC3" s="455"/>
      <c r="OMD3" s="455"/>
      <c r="OME3" s="455"/>
      <c r="OMF3" s="455"/>
      <c r="OMG3" s="455"/>
      <c r="OMH3" s="455"/>
      <c r="OMI3" s="455"/>
      <c r="OMJ3" s="455"/>
      <c r="OMK3" s="455"/>
      <c r="OML3" s="455"/>
      <c r="OMM3" s="455"/>
      <c r="OMN3" s="455"/>
      <c r="OMO3" s="455"/>
      <c r="OMP3" s="455"/>
      <c r="OMQ3" s="455"/>
      <c r="OMR3" s="455"/>
      <c r="OMS3" s="455"/>
      <c r="OMT3" s="455"/>
      <c r="OMU3" s="455"/>
      <c r="OMV3" s="455"/>
      <c r="OMW3" s="455"/>
      <c r="OMX3" s="455"/>
      <c r="OMY3" s="455"/>
      <c r="OMZ3" s="455"/>
      <c r="ONA3" s="455"/>
      <c r="ONB3" s="455"/>
      <c r="ONC3" s="455"/>
      <c r="OND3" s="455"/>
      <c r="ONE3" s="455"/>
      <c r="ONF3" s="455"/>
      <c r="ONG3" s="455"/>
      <c r="ONH3" s="455"/>
      <c r="ONI3" s="455"/>
      <c r="ONJ3" s="455"/>
      <c r="ONK3" s="455"/>
      <c r="ONL3" s="455"/>
      <c r="ONM3" s="455"/>
      <c r="ONN3" s="455"/>
      <c r="ONO3" s="455"/>
      <c r="ONP3" s="455"/>
      <c r="ONQ3" s="455"/>
      <c r="ONR3" s="455"/>
      <c r="ONS3" s="455"/>
      <c r="ONT3" s="455"/>
      <c r="ONU3" s="455"/>
      <c r="ONV3" s="455"/>
      <c r="ONW3" s="455"/>
      <c r="ONX3" s="455"/>
      <c r="ONY3" s="455"/>
      <c r="ONZ3" s="455"/>
      <c r="OOA3" s="455"/>
      <c r="OOB3" s="455"/>
      <c r="OOC3" s="455"/>
      <c r="OOD3" s="455"/>
      <c r="OOE3" s="455"/>
      <c r="OOF3" s="455"/>
      <c r="OOG3" s="455"/>
      <c r="OOH3" s="455"/>
      <c r="OOI3" s="455"/>
      <c r="OOJ3" s="455"/>
      <c r="OOK3" s="455"/>
      <c r="OOL3" s="455"/>
      <c r="OOM3" s="455"/>
      <c r="OON3" s="455"/>
      <c r="OOO3" s="455"/>
      <c r="OOP3" s="455"/>
      <c r="OOQ3" s="455"/>
      <c r="OOR3" s="455"/>
      <c r="OOS3" s="455"/>
      <c r="OOT3" s="455"/>
      <c r="OOU3" s="455"/>
      <c r="OOV3" s="455"/>
      <c r="OOW3" s="455"/>
      <c r="OOX3" s="455"/>
      <c r="OOY3" s="455"/>
      <c r="OOZ3" s="455"/>
      <c r="OPA3" s="455"/>
      <c r="OPB3" s="455"/>
      <c r="OPC3" s="455"/>
      <c r="OPD3" s="455"/>
      <c r="OPE3" s="455"/>
      <c r="OPF3" s="455"/>
      <c r="OPG3" s="455"/>
      <c r="OPH3" s="455"/>
      <c r="OPI3" s="455"/>
      <c r="OPJ3" s="455"/>
      <c r="OPK3" s="455"/>
      <c r="OPL3" s="455"/>
      <c r="OPM3" s="455"/>
      <c r="OPN3" s="455"/>
      <c r="OPO3" s="455"/>
      <c r="OPP3" s="455"/>
      <c r="OPQ3" s="455"/>
      <c r="OPR3" s="455"/>
      <c r="OPS3" s="455"/>
      <c r="OPT3" s="455"/>
      <c r="OPU3" s="455"/>
      <c r="OPV3" s="455"/>
      <c r="OPW3" s="455"/>
      <c r="OPX3" s="455"/>
      <c r="OPY3" s="455"/>
      <c r="OPZ3" s="455"/>
      <c r="OQA3" s="455"/>
      <c r="OQB3" s="455"/>
      <c r="OQC3" s="455"/>
      <c r="OQD3" s="455"/>
      <c r="OQE3" s="455"/>
      <c r="OQF3" s="455"/>
      <c r="OQG3" s="455"/>
      <c r="OQH3" s="455"/>
      <c r="OQI3" s="455"/>
      <c r="OQJ3" s="455"/>
      <c r="OQK3" s="455"/>
      <c r="OQL3" s="455"/>
      <c r="OQM3" s="455"/>
      <c r="OQN3" s="455"/>
      <c r="OQO3" s="455"/>
      <c r="OQP3" s="455"/>
      <c r="OQQ3" s="455"/>
      <c r="OQR3" s="455"/>
      <c r="OQS3" s="455"/>
      <c r="OQT3" s="455"/>
      <c r="OQU3" s="455"/>
      <c r="OQV3" s="455"/>
      <c r="OQW3" s="455"/>
      <c r="OQX3" s="455"/>
      <c r="OQY3" s="455"/>
      <c r="OQZ3" s="455"/>
      <c r="ORA3" s="455"/>
      <c r="ORB3" s="455"/>
      <c r="ORC3" s="455"/>
      <c r="ORD3" s="455"/>
      <c r="ORE3" s="455"/>
      <c r="ORF3" s="455"/>
      <c r="ORG3" s="455"/>
      <c r="ORH3" s="455"/>
      <c r="ORI3" s="455"/>
      <c r="ORJ3" s="455"/>
      <c r="ORK3" s="455"/>
      <c r="ORL3" s="455"/>
      <c r="ORM3" s="455"/>
      <c r="ORN3" s="455"/>
      <c r="ORO3" s="455"/>
      <c r="ORP3" s="455"/>
      <c r="ORQ3" s="455"/>
      <c r="ORR3" s="455"/>
      <c r="ORS3" s="455"/>
      <c r="ORT3" s="455"/>
      <c r="ORU3" s="455"/>
      <c r="ORV3" s="455"/>
      <c r="ORW3" s="455"/>
      <c r="ORX3" s="455"/>
      <c r="ORY3" s="455"/>
      <c r="ORZ3" s="455"/>
      <c r="OSA3" s="455"/>
      <c r="OSB3" s="455"/>
      <c r="OSC3" s="455"/>
      <c r="OSD3" s="455"/>
      <c r="OSE3" s="455"/>
      <c r="OSF3" s="455"/>
      <c r="OSG3" s="455"/>
      <c r="OSH3" s="455"/>
      <c r="OSI3" s="455"/>
      <c r="OSJ3" s="455"/>
      <c r="OSK3" s="455"/>
      <c r="OSL3" s="455"/>
      <c r="OSM3" s="455"/>
      <c r="OSN3" s="455"/>
      <c r="OSO3" s="455"/>
      <c r="OSP3" s="455"/>
      <c r="OSQ3" s="455"/>
      <c r="OSR3" s="455"/>
      <c r="OSS3" s="455"/>
      <c r="OST3" s="455"/>
      <c r="OSU3" s="455"/>
      <c r="OSV3" s="455"/>
      <c r="OSW3" s="455"/>
      <c r="OSX3" s="455"/>
      <c r="OSY3" s="455"/>
      <c r="OSZ3" s="455"/>
      <c r="OTA3" s="455"/>
      <c r="OTB3" s="455"/>
      <c r="OTC3" s="455"/>
      <c r="OTD3" s="455"/>
      <c r="OTE3" s="455"/>
      <c r="OTF3" s="455"/>
      <c r="OTG3" s="455"/>
      <c r="OTH3" s="455"/>
      <c r="OTI3" s="455"/>
      <c r="OTJ3" s="455"/>
      <c r="OTK3" s="455"/>
      <c r="OTL3" s="455"/>
      <c r="OTM3" s="455"/>
      <c r="OTN3" s="455"/>
      <c r="OTO3" s="455"/>
      <c r="OTP3" s="455"/>
      <c r="OTQ3" s="455"/>
      <c r="OTR3" s="455"/>
      <c r="OTS3" s="455"/>
      <c r="OTT3" s="455"/>
      <c r="OTU3" s="455"/>
      <c r="OTV3" s="455"/>
      <c r="OTW3" s="455"/>
      <c r="OTX3" s="455"/>
      <c r="OTY3" s="455"/>
      <c r="OTZ3" s="455"/>
      <c r="OUA3" s="455"/>
      <c r="OUB3" s="455"/>
      <c r="OUC3" s="455"/>
      <c r="OUD3" s="455"/>
      <c r="OUE3" s="455"/>
      <c r="OUF3" s="455"/>
      <c r="OUG3" s="455"/>
      <c r="OUH3" s="455"/>
      <c r="OUI3" s="455"/>
      <c r="OUJ3" s="455"/>
      <c r="OUK3" s="455"/>
      <c r="OUL3" s="455"/>
      <c r="OUM3" s="455"/>
      <c r="OUN3" s="455"/>
      <c r="OUO3" s="455"/>
      <c r="OUP3" s="455"/>
      <c r="OUQ3" s="455"/>
      <c r="OUR3" s="455"/>
      <c r="OUS3" s="455"/>
      <c r="OUT3" s="455"/>
      <c r="OUU3" s="455"/>
      <c r="OUV3" s="455"/>
      <c r="OUW3" s="455"/>
      <c r="OUX3" s="455"/>
      <c r="OUY3" s="455"/>
      <c r="OUZ3" s="455"/>
      <c r="OVA3" s="455"/>
      <c r="OVB3" s="455"/>
      <c r="OVC3" s="455"/>
      <c r="OVD3" s="455"/>
      <c r="OVE3" s="455"/>
      <c r="OVF3" s="455"/>
      <c r="OVG3" s="455"/>
      <c r="OVH3" s="455"/>
      <c r="OVI3" s="455"/>
      <c r="OVJ3" s="455"/>
      <c r="OVK3" s="455"/>
      <c r="OVL3" s="455"/>
      <c r="OVM3" s="455"/>
      <c r="OVN3" s="455"/>
      <c r="OVO3" s="455"/>
      <c r="OVP3" s="455"/>
      <c r="OVQ3" s="455"/>
      <c r="OVR3" s="455"/>
      <c r="OVS3" s="455"/>
      <c r="OVT3" s="455"/>
      <c r="OVU3" s="455"/>
      <c r="OVV3" s="455"/>
      <c r="OVW3" s="455"/>
      <c r="OVX3" s="455"/>
      <c r="OVY3" s="455"/>
      <c r="OVZ3" s="455"/>
      <c r="OWA3" s="455"/>
      <c r="OWB3" s="455"/>
      <c r="OWC3" s="455"/>
      <c r="OWD3" s="455"/>
      <c r="OWE3" s="455"/>
      <c r="OWF3" s="455"/>
      <c r="OWG3" s="455"/>
      <c r="OWH3" s="455"/>
      <c r="OWI3" s="455"/>
      <c r="OWJ3" s="455"/>
      <c r="OWK3" s="455"/>
      <c r="OWL3" s="455"/>
      <c r="OWM3" s="455"/>
      <c r="OWN3" s="455"/>
      <c r="OWO3" s="455"/>
      <c r="OWP3" s="455"/>
      <c r="OWQ3" s="455"/>
      <c r="OWR3" s="455"/>
      <c r="OWS3" s="455"/>
      <c r="OWT3" s="455"/>
      <c r="OWU3" s="455"/>
      <c r="OWV3" s="455"/>
      <c r="OWW3" s="455"/>
      <c r="OWX3" s="455"/>
      <c r="OWY3" s="455"/>
      <c r="OWZ3" s="455"/>
      <c r="OXA3" s="455"/>
      <c r="OXB3" s="455"/>
      <c r="OXC3" s="455"/>
      <c r="OXD3" s="455"/>
      <c r="OXE3" s="455"/>
      <c r="OXF3" s="455"/>
      <c r="OXG3" s="455"/>
      <c r="OXH3" s="455"/>
      <c r="OXI3" s="455"/>
      <c r="OXJ3" s="455"/>
      <c r="OXK3" s="455"/>
      <c r="OXL3" s="455"/>
      <c r="OXM3" s="455"/>
      <c r="OXN3" s="455"/>
      <c r="OXO3" s="455"/>
      <c r="OXP3" s="455"/>
      <c r="OXQ3" s="455"/>
      <c r="OXR3" s="455"/>
      <c r="OXS3" s="455"/>
      <c r="OXT3" s="455"/>
      <c r="OXU3" s="455"/>
      <c r="OXV3" s="455"/>
      <c r="OXW3" s="455"/>
      <c r="OXX3" s="455"/>
      <c r="OXY3" s="455"/>
      <c r="OXZ3" s="455"/>
      <c r="OYA3" s="455"/>
      <c r="OYB3" s="455"/>
      <c r="OYC3" s="455"/>
      <c r="OYD3" s="455"/>
      <c r="OYE3" s="455"/>
      <c r="OYF3" s="455"/>
      <c r="OYG3" s="455"/>
      <c r="OYH3" s="455"/>
      <c r="OYI3" s="455"/>
      <c r="OYJ3" s="455"/>
      <c r="OYK3" s="455"/>
      <c r="OYL3" s="455"/>
      <c r="OYM3" s="455"/>
      <c r="OYN3" s="455"/>
      <c r="OYO3" s="455"/>
      <c r="OYP3" s="455"/>
      <c r="OYQ3" s="455"/>
      <c r="OYR3" s="455"/>
      <c r="OYS3" s="455"/>
      <c r="OYT3" s="455"/>
      <c r="OYU3" s="455"/>
      <c r="OYV3" s="455"/>
      <c r="OYW3" s="455"/>
      <c r="OYX3" s="455"/>
      <c r="OYY3" s="455"/>
      <c r="OYZ3" s="455"/>
      <c r="OZA3" s="455"/>
      <c r="OZB3" s="455"/>
      <c r="OZC3" s="455"/>
      <c r="OZD3" s="455"/>
      <c r="OZE3" s="455"/>
      <c r="OZF3" s="455"/>
      <c r="OZG3" s="455"/>
      <c r="OZH3" s="455"/>
      <c r="OZI3" s="455"/>
      <c r="OZJ3" s="455"/>
      <c r="OZK3" s="455"/>
      <c r="OZL3" s="455"/>
      <c r="OZM3" s="455"/>
      <c r="OZN3" s="455"/>
      <c r="OZO3" s="455"/>
      <c r="OZP3" s="455"/>
      <c r="OZQ3" s="455"/>
      <c r="OZR3" s="455"/>
      <c r="OZS3" s="455"/>
      <c r="OZT3" s="455"/>
      <c r="OZU3" s="455"/>
      <c r="OZV3" s="455"/>
      <c r="OZW3" s="455"/>
      <c r="OZX3" s="455"/>
      <c r="OZY3" s="455"/>
      <c r="OZZ3" s="455"/>
      <c r="PAA3" s="455"/>
      <c r="PAB3" s="455"/>
      <c r="PAC3" s="455"/>
      <c r="PAD3" s="455"/>
      <c r="PAE3" s="455"/>
      <c r="PAF3" s="455"/>
      <c r="PAG3" s="455"/>
      <c r="PAH3" s="455"/>
      <c r="PAI3" s="455"/>
      <c r="PAJ3" s="455"/>
      <c r="PAK3" s="455"/>
      <c r="PAL3" s="455"/>
      <c r="PAM3" s="455"/>
      <c r="PAN3" s="455"/>
      <c r="PAO3" s="455"/>
      <c r="PAP3" s="455"/>
      <c r="PAQ3" s="455"/>
      <c r="PAR3" s="455"/>
      <c r="PAS3" s="455"/>
      <c r="PAT3" s="455"/>
      <c r="PAU3" s="455"/>
      <c r="PAV3" s="455"/>
      <c r="PAW3" s="455"/>
      <c r="PAX3" s="455"/>
      <c r="PAY3" s="455"/>
      <c r="PAZ3" s="455"/>
      <c r="PBA3" s="455"/>
      <c r="PBB3" s="455"/>
      <c r="PBC3" s="455"/>
      <c r="PBD3" s="455"/>
      <c r="PBE3" s="455"/>
      <c r="PBF3" s="455"/>
      <c r="PBG3" s="455"/>
      <c r="PBH3" s="455"/>
      <c r="PBI3" s="455"/>
      <c r="PBJ3" s="455"/>
      <c r="PBK3" s="455"/>
      <c r="PBL3" s="455"/>
      <c r="PBM3" s="455"/>
      <c r="PBN3" s="455"/>
      <c r="PBO3" s="455"/>
      <c r="PBP3" s="455"/>
      <c r="PBQ3" s="455"/>
      <c r="PBR3" s="455"/>
      <c r="PBS3" s="455"/>
      <c r="PBT3" s="455"/>
      <c r="PBU3" s="455"/>
      <c r="PBV3" s="455"/>
      <c r="PBW3" s="455"/>
      <c r="PBX3" s="455"/>
      <c r="PBY3" s="455"/>
      <c r="PBZ3" s="455"/>
      <c r="PCA3" s="455"/>
      <c r="PCB3" s="455"/>
      <c r="PCC3" s="455"/>
      <c r="PCD3" s="455"/>
      <c r="PCE3" s="455"/>
      <c r="PCF3" s="455"/>
      <c r="PCG3" s="455"/>
      <c r="PCH3" s="455"/>
      <c r="PCI3" s="455"/>
      <c r="PCJ3" s="455"/>
      <c r="PCK3" s="455"/>
      <c r="PCL3" s="455"/>
      <c r="PCM3" s="455"/>
      <c r="PCN3" s="455"/>
      <c r="PCO3" s="455"/>
      <c r="PCP3" s="455"/>
      <c r="PCQ3" s="455"/>
      <c r="PCR3" s="455"/>
      <c r="PCS3" s="455"/>
      <c r="PCT3" s="455"/>
      <c r="PCU3" s="455"/>
      <c r="PCV3" s="455"/>
      <c r="PCW3" s="455"/>
      <c r="PCX3" s="455"/>
      <c r="PCY3" s="455"/>
      <c r="PCZ3" s="455"/>
      <c r="PDA3" s="455"/>
      <c r="PDB3" s="455"/>
      <c r="PDC3" s="455"/>
      <c r="PDD3" s="455"/>
      <c r="PDE3" s="455"/>
      <c r="PDF3" s="455"/>
      <c r="PDG3" s="455"/>
      <c r="PDH3" s="455"/>
      <c r="PDI3" s="455"/>
      <c r="PDJ3" s="455"/>
      <c r="PDK3" s="455"/>
      <c r="PDL3" s="455"/>
      <c r="PDM3" s="455"/>
      <c r="PDN3" s="455"/>
      <c r="PDO3" s="455"/>
      <c r="PDP3" s="455"/>
      <c r="PDQ3" s="455"/>
      <c r="PDR3" s="455"/>
      <c r="PDS3" s="455"/>
      <c r="PDT3" s="455"/>
      <c r="PDU3" s="455"/>
      <c r="PDV3" s="455"/>
      <c r="PDW3" s="455"/>
      <c r="PDX3" s="455"/>
      <c r="PDY3" s="455"/>
      <c r="PDZ3" s="455"/>
      <c r="PEA3" s="455"/>
      <c r="PEB3" s="455"/>
      <c r="PEC3" s="455"/>
      <c r="PED3" s="455"/>
      <c r="PEE3" s="455"/>
      <c r="PEF3" s="455"/>
      <c r="PEG3" s="455"/>
      <c r="PEH3" s="455"/>
      <c r="PEI3" s="455"/>
      <c r="PEJ3" s="455"/>
      <c r="PEK3" s="455"/>
      <c r="PEL3" s="455"/>
      <c r="PEM3" s="455"/>
      <c r="PEN3" s="455"/>
      <c r="PEO3" s="455"/>
      <c r="PEP3" s="455"/>
      <c r="PEQ3" s="455"/>
      <c r="PER3" s="455"/>
      <c r="PES3" s="455"/>
      <c r="PET3" s="455"/>
      <c r="PEU3" s="455"/>
      <c r="PEV3" s="455"/>
      <c r="PEW3" s="455"/>
      <c r="PEX3" s="455"/>
      <c r="PEY3" s="455"/>
      <c r="PEZ3" s="455"/>
      <c r="PFA3" s="455"/>
      <c r="PFB3" s="455"/>
      <c r="PFC3" s="455"/>
      <c r="PFD3" s="455"/>
      <c r="PFE3" s="455"/>
      <c r="PFF3" s="455"/>
      <c r="PFG3" s="455"/>
      <c r="PFH3" s="455"/>
      <c r="PFI3" s="455"/>
      <c r="PFJ3" s="455"/>
      <c r="PFK3" s="455"/>
      <c r="PFL3" s="455"/>
      <c r="PFM3" s="455"/>
      <c r="PFN3" s="455"/>
      <c r="PFO3" s="455"/>
      <c r="PFP3" s="455"/>
      <c r="PFQ3" s="455"/>
      <c r="PFR3" s="455"/>
      <c r="PFS3" s="455"/>
      <c r="PFT3" s="455"/>
      <c r="PFU3" s="455"/>
      <c r="PFV3" s="455"/>
      <c r="PFW3" s="455"/>
      <c r="PFX3" s="455"/>
      <c r="PFY3" s="455"/>
      <c r="PFZ3" s="455"/>
      <c r="PGA3" s="455"/>
      <c r="PGB3" s="455"/>
      <c r="PGC3" s="455"/>
      <c r="PGD3" s="455"/>
      <c r="PGE3" s="455"/>
      <c r="PGF3" s="455"/>
      <c r="PGG3" s="455"/>
      <c r="PGH3" s="455"/>
      <c r="PGI3" s="455"/>
      <c r="PGJ3" s="455"/>
      <c r="PGK3" s="455"/>
      <c r="PGL3" s="455"/>
      <c r="PGM3" s="455"/>
      <c r="PGN3" s="455"/>
      <c r="PGO3" s="455"/>
      <c r="PGP3" s="455"/>
      <c r="PGQ3" s="455"/>
      <c r="PGR3" s="455"/>
      <c r="PGS3" s="455"/>
      <c r="PGT3" s="455"/>
      <c r="PGU3" s="455"/>
      <c r="PGV3" s="455"/>
      <c r="PGW3" s="455"/>
      <c r="PGX3" s="455"/>
      <c r="PGY3" s="455"/>
      <c r="PGZ3" s="455"/>
      <c r="PHA3" s="455"/>
      <c r="PHB3" s="455"/>
      <c r="PHC3" s="455"/>
      <c r="PHD3" s="455"/>
      <c r="PHE3" s="455"/>
      <c r="PHF3" s="455"/>
      <c r="PHG3" s="455"/>
      <c r="PHH3" s="455"/>
      <c r="PHI3" s="455"/>
      <c r="PHJ3" s="455"/>
      <c r="PHK3" s="455"/>
      <c r="PHL3" s="455"/>
      <c r="PHM3" s="455"/>
      <c r="PHN3" s="455"/>
      <c r="PHO3" s="455"/>
      <c r="PHP3" s="455"/>
      <c r="PHQ3" s="455"/>
      <c r="PHR3" s="455"/>
      <c r="PHS3" s="455"/>
      <c r="PHT3" s="455"/>
      <c r="PHU3" s="455"/>
      <c r="PHV3" s="455"/>
      <c r="PHW3" s="455"/>
      <c r="PHX3" s="455"/>
      <c r="PHY3" s="455"/>
      <c r="PHZ3" s="455"/>
      <c r="PIA3" s="455"/>
      <c r="PIB3" s="455"/>
      <c r="PIC3" s="455"/>
      <c r="PID3" s="455"/>
      <c r="PIE3" s="455"/>
      <c r="PIF3" s="455"/>
      <c r="PIG3" s="455"/>
      <c r="PIH3" s="455"/>
      <c r="PII3" s="455"/>
      <c r="PIJ3" s="455"/>
      <c r="PIK3" s="455"/>
      <c r="PIL3" s="455"/>
      <c r="PIM3" s="455"/>
      <c r="PIN3" s="455"/>
      <c r="PIO3" s="455"/>
      <c r="PIP3" s="455"/>
      <c r="PIQ3" s="455"/>
      <c r="PIR3" s="455"/>
      <c r="PIS3" s="455"/>
      <c r="PIT3" s="455"/>
      <c r="PIU3" s="455"/>
      <c r="PIV3" s="455"/>
      <c r="PIW3" s="455"/>
      <c r="PIX3" s="455"/>
      <c r="PIY3" s="455"/>
      <c r="PIZ3" s="455"/>
      <c r="PJA3" s="455"/>
      <c r="PJB3" s="455"/>
      <c r="PJC3" s="455"/>
      <c r="PJD3" s="455"/>
      <c r="PJE3" s="455"/>
      <c r="PJF3" s="455"/>
      <c r="PJG3" s="455"/>
      <c r="PJH3" s="455"/>
      <c r="PJI3" s="455"/>
      <c r="PJJ3" s="455"/>
      <c r="PJK3" s="455"/>
      <c r="PJL3" s="455"/>
      <c r="PJM3" s="455"/>
      <c r="PJN3" s="455"/>
      <c r="PJO3" s="455"/>
      <c r="PJP3" s="455"/>
      <c r="PJQ3" s="455"/>
      <c r="PJR3" s="455"/>
      <c r="PJS3" s="455"/>
      <c r="PJT3" s="455"/>
      <c r="PJU3" s="455"/>
      <c r="PJV3" s="455"/>
      <c r="PJW3" s="455"/>
      <c r="PJX3" s="455"/>
      <c r="PJY3" s="455"/>
      <c r="PJZ3" s="455"/>
      <c r="PKA3" s="455"/>
      <c r="PKB3" s="455"/>
      <c r="PKC3" s="455"/>
      <c r="PKD3" s="455"/>
      <c r="PKE3" s="455"/>
      <c r="PKF3" s="455"/>
      <c r="PKG3" s="455"/>
      <c r="PKH3" s="455"/>
      <c r="PKI3" s="455"/>
      <c r="PKJ3" s="455"/>
      <c r="PKK3" s="455"/>
      <c r="PKL3" s="455"/>
      <c r="PKM3" s="455"/>
      <c r="PKN3" s="455"/>
      <c r="PKO3" s="455"/>
      <c r="PKP3" s="455"/>
      <c r="PKQ3" s="455"/>
      <c r="PKR3" s="455"/>
      <c r="PKS3" s="455"/>
      <c r="PKT3" s="455"/>
      <c r="PKU3" s="455"/>
      <c r="PKV3" s="455"/>
      <c r="PKW3" s="455"/>
      <c r="PKX3" s="455"/>
      <c r="PKY3" s="455"/>
      <c r="PKZ3" s="455"/>
      <c r="PLA3" s="455"/>
      <c r="PLB3" s="455"/>
      <c r="PLC3" s="455"/>
      <c r="PLD3" s="455"/>
      <c r="PLE3" s="455"/>
      <c r="PLF3" s="455"/>
      <c r="PLG3" s="455"/>
      <c r="PLH3" s="455"/>
      <c r="PLI3" s="455"/>
      <c r="PLJ3" s="455"/>
      <c r="PLK3" s="455"/>
      <c r="PLL3" s="455"/>
      <c r="PLM3" s="455"/>
      <c r="PLN3" s="455"/>
      <c r="PLO3" s="455"/>
      <c r="PLP3" s="455"/>
      <c r="PLQ3" s="455"/>
      <c r="PLR3" s="455"/>
      <c r="PLS3" s="455"/>
      <c r="PLT3" s="455"/>
      <c r="PLU3" s="455"/>
      <c r="PLV3" s="455"/>
      <c r="PLW3" s="455"/>
      <c r="PLX3" s="455"/>
      <c r="PLY3" s="455"/>
      <c r="PLZ3" s="455"/>
      <c r="PMA3" s="455"/>
      <c r="PMB3" s="455"/>
      <c r="PMC3" s="455"/>
      <c r="PMD3" s="455"/>
      <c r="PME3" s="455"/>
      <c r="PMF3" s="455"/>
      <c r="PMG3" s="455"/>
      <c r="PMH3" s="455"/>
      <c r="PMI3" s="455"/>
      <c r="PMJ3" s="455"/>
      <c r="PMK3" s="455"/>
      <c r="PML3" s="455"/>
      <c r="PMM3" s="455"/>
      <c r="PMN3" s="455"/>
      <c r="PMO3" s="455"/>
      <c r="PMP3" s="455"/>
      <c r="PMQ3" s="455"/>
      <c r="PMR3" s="455"/>
      <c r="PMS3" s="455"/>
      <c r="PMT3" s="455"/>
      <c r="PMU3" s="455"/>
      <c r="PMV3" s="455"/>
      <c r="PMW3" s="455"/>
      <c r="PMX3" s="455"/>
      <c r="PMY3" s="455"/>
      <c r="PMZ3" s="455"/>
      <c r="PNA3" s="455"/>
      <c r="PNB3" s="455"/>
      <c r="PNC3" s="455"/>
      <c r="PND3" s="455"/>
      <c r="PNE3" s="455"/>
      <c r="PNF3" s="455"/>
      <c r="PNG3" s="455"/>
      <c r="PNH3" s="455"/>
      <c r="PNI3" s="455"/>
      <c r="PNJ3" s="455"/>
      <c r="PNK3" s="455"/>
      <c r="PNL3" s="455"/>
      <c r="PNM3" s="455"/>
      <c r="PNN3" s="455"/>
      <c r="PNO3" s="455"/>
      <c r="PNP3" s="455"/>
      <c r="PNQ3" s="455"/>
      <c r="PNR3" s="455"/>
      <c r="PNS3" s="455"/>
      <c r="PNT3" s="455"/>
      <c r="PNU3" s="455"/>
      <c r="PNV3" s="455"/>
      <c r="PNW3" s="455"/>
      <c r="PNX3" s="455"/>
      <c r="PNY3" s="455"/>
      <c r="PNZ3" s="455"/>
      <c r="POA3" s="455"/>
      <c r="POB3" s="455"/>
      <c r="POC3" s="455"/>
      <c r="POD3" s="455"/>
      <c r="POE3" s="455"/>
      <c r="POF3" s="455"/>
      <c r="POG3" s="455"/>
      <c r="POH3" s="455"/>
      <c r="POI3" s="455"/>
      <c r="POJ3" s="455"/>
      <c r="POK3" s="455"/>
      <c r="POL3" s="455"/>
      <c r="POM3" s="455"/>
      <c r="PON3" s="455"/>
      <c r="POO3" s="455"/>
      <c r="POP3" s="455"/>
      <c r="POQ3" s="455"/>
      <c r="POR3" s="455"/>
      <c r="POS3" s="455"/>
      <c r="POT3" s="455"/>
      <c r="POU3" s="455"/>
      <c r="POV3" s="455"/>
      <c r="POW3" s="455"/>
      <c r="POX3" s="455"/>
      <c r="POY3" s="455"/>
      <c r="POZ3" s="455"/>
      <c r="PPA3" s="455"/>
      <c r="PPB3" s="455"/>
      <c r="PPC3" s="455"/>
      <c r="PPD3" s="455"/>
      <c r="PPE3" s="455"/>
      <c r="PPF3" s="455"/>
      <c r="PPG3" s="455"/>
      <c r="PPH3" s="455"/>
      <c r="PPI3" s="455"/>
      <c r="PPJ3" s="455"/>
      <c r="PPK3" s="455"/>
      <c r="PPL3" s="455"/>
      <c r="PPM3" s="455"/>
      <c r="PPN3" s="455"/>
      <c r="PPO3" s="455"/>
      <c r="PPP3" s="455"/>
      <c r="PPQ3" s="455"/>
      <c r="PPR3" s="455"/>
      <c r="PPS3" s="455"/>
      <c r="PPT3" s="455"/>
      <c r="PPU3" s="455"/>
      <c r="PPV3" s="455"/>
      <c r="PPW3" s="455"/>
      <c r="PPX3" s="455"/>
      <c r="PPY3" s="455"/>
      <c r="PPZ3" s="455"/>
      <c r="PQA3" s="455"/>
      <c r="PQB3" s="455"/>
      <c r="PQC3" s="455"/>
      <c r="PQD3" s="455"/>
      <c r="PQE3" s="455"/>
      <c r="PQG3" s="455"/>
      <c r="PQH3" s="455"/>
      <c r="PQI3" s="455"/>
      <c r="PQJ3" s="455"/>
      <c r="PQK3" s="455"/>
      <c r="PQL3" s="455"/>
      <c r="PQM3" s="455"/>
      <c r="PQN3" s="455"/>
      <c r="PQO3" s="455"/>
      <c r="PQP3" s="455"/>
      <c r="PQQ3" s="455"/>
      <c r="PQR3" s="455"/>
      <c r="PQS3" s="455"/>
      <c r="PQT3" s="455"/>
      <c r="PQU3" s="455"/>
      <c r="PQV3" s="455"/>
      <c r="PQW3" s="455"/>
      <c r="PQX3" s="455"/>
      <c r="PQY3" s="455"/>
      <c r="PQZ3" s="455"/>
      <c r="PRA3" s="455"/>
      <c r="PRB3" s="455"/>
      <c r="PRC3" s="455"/>
      <c r="PRD3" s="455"/>
      <c r="PRE3" s="455"/>
      <c r="PRF3" s="455"/>
      <c r="PRG3" s="455"/>
      <c r="PRH3" s="455"/>
      <c r="PRI3" s="455"/>
      <c r="PRJ3" s="455"/>
      <c r="PRK3" s="455"/>
      <c r="PRL3" s="455"/>
      <c r="PRM3" s="455"/>
      <c r="PRN3" s="455"/>
      <c r="PRO3" s="455"/>
      <c r="PRP3" s="455"/>
      <c r="PRQ3" s="455"/>
      <c r="PRR3" s="455"/>
      <c r="PRS3" s="455"/>
      <c r="PRT3" s="455"/>
      <c r="PRU3" s="455"/>
      <c r="PRV3" s="455"/>
      <c r="PRW3" s="455"/>
      <c r="PRX3" s="455"/>
      <c r="PRY3" s="455"/>
      <c r="PRZ3" s="455"/>
      <c r="PSA3" s="455"/>
      <c r="PSB3" s="455"/>
      <c r="PSC3" s="455"/>
      <c r="PSD3" s="455"/>
      <c r="PSE3" s="455"/>
      <c r="PSF3" s="455"/>
      <c r="PSG3" s="455"/>
      <c r="PSH3" s="455"/>
      <c r="PSI3" s="455"/>
      <c r="PSJ3" s="455"/>
      <c r="PSK3" s="455"/>
      <c r="PSL3" s="455"/>
      <c r="PSM3" s="455"/>
      <c r="PSN3" s="455"/>
      <c r="PSO3" s="455"/>
      <c r="PSP3" s="455"/>
      <c r="PSQ3" s="455"/>
      <c r="PSR3" s="455"/>
      <c r="PSS3" s="455"/>
      <c r="PST3" s="455"/>
      <c r="PSU3" s="455"/>
      <c r="PSV3" s="455"/>
      <c r="PSW3" s="455"/>
      <c r="PSX3" s="455"/>
      <c r="PSY3" s="455"/>
      <c r="PSZ3" s="455"/>
      <c r="PTA3" s="455"/>
      <c r="PTB3" s="455"/>
      <c r="PTC3" s="455"/>
      <c r="PTD3" s="455"/>
      <c r="PTE3" s="455"/>
      <c r="PTF3" s="455"/>
      <c r="PTG3" s="455"/>
      <c r="PTH3" s="455"/>
      <c r="PTI3" s="455"/>
      <c r="PTJ3" s="455"/>
      <c r="PTK3" s="455"/>
      <c r="PTL3" s="455"/>
      <c r="PTM3" s="455"/>
      <c r="PTN3" s="455"/>
      <c r="PTO3" s="455"/>
      <c r="PTP3" s="455"/>
      <c r="PTQ3" s="455"/>
      <c r="PTR3" s="455"/>
      <c r="PTS3" s="455"/>
      <c r="PTT3" s="455"/>
      <c r="PTU3" s="455"/>
      <c r="PTV3" s="455"/>
      <c r="PTW3" s="455"/>
      <c r="PTX3" s="455"/>
      <c r="PTY3" s="455"/>
      <c r="PTZ3" s="455"/>
      <c r="PUA3" s="455"/>
      <c r="PUB3" s="455"/>
      <c r="PUC3" s="455"/>
      <c r="PUD3" s="455"/>
      <c r="PUE3" s="455"/>
      <c r="PUF3" s="455"/>
      <c r="PUG3" s="455"/>
      <c r="PUH3" s="455"/>
      <c r="PUI3" s="455"/>
      <c r="PUJ3" s="455"/>
      <c r="PUK3" s="455"/>
      <c r="PUL3" s="455"/>
      <c r="PUM3" s="455"/>
      <c r="PUN3" s="455"/>
      <c r="PUO3" s="455"/>
      <c r="PUP3" s="455"/>
      <c r="PUQ3" s="455"/>
      <c r="PUR3" s="455"/>
      <c r="PUS3" s="455"/>
      <c r="PUT3" s="455"/>
      <c r="PUU3" s="455"/>
      <c r="PUV3" s="455"/>
      <c r="PUW3" s="455"/>
      <c r="PUX3" s="455"/>
      <c r="PUY3" s="455"/>
      <c r="PUZ3" s="455"/>
      <c r="PVA3" s="455"/>
      <c r="PVB3" s="455"/>
      <c r="PVC3" s="455"/>
      <c r="PVD3" s="455"/>
      <c r="PVE3" s="455"/>
      <c r="PVF3" s="455"/>
      <c r="PVG3" s="455"/>
      <c r="PVH3" s="455"/>
      <c r="PVI3" s="455"/>
      <c r="PVJ3" s="455"/>
      <c r="PVK3" s="455"/>
      <c r="PVL3" s="455"/>
      <c r="PVM3" s="455"/>
      <c r="PVN3" s="455"/>
      <c r="PVO3" s="455"/>
      <c r="PVP3" s="455"/>
      <c r="PVQ3" s="455"/>
      <c r="PVR3" s="455"/>
      <c r="PVS3" s="455"/>
      <c r="PVT3" s="455"/>
      <c r="PVU3" s="455"/>
      <c r="PVV3" s="455"/>
      <c r="PVW3" s="455"/>
      <c r="PVX3" s="455"/>
      <c r="PVY3" s="455"/>
      <c r="PVZ3" s="455"/>
      <c r="PWA3" s="455"/>
      <c r="PWB3" s="455"/>
      <c r="PWC3" s="455"/>
      <c r="PWD3" s="455"/>
      <c r="PWE3" s="455"/>
      <c r="PWF3" s="455"/>
      <c r="PWG3" s="455"/>
      <c r="PWH3" s="455"/>
      <c r="PWI3" s="455"/>
      <c r="PWJ3" s="455"/>
      <c r="PWK3" s="455"/>
      <c r="PWL3" s="455"/>
      <c r="PWM3" s="455"/>
      <c r="PWN3" s="455"/>
      <c r="PWO3" s="455"/>
      <c r="PWP3" s="455"/>
      <c r="PWQ3" s="455"/>
      <c r="PWR3" s="455"/>
      <c r="PWS3" s="455"/>
      <c r="PWT3" s="455"/>
      <c r="PWU3" s="455"/>
      <c r="PWV3" s="455"/>
      <c r="PWW3" s="455"/>
      <c r="PWX3" s="455"/>
      <c r="PWY3" s="455"/>
      <c r="PWZ3" s="455"/>
      <c r="PXA3" s="455"/>
      <c r="PXB3" s="455"/>
      <c r="PXC3" s="455"/>
      <c r="PXD3" s="455"/>
      <c r="PXE3" s="455"/>
      <c r="PXF3" s="455"/>
      <c r="PXG3" s="455"/>
      <c r="PXH3" s="455"/>
      <c r="PXI3" s="455"/>
      <c r="PXJ3" s="455"/>
      <c r="PXK3" s="455"/>
      <c r="PXL3" s="455"/>
      <c r="PXM3" s="455"/>
      <c r="PXN3" s="455"/>
      <c r="PXO3" s="455"/>
      <c r="PXP3" s="455"/>
      <c r="PXQ3" s="455"/>
      <c r="PXR3" s="455"/>
      <c r="PXS3" s="455"/>
      <c r="PXT3" s="455"/>
      <c r="PXU3" s="455"/>
      <c r="PXV3" s="455"/>
      <c r="PXW3" s="455"/>
      <c r="PXX3" s="455"/>
      <c r="PXY3" s="455"/>
      <c r="PXZ3" s="455"/>
      <c r="PYA3" s="455"/>
      <c r="PYB3" s="455"/>
      <c r="PYC3" s="455"/>
      <c r="PYD3" s="455"/>
      <c r="PYE3" s="455"/>
      <c r="PYF3" s="455"/>
      <c r="PYG3" s="455"/>
      <c r="PYH3" s="455"/>
      <c r="PYI3" s="455"/>
      <c r="PYJ3" s="455"/>
      <c r="PYK3" s="455"/>
      <c r="PYL3" s="455"/>
      <c r="PYM3" s="455"/>
      <c r="PYN3" s="455"/>
      <c r="PYO3" s="455"/>
      <c r="PYP3" s="455"/>
      <c r="PYQ3" s="455"/>
      <c r="PYR3" s="455"/>
      <c r="PYS3" s="455"/>
      <c r="PYT3" s="455"/>
      <c r="PYU3" s="455"/>
      <c r="PYV3" s="455"/>
      <c r="PYW3" s="455"/>
      <c r="PYX3" s="455"/>
      <c r="PYY3" s="455"/>
      <c r="PYZ3" s="455"/>
      <c r="PZA3" s="455"/>
      <c r="PZB3" s="455"/>
      <c r="PZC3" s="455"/>
      <c r="PZD3" s="455"/>
      <c r="PZE3" s="455"/>
      <c r="PZF3" s="455"/>
      <c r="PZG3" s="455"/>
      <c r="PZH3" s="455"/>
      <c r="PZI3" s="455"/>
      <c r="PZJ3" s="455"/>
      <c r="PZK3" s="455"/>
      <c r="PZL3" s="455"/>
      <c r="PZM3" s="455"/>
      <c r="PZN3" s="455"/>
      <c r="PZO3" s="455"/>
      <c r="PZP3" s="455"/>
      <c r="PZQ3" s="455"/>
      <c r="PZR3" s="455"/>
      <c r="PZS3" s="455"/>
      <c r="PZT3" s="455"/>
      <c r="PZU3" s="455"/>
      <c r="PZV3" s="455"/>
      <c r="PZW3" s="455"/>
      <c r="PZX3" s="455"/>
      <c r="PZY3" s="455"/>
      <c r="PZZ3" s="455"/>
      <c r="QAA3" s="455"/>
      <c r="QAB3" s="455"/>
      <c r="QAC3" s="455"/>
      <c r="QAD3" s="455"/>
      <c r="QAE3" s="455"/>
      <c r="QAF3" s="455"/>
      <c r="QAG3" s="455"/>
      <c r="QAH3" s="455"/>
      <c r="QAI3" s="455"/>
      <c r="QAJ3" s="455"/>
      <c r="QAK3" s="455"/>
      <c r="QAL3" s="455"/>
      <c r="QAM3" s="455"/>
      <c r="QAN3" s="455"/>
      <c r="QAO3" s="455"/>
      <c r="QAP3" s="455"/>
      <c r="QAQ3" s="455"/>
      <c r="QAR3" s="455"/>
      <c r="QAS3" s="455"/>
      <c r="QAT3" s="455"/>
      <c r="QAU3" s="455"/>
      <c r="QAV3" s="455"/>
      <c r="QAW3" s="455"/>
      <c r="QAX3" s="455"/>
      <c r="QAY3" s="455"/>
      <c r="QAZ3" s="455"/>
      <c r="QBA3" s="455"/>
      <c r="QBB3" s="455"/>
      <c r="QBC3" s="455"/>
      <c r="QBD3" s="455"/>
      <c r="QBE3" s="455"/>
      <c r="QBF3" s="455"/>
      <c r="QBG3" s="455"/>
      <c r="QBH3" s="455"/>
      <c r="QBI3" s="455"/>
      <c r="QBJ3" s="455"/>
      <c r="QBK3" s="455"/>
      <c r="QBL3" s="455"/>
      <c r="QBM3" s="455"/>
      <c r="QBN3" s="455"/>
      <c r="QBO3" s="455"/>
      <c r="QBP3" s="455"/>
      <c r="QBQ3" s="455"/>
      <c r="QBR3" s="455"/>
      <c r="QBS3" s="455"/>
      <c r="QBT3" s="455"/>
      <c r="QBU3" s="455"/>
      <c r="QBV3" s="455"/>
      <c r="QBW3" s="455"/>
      <c r="QBX3" s="455"/>
      <c r="QBY3" s="455"/>
      <c r="QBZ3" s="455"/>
      <c r="QCA3" s="455"/>
      <c r="QCB3" s="455"/>
      <c r="QCC3" s="455"/>
      <c r="QCD3" s="455"/>
      <c r="QCE3" s="455"/>
      <c r="QCF3" s="455"/>
      <c r="QCG3" s="455"/>
      <c r="QCH3" s="455"/>
      <c r="QCI3" s="455"/>
      <c r="QCJ3" s="455"/>
      <c r="QCK3" s="455"/>
      <c r="QCL3" s="455"/>
      <c r="QCM3" s="455"/>
      <c r="QCN3" s="455"/>
      <c r="QCO3" s="455"/>
      <c r="QCP3" s="455"/>
      <c r="QCQ3" s="455"/>
      <c r="QCR3" s="455"/>
      <c r="QCS3" s="455"/>
      <c r="QCT3" s="455"/>
      <c r="QCU3" s="455"/>
      <c r="QCV3" s="455"/>
      <c r="QCW3" s="455"/>
      <c r="QCX3" s="455"/>
      <c r="QCY3" s="455"/>
      <c r="QCZ3" s="455"/>
      <c r="QDA3" s="455"/>
      <c r="QDB3" s="455"/>
      <c r="QDC3" s="455"/>
      <c r="QDD3" s="455"/>
      <c r="QDE3" s="455"/>
      <c r="QDF3" s="455"/>
      <c r="QDG3" s="455"/>
      <c r="QDH3" s="455"/>
      <c r="QDI3" s="455"/>
      <c r="QDJ3" s="455"/>
      <c r="QDK3" s="455"/>
      <c r="QDL3" s="455"/>
      <c r="QDM3" s="455"/>
      <c r="QDN3" s="455"/>
      <c r="QDO3" s="455"/>
      <c r="QDP3" s="455"/>
      <c r="QDQ3" s="455"/>
      <c r="QDR3" s="455"/>
      <c r="QDS3" s="455"/>
      <c r="QDT3" s="455"/>
      <c r="QDU3" s="455"/>
      <c r="QDV3" s="455"/>
      <c r="QDW3" s="455"/>
      <c r="QDX3" s="455"/>
      <c r="QDY3" s="455"/>
      <c r="QDZ3" s="455"/>
      <c r="QEA3" s="455"/>
      <c r="QEB3" s="455"/>
      <c r="QEC3" s="455"/>
      <c r="QED3" s="455"/>
      <c r="QEE3" s="455"/>
      <c r="QEF3" s="455"/>
      <c r="QEG3" s="455"/>
      <c r="QEH3" s="455"/>
      <c r="QEI3" s="455"/>
      <c r="QEJ3" s="455"/>
      <c r="QEK3" s="455"/>
      <c r="QEL3" s="455"/>
      <c r="QEM3" s="455"/>
      <c r="QEN3" s="455"/>
      <c r="QEO3" s="455"/>
      <c r="QEP3" s="455"/>
      <c r="QEQ3" s="455"/>
      <c r="QER3" s="455"/>
      <c r="QES3" s="455"/>
      <c r="QET3" s="455"/>
      <c r="QEU3" s="455"/>
      <c r="QEV3" s="455"/>
      <c r="QEW3" s="455"/>
      <c r="QEX3" s="455"/>
      <c r="QEY3" s="455"/>
      <c r="QEZ3" s="455"/>
      <c r="QFA3" s="455"/>
      <c r="QFB3" s="455"/>
      <c r="QFC3" s="455"/>
      <c r="QFD3" s="455"/>
      <c r="QFE3" s="455"/>
      <c r="QFF3" s="455"/>
      <c r="QFG3" s="455"/>
      <c r="QFH3" s="455"/>
      <c r="QFI3" s="455"/>
      <c r="QFJ3" s="455"/>
      <c r="QFK3" s="455"/>
      <c r="QFL3" s="455"/>
      <c r="QFM3" s="455"/>
      <c r="QFN3" s="455"/>
      <c r="QFO3" s="455"/>
      <c r="QFP3" s="455"/>
      <c r="QFQ3" s="455"/>
      <c r="QFR3" s="455"/>
      <c r="QFS3" s="455"/>
      <c r="QFT3" s="455"/>
      <c r="QFU3" s="455"/>
      <c r="QFV3" s="455"/>
      <c r="QFW3" s="455"/>
      <c r="QFX3" s="455"/>
      <c r="QFY3" s="455"/>
      <c r="QFZ3" s="455"/>
      <c r="QGA3" s="455"/>
      <c r="QGB3" s="455"/>
      <c r="QGC3" s="455"/>
      <c r="QGD3" s="455"/>
      <c r="QGE3" s="455"/>
      <c r="QGF3" s="455"/>
      <c r="QGG3" s="455"/>
      <c r="QGH3" s="455"/>
      <c r="QGI3" s="455"/>
      <c r="QGJ3" s="455"/>
      <c r="QGK3" s="455"/>
      <c r="QGL3" s="455"/>
      <c r="QGM3" s="455"/>
      <c r="QGN3" s="455"/>
      <c r="QGO3" s="455"/>
      <c r="QGP3" s="455"/>
      <c r="QGQ3" s="455"/>
      <c r="QGR3" s="455"/>
      <c r="QGS3" s="455"/>
      <c r="QGT3" s="455"/>
      <c r="QGU3" s="455"/>
      <c r="QGV3" s="455"/>
      <c r="QGW3" s="455"/>
      <c r="QGX3" s="455"/>
      <c r="QGY3" s="455"/>
      <c r="QGZ3" s="455"/>
      <c r="QHA3" s="455"/>
      <c r="QHB3" s="455"/>
      <c r="QHC3" s="455"/>
      <c r="QHD3" s="455"/>
      <c r="QHE3" s="455"/>
      <c r="QHF3" s="455"/>
      <c r="QHG3" s="455"/>
      <c r="QHH3" s="455"/>
      <c r="QHI3" s="455"/>
      <c r="QHJ3" s="455"/>
      <c r="QHK3" s="455"/>
      <c r="QHL3" s="455"/>
      <c r="QHM3" s="455"/>
      <c r="QHN3" s="455"/>
      <c r="QHO3" s="455"/>
      <c r="QHP3" s="455"/>
      <c r="QHQ3" s="455"/>
      <c r="QHR3" s="455"/>
      <c r="QHS3" s="455"/>
      <c r="QHT3" s="455"/>
      <c r="QHU3" s="455"/>
      <c r="QHV3" s="455"/>
      <c r="QHW3" s="455"/>
      <c r="QHX3" s="455"/>
      <c r="QHY3" s="455"/>
      <c r="QHZ3" s="455"/>
      <c r="QIA3" s="455"/>
      <c r="QIB3" s="455"/>
      <c r="QIC3" s="455"/>
      <c r="QID3" s="455"/>
      <c r="QIE3" s="455"/>
      <c r="QIF3" s="455"/>
      <c r="QIG3" s="455"/>
      <c r="QIH3" s="455"/>
      <c r="QII3" s="455"/>
      <c r="QIJ3" s="455"/>
      <c r="QIK3" s="455"/>
      <c r="QIL3" s="455"/>
      <c r="QIM3" s="455"/>
      <c r="QIN3" s="455"/>
      <c r="QIO3" s="455"/>
      <c r="QIP3" s="455"/>
      <c r="QIQ3" s="455"/>
      <c r="QIR3" s="455"/>
      <c r="QIS3" s="455"/>
      <c r="QIT3" s="455"/>
      <c r="QIU3" s="455"/>
      <c r="QIV3" s="455"/>
      <c r="QIW3" s="455"/>
      <c r="QIX3" s="455"/>
      <c r="QIY3" s="455"/>
      <c r="QIZ3" s="455"/>
      <c r="QJA3" s="455"/>
      <c r="QJB3" s="455"/>
      <c r="QJC3" s="455"/>
      <c r="QJD3" s="455"/>
      <c r="QJE3" s="455"/>
      <c r="QJF3" s="455"/>
      <c r="QJG3" s="455"/>
      <c r="QJH3" s="455"/>
      <c r="QJI3" s="455"/>
      <c r="QJJ3" s="455"/>
      <c r="QJK3" s="455"/>
      <c r="QJL3" s="455"/>
      <c r="QJM3" s="455"/>
      <c r="QJN3" s="455"/>
      <c r="QJO3" s="455"/>
      <c r="QJP3" s="455"/>
      <c r="QJQ3" s="455"/>
      <c r="QJR3" s="455"/>
      <c r="QJS3" s="455"/>
      <c r="QJT3" s="455"/>
      <c r="QJU3" s="455"/>
      <c r="QJV3" s="455"/>
      <c r="QJW3" s="455"/>
      <c r="QJX3" s="455"/>
      <c r="QJY3" s="455"/>
      <c r="QJZ3" s="455"/>
      <c r="QKA3" s="455"/>
      <c r="QKB3" s="455"/>
      <c r="QKC3" s="455"/>
      <c r="QKD3" s="455"/>
      <c r="QKE3" s="455"/>
      <c r="QKF3" s="455"/>
      <c r="QKG3" s="455"/>
      <c r="QKH3" s="455"/>
      <c r="QKI3" s="455"/>
      <c r="QKJ3" s="455"/>
      <c r="QKK3" s="455"/>
      <c r="QKL3" s="455"/>
      <c r="QKM3" s="455"/>
      <c r="QKN3" s="455"/>
      <c r="QKO3" s="455"/>
      <c r="QKP3" s="455"/>
      <c r="QKQ3" s="455"/>
      <c r="QKR3" s="455"/>
      <c r="QKS3" s="455"/>
      <c r="QKT3" s="455"/>
      <c r="QKU3" s="455"/>
      <c r="QKV3" s="455"/>
      <c r="QKW3" s="455"/>
      <c r="QKX3" s="455"/>
      <c r="QKY3" s="455"/>
      <c r="QKZ3" s="455"/>
      <c r="QLA3" s="455"/>
      <c r="QLB3" s="455"/>
      <c r="QLC3" s="455"/>
      <c r="QLD3" s="455"/>
      <c r="QLE3" s="455"/>
      <c r="QLF3" s="455"/>
      <c r="QLG3" s="455"/>
      <c r="QLH3" s="455"/>
      <c r="QLI3" s="455"/>
      <c r="QLJ3" s="455"/>
      <c r="QLK3" s="455"/>
      <c r="QLL3" s="455"/>
      <c r="QLM3" s="455"/>
      <c r="QLN3" s="455"/>
      <c r="QLO3" s="455"/>
      <c r="QLP3" s="455"/>
      <c r="QLQ3" s="455"/>
      <c r="QLR3" s="455"/>
      <c r="QLS3" s="455"/>
      <c r="QLT3" s="455"/>
      <c r="QLU3" s="455"/>
      <c r="QLV3" s="455"/>
      <c r="QLW3" s="455"/>
      <c r="QLX3" s="455"/>
      <c r="QLY3" s="455"/>
      <c r="QLZ3" s="455"/>
      <c r="QMA3" s="455"/>
      <c r="QMB3" s="455"/>
      <c r="QMC3" s="455"/>
      <c r="QMD3" s="455"/>
      <c r="QME3" s="455"/>
      <c r="QMF3" s="455"/>
      <c r="QMG3" s="455"/>
      <c r="QMH3" s="455"/>
      <c r="QMI3" s="455"/>
      <c r="QMJ3" s="455"/>
      <c r="QMK3" s="455"/>
      <c r="QML3" s="455"/>
      <c r="QMM3" s="455"/>
      <c r="QMN3" s="455"/>
      <c r="QMO3" s="455"/>
      <c r="QMP3" s="455"/>
      <c r="QMQ3" s="455"/>
      <c r="QMR3" s="455"/>
      <c r="QMS3" s="455"/>
      <c r="QMT3" s="455"/>
      <c r="QMU3" s="455"/>
      <c r="QMV3" s="455"/>
      <c r="QMW3" s="455"/>
      <c r="QMX3" s="455"/>
      <c r="QMY3" s="455"/>
      <c r="QMZ3" s="455"/>
      <c r="QNA3" s="455"/>
      <c r="QNB3" s="455"/>
      <c r="QNC3" s="455"/>
      <c r="QND3" s="455"/>
      <c r="QNE3" s="455"/>
      <c r="QNF3" s="455"/>
      <c r="QNG3" s="455"/>
      <c r="QNH3" s="455"/>
      <c r="QNI3" s="455"/>
      <c r="QNJ3" s="455"/>
      <c r="QNK3" s="455"/>
      <c r="QNL3" s="455"/>
      <c r="QNM3" s="455"/>
      <c r="QNN3" s="455"/>
      <c r="QNO3" s="455"/>
      <c r="QNP3" s="455"/>
      <c r="QNQ3" s="455"/>
      <c r="QNR3" s="455"/>
      <c r="QNS3" s="455"/>
      <c r="QNT3" s="455"/>
      <c r="QNU3" s="455"/>
      <c r="QNV3" s="455"/>
      <c r="QNW3" s="455"/>
      <c r="QNX3" s="455"/>
      <c r="QNY3" s="455"/>
      <c r="QNZ3" s="455"/>
      <c r="QOA3" s="455"/>
      <c r="QOB3" s="455"/>
      <c r="QOC3" s="455"/>
      <c r="QOD3" s="455"/>
      <c r="QOE3" s="455"/>
      <c r="QOF3" s="455"/>
      <c r="QOG3" s="455"/>
      <c r="QOH3" s="455"/>
      <c r="QOI3" s="455"/>
      <c r="QOJ3" s="455"/>
      <c r="QOK3" s="455"/>
      <c r="QOL3" s="455"/>
      <c r="QOM3" s="455"/>
      <c r="QON3" s="455"/>
      <c r="QOO3" s="455"/>
      <c r="QOP3" s="455"/>
      <c r="QOQ3" s="455"/>
      <c r="QOR3" s="455"/>
      <c r="QOS3" s="455"/>
      <c r="QOT3" s="455"/>
      <c r="QOU3" s="455"/>
      <c r="QOV3" s="455"/>
      <c r="QOW3" s="455"/>
      <c r="QOX3" s="455"/>
      <c r="QOY3" s="455"/>
      <c r="QOZ3" s="455"/>
      <c r="QPA3" s="455"/>
      <c r="QPB3" s="455"/>
      <c r="QPC3" s="455"/>
      <c r="QPD3" s="455"/>
      <c r="QPE3" s="455"/>
      <c r="QPF3" s="455"/>
      <c r="QPG3" s="455"/>
      <c r="QPH3" s="455"/>
      <c r="QPI3" s="455"/>
      <c r="QPJ3" s="455"/>
      <c r="QPK3" s="455"/>
      <c r="QPL3" s="455"/>
      <c r="QPM3" s="455"/>
      <c r="QPN3" s="455"/>
      <c r="QPO3" s="455"/>
      <c r="QPP3" s="455"/>
      <c r="QPQ3" s="455"/>
      <c r="QPR3" s="455"/>
      <c r="QPS3" s="455"/>
      <c r="QPT3" s="455"/>
      <c r="QPU3" s="455"/>
      <c r="QPV3" s="455"/>
      <c r="QPW3" s="455"/>
      <c r="QPX3" s="455"/>
      <c r="QPY3" s="455"/>
      <c r="QPZ3" s="455"/>
      <c r="QQA3" s="455"/>
      <c r="QQB3" s="455"/>
      <c r="QQC3" s="455"/>
      <c r="QQD3" s="455"/>
      <c r="QQE3" s="455"/>
      <c r="QQF3" s="455"/>
      <c r="QQG3" s="455"/>
      <c r="QQH3" s="455"/>
      <c r="QQI3" s="455"/>
      <c r="QQJ3" s="455"/>
      <c r="QQK3" s="455"/>
      <c r="QQL3" s="455"/>
      <c r="QQM3" s="455"/>
      <c r="QQN3" s="455"/>
      <c r="QQO3" s="455"/>
      <c r="QQP3" s="455"/>
      <c r="QQQ3" s="455"/>
      <c r="QQR3" s="455"/>
      <c r="QQS3" s="455"/>
      <c r="QQT3" s="455"/>
      <c r="QQU3" s="455"/>
      <c r="QQV3" s="455"/>
      <c r="QQW3" s="455"/>
      <c r="QQX3" s="455"/>
      <c r="QQY3" s="455"/>
      <c r="QQZ3" s="455"/>
      <c r="QRA3" s="455"/>
      <c r="QRB3" s="455"/>
      <c r="QRC3" s="455"/>
      <c r="QRD3" s="455"/>
      <c r="QRE3" s="455"/>
      <c r="QRF3" s="455"/>
      <c r="QRG3" s="455"/>
      <c r="QRH3" s="455"/>
      <c r="QRI3" s="455"/>
      <c r="QRJ3" s="455"/>
      <c r="QRK3" s="455"/>
      <c r="QRL3" s="455"/>
      <c r="QRM3" s="455"/>
      <c r="QRN3" s="455"/>
      <c r="QRO3" s="455"/>
      <c r="QRP3" s="455"/>
      <c r="QRQ3" s="455"/>
      <c r="QRR3" s="455"/>
      <c r="QRS3" s="455"/>
      <c r="QRT3" s="455"/>
      <c r="QRU3" s="455"/>
      <c r="QRV3" s="455"/>
      <c r="QRW3" s="455"/>
      <c r="QRX3" s="455"/>
      <c r="QRY3" s="455"/>
      <c r="QRZ3" s="455"/>
      <c r="QSA3" s="455"/>
      <c r="QSB3" s="455"/>
      <c r="QSC3" s="455"/>
      <c r="QSD3" s="455"/>
      <c r="QSE3" s="455"/>
      <c r="QSF3" s="455"/>
      <c r="QSG3" s="455"/>
      <c r="QSH3" s="455"/>
      <c r="QSI3" s="455"/>
      <c r="QSJ3" s="455"/>
      <c r="QSK3" s="455"/>
      <c r="QSL3" s="455"/>
      <c r="QSM3" s="455"/>
      <c r="QSN3" s="455"/>
      <c r="QSO3" s="455"/>
      <c r="QSP3" s="455"/>
      <c r="QSQ3" s="455"/>
      <c r="QSR3" s="455"/>
      <c r="QSS3" s="455"/>
      <c r="QST3" s="455"/>
      <c r="QSU3" s="455"/>
      <c r="QSV3" s="455"/>
      <c r="QSW3" s="455"/>
      <c r="QSX3" s="455"/>
      <c r="QSY3" s="455"/>
      <c r="QSZ3" s="455"/>
      <c r="QTA3" s="455"/>
      <c r="QTB3" s="455"/>
      <c r="QTC3" s="455"/>
      <c r="QTD3" s="455"/>
      <c r="QTE3" s="455"/>
      <c r="QTF3" s="455"/>
      <c r="QTG3" s="455"/>
      <c r="QTH3" s="455"/>
      <c r="QTI3" s="455"/>
      <c r="QTJ3" s="455"/>
      <c r="QTK3" s="455"/>
      <c r="QTL3" s="455"/>
      <c r="QTM3" s="455"/>
      <c r="QTN3" s="455"/>
      <c r="QTO3" s="455"/>
      <c r="QTP3" s="455"/>
      <c r="QTQ3" s="455"/>
      <c r="QTR3" s="455"/>
      <c r="QTS3" s="455"/>
      <c r="QTT3" s="455"/>
      <c r="QTU3" s="455"/>
      <c r="QTV3" s="455"/>
      <c r="QTW3" s="455"/>
      <c r="QTX3" s="455"/>
      <c r="QTY3" s="455"/>
      <c r="QTZ3" s="455"/>
      <c r="QUA3" s="455"/>
      <c r="QUB3" s="455"/>
      <c r="QUC3" s="455"/>
      <c r="QUD3" s="455"/>
      <c r="QUE3" s="455"/>
      <c r="QUF3" s="455"/>
      <c r="QUG3" s="455"/>
      <c r="QUH3" s="455"/>
      <c r="QUI3" s="455"/>
      <c r="QUJ3" s="455"/>
      <c r="QUK3" s="455"/>
      <c r="QUL3" s="455"/>
      <c r="QUM3" s="455"/>
      <c r="QUN3" s="455"/>
      <c r="QUO3" s="455"/>
      <c r="QUP3" s="455"/>
      <c r="QUQ3" s="455"/>
      <c r="QUR3" s="455"/>
      <c r="QUS3" s="455"/>
      <c r="QUT3" s="455"/>
      <c r="QUU3" s="455"/>
      <c r="QUV3" s="455"/>
      <c r="QUW3" s="455"/>
      <c r="QUX3" s="455"/>
      <c r="QUY3" s="455"/>
      <c r="QUZ3" s="455"/>
      <c r="QVA3" s="455"/>
      <c r="QVB3" s="455"/>
      <c r="QVC3" s="455"/>
      <c r="QVD3" s="455"/>
      <c r="QVE3" s="455"/>
      <c r="QVF3" s="455"/>
      <c r="QVG3" s="455"/>
      <c r="QVH3" s="455"/>
      <c r="QVI3" s="455"/>
      <c r="QVJ3" s="455"/>
      <c r="QVK3" s="455"/>
      <c r="QVL3" s="455"/>
      <c r="QVM3" s="455"/>
      <c r="QVN3" s="455"/>
      <c r="QVO3" s="455"/>
      <c r="QVP3" s="455"/>
      <c r="QVQ3" s="455"/>
      <c r="QVR3" s="455"/>
      <c r="QVS3" s="455"/>
      <c r="QVT3" s="455"/>
      <c r="QVU3" s="455"/>
      <c r="QVV3" s="455"/>
      <c r="QVW3" s="455"/>
      <c r="QVX3" s="455"/>
      <c r="QVY3" s="455"/>
      <c r="QVZ3" s="455"/>
      <c r="QWA3" s="455"/>
      <c r="QWB3" s="455"/>
      <c r="QWC3" s="455"/>
      <c r="QWD3" s="455"/>
      <c r="QWE3" s="455"/>
      <c r="QWF3" s="455"/>
      <c r="QWG3" s="455"/>
      <c r="QWH3" s="455"/>
      <c r="QWI3" s="455"/>
      <c r="QWJ3" s="455"/>
      <c r="QWK3" s="455"/>
      <c r="QWL3" s="455"/>
      <c r="QWM3" s="455"/>
      <c r="QWN3" s="455"/>
      <c r="QWO3" s="455"/>
      <c r="QWP3" s="455"/>
      <c r="QWQ3" s="455"/>
      <c r="QWR3" s="455"/>
      <c r="QWS3" s="455"/>
      <c r="QWT3" s="455"/>
      <c r="QWU3" s="455"/>
      <c r="QWV3" s="455"/>
      <c r="QWW3" s="455"/>
      <c r="QWX3" s="455"/>
      <c r="QWY3" s="455"/>
      <c r="QWZ3" s="455"/>
      <c r="QXA3" s="455"/>
      <c r="QXB3" s="455"/>
      <c r="QXC3" s="455"/>
      <c r="QXD3" s="455"/>
      <c r="QXE3" s="455"/>
      <c r="QXF3" s="455"/>
      <c r="QXG3" s="455"/>
      <c r="QXH3" s="455"/>
      <c r="QXI3" s="455"/>
      <c r="QXJ3" s="455"/>
      <c r="QXK3" s="455"/>
      <c r="QXL3" s="455"/>
      <c r="QXM3" s="455"/>
      <c r="QXN3" s="455"/>
      <c r="QXO3" s="455"/>
      <c r="QXP3" s="455"/>
      <c r="QXQ3" s="455"/>
      <c r="QXR3" s="455"/>
      <c r="QXS3" s="455"/>
      <c r="QXT3" s="455"/>
      <c r="QXU3" s="455"/>
      <c r="QXV3" s="455"/>
      <c r="QXW3" s="455"/>
      <c r="QXX3" s="455"/>
      <c r="QXY3" s="455"/>
      <c r="QXZ3" s="455"/>
      <c r="QYA3" s="455"/>
      <c r="QYB3" s="455"/>
      <c r="QYC3" s="455"/>
      <c r="QYD3" s="455"/>
      <c r="QYE3" s="455"/>
      <c r="QYF3" s="455"/>
      <c r="QYG3" s="455"/>
      <c r="QYH3" s="455"/>
      <c r="QYI3" s="455"/>
      <c r="QYJ3" s="455"/>
      <c r="QYK3" s="455"/>
      <c r="QYL3" s="455"/>
      <c r="QYM3" s="455"/>
      <c r="QYN3" s="455"/>
      <c r="QYO3" s="455"/>
      <c r="QYP3" s="455"/>
      <c r="QYQ3" s="455"/>
      <c r="QYR3" s="455"/>
      <c r="QYS3" s="455"/>
      <c r="QYT3" s="455"/>
      <c r="QYU3" s="455"/>
      <c r="QYV3" s="455"/>
      <c r="QYW3" s="455"/>
      <c r="QYX3" s="455"/>
      <c r="QYY3" s="455"/>
      <c r="QYZ3" s="455"/>
      <c r="QZA3" s="455"/>
      <c r="QZB3" s="455"/>
      <c r="QZC3" s="455"/>
      <c r="QZD3" s="455"/>
      <c r="QZE3" s="455"/>
      <c r="QZF3" s="455"/>
      <c r="QZG3" s="455"/>
      <c r="QZH3" s="455"/>
      <c r="QZI3" s="455"/>
      <c r="QZJ3" s="455"/>
      <c r="QZK3" s="455"/>
      <c r="QZL3" s="455"/>
      <c r="QZM3" s="455"/>
      <c r="QZN3" s="455"/>
      <c r="QZO3" s="455"/>
      <c r="QZP3" s="455"/>
      <c r="QZQ3" s="455"/>
      <c r="QZR3" s="455"/>
      <c r="QZS3" s="455"/>
      <c r="QZT3" s="455"/>
      <c r="QZU3" s="455"/>
      <c r="QZV3" s="455"/>
      <c r="QZW3" s="455"/>
      <c r="QZX3" s="455"/>
      <c r="QZY3" s="455"/>
      <c r="QZZ3" s="455"/>
      <c r="RAA3" s="455"/>
      <c r="RAB3" s="455"/>
      <c r="RAC3" s="455"/>
      <c r="RAD3" s="455"/>
      <c r="RAE3" s="455"/>
      <c r="RAF3" s="455"/>
      <c r="RAG3" s="455"/>
      <c r="RAH3" s="455"/>
      <c r="RAI3" s="455"/>
      <c r="RAJ3" s="455"/>
      <c r="RAK3" s="455"/>
      <c r="RAL3" s="455"/>
      <c r="RAM3" s="455"/>
      <c r="RAN3" s="455"/>
      <c r="RAO3" s="455"/>
      <c r="RAP3" s="455"/>
      <c r="RAQ3" s="455"/>
      <c r="RAR3" s="455"/>
      <c r="RAS3" s="455"/>
      <c r="RAT3" s="455"/>
      <c r="RAU3" s="455"/>
      <c r="RAV3" s="455"/>
      <c r="RAW3" s="455"/>
      <c r="RAX3" s="455"/>
      <c r="RAY3" s="455"/>
      <c r="RAZ3" s="455"/>
      <c r="RBA3" s="455"/>
      <c r="RBB3" s="455"/>
      <c r="RBC3" s="455"/>
      <c r="RBD3" s="455"/>
      <c r="RBE3" s="455"/>
      <c r="RBF3" s="455"/>
      <c r="RBG3" s="455"/>
      <c r="RBH3" s="455"/>
      <c r="RBI3" s="455"/>
      <c r="RBJ3" s="455"/>
      <c r="RBK3" s="455"/>
      <c r="RBL3" s="455"/>
      <c r="RBM3" s="455"/>
      <c r="RBN3" s="455"/>
      <c r="RBO3" s="455"/>
      <c r="RBP3" s="455"/>
      <c r="RBQ3" s="455"/>
      <c r="RBR3" s="455"/>
      <c r="RBS3" s="455"/>
      <c r="RBT3" s="455"/>
      <c r="RBU3" s="455"/>
      <c r="RBV3" s="455"/>
      <c r="RBW3" s="455"/>
      <c r="RBX3" s="455"/>
      <c r="RBY3" s="455"/>
      <c r="RBZ3" s="455"/>
      <c r="RCA3" s="455"/>
      <c r="RCB3" s="455"/>
      <c r="RCC3" s="455"/>
      <c r="RCD3" s="455"/>
      <c r="RCE3" s="455"/>
      <c r="RCF3" s="455"/>
      <c r="RCG3" s="455"/>
      <c r="RCH3" s="455"/>
      <c r="RCI3" s="455"/>
      <c r="RCJ3" s="455"/>
      <c r="RCK3" s="455"/>
      <c r="RCL3" s="455"/>
      <c r="RCM3" s="455"/>
      <c r="RCN3" s="455"/>
      <c r="RCO3" s="455"/>
      <c r="RCP3" s="455"/>
      <c r="RCQ3" s="455"/>
      <c r="RCR3" s="455"/>
      <c r="RCS3" s="455"/>
      <c r="RCT3" s="455"/>
      <c r="RCU3" s="455"/>
      <c r="RCV3" s="455"/>
      <c r="RCW3" s="455"/>
      <c r="RCX3" s="455"/>
      <c r="RCY3" s="455"/>
      <c r="RCZ3" s="455"/>
      <c r="RDA3" s="455"/>
      <c r="RDB3" s="455"/>
      <c r="RDC3" s="455"/>
      <c r="RDD3" s="455"/>
      <c r="RDE3" s="455"/>
      <c r="RDF3" s="455"/>
      <c r="RDG3" s="455"/>
      <c r="RDH3" s="455"/>
      <c r="RDI3" s="455"/>
      <c r="RDJ3" s="455"/>
      <c r="RDK3" s="455"/>
      <c r="RDL3" s="455"/>
      <c r="RDM3" s="455"/>
      <c r="RDN3" s="455"/>
      <c r="RDO3" s="455"/>
      <c r="RDQ3" s="455"/>
      <c r="RDR3" s="455"/>
      <c r="RDS3" s="455"/>
      <c r="RDT3" s="455"/>
      <c r="RDU3" s="455"/>
      <c r="RDV3" s="455"/>
      <c r="RDW3" s="455"/>
      <c r="RDX3" s="455"/>
      <c r="RDY3" s="455"/>
      <c r="RDZ3" s="455"/>
      <c r="REA3" s="455"/>
      <c r="REB3" s="455"/>
      <c r="REC3" s="455"/>
      <c r="RED3" s="455"/>
      <c r="REE3" s="455"/>
      <c r="REF3" s="455"/>
      <c r="REG3" s="455"/>
      <c r="REH3" s="455"/>
      <c r="REI3" s="455"/>
      <c r="REJ3" s="455"/>
      <c r="REK3" s="455"/>
      <c r="REL3" s="455"/>
      <c r="REM3" s="455"/>
      <c r="REN3" s="455"/>
      <c r="REO3" s="455"/>
      <c r="REP3" s="455"/>
      <c r="REQ3" s="455"/>
      <c r="RER3" s="455"/>
      <c r="RES3" s="455"/>
      <c r="RET3" s="455"/>
      <c r="REU3" s="455"/>
      <c r="REV3" s="455"/>
      <c r="REW3" s="455"/>
      <c r="REX3" s="455"/>
      <c r="REY3" s="455"/>
      <c r="REZ3" s="455"/>
      <c r="RFA3" s="455"/>
      <c r="RFB3" s="455"/>
      <c r="RFC3" s="455"/>
      <c r="RFD3" s="455"/>
      <c r="RFE3" s="455"/>
      <c r="RFF3" s="455"/>
      <c r="RFG3" s="455"/>
      <c r="RFH3" s="455"/>
      <c r="RFI3" s="455"/>
      <c r="RFJ3" s="455"/>
      <c r="RFK3" s="455"/>
      <c r="RFL3" s="455"/>
      <c r="RFM3" s="455"/>
      <c r="RFN3" s="455"/>
      <c r="RFO3" s="455"/>
      <c r="RFP3" s="455"/>
      <c r="RFQ3" s="455"/>
      <c r="RFR3" s="455"/>
      <c r="RFS3" s="455"/>
      <c r="RFT3" s="455"/>
      <c r="RFU3" s="455"/>
      <c r="RFV3" s="455"/>
      <c r="RFW3" s="455"/>
      <c r="RFX3" s="455"/>
      <c r="RFY3" s="455"/>
      <c r="RFZ3" s="455"/>
      <c r="RGA3" s="455"/>
      <c r="RGB3" s="455"/>
      <c r="RGC3" s="455"/>
      <c r="RGD3" s="455"/>
      <c r="RGE3" s="455"/>
      <c r="RGF3" s="455"/>
      <c r="RGG3" s="455"/>
      <c r="RGH3" s="455"/>
      <c r="RGI3" s="455"/>
      <c r="RGJ3" s="455"/>
      <c r="RGK3" s="455"/>
      <c r="RGL3" s="455"/>
      <c r="RGM3" s="455"/>
      <c r="RGN3" s="455"/>
      <c r="RGO3" s="455"/>
      <c r="RGP3" s="455"/>
      <c r="RGQ3" s="455"/>
      <c r="RGR3" s="455"/>
      <c r="RGS3" s="455"/>
      <c r="RGT3" s="455"/>
      <c r="RGU3" s="455"/>
      <c r="RGV3" s="455"/>
      <c r="RGW3" s="455"/>
      <c r="RGX3" s="455"/>
      <c r="RGY3" s="455"/>
      <c r="RGZ3" s="455"/>
      <c r="RHA3" s="455"/>
      <c r="RHB3" s="455"/>
      <c r="RHC3" s="455"/>
      <c r="RHD3" s="455"/>
      <c r="RHE3" s="455"/>
      <c r="RHF3" s="455"/>
      <c r="RHG3" s="455"/>
      <c r="RHH3" s="455"/>
      <c r="RHI3" s="455"/>
      <c r="RHJ3" s="455"/>
      <c r="RHK3" s="455"/>
      <c r="RHL3" s="455"/>
      <c r="RHM3" s="455"/>
      <c r="RHN3" s="455"/>
      <c r="RHO3" s="455"/>
      <c r="RHP3" s="455"/>
      <c r="RHQ3" s="455"/>
      <c r="RHR3" s="455"/>
      <c r="RHS3" s="455"/>
      <c r="RHT3" s="455"/>
      <c r="RHU3" s="455"/>
      <c r="RHV3" s="455"/>
      <c r="RHW3" s="455"/>
      <c r="RHX3" s="455"/>
      <c r="RHY3" s="455"/>
      <c r="RHZ3" s="455"/>
      <c r="RIA3" s="455"/>
      <c r="RIB3" s="455"/>
      <c r="RIC3" s="455"/>
      <c r="RID3" s="455"/>
      <c r="RIE3" s="455"/>
      <c r="RIF3" s="455"/>
      <c r="RIG3" s="455"/>
      <c r="RIH3" s="455"/>
      <c r="RII3" s="455"/>
      <c r="RIJ3" s="455"/>
      <c r="RIK3" s="455"/>
      <c r="RIL3" s="455"/>
      <c r="RIM3" s="455"/>
      <c r="RIN3" s="455"/>
      <c r="RIO3" s="455"/>
      <c r="RIP3" s="455"/>
      <c r="RIQ3" s="455"/>
      <c r="RIR3" s="455"/>
      <c r="RIS3" s="455"/>
      <c r="RIT3" s="455"/>
      <c r="RIU3" s="455"/>
      <c r="RIV3" s="455"/>
      <c r="RIW3" s="455"/>
      <c r="RIX3" s="455"/>
      <c r="RIY3" s="455"/>
      <c r="RIZ3" s="455"/>
      <c r="RJA3" s="455"/>
      <c r="RJB3" s="455"/>
      <c r="RJC3" s="455"/>
      <c r="RJD3" s="455"/>
      <c r="RJE3" s="455"/>
      <c r="RJF3" s="455"/>
      <c r="RJG3" s="455"/>
      <c r="RJH3" s="455"/>
      <c r="RJI3" s="455"/>
      <c r="RJJ3" s="455"/>
      <c r="RJK3" s="455"/>
      <c r="RJL3" s="455"/>
      <c r="RJM3" s="455"/>
      <c r="RJN3" s="455"/>
      <c r="RJO3" s="455"/>
      <c r="RJP3" s="455"/>
      <c r="RJQ3" s="455"/>
      <c r="RJR3" s="455"/>
      <c r="RJS3" s="455"/>
      <c r="RJT3" s="455"/>
      <c r="RJU3" s="455"/>
      <c r="RJV3" s="455"/>
      <c r="RJW3" s="455"/>
      <c r="RJX3" s="455"/>
      <c r="RJY3" s="455"/>
      <c r="RJZ3" s="455"/>
      <c r="RKA3" s="455"/>
      <c r="RKB3" s="455"/>
      <c r="RKC3" s="455"/>
      <c r="RKD3" s="455"/>
      <c r="RKE3" s="455"/>
      <c r="RKF3" s="455"/>
      <c r="RKG3" s="455"/>
      <c r="RKH3" s="455"/>
      <c r="RKI3" s="455"/>
      <c r="RKJ3" s="455"/>
      <c r="RKK3" s="455"/>
      <c r="RKL3" s="455"/>
      <c r="RKM3" s="455"/>
      <c r="RKN3" s="455"/>
      <c r="RKO3" s="455"/>
      <c r="RKP3" s="455"/>
      <c r="RKQ3" s="455"/>
      <c r="RKR3" s="455"/>
      <c r="RKS3" s="455"/>
      <c r="RKT3" s="455"/>
      <c r="RKU3" s="455"/>
      <c r="RKV3" s="455"/>
      <c r="RKW3" s="455"/>
      <c r="RKX3" s="455"/>
      <c r="RKY3" s="455"/>
      <c r="RKZ3" s="455"/>
      <c r="RLA3" s="455"/>
      <c r="RLB3" s="455"/>
      <c r="RLC3" s="455"/>
      <c r="RLD3" s="455"/>
      <c r="RLE3" s="455"/>
      <c r="RLF3" s="455"/>
      <c r="RLG3" s="455"/>
      <c r="RLH3" s="455"/>
      <c r="RLI3" s="455"/>
      <c r="RLJ3" s="455"/>
      <c r="RLK3" s="455"/>
      <c r="RLL3" s="455"/>
      <c r="RLM3" s="455"/>
      <c r="RLN3" s="455"/>
      <c r="RLO3" s="455"/>
      <c r="RLP3" s="455"/>
      <c r="RLQ3" s="455"/>
      <c r="RLR3" s="455"/>
      <c r="RLS3" s="455"/>
      <c r="RLT3" s="455"/>
      <c r="RLU3" s="455"/>
      <c r="RLV3" s="455"/>
      <c r="RLW3" s="455"/>
      <c r="RLX3" s="455"/>
      <c r="RLY3" s="455"/>
      <c r="RLZ3" s="455"/>
      <c r="RMA3" s="455"/>
      <c r="RMB3" s="455"/>
      <c r="RMC3" s="455"/>
      <c r="RMD3" s="455"/>
      <c r="RME3" s="455"/>
      <c r="RMF3" s="455"/>
      <c r="RMG3" s="455"/>
      <c r="RMH3" s="455"/>
      <c r="RMI3" s="455"/>
      <c r="RMJ3" s="455"/>
      <c r="RMK3" s="455"/>
      <c r="RML3" s="455"/>
      <c r="RMM3" s="455"/>
      <c r="RMN3" s="455"/>
      <c r="RMO3" s="455"/>
      <c r="RMP3" s="455"/>
      <c r="RMQ3" s="455"/>
      <c r="RMR3" s="455"/>
      <c r="RMS3" s="455"/>
      <c r="RMT3" s="455"/>
      <c r="RMU3" s="455"/>
      <c r="RMV3" s="455"/>
      <c r="RMW3" s="455"/>
      <c r="RMX3" s="455"/>
      <c r="RMY3" s="455"/>
      <c r="RMZ3" s="455"/>
      <c r="RNA3" s="455"/>
      <c r="RNB3" s="455"/>
      <c r="RNC3" s="455"/>
      <c r="RND3" s="455"/>
      <c r="RNE3" s="455"/>
      <c r="RNF3" s="455"/>
      <c r="RNG3" s="455"/>
      <c r="RNH3" s="455"/>
      <c r="RNI3" s="455"/>
      <c r="RNJ3" s="455"/>
      <c r="RNK3" s="455"/>
      <c r="RNL3" s="455"/>
      <c r="RNM3" s="455"/>
      <c r="RNN3" s="455"/>
      <c r="RNO3" s="455"/>
      <c r="RNP3" s="455"/>
      <c r="RNQ3" s="455"/>
      <c r="RNR3" s="455"/>
      <c r="RNS3" s="455"/>
      <c r="RNT3" s="455"/>
      <c r="RNU3" s="455"/>
      <c r="RNV3" s="455"/>
      <c r="RNW3" s="455"/>
      <c r="RNX3" s="455"/>
      <c r="RNY3" s="455"/>
      <c r="RNZ3" s="455"/>
      <c r="ROA3" s="455"/>
      <c r="ROB3" s="455"/>
      <c r="ROC3" s="455"/>
      <c r="ROD3" s="455"/>
      <c r="ROE3" s="455"/>
      <c r="ROF3" s="455"/>
      <c r="ROG3" s="455"/>
      <c r="ROH3" s="455"/>
      <c r="ROI3" s="455"/>
      <c r="ROJ3" s="455"/>
      <c r="ROK3" s="455"/>
      <c r="ROL3" s="455"/>
      <c r="ROM3" s="455"/>
      <c r="RON3" s="455"/>
      <c r="ROO3" s="455"/>
      <c r="ROP3" s="455"/>
      <c r="ROQ3" s="455"/>
      <c r="ROR3" s="455"/>
      <c r="ROS3" s="455"/>
      <c r="ROT3" s="455"/>
      <c r="ROU3" s="455"/>
      <c r="ROV3" s="455"/>
      <c r="ROW3" s="455"/>
      <c r="ROX3" s="455"/>
      <c r="ROY3" s="455"/>
      <c r="ROZ3" s="455"/>
      <c r="RPA3" s="455"/>
      <c r="RPB3" s="455"/>
      <c r="RPC3" s="455"/>
      <c r="RPD3" s="455"/>
      <c r="RPE3" s="455"/>
      <c r="RPF3" s="455"/>
      <c r="RPG3" s="455"/>
      <c r="RPH3" s="455"/>
      <c r="RPI3" s="455"/>
      <c r="RPJ3" s="455"/>
      <c r="RPK3" s="455"/>
      <c r="RPL3" s="455"/>
      <c r="RPM3" s="455"/>
      <c r="RPN3" s="455"/>
      <c r="RPO3" s="455"/>
      <c r="RPP3" s="455"/>
      <c r="RPQ3" s="455"/>
      <c r="RPR3" s="455"/>
      <c r="RPS3" s="455"/>
      <c r="RPT3" s="455"/>
      <c r="RPU3" s="455"/>
      <c r="RPV3" s="455"/>
      <c r="RPW3" s="455"/>
      <c r="RPX3" s="455"/>
      <c r="RPY3" s="455"/>
      <c r="RPZ3" s="455"/>
      <c r="RQA3" s="455"/>
      <c r="RQB3" s="455"/>
      <c r="RQC3" s="455"/>
      <c r="RQD3" s="455"/>
      <c r="RQE3" s="455"/>
      <c r="RQF3" s="455"/>
      <c r="RQG3" s="455"/>
      <c r="RQH3" s="455"/>
      <c r="RQI3" s="455"/>
      <c r="RQJ3" s="455"/>
      <c r="RQK3" s="455"/>
      <c r="RQL3" s="455"/>
      <c r="RQM3" s="455"/>
      <c r="RQN3" s="455"/>
      <c r="RQO3" s="455"/>
      <c r="RQP3" s="455"/>
      <c r="RQQ3" s="455"/>
      <c r="RQR3" s="455"/>
      <c r="RQS3" s="455"/>
      <c r="RQT3" s="455"/>
      <c r="RQU3" s="455"/>
      <c r="RQV3" s="455"/>
      <c r="RQW3" s="455"/>
      <c r="RQX3" s="455"/>
      <c r="RQY3" s="455"/>
      <c r="RQZ3" s="455"/>
      <c r="RRA3" s="455"/>
      <c r="RRB3" s="455"/>
      <c r="RRC3" s="455"/>
      <c r="RRD3" s="455"/>
      <c r="RRE3" s="455"/>
      <c r="RRF3" s="455"/>
      <c r="RRG3" s="455"/>
      <c r="RRH3" s="455"/>
      <c r="RRI3" s="455"/>
      <c r="RRJ3" s="455"/>
      <c r="RRK3" s="455"/>
      <c r="RRL3" s="455"/>
      <c r="RRM3" s="455"/>
      <c r="RRN3" s="455"/>
      <c r="RRO3" s="455"/>
      <c r="RRP3" s="455"/>
      <c r="RRQ3" s="455"/>
      <c r="RRR3" s="455"/>
      <c r="RRS3" s="455"/>
      <c r="RRT3" s="455"/>
      <c r="RRU3" s="455"/>
      <c r="RRV3" s="455"/>
      <c r="RRW3" s="455"/>
      <c r="RRX3" s="455"/>
      <c r="RRY3" s="455"/>
      <c r="RRZ3" s="455"/>
      <c r="RSA3" s="455"/>
      <c r="RSB3" s="455"/>
      <c r="RSC3" s="455"/>
      <c r="RSD3" s="455"/>
      <c r="RSE3" s="455"/>
      <c r="RSF3" s="455"/>
      <c r="RSG3" s="455"/>
      <c r="RSH3" s="455"/>
      <c r="RSI3" s="455"/>
      <c r="RSJ3" s="455"/>
      <c r="RSK3" s="455"/>
      <c r="RSL3" s="455"/>
      <c r="RSM3" s="455"/>
      <c r="RSN3" s="455"/>
      <c r="RSO3" s="455"/>
      <c r="RSP3" s="455"/>
      <c r="RSQ3" s="455"/>
      <c r="RSR3" s="455"/>
      <c r="RSS3" s="455"/>
      <c r="RST3" s="455"/>
      <c r="RSU3" s="455"/>
      <c r="RSV3" s="455"/>
      <c r="RSW3" s="455"/>
      <c r="RSX3" s="455"/>
      <c r="RSY3" s="455"/>
      <c r="RSZ3" s="455"/>
      <c r="RTA3" s="455"/>
      <c r="RTB3" s="455"/>
      <c r="RTC3" s="455"/>
      <c r="RTD3" s="455"/>
      <c r="RTE3" s="455"/>
      <c r="RTF3" s="455"/>
      <c r="RTG3" s="455"/>
      <c r="RTH3" s="455"/>
      <c r="RTI3" s="455"/>
      <c r="RTJ3" s="455"/>
      <c r="RTK3" s="455"/>
      <c r="RTL3" s="455"/>
      <c r="RTM3" s="455"/>
      <c r="RTN3" s="455"/>
      <c r="RTO3" s="455"/>
      <c r="RTP3" s="455"/>
      <c r="RTQ3" s="455"/>
      <c r="RTR3" s="455"/>
      <c r="RTS3" s="455"/>
      <c r="RTT3" s="455"/>
      <c r="RTU3" s="455"/>
      <c r="RTV3" s="455"/>
      <c r="RTW3" s="455"/>
      <c r="RTX3" s="455"/>
      <c r="RTY3" s="455"/>
      <c r="RTZ3" s="455"/>
      <c r="RUA3" s="455"/>
      <c r="RUB3" s="455"/>
      <c r="RUC3" s="455"/>
      <c r="RUD3" s="455"/>
      <c r="RUE3" s="455"/>
      <c r="RUF3" s="455"/>
      <c r="RUG3" s="455"/>
      <c r="RUH3" s="455"/>
      <c r="RUI3" s="455"/>
      <c r="RUJ3" s="455"/>
      <c r="RUK3" s="455"/>
      <c r="RUL3" s="455"/>
      <c r="RUM3" s="455"/>
      <c r="RUN3" s="455"/>
      <c r="RUO3" s="455"/>
      <c r="RUP3" s="455"/>
      <c r="RUQ3" s="455"/>
      <c r="RUR3" s="455"/>
      <c r="RUS3" s="455"/>
      <c r="RUT3" s="455"/>
      <c r="RUU3" s="455"/>
      <c r="RUV3" s="455"/>
      <c r="RUW3" s="455"/>
      <c r="RUX3" s="455"/>
      <c r="RUY3" s="455"/>
      <c r="RUZ3" s="455"/>
      <c r="RVA3" s="455"/>
      <c r="RVB3" s="455"/>
      <c r="RVC3" s="455"/>
      <c r="RVD3" s="455"/>
      <c r="RVE3" s="455"/>
      <c r="RVF3" s="455"/>
      <c r="RVG3" s="455"/>
      <c r="RVH3" s="455"/>
      <c r="RVI3" s="455"/>
      <c r="RVJ3" s="455"/>
      <c r="RVK3" s="455"/>
      <c r="RVL3" s="455"/>
      <c r="RVM3" s="455"/>
      <c r="RVN3" s="455"/>
      <c r="RVO3" s="455"/>
      <c r="RVP3" s="455"/>
      <c r="RVQ3" s="455"/>
      <c r="RVR3" s="455"/>
      <c r="RVS3" s="455"/>
      <c r="RVT3" s="455"/>
      <c r="RVU3" s="455"/>
      <c r="RVV3" s="455"/>
      <c r="RVW3" s="455"/>
      <c r="RVX3" s="455"/>
      <c r="RVY3" s="455"/>
      <c r="RVZ3" s="455"/>
      <c r="RWA3" s="455"/>
      <c r="RWB3" s="455"/>
      <c r="RWC3" s="455"/>
      <c r="RWD3" s="455"/>
      <c r="RWE3" s="455"/>
      <c r="RWF3" s="455"/>
      <c r="RWG3" s="455"/>
      <c r="RWH3" s="455"/>
      <c r="RWI3" s="455"/>
      <c r="RWJ3" s="455"/>
      <c r="RWK3" s="455"/>
      <c r="RWL3" s="455"/>
      <c r="RWM3" s="455"/>
      <c r="RWN3" s="455"/>
      <c r="RWO3" s="455"/>
      <c r="RWP3" s="455"/>
      <c r="RWQ3" s="455"/>
      <c r="RWR3" s="455"/>
      <c r="RWS3" s="455"/>
      <c r="RWT3" s="455"/>
      <c r="RWU3" s="455"/>
      <c r="RWV3" s="455"/>
      <c r="RWW3" s="455"/>
      <c r="RWX3" s="455"/>
      <c r="RWY3" s="455"/>
      <c r="RWZ3" s="455"/>
      <c r="RXA3" s="455"/>
      <c r="RXB3" s="455"/>
      <c r="RXC3" s="455"/>
      <c r="RXD3" s="455"/>
      <c r="RXE3" s="455"/>
      <c r="RXF3" s="455"/>
      <c r="RXG3" s="455"/>
      <c r="RXH3" s="455"/>
      <c r="RXI3" s="455"/>
      <c r="RXJ3" s="455"/>
      <c r="RXK3" s="455"/>
      <c r="RXL3" s="455"/>
      <c r="RXM3" s="455"/>
      <c r="RXN3" s="455"/>
      <c r="RXO3" s="455"/>
      <c r="RXP3" s="455"/>
      <c r="RXQ3" s="455"/>
      <c r="RXR3" s="455"/>
      <c r="RXS3" s="455"/>
      <c r="RXT3" s="455"/>
      <c r="RXU3" s="455"/>
      <c r="RXV3" s="455"/>
      <c r="RXW3" s="455"/>
      <c r="RXX3" s="455"/>
      <c r="RXY3" s="455"/>
      <c r="RXZ3" s="455"/>
      <c r="RYA3" s="455"/>
      <c r="RYB3" s="455"/>
      <c r="RYC3" s="455"/>
      <c r="RYD3" s="455"/>
      <c r="RYE3" s="455"/>
      <c r="RYF3" s="455"/>
      <c r="RYG3" s="455"/>
      <c r="RYH3" s="455"/>
      <c r="RYI3" s="455"/>
      <c r="RYJ3" s="455"/>
      <c r="RYK3" s="455"/>
      <c r="RYL3" s="455"/>
      <c r="RYM3" s="455"/>
      <c r="RYN3" s="455"/>
      <c r="RYO3" s="455"/>
      <c r="RYP3" s="455"/>
      <c r="RYQ3" s="455"/>
      <c r="RYR3" s="455"/>
      <c r="RYS3" s="455"/>
      <c r="RYT3" s="455"/>
      <c r="RYU3" s="455"/>
      <c r="RYV3" s="455"/>
      <c r="RYW3" s="455"/>
      <c r="RYX3" s="455"/>
      <c r="RYY3" s="455"/>
      <c r="RYZ3" s="455"/>
      <c r="RZA3" s="455"/>
      <c r="RZB3" s="455"/>
      <c r="RZC3" s="455"/>
      <c r="RZD3" s="455"/>
      <c r="RZE3" s="455"/>
      <c r="RZF3" s="455"/>
      <c r="RZG3" s="455"/>
      <c r="RZH3" s="455"/>
      <c r="RZI3" s="455"/>
      <c r="RZJ3" s="455"/>
      <c r="RZK3" s="455"/>
      <c r="RZL3" s="455"/>
      <c r="RZM3" s="455"/>
      <c r="RZN3" s="455"/>
      <c r="RZO3" s="455"/>
      <c r="RZP3" s="455"/>
      <c r="RZQ3" s="455"/>
      <c r="RZR3" s="455"/>
      <c r="RZS3" s="455"/>
      <c r="RZT3" s="455"/>
      <c r="RZU3" s="455"/>
      <c r="RZV3" s="455"/>
      <c r="RZW3" s="455"/>
      <c r="RZX3" s="455"/>
      <c r="RZY3" s="455"/>
      <c r="RZZ3" s="455"/>
      <c r="SAA3" s="455"/>
      <c r="SAB3" s="455"/>
      <c r="SAC3" s="455"/>
      <c r="SAD3" s="455"/>
      <c r="SAE3" s="455"/>
      <c r="SAF3" s="455"/>
      <c r="SAG3" s="455"/>
      <c r="SAH3" s="455"/>
      <c r="SAI3" s="455"/>
      <c r="SAJ3" s="455"/>
      <c r="SAK3" s="455"/>
      <c r="SAL3" s="455"/>
      <c r="SAM3" s="455"/>
      <c r="SAN3" s="455"/>
      <c r="SAO3" s="455"/>
      <c r="SAP3" s="455"/>
      <c r="SAQ3" s="455"/>
      <c r="SAR3" s="455"/>
      <c r="SAS3" s="455"/>
      <c r="SAT3" s="455"/>
      <c r="SAU3" s="455"/>
      <c r="SAV3" s="455"/>
      <c r="SAW3" s="455"/>
      <c r="SAX3" s="455"/>
      <c r="SAY3" s="455"/>
      <c r="SAZ3" s="455"/>
      <c r="SBA3" s="455"/>
      <c r="SBB3" s="455"/>
      <c r="SBC3" s="455"/>
      <c r="SBD3" s="455"/>
      <c r="SBE3" s="455"/>
      <c r="SBF3" s="455"/>
      <c r="SBG3" s="455"/>
      <c r="SBH3" s="455"/>
      <c r="SBI3" s="455"/>
      <c r="SBJ3" s="455"/>
      <c r="SBK3" s="455"/>
      <c r="SBL3" s="455"/>
      <c r="SBM3" s="455"/>
      <c r="SBN3" s="455"/>
      <c r="SBO3" s="455"/>
      <c r="SBP3" s="455"/>
      <c r="SBQ3" s="455"/>
      <c r="SBR3" s="455"/>
      <c r="SBS3" s="455"/>
      <c r="SBT3" s="455"/>
      <c r="SBU3" s="455"/>
      <c r="SBV3" s="455"/>
      <c r="SBW3" s="455"/>
      <c r="SBX3" s="455"/>
      <c r="SBY3" s="455"/>
      <c r="SBZ3" s="455"/>
      <c r="SCA3" s="455"/>
      <c r="SCB3" s="455"/>
      <c r="SCC3" s="455"/>
      <c r="SCD3" s="455"/>
      <c r="SCE3" s="455"/>
      <c r="SCF3" s="455"/>
      <c r="SCG3" s="455"/>
      <c r="SCH3" s="455"/>
      <c r="SCI3" s="455"/>
      <c r="SCJ3" s="455"/>
      <c r="SCK3" s="455"/>
      <c r="SCL3" s="455"/>
      <c r="SCM3" s="455"/>
      <c r="SCN3" s="455"/>
      <c r="SCO3" s="455"/>
      <c r="SCP3" s="455"/>
      <c r="SCQ3" s="455"/>
      <c r="SCR3" s="455"/>
      <c r="SCS3" s="455"/>
      <c r="SCT3" s="455"/>
      <c r="SCU3" s="455"/>
      <c r="SCV3" s="455"/>
      <c r="SCW3" s="455"/>
      <c r="SCX3" s="455"/>
      <c r="SCY3" s="455"/>
      <c r="SCZ3" s="455"/>
      <c r="SDA3" s="455"/>
      <c r="SDB3" s="455"/>
      <c r="SDC3" s="455"/>
      <c r="SDD3" s="455"/>
      <c r="SDE3" s="455"/>
      <c r="SDF3" s="455"/>
      <c r="SDG3" s="455"/>
      <c r="SDH3" s="455"/>
      <c r="SDI3" s="455"/>
      <c r="SDJ3" s="455"/>
      <c r="SDK3" s="455"/>
      <c r="SDL3" s="455"/>
      <c r="SDM3" s="455"/>
      <c r="SDN3" s="455"/>
      <c r="SDO3" s="455"/>
      <c r="SDP3" s="455"/>
      <c r="SDQ3" s="455"/>
      <c r="SDR3" s="455"/>
      <c r="SDS3" s="455"/>
      <c r="SDT3" s="455"/>
      <c r="SDU3" s="455"/>
      <c r="SDV3" s="455"/>
      <c r="SDW3" s="455"/>
      <c r="SDX3" s="455"/>
      <c r="SDY3" s="455"/>
      <c r="SDZ3" s="455"/>
      <c r="SEA3" s="455"/>
      <c r="SEB3" s="455"/>
      <c r="SEC3" s="455"/>
      <c r="SED3" s="455"/>
      <c r="SEE3" s="455"/>
      <c r="SEF3" s="455"/>
      <c r="SEG3" s="455"/>
      <c r="SEH3" s="455"/>
      <c r="SEI3" s="455"/>
      <c r="SEJ3" s="455"/>
      <c r="SEK3" s="455"/>
      <c r="SEL3" s="455"/>
      <c r="SEM3" s="455"/>
      <c r="SEN3" s="455"/>
      <c r="SEO3" s="455"/>
      <c r="SEP3" s="455"/>
      <c r="SEQ3" s="455"/>
      <c r="SER3" s="455"/>
      <c r="SES3" s="455"/>
      <c r="SET3" s="455"/>
      <c r="SEU3" s="455"/>
      <c r="SEV3" s="455"/>
      <c r="SEW3" s="455"/>
      <c r="SEX3" s="455"/>
      <c r="SEY3" s="455"/>
      <c r="SEZ3" s="455"/>
      <c r="SFA3" s="455"/>
      <c r="SFB3" s="455"/>
      <c r="SFC3" s="455"/>
      <c r="SFD3" s="455"/>
      <c r="SFE3" s="455"/>
      <c r="SFF3" s="455"/>
      <c r="SFG3" s="455"/>
      <c r="SFH3" s="455"/>
      <c r="SFI3" s="455"/>
      <c r="SFJ3" s="455"/>
      <c r="SFK3" s="455"/>
      <c r="SFL3" s="455"/>
      <c r="SFM3" s="455"/>
      <c r="SFN3" s="455"/>
      <c r="SFO3" s="455"/>
      <c r="SFP3" s="455"/>
      <c r="SFQ3" s="455"/>
      <c r="SFR3" s="455"/>
      <c r="SFS3" s="455"/>
      <c r="SFT3" s="455"/>
      <c r="SFU3" s="455"/>
      <c r="SFV3" s="455"/>
      <c r="SFW3" s="455"/>
      <c r="SFX3" s="455"/>
      <c r="SFY3" s="455"/>
      <c r="SFZ3" s="455"/>
      <c r="SGA3" s="455"/>
      <c r="SGB3" s="455"/>
      <c r="SGC3" s="455"/>
      <c r="SGD3" s="455"/>
      <c r="SGE3" s="455"/>
      <c r="SGF3" s="455"/>
      <c r="SGG3" s="455"/>
      <c r="SGH3" s="455"/>
      <c r="SGI3" s="455"/>
      <c r="SGJ3" s="455"/>
      <c r="SGK3" s="455"/>
      <c r="SGL3" s="455"/>
      <c r="SGM3" s="455"/>
      <c r="SGN3" s="455"/>
      <c r="SGO3" s="455"/>
      <c r="SGP3" s="455"/>
      <c r="SGQ3" s="455"/>
      <c r="SGR3" s="455"/>
      <c r="SGS3" s="455"/>
      <c r="SGT3" s="455"/>
      <c r="SGU3" s="455"/>
      <c r="SGV3" s="455"/>
      <c r="SGW3" s="455"/>
      <c r="SGX3" s="455"/>
      <c r="SGY3" s="455"/>
      <c r="SGZ3" s="455"/>
      <c r="SHA3" s="455"/>
      <c r="SHB3" s="455"/>
      <c r="SHC3" s="455"/>
      <c r="SHD3" s="455"/>
      <c r="SHE3" s="455"/>
      <c r="SHF3" s="455"/>
      <c r="SHG3" s="455"/>
      <c r="SHH3" s="455"/>
      <c r="SHI3" s="455"/>
      <c r="SHJ3" s="455"/>
      <c r="SHK3" s="455"/>
      <c r="SHL3" s="455"/>
      <c r="SHM3" s="455"/>
      <c r="SHN3" s="455"/>
      <c r="SHO3" s="455"/>
      <c r="SHP3" s="455"/>
      <c r="SHQ3" s="455"/>
      <c r="SHR3" s="455"/>
      <c r="SHS3" s="455"/>
      <c r="SHT3" s="455"/>
      <c r="SHU3" s="455"/>
      <c r="SHV3" s="455"/>
      <c r="SHW3" s="455"/>
      <c r="SHX3" s="455"/>
      <c r="SHY3" s="455"/>
      <c r="SHZ3" s="455"/>
      <c r="SIA3" s="455"/>
      <c r="SIB3" s="455"/>
      <c r="SIC3" s="455"/>
      <c r="SID3" s="455"/>
      <c r="SIE3" s="455"/>
      <c r="SIF3" s="455"/>
      <c r="SIG3" s="455"/>
      <c r="SIH3" s="455"/>
      <c r="SII3" s="455"/>
      <c r="SIJ3" s="455"/>
      <c r="SIK3" s="455"/>
      <c r="SIL3" s="455"/>
      <c r="SIM3" s="455"/>
      <c r="SIN3" s="455"/>
      <c r="SIO3" s="455"/>
      <c r="SIP3" s="455"/>
      <c r="SIQ3" s="455"/>
      <c r="SIR3" s="455"/>
      <c r="SIS3" s="455"/>
      <c r="SIT3" s="455"/>
      <c r="SIU3" s="455"/>
      <c r="SIV3" s="455"/>
      <c r="SIW3" s="455"/>
      <c r="SIX3" s="455"/>
      <c r="SIY3" s="455"/>
      <c r="SIZ3" s="455"/>
      <c r="SJA3" s="455"/>
      <c r="SJB3" s="455"/>
      <c r="SJC3" s="455"/>
      <c r="SJD3" s="455"/>
      <c r="SJE3" s="455"/>
      <c r="SJF3" s="455"/>
      <c r="SJG3" s="455"/>
      <c r="SJH3" s="455"/>
      <c r="SJI3" s="455"/>
      <c r="SJJ3" s="455"/>
      <c r="SJK3" s="455"/>
      <c r="SJL3" s="455"/>
      <c r="SJM3" s="455"/>
      <c r="SJN3" s="455"/>
      <c r="SJO3" s="455"/>
      <c r="SJP3" s="455"/>
      <c r="SJQ3" s="455"/>
      <c r="SJR3" s="455"/>
      <c r="SJS3" s="455"/>
      <c r="SJT3" s="455"/>
      <c r="SJU3" s="455"/>
      <c r="SJV3" s="455"/>
      <c r="SJW3" s="455"/>
      <c r="SJX3" s="455"/>
      <c r="SJY3" s="455"/>
      <c r="SJZ3" s="455"/>
      <c r="SKA3" s="455"/>
      <c r="SKB3" s="455"/>
      <c r="SKC3" s="455"/>
      <c r="SKD3" s="455"/>
      <c r="SKE3" s="455"/>
      <c r="SKF3" s="455"/>
      <c r="SKG3" s="455"/>
      <c r="SKH3" s="455"/>
      <c r="SKI3" s="455"/>
      <c r="SKJ3" s="455"/>
      <c r="SKK3" s="455"/>
      <c r="SKL3" s="455"/>
      <c r="SKM3" s="455"/>
      <c r="SKN3" s="455"/>
      <c r="SKO3" s="455"/>
      <c r="SKP3" s="455"/>
      <c r="SKQ3" s="455"/>
      <c r="SKR3" s="455"/>
      <c r="SKS3" s="455"/>
      <c r="SKT3" s="455"/>
      <c r="SKU3" s="455"/>
      <c r="SKV3" s="455"/>
      <c r="SKW3" s="455"/>
      <c r="SKX3" s="455"/>
      <c r="SKY3" s="455"/>
      <c r="SKZ3" s="455"/>
      <c r="SLA3" s="455"/>
      <c r="SLB3" s="455"/>
      <c r="SLC3" s="455"/>
      <c r="SLD3" s="455"/>
      <c r="SLE3" s="455"/>
      <c r="SLF3" s="455"/>
      <c r="SLG3" s="455"/>
      <c r="SLH3" s="455"/>
      <c r="SLI3" s="455"/>
      <c r="SLJ3" s="455"/>
      <c r="SLK3" s="455"/>
      <c r="SLL3" s="455"/>
      <c r="SLM3" s="455"/>
      <c r="SLN3" s="455"/>
      <c r="SLO3" s="455"/>
      <c r="SLP3" s="455"/>
      <c r="SLQ3" s="455"/>
      <c r="SLR3" s="455"/>
      <c r="SLS3" s="455"/>
      <c r="SLT3" s="455"/>
      <c r="SLU3" s="455"/>
      <c r="SLV3" s="455"/>
      <c r="SLW3" s="455"/>
      <c r="SLX3" s="455"/>
      <c r="SLY3" s="455"/>
      <c r="SLZ3" s="455"/>
      <c r="SMA3" s="455"/>
      <c r="SMB3" s="455"/>
      <c r="SMC3" s="455"/>
      <c r="SMD3" s="455"/>
      <c r="SME3" s="455"/>
      <c r="SMF3" s="455"/>
      <c r="SMG3" s="455"/>
      <c r="SMH3" s="455"/>
      <c r="SMI3" s="455"/>
      <c r="SMJ3" s="455"/>
      <c r="SMK3" s="455"/>
      <c r="SML3" s="455"/>
      <c r="SMM3" s="455"/>
      <c r="SMN3" s="455"/>
      <c r="SMO3" s="455"/>
      <c r="SMP3" s="455"/>
      <c r="SMQ3" s="455"/>
      <c r="SMR3" s="455"/>
      <c r="SMS3" s="455"/>
      <c r="SMT3" s="455"/>
      <c r="SMU3" s="455"/>
      <c r="SMV3" s="455"/>
      <c r="SMW3" s="455"/>
      <c r="SMX3" s="455"/>
      <c r="SMY3" s="455"/>
      <c r="SMZ3" s="455"/>
      <c r="SNA3" s="455"/>
      <c r="SNB3" s="455"/>
      <c r="SNC3" s="455"/>
      <c r="SND3" s="455"/>
      <c r="SNE3" s="455"/>
      <c r="SNF3" s="455"/>
      <c r="SNG3" s="455"/>
      <c r="SNH3" s="455"/>
      <c r="SNI3" s="455"/>
      <c r="SNJ3" s="455"/>
      <c r="SNK3" s="455"/>
      <c r="SNL3" s="455"/>
      <c r="SNM3" s="455"/>
      <c r="SNN3" s="455"/>
      <c r="SNO3" s="455"/>
      <c r="SNP3" s="455"/>
      <c r="SNQ3" s="455"/>
      <c r="SNR3" s="455"/>
      <c r="SNS3" s="455"/>
      <c r="SNT3" s="455"/>
      <c r="SNU3" s="455"/>
      <c r="SNV3" s="455"/>
      <c r="SNW3" s="455"/>
      <c r="SNX3" s="455"/>
      <c r="SNY3" s="455"/>
      <c r="SNZ3" s="455"/>
      <c r="SOA3" s="455"/>
      <c r="SOB3" s="455"/>
      <c r="SOC3" s="455"/>
      <c r="SOD3" s="455"/>
      <c r="SOE3" s="455"/>
      <c r="SOF3" s="455"/>
      <c r="SOG3" s="455"/>
      <c r="SOH3" s="455"/>
      <c r="SOI3" s="455"/>
      <c r="SOJ3" s="455"/>
      <c r="SOK3" s="455"/>
      <c r="SOL3" s="455"/>
      <c r="SOM3" s="455"/>
      <c r="SON3" s="455"/>
      <c r="SOO3" s="455"/>
      <c r="SOP3" s="455"/>
      <c r="SOQ3" s="455"/>
      <c r="SOR3" s="455"/>
      <c r="SOS3" s="455"/>
      <c r="SOT3" s="455"/>
      <c r="SOU3" s="455"/>
      <c r="SOV3" s="455"/>
      <c r="SOW3" s="455"/>
      <c r="SOX3" s="455"/>
      <c r="SOY3" s="455"/>
      <c r="SOZ3" s="455"/>
      <c r="SPA3" s="455"/>
      <c r="SPB3" s="455"/>
      <c r="SPC3" s="455"/>
      <c r="SPD3" s="455"/>
      <c r="SPE3" s="455"/>
      <c r="SPF3" s="455"/>
      <c r="SPG3" s="455"/>
      <c r="SPH3" s="455"/>
      <c r="SPI3" s="455"/>
      <c r="SPJ3" s="455"/>
      <c r="SPK3" s="455"/>
      <c r="SPL3" s="455"/>
      <c r="SPM3" s="455"/>
      <c r="SPN3" s="455"/>
      <c r="SPO3" s="455"/>
      <c r="SPP3" s="455"/>
      <c r="SPQ3" s="455"/>
      <c r="SPR3" s="455"/>
      <c r="SPS3" s="455"/>
      <c r="SPT3" s="455"/>
      <c r="SPU3" s="455"/>
      <c r="SPV3" s="455"/>
      <c r="SPW3" s="455"/>
      <c r="SPX3" s="455"/>
      <c r="SPY3" s="455"/>
      <c r="SPZ3" s="455"/>
      <c r="SQA3" s="455"/>
      <c r="SQB3" s="455"/>
      <c r="SQC3" s="455"/>
      <c r="SQD3" s="455"/>
      <c r="SQE3" s="455"/>
      <c r="SQF3" s="455"/>
      <c r="SQG3" s="455"/>
      <c r="SQH3" s="455"/>
      <c r="SQI3" s="455"/>
      <c r="SQJ3" s="455"/>
      <c r="SQK3" s="455"/>
      <c r="SQL3" s="455"/>
      <c r="SQM3" s="455"/>
      <c r="SQN3" s="455"/>
      <c r="SQO3" s="455"/>
      <c r="SQP3" s="455"/>
      <c r="SQQ3" s="455"/>
      <c r="SQR3" s="455"/>
      <c r="SQS3" s="455"/>
      <c r="SQT3" s="455"/>
      <c r="SQU3" s="455"/>
      <c r="SQV3" s="455"/>
      <c r="SQW3" s="455"/>
      <c r="SQX3" s="455"/>
      <c r="SQY3" s="455"/>
      <c r="SRA3" s="455"/>
      <c r="SRB3" s="455"/>
      <c r="SRC3" s="455"/>
      <c r="SRD3" s="455"/>
      <c r="SRE3" s="455"/>
      <c r="SRF3" s="455"/>
      <c r="SRG3" s="455"/>
      <c r="SRH3" s="455"/>
      <c r="SRI3" s="455"/>
      <c r="SRJ3" s="455"/>
      <c r="SRK3" s="455"/>
      <c r="SRL3" s="455"/>
      <c r="SRM3" s="455"/>
      <c r="SRN3" s="455"/>
      <c r="SRO3" s="455"/>
      <c r="SRP3" s="455"/>
      <c r="SRQ3" s="455"/>
      <c r="SRR3" s="455"/>
      <c r="SRS3" s="455"/>
      <c r="SRT3" s="455"/>
      <c r="SRU3" s="455"/>
      <c r="SRV3" s="455"/>
      <c r="SRW3" s="455"/>
      <c r="SRX3" s="455"/>
      <c r="SRY3" s="455"/>
      <c r="SRZ3" s="455"/>
      <c r="SSA3" s="455"/>
      <c r="SSB3" s="455"/>
      <c r="SSC3" s="455"/>
      <c r="SSD3" s="455"/>
      <c r="SSE3" s="455"/>
      <c r="SSF3" s="455"/>
      <c r="SSG3" s="455"/>
      <c r="SSH3" s="455"/>
      <c r="SSI3" s="455"/>
      <c r="SSJ3" s="455"/>
      <c r="SSK3" s="455"/>
      <c r="SSL3" s="455"/>
      <c r="SSM3" s="455"/>
      <c r="SSN3" s="455"/>
      <c r="SSO3" s="455"/>
      <c r="SSP3" s="455"/>
      <c r="SSQ3" s="455"/>
      <c r="SSR3" s="455"/>
      <c r="SSS3" s="455"/>
      <c r="SST3" s="455"/>
      <c r="SSU3" s="455"/>
      <c r="SSV3" s="455"/>
      <c r="SSW3" s="455"/>
      <c r="SSX3" s="455"/>
      <c r="SSY3" s="455"/>
      <c r="SSZ3" s="455"/>
      <c r="STA3" s="455"/>
      <c r="STB3" s="455"/>
      <c r="STC3" s="455"/>
      <c r="STD3" s="455"/>
      <c r="STE3" s="455"/>
      <c r="STF3" s="455"/>
      <c r="STG3" s="455"/>
      <c r="STH3" s="455"/>
      <c r="STI3" s="455"/>
      <c r="STJ3" s="455"/>
      <c r="STK3" s="455"/>
      <c r="STL3" s="455"/>
      <c r="STM3" s="455"/>
      <c r="STN3" s="455"/>
      <c r="STO3" s="455"/>
      <c r="STP3" s="455"/>
      <c r="STQ3" s="455"/>
      <c r="STR3" s="455"/>
      <c r="STS3" s="455"/>
      <c r="STT3" s="455"/>
      <c r="STU3" s="455"/>
      <c r="STV3" s="455"/>
      <c r="STW3" s="455"/>
      <c r="STX3" s="455"/>
      <c r="STY3" s="455"/>
      <c r="STZ3" s="455"/>
      <c r="SUA3" s="455"/>
      <c r="SUB3" s="455"/>
      <c r="SUC3" s="455"/>
      <c r="SUD3" s="455"/>
      <c r="SUE3" s="455"/>
      <c r="SUF3" s="455"/>
      <c r="SUG3" s="455"/>
      <c r="SUH3" s="455"/>
      <c r="SUI3" s="455"/>
      <c r="SUJ3" s="455"/>
      <c r="SUK3" s="455"/>
      <c r="SUL3" s="455"/>
      <c r="SUM3" s="455"/>
      <c r="SUN3" s="455"/>
      <c r="SUO3" s="455"/>
      <c r="SUP3" s="455"/>
      <c r="SUQ3" s="455"/>
      <c r="SUR3" s="455"/>
      <c r="SUS3" s="455"/>
      <c r="SUT3" s="455"/>
      <c r="SUU3" s="455"/>
      <c r="SUV3" s="455"/>
      <c r="SUW3" s="455"/>
      <c r="SUX3" s="455"/>
      <c r="SUY3" s="455"/>
      <c r="SUZ3" s="455"/>
      <c r="SVA3" s="455"/>
      <c r="SVB3" s="455"/>
      <c r="SVC3" s="455"/>
      <c r="SVD3" s="455"/>
      <c r="SVE3" s="455"/>
      <c r="SVF3" s="455"/>
      <c r="SVG3" s="455"/>
      <c r="SVH3" s="455"/>
      <c r="SVI3" s="455"/>
      <c r="SVJ3" s="455"/>
      <c r="SVK3" s="455"/>
      <c r="SVL3" s="455"/>
      <c r="SVM3" s="455"/>
      <c r="SVN3" s="455"/>
      <c r="SVO3" s="455"/>
      <c r="SVP3" s="455"/>
      <c r="SVQ3" s="455"/>
      <c r="SVR3" s="455"/>
      <c r="SVS3" s="455"/>
      <c r="SVT3" s="455"/>
      <c r="SVU3" s="455"/>
      <c r="SVV3" s="455"/>
      <c r="SVW3" s="455"/>
      <c r="SVX3" s="455"/>
      <c r="SVY3" s="455"/>
      <c r="SVZ3" s="455"/>
      <c r="SWA3" s="455"/>
      <c r="SWB3" s="455"/>
      <c r="SWC3" s="455"/>
      <c r="SWD3" s="455"/>
      <c r="SWE3" s="455"/>
      <c r="SWF3" s="455"/>
      <c r="SWG3" s="455"/>
      <c r="SWH3" s="455"/>
      <c r="SWI3" s="455"/>
      <c r="SWJ3" s="455"/>
      <c r="SWK3" s="455"/>
      <c r="SWL3" s="455"/>
      <c r="SWM3" s="455"/>
      <c r="SWN3" s="455"/>
      <c r="SWO3" s="455"/>
      <c r="SWP3" s="455"/>
      <c r="SWQ3" s="455"/>
      <c r="SWR3" s="455"/>
      <c r="SWS3" s="455"/>
      <c r="SWT3" s="455"/>
      <c r="SWU3" s="455"/>
      <c r="SWV3" s="455"/>
      <c r="SWW3" s="455"/>
      <c r="SWX3" s="455"/>
      <c r="SWY3" s="455"/>
      <c r="SWZ3" s="455"/>
      <c r="SXA3" s="455"/>
      <c r="SXB3" s="455"/>
      <c r="SXC3" s="455"/>
      <c r="SXD3" s="455"/>
      <c r="SXE3" s="455"/>
      <c r="SXF3" s="455"/>
      <c r="SXG3" s="455"/>
      <c r="SXH3" s="455"/>
      <c r="SXI3" s="455"/>
      <c r="SXJ3" s="455"/>
      <c r="SXK3" s="455"/>
      <c r="SXL3" s="455"/>
      <c r="SXM3" s="455"/>
      <c r="SXN3" s="455"/>
      <c r="SXO3" s="455"/>
      <c r="SXP3" s="455"/>
      <c r="SXQ3" s="455"/>
      <c r="SXR3" s="455"/>
      <c r="SXS3" s="455"/>
      <c r="SXT3" s="455"/>
      <c r="SXU3" s="455"/>
      <c r="SXV3" s="455"/>
      <c r="SXW3" s="455"/>
      <c r="SXX3" s="455"/>
      <c r="SXY3" s="455"/>
      <c r="SXZ3" s="455"/>
      <c r="SYA3" s="455"/>
      <c r="SYB3" s="455"/>
      <c r="SYC3" s="455"/>
      <c r="SYD3" s="455"/>
      <c r="SYE3" s="455"/>
      <c r="SYF3" s="455"/>
      <c r="SYG3" s="455"/>
      <c r="SYH3" s="455"/>
      <c r="SYI3" s="455"/>
      <c r="SYJ3" s="455"/>
      <c r="SYK3" s="455"/>
      <c r="SYL3" s="455"/>
      <c r="SYM3" s="455"/>
      <c r="SYN3" s="455"/>
      <c r="SYO3" s="455"/>
      <c r="SYP3" s="455"/>
      <c r="SYQ3" s="455"/>
      <c r="SYR3" s="455"/>
      <c r="SYS3" s="455"/>
      <c r="SYT3" s="455"/>
      <c r="SYU3" s="455"/>
      <c r="SYV3" s="455"/>
      <c r="SYW3" s="455"/>
      <c r="SYX3" s="455"/>
      <c r="SYY3" s="455"/>
      <c r="SYZ3" s="455"/>
      <c r="SZA3" s="455"/>
      <c r="SZB3" s="455"/>
      <c r="SZC3" s="455"/>
      <c r="SZD3" s="455"/>
      <c r="SZE3" s="455"/>
      <c r="SZF3" s="455"/>
      <c r="SZG3" s="455"/>
      <c r="SZH3" s="455"/>
      <c r="SZI3" s="455"/>
      <c r="SZJ3" s="455"/>
      <c r="SZK3" s="455"/>
      <c r="SZL3" s="455"/>
      <c r="SZM3" s="455"/>
      <c r="SZN3" s="455"/>
      <c r="SZO3" s="455"/>
      <c r="SZP3" s="455"/>
      <c r="SZQ3" s="455"/>
      <c r="SZR3" s="455"/>
      <c r="SZS3" s="455"/>
      <c r="SZT3" s="455"/>
      <c r="SZU3" s="455"/>
      <c r="SZV3" s="455"/>
      <c r="SZW3" s="455"/>
      <c r="SZX3" s="455"/>
      <c r="SZY3" s="455"/>
      <c r="SZZ3" s="455"/>
      <c r="TAA3" s="455"/>
      <c r="TAB3" s="455"/>
      <c r="TAC3" s="455"/>
      <c r="TAD3" s="455"/>
      <c r="TAE3" s="455"/>
      <c r="TAF3" s="455"/>
      <c r="TAG3" s="455"/>
      <c r="TAH3" s="455"/>
      <c r="TAI3" s="455"/>
      <c r="TAJ3" s="455"/>
      <c r="TAK3" s="455"/>
      <c r="TAL3" s="455"/>
      <c r="TAM3" s="455"/>
      <c r="TAN3" s="455"/>
      <c r="TAO3" s="455"/>
      <c r="TAP3" s="455"/>
      <c r="TAQ3" s="455"/>
      <c r="TAR3" s="455"/>
      <c r="TAS3" s="455"/>
      <c r="TAT3" s="455"/>
      <c r="TAU3" s="455"/>
      <c r="TAV3" s="455"/>
      <c r="TAW3" s="455"/>
      <c r="TAX3" s="455"/>
      <c r="TAY3" s="455"/>
      <c r="TAZ3" s="455"/>
      <c r="TBA3" s="455"/>
      <c r="TBB3" s="455"/>
      <c r="TBC3" s="455"/>
      <c r="TBD3" s="455"/>
      <c r="TBE3" s="455"/>
      <c r="TBF3" s="455"/>
      <c r="TBG3" s="455"/>
      <c r="TBH3" s="455"/>
      <c r="TBI3" s="455"/>
      <c r="TBJ3" s="455"/>
      <c r="TBK3" s="455"/>
      <c r="TBL3" s="455"/>
      <c r="TBM3" s="455"/>
      <c r="TBN3" s="455"/>
      <c r="TBO3" s="455"/>
      <c r="TBP3" s="455"/>
      <c r="TBQ3" s="455"/>
      <c r="TBR3" s="455"/>
      <c r="TBS3" s="455"/>
      <c r="TBT3" s="455"/>
      <c r="TBU3" s="455"/>
      <c r="TBV3" s="455"/>
      <c r="TBW3" s="455"/>
      <c r="TBX3" s="455"/>
      <c r="TBY3" s="455"/>
      <c r="TBZ3" s="455"/>
      <c r="TCA3" s="455"/>
      <c r="TCB3" s="455"/>
      <c r="TCC3" s="455"/>
      <c r="TCD3" s="455"/>
      <c r="TCE3" s="455"/>
      <c r="TCF3" s="455"/>
      <c r="TCG3" s="455"/>
      <c r="TCH3" s="455"/>
      <c r="TCI3" s="455"/>
      <c r="TCJ3" s="455"/>
      <c r="TCK3" s="455"/>
      <c r="TCL3" s="455"/>
      <c r="TCM3" s="455"/>
      <c r="TCN3" s="455"/>
      <c r="TCO3" s="455"/>
      <c r="TCP3" s="455"/>
      <c r="TCQ3" s="455"/>
      <c r="TCR3" s="455"/>
      <c r="TCS3" s="455"/>
      <c r="TCT3" s="455"/>
      <c r="TCU3" s="455"/>
      <c r="TCV3" s="455"/>
      <c r="TCW3" s="455"/>
      <c r="TCX3" s="455"/>
      <c r="TCY3" s="455"/>
      <c r="TCZ3" s="455"/>
      <c r="TDA3" s="455"/>
      <c r="TDB3" s="455"/>
      <c r="TDC3" s="455"/>
      <c r="TDD3" s="455"/>
      <c r="TDE3" s="455"/>
      <c r="TDF3" s="455"/>
      <c r="TDG3" s="455"/>
      <c r="TDH3" s="455"/>
      <c r="TDI3" s="455"/>
      <c r="TDJ3" s="455"/>
      <c r="TDK3" s="455"/>
      <c r="TDL3" s="455"/>
      <c r="TDM3" s="455"/>
      <c r="TDN3" s="455"/>
      <c r="TDO3" s="455"/>
      <c r="TDP3" s="455"/>
      <c r="TDQ3" s="455"/>
      <c r="TDR3" s="455"/>
      <c r="TDS3" s="455"/>
      <c r="TDT3" s="455"/>
      <c r="TDU3" s="455"/>
      <c r="TDV3" s="455"/>
      <c r="TDW3" s="455"/>
      <c r="TDX3" s="455"/>
      <c r="TDY3" s="455"/>
      <c r="TDZ3" s="455"/>
      <c r="TEA3" s="455"/>
      <c r="TEB3" s="455"/>
      <c r="TEC3" s="455"/>
      <c r="TED3" s="455"/>
      <c r="TEE3" s="455"/>
      <c r="TEF3" s="455"/>
      <c r="TEG3" s="455"/>
      <c r="TEH3" s="455"/>
      <c r="TEI3" s="455"/>
      <c r="TEJ3" s="455"/>
      <c r="TEK3" s="455"/>
      <c r="TEL3" s="455"/>
      <c r="TEM3" s="455"/>
      <c r="TEN3" s="455"/>
      <c r="TEO3" s="455"/>
      <c r="TEP3" s="455"/>
      <c r="TEQ3" s="455"/>
      <c r="TER3" s="455"/>
      <c r="TES3" s="455"/>
      <c r="TET3" s="455"/>
      <c r="TEU3" s="455"/>
      <c r="TEV3" s="455"/>
      <c r="TEW3" s="455"/>
      <c r="TEX3" s="455"/>
      <c r="TEY3" s="455"/>
      <c r="TEZ3" s="455"/>
      <c r="TFA3" s="455"/>
      <c r="TFB3" s="455"/>
      <c r="TFC3" s="455"/>
      <c r="TFD3" s="455"/>
      <c r="TFE3" s="455"/>
      <c r="TFF3" s="455"/>
      <c r="TFG3" s="455"/>
      <c r="TFH3" s="455"/>
      <c r="TFI3" s="455"/>
      <c r="TFJ3" s="455"/>
      <c r="TFK3" s="455"/>
      <c r="TFL3" s="455"/>
      <c r="TFM3" s="455"/>
      <c r="TFN3" s="455"/>
      <c r="TFO3" s="455"/>
      <c r="TFP3" s="455"/>
      <c r="TFQ3" s="455"/>
      <c r="TFR3" s="455"/>
      <c r="TFS3" s="455"/>
      <c r="TFT3" s="455"/>
      <c r="TFU3" s="455"/>
      <c r="TFV3" s="455"/>
      <c r="TFW3" s="455"/>
      <c r="TFX3" s="455"/>
      <c r="TFY3" s="455"/>
      <c r="TFZ3" s="455"/>
      <c r="TGA3" s="455"/>
      <c r="TGB3" s="455"/>
      <c r="TGC3" s="455"/>
      <c r="TGD3" s="455"/>
      <c r="TGE3" s="455"/>
      <c r="TGF3" s="455"/>
      <c r="TGG3" s="455"/>
      <c r="TGH3" s="455"/>
      <c r="TGI3" s="455"/>
      <c r="TGJ3" s="455"/>
      <c r="TGK3" s="455"/>
      <c r="TGL3" s="455"/>
      <c r="TGM3" s="455"/>
      <c r="TGN3" s="455"/>
      <c r="TGO3" s="455"/>
      <c r="TGP3" s="455"/>
      <c r="TGQ3" s="455"/>
      <c r="TGR3" s="455"/>
      <c r="TGS3" s="455"/>
      <c r="TGT3" s="455"/>
      <c r="TGU3" s="455"/>
      <c r="TGV3" s="455"/>
      <c r="TGW3" s="455"/>
      <c r="TGX3" s="455"/>
      <c r="TGY3" s="455"/>
      <c r="TGZ3" s="455"/>
      <c r="THA3" s="455"/>
      <c r="THB3" s="455"/>
      <c r="THC3" s="455"/>
      <c r="THD3" s="455"/>
      <c r="THE3" s="455"/>
      <c r="THF3" s="455"/>
      <c r="THG3" s="455"/>
      <c r="THH3" s="455"/>
      <c r="THI3" s="455"/>
      <c r="THJ3" s="455"/>
      <c r="THK3" s="455"/>
      <c r="THL3" s="455"/>
      <c r="THM3" s="455"/>
      <c r="THN3" s="455"/>
      <c r="THO3" s="455"/>
      <c r="THP3" s="455"/>
      <c r="THQ3" s="455"/>
      <c r="THR3" s="455"/>
      <c r="THS3" s="455"/>
      <c r="THT3" s="455"/>
      <c r="THU3" s="455"/>
      <c r="THV3" s="455"/>
      <c r="THW3" s="455"/>
      <c r="THX3" s="455"/>
      <c r="THY3" s="455"/>
      <c r="THZ3" s="455"/>
      <c r="TIA3" s="455"/>
      <c r="TIB3" s="455"/>
      <c r="TIC3" s="455"/>
      <c r="TID3" s="455"/>
      <c r="TIE3" s="455"/>
      <c r="TIF3" s="455"/>
      <c r="TIG3" s="455"/>
      <c r="TIH3" s="455"/>
      <c r="TII3" s="455"/>
      <c r="TIJ3" s="455"/>
      <c r="TIK3" s="455"/>
      <c r="TIL3" s="455"/>
      <c r="TIM3" s="455"/>
      <c r="TIN3" s="455"/>
      <c r="TIO3" s="455"/>
      <c r="TIP3" s="455"/>
      <c r="TIQ3" s="455"/>
      <c r="TIR3" s="455"/>
      <c r="TIS3" s="455"/>
      <c r="TIT3" s="455"/>
      <c r="TIU3" s="455"/>
      <c r="TIV3" s="455"/>
      <c r="TIW3" s="455"/>
      <c r="TIX3" s="455"/>
      <c r="TIY3" s="455"/>
      <c r="TIZ3" s="455"/>
      <c r="TJA3" s="455"/>
      <c r="TJB3" s="455"/>
      <c r="TJC3" s="455"/>
      <c r="TJD3" s="455"/>
      <c r="TJE3" s="455"/>
      <c r="TJF3" s="455"/>
      <c r="TJG3" s="455"/>
      <c r="TJH3" s="455"/>
      <c r="TJI3" s="455"/>
      <c r="TJJ3" s="455"/>
      <c r="TJK3" s="455"/>
      <c r="TJL3" s="455"/>
      <c r="TJM3" s="455"/>
      <c r="TJN3" s="455"/>
      <c r="TJO3" s="455"/>
      <c r="TJP3" s="455"/>
      <c r="TJQ3" s="455"/>
      <c r="TJR3" s="455"/>
      <c r="TJS3" s="455"/>
      <c r="TJT3" s="455"/>
      <c r="TJU3" s="455"/>
      <c r="TJV3" s="455"/>
      <c r="TJW3" s="455"/>
      <c r="TJX3" s="455"/>
      <c r="TJY3" s="455"/>
      <c r="TJZ3" s="455"/>
      <c r="TKA3" s="455"/>
      <c r="TKB3" s="455"/>
      <c r="TKC3" s="455"/>
      <c r="TKD3" s="455"/>
      <c r="TKE3" s="455"/>
      <c r="TKF3" s="455"/>
      <c r="TKG3" s="455"/>
      <c r="TKH3" s="455"/>
      <c r="TKI3" s="455"/>
      <c r="TKJ3" s="455"/>
      <c r="TKK3" s="455"/>
      <c r="TKL3" s="455"/>
      <c r="TKM3" s="455"/>
      <c r="TKN3" s="455"/>
      <c r="TKO3" s="455"/>
      <c r="TKP3" s="455"/>
      <c r="TKQ3" s="455"/>
      <c r="TKR3" s="455"/>
      <c r="TKS3" s="455"/>
      <c r="TKT3" s="455"/>
      <c r="TKU3" s="455"/>
      <c r="TKV3" s="455"/>
      <c r="TKW3" s="455"/>
      <c r="TKX3" s="455"/>
      <c r="TKY3" s="455"/>
      <c r="TKZ3" s="455"/>
      <c r="TLA3" s="455"/>
      <c r="TLB3" s="455"/>
      <c r="TLC3" s="455"/>
      <c r="TLD3" s="455"/>
      <c r="TLE3" s="455"/>
      <c r="TLF3" s="455"/>
      <c r="TLG3" s="455"/>
      <c r="TLH3" s="455"/>
      <c r="TLI3" s="455"/>
      <c r="TLJ3" s="455"/>
      <c r="TLK3" s="455"/>
      <c r="TLL3" s="455"/>
      <c r="TLM3" s="455"/>
      <c r="TLN3" s="455"/>
      <c r="TLO3" s="455"/>
      <c r="TLP3" s="455"/>
      <c r="TLQ3" s="455"/>
      <c r="TLR3" s="455"/>
      <c r="TLS3" s="455"/>
      <c r="TLT3" s="455"/>
      <c r="TLU3" s="455"/>
      <c r="TLV3" s="455"/>
      <c r="TLW3" s="455"/>
      <c r="TLX3" s="455"/>
      <c r="TLY3" s="455"/>
      <c r="TLZ3" s="455"/>
      <c r="TMA3" s="455"/>
      <c r="TMB3" s="455"/>
      <c r="TMC3" s="455"/>
      <c r="TMD3" s="455"/>
      <c r="TME3" s="455"/>
      <c r="TMF3" s="455"/>
      <c r="TMG3" s="455"/>
      <c r="TMH3" s="455"/>
      <c r="TMI3" s="455"/>
      <c r="TMJ3" s="455"/>
      <c r="TMK3" s="455"/>
      <c r="TML3" s="455"/>
      <c r="TMM3" s="455"/>
      <c r="TMN3" s="455"/>
      <c r="TMO3" s="455"/>
      <c r="TMP3" s="455"/>
      <c r="TMQ3" s="455"/>
      <c r="TMR3" s="455"/>
      <c r="TMS3" s="455"/>
      <c r="TMT3" s="455"/>
      <c r="TMU3" s="455"/>
      <c r="TMV3" s="455"/>
      <c r="TMW3" s="455"/>
      <c r="TMX3" s="455"/>
      <c r="TMY3" s="455"/>
      <c r="TMZ3" s="455"/>
      <c r="TNA3" s="455"/>
      <c r="TNB3" s="455"/>
      <c r="TNC3" s="455"/>
      <c r="TND3" s="455"/>
      <c r="TNE3" s="455"/>
      <c r="TNF3" s="455"/>
      <c r="TNG3" s="455"/>
      <c r="TNH3" s="455"/>
      <c r="TNI3" s="455"/>
      <c r="TNJ3" s="455"/>
      <c r="TNK3" s="455"/>
      <c r="TNL3" s="455"/>
      <c r="TNM3" s="455"/>
      <c r="TNN3" s="455"/>
      <c r="TNO3" s="455"/>
      <c r="TNP3" s="455"/>
      <c r="TNQ3" s="455"/>
      <c r="TNR3" s="455"/>
      <c r="TNS3" s="455"/>
      <c r="TNT3" s="455"/>
      <c r="TNU3" s="455"/>
      <c r="TNV3" s="455"/>
      <c r="TNW3" s="455"/>
      <c r="TNX3" s="455"/>
      <c r="TNY3" s="455"/>
      <c r="TNZ3" s="455"/>
      <c r="TOA3" s="455"/>
      <c r="TOB3" s="455"/>
      <c r="TOC3" s="455"/>
      <c r="TOD3" s="455"/>
      <c r="TOE3" s="455"/>
      <c r="TOF3" s="455"/>
      <c r="TOG3" s="455"/>
      <c r="TOH3" s="455"/>
      <c r="TOI3" s="455"/>
      <c r="TOJ3" s="455"/>
      <c r="TOK3" s="455"/>
      <c r="TOL3" s="455"/>
      <c r="TOM3" s="455"/>
      <c r="TON3" s="455"/>
      <c r="TOO3" s="455"/>
      <c r="TOP3" s="455"/>
      <c r="TOQ3" s="455"/>
      <c r="TOR3" s="455"/>
      <c r="TOS3" s="455"/>
      <c r="TOT3" s="455"/>
      <c r="TOU3" s="455"/>
      <c r="TOV3" s="455"/>
      <c r="TOW3" s="455"/>
      <c r="TOX3" s="455"/>
      <c r="TOY3" s="455"/>
      <c r="TOZ3" s="455"/>
      <c r="TPA3" s="455"/>
      <c r="TPB3" s="455"/>
      <c r="TPC3" s="455"/>
      <c r="TPD3" s="455"/>
      <c r="TPE3" s="455"/>
      <c r="TPF3" s="455"/>
      <c r="TPG3" s="455"/>
      <c r="TPH3" s="455"/>
      <c r="TPI3" s="455"/>
      <c r="TPJ3" s="455"/>
      <c r="TPK3" s="455"/>
      <c r="TPL3" s="455"/>
      <c r="TPM3" s="455"/>
      <c r="TPN3" s="455"/>
      <c r="TPO3" s="455"/>
      <c r="TPP3" s="455"/>
      <c r="TPQ3" s="455"/>
      <c r="TPR3" s="455"/>
      <c r="TPS3" s="455"/>
      <c r="TPT3" s="455"/>
      <c r="TPU3" s="455"/>
      <c r="TPV3" s="455"/>
      <c r="TPW3" s="455"/>
      <c r="TPX3" s="455"/>
      <c r="TPY3" s="455"/>
      <c r="TPZ3" s="455"/>
      <c r="TQA3" s="455"/>
      <c r="TQB3" s="455"/>
      <c r="TQC3" s="455"/>
      <c r="TQD3" s="455"/>
      <c r="TQE3" s="455"/>
      <c r="TQF3" s="455"/>
      <c r="TQG3" s="455"/>
      <c r="TQH3" s="455"/>
      <c r="TQI3" s="455"/>
      <c r="TQJ3" s="455"/>
      <c r="TQK3" s="455"/>
      <c r="TQL3" s="455"/>
      <c r="TQM3" s="455"/>
      <c r="TQN3" s="455"/>
      <c r="TQO3" s="455"/>
      <c r="TQP3" s="455"/>
      <c r="TQQ3" s="455"/>
      <c r="TQR3" s="455"/>
      <c r="TQS3" s="455"/>
      <c r="TQT3" s="455"/>
      <c r="TQU3" s="455"/>
      <c r="TQV3" s="455"/>
      <c r="TQW3" s="455"/>
      <c r="TQX3" s="455"/>
      <c r="TQY3" s="455"/>
      <c r="TQZ3" s="455"/>
      <c r="TRA3" s="455"/>
      <c r="TRB3" s="455"/>
      <c r="TRC3" s="455"/>
      <c r="TRD3" s="455"/>
      <c r="TRE3" s="455"/>
      <c r="TRF3" s="455"/>
      <c r="TRG3" s="455"/>
      <c r="TRH3" s="455"/>
      <c r="TRI3" s="455"/>
      <c r="TRJ3" s="455"/>
      <c r="TRK3" s="455"/>
      <c r="TRL3" s="455"/>
      <c r="TRM3" s="455"/>
      <c r="TRN3" s="455"/>
      <c r="TRO3" s="455"/>
      <c r="TRP3" s="455"/>
      <c r="TRQ3" s="455"/>
      <c r="TRR3" s="455"/>
      <c r="TRS3" s="455"/>
      <c r="TRT3" s="455"/>
      <c r="TRU3" s="455"/>
      <c r="TRV3" s="455"/>
      <c r="TRW3" s="455"/>
      <c r="TRX3" s="455"/>
      <c r="TRY3" s="455"/>
      <c r="TRZ3" s="455"/>
      <c r="TSA3" s="455"/>
      <c r="TSB3" s="455"/>
      <c r="TSC3" s="455"/>
      <c r="TSD3" s="455"/>
      <c r="TSE3" s="455"/>
      <c r="TSF3" s="455"/>
      <c r="TSG3" s="455"/>
      <c r="TSH3" s="455"/>
      <c r="TSI3" s="455"/>
      <c r="TSJ3" s="455"/>
      <c r="TSK3" s="455"/>
      <c r="TSL3" s="455"/>
      <c r="TSM3" s="455"/>
      <c r="TSN3" s="455"/>
      <c r="TSO3" s="455"/>
      <c r="TSP3" s="455"/>
      <c r="TSQ3" s="455"/>
      <c r="TSR3" s="455"/>
      <c r="TSS3" s="455"/>
      <c r="TST3" s="455"/>
      <c r="TSU3" s="455"/>
      <c r="TSV3" s="455"/>
      <c r="TSW3" s="455"/>
      <c r="TSX3" s="455"/>
      <c r="TSY3" s="455"/>
      <c r="TSZ3" s="455"/>
      <c r="TTA3" s="455"/>
      <c r="TTB3" s="455"/>
      <c r="TTC3" s="455"/>
      <c r="TTD3" s="455"/>
      <c r="TTE3" s="455"/>
      <c r="TTF3" s="455"/>
      <c r="TTG3" s="455"/>
      <c r="TTH3" s="455"/>
      <c r="TTI3" s="455"/>
      <c r="TTJ3" s="455"/>
      <c r="TTK3" s="455"/>
      <c r="TTL3" s="455"/>
      <c r="TTM3" s="455"/>
      <c r="TTN3" s="455"/>
      <c r="TTO3" s="455"/>
      <c r="TTP3" s="455"/>
      <c r="TTQ3" s="455"/>
      <c r="TTR3" s="455"/>
      <c r="TTS3" s="455"/>
      <c r="TTT3" s="455"/>
      <c r="TTU3" s="455"/>
      <c r="TTV3" s="455"/>
      <c r="TTW3" s="455"/>
      <c r="TTX3" s="455"/>
      <c r="TTY3" s="455"/>
      <c r="TTZ3" s="455"/>
      <c r="TUA3" s="455"/>
      <c r="TUB3" s="455"/>
      <c r="TUC3" s="455"/>
      <c r="TUD3" s="455"/>
      <c r="TUE3" s="455"/>
      <c r="TUF3" s="455"/>
      <c r="TUG3" s="455"/>
      <c r="TUH3" s="455"/>
      <c r="TUI3" s="455"/>
      <c r="TUJ3" s="455"/>
      <c r="TUK3" s="455"/>
      <c r="TUL3" s="455"/>
      <c r="TUM3" s="455"/>
      <c r="TUN3" s="455"/>
      <c r="TUO3" s="455"/>
      <c r="TUP3" s="455"/>
      <c r="TUQ3" s="455"/>
      <c r="TUR3" s="455"/>
      <c r="TUS3" s="455"/>
      <c r="TUT3" s="455"/>
      <c r="TUU3" s="455"/>
      <c r="TUV3" s="455"/>
      <c r="TUW3" s="455"/>
      <c r="TUX3" s="455"/>
      <c r="TUY3" s="455"/>
      <c r="TUZ3" s="455"/>
      <c r="TVA3" s="455"/>
      <c r="TVB3" s="455"/>
      <c r="TVC3" s="455"/>
      <c r="TVD3" s="455"/>
      <c r="TVE3" s="455"/>
      <c r="TVF3" s="455"/>
      <c r="TVG3" s="455"/>
      <c r="TVH3" s="455"/>
      <c r="TVI3" s="455"/>
      <c r="TVJ3" s="455"/>
      <c r="TVK3" s="455"/>
      <c r="TVL3" s="455"/>
      <c r="TVM3" s="455"/>
      <c r="TVN3" s="455"/>
      <c r="TVO3" s="455"/>
      <c r="TVP3" s="455"/>
      <c r="TVQ3" s="455"/>
      <c r="TVR3" s="455"/>
      <c r="TVS3" s="455"/>
      <c r="TVT3" s="455"/>
      <c r="TVU3" s="455"/>
      <c r="TVV3" s="455"/>
      <c r="TVW3" s="455"/>
      <c r="TVX3" s="455"/>
      <c r="TVY3" s="455"/>
      <c r="TVZ3" s="455"/>
      <c r="TWA3" s="455"/>
      <c r="TWB3" s="455"/>
      <c r="TWC3" s="455"/>
      <c r="TWD3" s="455"/>
      <c r="TWE3" s="455"/>
      <c r="TWF3" s="455"/>
      <c r="TWG3" s="455"/>
      <c r="TWH3" s="455"/>
      <c r="TWI3" s="455"/>
      <c r="TWJ3" s="455"/>
      <c r="TWK3" s="455"/>
      <c r="TWL3" s="455"/>
      <c r="TWM3" s="455"/>
      <c r="TWN3" s="455"/>
      <c r="TWO3" s="455"/>
      <c r="TWP3" s="455"/>
      <c r="TWQ3" s="455"/>
      <c r="TWR3" s="455"/>
      <c r="TWS3" s="455"/>
      <c r="TWT3" s="455"/>
      <c r="TWU3" s="455"/>
      <c r="TWV3" s="455"/>
      <c r="TWW3" s="455"/>
      <c r="TWX3" s="455"/>
      <c r="TWY3" s="455"/>
      <c r="TWZ3" s="455"/>
      <c r="TXA3" s="455"/>
      <c r="TXB3" s="455"/>
      <c r="TXC3" s="455"/>
      <c r="TXD3" s="455"/>
      <c r="TXE3" s="455"/>
      <c r="TXF3" s="455"/>
      <c r="TXG3" s="455"/>
      <c r="TXH3" s="455"/>
      <c r="TXI3" s="455"/>
      <c r="TXJ3" s="455"/>
      <c r="TXK3" s="455"/>
      <c r="TXL3" s="455"/>
      <c r="TXM3" s="455"/>
      <c r="TXN3" s="455"/>
      <c r="TXO3" s="455"/>
      <c r="TXP3" s="455"/>
      <c r="TXQ3" s="455"/>
      <c r="TXR3" s="455"/>
      <c r="TXS3" s="455"/>
      <c r="TXT3" s="455"/>
      <c r="TXU3" s="455"/>
      <c r="TXV3" s="455"/>
      <c r="TXW3" s="455"/>
      <c r="TXX3" s="455"/>
      <c r="TXY3" s="455"/>
      <c r="TXZ3" s="455"/>
      <c r="TYA3" s="455"/>
      <c r="TYB3" s="455"/>
      <c r="TYC3" s="455"/>
      <c r="TYD3" s="455"/>
      <c r="TYE3" s="455"/>
      <c r="TYF3" s="455"/>
      <c r="TYG3" s="455"/>
      <c r="TYH3" s="455"/>
      <c r="TYI3" s="455"/>
      <c r="TYJ3" s="455"/>
      <c r="TYK3" s="455"/>
      <c r="TYL3" s="455"/>
      <c r="TYM3" s="455"/>
      <c r="TYN3" s="455"/>
      <c r="TYO3" s="455"/>
      <c r="TYP3" s="455"/>
      <c r="TYQ3" s="455"/>
      <c r="TYR3" s="455"/>
      <c r="TYS3" s="455"/>
      <c r="TYT3" s="455"/>
      <c r="TYU3" s="455"/>
      <c r="TYV3" s="455"/>
      <c r="TYW3" s="455"/>
      <c r="TYX3" s="455"/>
      <c r="TYY3" s="455"/>
      <c r="TYZ3" s="455"/>
      <c r="TZA3" s="455"/>
      <c r="TZB3" s="455"/>
      <c r="TZC3" s="455"/>
      <c r="TZD3" s="455"/>
      <c r="TZE3" s="455"/>
      <c r="TZF3" s="455"/>
      <c r="TZG3" s="455"/>
      <c r="TZH3" s="455"/>
      <c r="TZI3" s="455"/>
      <c r="TZJ3" s="455"/>
      <c r="TZK3" s="455"/>
      <c r="TZL3" s="455"/>
      <c r="TZM3" s="455"/>
      <c r="TZN3" s="455"/>
      <c r="TZO3" s="455"/>
      <c r="TZP3" s="455"/>
      <c r="TZQ3" s="455"/>
      <c r="TZR3" s="455"/>
      <c r="TZS3" s="455"/>
      <c r="TZT3" s="455"/>
      <c r="TZU3" s="455"/>
      <c r="TZV3" s="455"/>
      <c r="TZW3" s="455"/>
      <c r="TZX3" s="455"/>
      <c r="TZY3" s="455"/>
      <c r="TZZ3" s="455"/>
      <c r="UAA3" s="455"/>
      <c r="UAB3" s="455"/>
      <c r="UAC3" s="455"/>
      <c r="UAD3" s="455"/>
      <c r="UAE3" s="455"/>
      <c r="UAF3" s="455"/>
      <c r="UAG3" s="455"/>
      <c r="UAH3" s="455"/>
      <c r="UAI3" s="455"/>
      <c r="UAJ3" s="455"/>
      <c r="UAK3" s="455"/>
      <c r="UAL3" s="455"/>
      <c r="UAM3" s="455"/>
      <c r="UAN3" s="455"/>
      <c r="UAO3" s="455"/>
      <c r="UAP3" s="455"/>
      <c r="UAQ3" s="455"/>
      <c r="UAR3" s="455"/>
      <c r="UAS3" s="455"/>
      <c r="UAT3" s="455"/>
      <c r="UAU3" s="455"/>
      <c r="UAV3" s="455"/>
      <c r="UAW3" s="455"/>
      <c r="UAX3" s="455"/>
      <c r="UAY3" s="455"/>
      <c r="UAZ3" s="455"/>
      <c r="UBA3" s="455"/>
      <c r="UBB3" s="455"/>
      <c r="UBC3" s="455"/>
      <c r="UBD3" s="455"/>
      <c r="UBE3" s="455"/>
      <c r="UBF3" s="455"/>
      <c r="UBG3" s="455"/>
      <c r="UBH3" s="455"/>
      <c r="UBI3" s="455"/>
      <c r="UBJ3" s="455"/>
      <c r="UBK3" s="455"/>
      <c r="UBL3" s="455"/>
      <c r="UBM3" s="455"/>
      <c r="UBN3" s="455"/>
      <c r="UBO3" s="455"/>
      <c r="UBP3" s="455"/>
      <c r="UBQ3" s="455"/>
      <c r="UBR3" s="455"/>
      <c r="UBS3" s="455"/>
      <c r="UBT3" s="455"/>
      <c r="UBU3" s="455"/>
      <c r="UBV3" s="455"/>
      <c r="UBW3" s="455"/>
      <c r="UBX3" s="455"/>
      <c r="UBY3" s="455"/>
      <c r="UBZ3" s="455"/>
      <c r="UCA3" s="455"/>
      <c r="UCB3" s="455"/>
      <c r="UCC3" s="455"/>
      <c r="UCD3" s="455"/>
      <c r="UCE3" s="455"/>
      <c r="UCF3" s="455"/>
      <c r="UCG3" s="455"/>
      <c r="UCH3" s="455"/>
      <c r="UCI3" s="455"/>
      <c r="UCJ3" s="455"/>
      <c r="UCK3" s="455"/>
      <c r="UCL3" s="455"/>
      <c r="UCM3" s="455"/>
      <c r="UCN3" s="455"/>
      <c r="UCO3" s="455"/>
      <c r="UCP3" s="455"/>
      <c r="UCQ3" s="455"/>
      <c r="UCR3" s="455"/>
      <c r="UCS3" s="455"/>
      <c r="UCT3" s="455"/>
      <c r="UCU3" s="455"/>
      <c r="UCV3" s="455"/>
      <c r="UCW3" s="455"/>
      <c r="UCX3" s="455"/>
      <c r="UCY3" s="455"/>
      <c r="UCZ3" s="455"/>
      <c r="UDA3" s="455"/>
      <c r="UDB3" s="455"/>
      <c r="UDC3" s="455"/>
      <c r="UDD3" s="455"/>
      <c r="UDE3" s="455"/>
      <c r="UDF3" s="455"/>
      <c r="UDG3" s="455"/>
      <c r="UDH3" s="455"/>
      <c r="UDI3" s="455"/>
      <c r="UDJ3" s="455"/>
      <c r="UDK3" s="455"/>
      <c r="UDL3" s="455"/>
      <c r="UDM3" s="455"/>
      <c r="UDN3" s="455"/>
      <c r="UDO3" s="455"/>
      <c r="UDP3" s="455"/>
      <c r="UDQ3" s="455"/>
      <c r="UDR3" s="455"/>
      <c r="UDS3" s="455"/>
      <c r="UDT3" s="455"/>
      <c r="UDU3" s="455"/>
      <c r="UDV3" s="455"/>
      <c r="UDW3" s="455"/>
      <c r="UDX3" s="455"/>
      <c r="UDY3" s="455"/>
      <c r="UDZ3" s="455"/>
      <c r="UEA3" s="455"/>
      <c r="UEB3" s="455"/>
      <c r="UEC3" s="455"/>
      <c r="UED3" s="455"/>
      <c r="UEE3" s="455"/>
      <c r="UEF3" s="455"/>
      <c r="UEG3" s="455"/>
      <c r="UEH3" s="455"/>
      <c r="UEI3" s="455"/>
      <c r="UEK3" s="455"/>
      <c r="UEL3" s="455"/>
      <c r="UEM3" s="455"/>
      <c r="UEN3" s="455"/>
      <c r="UEO3" s="455"/>
      <c r="UEP3" s="455"/>
      <c r="UEQ3" s="455"/>
      <c r="UER3" s="455"/>
      <c r="UES3" s="455"/>
      <c r="UET3" s="455"/>
      <c r="UEU3" s="455"/>
      <c r="UEV3" s="455"/>
      <c r="UEW3" s="455"/>
      <c r="UEX3" s="455"/>
      <c r="UEY3" s="455"/>
      <c r="UEZ3" s="455"/>
      <c r="UFA3" s="455"/>
      <c r="UFB3" s="455"/>
      <c r="UFC3" s="455"/>
      <c r="UFD3" s="455"/>
      <c r="UFE3" s="455"/>
      <c r="UFF3" s="455"/>
      <c r="UFG3" s="455"/>
      <c r="UFH3" s="455"/>
      <c r="UFI3" s="455"/>
      <c r="UFJ3" s="455"/>
      <c r="UFK3" s="455"/>
      <c r="UFL3" s="455"/>
      <c r="UFM3" s="455"/>
      <c r="UFN3" s="455"/>
      <c r="UFO3" s="455"/>
      <c r="UFP3" s="455"/>
      <c r="UFQ3" s="455"/>
      <c r="UFR3" s="455"/>
      <c r="UFS3" s="455"/>
      <c r="UFT3" s="455"/>
      <c r="UFU3" s="455"/>
      <c r="UFV3" s="455"/>
      <c r="UFW3" s="455"/>
      <c r="UFX3" s="455"/>
      <c r="UFY3" s="455"/>
      <c r="UFZ3" s="455"/>
      <c r="UGA3" s="455"/>
      <c r="UGB3" s="455"/>
      <c r="UGC3" s="455"/>
      <c r="UGD3" s="455"/>
      <c r="UGE3" s="455"/>
      <c r="UGF3" s="455"/>
      <c r="UGG3" s="455"/>
      <c r="UGH3" s="455"/>
      <c r="UGI3" s="455"/>
      <c r="UGJ3" s="455"/>
      <c r="UGK3" s="455"/>
      <c r="UGL3" s="455"/>
      <c r="UGM3" s="455"/>
      <c r="UGN3" s="455"/>
      <c r="UGO3" s="455"/>
      <c r="UGP3" s="455"/>
      <c r="UGQ3" s="455"/>
      <c r="UGR3" s="455"/>
      <c r="UGS3" s="455"/>
      <c r="UGT3" s="455"/>
      <c r="UGU3" s="455"/>
      <c r="UGV3" s="455"/>
      <c r="UGW3" s="455"/>
      <c r="UGX3" s="455"/>
      <c r="UGY3" s="455"/>
      <c r="UGZ3" s="455"/>
      <c r="UHA3" s="455"/>
      <c r="UHB3" s="455"/>
      <c r="UHC3" s="455"/>
      <c r="UHD3" s="455"/>
      <c r="UHE3" s="455"/>
      <c r="UHF3" s="455"/>
      <c r="UHG3" s="455"/>
      <c r="UHH3" s="455"/>
      <c r="UHI3" s="455"/>
      <c r="UHJ3" s="455"/>
      <c r="UHK3" s="455"/>
      <c r="UHL3" s="455"/>
      <c r="UHM3" s="455"/>
      <c r="UHN3" s="455"/>
      <c r="UHO3" s="455"/>
      <c r="UHP3" s="455"/>
      <c r="UHQ3" s="455"/>
      <c r="UHR3" s="455"/>
      <c r="UHS3" s="455"/>
      <c r="UHT3" s="455"/>
      <c r="UHU3" s="455"/>
      <c r="UHV3" s="455"/>
      <c r="UHW3" s="455"/>
      <c r="UHX3" s="455"/>
      <c r="UHY3" s="455"/>
      <c r="UHZ3" s="455"/>
      <c r="UIA3" s="455"/>
      <c r="UIB3" s="455"/>
      <c r="UIC3" s="455"/>
      <c r="UID3" s="455"/>
      <c r="UIE3" s="455"/>
      <c r="UIF3" s="455"/>
      <c r="UIG3" s="455"/>
      <c r="UIH3" s="455"/>
      <c r="UII3" s="455"/>
      <c r="UIJ3" s="455"/>
      <c r="UIK3" s="455"/>
      <c r="UIL3" s="455"/>
      <c r="UIM3" s="455"/>
      <c r="UIN3" s="455"/>
      <c r="UIO3" s="455"/>
      <c r="UIP3" s="455"/>
      <c r="UIQ3" s="455"/>
      <c r="UIR3" s="455"/>
      <c r="UIS3" s="455"/>
      <c r="UIT3" s="455"/>
      <c r="UIU3" s="455"/>
      <c r="UIV3" s="455"/>
      <c r="UIW3" s="455"/>
      <c r="UIX3" s="455"/>
      <c r="UIY3" s="455"/>
      <c r="UIZ3" s="455"/>
      <c r="UJA3" s="455"/>
      <c r="UJB3" s="455"/>
      <c r="UJC3" s="455"/>
      <c r="UJD3" s="455"/>
      <c r="UJE3" s="455"/>
      <c r="UJF3" s="455"/>
      <c r="UJG3" s="455"/>
      <c r="UJH3" s="455"/>
      <c r="UJI3" s="455"/>
      <c r="UJJ3" s="455"/>
      <c r="UJK3" s="455"/>
      <c r="UJL3" s="455"/>
      <c r="UJM3" s="455"/>
      <c r="UJN3" s="455"/>
      <c r="UJO3" s="455"/>
      <c r="UJP3" s="455"/>
      <c r="UJQ3" s="455"/>
      <c r="UJR3" s="455"/>
      <c r="UJS3" s="455"/>
      <c r="UJT3" s="455"/>
      <c r="UJU3" s="455"/>
      <c r="UJV3" s="455"/>
      <c r="UJW3" s="455"/>
      <c r="UJX3" s="455"/>
      <c r="UJY3" s="455"/>
      <c r="UJZ3" s="455"/>
      <c r="UKA3" s="455"/>
      <c r="UKB3" s="455"/>
      <c r="UKC3" s="455"/>
      <c r="UKD3" s="455"/>
      <c r="UKE3" s="455"/>
      <c r="UKF3" s="455"/>
      <c r="UKG3" s="455"/>
      <c r="UKH3" s="455"/>
      <c r="UKI3" s="455"/>
      <c r="UKJ3" s="455"/>
      <c r="UKK3" s="455"/>
      <c r="UKL3" s="455"/>
      <c r="UKM3" s="455"/>
      <c r="UKN3" s="455"/>
      <c r="UKO3" s="455"/>
      <c r="UKP3" s="455"/>
      <c r="UKQ3" s="455"/>
      <c r="UKR3" s="455"/>
      <c r="UKS3" s="455"/>
      <c r="UKT3" s="455"/>
      <c r="UKU3" s="455"/>
      <c r="UKV3" s="455"/>
      <c r="UKW3" s="455"/>
      <c r="UKX3" s="455"/>
      <c r="UKY3" s="455"/>
      <c r="UKZ3" s="455"/>
      <c r="ULA3" s="455"/>
      <c r="ULB3" s="455"/>
      <c r="ULC3" s="455"/>
      <c r="ULD3" s="455"/>
      <c r="ULE3" s="455"/>
      <c r="ULF3" s="455"/>
      <c r="ULG3" s="455"/>
      <c r="ULH3" s="455"/>
      <c r="ULI3" s="455"/>
      <c r="ULJ3" s="455"/>
      <c r="ULK3" s="455"/>
      <c r="ULL3" s="455"/>
      <c r="ULM3" s="455"/>
      <c r="ULN3" s="455"/>
      <c r="ULO3" s="455"/>
      <c r="ULP3" s="455"/>
      <c r="ULQ3" s="455"/>
      <c r="ULR3" s="455"/>
      <c r="ULS3" s="455"/>
      <c r="ULT3" s="455"/>
      <c r="ULU3" s="455"/>
      <c r="ULV3" s="455"/>
      <c r="ULW3" s="455"/>
      <c r="ULX3" s="455"/>
      <c r="ULY3" s="455"/>
      <c r="ULZ3" s="455"/>
      <c r="UMA3" s="455"/>
      <c r="UMB3" s="455"/>
      <c r="UMC3" s="455"/>
      <c r="UMD3" s="455"/>
      <c r="UME3" s="455"/>
      <c r="UMF3" s="455"/>
      <c r="UMG3" s="455"/>
      <c r="UMH3" s="455"/>
      <c r="UMI3" s="455"/>
      <c r="UMJ3" s="455"/>
      <c r="UMK3" s="455"/>
      <c r="UML3" s="455"/>
      <c r="UMM3" s="455"/>
      <c r="UMN3" s="455"/>
      <c r="UMO3" s="455"/>
      <c r="UMP3" s="455"/>
      <c r="UMQ3" s="455"/>
      <c r="UMR3" s="455"/>
      <c r="UMS3" s="455"/>
      <c r="UMT3" s="455"/>
      <c r="UMU3" s="455"/>
      <c r="UMV3" s="455"/>
      <c r="UMW3" s="455"/>
      <c r="UMX3" s="455"/>
      <c r="UMY3" s="455"/>
      <c r="UMZ3" s="455"/>
      <c r="UNA3" s="455"/>
      <c r="UNB3" s="455"/>
      <c r="UNC3" s="455"/>
      <c r="UND3" s="455"/>
      <c r="UNE3" s="455"/>
      <c r="UNF3" s="455"/>
      <c r="UNG3" s="455"/>
      <c r="UNH3" s="455"/>
      <c r="UNI3" s="455"/>
      <c r="UNJ3" s="455"/>
      <c r="UNK3" s="455"/>
      <c r="UNL3" s="455"/>
      <c r="UNM3" s="455"/>
      <c r="UNN3" s="455"/>
      <c r="UNO3" s="455"/>
      <c r="UNP3" s="455"/>
      <c r="UNQ3" s="455"/>
      <c r="UNR3" s="455"/>
      <c r="UNS3" s="455"/>
      <c r="UNT3" s="455"/>
      <c r="UNU3" s="455"/>
      <c r="UNV3" s="455"/>
      <c r="UNW3" s="455"/>
      <c r="UNX3" s="455"/>
      <c r="UNY3" s="455"/>
      <c r="UNZ3" s="455"/>
      <c r="UOA3" s="455"/>
      <c r="UOB3" s="455"/>
      <c r="UOC3" s="455"/>
      <c r="UOD3" s="455"/>
      <c r="UOE3" s="455"/>
      <c r="UOF3" s="455"/>
      <c r="UOG3" s="455"/>
      <c r="UOH3" s="455"/>
      <c r="UOI3" s="455"/>
      <c r="UOJ3" s="455"/>
      <c r="UOK3" s="455"/>
      <c r="UOL3" s="455"/>
      <c r="UOM3" s="455"/>
      <c r="UON3" s="455"/>
      <c r="UOO3" s="455"/>
      <c r="UOP3" s="455"/>
      <c r="UOQ3" s="455"/>
      <c r="UOR3" s="455"/>
      <c r="UOS3" s="455"/>
      <c r="UOT3" s="455"/>
      <c r="UOU3" s="455"/>
      <c r="UOV3" s="455"/>
      <c r="UOW3" s="455"/>
      <c r="UOX3" s="455"/>
      <c r="UOY3" s="455"/>
      <c r="UOZ3" s="455"/>
      <c r="UPA3" s="455"/>
      <c r="UPB3" s="455"/>
      <c r="UPC3" s="455"/>
      <c r="UPD3" s="455"/>
      <c r="UPE3" s="455"/>
      <c r="UPF3" s="455"/>
      <c r="UPG3" s="455"/>
      <c r="UPH3" s="455"/>
      <c r="UPI3" s="455"/>
      <c r="UPJ3" s="455"/>
      <c r="UPK3" s="455"/>
      <c r="UPL3" s="455"/>
      <c r="UPM3" s="455"/>
      <c r="UPN3" s="455"/>
      <c r="UPO3" s="455"/>
      <c r="UPP3" s="455"/>
      <c r="UPQ3" s="455"/>
      <c r="UPR3" s="455"/>
      <c r="UPS3" s="455"/>
      <c r="UPT3" s="455"/>
      <c r="UPU3" s="455"/>
      <c r="UPV3" s="455"/>
      <c r="UPW3" s="455"/>
      <c r="UPX3" s="455"/>
      <c r="UPY3" s="455"/>
      <c r="UPZ3" s="455"/>
      <c r="UQA3" s="455"/>
      <c r="UQB3" s="455"/>
      <c r="UQC3" s="455"/>
      <c r="UQD3" s="455"/>
      <c r="UQE3" s="455"/>
      <c r="UQF3" s="455"/>
      <c r="UQG3" s="455"/>
      <c r="UQH3" s="455"/>
      <c r="UQI3" s="455"/>
      <c r="UQJ3" s="455"/>
      <c r="UQK3" s="455"/>
      <c r="UQL3" s="455"/>
      <c r="UQM3" s="455"/>
      <c r="UQN3" s="455"/>
      <c r="UQO3" s="455"/>
      <c r="UQP3" s="455"/>
      <c r="UQQ3" s="455"/>
      <c r="UQR3" s="455"/>
      <c r="UQS3" s="455"/>
      <c r="UQT3" s="455"/>
      <c r="UQU3" s="455"/>
      <c r="UQV3" s="455"/>
      <c r="UQW3" s="455"/>
      <c r="UQX3" s="455"/>
      <c r="UQY3" s="455"/>
      <c r="UQZ3" s="455"/>
      <c r="URA3" s="455"/>
      <c r="URB3" s="455"/>
      <c r="URC3" s="455"/>
      <c r="URD3" s="455"/>
      <c r="URE3" s="455"/>
      <c r="URF3" s="455"/>
      <c r="URG3" s="455"/>
      <c r="URH3" s="455"/>
      <c r="URI3" s="455"/>
      <c r="URJ3" s="455"/>
      <c r="URK3" s="455"/>
      <c r="URL3" s="455"/>
      <c r="URM3" s="455"/>
      <c r="URN3" s="455"/>
      <c r="URO3" s="455"/>
      <c r="URP3" s="455"/>
      <c r="URQ3" s="455"/>
      <c r="URR3" s="455"/>
      <c r="URS3" s="455"/>
      <c r="URT3" s="455"/>
      <c r="URU3" s="455"/>
      <c r="URV3" s="455"/>
      <c r="URW3" s="455"/>
      <c r="URX3" s="455"/>
      <c r="URY3" s="455"/>
      <c r="URZ3" s="455"/>
      <c r="USA3" s="455"/>
      <c r="USB3" s="455"/>
      <c r="USC3" s="455"/>
      <c r="USD3" s="455"/>
      <c r="USE3" s="455"/>
      <c r="USF3" s="455"/>
      <c r="USG3" s="455"/>
      <c r="USH3" s="455"/>
      <c r="USI3" s="455"/>
      <c r="USJ3" s="455"/>
      <c r="USK3" s="455"/>
      <c r="USL3" s="455"/>
      <c r="USM3" s="455"/>
      <c r="USN3" s="455"/>
      <c r="USO3" s="455"/>
      <c r="USP3" s="455"/>
      <c r="USQ3" s="455"/>
      <c r="USR3" s="455"/>
      <c r="USS3" s="455"/>
      <c r="UST3" s="455"/>
      <c r="USU3" s="455"/>
      <c r="USV3" s="455"/>
      <c r="USW3" s="455"/>
      <c r="USX3" s="455"/>
      <c r="USY3" s="455"/>
      <c r="USZ3" s="455"/>
      <c r="UTA3" s="455"/>
      <c r="UTB3" s="455"/>
      <c r="UTC3" s="455"/>
      <c r="UTD3" s="455"/>
      <c r="UTE3" s="455"/>
      <c r="UTF3" s="455"/>
      <c r="UTG3" s="455"/>
      <c r="UTH3" s="455"/>
      <c r="UTI3" s="455"/>
      <c r="UTJ3" s="455"/>
      <c r="UTK3" s="455"/>
      <c r="UTL3" s="455"/>
      <c r="UTM3" s="455"/>
      <c r="UTN3" s="455"/>
      <c r="UTO3" s="455"/>
      <c r="UTP3" s="455"/>
      <c r="UTQ3" s="455"/>
      <c r="UTR3" s="455"/>
      <c r="UTS3" s="455"/>
      <c r="UTT3" s="455"/>
      <c r="UTU3" s="455"/>
      <c r="UTV3" s="455"/>
      <c r="UTW3" s="455"/>
      <c r="UTX3" s="455"/>
      <c r="UTY3" s="455"/>
      <c r="UTZ3" s="455"/>
      <c r="UUA3" s="455"/>
      <c r="UUB3" s="455"/>
      <c r="UUC3" s="455"/>
      <c r="UUD3" s="455"/>
      <c r="UUE3" s="455"/>
      <c r="UUF3" s="455"/>
      <c r="UUG3" s="455"/>
      <c r="UUH3" s="455"/>
      <c r="UUI3" s="455"/>
      <c r="UUJ3" s="455"/>
      <c r="UUK3" s="455"/>
      <c r="UUL3" s="455"/>
      <c r="UUM3" s="455"/>
      <c r="UUN3" s="455"/>
      <c r="UUO3" s="455"/>
      <c r="UUP3" s="455"/>
      <c r="UUQ3" s="455"/>
      <c r="UUR3" s="455"/>
      <c r="UUS3" s="455"/>
      <c r="UUT3" s="455"/>
      <c r="UUU3" s="455"/>
      <c r="UUV3" s="455"/>
      <c r="UUW3" s="455"/>
      <c r="UUX3" s="455"/>
      <c r="UUY3" s="455"/>
      <c r="UUZ3" s="455"/>
      <c r="UVA3" s="455"/>
      <c r="UVB3" s="455"/>
      <c r="UVC3" s="455"/>
      <c r="UVD3" s="455"/>
      <c r="UVE3" s="455"/>
      <c r="UVF3" s="455"/>
      <c r="UVG3" s="455"/>
      <c r="UVH3" s="455"/>
      <c r="UVI3" s="455"/>
      <c r="UVJ3" s="455"/>
      <c r="UVK3" s="455"/>
      <c r="UVL3" s="455"/>
      <c r="UVM3" s="455"/>
      <c r="UVN3" s="455"/>
      <c r="UVO3" s="455"/>
      <c r="UVP3" s="455"/>
      <c r="UVQ3" s="455"/>
      <c r="UVR3" s="455"/>
      <c r="UVS3" s="455"/>
      <c r="UVT3" s="455"/>
      <c r="UVU3" s="455"/>
      <c r="UVV3" s="455"/>
      <c r="UVW3" s="455"/>
      <c r="UVX3" s="455"/>
      <c r="UVY3" s="455"/>
      <c r="UVZ3" s="455"/>
      <c r="UWA3" s="455"/>
      <c r="UWB3" s="455"/>
      <c r="UWC3" s="455"/>
      <c r="UWD3" s="455"/>
      <c r="UWE3" s="455"/>
      <c r="UWF3" s="455"/>
      <c r="UWG3" s="455"/>
      <c r="UWH3" s="455"/>
      <c r="UWI3" s="455"/>
      <c r="UWJ3" s="455"/>
      <c r="UWK3" s="455"/>
      <c r="UWL3" s="455"/>
      <c r="UWM3" s="455"/>
      <c r="UWN3" s="455"/>
      <c r="UWO3" s="455"/>
      <c r="UWP3" s="455"/>
      <c r="UWQ3" s="455"/>
      <c r="UWR3" s="455"/>
      <c r="UWS3" s="455"/>
      <c r="UWT3" s="455"/>
      <c r="UWU3" s="455"/>
      <c r="UWV3" s="455"/>
      <c r="UWW3" s="455"/>
      <c r="UWX3" s="455"/>
      <c r="UWY3" s="455"/>
      <c r="UWZ3" s="455"/>
      <c r="UXA3" s="455"/>
      <c r="UXB3" s="455"/>
      <c r="UXC3" s="455"/>
      <c r="UXD3" s="455"/>
      <c r="UXE3" s="455"/>
      <c r="UXF3" s="455"/>
      <c r="UXG3" s="455"/>
      <c r="UXH3" s="455"/>
      <c r="UXI3" s="455"/>
      <c r="UXJ3" s="455"/>
      <c r="UXK3" s="455"/>
      <c r="UXL3" s="455"/>
      <c r="UXM3" s="455"/>
      <c r="UXN3" s="455"/>
      <c r="UXO3" s="455"/>
      <c r="UXP3" s="455"/>
      <c r="UXQ3" s="455"/>
      <c r="UXR3" s="455"/>
      <c r="UXS3" s="455"/>
      <c r="UXT3" s="455"/>
      <c r="UXU3" s="455"/>
      <c r="UXV3" s="455"/>
      <c r="UXW3" s="455"/>
      <c r="UXX3" s="455"/>
      <c r="UXY3" s="455"/>
      <c r="UXZ3" s="455"/>
      <c r="UYA3" s="455"/>
      <c r="UYB3" s="455"/>
      <c r="UYC3" s="455"/>
      <c r="UYD3" s="455"/>
      <c r="UYE3" s="455"/>
      <c r="UYF3" s="455"/>
      <c r="UYG3" s="455"/>
      <c r="UYH3" s="455"/>
      <c r="UYI3" s="455"/>
      <c r="UYJ3" s="455"/>
      <c r="UYK3" s="455"/>
      <c r="UYL3" s="455"/>
      <c r="UYM3" s="455"/>
      <c r="UYN3" s="455"/>
      <c r="UYO3" s="455"/>
      <c r="UYP3" s="455"/>
      <c r="UYQ3" s="455"/>
      <c r="UYR3" s="455"/>
      <c r="UYS3" s="455"/>
      <c r="UYT3" s="455"/>
      <c r="UYU3" s="455"/>
      <c r="UYV3" s="455"/>
      <c r="UYW3" s="455"/>
      <c r="UYX3" s="455"/>
      <c r="UYY3" s="455"/>
      <c r="UYZ3" s="455"/>
      <c r="UZA3" s="455"/>
      <c r="UZB3" s="455"/>
      <c r="UZC3" s="455"/>
      <c r="UZD3" s="455"/>
      <c r="UZE3" s="455"/>
      <c r="UZF3" s="455"/>
      <c r="UZG3" s="455"/>
      <c r="UZH3" s="455"/>
      <c r="UZI3" s="455"/>
      <c r="UZJ3" s="455"/>
      <c r="UZK3" s="455"/>
      <c r="UZL3" s="455"/>
      <c r="UZM3" s="455"/>
      <c r="UZN3" s="455"/>
      <c r="UZO3" s="455"/>
      <c r="UZP3" s="455"/>
      <c r="UZQ3" s="455"/>
      <c r="UZR3" s="455"/>
      <c r="UZS3" s="455"/>
      <c r="UZT3" s="455"/>
      <c r="UZU3" s="455"/>
      <c r="UZV3" s="455"/>
      <c r="UZW3" s="455"/>
      <c r="UZX3" s="455"/>
      <c r="UZY3" s="455"/>
      <c r="UZZ3" s="455"/>
      <c r="VAA3" s="455"/>
      <c r="VAB3" s="455"/>
      <c r="VAC3" s="455"/>
      <c r="VAD3" s="455"/>
      <c r="VAE3" s="455"/>
      <c r="VAF3" s="455"/>
      <c r="VAG3" s="455"/>
      <c r="VAH3" s="455"/>
      <c r="VAI3" s="455"/>
      <c r="VAJ3" s="455"/>
      <c r="VAK3" s="455"/>
      <c r="VAL3" s="455"/>
      <c r="VAM3" s="455"/>
      <c r="VAN3" s="455"/>
      <c r="VAO3" s="455"/>
      <c r="VAP3" s="455"/>
      <c r="VAQ3" s="455"/>
      <c r="VAR3" s="455"/>
      <c r="VAS3" s="455"/>
      <c r="VAT3" s="455"/>
      <c r="VAU3" s="455"/>
      <c r="VAV3" s="455"/>
      <c r="VAW3" s="455"/>
      <c r="VAX3" s="455"/>
      <c r="VAY3" s="455"/>
      <c r="VAZ3" s="455"/>
      <c r="VBA3" s="455"/>
      <c r="VBB3" s="455"/>
      <c r="VBC3" s="455"/>
      <c r="VBD3" s="455"/>
      <c r="VBE3" s="455"/>
      <c r="VBF3" s="455"/>
      <c r="VBG3" s="455"/>
      <c r="VBH3" s="455"/>
      <c r="VBI3" s="455"/>
      <c r="VBJ3" s="455"/>
      <c r="VBK3" s="455"/>
      <c r="VBL3" s="455"/>
      <c r="VBM3" s="455"/>
      <c r="VBN3" s="455"/>
      <c r="VBO3" s="455"/>
      <c r="VBP3" s="455"/>
      <c r="VBQ3" s="455"/>
      <c r="VBR3" s="455"/>
      <c r="VBS3" s="455"/>
      <c r="VBT3" s="455"/>
      <c r="VBU3" s="455"/>
      <c r="VBV3" s="455"/>
      <c r="VBW3" s="455"/>
      <c r="VBX3" s="455"/>
      <c r="VBY3" s="455"/>
      <c r="VBZ3" s="455"/>
      <c r="VCA3" s="455"/>
      <c r="VCB3" s="455"/>
      <c r="VCC3" s="455"/>
      <c r="VCD3" s="455"/>
      <c r="VCE3" s="455"/>
      <c r="VCF3" s="455"/>
      <c r="VCG3" s="455"/>
      <c r="VCH3" s="455"/>
      <c r="VCI3" s="455"/>
      <c r="VCJ3" s="455"/>
      <c r="VCK3" s="455"/>
      <c r="VCL3" s="455"/>
      <c r="VCM3" s="455"/>
      <c r="VCN3" s="455"/>
      <c r="VCO3" s="455"/>
      <c r="VCP3" s="455"/>
      <c r="VCQ3" s="455"/>
      <c r="VCR3" s="455"/>
      <c r="VCS3" s="455"/>
      <c r="VCT3" s="455"/>
      <c r="VCU3" s="455"/>
      <c r="VCV3" s="455"/>
      <c r="VCW3" s="455"/>
      <c r="VCX3" s="455"/>
      <c r="VCY3" s="455"/>
      <c r="VCZ3" s="455"/>
      <c r="VDA3" s="455"/>
      <c r="VDB3" s="455"/>
      <c r="VDC3" s="455"/>
      <c r="VDD3" s="455"/>
      <c r="VDE3" s="455"/>
      <c r="VDF3" s="455"/>
      <c r="VDG3" s="455"/>
      <c r="VDH3" s="455"/>
      <c r="VDI3" s="455"/>
      <c r="VDJ3" s="455"/>
      <c r="VDK3" s="455"/>
      <c r="VDL3" s="455"/>
      <c r="VDM3" s="455"/>
      <c r="VDN3" s="455"/>
      <c r="VDO3" s="455"/>
      <c r="VDP3" s="455"/>
      <c r="VDQ3" s="455"/>
      <c r="VDR3" s="455"/>
      <c r="VDS3" s="455"/>
      <c r="VDT3" s="455"/>
      <c r="VDU3" s="455"/>
      <c r="VDV3" s="455"/>
      <c r="VDW3" s="455"/>
      <c r="VDX3" s="455"/>
      <c r="VDY3" s="455"/>
      <c r="VDZ3" s="455"/>
      <c r="VEA3" s="455"/>
      <c r="VEB3" s="455"/>
      <c r="VEC3" s="455"/>
      <c r="VED3" s="455"/>
      <c r="VEE3" s="455"/>
      <c r="VEF3" s="455"/>
      <c r="VEG3" s="455"/>
      <c r="VEH3" s="455"/>
      <c r="VEI3" s="455"/>
      <c r="VEJ3" s="455"/>
      <c r="VEK3" s="455"/>
      <c r="VEL3" s="455"/>
      <c r="VEM3" s="455"/>
      <c r="VEN3" s="455"/>
      <c r="VEO3" s="455"/>
      <c r="VEP3" s="455"/>
      <c r="VEQ3" s="455"/>
      <c r="VER3" s="455"/>
      <c r="VES3" s="455"/>
      <c r="VET3" s="455"/>
      <c r="VEU3" s="455"/>
      <c r="VEV3" s="455"/>
      <c r="VEW3" s="455"/>
      <c r="VEX3" s="455"/>
      <c r="VEY3" s="455"/>
      <c r="VEZ3" s="455"/>
      <c r="VFA3" s="455"/>
      <c r="VFB3" s="455"/>
      <c r="VFC3" s="455"/>
      <c r="VFD3" s="455"/>
      <c r="VFE3" s="455"/>
      <c r="VFF3" s="455"/>
      <c r="VFG3" s="455"/>
      <c r="VFH3" s="455"/>
      <c r="VFI3" s="455"/>
      <c r="VFJ3" s="455"/>
      <c r="VFK3" s="455"/>
      <c r="VFL3" s="455"/>
      <c r="VFM3" s="455"/>
      <c r="VFN3" s="455"/>
      <c r="VFO3" s="455"/>
      <c r="VFP3" s="455"/>
      <c r="VFQ3" s="455"/>
      <c r="VFR3" s="455"/>
      <c r="VFS3" s="455"/>
      <c r="VFT3" s="455"/>
      <c r="VFU3" s="455"/>
      <c r="VFV3" s="455"/>
      <c r="VFW3" s="455"/>
      <c r="VFX3" s="455"/>
      <c r="VFY3" s="455"/>
      <c r="VFZ3" s="455"/>
      <c r="VGA3" s="455"/>
      <c r="VGB3" s="455"/>
      <c r="VGC3" s="455"/>
      <c r="VGD3" s="455"/>
      <c r="VGE3" s="455"/>
      <c r="VGF3" s="455"/>
      <c r="VGG3" s="455"/>
      <c r="VGH3" s="455"/>
      <c r="VGI3" s="455"/>
      <c r="VGJ3" s="455"/>
      <c r="VGK3" s="455"/>
      <c r="VGL3" s="455"/>
      <c r="VGM3" s="455"/>
      <c r="VGN3" s="455"/>
      <c r="VGO3" s="455"/>
      <c r="VGP3" s="455"/>
      <c r="VGQ3" s="455"/>
      <c r="VGR3" s="455"/>
      <c r="VGS3" s="455"/>
      <c r="VGT3" s="455"/>
      <c r="VGU3" s="455"/>
      <c r="VGV3" s="455"/>
      <c r="VGW3" s="455"/>
      <c r="VGX3" s="455"/>
      <c r="VGY3" s="455"/>
      <c r="VGZ3" s="455"/>
      <c r="VHA3" s="455"/>
      <c r="VHB3" s="455"/>
      <c r="VHC3" s="455"/>
      <c r="VHD3" s="455"/>
      <c r="VHE3" s="455"/>
      <c r="VHF3" s="455"/>
      <c r="VHG3" s="455"/>
      <c r="VHH3" s="455"/>
      <c r="VHI3" s="455"/>
      <c r="VHJ3" s="455"/>
      <c r="VHK3" s="455"/>
      <c r="VHL3" s="455"/>
      <c r="VHM3" s="455"/>
      <c r="VHN3" s="455"/>
      <c r="VHO3" s="455"/>
      <c r="VHP3" s="455"/>
      <c r="VHQ3" s="455"/>
      <c r="VHR3" s="455"/>
      <c r="VHS3" s="455"/>
      <c r="VHT3" s="455"/>
      <c r="VHU3" s="455"/>
      <c r="VHV3" s="455"/>
      <c r="VHW3" s="455"/>
      <c r="VHX3" s="455"/>
      <c r="VHY3" s="455"/>
      <c r="VHZ3" s="455"/>
      <c r="VIA3" s="455"/>
      <c r="VIB3" s="455"/>
      <c r="VIC3" s="455"/>
      <c r="VID3" s="455"/>
      <c r="VIE3" s="455"/>
      <c r="VIF3" s="455"/>
      <c r="VIG3" s="455"/>
      <c r="VIH3" s="455"/>
      <c r="VII3" s="455"/>
      <c r="VIJ3" s="455"/>
      <c r="VIK3" s="455"/>
      <c r="VIL3" s="455"/>
      <c r="VIM3" s="455"/>
      <c r="VIN3" s="455"/>
      <c r="VIO3" s="455"/>
      <c r="VIP3" s="455"/>
      <c r="VIQ3" s="455"/>
      <c r="VIR3" s="455"/>
      <c r="VIS3" s="455"/>
      <c r="VIT3" s="455"/>
      <c r="VIU3" s="455"/>
      <c r="VIV3" s="455"/>
      <c r="VIW3" s="455"/>
      <c r="VIX3" s="455"/>
      <c r="VIY3" s="455"/>
      <c r="VIZ3" s="455"/>
      <c r="VJA3" s="455"/>
      <c r="VJB3" s="455"/>
      <c r="VJC3" s="455"/>
      <c r="VJD3" s="455"/>
      <c r="VJE3" s="455"/>
      <c r="VJF3" s="455"/>
      <c r="VJG3" s="455"/>
      <c r="VJH3" s="455"/>
      <c r="VJI3" s="455"/>
      <c r="VJJ3" s="455"/>
      <c r="VJK3" s="455"/>
      <c r="VJL3" s="455"/>
      <c r="VJM3" s="455"/>
      <c r="VJN3" s="455"/>
      <c r="VJO3" s="455"/>
      <c r="VJP3" s="455"/>
      <c r="VJQ3" s="455"/>
      <c r="VJR3" s="455"/>
      <c r="VJS3" s="455"/>
      <c r="VJT3" s="455"/>
      <c r="VJU3" s="455"/>
      <c r="VJV3" s="455"/>
      <c r="VJW3" s="455"/>
      <c r="VJX3" s="455"/>
      <c r="VJY3" s="455"/>
      <c r="VJZ3" s="455"/>
      <c r="VKA3" s="455"/>
      <c r="VKB3" s="455"/>
      <c r="VKC3" s="455"/>
      <c r="VKD3" s="455"/>
      <c r="VKE3" s="455"/>
      <c r="VKF3" s="455"/>
      <c r="VKG3" s="455"/>
      <c r="VKH3" s="455"/>
      <c r="VKI3" s="455"/>
      <c r="VKJ3" s="455"/>
      <c r="VKK3" s="455"/>
      <c r="VKL3" s="455"/>
      <c r="VKM3" s="455"/>
      <c r="VKN3" s="455"/>
      <c r="VKO3" s="455"/>
      <c r="VKP3" s="455"/>
      <c r="VKQ3" s="455"/>
      <c r="VKR3" s="455"/>
      <c r="VKS3" s="455"/>
      <c r="VKT3" s="455"/>
      <c r="VKU3" s="455"/>
      <c r="VKV3" s="455"/>
      <c r="VKW3" s="455"/>
      <c r="VKX3" s="455"/>
      <c r="VKY3" s="455"/>
      <c r="VKZ3" s="455"/>
      <c r="VLA3" s="455"/>
      <c r="VLB3" s="455"/>
      <c r="VLC3" s="455"/>
      <c r="VLD3" s="455"/>
      <c r="VLE3" s="455"/>
      <c r="VLF3" s="455"/>
      <c r="VLG3" s="455"/>
      <c r="VLH3" s="455"/>
      <c r="VLI3" s="455"/>
      <c r="VLJ3" s="455"/>
      <c r="VLK3" s="455"/>
      <c r="VLL3" s="455"/>
      <c r="VLM3" s="455"/>
      <c r="VLN3" s="455"/>
      <c r="VLO3" s="455"/>
      <c r="VLP3" s="455"/>
      <c r="VLQ3" s="455"/>
      <c r="VLR3" s="455"/>
      <c r="VLS3" s="455"/>
      <c r="VLT3" s="455"/>
      <c r="VLU3" s="455"/>
      <c r="VLV3" s="455"/>
      <c r="VLW3" s="455"/>
      <c r="VLX3" s="455"/>
      <c r="VLY3" s="455"/>
      <c r="VLZ3" s="455"/>
      <c r="VMA3" s="455"/>
      <c r="VMB3" s="455"/>
      <c r="VMC3" s="455"/>
      <c r="VMD3" s="455"/>
      <c r="VME3" s="455"/>
      <c r="VMF3" s="455"/>
      <c r="VMG3" s="455"/>
      <c r="VMH3" s="455"/>
      <c r="VMI3" s="455"/>
      <c r="VMJ3" s="455"/>
      <c r="VMK3" s="455"/>
      <c r="VML3" s="455"/>
      <c r="VMM3" s="455"/>
      <c r="VMN3" s="455"/>
      <c r="VMO3" s="455"/>
      <c r="VMP3" s="455"/>
      <c r="VMQ3" s="455"/>
      <c r="VMR3" s="455"/>
      <c r="VMS3" s="455"/>
      <c r="VMT3" s="455"/>
      <c r="VMU3" s="455"/>
      <c r="VMV3" s="455"/>
      <c r="VMW3" s="455"/>
      <c r="VMX3" s="455"/>
      <c r="VMY3" s="455"/>
      <c r="VMZ3" s="455"/>
      <c r="VNA3" s="455"/>
      <c r="VNB3" s="455"/>
      <c r="VNC3" s="455"/>
      <c r="VND3" s="455"/>
      <c r="VNE3" s="455"/>
      <c r="VNF3" s="455"/>
      <c r="VNG3" s="455"/>
      <c r="VNH3" s="455"/>
      <c r="VNI3" s="455"/>
      <c r="VNJ3" s="455"/>
      <c r="VNK3" s="455"/>
      <c r="VNL3" s="455"/>
      <c r="VNM3" s="455"/>
      <c r="VNN3" s="455"/>
      <c r="VNO3" s="455"/>
      <c r="VNP3" s="455"/>
      <c r="VNQ3" s="455"/>
      <c r="VNR3" s="455"/>
      <c r="VNS3" s="455"/>
      <c r="VNT3" s="455"/>
      <c r="VNU3" s="455"/>
      <c r="VNV3" s="455"/>
      <c r="VNW3" s="455"/>
      <c r="VNX3" s="455"/>
      <c r="VNY3" s="455"/>
      <c r="VNZ3" s="455"/>
      <c r="VOA3" s="455"/>
      <c r="VOB3" s="455"/>
      <c r="VOC3" s="455"/>
      <c r="VOD3" s="455"/>
      <c r="VOE3" s="455"/>
      <c r="VOF3" s="455"/>
      <c r="VOG3" s="455"/>
      <c r="VOH3" s="455"/>
      <c r="VOI3" s="455"/>
      <c r="VOJ3" s="455"/>
      <c r="VOK3" s="455"/>
      <c r="VOL3" s="455"/>
      <c r="VOM3" s="455"/>
      <c r="VON3" s="455"/>
      <c r="VOO3" s="455"/>
      <c r="VOP3" s="455"/>
      <c r="VOQ3" s="455"/>
      <c r="VOR3" s="455"/>
      <c r="VOS3" s="455"/>
      <c r="VOT3" s="455"/>
      <c r="VOU3" s="455"/>
      <c r="VOV3" s="455"/>
      <c r="VOW3" s="455"/>
      <c r="VOX3" s="455"/>
      <c r="VOY3" s="455"/>
      <c r="VOZ3" s="455"/>
      <c r="VPA3" s="455"/>
      <c r="VPB3" s="455"/>
      <c r="VPC3" s="455"/>
      <c r="VPD3" s="455"/>
      <c r="VPE3" s="455"/>
      <c r="VPF3" s="455"/>
      <c r="VPG3" s="455"/>
      <c r="VPH3" s="455"/>
      <c r="VPI3" s="455"/>
      <c r="VPJ3" s="455"/>
      <c r="VPK3" s="455"/>
      <c r="VPL3" s="455"/>
      <c r="VPM3" s="455"/>
      <c r="VPN3" s="455"/>
      <c r="VPO3" s="455"/>
      <c r="VPP3" s="455"/>
      <c r="VPQ3" s="455"/>
      <c r="VPR3" s="455"/>
      <c r="VPS3" s="455"/>
      <c r="VPT3" s="455"/>
      <c r="VPU3" s="455"/>
      <c r="VPV3" s="455"/>
      <c r="VPW3" s="455"/>
      <c r="VPX3" s="455"/>
      <c r="VPY3" s="455"/>
      <c r="VPZ3" s="455"/>
      <c r="VQA3" s="455"/>
      <c r="VQB3" s="455"/>
      <c r="VQC3" s="455"/>
      <c r="VQD3" s="455"/>
      <c r="VQE3" s="455"/>
      <c r="VQF3" s="455"/>
      <c r="VQG3" s="455"/>
      <c r="VQH3" s="455"/>
      <c r="VQI3" s="455"/>
      <c r="VQJ3" s="455"/>
      <c r="VQK3" s="455"/>
      <c r="VQL3" s="455"/>
      <c r="VQM3" s="455"/>
      <c r="VQN3" s="455"/>
      <c r="VQO3" s="455"/>
      <c r="VQP3" s="455"/>
      <c r="VQQ3" s="455"/>
      <c r="VQR3" s="455"/>
      <c r="VQS3" s="455"/>
      <c r="VQT3" s="455"/>
      <c r="VQU3" s="455"/>
      <c r="VQV3" s="455"/>
      <c r="VQW3" s="455"/>
      <c r="VQX3" s="455"/>
      <c r="VQY3" s="455"/>
      <c r="VQZ3" s="455"/>
      <c r="VRA3" s="455"/>
      <c r="VRB3" s="455"/>
      <c r="VRC3" s="455"/>
      <c r="VRD3" s="455"/>
      <c r="VRE3" s="455"/>
      <c r="VRF3" s="455"/>
      <c r="VRG3" s="455"/>
      <c r="VRH3" s="455"/>
      <c r="VRI3" s="455"/>
      <c r="VRJ3" s="455"/>
      <c r="VRK3" s="455"/>
      <c r="VRL3" s="455"/>
      <c r="VRM3" s="455"/>
      <c r="VRN3" s="455"/>
      <c r="VRO3" s="455"/>
      <c r="VRP3" s="455"/>
      <c r="VRQ3" s="455"/>
      <c r="VRR3" s="455"/>
      <c r="VRS3" s="455"/>
      <c r="VRU3" s="455"/>
      <c r="VRV3" s="455"/>
      <c r="VRW3" s="455"/>
      <c r="VRX3" s="455"/>
      <c r="VRY3" s="455"/>
      <c r="VRZ3" s="455"/>
      <c r="VSA3" s="455"/>
      <c r="VSB3" s="455"/>
      <c r="VSC3" s="455"/>
      <c r="VSD3" s="455"/>
      <c r="VSE3" s="455"/>
      <c r="VSF3" s="455"/>
      <c r="VSG3" s="455"/>
      <c r="VSH3" s="455"/>
      <c r="VSI3" s="455"/>
      <c r="VSJ3" s="455"/>
      <c r="VSK3" s="455"/>
      <c r="VSL3" s="455"/>
      <c r="VSM3" s="455"/>
      <c r="VSN3" s="455"/>
      <c r="VSO3" s="455"/>
      <c r="VSP3" s="455"/>
      <c r="VSQ3" s="455"/>
      <c r="VSR3" s="455"/>
      <c r="VSS3" s="455"/>
      <c r="VST3" s="455"/>
      <c r="VSU3" s="455"/>
      <c r="VSV3" s="455"/>
      <c r="VSW3" s="455"/>
      <c r="VSX3" s="455"/>
      <c r="VSY3" s="455"/>
      <c r="VSZ3" s="455"/>
      <c r="VTA3" s="455"/>
      <c r="VTB3" s="455"/>
      <c r="VTC3" s="455"/>
      <c r="VTD3" s="455"/>
      <c r="VTE3" s="455"/>
      <c r="VTF3" s="455"/>
      <c r="VTG3" s="455"/>
      <c r="VTH3" s="455"/>
      <c r="VTI3" s="455"/>
      <c r="VTJ3" s="455"/>
      <c r="VTK3" s="455"/>
      <c r="VTL3" s="455"/>
      <c r="VTM3" s="455"/>
      <c r="VTN3" s="455"/>
      <c r="VTO3" s="455"/>
      <c r="VTP3" s="455"/>
      <c r="VTQ3" s="455"/>
      <c r="VTR3" s="455"/>
      <c r="VTS3" s="455"/>
      <c r="VTT3" s="455"/>
      <c r="VTU3" s="455"/>
      <c r="VTV3" s="455"/>
      <c r="VTW3" s="455"/>
      <c r="VTX3" s="455"/>
      <c r="VTY3" s="455"/>
      <c r="VTZ3" s="455"/>
      <c r="VUA3" s="455"/>
      <c r="VUB3" s="455"/>
      <c r="VUC3" s="455"/>
      <c r="VUD3" s="455"/>
      <c r="VUE3" s="455"/>
      <c r="VUF3" s="455"/>
      <c r="VUG3" s="455"/>
      <c r="VUH3" s="455"/>
      <c r="VUI3" s="455"/>
      <c r="VUJ3" s="455"/>
      <c r="VUK3" s="455"/>
      <c r="VUL3" s="455"/>
      <c r="VUM3" s="455"/>
      <c r="VUN3" s="455"/>
      <c r="VUO3" s="455"/>
      <c r="VUP3" s="455"/>
      <c r="VUQ3" s="455"/>
      <c r="VUR3" s="455"/>
      <c r="VUS3" s="455"/>
      <c r="VUT3" s="455"/>
      <c r="VUU3" s="455"/>
      <c r="VUV3" s="455"/>
      <c r="VUW3" s="455"/>
      <c r="VUX3" s="455"/>
      <c r="VUY3" s="455"/>
      <c r="VUZ3" s="455"/>
      <c r="VVA3" s="455"/>
      <c r="VVB3" s="455"/>
      <c r="VVC3" s="455"/>
      <c r="VVD3" s="455"/>
      <c r="VVE3" s="455"/>
      <c r="VVF3" s="455"/>
      <c r="VVG3" s="455"/>
      <c r="VVH3" s="455"/>
      <c r="VVI3" s="455"/>
      <c r="VVJ3" s="455"/>
      <c r="VVK3" s="455"/>
      <c r="VVL3" s="455"/>
      <c r="VVM3" s="455"/>
      <c r="VVN3" s="455"/>
      <c r="VVO3" s="455"/>
      <c r="VVP3" s="455"/>
      <c r="VVQ3" s="455"/>
      <c r="VVR3" s="455"/>
      <c r="VVS3" s="455"/>
      <c r="VVT3" s="455"/>
      <c r="VVU3" s="455"/>
      <c r="VVV3" s="455"/>
      <c r="VVW3" s="455"/>
      <c r="VVX3" s="455"/>
      <c r="VVY3" s="455"/>
      <c r="VVZ3" s="455"/>
      <c r="VWA3" s="455"/>
      <c r="VWB3" s="455"/>
      <c r="VWC3" s="455"/>
      <c r="VWD3" s="455"/>
      <c r="VWE3" s="455"/>
      <c r="VWF3" s="455"/>
      <c r="VWG3" s="455"/>
      <c r="VWH3" s="455"/>
      <c r="VWI3" s="455"/>
      <c r="VWJ3" s="455"/>
      <c r="VWK3" s="455"/>
      <c r="VWL3" s="455"/>
      <c r="VWM3" s="455"/>
      <c r="VWN3" s="455"/>
      <c r="VWO3" s="455"/>
      <c r="VWP3" s="455"/>
      <c r="VWQ3" s="455"/>
      <c r="VWR3" s="455"/>
      <c r="VWS3" s="455"/>
      <c r="VWT3" s="455"/>
      <c r="VWU3" s="455"/>
      <c r="VWV3" s="455"/>
      <c r="VWW3" s="455"/>
      <c r="VWX3" s="455"/>
      <c r="VWY3" s="455"/>
      <c r="VWZ3" s="455"/>
      <c r="VXA3" s="455"/>
      <c r="VXB3" s="455"/>
      <c r="VXC3" s="455"/>
      <c r="VXD3" s="455"/>
      <c r="VXE3" s="455"/>
      <c r="VXF3" s="455"/>
      <c r="VXG3" s="455"/>
      <c r="VXH3" s="455"/>
      <c r="VXI3" s="455"/>
      <c r="VXJ3" s="455"/>
      <c r="VXK3" s="455"/>
      <c r="VXL3" s="455"/>
      <c r="VXM3" s="455"/>
      <c r="VXN3" s="455"/>
      <c r="VXO3" s="455"/>
      <c r="VXP3" s="455"/>
      <c r="VXQ3" s="455"/>
      <c r="VXR3" s="455"/>
      <c r="VXS3" s="455"/>
      <c r="VXT3" s="455"/>
      <c r="VXU3" s="455"/>
      <c r="VXV3" s="455"/>
      <c r="VXW3" s="455"/>
      <c r="VXX3" s="455"/>
      <c r="VXY3" s="455"/>
      <c r="VXZ3" s="455"/>
      <c r="VYA3" s="455"/>
      <c r="VYB3" s="455"/>
      <c r="VYC3" s="455"/>
      <c r="VYD3" s="455"/>
      <c r="VYE3" s="455"/>
      <c r="VYF3" s="455"/>
      <c r="VYG3" s="455"/>
      <c r="VYH3" s="455"/>
      <c r="VYI3" s="455"/>
      <c r="VYJ3" s="455"/>
      <c r="VYK3" s="455"/>
      <c r="VYL3" s="455"/>
      <c r="VYM3" s="455"/>
      <c r="VYN3" s="455"/>
      <c r="VYO3" s="455"/>
      <c r="VYP3" s="455"/>
      <c r="VYQ3" s="455"/>
      <c r="VYR3" s="455"/>
      <c r="VYS3" s="455"/>
      <c r="VYT3" s="455"/>
      <c r="VYU3" s="455"/>
      <c r="VYV3" s="455"/>
      <c r="VYW3" s="455"/>
      <c r="VYX3" s="455"/>
      <c r="VYY3" s="455"/>
      <c r="VYZ3" s="455"/>
      <c r="VZA3" s="455"/>
      <c r="VZB3" s="455"/>
      <c r="VZC3" s="455"/>
      <c r="VZD3" s="455"/>
      <c r="VZE3" s="455"/>
      <c r="VZF3" s="455"/>
      <c r="VZG3" s="455"/>
      <c r="VZH3" s="455"/>
      <c r="VZI3" s="455"/>
      <c r="VZJ3" s="455"/>
      <c r="VZK3" s="455"/>
      <c r="VZL3" s="455"/>
      <c r="VZM3" s="455"/>
      <c r="VZN3" s="455"/>
      <c r="VZO3" s="455"/>
      <c r="VZP3" s="455"/>
      <c r="VZQ3" s="455"/>
      <c r="VZR3" s="455"/>
      <c r="VZS3" s="455"/>
      <c r="VZT3" s="455"/>
      <c r="VZU3" s="455"/>
      <c r="VZV3" s="455"/>
      <c r="VZW3" s="455"/>
      <c r="VZX3" s="455"/>
      <c r="VZY3" s="455"/>
      <c r="VZZ3" s="455"/>
      <c r="WAA3" s="455"/>
      <c r="WAB3" s="455"/>
      <c r="WAC3" s="455"/>
      <c r="WAD3" s="455"/>
      <c r="WAE3" s="455"/>
      <c r="WAF3" s="455"/>
      <c r="WAG3" s="455"/>
      <c r="WAH3" s="455"/>
      <c r="WAI3" s="455"/>
      <c r="WAJ3" s="455"/>
      <c r="WAK3" s="455"/>
      <c r="WAL3" s="455"/>
      <c r="WAM3" s="455"/>
      <c r="WAN3" s="455"/>
      <c r="WAO3" s="455"/>
      <c r="WAP3" s="455"/>
      <c r="WAQ3" s="455"/>
      <c r="WAR3" s="455"/>
      <c r="WAS3" s="455"/>
      <c r="WAT3" s="455"/>
      <c r="WAU3" s="455"/>
      <c r="WAV3" s="455"/>
      <c r="WAW3" s="455"/>
      <c r="WAX3" s="455"/>
      <c r="WAY3" s="455"/>
      <c r="WAZ3" s="455"/>
      <c r="WBA3" s="455"/>
      <c r="WBB3" s="455"/>
      <c r="WBC3" s="455"/>
      <c r="WBD3" s="455"/>
      <c r="WBE3" s="455"/>
      <c r="WBF3" s="455"/>
      <c r="WBG3" s="455"/>
      <c r="WBH3" s="455"/>
      <c r="WBI3" s="455"/>
      <c r="WBJ3" s="455"/>
      <c r="WBK3" s="455"/>
      <c r="WBL3" s="455"/>
      <c r="WBM3" s="455"/>
      <c r="WBN3" s="455"/>
      <c r="WBO3" s="455"/>
      <c r="WBP3" s="455"/>
      <c r="WBQ3" s="455"/>
      <c r="WBR3" s="455"/>
      <c r="WBS3" s="455"/>
      <c r="WBT3" s="455"/>
      <c r="WBU3" s="455"/>
      <c r="WBV3" s="455"/>
      <c r="WBW3" s="455"/>
      <c r="WBX3" s="455"/>
      <c r="WBY3" s="455"/>
      <c r="WBZ3" s="455"/>
      <c r="WCA3" s="455"/>
      <c r="WCB3" s="455"/>
      <c r="WCC3" s="455"/>
      <c r="WCD3" s="455"/>
      <c r="WCE3" s="455"/>
      <c r="WCF3" s="455"/>
      <c r="WCG3" s="455"/>
      <c r="WCH3" s="455"/>
      <c r="WCI3" s="455"/>
      <c r="WCJ3" s="455"/>
      <c r="WCK3" s="455"/>
      <c r="WCL3" s="455"/>
      <c r="WCM3" s="455"/>
      <c r="WCN3" s="455"/>
      <c r="WCO3" s="455"/>
      <c r="WCP3" s="455"/>
      <c r="WCQ3" s="455"/>
      <c r="WCR3" s="455"/>
      <c r="WCS3" s="455"/>
      <c r="WCT3" s="455"/>
      <c r="WCU3" s="455"/>
      <c r="WCV3" s="455"/>
      <c r="WCW3" s="455"/>
      <c r="WCX3" s="455"/>
      <c r="WCY3" s="455"/>
      <c r="WCZ3" s="455"/>
      <c r="WDA3" s="455"/>
      <c r="WDB3" s="455"/>
      <c r="WDC3" s="455"/>
      <c r="WDD3" s="455"/>
      <c r="WDE3" s="455"/>
      <c r="WDF3" s="455"/>
      <c r="WDG3" s="455"/>
      <c r="WDH3" s="455"/>
      <c r="WDI3" s="455"/>
      <c r="WDJ3" s="455"/>
      <c r="WDK3" s="455"/>
      <c r="WDL3" s="455"/>
      <c r="WDM3" s="455"/>
      <c r="WDN3" s="455"/>
      <c r="WDO3" s="455"/>
      <c r="WDP3" s="455"/>
      <c r="WDQ3" s="455"/>
      <c r="WDR3" s="455"/>
      <c r="WDS3" s="455"/>
      <c r="WDT3" s="455"/>
      <c r="WDU3" s="455"/>
      <c r="WDV3" s="455"/>
      <c r="WDW3" s="455"/>
      <c r="WDX3" s="455"/>
      <c r="WDY3" s="455"/>
      <c r="WDZ3" s="455"/>
      <c r="WEA3" s="455"/>
      <c r="WEB3" s="455"/>
      <c r="WEC3" s="455"/>
      <c r="WED3" s="455"/>
      <c r="WEE3" s="455"/>
      <c r="WEF3" s="455"/>
      <c r="WEG3" s="455"/>
      <c r="WEH3" s="455"/>
      <c r="WEI3" s="455"/>
      <c r="WEJ3" s="455"/>
      <c r="WEK3" s="455"/>
      <c r="WEL3" s="455"/>
      <c r="WEM3" s="455"/>
      <c r="WEN3" s="455"/>
      <c r="WEO3" s="455"/>
      <c r="WEP3" s="455"/>
      <c r="WEQ3" s="455"/>
      <c r="WER3" s="455"/>
      <c r="WES3" s="455"/>
      <c r="WET3" s="455"/>
      <c r="WEU3" s="455"/>
      <c r="WEV3" s="455"/>
      <c r="WEW3" s="455"/>
      <c r="WEX3" s="455"/>
      <c r="WEY3" s="455"/>
      <c r="WEZ3" s="455"/>
      <c r="WFA3" s="455"/>
      <c r="WFB3" s="455"/>
      <c r="WFC3" s="455"/>
      <c r="WFD3" s="455"/>
      <c r="WFE3" s="455"/>
      <c r="WFF3" s="455"/>
      <c r="WFG3" s="455"/>
      <c r="WFH3" s="455"/>
      <c r="WFI3" s="455"/>
      <c r="WFJ3" s="455"/>
      <c r="WFK3" s="455"/>
      <c r="WFL3" s="455"/>
      <c r="WFM3" s="455"/>
      <c r="WFN3" s="455"/>
      <c r="WFO3" s="455"/>
      <c r="WFP3" s="455"/>
      <c r="WFQ3" s="455"/>
      <c r="WFR3" s="455"/>
      <c r="WFS3" s="455"/>
      <c r="WFT3" s="455"/>
      <c r="WFU3" s="455"/>
      <c r="WFV3" s="455"/>
      <c r="WFW3" s="455"/>
      <c r="WFX3" s="455"/>
      <c r="WFY3" s="455"/>
      <c r="WFZ3" s="455"/>
      <c r="WGA3" s="455"/>
      <c r="WGB3" s="455"/>
      <c r="WGC3" s="455"/>
      <c r="WGD3" s="455"/>
      <c r="WGE3" s="455"/>
      <c r="WGF3" s="455"/>
      <c r="WGG3" s="455"/>
      <c r="WGH3" s="455"/>
      <c r="WGI3" s="455"/>
      <c r="WGJ3" s="455"/>
      <c r="WGK3" s="455"/>
      <c r="WGL3" s="455"/>
      <c r="WGM3" s="455"/>
      <c r="WGN3" s="455"/>
      <c r="WGO3" s="455"/>
      <c r="WGP3" s="455"/>
      <c r="WGQ3" s="455"/>
      <c r="WGR3" s="455"/>
      <c r="WGS3" s="455"/>
      <c r="WGT3" s="455"/>
      <c r="WGU3" s="455"/>
      <c r="WGV3" s="455"/>
      <c r="WGW3" s="455"/>
      <c r="WGX3" s="455"/>
      <c r="WGY3" s="455"/>
      <c r="WGZ3" s="455"/>
      <c r="WHA3" s="455"/>
      <c r="WHB3" s="455"/>
      <c r="WHC3" s="455"/>
      <c r="WHD3" s="455"/>
      <c r="WHE3" s="455"/>
      <c r="WHF3" s="455"/>
      <c r="WHG3" s="455"/>
      <c r="WHH3" s="455"/>
      <c r="WHI3" s="455"/>
      <c r="WHJ3" s="455"/>
      <c r="WHK3" s="455"/>
      <c r="WHL3" s="455"/>
      <c r="WHM3" s="455"/>
      <c r="WHN3" s="455"/>
      <c r="WHO3" s="455"/>
      <c r="WHP3" s="455"/>
      <c r="WHQ3" s="455"/>
      <c r="WHR3" s="455"/>
      <c r="WHS3" s="455"/>
      <c r="WHT3" s="455"/>
      <c r="WHU3" s="455"/>
      <c r="WHV3" s="455"/>
      <c r="WHW3" s="455"/>
      <c r="WHX3" s="455"/>
      <c r="WHY3" s="455"/>
      <c r="WHZ3" s="455"/>
      <c r="WIA3" s="455"/>
      <c r="WIB3" s="455"/>
      <c r="WIC3" s="455"/>
      <c r="WID3" s="455"/>
      <c r="WIE3" s="455"/>
      <c r="WIF3" s="455"/>
      <c r="WIG3" s="455"/>
      <c r="WIH3" s="455"/>
      <c r="WII3" s="455"/>
      <c r="WIJ3" s="455"/>
      <c r="WIK3" s="455"/>
      <c r="WIL3" s="455"/>
      <c r="WIM3" s="455"/>
      <c r="WIN3" s="455"/>
      <c r="WIO3" s="455"/>
      <c r="WIP3" s="455"/>
      <c r="WIQ3" s="455"/>
      <c r="WIR3" s="455"/>
      <c r="WIS3" s="455"/>
      <c r="WIT3" s="455"/>
      <c r="WIU3" s="455"/>
      <c r="WIV3" s="455"/>
      <c r="WIW3" s="455"/>
      <c r="WIX3" s="455"/>
      <c r="WIY3" s="455"/>
      <c r="WIZ3" s="455"/>
      <c r="WJA3" s="455"/>
      <c r="WJB3" s="455"/>
      <c r="WJC3" s="455"/>
      <c r="WJD3" s="455"/>
      <c r="WJE3" s="455"/>
      <c r="WJF3" s="455"/>
      <c r="WJG3" s="455"/>
      <c r="WJH3" s="455"/>
      <c r="WJI3" s="455"/>
      <c r="WJJ3" s="455"/>
      <c r="WJK3" s="455"/>
      <c r="WJL3" s="455"/>
      <c r="WJM3" s="455"/>
      <c r="WJN3" s="455"/>
      <c r="WJO3" s="455"/>
      <c r="WJP3" s="455"/>
      <c r="WJQ3" s="455"/>
      <c r="WJR3" s="455"/>
      <c r="WJS3" s="455"/>
      <c r="WJT3" s="455"/>
      <c r="WJU3" s="455"/>
      <c r="WJV3" s="455"/>
      <c r="WJW3" s="455"/>
      <c r="WJX3" s="455"/>
      <c r="WJY3" s="455"/>
      <c r="WJZ3" s="455"/>
      <c r="WKA3" s="455"/>
      <c r="WKB3" s="455"/>
      <c r="WKC3" s="455"/>
      <c r="WKD3" s="455"/>
      <c r="WKE3" s="455"/>
      <c r="WKF3" s="455"/>
      <c r="WKG3" s="455"/>
      <c r="WKH3" s="455"/>
      <c r="WKI3" s="455"/>
      <c r="WKJ3" s="455"/>
      <c r="WKK3" s="455"/>
      <c r="WKL3" s="455"/>
      <c r="WKM3" s="455"/>
      <c r="WKN3" s="455"/>
      <c r="WKO3" s="455"/>
      <c r="WKP3" s="455"/>
      <c r="WKQ3" s="455"/>
      <c r="WKR3" s="455"/>
      <c r="WKS3" s="455"/>
      <c r="WKT3" s="455"/>
      <c r="WKU3" s="455"/>
      <c r="WKV3" s="455"/>
      <c r="WKW3" s="455"/>
      <c r="WKX3" s="455"/>
      <c r="WKY3" s="455"/>
      <c r="WKZ3" s="455"/>
      <c r="WLA3" s="455"/>
      <c r="WLB3" s="455"/>
      <c r="WLC3" s="455"/>
      <c r="WLD3" s="455"/>
      <c r="WLE3" s="455"/>
      <c r="WLF3" s="455"/>
      <c r="WLG3" s="455"/>
      <c r="WLH3" s="455"/>
      <c r="WLI3" s="455"/>
      <c r="WLJ3" s="455"/>
      <c r="WLK3" s="455"/>
      <c r="WLL3" s="455"/>
      <c r="WLM3" s="455"/>
      <c r="WLN3" s="455"/>
      <c r="WLO3" s="455"/>
      <c r="WLP3" s="455"/>
      <c r="WLQ3" s="455"/>
      <c r="WLR3" s="455"/>
      <c r="WLS3" s="455"/>
      <c r="WLT3" s="455"/>
      <c r="WLU3" s="455"/>
      <c r="WLV3" s="455"/>
      <c r="WLW3" s="455"/>
      <c r="WLX3" s="455"/>
      <c r="WLY3" s="455"/>
      <c r="WLZ3" s="455"/>
      <c r="WMA3" s="455"/>
      <c r="WMB3" s="455"/>
      <c r="WMC3" s="455"/>
      <c r="WMD3" s="455"/>
      <c r="WME3" s="455"/>
      <c r="WMF3" s="455"/>
      <c r="WMG3" s="455"/>
      <c r="WMH3" s="455"/>
      <c r="WMI3" s="455"/>
      <c r="WMJ3" s="455"/>
      <c r="WMK3" s="455"/>
      <c r="WML3" s="455"/>
      <c r="WMM3" s="455"/>
      <c r="WMN3" s="455"/>
      <c r="WMO3" s="455"/>
      <c r="WMP3" s="455"/>
      <c r="WMQ3" s="455"/>
      <c r="WMR3" s="455"/>
      <c r="WMS3" s="455"/>
      <c r="WMT3" s="455"/>
      <c r="WMU3" s="455"/>
      <c r="WMV3" s="455"/>
      <c r="WMW3" s="455"/>
      <c r="WMX3" s="455"/>
      <c r="WMY3" s="455"/>
      <c r="WMZ3" s="455"/>
      <c r="WNA3" s="455"/>
      <c r="WNB3" s="455"/>
      <c r="WNC3" s="455"/>
      <c r="WND3" s="455"/>
      <c r="WNE3" s="455"/>
      <c r="WNF3" s="455"/>
      <c r="WNG3" s="455"/>
      <c r="WNH3" s="455"/>
      <c r="WNI3" s="455"/>
      <c r="WNJ3" s="455"/>
      <c r="WNK3" s="455"/>
      <c r="WNL3" s="455"/>
      <c r="WNM3" s="455"/>
      <c r="WNN3" s="455"/>
      <c r="WNO3" s="455"/>
      <c r="WNP3" s="455"/>
      <c r="WNQ3" s="455"/>
      <c r="WNR3" s="455"/>
      <c r="WNS3" s="455"/>
      <c r="WNT3" s="455"/>
      <c r="WNU3" s="455"/>
      <c r="WNV3" s="455"/>
      <c r="WNW3" s="455"/>
      <c r="WNX3" s="455"/>
      <c r="WNY3" s="455"/>
      <c r="WNZ3" s="455"/>
      <c r="WOA3" s="455"/>
      <c r="WOB3" s="455"/>
      <c r="WOC3" s="455"/>
      <c r="WOD3" s="455"/>
      <c r="WOE3" s="455"/>
      <c r="WOF3" s="455"/>
      <c r="WOG3" s="455"/>
      <c r="WOH3" s="455"/>
      <c r="WOI3" s="455"/>
      <c r="WOJ3" s="455"/>
      <c r="WOK3" s="455"/>
      <c r="WOL3" s="455"/>
      <c r="WOM3" s="455"/>
      <c r="WON3" s="455"/>
      <c r="WOO3" s="455"/>
      <c r="WOP3" s="455"/>
      <c r="WOQ3" s="455"/>
      <c r="WOR3" s="455"/>
      <c r="WOS3" s="455"/>
      <c r="WOT3" s="455"/>
      <c r="WOU3" s="455"/>
      <c r="WOV3" s="455"/>
      <c r="WOW3" s="455"/>
      <c r="WOX3" s="455"/>
      <c r="WOY3" s="455"/>
      <c r="WOZ3" s="455"/>
      <c r="WPA3" s="455"/>
      <c r="WPB3" s="455"/>
      <c r="WPC3" s="455"/>
      <c r="WPD3" s="455"/>
      <c r="WPE3" s="455"/>
      <c r="WPF3" s="455"/>
      <c r="WPG3" s="455"/>
      <c r="WPH3" s="455"/>
      <c r="WPI3" s="455"/>
      <c r="WPJ3" s="455"/>
      <c r="WPK3" s="455"/>
      <c r="WPL3" s="455"/>
      <c r="WPM3" s="455"/>
      <c r="WPN3" s="455"/>
      <c r="WPO3" s="455"/>
      <c r="WPP3" s="455"/>
      <c r="WPQ3" s="455"/>
      <c r="WPR3" s="455"/>
      <c r="WPS3" s="455"/>
      <c r="WPT3" s="455"/>
      <c r="WPU3" s="455"/>
      <c r="WPV3" s="455"/>
      <c r="WPW3" s="455"/>
      <c r="WPX3" s="455"/>
      <c r="WPY3" s="455"/>
      <c r="WPZ3" s="455"/>
      <c r="WQA3" s="455"/>
      <c r="WQB3" s="455"/>
      <c r="WQC3" s="455"/>
      <c r="WQD3" s="455"/>
      <c r="WQE3" s="455"/>
      <c r="WQF3" s="455"/>
      <c r="WQG3" s="455"/>
      <c r="WQH3" s="455"/>
      <c r="WQI3" s="455"/>
      <c r="WQJ3" s="455"/>
      <c r="WQK3" s="455"/>
      <c r="WQL3" s="455"/>
      <c r="WQM3" s="455"/>
      <c r="WQN3" s="455"/>
      <c r="WQO3" s="455"/>
      <c r="WQP3" s="455"/>
      <c r="WQQ3" s="455"/>
      <c r="WQR3" s="455"/>
      <c r="WQS3" s="455"/>
      <c r="WQT3" s="455"/>
      <c r="WQU3" s="455"/>
      <c r="WQV3" s="455"/>
      <c r="WQW3" s="455"/>
      <c r="WQX3" s="455"/>
      <c r="WQY3" s="455"/>
      <c r="WQZ3" s="455"/>
      <c r="WRA3" s="455"/>
      <c r="WRB3" s="455"/>
      <c r="WRC3" s="455"/>
      <c r="WRD3" s="455"/>
      <c r="WRE3" s="455"/>
      <c r="WRF3" s="455"/>
      <c r="WRG3" s="455"/>
      <c r="WRH3" s="455"/>
      <c r="WRI3" s="455"/>
      <c r="WRJ3" s="455"/>
      <c r="WRK3" s="455"/>
      <c r="WRL3" s="455"/>
      <c r="WRM3" s="455"/>
      <c r="WRN3" s="455"/>
      <c r="WRO3" s="455"/>
      <c r="WRP3" s="455"/>
      <c r="WRQ3" s="455"/>
      <c r="WRR3" s="455"/>
      <c r="WRS3" s="455"/>
      <c r="WRT3" s="455"/>
      <c r="WRU3" s="455"/>
      <c r="WRV3" s="455"/>
      <c r="WRW3" s="455"/>
      <c r="WRX3" s="455"/>
      <c r="WRY3" s="455"/>
      <c r="WRZ3" s="455"/>
      <c r="WSA3" s="455"/>
      <c r="WSB3" s="455"/>
      <c r="WSC3" s="455"/>
      <c r="WSD3" s="455"/>
      <c r="WSE3" s="455"/>
      <c r="WSF3" s="455"/>
      <c r="WSG3" s="455"/>
      <c r="WSH3" s="455"/>
      <c r="WSI3" s="455"/>
      <c r="WSJ3" s="455"/>
      <c r="WSK3" s="455"/>
      <c r="WSL3" s="455"/>
      <c r="WSM3" s="455"/>
      <c r="WSN3" s="455"/>
      <c r="WSO3" s="455"/>
      <c r="WSP3" s="455"/>
      <c r="WSQ3" s="455"/>
      <c r="WSR3" s="455"/>
      <c r="WSS3" s="455"/>
      <c r="WST3" s="455"/>
      <c r="WSU3" s="455"/>
      <c r="WSV3" s="455"/>
      <c r="WSW3" s="455"/>
      <c r="WSX3" s="455"/>
      <c r="WSY3" s="455"/>
      <c r="WSZ3" s="455"/>
      <c r="WTA3" s="455"/>
      <c r="WTB3" s="455"/>
      <c r="WTC3" s="455"/>
      <c r="WTD3" s="455"/>
      <c r="WTE3" s="455"/>
      <c r="WTF3" s="455"/>
      <c r="WTG3" s="455"/>
      <c r="WTH3" s="455"/>
      <c r="WTI3" s="455"/>
      <c r="WTJ3" s="455"/>
      <c r="WTK3" s="455"/>
      <c r="WTL3" s="455"/>
      <c r="WTM3" s="455"/>
      <c r="WTN3" s="455"/>
      <c r="WTO3" s="455"/>
      <c r="WTP3" s="455"/>
      <c r="WTQ3" s="455"/>
      <c r="WTR3" s="455"/>
      <c r="WTS3" s="455"/>
      <c r="WTT3" s="455"/>
      <c r="WTU3" s="455"/>
      <c r="WTV3" s="455"/>
      <c r="WTW3" s="455"/>
      <c r="WTX3" s="455"/>
      <c r="WTY3" s="455"/>
      <c r="WTZ3" s="455"/>
      <c r="WUA3" s="455"/>
      <c r="WUB3" s="455"/>
      <c r="WUC3" s="455"/>
      <c r="WUD3" s="455"/>
      <c r="WUE3" s="455"/>
      <c r="WUF3" s="455"/>
      <c r="WUG3" s="455"/>
      <c r="WUH3" s="455"/>
      <c r="WUI3" s="455"/>
      <c r="WUJ3" s="455"/>
      <c r="WUK3" s="455"/>
      <c r="WUL3" s="455"/>
      <c r="WUM3" s="455"/>
      <c r="WUN3" s="455"/>
      <c r="WUO3" s="455"/>
      <c r="WUP3" s="455"/>
      <c r="WUQ3" s="455"/>
      <c r="WUR3" s="455"/>
      <c r="WUS3" s="455"/>
      <c r="WUT3" s="455"/>
      <c r="WUU3" s="455"/>
      <c r="WUV3" s="455"/>
      <c r="WUW3" s="455"/>
      <c r="WUX3" s="455"/>
      <c r="WUY3" s="455"/>
      <c r="WUZ3" s="455"/>
      <c r="WVA3" s="455"/>
      <c r="WVB3" s="455"/>
      <c r="WVC3" s="455"/>
      <c r="WVD3" s="455"/>
      <c r="WVE3" s="455"/>
      <c r="WVF3" s="455"/>
      <c r="WVG3" s="455"/>
      <c r="WVH3" s="455"/>
      <c r="WVI3" s="455"/>
      <c r="WVJ3" s="455"/>
      <c r="WVK3" s="455"/>
      <c r="WVL3" s="455"/>
      <c r="WVM3" s="455"/>
      <c r="WVN3" s="455"/>
      <c r="WVO3" s="455"/>
      <c r="WVP3" s="455"/>
      <c r="WVQ3" s="455"/>
      <c r="WVR3" s="455"/>
      <c r="WVS3" s="455"/>
      <c r="WVT3" s="455"/>
      <c r="WVU3" s="455"/>
      <c r="WVV3" s="455"/>
      <c r="WVW3" s="455"/>
      <c r="WVX3" s="455"/>
      <c r="WVY3" s="455"/>
      <c r="WVZ3" s="455"/>
      <c r="WWA3" s="455"/>
      <c r="WWB3" s="455"/>
      <c r="WWC3" s="455"/>
      <c r="WWD3" s="455"/>
      <c r="WWE3" s="455"/>
      <c r="WWF3" s="455"/>
      <c r="WWG3" s="455"/>
      <c r="WWH3" s="455"/>
      <c r="WWI3" s="455"/>
      <c r="WWJ3" s="455"/>
      <c r="WWK3" s="455"/>
      <c r="WWL3" s="455"/>
      <c r="WWM3" s="455"/>
      <c r="WWN3" s="455"/>
      <c r="WWO3" s="455"/>
      <c r="WWP3" s="455"/>
      <c r="WWQ3" s="455"/>
      <c r="WWR3" s="455"/>
      <c r="WWS3" s="455"/>
      <c r="WWT3" s="455"/>
      <c r="WWU3" s="455"/>
      <c r="WWV3" s="455"/>
      <c r="WWW3" s="455"/>
      <c r="WWX3" s="455"/>
      <c r="WWY3" s="455"/>
      <c r="WWZ3" s="455"/>
      <c r="WXA3" s="455"/>
      <c r="WXB3" s="455"/>
      <c r="WXC3" s="455"/>
      <c r="WXD3" s="455"/>
      <c r="WXE3" s="455"/>
      <c r="WXF3" s="455"/>
      <c r="WXG3" s="455"/>
      <c r="WXH3" s="455"/>
      <c r="WXI3" s="455"/>
      <c r="WXJ3" s="455"/>
      <c r="WXK3" s="455"/>
      <c r="WXL3" s="455"/>
      <c r="WXM3" s="455"/>
      <c r="WXN3" s="455"/>
      <c r="WXO3" s="455"/>
      <c r="WXP3" s="455"/>
      <c r="WXQ3" s="455"/>
      <c r="WXR3" s="455"/>
      <c r="WXS3" s="455"/>
      <c r="WXT3" s="455"/>
      <c r="WXU3" s="455"/>
      <c r="WXV3" s="455"/>
      <c r="WXW3" s="455"/>
      <c r="WXX3" s="455"/>
      <c r="WXY3" s="455"/>
      <c r="WXZ3" s="455"/>
      <c r="WYA3" s="455"/>
      <c r="WYB3" s="455"/>
      <c r="WYC3" s="455"/>
      <c r="WYD3" s="455"/>
      <c r="WYE3" s="455"/>
      <c r="WYF3" s="455"/>
      <c r="WYG3" s="455"/>
      <c r="WYH3" s="455"/>
      <c r="WYI3" s="455"/>
      <c r="WYJ3" s="455"/>
      <c r="WYK3" s="455"/>
      <c r="WYL3" s="455"/>
      <c r="WYM3" s="455"/>
      <c r="WYN3" s="455"/>
      <c r="WYO3" s="455"/>
      <c r="WYP3" s="455"/>
      <c r="WYQ3" s="455"/>
      <c r="WYR3" s="455"/>
      <c r="WYS3" s="455"/>
      <c r="WYT3" s="455"/>
      <c r="WYU3" s="455"/>
      <c r="WYV3" s="455"/>
      <c r="WYW3" s="455"/>
      <c r="WYX3" s="455"/>
      <c r="WYY3" s="455"/>
      <c r="WYZ3" s="455"/>
      <c r="WZA3" s="455"/>
      <c r="WZB3" s="455"/>
      <c r="WZC3" s="455"/>
      <c r="WZD3" s="455"/>
      <c r="WZE3" s="455"/>
      <c r="WZF3" s="455"/>
      <c r="WZG3" s="455"/>
      <c r="WZH3" s="455"/>
      <c r="WZI3" s="455"/>
      <c r="WZJ3" s="455"/>
      <c r="WZK3" s="455"/>
      <c r="WZL3" s="455"/>
      <c r="WZM3" s="455"/>
      <c r="WZN3" s="455"/>
      <c r="WZO3" s="455"/>
      <c r="WZP3" s="455"/>
      <c r="WZQ3" s="455"/>
      <c r="WZR3" s="455"/>
      <c r="WZS3" s="455"/>
      <c r="WZT3" s="455"/>
      <c r="WZU3" s="455"/>
      <c r="WZV3" s="455"/>
      <c r="WZW3" s="455"/>
      <c r="WZX3" s="455"/>
      <c r="WZY3" s="455"/>
      <c r="WZZ3" s="455"/>
      <c r="XAA3" s="455"/>
      <c r="XAB3" s="455"/>
      <c r="XAC3" s="455"/>
      <c r="XAD3" s="455"/>
      <c r="XAE3" s="455"/>
      <c r="XAF3" s="455"/>
      <c r="XAG3" s="455"/>
      <c r="XAH3" s="455"/>
      <c r="XAI3" s="455"/>
      <c r="XAJ3" s="455"/>
      <c r="XAK3" s="455"/>
      <c r="XAL3" s="455"/>
      <c r="XAM3" s="455"/>
      <c r="XAN3" s="455"/>
      <c r="XAO3" s="455"/>
      <c r="XAP3" s="455"/>
      <c r="XAQ3" s="455"/>
      <c r="XAR3" s="455"/>
      <c r="XAS3" s="455"/>
      <c r="XAT3" s="455"/>
      <c r="XAU3" s="455"/>
      <c r="XAV3" s="455"/>
      <c r="XAW3" s="455"/>
      <c r="XAX3" s="455"/>
      <c r="XAY3" s="455"/>
      <c r="XAZ3" s="455"/>
      <c r="XBA3" s="455"/>
      <c r="XBB3" s="455"/>
      <c r="XBC3" s="455"/>
      <c r="XBD3" s="455"/>
      <c r="XBE3" s="455"/>
      <c r="XBF3" s="455"/>
      <c r="XBG3" s="455"/>
      <c r="XBH3" s="455"/>
      <c r="XBI3" s="455"/>
      <c r="XBJ3" s="455"/>
      <c r="XBK3" s="455"/>
      <c r="XBL3" s="455"/>
      <c r="XBM3" s="455"/>
      <c r="XBN3" s="455"/>
      <c r="XBO3" s="455"/>
      <c r="XBP3" s="455"/>
      <c r="XBQ3" s="455"/>
      <c r="XBR3" s="455"/>
      <c r="XBS3" s="455"/>
      <c r="XBT3" s="455"/>
      <c r="XBU3" s="455"/>
      <c r="XBV3" s="455"/>
      <c r="XBW3" s="455"/>
      <c r="XBX3" s="455"/>
      <c r="XBY3" s="455"/>
      <c r="XBZ3" s="455"/>
      <c r="XCA3" s="455"/>
      <c r="XCB3" s="455"/>
      <c r="XCC3" s="455"/>
      <c r="XCD3" s="455"/>
      <c r="XCE3" s="455"/>
      <c r="XCF3" s="455"/>
      <c r="XCG3" s="455"/>
      <c r="XCH3" s="455"/>
      <c r="XCI3" s="455"/>
      <c r="XCJ3" s="455"/>
      <c r="XCK3" s="455"/>
      <c r="XCL3" s="455"/>
      <c r="XCM3" s="455"/>
      <c r="XCN3" s="455"/>
      <c r="XCO3" s="455"/>
      <c r="XCP3" s="455"/>
      <c r="XCQ3" s="455"/>
      <c r="XCR3" s="455"/>
      <c r="XCS3" s="455"/>
      <c r="XCT3" s="455"/>
      <c r="XCU3" s="455"/>
      <c r="XCV3" s="455"/>
      <c r="XCW3" s="455"/>
      <c r="XCX3" s="455"/>
      <c r="XCY3" s="455"/>
      <c r="XCZ3" s="455"/>
      <c r="XDA3" s="455"/>
      <c r="XDB3" s="455"/>
      <c r="XDC3" s="455"/>
      <c r="XDD3" s="455"/>
      <c r="XDE3" s="455"/>
      <c r="XDF3" s="455"/>
      <c r="XDG3" s="455"/>
      <c r="XDH3" s="455"/>
      <c r="XDI3" s="455"/>
      <c r="XDJ3" s="455"/>
      <c r="XDK3" s="455"/>
      <c r="XDL3" s="455"/>
      <c r="XDM3" s="455"/>
      <c r="XDN3" s="455"/>
      <c r="XDO3" s="455"/>
      <c r="XDP3" s="455"/>
      <c r="XDQ3" s="455"/>
      <c r="XDR3" s="455"/>
      <c r="XDS3" s="455"/>
      <c r="XDT3" s="455"/>
      <c r="XDU3" s="455"/>
      <c r="XDV3" s="455"/>
      <c r="XDW3" s="455"/>
      <c r="XDX3" s="455"/>
      <c r="XDY3" s="455"/>
      <c r="XDZ3" s="455"/>
      <c r="XEA3" s="455"/>
      <c r="XEB3" s="455"/>
      <c r="XEC3" s="455"/>
      <c r="XED3" s="455"/>
      <c r="XEE3" s="455"/>
      <c r="XEF3" s="455"/>
      <c r="XEG3" s="455"/>
      <c r="XEH3" s="455"/>
      <c r="XEI3" s="455"/>
      <c r="XEJ3" s="455"/>
      <c r="XEK3" s="455"/>
      <c r="XEL3" s="455"/>
      <c r="XEM3" s="455"/>
      <c r="XEN3" s="455"/>
      <c r="XEO3" s="455"/>
      <c r="XEP3" s="455"/>
      <c r="XEQ3" s="455"/>
      <c r="XER3" s="455"/>
      <c r="XES3" s="455"/>
      <c r="XET3" s="455"/>
      <c r="XEU3" s="455"/>
      <c r="XEV3" s="455"/>
      <c r="XEW3" s="455"/>
      <c r="XEX3" s="455"/>
      <c r="XEY3" s="455"/>
      <c r="XEZ3" s="455"/>
      <c r="XFA3" s="455"/>
      <c r="XFB3" s="455"/>
      <c r="XFC3" s="455"/>
    </row>
    <row r="4" spans="1:1023 1025:2047 2049:3071 3073:4095 4097:5119 5121:6143 6145:7167 7169:8191 8193:9215 9217:10239 10241:11263 11265:12287 12289:13311 13313:14335 14337:15359 15361:16383" s="209" customFormat="1" ht="13.8">
      <c r="A4" s="209" t="s">
        <v>2670</v>
      </c>
      <c r="C4" s="1537">
        <v>1.0249999999999999</v>
      </c>
      <c r="E4" s="209">
        <f>Application!Y799</f>
        <v>1035858</v>
      </c>
      <c r="G4" s="209">
        <f>E4*$C$4</f>
        <v>1061754.45</v>
      </c>
      <c r="I4" s="209">
        <f>G4*$C$4</f>
        <v>1088298.3112499998</v>
      </c>
      <c r="K4" s="209">
        <f>I4*$C$4</f>
        <v>1115505.7690312497</v>
      </c>
      <c r="M4" s="209">
        <f>K4*$C$4</f>
        <v>1143393.4132570308</v>
      </c>
      <c r="O4" s="209">
        <f>M4*$C$4</f>
        <v>1171978.2485884565</v>
      </c>
      <c r="Q4" s="209">
        <f>O4*$C$4</f>
        <v>1201277.7048031678</v>
      </c>
      <c r="S4" s="209">
        <f>Q4*$C$4</f>
        <v>1231309.6474232469</v>
      </c>
      <c r="U4" s="209">
        <f>S4*$C$4</f>
        <v>1262092.388608828</v>
      </c>
      <c r="W4" s="209">
        <f>U4*$C$4</f>
        <v>1293644.6983240484</v>
      </c>
      <c r="Y4" s="209">
        <f>W4*$C$4</f>
        <v>1325985.8157821496</v>
      </c>
      <c r="AA4" s="209">
        <f>Y4*$C$4</f>
        <v>1359135.4611767032</v>
      </c>
      <c r="AC4" s="209">
        <f>AA4*$C$4</f>
        <v>1393113.8477061207</v>
      </c>
      <c r="AE4" s="209">
        <f>AC4*$C$4</f>
        <v>1427941.6938987735</v>
      </c>
      <c r="AG4" s="209">
        <f>AE4*$C$4</f>
        <v>1463640.2362462427</v>
      </c>
    </row>
    <row r="5" spans="1:1023 1025:2047 2049:3071 3073:4095 4097:5119 5121:6143 6145:7167 7169:8191 8193:9215 9217:10239 10241:11263 11265:12287 12289:13311 13313:14335 14337:15359 15361:16383" s="199" customFormat="1" ht="13.8">
      <c r="B5" s="199" t="s">
        <v>2229</v>
      </c>
      <c r="C5" s="1538">
        <f>[10]EVERYTHING!$Q$38</f>
        <v>5.297244237008239E-2</v>
      </c>
      <c r="E5" s="211">
        <f>-E4*$C$5</f>
        <v>-54871.928208588804</v>
      </c>
      <c r="F5" s="211"/>
      <c r="G5" s="211">
        <f>-G4*$C$5</f>
        <v>-56243.726413803524</v>
      </c>
      <c r="H5" s="211"/>
      <c r="I5" s="211">
        <f>-I4*$C$5</f>
        <v>-57649.819574148605</v>
      </c>
      <c r="J5" s="211"/>
      <c r="K5" s="211">
        <f>-K4*$C$5</f>
        <v>-59091.065063502312</v>
      </c>
      <c r="L5" s="211"/>
      <c r="M5" s="211">
        <f>-M4*$C$5</f>
        <v>-60568.341690089859</v>
      </c>
      <c r="N5" s="211"/>
      <c r="O5" s="211">
        <f>-O4*$C$5</f>
        <v>-62082.55023234211</v>
      </c>
      <c r="P5" s="211"/>
      <c r="Q5" s="211">
        <f>-Q4*$C$5</f>
        <v>-63634.613988150653</v>
      </c>
      <c r="R5" s="211"/>
      <c r="S5" s="211">
        <f>-S4*$C$5</f>
        <v>-65225.479337854413</v>
      </c>
      <c r="T5" s="211"/>
      <c r="U5" s="211">
        <f>-U4*$C$5</f>
        <v>-66856.116321300768</v>
      </c>
      <c r="V5" s="211"/>
      <c r="W5" s="211">
        <f>-W4*$C$5</f>
        <v>-68527.51922933328</v>
      </c>
      <c r="X5" s="211"/>
      <c r="Y5" s="211">
        <f>-Y4*$C$5</f>
        <v>-70240.707210066597</v>
      </c>
      <c r="Z5" s="211"/>
      <c r="AA5" s="211">
        <f>-AA4*$C$5</f>
        <v>-71996.724890318263</v>
      </c>
      <c r="AB5" s="211"/>
      <c r="AC5" s="211">
        <f>-AC4*$C$5</f>
        <v>-73796.643012576213</v>
      </c>
      <c r="AD5" s="211"/>
      <c r="AE5" s="211">
        <f>-AE4*$C$5</f>
        <v>-75641.559087890608</v>
      </c>
      <c r="AF5" s="211"/>
      <c r="AG5" s="211">
        <f>-AG4*$C$5</f>
        <v>-77532.598065087863</v>
      </c>
    </row>
    <row r="6" spans="1:1023 1025:2047 2049:3071 3073:4095 4097:5119 5121:6143 6145:7167 7169:8191 8193:9215 9217:10239 10241:11263 11265:12287 12289:13311 13313:14335 14337:15359 15361:16383" s="199" customFormat="1" ht="13.8">
      <c r="A6" s="199" t="s">
        <v>2671</v>
      </c>
      <c r="C6" s="1537">
        <v>1.0249999999999999</v>
      </c>
      <c r="E6" s="212">
        <f>Application!Z807</f>
        <v>253537.99999999997</v>
      </c>
      <c r="F6" s="212"/>
      <c r="G6" s="212">
        <f>E6*$C$6</f>
        <v>259876.44999999995</v>
      </c>
      <c r="H6" s="212"/>
      <c r="I6" s="212">
        <f>G6*$C$6</f>
        <v>266373.36124999996</v>
      </c>
      <c r="J6" s="212"/>
      <c r="K6" s="212">
        <f>I6*$C$6</f>
        <v>273032.69528124994</v>
      </c>
      <c r="L6" s="212"/>
      <c r="M6" s="212">
        <f>K6*$C$6</f>
        <v>279858.51266328117</v>
      </c>
      <c r="N6" s="212"/>
      <c r="O6" s="212">
        <f>M6*$C$6</f>
        <v>286854.97547986318</v>
      </c>
      <c r="P6" s="212"/>
      <c r="Q6" s="212">
        <f>O6*$C$6</f>
        <v>294026.34986685973</v>
      </c>
      <c r="R6" s="212"/>
      <c r="S6" s="212">
        <f>Q6*$C$6</f>
        <v>301377.00861353119</v>
      </c>
      <c r="T6" s="212"/>
      <c r="U6" s="212">
        <f>S6*$C$6</f>
        <v>308911.43382886943</v>
      </c>
      <c r="V6" s="212"/>
      <c r="W6" s="212">
        <f>U6*$C$6</f>
        <v>316634.21967459115</v>
      </c>
      <c r="X6" s="212"/>
      <c r="Y6" s="212">
        <f>W6*$C$6</f>
        <v>324550.07516645588</v>
      </c>
      <c r="Z6" s="212"/>
      <c r="AA6" s="212">
        <f>Y6*$C$6</f>
        <v>332663.82704561722</v>
      </c>
      <c r="AB6" s="212"/>
      <c r="AC6" s="212">
        <f>AA6*$C$6</f>
        <v>340980.42272175761</v>
      </c>
      <c r="AD6" s="212"/>
      <c r="AE6" s="212">
        <f>AC6*$C$6</f>
        <v>349504.93328980153</v>
      </c>
      <c r="AF6" s="212"/>
      <c r="AG6" s="212">
        <f>AE6*$C$6</f>
        <v>358242.55662204651</v>
      </c>
    </row>
    <row r="7" spans="1:1023 1025:2047 2049:3071 3073:4095 4097:5119 5121:6143 6145:7167 7169:8191 8193:9215 9217:10239 10241:11263 11265:12287 12289:13311 13313:14335 14337:15359 15361:16383" s="199" customFormat="1" ht="13.8">
      <c r="B7" s="199" t="s">
        <v>2229</v>
      </c>
      <c r="C7" s="1538">
        <v>0.05</v>
      </c>
      <c r="E7" s="211">
        <f>-E6*$C$7</f>
        <v>-12676.9</v>
      </c>
      <c r="F7" s="211"/>
      <c r="G7" s="211">
        <f>-G6*$C$7</f>
        <v>-12993.822499999998</v>
      </c>
      <c r="H7" s="211"/>
      <c r="I7" s="211">
        <f>-I6*$C$7</f>
        <v>-13318.668062499999</v>
      </c>
      <c r="J7" s="211"/>
      <c r="K7" s="211">
        <f>-K6*$C$7</f>
        <v>-13651.634764062497</v>
      </c>
      <c r="L7" s="211"/>
      <c r="M7" s="211">
        <f>-M6*$C$7</f>
        <v>-13992.925633164059</v>
      </c>
      <c r="N7" s="211"/>
      <c r="O7" s="211">
        <f>-O6*$C$7</f>
        <v>-14342.74877399316</v>
      </c>
      <c r="P7" s="211"/>
      <c r="Q7" s="211">
        <f>-Q6*$C$7</f>
        <v>-14701.317493342987</v>
      </c>
      <c r="R7" s="211"/>
      <c r="S7" s="211">
        <f>-S6*$C$7</f>
        <v>-15068.850430676561</v>
      </c>
      <c r="T7" s="211"/>
      <c r="U7" s="211">
        <f>-U6*$C$7</f>
        <v>-15445.571691443472</v>
      </c>
      <c r="V7" s="211"/>
      <c r="W7" s="211">
        <f>-W6*$C$7</f>
        <v>-15831.710983729557</v>
      </c>
      <c r="X7" s="211"/>
      <c r="Y7" s="211">
        <f>-Y6*$C$7</f>
        <v>-16227.503758322795</v>
      </c>
      <c r="Z7" s="211"/>
      <c r="AA7" s="211">
        <f>-AA6*$C$7</f>
        <v>-16633.191352280861</v>
      </c>
      <c r="AB7" s="211"/>
      <c r="AC7" s="211">
        <f>-AC6*$C$7</f>
        <v>-17049.021136087882</v>
      </c>
      <c r="AD7" s="211"/>
      <c r="AE7" s="211">
        <f>-AE6*$C$7</f>
        <v>-17475.246664490078</v>
      </c>
      <c r="AF7" s="211"/>
      <c r="AG7" s="211">
        <f>-AG6*$C$7</f>
        <v>-17912.127831102327</v>
      </c>
    </row>
    <row r="8" spans="1:1023 1025:2047 2049:3071 3073:4095 4097:5119 5121:6143 6145:7167 7169:8191 8193:9215 9217:10239 10241:11263 11265:12287 12289:13311 13313:14335 14337:15359 15361:16383" s="211" customFormat="1" ht="14.4">
      <c r="A8" s="1268" t="s">
        <v>2672</v>
      </c>
      <c r="B8" s="199"/>
      <c r="C8" s="1537">
        <f>C6</f>
        <v>1.0249999999999999</v>
      </c>
      <c r="D8" s="199"/>
      <c r="E8" s="212">
        <f>[10]EVERYTHING!$O$46</f>
        <v>161195.09119154929</v>
      </c>
      <c r="G8" s="212">
        <f>E8*$C$8</f>
        <v>165224.96847133801</v>
      </c>
      <c r="I8" s="212">
        <f t="shared" ref="I8" si="0">G8*$C$8</f>
        <v>169355.59268312145</v>
      </c>
      <c r="K8" s="212">
        <f t="shared" ref="K8" si="1">I8*$C$8</f>
        <v>173589.48250019946</v>
      </c>
      <c r="M8" s="212">
        <f t="shared" ref="M8" si="2">K8*$C$8</f>
        <v>177929.21956270444</v>
      </c>
      <c r="O8" s="212">
        <f t="shared" ref="O8" si="3">M8*$C$8</f>
        <v>182377.45005177203</v>
      </c>
      <c r="Q8" s="212">
        <f t="shared" ref="Q8" si="4">O8*$C$8</f>
        <v>186936.88630306631</v>
      </c>
      <c r="S8" s="212">
        <f t="shared" ref="S8" si="5">Q8*$C$8</f>
        <v>191610.30846064293</v>
      </c>
      <c r="U8" s="212">
        <f t="shared" ref="U8" si="6">S8*$C$8</f>
        <v>196400.56617215899</v>
      </c>
      <c r="W8" s="212">
        <f t="shared" ref="W8" si="7">U8*$C$8</f>
        <v>201310.58032646295</v>
      </c>
      <c r="Y8" s="212">
        <f t="shared" ref="Y8" si="8">W8*$C$8</f>
        <v>206343.3448346245</v>
      </c>
      <c r="AA8" s="212">
        <f t="shared" ref="AA8" si="9">Y8*$C$8</f>
        <v>211501.9284554901</v>
      </c>
      <c r="AC8" s="212">
        <f t="shared" ref="AC8" si="10">AA8*$C$8</f>
        <v>216789.47666687734</v>
      </c>
      <c r="AE8" s="212">
        <f t="shared" ref="AE8" si="11">AC8*$C$8</f>
        <v>222209.21358354925</v>
      </c>
      <c r="AG8" s="212">
        <f t="shared" ref="AG8" si="12">AE8*$C$8</f>
        <v>227764.44392313797</v>
      </c>
      <c r="AI8" s="212">
        <f t="shared" ref="AI8" si="13">AG8*$C$8</f>
        <v>233458.55502121639</v>
      </c>
      <c r="AK8" s="212">
        <f t="shared" ref="AK8" si="14">AI8*$C$8</f>
        <v>239295.01889674677</v>
      </c>
      <c r="AM8" s="212">
        <f t="shared" ref="AM8" si="15">AK8*$C$8</f>
        <v>245277.39436916541</v>
      </c>
      <c r="AO8" s="212">
        <f t="shared" ref="AO8" si="16">AM8*$C$8</f>
        <v>251409.32922839452</v>
      </c>
      <c r="AQ8" s="212">
        <f t="shared" ref="AQ8" si="17">AO8*$C$8</f>
        <v>257694.56245910437</v>
      </c>
      <c r="AS8" s="212">
        <f t="shared" ref="AS8" si="18">AQ8*$C$8</f>
        <v>264136.92652058194</v>
      </c>
      <c r="AU8" s="212">
        <f t="shared" ref="AU8" si="19">AS8*$C$8</f>
        <v>270740.34968359646</v>
      </c>
      <c r="AW8" s="212">
        <f t="shared" ref="AW8" si="20">AU8*$C$8</f>
        <v>277508.85842568637</v>
      </c>
      <c r="AY8" s="212">
        <f t="shared" ref="AY8" si="21">AW8*$C$8</f>
        <v>284446.57988632849</v>
      </c>
      <c r="BA8" s="212">
        <f t="shared" ref="BA8" si="22">AY8*$C$8</f>
        <v>291557.74438348669</v>
      </c>
      <c r="BC8" s="212">
        <f t="shared" ref="BC8" si="23">BA8*$C$8</f>
        <v>298846.68799307384</v>
      </c>
      <c r="BE8" s="212">
        <f t="shared" ref="BE8" si="24">BC8*$C$8</f>
        <v>306317.85519290064</v>
      </c>
      <c r="BG8" s="212">
        <f t="shared" ref="BG8" si="25">BE8*$C$8</f>
        <v>313975.80157272314</v>
      </c>
      <c r="BI8" s="212">
        <f t="shared" ref="BI8" si="26">BG8*$C$8</f>
        <v>321825.19661204121</v>
      </c>
      <c r="BK8" s="212">
        <f t="shared" ref="BK8" si="27">BI8*$C$8</f>
        <v>329870.8265273422</v>
      </c>
      <c r="BM8" s="212">
        <f t="shared" ref="BM8" si="28">BK8*$C$8</f>
        <v>338117.59719052573</v>
      </c>
      <c r="BO8" s="212">
        <f t="shared" ref="BO8" si="29">BM8*$C$8</f>
        <v>346570.53712028882</v>
      </c>
      <c r="BQ8" s="212">
        <f t="shared" ref="BQ8" si="30">BO8*$C$8</f>
        <v>355234.80054829601</v>
      </c>
      <c r="BS8" s="212">
        <f t="shared" ref="BS8" si="31">BQ8*$C$8</f>
        <v>364115.67056200339</v>
      </c>
      <c r="BU8" s="212">
        <f t="shared" ref="BU8" si="32">BS8*$C$8</f>
        <v>373218.56232605345</v>
      </c>
      <c r="BW8" s="212">
        <f t="shared" ref="BW8" si="33">BU8*$C$8</f>
        <v>382549.02638420474</v>
      </c>
      <c r="BY8" s="212">
        <f t="shared" ref="BY8" si="34">BW8*$C$8</f>
        <v>392112.7520438098</v>
      </c>
      <c r="CA8" s="212">
        <f t="shared" ref="CA8" si="35">BY8*$C$8</f>
        <v>401915.57084490499</v>
      </c>
      <c r="CC8" s="212">
        <f t="shared" ref="CC8" si="36">CA8*$C$8</f>
        <v>411963.46011602756</v>
      </c>
      <c r="CE8" s="212">
        <f t="shared" ref="CE8" si="37">CC8*$C$8</f>
        <v>422262.5466189282</v>
      </c>
      <c r="CG8" s="212">
        <f t="shared" ref="CG8" si="38">CE8*$C$8</f>
        <v>432819.11028440139</v>
      </c>
      <c r="CI8" s="212">
        <f t="shared" ref="CI8" si="39">CG8*$C$8</f>
        <v>443639.58804151136</v>
      </c>
      <c r="CK8" s="212">
        <f t="shared" ref="CK8" si="40">CI8*$C$8</f>
        <v>454730.57774254913</v>
      </c>
      <c r="CM8" s="212">
        <f t="shared" ref="CM8" si="41">CK8*$C$8</f>
        <v>466098.84218611283</v>
      </c>
      <c r="CO8" s="212">
        <f t="shared" ref="CO8" si="42">CM8*$C$8</f>
        <v>477751.31324076559</v>
      </c>
      <c r="CQ8" s="212">
        <f t="shared" ref="CQ8" si="43">CO8*$C$8</f>
        <v>489695.09607178468</v>
      </c>
      <c r="CS8" s="212">
        <f t="shared" ref="CS8" si="44">CQ8*$C$8</f>
        <v>501937.47347357927</v>
      </c>
      <c r="CU8" s="212">
        <f t="shared" ref="CU8" si="45">CS8*$C$8</f>
        <v>514485.91031041869</v>
      </c>
      <c r="CW8" s="212">
        <f t="shared" ref="CW8" si="46">CU8*$C$8</f>
        <v>527348.05806817906</v>
      </c>
      <c r="CY8" s="212">
        <f t="shared" ref="CY8" si="47">CW8*$C$8</f>
        <v>540531.75951988343</v>
      </c>
      <c r="DA8" s="212">
        <f t="shared" ref="DA8" si="48">CY8*$C$8</f>
        <v>554045.05350788042</v>
      </c>
      <c r="DC8" s="212">
        <f t="shared" ref="DC8" si="49">DA8*$C$8</f>
        <v>567896.17984557734</v>
      </c>
      <c r="DE8" s="212">
        <f t="shared" ref="DE8" si="50">DC8*$C$8</f>
        <v>582093.58434171672</v>
      </c>
      <c r="DG8" s="212">
        <f t="shared" ref="DG8" si="51">DE8*$C$8</f>
        <v>596645.92395025957</v>
      </c>
      <c r="DI8" s="212">
        <f t="shared" ref="DI8" si="52">DG8*$C$8</f>
        <v>611562.07204901602</v>
      </c>
      <c r="DK8" s="212">
        <f t="shared" ref="DK8" si="53">DI8*$C$8</f>
        <v>626851.12385024142</v>
      </c>
      <c r="DM8" s="212">
        <f t="shared" ref="DM8" si="54">DK8*$C$8</f>
        <v>642522.40194649738</v>
      </c>
      <c r="DO8" s="212">
        <f t="shared" ref="DO8" si="55">DM8*$C$8</f>
        <v>658585.46199515974</v>
      </c>
      <c r="DQ8" s="212">
        <f t="shared" ref="DQ8" si="56">DO8*$C$8</f>
        <v>675050.09854503872</v>
      </c>
      <c r="DS8" s="212">
        <f t="shared" ref="DS8" si="57">DQ8*$C$8</f>
        <v>691926.35100866458</v>
      </c>
      <c r="DU8" s="212">
        <f t="shared" ref="DU8" si="58">DS8*$C$8</f>
        <v>709224.50978388113</v>
      </c>
      <c r="DW8" s="212">
        <f t="shared" ref="DW8" si="59">DU8*$C$8</f>
        <v>726955.12252847815</v>
      </c>
      <c r="DY8" s="212">
        <f t="shared" ref="DY8" si="60">DW8*$C$8</f>
        <v>745129.00059169007</v>
      </c>
      <c r="EA8" s="212">
        <f t="shared" ref="EA8" si="61">DY8*$C$8</f>
        <v>763757.22560648224</v>
      </c>
      <c r="EC8" s="212">
        <f t="shared" ref="EC8" si="62">EA8*$C$8</f>
        <v>782851.15624664421</v>
      </c>
      <c r="EE8" s="212">
        <f t="shared" ref="EE8" si="63">EC8*$C$8</f>
        <v>802422.4351528103</v>
      </c>
      <c r="EG8" s="212">
        <f t="shared" ref="EG8" si="64">EE8*$C$8</f>
        <v>822482.99603163044</v>
      </c>
      <c r="EI8" s="212">
        <f t="shared" ref="EI8" si="65">EG8*$C$8</f>
        <v>843045.07093242113</v>
      </c>
      <c r="EK8" s="212">
        <f t="shared" ref="EK8" si="66">EI8*$C$8</f>
        <v>864121.19770573161</v>
      </c>
      <c r="EM8" s="212">
        <f t="shared" ref="EM8" si="67">EK8*$C$8</f>
        <v>885724.22764837486</v>
      </c>
      <c r="EO8" s="212">
        <f t="shared" ref="EO8" si="68">EM8*$C$8</f>
        <v>907867.33333958418</v>
      </c>
      <c r="EQ8" s="212">
        <f t="shared" ref="EQ8" si="69">EO8*$C$8</f>
        <v>930564.01667307375</v>
      </c>
      <c r="ES8" s="212">
        <f t="shared" ref="ES8" si="70">EQ8*$C$8</f>
        <v>953828.11708990054</v>
      </c>
      <c r="EU8" s="212">
        <f t="shared" ref="EU8" si="71">ES8*$C$8</f>
        <v>977673.82001714793</v>
      </c>
      <c r="EW8" s="212">
        <f t="shared" ref="EW8" si="72">EU8*$C$8</f>
        <v>1002115.6655175765</v>
      </c>
      <c r="EY8" s="212">
        <f t="shared" ref="EY8" si="73">EW8*$C$8</f>
        <v>1027168.5571555159</v>
      </c>
      <c r="FA8" s="212">
        <f t="shared" ref="FA8" si="74">EY8*$C$8</f>
        <v>1052847.7710844036</v>
      </c>
      <c r="FC8" s="212">
        <f t="shared" ref="FC8" si="75">FA8*$C$8</f>
        <v>1079168.9653615137</v>
      </c>
      <c r="FE8" s="212">
        <f t="shared" ref="FE8" si="76">FC8*$C$8</f>
        <v>1106148.1894955514</v>
      </c>
      <c r="FG8" s="212">
        <f t="shared" ref="FG8" si="77">FE8*$C$8</f>
        <v>1133801.8942329402</v>
      </c>
      <c r="FI8" s="212">
        <f t="shared" ref="FI8" si="78">FG8*$C$8</f>
        <v>1162146.9415887636</v>
      </c>
      <c r="FK8" s="212">
        <f t="shared" ref="FK8" si="79">FI8*$C$8</f>
        <v>1191200.6151284827</v>
      </c>
      <c r="FM8" s="212">
        <f t="shared" ref="FM8" si="80">FK8*$C$8</f>
        <v>1220980.6305066945</v>
      </c>
      <c r="FO8" s="212">
        <f t="shared" ref="FO8" si="81">FM8*$C$8</f>
        <v>1251505.1462693617</v>
      </c>
      <c r="FQ8" s="212">
        <f t="shared" ref="FQ8" si="82">FO8*$C$8</f>
        <v>1282792.7749260957</v>
      </c>
      <c r="FS8" s="212">
        <f t="shared" ref="FS8" si="83">FQ8*$C$8</f>
        <v>1314862.594299248</v>
      </c>
      <c r="FU8" s="212">
        <f t="shared" ref="FU8" si="84">FS8*$C$8</f>
        <v>1347734.159156729</v>
      </c>
      <c r="FW8" s="212">
        <f t="shared" ref="FW8" si="85">FU8*$C$8</f>
        <v>1381427.5131356472</v>
      </c>
      <c r="FY8" s="212">
        <f t="shared" ref="FY8" si="86">FW8*$C$8</f>
        <v>1415963.2009640383</v>
      </c>
      <c r="GA8" s="212">
        <f t="shared" ref="GA8" si="87">FY8*$C$8</f>
        <v>1451362.2809881391</v>
      </c>
      <c r="GC8" s="212">
        <f t="shared" ref="GC8" si="88">GA8*$C$8</f>
        <v>1487646.3380128425</v>
      </c>
      <c r="GE8" s="212">
        <f t="shared" ref="GE8" si="89">GC8*$C$8</f>
        <v>1524837.4964631633</v>
      </c>
      <c r="GG8" s="212">
        <f t="shared" ref="GG8" si="90">GE8*$C$8</f>
        <v>1562958.4338747421</v>
      </c>
      <c r="GI8" s="212">
        <f t="shared" ref="GI8" si="91">GG8*$C$8</f>
        <v>1602032.3947216105</v>
      </c>
      <c r="GK8" s="212">
        <f t="shared" ref="GK8" si="92">GI8*$C$8</f>
        <v>1642083.2045896505</v>
      </c>
      <c r="GM8" s="212">
        <f t="shared" ref="GM8" si="93">GK8*$C$8</f>
        <v>1683135.2847043916</v>
      </c>
      <c r="GO8" s="212">
        <f t="shared" ref="GO8" si="94">GM8*$C$8</f>
        <v>1725213.6668220013</v>
      </c>
      <c r="GQ8" s="212">
        <f t="shared" ref="GQ8" si="95">GO8*$C$8</f>
        <v>1768344.0084925513</v>
      </c>
      <c r="GS8" s="212">
        <f t="shared" ref="GS8" si="96">GQ8*$C$8</f>
        <v>1812552.608704865</v>
      </c>
      <c r="GU8" s="212">
        <f t="shared" ref="GU8" si="97">GS8*$C$8</f>
        <v>1857866.4239224864</v>
      </c>
      <c r="GW8" s="212">
        <f t="shared" ref="GW8" si="98">GU8*$C$8</f>
        <v>1904313.0845205483</v>
      </c>
      <c r="GY8" s="212">
        <f t="shared" ref="GY8" si="99">GW8*$C$8</f>
        <v>1951920.9116335618</v>
      </c>
      <c r="HA8" s="212">
        <f t="shared" ref="HA8" si="100">GY8*$C$8</f>
        <v>2000718.9344244008</v>
      </c>
      <c r="HC8" s="212">
        <f t="shared" ref="HC8" si="101">HA8*$C$8</f>
        <v>2050736.9077850105</v>
      </c>
      <c r="HE8" s="212">
        <f t="shared" ref="HE8" si="102">HC8*$C$8</f>
        <v>2102005.3304796354</v>
      </c>
      <c r="HG8" s="212">
        <f t="shared" ref="HG8" si="103">HE8*$C$8</f>
        <v>2154555.4637416261</v>
      </c>
      <c r="HI8" s="212">
        <f t="shared" ref="HI8" si="104">HG8*$C$8</f>
        <v>2208419.3503351668</v>
      </c>
      <c r="HK8" s="212">
        <f t="shared" ref="HK8" si="105">HI8*$C$8</f>
        <v>2263629.8340935456</v>
      </c>
      <c r="HM8" s="212">
        <f t="shared" ref="HM8" si="106">HK8*$C$8</f>
        <v>2320220.5799458842</v>
      </c>
      <c r="HO8" s="212">
        <f t="shared" ref="HO8" si="107">HM8*$C$8</f>
        <v>2378226.094444531</v>
      </c>
      <c r="HQ8" s="212">
        <f t="shared" ref="HQ8" si="108">HO8*$C$8</f>
        <v>2437681.7468056441</v>
      </c>
      <c r="HS8" s="212">
        <f t="shared" ref="HS8" si="109">HQ8*$C$8</f>
        <v>2498623.7904757848</v>
      </c>
      <c r="HU8" s="212">
        <f t="shared" ref="HU8" si="110">HS8*$C$8</f>
        <v>2561089.3852376794</v>
      </c>
      <c r="HW8" s="212">
        <f t="shared" ref="HW8" si="111">HU8*$C$8</f>
        <v>2625116.6198686212</v>
      </c>
      <c r="HY8" s="212">
        <f t="shared" ref="HY8" si="112">HW8*$C$8</f>
        <v>2690744.5353653366</v>
      </c>
      <c r="IA8" s="212">
        <f t="shared" ref="IA8" si="113">HY8*$C$8</f>
        <v>2758013.1487494698</v>
      </c>
      <c r="IC8" s="212">
        <f t="shared" ref="IC8" si="114">IA8*$C$8</f>
        <v>2826963.4774682061</v>
      </c>
      <c r="IE8" s="212">
        <f t="shared" ref="IE8" si="115">IC8*$C$8</f>
        <v>2897637.5644049109</v>
      </c>
      <c r="IG8" s="212">
        <f t="shared" ref="IG8" si="116">IE8*$C$8</f>
        <v>2970078.5035150335</v>
      </c>
      <c r="II8" s="212">
        <f t="shared" ref="II8" si="117">IG8*$C$8</f>
        <v>3044330.4661029093</v>
      </c>
      <c r="IK8" s="212">
        <f t="shared" ref="IK8" si="118">II8*$C$8</f>
        <v>3120438.7277554818</v>
      </c>
      <c r="IM8" s="212">
        <f t="shared" ref="IM8" si="119">IK8*$C$8</f>
        <v>3198449.6959493686</v>
      </c>
      <c r="IO8" s="212">
        <f t="shared" ref="IO8" si="120">IM8*$C$8</f>
        <v>3278410.9383481024</v>
      </c>
      <c r="IQ8" s="212">
        <f t="shared" ref="IQ8" si="121">IO8*$C$8</f>
        <v>3360371.2118068049</v>
      </c>
      <c r="IS8" s="212">
        <f t="shared" ref="IS8" si="122">IQ8*$C$8</f>
        <v>3444380.4921019748</v>
      </c>
      <c r="IU8" s="212">
        <f t="shared" ref="IU8" si="123">IS8*$C$8</f>
        <v>3530490.0044045239</v>
      </c>
      <c r="IW8" s="212">
        <f t="shared" ref="IW8" si="124">IU8*$C$8</f>
        <v>3618752.2545146365</v>
      </c>
      <c r="IY8" s="212">
        <f t="shared" ref="IY8" si="125">IW8*$C$8</f>
        <v>3709221.060877502</v>
      </c>
      <c r="JA8" s="212">
        <f t="shared" ref="JA8" si="126">IY8*$C$8</f>
        <v>3801951.587399439</v>
      </c>
      <c r="JC8" s="212">
        <f t="shared" ref="JC8" si="127">JA8*$C$8</f>
        <v>3897000.3770844247</v>
      </c>
      <c r="JE8" s="212">
        <f t="shared" ref="JE8" si="128">JC8*$C$8</f>
        <v>3994425.3865115349</v>
      </c>
      <c r="JG8" s="212">
        <f t="shared" ref="JG8" si="129">JE8*$C$8</f>
        <v>4094286.0211743228</v>
      </c>
      <c r="JI8" s="212">
        <f t="shared" ref="JI8" si="130">JG8*$C$8</f>
        <v>4196643.1717036804</v>
      </c>
      <c r="JK8" s="212">
        <f t="shared" ref="JK8" si="131">JI8*$C$8</f>
        <v>4301559.2509962721</v>
      </c>
      <c r="JM8" s="212">
        <f t="shared" ref="JM8" si="132">JK8*$C$8</f>
        <v>4409098.2322711786</v>
      </c>
      <c r="JO8" s="212">
        <f t="shared" ref="JO8" si="133">JM8*$C$8</f>
        <v>4519325.6880779574</v>
      </c>
      <c r="JQ8" s="212">
        <f t="shared" ref="JQ8" si="134">JO8*$C$8</f>
        <v>4632308.8302799063</v>
      </c>
      <c r="JS8" s="212">
        <f t="shared" ref="JS8" si="135">JQ8*$C$8</f>
        <v>4748116.5510369036</v>
      </c>
      <c r="JU8" s="212">
        <f t="shared" ref="JU8" si="136">JS8*$C$8</f>
        <v>4866819.4648128254</v>
      </c>
      <c r="JW8" s="212">
        <f t="shared" ref="JW8" si="137">JU8*$C$8</f>
        <v>4988489.9514331454</v>
      </c>
      <c r="JY8" s="212">
        <f t="shared" ref="JY8" si="138">JW8*$C$8</f>
        <v>5113202.2002189737</v>
      </c>
      <c r="KA8" s="212">
        <f t="shared" ref="KA8" si="139">JY8*$C$8</f>
        <v>5241032.2552244477</v>
      </c>
      <c r="KC8" s="212">
        <f t="shared" ref="KC8" si="140">KA8*$C$8</f>
        <v>5372058.0616050586</v>
      </c>
      <c r="KE8" s="212">
        <f t="shared" ref="KE8" si="141">KC8*$C$8</f>
        <v>5506359.5131451841</v>
      </c>
      <c r="KG8" s="212">
        <f t="shared" ref="KG8" si="142">KE8*$C$8</f>
        <v>5644018.5009738132</v>
      </c>
      <c r="KI8" s="212">
        <f t="shared" ref="KI8" si="143">KG8*$C$8</f>
        <v>5785118.9634981584</v>
      </c>
      <c r="KK8" s="212">
        <f t="shared" ref="KK8" si="144">KI8*$C$8</f>
        <v>5929746.9375856118</v>
      </c>
      <c r="KM8" s="212">
        <f t="shared" ref="KM8" si="145">KK8*$C$8</f>
        <v>6077990.6110252514</v>
      </c>
      <c r="KO8" s="212">
        <f t="shared" ref="KO8" si="146">KM8*$C$8</f>
        <v>6229940.3763008825</v>
      </c>
      <c r="KQ8" s="212">
        <f t="shared" ref="KQ8" si="147">KO8*$C$8</f>
        <v>6385688.8857084038</v>
      </c>
      <c r="KS8" s="212">
        <f t="shared" ref="KS8" si="148">KQ8*$C$8</f>
        <v>6545331.1078511132</v>
      </c>
      <c r="KU8" s="212">
        <f t="shared" ref="KU8" si="149">KS8*$C$8</f>
        <v>6708964.3855473902</v>
      </c>
      <c r="KW8" s="212">
        <f t="shared" ref="KW8" si="150">KU8*$C$8</f>
        <v>6876688.4951860746</v>
      </c>
      <c r="KY8" s="212">
        <f t="shared" ref="KY8" si="151">KW8*$C$8</f>
        <v>7048605.7075657258</v>
      </c>
      <c r="LA8" s="212">
        <f t="shared" ref="LA8" si="152">KY8*$C$8</f>
        <v>7224820.8502548682</v>
      </c>
      <c r="LC8" s="212">
        <f t="shared" ref="LC8" si="153">LA8*$C$8</f>
        <v>7405441.3715112396</v>
      </c>
      <c r="LE8" s="212">
        <f t="shared" ref="LE8" si="154">LC8*$C$8</f>
        <v>7590577.4057990201</v>
      </c>
      <c r="LG8" s="212">
        <f t="shared" ref="LG8" si="155">LE8*$C$8</f>
        <v>7780341.8409439949</v>
      </c>
      <c r="LI8" s="212">
        <f t="shared" ref="LI8" si="156">LG8*$C$8</f>
        <v>7974850.3869675938</v>
      </c>
      <c r="LK8" s="212">
        <f t="shared" ref="LK8" si="157">LI8*$C$8</f>
        <v>8174221.6466417825</v>
      </c>
      <c r="LM8" s="212">
        <f t="shared" ref="LM8" si="158">LK8*$C$8</f>
        <v>8378577.1878078263</v>
      </c>
      <c r="LO8" s="212">
        <f t="shared" ref="LO8" si="159">LM8*$C$8</f>
        <v>8588041.6175030209</v>
      </c>
      <c r="LQ8" s="212">
        <f t="shared" ref="LQ8" si="160">LO8*$C$8</f>
        <v>8802742.6579405963</v>
      </c>
      <c r="LS8" s="212">
        <f t="shared" ref="LS8" si="161">LQ8*$C$8</f>
        <v>9022811.2243891098</v>
      </c>
      <c r="LU8" s="212">
        <f t="shared" ref="LU8" si="162">LS8*$C$8</f>
        <v>9248381.5049988367</v>
      </c>
      <c r="LW8" s="212">
        <f t="shared" ref="LW8" si="163">LU8*$C$8</f>
        <v>9479591.0426238067</v>
      </c>
      <c r="LY8" s="212">
        <f t="shared" ref="LY8" si="164">LW8*$C$8</f>
        <v>9716580.8186894003</v>
      </c>
      <c r="MA8" s="212">
        <f t="shared" ref="MA8" si="165">LY8*$C$8</f>
        <v>9959495.3391566351</v>
      </c>
      <c r="MC8" s="212">
        <f t="shared" ref="MC8" si="166">MA8*$C$8</f>
        <v>10208482.72263555</v>
      </c>
      <c r="ME8" s="212">
        <f t="shared" ref="ME8" si="167">MC8*$C$8</f>
        <v>10463694.790701438</v>
      </c>
      <c r="MG8" s="212">
        <f t="shared" ref="MG8" si="168">ME8*$C$8</f>
        <v>10725287.160468973</v>
      </c>
      <c r="MI8" s="212">
        <f t="shared" ref="MI8" si="169">MG8*$C$8</f>
        <v>10993419.339480696</v>
      </c>
      <c r="MK8" s="212">
        <f t="shared" ref="MK8" si="170">MI8*$C$8</f>
        <v>11268254.822967712</v>
      </c>
      <c r="MM8" s="212">
        <f t="shared" ref="MM8" si="171">MK8*$C$8</f>
        <v>11549961.193541903</v>
      </c>
      <c r="MO8" s="212">
        <f t="shared" ref="MO8" si="172">MM8*$C$8</f>
        <v>11838710.22338045</v>
      </c>
      <c r="MQ8" s="212">
        <f t="shared" ref="MQ8" si="173">MO8*$C$8</f>
        <v>12134677.97896496</v>
      </c>
      <c r="MS8" s="212">
        <f t="shared" ref="MS8" si="174">MQ8*$C$8</f>
        <v>12438044.928439083</v>
      </c>
      <c r="MU8" s="212">
        <f t="shared" ref="MU8" si="175">MS8*$C$8</f>
        <v>12748996.051650058</v>
      </c>
      <c r="MW8" s="212">
        <f t="shared" ref="MW8" si="176">MU8*$C$8</f>
        <v>13067720.95294131</v>
      </c>
      <c r="MY8" s="212">
        <f t="shared" ref="MY8" si="177">MW8*$C$8</f>
        <v>13394413.976764841</v>
      </c>
      <c r="NA8" s="212">
        <f t="shared" ref="NA8" si="178">MY8*$C$8</f>
        <v>13729274.326183962</v>
      </c>
      <c r="NC8" s="212">
        <f t="shared" ref="NC8" si="179">NA8*$C$8</f>
        <v>14072506.18433856</v>
      </c>
      <c r="NE8" s="212">
        <f t="shared" ref="NE8" si="180">NC8*$C$8</f>
        <v>14424318.838947022</v>
      </c>
      <c r="NG8" s="212">
        <f t="shared" ref="NG8" si="181">NE8*$C$8</f>
        <v>14784926.809920697</v>
      </c>
      <c r="NI8" s="212">
        <f t="shared" ref="NI8" si="182">NG8*$C$8</f>
        <v>15154549.980168713</v>
      </c>
      <c r="NK8" s="212">
        <f t="shared" ref="NK8" si="183">NI8*$C$8</f>
        <v>15533413.729672929</v>
      </c>
      <c r="NM8" s="212">
        <f t="shared" ref="NM8" si="184">NK8*$C$8</f>
        <v>15921749.072914751</v>
      </c>
      <c r="NO8" s="212">
        <f t="shared" ref="NO8" si="185">NM8*$C$8</f>
        <v>16319792.799737619</v>
      </c>
      <c r="NQ8" s="212">
        <f t="shared" ref="NQ8" si="186">NO8*$C$8</f>
        <v>16727787.619731057</v>
      </c>
      <c r="NS8" s="212">
        <f t="shared" ref="NS8" si="187">NQ8*$C$8</f>
        <v>17145982.310224332</v>
      </c>
      <c r="NU8" s="212">
        <f t="shared" ref="NU8" si="188">NS8*$C$8</f>
        <v>17574631.86797994</v>
      </c>
      <c r="NW8" s="212">
        <f t="shared" ref="NW8" si="189">NU8*$C$8</f>
        <v>18013997.664679438</v>
      </c>
      <c r="NY8" s="212">
        <f t="shared" ref="NY8" si="190">NW8*$C$8</f>
        <v>18464347.606296424</v>
      </c>
      <c r="OA8" s="212">
        <f t="shared" ref="OA8" si="191">NY8*$C$8</f>
        <v>18925956.296453834</v>
      </c>
      <c r="OC8" s="212">
        <f t="shared" ref="OC8" si="192">OA8*$C$8</f>
        <v>19399105.203865178</v>
      </c>
      <c r="OE8" s="212">
        <f t="shared" ref="OE8" si="193">OC8*$C$8</f>
        <v>19884082.833961807</v>
      </c>
      <c r="OG8" s="212">
        <f t="shared" ref="OG8" si="194">OE8*$C$8</f>
        <v>20381184.90481085</v>
      </c>
      <c r="OI8" s="212">
        <f t="shared" ref="OI8" si="195">OG8*$C$8</f>
        <v>20890714.527431119</v>
      </c>
      <c r="OK8" s="212">
        <f t="shared" ref="OK8" si="196">OI8*$C$8</f>
        <v>21412982.390616894</v>
      </c>
      <c r="OM8" s="212">
        <f t="shared" ref="OM8" si="197">OK8*$C$8</f>
        <v>21948306.950382315</v>
      </c>
      <c r="OO8" s="212">
        <f t="shared" ref="OO8" si="198">OM8*$C$8</f>
        <v>22497014.624141872</v>
      </c>
      <c r="OQ8" s="212">
        <f t="shared" ref="OQ8" si="199">OO8*$C$8</f>
        <v>23059439.989745416</v>
      </c>
      <c r="OS8" s="212">
        <f t="shared" ref="OS8" si="200">OQ8*$C$8</f>
        <v>23635925.989489049</v>
      </c>
      <c r="OU8" s="212">
        <f t="shared" ref="OU8" si="201">OS8*$C$8</f>
        <v>24226824.139226273</v>
      </c>
      <c r="OW8" s="212">
        <f t="shared" ref="OW8" si="202">OU8*$C$8</f>
        <v>24832494.742706928</v>
      </c>
      <c r="OY8" s="212">
        <f t="shared" ref="OY8" si="203">OW8*$C$8</f>
        <v>25453307.1112746</v>
      </c>
      <c r="PA8" s="212">
        <f t="shared" ref="PA8" si="204">OY8*$C$8</f>
        <v>26089639.789056461</v>
      </c>
      <c r="PC8" s="212">
        <f t="shared" ref="PC8" si="205">PA8*$C$8</f>
        <v>26741880.78378287</v>
      </c>
      <c r="PE8" s="212">
        <f t="shared" ref="PE8" si="206">PC8*$C$8</f>
        <v>27410427.803377438</v>
      </c>
      <c r="PG8" s="212">
        <f t="shared" ref="PG8" si="207">PE8*$C$8</f>
        <v>28095688.498461872</v>
      </c>
      <c r="PI8" s="212">
        <f t="shared" ref="PI8" si="208">PG8*$C$8</f>
        <v>28798080.710923418</v>
      </c>
      <c r="PK8" s="212">
        <f t="shared" ref="PK8" si="209">PI8*$C$8</f>
        <v>29518032.728696503</v>
      </c>
      <c r="PM8" s="212">
        <f t="shared" ref="PM8" si="210">PK8*$C$8</f>
        <v>30255983.546913914</v>
      </c>
      <c r="PO8" s="212">
        <f t="shared" ref="PO8" si="211">PM8*$C$8</f>
        <v>31012383.135586761</v>
      </c>
      <c r="PQ8" s="212">
        <f t="shared" ref="PQ8" si="212">PO8*$C$8</f>
        <v>31787692.713976428</v>
      </c>
      <c r="PS8" s="212">
        <f t="shared" ref="PS8" si="213">PQ8*$C$8</f>
        <v>32582385.031825837</v>
      </c>
      <c r="PU8" s="212">
        <f t="shared" ref="PU8" si="214">PS8*$C$8</f>
        <v>33396944.657621481</v>
      </c>
      <c r="PW8" s="212">
        <f t="shared" ref="PW8" si="215">PU8*$C$8</f>
        <v>34231868.274062015</v>
      </c>
      <c r="PY8" s="212">
        <f t="shared" ref="PY8" si="216">PW8*$C$8</f>
        <v>35087664.980913565</v>
      </c>
      <c r="QA8" s="212">
        <f t="shared" ref="QA8" si="217">PY8*$C$8</f>
        <v>35964856.6054364</v>
      </c>
      <c r="QC8" s="212">
        <f t="shared" ref="QC8" si="218">QA8*$C$8</f>
        <v>36863978.020572305</v>
      </c>
      <c r="QE8" s="212">
        <f t="shared" ref="QE8" si="219">QC8*$C$8</f>
        <v>37785577.471086606</v>
      </c>
      <c r="QG8" s="212">
        <f t="shared" ref="QG8" si="220">QE8*$C$8</f>
        <v>38730216.907863766</v>
      </c>
      <c r="QI8" s="212">
        <f t="shared" ref="QI8" si="221">QG8*$C$8</f>
        <v>39698472.330560356</v>
      </c>
      <c r="QK8" s="212">
        <f t="shared" ref="QK8" si="222">QI8*$C$8</f>
        <v>40690934.138824359</v>
      </c>
      <c r="QM8" s="212">
        <f t="shared" ref="QM8" si="223">QK8*$C$8</f>
        <v>41708207.492294967</v>
      </c>
      <c r="QO8" s="212">
        <f t="shared" ref="QO8" si="224">QM8*$C$8</f>
        <v>42750912.67960234</v>
      </c>
      <c r="QQ8" s="212">
        <f t="shared" ref="QQ8" si="225">QO8*$C$8</f>
        <v>43819685.496592395</v>
      </c>
      <c r="QS8" s="212">
        <f t="shared" ref="QS8" si="226">QQ8*$C$8</f>
        <v>44915177.634007201</v>
      </c>
      <c r="QU8" s="212">
        <f t="shared" ref="QU8" si="227">QS8*$C$8</f>
        <v>46038057.074857377</v>
      </c>
      <c r="QW8" s="212">
        <f t="shared" ref="QW8" si="228">QU8*$C$8</f>
        <v>47189008.50172881</v>
      </c>
      <c r="QY8" s="212">
        <f t="shared" ref="QY8" si="229">QW8*$C$8</f>
        <v>48368733.71427203</v>
      </c>
      <c r="RA8" s="212">
        <f t="shared" ref="RA8" si="230">QY8*$C$8</f>
        <v>49577952.057128824</v>
      </c>
      <c r="RC8" s="212">
        <f t="shared" ref="RC8" si="231">RA8*$C$8</f>
        <v>50817400.858557038</v>
      </c>
      <c r="RE8" s="212">
        <f t="shared" ref="RE8" si="232">RC8*$C$8</f>
        <v>52087835.880020961</v>
      </c>
      <c r="RG8" s="212">
        <f t="shared" ref="RG8" si="233">RE8*$C$8</f>
        <v>53390031.777021483</v>
      </c>
      <c r="RI8" s="212">
        <f t="shared" ref="RI8" si="234">RG8*$C$8</f>
        <v>54724782.571447015</v>
      </c>
      <c r="RK8" s="212">
        <f t="shared" ref="RK8" si="235">RI8*$C$8</f>
        <v>56092902.135733187</v>
      </c>
      <c r="RM8" s="212">
        <f t="shared" ref="RM8" si="236">RK8*$C$8</f>
        <v>57495224.689126514</v>
      </c>
      <c r="RO8" s="212">
        <f t="shared" ref="RO8" si="237">RM8*$C$8</f>
        <v>58932605.306354672</v>
      </c>
      <c r="RQ8" s="212">
        <f t="shared" ref="RQ8" si="238">RO8*$C$8</f>
        <v>60405920.439013533</v>
      </c>
      <c r="RS8" s="212">
        <f t="shared" ref="RS8" si="239">RQ8*$C$8</f>
        <v>61916068.449988864</v>
      </c>
      <c r="RU8" s="212">
        <f t="shared" ref="RU8" si="240">RS8*$C$8</f>
        <v>63463970.161238581</v>
      </c>
      <c r="RW8" s="212">
        <f t="shared" ref="RW8" si="241">RU8*$C$8</f>
        <v>65050569.415269539</v>
      </c>
      <c r="RY8" s="212">
        <f t="shared" ref="RY8" si="242">RW8*$C$8</f>
        <v>66676833.650651269</v>
      </c>
      <c r="SA8" s="212">
        <f t="shared" ref="SA8" si="243">RY8*$C$8</f>
        <v>68343754.491917551</v>
      </c>
      <c r="SC8" s="212">
        <f t="shared" ref="SC8" si="244">SA8*$C$8</f>
        <v>70052348.354215488</v>
      </c>
      <c r="SE8" s="212">
        <f t="shared" ref="SE8" si="245">SC8*$C$8</f>
        <v>71803657.063070863</v>
      </c>
      <c r="SG8" s="212">
        <f t="shared" ref="SG8" si="246">SE8*$C$8</f>
        <v>73598748.489647627</v>
      </c>
      <c r="SI8" s="212">
        <f t="shared" ref="SI8" si="247">SG8*$C$8</f>
        <v>75438717.201888815</v>
      </c>
      <c r="SK8" s="212">
        <f t="shared" ref="SK8" si="248">SI8*$C$8</f>
        <v>77324685.131936029</v>
      </c>
      <c r="SM8" s="212">
        <f t="shared" ref="SM8" si="249">SK8*$C$8</f>
        <v>79257802.260234416</v>
      </c>
      <c r="SO8" s="212">
        <f t="shared" ref="SO8" si="250">SM8*$C$8</f>
        <v>81239247.316740274</v>
      </c>
      <c r="SQ8" s="212">
        <f t="shared" ref="SQ8" si="251">SO8*$C$8</f>
        <v>83270228.499658778</v>
      </c>
      <c r="SS8" s="212">
        <f t="shared" ref="SS8" si="252">SQ8*$C$8</f>
        <v>85351984.212150246</v>
      </c>
      <c r="SU8" s="212">
        <f t="shared" ref="SU8" si="253">SS8*$C$8</f>
        <v>87485783.817453995</v>
      </c>
      <c r="SW8" s="212">
        <f t="shared" ref="SW8" si="254">SU8*$C$8</f>
        <v>89672928.412890345</v>
      </c>
      <c r="SY8" s="212">
        <f t="shared" ref="SY8" si="255">SW8*$C$8</f>
        <v>91914751.623212591</v>
      </c>
      <c r="TA8" s="212">
        <f t="shared" ref="TA8" si="256">SY8*$C$8</f>
        <v>94212620.413792893</v>
      </c>
      <c r="TC8" s="212">
        <f t="shared" ref="TC8" si="257">TA8*$C$8</f>
        <v>96567935.924137712</v>
      </c>
      <c r="TE8" s="212">
        <f t="shared" ref="TE8" si="258">TC8*$C$8</f>
        <v>98982134.322241142</v>
      </c>
      <c r="TG8" s="212">
        <f t="shared" ref="TG8" si="259">TE8*$C$8</f>
        <v>101456687.68029717</v>
      </c>
      <c r="TI8" s="212">
        <f t="shared" ref="TI8" si="260">TG8*$C$8</f>
        <v>103993104.87230459</v>
      </c>
      <c r="TK8" s="212">
        <f t="shared" ref="TK8" si="261">TI8*$C$8</f>
        <v>106592932.49411219</v>
      </c>
      <c r="TM8" s="212">
        <f t="shared" ref="TM8" si="262">TK8*$C$8</f>
        <v>109257755.80646499</v>
      </c>
      <c r="TO8" s="212">
        <f t="shared" ref="TO8" si="263">TM8*$C$8</f>
        <v>111989199.7016266</v>
      </c>
      <c r="TQ8" s="212">
        <f t="shared" ref="TQ8" si="264">TO8*$C$8</f>
        <v>114788929.69416726</v>
      </c>
      <c r="TS8" s="212">
        <f t="shared" ref="TS8" si="265">TQ8*$C$8</f>
        <v>117658652.93652143</v>
      </c>
      <c r="TU8" s="212">
        <f t="shared" ref="TU8" si="266">TS8*$C$8</f>
        <v>120600119.25993446</v>
      </c>
      <c r="TW8" s="212">
        <f t="shared" ref="TW8" si="267">TU8*$C$8</f>
        <v>123615122.2414328</v>
      </c>
      <c r="TY8" s="212">
        <f t="shared" ref="TY8" si="268">TW8*$C$8</f>
        <v>126705500.2974686</v>
      </c>
      <c r="UA8" s="212">
        <f t="shared" ref="UA8" si="269">TY8*$C$8</f>
        <v>129873137.80490531</v>
      </c>
      <c r="UC8" s="212">
        <f t="shared" ref="UC8" si="270">UA8*$C$8</f>
        <v>133119966.25002792</v>
      </c>
      <c r="UE8" s="212">
        <f t="shared" ref="UE8" si="271">UC8*$C$8</f>
        <v>136447965.40627861</v>
      </c>
      <c r="UG8" s="212">
        <f t="shared" ref="UG8" si="272">UE8*$C$8</f>
        <v>139859164.54143557</v>
      </c>
      <c r="UI8" s="212">
        <f t="shared" ref="UI8" si="273">UG8*$C$8</f>
        <v>143355643.65497145</v>
      </c>
      <c r="UK8" s="212">
        <f t="shared" ref="UK8" si="274">UI8*$C$8</f>
        <v>146939534.74634573</v>
      </c>
      <c r="UM8" s="212">
        <f t="shared" ref="UM8" si="275">UK8*$C$8</f>
        <v>150613023.11500436</v>
      </c>
      <c r="UO8" s="212">
        <f t="shared" ref="UO8" si="276">UM8*$C$8</f>
        <v>154378348.69287947</v>
      </c>
      <c r="UQ8" s="212">
        <f t="shared" ref="UQ8" si="277">UO8*$C$8</f>
        <v>158237807.41020143</v>
      </c>
      <c r="US8" s="212">
        <f t="shared" ref="US8" si="278">UQ8*$C$8</f>
        <v>162193752.59545645</v>
      </c>
      <c r="UU8" s="212">
        <f t="shared" ref="UU8" si="279">US8*$C$8</f>
        <v>166248596.41034284</v>
      </c>
      <c r="UW8" s="212">
        <f t="shared" ref="UW8" si="280">UU8*$C$8</f>
        <v>170404811.3206014</v>
      </c>
      <c r="UY8" s="212">
        <f t="shared" ref="UY8" si="281">UW8*$C$8</f>
        <v>174664931.60361642</v>
      </c>
      <c r="VA8" s="212">
        <f t="shared" ref="VA8" si="282">UY8*$C$8</f>
        <v>179031554.8937068</v>
      </c>
      <c r="VC8" s="212">
        <f t="shared" ref="VC8" si="283">VA8*$C$8</f>
        <v>183507343.76604944</v>
      </c>
      <c r="VE8" s="212">
        <f t="shared" ref="VE8" si="284">VC8*$C$8</f>
        <v>188095027.36020067</v>
      </c>
      <c r="VG8" s="212">
        <f t="shared" ref="VG8" si="285">VE8*$C$8</f>
        <v>192797403.04420567</v>
      </c>
      <c r="VI8" s="212">
        <f t="shared" ref="VI8" si="286">VG8*$C$8</f>
        <v>197617338.12031078</v>
      </c>
      <c r="VK8" s="212">
        <f t="shared" ref="VK8" si="287">VI8*$C$8</f>
        <v>202557771.57331854</v>
      </c>
      <c r="VM8" s="212">
        <f t="shared" ref="VM8" si="288">VK8*$C$8</f>
        <v>207621715.8626515</v>
      </c>
      <c r="VO8" s="212">
        <f t="shared" ref="VO8" si="289">VM8*$C$8</f>
        <v>212812258.75921777</v>
      </c>
      <c r="VQ8" s="212">
        <f t="shared" ref="VQ8" si="290">VO8*$C$8</f>
        <v>218132565.2281982</v>
      </c>
      <c r="VS8" s="212">
        <f t="shared" ref="VS8" si="291">VQ8*$C$8</f>
        <v>223585879.35890314</v>
      </c>
      <c r="VU8" s="212">
        <f t="shared" ref="VU8" si="292">VS8*$C$8</f>
        <v>229175526.34287569</v>
      </c>
      <c r="VW8" s="212">
        <f t="shared" ref="VW8" si="293">VU8*$C$8</f>
        <v>234904914.50144756</v>
      </c>
      <c r="VY8" s="212">
        <f t="shared" ref="VY8" si="294">VW8*$C$8</f>
        <v>240777537.36398372</v>
      </c>
      <c r="WA8" s="212">
        <f t="shared" ref="WA8" si="295">VY8*$C$8</f>
        <v>246796975.79808331</v>
      </c>
      <c r="WC8" s="212">
        <f t="shared" ref="WC8" si="296">WA8*$C$8</f>
        <v>252966900.19303536</v>
      </c>
      <c r="WE8" s="212">
        <f t="shared" ref="WE8" si="297">WC8*$C$8</f>
        <v>259291072.69786122</v>
      </c>
      <c r="WG8" s="212">
        <f t="shared" ref="WG8" si="298">WE8*$C$8</f>
        <v>265773349.51530772</v>
      </c>
      <c r="WI8" s="212">
        <f t="shared" ref="WI8" si="299">WG8*$C$8</f>
        <v>272417683.2531904</v>
      </c>
      <c r="WK8" s="212">
        <f t="shared" ref="WK8" si="300">WI8*$C$8</f>
        <v>279228125.33452016</v>
      </c>
      <c r="WM8" s="212">
        <f t="shared" ref="WM8" si="301">WK8*$C$8</f>
        <v>286208828.46788317</v>
      </c>
      <c r="WO8" s="212">
        <f t="shared" ref="WO8" si="302">WM8*$C$8</f>
        <v>293364049.17958021</v>
      </c>
      <c r="WQ8" s="212">
        <f t="shared" ref="WQ8" si="303">WO8*$C$8</f>
        <v>300698150.40906972</v>
      </c>
      <c r="WS8" s="212">
        <f t="shared" ref="WS8" si="304">WQ8*$C$8</f>
        <v>308215604.16929644</v>
      </c>
      <c r="WU8" s="212">
        <f t="shared" ref="WU8" si="305">WS8*$C$8</f>
        <v>315920994.27352881</v>
      </c>
      <c r="WW8" s="212">
        <f t="shared" ref="WW8" si="306">WU8*$C$8</f>
        <v>323819019.13036698</v>
      </c>
      <c r="WY8" s="212">
        <f t="shared" ref="WY8" si="307">WW8*$C$8</f>
        <v>331914494.60862613</v>
      </c>
      <c r="XA8" s="212">
        <f t="shared" ref="XA8" si="308">WY8*$C$8</f>
        <v>340212356.97384173</v>
      </c>
      <c r="XC8" s="212">
        <f t="shared" ref="XC8" si="309">XA8*$C$8</f>
        <v>348717665.89818776</v>
      </c>
      <c r="XE8" s="212">
        <f t="shared" ref="XE8" si="310">XC8*$C$8</f>
        <v>357435607.54564244</v>
      </c>
      <c r="XG8" s="212">
        <f t="shared" ref="XG8" si="311">XE8*$C$8</f>
        <v>366371497.73428345</v>
      </c>
      <c r="XI8" s="212">
        <f t="shared" ref="XI8" si="312">XG8*$C$8</f>
        <v>375530785.1776405</v>
      </c>
      <c r="XK8" s="212">
        <f t="shared" ref="XK8" si="313">XI8*$C$8</f>
        <v>384919054.80708146</v>
      </c>
      <c r="XM8" s="212">
        <f t="shared" ref="XM8" si="314">XK8*$C$8</f>
        <v>394542031.17725849</v>
      </c>
      <c r="XO8" s="212">
        <f t="shared" ref="XO8" si="315">XM8*$C$8</f>
        <v>404405581.95668989</v>
      </c>
      <c r="XQ8" s="212">
        <f t="shared" ref="XQ8" si="316">XO8*$C$8</f>
        <v>414515721.50560713</v>
      </c>
      <c r="XS8" s="212">
        <f t="shared" ref="XS8" si="317">XQ8*$C$8</f>
        <v>424878614.54324728</v>
      </c>
      <c r="XU8" s="212">
        <f t="shared" ref="XU8" si="318">XS8*$C$8</f>
        <v>435500579.9068284</v>
      </c>
      <c r="XW8" s="212">
        <f t="shared" ref="XW8" si="319">XU8*$C$8</f>
        <v>446388094.40449905</v>
      </c>
      <c r="XY8" s="212">
        <f t="shared" ref="XY8" si="320">XW8*$C$8</f>
        <v>457547796.76461148</v>
      </c>
      <c r="YA8" s="212">
        <f t="shared" ref="YA8" si="321">XY8*$C$8</f>
        <v>468986491.68372673</v>
      </c>
      <c r="YC8" s="212">
        <f t="shared" ref="YC8" si="322">YA8*$C$8</f>
        <v>480711153.97581983</v>
      </c>
      <c r="YE8" s="212">
        <f t="shared" ref="YE8" si="323">YC8*$C$8</f>
        <v>492728932.82521528</v>
      </c>
      <c r="YG8" s="212">
        <f t="shared" ref="YG8" si="324">YE8*$C$8</f>
        <v>505047156.14584559</v>
      </c>
      <c r="YI8" s="212">
        <f t="shared" ref="YI8" si="325">YG8*$C$8</f>
        <v>517673335.0494917</v>
      </c>
      <c r="YK8" s="212">
        <f t="shared" ref="YK8" si="326">YI8*$C$8</f>
        <v>530615168.42572898</v>
      </c>
      <c r="YM8" s="212">
        <f t="shared" ref="YM8" si="327">YK8*$C$8</f>
        <v>543880547.63637221</v>
      </c>
      <c r="YO8" s="212">
        <f t="shared" ref="YO8" si="328">YM8*$C$8</f>
        <v>557477561.32728148</v>
      </c>
      <c r="YQ8" s="212">
        <f t="shared" ref="YQ8" si="329">YO8*$C$8</f>
        <v>571414500.3604635</v>
      </c>
      <c r="YS8" s="212">
        <f t="shared" ref="YS8" si="330">YQ8*$C$8</f>
        <v>585699862.86947501</v>
      </c>
      <c r="YU8" s="212">
        <f t="shared" ref="YU8" si="331">YS8*$C$8</f>
        <v>600342359.44121182</v>
      </c>
      <c r="YW8" s="212">
        <f t="shared" ref="YW8" si="332">YU8*$C$8</f>
        <v>615350918.42724204</v>
      </c>
      <c r="YY8" s="212">
        <f t="shared" ref="YY8" si="333">YW8*$C$8</f>
        <v>630734691.387923</v>
      </c>
      <c r="ZA8" s="212">
        <f t="shared" ref="ZA8" si="334">YY8*$C$8</f>
        <v>646503058.67262101</v>
      </c>
      <c r="ZC8" s="212">
        <f t="shared" ref="ZC8" si="335">ZA8*$C$8</f>
        <v>662665635.13943648</v>
      </c>
      <c r="ZE8" s="212">
        <f t="shared" ref="ZE8" si="336">ZC8*$C$8</f>
        <v>679232276.01792228</v>
      </c>
      <c r="ZG8" s="212">
        <f t="shared" ref="ZG8" si="337">ZE8*$C$8</f>
        <v>696213082.91837025</v>
      </c>
      <c r="ZI8" s="212">
        <f t="shared" ref="ZI8" si="338">ZG8*$C$8</f>
        <v>713618409.99132943</v>
      </c>
      <c r="ZK8" s="212">
        <f t="shared" ref="ZK8" si="339">ZI8*$C$8</f>
        <v>731458870.24111259</v>
      </c>
      <c r="ZM8" s="212">
        <f t="shared" ref="ZM8" si="340">ZK8*$C$8</f>
        <v>749745341.99714029</v>
      </c>
      <c r="ZO8" s="212">
        <f t="shared" ref="ZO8" si="341">ZM8*$C$8</f>
        <v>768488975.54706872</v>
      </c>
      <c r="ZQ8" s="212">
        <f t="shared" ref="ZQ8" si="342">ZO8*$C$8</f>
        <v>787701199.93574536</v>
      </c>
      <c r="ZS8" s="212">
        <f t="shared" ref="ZS8" si="343">ZQ8*$C$8</f>
        <v>807393729.93413889</v>
      </c>
      <c r="ZU8" s="212">
        <f t="shared" ref="ZU8" si="344">ZS8*$C$8</f>
        <v>827578573.18249226</v>
      </c>
      <c r="ZW8" s="212">
        <f t="shared" ref="ZW8" si="345">ZU8*$C$8</f>
        <v>848268037.51205444</v>
      </c>
      <c r="ZY8" s="212">
        <f t="shared" ref="ZY8" si="346">ZW8*$C$8</f>
        <v>869474738.44985569</v>
      </c>
      <c r="AAA8" s="212">
        <f t="shared" ref="AAA8" si="347">ZY8*$C$8</f>
        <v>891211606.91110206</v>
      </c>
      <c r="AAC8" s="212">
        <f t="shared" ref="AAC8" si="348">AAA8*$C$8</f>
        <v>913491897.08387947</v>
      </c>
      <c r="AAE8" s="212">
        <f t="shared" ref="AAE8" si="349">AAC8*$C$8</f>
        <v>936329194.51097643</v>
      </c>
      <c r="AAG8" s="212">
        <f t="shared" ref="AAG8" si="350">AAE8*$C$8</f>
        <v>959737424.37375081</v>
      </c>
      <c r="AAI8" s="212">
        <f t="shared" ref="AAI8" si="351">AAG8*$C$8</f>
        <v>983730859.98309445</v>
      </c>
      <c r="AAK8" s="212">
        <f t="shared" ref="AAK8" si="352">AAI8*$C$8</f>
        <v>1008324131.4826717</v>
      </c>
      <c r="AAM8" s="212">
        <f t="shared" ref="AAM8" si="353">AAK8*$C$8</f>
        <v>1033532234.7697384</v>
      </c>
      <c r="AAO8" s="212">
        <f t="shared" ref="AAO8" si="354">AAM8*$C$8</f>
        <v>1059370540.6389818</v>
      </c>
      <c r="AAQ8" s="212">
        <f t="shared" ref="AAQ8" si="355">AAO8*$C$8</f>
        <v>1085854804.1549563</v>
      </c>
      <c r="AAS8" s="212">
        <f t="shared" ref="AAS8" si="356">AAQ8*$C$8</f>
        <v>1113001174.2588301</v>
      </c>
      <c r="AAU8" s="212">
        <f t="shared" ref="AAU8" si="357">AAS8*$C$8</f>
        <v>1140826203.6153007</v>
      </c>
      <c r="AAW8" s="212">
        <f t="shared" ref="AAW8" si="358">AAU8*$C$8</f>
        <v>1169346858.705683</v>
      </c>
      <c r="AAY8" s="212">
        <f t="shared" ref="AAY8" si="359">AAW8*$C$8</f>
        <v>1198580530.1733251</v>
      </c>
      <c r="ABA8" s="212">
        <f t="shared" ref="ABA8" si="360">AAY8*$C$8</f>
        <v>1228545043.4276581</v>
      </c>
      <c r="ABC8" s="212">
        <f t="shared" ref="ABC8" si="361">ABA8*$C$8</f>
        <v>1259258669.5133495</v>
      </c>
      <c r="ABE8" s="212">
        <f t="shared" ref="ABE8" si="362">ABC8*$C$8</f>
        <v>1290740136.2511833</v>
      </c>
      <c r="ABG8" s="212">
        <f t="shared" ref="ABG8" si="363">ABE8*$C$8</f>
        <v>1323008639.6574628</v>
      </c>
      <c r="ABI8" s="212">
        <f t="shared" ref="ABI8" si="364">ABG8*$C$8</f>
        <v>1356083855.6488993</v>
      </c>
      <c r="ABK8" s="212">
        <f t="shared" ref="ABK8" si="365">ABI8*$C$8</f>
        <v>1389985952.0401218</v>
      </c>
      <c r="ABM8" s="212">
        <f t="shared" ref="ABM8" si="366">ABK8*$C$8</f>
        <v>1424735600.8411248</v>
      </c>
      <c r="ABO8" s="212">
        <f t="shared" ref="ABO8" si="367">ABM8*$C$8</f>
        <v>1460353990.8621528</v>
      </c>
      <c r="ABQ8" s="212">
        <f t="shared" ref="ABQ8" si="368">ABO8*$C$8</f>
        <v>1496862840.6337066</v>
      </c>
      <c r="ABS8" s="212">
        <f t="shared" ref="ABS8" si="369">ABQ8*$C$8</f>
        <v>1534284411.649549</v>
      </c>
      <c r="ABU8" s="212">
        <f t="shared" ref="ABU8" si="370">ABS8*$C$8</f>
        <v>1572641521.9407876</v>
      </c>
      <c r="ABW8" s="212">
        <f t="shared" ref="ABW8" si="371">ABU8*$C$8</f>
        <v>1611957559.9893072</v>
      </c>
      <c r="ABY8" s="212">
        <f t="shared" ref="ABY8" si="372">ABW8*$C$8</f>
        <v>1652256498.9890397</v>
      </c>
      <c r="ACA8" s="212">
        <f t="shared" ref="ACA8" si="373">ABY8*$C$8</f>
        <v>1693562911.4637656</v>
      </c>
      <c r="ACC8" s="212">
        <f t="shared" ref="ACC8" si="374">ACA8*$C$8</f>
        <v>1735901984.2503595</v>
      </c>
      <c r="ACE8" s="212">
        <f t="shared" ref="ACE8" si="375">ACC8*$C$8</f>
        <v>1779299533.8566184</v>
      </c>
      <c r="ACG8" s="212">
        <f t="shared" ref="ACG8" si="376">ACE8*$C$8</f>
        <v>1823782022.2030337</v>
      </c>
      <c r="ACI8" s="212">
        <f t="shared" ref="ACI8" si="377">ACG8*$C$8</f>
        <v>1869376572.7581093</v>
      </c>
      <c r="ACK8" s="212">
        <f t="shared" ref="ACK8" si="378">ACI8*$C$8</f>
        <v>1916110987.0770619</v>
      </c>
      <c r="ACM8" s="212">
        <f t="shared" ref="ACM8" si="379">ACK8*$C$8</f>
        <v>1964013761.7539883</v>
      </c>
      <c r="ACO8" s="212">
        <f t="shared" ref="ACO8" si="380">ACM8*$C$8</f>
        <v>2013114105.7978377</v>
      </c>
      <c r="ACQ8" s="212">
        <f t="shared" ref="ACQ8" si="381">ACO8*$C$8</f>
        <v>2063441958.4427836</v>
      </c>
      <c r="ACS8" s="212">
        <f t="shared" ref="ACS8" si="382">ACQ8*$C$8</f>
        <v>2115028007.4038529</v>
      </c>
      <c r="ACU8" s="212">
        <f t="shared" ref="ACU8" si="383">ACS8*$C$8</f>
        <v>2167903707.5889492</v>
      </c>
      <c r="ACW8" s="212">
        <f t="shared" ref="ACW8" si="384">ACU8*$C$8</f>
        <v>2222101300.2786727</v>
      </c>
      <c r="ACY8" s="212">
        <f t="shared" ref="ACY8" si="385">ACW8*$C$8</f>
        <v>2277653832.7856393</v>
      </c>
      <c r="ADA8" s="212">
        <f t="shared" ref="ADA8" si="386">ACY8*$C$8</f>
        <v>2334595178.6052799</v>
      </c>
      <c r="ADC8" s="212">
        <f t="shared" ref="ADC8" si="387">ADA8*$C$8</f>
        <v>2392960058.0704117</v>
      </c>
      <c r="ADE8" s="212">
        <f t="shared" ref="ADE8" si="388">ADC8*$C$8</f>
        <v>2452784059.522172</v>
      </c>
      <c r="ADG8" s="212">
        <f t="shared" ref="ADG8" si="389">ADE8*$C$8</f>
        <v>2514103661.0102262</v>
      </c>
      <c r="ADI8" s="212">
        <f t="shared" ref="ADI8" si="390">ADG8*$C$8</f>
        <v>2576956252.5354815</v>
      </c>
      <c r="ADK8" s="212">
        <f t="shared" ref="ADK8" si="391">ADI8*$C$8</f>
        <v>2641380158.8488684</v>
      </c>
      <c r="ADM8" s="212">
        <f t="shared" ref="ADM8" si="392">ADK8*$C$8</f>
        <v>2707414662.8200898</v>
      </c>
      <c r="ADO8" s="212">
        <f t="shared" ref="ADO8" si="393">ADM8*$C$8</f>
        <v>2775100029.3905916</v>
      </c>
      <c r="ADQ8" s="212">
        <f t="shared" ref="ADQ8" si="394">ADO8*$C$8</f>
        <v>2844477530.1253562</v>
      </c>
      <c r="ADS8" s="212">
        <f t="shared" ref="ADS8" si="395">ADQ8*$C$8</f>
        <v>2915589468.37849</v>
      </c>
      <c r="ADU8" s="212">
        <f t="shared" ref="ADU8" si="396">ADS8*$C$8</f>
        <v>2988479205.0879521</v>
      </c>
      <c r="ADW8" s="212">
        <f t="shared" ref="ADW8" si="397">ADU8*$C$8</f>
        <v>3063191185.2151508</v>
      </c>
      <c r="ADY8" s="212">
        <f t="shared" ref="ADY8" si="398">ADW8*$C$8</f>
        <v>3139770964.8455296</v>
      </c>
      <c r="AEA8" s="212">
        <f t="shared" ref="AEA8" si="399">ADY8*$C$8</f>
        <v>3218265238.9666677</v>
      </c>
      <c r="AEC8" s="212">
        <f t="shared" ref="AEC8" si="400">AEA8*$C$8</f>
        <v>3298721869.940834</v>
      </c>
      <c r="AEE8" s="212">
        <f t="shared" ref="AEE8" si="401">AEC8*$C$8</f>
        <v>3381189916.6893544</v>
      </c>
      <c r="AEG8" s="212">
        <f t="shared" ref="AEG8" si="402">AEE8*$C$8</f>
        <v>3465719664.6065879</v>
      </c>
      <c r="AEI8" s="212">
        <f t="shared" ref="AEI8" si="403">AEG8*$C$8</f>
        <v>3552362656.2217522</v>
      </c>
      <c r="AEK8" s="212">
        <f t="shared" ref="AEK8" si="404">AEI8*$C$8</f>
        <v>3641171722.6272955</v>
      </c>
      <c r="AEM8" s="212">
        <f t="shared" ref="AEM8" si="405">AEK8*$C$8</f>
        <v>3732201015.6929774</v>
      </c>
      <c r="AEO8" s="212">
        <f t="shared" ref="AEO8" si="406">AEM8*$C$8</f>
        <v>3825506041.0853014</v>
      </c>
      <c r="AEQ8" s="212">
        <f t="shared" ref="AEQ8" si="407">AEO8*$C$8</f>
        <v>3921143692.1124334</v>
      </c>
      <c r="AES8" s="212">
        <f t="shared" ref="AES8" si="408">AEQ8*$C$8</f>
        <v>4019172284.4152441</v>
      </c>
      <c r="AEU8" s="212">
        <f t="shared" ref="AEU8" si="409">AES8*$C$8</f>
        <v>4119651591.5256248</v>
      </c>
      <c r="AEW8" s="212">
        <f t="shared" ref="AEW8" si="410">AEU8*$C$8</f>
        <v>4222642881.313765</v>
      </c>
      <c r="AEY8" s="212">
        <f t="shared" ref="AEY8" si="411">AEW8*$C$8</f>
        <v>4328208953.3466091</v>
      </c>
      <c r="AFA8" s="212">
        <f t="shared" ref="AFA8" si="412">AEY8*$C$8</f>
        <v>4436414177.180274</v>
      </c>
      <c r="AFC8" s="212">
        <f t="shared" ref="AFC8" si="413">AFA8*$C$8</f>
        <v>4547324531.6097803</v>
      </c>
      <c r="AFE8" s="212">
        <f t="shared" ref="AFE8" si="414">AFC8*$C$8</f>
        <v>4661007644.9000244</v>
      </c>
      <c r="AFG8" s="212">
        <f t="shared" ref="AFG8" si="415">AFE8*$C$8</f>
        <v>4777532836.0225248</v>
      </c>
      <c r="AFI8" s="212">
        <f t="shared" ref="AFI8" si="416">AFG8*$C$8</f>
        <v>4896971156.9230871</v>
      </c>
      <c r="AFK8" s="212">
        <f t="shared" ref="AFK8" si="417">AFI8*$C$8</f>
        <v>5019395435.8461637</v>
      </c>
      <c r="AFM8" s="212">
        <f t="shared" ref="AFM8" si="418">AFK8*$C$8</f>
        <v>5144880321.7423172</v>
      </c>
      <c r="AFO8" s="212">
        <f t="shared" ref="AFO8" si="419">AFM8*$C$8</f>
        <v>5273502329.7858744</v>
      </c>
      <c r="AFQ8" s="212">
        <f t="shared" ref="AFQ8" si="420">AFO8*$C$8</f>
        <v>5405339888.0305204</v>
      </c>
      <c r="AFS8" s="212">
        <f t="shared" ref="AFS8" si="421">AFQ8*$C$8</f>
        <v>5540473385.2312832</v>
      </c>
      <c r="AFU8" s="212">
        <f t="shared" ref="AFU8" si="422">AFS8*$C$8</f>
        <v>5678985219.8620644</v>
      </c>
      <c r="AFW8" s="212">
        <f t="shared" ref="AFW8" si="423">AFU8*$C$8</f>
        <v>5820959850.3586159</v>
      </c>
      <c r="AFY8" s="212">
        <f t="shared" ref="AFY8" si="424">AFW8*$C$8</f>
        <v>5966483846.6175804</v>
      </c>
      <c r="AGA8" s="212">
        <f t="shared" ref="AGA8" si="425">AFY8*$C$8</f>
        <v>6115645942.7830191</v>
      </c>
      <c r="AGC8" s="212">
        <f t="shared" ref="AGC8" si="426">AGA8*$C$8</f>
        <v>6268537091.3525944</v>
      </c>
      <c r="AGE8" s="212">
        <f t="shared" ref="AGE8" si="427">AGC8*$C$8</f>
        <v>6425250518.6364088</v>
      </c>
      <c r="AGG8" s="212">
        <f t="shared" ref="AGG8" si="428">AGE8*$C$8</f>
        <v>6585881781.6023188</v>
      </c>
      <c r="AGI8" s="212">
        <f t="shared" ref="AGI8" si="429">AGG8*$C$8</f>
        <v>6750528826.1423759</v>
      </c>
      <c r="AGK8" s="212">
        <f t="shared" ref="AGK8" si="430">AGI8*$C$8</f>
        <v>6919292046.7959347</v>
      </c>
      <c r="AGM8" s="212">
        <f t="shared" ref="AGM8" si="431">AGK8*$C$8</f>
        <v>7092274347.9658327</v>
      </c>
      <c r="AGO8" s="212">
        <f t="shared" ref="AGO8" si="432">AGM8*$C$8</f>
        <v>7269581206.664978</v>
      </c>
      <c r="AGQ8" s="212">
        <f t="shared" ref="AGQ8" si="433">AGO8*$C$8</f>
        <v>7451320736.8316021</v>
      </c>
      <c r="AGS8" s="212">
        <f t="shared" ref="AGS8" si="434">AGQ8*$C$8</f>
        <v>7637603755.2523918</v>
      </c>
      <c r="AGU8" s="212">
        <f t="shared" ref="AGU8" si="435">AGS8*$C$8</f>
        <v>7828543849.1337013</v>
      </c>
      <c r="AGW8" s="212">
        <f t="shared" ref="AGW8" si="436">AGU8*$C$8</f>
        <v>8024257445.3620434</v>
      </c>
      <c r="AGY8" s="212">
        <f t="shared" ref="AGY8" si="437">AGW8*$C$8</f>
        <v>8224863881.4960938</v>
      </c>
      <c r="AHA8" s="212">
        <f t="shared" ref="AHA8" si="438">AGY8*$C$8</f>
        <v>8430485478.5334949</v>
      </c>
      <c r="AHC8" s="212">
        <f t="shared" ref="AHC8" si="439">AHA8*$C$8</f>
        <v>8641247615.4968319</v>
      </c>
      <c r="AHE8" s="212">
        <f t="shared" ref="AHE8" si="440">AHC8*$C$8</f>
        <v>8857278805.8842525</v>
      </c>
      <c r="AHG8" s="212">
        <f t="shared" ref="AHG8" si="441">AHE8*$C$8</f>
        <v>9078710776.0313587</v>
      </c>
      <c r="AHI8" s="212">
        <f t="shared" ref="AHI8" si="442">AHG8*$C$8</f>
        <v>9305678545.4321423</v>
      </c>
      <c r="AHK8" s="212">
        <f t="shared" ref="AHK8" si="443">AHI8*$C$8</f>
        <v>9538320509.0679455</v>
      </c>
      <c r="AHM8" s="212">
        <f t="shared" ref="AHM8" si="444">AHK8*$C$8</f>
        <v>9776778521.7946434</v>
      </c>
      <c r="AHO8" s="212">
        <f t="shared" ref="AHO8" si="445">AHM8*$C$8</f>
        <v>10021197984.839508</v>
      </c>
      <c r="AHQ8" s="212">
        <f t="shared" ref="AHQ8" si="446">AHO8*$C$8</f>
        <v>10271727934.460495</v>
      </c>
      <c r="AHS8" s="212">
        <f t="shared" ref="AHS8" si="447">AHQ8*$C$8</f>
        <v>10528521132.822006</v>
      </c>
      <c r="AHU8" s="212">
        <f t="shared" ref="AHU8" si="448">AHS8*$C$8</f>
        <v>10791734161.142555</v>
      </c>
      <c r="AHW8" s="212">
        <f t="shared" ref="AHW8" si="449">AHU8*$C$8</f>
        <v>11061527515.171118</v>
      </c>
      <c r="AHY8" s="212">
        <f t="shared" ref="AHY8" si="450">AHW8*$C$8</f>
        <v>11338065703.050394</v>
      </c>
      <c r="AIA8" s="212">
        <f t="shared" ref="AIA8" si="451">AHY8*$C$8</f>
        <v>11621517345.626654</v>
      </c>
      <c r="AIC8" s="212">
        <f t="shared" ref="AIC8" si="452">AIA8*$C$8</f>
        <v>11912055279.267319</v>
      </c>
      <c r="AIE8" s="212">
        <f t="shared" ref="AIE8" si="453">AIC8*$C$8</f>
        <v>12209856661.249001</v>
      </c>
      <c r="AIG8" s="212">
        <f t="shared" ref="AIG8" si="454">AIE8*$C$8</f>
        <v>12515103077.780224</v>
      </c>
      <c r="AII8" s="212">
        <f t="shared" ref="AII8" si="455">AIG8*$C$8</f>
        <v>12827980654.724728</v>
      </c>
      <c r="AIK8" s="212">
        <f t="shared" ref="AIK8" si="456">AII8*$C$8</f>
        <v>13148680171.092844</v>
      </c>
      <c r="AIM8" s="212">
        <f t="shared" ref="AIM8" si="457">AIK8*$C$8</f>
        <v>13477397175.370165</v>
      </c>
      <c r="AIO8" s="212">
        <f t="shared" ref="AIO8" si="458">AIM8*$C$8</f>
        <v>13814332104.754417</v>
      </c>
      <c r="AIQ8" s="212">
        <f t="shared" ref="AIQ8" si="459">AIO8*$C$8</f>
        <v>14159690407.373276</v>
      </c>
      <c r="AIS8" s="212">
        <f t="shared" ref="AIS8" si="460">AIQ8*$C$8</f>
        <v>14513682667.557606</v>
      </c>
      <c r="AIU8" s="212">
        <f t="shared" ref="AIU8" si="461">AIS8*$C$8</f>
        <v>14876524734.246544</v>
      </c>
      <c r="AIW8" s="212">
        <f t="shared" ref="AIW8" si="462">AIU8*$C$8</f>
        <v>15248437852.602707</v>
      </c>
      <c r="AIY8" s="212">
        <f t="shared" ref="AIY8" si="463">AIW8*$C$8</f>
        <v>15629648798.917772</v>
      </c>
      <c r="AJA8" s="212">
        <f t="shared" ref="AJA8" si="464">AIY8*$C$8</f>
        <v>16020390018.890715</v>
      </c>
      <c r="AJC8" s="212">
        <f t="shared" ref="AJC8" si="465">AJA8*$C$8</f>
        <v>16420899769.362982</v>
      </c>
      <c r="AJE8" s="212">
        <f t="shared" ref="AJE8" si="466">AJC8*$C$8</f>
        <v>16831422263.597055</v>
      </c>
      <c r="AJG8" s="212">
        <f t="shared" ref="AJG8" si="467">AJE8*$C$8</f>
        <v>17252207820.186981</v>
      </c>
      <c r="AJI8" s="212">
        <f t="shared" ref="AJI8" si="468">AJG8*$C$8</f>
        <v>17683513015.691654</v>
      </c>
      <c r="AJK8" s="212">
        <f t="shared" ref="AJK8" si="469">AJI8*$C$8</f>
        <v>18125600841.083942</v>
      </c>
      <c r="AJM8" s="212">
        <f t="shared" ref="AJM8" si="470">AJK8*$C$8</f>
        <v>18578740862.111038</v>
      </c>
      <c r="AJO8" s="212">
        <f t="shared" ref="AJO8" si="471">AJM8*$C$8</f>
        <v>19043209383.663811</v>
      </c>
      <c r="AJQ8" s="212">
        <f t="shared" ref="AJQ8" si="472">AJO8*$C$8</f>
        <v>19519289618.255405</v>
      </c>
      <c r="AJS8" s="212">
        <f t="shared" ref="AJS8" si="473">AJQ8*$C$8</f>
        <v>20007271858.711788</v>
      </c>
      <c r="AJU8" s="212">
        <f t="shared" ref="AJU8" si="474">AJS8*$C$8</f>
        <v>20507453655.179581</v>
      </c>
      <c r="AJW8" s="212">
        <f t="shared" ref="AJW8" si="475">AJU8*$C$8</f>
        <v>21020139996.559067</v>
      </c>
      <c r="AJY8" s="212">
        <f t="shared" ref="AJY8" si="476">AJW8*$C$8</f>
        <v>21545643496.473042</v>
      </c>
      <c r="AKA8" s="212">
        <f t="shared" ref="AKA8" si="477">AJY8*$C$8</f>
        <v>22084284583.884865</v>
      </c>
      <c r="AKC8" s="212">
        <f t="shared" ref="AKC8" si="478">AKA8*$C$8</f>
        <v>22636391698.481983</v>
      </c>
      <c r="AKE8" s="212">
        <f t="shared" ref="AKE8" si="479">AKC8*$C$8</f>
        <v>23202301490.944031</v>
      </c>
      <c r="AKG8" s="212">
        <f t="shared" ref="AKG8" si="480">AKE8*$C$8</f>
        <v>23782359028.217628</v>
      </c>
      <c r="AKI8" s="212">
        <f t="shared" ref="AKI8" si="481">AKG8*$C$8</f>
        <v>24376918003.923065</v>
      </c>
      <c r="AKK8" s="212">
        <f t="shared" ref="AKK8" si="482">AKI8*$C$8</f>
        <v>24986340954.021141</v>
      </c>
      <c r="AKM8" s="212">
        <f t="shared" ref="AKM8" si="483">AKK8*$C$8</f>
        <v>25610999477.871666</v>
      </c>
      <c r="AKO8" s="212">
        <f t="shared" ref="AKO8" si="484">AKM8*$C$8</f>
        <v>26251274464.818455</v>
      </c>
      <c r="AKQ8" s="212">
        <f t="shared" ref="AKQ8" si="485">AKO8*$C$8</f>
        <v>26907556326.438915</v>
      </c>
      <c r="AKS8" s="212">
        <f t="shared" ref="AKS8" si="486">AKQ8*$C$8</f>
        <v>27580245234.599884</v>
      </c>
      <c r="AKU8" s="212">
        <f t="shared" ref="AKU8" si="487">AKS8*$C$8</f>
        <v>28269751365.464878</v>
      </c>
      <c r="AKW8" s="212">
        <f t="shared" ref="AKW8" si="488">AKU8*$C$8</f>
        <v>28976495149.601498</v>
      </c>
      <c r="AKY8" s="212">
        <f t="shared" ref="AKY8" si="489">AKW8*$C$8</f>
        <v>29700907528.341534</v>
      </c>
      <c r="ALA8" s="212">
        <f t="shared" ref="ALA8" si="490">AKY8*$C$8</f>
        <v>30443430216.550068</v>
      </c>
      <c r="ALC8" s="212">
        <f t="shared" ref="ALC8" si="491">ALA8*$C$8</f>
        <v>31204515971.963818</v>
      </c>
      <c r="ALE8" s="212">
        <f t="shared" ref="ALE8" si="492">ALC8*$C$8</f>
        <v>31984628871.262909</v>
      </c>
      <c r="ALG8" s="212">
        <f t="shared" ref="ALG8" si="493">ALE8*$C$8</f>
        <v>32784244593.044479</v>
      </c>
      <c r="ALI8" s="212">
        <f t="shared" ref="ALI8" si="494">ALG8*$C$8</f>
        <v>33603850707.87059</v>
      </c>
      <c r="ALK8" s="212">
        <f t="shared" ref="ALK8" si="495">ALI8*$C$8</f>
        <v>34443946975.567352</v>
      </c>
      <c r="ALM8" s="212">
        <f t="shared" ref="ALM8" si="496">ALK8*$C$8</f>
        <v>35305045649.956535</v>
      </c>
      <c r="ALO8" s="212">
        <f t="shared" ref="ALO8" si="497">ALM8*$C$8</f>
        <v>36187671791.205444</v>
      </c>
      <c r="ALQ8" s="212">
        <f t="shared" ref="ALQ8" si="498">ALO8*$C$8</f>
        <v>37092363585.98558</v>
      </c>
      <c r="ALS8" s="212">
        <f t="shared" ref="ALS8" si="499">ALQ8*$C$8</f>
        <v>38019672675.635216</v>
      </c>
      <c r="ALU8" s="212">
        <f t="shared" ref="ALU8" si="500">ALS8*$C$8</f>
        <v>38970164492.526093</v>
      </c>
      <c r="ALW8" s="212">
        <f t="shared" ref="ALW8" si="501">ALU8*$C$8</f>
        <v>39944418604.839241</v>
      </c>
      <c r="ALY8" s="212">
        <f t="shared" ref="ALY8" si="502">ALW8*$C$8</f>
        <v>40943029069.96022</v>
      </c>
      <c r="AMA8" s="212">
        <f t="shared" ref="AMA8" si="503">ALY8*$C$8</f>
        <v>41966604796.709221</v>
      </c>
      <c r="AMC8" s="212">
        <f t="shared" ref="AMC8" si="504">AMA8*$C$8</f>
        <v>43015769916.626945</v>
      </c>
      <c r="AME8" s="212">
        <f t="shared" ref="AME8" si="505">AMC8*$C$8</f>
        <v>44091164164.542618</v>
      </c>
      <c r="AMG8" s="212">
        <f t="shared" ref="AMG8" si="506">AME8*$C$8</f>
        <v>45193443268.656181</v>
      </c>
      <c r="AMI8" s="212">
        <f t="shared" ref="AMI8" si="507">AMG8*$C$8</f>
        <v>46323279350.372581</v>
      </c>
      <c r="AMK8" s="212">
        <f t="shared" ref="AMK8" si="508">AMI8*$C$8</f>
        <v>47481361334.131889</v>
      </c>
      <c r="AMM8" s="212">
        <f t="shared" ref="AMM8" si="509">AMK8*$C$8</f>
        <v>48668395367.485184</v>
      </c>
      <c r="AMO8" s="212">
        <f t="shared" ref="AMO8" si="510">AMM8*$C$8</f>
        <v>49885105251.67231</v>
      </c>
      <c r="AMQ8" s="212">
        <f t="shared" ref="AMQ8" si="511">AMO8*$C$8</f>
        <v>51132232882.964111</v>
      </c>
      <c r="AMS8" s="212">
        <f t="shared" ref="AMS8" si="512">AMQ8*$C$8</f>
        <v>52410538705.038208</v>
      </c>
      <c r="AMU8" s="212">
        <f t="shared" ref="AMU8" si="513">AMS8*$C$8</f>
        <v>53720802172.664162</v>
      </c>
      <c r="AMW8" s="212">
        <f t="shared" ref="AMW8" si="514">AMU8*$C$8</f>
        <v>55063822226.980759</v>
      </c>
      <c r="AMY8" s="212">
        <f t="shared" ref="AMY8" si="515">AMW8*$C$8</f>
        <v>56440417782.655273</v>
      </c>
      <c r="ANA8" s="212">
        <f t="shared" ref="ANA8" si="516">AMY8*$C$8</f>
        <v>57851428227.221649</v>
      </c>
      <c r="ANC8" s="212">
        <f t="shared" ref="ANC8" si="517">ANA8*$C$8</f>
        <v>59297713932.902184</v>
      </c>
      <c r="ANE8" s="212">
        <f t="shared" ref="ANE8" si="518">ANC8*$C$8</f>
        <v>60780156781.224731</v>
      </c>
      <c r="ANG8" s="212">
        <f t="shared" ref="ANG8" si="519">ANE8*$C$8</f>
        <v>62299660700.755341</v>
      </c>
      <c r="ANI8" s="212">
        <f t="shared" ref="ANI8" si="520">ANG8*$C$8</f>
        <v>63857152218.274216</v>
      </c>
      <c r="ANK8" s="212">
        <f t="shared" ref="ANK8" si="521">ANI8*$C$8</f>
        <v>65453581023.731064</v>
      </c>
      <c r="ANM8" s="212">
        <f t="shared" ref="ANM8" si="522">ANK8*$C$8</f>
        <v>67089920549.324333</v>
      </c>
      <c r="ANO8" s="212">
        <f t="shared" ref="ANO8" si="523">ANM8*$C$8</f>
        <v>68767168563.057434</v>
      </c>
      <c r="ANQ8" s="212">
        <f t="shared" ref="ANQ8" si="524">ANO8*$C$8</f>
        <v>70486347777.133865</v>
      </c>
      <c r="ANS8" s="212">
        <f t="shared" ref="ANS8" si="525">ANQ8*$C$8</f>
        <v>72248506471.56221</v>
      </c>
      <c r="ANU8" s="212">
        <f t="shared" ref="ANU8" si="526">ANS8*$C$8</f>
        <v>74054719133.351257</v>
      </c>
      <c r="ANW8" s="212">
        <f t="shared" ref="ANW8" si="527">ANU8*$C$8</f>
        <v>75906087111.685028</v>
      </c>
      <c r="ANY8" s="212">
        <f t="shared" ref="ANY8" si="528">ANW8*$C$8</f>
        <v>77803739289.477142</v>
      </c>
      <c r="AOA8" s="212">
        <f t="shared" ref="AOA8" si="529">ANY8*$C$8</f>
        <v>79748832771.714066</v>
      </c>
      <c r="AOC8" s="212">
        <f t="shared" ref="AOC8" si="530">AOA8*$C$8</f>
        <v>81742553591.006912</v>
      </c>
      <c r="AOE8" s="212">
        <f t="shared" ref="AOE8" si="531">AOC8*$C$8</f>
        <v>83786117430.782074</v>
      </c>
      <c r="AOG8" s="212">
        <f t="shared" ref="AOG8" si="532">AOE8*$C$8</f>
        <v>85880770366.55162</v>
      </c>
      <c r="AOI8" s="212">
        <f t="shared" ref="AOI8" si="533">AOG8*$C$8</f>
        <v>88027789625.715408</v>
      </c>
      <c r="AOK8" s="212">
        <f t="shared" ref="AOK8" si="534">AOI8*$C$8</f>
        <v>90228484366.358292</v>
      </c>
      <c r="AOM8" s="212">
        <f t="shared" ref="AOM8" si="535">AOK8*$C$8</f>
        <v>92484196475.517242</v>
      </c>
      <c r="AOO8" s="212">
        <f t="shared" ref="AOO8" si="536">AOM8*$C$8</f>
        <v>94796301387.405167</v>
      </c>
      <c r="AOQ8" s="212">
        <f t="shared" ref="AOQ8" si="537">AOO8*$C$8</f>
        <v>97166208922.090286</v>
      </c>
      <c r="AOS8" s="212">
        <f t="shared" ref="AOS8" si="538">AOQ8*$C$8</f>
        <v>99595364145.142532</v>
      </c>
      <c r="AOU8" s="212">
        <f t="shared" ref="AOU8" si="539">AOS8*$C$8</f>
        <v>102085248248.77109</v>
      </c>
      <c r="AOW8" s="212">
        <f t="shared" ref="AOW8" si="540">AOU8*$C$8</f>
        <v>104637379454.99036</v>
      </c>
      <c r="AOY8" s="212">
        <f t="shared" ref="AOY8" si="541">AOW8*$C$8</f>
        <v>107253313941.36511</v>
      </c>
      <c r="APA8" s="212">
        <f t="shared" ref="APA8" si="542">AOY8*$C$8</f>
        <v>109934646789.89923</v>
      </c>
      <c r="APC8" s="212">
        <f t="shared" ref="APC8" si="543">APA8*$C$8</f>
        <v>112683012959.6467</v>
      </c>
      <c r="APE8" s="212">
        <f t="shared" ref="APE8" si="544">APC8*$C$8</f>
        <v>115500088283.63785</v>
      </c>
      <c r="APG8" s="212">
        <f t="shared" ref="APG8" si="545">APE8*$C$8</f>
        <v>118387590490.72879</v>
      </c>
      <c r="API8" s="212">
        <f t="shared" ref="API8" si="546">APG8*$C$8</f>
        <v>121347280252.99699</v>
      </c>
      <c r="APK8" s="212">
        <f t="shared" ref="APK8" si="547">API8*$C$8</f>
        <v>124380962259.32191</v>
      </c>
      <c r="APM8" s="212">
        <f t="shared" ref="APM8" si="548">APK8*$C$8</f>
        <v>127490486315.80495</v>
      </c>
      <c r="APO8" s="212">
        <f t="shared" ref="APO8" si="549">APM8*$C$8</f>
        <v>130677748473.70006</v>
      </c>
      <c r="APQ8" s="212">
        <f t="shared" ref="APQ8" si="550">APO8*$C$8</f>
        <v>133944692185.54254</v>
      </c>
      <c r="APS8" s="212">
        <f t="shared" ref="APS8" si="551">APQ8*$C$8</f>
        <v>137293309490.18109</v>
      </c>
      <c r="APU8" s="212">
        <f t="shared" ref="APU8" si="552">APS8*$C$8</f>
        <v>140725642227.43561</v>
      </c>
      <c r="APW8" s="212">
        <f t="shared" ref="APW8" si="553">APU8*$C$8</f>
        <v>144243783283.12149</v>
      </c>
      <c r="APY8" s="212">
        <f t="shared" ref="APY8" si="554">APW8*$C$8</f>
        <v>147849877865.19952</v>
      </c>
      <c r="AQA8" s="212">
        <f t="shared" ref="AQA8" si="555">APY8*$C$8</f>
        <v>151546124811.8295</v>
      </c>
      <c r="AQC8" s="212">
        <f t="shared" ref="AQC8" si="556">AQA8*$C$8</f>
        <v>155334777932.12521</v>
      </c>
      <c r="AQE8" s="212">
        <f t="shared" ref="AQE8" si="557">AQC8*$C$8</f>
        <v>159218147380.42834</v>
      </c>
      <c r="AQG8" s="212">
        <f t="shared" ref="AQG8" si="558">AQE8*$C$8</f>
        <v>163198601064.93903</v>
      </c>
      <c r="AQI8" s="212">
        <f t="shared" ref="AQI8" si="559">AQG8*$C$8</f>
        <v>167278566091.5625</v>
      </c>
      <c r="AQK8" s="212">
        <f t="shared" ref="AQK8" si="560">AQI8*$C$8</f>
        <v>171460530243.85156</v>
      </c>
      <c r="AQM8" s="212">
        <f t="shared" ref="AQM8" si="561">AQK8*$C$8</f>
        <v>175747043499.94785</v>
      </c>
      <c r="AQO8" s="212">
        <f t="shared" ref="AQO8" si="562">AQM8*$C$8</f>
        <v>180140719587.44653</v>
      </c>
      <c r="AQQ8" s="212">
        <f t="shared" ref="AQQ8" si="563">AQO8*$C$8</f>
        <v>184644237577.13269</v>
      </c>
      <c r="AQS8" s="212">
        <f t="shared" ref="AQS8" si="564">AQQ8*$C$8</f>
        <v>189260343516.561</v>
      </c>
      <c r="AQU8" s="212">
        <f t="shared" ref="AQU8" si="565">AQS8*$C$8</f>
        <v>193991852104.47501</v>
      </c>
      <c r="AQW8" s="212">
        <f t="shared" ref="AQW8" si="566">AQU8*$C$8</f>
        <v>198841648407.08685</v>
      </c>
      <c r="AQY8" s="212">
        <f t="shared" ref="AQY8" si="567">AQW8*$C$8</f>
        <v>203812689617.26401</v>
      </c>
      <c r="ARA8" s="212">
        <f t="shared" ref="ARA8" si="568">AQY8*$C$8</f>
        <v>208908006857.69559</v>
      </c>
      <c r="ARC8" s="212">
        <f t="shared" ref="ARC8" si="569">ARA8*$C$8</f>
        <v>214130707029.13797</v>
      </c>
      <c r="ARE8" s="212">
        <f t="shared" ref="ARE8" si="570">ARC8*$C$8</f>
        <v>219483974704.86639</v>
      </c>
      <c r="ARG8" s="212">
        <f t="shared" ref="ARG8" si="571">ARE8*$C$8</f>
        <v>224971074072.48804</v>
      </c>
      <c r="ARI8" s="212">
        <f t="shared" ref="ARI8" si="572">ARG8*$C$8</f>
        <v>230595350924.30023</v>
      </c>
      <c r="ARK8" s="212">
        <f t="shared" ref="ARK8" si="573">ARI8*$C$8</f>
        <v>236360234697.40771</v>
      </c>
      <c r="ARM8" s="212">
        <f t="shared" ref="ARM8" si="574">ARK8*$C$8</f>
        <v>242269240564.8429</v>
      </c>
      <c r="ARO8" s="212">
        <f t="shared" ref="ARO8" si="575">ARM8*$C$8</f>
        <v>248325971578.96396</v>
      </c>
      <c r="ARQ8" s="212">
        <f t="shared" ref="ARQ8" si="576">ARO8*$C$8</f>
        <v>254534120868.43805</v>
      </c>
      <c r="ARS8" s="212">
        <f t="shared" ref="ARS8" si="577">ARQ8*$C$8</f>
        <v>260897473890.14899</v>
      </c>
      <c r="ARU8" s="212">
        <f t="shared" ref="ARU8" si="578">ARS8*$C$8</f>
        <v>267419910737.40268</v>
      </c>
      <c r="ARW8" s="212">
        <f t="shared" ref="ARW8" si="579">ARU8*$C$8</f>
        <v>274105408505.83771</v>
      </c>
      <c r="ARY8" s="212">
        <f t="shared" ref="ARY8" si="580">ARW8*$C$8</f>
        <v>280958043718.48364</v>
      </c>
      <c r="ASA8" s="212">
        <f t="shared" ref="ASA8" si="581">ARY8*$C$8</f>
        <v>287981994811.44568</v>
      </c>
      <c r="ASC8" s="212">
        <f t="shared" ref="ASC8" si="582">ASA8*$C$8</f>
        <v>295181544681.73181</v>
      </c>
      <c r="ASE8" s="212">
        <f t="shared" ref="ASE8" si="583">ASC8*$C$8</f>
        <v>302561083298.77509</v>
      </c>
      <c r="ASG8" s="212">
        <f t="shared" ref="ASG8" si="584">ASE8*$C$8</f>
        <v>310125110381.24445</v>
      </c>
      <c r="ASI8" s="212">
        <f t="shared" ref="ASI8" si="585">ASG8*$C$8</f>
        <v>317878238140.77551</v>
      </c>
      <c r="ASK8" s="212">
        <f t="shared" ref="ASK8" si="586">ASI8*$C$8</f>
        <v>325825194094.29486</v>
      </c>
      <c r="ASM8" s="212">
        <f t="shared" ref="ASM8" si="587">ASK8*$C$8</f>
        <v>333970823946.65222</v>
      </c>
      <c r="ASO8" s="212">
        <f t="shared" ref="ASO8" si="588">ASM8*$C$8</f>
        <v>342320094545.31848</v>
      </c>
      <c r="ASQ8" s="212">
        <f t="shared" ref="ASQ8" si="589">ASO8*$C$8</f>
        <v>350878096908.95142</v>
      </c>
      <c r="ASS8" s="212">
        <f t="shared" ref="ASS8" si="590">ASQ8*$C$8</f>
        <v>359650049331.67517</v>
      </c>
      <c r="ASU8" s="212">
        <f t="shared" ref="ASU8" si="591">ASS8*$C$8</f>
        <v>368641300564.96704</v>
      </c>
      <c r="ASW8" s="212">
        <f t="shared" ref="ASW8" si="592">ASU8*$C$8</f>
        <v>377857333079.09119</v>
      </c>
      <c r="ASY8" s="212">
        <f t="shared" ref="ASY8" si="593">ASW8*$C$8</f>
        <v>387303766406.06842</v>
      </c>
      <c r="ATA8" s="212">
        <f t="shared" ref="ATA8" si="594">ASY8*$C$8</f>
        <v>396986360566.22009</v>
      </c>
      <c r="ATC8" s="212">
        <f t="shared" ref="ATC8" si="595">ATA8*$C$8</f>
        <v>406911019580.37555</v>
      </c>
      <c r="ATE8" s="212">
        <f t="shared" ref="ATE8" si="596">ATC8*$C$8</f>
        <v>417083795069.88489</v>
      </c>
      <c r="ATG8" s="212">
        <f t="shared" ref="ATG8" si="597">ATE8*$C$8</f>
        <v>427510889946.63196</v>
      </c>
      <c r="ATI8" s="212">
        <f t="shared" ref="ATI8" si="598">ATG8*$C$8</f>
        <v>438198662195.29773</v>
      </c>
      <c r="ATK8" s="212">
        <f t="shared" ref="ATK8" si="599">ATI8*$C$8</f>
        <v>449153628750.18011</v>
      </c>
      <c r="ATM8" s="212">
        <f t="shared" ref="ATM8" si="600">ATK8*$C$8</f>
        <v>460382469468.93457</v>
      </c>
      <c r="ATO8" s="212">
        <f t="shared" ref="ATO8" si="601">ATM8*$C$8</f>
        <v>471892031205.6579</v>
      </c>
      <c r="ATQ8" s="212">
        <f t="shared" ref="ATQ8" si="602">ATO8*$C$8</f>
        <v>483689331985.79932</v>
      </c>
      <c r="ATS8" s="212">
        <f t="shared" ref="ATS8" si="603">ATQ8*$C$8</f>
        <v>495781565285.44427</v>
      </c>
      <c r="ATU8" s="212">
        <f t="shared" ref="ATU8" si="604">ATS8*$C$8</f>
        <v>508176104417.58032</v>
      </c>
      <c r="ATW8" s="212">
        <f t="shared" ref="ATW8" si="605">ATU8*$C$8</f>
        <v>520880507028.01978</v>
      </c>
      <c r="ATY8" s="212">
        <f t="shared" ref="ATY8" si="606">ATW8*$C$8</f>
        <v>533902519703.72021</v>
      </c>
      <c r="AUA8" s="212">
        <f t="shared" ref="AUA8" si="607">ATY8*$C$8</f>
        <v>547250082696.31317</v>
      </c>
      <c r="AUC8" s="212">
        <f t="shared" ref="AUC8" si="608">AUA8*$C$8</f>
        <v>560931334763.72095</v>
      </c>
      <c r="AUE8" s="212">
        <f t="shared" ref="AUE8" si="609">AUC8*$C$8</f>
        <v>574954618132.81396</v>
      </c>
      <c r="AUG8" s="212">
        <f t="shared" ref="AUG8" si="610">AUE8*$C$8</f>
        <v>589328483586.13428</v>
      </c>
      <c r="AUI8" s="212">
        <f t="shared" ref="AUI8" si="611">AUG8*$C$8</f>
        <v>604061695675.7876</v>
      </c>
      <c r="AUK8" s="212">
        <f t="shared" ref="AUK8" si="612">AUI8*$C$8</f>
        <v>619163238067.68225</v>
      </c>
      <c r="AUM8" s="212">
        <f t="shared" ref="AUM8" si="613">AUK8*$C$8</f>
        <v>634642319019.37427</v>
      </c>
      <c r="AUO8" s="212">
        <f t="shared" ref="AUO8" si="614">AUM8*$C$8</f>
        <v>650508376994.85852</v>
      </c>
      <c r="AUQ8" s="212">
        <f t="shared" ref="AUQ8" si="615">AUO8*$C$8</f>
        <v>666771086419.72998</v>
      </c>
      <c r="AUS8" s="212">
        <f t="shared" ref="AUS8" si="616">AUQ8*$C$8</f>
        <v>683440363580.22314</v>
      </c>
      <c r="AUU8" s="212">
        <f t="shared" ref="AUU8" si="617">AUS8*$C$8</f>
        <v>700526372669.72864</v>
      </c>
      <c r="AUW8" s="212">
        <f t="shared" ref="AUW8" si="618">AUU8*$C$8</f>
        <v>718039531986.4718</v>
      </c>
      <c r="AUY8" s="212">
        <f t="shared" ref="AUY8" si="619">AUW8*$C$8</f>
        <v>735990520286.13354</v>
      </c>
      <c r="AVA8" s="212">
        <f t="shared" ref="AVA8" si="620">AUY8*$C$8</f>
        <v>754390283293.28687</v>
      </c>
      <c r="AVC8" s="212">
        <f t="shared" ref="AVC8" si="621">AVA8*$C$8</f>
        <v>773250040375.61902</v>
      </c>
      <c r="AVE8" s="212">
        <f t="shared" ref="AVE8" si="622">AVC8*$C$8</f>
        <v>792581291385.0094</v>
      </c>
      <c r="AVG8" s="212">
        <f t="shared" ref="AVG8" si="623">AVE8*$C$8</f>
        <v>812395823669.63452</v>
      </c>
      <c r="AVI8" s="212">
        <f t="shared" ref="AVI8" si="624">AVG8*$C$8</f>
        <v>832705719261.37537</v>
      </c>
      <c r="AVK8" s="212">
        <f t="shared" ref="AVK8" si="625">AVI8*$C$8</f>
        <v>853523362242.90967</v>
      </c>
      <c r="AVM8" s="212">
        <f t="shared" ref="AVM8" si="626">AVK8*$C$8</f>
        <v>874861446298.9823</v>
      </c>
      <c r="AVO8" s="212">
        <f t="shared" ref="AVO8" si="627">AVM8*$C$8</f>
        <v>896732982456.45679</v>
      </c>
      <c r="AVQ8" s="212">
        <f t="shared" ref="AVQ8" si="628">AVO8*$C$8</f>
        <v>919151307017.86816</v>
      </c>
      <c r="AVS8" s="212">
        <f t="shared" ref="AVS8" si="629">AVQ8*$C$8</f>
        <v>942130089693.31482</v>
      </c>
      <c r="AVU8" s="212">
        <f t="shared" ref="AVU8" si="630">AVS8*$C$8</f>
        <v>965683341935.64758</v>
      </c>
      <c r="AVW8" s="212">
        <f t="shared" ref="AVW8" si="631">AVU8*$C$8</f>
        <v>989825425484.0387</v>
      </c>
      <c r="AVY8" s="212">
        <f t="shared" ref="AVY8" si="632">AVW8*$C$8</f>
        <v>1014571061121.1395</v>
      </c>
      <c r="AWA8" s="212">
        <f t="shared" ref="AWA8" si="633">AVY8*$C$8</f>
        <v>1039935337649.168</v>
      </c>
      <c r="AWC8" s="212">
        <f t="shared" ref="AWC8" si="634">AWA8*$C$8</f>
        <v>1065933721090.3971</v>
      </c>
      <c r="AWE8" s="212">
        <f t="shared" ref="AWE8" si="635">AWC8*$C$8</f>
        <v>1092582064117.657</v>
      </c>
      <c r="AWG8" s="212">
        <f t="shared" ref="AWG8" si="636">AWE8*$C$8</f>
        <v>1119896615720.5984</v>
      </c>
      <c r="AWI8" s="212">
        <f t="shared" ref="AWI8" si="637">AWG8*$C$8</f>
        <v>1147894031113.6133</v>
      </c>
      <c r="AWK8" s="212">
        <f t="shared" ref="AWK8" si="638">AWI8*$C$8</f>
        <v>1176591381891.4536</v>
      </c>
      <c r="AWM8" s="212">
        <f t="shared" ref="AWM8" si="639">AWK8*$C$8</f>
        <v>1206006166438.7397</v>
      </c>
      <c r="AWO8" s="212">
        <f t="shared" ref="AWO8" si="640">AWM8*$C$8</f>
        <v>1236156320599.7083</v>
      </c>
      <c r="AWQ8" s="212">
        <f t="shared" ref="AWQ8" si="641">AWO8*$C$8</f>
        <v>1267060228614.7009</v>
      </c>
      <c r="AWS8" s="212">
        <f t="shared" ref="AWS8" si="642">AWQ8*$C$8</f>
        <v>1298736734330.0684</v>
      </c>
      <c r="AWU8" s="212">
        <f t="shared" ref="AWU8" si="643">AWS8*$C$8</f>
        <v>1331205152688.3201</v>
      </c>
      <c r="AWW8" s="212">
        <f t="shared" ref="AWW8" si="644">AWU8*$C$8</f>
        <v>1364485281505.5278</v>
      </c>
      <c r="AWY8" s="212">
        <f t="shared" ref="AWY8" si="645">AWW8*$C$8</f>
        <v>1398597413543.166</v>
      </c>
      <c r="AXA8" s="212">
        <f t="shared" ref="AXA8" si="646">AWY8*$C$8</f>
        <v>1433562348881.7451</v>
      </c>
      <c r="AXC8" s="212">
        <f t="shared" ref="AXC8" si="647">AXA8*$C$8</f>
        <v>1469401407603.7886</v>
      </c>
      <c r="AXE8" s="212">
        <f t="shared" ref="AXE8" si="648">AXC8*$C$8</f>
        <v>1506136442793.8831</v>
      </c>
      <c r="AXG8" s="212">
        <f t="shared" ref="AXG8" si="649">AXE8*$C$8</f>
        <v>1543789853863.73</v>
      </c>
      <c r="AXI8" s="212">
        <f t="shared" ref="AXI8" si="650">AXG8*$C$8</f>
        <v>1582384600210.323</v>
      </c>
      <c r="AXK8" s="212">
        <f t="shared" ref="AXK8" si="651">AXI8*$C$8</f>
        <v>1621944215215.5808</v>
      </c>
      <c r="AXM8" s="212">
        <f t="shared" ref="AXM8" si="652">AXK8*$C$8</f>
        <v>1662492820595.9702</v>
      </c>
      <c r="AXO8" s="212">
        <f t="shared" ref="AXO8" si="653">AXM8*$C$8</f>
        <v>1704055141110.8694</v>
      </c>
      <c r="AXQ8" s="212">
        <f t="shared" ref="AXQ8" si="654">AXO8*$C$8</f>
        <v>1746656519638.6409</v>
      </c>
      <c r="AXS8" s="212">
        <f t="shared" ref="AXS8" si="655">AXQ8*$C$8</f>
        <v>1790322932629.6067</v>
      </c>
      <c r="AXU8" s="212">
        <f t="shared" ref="AXU8" si="656">AXS8*$C$8</f>
        <v>1835081005945.3467</v>
      </c>
      <c r="AXW8" s="212">
        <f t="shared" ref="AXW8" si="657">AXU8*$C$8</f>
        <v>1880958031093.9802</v>
      </c>
      <c r="AXY8" s="212">
        <f t="shared" ref="AXY8" si="658">AXW8*$C$8</f>
        <v>1927981981871.3296</v>
      </c>
      <c r="AYA8" s="212">
        <f t="shared" ref="AYA8" si="659">AXY8*$C$8</f>
        <v>1976181531418.1125</v>
      </c>
      <c r="AYC8" s="212">
        <f t="shared" ref="AYC8" si="660">AYA8*$C$8</f>
        <v>2025586069703.5652</v>
      </c>
      <c r="AYE8" s="212">
        <f t="shared" ref="AYE8" si="661">AYC8*$C$8</f>
        <v>2076225721446.1541</v>
      </c>
      <c r="AYG8" s="212">
        <f t="shared" ref="AYG8" si="662">AYE8*$C$8</f>
        <v>2128131364482.3076</v>
      </c>
      <c r="AYI8" s="212">
        <f t="shared" ref="AYI8" si="663">AYG8*$C$8</f>
        <v>2181334648594.3652</v>
      </c>
      <c r="AYK8" s="212">
        <f t="shared" ref="AYK8" si="664">AYI8*$C$8</f>
        <v>2235868014809.2241</v>
      </c>
      <c r="AYM8" s="212">
        <f t="shared" ref="AYM8" si="665">AYK8*$C$8</f>
        <v>2291764715179.4546</v>
      </c>
      <c r="AYO8" s="212">
        <f t="shared" ref="AYO8" si="666">AYM8*$C$8</f>
        <v>2349058833058.9409</v>
      </c>
      <c r="AYQ8" s="212">
        <f t="shared" ref="AYQ8" si="667">AYO8*$C$8</f>
        <v>2407785303885.4141</v>
      </c>
      <c r="AYS8" s="212">
        <f t="shared" ref="AYS8" si="668">AYQ8*$C$8</f>
        <v>2467979936482.5493</v>
      </c>
      <c r="AYU8" s="212">
        <f t="shared" ref="AYU8" si="669">AYS8*$C$8</f>
        <v>2529679434894.6128</v>
      </c>
      <c r="AYW8" s="212">
        <f t="shared" ref="AYW8" si="670">AYU8*$C$8</f>
        <v>2592921420766.978</v>
      </c>
      <c r="AYY8" s="212">
        <f t="shared" ref="AYY8" si="671">AYW8*$C$8</f>
        <v>2657744456286.1523</v>
      </c>
      <c r="AZA8" s="212">
        <f t="shared" ref="AZA8" si="672">AYY8*$C$8</f>
        <v>2724188067693.3062</v>
      </c>
      <c r="AZC8" s="212">
        <f t="shared" ref="AZC8" si="673">AZA8*$C$8</f>
        <v>2792292769385.6387</v>
      </c>
      <c r="AZE8" s="212">
        <f t="shared" ref="AZE8" si="674">AZC8*$C$8</f>
        <v>2862100088620.2793</v>
      </c>
      <c r="AZG8" s="212">
        <f t="shared" ref="AZG8" si="675">AZE8*$C$8</f>
        <v>2933652590835.7861</v>
      </c>
      <c r="AZI8" s="212">
        <f t="shared" ref="AZI8" si="676">AZG8*$C$8</f>
        <v>3006993905606.6807</v>
      </c>
      <c r="AZK8" s="212">
        <f t="shared" ref="AZK8" si="677">AZI8*$C$8</f>
        <v>3082168753246.8477</v>
      </c>
      <c r="AZM8" s="212">
        <f t="shared" ref="AZM8" si="678">AZK8*$C$8</f>
        <v>3159222972078.0186</v>
      </c>
      <c r="AZO8" s="212">
        <f t="shared" ref="AZO8" si="679">AZM8*$C$8</f>
        <v>3238203546379.9688</v>
      </c>
      <c r="AZQ8" s="212">
        <f t="shared" ref="AZQ8" si="680">AZO8*$C$8</f>
        <v>3319158635039.4678</v>
      </c>
      <c r="AZS8" s="212">
        <f t="shared" ref="AZS8" si="681">AZQ8*$C$8</f>
        <v>3402137600915.4541</v>
      </c>
      <c r="AZU8" s="212">
        <f t="shared" ref="AZU8" si="682">AZS8*$C$8</f>
        <v>3487191040938.3403</v>
      </c>
      <c r="AZW8" s="212">
        <f t="shared" ref="AZW8" si="683">AZU8*$C$8</f>
        <v>3574370816961.7983</v>
      </c>
      <c r="AZY8" s="212">
        <f t="shared" ref="AZY8" si="684">AZW8*$C$8</f>
        <v>3663730087385.8428</v>
      </c>
      <c r="BAA8" s="212">
        <f t="shared" ref="BAA8" si="685">AZY8*$C$8</f>
        <v>3755323339570.4883</v>
      </c>
      <c r="BAC8" s="212">
        <f t="shared" ref="BAC8" si="686">BAA8*$C$8</f>
        <v>3849206423059.75</v>
      </c>
      <c r="BAE8" s="212">
        <f t="shared" ref="BAE8" si="687">BAC8*$C$8</f>
        <v>3945436583636.2432</v>
      </c>
      <c r="BAG8" s="212">
        <f t="shared" ref="BAG8" si="688">BAE8*$C$8</f>
        <v>4044072498227.1489</v>
      </c>
      <c r="BAI8" s="212">
        <f t="shared" ref="BAI8" si="689">BAG8*$C$8</f>
        <v>4145174310682.8271</v>
      </c>
      <c r="BAK8" s="212">
        <f t="shared" ref="BAK8" si="690">BAI8*$C$8</f>
        <v>4248803668449.8975</v>
      </c>
      <c r="BAM8" s="212">
        <f t="shared" ref="BAM8" si="691">BAK8*$C$8</f>
        <v>4355023760161.1445</v>
      </c>
      <c r="BAO8" s="212">
        <f t="shared" ref="BAO8" si="692">BAM8*$C$8</f>
        <v>4463899354165.1729</v>
      </c>
      <c r="BAQ8" s="212">
        <f t="shared" ref="BAQ8" si="693">BAO8*$C$8</f>
        <v>4575496838019.3018</v>
      </c>
      <c r="BAS8" s="212">
        <f t="shared" ref="BAS8" si="694">BAQ8*$C$8</f>
        <v>4689884258969.7842</v>
      </c>
      <c r="BAU8" s="212">
        <f t="shared" ref="BAU8" si="695">BAS8*$C$8</f>
        <v>4807131365444.0283</v>
      </c>
      <c r="BAW8" s="212">
        <f t="shared" ref="BAW8" si="696">BAU8*$C$8</f>
        <v>4927309649580.1289</v>
      </c>
      <c r="BAY8" s="212">
        <f t="shared" ref="BAY8" si="697">BAW8*$C$8</f>
        <v>5050492390819.6318</v>
      </c>
      <c r="BBA8" s="212">
        <f t="shared" ref="BBA8" si="698">BAY8*$C$8</f>
        <v>5176754700590.1221</v>
      </c>
      <c r="BBC8" s="212">
        <f t="shared" ref="BBC8" si="699">BBA8*$C$8</f>
        <v>5306173568104.875</v>
      </c>
      <c r="BBE8" s="212">
        <f t="shared" ref="BBE8" si="700">BBC8*$C$8</f>
        <v>5438827907307.4961</v>
      </c>
      <c r="BBG8" s="212">
        <f t="shared" ref="BBG8" si="701">BBE8*$C$8</f>
        <v>5574798604990.1826</v>
      </c>
      <c r="BBI8" s="212">
        <f t="shared" ref="BBI8" si="702">BBG8*$C$8</f>
        <v>5714168570114.9365</v>
      </c>
      <c r="BBK8" s="212">
        <f t="shared" ref="BBK8" si="703">BBI8*$C$8</f>
        <v>5857022784367.8096</v>
      </c>
      <c r="BBM8" s="212">
        <f t="shared" ref="BBM8" si="704">BBK8*$C$8</f>
        <v>6003448353977.0039</v>
      </c>
      <c r="BBO8" s="212">
        <f t="shared" ref="BBO8" si="705">BBM8*$C$8</f>
        <v>6153534562826.4287</v>
      </c>
      <c r="BBQ8" s="212">
        <f t="shared" ref="BBQ8" si="706">BBO8*$C$8</f>
        <v>6307372926897.0889</v>
      </c>
      <c r="BBS8" s="212">
        <f t="shared" ref="BBS8" si="707">BBQ8*$C$8</f>
        <v>6465057250069.5156</v>
      </c>
      <c r="BBU8" s="212">
        <f t="shared" ref="BBU8" si="708">BBS8*$C$8</f>
        <v>6626683681321.2529</v>
      </c>
      <c r="BBW8" s="212">
        <f t="shared" ref="BBW8" si="709">BBU8*$C$8</f>
        <v>6792350773354.2832</v>
      </c>
      <c r="BBY8" s="212">
        <f t="shared" ref="BBY8" si="710">BBW8*$C$8</f>
        <v>6962159542688.1396</v>
      </c>
      <c r="BCA8" s="212">
        <f t="shared" ref="BCA8" si="711">BBY8*$C$8</f>
        <v>7136213531255.3428</v>
      </c>
      <c r="BCC8" s="212">
        <f t="shared" ref="BCC8" si="712">BCA8*$C$8</f>
        <v>7314618869536.7256</v>
      </c>
      <c r="BCE8" s="212">
        <f t="shared" ref="BCE8" si="713">BCC8*$C$8</f>
        <v>7497484341275.1436</v>
      </c>
      <c r="BCG8" s="212">
        <f t="shared" ref="BCG8" si="714">BCE8*$C$8</f>
        <v>7684921449807.0215</v>
      </c>
      <c r="BCI8" s="212">
        <f t="shared" ref="BCI8" si="715">BCG8*$C$8</f>
        <v>7877044486052.1963</v>
      </c>
      <c r="BCK8" s="212">
        <f t="shared" ref="BCK8" si="716">BCI8*$C$8</f>
        <v>8073970598203.501</v>
      </c>
      <c r="BCM8" s="212">
        <f t="shared" ref="BCM8" si="717">BCK8*$C$8</f>
        <v>8275819863158.5879</v>
      </c>
      <c r="BCO8" s="212">
        <f t="shared" ref="BCO8" si="718">BCM8*$C$8</f>
        <v>8482715359737.5518</v>
      </c>
      <c r="BCQ8" s="212">
        <f t="shared" ref="BCQ8" si="719">BCO8*$C$8</f>
        <v>8694783243730.9902</v>
      </c>
      <c r="BCS8" s="212">
        <f t="shared" ref="BCS8" si="720">BCQ8*$C$8</f>
        <v>8912152824824.2637</v>
      </c>
      <c r="BCU8" s="212">
        <f t="shared" ref="BCU8" si="721">BCS8*$C$8</f>
        <v>9134956645444.8691</v>
      </c>
      <c r="BCW8" s="212">
        <f t="shared" ref="BCW8" si="722">BCU8*$C$8</f>
        <v>9363330561580.9902</v>
      </c>
      <c r="BCY8" s="212">
        <f t="shared" ref="BCY8" si="723">BCW8*$C$8</f>
        <v>9597413825620.5137</v>
      </c>
      <c r="BDA8" s="212">
        <f t="shared" ref="BDA8" si="724">BCY8*$C$8</f>
        <v>9837349171261.0254</v>
      </c>
      <c r="BDC8" s="212">
        <f t="shared" ref="BDC8" si="725">BDA8*$C$8</f>
        <v>10083282900542.551</v>
      </c>
      <c r="BDE8" s="212">
        <f t="shared" ref="BDE8" si="726">BDC8*$C$8</f>
        <v>10335364973056.113</v>
      </c>
      <c r="BDG8" s="212">
        <f t="shared" ref="BDG8" si="727">BDE8*$C$8</f>
        <v>10593749097382.516</v>
      </c>
      <c r="BDI8" s="212">
        <f t="shared" ref="BDI8" si="728">BDG8*$C$8</f>
        <v>10858592824817.078</v>
      </c>
      <c r="BDK8" s="212">
        <f t="shared" ref="BDK8" si="729">BDI8*$C$8</f>
        <v>11130057645437.504</v>
      </c>
      <c r="BDM8" s="212">
        <f t="shared" ref="BDM8" si="730">BDK8*$C$8</f>
        <v>11408309086573.441</v>
      </c>
      <c r="BDO8" s="212">
        <f t="shared" ref="BDO8" si="731">BDM8*$C$8</f>
        <v>11693516813737.777</v>
      </c>
      <c r="BDQ8" s="212">
        <f t="shared" ref="BDQ8" si="732">BDO8*$C$8</f>
        <v>11985854734081.221</v>
      </c>
      <c r="BDS8" s="212">
        <f t="shared" ref="BDS8" si="733">BDQ8*$C$8</f>
        <v>12285501102433.25</v>
      </c>
      <c r="BDU8" s="212">
        <f t="shared" ref="BDU8" si="734">BDS8*$C$8</f>
        <v>12592638629994.08</v>
      </c>
      <c r="BDW8" s="212">
        <f t="shared" ref="BDW8" si="735">BDU8*$C$8</f>
        <v>12907454595743.932</v>
      </c>
      <c r="BDY8" s="212">
        <f t="shared" ref="BDY8" si="736">BDW8*$C$8</f>
        <v>13230140960637.529</v>
      </c>
      <c r="BEA8" s="212">
        <f t="shared" ref="BEA8" si="737">BDY8*$C$8</f>
        <v>13560894484653.467</v>
      </c>
      <c r="BEC8" s="212">
        <f t="shared" ref="BEC8" si="738">BEA8*$C$8</f>
        <v>13899916846769.803</v>
      </c>
      <c r="BEE8" s="212">
        <f t="shared" ref="BEE8" si="739">BEC8*$C$8</f>
        <v>14247414767939.047</v>
      </c>
      <c r="BEG8" s="212">
        <f t="shared" ref="BEG8" si="740">BEE8*$C$8</f>
        <v>14603600137137.521</v>
      </c>
      <c r="BEI8" s="212">
        <f t="shared" ref="BEI8" si="741">BEG8*$C$8</f>
        <v>14968690140565.959</v>
      </c>
      <c r="BEK8" s="212">
        <f t="shared" ref="BEK8" si="742">BEI8*$C$8</f>
        <v>15342907394080.107</v>
      </c>
      <c r="BEM8" s="212">
        <f t="shared" ref="BEM8" si="743">BEK8*$C$8</f>
        <v>15726480078932.109</v>
      </c>
      <c r="BEO8" s="212">
        <f t="shared" ref="BEO8" si="744">BEM8*$C$8</f>
        <v>16119642080905.41</v>
      </c>
      <c r="BEQ8" s="212">
        <f t="shared" ref="BEQ8" si="745">BEO8*$C$8</f>
        <v>16522633132928.045</v>
      </c>
      <c r="BES8" s="212">
        <f t="shared" ref="BES8" si="746">BEQ8*$C$8</f>
        <v>16935698961251.244</v>
      </c>
      <c r="BEU8" s="212">
        <f t="shared" ref="BEU8" si="747">BES8*$C$8</f>
        <v>17359091435282.523</v>
      </c>
      <c r="BEW8" s="212">
        <f t="shared" ref="BEW8" si="748">BEU8*$C$8</f>
        <v>17793068721164.586</v>
      </c>
      <c r="BEY8" s="212">
        <f t="shared" ref="BEY8" si="749">BEW8*$C$8</f>
        <v>18237895439193.699</v>
      </c>
      <c r="BFA8" s="212">
        <f t="shared" ref="BFA8" si="750">BEY8*$C$8</f>
        <v>18693842825173.539</v>
      </c>
      <c r="BFC8" s="212">
        <f t="shared" ref="BFC8" si="751">BFA8*$C$8</f>
        <v>19161188895802.875</v>
      </c>
      <c r="BFE8" s="212">
        <f t="shared" ref="BFE8" si="752">BFC8*$C$8</f>
        <v>19640218618197.945</v>
      </c>
      <c r="BFG8" s="212">
        <f t="shared" ref="BFG8" si="753">BFE8*$C$8</f>
        <v>20131224083652.891</v>
      </c>
      <c r="BFI8" s="212">
        <f t="shared" ref="BFI8" si="754">BFG8*$C$8</f>
        <v>20634504685744.211</v>
      </c>
      <c r="BFK8" s="212">
        <f t="shared" ref="BFK8" si="755">BFI8*$C$8</f>
        <v>21150367302887.813</v>
      </c>
      <c r="BFM8" s="212">
        <f t="shared" ref="BFM8" si="756">BFK8*$C$8</f>
        <v>21679126485460.008</v>
      </c>
      <c r="BFO8" s="212">
        <f t="shared" ref="BFO8" si="757">BFM8*$C$8</f>
        <v>22221104647596.508</v>
      </c>
      <c r="BFQ8" s="212">
        <f t="shared" ref="BFQ8" si="758">BFO8*$C$8</f>
        <v>22776632263786.418</v>
      </c>
      <c r="BFS8" s="212">
        <f t="shared" ref="BFS8" si="759">BFQ8*$C$8</f>
        <v>23346048070381.078</v>
      </c>
      <c r="BFU8" s="212">
        <f t="shared" ref="BFU8" si="760">BFS8*$C$8</f>
        <v>23929699272140.602</v>
      </c>
      <c r="BFW8" s="212">
        <f t="shared" ref="BFW8" si="761">BFU8*$C$8</f>
        <v>24527941753944.113</v>
      </c>
      <c r="BFY8" s="212">
        <f t="shared" ref="BFY8" si="762">BFW8*$C$8</f>
        <v>25141140297792.715</v>
      </c>
      <c r="BGA8" s="212">
        <f t="shared" ref="BGA8" si="763">BFY8*$C$8</f>
        <v>25769668805237.531</v>
      </c>
      <c r="BGC8" s="212">
        <f t="shared" ref="BGC8" si="764">BGA8*$C$8</f>
        <v>26413910525368.469</v>
      </c>
      <c r="BGE8" s="212">
        <f t="shared" ref="BGE8" si="765">BGC8*$C$8</f>
        <v>27074258288502.68</v>
      </c>
      <c r="BGG8" s="212">
        <f t="shared" ref="BGG8" si="766">BGE8*$C$8</f>
        <v>27751114745715.246</v>
      </c>
      <c r="BGI8" s="212">
        <f t="shared" ref="BGI8" si="767">BGG8*$C$8</f>
        <v>28444892614358.125</v>
      </c>
      <c r="BGK8" s="212">
        <f t="shared" ref="BGK8" si="768">BGI8*$C$8</f>
        <v>29156014929717.074</v>
      </c>
      <c r="BGM8" s="212">
        <f t="shared" ref="BGM8" si="769">BGK8*$C$8</f>
        <v>29884915302960</v>
      </c>
      <c r="BGO8" s="212">
        <f t="shared" ref="BGO8" si="770">BGM8*$C$8</f>
        <v>30632038185533.996</v>
      </c>
      <c r="BGQ8" s="212">
        <f t="shared" ref="BGQ8" si="771">BGO8*$C$8</f>
        <v>31397839140172.344</v>
      </c>
      <c r="BGS8" s="212">
        <f t="shared" ref="BGS8" si="772">BGQ8*$C$8</f>
        <v>32182785118676.648</v>
      </c>
      <c r="BGU8" s="212">
        <f t="shared" ref="BGU8" si="773">BGS8*$C$8</f>
        <v>32987354746643.563</v>
      </c>
      <c r="BGW8" s="212">
        <f t="shared" ref="BGW8" si="774">BGU8*$C$8</f>
        <v>33812038615309.648</v>
      </c>
      <c r="BGY8" s="212">
        <f t="shared" ref="BGY8" si="775">BGW8*$C$8</f>
        <v>34657339580692.387</v>
      </c>
      <c r="BHA8" s="212">
        <f t="shared" ref="BHA8" si="776">BGY8*$C$8</f>
        <v>35523773070209.695</v>
      </c>
      <c r="BHC8" s="212">
        <f t="shared" ref="BHC8" si="777">BHA8*$C$8</f>
        <v>36411867396964.938</v>
      </c>
      <c r="BHE8" s="212">
        <f t="shared" ref="BHE8" si="778">BHC8*$C$8</f>
        <v>37322164081889.055</v>
      </c>
      <c r="BHG8" s="212">
        <f t="shared" ref="BHG8" si="779">BHE8*$C$8</f>
        <v>38255218183936.281</v>
      </c>
      <c r="BHI8" s="212">
        <f t="shared" ref="BHI8" si="780">BHG8*$C$8</f>
        <v>39211598638534.688</v>
      </c>
      <c r="BHK8" s="212">
        <f t="shared" ref="BHK8" si="781">BHI8*$C$8</f>
        <v>40191888604498.055</v>
      </c>
      <c r="BHM8" s="212">
        <f t="shared" ref="BHM8" si="782">BHK8*$C$8</f>
        <v>41196685819610.5</v>
      </c>
      <c r="BHO8" s="212">
        <f t="shared" ref="BHO8" si="783">BHM8*$C$8</f>
        <v>42226602965100.758</v>
      </c>
      <c r="BHQ8" s="212">
        <f t="shared" ref="BHQ8" si="784">BHO8*$C$8</f>
        <v>43282268039228.273</v>
      </c>
      <c r="BHS8" s="212">
        <f t="shared" ref="BHS8" si="785">BHQ8*$C$8</f>
        <v>44364324740208.977</v>
      </c>
      <c r="BHU8" s="212">
        <f t="shared" ref="BHU8" si="786">BHS8*$C$8</f>
        <v>45473432858714.195</v>
      </c>
      <c r="BHW8" s="212">
        <f t="shared" ref="BHW8" si="787">BHU8*$C$8</f>
        <v>46610268680182.047</v>
      </c>
      <c r="BHY8" s="212">
        <f t="shared" ref="BHY8" si="788">BHW8*$C$8</f>
        <v>47775525397186.594</v>
      </c>
      <c r="BIA8" s="212">
        <f t="shared" ref="BIA8" si="789">BHY8*$C$8</f>
        <v>48969913532116.258</v>
      </c>
      <c r="BIC8" s="212">
        <f t="shared" ref="BIC8" si="790">BIA8*$C$8</f>
        <v>50194161370419.156</v>
      </c>
      <c r="BIE8" s="212">
        <f t="shared" ref="BIE8" si="791">BIC8*$C$8</f>
        <v>51449015404679.633</v>
      </c>
      <c r="BIG8" s="212">
        <f t="shared" ref="BIG8" si="792">BIE8*$C$8</f>
        <v>52735240789796.617</v>
      </c>
      <c r="BII8" s="212">
        <f t="shared" ref="BII8" si="793">BIG8*$C$8</f>
        <v>54053621809541.531</v>
      </c>
      <c r="BIK8" s="212">
        <f t="shared" ref="BIK8" si="794">BII8*$C$8</f>
        <v>55404962354780.063</v>
      </c>
      <c r="BIM8" s="212">
        <f t="shared" ref="BIM8" si="795">BIK8*$C$8</f>
        <v>56790086413649.563</v>
      </c>
      <c r="BIO8" s="212">
        <f t="shared" ref="BIO8" si="796">BIM8*$C$8</f>
        <v>58209838573990.797</v>
      </c>
      <c r="BIQ8" s="212">
        <f t="shared" ref="BIQ8" si="797">BIO8*$C$8</f>
        <v>59665084538340.563</v>
      </c>
      <c r="BIS8" s="212">
        <f t="shared" ref="BIS8" si="798">BIQ8*$C$8</f>
        <v>61156711651799.07</v>
      </c>
      <c r="BIU8" s="212">
        <f t="shared" ref="BIU8" si="799">BIS8*$C$8</f>
        <v>62685629443094.039</v>
      </c>
      <c r="BIW8" s="212">
        <f t="shared" ref="BIW8" si="800">BIU8*$C$8</f>
        <v>64252770179171.383</v>
      </c>
      <c r="BIY8" s="212">
        <f t="shared" ref="BIY8" si="801">BIW8*$C$8</f>
        <v>65859089433650.664</v>
      </c>
      <c r="BJA8" s="212">
        <f t="shared" ref="BJA8" si="802">BIY8*$C$8</f>
        <v>67505566669491.922</v>
      </c>
      <c r="BJC8" s="212">
        <f t="shared" ref="BJC8" si="803">BJA8*$C$8</f>
        <v>69193205836229.211</v>
      </c>
      <c r="BJE8" s="212">
        <f t="shared" ref="BJE8" si="804">BJC8*$C$8</f>
        <v>70923035982134.938</v>
      </c>
      <c r="BJG8" s="212">
        <f t="shared" ref="BJG8" si="805">BJE8*$C$8</f>
        <v>72696111881688.297</v>
      </c>
      <c r="BJI8" s="212">
        <f t="shared" ref="BJI8" si="806">BJG8*$C$8</f>
        <v>74513514678730.5</v>
      </c>
      <c r="BJK8" s="212">
        <f t="shared" ref="BJK8" si="807">BJI8*$C$8</f>
        <v>76376352545698.75</v>
      </c>
      <c r="BJM8" s="212">
        <f t="shared" ref="BJM8" si="808">BJK8*$C$8</f>
        <v>78285761359341.219</v>
      </c>
      <c r="BJO8" s="212">
        <f t="shared" ref="BJO8" si="809">BJM8*$C$8</f>
        <v>80242905393324.75</v>
      </c>
      <c r="BJQ8" s="212">
        <f t="shared" ref="BJQ8" si="810">BJO8*$C$8</f>
        <v>82248978028157.859</v>
      </c>
      <c r="BJS8" s="212">
        <f t="shared" ref="BJS8" si="811">BJQ8*$C$8</f>
        <v>84305202478861.797</v>
      </c>
      <c r="BJU8" s="212">
        <f t="shared" ref="BJU8" si="812">BJS8*$C$8</f>
        <v>86412832540833.328</v>
      </c>
      <c r="BJW8" s="212">
        <f t="shared" ref="BJW8" si="813">BJU8*$C$8</f>
        <v>88573153354354.156</v>
      </c>
      <c r="BJY8" s="212">
        <f t="shared" ref="BJY8" si="814">BJW8*$C$8</f>
        <v>90787482188213</v>
      </c>
      <c r="BKA8" s="212">
        <f t="shared" ref="BKA8" si="815">BJY8*$C$8</f>
        <v>93057169242918.313</v>
      </c>
      <c r="BKC8" s="212">
        <f t="shared" ref="BKC8" si="816">BKA8*$C$8</f>
        <v>95383598473991.266</v>
      </c>
      <c r="BKE8" s="212">
        <f t="shared" ref="BKE8" si="817">BKC8*$C$8</f>
        <v>97768188435841.031</v>
      </c>
      <c r="BKG8" s="212">
        <f t="shared" ref="BKG8" si="818">BKE8*$C$8</f>
        <v>100212393146737.05</v>
      </c>
      <c r="BKI8" s="212">
        <f t="shared" ref="BKI8" si="819">BKG8*$C$8</f>
        <v>102717702975405.47</v>
      </c>
      <c r="BKK8" s="212">
        <f t="shared" ref="BKK8" si="820">BKI8*$C$8</f>
        <v>105285645549790.59</v>
      </c>
      <c r="BKM8" s="212">
        <f t="shared" ref="BKM8" si="821">BKK8*$C$8</f>
        <v>107917786688535.34</v>
      </c>
      <c r="BKO8" s="212">
        <f t="shared" ref="BKO8" si="822">BKM8*$C$8</f>
        <v>110615731355748.72</v>
      </c>
      <c r="BKQ8" s="212">
        <f t="shared" ref="BKQ8" si="823">BKO8*$C$8</f>
        <v>113381124639642.42</v>
      </c>
      <c r="BKS8" s="212">
        <f t="shared" ref="BKS8" si="824">BKQ8*$C$8</f>
        <v>116215652755633.47</v>
      </c>
      <c r="BKU8" s="212">
        <f t="shared" ref="BKU8" si="825">BKS8*$C$8</f>
        <v>119121044074524.3</v>
      </c>
      <c r="BKW8" s="212">
        <f t="shared" ref="BKW8" si="826">BKU8*$C$8</f>
        <v>122099070176387.39</v>
      </c>
      <c r="BKY8" s="212">
        <f t="shared" ref="BKY8" si="827">BKW8*$C$8</f>
        <v>125151546930797.06</v>
      </c>
      <c r="BLA8" s="212">
        <f t="shared" ref="BLA8" si="828">BKY8*$C$8</f>
        <v>128280335604066.98</v>
      </c>
      <c r="BLC8" s="212">
        <f t="shared" ref="BLC8" si="829">BLA8*$C$8</f>
        <v>131487343994168.64</v>
      </c>
      <c r="BLE8" s="212">
        <f t="shared" ref="BLE8" si="830">BLC8*$C$8</f>
        <v>134774527594022.84</v>
      </c>
      <c r="BLG8" s="212">
        <f t="shared" ref="BLG8" si="831">BLE8*$C$8</f>
        <v>138143890783873.41</v>
      </c>
      <c r="BLI8" s="212">
        <f t="shared" ref="BLI8" si="832">BLG8*$C$8</f>
        <v>141597488053470.22</v>
      </c>
      <c r="BLK8" s="212">
        <f t="shared" ref="BLK8" si="833">BLI8*$C$8</f>
        <v>145137425254806.97</v>
      </c>
      <c r="BLM8" s="212">
        <f t="shared" ref="BLM8" si="834">BLK8*$C$8</f>
        <v>148765860886177.13</v>
      </c>
      <c r="BLO8" s="212">
        <f t="shared" ref="BLO8" si="835">BLM8*$C$8</f>
        <v>152485007408331.53</v>
      </c>
      <c r="BLQ8" s="212">
        <f t="shared" ref="BLQ8" si="836">BLO8*$C$8</f>
        <v>156297132593539.81</v>
      </c>
      <c r="BLS8" s="212">
        <f t="shared" ref="BLS8" si="837">BLQ8*$C$8</f>
        <v>160204560908378.28</v>
      </c>
      <c r="BLU8" s="212">
        <f t="shared" ref="BLU8" si="838">BLS8*$C$8</f>
        <v>164209674931087.72</v>
      </c>
      <c r="BLW8" s="212">
        <f t="shared" ref="BLW8" si="839">BLU8*$C$8</f>
        <v>168314916804364.91</v>
      </c>
      <c r="BLY8" s="212">
        <f t="shared" ref="BLY8" si="840">BLW8*$C$8</f>
        <v>172522789724474</v>
      </c>
      <c r="BMA8" s="212">
        <f t="shared" ref="BMA8" si="841">BLY8*$C$8</f>
        <v>176835859467585.84</v>
      </c>
      <c r="BMC8" s="212">
        <f t="shared" ref="BMC8" si="842">BMA8*$C$8</f>
        <v>181256755954275.47</v>
      </c>
      <c r="BME8" s="212">
        <f t="shared" ref="BME8" si="843">BMC8*$C$8</f>
        <v>185788174853132.34</v>
      </c>
      <c r="BMG8" s="212">
        <f t="shared" ref="BMG8" si="844">BME8*$C$8</f>
        <v>190432879224460.63</v>
      </c>
      <c r="BMI8" s="212">
        <f t="shared" ref="BMI8" si="845">BMG8*$C$8</f>
        <v>195193701205072.13</v>
      </c>
      <c r="BMK8" s="212">
        <f t="shared" ref="BMK8" si="846">BMI8*$C$8</f>
        <v>200073543735198.91</v>
      </c>
      <c r="BMM8" s="212">
        <f t="shared" ref="BMM8" si="847">BMK8*$C$8</f>
        <v>205075382328578.88</v>
      </c>
      <c r="BMO8" s="212">
        <f t="shared" ref="BMO8" si="848">BMM8*$C$8</f>
        <v>210202266886793.34</v>
      </c>
      <c r="BMQ8" s="212">
        <f t="shared" ref="BMQ8" si="849">BMO8*$C$8</f>
        <v>215457323558963.16</v>
      </c>
      <c r="BMS8" s="212">
        <f t="shared" ref="BMS8" si="850">BMQ8*$C$8</f>
        <v>220843756647937.22</v>
      </c>
      <c r="BMU8" s="212">
        <f t="shared" ref="BMU8" si="851">BMS8*$C$8</f>
        <v>226364850564135.63</v>
      </c>
      <c r="BMW8" s="212">
        <f t="shared" ref="BMW8" si="852">BMU8*$C$8</f>
        <v>232023971828239</v>
      </c>
      <c r="BMY8" s="212">
        <f t="shared" ref="BMY8" si="853">BMW8*$C$8</f>
        <v>237824571123944.97</v>
      </c>
      <c r="BNA8" s="212">
        <f t="shared" ref="BNA8" si="854">BMY8*$C$8</f>
        <v>243770185402043.56</v>
      </c>
      <c r="BNC8" s="212">
        <f t="shared" ref="BNC8" si="855">BNA8*$C$8</f>
        <v>249864440037094.63</v>
      </c>
      <c r="BNE8" s="212">
        <f t="shared" ref="BNE8" si="856">BNC8*$C$8</f>
        <v>256111051038021.97</v>
      </c>
      <c r="BNG8" s="212">
        <f t="shared" ref="BNG8" si="857">BNE8*$C$8</f>
        <v>262513827313972.5</v>
      </c>
      <c r="BNI8" s="212">
        <f t="shared" ref="BNI8" si="858">BNG8*$C$8</f>
        <v>269076672996821.78</v>
      </c>
      <c r="BNK8" s="212">
        <f t="shared" ref="BNK8" si="859">BNI8*$C$8</f>
        <v>275803589821742.31</v>
      </c>
      <c r="BNM8" s="212">
        <f t="shared" ref="BNM8" si="860">BNK8*$C$8</f>
        <v>282698679567285.88</v>
      </c>
      <c r="BNO8" s="212">
        <f t="shared" ref="BNO8" si="861">BNM8*$C$8</f>
        <v>289766146556468</v>
      </c>
      <c r="BNQ8" s="212">
        <f t="shared" ref="BNQ8" si="862">BNO8*$C$8</f>
        <v>297010300220379.69</v>
      </c>
      <c r="BNS8" s="212">
        <f t="shared" ref="BNS8" si="863">BNQ8*$C$8</f>
        <v>304435557725889.13</v>
      </c>
      <c r="BNU8" s="212">
        <f t="shared" ref="BNU8" si="864">BNS8*$C$8</f>
        <v>312046446669036.31</v>
      </c>
      <c r="BNW8" s="212">
        <f t="shared" ref="BNW8" si="865">BNU8*$C$8</f>
        <v>319847607835762.19</v>
      </c>
      <c r="BNY8" s="212">
        <f t="shared" ref="BNY8" si="866">BNW8*$C$8</f>
        <v>327843798031656.19</v>
      </c>
      <c r="BOA8" s="212">
        <f t="shared" ref="BOA8" si="867">BNY8*$C$8</f>
        <v>336039892982447.56</v>
      </c>
      <c r="BOC8" s="212">
        <f t="shared" ref="BOC8" si="868">BOA8*$C$8</f>
        <v>344440890307008.75</v>
      </c>
      <c r="BOE8" s="212">
        <f t="shared" ref="BOE8" si="869">BOC8*$C$8</f>
        <v>353051912564683.94</v>
      </c>
      <c r="BOG8" s="212">
        <f t="shared" ref="BOG8" si="870">BOE8*$C$8</f>
        <v>361878210378801</v>
      </c>
      <c r="BOI8" s="212">
        <f t="shared" ref="BOI8" si="871">BOG8*$C$8</f>
        <v>370925165638271</v>
      </c>
      <c r="BOK8" s="212">
        <f t="shared" ref="BOK8" si="872">BOI8*$C$8</f>
        <v>380198294779227.75</v>
      </c>
      <c r="BOM8" s="212">
        <f t="shared" ref="BOM8" si="873">BOK8*$C$8</f>
        <v>389703252148708.44</v>
      </c>
      <c r="BOO8" s="212">
        <f t="shared" ref="BOO8" si="874">BOM8*$C$8</f>
        <v>399445833452426.13</v>
      </c>
      <c r="BOQ8" s="212">
        <f t="shared" ref="BOQ8" si="875">BOO8*$C$8</f>
        <v>409431979288736.75</v>
      </c>
      <c r="BOS8" s="212">
        <f t="shared" ref="BOS8" si="876">BOQ8*$C$8</f>
        <v>419667778770955.13</v>
      </c>
      <c r="BOU8" s="212">
        <f t="shared" ref="BOU8" si="877">BOS8*$C$8</f>
        <v>430159473240228.94</v>
      </c>
      <c r="BOW8" s="212">
        <f t="shared" ref="BOW8" si="878">BOU8*$C$8</f>
        <v>440913460071234.63</v>
      </c>
      <c r="BOY8" s="212">
        <f t="shared" ref="BOY8" si="879">BOW8*$C$8</f>
        <v>451936296573015.44</v>
      </c>
      <c r="BPA8" s="212">
        <f t="shared" ref="BPA8" si="880">BOY8*$C$8</f>
        <v>463234703987340.81</v>
      </c>
      <c r="BPC8" s="212">
        <f t="shared" ref="BPC8" si="881">BPA8*$C$8</f>
        <v>474815571587024.31</v>
      </c>
      <c r="BPE8" s="212">
        <f t="shared" ref="BPE8" si="882">BPC8*$C$8</f>
        <v>486685960876699.88</v>
      </c>
      <c r="BPG8" s="212">
        <f t="shared" ref="BPG8" si="883">BPE8*$C$8</f>
        <v>498853109898617.31</v>
      </c>
      <c r="BPI8" s="212">
        <f t="shared" ref="BPI8" si="884">BPG8*$C$8</f>
        <v>511324437646082.69</v>
      </c>
      <c r="BPK8" s="212">
        <f t="shared" ref="BPK8" si="885">BPI8*$C$8</f>
        <v>524107548587234.69</v>
      </c>
      <c r="BPM8" s="212">
        <f t="shared" ref="BPM8" si="886">BPK8*$C$8</f>
        <v>537210237301915.5</v>
      </c>
      <c r="BPO8" s="212">
        <f t="shared" ref="BPO8" si="887">BPM8*$C$8</f>
        <v>550640493234463.31</v>
      </c>
      <c r="BPQ8" s="212">
        <f t="shared" ref="BPQ8" si="888">BPO8*$C$8</f>
        <v>564406505565324.88</v>
      </c>
      <c r="BPS8" s="212">
        <f t="shared" ref="BPS8" si="889">BPQ8*$C$8</f>
        <v>578516668204458</v>
      </c>
      <c r="BPU8" s="212">
        <f t="shared" ref="BPU8" si="890">BPS8*$C$8</f>
        <v>592979584909569.38</v>
      </c>
      <c r="BPW8" s="212">
        <f t="shared" ref="BPW8" si="891">BPU8*$C$8</f>
        <v>607804074532308.5</v>
      </c>
      <c r="BPY8" s="212">
        <f t="shared" ref="BPY8" si="892">BPW8*$C$8</f>
        <v>622999176395616.13</v>
      </c>
      <c r="BQA8" s="212">
        <f t="shared" ref="BQA8" si="893">BPY8*$C$8</f>
        <v>638574155805506.5</v>
      </c>
      <c r="BQC8" s="212">
        <f t="shared" ref="BQC8" si="894">BQA8*$C$8</f>
        <v>654538509700644.13</v>
      </c>
      <c r="BQE8" s="212">
        <f t="shared" ref="BQE8" si="895">BQC8*$C$8</f>
        <v>670901972443160.13</v>
      </c>
      <c r="BQG8" s="212">
        <f t="shared" ref="BQG8" si="896">BQE8*$C$8</f>
        <v>687674521754239.13</v>
      </c>
      <c r="BQI8" s="212">
        <f t="shared" ref="BQI8" si="897">BQG8*$C$8</f>
        <v>704866384798095</v>
      </c>
      <c r="BQK8" s="212">
        <f t="shared" ref="BQK8" si="898">BQI8*$C$8</f>
        <v>722488044418047.25</v>
      </c>
      <c r="BQM8" s="212">
        <f t="shared" ref="BQM8" si="899">BQK8*$C$8</f>
        <v>740550245528498.38</v>
      </c>
      <c r="BQO8" s="212">
        <f t="shared" ref="BQO8" si="900">BQM8*$C$8</f>
        <v>759064001666710.75</v>
      </c>
      <c r="BQQ8" s="212">
        <f t="shared" ref="BQQ8" si="901">BQO8*$C$8</f>
        <v>778040601708378.5</v>
      </c>
      <c r="BQS8" s="212">
        <f t="shared" ref="BQS8" si="902">BQQ8*$C$8</f>
        <v>797491616751087.88</v>
      </c>
      <c r="BQU8" s="212">
        <f t="shared" ref="BQU8" si="903">BQS8*$C$8</f>
        <v>817428907169865</v>
      </c>
      <c r="BQW8" s="212">
        <f t="shared" ref="BQW8" si="904">BQU8*$C$8</f>
        <v>837864629849111.5</v>
      </c>
      <c r="BQY8" s="212">
        <f t="shared" ref="BQY8" si="905">BQW8*$C$8</f>
        <v>858811245595339.25</v>
      </c>
      <c r="BRA8" s="212">
        <f t="shared" ref="BRA8" si="906">BQY8*$C$8</f>
        <v>880281526735222.63</v>
      </c>
      <c r="BRC8" s="212">
        <f t="shared" ref="BRC8" si="907">BRA8*$C$8</f>
        <v>902288564903603.13</v>
      </c>
      <c r="BRE8" s="212">
        <f t="shared" ref="BRE8" si="908">BRC8*$C$8</f>
        <v>924845779026193.13</v>
      </c>
      <c r="BRG8" s="212">
        <f t="shared" ref="BRG8" si="909">BRE8*$C$8</f>
        <v>947966923501847.88</v>
      </c>
      <c r="BRI8" s="212">
        <f t="shared" ref="BRI8" si="910">BRG8*$C$8</f>
        <v>971666096589394</v>
      </c>
      <c r="BRK8" s="212">
        <f t="shared" ref="BRK8" si="911">BRI8*$C$8</f>
        <v>995957749004128.75</v>
      </c>
      <c r="BRM8" s="212">
        <f t="shared" ref="BRM8" si="912">BRK8*$C$8</f>
        <v>1020856692729231.9</v>
      </c>
      <c r="BRO8" s="212">
        <f t="shared" ref="BRO8" si="913">BRM8*$C$8</f>
        <v>1046378110047462.6</v>
      </c>
      <c r="BRQ8" s="212">
        <f t="shared" ref="BRQ8" si="914">BRO8*$C$8</f>
        <v>1072537562798649.1</v>
      </c>
      <c r="BRS8" s="212">
        <f t="shared" ref="BRS8" si="915">BRQ8*$C$8</f>
        <v>1099351001868615.3</v>
      </c>
      <c r="BRU8" s="212">
        <f t="shared" ref="BRU8" si="916">BRS8*$C$8</f>
        <v>1126834776915330.5</v>
      </c>
      <c r="BRW8" s="212">
        <f t="shared" ref="BRW8" si="917">BRU8*$C$8</f>
        <v>1155005646338213.8</v>
      </c>
      <c r="BRY8" s="212">
        <f t="shared" ref="BRY8" si="918">BRW8*$C$8</f>
        <v>1183880787496669</v>
      </c>
      <c r="BSA8" s="212">
        <f t="shared" ref="BSA8" si="919">BRY8*$C$8</f>
        <v>1213477807184085.5</v>
      </c>
      <c r="BSC8" s="212">
        <f t="shared" ref="BSC8" si="920">BSA8*$C$8</f>
        <v>1243814752363687.5</v>
      </c>
      <c r="BSE8" s="212">
        <f t="shared" ref="BSE8" si="921">BSC8*$C$8</f>
        <v>1274910121172779.5</v>
      </c>
      <c r="BSG8" s="212">
        <f t="shared" ref="BSG8" si="922">BSE8*$C$8</f>
        <v>1306782874202098.8</v>
      </c>
      <c r="BSI8" s="212">
        <f t="shared" ref="BSI8" si="923">BSG8*$C$8</f>
        <v>1339452446057151</v>
      </c>
      <c r="BSK8" s="212">
        <f t="shared" ref="BSK8" si="924">BSI8*$C$8</f>
        <v>1372938757208579.8</v>
      </c>
      <c r="BSM8" s="212">
        <f t="shared" ref="BSM8" si="925">BSK8*$C$8</f>
        <v>1407262226138794</v>
      </c>
      <c r="BSO8" s="212">
        <f t="shared" ref="BSO8" si="926">BSM8*$C$8</f>
        <v>1442443781792263.8</v>
      </c>
      <c r="BSQ8" s="212">
        <f t="shared" ref="BSQ8" si="927">BSO8*$C$8</f>
        <v>1478504876337070.3</v>
      </c>
      <c r="BSS8" s="212">
        <f t="shared" ref="BSS8" si="928">BSQ8*$C$8</f>
        <v>1515467498245496.8</v>
      </c>
      <c r="BSU8" s="212">
        <f t="shared" ref="BSU8" si="929">BSS8*$C$8</f>
        <v>1553354185701634</v>
      </c>
      <c r="BSW8" s="212">
        <f t="shared" ref="BSW8" si="930">BSU8*$C$8</f>
        <v>1592188040344174.8</v>
      </c>
      <c r="BSY8" s="212">
        <f t="shared" ref="BSY8" si="931">BSW8*$C$8</f>
        <v>1631992741352779</v>
      </c>
      <c r="BTA8" s="212">
        <f t="shared" ref="BTA8" si="932">BSY8*$C$8</f>
        <v>1672792559886598.3</v>
      </c>
      <c r="BTC8" s="212">
        <f t="shared" ref="BTC8" si="933">BTA8*$C$8</f>
        <v>1714612373883763</v>
      </c>
      <c r="BTE8" s="212">
        <f t="shared" ref="BTE8" si="934">BTC8*$C$8</f>
        <v>1757477683230857</v>
      </c>
      <c r="BTG8" s="212">
        <f t="shared" ref="BTG8" si="935">BTE8*$C$8</f>
        <v>1801414625311628.3</v>
      </c>
      <c r="BTI8" s="212">
        <f t="shared" ref="BTI8" si="936">BTG8*$C$8</f>
        <v>1846449990944418.8</v>
      </c>
      <c r="BTK8" s="212">
        <f t="shared" ref="BTK8" si="937">BTI8*$C$8</f>
        <v>1892611240718029</v>
      </c>
      <c r="BTM8" s="212">
        <f t="shared" ref="BTM8" si="938">BTK8*$C$8</f>
        <v>1939926521735979.5</v>
      </c>
      <c r="BTO8" s="212">
        <f t="shared" ref="BTO8" si="939">BTM8*$C$8</f>
        <v>1988424684779378.8</v>
      </c>
      <c r="BTQ8" s="212">
        <f t="shared" ref="BTQ8" si="940">BTO8*$C$8</f>
        <v>2038135301898863</v>
      </c>
      <c r="BTS8" s="212">
        <f t="shared" ref="BTS8" si="941">BTQ8*$C$8</f>
        <v>2089088684446334.5</v>
      </c>
      <c r="BTU8" s="212">
        <f t="shared" ref="BTU8" si="942">BTS8*$C$8</f>
        <v>2141315901557492.8</v>
      </c>
      <c r="BTW8" s="212">
        <f t="shared" ref="BTW8" si="943">BTU8*$C$8</f>
        <v>2194848799096430</v>
      </c>
      <c r="BTY8" s="212">
        <f t="shared" ref="BTY8" si="944">BTW8*$C$8</f>
        <v>2249720019073840.5</v>
      </c>
      <c r="BUA8" s="212">
        <f t="shared" ref="BUA8" si="945">BTY8*$C$8</f>
        <v>2305963019550686.5</v>
      </c>
      <c r="BUC8" s="212">
        <f t="shared" ref="BUC8" si="946">BUA8*$C$8</f>
        <v>2363612095039453.5</v>
      </c>
      <c r="BUE8" s="212">
        <f t="shared" ref="BUE8" si="947">BUC8*$C$8</f>
        <v>2422702397415439.5</v>
      </c>
      <c r="BUG8" s="212">
        <f t="shared" ref="BUG8" si="948">BUE8*$C$8</f>
        <v>2483269957350825.5</v>
      </c>
      <c r="BUI8" s="212">
        <f t="shared" ref="BUI8" si="949">BUG8*$C$8</f>
        <v>2545351706284596</v>
      </c>
      <c r="BUK8" s="212">
        <f t="shared" ref="BUK8" si="950">BUI8*$C$8</f>
        <v>2608985498941710.5</v>
      </c>
      <c r="BUM8" s="212">
        <f t="shared" ref="BUM8" si="951">BUK8*$C$8</f>
        <v>2674210136415253</v>
      </c>
      <c r="BUO8" s="212">
        <f t="shared" ref="BUO8" si="952">BUM8*$C$8</f>
        <v>2741065389825634</v>
      </c>
      <c r="BUQ8" s="212">
        <f t="shared" ref="BUQ8" si="953">BUO8*$C$8</f>
        <v>2809592024571274.5</v>
      </c>
      <c r="BUS8" s="212">
        <f t="shared" ref="BUS8" si="954">BUQ8*$C$8</f>
        <v>2879831825185556</v>
      </c>
      <c r="BUU8" s="212">
        <f t="shared" ref="BUU8" si="955">BUS8*$C$8</f>
        <v>2951827620815194.5</v>
      </c>
      <c r="BUW8" s="212">
        <f t="shared" ref="BUW8" si="956">BUU8*$C$8</f>
        <v>3025623311335574</v>
      </c>
      <c r="BUY8" s="212">
        <f t="shared" ref="BUY8" si="957">BUW8*$C$8</f>
        <v>3101263894118963</v>
      </c>
      <c r="BVA8" s="212">
        <f t="shared" ref="BVA8" si="958">BUY8*$C$8</f>
        <v>3178795491471937</v>
      </c>
      <c r="BVC8" s="212">
        <f t="shared" ref="BVC8" si="959">BVA8*$C$8</f>
        <v>3258265378758735</v>
      </c>
      <c r="BVE8" s="212">
        <f t="shared" ref="BVE8" si="960">BVC8*$C$8</f>
        <v>3339722013227703</v>
      </c>
      <c r="BVG8" s="212">
        <f t="shared" ref="BVG8" si="961">BVE8*$C$8</f>
        <v>3423215063558395.5</v>
      </c>
      <c r="BVI8" s="212">
        <f t="shared" ref="BVI8" si="962">BVG8*$C$8</f>
        <v>3508795440147355</v>
      </c>
      <c r="BVK8" s="212">
        <f t="shared" ref="BVK8" si="963">BVI8*$C$8</f>
        <v>3596515326151038.5</v>
      </c>
      <c r="BVM8" s="212">
        <f t="shared" ref="BVM8" si="964">BVK8*$C$8</f>
        <v>3686428209304814</v>
      </c>
      <c r="BVO8" s="212">
        <f t="shared" ref="BVO8" si="965">BVM8*$C$8</f>
        <v>3778588914537434</v>
      </c>
      <c r="BVQ8" s="212">
        <f t="shared" ref="BVQ8" si="966">BVO8*$C$8</f>
        <v>3873053637400869.5</v>
      </c>
      <c r="BVS8" s="212">
        <f t="shared" ref="BVS8" si="967">BVQ8*$C$8</f>
        <v>3969879978335891</v>
      </c>
      <c r="BVU8" s="212">
        <f t="shared" ref="BVU8" si="968">BVS8*$C$8</f>
        <v>4069126977794288</v>
      </c>
      <c r="BVW8" s="212">
        <f t="shared" ref="BVW8" si="969">BVU8*$C$8</f>
        <v>4170855152239145</v>
      </c>
      <c r="BVY8" s="212">
        <f t="shared" ref="BVY8" si="970">BVW8*$C$8</f>
        <v>4275126531045123.5</v>
      </c>
      <c r="BWA8" s="212">
        <f t="shared" ref="BWA8" si="971">BVY8*$C$8</f>
        <v>4382004694321251</v>
      </c>
      <c r="BWC8" s="212">
        <f t="shared" ref="BWC8" si="972">BWA8*$C$8</f>
        <v>4491554811679282</v>
      </c>
      <c r="BWE8" s="212">
        <f t="shared" ref="BWE8" si="973">BWC8*$C$8</f>
        <v>4603843681971264</v>
      </c>
      <c r="BWG8" s="212">
        <f t="shared" ref="BWG8" si="974">BWE8*$C$8</f>
        <v>4718939774020545</v>
      </c>
      <c r="BWI8" s="212">
        <f t="shared" ref="BWI8" si="975">BWG8*$C$8</f>
        <v>4836913268371058</v>
      </c>
      <c r="BWK8" s="212">
        <f t="shared" ref="BWK8" si="976">BWI8*$C$8</f>
        <v>4957836100080334</v>
      </c>
      <c r="BWM8" s="212">
        <f t="shared" ref="BWM8" si="977">BWK8*$C$8</f>
        <v>5081782002582342</v>
      </c>
      <c r="BWO8" s="212">
        <f t="shared" ref="BWO8" si="978">BWM8*$C$8</f>
        <v>5208826552646900</v>
      </c>
      <c r="BWQ8" s="212">
        <f t="shared" ref="BWQ8" si="979">BWO8*$C$8</f>
        <v>5339047216463072</v>
      </c>
      <c r="BWS8" s="212">
        <f t="shared" ref="BWS8" si="980">BWQ8*$C$8</f>
        <v>5472523396874648</v>
      </c>
      <c r="BWU8" s="212">
        <f t="shared" ref="BWU8" si="981">BWS8*$C$8</f>
        <v>5609336481796514</v>
      </c>
      <c r="BWW8" s="212">
        <f t="shared" ref="BWW8" si="982">BWU8*$C$8</f>
        <v>5749569893841426</v>
      </c>
      <c r="BWY8" s="212">
        <f t="shared" ref="BWY8" si="983">BWW8*$C$8</f>
        <v>5893309141187461</v>
      </c>
      <c r="BXA8" s="212">
        <f t="shared" ref="BXA8" si="984">BWY8*$C$8</f>
        <v>6040641869717147</v>
      </c>
      <c r="BXC8" s="212">
        <f t="shared" ref="BXC8" si="985">BXA8*$C$8</f>
        <v>6191657916460075</v>
      </c>
      <c r="BXE8" s="212">
        <f t="shared" ref="BXE8" si="986">BXC8*$C$8</f>
        <v>6346449364371576</v>
      </c>
      <c r="BXG8" s="212">
        <f t="shared" ref="BXG8" si="987">BXE8*$C$8</f>
        <v>6505110598480865</v>
      </c>
      <c r="BXI8" s="212">
        <f t="shared" ref="BXI8" si="988">BXG8*$C$8</f>
        <v>6667738363442886</v>
      </c>
      <c r="BXK8" s="212">
        <f t="shared" ref="BXK8" si="989">BXI8*$C$8</f>
        <v>6834431822528958</v>
      </c>
      <c r="BXM8" s="212">
        <f t="shared" ref="BXM8" si="990">BXK8*$C$8</f>
        <v>7005292618092181</v>
      </c>
      <c r="BXO8" s="212">
        <f t="shared" ref="BXO8" si="991">BXM8*$C$8</f>
        <v>7180424933544485</v>
      </c>
      <c r="BXQ8" s="212">
        <f t="shared" ref="BXQ8" si="992">BXO8*$C$8</f>
        <v>7359935556883096</v>
      </c>
      <c r="BXS8" s="212">
        <f t="shared" ref="BXS8" si="993">BXQ8*$C$8</f>
        <v>7543933945805173</v>
      </c>
      <c r="BXU8" s="212">
        <f t="shared" ref="BXU8" si="994">BXS8*$C$8</f>
        <v>7732532294450302</v>
      </c>
      <c r="BXW8" s="212">
        <f t="shared" ref="BXW8" si="995">BXU8*$C$8</f>
        <v>7925845601811559</v>
      </c>
      <c r="BXY8" s="212">
        <f t="shared" ref="BXY8" si="996">BXW8*$C$8</f>
        <v>8123991741856847</v>
      </c>
      <c r="BYA8" s="212">
        <f t="shared" ref="BYA8" si="997">BXY8*$C$8</f>
        <v>8327091535403267</v>
      </c>
      <c r="BYC8" s="212">
        <f t="shared" ref="BYC8" si="998">BYA8*$C$8</f>
        <v>8535268823788348</v>
      </c>
      <c r="BYE8" s="212">
        <f t="shared" ref="BYE8" si="999">BYC8*$C$8</f>
        <v>8748650544383056</v>
      </c>
      <c r="BYG8" s="212">
        <f t="shared" ref="BYG8" si="1000">BYE8*$C$8</f>
        <v>8967366807992632</v>
      </c>
      <c r="BYI8" s="212">
        <f t="shared" ref="BYI8" si="1001">BYG8*$C$8</f>
        <v>9191550978192448</v>
      </c>
      <c r="BYK8" s="212">
        <f t="shared" ref="BYK8" si="1002">BYI8*$C$8</f>
        <v>9421339752647258</v>
      </c>
      <c r="BYM8" s="212">
        <f t="shared" ref="BYM8" si="1003">BYK8*$C$8</f>
        <v>9656873246463438</v>
      </c>
      <c r="BYO8" s="212">
        <f t="shared" ref="BYO8" si="1004">BYM8*$C$8</f>
        <v>9898295077625024</v>
      </c>
      <c r="BYQ8" s="212">
        <f t="shared" ref="BYQ8" si="1005">BYO8*$C$8</f>
        <v>1.0145752454565648E+16</v>
      </c>
      <c r="BYS8" s="212">
        <f t="shared" ref="BYS8" si="1006">BYQ8*$C$8</f>
        <v>1.0399396265929788E+16</v>
      </c>
      <c r="BYU8" s="212">
        <f t="shared" ref="BYU8" si="1007">BYS8*$C$8</f>
        <v>1.0659381172578032E+16</v>
      </c>
      <c r="BYW8" s="212">
        <f t="shared" ref="BYW8" si="1008">BYU8*$C$8</f>
        <v>1.0925865701892482E+16</v>
      </c>
      <c r="BYY8" s="212">
        <f t="shared" ref="BYY8" si="1009">BYW8*$C$8</f>
        <v>1.1199012344439794E+16</v>
      </c>
      <c r="BZA8" s="212">
        <f t="shared" ref="BZA8" si="1010">BYY8*$C$8</f>
        <v>1.1478987653050788E+16</v>
      </c>
      <c r="BZC8" s="212">
        <f t="shared" ref="BZC8" si="1011">BZA8*$C$8</f>
        <v>1.1765962344377056E+16</v>
      </c>
      <c r="BZE8" s="212">
        <f t="shared" ref="BZE8" si="1012">BZC8*$C$8</f>
        <v>1.2060111402986482E+16</v>
      </c>
      <c r="BZG8" s="212">
        <f t="shared" ref="BZG8" si="1013">BZE8*$C$8</f>
        <v>1.2361614188061142E+16</v>
      </c>
      <c r="BZI8" s="212">
        <f t="shared" ref="BZI8" si="1014">BZG8*$C$8</f>
        <v>1.267065454276267E+16</v>
      </c>
      <c r="BZK8" s="212">
        <f t="shared" ref="BZK8" si="1015">BZI8*$C$8</f>
        <v>1.2987420906331736E+16</v>
      </c>
      <c r="BZM8" s="212">
        <f t="shared" ref="BZM8" si="1016">BZK8*$C$8</f>
        <v>1.3312106428990028E+16</v>
      </c>
      <c r="BZO8" s="212">
        <f t="shared" ref="BZO8" si="1017">BZM8*$C$8</f>
        <v>1.3644909089714778E+16</v>
      </c>
      <c r="BZQ8" s="212">
        <f t="shared" ref="BZQ8" si="1018">BZO8*$C$8</f>
        <v>1.3986031816957646E+16</v>
      </c>
      <c r="BZS8" s="212">
        <f t="shared" ref="BZS8" si="1019">BZQ8*$C$8</f>
        <v>1.4335682612381586E+16</v>
      </c>
      <c r="BZU8" s="212">
        <f t="shared" ref="BZU8" si="1020">BZS8*$C$8</f>
        <v>1.4694074677691124E+16</v>
      </c>
      <c r="BZW8" s="212">
        <f t="shared" ref="BZW8" si="1021">BZU8*$C$8</f>
        <v>1.50614265446334E+16</v>
      </c>
      <c r="BZY8" s="212">
        <f t="shared" ref="BZY8" si="1022">BZW8*$C$8</f>
        <v>1.5437962208249234E+16</v>
      </c>
      <c r="CAA8" s="212">
        <f t="shared" ref="CAA8" si="1023">BZY8*$C$8</f>
        <v>1.5823911263455464E+16</v>
      </c>
      <c r="CAC8" s="212">
        <f t="shared" ref="CAC8" si="1024">CAA8*$C$8</f>
        <v>1.621950904504185E+16</v>
      </c>
      <c r="CAE8" s="212">
        <f t="shared" ref="CAE8" si="1025">CAC8*$C$8</f>
        <v>1.6624996771167894E+16</v>
      </c>
      <c r="CAG8" s="212">
        <f t="shared" ref="CAG8" si="1026">CAE8*$C$8</f>
        <v>1.704062169044709E+16</v>
      </c>
      <c r="CAI8" s="212">
        <f t="shared" ref="CAI8" si="1027">CAG8*$C$8</f>
        <v>1.7466637232708266E+16</v>
      </c>
      <c r="CAK8" s="212">
        <f t="shared" ref="CAK8" si="1028">CAI8*$C$8</f>
        <v>1.7903303163525972E+16</v>
      </c>
      <c r="CAM8" s="212">
        <f t="shared" ref="CAM8" si="1029">CAK8*$C$8</f>
        <v>1.835088574261412E+16</v>
      </c>
      <c r="CAO8" s="212">
        <f t="shared" ref="CAO8" si="1030">CAM8*$C$8</f>
        <v>1.8809657886179472E+16</v>
      </c>
      <c r="CAQ8" s="212">
        <f t="shared" ref="CAQ8" si="1031">CAO8*$C$8</f>
        <v>1.9279899333333956E+16</v>
      </c>
      <c r="CAS8" s="212">
        <f t="shared" ref="CAS8" si="1032">CAQ8*$C$8</f>
        <v>1.9761896816667304E+16</v>
      </c>
      <c r="CAU8" s="212">
        <f t="shared" ref="CAU8" si="1033">CAS8*$C$8</f>
        <v>2.0255944237083984E+16</v>
      </c>
      <c r="CAW8" s="212">
        <f t="shared" ref="CAW8" si="1034">CAU8*$C$8</f>
        <v>2.076234284301108E+16</v>
      </c>
      <c r="CAY8" s="212">
        <f t="shared" ref="CAY8" si="1035">CAW8*$C$8</f>
        <v>2.1281401414086356E+16</v>
      </c>
      <c r="CBA8" s="212">
        <f t="shared" ref="CBA8" si="1036">CAY8*$C$8</f>
        <v>2.1813436449438512E+16</v>
      </c>
      <c r="CBC8" s="212">
        <f t="shared" ref="CBC8" si="1037">CBA8*$C$8</f>
        <v>2.2358772360674472E+16</v>
      </c>
      <c r="CBE8" s="212">
        <f t="shared" ref="CBE8" si="1038">CBC8*$C$8</f>
        <v>2.2917741669691332E+16</v>
      </c>
      <c r="CBG8" s="212">
        <f t="shared" ref="CBG8" si="1039">CBE8*$C$8</f>
        <v>2.3490685211433612E+16</v>
      </c>
      <c r="CBI8" s="212">
        <f t="shared" ref="CBI8" si="1040">CBG8*$C$8</f>
        <v>2.4077952341719452E+16</v>
      </c>
      <c r="CBK8" s="212">
        <f t="shared" ref="CBK8" si="1041">CBI8*$C$8</f>
        <v>2.4679901150262436E+16</v>
      </c>
      <c r="CBM8" s="212">
        <f t="shared" ref="CBM8" si="1042">CBK8*$C$8</f>
        <v>2.5296898679018996E+16</v>
      </c>
      <c r="CBO8" s="212">
        <f t="shared" ref="CBO8" si="1043">CBM8*$C$8</f>
        <v>2.5929321145994468E+16</v>
      </c>
      <c r="CBQ8" s="212">
        <f t="shared" ref="CBQ8" si="1044">CBO8*$C$8</f>
        <v>2.6577554174644328E+16</v>
      </c>
      <c r="CBS8" s="212">
        <f t="shared" ref="CBS8" si="1045">CBQ8*$C$8</f>
        <v>2.7241993029010432E+16</v>
      </c>
      <c r="CBU8" s="212">
        <f t="shared" ref="CBU8" si="1046">CBS8*$C$8</f>
        <v>2.7923042854735692E+16</v>
      </c>
      <c r="CBW8" s="212">
        <f t="shared" ref="CBW8" si="1047">CBU8*$C$8</f>
        <v>2.862111892610408E+16</v>
      </c>
      <c r="CBY8" s="212">
        <f t="shared" ref="CBY8" si="1048">CBW8*$C$8</f>
        <v>2.933664689925668E+16</v>
      </c>
      <c r="CCA8" s="212">
        <f t="shared" ref="CCA8" si="1049">CBY8*$C$8</f>
        <v>3.0070063071738096E+16</v>
      </c>
      <c r="CCC8" s="212">
        <f t="shared" ref="CCC8" si="1050">CCA8*$C$8</f>
        <v>3.0821814648531544E+16</v>
      </c>
      <c r="CCE8" s="212">
        <f t="shared" ref="CCE8" si="1051">CCC8*$C$8</f>
        <v>3.1592360014744828E+16</v>
      </c>
      <c r="CCG8" s="212">
        <f t="shared" ref="CCG8" si="1052">CCE8*$C$8</f>
        <v>3.2382169015113444E+16</v>
      </c>
      <c r="CCI8" s="212">
        <f t="shared" ref="CCI8" si="1053">CCG8*$C$8</f>
        <v>3.3191723240491276E+16</v>
      </c>
      <c r="CCK8" s="212">
        <f t="shared" ref="CCK8" si="1054">CCI8*$C$8</f>
        <v>3.4021516321503556E+16</v>
      </c>
      <c r="CCM8" s="212">
        <f t="shared" ref="CCM8" si="1055">CCK8*$C$8</f>
        <v>3.487205422954114E+16</v>
      </c>
      <c r="CCO8" s="212">
        <f t="shared" ref="CCO8" si="1056">CCM8*$C$8</f>
        <v>3.5743855585279664E+16</v>
      </c>
      <c r="CCQ8" s="212">
        <f t="shared" ref="CCQ8" si="1057">CCO8*$C$8</f>
        <v>3.6637451974911656E+16</v>
      </c>
      <c r="CCS8" s="212">
        <f t="shared" ref="CCS8" si="1058">CCQ8*$C$8</f>
        <v>3.7553388274284448E+16</v>
      </c>
      <c r="CCU8" s="212">
        <f t="shared" ref="CCU8" si="1059">CCS8*$C$8</f>
        <v>3.8492222981141552E+16</v>
      </c>
      <c r="CCW8" s="212">
        <f t="shared" ref="CCW8" si="1060">CCU8*$C$8</f>
        <v>3.9454528555670088E+16</v>
      </c>
      <c r="CCY8" s="212">
        <f t="shared" ref="CCY8" si="1061">CCW8*$C$8</f>
        <v>4.044089176956184E+16</v>
      </c>
      <c r="CDA8" s="212">
        <f t="shared" ref="CDA8" si="1062">CCY8*$C$8</f>
        <v>4.145191406380088E+16</v>
      </c>
      <c r="CDC8" s="212">
        <f t="shared" ref="CDC8" si="1063">CDA8*$C$8</f>
        <v>4.2488211915395896E+16</v>
      </c>
      <c r="CDE8" s="212">
        <f t="shared" ref="CDE8" si="1064">CDC8*$C$8</f>
        <v>4.3550417213280792E+16</v>
      </c>
      <c r="CDG8" s="212">
        <f t="shared" ref="CDG8" si="1065">CDE8*$C$8</f>
        <v>4.4639177643612808E+16</v>
      </c>
      <c r="CDI8" s="212">
        <f t="shared" ref="CDI8" si="1066">CDG8*$C$8</f>
        <v>4.5755157084703128E+16</v>
      </c>
      <c r="CDK8" s="212">
        <f t="shared" ref="CDK8" si="1067">CDI8*$C$8</f>
        <v>4.6899036011820704E+16</v>
      </c>
      <c r="CDM8" s="212">
        <f t="shared" ref="CDM8" si="1068">CDK8*$C$8</f>
        <v>4.8071511912116216E+16</v>
      </c>
      <c r="CDO8" s="212">
        <f t="shared" ref="CDO8" si="1069">CDM8*$C$8</f>
        <v>4.927329970991912E+16</v>
      </c>
      <c r="CDQ8" s="212">
        <f t="shared" ref="CDQ8" si="1070">CDO8*$C$8</f>
        <v>5.0505132202667096E+16</v>
      </c>
      <c r="CDS8" s="212">
        <f t="shared" ref="CDS8" si="1071">CDQ8*$C$8</f>
        <v>5.1767760507733768E+16</v>
      </c>
      <c r="CDU8" s="212">
        <f t="shared" ref="CDU8" si="1072">CDS8*$C$8</f>
        <v>5.3061954520427104E+16</v>
      </c>
      <c r="CDW8" s="212">
        <f t="shared" ref="CDW8" si="1073">CDU8*$C$8</f>
        <v>5.4388503383437776E+16</v>
      </c>
      <c r="CDY8" s="212">
        <f t="shared" ref="CDY8" si="1074">CDW8*$C$8</f>
        <v>5.5748215968023712E+16</v>
      </c>
      <c r="CEA8" s="212">
        <f t="shared" ref="CEA8" si="1075">CDY8*$C$8</f>
        <v>5.7141921367224296E+16</v>
      </c>
      <c r="CEC8" s="212">
        <f t="shared" ref="CEC8" si="1076">CEA8*$C$8</f>
        <v>5.8570469401404896E+16</v>
      </c>
      <c r="CEE8" s="212">
        <f t="shared" ref="CEE8" si="1077">CEC8*$C$8</f>
        <v>6.0034731136440016E+16</v>
      </c>
      <c r="CEG8" s="212">
        <f t="shared" ref="CEG8" si="1078">CEE8*$C$8</f>
        <v>6.1535599414851008E+16</v>
      </c>
      <c r="CEI8" s="212">
        <f t="shared" ref="CEI8" si="1079">CEG8*$C$8</f>
        <v>6.307398940022228E+16</v>
      </c>
      <c r="CEK8" s="212">
        <f t="shared" ref="CEK8" si="1080">CEI8*$C$8</f>
        <v>6.4650839135227832E+16</v>
      </c>
      <c r="CEM8" s="212">
        <f t="shared" ref="CEM8" si="1081">CEK8*$C$8</f>
        <v>6.626711011360852E+16</v>
      </c>
      <c r="CEO8" s="212">
        <f t="shared" ref="CEO8" si="1082">CEM8*$C$8</f>
        <v>6.7923787866448728E+16</v>
      </c>
      <c r="CEQ8" s="212">
        <f t="shared" ref="CEQ8" si="1083">CEO8*$C$8</f>
        <v>6.9621882563109944E+16</v>
      </c>
      <c r="CES8" s="212">
        <f t="shared" ref="CES8" si="1084">CEQ8*$C$8</f>
        <v>7.1362429627187688E+16</v>
      </c>
      <c r="CEU8" s="212">
        <f t="shared" ref="CEU8" si="1085">CES8*$C$8</f>
        <v>7.3146490367867376E+16</v>
      </c>
      <c r="CEW8" s="212">
        <f t="shared" ref="CEW8" si="1086">CEU8*$C$8</f>
        <v>7.4975152627064048E+16</v>
      </c>
      <c r="CEY8" s="212">
        <f t="shared" ref="CEY8" si="1087">CEW8*$C$8</f>
        <v>7.684953144274064E+16</v>
      </c>
      <c r="CFA8" s="212">
        <f t="shared" ref="CFA8" si="1088">CEY8*$C$8</f>
        <v>7.8770769728809152E+16</v>
      </c>
      <c r="CFC8" s="212">
        <f t="shared" ref="CFC8" si="1089">CFA8*$C$8</f>
        <v>8.0740038972029376E+16</v>
      </c>
      <c r="CFE8" s="212">
        <f t="shared" ref="CFE8" si="1090">CFC8*$C$8</f>
        <v>8.2758539946330096E+16</v>
      </c>
      <c r="CFG8" s="212">
        <f t="shared" ref="CFG8" si="1091">CFE8*$C$8</f>
        <v>8.4827503444988336E+16</v>
      </c>
      <c r="CFI8" s="212">
        <f t="shared" ref="CFI8" si="1092">CFG8*$C$8</f>
        <v>8.694819103111304E+16</v>
      </c>
      <c r="CFK8" s="212">
        <f t="shared" ref="CFK8" si="1093">CFI8*$C$8</f>
        <v>8.9121895806890864E+16</v>
      </c>
      <c r="CFM8" s="212">
        <f t="shared" ref="CFM8" si="1094">CFK8*$C$8</f>
        <v>9.134994320206312E+16</v>
      </c>
      <c r="CFO8" s="212">
        <f t="shared" ref="CFO8" si="1095">CFM8*$C$8</f>
        <v>9.3633691782114688E+16</v>
      </c>
      <c r="CFQ8" s="212">
        <f t="shared" ref="CFQ8" si="1096">CFO8*$C$8</f>
        <v>9.5974534076667552E+16</v>
      </c>
      <c r="CFS8" s="212">
        <f t="shared" ref="CFS8" si="1097">CFQ8*$C$8</f>
        <v>9.837389742858424E+16</v>
      </c>
      <c r="CFU8" s="212">
        <f t="shared" ref="CFU8" si="1098">CFS8*$C$8</f>
        <v>1.0083324486429883E+17</v>
      </c>
      <c r="CFW8" s="212">
        <f t="shared" ref="CFW8" si="1099">CFU8*$C$8</f>
        <v>1.0335407598590629E+17</v>
      </c>
      <c r="CFY8" s="212">
        <f t="shared" ref="CFY8" si="1100">CFW8*$C$8</f>
        <v>1.0593792788555394E+17</v>
      </c>
      <c r="CGA8" s="212">
        <f t="shared" ref="CGA8" si="1101">CFY8*$C$8</f>
        <v>1.0858637608269277E+17</v>
      </c>
      <c r="CGC8" s="212">
        <f t="shared" ref="CGC8" si="1102">CGA8*$C$8</f>
        <v>1.1130103548476008E+17</v>
      </c>
      <c r="CGE8" s="212">
        <f t="shared" ref="CGE8" si="1103">CGC8*$C$8</f>
        <v>1.1408356137187907E+17</v>
      </c>
      <c r="CGG8" s="212">
        <f t="shared" ref="CGG8" si="1104">CGE8*$C$8</f>
        <v>1.1693565040617603E+17</v>
      </c>
      <c r="CGI8" s="212">
        <f t="shared" ref="CGI8" si="1105">CGG8*$C$8</f>
        <v>1.1985904166633042E+17</v>
      </c>
      <c r="CGK8" s="212">
        <f t="shared" ref="CGK8" si="1106">CGI8*$C$8</f>
        <v>1.2285551770798867E+17</v>
      </c>
      <c r="CGM8" s="212">
        <f t="shared" ref="CGM8" si="1107">CGK8*$C$8</f>
        <v>1.2592690565068838E+17</v>
      </c>
      <c r="CGO8" s="212">
        <f t="shared" ref="CGO8" si="1108">CGM8*$C$8</f>
        <v>1.2907507829195558E+17</v>
      </c>
      <c r="CGQ8" s="212">
        <f t="shared" ref="CGQ8" si="1109">CGO8*$C$8</f>
        <v>1.3230195524925446E+17</v>
      </c>
      <c r="CGS8" s="212">
        <f t="shared" ref="CGS8" si="1110">CGQ8*$C$8</f>
        <v>1.3560950413048581E+17</v>
      </c>
      <c r="CGU8" s="212">
        <f t="shared" ref="CGU8" si="1111">CGS8*$C$8</f>
        <v>1.3899974173374794E+17</v>
      </c>
      <c r="CGW8" s="212">
        <f t="shared" ref="CGW8" si="1112">CGU8*$C$8</f>
        <v>1.4247473527709162E+17</v>
      </c>
      <c r="CGY8" s="212">
        <f t="shared" ref="CGY8" si="1113">CGW8*$C$8</f>
        <v>1.4603660365901888E+17</v>
      </c>
      <c r="CHA8" s="212">
        <f t="shared" ref="CHA8" si="1114">CGY8*$C$8</f>
        <v>1.4968751875049434E+17</v>
      </c>
      <c r="CHC8" s="212">
        <f t="shared" ref="CHC8" si="1115">CHA8*$C$8</f>
        <v>1.5342970671925667E+17</v>
      </c>
      <c r="CHE8" s="212">
        <f t="shared" ref="CHE8" si="1116">CHC8*$C$8</f>
        <v>1.5726544938723808E+17</v>
      </c>
      <c r="CHG8" s="212">
        <f t="shared" ref="CHG8" si="1117">CHE8*$C$8</f>
        <v>1.6119708562191901E+17</v>
      </c>
      <c r="CHI8" s="212">
        <f t="shared" ref="CHI8" si="1118">CHG8*$C$8</f>
        <v>1.6522701276246698E+17</v>
      </c>
      <c r="CHK8" s="212">
        <f t="shared" ref="CHK8" si="1119">CHI8*$C$8</f>
        <v>1.6935768808152864E+17</v>
      </c>
      <c r="CHM8" s="212">
        <f t="shared" ref="CHM8" si="1120">CHK8*$C$8</f>
        <v>1.7359163028356685E+17</v>
      </c>
      <c r="CHO8" s="212">
        <f t="shared" ref="CHO8" si="1121">CHM8*$C$8</f>
        <v>1.77931421040656E+17</v>
      </c>
      <c r="CHQ8" s="212">
        <f t="shared" ref="CHQ8" si="1122">CHO8*$C$8</f>
        <v>1.8237970656667238E+17</v>
      </c>
      <c r="CHS8" s="212">
        <f t="shared" ref="CHS8" si="1123">CHQ8*$C$8</f>
        <v>1.8693919923083917E+17</v>
      </c>
      <c r="CHU8" s="212">
        <f t="shared" ref="CHU8" si="1124">CHS8*$C$8</f>
        <v>1.9161267921161014E+17</v>
      </c>
      <c r="CHW8" s="212">
        <f t="shared" ref="CHW8" si="1125">CHU8*$C$8</f>
        <v>1.9640299619190038E+17</v>
      </c>
      <c r="CHY8" s="212">
        <f t="shared" ref="CHY8" si="1126">CHW8*$C$8</f>
        <v>2.0131307109669789E+17</v>
      </c>
      <c r="CIA8" s="212">
        <f t="shared" ref="CIA8" si="1127">CHY8*$C$8</f>
        <v>2.0634589787411533E+17</v>
      </c>
      <c r="CIC8" s="212">
        <f t="shared" ref="CIC8" si="1128">CIA8*$C$8</f>
        <v>2.1150454532096819E+17</v>
      </c>
      <c r="CIE8" s="212">
        <f t="shared" ref="CIE8" si="1129">CIC8*$C$8</f>
        <v>2.1679215895399238E+17</v>
      </c>
      <c r="CIG8" s="212">
        <f t="shared" ref="CIG8" si="1130">CIE8*$C$8</f>
        <v>2.2221196292784218E+17</v>
      </c>
      <c r="CII8" s="212">
        <f t="shared" ref="CII8" si="1131">CIG8*$C$8</f>
        <v>2.2776726200103821E+17</v>
      </c>
      <c r="CIK8" s="212">
        <f t="shared" ref="CIK8" si="1132">CII8*$C$8</f>
        <v>2.3346144355106413E+17</v>
      </c>
      <c r="CIM8" s="212">
        <f t="shared" ref="CIM8" si="1133">CIK8*$C$8</f>
        <v>2.392979796398407E+17</v>
      </c>
      <c r="CIO8" s="212">
        <f t="shared" ref="CIO8" si="1134">CIM8*$C$8</f>
        <v>2.452804291308367E+17</v>
      </c>
      <c r="CIQ8" s="212">
        <f t="shared" ref="CIQ8" si="1135">CIO8*$C$8</f>
        <v>2.5141243985910758E+17</v>
      </c>
      <c r="CIS8" s="212">
        <f t="shared" ref="CIS8" si="1136">CIQ8*$C$8</f>
        <v>2.5769775085558525E+17</v>
      </c>
      <c r="CIU8" s="212">
        <f t="shared" ref="CIU8" si="1137">CIS8*$C$8</f>
        <v>2.6414019462697485E+17</v>
      </c>
      <c r="CIW8" s="212">
        <f t="shared" ref="CIW8" si="1138">CIU8*$C$8</f>
        <v>2.7074369949264918E+17</v>
      </c>
      <c r="CIY8" s="212">
        <f t="shared" ref="CIY8" si="1139">CIW8*$C$8</f>
        <v>2.7751229197996538E+17</v>
      </c>
      <c r="CJA8" s="212">
        <f t="shared" ref="CJA8" si="1140">CIY8*$C$8</f>
        <v>2.8445009927946448E+17</v>
      </c>
      <c r="CJC8" s="212">
        <f t="shared" ref="CJC8" si="1141">CJA8*$C$8</f>
        <v>2.9156135176145107E+17</v>
      </c>
      <c r="CJE8" s="212">
        <f t="shared" ref="CJE8" si="1142">CJC8*$C$8</f>
        <v>2.988503855554873E+17</v>
      </c>
      <c r="CJG8" s="212">
        <f t="shared" ref="CJG8" si="1143">CJE8*$C$8</f>
        <v>3.0632164519437446E+17</v>
      </c>
      <c r="CJI8" s="212">
        <f t="shared" ref="CJI8" si="1144">CJG8*$C$8</f>
        <v>3.1397968632423379E+17</v>
      </c>
      <c r="CJK8" s="212">
        <f t="shared" ref="CJK8" si="1145">CJI8*$C$8</f>
        <v>3.2182917848233958E+17</v>
      </c>
      <c r="CJM8" s="212">
        <f t="shared" ref="CJM8" si="1146">CJK8*$C$8</f>
        <v>3.2987490794439802E+17</v>
      </c>
      <c r="CJO8" s="212">
        <f t="shared" ref="CJO8" si="1147">CJM8*$C$8</f>
        <v>3.3812178064300794E+17</v>
      </c>
      <c r="CJQ8" s="212">
        <f t="shared" ref="CJQ8" si="1148">CJO8*$C$8</f>
        <v>3.4657482515908314E+17</v>
      </c>
      <c r="CJS8" s="212">
        <f t="shared" ref="CJS8" si="1149">CJQ8*$C$8</f>
        <v>3.5523919578806016E+17</v>
      </c>
      <c r="CJU8" s="212">
        <f t="shared" ref="CJU8" si="1150">CJS8*$C$8</f>
        <v>3.6412017568276166E+17</v>
      </c>
      <c r="CJW8" s="212">
        <f t="shared" ref="CJW8" si="1151">CJU8*$C$8</f>
        <v>3.7322318007483066E+17</v>
      </c>
      <c r="CJY8" s="212">
        <f t="shared" ref="CJY8" si="1152">CJW8*$C$8</f>
        <v>3.8255375957670138E+17</v>
      </c>
      <c r="CKA8" s="212">
        <f t="shared" ref="CKA8" si="1153">CJY8*$C$8</f>
        <v>3.9211760356611885E+17</v>
      </c>
      <c r="CKC8" s="212">
        <f t="shared" ref="CKC8" si="1154">CKA8*$C$8</f>
        <v>4.0192054365527181E+17</v>
      </c>
      <c r="CKE8" s="212">
        <f t="shared" ref="CKE8" si="1155">CKC8*$C$8</f>
        <v>4.1196855724665357E+17</v>
      </c>
      <c r="CKG8" s="212">
        <f t="shared" ref="CKG8" si="1156">CKE8*$C$8</f>
        <v>4.2226777117781984E+17</v>
      </c>
      <c r="CKI8" s="212">
        <f t="shared" ref="CKI8" si="1157">CKG8*$C$8</f>
        <v>4.3282446545726528E+17</v>
      </c>
      <c r="CKK8" s="212">
        <f t="shared" ref="CKK8" si="1158">CKI8*$C$8</f>
        <v>4.436450770936969E+17</v>
      </c>
      <c r="CKM8" s="212">
        <f t="shared" ref="CKM8" si="1159">CKK8*$C$8</f>
        <v>4.547362040210393E+17</v>
      </c>
      <c r="CKO8" s="212">
        <f t="shared" ref="CKO8" si="1160">CKM8*$C$8</f>
        <v>4.6610460912156525E+17</v>
      </c>
      <c r="CKQ8" s="212">
        <f t="shared" ref="CKQ8" si="1161">CKO8*$C$8</f>
        <v>4.7775722434960435E+17</v>
      </c>
      <c r="CKS8" s="212">
        <f t="shared" ref="CKS8" si="1162">CKQ8*$C$8</f>
        <v>4.8970115495834445E+17</v>
      </c>
      <c r="CKU8" s="212">
        <f t="shared" ref="CKU8" si="1163">CKS8*$C$8</f>
        <v>5.0194368383230304E+17</v>
      </c>
      <c r="CKW8" s="212">
        <f t="shared" ref="CKW8" si="1164">CKU8*$C$8</f>
        <v>5.1449227592811059E+17</v>
      </c>
      <c r="CKY8" s="212">
        <f t="shared" ref="CKY8" si="1165">CKW8*$C$8</f>
        <v>5.2735458282631328E+17</v>
      </c>
      <c r="CLA8" s="212">
        <f t="shared" ref="CLA8" si="1166">CKY8*$C$8</f>
        <v>5.4053844739697107E+17</v>
      </c>
      <c r="CLC8" s="212">
        <f t="shared" ref="CLC8" si="1167">CLA8*$C$8</f>
        <v>5.540519085818953E+17</v>
      </c>
      <c r="CLE8" s="212">
        <f t="shared" ref="CLE8" si="1168">CLC8*$C$8</f>
        <v>5.6790320629644262E+17</v>
      </c>
      <c r="CLG8" s="212">
        <f t="shared" ref="CLG8" si="1169">CLE8*$C$8</f>
        <v>5.821007864538537E+17</v>
      </c>
      <c r="CLI8" s="212">
        <f t="shared" ref="CLI8" si="1170">CLG8*$C$8</f>
        <v>5.966533061152E+17</v>
      </c>
      <c r="CLK8" s="212">
        <f t="shared" ref="CLK8" si="1171">CLI8*$C$8</f>
        <v>6.1156963876808E+17</v>
      </c>
      <c r="CLM8" s="212">
        <f t="shared" ref="CLM8" si="1172">CLK8*$C$8</f>
        <v>6.2685887973728192E+17</v>
      </c>
      <c r="CLO8" s="212">
        <f t="shared" ref="CLO8" si="1173">CLM8*$C$8</f>
        <v>6.4253035173071386E+17</v>
      </c>
      <c r="CLQ8" s="212">
        <f t="shared" ref="CLQ8" si="1174">CLO8*$C$8</f>
        <v>6.585936105239817E+17</v>
      </c>
      <c r="CLS8" s="212">
        <f t="shared" ref="CLS8" si="1175">CLQ8*$C$8</f>
        <v>6.7505845078708122E+17</v>
      </c>
      <c r="CLU8" s="212">
        <f t="shared" ref="CLU8" si="1176">CLS8*$C$8</f>
        <v>6.9193491205675814E+17</v>
      </c>
      <c r="CLW8" s="212">
        <f t="shared" ref="CLW8" si="1177">CLU8*$C$8</f>
        <v>7.0923328485817702E+17</v>
      </c>
      <c r="CLY8" s="212">
        <f t="shared" ref="CLY8" si="1178">CLW8*$C$8</f>
        <v>7.2696411697963136E+17</v>
      </c>
      <c r="CMA8" s="212">
        <f t="shared" ref="CMA8" si="1179">CLY8*$C$8</f>
        <v>7.4513821990412211E+17</v>
      </c>
      <c r="CMC8" s="212">
        <f t="shared" ref="CMC8" si="1180">CMA8*$C$8</f>
        <v>7.6376667540172506E+17</v>
      </c>
      <c r="CME8" s="212">
        <f t="shared" ref="CME8" si="1181">CMC8*$C$8</f>
        <v>7.8286084228676813E+17</v>
      </c>
      <c r="CMG8" s="212">
        <f t="shared" ref="CMG8" si="1182">CME8*$C$8</f>
        <v>8.0243236334393728E+17</v>
      </c>
      <c r="CMI8" s="212">
        <f t="shared" ref="CMI8" si="1183">CMG8*$C$8</f>
        <v>8.2249317242753562E+17</v>
      </c>
      <c r="CMK8" s="212">
        <f t="shared" ref="CMK8" si="1184">CMI8*$C$8</f>
        <v>8.4305550173822387E+17</v>
      </c>
      <c r="CMM8" s="212">
        <f t="shared" ref="CMM8" si="1185">CMK8*$C$8</f>
        <v>8.6413188928167936E+17</v>
      </c>
      <c r="CMO8" s="212">
        <f t="shared" ref="CMO8" si="1186">CMM8*$C$8</f>
        <v>8.8573518651372122E+17</v>
      </c>
      <c r="CMQ8" s="212">
        <f t="shared" ref="CMQ8" si="1187">CMO8*$C$8</f>
        <v>9.0787856617656422E+17</v>
      </c>
      <c r="CMS8" s="212">
        <f t="shared" ref="CMS8" si="1188">CMQ8*$C$8</f>
        <v>9.305755303309783E+17</v>
      </c>
      <c r="CMU8" s="212">
        <f t="shared" ref="CMU8" si="1189">CMS8*$C$8</f>
        <v>9.5383991858925274E+17</v>
      </c>
      <c r="CMW8" s="212">
        <f t="shared" ref="CMW8" si="1190">CMU8*$C$8</f>
        <v>9.77685916553984E+17</v>
      </c>
      <c r="CMY8" s="212">
        <f t="shared" ref="CMY8" si="1191">CMW8*$C$8</f>
        <v>1.0021280644678335E+18</v>
      </c>
      <c r="CNA8" s="212">
        <f t="shared" ref="CNA8" si="1192">CMY8*$C$8</f>
        <v>1.0271812660795292E+18</v>
      </c>
      <c r="CNC8" s="212">
        <f t="shared" ref="CNC8" si="1193">CNA8*$C$8</f>
        <v>1.0528607977315173E+18</v>
      </c>
      <c r="CNE8" s="212">
        <f t="shared" ref="CNE8" si="1194">CNC8*$C$8</f>
        <v>1.0791823176748051E+18</v>
      </c>
      <c r="CNG8" s="212">
        <f t="shared" ref="CNG8" si="1195">CNE8*$C$8</f>
        <v>1.1061618756166752E+18</v>
      </c>
      <c r="CNI8" s="212">
        <f t="shared" ref="CNI8" si="1196">CNG8*$C$8</f>
        <v>1.133815922507092E+18</v>
      </c>
      <c r="CNK8" s="212">
        <f t="shared" ref="CNK8" si="1197">CNI8*$C$8</f>
        <v>1.1621613205697692E+18</v>
      </c>
      <c r="CNM8" s="212">
        <f t="shared" ref="CNM8" si="1198">CNK8*$C$8</f>
        <v>1.1912153535840133E+18</v>
      </c>
      <c r="CNO8" s="212">
        <f t="shared" ref="CNO8" si="1199">CNM8*$C$8</f>
        <v>1.2209957374236134E+18</v>
      </c>
      <c r="CNQ8" s="212">
        <f t="shared" ref="CNQ8" si="1200">CNO8*$C$8</f>
        <v>1.2515206308592036E+18</v>
      </c>
      <c r="CNS8" s="212">
        <f t="shared" ref="CNS8" si="1201">CNQ8*$C$8</f>
        <v>1.2828086466306836E+18</v>
      </c>
      <c r="CNU8" s="212">
        <f t="shared" ref="CNU8" si="1202">CNS8*$C$8</f>
        <v>1.3148788627964506E+18</v>
      </c>
      <c r="CNW8" s="212">
        <f t="shared" ref="CNW8" si="1203">CNU8*$C$8</f>
        <v>1.3477508343663616E+18</v>
      </c>
      <c r="CNY8" s="212">
        <f t="shared" ref="CNY8" si="1204">CNW8*$C$8</f>
        <v>1.3814446052255206E+18</v>
      </c>
      <c r="COA8" s="212">
        <f t="shared" ref="COA8" si="1205">CNY8*$C$8</f>
        <v>1.4159807203561585E+18</v>
      </c>
      <c r="COC8" s="212">
        <f t="shared" ref="COC8" si="1206">COA8*$C$8</f>
        <v>1.4513802383650624E+18</v>
      </c>
      <c r="COE8" s="212">
        <f t="shared" ref="COE8" si="1207">COC8*$C$8</f>
        <v>1.4876647443241889E+18</v>
      </c>
      <c r="COG8" s="212">
        <f t="shared" ref="COG8" si="1208">COE8*$C$8</f>
        <v>1.5248563629322936E+18</v>
      </c>
      <c r="COI8" s="212">
        <f t="shared" ref="COI8" si="1209">COG8*$C$8</f>
        <v>1.5629777720056008E+18</v>
      </c>
      <c r="COK8" s="212">
        <f t="shared" ref="COK8" si="1210">COI8*$C$8</f>
        <v>1.6020522163057405E+18</v>
      </c>
      <c r="COM8" s="212">
        <f t="shared" ref="COM8" si="1211">COK8*$C$8</f>
        <v>1.6421035217133839E+18</v>
      </c>
      <c r="COO8" s="212">
        <f t="shared" ref="COO8" si="1212">COM8*$C$8</f>
        <v>1.6831561097562184E+18</v>
      </c>
      <c r="COQ8" s="212">
        <f t="shared" ref="COQ8" si="1213">COO8*$C$8</f>
        <v>1.7252350125001236E+18</v>
      </c>
      <c r="COS8" s="212">
        <f t="shared" ref="COS8" si="1214">COQ8*$C$8</f>
        <v>1.7683658878126267E+18</v>
      </c>
      <c r="COU8" s="212">
        <f t="shared" ref="COU8" si="1215">COS8*$C$8</f>
        <v>1.8125750350079421E+18</v>
      </c>
      <c r="COW8" s="212">
        <f t="shared" ref="COW8" si="1216">COU8*$C$8</f>
        <v>1.8578894108831406E+18</v>
      </c>
      <c r="COY8" s="212">
        <f t="shared" ref="COY8" si="1217">COW8*$C$8</f>
        <v>1.9043366461552189E+18</v>
      </c>
      <c r="CPA8" s="212">
        <f t="shared" ref="CPA8" si="1218">COY8*$C$8</f>
        <v>1.9519450623090993E+18</v>
      </c>
      <c r="CPC8" s="212">
        <f t="shared" ref="CPC8" si="1219">CPA8*$C$8</f>
        <v>2.0007436888668265E+18</v>
      </c>
      <c r="CPE8" s="212">
        <f t="shared" ref="CPE8" si="1220">CPC8*$C$8</f>
        <v>2.0507622810884969E+18</v>
      </c>
      <c r="CPG8" s="212">
        <f t="shared" ref="CPG8" si="1221">CPE8*$C$8</f>
        <v>2.1020313381157092E+18</v>
      </c>
      <c r="CPI8" s="212">
        <f t="shared" ref="CPI8" si="1222">CPG8*$C$8</f>
        <v>2.1545821215686016E+18</v>
      </c>
      <c r="CPK8" s="212">
        <f t="shared" ref="CPK8" si="1223">CPI8*$C$8</f>
        <v>2.2084466746078164E+18</v>
      </c>
      <c r="CPM8" s="212">
        <f t="shared" ref="CPM8" si="1224">CPK8*$C$8</f>
        <v>2.2636578414730117E+18</v>
      </c>
      <c r="CPO8" s="212">
        <f t="shared" ref="CPO8" si="1225">CPM8*$C$8</f>
        <v>2.3202492875098368E+18</v>
      </c>
      <c r="CPQ8" s="212">
        <f t="shared" ref="CPQ8" si="1226">CPO8*$C$8</f>
        <v>2.3782555196975826E+18</v>
      </c>
      <c r="CPS8" s="212">
        <f t="shared" ref="CPS8" si="1227">CPQ8*$C$8</f>
        <v>2.4377119076900219E+18</v>
      </c>
      <c r="CPU8" s="212">
        <f t="shared" ref="CPU8" si="1228">CPS8*$C$8</f>
        <v>2.498654705382272E+18</v>
      </c>
      <c r="CPW8" s="212">
        <f t="shared" ref="CPW8" si="1229">CPU8*$C$8</f>
        <v>2.5611210730168284E+18</v>
      </c>
      <c r="CPY8" s="212">
        <f t="shared" ref="CPY8" si="1230">CPW8*$C$8</f>
        <v>2.6251490998422487E+18</v>
      </c>
      <c r="CQA8" s="212">
        <f t="shared" ref="CQA8" si="1231">CPY8*$C$8</f>
        <v>2.6907778273383045E+18</v>
      </c>
      <c r="CQC8" s="212">
        <f t="shared" ref="CQC8" si="1232">CQA8*$C$8</f>
        <v>2.758047273021762E+18</v>
      </c>
      <c r="CQE8" s="212">
        <f t="shared" ref="CQE8" si="1233">CQC8*$C$8</f>
        <v>2.8269984548473057E+18</v>
      </c>
      <c r="CQG8" s="212">
        <f t="shared" ref="CQG8" si="1234">CQE8*$C$8</f>
        <v>2.8976734162184883E+18</v>
      </c>
      <c r="CQI8" s="212">
        <f t="shared" ref="CQI8" si="1235">CQG8*$C$8</f>
        <v>2.9701152516239503E+18</v>
      </c>
      <c r="CQK8" s="212">
        <f t="shared" ref="CQK8" si="1236">CQI8*$C$8</f>
        <v>3.0443681329145487E+18</v>
      </c>
      <c r="CQM8" s="212">
        <f t="shared" ref="CQM8" si="1237">CQK8*$C$8</f>
        <v>3.1204773362374124E+18</v>
      </c>
      <c r="CQO8" s="212">
        <f t="shared" ref="CQO8" si="1238">CQM8*$C$8</f>
        <v>3.1984892696433475E+18</v>
      </c>
      <c r="CQQ8" s="212">
        <f t="shared" ref="CQQ8" si="1239">CQO8*$C$8</f>
        <v>3.2784515013844311E+18</v>
      </c>
      <c r="CQS8" s="212">
        <f t="shared" ref="CQS8" si="1240">CQQ8*$C$8</f>
        <v>3.3604127889190415E+18</v>
      </c>
      <c r="CQU8" s="212">
        <f t="shared" ref="CQU8" si="1241">CQS8*$C$8</f>
        <v>3.4444231086420173E+18</v>
      </c>
      <c r="CQW8" s="212">
        <f t="shared" ref="CQW8" si="1242">CQU8*$C$8</f>
        <v>3.5305336863580672E+18</v>
      </c>
      <c r="CQY8" s="212">
        <f t="shared" ref="CQY8" si="1243">CQW8*$C$8</f>
        <v>3.6187970285170186E+18</v>
      </c>
      <c r="CRA8" s="212">
        <f t="shared" ref="CRA8" si="1244">CQY8*$C$8</f>
        <v>3.7092669542299438E+18</v>
      </c>
      <c r="CRC8" s="212">
        <f t="shared" ref="CRC8" si="1245">CRA8*$C$8</f>
        <v>3.8019986280856919E+18</v>
      </c>
      <c r="CRE8" s="212">
        <f t="shared" ref="CRE8" si="1246">CRC8*$C$8</f>
        <v>3.8970485937878339E+18</v>
      </c>
      <c r="CRG8" s="212">
        <f t="shared" ref="CRG8" si="1247">CRE8*$C$8</f>
        <v>3.9944748086325294E+18</v>
      </c>
      <c r="CRI8" s="212">
        <f t="shared" ref="CRI8" si="1248">CRG8*$C$8</f>
        <v>4.0943366788483425E+18</v>
      </c>
      <c r="CRK8" s="212">
        <f t="shared" ref="CRK8" si="1249">CRI8*$C$8</f>
        <v>4.1966950958195507E+18</v>
      </c>
      <c r="CRM8" s="212">
        <f t="shared" ref="CRM8" si="1250">CRK8*$C$8</f>
        <v>4.301612473215039E+18</v>
      </c>
      <c r="CRO8" s="212">
        <f t="shared" ref="CRO8" si="1251">CRM8*$C$8</f>
        <v>4.4091527850454144E+18</v>
      </c>
      <c r="CRQ8" s="212">
        <f t="shared" ref="CRQ8" si="1252">CRO8*$C$8</f>
        <v>4.5193816046715494E+18</v>
      </c>
      <c r="CRS8" s="212">
        <f t="shared" ref="CRS8" si="1253">CRQ8*$C$8</f>
        <v>4.6323661447883377E+18</v>
      </c>
      <c r="CRU8" s="212">
        <f t="shared" ref="CRU8" si="1254">CRS8*$C$8</f>
        <v>4.7481752984080456E+18</v>
      </c>
      <c r="CRW8" s="212">
        <f t="shared" ref="CRW8" si="1255">CRU8*$C$8</f>
        <v>4.8668796808682465E+18</v>
      </c>
      <c r="CRY8" s="212">
        <f t="shared" ref="CRY8" si="1256">CRW8*$C$8</f>
        <v>4.9885516728899523E+18</v>
      </c>
      <c r="CSA8" s="212">
        <f t="shared" ref="CSA8" si="1257">CRY8*$C$8</f>
        <v>5.1132654647122002E+18</v>
      </c>
      <c r="CSC8" s="212">
        <f t="shared" ref="CSC8" si="1258">CSA8*$C$8</f>
        <v>5.241097101330005E+18</v>
      </c>
      <c r="CSE8" s="212">
        <f t="shared" ref="CSE8" si="1259">CSC8*$C$8</f>
        <v>5.3721245288632545E+18</v>
      </c>
      <c r="CSG8" s="212">
        <f t="shared" ref="CSG8" si="1260">CSE8*$C$8</f>
        <v>5.5064276420848353E+18</v>
      </c>
      <c r="CSI8" s="212">
        <f t="shared" ref="CSI8" si="1261">CSG8*$C$8</f>
        <v>5.6440883331369554E+18</v>
      </c>
      <c r="CSK8" s="212">
        <f t="shared" ref="CSK8" si="1262">CSI8*$C$8</f>
        <v>5.7851905414653788E+18</v>
      </c>
      <c r="CSM8" s="212">
        <f t="shared" ref="CSM8" si="1263">CSK8*$C$8</f>
        <v>5.9298203050020127E+18</v>
      </c>
      <c r="CSO8" s="212">
        <f t="shared" ref="CSO8" si="1264">CSM8*$C$8</f>
        <v>6.0780658126270628E+18</v>
      </c>
      <c r="CSQ8" s="212">
        <f t="shared" ref="CSQ8" si="1265">CSO8*$C$8</f>
        <v>6.2300174579427389E+18</v>
      </c>
      <c r="CSS8" s="212">
        <f t="shared" ref="CSS8" si="1266">CSQ8*$C$8</f>
        <v>6.3857678943913073E+18</v>
      </c>
      <c r="CSU8" s="212">
        <f t="shared" ref="CSU8" si="1267">CSS8*$C$8</f>
        <v>6.5454120917510892E+18</v>
      </c>
      <c r="CSW8" s="212">
        <f t="shared" ref="CSW8" si="1268">CSU8*$C$8</f>
        <v>6.7090473940448655E+18</v>
      </c>
      <c r="CSY8" s="212">
        <f t="shared" ref="CSY8" si="1269">CSW8*$C$8</f>
        <v>6.8767735788959867E+18</v>
      </c>
      <c r="CTA8" s="212">
        <f t="shared" ref="CTA8" si="1270">CSY8*$C$8</f>
        <v>7.048692918368386E+18</v>
      </c>
      <c r="CTC8" s="212">
        <f t="shared" ref="CTC8" si="1271">CTA8*$C$8</f>
        <v>7.2249102413275955E+18</v>
      </c>
      <c r="CTE8" s="212">
        <f t="shared" ref="CTE8" si="1272">CTC8*$C$8</f>
        <v>7.4055329973607844E+18</v>
      </c>
      <c r="CTG8" s="212">
        <f t="shared" ref="CTG8" si="1273">CTE8*$C$8</f>
        <v>7.5906713222948035E+18</v>
      </c>
      <c r="CTI8" s="212">
        <f t="shared" ref="CTI8" si="1274">CTG8*$C$8</f>
        <v>7.7804381053521725E+18</v>
      </c>
      <c r="CTK8" s="212">
        <f t="shared" ref="CTK8" si="1275">CTI8*$C$8</f>
        <v>7.9749490579859763E+18</v>
      </c>
      <c r="CTM8" s="212">
        <f t="shared" ref="CTM8" si="1276">CTK8*$C$8</f>
        <v>8.174322784435625E+18</v>
      </c>
      <c r="CTO8" s="212">
        <f t="shared" ref="CTO8" si="1277">CTM8*$C$8</f>
        <v>8.3786808540465152E+18</v>
      </c>
      <c r="CTQ8" s="212">
        <f t="shared" ref="CTQ8" si="1278">CTO8*$C$8</f>
        <v>8.5881478753976771E+18</v>
      </c>
      <c r="CTS8" s="212">
        <f t="shared" ref="CTS8" si="1279">CTQ8*$C$8</f>
        <v>8.8028515722826179E+18</v>
      </c>
      <c r="CTU8" s="212">
        <f t="shared" ref="CTU8" si="1280">CTS8*$C$8</f>
        <v>9.0229228615896822E+18</v>
      </c>
      <c r="CTW8" s="212">
        <f t="shared" ref="CTW8" si="1281">CTU8*$C$8</f>
        <v>9.2484959331294228E+18</v>
      </c>
      <c r="CTY8" s="212">
        <f t="shared" ref="CTY8" si="1282">CTW8*$C$8</f>
        <v>9.4797083314576568E+18</v>
      </c>
      <c r="CUA8" s="212">
        <f t="shared" ref="CUA8" si="1283">CTY8*$C$8</f>
        <v>9.7167010397440983E+18</v>
      </c>
      <c r="CUC8" s="212">
        <f t="shared" ref="CUC8" si="1284">CUA8*$C$8</f>
        <v>9.9596185657376993E+18</v>
      </c>
      <c r="CUE8" s="212">
        <f t="shared" ref="CUE8" si="1285">CUC8*$C$8</f>
        <v>1.0208609029881141E+19</v>
      </c>
      <c r="CUG8" s="212">
        <f t="shared" ref="CUG8" si="1286">CUE8*$C$8</f>
        <v>1.0463824255628169E+19</v>
      </c>
      <c r="CUI8" s="212">
        <f t="shared" ref="CUI8" si="1287">CUG8*$C$8</f>
        <v>1.0725419862018873E+19</v>
      </c>
      <c r="CUK8" s="212">
        <f t="shared" ref="CUK8" si="1288">CUI8*$C$8</f>
        <v>1.0993555358569345E+19</v>
      </c>
      <c r="CUM8" s="212">
        <f t="shared" ref="CUM8" si="1289">CUK8*$C$8</f>
        <v>1.1268394242533577E+19</v>
      </c>
      <c r="CUO8" s="212">
        <f t="shared" ref="CUO8" si="1290">CUM8*$C$8</f>
        <v>1.1550104098596915E+19</v>
      </c>
      <c r="CUQ8" s="212">
        <f t="shared" ref="CUQ8" si="1291">CUO8*$C$8</f>
        <v>1.1838856701061837E+19</v>
      </c>
      <c r="CUS8" s="212">
        <f t="shared" ref="CUS8" si="1292">CUQ8*$C$8</f>
        <v>1.2134828118588381E+19</v>
      </c>
      <c r="CUU8" s="212">
        <f t="shared" ref="CUU8" si="1293">CUS8*$C$8</f>
        <v>1.2438198821553091E+19</v>
      </c>
      <c r="CUW8" s="212">
        <f t="shared" ref="CUW8" si="1294">CUU8*$C$8</f>
        <v>1.2749153792091916E+19</v>
      </c>
      <c r="CUY8" s="212">
        <f t="shared" ref="CUY8" si="1295">CUW8*$C$8</f>
        <v>1.3067882636894212E+19</v>
      </c>
      <c r="CVA8" s="212">
        <f t="shared" ref="CVA8" si="1296">CUY8*$C$8</f>
        <v>1.3394579702816565E+19</v>
      </c>
      <c r="CVC8" s="212">
        <f t="shared" ref="CVC8" si="1297">CVA8*$C$8</f>
        <v>1.3729444195386978E+19</v>
      </c>
      <c r="CVE8" s="212">
        <f t="shared" ref="CVE8" si="1298">CVC8*$C$8</f>
        <v>1.4072680300271651E+19</v>
      </c>
      <c r="CVG8" s="212">
        <f t="shared" ref="CVG8" si="1299">CVE8*$C$8</f>
        <v>1.4424497307778441E+19</v>
      </c>
      <c r="CVI8" s="212">
        <f t="shared" ref="CVI8" si="1300">CVG8*$C$8</f>
        <v>1.4785109740472902E+19</v>
      </c>
      <c r="CVK8" s="212">
        <f t="shared" ref="CVK8" si="1301">CVI8*$C$8</f>
        <v>1.5154737483984722E+19</v>
      </c>
      <c r="CVM8" s="212">
        <f t="shared" ref="CVM8" si="1302">CVK8*$C$8</f>
        <v>1.5533605921084338E+19</v>
      </c>
      <c r="CVO8" s="212">
        <f t="shared" ref="CVO8" si="1303">CVM8*$C$8</f>
        <v>1.5921946069111446E+19</v>
      </c>
      <c r="CVQ8" s="212">
        <f t="shared" ref="CVQ8" si="1304">CVO8*$C$8</f>
        <v>1.6319994720839229E+19</v>
      </c>
      <c r="CVS8" s="212">
        <f t="shared" ref="CVS8" si="1305">CVQ8*$C$8</f>
        <v>1.6727994588860209E+19</v>
      </c>
      <c r="CVU8" s="212">
        <f t="shared" ref="CVU8" si="1306">CVS8*$C$8</f>
        <v>1.7146194453581713E+19</v>
      </c>
      <c r="CVW8" s="212">
        <f t="shared" ref="CVW8" si="1307">CVU8*$C$8</f>
        <v>1.7574849314921255E+19</v>
      </c>
      <c r="CVY8" s="212">
        <f t="shared" ref="CVY8" si="1308">CVW8*$C$8</f>
        <v>1.8014220547794285E+19</v>
      </c>
      <c r="CWA8" s="212">
        <f t="shared" ref="CWA8" si="1309">CVY8*$C$8</f>
        <v>1.846457606148914E+19</v>
      </c>
      <c r="CWC8" s="212">
        <f t="shared" ref="CWC8" si="1310">CWA8*$C$8</f>
        <v>1.8926190463026369E+19</v>
      </c>
      <c r="CWE8" s="212">
        <f t="shared" ref="CWE8" si="1311">CWC8*$C$8</f>
        <v>1.9399345224602026E+19</v>
      </c>
      <c r="CWG8" s="212">
        <f t="shared" ref="CWG8" si="1312">CWE8*$C$8</f>
        <v>1.9884328855217074E+19</v>
      </c>
      <c r="CWI8" s="212">
        <f t="shared" ref="CWI8" si="1313">CWG8*$C$8</f>
        <v>2.0381437076597498E+19</v>
      </c>
      <c r="CWK8" s="212">
        <f t="shared" ref="CWK8" si="1314">CWI8*$C$8</f>
        <v>2.0890973003512435E+19</v>
      </c>
      <c r="CWM8" s="212">
        <f t="shared" ref="CWM8" si="1315">CWK8*$C$8</f>
        <v>2.1413247328600244E+19</v>
      </c>
      <c r="CWO8" s="212">
        <f t="shared" ref="CWO8" si="1316">CWM8*$C$8</f>
        <v>2.194857851181525E+19</v>
      </c>
      <c r="CWQ8" s="212">
        <f t="shared" ref="CWQ8" si="1317">CWO8*$C$8</f>
        <v>2.2497292974610629E+19</v>
      </c>
      <c r="CWS8" s="212">
        <f t="shared" ref="CWS8" si="1318">CWQ8*$C$8</f>
        <v>2.3059725298975891E+19</v>
      </c>
      <c r="CWU8" s="212">
        <f t="shared" ref="CWU8" si="1319">CWS8*$C$8</f>
        <v>2.3636218431450288E+19</v>
      </c>
      <c r="CWW8" s="212">
        <f t="shared" ref="CWW8" si="1320">CWU8*$C$8</f>
        <v>2.4227123892236542E+19</v>
      </c>
      <c r="CWY8" s="212">
        <f t="shared" ref="CWY8" si="1321">CWW8*$C$8</f>
        <v>2.4832801989542453E+19</v>
      </c>
      <c r="CXA8" s="212">
        <f t="shared" ref="CXA8" si="1322">CWY8*$C$8</f>
        <v>2.5453622039281013E+19</v>
      </c>
      <c r="CXC8" s="212">
        <f t="shared" ref="CXC8" si="1323">CXA8*$C$8</f>
        <v>2.6089962590263034E+19</v>
      </c>
      <c r="CXE8" s="212">
        <f t="shared" ref="CXE8" si="1324">CXC8*$C$8</f>
        <v>2.6742211655019606E+19</v>
      </c>
      <c r="CXG8" s="212">
        <f t="shared" ref="CXG8" si="1325">CXE8*$C$8</f>
        <v>2.7410766946395095E+19</v>
      </c>
      <c r="CXI8" s="212">
        <f t="shared" ref="CXI8" si="1326">CXG8*$C$8</f>
        <v>2.8096036120054968E+19</v>
      </c>
      <c r="CXK8" s="212">
        <f t="shared" ref="CXK8" si="1327">CXI8*$C$8</f>
        <v>2.8798437023056339E+19</v>
      </c>
      <c r="CXM8" s="212">
        <f t="shared" ref="CXM8" si="1328">CXK8*$C$8</f>
        <v>2.9518397948632744E+19</v>
      </c>
      <c r="CXO8" s="212">
        <f t="shared" ref="CXO8" si="1329">CXM8*$C$8</f>
        <v>3.0256357897348559E+19</v>
      </c>
      <c r="CXQ8" s="212">
        <f t="shared" ref="CXQ8" si="1330">CXO8*$C$8</f>
        <v>3.1012766844782268E+19</v>
      </c>
      <c r="CXS8" s="212">
        <f t="shared" ref="CXS8" si="1331">CXQ8*$C$8</f>
        <v>3.1788086015901823E+19</v>
      </c>
      <c r="CXU8" s="212">
        <f t="shared" ref="CXU8" si="1332">CXS8*$C$8</f>
        <v>3.2582788166299365E+19</v>
      </c>
      <c r="CXW8" s="212">
        <f t="shared" ref="CXW8" si="1333">CXU8*$C$8</f>
        <v>3.3397357870456848E+19</v>
      </c>
      <c r="CXY8" s="212">
        <f t="shared" ref="CXY8" si="1334">CXW8*$C$8</f>
        <v>3.4232291817218265E+19</v>
      </c>
      <c r="CYA8" s="212">
        <f t="shared" ref="CYA8" si="1335">CXY8*$C$8</f>
        <v>3.508809911264872E+19</v>
      </c>
      <c r="CYC8" s="212">
        <f t="shared" ref="CYC8" si="1336">CYA8*$C$8</f>
        <v>3.5965301590464934E+19</v>
      </c>
      <c r="CYE8" s="212">
        <f t="shared" ref="CYE8" si="1337">CYC8*$C$8</f>
        <v>3.6864434130226553E+19</v>
      </c>
      <c r="CYG8" s="212">
        <f t="shared" ref="CYG8" si="1338">CYE8*$C$8</f>
        <v>3.7786044983482212E+19</v>
      </c>
      <c r="CYI8" s="212">
        <f t="shared" ref="CYI8" si="1339">CYG8*$C$8</f>
        <v>3.8730696108069265E+19</v>
      </c>
      <c r="CYK8" s="212">
        <f t="shared" ref="CYK8" si="1340">CYI8*$C$8</f>
        <v>3.9698963510770991E+19</v>
      </c>
      <c r="CYM8" s="212">
        <f t="shared" ref="CYM8" si="1341">CYK8*$C$8</f>
        <v>4.0691437598540259E+19</v>
      </c>
      <c r="CYO8" s="212">
        <f t="shared" ref="CYO8" si="1342">CYM8*$C$8</f>
        <v>4.1708723538503762E+19</v>
      </c>
      <c r="CYQ8" s="212">
        <f t="shared" ref="CYQ8" si="1343">CYO8*$C$8</f>
        <v>4.2751441626966352E+19</v>
      </c>
      <c r="CYS8" s="212">
        <f t="shared" ref="CYS8" si="1344">CYQ8*$C$8</f>
        <v>4.3820227667640508E+19</v>
      </c>
      <c r="CYU8" s="212">
        <f t="shared" ref="CYU8" si="1345">CYS8*$C$8</f>
        <v>4.4915733359331516E+19</v>
      </c>
      <c r="CYW8" s="212">
        <f t="shared" ref="CYW8" si="1346">CYU8*$C$8</f>
        <v>4.6038626693314798E+19</v>
      </c>
      <c r="CYY8" s="212">
        <f t="shared" ref="CYY8" si="1347">CYW8*$C$8</f>
        <v>4.7189592360647664E+19</v>
      </c>
      <c r="CZA8" s="212">
        <f t="shared" ref="CZA8" si="1348">CYY8*$C$8</f>
        <v>4.8369332169663848E+19</v>
      </c>
      <c r="CZC8" s="212">
        <f t="shared" ref="CZC8" si="1349">CZA8*$C$8</f>
        <v>4.9578565473905443E+19</v>
      </c>
      <c r="CZE8" s="212">
        <f t="shared" ref="CZE8" si="1350">CZC8*$C$8</f>
        <v>5.0818029610753073E+19</v>
      </c>
      <c r="CZG8" s="212">
        <f t="shared" ref="CZG8" si="1351">CZE8*$C$8</f>
        <v>5.2088480351021892E+19</v>
      </c>
      <c r="CZI8" s="212">
        <f t="shared" ref="CZI8" si="1352">CZG8*$C$8</f>
        <v>5.3390692359797432E+19</v>
      </c>
      <c r="CZK8" s="212">
        <f t="shared" ref="CZK8" si="1353">CZI8*$C$8</f>
        <v>5.4725459668792361E+19</v>
      </c>
      <c r="CZM8" s="212">
        <f t="shared" ref="CZM8" si="1354">CZK8*$C$8</f>
        <v>5.6093596160512164E+19</v>
      </c>
      <c r="CZO8" s="212">
        <f t="shared" ref="CZO8" si="1355">CZM8*$C$8</f>
        <v>5.749593606452496E+19</v>
      </c>
      <c r="CZQ8" s="212">
        <f t="shared" ref="CZQ8" si="1356">CZO8*$C$8</f>
        <v>5.8933334466138079E+19</v>
      </c>
      <c r="CZS8" s="212">
        <f t="shared" ref="CZS8" si="1357">CZQ8*$C$8</f>
        <v>6.0406667827791528E+19</v>
      </c>
      <c r="CZU8" s="212">
        <f t="shared" ref="CZU8" si="1358">CZS8*$C$8</f>
        <v>6.1916834523486314E+19</v>
      </c>
      <c r="CZW8" s="212">
        <f t="shared" ref="CZW8" si="1359">CZU8*$C$8</f>
        <v>6.3464755386573464E+19</v>
      </c>
      <c r="CZY8" s="212">
        <f t="shared" ref="CZY8" si="1360">CZW8*$C$8</f>
        <v>6.5051374271237792E+19</v>
      </c>
      <c r="DAA8" s="212">
        <f t="shared" ref="DAA8" si="1361">CZY8*$C$8</f>
        <v>6.6677658628018733E+19</v>
      </c>
      <c r="DAC8" s="212">
        <f t="shared" ref="DAC8" si="1362">DAA8*$C$8</f>
        <v>6.8344600093719192E+19</v>
      </c>
      <c r="DAE8" s="212">
        <f t="shared" ref="DAE8" si="1363">DAC8*$C$8</f>
        <v>7.0053215096062165E+19</v>
      </c>
      <c r="DAG8" s="212">
        <f t="shared" ref="DAG8" si="1364">DAE8*$C$8</f>
        <v>7.1804545473463714E+19</v>
      </c>
      <c r="DAI8" s="212">
        <f t="shared" ref="DAI8" si="1365">DAG8*$C$8</f>
        <v>7.3599659110300303E+19</v>
      </c>
      <c r="DAK8" s="212">
        <f t="shared" ref="DAK8" si="1366">DAI8*$C$8</f>
        <v>7.5439650588057797E+19</v>
      </c>
      <c r="DAM8" s="212">
        <f t="shared" ref="DAM8" si="1367">DAK8*$C$8</f>
        <v>7.7325641852759228E+19</v>
      </c>
      <c r="DAO8" s="212">
        <f t="shared" ref="DAO8" si="1368">DAM8*$C$8</f>
        <v>7.9258782899078201E+19</v>
      </c>
      <c r="DAQ8" s="212">
        <f t="shared" ref="DAQ8" si="1369">DAO8*$C$8</f>
        <v>8.1240252471555146E+19</v>
      </c>
      <c r="DAS8" s="212">
        <f t="shared" ref="DAS8" si="1370">DAQ8*$C$8</f>
        <v>8.3271258783344017E+19</v>
      </c>
      <c r="DAU8" s="212">
        <f t="shared" ref="DAU8" si="1371">DAS8*$C$8</f>
        <v>8.5353040252927607E+19</v>
      </c>
      <c r="DAW8" s="212">
        <f t="shared" ref="DAW8" si="1372">DAU8*$C$8</f>
        <v>8.748686625925079E+19</v>
      </c>
      <c r="DAY8" s="212">
        <f t="shared" ref="DAY8" si="1373">DAW8*$C$8</f>
        <v>8.967403791573205E+19</v>
      </c>
      <c r="DBA8" s="212">
        <f t="shared" ref="DBA8" si="1374">DAY8*$C$8</f>
        <v>9.1915888863625347E+19</v>
      </c>
      <c r="DBC8" s="212">
        <f t="shared" ref="DBC8" si="1375">DBA8*$C$8</f>
        <v>9.4213786085215977E+19</v>
      </c>
      <c r="DBE8" s="212">
        <f t="shared" ref="DBE8" si="1376">DBC8*$C$8</f>
        <v>9.6569130737346363E+19</v>
      </c>
      <c r="DBG8" s="212">
        <f t="shared" ref="DBG8" si="1377">DBE8*$C$8</f>
        <v>9.8983359005780017E+19</v>
      </c>
      <c r="DBI8" s="212">
        <f t="shared" ref="DBI8" si="1378">DBG8*$C$8</f>
        <v>1.0145794298092451E+20</v>
      </c>
      <c r="DBK8" s="212">
        <f t="shared" ref="DBK8" si="1379">DBI8*$C$8</f>
        <v>1.039943915554476E+20</v>
      </c>
      <c r="DBM8" s="212">
        <f t="shared" ref="DBM8" si="1380">DBK8*$C$8</f>
        <v>1.0659425134433378E+20</v>
      </c>
      <c r="DBO8" s="212">
        <f t="shared" ref="DBO8" si="1381">DBM8*$C$8</f>
        <v>1.0925910762794212E+20</v>
      </c>
      <c r="DBQ8" s="212">
        <f t="shared" ref="DBQ8" si="1382">DBO8*$C$8</f>
        <v>1.1199058531864066E+20</v>
      </c>
      <c r="DBS8" s="212">
        <f t="shared" ref="DBS8" si="1383">DBQ8*$C$8</f>
        <v>1.1479034995160667E+20</v>
      </c>
      <c r="DBU8" s="212">
        <f t="shared" ref="DBU8" si="1384">DBS8*$C$8</f>
        <v>1.1766010870039683E+20</v>
      </c>
      <c r="DBW8" s="212">
        <f t="shared" ref="DBW8" si="1385">DBU8*$C$8</f>
        <v>1.2060161141790674E+20</v>
      </c>
      <c r="DBY8" s="212">
        <f t="shared" ref="DBY8" si="1386">DBW8*$C$8</f>
        <v>1.2361665170335439E+20</v>
      </c>
      <c r="DCA8" s="212">
        <f t="shared" ref="DCA8" si="1387">DBY8*$C$8</f>
        <v>1.2670706799593824E+20</v>
      </c>
      <c r="DCC8" s="212">
        <f t="shared" ref="DCC8" si="1388">DCA8*$C$8</f>
        <v>1.2987474469583669E+20</v>
      </c>
      <c r="DCE8" s="212">
        <f t="shared" ref="DCE8" si="1389">DCC8*$C$8</f>
        <v>1.331216133132326E+20</v>
      </c>
      <c r="DCG8" s="212">
        <f t="shared" ref="DCG8" si="1390">DCE8*$C$8</f>
        <v>1.364496536460634E+20</v>
      </c>
      <c r="DCI8" s="212">
        <f t="shared" ref="DCI8" si="1391">DCG8*$C$8</f>
        <v>1.3986089498721498E+20</v>
      </c>
      <c r="DCK8" s="212">
        <f t="shared" ref="DCK8" si="1392">DCI8*$C$8</f>
        <v>1.4335741736189534E+20</v>
      </c>
      <c r="DCM8" s="212">
        <f t="shared" ref="DCM8" si="1393">DCK8*$C$8</f>
        <v>1.4694135279594272E+20</v>
      </c>
      <c r="DCO8" s="212">
        <f t="shared" ref="DCO8" si="1394">DCM8*$C$8</f>
        <v>1.5061488661584128E+20</v>
      </c>
      <c r="DCQ8" s="212">
        <f t="shared" ref="DCQ8" si="1395">DCO8*$C$8</f>
        <v>1.5438025878123728E+20</v>
      </c>
      <c r="DCS8" s="212">
        <f t="shared" ref="DCS8" si="1396">DCQ8*$C$8</f>
        <v>1.5823976525076821E+20</v>
      </c>
      <c r="DCU8" s="212">
        <f t="shared" ref="DCU8" si="1397">DCS8*$C$8</f>
        <v>1.621957593820374E+20</v>
      </c>
      <c r="DCW8" s="212">
        <f t="shared" ref="DCW8" si="1398">DCU8*$C$8</f>
        <v>1.6625065336658831E+20</v>
      </c>
      <c r="DCY8" s="212">
        <f t="shared" ref="DCY8" si="1399">DCW8*$C$8</f>
        <v>1.7040691970075299E+20</v>
      </c>
      <c r="DDA8" s="212">
        <f t="shared" ref="DDA8" si="1400">DCY8*$C$8</f>
        <v>1.7466709269327181E+20</v>
      </c>
      <c r="DDC8" s="212">
        <f t="shared" ref="DDC8" si="1401">DDA8*$C$8</f>
        <v>1.7903377001060359E+20</v>
      </c>
      <c r="DDE8" s="212">
        <f t="shared" ref="DDE8" si="1402">DDC8*$C$8</f>
        <v>1.8350961426086864E+20</v>
      </c>
      <c r="DDG8" s="212">
        <f t="shared" ref="DDG8" si="1403">DDE8*$C$8</f>
        <v>1.8809735461739033E+20</v>
      </c>
      <c r="DDI8" s="212">
        <f t="shared" ref="DDI8" si="1404">DDG8*$C$8</f>
        <v>1.9279978848282506E+20</v>
      </c>
      <c r="DDK8" s="212">
        <f t="shared" ref="DDK8" si="1405">DDI8*$C$8</f>
        <v>1.9761978319489568E+20</v>
      </c>
      <c r="DDM8" s="212">
        <f t="shared" ref="DDM8" si="1406">DDK8*$C$8</f>
        <v>2.0256027777476805E+20</v>
      </c>
      <c r="DDO8" s="212">
        <f t="shared" ref="DDO8" si="1407">DDM8*$C$8</f>
        <v>2.0762428471913723E+20</v>
      </c>
      <c r="DDQ8" s="212">
        <f t="shared" ref="DDQ8" si="1408">DDO8*$C$8</f>
        <v>2.1281489183711563E+20</v>
      </c>
      <c r="DDS8" s="212">
        <f t="shared" ref="DDS8" si="1409">DDQ8*$C$8</f>
        <v>2.1813526413304349E+20</v>
      </c>
      <c r="DDU8" s="212">
        <f t="shared" ref="DDU8" si="1410">DDS8*$C$8</f>
        <v>2.2358864573636955E+20</v>
      </c>
      <c r="DDW8" s="212">
        <f t="shared" ref="DDW8" si="1411">DDU8*$C$8</f>
        <v>2.2917836187977879E+20</v>
      </c>
      <c r="DDY8" s="212">
        <f t="shared" ref="DDY8" si="1412">DDW8*$C$8</f>
        <v>2.3490782092677323E+20</v>
      </c>
      <c r="DEA8" s="212">
        <f t="shared" ref="DEA8" si="1413">DDY8*$C$8</f>
        <v>2.4078051644994254E+20</v>
      </c>
      <c r="DEC8" s="212">
        <f t="shared" ref="DEC8" si="1414">DEA8*$C$8</f>
        <v>2.4680002936119109E+20</v>
      </c>
      <c r="DEE8" s="212">
        <f t="shared" ref="DEE8" si="1415">DEC8*$C$8</f>
        <v>2.5297003009522083E+20</v>
      </c>
      <c r="DEG8" s="212">
        <f t="shared" ref="DEG8" si="1416">DEE8*$C$8</f>
        <v>2.5929428084760134E+20</v>
      </c>
      <c r="DEI8" s="212">
        <f t="shared" ref="DEI8" si="1417">DEG8*$C$8</f>
        <v>2.6577663786879133E+20</v>
      </c>
      <c r="DEK8" s="212">
        <f t="shared" ref="DEK8" si="1418">DEI8*$C$8</f>
        <v>2.7242105381551109E+20</v>
      </c>
      <c r="DEM8" s="212">
        <f t="shared" ref="DEM8" si="1419">DEK8*$C$8</f>
        <v>2.7923158016089883E+20</v>
      </c>
      <c r="DEO8" s="212">
        <f t="shared" ref="DEO8" si="1420">DEM8*$C$8</f>
        <v>2.8621236966492127E+20</v>
      </c>
      <c r="DEQ8" s="212">
        <f t="shared" ref="DEQ8" si="1421">DEO8*$C$8</f>
        <v>2.9336767890654429E+20</v>
      </c>
      <c r="DES8" s="212">
        <f t="shared" ref="DES8" si="1422">DEQ8*$C$8</f>
        <v>3.0070187087920785E+20</v>
      </c>
      <c r="DEU8" s="212">
        <f t="shared" ref="DEU8" si="1423">DES8*$C$8</f>
        <v>3.0821941765118801E+20</v>
      </c>
      <c r="DEW8" s="212">
        <f t="shared" ref="DEW8" si="1424">DEU8*$C$8</f>
        <v>3.1592490309246766E+20</v>
      </c>
      <c r="DEY8" s="212">
        <f t="shared" ref="DEY8" si="1425">DEW8*$C$8</f>
        <v>3.2382302566977936E+20</v>
      </c>
      <c r="DFA8" s="212">
        <f t="shared" ref="DFA8" si="1426">DEY8*$C$8</f>
        <v>3.3191860131152383E+20</v>
      </c>
      <c r="DFC8" s="212">
        <f t="shared" ref="DFC8" si="1427">DFA8*$C$8</f>
        <v>3.402165663443119E+20</v>
      </c>
      <c r="DFE8" s="212">
        <f t="shared" ref="DFE8" si="1428">DFC8*$C$8</f>
        <v>3.4872198050291968E+20</v>
      </c>
      <c r="DFG8" s="212">
        <f t="shared" ref="DFG8" si="1429">DFE8*$C$8</f>
        <v>3.5744003001549265E+20</v>
      </c>
      <c r="DFI8" s="212">
        <f t="shared" ref="DFI8" si="1430">DFG8*$C$8</f>
        <v>3.6637603076587992E+20</v>
      </c>
      <c r="DFK8" s="212">
        <f t="shared" ref="DFK8" si="1431">DFI8*$C$8</f>
        <v>3.755354315350269E+20</v>
      </c>
      <c r="DFM8" s="212">
        <f t="shared" ref="DFM8" si="1432">DFK8*$C$8</f>
        <v>3.8492381732340256E+20</v>
      </c>
      <c r="DFO8" s="212">
        <f t="shared" ref="DFO8" si="1433">DFM8*$C$8</f>
        <v>3.9454691275648762E+20</v>
      </c>
      <c r="DFQ8" s="212">
        <f t="shared" ref="DFQ8" si="1434">DFO8*$C$8</f>
        <v>4.0441058557539975E+20</v>
      </c>
      <c r="DFS8" s="212">
        <f t="shared" ref="DFS8" si="1435">DFQ8*$C$8</f>
        <v>4.1452085021478473E+20</v>
      </c>
      <c r="DFU8" s="212">
        <f t="shared" ref="DFU8" si="1436">DFS8*$C$8</f>
        <v>4.2488387147015429E+20</v>
      </c>
      <c r="DFW8" s="212">
        <f t="shared" ref="DFW8" si="1437">DFU8*$C$8</f>
        <v>4.3550596825690813E+20</v>
      </c>
      <c r="DFY8" s="212">
        <f t="shared" ref="DFY8" si="1438">DFW8*$C$8</f>
        <v>4.463936174633308E+20</v>
      </c>
      <c r="DGA8" s="212">
        <f t="shared" ref="DGA8" si="1439">DFY8*$C$8</f>
        <v>4.57553457899914E+20</v>
      </c>
      <c r="DGC8" s="212">
        <f t="shared" ref="DGC8" si="1440">DGA8*$C$8</f>
        <v>4.6899229434741182E+20</v>
      </c>
      <c r="DGE8" s="212">
        <f t="shared" ref="DGE8" si="1441">DGC8*$C$8</f>
        <v>4.8071710170609707E+20</v>
      </c>
      <c r="DGG8" s="212">
        <f t="shared" ref="DGG8" si="1442">DGE8*$C$8</f>
        <v>4.9273502924874947E+20</v>
      </c>
      <c r="DGI8" s="212">
        <f t="shared" ref="DGI8" si="1443">DGG8*$C$8</f>
        <v>5.0505340497996815E+20</v>
      </c>
      <c r="DGK8" s="212">
        <f t="shared" ref="DGK8" si="1444">DGI8*$C$8</f>
        <v>5.1767974010446728E+20</v>
      </c>
      <c r="DGM8" s="212">
        <f t="shared" ref="DGM8" si="1445">DGK8*$C$8</f>
        <v>5.3062173360707889E+20</v>
      </c>
      <c r="DGO8" s="212">
        <f t="shared" ref="DGO8" si="1446">DGM8*$C$8</f>
        <v>5.4388727694725579E+20</v>
      </c>
      <c r="DGQ8" s="212">
        <f t="shared" ref="DGQ8" si="1447">DGO8*$C$8</f>
        <v>5.5748445887093716E+20</v>
      </c>
      <c r="DGS8" s="212">
        <f t="shared" ref="DGS8" si="1448">DGQ8*$C$8</f>
        <v>5.7142157034271054E+20</v>
      </c>
      <c r="DGU8" s="212">
        <f t="shared" ref="DGU8" si="1449">DGS8*$C$8</f>
        <v>5.8570710960127823E+20</v>
      </c>
      <c r="DGW8" s="212">
        <f t="shared" ref="DGW8" si="1450">DGU8*$C$8</f>
        <v>6.0034978734131013E+20</v>
      </c>
      <c r="DGY8" s="212">
        <f t="shared" ref="DGY8" si="1451">DGW8*$C$8</f>
        <v>6.1535853202484285E+20</v>
      </c>
      <c r="DHA8" s="212">
        <f t="shared" ref="DHA8" si="1452">DGY8*$C$8</f>
        <v>6.307424953254639E+20</v>
      </c>
      <c r="DHC8" s="212">
        <f t="shared" ref="DHC8" si="1453">DHA8*$C$8</f>
        <v>6.4651105770860039E+20</v>
      </c>
      <c r="DHE8" s="212">
        <f t="shared" ref="DHE8" si="1454">DHC8*$C$8</f>
        <v>6.6267383415131537E+20</v>
      </c>
      <c r="DHG8" s="212">
        <f t="shared" ref="DHG8" si="1455">DHE8*$C$8</f>
        <v>6.7924068000509814E+20</v>
      </c>
      <c r="DHI8" s="212">
        <f t="shared" ref="DHI8" si="1456">DHG8*$C$8</f>
        <v>6.9622169700522551E+20</v>
      </c>
      <c r="DHK8" s="212">
        <f t="shared" ref="DHK8" si="1457">DHI8*$C$8</f>
        <v>7.1362723943035607E+20</v>
      </c>
      <c r="DHM8" s="212">
        <f t="shared" ref="DHM8" si="1458">DHK8*$C$8</f>
        <v>7.3146792041611487E+20</v>
      </c>
      <c r="DHO8" s="212">
        <f t="shared" ref="DHO8" si="1459">DHM8*$C$8</f>
        <v>7.4975461842651762E+20</v>
      </c>
      <c r="DHQ8" s="212">
        <f t="shared" ref="DHQ8" si="1460">DHO8*$C$8</f>
        <v>7.6849848388718048E+20</v>
      </c>
      <c r="DHS8" s="212">
        <f t="shared" ref="DHS8" si="1461">DHQ8*$C$8</f>
        <v>7.8771094598435996E+20</v>
      </c>
      <c r="DHU8" s="212">
        <f t="shared" ref="DHU8" si="1462">DHS8*$C$8</f>
        <v>8.0740371963396882E+20</v>
      </c>
      <c r="DHW8" s="212">
        <f t="shared" ref="DHW8" si="1463">DHU8*$C$8</f>
        <v>8.2758881262481795E+20</v>
      </c>
      <c r="DHY8" s="212">
        <f t="shared" ref="DHY8" si="1464">DHW8*$C$8</f>
        <v>8.4827853294043831E+20</v>
      </c>
      <c r="DIA8" s="212">
        <f t="shared" ref="DIA8" si="1465">DHY8*$C$8</f>
        <v>8.6948549626394916E+20</v>
      </c>
      <c r="DIC8" s="212">
        <f t="shared" ref="DIC8" si="1466">DIA8*$C$8</f>
        <v>8.9122263367054787E+20</v>
      </c>
      <c r="DIE8" s="212">
        <f t="shared" ref="DIE8" si="1467">DIC8*$C$8</f>
        <v>9.135031995123115E+20</v>
      </c>
      <c r="DIG8" s="212">
        <f t="shared" ref="DIG8" si="1468">DIE8*$C$8</f>
        <v>9.3634077950011926E+20</v>
      </c>
      <c r="DII8" s="212">
        <f t="shared" ref="DII8" si="1469">DIG8*$C$8</f>
        <v>9.597492989876222E+20</v>
      </c>
      <c r="DIK8" s="212">
        <f t="shared" ref="DIK8" si="1470">DII8*$C$8</f>
        <v>9.8374303146231267E+20</v>
      </c>
      <c r="DIM8" s="212">
        <f t="shared" ref="DIM8" si="1471">DIK8*$C$8</f>
        <v>1.0083366072488704E+21</v>
      </c>
      <c r="DIO8" s="212">
        <f t="shared" ref="DIO8" si="1472">DIM8*$C$8</f>
        <v>1.0335450224300921E+21</v>
      </c>
      <c r="DIQ8" s="212">
        <f t="shared" ref="DIQ8" si="1473">DIO8*$C$8</f>
        <v>1.0593836479908442E+21</v>
      </c>
      <c r="DIS8" s="212">
        <f t="shared" ref="DIS8" si="1474">DIQ8*$C$8</f>
        <v>1.0858682391906153E+21</v>
      </c>
      <c r="DIU8" s="212">
        <f t="shared" ref="DIU8" si="1475">DIS8*$C$8</f>
        <v>1.1130149451703806E+21</v>
      </c>
      <c r="DIW8" s="212">
        <f t="shared" ref="DIW8" si="1476">DIU8*$C$8</f>
        <v>1.14084031879964E+21</v>
      </c>
      <c r="DIY8" s="212">
        <f t="shared" ref="DIY8" si="1477">DIW8*$C$8</f>
        <v>1.1693613267696309E+21</v>
      </c>
      <c r="DJA8" s="212">
        <f t="shared" ref="DJA8" si="1478">DIY8*$C$8</f>
        <v>1.1985953599388716E+21</v>
      </c>
      <c r="DJC8" s="212">
        <f t="shared" ref="DJC8" si="1479">DJA8*$C$8</f>
        <v>1.2285602439373432E+21</v>
      </c>
      <c r="DJE8" s="212">
        <f t="shared" ref="DJE8" si="1480">DJC8*$C$8</f>
        <v>1.2592742500357767E+21</v>
      </c>
      <c r="DJG8" s="212">
        <f t="shared" ref="DJG8" si="1481">DJE8*$C$8</f>
        <v>1.2907561062866711E+21</v>
      </c>
      <c r="DJI8" s="212">
        <f t="shared" ref="DJI8" si="1482">DJG8*$C$8</f>
        <v>1.3230250089438377E+21</v>
      </c>
      <c r="DJK8" s="212">
        <f t="shared" ref="DJK8" si="1483">DJI8*$C$8</f>
        <v>1.3561006341674335E+21</v>
      </c>
      <c r="DJM8" s="212">
        <f t="shared" ref="DJM8" si="1484">DJK8*$C$8</f>
        <v>1.3900031500216191E+21</v>
      </c>
      <c r="DJO8" s="212">
        <f t="shared" ref="DJO8" si="1485">DJM8*$C$8</f>
        <v>1.4247532287721595E+21</v>
      </c>
      <c r="DJQ8" s="212">
        <f t="shared" ref="DJQ8" si="1486">DJO8*$C$8</f>
        <v>1.4603720594914633E+21</v>
      </c>
      <c r="DJS8" s="212">
        <f t="shared" ref="DJS8" si="1487">DJQ8*$C$8</f>
        <v>1.4968813609787497E+21</v>
      </c>
      <c r="DJU8" s="212">
        <f t="shared" ref="DJU8" si="1488">DJS8*$C$8</f>
        <v>1.5343033950032183E+21</v>
      </c>
      <c r="DJW8" s="212">
        <f t="shared" ref="DJW8" si="1489">DJU8*$C$8</f>
        <v>1.5726609798782986E+21</v>
      </c>
      <c r="DJY8" s="212">
        <f t="shared" ref="DJY8" si="1490">DJW8*$C$8</f>
        <v>1.6119775043752559E+21</v>
      </c>
      <c r="DKA8" s="212">
        <f t="shared" ref="DKA8" si="1491">DJY8*$C$8</f>
        <v>1.6522769419846371E+21</v>
      </c>
      <c r="DKC8" s="212">
        <f t="shared" ref="DKC8" si="1492">DKA8*$C$8</f>
        <v>1.6935838655342528E+21</v>
      </c>
      <c r="DKE8" s="212">
        <f t="shared" ref="DKE8" si="1493">DKC8*$C$8</f>
        <v>1.7359234621726091E+21</v>
      </c>
      <c r="DKG8" s="212">
        <f t="shared" ref="DKG8" si="1494">DKE8*$C$8</f>
        <v>1.7793215487269242E+21</v>
      </c>
      <c r="DKI8" s="212">
        <f t="shared" ref="DKI8" si="1495">DKG8*$C$8</f>
        <v>1.8238045874450971E+21</v>
      </c>
      <c r="DKK8" s="212">
        <f t="shared" ref="DKK8" si="1496">DKI8*$C$8</f>
        <v>1.8693997021312243E+21</v>
      </c>
      <c r="DKM8" s="212">
        <f t="shared" ref="DKM8" si="1497">DKK8*$C$8</f>
        <v>1.9161346946845049E+21</v>
      </c>
      <c r="DKO8" s="212">
        <f t="shared" ref="DKO8" si="1498">DKM8*$C$8</f>
        <v>1.9640380620516174E+21</v>
      </c>
      <c r="DKQ8" s="212">
        <f t="shared" ref="DKQ8" si="1499">DKO8*$C$8</f>
        <v>2.0131390136029078E+21</v>
      </c>
      <c r="DKS8" s="212">
        <f t="shared" ref="DKS8" si="1500">DKQ8*$C$8</f>
        <v>2.0634674889429803E+21</v>
      </c>
      <c r="DKU8" s="212">
        <f t="shared" ref="DKU8" si="1501">DKS8*$C$8</f>
        <v>2.1150541761665546E+21</v>
      </c>
      <c r="DKW8" s="212">
        <f t="shared" ref="DKW8" si="1502">DKU8*$C$8</f>
        <v>2.1679305305707184E+21</v>
      </c>
      <c r="DKY8" s="212">
        <f t="shared" ref="DKY8" si="1503">DKW8*$C$8</f>
        <v>2.2221287938349861E+21</v>
      </c>
      <c r="DLA8" s="212">
        <f t="shared" ref="DLA8" si="1504">DKY8*$C$8</f>
        <v>2.2776820136808607E+21</v>
      </c>
      <c r="DLC8" s="212">
        <f t="shared" ref="DLC8" si="1505">DLA8*$C$8</f>
        <v>2.334624064022882E+21</v>
      </c>
      <c r="DLE8" s="212">
        <f t="shared" ref="DLE8" si="1506">DLC8*$C$8</f>
        <v>2.3929896656234537E+21</v>
      </c>
      <c r="DLG8" s="212">
        <f t="shared" ref="DLG8" si="1507">DLE8*$C$8</f>
        <v>2.4528144072640399E+21</v>
      </c>
      <c r="DLI8" s="212">
        <f t="shared" ref="DLI8" si="1508">DLG8*$C$8</f>
        <v>2.5141347674456405E+21</v>
      </c>
      <c r="DLK8" s="212">
        <f t="shared" ref="DLK8" si="1509">DLI8*$C$8</f>
        <v>2.5769881366317813E+21</v>
      </c>
      <c r="DLM8" s="212">
        <f t="shared" ref="DLM8" si="1510">DLK8*$C$8</f>
        <v>2.6414128400475756E+21</v>
      </c>
      <c r="DLO8" s="212">
        <f t="shared" ref="DLO8" si="1511">DLM8*$C$8</f>
        <v>2.7074481610487649E+21</v>
      </c>
      <c r="DLQ8" s="212">
        <f t="shared" ref="DLQ8" si="1512">DLO8*$C$8</f>
        <v>2.775134365074984E+21</v>
      </c>
      <c r="DLS8" s="212">
        <f t="shared" ref="DLS8" si="1513">DLQ8*$C$8</f>
        <v>2.8445127242018581E+21</v>
      </c>
      <c r="DLU8" s="212">
        <f t="shared" ref="DLU8" si="1514">DLS8*$C$8</f>
        <v>2.9156255423069044E+21</v>
      </c>
      <c r="DLW8" s="212">
        <f t="shared" ref="DLW8" si="1515">DLU8*$C$8</f>
        <v>2.9885161808645765E+21</v>
      </c>
      <c r="DLY8" s="212">
        <f t="shared" ref="DLY8" si="1516">DLW8*$C$8</f>
        <v>3.0632290853861909E+21</v>
      </c>
      <c r="DMA8" s="212">
        <f t="shared" ref="DMA8" si="1517">DLY8*$C$8</f>
        <v>3.1398098125208452E+21</v>
      </c>
      <c r="DMC8" s="212">
        <f t="shared" ref="DMC8" si="1518">DMA8*$C$8</f>
        <v>3.218305057833866E+21</v>
      </c>
      <c r="DME8" s="212">
        <f t="shared" ref="DME8" si="1519">DMC8*$C$8</f>
        <v>3.2987626842797124E+21</v>
      </c>
      <c r="DMG8" s="212">
        <f t="shared" ref="DMG8" si="1520">DME8*$C$8</f>
        <v>3.3812317513867046E+21</v>
      </c>
      <c r="DMI8" s="212">
        <f t="shared" ref="DMI8" si="1521">DMG8*$C$8</f>
        <v>3.4657625451713722E+21</v>
      </c>
      <c r="DMK8" s="212">
        <f t="shared" ref="DMK8" si="1522">DMI8*$C$8</f>
        <v>3.5524066088006561E+21</v>
      </c>
      <c r="DMM8" s="212">
        <f t="shared" ref="DMM8" si="1523">DMK8*$C$8</f>
        <v>3.6412167740206723E+21</v>
      </c>
      <c r="DMO8" s="212">
        <f t="shared" ref="DMO8" si="1524">DMM8*$C$8</f>
        <v>3.7322471933711887E+21</v>
      </c>
      <c r="DMQ8" s="212">
        <f t="shared" ref="DMQ8" si="1525">DMO8*$C$8</f>
        <v>3.825553373205468E+21</v>
      </c>
      <c r="DMS8" s="212">
        <f t="shared" ref="DMS8" si="1526">DMQ8*$C$8</f>
        <v>3.9211922075356045E+21</v>
      </c>
      <c r="DMU8" s="212">
        <f t="shared" ref="DMU8" si="1527">DMS8*$C$8</f>
        <v>4.0192220127239943E+21</v>
      </c>
      <c r="DMW8" s="212">
        <f t="shared" ref="DMW8" si="1528">DMU8*$C$8</f>
        <v>4.119702563042094E+21</v>
      </c>
      <c r="DMY8" s="212">
        <f t="shared" ref="DMY8" si="1529">DMW8*$C$8</f>
        <v>4.2226951271181462E+21</v>
      </c>
      <c r="DNA8" s="212">
        <f t="shared" ref="DNA8" si="1530">DMY8*$C$8</f>
        <v>4.3282625052960993E+21</v>
      </c>
      <c r="DNC8" s="212">
        <f t="shared" ref="DNC8" si="1531">DNA8*$C$8</f>
        <v>4.4364690679285012E+21</v>
      </c>
      <c r="DNE8" s="212">
        <f t="shared" ref="DNE8" si="1532">DNC8*$C$8</f>
        <v>4.5473807946267136E+21</v>
      </c>
      <c r="DNG8" s="212">
        <f t="shared" ref="DNG8" si="1533">DNE8*$C$8</f>
        <v>4.6610653144923809E+21</v>
      </c>
      <c r="DNI8" s="212">
        <f t="shared" ref="DNI8" si="1534">DNG8*$C$8</f>
        <v>4.7775919473546903E+21</v>
      </c>
      <c r="DNK8" s="212">
        <f t="shared" ref="DNK8" si="1535">DNI8*$C$8</f>
        <v>4.8970317460385573E+21</v>
      </c>
      <c r="DNM8" s="212">
        <f t="shared" ref="DNM8" si="1536">DNK8*$C$8</f>
        <v>5.0194575396895206E+21</v>
      </c>
      <c r="DNO8" s="212">
        <f t="shared" ref="DNO8" si="1537">DNM8*$C$8</f>
        <v>5.1449439781817586E+21</v>
      </c>
      <c r="DNQ8" s="212">
        <f t="shared" ref="DNQ8" si="1538">DNO8*$C$8</f>
        <v>5.273567577636302E+21</v>
      </c>
      <c r="DNS8" s="212">
        <f t="shared" ref="DNS8" si="1539">DNQ8*$C$8</f>
        <v>5.4054067670772089E+21</v>
      </c>
      <c r="DNU8" s="212">
        <f t="shared" ref="DNU8" si="1540">DNS8*$C$8</f>
        <v>5.5405419362541382E+21</v>
      </c>
      <c r="DNW8" s="212">
        <f t="shared" ref="DNW8" si="1541">DNU8*$C$8</f>
        <v>5.6790554846604915E+21</v>
      </c>
      <c r="DNY8" s="212">
        <f t="shared" ref="DNY8" si="1542">DNW8*$C$8</f>
        <v>5.8210318717770027E+21</v>
      </c>
      <c r="DOA8" s="212">
        <f t="shared" ref="DOA8" si="1543">DNY8*$C$8</f>
        <v>5.9665576685714276E+21</v>
      </c>
      <c r="DOC8" s="212">
        <f t="shared" ref="DOC8" si="1544">DOA8*$C$8</f>
        <v>6.1157216102857132E+21</v>
      </c>
      <c r="DOE8" s="212">
        <f t="shared" ref="DOE8" si="1545">DOC8*$C$8</f>
        <v>6.268614650542855E+21</v>
      </c>
      <c r="DOG8" s="212">
        <f t="shared" ref="DOG8" si="1546">DOE8*$C$8</f>
        <v>6.4253300168064259E+21</v>
      </c>
      <c r="DOI8" s="212">
        <f t="shared" ref="DOI8" si="1547">DOG8*$C$8</f>
        <v>6.5859632672265858E+21</v>
      </c>
      <c r="DOK8" s="212">
        <f t="shared" ref="DOK8" si="1548">DOI8*$C$8</f>
        <v>6.7506123489072497E+21</v>
      </c>
      <c r="DOM8" s="212">
        <f t="shared" ref="DOM8" si="1549">DOK8*$C$8</f>
        <v>6.9193776576299302E+21</v>
      </c>
      <c r="DOO8" s="212">
        <f t="shared" ref="DOO8" si="1550">DOM8*$C$8</f>
        <v>7.0923620990706778E+21</v>
      </c>
      <c r="DOQ8" s="212">
        <f t="shared" ref="DOQ8" si="1551">DOO8*$C$8</f>
        <v>7.2696711515474441E+21</v>
      </c>
      <c r="DOS8" s="212">
        <f t="shared" ref="DOS8" si="1552">DOQ8*$C$8</f>
        <v>7.4514129303361301E+21</v>
      </c>
      <c r="DOU8" s="212">
        <f t="shared" ref="DOU8" si="1553">DOS8*$C$8</f>
        <v>7.6376982535945322E+21</v>
      </c>
      <c r="DOW8" s="212">
        <f t="shared" ref="DOW8" si="1554">DOU8*$C$8</f>
        <v>7.8286407099343952E+21</v>
      </c>
      <c r="DOY8" s="212">
        <f t="shared" ref="DOY8" si="1555">DOW8*$C$8</f>
        <v>8.0243567276827544E+21</v>
      </c>
      <c r="DPA8" s="212">
        <f t="shared" ref="DPA8" si="1556">DOY8*$C$8</f>
        <v>8.2249656458748226E+21</v>
      </c>
      <c r="DPC8" s="212">
        <f t="shared" ref="DPC8" si="1557">DPA8*$C$8</f>
        <v>8.4305897870216921E+21</v>
      </c>
      <c r="DPE8" s="212">
        <f t="shared" ref="DPE8" si="1558">DPC8*$C$8</f>
        <v>8.6413545316972338E+21</v>
      </c>
      <c r="DPG8" s="212">
        <f t="shared" ref="DPG8" si="1559">DPE8*$C$8</f>
        <v>8.8573883949896643E+21</v>
      </c>
      <c r="DPI8" s="212">
        <f t="shared" ref="DPI8" si="1560">DPG8*$C$8</f>
        <v>9.0788231048644054E+21</v>
      </c>
      <c r="DPK8" s="212">
        <f t="shared" ref="DPK8" si="1561">DPI8*$C$8</f>
        <v>9.3057936824860148E+21</v>
      </c>
      <c r="DPM8" s="212">
        <f t="shared" ref="DPM8" si="1562">DPK8*$C$8</f>
        <v>9.5384385245481638E+21</v>
      </c>
      <c r="DPO8" s="212">
        <f t="shared" ref="DPO8" si="1563">DPM8*$C$8</f>
        <v>9.7768994876618661E+21</v>
      </c>
      <c r="DPQ8" s="212">
        <f t="shared" ref="DPQ8" si="1564">DPO8*$C$8</f>
        <v>1.0021321974853411E+22</v>
      </c>
      <c r="DPS8" s="212">
        <f t="shared" ref="DPS8" si="1565">DPQ8*$C$8</f>
        <v>1.0271855024224745E+22</v>
      </c>
      <c r="DPU8" s="212">
        <f t="shared" ref="DPU8" si="1566">DPS8*$C$8</f>
        <v>1.0528651399830362E+22</v>
      </c>
      <c r="DPW8" s="212">
        <f t="shared" ref="DPW8" si="1567">DPU8*$C$8</f>
        <v>1.079186768482612E+22</v>
      </c>
      <c r="DPY8" s="212">
        <f t="shared" ref="DPY8" si="1568">DPW8*$C$8</f>
        <v>1.1061664376946772E+22</v>
      </c>
      <c r="DQA8" s="212">
        <f t="shared" ref="DQA8" si="1569">DPY8*$C$8</f>
        <v>1.1338205986370441E+22</v>
      </c>
      <c r="DQC8" s="212">
        <f t="shared" ref="DQC8" si="1570">DQA8*$C$8</f>
        <v>1.1621661136029701E+22</v>
      </c>
      <c r="DQE8" s="212">
        <f t="shared" ref="DQE8" si="1571">DQC8*$C$8</f>
        <v>1.1912202664430442E+22</v>
      </c>
      <c r="DQG8" s="212">
        <f t="shared" ref="DQG8" si="1572">DQE8*$C$8</f>
        <v>1.2210007731041202E+22</v>
      </c>
      <c r="DQI8" s="212">
        <f t="shared" ref="DQI8" si="1573">DQG8*$C$8</f>
        <v>1.251525792431723E+22</v>
      </c>
      <c r="DQK8" s="212">
        <f t="shared" ref="DQK8" si="1574">DQI8*$C$8</f>
        <v>1.2828139372425161E+22</v>
      </c>
      <c r="DQM8" s="212">
        <f t="shared" ref="DQM8" si="1575">DQK8*$C$8</f>
        <v>1.3148842856735788E+22</v>
      </c>
      <c r="DQO8" s="212">
        <f t="shared" ref="DQO8" si="1576">DQM8*$C$8</f>
        <v>1.3477563928154181E+22</v>
      </c>
      <c r="DQQ8" s="212">
        <f t="shared" ref="DQQ8" si="1577">DQO8*$C$8</f>
        <v>1.3814503026358034E+22</v>
      </c>
      <c r="DQS8" s="212">
        <f t="shared" ref="DQS8" si="1578">DQQ8*$C$8</f>
        <v>1.4159865602016983E+22</v>
      </c>
      <c r="DQU8" s="212">
        <f t="shared" ref="DQU8" si="1579">DQS8*$C$8</f>
        <v>1.4513862242067406E+22</v>
      </c>
      <c r="DQW8" s="212">
        <f t="shared" ref="DQW8" si="1580">DQU8*$C$8</f>
        <v>1.487670879811909E+22</v>
      </c>
      <c r="DQY8" s="212">
        <f t="shared" ref="DQY8" si="1581">DQW8*$C$8</f>
        <v>1.5248626518072066E+22</v>
      </c>
      <c r="DRA8" s="212">
        <f t="shared" ref="DRA8" si="1582">DQY8*$C$8</f>
        <v>1.5629842181023867E+22</v>
      </c>
      <c r="DRC8" s="212">
        <f t="shared" ref="DRC8" si="1583">DRA8*$C$8</f>
        <v>1.6020588235549462E+22</v>
      </c>
      <c r="DRE8" s="212">
        <f t="shared" ref="DRE8" si="1584">DRC8*$C$8</f>
        <v>1.6421102941438197E+22</v>
      </c>
      <c r="DRG8" s="212">
        <f t="shared" ref="DRG8" si="1585">DRE8*$C$8</f>
        <v>1.683163051497415E+22</v>
      </c>
      <c r="DRI8" s="212">
        <f t="shared" ref="DRI8" si="1586">DRG8*$C$8</f>
        <v>1.7252421277848502E+22</v>
      </c>
      <c r="DRK8" s="212">
        <f t="shared" ref="DRK8" si="1587">DRI8*$C$8</f>
        <v>1.7683731809794712E+22</v>
      </c>
      <c r="DRM8" s="212">
        <f t="shared" ref="DRM8" si="1588">DRK8*$C$8</f>
        <v>1.8125825105039578E+22</v>
      </c>
      <c r="DRO8" s="212">
        <f t="shared" ref="DRO8" si="1589">DRM8*$C$8</f>
        <v>1.8578970732665567E+22</v>
      </c>
      <c r="DRQ8" s="212">
        <f t="shared" ref="DRQ8" si="1590">DRO8*$C$8</f>
        <v>1.9043445000982206E+22</v>
      </c>
      <c r="DRS8" s="212">
        <f t="shared" ref="DRS8" si="1591">DRQ8*$C$8</f>
        <v>1.951953112600676E+22</v>
      </c>
      <c r="DRU8" s="212">
        <f t="shared" ref="DRU8" si="1592">DRS8*$C$8</f>
        <v>2.0007519404156927E+22</v>
      </c>
      <c r="DRW8" s="212">
        <f t="shared" ref="DRW8" si="1593">DRU8*$C$8</f>
        <v>2.0507707389260847E+22</v>
      </c>
      <c r="DRY8" s="212">
        <f t="shared" ref="DRY8" si="1594">DRW8*$C$8</f>
        <v>2.1020400073992365E+22</v>
      </c>
      <c r="DSA8" s="212">
        <f t="shared" ref="DSA8" si="1595">DRY8*$C$8</f>
        <v>2.1545910075842175E+22</v>
      </c>
      <c r="DSC8" s="212">
        <f t="shared" ref="DSC8" si="1596">DSA8*$C$8</f>
        <v>2.2084557827738228E+22</v>
      </c>
      <c r="DSE8" s="212">
        <f t="shared" ref="DSE8" si="1597">DSC8*$C$8</f>
        <v>2.263667177343168E+22</v>
      </c>
      <c r="DSG8" s="212">
        <f t="shared" ref="DSG8" si="1598">DSE8*$C$8</f>
        <v>2.3202588567767469E+22</v>
      </c>
      <c r="DSI8" s="212">
        <f t="shared" ref="DSI8" si="1599">DSG8*$C$8</f>
        <v>2.3782653281961651E+22</v>
      </c>
      <c r="DSK8" s="212">
        <f t="shared" ref="DSK8" si="1600">DSI8*$C$8</f>
        <v>2.4377219614010692E+22</v>
      </c>
      <c r="DSM8" s="212">
        <f t="shared" ref="DSM8" si="1601">DSK8*$C$8</f>
        <v>2.4986650104360958E+22</v>
      </c>
      <c r="DSO8" s="212">
        <f t="shared" ref="DSO8" si="1602">DSM8*$C$8</f>
        <v>2.5611316356969981E+22</v>
      </c>
      <c r="DSQ8" s="212">
        <f t="shared" ref="DSQ8" si="1603">DSO8*$C$8</f>
        <v>2.6251599265894228E+22</v>
      </c>
      <c r="DSS8" s="212">
        <f t="shared" ref="DSS8" si="1604">DSQ8*$C$8</f>
        <v>2.6907889247541583E+22</v>
      </c>
      <c r="DSU8" s="212">
        <f t="shared" ref="DSU8" si="1605">DSS8*$C$8</f>
        <v>2.7580586478730119E+22</v>
      </c>
      <c r="DSW8" s="212">
        <f t="shared" ref="DSW8" si="1606">DSU8*$C$8</f>
        <v>2.8270101140698368E+22</v>
      </c>
      <c r="DSY8" s="212">
        <f t="shared" ref="DSY8" si="1607">DSW8*$C$8</f>
        <v>2.8976853669215826E+22</v>
      </c>
      <c r="DTA8" s="212">
        <f t="shared" ref="DTA8" si="1608">DSY8*$C$8</f>
        <v>2.970127501094622E+22</v>
      </c>
      <c r="DTC8" s="212">
        <f t="shared" ref="DTC8" si="1609">DTA8*$C$8</f>
        <v>3.0443806886219873E+22</v>
      </c>
      <c r="DTE8" s="212">
        <f t="shared" ref="DTE8" si="1610">DTC8*$C$8</f>
        <v>3.1204902058375367E+22</v>
      </c>
      <c r="DTG8" s="212">
        <f t="shared" ref="DTG8" si="1611">DTE8*$C$8</f>
        <v>3.1985024609834748E+22</v>
      </c>
      <c r="DTI8" s="212">
        <f t="shared" ref="DTI8" si="1612">DTG8*$C$8</f>
        <v>3.2784650225080613E+22</v>
      </c>
      <c r="DTK8" s="212">
        <f t="shared" ref="DTK8" si="1613">DTI8*$C$8</f>
        <v>3.3604266480707624E+22</v>
      </c>
      <c r="DTM8" s="212">
        <f t="shared" ref="DTM8" si="1614">DTK8*$C$8</f>
        <v>3.4444373142725313E+22</v>
      </c>
      <c r="DTO8" s="212">
        <f t="shared" ref="DTO8" si="1615">DTM8*$C$8</f>
        <v>3.5305482471293443E+22</v>
      </c>
      <c r="DTQ8" s="212">
        <f t="shared" ref="DTQ8" si="1616">DTO8*$C$8</f>
        <v>3.6188119533075776E+22</v>
      </c>
      <c r="DTS8" s="212">
        <f t="shared" ref="DTS8" si="1617">DTQ8*$C$8</f>
        <v>3.7092822521402668E+22</v>
      </c>
      <c r="DTU8" s="212">
        <f t="shared" ref="DTU8" si="1618">DTS8*$C$8</f>
        <v>3.8020143084437733E+22</v>
      </c>
      <c r="DTW8" s="212">
        <f t="shared" ref="DTW8" si="1619">DTU8*$C$8</f>
        <v>3.8970646661548669E+22</v>
      </c>
      <c r="DTY8" s="212">
        <f t="shared" ref="DTY8" si="1620">DTW8*$C$8</f>
        <v>3.9944912828087382E+22</v>
      </c>
      <c r="DUA8" s="212">
        <f t="shared" ref="DUA8" si="1621">DTY8*$C$8</f>
        <v>4.0943535648789561E+22</v>
      </c>
      <c r="DUC8" s="212">
        <f t="shared" ref="DUC8" si="1622">DUA8*$C$8</f>
        <v>4.1967124040009298E+22</v>
      </c>
      <c r="DUE8" s="212">
        <f t="shared" ref="DUE8" si="1623">DUC8*$C$8</f>
        <v>4.3016302141009526E+22</v>
      </c>
      <c r="DUG8" s="212">
        <f t="shared" ref="DUG8" si="1624">DUE8*$C$8</f>
        <v>4.4091709694534761E+22</v>
      </c>
      <c r="DUI8" s="212">
        <f t="shared" ref="DUI8" si="1625">DUG8*$C$8</f>
        <v>4.5194002436898125E+22</v>
      </c>
      <c r="DUK8" s="212">
        <f t="shared" ref="DUK8" si="1626">DUI8*$C$8</f>
        <v>4.6323852497820573E+22</v>
      </c>
      <c r="DUM8" s="212">
        <f t="shared" ref="DUM8" si="1627">DUK8*$C$8</f>
        <v>4.7481948810266085E+22</v>
      </c>
      <c r="DUO8" s="212">
        <f t="shared" ref="DUO8" si="1628">DUM8*$C$8</f>
        <v>4.8668997530522732E+22</v>
      </c>
      <c r="DUQ8" s="212">
        <f t="shared" ref="DUQ8" si="1629">DUO8*$C$8</f>
        <v>4.9885722468785796E+22</v>
      </c>
      <c r="DUS8" s="212">
        <f t="shared" ref="DUS8" si="1630">DUQ8*$C$8</f>
        <v>5.1132865530505432E+22</v>
      </c>
      <c r="DUU8" s="212">
        <f t="shared" ref="DUU8" si="1631">DUS8*$C$8</f>
        <v>5.2411187168768063E+22</v>
      </c>
      <c r="DUW8" s="212">
        <f t="shared" ref="DUW8" si="1632">DUU8*$C$8</f>
        <v>5.372146684798726E+22</v>
      </c>
      <c r="DUY8" s="212">
        <f t="shared" ref="DUY8" si="1633">DUW8*$C$8</f>
        <v>5.506450351918694E+22</v>
      </c>
      <c r="DVA8" s="212">
        <f t="shared" ref="DVA8" si="1634">DUY8*$C$8</f>
        <v>5.6441116107166611E+22</v>
      </c>
      <c r="DVC8" s="212">
        <f t="shared" ref="DVC8" si="1635">DVA8*$C$8</f>
        <v>5.7852144009845775E+22</v>
      </c>
      <c r="DVE8" s="212">
        <f t="shared" ref="DVE8" si="1636">DVC8*$C$8</f>
        <v>5.9298447610091911E+22</v>
      </c>
      <c r="DVG8" s="212">
        <f t="shared" ref="DVG8" si="1637">DVE8*$C$8</f>
        <v>6.07809088003442E+22</v>
      </c>
      <c r="DVI8" s="212">
        <f t="shared" ref="DVI8" si="1638">DVG8*$C$8</f>
        <v>6.2300431520352801E+22</v>
      </c>
      <c r="DVK8" s="212">
        <f t="shared" ref="DVK8" si="1639">DVI8*$C$8</f>
        <v>6.3857942308361614E+22</v>
      </c>
      <c r="DVM8" s="212">
        <f t="shared" ref="DVM8" si="1640">DVK8*$C$8</f>
        <v>6.5454390866070645E+22</v>
      </c>
      <c r="DVO8" s="212">
        <f t="shared" ref="DVO8" si="1641">DVM8*$C$8</f>
        <v>6.7090750637722405E+22</v>
      </c>
      <c r="DVQ8" s="212">
        <f t="shared" ref="DVQ8" si="1642">DVO8*$C$8</f>
        <v>6.8768019403665459E+22</v>
      </c>
      <c r="DVS8" s="212">
        <f t="shared" ref="DVS8" si="1643">DVQ8*$C$8</f>
        <v>7.0487219888757091E+22</v>
      </c>
      <c r="DVU8" s="212">
        <f t="shared" ref="DVU8" si="1644">DVS8*$C$8</f>
        <v>7.2249400385976012E+22</v>
      </c>
      <c r="DVW8" s="212">
        <f t="shared" ref="DVW8" si="1645">DVU8*$C$8</f>
        <v>7.4055635395625408E+22</v>
      </c>
      <c r="DVY8" s="212">
        <f t="shared" ref="DVY8" si="1646">DVW8*$C$8</f>
        <v>7.5907026280516036E+22</v>
      </c>
      <c r="DWA8" s="212">
        <f t="shared" ref="DWA8" si="1647">DVY8*$C$8</f>
        <v>7.7804701937528937E+22</v>
      </c>
      <c r="DWC8" s="212">
        <f t="shared" ref="DWC8" si="1648">DWA8*$C$8</f>
        <v>7.9749819485967161E+22</v>
      </c>
      <c r="DWE8" s="212">
        <f t="shared" ref="DWE8" si="1649">DWC8*$C$8</f>
        <v>8.1743564973116341E+22</v>
      </c>
      <c r="DWG8" s="212">
        <f t="shared" ref="DWG8" si="1650">DWE8*$C$8</f>
        <v>8.378715409744424E+22</v>
      </c>
      <c r="DWI8" s="212">
        <f t="shared" ref="DWI8" si="1651">DWG8*$C$8</f>
        <v>8.5881832949880346E+22</v>
      </c>
      <c r="DWK8" s="212">
        <f t="shared" ref="DWK8" si="1652">DWI8*$C$8</f>
        <v>8.8028878773627348E+22</v>
      </c>
      <c r="DWM8" s="212">
        <f t="shared" ref="DWM8" si="1653">DWK8*$C$8</f>
        <v>9.0229600742968023E+22</v>
      </c>
      <c r="DWO8" s="212">
        <f t="shared" ref="DWO8" si="1654">DWM8*$C$8</f>
        <v>9.2485340761542218E+22</v>
      </c>
      <c r="DWQ8" s="212">
        <f t="shared" ref="DWQ8" si="1655">DWO8*$C$8</f>
        <v>9.4797474280580758E+22</v>
      </c>
      <c r="DWS8" s="212">
        <f t="shared" ref="DWS8" si="1656">DWQ8*$C$8</f>
        <v>9.7167411137595274E+22</v>
      </c>
      <c r="DWU8" s="212">
        <f t="shared" ref="DWU8" si="1657">DWS8*$C$8</f>
        <v>9.9596596416035147E+22</v>
      </c>
      <c r="DWW8" s="212">
        <f t="shared" ref="DWW8" si="1658">DWU8*$C$8</f>
        <v>1.0208651132643601E+23</v>
      </c>
      <c r="DWY8" s="212">
        <f t="shared" ref="DWY8" si="1659">DWW8*$C$8</f>
        <v>1.046386741095969E+23</v>
      </c>
      <c r="DXA8" s="212">
        <f t="shared" ref="DXA8" si="1660">DWY8*$C$8</f>
        <v>1.0725464096233681E+23</v>
      </c>
      <c r="DXC8" s="212">
        <f t="shared" ref="DXC8" si="1661">DXA8*$C$8</f>
        <v>1.0993600698639522E+23</v>
      </c>
      <c r="DXE8" s="212">
        <f t="shared" ref="DXE8" si="1662">DXC8*$C$8</f>
        <v>1.1268440716105509E+23</v>
      </c>
      <c r="DXG8" s="212">
        <f t="shared" ref="DXG8" si="1663">DXE8*$C$8</f>
        <v>1.1550151734008146E+23</v>
      </c>
      <c r="DXI8" s="212">
        <f t="shared" ref="DXI8" si="1664">DXG8*$C$8</f>
        <v>1.1838905527358349E+23</v>
      </c>
      <c r="DXK8" s="212">
        <f t="shared" ref="DXK8" si="1665">DXI8*$C$8</f>
        <v>1.2134878165542306E+23</v>
      </c>
      <c r="DXM8" s="212">
        <f t="shared" ref="DXM8" si="1666">DXK8*$C$8</f>
        <v>1.2438250119680864E+23</v>
      </c>
      <c r="DXO8" s="212">
        <f t="shared" ref="DXO8" si="1667">DXM8*$C$8</f>
        <v>1.2749206372672884E+23</v>
      </c>
      <c r="DXQ8" s="212">
        <f t="shared" ref="DXQ8" si="1668">DXO8*$C$8</f>
        <v>1.3067936531989706E+23</v>
      </c>
      <c r="DXS8" s="212">
        <f t="shared" ref="DXS8" si="1669">DXQ8*$C$8</f>
        <v>1.3394634945289447E+23</v>
      </c>
      <c r="DXU8" s="212">
        <f t="shared" ref="DXU8" si="1670">DXS8*$C$8</f>
        <v>1.3729500818921681E+23</v>
      </c>
      <c r="DXW8" s="212">
        <f t="shared" ref="DXW8" si="1671">DXU8*$C$8</f>
        <v>1.4072738339394723E+23</v>
      </c>
      <c r="DXY8" s="212">
        <f t="shared" ref="DXY8" si="1672">DXW8*$C$8</f>
        <v>1.442455679787959E+23</v>
      </c>
      <c r="DYA8" s="212">
        <f t="shared" ref="DYA8" si="1673">DXY8*$C$8</f>
        <v>1.4785170717826578E+23</v>
      </c>
      <c r="DYC8" s="212">
        <f t="shared" ref="DYC8" si="1674">DYA8*$C$8</f>
        <v>1.5154799985772242E+23</v>
      </c>
      <c r="DYE8" s="212">
        <f t="shared" ref="DYE8" si="1675">DYC8*$C$8</f>
        <v>1.5533669985416548E+23</v>
      </c>
      <c r="DYG8" s="212">
        <f t="shared" ref="DYG8" si="1676">DYE8*$C$8</f>
        <v>1.592201173505196E+23</v>
      </c>
      <c r="DYI8" s="212">
        <f t="shared" ref="DYI8" si="1677">DYG8*$C$8</f>
        <v>1.6320062028428256E+23</v>
      </c>
      <c r="DYK8" s="212">
        <f t="shared" ref="DYK8" si="1678">DYI8*$C$8</f>
        <v>1.672806357913896E+23</v>
      </c>
      <c r="DYM8" s="212">
        <f t="shared" ref="DYM8" si="1679">DYK8*$C$8</f>
        <v>1.7146265168617431E+23</v>
      </c>
      <c r="DYO8" s="212">
        <f t="shared" ref="DYO8" si="1680">DYM8*$C$8</f>
        <v>1.7574921797832864E+23</v>
      </c>
      <c r="DYQ8" s="212">
        <f t="shared" ref="DYQ8" si="1681">DYO8*$C$8</f>
        <v>1.8014294842778685E+23</v>
      </c>
      <c r="DYS8" s="212">
        <f t="shared" ref="DYS8" si="1682">DYQ8*$C$8</f>
        <v>1.8464652213848149E+23</v>
      </c>
      <c r="DYU8" s="212">
        <f t="shared" ref="DYU8" si="1683">DYS8*$C$8</f>
        <v>1.892626851919435E+23</v>
      </c>
      <c r="DYW8" s="212">
        <f t="shared" ref="DYW8" si="1684">DYU8*$C$8</f>
        <v>1.9399425232174207E+23</v>
      </c>
      <c r="DYY8" s="212">
        <f t="shared" ref="DYY8" si="1685">DYW8*$C$8</f>
        <v>1.988441086297856E+23</v>
      </c>
      <c r="DZA8" s="212">
        <f t="shared" ref="DZA8" si="1686">DYY8*$C$8</f>
        <v>2.0381521134553022E+23</v>
      </c>
      <c r="DZC8" s="212">
        <f t="shared" ref="DZC8" si="1687">DZA8*$C$8</f>
        <v>2.0891059162916846E+23</v>
      </c>
      <c r="DZE8" s="212">
        <f t="shared" ref="DZE8" si="1688">DZC8*$C$8</f>
        <v>2.1413335641989763E+23</v>
      </c>
      <c r="DZG8" s="212">
        <f t="shared" ref="DZG8" si="1689">DZE8*$C$8</f>
        <v>2.1948669033039506E+23</v>
      </c>
      <c r="DZI8" s="212">
        <f t="shared" ref="DZI8" si="1690">DZG8*$C$8</f>
        <v>2.249738575886549E+23</v>
      </c>
      <c r="DZK8" s="212">
        <f t="shared" ref="DZK8" si="1691">DZI8*$C$8</f>
        <v>2.3059820402837125E+23</v>
      </c>
      <c r="DZM8" s="212">
        <f t="shared" ref="DZM8" si="1692">DZK8*$C$8</f>
        <v>2.3636315912908052E+23</v>
      </c>
      <c r="DZO8" s="212">
        <f t="shared" ref="DZO8" si="1693">DZM8*$C$8</f>
        <v>2.4227223810730751E+23</v>
      </c>
      <c r="DZQ8" s="212">
        <f t="shared" ref="DZQ8" si="1694">DZO8*$C$8</f>
        <v>2.4832904405999018E+23</v>
      </c>
      <c r="DZS8" s="212">
        <f t="shared" ref="DZS8" si="1695">DZQ8*$C$8</f>
        <v>2.5453727016148992E+23</v>
      </c>
      <c r="DZU8" s="212">
        <f t="shared" ref="DZU8" si="1696">DZS8*$C$8</f>
        <v>2.6090070191552715E+23</v>
      </c>
      <c r="DZW8" s="212">
        <f t="shared" ref="DZW8" si="1697">DZU8*$C$8</f>
        <v>2.6742321946341531E+23</v>
      </c>
      <c r="DZY8" s="212">
        <f t="shared" ref="DZY8" si="1698">DZW8*$C$8</f>
        <v>2.7410879995000068E+23</v>
      </c>
      <c r="EAA8" s="212">
        <f t="shared" ref="EAA8" si="1699">DZY8*$C$8</f>
        <v>2.8096151994875066E+23</v>
      </c>
      <c r="EAC8" s="212">
        <f t="shared" ref="EAC8" si="1700">EAA8*$C$8</f>
        <v>2.879855579474694E+23</v>
      </c>
      <c r="EAE8" s="212">
        <f t="shared" ref="EAE8" si="1701">EAC8*$C$8</f>
        <v>2.9518519689615611E+23</v>
      </c>
      <c r="EAG8" s="212">
        <f t="shared" ref="EAG8" si="1702">EAE8*$C$8</f>
        <v>3.0256482681856001E+23</v>
      </c>
      <c r="EAI8" s="212">
        <f t="shared" ref="EAI8" si="1703">EAG8*$C$8</f>
        <v>3.10128947489024E+23</v>
      </c>
      <c r="EAK8" s="212">
        <f t="shared" ref="EAK8" si="1704">EAI8*$C$8</f>
        <v>3.1788217117624957E+23</v>
      </c>
      <c r="EAM8" s="212">
        <f t="shared" ref="EAM8" si="1705">EAK8*$C$8</f>
        <v>3.2582922545565579E+23</v>
      </c>
      <c r="EAO8" s="212">
        <f t="shared" ref="EAO8" si="1706">EAM8*$C$8</f>
        <v>3.3397495609204716E+23</v>
      </c>
      <c r="EAQ8" s="212">
        <f t="shared" ref="EAQ8" si="1707">EAO8*$C$8</f>
        <v>3.4232432999434829E+23</v>
      </c>
      <c r="EAS8" s="212">
        <f t="shared" ref="EAS8" si="1708">EAQ8*$C$8</f>
        <v>3.5088243824420699E+23</v>
      </c>
      <c r="EAU8" s="212">
        <f t="shared" ref="EAU8" si="1709">EAS8*$C$8</f>
        <v>3.5965449920031213E+23</v>
      </c>
      <c r="EAW8" s="212">
        <f t="shared" ref="EAW8" si="1710">EAU8*$C$8</f>
        <v>3.6864586168031992E+23</v>
      </c>
      <c r="EAY8" s="212">
        <f t="shared" ref="EAY8" si="1711">EAW8*$C$8</f>
        <v>3.7786200822232787E+23</v>
      </c>
      <c r="EBA8" s="212">
        <f t="shared" ref="EBA8" si="1712">EAY8*$C$8</f>
        <v>3.8730855842788604E+23</v>
      </c>
      <c r="EBC8" s="212">
        <f t="shared" ref="EBC8" si="1713">EBA8*$C$8</f>
        <v>3.9699127238858316E+23</v>
      </c>
      <c r="EBE8" s="212">
        <f t="shared" ref="EBE8" si="1714">EBC8*$C$8</f>
        <v>4.0691605419829768E+23</v>
      </c>
      <c r="EBG8" s="212">
        <f t="shared" ref="EBG8" si="1715">EBE8*$C$8</f>
        <v>4.1708895555325511E+23</v>
      </c>
      <c r="EBI8" s="212">
        <f t="shared" ref="EBI8" si="1716">EBG8*$C$8</f>
        <v>4.2751617944208647E+23</v>
      </c>
      <c r="EBK8" s="212">
        <f t="shared" ref="EBK8" si="1717">EBI8*$C$8</f>
        <v>4.3820408392813858E+23</v>
      </c>
      <c r="EBM8" s="212">
        <f t="shared" ref="EBM8" si="1718">EBK8*$C$8</f>
        <v>4.4915918602634201E+23</v>
      </c>
      <c r="EBO8" s="212">
        <f t="shared" ref="EBO8" si="1719">EBM8*$C$8</f>
        <v>4.6038816567700055E+23</v>
      </c>
      <c r="EBQ8" s="212">
        <f t="shared" ref="EBQ8" si="1720">EBO8*$C$8</f>
        <v>4.7189786981892552E+23</v>
      </c>
      <c r="EBS8" s="212">
        <f t="shared" ref="EBS8" si="1721">EBQ8*$C$8</f>
        <v>4.8369531656439861E+23</v>
      </c>
      <c r="EBU8" s="212">
        <f t="shared" ref="EBU8" si="1722">EBS8*$C$8</f>
        <v>4.9578769947850852E+23</v>
      </c>
      <c r="EBW8" s="212">
        <f t="shared" ref="EBW8" si="1723">EBU8*$C$8</f>
        <v>5.0818239196547117E+23</v>
      </c>
      <c r="EBY8" s="212">
        <f t="shared" ref="EBY8" si="1724">EBW8*$C$8</f>
        <v>5.2088695176460789E+23</v>
      </c>
      <c r="ECA8" s="212">
        <f t="shared" ref="ECA8" si="1725">EBY8*$C$8</f>
        <v>5.3390912555872307E+23</v>
      </c>
      <c r="ECC8" s="212">
        <f t="shared" ref="ECC8" si="1726">ECA8*$C$8</f>
        <v>5.4725685369769111E+23</v>
      </c>
      <c r="ECE8" s="212">
        <f t="shared" ref="ECE8" si="1727">ECC8*$C$8</f>
        <v>5.6093827504013332E+23</v>
      </c>
      <c r="ECG8" s="212">
        <f t="shared" ref="ECG8" si="1728">ECE8*$C$8</f>
        <v>5.7496173191613659E+23</v>
      </c>
      <c r="ECI8" s="212">
        <f t="shared" ref="ECI8" si="1729">ECG8*$C$8</f>
        <v>5.8933577521403998E+23</v>
      </c>
      <c r="ECK8" s="212">
        <f t="shared" ref="ECK8" si="1730">ECI8*$C$8</f>
        <v>6.0406916959439095E+23</v>
      </c>
      <c r="ECM8" s="212">
        <f t="shared" ref="ECM8" si="1731">ECK8*$C$8</f>
        <v>6.1917089883425073E+23</v>
      </c>
      <c r="ECO8" s="212">
        <f t="shared" ref="ECO8" si="1732">ECM8*$C$8</f>
        <v>6.3465017130510688E+23</v>
      </c>
      <c r="ECQ8" s="212">
        <f t="shared" ref="ECQ8" si="1733">ECO8*$C$8</f>
        <v>6.5051642558773451E+23</v>
      </c>
      <c r="ECS8" s="212">
        <f t="shared" ref="ECS8" si="1734">ECQ8*$C$8</f>
        <v>6.6677933622742781E+23</v>
      </c>
      <c r="ECU8" s="212">
        <f t="shared" ref="ECU8" si="1735">ECS8*$C$8</f>
        <v>6.8344881963311343E+23</v>
      </c>
      <c r="ECW8" s="212">
        <f t="shared" ref="ECW8" si="1736">ECU8*$C$8</f>
        <v>7.0053504012394124E+23</v>
      </c>
      <c r="ECY8" s="212">
        <f t="shared" ref="ECY8" si="1737">ECW8*$C$8</f>
        <v>7.1804841612703973E+23</v>
      </c>
      <c r="EDA8" s="212">
        <f t="shared" ref="EDA8" si="1738">ECY8*$C$8</f>
        <v>7.3599962653021569E+23</v>
      </c>
      <c r="EDC8" s="212">
        <f t="shared" ref="EDC8" si="1739">EDA8*$C$8</f>
        <v>7.5439961719347105E+23</v>
      </c>
      <c r="EDE8" s="212">
        <f t="shared" ref="EDE8" si="1740">EDC8*$C$8</f>
        <v>7.732596076233077E+23</v>
      </c>
      <c r="EDG8" s="212">
        <f t="shared" ref="EDG8" si="1741">EDE8*$C$8</f>
        <v>7.925910978138903E+23</v>
      </c>
      <c r="EDI8" s="212">
        <f t="shared" ref="EDI8" si="1742">EDG8*$C$8</f>
        <v>8.1240587525923753E+23</v>
      </c>
      <c r="EDK8" s="212">
        <f t="shared" ref="EDK8" si="1743">EDI8*$C$8</f>
        <v>8.3271602214071835E+23</v>
      </c>
      <c r="EDM8" s="212">
        <f t="shared" ref="EDM8" si="1744">EDK8*$C$8</f>
        <v>8.5353392269423621E+23</v>
      </c>
      <c r="EDO8" s="212">
        <f t="shared" ref="EDO8" si="1745">EDM8*$C$8</f>
        <v>8.7487227076159199E+23</v>
      </c>
      <c r="EDQ8" s="212">
        <f t="shared" ref="EDQ8" si="1746">EDO8*$C$8</f>
        <v>8.9674407753063176E+23</v>
      </c>
      <c r="EDS8" s="212">
        <f t="shared" ref="EDS8" si="1747">EDQ8*$C$8</f>
        <v>9.1916267946889741E+23</v>
      </c>
      <c r="EDU8" s="212">
        <f t="shared" ref="EDU8" si="1748">EDS8*$C$8</f>
        <v>9.4214174645561971E+23</v>
      </c>
      <c r="EDW8" s="212">
        <f t="shared" ref="EDW8" si="1749">EDU8*$C$8</f>
        <v>9.6569529011701017E+23</v>
      </c>
      <c r="EDY8" s="212">
        <f t="shared" ref="EDY8" si="1750">EDW8*$C$8</f>
        <v>9.8983767236993528E+23</v>
      </c>
      <c r="EEA8" s="212">
        <f t="shared" ref="EEA8" si="1751">EDY8*$C$8</f>
        <v>1.0145836141791835E+24</v>
      </c>
      <c r="EEC8" s="212">
        <f t="shared" ref="EEC8" si="1752">EEA8*$C$8</f>
        <v>1.039948204533663E+24</v>
      </c>
      <c r="EEE8" s="212">
        <f t="shared" ref="EEE8" si="1753">EEC8*$C$8</f>
        <v>1.0659469096470044E+24</v>
      </c>
      <c r="EEG8" s="212">
        <f t="shared" ref="EEG8" si="1754">EEE8*$C$8</f>
        <v>1.0925955823881794E+24</v>
      </c>
      <c r="EEI8" s="212">
        <f t="shared" ref="EEI8" si="1755">EEG8*$C$8</f>
        <v>1.1199104719478838E+24</v>
      </c>
      <c r="EEK8" s="212">
        <f t="shared" ref="EEK8" si="1756">EEI8*$C$8</f>
        <v>1.1479082337465808E+24</v>
      </c>
      <c r="EEM8" s="212">
        <f t="shared" ref="EEM8" si="1757">EEK8*$C$8</f>
        <v>1.1766059395902452E+24</v>
      </c>
      <c r="EEO8" s="212">
        <f t="shared" ref="EEO8" si="1758">EEM8*$C$8</f>
        <v>1.2060210880800012E+24</v>
      </c>
      <c r="EEQ8" s="212">
        <f t="shared" ref="EEQ8" si="1759">EEO8*$C$8</f>
        <v>1.236171615282001E+24</v>
      </c>
      <c r="EES8" s="212">
        <f t="shared" ref="EES8" si="1760">EEQ8*$C$8</f>
        <v>1.2670759056640508E+24</v>
      </c>
      <c r="EEU8" s="212">
        <f t="shared" ref="EEU8" si="1761">EES8*$C$8</f>
        <v>1.298752803305652E+24</v>
      </c>
      <c r="EEW8" s="212">
        <f t="shared" ref="EEW8" si="1762">EEU8*$C$8</f>
        <v>1.3312216233882933E+24</v>
      </c>
      <c r="EEY8" s="212">
        <f t="shared" ref="EEY8" si="1763">EEW8*$C$8</f>
        <v>1.3645021639730006E+24</v>
      </c>
      <c r="EFA8" s="212">
        <f t="shared" ref="EFA8" si="1764">EEY8*$C$8</f>
        <v>1.3986147180723254E+24</v>
      </c>
      <c r="EFC8" s="212">
        <f t="shared" ref="EFC8" si="1765">EFA8*$C$8</f>
        <v>1.4335800860241336E+24</v>
      </c>
      <c r="EFE8" s="212">
        <f t="shared" ref="EFE8" si="1766">EFC8*$C$8</f>
        <v>1.4694195881747368E+24</v>
      </c>
      <c r="EFG8" s="212">
        <f t="shared" ref="EFG8" si="1767">EFE8*$C$8</f>
        <v>1.5061550778791051E+24</v>
      </c>
      <c r="EFI8" s="212">
        <f t="shared" ref="EFI8" si="1768">EFG8*$C$8</f>
        <v>1.5438089548260826E+24</v>
      </c>
      <c r="EFK8" s="212">
        <f t="shared" ref="EFK8" si="1769">EFI8*$C$8</f>
        <v>1.5824041786967345E+24</v>
      </c>
      <c r="EFM8" s="212">
        <f t="shared" ref="EFM8" si="1770">EFK8*$C$8</f>
        <v>1.6219642831641527E+24</v>
      </c>
      <c r="EFO8" s="212">
        <f t="shared" ref="EFO8" si="1771">EFM8*$C$8</f>
        <v>1.6625133902432563E+24</v>
      </c>
      <c r="EFQ8" s="212">
        <f t="shared" ref="EFQ8" si="1772">EFO8*$C$8</f>
        <v>1.7040762249993375E+24</v>
      </c>
      <c r="EFS8" s="212">
        <f t="shared" ref="EFS8" si="1773">EFQ8*$C$8</f>
        <v>1.7466781306243208E+24</v>
      </c>
      <c r="EFU8" s="212">
        <f t="shared" ref="EFU8" si="1774">EFS8*$C$8</f>
        <v>1.7903450838899287E+24</v>
      </c>
      <c r="EFW8" s="212">
        <f t="shared" ref="EFW8" si="1775">EFU8*$C$8</f>
        <v>1.8351037109871768E+24</v>
      </c>
      <c r="EFY8" s="212">
        <f t="shared" ref="EFY8" si="1776">EFW8*$C$8</f>
        <v>1.8809813037618561E+24</v>
      </c>
      <c r="EGA8" s="212">
        <f t="shared" ref="EGA8" si="1777">EFY8*$C$8</f>
        <v>1.9280058363559024E+24</v>
      </c>
      <c r="EGC8" s="212">
        <f t="shared" ref="EGC8" si="1778">EGA8*$C$8</f>
        <v>1.9762059822647998E+24</v>
      </c>
      <c r="EGE8" s="212">
        <f t="shared" ref="EGE8" si="1779">EGC8*$C$8</f>
        <v>2.0256111318214197E+24</v>
      </c>
      <c r="EGG8" s="212">
        <f t="shared" ref="EGG8" si="1780">EGE8*$C$8</f>
        <v>2.0762514101169549E+24</v>
      </c>
      <c r="EGI8" s="212">
        <f t="shared" ref="EGI8" si="1781">EGG8*$C$8</f>
        <v>2.1281576953698785E+24</v>
      </c>
      <c r="EGK8" s="212">
        <f t="shared" ref="EGK8" si="1782">EGI8*$C$8</f>
        <v>2.1813616377541253E+24</v>
      </c>
      <c r="EGM8" s="212">
        <f t="shared" ref="EGM8" si="1783">EGK8*$C$8</f>
        <v>2.2358956786979782E+24</v>
      </c>
      <c r="EGO8" s="212">
        <f t="shared" ref="EGO8" si="1784">EGM8*$C$8</f>
        <v>2.2917930706654275E+24</v>
      </c>
      <c r="EGQ8" s="212">
        <f t="shared" ref="EGQ8" si="1785">EGO8*$C$8</f>
        <v>2.349087897432063E+24</v>
      </c>
      <c r="EGS8" s="212">
        <f t="shared" ref="EGS8" si="1786">EGQ8*$C$8</f>
        <v>2.4078150948678643E+24</v>
      </c>
      <c r="EGU8" s="212">
        <f t="shared" ref="EGU8" si="1787">EGS8*$C$8</f>
        <v>2.4680104722395606E+24</v>
      </c>
      <c r="EGW8" s="212">
        <f t="shared" ref="EGW8" si="1788">EGU8*$C$8</f>
        <v>2.5297107340455493E+24</v>
      </c>
      <c r="EGY8" s="212">
        <f t="shared" ref="EGY8" si="1789">EGW8*$C$8</f>
        <v>2.5929535023966877E+24</v>
      </c>
      <c r="EHA8" s="212">
        <f t="shared" ref="EHA8" si="1790">EGY8*$C$8</f>
        <v>2.6577773399566047E+24</v>
      </c>
      <c r="EHC8" s="212">
        <f t="shared" ref="EHC8" si="1791">EHA8*$C$8</f>
        <v>2.7242217734555197E+24</v>
      </c>
      <c r="EHE8" s="212">
        <f t="shared" ref="EHE8" si="1792">EHC8*$C$8</f>
        <v>2.7923273177919078E+24</v>
      </c>
      <c r="EHG8" s="212">
        <f t="shared" ref="EHG8" si="1793">EHE8*$C$8</f>
        <v>2.8621355007367051E+24</v>
      </c>
      <c r="EHI8" s="212">
        <f t="shared" ref="EHI8" si="1794">EHG8*$C$8</f>
        <v>2.9336888882551225E+24</v>
      </c>
      <c r="EHK8" s="212">
        <f t="shared" ref="EHK8" si="1795">EHI8*$C$8</f>
        <v>3.0070311104615005E+24</v>
      </c>
      <c r="EHM8" s="212">
        <f t="shared" ref="EHM8" si="1796">EHK8*$C$8</f>
        <v>3.0822068882230378E+24</v>
      </c>
      <c r="EHO8" s="212">
        <f t="shared" ref="EHO8" si="1797">EHM8*$C$8</f>
        <v>3.1592620604286137E+24</v>
      </c>
      <c r="EHQ8" s="212">
        <f t="shared" ref="EHQ8" si="1798">EHO8*$C$8</f>
        <v>3.2382436119393286E+24</v>
      </c>
      <c r="EHS8" s="212">
        <f t="shared" ref="EHS8" si="1799">EHQ8*$C$8</f>
        <v>3.3191997022378117E+24</v>
      </c>
      <c r="EHU8" s="212">
        <f t="shared" ref="EHU8" si="1800">EHS8*$C$8</f>
        <v>3.4021796947937568E+24</v>
      </c>
      <c r="EHW8" s="212">
        <f t="shared" ref="EHW8" si="1801">EHU8*$C$8</f>
        <v>3.4872341871636006E+24</v>
      </c>
      <c r="EHY8" s="212">
        <f t="shared" ref="EHY8" si="1802">EHW8*$C$8</f>
        <v>3.5744150418426901E+24</v>
      </c>
      <c r="EIA8" s="212">
        <f t="shared" ref="EIA8" si="1803">EHY8*$C$8</f>
        <v>3.6637754178887571E+24</v>
      </c>
      <c r="EIC8" s="212">
        <f t="shared" ref="EIC8" si="1804">EIA8*$C$8</f>
        <v>3.7553698033359756E+24</v>
      </c>
      <c r="EIE8" s="212">
        <f t="shared" ref="EIE8" si="1805">EIC8*$C$8</f>
        <v>3.8492540484193749E+24</v>
      </c>
      <c r="EIG8" s="212">
        <f t="shared" ref="EIG8" si="1806">EIE8*$C$8</f>
        <v>3.9454853996298591E+24</v>
      </c>
      <c r="EII8" s="212">
        <f t="shared" ref="EII8" si="1807">EIG8*$C$8</f>
        <v>4.044122534620605E+24</v>
      </c>
      <c r="EIK8" s="212">
        <f t="shared" ref="EIK8" si="1808">EII8*$C$8</f>
        <v>4.1452255979861197E+24</v>
      </c>
      <c r="EIM8" s="212">
        <f t="shared" ref="EIM8" si="1809">EIK8*$C$8</f>
        <v>4.2488562379357722E+24</v>
      </c>
      <c r="EIO8" s="212">
        <f t="shared" ref="EIO8" si="1810">EIM8*$C$8</f>
        <v>4.3550776438841659E+24</v>
      </c>
      <c r="EIQ8" s="212">
        <f t="shared" ref="EIQ8" si="1811">EIO8*$C$8</f>
        <v>4.4639545849812697E+24</v>
      </c>
      <c r="EIS8" s="212">
        <f t="shared" ref="EIS8" si="1812">EIQ8*$C$8</f>
        <v>4.5755534496058013E+24</v>
      </c>
      <c r="EIU8" s="212">
        <f t="shared" ref="EIU8" si="1813">EIS8*$C$8</f>
        <v>4.6899422858459461E+24</v>
      </c>
      <c r="EIW8" s="212">
        <f t="shared" ref="EIW8" si="1814">EIU8*$C$8</f>
        <v>4.8071908429920945E+24</v>
      </c>
      <c r="EIY8" s="212">
        <f t="shared" ref="EIY8" si="1815">EIW8*$C$8</f>
        <v>4.9273706140668961E+24</v>
      </c>
      <c r="EJA8" s="212">
        <f t="shared" ref="EJA8" si="1816">EIY8*$C$8</f>
        <v>5.0505548794185676E+24</v>
      </c>
      <c r="EJC8" s="212">
        <f t="shared" ref="EJC8" si="1817">EJA8*$C$8</f>
        <v>5.176818751404031E+24</v>
      </c>
      <c r="EJE8" s="212">
        <f t="shared" ref="EJE8" si="1818">EJC8*$C$8</f>
        <v>5.3062392201891315E+24</v>
      </c>
      <c r="EJG8" s="212">
        <f t="shared" ref="EJG8" si="1819">EJE8*$C$8</f>
        <v>5.4388952006938595E+24</v>
      </c>
      <c r="EJI8" s="212">
        <f t="shared" ref="EJI8" si="1820">EJG8*$C$8</f>
        <v>5.5748675807112056E+24</v>
      </c>
      <c r="EJK8" s="212">
        <f t="shared" ref="EJK8" si="1821">EJI8*$C$8</f>
        <v>5.7142392702289857E+24</v>
      </c>
      <c r="EJM8" s="212">
        <f t="shared" ref="EJM8" si="1822">EJK8*$C$8</f>
        <v>5.85709525198471E+24</v>
      </c>
      <c r="EJO8" s="212">
        <f t="shared" ref="EJO8" si="1823">EJM8*$C$8</f>
        <v>6.0035226332843273E+24</v>
      </c>
      <c r="EJQ8" s="212">
        <f t="shared" ref="EJQ8" si="1824">EJO8*$C$8</f>
        <v>6.1536106991164351E+24</v>
      </c>
      <c r="EJS8" s="212">
        <f t="shared" ref="EJS8" si="1825">EJQ8*$C$8</f>
        <v>6.307450966594345E+24</v>
      </c>
      <c r="EJU8" s="212">
        <f t="shared" ref="EJU8" si="1826">EJS8*$C$8</f>
        <v>6.4651372407592033E+24</v>
      </c>
      <c r="EJW8" s="212">
        <f t="shared" ref="EJW8" si="1827">EJU8*$C$8</f>
        <v>6.6267656717781825E+24</v>
      </c>
      <c r="EJY8" s="212">
        <f t="shared" ref="EJY8" si="1828">EJW8*$C$8</f>
        <v>6.7924348135726369E+24</v>
      </c>
      <c r="EKA8" s="212">
        <f t="shared" ref="EKA8" si="1829">EJY8*$C$8</f>
        <v>6.9622456839119518E+24</v>
      </c>
      <c r="EKC8" s="212">
        <f t="shared" ref="EKC8" si="1830">EKA8*$C$8</f>
        <v>7.13630182600975E+24</v>
      </c>
      <c r="EKE8" s="212">
        <f t="shared" ref="EKE8" si="1831">EKC8*$C$8</f>
        <v>7.3147093716599932E+24</v>
      </c>
      <c r="EKG8" s="212">
        <f t="shared" ref="EKG8" si="1832">EKE8*$C$8</f>
        <v>7.4975771059514921E+24</v>
      </c>
      <c r="EKI8" s="212">
        <f t="shared" ref="EKI8" si="1833">EKG8*$C$8</f>
        <v>7.6850165336002791E+24</v>
      </c>
      <c r="EKK8" s="212">
        <f t="shared" ref="EKK8" si="1834">EKI8*$C$8</f>
        <v>7.8771419469402858E+24</v>
      </c>
      <c r="EKM8" s="212">
        <f t="shared" ref="EKM8" si="1835">EKK8*$C$8</f>
        <v>8.0740704956137926E+24</v>
      </c>
      <c r="EKO8" s="212">
        <f t="shared" ref="EKO8" si="1836">EKM8*$C$8</f>
        <v>8.2759222580041367E+24</v>
      </c>
      <c r="EKQ8" s="212">
        <f t="shared" ref="EKQ8" si="1837">EKO8*$C$8</f>
        <v>8.4828203144542391E+24</v>
      </c>
      <c r="EKS8" s="212">
        <f t="shared" ref="EKS8" si="1838">EKQ8*$C$8</f>
        <v>8.6948908223155938E+24</v>
      </c>
      <c r="EKU8" s="212">
        <f t="shared" ref="EKU8" si="1839">EKS8*$C$8</f>
        <v>8.9122630928734833E+24</v>
      </c>
      <c r="EKW8" s="212">
        <f t="shared" ref="EKW8" si="1840">EKU8*$C$8</f>
        <v>9.1350696701953193E+24</v>
      </c>
      <c r="EKY8" s="212">
        <f t="shared" ref="EKY8" si="1841">EKW8*$C$8</f>
        <v>9.3634464119502014E+24</v>
      </c>
      <c r="ELA8" s="212">
        <f t="shared" ref="ELA8" si="1842">EKY8*$C$8</f>
        <v>9.5975325722489552E+24</v>
      </c>
      <c r="ELC8" s="212">
        <f t="shared" ref="ELC8" si="1843">ELA8*$C$8</f>
        <v>9.8374708865551776E+24</v>
      </c>
      <c r="ELE8" s="212">
        <f t="shared" ref="ELE8" si="1844">ELC8*$C$8</f>
        <v>1.0083407658719056E+25</v>
      </c>
      <c r="ELG8" s="212">
        <f t="shared" ref="ELG8" si="1845">ELE8*$C$8</f>
        <v>1.0335492850187031E+25</v>
      </c>
      <c r="ELI8" s="212">
        <f t="shared" ref="ELI8" si="1846">ELG8*$C$8</f>
        <v>1.0593880171441705E+25</v>
      </c>
      <c r="ELK8" s="212">
        <f t="shared" ref="ELK8" si="1847">ELI8*$C$8</f>
        <v>1.0858727175727748E+25</v>
      </c>
      <c r="ELM8" s="212">
        <f t="shared" ref="ELM8" si="1848">ELK8*$C$8</f>
        <v>1.113019535512094E+25</v>
      </c>
      <c r="ELO8" s="212">
        <f t="shared" ref="ELO8" si="1849">ELM8*$C$8</f>
        <v>1.1408450238998961E+25</v>
      </c>
      <c r="ELQ8" s="212">
        <f t="shared" ref="ELQ8" si="1850">ELO8*$C$8</f>
        <v>1.1693661494973934E+25</v>
      </c>
      <c r="ELS8" s="212">
        <f t="shared" ref="ELS8" si="1851">ELQ8*$C$8</f>
        <v>1.1986003032348281E+25</v>
      </c>
      <c r="ELU8" s="212">
        <f t="shared" ref="ELU8" si="1852">ELS8*$C$8</f>
        <v>1.2285653108156988E+25</v>
      </c>
      <c r="ELW8" s="212">
        <f t="shared" ref="ELW8" si="1853">ELU8*$C$8</f>
        <v>1.2592794435860911E+25</v>
      </c>
      <c r="ELY8" s="212">
        <f t="shared" ref="ELY8" si="1854">ELW8*$C$8</f>
        <v>1.2907614296757433E+25</v>
      </c>
      <c r="EMA8" s="212">
        <f t="shared" ref="EMA8" si="1855">ELY8*$C$8</f>
        <v>1.3230304654176369E+25</v>
      </c>
      <c r="EMC8" s="212">
        <f t="shared" ref="EMC8" si="1856">EMA8*$C$8</f>
        <v>1.3561062270530777E+25</v>
      </c>
      <c r="EME8" s="212">
        <f t="shared" ref="EME8" si="1857">EMC8*$C$8</f>
        <v>1.3900088827294046E+25</v>
      </c>
      <c r="EMG8" s="212">
        <f t="shared" ref="EMG8" si="1858">EME8*$C$8</f>
        <v>1.4247591047976395E+25</v>
      </c>
      <c r="EMI8" s="212">
        <f t="shared" ref="EMI8" si="1859">EMG8*$C$8</f>
        <v>1.4603780824175803E+25</v>
      </c>
      <c r="EMK8" s="212">
        <f t="shared" ref="EMK8" si="1860">EMI8*$C$8</f>
        <v>1.4968875344780197E+25</v>
      </c>
      <c r="EMM8" s="212">
        <f t="shared" ref="EMM8" si="1861">EMK8*$C$8</f>
        <v>1.5343097228399701E+25</v>
      </c>
      <c r="EMO8" s="212">
        <f t="shared" ref="EMO8" si="1862">EMM8*$C$8</f>
        <v>1.5726674659109693E+25</v>
      </c>
      <c r="EMQ8" s="212">
        <f t="shared" ref="EMQ8" si="1863">EMO8*$C$8</f>
        <v>1.6119841525587434E+25</v>
      </c>
      <c r="EMS8" s="212">
        <f t="shared" ref="EMS8" si="1864">EMQ8*$C$8</f>
        <v>1.6522837563727118E+25</v>
      </c>
      <c r="EMU8" s="212">
        <f t="shared" ref="EMU8" si="1865">EMS8*$C$8</f>
        <v>1.6935908502820294E+25</v>
      </c>
      <c r="EMW8" s="212">
        <f t="shared" ref="EMW8" si="1866">EMU8*$C$8</f>
        <v>1.73593062153908E+25</v>
      </c>
      <c r="EMY8" s="212">
        <f t="shared" ref="EMY8" si="1867">EMW8*$C$8</f>
        <v>1.7793288870775568E+25</v>
      </c>
      <c r="ENA8" s="212">
        <f t="shared" ref="ENA8" si="1868">EMY8*$C$8</f>
        <v>1.8238121092544956E+25</v>
      </c>
      <c r="ENC8" s="212">
        <f t="shared" ref="ENC8" si="1869">ENA8*$C$8</f>
        <v>1.8694074119858578E+25</v>
      </c>
      <c r="ENE8" s="212">
        <f t="shared" ref="ENE8" si="1870">ENC8*$C$8</f>
        <v>1.916142597285504E+25</v>
      </c>
      <c r="ENG8" s="212">
        <f t="shared" ref="ENG8" si="1871">ENE8*$C$8</f>
        <v>1.9640461622176415E+25</v>
      </c>
      <c r="ENI8" s="212">
        <f t="shared" ref="ENI8" si="1872">ENG8*$C$8</f>
        <v>2.0131473162730823E+25</v>
      </c>
      <c r="ENK8" s="212">
        <f t="shared" ref="ENK8" si="1873">ENI8*$C$8</f>
        <v>2.0634759991799091E+25</v>
      </c>
      <c r="ENM8" s="212">
        <f t="shared" ref="ENM8" si="1874">ENK8*$C$8</f>
        <v>2.1150628991594066E+25</v>
      </c>
      <c r="ENO8" s="212">
        <f t="shared" ref="ENO8" si="1875">ENM8*$C$8</f>
        <v>2.1679394716383918E+25</v>
      </c>
      <c r="ENQ8" s="212">
        <f t="shared" ref="ENQ8" si="1876">ENO8*$C$8</f>
        <v>2.2221379584293515E+25</v>
      </c>
      <c r="ENS8" s="212">
        <f t="shared" ref="ENS8" si="1877">ENQ8*$C$8</f>
        <v>2.2776914073900851E+25</v>
      </c>
      <c r="ENU8" s="212">
        <f t="shared" ref="ENU8" si="1878">ENS8*$C$8</f>
        <v>2.334633692574837E+25</v>
      </c>
      <c r="ENW8" s="212">
        <f t="shared" ref="ENW8" si="1879">ENU8*$C$8</f>
        <v>2.3929995348892078E+25</v>
      </c>
      <c r="ENY8" s="212">
        <f t="shared" ref="ENY8" si="1880">ENW8*$C$8</f>
        <v>2.4528245232614379E+25</v>
      </c>
      <c r="EOA8" s="212">
        <f t="shared" ref="EOA8" si="1881">ENY8*$C$8</f>
        <v>2.5141451363429738E+25</v>
      </c>
      <c r="EOC8" s="212">
        <f t="shared" ref="EOC8" si="1882">EOA8*$C$8</f>
        <v>2.5769987647515481E+25</v>
      </c>
      <c r="EOE8" s="212">
        <f t="shared" ref="EOE8" si="1883">EOC8*$C$8</f>
        <v>2.6414237338703366E+25</v>
      </c>
      <c r="EOG8" s="212">
        <f t="shared" ref="EOG8" si="1884">EOE8*$C$8</f>
        <v>2.7074593272170948E+25</v>
      </c>
      <c r="EOI8" s="212">
        <f t="shared" ref="EOI8" si="1885">EOG8*$C$8</f>
        <v>2.775145810397522E+25</v>
      </c>
      <c r="EOK8" s="212">
        <f t="shared" ref="EOK8" si="1886">EOI8*$C$8</f>
        <v>2.8445244556574598E+25</v>
      </c>
      <c r="EOM8" s="212">
        <f t="shared" ref="EOM8" si="1887">EOK8*$C$8</f>
        <v>2.9156375670488959E+25</v>
      </c>
      <c r="EOO8" s="212">
        <f t="shared" ref="EOO8" si="1888">EOM8*$C$8</f>
        <v>2.9885285062251182E+25</v>
      </c>
      <c r="EOQ8" s="212">
        <f t="shared" ref="EOQ8" si="1889">EOO8*$C$8</f>
        <v>3.0632417188807458E+25</v>
      </c>
      <c r="EOS8" s="212">
        <f t="shared" ref="EOS8" si="1890">EOQ8*$C$8</f>
        <v>3.1398227618527642E+25</v>
      </c>
      <c r="EOU8" s="212">
        <f t="shared" ref="EOU8" si="1891">EOS8*$C$8</f>
        <v>3.2183183308990831E+25</v>
      </c>
      <c r="EOW8" s="212">
        <f t="shared" ref="EOW8" si="1892">EOU8*$C$8</f>
        <v>3.2987762891715601E+25</v>
      </c>
      <c r="EOY8" s="212">
        <f t="shared" ref="EOY8" si="1893">EOW8*$C$8</f>
        <v>3.3812456964008489E+25</v>
      </c>
      <c r="EPA8" s="212">
        <f t="shared" ref="EPA8" si="1894">EOY8*$C$8</f>
        <v>3.4657768388108699E+25</v>
      </c>
      <c r="EPC8" s="212">
        <f t="shared" ref="EPC8" si="1895">EPA8*$C$8</f>
        <v>3.5524212597811411E+25</v>
      </c>
      <c r="EPE8" s="212">
        <f t="shared" ref="EPE8" si="1896">EPC8*$C$8</f>
        <v>3.6412317912756695E+25</v>
      </c>
      <c r="EPG8" s="212">
        <f t="shared" ref="EPG8" si="1897">EPE8*$C$8</f>
        <v>3.7322625860575609E+25</v>
      </c>
      <c r="EPI8" s="212">
        <f t="shared" ref="EPI8" si="1898">EPG8*$C$8</f>
        <v>3.8255691507089998E+25</v>
      </c>
      <c r="EPK8" s="212">
        <f t="shared" ref="EPK8" si="1899">EPI8*$C$8</f>
        <v>3.9212083794767243E+25</v>
      </c>
      <c r="EPM8" s="212">
        <f t="shared" ref="EPM8" si="1900">EPK8*$C$8</f>
        <v>4.0192385889636424E+25</v>
      </c>
      <c r="EPO8" s="212">
        <f t="shared" ref="EPO8" si="1901">EPM8*$C$8</f>
        <v>4.119719553687733E+25</v>
      </c>
      <c r="EPQ8" s="212">
        <f t="shared" ref="EPQ8" si="1902">EPO8*$C$8</f>
        <v>4.222712542529926E+25</v>
      </c>
      <c r="EPS8" s="212">
        <f t="shared" ref="EPS8" si="1903">EPQ8*$C$8</f>
        <v>4.3282803560931734E+25</v>
      </c>
      <c r="EPU8" s="212">
        <f t="shared" ref="EPU8" si="1904">EPS8*$C$8</f>
        <v>4.4364873649955021E+25</v>
      </c>
      <c r="EPW8" s="212">
        <f t="shared" ref="EPW8" si="1905">EPU8*$C$8</f>
        <v>4.5473995491203894E+25</v>
      </c>
      <c r="EPY8" s="212">
        <f t="shared" ref="EPY8" si="1906">EPW8*$C$8</f>
        <v>4.661084537848399E+25</v>
      </c>
      <c r="EQA8" s="212">
        <f t="shared" ref="EQA8" si="1907">EPY8*$C$8</f>
        <v>4.7776116512946083E+25</v>
      </c>
      <c r="EQC8" s="212">
        <f t="shared" ref="EQC8" si="1908">EQA8*$C$8</f>
        <v>4.8970519425769728E+25</v>
      </c>
      <c r="EQE8" s="212">
        <f t="shared" ref="EQE8" si="1909">EQC8*$C$8</f>
        <v>5.0194782411413966E+25</v>
      </c>
      <c r="EQG8" s="212">
        <f t="shared" ref="EQG8" si="1910">EQE8*$C$8</f>
        <v>5.1449651971699314E+25</v>
      </c>
      <c r="EQI8" s="212">
        <f t="shared" ref="EQI8" si="1911">EQG8*$C$8</f>
        <v>5.2735893270991796E+25</v>
      </c>
      <c r="EQK8" s="212">
        <f t="shared" ref="EQK8" si="1912">EQI8*$C$8</f>
        <v>5.4054290602766583E+25</v>
      </c>
      <c r="EQM8" s="212">
        <f t="shared" ref="EQM8" si="1913">EQK8*$C$8</f>
        <v>5.5405647867835745E+25</v>
      </c>
      <c r="EQO8" s="212">
        <f t="shared" ref="EQO8" si="1914">EQM8*$C$8</f>
        <v>5.6790789064531638E+25</v>
      </c>
      <c r="EQQ8" s="212">
        <f t="shared" ref="EQQ8" si="1915">EQO8*$C$8</f>
        <v>5.8210558791144925E+25</v>
      </c>
      <c r="EQS8" s="212">
        <f t="shared" ref="EQS8" si="1916">EQQ8*$C$8</f>
        <v>5.9665822760923547E+25</v>
      </c>
      <c r="EQU8" s="212">
        <f t="shared" ref="EQU8" si="1917">EQS8*$C$8</f>
        <v>6.1157468329946634E+25</v>
      </c>
      <c r="EQW8" s="212">
        <f t="shared" ref="EQW8" si="1918">EQU8*$C$8</f>
        <v>6.2686405038195293E+25</v>
      </c>
      <c r="EQY8" s="212">
        <f t="shared" ref="EQY8" si="1919">EQW8*$C$8</f>
        <v>6.4253565164150172E+25</v>
      </c>
      <c r="ERA8" s="212">
        <f t="shared" ref="ERA8" si="1920">EQY8*$C$8</f>
        <v>6.585990429325392E+25</v>
      </c>
      <c r="ERC8" s="212">
        <f t="shared" ref="ERC8" si="1921">ERA8*$C$8</f>
        <v>6.7506401900585259E+25</v>
      </c>
      <c r="ERE8" s="212">
        <f t="shared" ref="ERE8" si="1922">ERC8*$C$8</f>
        <v>6.9194061948099883E+25</v>
      </c>
      <c r="ERG8" s="212">
        <f t="shared" ref="ERG8" si="1923">ERE8*$C$8</f>
        <v>7.0923913496802373E+25</v>
      </c>
      <c r="ERI8" s="212">
        <f t="shared" ref="ERI8" si="1924">ERG8*$C$8</f>
        <v>7.269701133422243E+25</v>
      </c>
      <c r="ERK8" s="212">
        <f t="shared" ref="ERK8" si="1925">ERI8*$C$8</f>
        <v>7.4514436617577983E+25</v>
      </c>
      <c r="ERM8" s="212">
        <f t="shared" ref="ERM8" si="1926">ERK8*$C$8</f>
        <v>7.6377297533017425E+25</v>
      </c>
      <c r="ERO8" s="212">
        <f t="shared" ref="ERO8" si="1927">ERM8*$C$8</f>
        <v>7.8286729971342857E+25</v>
      </c>
      <c r="ERQ8" s="212">
        <f t="shared" ref="ERQ8" si="1928">ERO8*$C$8</f>
        <v>8.0243898220626415E+25</v>
      </c>
      <c r="ERS8" s="212">
        <f t="shared" ref="ERS8" si="1929">ERQ8*$C$8</f>
        <v>8.224999567614207E+25</v>
      </c>
      <c r="ERU8" s="212">
        <f t="shared" ref="ERU8" si="1930">ERS8*$C$8</f>
        <v>8.4306245568045622E+25</v>
      </c>
      <c r="ERW8" s="212">
        <f t="shared" ref="ERW8" si="1931">ERU8*$C$8</f>
        <v>8.6413901707246748E+25</v>
      </c>
      <c r="ERY8" s="212">
        <f t="shared" ref="ERY8" si="1932">ERW8*$C$8</f>
        <v>8.8574249249927917E+25</v>
      </c>
      <c r="ESA8" s="212">
        <f t="shared" ref="ESA8" si="1933">ERY8*$C$8</f>
        <v>9.0788605481176102E+25</v>
      </c>
      <c r="ESC8" s="212">
        <f t="shared" ref="ESC8" si="1934">ESA8*$C$8</f>
        <v>9.3058320618205493E+25</v>
      </c>
      <c r="ESE8" s="212">
        <f t="shared" ref="ESE8" si="1935">ESC8*$C$8</f>
        <v>9.5384778633660614E+25</v>
      </c>
      <c r="ESG8" s="212">
        <f t="shared" ref="ESG8" si="1936">ESE8*$C$8</f>
        <v>9.7769398099502117E+25</v>
      </c>
      <c r="ESI8" s="212">
        <f t="shared" ref="ESI8" si="1937">ESG8*$C$8</f>
        <v>1.0021363305198966E+26</v>
      </c>
      <c r="ESK8" s="212">
        <f t="shared" ref="ESK8" si="1938">ESI8*$C$8</f>
        <v>1.0271897387828939E+26</v>
      </c>
      <c r="ESM8" s="212">
        <f t="shared" ref="ESM8" si="1939">ESK8*$C$8</f>
        <v>1.0528694822524662E+26</v>
      </c>
      <c r="ESO8" s="212">
        <f t="shared" ref="ESO8" si="1940">ESM8*$C$8</f>
        <v>1.0791912193087777E+26</v>
      </c>
      <c r="ESQ8" s="212">
        <f t="shared" ref="ESQ8" si="1941">ESO8*$C$8</f>
        <v>1.1061709997914969E+26</v>
      </c>
      <c r="ESS8" s="212">
        <f t="shared" ref="ESS8" si="1942">ESQ8*$C$8</f>
        <v>1.1338252747862842E+26</v>
      </c>
      <c r="ESU8" s="212">
        <f t="shared" ref="ESU8" si="1943">ESS8*$C$8</f>
        <v>1.1621709066559412E+26</v>
      </c>
      <c r="ESW8" s="212">
        <f t="shared" ref="ESW8" si="1944">ESU8*$C$8</f>
        <v>1.1912251793223396E+26</v>
      </c>
      <c r="ESY8" s="212">
        <f t="shared" ref="ESY8" si="1945">ESW8*$C$8</f>
        <v>1.2210058088053979E+26</v>
      </c>
      <c r="ETA8" s="212">
        <f t="shared" ref="ETA8" si="1946">ESY8*$C$8</f>
        <v>1.2515309540255328E+26</v>
      </c>
      <c r="ETC8" s="212">
        <f t="shared" ref="ETC8" si="1947">ETA8*$C$8</f>
        <v>1.282819227876171E+26</v>
      </c>
      <c r="ETE8" s="212">
        <f t="shared" ref="ETE8" si="1948">ETC8*$C$8</f>
        <v>1.3148897085730752E+26</v>
      </c>
      <c r="ETG8" s="212">
        <f t="shared" ref="ETG8" si="1949">ETE8*$C$8</f>
        <v>1.3477619512874019E+26</v>
      </c>
      <c r="ETI8" s="212">
        <f t="shared" ref="ETI8" si="1950">ETG8*$C$8</f>
        <v>1.3814560000695869E+26</v>
      </c>
      <c r="ETK8" s="212">
        <f t="shared" ref="ETK8" si="1951">ETI8*$C$8</f>
        <v>1.4159924000713264E+26</v>
      </c>
      <c r="ETM8" s="212">
        <f t="shared" ref="ETM8" si="1952">ETK8*$C$8</f>
        <v>1.4513922100731095E+26</v>
      </c>
      <c r="ETO8" s="212">
        <f t="shared" ref="ETO8" si="1953">ETM8*$C$8</f>
        <v>1.487677015324937E+26</v>
      </c>
      <c r="ETQ8" s="212">
        <f t="shared" ref="ETQ8" si="1954">ETO8*$C$8</f>
        <v>1.5248689407080603E+26</v>
      </c>
      <c r="ETS8" s="212">
        <f t="shared" ref="ETS8" si="1955">ETQ8*$C$8</f>
        <v>1.5629906642257615E+26</v>
      </c>
      <c r="ETU8" s="212">
        <f t="shared" ref="ETU8" si="1956">ETS8*$C$8</f>
        <v>1.6020654308314054E+26</v>
      </c>
      <c r="ETW8" s="212">
        <f t="shared" ref="ETW8" si="1957">ETU8*$C$8</f>
        <v>1.6421170666021905E+26</v>
      </c>
      <c r="ETY8" s="212">
        <f t="shared" ref="ETY8" si="1958">ETW8*$C$8</f>
        <v>1.6831699932672451E+26</v>
      </c>
      <c r="EUA8" s="212">
        <f t="shared" ref="EUA8" si="1959">ETY8*$C$8</f>
        <v>1.7252492430989259E+26</v>
      </c>
      <c r="EUC8" s="212">
        <f t="shared" ref="EUC8" si="1960">EUA8*$C$8</f>
        <v>1.768380474176399E+26</v>
      </c>
      <c r="EUE8" s="212">
        <f t="shared" ref="EUE8" si="1961">EUC8*$C$8</f>
        <v>1.8125899860308087E+26</v>
      </c>
      <c r="EUG8" s="212">
        <f t="shared" ref="EUG8" si="1962">EUE8*$C$8</f>
        <v>1.8579047356815786E+26</v>
      </c>
      <c r="EUI8" s="212">
        <f t="shared" ref="EUI8" si="1963">EUG8*$C$8</f>
        <v>1.904352354073618E+26</v>
      </c>
      <c r="EUK8" s="212">
        <f t="shared" ref="EUK8" si="1964">EUI8*$C$8</f>
        <v>1.9519611629254582E+26</v>
      </c>
      <c r="EUM8" s="212">
        <f t="shared" ref="EUM8" si="1965">EUK8*$C$8</f>
        <v>2.0007601919985946E+26</v>
      </c>
      <c r="EUO8" s="212">
        <f t="shared" ref="EUO8" si="1966">EUM8*$C$8</f>
        <v>2.0507791967985592E+26</v>
      </c>
      <c r="EUQ8" s="212">
        <f t="shared" ref="EUQ8" si="1967">EUO8*$C$8</f>
        <v>2.1020486767185231E+26</v>
      </c>
      <c r="EUS8" s="212">
        <f t="shared" ref="EUS8" si="1968">EUQ8*$C$8</f>
        <v>2.154599893636486E+26</v>
      </c>
      <c r="EUU8" s="212">
        <f t="shared" ref="EUU8" si="1969">EUS8*$C$8</f>
        <v>2.2084648909773979E+26</v>
      </c>
      <c r="EUW8" s="212">
        <f t="shared" ref="EUW8" si="1970">EUU8*$C$8</f>
        <v>2.2636765132518326E+26</v>
      </c>
      <c r="EUY8" s="212">
        <f t="shared" ref="EUY8" si="1971">EUW8*$C$8</f>
        <v>2.3202684260831282E+26</v>
      </c>
      <c r="EVA8" s="212">
        <f t="shared" ref="EVA8" si="1972">EUY8*$C$8</f>
        <v>2.3782751367352063E+26</v>
      </c>
      <c r="EVC8" s="212">
        <f t="shared" ref="EVC8" si="1973">EVA8*$C$8</f>
        <v>2.4377320151535863E+26</v>
      </c>
      <c r="EVE8" s="212">
        <f t="shared" ref="EVE8" si="1974">EVC8*$C$8</f>
        <v>2.4986753155324258E+26</v>
      </c>
      <c r="EVG8" s="212">
        <f t="shared" ref="EVG8" si="1975">EVE8*$C$8</f>
        <v>2.5611421984207363E+26</v>
      </c>
      <c r="EVI8" s="212">
        <f t="shared" ref="EVI8" si="1976">EVG8*$C$8</f>
        <v>2.6251707533812546E+26</v>
      </c>
      <c r="EVK8" s="212">
        <f t="shared" ref="EVK8" si="1977">EVI8*$C$8</f>
        <v>2.6908000222157857E+26</v>
      </c>
      <c r="EVM8" s="212">
        <f t="shared" ref="EVM8" si="1978">EVK8*$C$8</f>
        <v>2.7580700227711801E+26</v>
      </c>
      <c r="EVO8" s="212">
        <f t="shared" ref="EVO8" si="1979">EVM8*$C$8</f>
        <v>2.8270217733404595E+26</v>
      </c>
      <c r="EVQ8" s="212">
        <f t="shared" ref="EVQ8" si="1980">EVO8*$C$8</f>
        <v>2.8976973176739708E+26</v>
      </c>
      <c r="EVS8" s="212">
        <f t="shared" ref="EVS8" si="1981">EVQ8*$C$8</f>
        <v>2.9701397506158197E+26</v>
      </c>
      <c r="EVU8" s="212">
        <f t="shared" ref="EVU8" si="1982">EVS8*$C$8</f>
        <v>3.0443932443812151E+26</v>
      </c>
      <c r="EVW8" s="212">
        <f t="shared" ref="EVW8" si="1983">EVU8*$C$8</f>
        <v>3.1205030754907451E+26</v>
      </c>
      <c r="EVY8" s="212">
        <f t="shared" ref="EVY8" si="1984">EVW8*$C$8</f>
        <v>3.1985156523780135E+26</v>
      </c>
      <c r="EWA8" s="212">
        <f t="shared" ref="EWA8" si="1985">EVY8*$C$8</f>
        <v>3.2784785436874636E+26</v>
      </c>
      <c r="EWC8" s="212">
        <f t="shared" ref="EWC8" si="1986">EWA8*$C$8</f>
        <v>3.3604405072796502E+26</v>
      </c>
      <c r="EWE8" s="212">
        <f t="shared" ref="EWE8" si="1987">EWC8*$C$8</f>
        <v>3.4444515199616408E+26</v>
      </c>
      <c r="EWG8" s="212">
        <f t="shared" ref="EWG8" si="1988">EWE8*$C$8</f>
        <v>3.5305628079606812E+26</v>
      </c>
      <c r="EWI8" s="212">
        <f t="shared" ref="EWI8" si="1989">EWG8*$C$8</f>
        <v>3.6188268781596978E+26</v>
      </c>
      <c r="EWK8" s="212">
        <f t="shared" ref="EWK8" si="1990">EWI8*$C$8</f>
        <v>3.7092975501136899E+26</v>
      </c>
      <c r="EWM8" s="212">
        <f t="shared" ref="EWM8" si="1991">EWK8*$C$8</f>
        <v>3.8020299888665321E+26</v>
      </c>
      <c r="EWO8" s="212">
        <f t="shared" ref="EWO8" si="1992">EWM8*$C$8</f>
        <v>3.8970807385881948E+26</v>
      </c>
      <c r="EWQ8" s="212">
        <f t="shared" ref="EWQ8" si="1993">EWO8*$C$8</f>
        <v>3.9945077570528992E+26</v>
      </c>
      <c r="EWS8" s="212">
        <f t="shared" ref="EWS8" si="1994">EWQ8*$C$8</f>
        <v>4.0943704509792209E+26</v>
      </c>
      <c r="EWU8" s="212">
        <f t="shared" ref="EWU8" si="1995">EWS8*$C$8</f>
        <v>4.1967297122537012E+26</v>
      </c>
      <c r="EWW8" s="212">
        <f t="shared" ref="EWW8" si="1996">EWU8*$C$8</f>
        <v>4.3016479550600432E+26</v>
      </c>
      <c r="EWY8" s="212">
        <f t="shared" ref="EWY8" si="1997">EWW8*$C$8</f>
        <v>4.409189153936544E+26</v>
      </c>
      <c r="EXA8" s="212">
        <f t="shared" ref="EXA8" si="1998">EWY8*$C$8</f>
        <v>4.519418882784957E+26</v>
      </c>
      <c r="EXC8" s="212">
        <f t="shared" ref="EXC8" si="1999">EXA8*$C$8</f>
        <v>4.6324043548545804E+26</v>
      </c>
      <c r="EXE8" s="212">
        <f t="shared" ref="EXE8" si="2000">EXC8*$C$8</f>
        <v>4.7482144637259447E+26</v>
      </c>
      <c r="EXG8" s="212">
        <f t="shared" ref="EXG8" si="2001">EXE8*$C$8</f>
        <v>4.8669198253190932E+26</v>
      </c>
      <c r="EXI8" s="212">
        <f t="shared" ref="EXI8" si="2002">EXG8*$C$8</f>
        <v>4.9885928209520701E+26</v>
      </c>
      <c r="EXK8" s="212">
        <f t="shared" ref="EXK8" si="2003">EXI8*$C$8</f>
        <v>5.1133076414758712E+26</v>
      </c>
      <c r="EXM8" s="212">
        <f t="shared" ref="EXM8" si="2004">EXK8*$C$8</f>
        <v>5.2411403325127677E+26</v>
      </c>
      <c r="EXO8" s="212">
        <f t="shared" ref="EXO8" si="2005">EXM8*$C$8</f>
        <v>5.3721688408255865E+26</v>
      </c>
      <c r="EXQ8" s="212">
        <f t="shared" ref="EXQ8" si="2006">EXO8*$C$8</f>
        <v>5.5064730618462259E+26</v>
      </c>
      <c r="EXS8" s="212">
        <f t="shared" ref="EXS8" si="2007">EXQ8*$C$8</f>
        <v>5.644134888392381E+26</v>
      </c>
      <c r="EXU8" s="212">
        <f t="shared" ref="EXU8" si="2008">EXS8*$C$8</f>
        <v>5.7852382606021903E+26</v>
      </c>
      <c r="EXW8" s="212">
        <f t="shared" ref="EXW8" si="2009">EXU8*$C$8</f>
        <v>5.9298692171172444E+26</v>
      </c>
      <c r="EXY8" s="212">
        <f t="shared" ref="EXY8" si="2010">EXW8*$C$8</f>
        <v>6.0781159475451751E+26</v>
      </c>
      <c r="EYA8" s="212">
        <f t="shared" ref="EYA8" si="2011">EXY8*$C$8</f>
        <v>6.2300688462338044E+26</v>
      </c>
      <c r="EYC8" s="212">
        <f t="shared" ref="EYC8" si="2012">EYA8*$C$8</f>
        <v>6.3858205673896488E+26</v>
      </c>
      <c r="EYE8" s="212">
        <f t="shared" ref="EYE8" si="2013">EYC8*$C$8</f>
        <v>6.5454660815743892E+26</v>
      </c>
      <c r="EYG8" s="212">
        <f t="shared" ref="EYG8" si="2014">EYE8*$C$8</f>
        <v>6.7091027336137485E+26</v>
      </c>
      <c r="EYI8" s="212">
        <f t="shared" ref="EYI8" si="2015">EYG8*$C$8</f>
        <v>6.8768303019540915E+26</v>
      </c>
      <c r="EYK8" s="212">
        <f t="shared" ref="EYK8" si="2016">EYI8*$C$8</f>
        <v>7.0487510595029432E+26</v>
      </c>
      <c r="EYM8" s="212">
        <f t="shared" ref="EYM8" si="2017">EYK8*$C$8</f>
        <v>7.2249698359905156E+26</v>
      </c>
      <c r="EYO8" s="212">
        <f t="shared" ref="EYO8" si="2018">EYM8*$C$8</f>
        <v>7.4055940818902772E+26</v>
      </c>
      <c r="EYQ8" s="212">
        <f t="shared" ref="EYQ8" si="2019">EYO8*$C$8</f>
        <v>7.5907339339375339E+26</v>
      </c>
      <c r="EYS8" s="212">
        <f t="shared" ref="EYS8" si="2020">EYQ8*$C$8</f>
        <v>7.7805022822859719E+26</v>
      </c>
      <c r="EYU8" s="212">
        <f t="shared" ref="EYU8" si="2021">EYS8*$C$8</f>
        <v>7.9750148393431207E+26</v>
      </c>
      <c r="EYW8" s="212">
        <f t="shared" ref="EYW8" si="2022">EYU8*$C$8</f>
        <v>8.1743902103266974E+26</v>
      </c>
      <c r="EYY8" s="212">
        <f t="shared" ref="EYY8" si="2023">EYW8*$C$8</f>
        <v>8.3787499655848641E+26</v>
      </c>
      <c r="EZA8" s="212">
        <f t="shared" ref="EZA8" si="2024">EYY8*$C$8</f>
        <v>8.5882187147244847E+26</v>
      </c>
      <c r="EZC8" s="212">
        <f t="shared" ref="EZC8" si="2025">EZA8*$C$8</f>
        <v>8.8029241825925961E+26</v>
      </c>
      <c r="EZE8" s="212">
        <f t="shared" ref="EZE8" si="2026">EZC8*$C$8</f>
        <v>9.0229972871574096E+26</v>
      </c>
      <c r="EZG8" s="212">
        <f t="shared" ref="EZG8" si="2027">EZE8*$C$8</f>
        <v>9.2485722193363443E+26</v>
      </c>
      <c r="EZI8" s="212">
        <f t="shared" ref="EZI8" si="2028">EZG8*$C$8</f>
        <v>9.4797865248197516E+26</v>
      </c>
      <c r="EZK8" s="212">
        <f t="shared" ref="EZK8" si="2029">EZI8*$C$8</f>
        <v>9.716781187940245E+26</v>
      </c>
      <c r="EZM8" s="212">
        <f t="shared" ref="EZM8" si="2030">EZK8*$C$8</f>
        <v>9.9597007176387508E+26</v>
      </c>
      <c r="EZO8" s="212">
        <f t="shared" ref="EZO8" si="2031">EZM8*$C$8</f>
        <v>1.0208693235579719E+27</v>
      </c>
      <c r="EZQ8" s="212">
        <f t="shared" ref="EZQ8" si="2032">EZO8*$C$8</f>
        <v>1.0463910566469211E+27</v>
      </c>
      <c r="EZS8" s="212">
        <f t="shared" ref="EZS8" si="2033">EZQ8*$C$8</f>
        <v>1.072550833063094E+27</v>
      </c>
      <c r="EZU8" s="212">
        <f t="shared" ref="EZU8" si="2034">EZS8*$C$8</f>
        <v>1.0993646038896712E+27</v>
      </c>
      <c r="EZW8" s="212">
        <f t="shared" ref="EZW8" si="2035">EZU8*$C$8</f>
        <v>1.1268487189869128E+27</v>
      </c>
      <c r="EZY8" s="212">
        <f t="shared" ref="EZY8" si="2036">EZW8*$C$8</f>
        <v>1.1550199369615856E+27</v>
      </c>
      <c r="FAA8" s="212">
        <f t="shared" ref="FAA8" si="2037">EZY8*$C$8</f>
        <v>1.1838954353856251E+27</v>
      </c>
      <c r="FAC8" s="212">
        <f t="shared" ref="FAC8" si="2038">FAA8*$C$8</f>
        <v>1.2134928212702656E+27</v>
      </c>
      <c r="FAE8" s="212">
        <f t="shared" ref="FAE8" si="2039">FAC8*$C$8</f>
        <v>1.2438301418020222E+27</v>
      </c>
      <c r="FAG8" s="212">
        <f t="shared" ref="FAG8" si="2040">FAE8*$C$8</f>
        <v>1.2749258953470728E+27</v>
      </c>
      <c r="FAI8" s="212">
        <f t="shared" ref="FAI8" si="2041">FAG8*$C$8</f>
        <v>1.3067990427307496E+27</v>
      </c>
      <c r="FAK8" s="212">
        <f t="shared" ref="FAK8" si="2042">FAI8*$C$8</f>
        <v>1.3394690187990183E+27</v>
      </c>
      <c r="FAM8" s="212">
        <f t="shared" ref="FAM8" si="2043">FAK8*$C$8</f>
        <v>1.3729557442689938E+27</v>
      </c>
      <c r="FAO8" s="212">
        <f t="shared" ref="FAO8" si="2044">FAM8*$C$8</f>
        <v>1.4072796378757185E+27</v>
      </c>
      <c r="FAQ8" s="212">
        <f t="shared" ref="FAQ8" si="2045">FAO8*$C$8</f>
        <v>1.4424616288226114E+27</v>
      </c>
      <c r="FAS8" s="212">
        <f t="shared" ref="FAS8" si="2046">FAQ8*$C$8</f>
        <v>1.4785231695431766E+27</v>
      </c>
      <c r="FAU8" s="212">
        <f t="shared" ref="FAU8" si="2047">FAS8*$C$8</f>
        <v>1.5154862487817558E+27</v>
      </c>
      <c r="FAW8" s="212">
        <f t="shared" ref="FAW8" si="2048">FAU8*$C$8</f>
        <v>1.5533734050012995E+27</v>
      </c>
      <c r="FAY8" s="212">
        <f t="shared" ref="FAY8" si="2049">FAW8*$C$8</f>
        <v>1.5922077401263319E+27</v>
      </c>
      <c r="FBA8" s="212">
        <f t="shared" ref="FBA8" si="2050">FAY8*$C$8</f>
        <v>1.63201293362949E+27</v>
      </c>
      <c r="FBC8" s="212">
        <f t="shared" ref="FBC8" si="2051">FBA8*$C$8</f>
        <v>1.6728132569702271E+27</v>
      </c>
      <c r="FBE8" s="212">
        <f t="shared" ref="FBE8" si="2052">FBC8*$C$8</f>
        <v>1.7146335883944826E+27</v>
      </c>
      <c r="FBG8" s="212">
        <f t="shared" ref="FBG8" si="2053">FBE8*$C$8</f>
        <v>1.7574994281043445E+27</v>
      </c>
      <c r="FBI8" s="212">
        <f t="shared" ref="FBI8" si="2054">FBG8*$C$8</f>
        <v>1.8014369138069531E+27</v>
      </c>
      <c r="FBK8" s="212">
        <f t="shared" ref="FBK8" si="2055">FBI8*$C$8</f>
        <v>1.8464728366521266E+27</v>
      </c>
      <c r="FBM8" s="212">
        <f t="shared" ref="FBM8" si="2056">FBK8*$C$8</f>
        <v>1.8926346575684296E+27</v>
      </c>
      <c r="FBO8" s="212">
        <f t="shared" ref="FBO8" si="2057">FBM8*$C$8</f>
        <v>1.9399505240076401E+27</v>
      </c>
      <c r="FBQ8" s="212">
        <f t="shared" ref="FBQ8" si="2058">FBO8*$C$8</f>
        <v>1.988449287107831E+27</v>
      </c>
      <c r="FBS8" s="212">
        <f t="shared" ref="FBS8" si="2059">FBQ8*$C$8</f>
        <v>2.0381605192855265E+27</v>
      </c>
      <c r="FBU8" s="212">
        <f t="shared" ref="FBU8" si="2060">FBS8*$C$8</f>
        <v>2.0891145322676645E+27</v>
      </c>
      <c r="FBW8" s="212">
        <f t="shared" ref="FBW8" si="2061">FBU8*$C$8</f>
        <v>2.1413423955743558E+27</v>
      </c>
      <c r="FBY8" s="212">
        <f t="shared" ref="FBY8" si="2062">FBW8*$C$8</f>
        <v>2.1948759554637146E+27</v>
      </c>
      <c r="FCA8" s="212">
        <f t="shared" ref="FCA8" si="2063">FBY8*$C$8</f>
        <v>2.2497478543503071E+27</v>
      </c>
      <c r="FCC8" s="212">
        <f t="shared" ref="FCC8" si="2064">FCA8*$C$8</f>
        <v>2.3059915507090646E+27</v>
      </c>
      <c r="FCE8" s="212">
        <f t="shared" ref="FCE8" si="2065">FCC8*$C$8</f>
        <v>2.3636413394767911E+27</v>
      </c>
      <c r="FCG8" s="212">
        <f t="shared" ref="FCG8" si="2066">FCE8*$C$8</f>
        <v>2.4227323729637106E+27</v>
      </c>
      <c r="FCI8" s="212">
        <f t="shared" ref="FCI8" si="2067">FCG8*$C$8</f>
        <v>2.4833006822878034E+27</v>
      </c>
      <c r="FCK8" s="212">
        <f t="shared" ref="FCK8" si="2068">FCI8*$C$8</f>
        <v>2.5453831993449981E+27</v>
      </c>
      <c r="FCM8" s="212">
        <f t="shared" ref="FCM8" si="2069">FCK8*$C$8</f>
        <v>2.609017779328623E+27</v>
      </c>
      <c r="FCO8" s="212">
        <f t="shared" ref="FCO8" si="2070">FCM8*$C$8</f>
        <v>2.6742432238118382E+27</v>
      </c>
      <c r="FCQ8" s="212">
        <f t="shared" ref="FCQ8" si="2071">FCO8*$C$8</f>
        <v>2.7410993044071341E+27</v>
      </c>
      <c r="FCS8" s="212">
        <f t="shared" ref="FCS8" si="2072">FCQ8*$C$8</f>
        <v>2.8096267870173123E+27</v>
      </c>
      <c r="FCU8" s="212">
        <f t="shared" ref="FCU8" si="2073">FCS8*$C$8</f>
        <v>2.8798674566927451E+27</v>
      </c>
      <c r="FCW8" s="212">
        <f t="shared" ref="FCW8" si="2074">FCU8*$C$8</f>
        <v>2.9518641431100634E+27</v>
      </c>
      <c r="FCY8" s="212">
        <f t="shared" ref="FCY8" si="2075">FCW8*$C$8</f>
        <v>3.0256607466878148E+27</v>
      </c>
      <c r="FDA8" s="212">
        <f t="shared" ref="FDA8" si="2076">FCY8*$C$8</f>
        <v>3.1013022653550099E+27</v>
      </c>
      <c r="FDC8" s="212">
        <f t="shared" ref="FDC8" si="2077">FDA8*$C$8</f>
        <v>3.1788348219888851E+27</v>
      </c>
      <c r="FDE8" s="212">
        <f t="shared" ref="FDE8" si="2078">FDC8*$C$8</f>
        <v>3.2583056925386072E+27</v>
      </c>
      <c r="FDG8" s="212">
        <f t="shared" ref="FDG8" si="2079">FDE8*$C$8</f>
        <v>3.339763334852072E+27</v>
      </c>
      <c r="FDI8" s="212">
        <f t="shared" ref="FDI8" si="2080">FDG8*$C$8</f>
        <v>3.4232574182233737E+27</v>
      </c>
      <c r="FDK8" s="212">
        <f t="shared" ref="FDK8" si="2081">FDI8*$C$8</f>
        <v>3.5088388536789577E+27</v>
      </c>
      <c r="FDM8" s="212">
        <f t="shared" ref="FDM8" si="2082">FDK8*$C$8</f>
        <v>3.5965598250209314E+27</v>
      </c>
      <c r="FDO8" s="212">
        <f t="shared" ref="FDO8" si="2083">FDM8*$C$8</f>
        <v>3.6864738206464545E+27</v>
      </c>
      <c r="FDQ8" s="212">
        <f t="shared" ref="FDQ8" si="2084">FDO8*$C$8</f>
        <v>3.7786356661626155E+27</v>
      </c>
      <c r="FDS8" s="212">
        <f t="shared" ref="FDS8" si="2085">FDQ8*$C$8</f>
        <v>3.8731015578166804E+27</v>
      </c>
      <c r="FDU8" s="212">
        <f t="shared" ref="FDU8" si="2086">FDS8*$C$8</f>
        <v>3.9699290967620972E+27</v>
      </c>
      <c r="FDW8" s="212">
        <f t="shared" ref="FDW8" si="2087">FDU8*$C$8</f>
        <v>4.0691773241811493E+27</v>
      </c>
      <c r="FDY8" s="212">
        <f t="shared" ref="FDY8" si="2088">FDW8*$C$8</f>
        <v>4.1709067572856776E+27</v>
      </c>
      <c r="FEA8" s="212">
        <f t="shared" ref="FEA8" si="2089">FDY8*$C$8</f>
        <v>4.2751794262178193E+27</v>
      </c>
      <c r="FEC8" s="212">
        <f t="shared" ref="FEC8" si="2090">FEA8*$C$8</f>
        <v>4.3820589118732644E+27</v>
      </c>
      <c r="FEE8" s="212">
        <f t="shared" ref="FEE8" si="2091">FEC8*$C$8</f>
        <v>4.4916103846700955E+27</v>
      </c>
      <c r="FEG8" s="212">
        <f t="shared" ref="FEG8" si="2092">FEE8*$C$8</f>
        <v>4.6039006442868475E+27</v>
      </c>
      <c r="FEI8" s="212">
        <f t="shared" ref="FEI8" si="2093">FEG8*$C$8</f>
        <v>4.7189981603940181E+27</v>
      </c>
      <c r="FEK8" s="212">
        <f t="shared" ref="FEK8" si="2094">FEI8*$C$8</f>
        <v>4.8369731144038682E+27</v>
      </c>
      <c r="FEM8" s="212">
        <f t="shared" ref="FEM8" si="2095">FEK8*$C$8</f>
        <v>4.9578974422639644E+27</v>
      </c>
      <c r="FEO8" s="212">
        <f t="shared" ref="FEO8" si="2096">FEM8*$C$8</f>
        <v>5.0818448783205627E+27</v>
      </c>
      <c r="FEQ8" s="212">
        <f t="shared" ref="FEQ8" si="2097">FEO8*$C$8</f>
        <v>5.2088910002785767E+27</v>
      </c>
      <c r="FES8" s="212">
        <f t="shared" ref="FES8" si="2098">FEQ8*$C$8</f>
        <v>5.3391132752855408E+27</v>
      </c>
      <c r="FEU8" s="212">
        <f t="shared" ref="FEU8" si="2099">FES8*$C$8</f>
        <v>5.4725911071676786E+27</v>
      </c>
      <c r="FEW8" s="212">
        <f t="shared" ref="FEW8" si="2100">FEU8*$C$8</f>
        <v>5.6094058848468704E+27</v>
      </c>
      <c r="FEY8" s="212">
        <f t="shared" ref="FEY8" si="2101">FEW8*$C$8</f>
        <v>5.7496410319680412E+27</v>
      </c>
      <c r="FFA8" s="212">
        <f t="shared" ref="FFA8" si="2102">FEY8*$C$8</f>
        <v>5.8933820577672421E+27</v>
      </c>
      <c r="FFC8" s="212">
        <f t="shared" ref="FFC8" si="2103">FFA8*$C$8</f>
        <v>6.0407166092114225E+27</v>
      </c>
      <c r="FFE8" s="212">
        <f t="shared" ref="FFE8" si="2104">FFC8*$C$8</f>
        <v>6.191734524441707E+27</v>
      </c>
      <c r="FFG8" s="212">
        <f t="shared" ref="FFG8" si="2105">FFE8*$C$8</f>
        <v>6.3465278875527493E+27</v>
      </c>
      <c r="FFI8" s="212">
        <f t="shared" ref="FFI8" si="2106">FFG8*$C$8</f>
        <v>6.505191084741567E+27</v>
      </c>
      <c r="FFK8" s="212">
        <f t="shared" ref="FFK8" si="2107">FFI8*$C$8</f>
        <v>6.6678208618601055E+27</v>
      </c>
      <c r="FFM8" s="212">
        <f t="shared" ref="FFM8" si="2108">FFK8*$C$8</f>
        <v>6.834516383406608E+27</v>
      </c>
      <c r="FFO8" s="212">
        <f t="shared" ref="FFO8" si="2109">FFM8*$C$8</f>
        <v>7.0053792929917725E+27</v>
      </c>
      <c r="FFQ8" s="212">
        <f t="shared" ref="FFQ8" si="2110">FFO8*$C$8</f>
        <v>7.1805137753165657E+27</v>
      </c>
      <c r="FFS8" s="212">
        <f t="shared" ref="FFS8" si="2111">FFQ8*$C$8</f>
        <v>7.3600266196994793E+27</v>
      </c>
      <c r="FFU8" s="212">
        <f t="shared" ref="FFU8" si="2112">FFS8*$C$8</f>
        <v>7.5440272851919654E+27</v>
      </c>
      <c r="FFW8" s="212">
        <f t="shared" ref="FFW8" si="2113">FFU8*$C$8</f>
        <v>7.732627967321764E+27</v>
      </c>
      <c r="FFY8" s="212">
        <f t="shared" ref="FFY8" si="2114">FFW8*$C$8</f>
        <v>7.9259436665048072E+27</v>
      </c>
      <c r="FGA8" s="212">
        <f t="shared" ref="FGA8" si="2115">FFY8*$C$8</f>
        <v>8.1240922581674268E+27</v>
      </c>
      <c r="FGC8" s="212">
        <f t="shared" ref="FGC8" si="2116">FGA8*$C$8</f>
        <v>8.327194564621612E+27</v>
      </c>
      <c r="FGE8" s="212">
        <f t="shared" ref="FGE8" si="2117">FGC8*$C$8</f>
        <v>8.5353744287371511E+27</v>
      </c>
      <c r="FGG8" s="212">
        <f t="shared" ref="FGG8" si="2118">FGE8*$C$8</f>
        <v>8.7487587894555796E+27</v>
      </c>
      <c r="FGI8" s="212">
        <f t="shared" ref="FGI8" si="2119">FGG8*$C$8</f>
        <v>8.9674777591919683E+27</v>
      </c>
      <c r="FGK8" s="212">
        <f t="shared" ref="FGK8" si="2120">FGI8*$C$8</f>
        <v>9.1916647031717668E+27</v>
      </c>
      <c r="FGM8" s="212">
        <f t="shared" ref="FGM8" si="2121">FGK8*$C$8</f>
        <v>9.42145632075106E+27</v>
      </c>
      <c r="FGO8" s="212">
        <f t="shared" ref="FGO8" si="2122">FGM8*$C$8</f>
        <v>9.6569927287698355E+27</v>
      </c>
      <c r="FGQ8" s="212">
        <f t="shared" ref="FGQ8" si="2123">FGO8*$C$8</f>
        <v>9.8984175469890809E+27</v>
      </c>
      <c r="FGS8" s="212">
        <f t="shared" ref="FGS8" si="2124">FGQ8*$C$8</f>
        <v>1.0145877985663807E+28</v>
      </c>
      <c r="FGU8" s="212">
        <f t="shared" ref="FGU8" si="2125">FGS8*$C$8</f>
        <v>1.03995249353054E+28</v>
      </c>
      <c r="FGW8" s="212">
        <f t="shared" ref="FGW8" si="2126">FGU8*$C$8</f>
        <v>1.0659513058688034E+28</v>
      </c>
      <c r="FGY8" s="212">
        <f t="shared" ref="FGY8" si="2127">FGW8*$C$8</f>
        <v>1.0926000885155235E+28</v>
      </c>
      <c r="FHA8" s="212">
        <f t="shared" ref="FHA8" si="2128">FGY8*$C$8</f>
        <v>1.1199150907284114E+28</v>
      </c>
      <c r="FHC8" s="212">
        <f t="shared" ref="FHC8" si="2129">FHA8*$C$8</f>
        <v>1.1479129679966215E+28</v>
      </c>
      <c r="FHE8" s="212">
        <f t="shared" ref="FHE8" si="2130">FHC8*$C$8</f>
        <v>1.1766107921965369E+28</v>
      </c>
      <c r="FHG8" s="212">
        <f t="shared" ref="FHG8" si="2131">FHE8*$C$8</f>
        <v>1.2060260620014502E+28</v>
      </c>
      <c r="FHI8" s="212">
        <f t="shared" ref="FHI8" si="2132">FHG8*$C$8</f>
        <v>1.2361767135514863E+28</v>
      </c>
      <c r="FHK8" s="212">
        <f t="shared" ref="FHK8" si="2133">FHI8*$C$8</f>
        <v>1.2670811313902734E+28</v>
      </c>
      <c r="FHM8" s="212">
        <f t="shared" ref="FHM8" si="2134">FHK8*$C$8</f>
        <v>1.2987581596750301E+28</v>
      </c>
      <c r="FHO8" s="212">
        <f t="shared" ref="FHO8" si="2135">FHM8*$C$8</f>
        <v>1.3312271136669057E+28</v>
      </c>
      <c r="FHQ8" s="212">
        <f t="shared" ref="FHQ8" si="2136">FHO8*$C$8</f>
        <v>1.3645077915085781E+28</v>
      </c>
      <c r="FHS8" s="212">
        <f t="shared" ref="FHS8" si="2137">FHQ8*$C$8</f>
        <v>1.3986204862962925E+28</v>
      </c>
      <c r="FHU8" s="212">
        <f t="shared" ref="FHU8" si="2138">FHS8*$C$8</f>
        <v>1.4335859984536997E+28</v>
      </c>
      <c r="FHW8" s="212">
        <f t="shared" ref="FHW8" si="2139">FHU8*$C$8</f>
        <v>1.4694256484150421E+28</v>
      </c>
      <c r="FHY8" s="212">
        <f t="shared" ref="FHY8" si="2140">FHW8*$C$8</f>
        <v>1.5061612896254181E+28</v>
      </c>
      <c r="FIA8" s="212">
        <f t="shared" ref="FIA8" si="2141">FHY8*$C$8</f>
        <v>1.5438153218660533E+28</v>
      </c>
      <c r="FIC8" s="212">
        <f t="shared" ref="FIC8" si="2142">FIA8*$C$8</f>
        <v>1.5824107049127046E+28</v>
      </c>
      <c r="FIE8" s="212">
        <f t="shared" ref="FIE8" si="2143">FIC8*$C$8</f>
        <v>1.621970972535522E+28</v>
      </c>
      <c r="FIG8" s="212">
        <f t="shared" ref="FIG8" si="2144">FIE8*$C$8</f>
        <v>1.66252024684891E+28</v>
      </c>
      <c r="FII8" s="212">
        <f t="shared" ref="FII8" si="2145">FIG8*$C$8</f>
        <v>1.7040832530201325E+28</v>
      </c>
      <c r="FIK8" s="212">
        <f t="shared" ref="FIK8" si="2146">FII8*$C$8</f>
        <v>1.7466853343456357E+28</v>
      </c>
      <c r="FIM8" s="212">
        <f t="shared" ref="FIM8" si="2147">FIK8*$C$8</f>
        <v>1.7903524677042764E+28</v>
      </c>
      <c r="FIO8" s="212">
        <f t="shared" ref="FIO8" si="2148">FIM8*$C$8</f>
        <v>1.8351112793968831E+28</v>
      </c>
      <c r="FIQ8" s="212">
        <f t="shared" ref="FIQ8" si="2149">FIO8*$C$8</f>
        <v>1.8809890613818051E+28</v>
      </c>
      <c r="FIS8" s="212">
        <f t="shared" ref="FIS8" si="2150">FIQ8*$C$8</f>
        <v>1.9280137879163499E+28</v>
      </c>
      <c r="FIU8" s="212">
        <f t="shared" ref="FIU8" si="2151">FIS8*$C$8</f>
        <v>1.9762141326142586E+28</v>
      </c>
      <c r="FIW8" s="212">
        <f t="shared" ref="FIW8" si="2152">FIU8*$C$8</f>
        <v>2.0256194859296148E+28</v>
      </c>
      <c r="FIY8" s="212">
        <f t="shared" ref="FIY8" si="2153">FIW8*$C$8</f>
        <v>2.0762599730778548E+28</v>
      </c>
      <c r="FJA8" s="212">
        <f t="shared" ref="FJA8" si="2154">FIY8*$C$8</f>
        <v>2.128166472404801E+28</v>
      </c>
      <c r="FJC8" s="212">
        <f t="shared" ref="FJC8" si="2155">FJA8*$C$8</f>
        <v>2.1813706342149209E+28</v>
      </c>
      <c r="FJE8" s="212">
        <f t="shared" ref="FJE8" si="2156">FJC8*$C$8</f>
        <v>2.2359049000702938E+28</v>
      </c>
      <c r="FJG8" s="212">
        <f t="shared" ref="FJG8" si="2157">FJE8*$C$8</f>
        <v>2.2918025225720508E+28</v>
      </c>
      <c r="FJI8" s="212">
        <f t="shared" ref="FJI8" si="2158">FJG8*$C$8</f>
        <v>2.3490975856363519E+28</v>
      </c>
      <c r="FJK8" s="212">
        <f t="shared" ref="FJK8" si="2159">FJI8*$C$8</f>
        <v>2.4078250252772607E+28</v>
      </c>
      <c r="FJM8" s="212">
        <f t="shared" ref="FJM8" si="2160">FJK8*$C$8</f>
        <v>2.4680206509091918E+28</v>
      </c>
      <c r="FJO8" s="212">
        <f t="shared" ref="FJO8" si="2161">FJM8*$C$8</f>
        <v>2.5297211671819215E+28</v>
      </c>
      <c r="FJQ8" s="212">
        <f t="shared" ref="FJQ8" si="2162">FJO8*$C$8</f>
        <v>2.5929641963614695E+28</v>
      </c>
      <c r="FJS8" s="212">
        <f t="shared" ref="FJS8" si="2163">FJQ8*$C$8</f>
        <v>2.657788301270506E+28</v>
      </c>
      <c r="FJU8" s="212">
        <f t="shared" ref="FJU8" si="2164">FJS8*$C$8</f>
        <v>2.7242330088022683E+28</v>
      </c>
      <c r="FJW8" s="212">
        <f t="shared" ref="FJW8" si="2165">FJU8*$C$8</f>
        <v>2.7923388340223247E+28</v>
      </c>
      <c r="FJY8" s="212">
        <f t="shared" ref="FJY8" si="2166">FJW8*$C$8</f>
        <v>2.8621473048728827E+28</v>
      </c>
      <c r="FKA8" s="212">
        <f t="shared" ref="FKA8" si="2167">FJY8*$C$8</f>
        <v>2.9337009874947043E+28</v>
      </c>
      <c r="FKC8" s="212">
        <f t="shared" ref="FKC8" si="2168">FKA8*$C$8</f>
        <v>3.0070435121820717E+28</v>
      </c>
      <c r="FKE8" s="212">
        <f t="shared" ref="FKE8" si="2169">FKC8*$C$8</f>
        <v>3.0822195999866232E+28</v>
      </c>
      <c r="FKG8" s="212">
        <f t="shared" ref="FKG8" si="2170">FKE8*$C$8</f>
        <v>3.1592750899862884E+28</v>
      </c>
      <c r="FKI8" s="212">
        <f t="shared" ref="FKI8" si="2171">FKG8*$C$8</f>
        <v>3.2382569672359454E+28</v>
      </c>
      <c r="FKK8" s="212">
        <f t="shared" ref="FKK8" si="2172">FKI8*$C$8</f>
        <v>3.3192133914168437E+28</v>
      </c>
      <c r="FKM8" s="212">
        <f t="shared" ref="FKM8" si="2173">FKK8*$C$8</f>
        <v>3.4021937262022645E+28</v>
      </c>
      <c r="FKO8" s="212">
        <f t="shared" ref="FKO8" si="2174">FKM8*$C$8</f>
        <v>3.4872485693573209E+28</v>
      </c>
      <c r="FKQ8" s="212">
        <f t="shared" ref="FKQ8" si="2175">FKO8*$C$8</f>
        <v>3.5744297835912536E+28</v>
      </c>
      <c r="FKS8" s="212">
        <f t="shared" ref="FKS8" si="2176">FKQ8*$C$8</f>
        <v>3.6637905281810345E+28</v>
      </c>
      <c r="FKU8" s="212">
        <f t="shared" ref="FKU8" si="2177">FKS8*$C$8</f>
        <v>3.7553852913855601E+28</v>
      </c>
      <c r="FKW8" s="212">
        <f t="shared" ref="FKW8" si="2178">FKU8*$C$8</f>
        <v>3.8492699236701987E+28</v>
      </c>
      <c r="FKY8" s="212">
        <f t="shared" ref="FKY8" si="2179">FKW8*$C$8</f>
        <v>3.9455016717619534E+28</v>
      </c>
      <c r="FLA8" s="212">
        <f t="shared" ref="FLA8" si="2180">FKY8*$C$8</f>
        <v>4.0441392135560022E+28</v>
      </c>
      <c r="FLC8" s="212">
        <f t="shared" ref="FLC8" si="2181">FLA8*$C$8</f>
        <v>4.1452426938949021E+28</v>
      </c>
      <c r="FLE8" s="212">
        <f t="shared" ref="FLE8" si="2182">FLC8*$C$8</f>
        <v>4.2488737612422746E+28</v>
      </c>
      <c r="FLG8" s="212">
        <f t="shared" ref="FLG8" si="2183">FLE8*$C$8</f>
        <v>4.3550956052733308E+28</v>
      </c>
      <c r="FLI8" s="212">
        <f t="shared" ref="FLI8" si="2184">FLG8*$C$8</f>
        <v>4.463972995405164E+28</v>
      </c>
      <c r="FLK8" s="212">
        <f t="shared" ref="FLK8" si="2185">FLI8*$C$8</f>
        <v>4.5755723202902924E+28</v>
      </c>
      <c r="FLM8" s="212">
        <f t="shared" ref="FLM8" si="2186">FLK8*$C$8</f>
        <v>4.6899616282975496E+28</v>
      </c>
      <c r="FLO8" s="212">
        <f t="shared" ref="FLO8" si="2187">FLM8*$C$8</f>
        <v>4.807210669004988E+28</v>
      </c>
      <c r="FLQ8" s="212">
        <f t="shared" ref="FLQ8" si="2188">FLO8*$C$8</f>
        <v>4.927390935730112E+28</v>
      </c>
      <c r="FLS8" s="212">
        <f t="shared" ref="FLS8" si="2189">FLQ8*$C$8</f>
        <v>5.0505757091233641E+28</v>
      </c>
      <c r="FLU8" s="212">
        <f t="shared" ref="FLU8" si="2190">FLS8*$C$8</f>
        <v>5.1768401018514474E+28</v>
      </c>
      <c r="FLW8" s="212">
        <f t="shared" ref="FLW8" si="2191">FLU8*$C$8</f>
        <v>5.3062611043977328E+28</v>
      </c>
      <c r="FLY8" s="212">
        <f t="shared" ref="FLY8" si="2192">FLW8*$C$8</f>
        <v>5.4389176320076752E+28</v>
      </c>
      <c r="FMA8" s="212">
        <f t="shared" ref="FMA8" si="2193">FLY8*$C$8</f>
        <v>5.5748905728078669E+28</v>
      </c>
      <c r="FMC8" s="212">
        <f t="shared" ref="FMC8" si="2194">FMA8*$C$8</f>
        <v>5.7142628371280629E+28</v>
      </c>
      <c r="FME8" s="212">
        <f t="shared" ref="FME8" si="2195">FMC8*$C$8</f>
        <v>5.8571194080562638E+28</v>
      </c>
      <c r="FMG8" s="212">
        <f t="shared" ref="FMG8" si="2196">FME8*$C$8</f>
        <v>6.0035473932576694E+28</v>
      </c>
      <c r="FMI8" s="212">
        <f t="shared" ref="FMI8" si="2197">FMG8*$C$8</f>
        <v>6.1536360780891104E+28</v>
      </c>
      <c r="FMK8" s="212">
        <f t="shared" ref="FMK8" si="2198">FMI8*$C$8</f>
        <v>6.3074769800413376E+28</v>
      </c>
      <c r="FMM8" s="212">
        <f t="shared" ref="FMM8" si="2199">FMK8*$C$8</f>
        <v>6.4651639045423701E+28</v>
      </c>
      <c r="FMO8" s="212">
        <f t="shared" ref="FMO8" si="2200">FMM8*$C$8</f>
        <v>6.626793002155929E+28</v>
      </c>
      <c r="FMQ8" s="212">
        <f t="shared" ref="FMQ8" si="2201">FMO8*$C$8</f>
        <v>6.7924628272098268E+28</v>
      </c>
      <c r="FMS8" s="212">
        <f t="shared" ref="FMS8" si="2202">FMQ8*$C$8</f>
        <v>6.9622743978900723E+28</v>
      </c>
      <c r="FMU8" s="212">
        <f t="shared" ref="FMU8" si="2203">FMS8*$C$8</f>
        <v>7.1363312578373235E+28</v>
      </c>
      <c r="FMW8" s="212">
        <f t="shared" ref="FMW8" si="2204">FMU8*$C$8</f>
        <v>7.3147395392832558E+28</v>
      </c>
      <c r="FMY8" s="212">
        <f t="shared" ref="FMY8" si="2205">FMW8*$C$8</f>
        <v>7.4976080277653363E+28</v>
      </c>
      <c r="FNA8" s="212">
        <f t="shared" ref="FNA8" si="2206">FMY8*$C$8</f>
        <v>7.685048228459469E+28</v>
      </c>
      <c r="FNC8" s="212">
        <f t="shared" ref="FNC8" si="2207">FNA8*$C$8</f>
        <v>7.8771744341709547E+28</v>
      </c>
      <c r="FNE8" s="212">
        <f t="shared" ref="FNE8" si="2208">FNC8*$C$8</f>
        <v>8.0741037950252277E+28</v>
      </c>
      <c r="FNG8" s="212">
        <f t="shared" ref="FNG8" si="2209">FNE8*$C$8</f>
        <v>8.2759563899008573E+28</v>
      </c>
      <c r="FNI8" s="212">
        <f t="shared" ref="FNI8" si="2210">FNG8*$C$8</f>
        <v>8.4828552996483774E+28</v>
      </c>
      <c r="FNK8" s="212">
        <f t="shared" ref="FNK8" si="2211">FNI8*$C$8</f>
        <v>8.694926682139586E+28</v>
      </c>
      <c r="FNM8" s="212">
        <f t="shared" ref="FNM8" si="2212">FNK8*$C$8</f>
        <v>8.9122998491930756E+28</v>
      </c>
      <c r="FNO8" s="212">
        <f t="shared" ref="FNO8" si="2213">FNM8*$C$8</f>
        <v>9.1351073454229016E+28</v>
      </c>
      <c r="FNQ8" s="212">
        <f t="shared" ref="FNQ8" si="2214">FNO8*$C$8</f>
        <v>9.3634850290584732E+28</v>
      </c>
      <c r="FNS8" s="212">
        <f t="shared" ref="FNS8" si="2215">FNQ8*$C$8</f>
        <v>9.5975721547849351E+28</v>
      </c>
      <c r="FNU8" s="212">
        <f t="shared" ref="FNU8" si="2216">FNS8*$C$8</f>
        <v>9.8375114586545568E+28</v>
      </c>
      <c r="FNW8" s="212">
        <f t="shared" ref="FNW8" si="2217">FNU8*$C$8</f>
        <v>1.0083449245120919E+29</v>
      </c>
      <c r="FNY8" s="212">
        <f t="shared" ref="FNY8" si="2218">FNW8*$C$8</f>
        <v>1.0335535476248941E+29</v>
      </c>
      <c r="FOA8" s="212">
        <f t="shared" ref="FOA8" si="2219">FNY8*$C$8</f>
        <v>1.0593923863155163E+29</v>
      </c>
      <c r="FOC8" s="212">
        <f t="shared" ref="FOC8" si="2220">FOA8*$C$8</f>
        <v>1.0858771959734041E+29</v>
      </c>
      <c r="FOE8" s="212">
        <f t="shared" ref="FOE8" si="2221">FOC8*$C$8</f>
        <v>1.1130241258727391E+29</v>
      </c>
      <c r="FOG8" s="212">
        <f t="shared" ref="FOG8" si="2222">FOE8*$C$8</f>
        <v>1.1408497290195574E+29</v>
      </c>
      <c r="FOI8" s="212">
        <f t="shared" ref="FOI8" si="2223">FOG8*$C$8</f>
        <v>1.1693709722450461E+29</v>
      </c>
      <c r="FOK8" s="212">
        <f t="shared" ref="FOK8" si="2224">FOI8*$C$8</f>
        <v>1.1986052465511722E+29</v>
      </c>
      <c r="FOM8" s="212">
        <f t="shared" ref="FOM8" si="2225">FOK8*$C$8</f>
        <v>1.2285703777149513E+29</v>
      </c>
      <c r="FOO8" s="212">
        <f t="shared" ref="FOO8" si="2226">FOM8*$C$8</f>
        <v>1.2592846371578251E+29</v>
      </c>
      <c r="FOQ8" s="212">
        <f t="shared" ref="FOQ8" si="2227">FOO8*$C$8</f>
        <v>1.2907667530867706E+29</v>
      </c>
      <c r="FOS8" s="212">
        <f t="shared" ref="FOS8" si="2228">FOQ8*$C$8</f>
        <v>1.3230359219139397E+29</v>
      </c>
      <c r="FOU8" s="212">
        <f t="shared" ref="FOU8" si="2229">FOS8*$C$8</f>
        <v>1.3561118199617881E+29</v>
      </c>
      <c r="FOW8" s="212">
        <f t="shared" ref="FOW8" si="2230">FOU8*$C$8</f>
        <v>1.3900146154608327E+29</v>
      </c>
      <c r="FOY8" s="212">
        <f t="shared" ref="FOY8" si="2231">FOW8*$C$8</f>
        <v>1.4247649808473534E+29</v>
      </c>
      <c r="FPA8" s="212">
        <f t="shared" ref="FPA8" si="2232">FOY8*$C$8</f>
        <v>1.4603841053685371E+29</v>
      </c>
      <c r="FPC8" s="212">
        <f t="shared" ref="FPC8" si="2233">FPA8*$C$8</f>
        <v>1.4968937080027504E+29</v>
      </c>
      <c r="FPE8" s="212">
        <f t="shared" ref="FPE8" si="2234">FPC8*$C$8</f>
        <v>1.534316050702819E+29</v>
      </c>
      <c r="FPG8" s="212">
        <f t="shared" ref="FPG8" si="2235">FPE8*$C$8</f>
        <v>1.5726739519703894E+29</v>
      </c>
      <c r="FPI8" s="212">
        <f t="shared" ref="FPI8" si="2236">FPG8*$C$8</f>
        <v>1.611990800769649E+29</v>
      </c>
      <c r="FPK8" s="212">
        <f t="shared" ref="FPK8" si="2237">FPI8*$C$8</f>
        <v>1.6522905707888902E+29</v>
      </c>
      <c r="FPM8" s="212">
        <f t="shared" ref="FPM8" si="2238">FPK8*$C$8</f>
        <v>1.6935978350586122E+29</v>
      </c>
      <c r="FPO8" s="212">
        <f t="shared" ref="FPO8" si="2239">FPM8*$C$8</f>
        <v>1.7359377809350772E+29</v>
      </c>
      <c r="FPQ8" s="212">
        <f t="shared" ref="FPQ8" si="2240">FPO8*$C$8</f>
        <v>1.7793362254584539E+29</v>
      </c>
      <c r="FPS8" s="212">
        <f t="shared" ref="FPS8" si="2241">FPQ8*$C$8</f>
        <v>1.8238196310949152E+29</v>
      </c>
      <c r="FPU8" s="212">
        <f t="shared" ref="FPU8" si="2242">FPS8*$C$8</f>
        <v>1.8694151218722878E+29</v>
      </c>
      <c r="FPW8" s="212">
        <f t="shared" ref="FPW8" si="2243">FPU8*$C$8</f>
        <v>1.9161504999190948E+29</v>
      </c>
      <c r="FPY8" s="212">
        <f t="shared" ref="FPY8" si="2244">FPW8*$C$8</f>
        <v>1.9640542624170719E+29</v>
      </c>
      <c r="FQA8" s="212">
        <f t="shared" ref="FQA8" si="2245">FPY8*$C$8</f>
        <v>2.0131556189774986E+29</v>
      </c>
      <c r="FQC8" s="212">
        <f t="shared" ref="FQC8" si="2246">FQA8*$C$8</f>
        <v>2.0634845094519358E+29</v>
      </c>
      <c r="FQE8" s="212">
        <f t="shared" ref="FQE8" si="2247">FQC8*$C$8</f>
        <v>2.1150716221882339E+29</v>
      </c>
      <c r="FQG8" s="212">
        <f t="shared" ref="FQG8" si="2248">FQE8*$C$8</f>
        <v>2.1679484127429397E+29</v>
      </c>
      <c r="FQI8" s="212">
        <f t="shared" ref="FQI8" si="2249">FQG8*$C$8</f>
        <v>2.2221471230615131E+29</v>
      </c>
      <c r="FQK8" s="212">
        <f t="shared" ref="FQK8" si="2250">FQI8*$C$8</f>
        <v>2.2777008011380508E+29</v>
      </c>
      <c r="FQM8" s="212">
        <f t="shared" ref="FQM8" si="2251">FQK8*$C$8</f>
        <v>2.3346433211665019E+29</v>
      </c>
      <c r="FQO8" s="212">
        <f t="shared" ref="FQO8" si="2252">FQM8*$C$8</f>
        <v>2.3930094041956644E+29</v>
      </c>
      <c r="FQQ8" s="212">
        <f t="shared" ref="FQQ8" si="2253">FQO8*$C$8</f>
        <v>2.4528346393005558E+29</v>
      </c>
      <c r="FQS8" s="212">
        <f t="shared" ref="FQS8" si="2254">FQQ8*$C$8</f>
        <v>2.5141555052830695E+29</v>
      </c>
      <c r="FQU8" s="212">
        <f t="shared" ref="FQU8" si="2255">FQS8*$C$8</f>
        <v>2.577009392915146E+29</v>
      </c>
      <c r="FQW8" s="212">
        <f t="shared" ref="FQW8" si="2256">FQU8*$C$8</f>
        <v>2.6414346277380245E+29</v>
      </c>
      <c r="FQY8" s="212">
        <f t="shared" ref="FQY8" si="2257">FQW8*$C$8</f>
        <v>2.7074704934314748E+29</v>
      </c>
      <c r="FRA8" s="212">
        <f t="shared" ref="FRA8" si="2258">FQY8*$C$8</f>
        <v>2.7751572557672614E+29</v>
      </c>
      <c r="FRC8" s="212">
        <f t="shared" ref="FRC8" si="2259">FRA8*$C$8</f>
        <v>2.8445361871614425E+29</v>
      </c>
      <c r="FRE8" s="212">
        <f t="shared" ref="FRE8" si="2260">FRC8*$C$8</f>
        <v>2.9156495918404784E+29</v>
      </c>
      <c r="FRG8" s="212">
        <f t="shared" ref="FRG8" si="2261">FRE8*$C$8</f>
        <v>2.9885408316364903E+29</v>
      </c>
      <c r="FRI8" s="212">
        <f t="shared" ref="FRI8" si="2262">FRG8*$C$8</f>
        <v>3.0632543524274023E+29</v>
      </c>
      <c r="FRK8" s="212">
        <f t="shared" ref="FRK8" si="2263">FRI8*$C$8</f>
        <v>3.139835711238087E+29</v>
      </c>
      <c r="FRM8" s="212">
        <f t="shared" ref="FRM8" si="2264">FRK8*$C$8</f>
        <v>3.2183316040190391E+29</v>
      </c>
      <c r="FRO8" s="212">
        <f t="shared" ref="FRO8" si="2265">FRM8*$C$8</f>
        <v>3.2987898941195151E+29</v>
      </c>
      <c r="FRQ8" s="212">
        <f t="shared" ref="FRQ8" si="2266">FRO8*$C$8</f>
        <v>3.3812596414725026E+29</v>
      </c>
      <c r="FRS8" s="212">
        <f t="shared" ref="FRS8" si="2267">FRQ8*$C$8</f>
        <v>3.4657911325093149E+29</v>
      </c>
      <c r="FRU8" s="212">
        <f t="shared" ref="FRU8" si="2268">FRS8*$C$8</f>
        <v>3.5524359108220476E+29</v>
      </c>
      <c r="FRW8" s="212">
        <f t="shared" ref="FRW8" si="2269">FRU8*$C$8</f>
        <v>3.6412468085925988E+29</v>
      </c>
      <c r="FRY8" s="212">
        <f t="shared" ref="FRY8" si="2270">FRW8*$C$8</f>
        <v>3.7322779788074131E+29</v>
      </c>
      <c r="FSA8" s="212">
        <f t="shared" ref="FSA8" si="2271">FRY8*$C$8</f>
        <v>3.8255849282775978E+29</v>
      </c>
      <c r="FSC8" s="212">
        <f t="shared" ref="FSC8" si="2272">FSA8*$C$8</f>
        <v>3.9212245514845374E+29</v>
      </c>
      <c r="FSE8" s="212">
        <f t="shared" ref="FSE8" si="2273">FSC8*$C$8</f>
        <v>4.0192551652716503E+29</v>
      </c>
      <c r="FSG8" s="212">
        <f t="shared" ref="FSG8" si="2274">FSE8*$C$8</f>
        <v>4.1197365444034411E+29</v>
      </c>
      <c r="FSI8" s="212">
        <f t="shared" ref="FSI8" si="2275">FSG8*$C$8</f>
        <v>4.222729958013527E+29</v>
      </c>
      <c r="FSK8" s="212">
        <f t="shared" ref="FSK8" si="2276">FSI8*$C$8</f>
        <v>4.3282982069638651E+29</v>
      </c>
      <c r="FSM8" s="212">
        <f t="shared" ref="FSM8" si="2277">FSK8*$C$8</f>
        <v>4.4365056621379617E+29</v>
      </c>
      <c r="FSO8" s="212">
        <f t="shared" ref="FSO8" si="2278">FSM8*$C$8</f>
        <v>4.5474183036914106E+29</v>
      </c>
      <c r="FSQ8" s="212">
        <f t="shared" ref="FSQ8" si="2279">FSO8*$C$8</f>
        <v>4.6611037612836956E+29</v>
      </c>
      <c r="FSS8" s="212">
        <f t="shared" ref="FSS8" si="2280">FSQ8*$C$8</f>
        <v>4.7776313553157876E+29</v>
      </c>
      <c r="FSU8" s="212">
        <f t="shared" ref="FSU8" si="2281">FSS8*$C$8</f>
        <v>4.8970721391986818E+29</v>
      </c>
      <c r="FSW8" s="212">
        <f t="shared" ref="FSW8" si="2282">FSU8*$C$8</f>
        <v>5.0194989426786482E+29</v>
      </c>
      <c r="FSY8" s="212">
        <f t="shared" ref="FSY8" si="2283">FSW8*$C$8</f>
        <v>5.1449864162456138E+29</v>
      </c>
      <c r="FTA8" s="212">
        <f t="shared" ref="FTA8" si="2284">FSY8*$C$8</f>
        <v>5.2736110766517537E+29</v>
      </c>
      <c r="FTC8" s="212">
        <f t="shared" ref="FTC8" si="2285">FTA8*$C$8</f>
        <v>5.4054513535680474E+29</v>
      </c>
      <c r="FTE8" s="212">
        <f t="shared" ref="FTE8" si="2286">FTC8*$C$8</f>
        <v>5.540587637407248E+29</v>
      </c>
      <c r="FTG8" s="212">
        <f t="shared" ref="FTG8" si="2287">FTE8*$C$8</f>
        <v>5.6791023283424286E+29</v>
      </c>
      <c r="FTI8" s="212">
        <f t="shared" ref="FTI8" si="2288">FTG8*$C$8</f>
        <v>5.8210798865509885E+29</v>
      </c>
      <c r="FTK8" s="212">
        <f t="shared" ref="FTK8" si="2289">FTI8*$C$8</f>
        <v>5.9666068837147628E+29</v>
      </c>
      <c r="FTM8" s="212">
        <f t="shared" ref="FTM8" si="2290">FTK8*$C$8</f>
        <v>6.1157720558076314E+29</v>
      </c>
      <c r="FTO8" s="212">
        <f t="shared" ref="FTO8" si="2291">FTM8*$C$8</f>
        <v>6.2686663572028219E+29</v>
      </c>
      <c r="FTQ8" s="212">
        <f t="shared" ref="FTQ8" si="2292">FTO8*$C$8</f>
        <v>6.425383016132892E+29</v>
      </c>
      <c r="FTS8" s="212">
        <f t="shared" ref="FTS8" si="2293">FTQ8*$C$8</f>
        <v>6.5860175915362132E+29</v>
      </c>
      <c r="FTU8" s="212">
        <f t="shared" ref="FTU8" si="2294">FTS8*$C$8</f>
        <v>6.7506680313246183E+29</v>
      </c>
      <c r="FTW8" s="212">
        <f t="shared" ref="FTW8" si="2295">FTU8*$C$8</f>
        <v>6.9194347321077336E+29</v>
      </c>
      <c r="FTY8" s="212">
        <f t="shared" ref="FTY8" si="2296">FTW8*$C$8</f>
        <v>7.0924206004104268E+29</v>
      </c>
      <c r="FUA8" s="212">
        <f t="shared" ref="FUA8" si="2297">FTY8*$C$8</f>
        <v>7.2697311154206862E+29</v>
      </c>
      <c r="FUC8" s="212">
        <f t="shared" ref="FUC8" si="2298">FUA8*$C$8</f>
        <v>7.4514743933062027E+29</v>
      </c>
      <c r="FUE8" s="212">
        <f t="shared" ref="FUE8" si="2299">FUC8*$C$8</f>
        <v>7.6377612531388577E+29</v>
      </c>
      <c r="FUG8" s="212">
        <f t="shared" ref="FUG8" si="2300">FUE8*$C$8</f>
        <v>7.8287052844673286E+29</v>
      </c>
      <c r="FUI8" s="212">
        <f t="shared" ref="FUI8" si="2301">FUG8*$C$8</f>
        <v>8.0244229165790115E+29</v>
      </c>
      <c r="FUK8" s="212">
        <f t="shared" ref="FUK8" si="2302">FUI8*$C$8</f>
        <v>8.2250334894934863E+29</v>
      </c>
      <c r="FUM8" s="212">
        <f t="shared" ref="FUM8" si="2303">FUK8*$C$8</f>
        <v>8.4306593267308226E+29</v>
      </c>
      <c r="FUO8" s="212">
        <f t="shared" ref="FUO8" si="2304">FUM8*$C$8</f>
        <v>8.641425809899093E+29</v>
      </c>
      <c r="FUQ8" s="212">
        <f t="shared" ref="FUQ8" si="2305">FUO8*$C$8</f>
        <v>8.8574614551465689E+29</v>
      </c>
      <c r="FUS8" s="212">
        <f t="shared" ref="FUS8" si="2306">FUQ8*$C$8</f>
        <v>9.0788979915252317E+29</v>
      </c>
      <c r="FUU8" s="212">
        <f t="shared" ref="FUU8" si="2307">FUS8*$C$8</f>
        <v>9.3058704413133619E+29</v>
      </c>
      <c r="FUW8" s="212">
        <f t="shared" ref="FUW8" si="2308">FUU8*$C$8</f>
        <v>9.5385172023461957E+29</v>
      </c>
      <c r="FUY8" s="212">
        <f t="shared" ref="FUY8" si="2309">FUW8*$C$8</f>
        <v>9.7769801324048491E+29</v>
      </c>
      <c r="FVA8" s="212">
        <f t="shared" ref="FVA8" si="2310">FUY8*$C$8</f>
        <v>1.002140463571497E+30</v>
      </c>
      <c r="FVC8" s="212">
        <f t="shared" ref="FVC8" si="2311">FVA8*$C$8</f>
        <v>1.0271939751607843E+30</v>
      </c>
      <c r="FVE8" s="212">
        <f t="shared" ref="FVE8" si="2312">FVC8*$C$8</f>
        <v>1.0528738245398038E+30</v>
      </c>
      <c r="FVG8" s="212">
        <f t="shared" ref="FVG8" si="2313">FVE8*$C$8</f>
        <v>1.0791956701532988E+30</v>
      </c>
      <c r="FVI8" s="212">
        <f t="shared" ref="FVI8" si="2314">FVG8*$C$8</f>
        <v>1.1061755619071311E+30</v>
      </c>
      <c r="FVK8" s="212">
        <f t="shared" ref="FVK8" si="2315">FVI8*$C$8</f>
        <v>1.1338299509548093E+30</v>
      </c>
      <c r="FVM8" s="212">
        <f t="shared" ref="FVM8" si="2316">FVK8*$C$8</f>
        <v>1.1621756997286794E+30</v>
      </c>
      <c r="FVO8" s="212">
        <f t="shared" ref="FVO8" si="2317">FVM8*$C$8</f>
        <v>1.1912300922218962E+30</v>
      </c>
      <c r="FVQ8" s="212">
        <f t="shared" ref="FVQ8" si="2318">FVO8*$C$8</f>
        <v>1.2210108445274436E+30</v>
      </c>
      <c r="FVS8" s="212">
        <f t="shared" ref="FVS8" si="2319">FVQ8*$C$8</f>
        <v>1.2515361156406295E+30</v>
      </c>
      <c r="FVU8" s="212">
        <f t="shared" ref="FVU8" si="2320">FVS8*$C$8</f>
        <v>1.282824518531645E+30</v>
      </c>
      <c r="FVW8" s="212">
        <f t="shared" ref="FVW8" si="2321">FVU8*$C$8</f>
        <v>1.3148951314949361E+30</v>
      </c>
      <c r="FVY8" s="212">
        <f t="shared" ref="FVY8" si="2322">FVW8*$C$8</f>
        <v>1.3477675097823095E+30</v>
      </c>
      <c r="FWA8" s="212">
        <f t="shared" ref="FWA8" si="2323">FVY8*$C$8</f>
        <v>1.3814616975268671E+30</v>
      </c>
      <c r="FWC8" s="212">
        <f t="shared" ref="FWC8" si="2324">FWA8*$C$8</f>
        <v>1.4159982399650387E+30</v>
      </c>
      <c r="FWE8" s="212">
        <f t="shared" ref="FWE8" si="2325">FWC8*$C$8</f>
        <v>1.4513981959641644E+30</v>
      </c>
      <c r="FWG8" s="212">
        <f t="shared" ref="FWG8" si="2326">FWE8*$C$8</f>
        <v>1.4876831508632684E+30</v>
      </c>
      <c r="FWI8" s="212">
        <f t="shared" ref="FWI8" si="2327">FWG8*$C$8</f>
        <v>1.5248752296348501E+30</v>
      </c>
      <c r="FWK8" s="212">
        <f t="shared" ref="FWK8" si="2328">FWI8*$C$8</f>
        <v>1.5629971103757212E+30</v>
      </c>
      <c r="FWM8" s="212">
        <f t="shared" ref="FWM8" si="2329">FWK8*$C$8</f>
        <v>1.6020720381351142E+30</v>
      </c>
      <c r="FWO8" s="212">
        <f t="shared" ref="FWO8" si="2330">FWM8*$C$8</f>
        <v>1.6421238390884919E+30</v>
      </c>
      <c r="FWQ8" s="212">
        <f t="shared" ref="FWQ8" si="2331">FWO8*$C$8</f>
        <v>1.683176935065704E+30</v>
      </c>
      <c r="FWS8" s="212">
        <f t="shared" ref="FWS8" si="2332">FWQ8*$C$8</f>
        <v>1.7252563584423464E+30</v>
      </c>
      <c r="FWU8" s="212">
        <f t="shared" ref="FWU8" si="2333">FWS8*$C$8</f>
        <v>1.7683877674034048E+30</v>
      </c>
      <c r="FWW8" s="212">
        <f t="shared" ref="FWW8" si="2334">FWU8*$C$8</f>
        <v>1.8125974615884897E+30</v>
      </c>
      <c r="FWY8" s="212">
        <f t="shared" ref="FWY8" si="2335">FWW8*$C$8</f>
        <v>1.8579123981282019E+30</v>
      </c>
      <c r="FXA8" s="212">
        <f t="shared" ref="FXA8" si="2336">FWY8*$C$8</f>
        <v>1.9043602080814067E+30</v>
      </c>
      <c r="FXC8" s="212">
        <f t="shared" ref="FXC8" si="2337">FXA8*$C$8</f>
        <v>1.9519692132834418E+30</v>
      </c>
      <c r="FXE8" s="212">
        <f t="shared" ref="FXE8" si="2338">FXC8*$C$8</f>
        <v>2.0007684436155277E+30</v>
      </c>
      <c r="FXG8" s="212">
        <f t="shared" ref="FXG8" si="2339">FXE8*$C$8</f>
        <v>2.0507876547059156E+30</v>
      </c>
      <c r="FXI8" s="212">
        <f t="shared" ref="FXI8" si="2340">FXG8*$C$8</f>
        <v>2.1020573460735634E+30</v>
      </c>
      <c r="FXK8" s="212">
        <f t="shared" ref="FXK8" si="2341">FXI8*$C$8</f>
        <v>2.1546087797254023E+30</v>
      </c>
      <c r="FXM8" s="212">
        <f t="shared" ref="FXM8" si="2342">FXK8*$C$8</f>
        <v>2.2084739992185372E+30</v>
      </c>
      <c r="FXO8" s="212">
        <f t="shared" ref="FXO8" si="2343">FXM8*$C$8</f>
        <v>2.2636858491990005E+30</v>
      </c>
      <c r="FXQ8" s="212">
        <f t="shared" ref="FXQ8" si="2344">FXO8*$C$8</f>
        <v>2.3202779954289754E+30</v>
      </c>
      <c r="FXS8" s="212">
        <f t="shared" ref="FXS8" si="2345">FXQ8*$C$8</f>
        <v>2.3782849453146994E+30</v>
      </c>
      <c r="FXU8" s="212">
        <f t="shared" ref="FXU8" si="2346">FXS8*$C$8</f>
        <v>2.4377420689475667E+30</v>
      </c>
      <c r="FXW8" s="212">
        <f t="shared" ref="FXW8" si="2347">FXU8*$C$8</f>
        <v>2.4986856206712557E+30</v>
      </c>
      <c r="FXY8" s="212">
        <f t="shared" ref="FXY8" si="2348">FXW8*$C$8</f>
        <v>2.5611527611880371E+30</v>
      </c>
      <c r="FYA8" s="212">
        <f t="shared" ref="FYA8" si="2349">FXY8*$C$8</f>
        <v>2.6251815802177379E+30</v>
      </c>
      <c r="FYC8" s="212">
        <f t="shared" ref="FYC8" si="2350">FYA8*$C$8</f>
        <v>2.6908111197231811E+30</v>
      </c>
      <c r="FYE8" s="212">
        <f t="shared" ref="FYE8" si="2351">FYC8*$C$8</f>
        <v>2.7580813977162607E+30</v>
      </c>
      <c r="FYG8" s="212">
        <f t="shared" ref="FYG8" si="2352">FYE8*$C$8</f>
        <v>2.8270334326591672E+30</v>
      </c>
      <c r="FYI8" s="212">
        <f t="shared" ref="FYI8" si="2353">FYG8*$C$8</f>
        <v>2.8977092684756464E+30</v>
      </c>
      <c r="FYK8" s="212">
        <f t="shared" ref="FYK8" si="2354">FYI8*$C$8</f>
        <v>2.9701520001875374E+30</v>
      </c>
      <c r="FYM8" s="212">
        <f t="shared" ref="FYM8" si="2355">FYK8*$C$8</f>
        <v>3.0444058001922254E+30</v>
      </c>
      <c r="FYO8" s="212">
        <f t="shared" ref="FYO8" si="2356">FYM8*$C$8</f>
        <v>3.1205159451970309E+30</v>
      </c>
      <c r="FYQ8" s="212">
        <f t="shared" ref="FYQ8" si="2357">FYO8*$C$8</f>
        <v>3.1985288438269566E+30</v>
      </c>
      <c r="FYS8" s="212">
        <f t="shared" ref="FYS8" si="2358">FYQ8*$C$8</f>
        <v>3.2784920649226301E+30</v>
      </c>
      <c r="FYU8" s="212">
        <f t="shared" ref="FYU8" si="2359">FYS8*$C$8</f>
        <v>3.3604543665456958E+30</v>
      </c>
      <c r="FYW8" s="212">
        <f t="shared" ref="FYW8" si="2360">FYU8*$C$8</f>
        <v>3.4444657257093382E+30</v>
      </c>
      <c r="FYY8" s="212">
        <f t="shared" ref="FYY8" si="2361">FYW8*$C$8</f>
        <v>3.5305773688520715E+30</v>
      </c>
      <c r="FZA8" s="212">
        <f t="shared" ref="FZA8" si="2362">FYY8*$C$8</f>
        <v>3.6188418030733727E+30</v>
      </c>
      <c r="FZC8" s="212">
        <f t="shared" ref="FZC8" si="2363">FZA8*$C$8</f>
        <v>3.7093128481502065E+30</v>
      </c>
      <c r="FZE8" s="212">
        <f t="shared" ref="FZE8" si="2364">FZC8*$C$8</f>
        <v>3.8020456693539611E+30</v>
      </c>
      <c r="FZG8" s="212">
        <f t="shared" ref="FZG8" si="2365">FZE8*$C$8</f>
        <v>3.8970968110878099E+30</v>
      </c>
      <c r="FZI8" s="212">
        <f t="shared" ref="FZI8" si="2366">FZG8*$C$8</f>
        <v>3.9945242313650049E+30</v>
      </c>
      <c r="FZK8" s="212">
        <f t="shared" ref="FZK8" si="2367">FZI8*$C$8</f>
        <v>4.0943873371491298E+30</v>
      </c>
      <c r="FZM8" s="212">
        <f t="shared" ref="FZM8" si="2368">FZK8*$C$8</f>
        <v>4.1967470205778576E+30</v>
      </c>
      <c r="FZO8" s="212">
        <f t="shared" ref="FZO8" si="2369">FZM8*$C$8</f>
        <v>4.3016656960923037E+30</v>
      </c>
      <c r="FZQ8" s="212">
        <f t="shared" ref="FZQ8" si="2370">FZO8*$C$8</f>
        <v>4.4092073384946107E+30</v>
      </c>
      <c r="FZS8" s="212">
        <f t="shared" ref="FZS8" si="2371">FZQ8*$C$8</f>
        <v>4.5194375219569755E+30</v>
      </c>
      <c r="FZU8" s="212">
        <f t="shared" ref="FZU8" si="2372">FZS8*$C$8</f>
        <v>4.6324234600058994E+30</v>
      </c>
      <c r="FZW8" s="212">
        <f t="shared" ref="FZW8" si="2373">FZU8*$C$8</f>
        <v>4.7482340465060467E+30</v>
      </c>
      <c r="FZY8" s="212">
        <f t="shared" ref="FZY8" si="2374">FZW8*$C$8</f>
        <v>4.8669398976686975E+30</v>
      </c>
      <c r="GAA8" s="212">
        <f t="shared" ref="GAA8" si="2375">FZY8*$C$8</f>
        <v>4.9886133951104146E+30</v>
      </c>
      <c r="GAC8" s="212">
        <f t="shared" ref="GAC8" si="2376">GAA8*$C$8</f>
        <v>5.1133287299881743E+30</v>
      </c>
      <c r="GAE8" s="212">
        <f t="shared" ref="GAE8" si="2377">GAC8*$C$8</f>
        <v>5.2411619482378779E+30</v>
      </c>
      <c r="GAG8" s="212">
        <f t="shared" ref="GAG8" si="2378">GAE8*$C$8</f>
        <v>5.3721909969438241E+30</v>
      </c>
      <c r="GAI8" s="212">
        <f t="shared" ref="GAI8" si="2379">GAG8*$C$8</f>
        <v>5.5064957718674195E+30</v>
      </c>
      <c r="GAK8" s="212">
        <f t="shared" ref="GAK8" si="2380">GAI8*$C$8</f>
        <v>5.6441581661641043E+30</v>
      </c>
      <c r="GAM8" s="212">
        <f t="shared" ref="GAM8" si="2381">GAK8*$C$8</f>
        <v>5.785262120318206E+30</v>
      </c>
      <c r="GAO8" s="212">
        <f t="shared" ref="GAO8" si="2382">GAM8*$C$8</f>
        <v>5.9298936733261606E+30</v>
      </c>
      <c r="GAQ8" s="212">
        <f t="shared" ref="GAQ8" si="2383">GAO8*$C$8</f>
        <v>6.0781410151593146E+30</v>
      </c>
      <c r="GAS8" s="212">
        <f t="shared" ref="GAS8" si="2384">GAQ8*$C$8</f>
        <v>6.2300945405382965E+30</v>
      </c>
      <c r="GAU8" s="212">
        <f t="shared" ref="GAU8" si="2385">GAS8*$C$8</f>
        <v>6.3858469040517539E+30</v>
      </c>
      <c r="GAW8" s="212">
        <f t="shared" ref="GAW8" si="2386">GAU8*$C$8</f>
        <v>6.545493076653047E+30</v>
      </c>
      <c r="GAY8" s="212">
        <f t="shared" ref="GAY8" si="2387">GAW8*$C$8</f>
        <v>6.7091304035693728E+30</v>
      </c>
      <c r="GBA8" s="212">
        <f t="shared" ref="GBA8" si="2388">GAY8*$C$8</f>
        <v>6.8768586636586063E+30</v>
      </c>
      <c r="GBC8" s="212">
        <f t="shared" ref="GBC8" si="2389">GBA8*$C$8</f>
        <v>7.048780130250071E+30</v>
      </c>
      <c r="GBE8" s="212">
        <f t="shared" ref="GBE8" si="2390">GBC8*$C$8</f>
        <v>7.2249996335063219E+30</v>
      </c>
      <c r="GBG8" s="212">
        <f t="shared" ref="GBG8" si="2391">GBE8*$C$8</f>
        <v>7.4056246243439792E+30</v>
      </c>
      <c r="GBI8" s="212">
        <f t="shared" ref="GBI8" si="2392">GBG8*$C$8</f>
        <v>7.5907652399525784E+30</v>
      </c>
      <c r="GBK8" s="212">
        <f t="shared" ref="GBK8" si="2393">GBI8*$C$8</f>
        <v>7.7805343709513917E+30</v>
      </c>
      <c r="GBM8" s="212">
        <f t="shared" ref="GBM8" si="2394">GBK8*$C$8</f>
        <v>7.9750477302251755E+30</v>
      </c>
      <c r="GBO8" s="212">
        <f t="shared" ref="GBO8" si="2395">GBM8*$C$8</f>
        <v>8.1744239234808041E+30</v>
      </c>
      <c r="GBQ8" s="212">
        <f t="shared" ref="GBQ8" si="2396">GBO8*$C$8</f>
        <v>8.3787845215678231E+30</v>
      </c>
      <c r="GBS8" s="212">
        <f t="shared" ref="GBS8" si="2397">GBQ8*$C$8</f>
        <v>8.5882541346070182E+30</v>
      </c>
      <c r="GBU8" s="212">
        <f t="shared" ref="GBU8" si="2398">GBS8*$C$8</f>
        <v>8.8029604879721934E+30</v>
      </c>
      <c r="GBW8" s="212">
        <f t="shared" ref="GBW8" si="2399">GBU8*$C$8</f>
        <v>9.0230345001714975E+30</v>
      </c>
      <c r="GBY8" s="212">
        <f t="shared" ref="GBY8" si="2400">GBW8*$C$8</f>
        <v>9.2486103626757841E+30</v>
      </c>
      <c r="GCA8" s="212">
        <f t="shared" ref="GCA8" si="2401">GBY8*$C$8</f>
        <v>9.4798256217426781E+30</v>
      </c>
      <c r="GCC8" s="212">
        <f t="shared" ref="GCC8" si="2402">GCA8*$C$8</f>
        <v>9.7168212622862437E+30</v>
      </c>
      <c r="GCE8" s="212">
        <f t="shared" ref="GCE8" si="2403">GCC8*$C$8</f>
        <v>9.9597417938433995E+30</v>
      </c>
      <c r="GCG8" s="212">
        <f t="shared" ref="GCG8" si="2404">GCE8*$C$8</f>
        <v>1.0208735338689483E+31</v>
      </c>
      <c r="GCI8" s="212">
        <f t="shared" ref="GCI8" si="2405">GCG8*$C$8</f>
        <v>1.0463953722156719E+31</v>
      </c>
      <c r="GCK8" s="212">
        <f t="shared" ref="GCK8" si="2406">GCI8*$C$8</f>
        <v>1.0725552565210637E+31</v>
      </c>
      <c r="GCM8" s="212">
        <f t="shared" ref="GCM8" si="2407">GCK8*$C$8</f>
        <v>1.0993691379340902E+31</v>
      </c>
      <c r="GCO8" s="212">
        <f t="shared" ref="GCO8" si="2408">GCM8*$C$8</f>
        <v>1.1268533663824423E+31</v>
      </c>
      <c r="GCQ8" s="212">
        <f t="shared" ref="GCQ8" si="2409">GCO8*$C$8</f>
        <v>1.1550247005420032E+31</v>
      </c>
      <c r="GCS8" s="212">
        <f t="shared" ref="GCS8" si="2410">GCQ8*$C$8</f>
        <v>1.1839003180555531E+31</v>
      </c>
      <c r="GCU8" s="212">
        <f t="shared" ref="GCU8" si="2411">GCS8*$C$8</f>
        <v>1.2134978260069419E+31</v>
      </c>
      <c r="GCW8" s="212">
        <f t="shared" ref="GCW8" si="2412">GCU8*$C$8</f>
        <v>1.2438352716571153E+31</v>
      </c>
      <c r="GCY8" s="212">
        <f t="shared" ref="GCY8" si="2413">GCW8*$C$8</f>
        <v>1.274931153448543E+31</v>
      </c>
      <c r="GDA8" s="212">
        <f t="shared" ref="GDA8" si="2414">GCY8*$C$8</f>
        <v>1.3068044322847566E+31</v>
      </c>
      <c r="GDC8" s="212">
        <f t="shared" ref="GDC8" si="2415">GDA8*$C$8</f>
        <v>1.3394745430918754E+31</v>
      </c>
      <c r="GDE8" s="212">
        <f t="shared" ref="GDE8" si="2416">GDC8*$C$8</f>
        <v>1.3729614066691723E+31</v>
      </c>
      <c r="GDG8" s="212">
        <f t="shared" ref="GDG8" si="2417">GDE8*$C$8</f>
        <v>1.4072854418359014E+31</v>
      </c>
      <c r="GDI8" s="212">
        <f t="shared" ref="GDI8" si="2418">GDG8*$C$8</f>
        <v>1.4424675778817988E+31</v>
      </c>
      <c r="GDK8" s="212">
        <f t="shared" ref="GDK8" si="2419">GDI8*$C$8</f>
        <v>1.4785292673288437E+31</v>
      </c>
      <c r="GDM8" s="212">
        <f t="shared" ref="GDM8" si="2420">GDK8*$C$8</f>
        <v>1.5154924990120647E+31</v>
      </c>
      <c r="GDO8" s="212">
        <f t="shared" ref="GDO8" si="2421">GDM8*$C$8</f>
        <v>1.5533798114873663E+31</v>
      </c>
      <c r="GDQ8" s="212">
        <f t="shared" ref="GDQ8" si="2422">GDO8*$C$8</f>
        <v>1.5922143067745502E+31</v>
      </c>
      <c r="GDS8" s="212">
        <f t="shared" ref="GDS8" si="2423">GDQ8*$C$8</f>
        <v>1.6320196644439138E+31</v>
      </c>
      <c r="GDU8" s="212">
        <f t="shared" ref="GDU8" si="2424">GDS8*$C$8</f>
        <v>1.6728201560550115E+31</v>
      </c>
      <c r="GDW8" s="212">
        <f t="shared" ref="GDW8" si="2425">GDU8*$C$8</f>
        <v>1.7146406599563865E+31</v>
      </c>
      <c r="GDY8" s="212">
        <f t="shared" ref="GDY8" si="2426">GDW8*$C$8</f>
        <v>1.7575066764552961E+31</v>
      </c>
      <c r="GEA8" s="212">
        <f t="shared" ref="GEA8" si="2427">GDY8*$C$8</f>
        <v>1.8014443433666784E+31</v>
      </c>
      <c r="GEC8" s="212">
        <f t="shared" ref="GEC8" si="2428">GEA8*$C$8</f>
        <v>1.8464804519508453E+31</v>
      </c>
      <c r="GEE8" s="212">
        <f t="shared" ref="GEE8" si="2429">GEC8*$C$8</f>
        <v>1.8926424632496164E+31</v>
      </c>
      <c r="GEG8" s="212">
        <f t="shared" ref="GEG8" si="2430">GEE8*$C$8</f>
        <v>1.9399585248308566E+31</v>
      </c>
      <c r="GEI8" s="212">
        <f t="shared" ref="GEI8" si="2431">GEG8*$C$8</f>
        <v>1.9884574879516278E+31</v>
      </c>
      <c r="GEK8" s="212">
        <f t="shared" ref="GEK8" si="2432">GEI8*$C$8</f>
        <v>2.0381689251504181E+31</v>
      </c>
      <c r="GEM8" s="212">
        <f t="shared" ref="GEM8" si="2433">GEK8*$C$8</f>
        <v>2.0891231482791785E+31</v>
      </c>
      <c r="GEO8" s="212">
        <f t="shared" ref="GEO8" si="2434">GEM8*$C$8</f>
        <v>2.141351226986158E+31</v>
      </c>
      <c r="GEQ8" s="212">
        <f t="shared" ref="GEQ8" si="2435">GEO8*$C$8</f>
        <v>2.1948850076608119E+31</v>
      </c>
      <c r="GES8" s="212">
        <f t="shared" ref="GES8" si="2436">GEQ8*$C$8</f>
        <v>2.2497571328523319E+31</v>
      </c>
      <c r="GEU8" s="212">
        <f t="shared" ref="GEU8" si="2437">GES8*$C$8</f>
        <v>2.3060010611736398E+31</v>
      </c>
      <c r="GEW8" s="212">
        <f t="shared" ref="GEW8" si="2438">GEU8*$C$8</f>
        <v>2.3636510877029804E+31</v>
      </c>
      <c r="GEY8" s="212">
        <f t="shared" ref="GEY8" si="2439">GEW8*$C$8</f>
        <v>2.4227423648955548E+31</v>
      </c>
      <c r="GFA8" s="212">
        <f t="shared" ref="GFA8" si="2440">GEY8*$C$8</f>
        <v>2.4833109240179435E+31</v>
      </c>
      <c r="GFC8" s="212">
        <f t="shared" ref="GFC8" si="2441">GFA8*$C$8</f>
        <v>2.5453936971183918E+31</v>
      </c>
      <c r="GFE8" s="212">
        <f t="shared" ref="GFE8" si="2442">GFC8*$C$8</f>
        <v>2.6090285395463513E+31</v>
      </c>
      <c r="GFG8" s="212">
        <f t="shared" ref="GFG8" si="2443">GFE8*$C$8</f>
        <v>2.67425425303501E+31</v>
      </c>
      <c r="GFI8" s="212">
        <f t="shared" ref="GFI8" si="2444">GFG8*$C$8</f>
        <v>2.7411106093608848E+31</v>
      </c>
      <c r="GFK8" s="212">
        <f t="shared" ref="GFK8" si="2445">GFI8*$C$8</f>
        <v>2.8096383745949068E+31</v>
      </c>
      <c r="GFM8" s="212">
        <f t="shared" ref="GFM8" si="2446">GFK8*$C$8</f>
        <v>2.8798793339597793E+31</v>
      </c>
      <c r="GFO8" s="212">
        <f t="shared" ref="GFO8" si="2447">GFM8*$C$8</f>
        <v>2.9518763173087736E+31</v>
      </c>
      <c r="GFQ8" s="212">
        <f t="shared" ref="GFQ8" si="2448">GFO8*$C$8</f>
        <v>3.0256732252414926E+31</v>
      </c>
      <c r="GFS8" s="212">
        <f t="shared" ref="GFS8" si="2449">GFQ8*$C$8</f>
        <v>3.1013150558725299E+31</v>
      </c>
      <c r="GFU8" s="212">
        <f t="shared" ref="GFU8" si="2450">GFS8*$C$8</f>
        <v>3.1788479322693428E+31</v>
      </c>
      <c r="GFW8" s="212">
        <f t="shared" ref="GFW8" si="2451">GFU8*$C$8</f>
        <v>3.258319130576076E+31</v>
      </c>
      <c r="GFY8" s="212">
        <f t="shared" ref="GFY8" si="2452">GFW8*$C$8</f>
        <v>3.3397771088404774E+31</v>
      </c>
      <c r="GGA8" s="212">
        <f t="shared" ref="GGA8" si="2453">GFY8*$C$8</f>
        <v>3.423271536561489E+31</v>
      </c>
      <c r="GGC8" s="212">
        <f t="shared" ref="GGC8" si="2454">GGA8*$C$8</f>
        <v>3.5088533249755262E+31</v>
      </c>
      <c r="GGE8" s="212">
        <f t="shared" ref="GGE8" si="2455">GGC8*$C$8</f>
        <v>3.5965746580999142E+31</v>
      </c>
      <c r="GGG8" s="212">
        <f t="shared" ref="GGG8" si="2456">GGE8*$C$8</f>
        <v>3.6864890245524117E+31</v>
      </c>
      <c r="GGI8" s="212">
        <f t="shared" ref="GGI8" si="2457">GGG8*$C$8</f>
        <v>3.7786512501662215E+31</v>
      </c>
      <c r="GGK8" s="212">
        <f t="shared" ref="GGK8" si="2458">GGI8*$C$8</f>
        <v>3.8731175314203768E+31</v>
      </c>
      <c r="GGM8" s="212">
        <f t="shared" ref="GGM8" si="2459">GGK8*$C$8</f>
        <v>3.969945469705886E+31</v>
      </c>
      <c r="GGO8" s="212">
        <f t="shared" ref="GGO8" si="2460">GGM8*$C$8</f>
        <v>4.0691941064485325E+31</v>
      </c>
      <c r="GGQ8" s="212">
        <f t="shared" ref="GGQ8" si="2461">GGO8*$C$8</f>
        <v>4.1709239591097451E+31</v>
      </c>
      <c r="GGS8" s="212">
        <f t="shared" ref="GGS8" si="2462">GGQ8*$C$8</f>
        <v>4.275197058087488E+31</v>
      </c>
      <c r="GGU8" s="212">
        <f t="shared" ref="GGU8" si="2463">GGS8*$C$8</f>
        <v>4.3820769845396747E+31</v>
      </c>
      <c r="GGW8" s="212">
        <f t="shared" ref="GGW8" si="2464">GGU8*$C$8</f>
        <v>4.4916289091531665E+31</v>
      </c>
      <c r="GGY8" s="212">
        <f t="shared" ref="GGY8" si="2465">GGW8*$C$8</f>
        <v>4.6039196318819952E+31</v>
      </c>
      <c r="GHA8" s="212">
        <f t="shared" ref="GHA8" si="2466">GGY8*$C$8</f>
        <v>4.719017622679045E+31</v>
      </c>
      <c r="GHC8" s="212">
        <f t="shared" ref="GHC8" si="2467">GHA8*$C$8</f>
        <v>4.8369930632460205E+31</v>
      </c>
      <c r="GHE8" s="212">
        <f t="shared" ref="GHE8" si="2468">GHC8*$C$8</f>
        <v>4.9579178898271706E+31</v>
      </c>
      <c r="GHG8" s="212">
        <f t="shared" ref="GHG8" si="2469">GHE8*$C$8</f>
        <v>5.0818658370728495E+31</v>
      </c>
      <c r="GHI8" s="212">
        <f t="shared" ref="GHI8" si="2470">GHG8*$C$8</f>
        <v>5.2089124829996701E+31</v>
      </c>
      <c r="GHK8" s="212">
        <f t="shared" ref="GHK8" si="2471">GHI8*$C$8</f>
        <v>5.3391352950746612E+31</v>
      </c>
      <c r="GHM8" s="212">
        <f t="shared" ref="GHM8" si="2472">GHK8*$C$8</f>
        <v>5.4726136774515269E+31</v>
      </c>
      <c r="GHO8" s="212">
        <f t="shared" ref="GHO8" si="2473">GHM8*$C$8</f>
        <v>5.6094290193878142E+31</v>
      </c>
      <c r="GHQ8" s="212">
        <f t="shared" ref="GHQ8" si="2474">GHO8*$C$8</f>
        <v>5.749664744872509E+31</v>
      </c>
      <c r="GHS8" s="212">
        <f t="shared" ref="GHS8" si="2475">GHQ8*$C$8</f>
        <v>5.8934063634943212E+31</v>
      </c>
      <c r="GHU8" s="212">
        <f t="shared" ref="GHU8" si="2476">GHS8*$C$8</f>
        <v>6.040741522581679E+31</v>
      </c>
      <c r="GHW8" s="212">
        <f t="shared" ref="GHW8" si="2477">GHU8*$C$8</f>
        <v>6.1917600606462208E+31</v>
      </c>
      <c r="GHY8" s="212">
        <f t="shared" ref="GHY8" si="2478">GHW8*$C$8</f>
        <v>6.3465540621623761E+31</v>
      </c>
      <c r="GIA8" s="212">
        <f t="shared" ref="GIA8" si="2479">GHY8*$C$8</f>
        <v>6.5052179137164349E+31</v>
      </c>
      <c r="GIC8" s="212">
        <f t="shared" ref="GIC8" si="2480">GIA8*$C$8</f>
        <v>6.6678483615593456E+31</v>
      </c>
      <c r="GIE8" s="212">
        <f t="shared" ref="GIE8" si="2481">GIC8*$C$8</f>
        <v>6.8345445705983285E+31</v>
      </c>
      <c r="GIG8" s="212">
        <f t="shared" ref="GIG8" si="2482">GIE8*$C$8</f>
        <v>7.0054081848632859E+31</v>
      </c>
      <c r="GII8" s="212">
        <f t="shared" ref="GII8" si="2483">GIG8*$C$8</f>
        <v>7.1805433894848674E+31</v>
      </c>
      <c r="GIK8" s="212">
        <f t="shared" ref="GIK8" si="2484">GII8*$C$8</f>
        <v>7.3600569742219886E+31</v>
      </c>
      <c r="GIM8" s="212">
        <f t="shared" ref="GIM8" si="2485">GIK8*$C$8</f>
        <v>7.544058398577538E+31</v>
      </c>
      <c r="GIO8" s="212">
        <f t="shared" ref="GIO8" si="2486">GIM8*$C$8</f>
        <v>7.7326598585419754E+31</v>
      </c>
      <c r="GIQ8" s="212">
        <f t="shared" ref="GIQ8" si="2487">GIO8*$C$8</f>
        <v>7.9259763550055237E+31</v>
      </c>
      <c r="GIS8" s="212">
        <f t="shared" ref="GIS8" si="2488">GIQ8*$C$8</f>
        <v>8.1241257638806612E+31</v>
      </c>
      <c r="GIU8" s="212">
        <f t="shared" ref="GIU8" si="2489">GIS8*$C$8</f>
        <v>8.3272289079776771E+31</v>
      </c>
      <c r="GIW8" s="212">
        <f t="shared" ref="GIW8" si="2490">GIU8*$C$8</f>
        <v>8.5354096306771178E+31</v>
      </c>
      <c r="GIY8" s="212">
        <f t="shared" ref="GIY8" si="2491">GIW8*$C$8</f>
        <v>8.7487948714440457E+31</v>
      </c>
      <c r="GJA8" s="212">
        <f t="shared" ref="GJA8" si="2492">GIY8*$C$8</f>
        <v>8.9675147432301454E+31</v>
      </c>
      <c r="GJC8" s="212">
        <f t="shared" ref="GJC8" si="2493">GJA8*$C$8</f>
        <v>9.1917026118108977E+31</v>
      </c>
      <c r="GJE8" s="212">
        <f t="shared" ref="GJE8" si="2494">GJC8*$C$8</f>
        <v>9.4214951771061691E+31</v>
      </c>
      <c r="GJG8" s="212">
        <f t="shared" ref="GJG8" si="2495">GJE8*$C$8</f>
        <v>9.6570325565338221E+31</v>
      </c>
      <c r="GJI8" s="212">
        <f t="shared" ref="GJI8" si="2496">GJG8*$C$8</f>
        <v>9.898458370447167E+31</v>
      </c>
      <c r="GJK8" s="212">
        <f t="shared" ref="GJK8" si="2497">GJI8*$C$8</f>
        <v>1.0145919829708345E+32</v>
      </c>
      <c r="GJM8" s="212">
        <f t="shared" ref="GJM8" si="2498">GJK8*$C$8</f>
        <v>1.0399567825451053E+32</v>
      </c>
      <c r="GJO8" s="212">
        <f t="shared" ref="GJO8" si="2499">GJM8*$C$8</f>
        <v>1.0659557021087329E+32</v>
      </c>
      <c r="GJQ8" s="212">
        <f t="shared" ref="GJQ8" si="2500">GJO8*$C$8</f>
        <v>1.0926045946614511E+32</v>
      </c>
      <c r="GJS8" s="212">
        <f t="shared" ref="GJS8" si="2501">GJQ8*$C$8</f>
        <v>1.1199197095279873E+32</v>
      </c>
      <c r="GJU8" s="212">
        <f t="shared" ref="GJU8" si="2502">GJS8*$C$8</f>
        <v>1.147917702266187E+32</v>
      </c>
      <c r="GJW8" s="212">
        <f t="shared" ref="GJW8" si="2503">GJU8*$C$8</f>
        <v>1.1766156448228415E+32</v>
      </c>
      <c r="GJY8" s="212">
        <f t="shared" ref="GJY8" si="2504">GJW8*$C$8</f>
        <v>1.2060310359434124E+32</v>
      </c>
      <c r="GKA8" s="212">
        <f t="shared" ref="GKA8" si="2505">GJY8*$C$8</f>
        <v>1.2361818118419977E+32</v>
      </c>
      <c r="GKC8" s="212">
        <f t="shared" ref="GKC8" si="2506">GKA8*$C$8</f>
        <v>1.2670863571380475E+32</v>
      </c>
      <c r="GKE8" s="212">
        <f t="shared" ref="GKE8" si="2507">GKC8*$C$8</f>
        <v>1.2987635160664986E+32</v>
      </c>
      <c r="GKG8" s="212">
        <f t="shared" ref="GKG8" si="2508">GKE8*$C$8</f>
        <v>1.3312326039681609E+32</v>
      </c>
      <c r="GKI8" s="212">
        <f t="shared" ref="GKI8" si="2509">GKG8*$C$8</f>
        <v>1.3645134190673649E+32</v>
      </c>
      <c r="GKK8" s="212">
        <f t="shared" ref="GKK8" si="2510">GKI8*$C$8</f>
        <v>1.3986262545440488E+32</v>
      </c>
      <c r="GKM8" s="212">
        <f t="shared" ref="GKM8" si="2511">GKK8*$C$8</f>
        <v>1.4335919109076499E+32</v>
      </c>
      <c r="GKO8" s="212">
        <f t="shared" ref="GKO8" si="2512">GKM8*$C$8</f>
        <v>1.4694317086803409E+32</v>
      </c>
      <c r="GKQ8" s="212">
        <f t="shared" ref="GKQ8" si="2513">GKO8*$C$8</f>
        <v>1.5061675013973493E+32</v>
      </c>
      <c r="GKS8" s="212">
        <f t="shared" ref="GKS8" si="2514">GKQ8*$C$8</f>
        <v>1.5438216889322828E+32</v>
      </c>
      <c r="GKU8" s="212">
        <f t="shared" ref="GKU8" si="2515">GKS8*$C$8</f>
        <v>1.5824172311555898E+32</v>
      </c>
      <c r="GKW8" s="212">
        <f t="shared" ref="GKW8" si="2516">GKU8*$C$8</f>
        <v>1.6219776619344794E+32</v>
      </c>
      <c r="GKY8" s="212">
        <f t="shared" ref="GKY8" si="2517">GKW8*$C$8</f>
        <v>1.6625271034828414E+32</v>
      </c>
      <c r="GLA8" s="212">
        <f t="shared" ref="GLA8" si="2518">GKY8*$C$8</f>
        <v>1.7040902810699123E+32</v>
      </c>
      <c r="GLC8" s="212">
        <f t="shared" ref="GLC8" si="2519">GLA8*$C$8</f>
        <v>1.7466925380966599E+32</v>
      </c>
      <c r="GLE8" s="212">
        <f t="shared" ref="GLE8" si="2520">GLC8*$C$8</f>
        <v>1.7903598515490762E+32</v>
      </c>
      <c r="GLG8" s="212">
        <f t="shared" ref="GLG8" si="2521">GLE8*$C$8</f>
        <v>1.8351188478378029E+32</v>
      </c>
      <c r="GLI8" s="212">
        <f t="shared" ref="GLI8" si="2522">GLG8*$C$8</f>
        <v>1.8809968190337477E+32</v>
      </c>
      <c r="GLK8" s="212">
        <f t="shared" ref="GLK8" si="2523">GLI8*$C$8</f>
        <v>1.9280217395095912E+32</v>
      </c>
      <c r="GLM8" s="212">
        <f t="shared" ref="GLM8" si="2524">GLK8*$C$8</f>
        <v>1.9762222829973309E+32</v>
      </c>
      <c r="GLO8" s="212">
        <f t="shared" ref="GLO8" si="2525">GLM8*$C$8</f>
        <v>2.0256278400722642E+32</v>
      </c>
      <c r="GLQ8" s="212">
        <f t="shared" ref="GLQ8" si="2526">GLO8*$C$8</f>
        <v>2.0762685360740708E+32</v>
      </c>
      <c r="GLS8" s="212">
        <f t="shared" ref="GLS8" si="2527">GLQ8*$C$8</f>
        <v>2.1281752494759223E+32</v>
      </c>
      <c r="GLU8" s="212">
        <f t="shared" ref="GLU8" si="2528">GLS8*$C$8</f>
        <v>2.1813796307128203E+32</v>
      </c>
      <c r="GLW8" s="212">
        <f t="shared" ref="GLW8" si="2529">GLU8*$C$8</f>
        <v>2.2359141214806405E+32</v>
      </c>
      <c r="GLY8" s="212">
        <f t="shared" ref="GLY8" si="2530">GLW8*$C$8</f>
        <v>2.2918119745176562E+32</v>
      </c>
      <c r="GMA8" s="212">
        <f t="shared" ref="GMA8" si="2531">GLY8*$C$8</f>
        <v>2.3491072738805974E+32</v>
      </c>
      <c r="GMC8" s="212">
        <f t="shared" ref="GMC8" si="2532">GMA8*$C$8</f>
        <v>2.4078349557276119E+32</v>
      </c>
      <c r="GME8" s="212">
        <f t="shared" ref="GME8" si="2533">GMC8*$C$8</f>
        <v>2.468030829620802E+32</v>
      </c>
      <c r="GMG8" s="212">
        <f t="shared" ref="GMG8" si="2534">GME8*$C$8</f>
        <v>2.5297316003613218E+32</v>
      </c>
      <c r="GMI8" s="212">
        <f t="shared" ref="GMI8" si="2535">GMG8*$C$8</f>
        <v>2.5929748903703546E+32</v>
      </c>
      <c r="GMK8" s="212">
        <f t="shared" ref="GMK8" si="2536">GMI8*$C$8</f>
        <v>2.6577992626296132E+32</v>
      </c>
      <c r="GMM8" s="212">
        <f t="shared" ref="GMM8" si="2537">GMK8*$C$8</f>
        <v>2.7242442441953534E+32</v>
      </c>
      <c r="GMO8" s="212">
        <f t="shared" ref="GMO8" si="2538">GMM8*$C$8</f>
        <v>2.7923503503002369E+32</v>
      </c>
      <c r="GMQ8" s="212">
        <f t="shared" ref="GMQ8" si="2539">GMO8*$C$8</f>
        <v>2.8621591090577427E+32</v>
      </c>
      <c r="GMS8" s="212">
        <f t="shared" ref="GMS8" si="2540">GMQ8*$C$8</f>
        <v>2.9337130867841859E+32</v>
      </c>
      <c r="GMU8" s="212">
        <f t="shared" ref="GMU8" si="2541">GMS8*$C$8</f>
        <v>3.0070559139537904E+32</v>
      </c>
      <c r="GMW8" s="212">
        <f t="shared" ref="GMW8" si="2542">GMU8*$C$8</f>
        <v>3.082232311802635E+32</v>
      </c>
      <c r="GMY8" s="212">
        <f t="shared" ref="GMY8" si="2543">GMW8*$C$8</f>
        <v>3.1592881195977006E+32</v>
      </c>
      <c r="GNA8" s="212">
        <f t="shared" ref="GNA8" si="2544">GMY8*$C$8</f>
        <v>3.2382703225876427E+32</v>
      </c>
      <c r="GNC8" s="212">
        <f t="shared" ref="GNC8" si="2545">GNA8*$C$8</f>
        <v>3.3192270806523338E+32</v>
      </c>
      <c r="GNE8" s="212">
        <f t="shared" ref="GNE8" si="2546">GNC8*$C$8</f>
        <v>3.4022077576686419E+32</v>
      </c>
      <c r="GNG8" s="212">
        <f t="shared" ref="GNG8" si="2547">GNE8*$C$8</f>
        <v>3.4872629516103578E+32</v>
      </c>
      <c r="GNI8" s="212">
        <f t="shared" ref="GNI8" si="2548">GNG8*$C$8</f>
        <v>3.5744445254006166E+32</v>
      </c>
      <c r="GNK8" s="212">
        <f t="shared" ref="GNK8" si="2549">GNI8*$C$8</f>
        <v>3.6638056385356317E+32</v>
      </c>
      <c r="GNM8" s="212">
        <f t="shared" ref="GNM8" si="2550">GNK8*$C$8</f>
        <v>3.7554007794990224E+32</v>
      </c>
      <c r="GNO8" s="212">
        <f t="shared" ref="GNO8" si="2551">GNM8*$C$8</f>
        <v>3.8492857989864979E+32</v>
      </c>
      <c r="GNQ8" s="212">
        <f t="shared" ref="GNQ8" si="2552">GNO8*$C$8</f>
        <v>3.9455179439611601E+32</v>
      </c>
      <c r="GNS8" s="212">
        <f t="shared" ref="GNS8" si="2553">GNQ8*$C$8</f>
        <v>4.0441558925601888E+32</v>
      </c>
      <c r="GNU8" s="212">
        <f t="shared" ref="GNU8" si="2554">GNS8*$C$8</f>
        <v>4.1452597898741928E+32</v>
      </c>
      <c r="GNW8" s="212">
        <f t="shared" ref="GNW8" si="2555">GNU8*$C$8</f>
        <v>4.2488912846210469E+32</v>
      </c>
      <c r="GNY8" s="212">
        <f t="shared" ref="GNY8" si="2556">GNW8*$C$8</f>
        <v>4.3551135667365726E+32</v>
      </c>
      <c r="GOA8" s="212">
        <f t="shared" ref="GOA8" si="2557">GNY8*$C$8</f>
        <v>4.4639914059049867E+32</v>
      </c>
      <c r="GOC8" s="212">
        <f t="shared" ref="GOC8" si="2558">GOA8*$C$8</f>
        <v>4.5755911910526107E+32</v>
      </c>
      <c r="GOE8" s="212">
        <f t="shared" ref="GOE8" si="2559">GOC8*$C$8</f>
        <v>4.6899809708289254E+32</v>
      </c>
      <c r="GOG8" s="212">
        <f t="shared" ref="GOG8" si="2560">GOE8*$C$8</f>
        <v>4.807230495099648E+32</v>
      </c>
      <c r="GOI8" s="212">
        <f t="shared" ref="GOI8" si="2561">GOG8*$C$8</f>
        <v>4.927411257477139E+32</v>
      </c>
      <c r="GOK8" s="212">
        <f t="shared" ref="GOK8" si="2562">GOI8*$C$8</f>
        <v>5.0505965389140668E+32</v>
      </c>
      <c r="GOM8" s="212">
        <f t="shared" ref="GOM8" si="2563">GOK8*$C$8</f>
        <v>5.1768614523869179E+32</v>
      </c>
      <c r="GOO8" s="212">
        <f t="shared" ref="GOO8" si="2564">GOM8*$C$8</f>
        <v>5.3062829886965905E+32</v>
      </c>
      <c r="GOQ8" s="212">
        <f t="shared" ref="GOQ8" si="2565">GOO8*$C$8</f>
        <v>5.4389400634140045E+32</v>
      </c>
      <c r="GOS8" s="212">
        <f t="shared" ref="GOS8" si="2566">GOQ8*$C$8</f>
        <v>5.5749135649993538E+32</v>
      </c>
      <c r="GOU8" s="212">
        <f t="shared" ref="GOU8" si="2567">GOS8*$C$8</f>
        <v>5.7142864041243372E+32</v>
      </c>
      <c r="GOW8" s="212">
        <f t="shared" ref="GOW8" si="2568">GOU8*$C$8</f>
        <v>5.8571435642274452E+32</v>
      </c>
      <c r="GOY8" s="212">
        <f t="shared" ref="GOY8" si="2569">GOW8*$C$8</f>
        <v>6.003572153333131E+32</v>
      </c>
      <c r="GPA8" s="212">
        <f t="shared" ref="GPA8" si="2570">GOY8*$C$8</f>
        <v>6.1536614571664591E+32</v>
      </c>
      <c r="GPC8" s="212">
        <f t="shared" ref="GPC8" si="2571">GPA8*$C$8</f>
        <v>6.3075029935956198E+32</v>
      </c>
      <c r="GPE8" s="212">
        <f t="shared" ref="GPE8" si="2572">GPC8*$C$8</f>
        <v>6.4651905684355094E+32</v>
      </c>
      <c r="GPG8" s="212">
        <f t="shared" ref="GPG8" si="2573">GPE8*$C$8</f>
        <v>6.6268203326463962E+32</v>
      </c>
      <c r="GPI8" s="212">
        <f t="shared" ref="GPI8" si="2574">GPG8*$C$8</f>
        <v>6.7924908409625556E+32</v>
      </c>
      <c r="GPK8" s="212">
        <f t="shared" ref="GPK8" si="2575">GPI8*$C$8</f>
        <v>6.9623031119866182E+32</v>
      </c>
      <c r="GPM8" s="212">
        <f t="shared" ref="GPM8" si="2576">GPK8*$C$8</f>
        <v>7.1363606897862827E+32</v>
      </c>
      <c r="GPO8" s="212">
        <f t="shared" ref="GPO8" si="2577">GPM8*$C$8</f>
        <v>7.3147697070309396E+32</v>
      </c>
      <c r="GPQ8" s="212">
        <f t="shared" ref="GPQ8" si="2578">GPO8*$C$8</f>
        <v>7.4976389497067122E+32</v>
      </c>
      <c r="GPS8" s="212">
        <f t="shared" ref="GPS8" si="2579">GPQ8*$C$8</f>
        <v>7.6850799234493797E+32</v>
      </c>
      <c r="GPU8" s="212">
        <f t="shared" ref="GPU8" si="2580">GPS8*$C$8</f>
        <v>7.877206921535613E+32</v>
      </c>
      <c r="GPW8" s="212">
        <f t="shared" ref="GPW8" si="2581">GPU8*$C$8</f>
        <v>8.074137094574003E+32</v>
      </c>
      <c r="GPY8" s="212">
        <f t="shared" ref="GPY8" si="2582">GPW8*$C$8</f>
        <v>8.2759905219383517E+32</v>
      </c>
      <c r="GQA8" s="212">
        <f t="shared" ref="GQA8" si="2583">GPY8*$C$8</f>
        <v>8.4828902849868104E+32</v>
      </c>
      <c r="GQC8" s="212">
        <f t="shared" ref="GQC8" si="2584">GQA8*$C$8</f>
        <v>8.6949625421114806E+32</v>
      </c>
      <c r="GQE8" s="212">
        <f t="shared" ref="GQE8" si="2585">GQC8*$C$8</f>
        <v>8.9123366056642667E+32</v>
      </c>
      <c r="GQG8" s="212">
        <f t="shared" ref="GQG8" si="2586">GQE8*$C$8</f>
        <v>9.1351450208058726E+32</v>
      </c>
      <c r="GQI8" s="212">
        <f t="shared" ref="GQI8" si="2587">GQG8*$C$8</f>
        <v>9.3635236463260181E+32</v>
      </c>
      <c r="GQK8" s="212">
        <f t="shared" ref="GQK8" si="2588">GQI8*$C$8</f>
        <v>9.5976117374841672E+32</v>
      </c>
      <c r="GQM8" s="212">
        <f t="shared" ref="GQM8" si="2589">GQK8*$C$8</f>
        <v>9.8375520309212708E+32</v>
      </c>
      <c r="GQO8" s="212">
        <f t="shared" ref="GQO8" si="2590">GQM8*$C$8</f>
        <v>1.0083490831694302E+33</v>
      </c>
      <c r="GQQ8" s="212">
        <f t="shared" ref="GQQ8" si="2591">GQO8*$C$8</f>
        <v>1.0335578102486658E+33</v>
      </c>
      <c r="GQS8" s="212">
        <f t="shared" ref="GQS8" si="2592">GQQ8*$C$8</f>
        <v>1.0593967555048824E+33</v>
      </c>
      <c r="GQU8" s="212">
        <f t="shared" ref="GQU8" si="2593">GQS8*$C$8</f>
        <v>1.0858816743925043E+33</v>
      </c>
      <c r="GQW8" s="212">
        <f t="shared" ref="GQW8" si="2594">GQU8*$C$8</f>
        <v>1.1130287162523168E+33</v>
      </c>
      <c r="GQY8" s="212">
        <f t="shared" ref="GQY8" si="2595">GQW8*$C$8</f>
        <v>1.1408544341586246E+33</v>
      </c>
      <c r="GRA8" s="212">
        <f t="shared" ref="GRA8" si="2596">GQY8*$C$8</f>
        <v>1.1693757950125902E+33</v>
      </c>
      <c r="GRC8" s="212">
        <f t="shared" ref="GRC8" si="2597">GRA8*$C$8</f>
        <v>1.1986101898879049E+33</v>
      </c>
      <c r="GRE8" s="212">
        <f t="shared" ref="GRE8" si="2598">GRC8*$C$8</f>
        <v>1.2285754446351025E+33</v>
      </c>
      <c r="GRG8" s="212">
        <f t="shared" ref="GRG8" si="2599">GRE8*$C$8</f>
        <v>1.2592898307509799E+33</v>
      </c>
      <c r="GRI8" s="212">
        <f t="shared" ref="GRI8" si="2600">GRG8*$C$8</f>
        <v>1.2907720765197544E+33</v>
      </c>
      <c r="GRK8" s="212">
        <f t="shared" ref="GRK8" si="2601">GRI8*$C$8</f>
        <v>1.3230413784327481E+33</v>
      </c>
      <c r="GRM8" s="212">
        <f t="shared" ref="GRM8" si="2602">GRK8*$C$8</f>
        <v>1.3561174128935667E+33</v>
      </c>
      <c r="GRO8" s="212">
        <f t="shared" ref="GRO8" si="2603">GRM8*$C$8</f>
        <v>1.3900203482159059E+33</v>
      </c>
      <c r="GRQ8" s="212">
        <f t="shared" ref="GRQ8" si="2604">GRO8*$C$8</f>
        <v>1.4247708569213034E+33</v>
      </c>
      <c r="GRS8" s="212">
        <f t="shared" ref="GRS8" si="2605">GRQ8*$C$8</f>
        <v>1.4603901283443357E+33</v>
      </c>
      <c r="GRU8" s="212">
        <f t="shared" ref="GRU8" si="2606">GRS8*$C$8</f>
        <v>1.4968998815529441E+33</v>
      </c>
      <c r="GRW8" s="212">
        <f t="shared" ref="GRW8" si="2607">GRU8*$C$8</f>
        <v>1.5343223785917675E+33</v>
      </c>
      <c r="GRY8" s="212">
        <f t="shared" ref="GRY8" si="2608">GRW8*$C$8</f>
        <v>1.5726804380565615E+33</v>
      </c>
      <c r="GSA8" s="212">
        <f t="shared" ref="GSA8" si="2609">GRY8*$C$8</f>
        <v>1.6119974490079754E+33</v>
      </c>
      <c r="GSC8" s="212">
        <f t="shared" ref="GSC8" si="2610">GSA8*$C$8</f>
        <v>1.6522973852331748E+33</v>
      </c>
      <c r="GSE8" s="212">
        <f t="shared" ref="GSE8" si="2611">GSC8*$C$8</f>
        <v>1.6936048198640041E+33</v>
      </c>
      <c r="GSG8" s="212">
        <f t="shared" ref="GSG8" si="2612">GSE8*$C$8</f>
        <v>1.735944940360604E+33</v>
      </c>
      <c r="GSI8" s="212">
        <f t="shared" ref="GSI8" si="2613">GSG8*$C$8</f>
        <v>1.7793435638696188E+33</v>
      </c>
      <c r="GSK8" s="212">
        <f t="shared" ref="GSK8" si="2614">GSI8*$C$8</f>
        <v>1.8238271529663592E+33</v>
      </c>
      <c r="GSM8" s="212">
        <f t="shared" ref="GSM8" si="2615">GSK8*$C$8</f>
        <v>1.8694228317905181E+33</v>
      </c>
      <c r="GSO8" s="212">
        <f t="shared" ref="GSO8" si="2616">GSM8*$C$8</f>
        <v>1.9161584025852808E+33</v>
      </c>
      <c r="GSQ8" s="212">
        <f t="shared" ref="GSQ8" si="2617">GSO8*$C$8</f>
        <v>1.9640623626499128E+33</v>
      </c>
      <c r="GSS8" s="212">
        <f t="shared" ref="GSS8" si="2618">GSQ8*$C$8</f>
        <v>2.0131639217161604E+33</v>
      </c>
      <c r="GSU8" s="212">
        <f t="shared" ref="GSU8" si="2619">GSS8*$C$8</f>
        <v>2.0634930197590641E+33</v>
      </c>
      <c r="GSW8" s="212">
        <f t="shared" ref="GSW8" si="2620">GSU8*$C$8</f>
        <v>2.1150803452530404E+33</v>
      </c>
      <c r="GSY8" s="212">
        <f t="shared" ref="GSY8" si="2621">GSW8*$C$8</f>
        <v>2.1679573538843661E+33</v>
      </c>
      <c r="GTA8" s="212">
        <f t="shared" ref="GTA8" si="2622">GSY8*$C$8</f>
        <v>2.2221562877314752E+33</v>
      </c>
      <c r="GTC8" s="212">
        <f t="shared" ref="GTC8" si="2623">GTA8*$C$8</f>
        <v>2.2777101949247617E+33</v>
      </c>
      <c r="GTE8" s="212">
        <f t="shared" ref="GTE8" si="2624">GTC8*$C$8</f>
        <v>2.3346529497978806E+33</v>
      </c>
      <c r="GTG8" s="212">
        <f t="shared" ref="GTG8" si="2625">GTE8*$C$8</f>
        <v>2.3930192735428275E+33</v>
      </c>
      <c r="GTI8" s="212">
        <f t="shared" ref="GTI8" si="2626">GTG8*$C$8</f>
        <v>2.4528447553813981E+33</v>
      </c>
      <c r="GTK8" s="212">
        <f t="shared" ref="GTK8" si="2627">GTI8*$C$8</f>
        <v>2.5141658742659328E+33</v>
      </c>
      <c r="GTM8" s="212">
        <f t="shared" ref="GTM8" si="2628">GTK8*$C$8</f>
        <v>2.577020021122581E+33</v>
      </c>
      <c r="GTO8" s="212">
        <f t="shared" ref="GTO8" si="2629">GTM8*$C$8</f>
        <v>2.6414455216506454E+33</v>
      </c>
      <c r="GTQ8" s="212">
        <f t="shared" ref="GTQ8" si="2630">GTO8*$C$8</f>
        <v>2.7074816596919112E+33</v>
      </c>
      <c r="GTS8" s="212">
        <f t="shared" ref="GTS8" si="2631">GTQ8*$C$8</f>
        <v>2.7751687011842089E+33</v>
      </c>
      <c r="GTU8" s="212">
        <f t="shared" ref="GTU8" si="2632">GTS8*$C$8</f>
        <v>2.8445479187138137E+33</v>
      </c>
      <c r="GTW8" s="212">
        <f t="shared" ref="GTW8" si="2633">GTU8*$C$8</f>
        <v>2.9156616166816588E+33</v>
      </c>
      <c r="GTY8" s="212">
        <f t="shared" ref="GTY8" si="2634">GTW8*$C$8</f>
        <v>2.9885531570987002E+33</v>
      </c>
      <c r="GUA8" s="212">
        <f t="shared" ref="GUA8" si="2635">GTY8*$C$8</f>
        <v>3.0632669860261671E+33</v>
      </c>
      <c r="GUC8" s="212">
        <f t="shared" ref="GUC8" si="2636">GUA8*$C$8</f>
        <v>3.1398486606768209E+33</v>
      </c>
      <c r="GUE8" s="212">
        <f t="shared" ref="GUE8" si="2637">GUC8*$C$8</f>
        <v>3.2183448771937411E+33</v>
      </c>
      <c r="GUG8" s="212">
        <f t="shared" ref="GUG8" si="2638">GUE8*$C$8</f>
        <v>3.2988034991235841E+33</v>
      </c>
      <c r="GUI8" s="212">
        <f t="shared" ref="GUI8" si="2639">GUG8*$C$8</f>
        <v>3.3812735866016732E+33</v>
      </c>
      <c r="GUK8" s="212">
        <f t="shared" ref="GUK8" si="2640">GUI8*$C$8</f>
        <v>3.4658054262667147E+33</v>
      </c>
      <c r="GUM8" s="212">
        <f t="shared" ref="GUM8" si="2641">GUK8*$C$8</f>
        <v>3.5524505619233821E+33</v>
      </c>
      <c r="GUO8" s="212">
        <f t="shared" ref="GUO8" si="2642">GUM8*$C$8</f>
        <v>3.6412618259714665E+33</v>
      </c>
      <c r="GUQ8" s="212">
        <f t="shared" ref="GUQ8" si="2643">GUO8*$C$8</f>
        <v>3.7322933716207526E+33</v>
      </c>
      <c r="GUS8" s="212">
        <f t="shared" ref="GUS8" si="2644">GUQ8*$C$8</f>
        <v>3.825600705911271E+33</v>
      </c>
      <c r="GUU8" s="212">
        <f t="shared" ref="GUU8" si="2645">GUS8*$C$8</f>
        <v>3.9212407235590527E+33</v>
      </c>
      <c r="GUW8" s="212">
        <f t="shared" ref="GUW8" si="2646">GUU8*$C$8</f>
        <v>4.0192717416480289E+33</v>
      </c>
      <c r="GUY8" s="212">
        <f t="shared" ref="GUY8" si="2647">GUW8*$C$8</f>
        <v>4.1197535351892292E+33</v>
      </c>
      <c r="GVA8" s="212">
        <f t="shared" ref="GVA8" si="2648">GUY8*$C$8</f>
        <v>4.2227473735689594E+33</v>
      </c>
      <c r="GVC8" s="212">
        <f t="shared" ref="GVC8" si="2649">GVA8*$C$8</f>
        <v>4.3283160579081828E+33</v>
      </c>
      <c r="GVE8" s="212">
        <f t="shared" ref="GVE8" si="2650">GVC8*$C$8</f>
        <v>4.4365239593558869E+33</v>
      </c>
      <c r="GVG8" s="212">
        <f t="shared" ref="GVG8" si="2651">GVE8*$C$8</f>
        <v>4.5474370583397836E+33</v>
      </c>
      <c r="GVI8" s="212">
        <f t="shared" ref="GVI8" si="2652">GVG8*$C$8</f>
        <v>4.661122984798278E+33</v>
      </c>
      <c r="GVK8" s="212">
        <f t="shared" ref="GVK8" si="2653">GVI8*$C$8</f>
        <v>4.7776510594182347E+33</v>
      </c>
      <c r="GVM8" s="212">
        <f t="shared" ref="GVM8" si="2654">GVK8*$C$8</f>
        <v>4.89709233590369E+33</v>
      </c>
      <c r="GVO8" s="212">
        <f t="shared" ref="GVO8" si="2655">GVM8*$C$8</f>
        <v>5.0195196443012819E+33</v>
      </c>
      <c r="GVQ8" s="212">
        <f t="shared" ref="GVQ8" si="2656">GVO8*$C$8</f>
        <v>5.1450076354088135E+33</v>
      </c>
      <c r="GVS8" s="212">
        <f t="shared" ref="GVS8" si="2657">GVQ8*$C$8</f>
        <v>5.2736328262940329E+33</v>
      </c>
      <c r="GVU8" s="212">
        <f t="shared" ref="GVU8" si="2658">GVS8*$C$8</f>
        <v>5.4054736469513834E+33</v>
      </c>
      <c r="GVW8" s="212">
        <f t="shared" ref="GVW8" si="2659">GVU8*$C$8</f>
        <v>5.5406104881251673E+33</v>
      </c>
      <c r="GVY8" s="212">
        <f t="shared" ref="GVY8" si="2660">GVW8*$C$8</f>
        <v>5.6791257503282958E+33</v>
      </c>
      <c r="GWA8" s="212">
        <f t="shared" ref="GWA8" si="2661">GVY8*$C$8</f>
        <v>5.821103894086503E+33</v>
      </c>
      <c r="GWC8" s="212">
        <f t="shared" ref="GWC8" si="2662">GWA8*$C$8</f>
        <v>5.9666314914386652E+33</v>
      </c>
      <c r="GWE8" s="212">
        <f t="shared" ref="GWE8" si="2663">GWC8*$C$8</f>
        <v>6.1157972787246312E+33</v>
      </c>
      <c r="GWG8" s="212">
        <f t="shared" ref="GWG8" si="2664">GWE8*$C$8</f>
        <v>6.2686922106927463E+33</v>
      </c>
      <c r="GWI8" s="212">
        <f t="shared" ref="GWI8" si="2665">GWG8*$C$8</f>
        <v>6.4254095159600641E+33</v>
      </c>
      <c r="GWK8" s="212">
        <f t="shared" ref="GWK8" si="2666">GWI8*$C$8</f>
        <v>6.5860447538590649E+33</v>
      </c>
      <c r="GWM8" s="212">
        <f t="shared" ref="GWM8" si="2667">GWK8*$C$8</f>
        <v>6.7506958727055414E+33</v>
      </c>
      <c r="GWO8" s="212">
        <f t="shared" ref="GWO8" si="2668">GWM8*$C$8</f>
        <v>6.9194632695231793E+33</v>
      </c>
      <c r="GWQ8" s="212">
        <f t="shared" ref="GWQ8" si="2669">GWO8*$C$8</f>
        <v>7.092449851261258E+33</v>
      </c>
      <c r="GWS8" s="212">
        <f t="shared" ref="GWS8" si="2670">GWQ8*$C$8</f>
        <v>7.2697610975427884E+33</v>
      </c>
      <c r="GWU8" s="212">
        <f t="shared" ref="GWU8" si="2671">GWS8*$C$8</f>
        <v>7.451505124981357E+33</v>
      </c>
      <c r="GWW8" s="212">
        <f t="shared" ref="GWW8" si="2672">GWU8*$C$8</f>
        <v>7.6377927531058908E+33</v>
      </c>
      <c r="GWY8" s="212">
        <f t="shared" ref="GWY8" si="2673">GWW8*$C$8</f>
        <v>7.8287375719335369E+33</v>
      </c>
      <c r="GXA8" s="212">
        <f t="shared" ref="GXA8" si="2674">GWY8*$C$8</f>
        <v>8.0244560112318745E+33</v>
      </c>
      <c r="GXC8" s="212">
        <f t="shared" ref="GXC8" si="2675">GXA8*$C$8</f>
        <v>8.2250674115126711E+33</v>
      </c>
      <c r="GXE8" s="212">
        <f t="shared" ref="GXE8" si="2676">GXC8*$C$8</f>
        <v>8.4306940968004876E+33</v>
      </c>
      <c r="GXG8" s="212">
        <f t="shared" ref="GXG8" si="2677">GXE8*$C$8</f>
        <v>8.6414614492204985E+33</v>
      </c>
      <c r="GXI8" s="212">
        <f t="shared" ref="GXI8" si="2678">GXG8*$C$8</f>
        <v>8.8574979854510098E+33</v>
      </c>
      <c r="GXK8" s="212">
        <f t="shared" ref="GXK8" si="2679">GXI8*$C$8</f>
        <v>9.0789354350872847E+33</v>
      </c>
      <c r="GXM8" s="212">
        <f t="shared" ref="GXM8" si="2680">GXK8*$C$8</f>
        <v>9.3059088209644665E+33</v>
      </c>
      <c r="GXO8" s="212">
        <f t="shared" ref="GXO8" si="2681">GXM8*$C$8</f>
        <v>9.5385565414885772E+33</v>
      </c>
      <c r="GXQ8" s="212">
        <f t="shared" ref="GXQ8" si="2682">GXO8*$C$8</f>
        <v>9.7770204550257908E+33</v>
      </c>
      <c r="GXS8" s="212">
        <f t="shared" ref="GXS8" si="2683">GXQ8*$C$8</f>
        <v>1.0021445966401435E+34</v>
      </c>
      <c r="GXU8" s="212">
        <f t="shared" ref="GXU8" si="2684">GXS8*$C$8</f>
        <v>1.027198211556147E+34</v>
      </c>
      <c r="GXW8" s="212">
        <f t="shared" ref="GXW8" si="2685">GXU8*$C$8</f>
        <v>1.0528781668450506E+34</v>
      </c>
      <c r="GXY8" s="212">
        <f t="shared" ref="GXY8" si="2686">GXW8*$C$8</f>
        <v>1.0792001210161769E+34</v>
      </c>
      <c r="GYA8" s="212">
        <f t="shared" ref="GYA8" si="2687">GXY8*$C$8</f>
        <v>1.1061801240415811E+34</v>
      </c>
      <c r="GYC8" s="212">
        <f t="shared" ref="GYC8" si="2688">GYA8*$C$8</f>
        <v>1.1338346271426205E+34</v>
      </c>
      <c r="GYE8" s="212">
        <f t="shared" ref="GYE8" si="2689">GYC8*$C$8</f>
        <v>1.162180492821186E+34</v>
      </c>
      <c r="GYG8" s="212">
        <f t="shared" ref="GYG8" si="2690">GYE8*$C$8</f>
        <v>1.1912350051417155E+34</v>
      </c>
      <c r="GYI8" s="212">
        <f t="shared" ref="GYI8" si="2691">GYG8*$C$8</f>
        <v>1.2210158802702582E+34</v>
      </c>
      <c r="GYK8" s="212">
        <f t="shared" ref="GYK8" si="2692">GYI8*$C$8</f>
        <v>1.2515412772770145E+34</v>
      </c>
      <c r="GYM8" s="212">
        <f t="shared" ref="GYM8" si="2693">GYK8*$C$8</f>
        <v>1.2828298092089399E+34</v>
      </c>
      <c r="GYO8" s="212">
        <f t="shared" ref="GYO8" si="2694">GYM8*$C$8</f>
        <v>1.3149005544391632E+34</v>
      </c>
      <c r="GYQ8" s="212">
        <f t="shared" ref="GYQ8" si="2695">GYO8*$C$8</f>
        <v>1.3477730683001421E+34</v>
      </c>
      <c r="GYS8" s="212">
        <f t="shared" ref="GYS8" si="2696">GYQ8*$C$8</f>
        <v>1.3814673950076455E+34</v>
      </c>
      <c r="GYU8" s="212">
        <f t="shared" ref="GYU8" si="2697">GYS8*$C$8</f>
        <v>1.4160040798828364E+34</v>
      </c>
      <c r="GYW8" s="212">
        <f t="shared" ref="GYW8" si="2698">GYU8*$C$8</f>
        <v>1.4514041818799071E+34</v>
      </c>
      <c r="GYY8" s="212">
        <f t="shared" ref="GYY8" si="2699">GYW8*$C$8</f>
        <v>1.4876892864269048E+34</v>
      </c>
      <c r="GZA8" s="212">
        <f t="shared" ref="GZA8" si="2700">GYY8*$C$8</f>
        <v>1.5248815185875771E+34</v>
      </c>
      <c r="GZC8" s="212">
        <f t="shared" ref="GZC8" si="2701">GZA8*$C$8</f>
        <v>1.5630035565522664E+34</v>
      </c>
      <c r="GZE8" s="212">
        <f t="shared" ref="GZE8" si="2702">GZC8*$C$8</f>
        <v>1.6020786454660729E+34</v>
      </c>
      <c r="GZG8" s="212">
        <f t="shared" ref="GZG8" si="2703">GZE8*$C$8</f>
        <v>1.6421306116027245E+34</v>
      </c>
      <c r="GZI8" s="212">
        <f t="shared" ref="GZI8" si="2704">GZG8*$C$8</f>
        <v>1.6831838768927925E+34</v>
      </c>
      <c r="GZK8" s="212">
        <f t="shared" ref="GZK8" si="2705">GZI8*$C$8</f>
        <v>1.7252634738151121E+34</v>
      </c>
      <c r="GZM8" s="212">
        <f t="shared" ref="GZM8" si="2706">GZK8*$C$8</f>
        <v>1.7683950606604899E+34</v>
      </c>
      <c r="GZO8" s="212">
        <f t="shared" ref="GZO8" si="2707">GZM8*$C$8</f>
        <v>1.8126049371770019E+34</v>
      </c>
      <c r="GZQ8" s="212">
        <f t="shared" ref="GZQ8" si="2708">GZO8*$C$8</f>
        <v>1.8579200606064268E+34</v>
      </c>
      <c r="GZS8" s="212">
        <f t="shared" ref="GZS8" si="2709">GZQ8*$C$8</f>
        <v>1.9043680621215873E+34</v>
      </c>
      <c r="GZU8" s="212">
        <f t="shared" ref="GZU8" si="2710">GZS8*$C$8</f>
        <v>1.9519772636746269E+34</v>
      </c>
      <c r="GZW8" s="212">
        <f t="shared" ref="GZW8" si="2711">GZU8*$C$8</f>
        <v>2.0007766952664923E+34</v>
      </c>
      <c r="GZY8" s="212">
        <f t="shared" ref="GZY8" si="2712">GZW8*$C$8</f>
        <v>2.0507961126481544E+34</v>
      </c>
      <c r="HAA8" s="212">
        <f t="shared" ref="HAA8" si="2713">GZY8*$C$8</f>
        <v>2.1020660154643581E+34</v>
      </c>
      <c r="HAC8" s="212">
        <f t="shared" ref="HAC8" si="2714">HAA8*$C$8</f>
        <v>2.1546176658509669E+34</v>
      </c>
      <c r="HAE8" s="212">
        <f t="shared" ref="HAE8" si="2715">HAC8*$C$8</f>
        <v>2.208483107497241E+34</v>
      </c>
      <c r="HAG8" s="212">
        <f t="shared" ref="HAG8" si="2716">HAE8*$C$8</f>
        <v>2.2636951851846719E+34</v>
      </c>
      <c r="HAI8" s="212">
        <f t="shared" ref="HAI8" si="2717">HAG8*$C$8</f>
        <v>2.3202875648142883E+34</v>
      </c>
      <c r="HAK8" s="212">
        <f t="shared" ref="HAK8" si="2718">HAI8*$C$8</f>
        <v>2.3782947539346452E+34</v>
      </c>
      <c r="HAM8" s="212">
        <f t="shared" ref="HAM8" si="2719">HAK8*$C$8</f>
        <v>2.4377521227830113E+34</v>
      </c>
      <c r="HAO8" s="212">
        <f t="shared" ref="HAO8" si="2720">HAM8*$C$8</f>
        <v>2.4986959258525863E+34</v>
      </c>
      <c r="HAQ8" s="212">
        <f t="shared" ref="HAQ8" si="2721">HAO8*$C$8</f>
        <v>2.5611633239989007E+34</v>
      </c>
      <c r="HAS8" s="212">
        <f t="shared" ref="HAS8" si="2722">HAQ8*$C$8</f>
        <v>2.6251924070988731E+34</v>
      </c>
      <c r="HAU8" s="212">
        <f t="shared" ref="HAU8" si="2723">HAS8*$C$8</f>
        <v>2.6908222172763447E+34</v>
      </c>
      <c r="HAW8" s="212">
        <f t="shared" ref="HAW8" si="2724">HAU8*$C$8</f>
        <v>2.758092772708253E+34</v>
      </c>
      <c r="HAY8" s="212">
        <f t="shared" ref="HAY8" si="2725">HAW8*$C$8</f>
        <v>2.8270450920259589E+34</v>
      </c>
      <c r="HBA8" s="212">
        <f t="shared" ref="HBA8" si="2726">HAY8*$C$8</f>
        <v>2.8977212193266077E+34</v>
      </c>
      <c r="HBC8" s="212">
        <f t="shared" ref="HBC8" si="2727">HBA8*$C$8</f>
        <v>2.9701642498097726E+34</v>
      </c>
      <c r="HBE8" s="212">
        <f t="shared" ref="HBE8" si="2728">HBC8*$C$8</f>
        <v>3.0444183560550166E+34</v>
      </c>
      <c r="HBG8" s="212">
        <f t="shared" ref="HBG8" si="2729">HBE8*$C$8</f>
        <v>3.1205288149563917E+34</v>
      </c>
      <c r="HBI8" s="212">
        <f t="shared" ref="HBI8" si="2730">HBG8*$C$8</f>
        <v>3.1985420353303011E+34</v>
      </c>
      <c r="HBK8" s="212">
        <f t="shared" ref="HBK8" si="2731">HBI8*$C$8</f>
        <v>3.2785055862135581E+34</v>
      </c>
      <c r="HBM8" s="212">
        <f t="shared" ref="HBM8" si="2732">HBK8*$C$8</f>
        <v>3.3604682258688966E+34</v>
      </c>
      <c r="HBO8" s="212">
        <f t="shared" ref="HBO8" si="2733">HBM8*$C$8</f>
        <v>3.4444799315156189E+34</v>
      </c>
      <c r="HBQ8" s="212">
        <f t="shared" ref="HBQ8" si="2734">HBO8*$C$8</f>
        <v>3.530591929803509E+34</v>
      </c>
      <c r="HBS8" s="212">
        <f t="shared" ref="HBS8" si="2735">HBQ8*$C$8</f>
        <v>3.6188567280485964E+34</v>
      </c>
      <c r="HBU8" s="212">
        <f t="shared" ref="HBU8" si="2736">HBS8*$C$8</f>
        <v>3.709328146249811E+34</v>
      </c>
      <c r="HBW8" s="212">
        <f t="shared" ref="HBW8" si="2737">HBU8*$C$8</f>
        <v>3.8020613499060559E+34</v>
      </c>
      <c r="HBY8" s="212">
        <f t="shared" ref="HBY8" si="2738">HBW8*$C$8</f>
        <v>3.897112883653707E+34</v>
      </c>
      <c r="HCA8" s="212">
        <f t="shared" ref="HCA8" si="2739">HBY8*$C$8</f>
        <v>3.9945407057450493E+34</v>
      </c>
      <c r="HCC8" s="212">
        <f t="shared" ref="HCC8" si="2740">HCA8*$C$8</f>
        <v>4.094404223388675E+34</v>
      </c>
      <c r="HCE8" s="212">
        <f t="shared" ref="HCE8" si="2741">HCC8*$C$8</f>
        <v>4.1967643289733912E+34</v>
      </c>
      <c r="HCG8" s="212">
        <f t="shared" ref="HCG8" si="2742">HCE8*$C$8</f>
        <v>4.3016834371977255E+34</v>
      </c>
      <c r="HCI8" s="212">
        <f t="shared" ref="HCI8" si="2743">HCG8*$C$8</f>
        <v>4.4092255231276685E+34</v>
      </c>
      <c r="HCK8" s="212">
        <f t="shared" ref="HCK8" si="2744">HCI8*$C$8</f>
        <v>4.5194561612058595E+34</v>
      </c>
      <c r="HCM8" s="212">
        <f t="shared" ref="HCM8" si="2745">HCK8*$C$8</f>
        <v>4.6324425652360053E+34</v>
      </c>
      <c r="HCO8" s="212">
        <f t="shared" ref="HCO8" si="2746">HCM8*$C$8</f>
        <v>4.7482536293669054E+34</v>
      </c>
      <c r="HCQ8" s="212">
        <f t="shared" ref="HCQ8" si="2747">HCO8*$C$8</f>
        <v>4.8669599701010776E+34</v>
      </c>
      <c r="HCS8" s="212">
        <f t="shared" ref="HCS8" si="2748">HCQ8*$C$8</f>
        <v>4.9886339693536042E+34</v>
      </c>
      <c r="HCU8" s="212">
        <f t="shared" ref="HCU8" si="2749">HCS8*$C$8</f>
        <v>5.1133498185874442E+34</v>
      </c>
      <c r="HCW8" s="212">
        <f t="shared" ref="HCW8" si="2750">HCU8*$C$8</f>
        <v>5.2411835640521297E+34</v>
      </c>
      <c r="HCY8" s="212">
        <f t="shared" ref="HCY8" si="2751">HCW8*$C$8</f>
        <v>5.3722131531534321E+34</v>
      </c>
      <c r="HDA8" s="212">
        <f t="shared" ref="HDA8" si="2752">HCY8*$C$8</f>
        <v>5.5065184819822671E+34</v>
      </c>
      <c r="HDC8" s="212">
        <f t="shared" ref="HDC8" si="2753">HDA8*$C$8</f>
        <v>5.644181444031823E+34</v>
      </c>
      <c r="HDE8" s="212">
        <f t="shared" ref="HDE8" si="2754">HDC8*$C$8</f>
        <v>5.7852859801326177E+34</v>
      </c>
      <c r="HDG8" s="212">
        <f t="shared" ref="HDG8" si="2755">HDE8*$C$8</f>
        <v>5.9299181296359324E+34</v>
      </c>
      <c r="HDI8" s="212">
        <f t="shared" ref="HDI8" si="2756">HDG8*$C$8</f>
        <v>6.0781660828768303E+34</v>
      </c>
      <c r="HDK8" s="212">
        <f t="shared" ref="HDK8" si="2757">HDI8*$C$8</f>
        <v>6.2301202349487509E+34</v>
      </c>
      <c r="HDM8" s="212">
        <f t="shared" ref="HDM8" si="2758">HDK8*$C$8</f>
        <v>6.3858732408224692E+34</v>
      </c>
      <c r="HDO8" s="212">
        <f t="shared" ref="HDO8" si="2759">HDM8*$C$8</f>
        <v>6.5455200718430308E+34</v>
      </c>
      <c r="HDQ8" s="212">
        <f t="shared" ref="HDQ8" si="2760">HDO8*$C$8</f>
        <v>6.7091580736391063E+34</v>
      </c>
      <c r="HDS8" s="212">
        <f t="shared" ref="HDS8" si="2761">HDQ8*$C$8</f>
        <v>6.8768870254800835E+34</v>
      </c>
      <c r="HDU8" s="212">
        <f t="shared" ref="HDU8" si="2762">HDS8*$C$8</f>
        <v>7.0488092011170845E+34</v>
      </c>
      <c r="HDW8" s="212">
        <f t="shared" ref="HDW8" si="2763">HDU8*$C$8</f>
        <v>7.2250294311450108E+34</v>
      </c>
      <c r="HDY8" s="212">
        <f t="shared" ref="HDY8" si="2764">HDW8*$C$8</f>
        <v>7.4056551669236359E+34</v>
      </c>
      <c r="HEA8" s="212">
        <f t="shared" ref="HEA8" si="2765">HDY8*$C$8</f>
        <v>7.5907965460967262E+34</v>
      </c>
      <c r="HEC8" s="212">
        <f t="shared" ref="HEC8" si="2766">HEA8*$C$8</f>
        <v>7.780566459749144E+34</v>
      </c>
      <c r="HEE8" s="212">
        <f t="shared" ref="HEE8" si="2767">HEC8*$C$8</f>
        <v>7.9750806212428718E+34</v>
      </c>
      <c r="HEG8" s="212">
        <f t="shared" ref="HEG8" si="2768">HEE8*$C$8</f>
        <v>8.1744576367739425E+34</v>
      </c>
      <c r="HEI8" s="212">
        <f t="shared" ref="HEI8" si="2769">HEG8*$C$8</f>
        <v>8.3788190776932904E+34</v>
      </c>
      <c r="HEK8" s="212">
        <f t="shared" ref="HEK8" si="2770">HEI8*$C$8</f>
        <v>8.5882895546356214E+34</v>
      </c>
      <c r="HEM8" s="212">
        <f t="shared" ref="HEM8" si="2771">HEK8*$C$8</f>
        <v>8.8029967935015113E+34</v>
      </c>
      <c r="HEO8" s="212">
        <f t="shared" ref="HEO8" si="2772">HEM8*$C$8</f>
        <v>9.0230717133390475E+34</v>
      </c>
      <c r="HEQ8" s="212">
        <f t="shared" ref="HEQ8" si="2773">HEO8*$C$8</f>
        <v>9.2486485061725224E+34</v>
      </c>
      <c r="HES8" s="212">
        <f t="shared" ref="HES8" si="2774">HEQ8*$C$8</f>
        <v>9.4798647188268349E+34</v>
      </c>
      <c r="HEU8" s="212">
        <f t="shared" ref="HEU8" si="2775">HES8*$C$8</f>
        <v>9.7168613367975053E+34</v>
      </c>
      <c r="HEW8" s="212">
        <f t="shared" ref="HEW8" si="2776">HEU8*$C$8</f>
        <v>9.9597828702174425E+34</v>
      </c>
      <c r="HEY8" s="212">
        <f t="shared" ref="HEY8" si="2777">HEW8*$C$8</f>
        <v>1.0208777441972877E+35</v>
      </c>
      <c r="HFA8" s="212">
        <f t="shared" ref="HFA8" si="2778">HEY8*$C$8</f>
        <v>1.0463996878022199E+35</v>
      </c>
      <c r="HFC8" s="212">
        <f t="shared" ref="HFC8" si="2779">HFA8*$C$8</f>
        <v>1.0725596799972754E+35</v>
      </c>
      <c r="HFE8" s="212">
        <f t="shared" ref="HFE8" si="2780">HFC8*$C$8</f>
        <v>1.0993736719972072E+35</v>
      </c>
      <c r="HFG8" s="212">
        <f t="shared" ref="HFG8" si="2781">HFE8*$C$8</f>
        <v>1.1268580137971373E+35</v>
      </c>
      <c r="HFI8" s="212">
        <f t="shared" ref="HFI8" si="2782">HFG8*$C$8</f>
        <v>1.1550294641420656E+35</v>
      </c>
      <c r="HFK8" s="212">
        <f t="shared" ref="HFK8" si="2783">HFI8*$C$8</f>
        <v>1.1839052007456172E+35</v>
      </c>
      <c r="HFM8" s="212">
        <f t="shared" ref="HFM8" si="2784">HFK8*$C$8</f>
        <v>1.2135028307642575E+35</v>
      </c>
      <c r="HFO8" s="212">
        <f t="shared" ref="HFO8" si="2785">HFM8*$C$8</f>
        <v>1.2438404015333638E+35</v>
      </c>
      <c r="HFQ8" s="212">
        <f t="shared" ref="HFQ8" si="2786">HFO8*$C$8</f>
        <v>1.2749364115716978E+35</v>
      </c>
      <c r="HFS8" s="212">
        <f t="shared" ref="HFS8" si="2787">HFQ8*$C$8</f>
        <v>1.3068098218609902E+35</v>
      </c>
      <c r="HFU8" s="212">
        <f t="shared" ref="HFU8" si="2788">HFS8*$C$8</f>
        <v>1.3394800674075147E+35</v>
      </c>
      <c r="HFW8" s="212">
        <f t="shared" ref="HFW8" si="2789">HFU8*$C$8</f>
        <v>1.3729670690927026E+35</v>
      </c>
      <c r="HFY8" s="212">
        <f t="shared" ref="HFY8" si="2790">HFW8*$C$8</f>
        <v>1.4072912458200201E+35</v>
      </c>
      <c r="HGA8" s="212">
        <f t="shared" ref="HGA8" si="2791">HFY8*$C$8</f>
        <v>1.4424735269655205E+35</v>
      </c>
      <c r="HGC8" s="212">
        <f t="shared" ref="HGC8" si="2792">HGA8*$C$8</f>
        <v>1.4785353651396584E+35</v>
      </c>
      <c r="HGE8" s="212">
        <f t="shared" ref="HGE8" si="2793">HGC8*$C$8</f>
        <v>1.5154987492681498E+35</v>
      </c>
      <c r="HGG8" s="212">
        <f t="shared" ref="HGG8" si="2794">HGE8*$C$8</f>
        <v>1.5533862179998534E+35</v>
      </c>
      <c r="HGI8" s="212">
        <f t="shared" ref="HGI8" si="2795">HGG8*$C$8</f>
        <v>1.5922208734498496E+35</v>
      </c>
      <c r="HGK8" s="212">
        <f t="shared" ref="HGK8" si="2796">HGI8*$C$8</f>
        <v>1.6320263952860957E+35</v>
      </c>
      <c r="HGM8" s="212">
        <f t="shared" ref="HGM8" si="2797">HGK8*$C$8</f>
        <v>1.6728270551682479E+35</v>
      </c>
      <c r="HGO8" s="212">
        <f t="shared" ref="HGO8" si="2798">HGM8*$C$8</f>
        <v>1.714647731547454E+35</v>
      </c>
      <c r="HGQ8" s="212">
        <f t="shared" ref="HGQ8" si="2799">HGO8*$C$8</f>
        <v>1.7575139248361402E+35</v>
      </c>
      <c r="HGS8" s="212">
        <f t="shared" ref="HGS8" si="2800">HGQ8*$C$8</f>
        <v>1.8014517729570436E+35</v>
      </c>
      <c r="HGU8" s="212">
        <f t="shared" ref="HGU8" si="2801">HGS8*$C$8</f>
        <v>1.8464880672809697E+35</v>
      </c>
      <c r="HGW8" s="212">
        <f t="shared" ref="HGW8" si="2802">HGU8*$C$8</f>
        <v>1.8926502689629936E+35</v>
      </c>
      <c r="HGY8" s="212">
        <f t="shared" ref="HGY8" si="2803">HGW8*$C$8</f>
        <v>1.9399665256870683E+35</v>
      </c>
      <c r="HHA8" s="212">
        <f t="shared" ref="HHA8" si="2804">HGY8*$C$8</f>
        <v>1.9884656888292449E+35</v>
      </c>
      <c r="HHC8" s="212">
        <f t="shared" ref="HHC8" si="2805">HHA8*$C$8</f>
        <v>2.038177331049976E+35</v>
      </c>
      <c r="HHE8" s="212">
        <f t="shared" ref="HHE8" si="2806">HHC8*$C$8</f>
        <v>2.0891317643262254E+35</v>
      </c>
      <c r="HHG8" s="212">
        <f t="shared" ref="HHG8" si="2807">HHE8*$C$8</f>
        <v>2.1413600584343808E+35</v>
      </c>
      <c r="HHI8" s="212">
        <f t="shared" ref="HHI8" si="2808">HHG8*$C$8</f>
        <v>2.1948940598952403E+35</v>
      </c>
      <c r="HHK8" s="212">
        <f t="shared" ref="HHK8" si="2809">HHI8*$C$8</f>
        <v>2.249766411392621E+35</v>
      </c>
      <c r="HHM8" s="212">
        <f t="shared" ref="HHM8" si="2810">HHK8*$C$8</f>
        <v>2.3060105716774362E+35</v>
      </c>
      <c r="HHO8" s="212">
        <f t="shared" ref="HHO8" si="2811">HHM8*$C$8</f>
        <v>2.3636608359693718E+35</v>
      </c>
      <c r="HHQ8" s="212">
        <f t="shared" ref="HHQ8" si="2812">HHO8*$C$8</f>
        <v>2.4227523568686057E+35</v>
      </c>
      <c r="HHS8" s="212">
        <f t="shared" ref="HHS8" si="2813">HHQ8*$C$8</f>
        <v>2.4833211657903207E+35</v>
      </c>
      <c r="HHU8" s="212">
        <f t="shared" ref="HHU8" si="2814">HHS8*$C$8</f>
        <v>2.5454041949350784E+35</v>
      </c>
      <c r="HHW8" s="212">
        <f t="shared" ref="HHW8" si="2815">HHU8*$C$8</f>
        <v>2.6090392998084551E+35</v>
      </c>
      <c r="HHY8" s="212">
        <f t="shared" ref="HHY8" si="2816">HHW8*$C$8</f>
        <v>2.6742652823036665E+35</v>
      </c>
      <c r="HIA8" s="212">
        <f t="shared" ref="HIA8" si="2817">HHY8*$C$8</f>
        <v>2.741121914361258E+35</v>
      </c>
      <c r="HIC8" s="212">
        <f t="shared" ref="HIC8" si="2818">HIA8*$C$8</f>
        <v>2.8096499622202894E+35</v>
      </c>
      <c r="HIE8" s="212">
        <f t="shared" ref="HIE8" si="2819">HIC8*$C$8</f>
        <v>2.8798912112757963E+35</v>
      </c>
      <c r="HIG8" s="212">
        <f t="shared" ref="HIG8" si="2820">HIE8*$C$8</f>
        <v>2.951888491557691E+35</v>
      </c>
      <c r="HII8" s="212">
        <f t="shared" ref="HII8" si="2821">HIG8*$C$8</f>
        <v>3.0256857038466329E+35</v>
      </c>
      <c r="HIK8" s="212">
        <f t="shared" ref="HIK8" si="2822">HII8*$C$8</f>
        <v>3.1013278464427987E+35</v>
      </c>
      <c r="HIM8" s="212">
        <f t="shared" ref="HIM8" si="2823">HIK8*$C$8</f>
        <v>3.1788610426038682E+35</v>
      </c>
      <c r="HIO8" s="212">
        <f t="shared" ref="HIO8" si="2824">HIM8*$C$8</f>
        <v>3.2583325686689647E+35</v>
      </c>
      <c r="HIQ8" s="212">
        <f t="shared" ref="HIQ8" si="2825">HIO8*$C$8</f>
        <v>3.3397908828856889E+35</v>
      </c>
      <c r="HIS8" s="212">
        <f t="shared" ref="HIS8" si="2826">HIQ8*$C$8</f>
        <v>3.4232856549578309E+35</v>
      </c>
      <c r="HIU8" s="212">
        <f t="shared" ref="HIU8" si="2827">HIS8*$C$8</f>
        <v>3.5088677963317767E+35</v>
      </c>
      <c r="HIW8" s="212">
        <f t="shared" ref="HIW8" si="2828">HIU8*$C$8</f>
        <v>3.5965894912400709E+35</v>
      </c>
      <c r="HIY8" s="212">
        <f t="shared" ref="HIY8" si="2829">HIW8*$C$8</f>
        <v>3.686504228521072E+35</v>
      </c>
      <c r="HJA8" s="212">
        <f t="shared" ref="HJA8" si="2830">HIY8*$C$8</f>
        <v>3.7786668342340983E+35</v>
      </c>
      <c r="HJC8" s="212">
        <f t="shared" ref="HJC8" si="2831">HJA8*$C$8</f>
        <v>3.8731335050899504E+35</v>
      </c>
      <c r="HJE8" s="212">
        <f t="shared" ref="HJE8" si="2832">HJC8*$C$8</f>
        <v>3.9699618427171986E+35</v>
      </c>
      <c r="HJG8" s="212">
        <f t="shared" ref="HJG8" si="2833">HJE8*$C$8</f>
        <v>4.0692108887851282E+35</v>
      </c>
      <c r="HJI8" s="212">
        <f t="shared" ref="HJI8" si="2834">HJG8*$C$8</f>
        <v>4.1709411610047562E+35</v>
      </c>
      <c r="HJK8" s="212">
        <f t="shared" ref="HJK8" si="2835">HJI8*$C$8</f>
        <v>4.2752146900298749E+35</v>
      </c>
      <c r="HJM8" s="212">
        <f t="shared" ref="HJM8" si="2836">HJK8*$C$8</f>
        <v>4.3820950572806215E+35</v>
      </c>
      <c r="HJO8" s="212">
        <f t="shared" ref="HJO8" si="2837">HJM8*$C$8</f>
        <v>4.4916474337126368E+35</v>
      </c>
      <c r="HJQ8" s="212">
        <f t="shared" ref="HJQ8" si="2838">HJO8*$C$8</f>
        <v>4.6039386195554526E+35</v>
      </c>
      <c r="HJS8" s="212">
        <f t="shared" ref="HJS8" si="2839">HJQ8*$C$8</f>
        <v>4.7190370850443382E+35</v>
      </c>
      <c r="HJU8" s="212">
        <f t="shared" ref="HJU8" si="2840">HJS8*$C$8</f>
        <v>4.837013012170446E+35</v>
      </c>
      <c r="HJW8" s="212">
        <f t="shared" ref="HJW8" si="2841">HJU8*$C$8</f>
        <v>4.9579383374747068E+35</v>
      </c>
      <c r="HJY8" s="212">
        <f t="shared" ref="HJY8" si="2842">HJW8*$C$8</f>
        <v>5.0818867959115742E+35</v>
      </c>
      <c r="HKA8" s="212">
        <f t="shared" ref="HKA8" si="2843">HJY8*$C$8</f>
        <v>5.208933965809363E+35</v>
      </c>
      <c r="HKC8" s="212">
        <f t="shared" ref="HKC8" si="2844">HKA8*$C$8</f>
        <v>5.3391573149545967E+35</v>
      </c>
      <c r="HKE8" s="212">
        <f t="shared" ref="HKE8" si="2845">HKC8*$C$8</f>
        <v>5.4726362478284609E+35</v>
      </c>
      <c r="HKG8" s="212">
        <f t="shared" ref="HKG8" si="2846">HKE8*$C$8</f>
        <v>5.6094521540241723E+35</v>
      </c>
      <c r="HKI8" s="212">
        <f t="shared" ref="HKI8" si="2847">HKG8*$C$8</f>
        <v>5.7496884578747757E+35</v>
      </c>
      <c r="HKK8" s="212">
        <f t="shared" ref="HKK8" si="2848">HKI8*$C$8</f>
        <v>5.8934306693216443E+35</v>
      </c>
      <c r="HKM8" s="212">
        <f t="shared" ref="HKM8" si="2849">HKK8*$C$8</f>
        <v>6.0407664360546847E+35</v>
      </c>
      <c r="HKO8" s="212">
        <f t="shared" ref="HKO8" si="2850">HKM8*$C$8</f>
        <v>6.191785596956051E+35</v>
      </c>
      <c r="HKQ8" s="212">
        <f t="shared" ref="HKQ8" si="2851">HKO8*$C$8</f>
        <v>6.3465802368799519E+35</v>
      </c>
      <c r="HKS8" s="212">
        <f t="shared" ref="HKS8" si="2852">HKQ8*$C$8</f>
        <v>6.5052447428019501E+35</v>
      </c>
      <c r="HKU8" s="212">
        <f t="shared" ref="HKU8" si="2853">HKS8*$C$8</f>
        <v>6.667875861371998E+35</v>
      </c>
      <c r="HKW8" s="212">
        <f t="shared" ref="HKW8" si="2854">HKU8*$C$8</f>
        <v>6.834572757906297E+35</v>
      </c>
      <c r="HKY8" s="212">
        <f t="shared" ref="HKY8" si="2855">HKW8*$C$8</f>
        <v>7.0054370768539538E+35</v>
      </c>
      <c r="HLA8" s="212">
        <f t="shared" ref="HLA8" si="2856">HKY8*$C$8</f>
        <v>7.1805730037753025E+35</v>
      </c>
      <c r="HLC8" s="212">
        <f t="shared" ref="HLC8" si="2857">HLA8*$C$8</f>
        <v>7.3600873288696848E+35</v>
      </c>
      <c r="HLE8" s="212">
        <f t="shared" ref="HLE8" si="2858">HLC8*$C$8</f>
        <v>7.5440895120914263E+35</v>
      </c>
      <c r="HLG8" s="212">
        <f t="shared" ref="HLG8" si="2859">HLE8*$C$8</f>
        <v>7.7326917498937118E+35</v>
      </c>
      <c r="HLI8" s="212">
        <f t="shared" ref="HLI8" si="2860">HLG8*$C$8</f>
        <v>7.9260090436410536E+35</v>
      </c>
      <c r="HLK8" s="212">
        <f t="shared" ref="HLK8" si="2861">HLI8*$C$8</f>
        <v>8.1241592697320793E+35</v>
      </c>
      <c r="HLM8" s="212">
        <f t="shared" ref="HLM8" si="2862">HLK8*$C$8</f>
        <v>8.3272632514753811E+35</v>
      </c>
      <c r="HLO8" s="212">
        <f t="shared" ref="HLO8" si="2863">HLM8*$C$8</f>
        <v>8.535444832762265E+35</v>
      </c>
      <c r="HLQ8" s="212">
        <f t="shared" ref="HLQ8" si="2864">HLO8*$C$8</f>
        <v>8.7488309535813213E+35</v>
      </c>
      <c r="HLS8" s="212">
        <f t="shared" ref="HLS8" si="2865">HLQ8*$C$8</f>
        <v>8.9675517274208533E+35</v>
      </c>
      <c r="HLU8" s="212">
        <f t="shared" ref="HLU8" si="2866">HLS8*$C$8</f>
        <v>9.1917405206063738E+35</v>
      </c>
      <c r="HLW8" s="212">
        <f t="shared" ref="HLW8" si="2867">HLU8*$C$8</f>
        <v>9.4215340336215318E+35</v>
      </c>
      <c r="HLY8" s="212">
        <f t="shared" ref="HLY8" si="2868">HLW8*$C$8</f>
        <v>9.6570723844620689E+35</v>
      </c>
      <c r="HMA8" s="212">
        <f t="shared" ref="HMA8" si="2869">HLY8*$C$8</f>
        <v>9.89849919407362E+35</v>
      </c>
      <c r="HMC8" s="212">
        <f t="shared" ref="HMC8" si="2870">HMA8*$C$8</f>
        <v>1.0145961673925459E+36</v>
      </c>
      <c r="HME8" s="212">
        <f t="shared" ref="HME8" si="2871">HMC8*$C$8</f>
        <v>1.0399610715773595E+36</v>
      </c>
      <c r="HMG8" s="212">
        <f t="shared" ref="HMG8" si="2872">HME8*$C$8</f>
        <v>1.0659600983667935E+36</v>
      </c>
      <c r="HMI8" s="212">
        <f t="shared" ref="HMI8" si="2873">HMG8*$C$8</f>
        <v>1.0926091008259632E+36</v>
      </c>
      <c r="HMK8" s="212">
        <f t="shared" ref="HMK8" si="2874">HMI8*$C$8</f>
        <v>1.1199243283466123E+36</v>
      </c>
      <c r="HMM8" s="212">
        <f t="shared" ref="HMM8" si="2875">HMK8*$C$8</f>
        <v>1.1479224365552774E+36</v>
      </c>
      <c r="HMO8" s="212">
        <f t="shared" ref="HMO8" si="2876">HMM8*$C$8</f>
        <v>1.1766204974691593E+36</v>
      </c>
      <c r="HMQ8" s="212">
        <f t="shared" ref="HMQ8" si="2877">HMO8*$C$8</f>
        <v>1.2060360099058882E+36</v>
      </c>
      <c r="HMS8" s="212">
        <f t="shared" ref="HMS8" si="2878">HMQ8*$C$8</f>
        <v>1.2361869101535352E+36</v>
      </c>
      <c r="HMU8" s="212">
        <f t="shared" ref="HMU8" si="2879">HMS8*$C$8</f>
        <v>1.2670915829073734E+36</v>
      </c>
      <c r="HMW8" s="212">
        <f t="shared" ref="HMW8" si="2880">HMU8*$C$8</f>
        <v>1.2987688724800576E+36</v>
      </c>
      <c r="HMY8" s="212">
        <f t="shared" ref="HMY8" si="2881">HMW8*$C$8</f>
        <v>1.3312380942920588E+36</v>
      </c>
      <c r="HNA8" s="212">
        <f t="shared" ref="HNA8" si="2882">HMY8*$C$8</f>
        <v>1.3645190466493603E+36</v>
      </c>
      <c r="HNC8" s="212">
        <f t="shared" ref="HNC8" si="2883">HNA8*$C$8</f>
        <v>1.3986320228155941E+36</v>
      </c>
      <c r="HNE8" s="212">
        <f t="shared" ref="HNE8" si="2884">HNC8*$C$8</f>
        <v>1.4335978233859838E+36</v>
      </c>
      <c r="HNG8" s="212">
        <f t="shared" ref="HNG8" si="2885">HNE8*$C$8</f>
        <v>1.4694377689706334E+36</v>
      </c>
      <c r="HNI8" s="212">
        <f t="shared" ref="HNI8" si="2886">HNG8*$C$8</f>
        <v>1.5061737131948989E+36</v>
      </c>
      <c r="HNK8" s="212">
        <f t="shared" ref="HNK8" si="2887">HNI8*$C$8</f>
        <v>1.5438280560247711E+36</v>
      </c>
      <c r="HNM8" s="212">
        <f t="shared" ref="HNM8" si="2888">HNK8*$C$8</f>
        <v>1.5824237574253902E+36</v>
      </c>
      <c r="HNO8" s="212">
        <f t="shared" ref="HNO8" si="2889">HNM8*$C$8</f>
        <v>1.6219843513610248E+36</v>
      </c>
      <c r="HNQ8" s="212">
        <f t="shared" ref="HNQ8" si="2890">HNO8*$C$8</f>
        <v>1.6625339601450504E+36</v>
      </c>
      <c r="HNS8" s="212">
        <f t="shared" ref="HNS8" si="2891">HNQ8*$C$8</f>
        <v>1.7040973091486765E+36</v>
      </c>
      <c r="HNU8" s="212">
        <f t="shared" ref="HNU8" si="2892">HNS8*$C$8</f>
        <v>1.7466997418773932E+36</v>
      </c>
      <c r="HNW8" s="212">
        <f t="shared" ref="HNW8" si="2893">HNU8*$C$8</f>
        <v>1.7903672354243279E+36</v>
      </c>
      <c r="HNY8" s="212">
        <f t="shared" ref="HNY8" si="2894">HNW8*$C$8</f>
        <v>1.835126416309936E+36</v>
      </c>
      <c r="HOA8" s="212">
        <f t="shared" ref="HOA8" si="2895">HNY8*$C$8</f>
        <v>1.8810045767176842E+36</v>
      </c>
      <c r="HOC8" s="212">
        <f t="shared" ref="HOC8" si="2896">HOA8*$C$8</f>
        <v>1.9280296911356261E+36</v>
      </c>
      <c r="HOE8" s="212">
        <f t="shared" ref="HOE8" si="2897">HOC8*$C$8</f>
        <v>1.9762304334140165E+36</v>
      </c>
      <c r="HOG8" s="212">
        <f t="shared" ref="HOG8" si="2898">HOE8*$C$8</f>
        <v>2.0256361942493667E+36</v>
      </c>
      <c r="HOI8" s="212">
        <f t="shared" ref="HOI8" si="2899">HOG8*$C$8</f>
        <v>2.0762770991056007E+36</v>
      </c>
      <c r="HOK8" s="212">
        <f t="shared" ref="HOK8" si="2900">HOI8*$C$8</f>
        <v>2.1281840265832405E+36</v>
      </c>
      <c r="HOM8" s="212">
        <f t="shared" ref="HOM8" si="2901">HOK8*$C$8</f>
        <v>2.1813886272478214E+36</v>
      </c>
      <c r="HOO8" s="212">
        <f t="shared" ref="HOO8" si="2902">HOM8*$C$8</f>
        <v>2.2359233429290168E+36</v>
      </c>
      <c r="HOQ8" s="212">
        <f t="shared" ref="HOQ8" si="2903">HOO8*$C$8</f>
        <v>2.2918214265022421E+36</v>
      </c>
      <c r="HOS8" s="212">
        <f t="shared" ref="HOS8" si="2904">HOQ8*$C$8</f>
        <v>2.3491169621647979E+36</v>
      </c>
      <c r="HOU8" s="212">
        <f t="shared" ref="HOU8" si="2905">HOS8*$C$8</f>
        <v>2.4078448862189176E+36</v>
      </c>
      <c r="HOW8" s="212">
        <f t="shared" ref="HOW8" si="2906">HOU8*$C$8</f>
        <v>2.4680410083743904E+36</v>
      </c>
      <c r="HOY8" s="212">
        <f t="shared" ref="HOY8" si="2907">HOW8*$C$8</f>
        <v>2.52974203358375E+36</v>
      </c>
      <c r="HPA8" s="212">
        <f t="shared" ref="HPA8" si="2908">HOY8*$C$8</f>
        <v>2.5929855844233434E+36</v>
      </c>
      <c r="HPC8" s="212">
        <f t="shared" ref="HPC8" si="2909">HPA8*$C$8</f>
        <v>2.6578102240339268E+36</v>
      </c>
      <c r="HPE8" s="212">
        <f t="shared" ref="HPE8" si="2910">HPC8*$C$8</f>
        <v>2.7242554796347749E+36</v>
      </c>
      <c r="HPG8" s="212">
        <f t="shared" ref="HPG8" si="2911">HPE8*$C$8</f>
        <v>2.7923618666256443E+36</v>
      </c>
      <c r="HPI8" s="212">
        <f t="shared" ref="HPI8" si="2912">HPG8*$C$8</f>
        <v>2.8621709132912854E+36</v>
      </c>
      <c r="HPK8" s="212">
        <f t="shared" ref="HPK8" si="2913">HPI8*$C$8</f>
        <v>2.9337251861235673E+36</v>
      </c>
      <c r="HPM8" s="212">
        <f t="shared" ref="HPM8" si="2914">HPK8*$C$8</f>
        <v>3.007068315776656E+36</v>
      </c>
      <c r="HPO8" s="212">
        <f t="shared" ref="HPO8" si="2915">HPM8*$C$8</f>
        <v>3.0822450236710722E+36</v>
      </c>
      <c r="HPQ8" s="212">
        <f t="shared" ref="HPQ8" si="2916">HPO8*$C$8</f>
        <v>3.1593011492628487E+36</v>
      </c>
      <c r="HPS8" s="212">
        <f t="shared" ref="HPS8" si="2917">HPQ8*$C$8</f>
        <v>3.2382836779944197E+36</v>
      </c>
      <c r="HPU8" s="212">
        <f t="shared" ref="HPU8" si="2918">HPS8*$C$8</f>
        <v>3.3192407699442799E+36</v>
      </c>
      <c r="HPW8" s="212">
        <f t="shared" ref="HPW8" si="2919">HPU8*$C$8</f>
        <v>3.4022217891928864E+36</v>
      </c>
      <c r="HPY8" s="212">
        <f t="shared" ref="HPY8" si="2920">HPW8*$C$8</f>
        <v>3.4872773339227083E+36</v>
      </c>
      <c r="HQA8" s="212">
        <f t="shared" ref="HQA8" si="2921">HPY8*$C$8</f>
        <v>3.5744592672707757E+36</v>
      </c>
      <c r="HQC8" s="212">
        <f t="shared" ref="HQC8" si="2922">HQA8*$C$8</f>
        <v>3.6638207489525447E+36</v>
      </c>
      <c r="HQE8" s="212">
        <f t="shared" ref="HQE8" si="2923">HQC8*$C$8</f>
        <v>3.755416267676358E+36</v>
      </c>
      <c r="HQG8" s="212">
        <f t="shared" ref="HQG8" si="2924">HQE8*$C$8</f>
        <v>3.8493016743682667E+36</v>
      </c>
      <c r="HQI8" s="212">
        <f t="shared" ref="HQI8" si="2925">HQG8*$C$8</f>
        <v>3.9455342162274732E+36</v>
      </c>
      <c r="HQK8" s="212">
        <f t="shared" ref="HQK8" si="2926">HQI8*$C$8</f>
        <v>4.0441725716331599E+36</v>
      </c>
      <c r="HQM8" s="212">
        <f t="shared" ref="HQM8" si="2927">HQK8*$C$8</f>
        <v>4.1452768859239884E+36</v>
      </c>
      <c r="HQO8" s="212">
        <f t="shared" ref="HQO8" si="2928">HQM8*$C$8</f>
        <v>4.248908808072088E+36</v>
      </c>
      <c r="HQQ8" s="212">
        <f t="shared" ref="HQQ8" si="2929">HQO8*$C$8</f>
        <v>4.3551315282738897E+36</v>
      </c>
      <c r="HQS8" s="212">
        <f t="shared" ref="HQS8" si="2930">HQQ8*$C$8</f>
        <v>4.4640098164807364E+36</v>
      </c>
      <c r="HQU8" s="212">
        <f t="shared" ref="HQU8" si="2931">HQS8*$C$8</f>
        <v>4.5756100618927546E+36</v>
      </c>
      <c r="HQW8" s="212">
        <f t="shared" ref="HQW8" si="2932">HQU8*$C$8</f>
        <v>4.6900003134400731E+36</v>
      </c>
      <c r="HQY8" s="212">
        <f t="shared" ref="HQY8" si="2933">HQW8*$C$8</f>
        <v>4.8072503212760744E+36</v>
      </c>
      <c r="HRA8" s="212">
        <f t="shared" ref="HRA8" si="2934">HQY8*$C$8</f>
        <v>4.9274315793079758E+36</v>
      </c>
      <c r="HRC8" s="212">
        <f t="shared" ref="HRC8" si="2935">HRA8*$C$8</f>
        <v>5.050617368790675E+36</v>
      </c>
      <c r="HRE8" s="212">
        <f t="shared" ref="HRE8" si="2936">HRC8*$C$8</f>
        <v>5.1768828030104412E+36</v>
      </c>
      <c r="HRG8" s="212">
        <f t="shared" ref="HRG8" si="2937">HRE8*$C$8</f>
        <v>5.3063048730857017E+36</v>
      </c>
      <c r="HRI8" s="212">
        <f t="shared" ref="HRI8" si="2938">HRG8*$C$8</f>
        <v>5.4389624949128443E+36</v>
      </c>
      <c r="HRK8" s="212">
        <f t="shared" ref="HRK8" si="2939">HRI8*$C$8</f>
        <v>5.5749365572856645E+36</v>
      </c>
      <c r="HRM8" s="212">
        <f t="shared" ref="HRM8" si="2940">HRK8*$C$8</f>
        <v>5.7143099712178056E+36</v>
      </c>
      <c r="HRO8" s="212">
        <f t="shared" ref="HRO8" si="2941">HRM8*$C$8</f>
        <v>5.8571677204982503E+36</v>
      </c>
      <c r="HRQ8" s="212">
        <f t="shared" ref="HRQ8" si="2942">HRO8*$C$8</f>
        <v>6.0035969135107058E+36</v>
      </c>
      <c r="HRS8" s="212">
        <f t="shared" ref="HRS8" si="2943">HRQ8*$C$8</f>
        <v>6.1536868363484725E+36</v>
      </c>
      <c r="HRU8" s="212">
        <f t="shared" ref="HRU8" si="2944">HRS8*$C$8</f>
        <v>6.3075290072571832E+36</v>
      </c>
      <c r="HRW8" s="212">
        <f t="shared" ref="HRW8" si="2945">HRU8*$C$8</f>
        <v>6.4652172324386126E+36</v>
      </c>
      <c r="HRY8" s="212">
        <f t="shared" ref="HRY8" si="2946">HRW8*$C$8</f>
        <v>6.6268476632495777E+36</v>
      </c>
      <c r="HSA8" s="212">
        <f t="shared" ref="HSA8" si="2947">HRY8*$C$8</f>
        <v>6.792518854830817E+36</v>
      </c>
      <c r="HSC8" s="212">
        <f t="shared" ref="HSC8" si="2948">HSA8*$C$8</f>
        <v>6.9623318262015865E+36</v>
      </c>
      <c r="HSE8" s="212">
        <f t="shared" ref="HSE8" si="2949">HSC8*$C$8</f>
        <v>7.1363901218566255E+36</v>
      </c>
      <c r="HSG8" s="212">
        <f t="shared" ref="HSG8" si="2950">HSE8*$C$8</f>
        <v>7.3147998749030407E+36</v>
      </c>
      <c r="HSI8" s="212">
        <f t="shared" ref="HSI8" si="2951">HSG8*$C$8</f>
        <v>7.4976698717756158E+36</v>
      </c>
      <c r="HSK8" s="212">
        <f t="shared" ref="HSK8" si="2952">HSI8*$C$8</f>
        <v>7.6851116185700053E+36</v>
      </c>
      <c r="HSM8" s="212">
        <f t="shared" ref="HSM8" si="2953">HSK8*$C$8</f>
        <v>7.8772394090342549E+36</v>
      </c>
      <c r="HSO8" s="212">
        <f t="shared" ref="HSO8" si="2954">HSM8*$C$8</f>
        <v>8.074170394260111E+36</v>
      </c>
      <c r="HSQ8" s="212">
        <f t="shared" ref="HSQ8" si="2955">HSO8*$C$8</f>
        <v>8.2760246541166127E+36</v>
      </c>
      <c r="HSS8" s="212">
        <f t="shared" ref="HSS8" si="2956">HSQ8*$C$8</f>
        <v>8.4829252704695278E+36</v>
      </c>
      <c r="HSU8" s="212">
        <f t="shared" ref="HSU8" si="2957">HSS8*$C$8</f>
        <v>8.6949984022312652E+36</v>
      </c>
      <c r="HSW8" s="212">
        <f t="shared" ref="HSW8" si="2958">HSU8*$C$8</f>
        <v>8.9123733622870462E+36</v>
      </c>
      <c r="HSY8" s="212">
        <f t="shared" ref="HSY8" si="2959">HSW8*$C$8</f>
        <v>9.1351826963442214E+36</v>
      </c>
      <c r="HTA8" s="212">
        <f t="shared" ref="HTA8" si="2960">HSY8*$C$8</f>
        <v>9.3635622637528265E+36</v>
      </c>
      <c r="HTC8" s="212">
        <f t="shared" ref="HTC8" si="2961">HTA8*$C$8</f>
        <v>9.5976513203466465E+36</v>
      </c>
      <c r="HTE8" s="212">
        <f t="shared" ref="HTE8" si="2962">HTC8*$C$8</f>
        <v>9.8375926033553118E+36</v>
      </c>
      <c r="HTG8" s="212">
        <f t="shared" ref="HTG8" si="2963">HTE8*$C$8</f>
        <v>1.0083532418439194E+37</v>
      </c>
      <c r="HTI8" s="212">
        <f t="shared" ref="HTI8" si="2964">HTG8*$C$8</f>
        <v>1.0335620728900172E+37</v>
      </c>
      <c r="HTK8" s="212">
        <f t="shared" ref="HTK8" si="2965">HTI8*$C$8</f>
        <v>1.0594011247122676E+37</v>
      </c>
      <c r="HTM8" s="212">
        <f t="shared" ref="HTM8" si="2966">HTK8*$C$8</f>
        <v>1.0858861528300743E+37</v>
      </c>
      <c r="HTO8" s="212">
        <f t="shared" ref="HTO8" si="2967">HTM8*$C$8</f>
        <v>1.113033306650826E+37</v>
      </c>
      <c r="HTQ8" s="212">
        <f t="shared" ref="HTQ8" si="2968">HTO8*$C$8</f>
        <v>1.1408591393170966E+37</v>
      </c>
      <c r="HTS8" s="212">
        <f t="shared" ref="HTS8" si="2969">HTQ8*$C$8</f>
        <v>1.1693806178000239E+37</v>
      </c>
      <c r="HTU8" s="212">
        <f t="shared" ref="HTU8" si="2970">HTS8*$C$8</f>
        <v>1.1986151332450245E+37</v>
      </c>
      <c r="HTW8" s="212">
        <f t="shared" ref="HTW8" si="2971">HTU8*$C$8</f>
        <v>1.22858051157615E+37</v>
      </c>
      <c r="HTY8" s="212">
        <f t="shared" ref="HTY8" si="2972">HTW8*$C$8</f>
        <v>1.2592950243655536E+37</v>
      </c>
      <c r="HUA8" s="212">
        <f t="shared" ref="HUA8" si="2973">HTY8*$C$8</f>
        <v>1.2907773999746922E+37</v>
      </c>
      <c r="HUC8" s="212">
        <f t="shared" ref="HUC8" si="2974">HUA8*$C$8</f>
        <v>1.3230468349740593E+37</v>
      </c>
      <c r="HUE8" s="212">
        <f t="shared" ref="HUE8" si="2975">HUC8*$C$8</f>
        <v>1.3561230058484106E+37</v>
      </c>
      <c r="HUG8" s="212">
        <f t="shared" ref="HUG8" si="2976">HUE8*$C$8</f>
        <v>1.3900260809946207E+37</v>
      </c>
      <c r="HUI8" s="212">
        <f t="shared" ref="HUI8" si="2977">HUG8*$C$8</f>
        <v>1.4247767330194862E+37</v>
      </c>
      <c r="HUK8" s="212">
        <f t="shared" ref="HUK8" si="2978">HUI8*$C$8</f>
        <v>1.4603961513449733E+37</v>
      </c>
      <c r="HUM8" s="212">
        <f t="shared" ref="HUM8" si="2979">HUK8*$C$8</f>
        <v>1.4969060551285976E+37</v>
      </c>
      <c r="HUO8" s="212">
        <f t="shared" ref="HUO8" si="2980">HUM8*$C$8</f>
        <v>1.5343287065068123E+37</v>
      </c>
      <c r="HUQ8" s="212">
        <f t="shared" ref="HUQ8" si="2981">HUO8*$C$8</f>
        <v>1.5726869241694824E+37</v>
      </c>
      <c r="HUS8" s="212">
        <f t="shared" ref="HUS8" si="2982">HUQ8*$C$8</f>
        <v>1.6120040972737194E+37</v>
      </c>
      <c r="HUU8" s="212">
        <f t="shared" ref="HUU8" si="2983">HUS8*$C$8</f>
        <v>1.6523041997055622E+37</v>
      </c>
      <c r="HUW8" s="212">
        <f t="shared" ref="HUW8" si="2984">HUU8*$C$8</f>
        <v>1.6936118046982011E+37</v>
      </c>
      <c r="HUY8" s="212">
        <f t="shared" ref="HUY8" si="2985">HUW8*$C$8</f>
        <v>1.7359520998156559E+37</v>
      </c>
      <c r="HVA8" s="212">
        <f t="shared" ref="HVA8" si="2986">HUY8*$C$8</f>
        <v>1.7793509023110472E+37</v>
      </c>
      <c r="HVC8" s="212">
        <f t="shared" ref="HVC8" si="2987">HVA8*$C$8</f>
        <v>1.8238346748688233E+37</v>
      </c>
      <c r="HVE8" s="212">
        <f t="shared" ref="HVE8" si="2988">HVC8*$C$8</f>
        <v>1.8694305417405436E+37</v>
      </c>
      <c r="HVG8" s="212">
        <f t="shared" ref="HVG8" si="2989">HVE8*$C$8</f>
        <v>1.916166305284057E+37</v>
      </c>
      <c r="HVI8" s="212">
        <f t="shared" ref="HVI8" si="2990">HVG8*$C$8</f>
        <v>1.9640704629161583E+37</v>
      </c>
      <c r="HVK8" s="212">
        <f t="shared" ref="HVK8" si="2991">HVI8*$C$8</f>
        <v>2.0131722244890621E+37</v>
      </c>
      <c r="HVM8" s="212">
        <f t="shared" ref="HVM8" si="2992">HVK8*$C$8</f>
        <v>2.0635015301012886E+37</v>
      </c>
      <c r="HVO8" s="212">
        <f t="shared" ref="HVO8" si="2993">HVM8*$C$8</f>
        <v>2.1150890683538206E+37</v>
      </c>
      <c r="HVQ8" s="212">
        <f t="shared" ref="HVQ8" si="2994">HVO8*$C$8</f>
        <v>2.1679662950626659E+37</v>
      </c>
      <c r="HVS8" s="212">
        <f t="shared" ref="HVS8" si="2995">HVQ8*$C$8</f>
        <v>2.2221654524392324E+37</v>
      </c>
      <c r="HVU8" s="212">
        <f t="shared" ref="HVU8" si="2996">HVS8*$C$8</f>
        <v>2.2777195887502132E+37</v>
      </c>
      <c r="HVW8" s="212">
        <f t="shared" ref="HVW8" si="2997">HVU8*$C$8</f>
        <v>2.3346625784689682E+37</v>
      </c>
      <c r="HVY8" s="212">
        <f t="shared" ref="HVY8" si="2998">HVW8*$C$8</f>
        <v>2.393029142930692E+37</v>
      </c>
      <c r="HWA8" s="212">
        <f t="shared" ref="HWA8" si="2999">HVY8*$C$8</f>
        <v>2.4528548715039593E+37</v>
      </c>
      <c r="HWC8" s="212">
        <f t="shared" ref="HWC8" si="3000">HWA8*$C$8</f>
        <v>2.514176243291558E+37</v>
      </c>
      <c r="HWE8" s="212">
        <f t="shared" ref="HWE8" si="3001">HWC8*$C$8</f>
        <v>2.5770306493738466E+37</v>
      </c>
      <c r="HWG8" s="212">
        <f t="shared" ref="HWG8" si="3002">HWE8*$C$8</f>
        <v>2.6414564156081928E+37</v>
      </c>
      <c r="HWI8" s="212">
        <f t="shared" ref="HWI8" si="3003">HWG8*$C$8</f>
        <v>2.7074928259983975E+37</v>
      </c>
      <c r="HWK8" s="212">
        <f t="shared" ref="HWK8" si="3004">HWI8*$C$8</f>
        <v>2.7751801466483574E+37</v>
      </c>
      <c r="HWM8" s="212">
        <f t="shared" ref="HWM8" si="3005">HWK8*$C$8</f>
        <v>2.844559650314566E+37</v>
      </c>
      <c r="HWO8" s="212">
        <f t="shared" ref="HWO8" si="3006">HWM8*$C$8</f>
        <v>2.9156736415724301E+37</v>
      </c>
      <c r="HWQ8" s="212">
        <f t="shared" ref="HWQ8" si="3007">HWO8*$C$8</f>
        <v>2.9885654826117407E+37</v>
      </c>
      <c r="HWS8" s="212">
        <f t="shared" ref="HWS8" si="3008">HWQ8*$C$8</f>
        <v>3.0632796196770341E+37</v>
      </c>
      <c r="HWU8" s="212">
        <f t="shared" ref="HWU8" si="3009">HWS8*$C$8</f>
        <v>3.1398616101689595E+37</v>
      </c>
      <c r="HWW8" s="212">
        <f t="shared" ref="HWW8" si="3010">HWU8*$C$8</f>
        <v>3.218358150423183E+37</v>
      </c>
      <c r="HWY8" s="212">
        <f t="shared" ref="HWY8" si="3011">HWW8*$C$8</f>
        <v>3.2988171041837622E+37</v>
      </c>
      <c r="HXA8" s="212">
        <f t="shared" ref="HXA8" si="3012">HWY8*$C$8</f>
        <v>3.3812875317883561E+37</v>
      </c>
      <c r="HXC8" s="212">
        <f t="shared" ref="HXC8" si="3013">HXA8*$C$8</f>
        <v>3.4658197200830646E+37</v>
      </c>
      <c r="HXE8" s="212">
        <f t="shared" ref="HXE8" si="3014">HXC8*$C$8</f>
        <v>3.5524652130851407E+37</v>
      </c>
      <c r="HXG8" s="212">
        <f t="shared" ref="HXG8" si="3015">HXE8*$C$8</f>
        <v>3.6412768434122689E+37</v>
      </c>
      <c r="HXI8" s="212">
        <f t="shared" ref="HXI8" si="3016">HXG8*$C$8</f>
        <v>3.7323087644975753E+37</v>
      </c>
      <c r="HXK8" s="212">
        <f t="shared" ref="HXK8" si="3017">HXI8*$C$8</f>
        <v>3.8256164836100143E+37</v>
      </c>
      <c r="HXM8" s="212">
        <f t="shared" ref="HXM8" si="3018">HXK8*$C$8</f>
        <v>3.9212568957002645E+37</v>
      </c>
      <c r="HXO8" s="212">
        <f t="shared" ref="HXO8" si="3019">HXM8*$C$8</f>
        <v>4.0192883180927705E+37</v>
      </c>
      <c r="HXQ8" s="212">
        <f t="shared" ref="HXQ8" si="3020">HXO8*$C$8</f>
        <v>4.1197705260450892E+37</v>
      </c>
      <c r="HXS8" s="212">
        <f t="shared" ref="HXS8" si="3021">HXQ8*$C$8</f>
        <v>4.2227647891962161E+37</v>
      </c>
      <c r="HXU8" s="212">
        <f t="shared" ref="HXU8" si="3022">HXS8*$C$8</f>
        <v>4.3283339089261207E+37</v>
      </c>
      <c r="HXW8" s="212">
        <f t="shared" ref="HXW8" si="3023">HXU8*$C$8</f>
        <v>4.4365422566492732E+37</v>
      </c>
      <c r="HXY8" s="212">
        <f t="shared" ref="HXY8" si="3024">HXW8*$C$8</f>
        <v>4.5474558130655048E+37</v>
      </c>
      <c r="HYA8" s="212">
        <f t="shared" ref="HYA8" si="3025">HXY8*$C$8</f>
        <v>4.6611422083921422E+37</v>
      </c>
      <c r="HYC8" s="212">
        <f t="shared" ref="HYC8" si="3026">HYA8*$C$8</f>
        <v>4.7776707636019451E+37</v>
      </c>
      <c r="HYE8" s="212">
        <f t="shared" ref="HYE8" si="3027">HYC8*$C$8</f>
        <v>4.8971125326919934E+37</v>
      </c>
      <c r="HYG8" s="212">
        <f t="shared" ref="HYG8" si="3028">HYE8*$C$8</f>
        <v>5.0195403460092926E+37</v>
      </c>
      <c r="HYI8" s="212">
        <f t="shared" ref="HYI8" si="3029">HYG8*$C$8</f>
        <v>5.1450288546595246E+37</v>
      </c>
      <c r="HYK8" s="212">
        <f t="shared" ref="HYK8" si="3030">HYI8*$C$8</f>
        <v>5.2736545760260122E+37</v>
      </c>
      <c r="HYM8" s="212">
        <f t="shared" ref="HYM8" si="3031">HYK8*$C$8</f>
        <v>5.4054959404266618E+37</v>
      </c>
      <c r="HYO8" s="212">
        <f t="shared" ref="HYO8" si="3032">HYM8*$C$8</f>
        <v>5.5406333389373274E+37</v>
      </c>
      <c r="HYQ8" s="212">
        <f t="shared" ref="HYQ8" si="3033">HYO8*$C$8</f>
        <v>5.6791491724107596E+37</v>
      </c>
      <c r="HYS8" s="212">
        <f t="shared" ref="HYS8" si="3034">HYQ8*$C$8</f>
        <v>5.8211279017210286E+37</v>
      </c>
      <c r="HYU8" s="212">
        <f t="shared" ref="HYU8" si="3035">HYS8*$C$8</f>
        <v>5.9666560992640535E+37</v>
      </c>
      <c r="HYW8" s="212">
        <f t="shared" ref="HYW8" si="3036">HYU8*$C$8</f>
        <v>6.1158225017456539E+37</v>
      </c>
      <c r="HYY8" s="212">
        <f t="shared" ref="HYY8" si="3037">HYW8*$C$8</f>
        <v>6.2687180642892944E+37</v>
      </c>
      <c r="HZA8" s="212">
        <f t="shared" ref="HZA8" si="3038">HYY8*$C$8</f>
        <v>6.4254360158965262E+37</v>
      </c>
      <c r="HZC8" s="212">
        <f t="shared" ref="HZC8" si="3039">HZA8*$C$8</f>
        <v>6.586071916293939E+37</v>
      </c>
      <c r="HZE8" s="212">
        <f t="shared" ref="HZE8" si="3040">HZC8*$C$8</f>
        <v>6.7507237142012865E+37</v>
      </c>
      <c r="HZG8" s="212">
        <f t="shared" ref="HZG8" si="3041">HZE8*$C$8</f>
        <v>6.9194918070563181E+37</v>
      </c>
      <c r="HZI8" s="212">
        <f t="shared" ref="HZI8" si="3042">HZG8*$C$8</f>
        <v>7.092479102232725E+37</v>
      </c>
      <c r="HZK8" s="212">
        <f t="shared" ref="HZK8" si="3043">HZI8*$C$8</f>
        <v>7.2697910797885429E+37</v>
      </c>
      <c r="HZM8" s="212">
        <f t="shared" ref="HZM8" si="3044">HZK8*$C$8</f>
        <v>7.4515358567832558E+37</v>
      </c>
      <c r="HZO8" s="212">
        <f t="shared" ref="HZO8" si="3045">HZM8*$C$8</f>
        <v>7.6378242532028369E+37</v>
      </c>
      <c r="HZQ8" s="212">
        <f t="shared" ref="HZQ8" si="3046">HZO8*$C$8</f>
        <v>7.8287698595329067E+37</v>
      </c>
      <c r="HZS8" s="212">
        <f t="shared" ref="HZS8" si="3047">HZQ8*$C$8</f>
        <v>8.0244891060212288E+37</v>
      </c>
      <c r="HZU8" s="212">
        <f t="shared" ref="HZU8" si="3048">HZS8*$C$8</f>
        <v>8.225101333671759E+37</v>
      </c>
      <c r="HZW8" s="212">
        <f t="shared" ref="HZW8" si="3049">HZU8*$C$8</f>
        <v>8.4307288670135524E+37</v>
      </c>
      <c r="HZY8" s="212">
        <f t="shared" ref="HZY8" si="3050">HZW8*$C$8</f>
        <v>8.6414970886888899E+37</v>
      </c>
      <c r="IAA8" s="212">
        <f t="shared" ref="IAA8" si="3051">HZY8*$C$8</f>
        <v>8.8575345159061119E+37</v>
      </c>
      <c r="IAC8" s="212">
        <f t="shared" ref="IAC8" si="3052">IAA8*$C$8</f>
        <v>9.0789728788037631E+37</v>
      </c>
      <c r="IAE8" s="212">
        <f t="shared" ref="IAE8" si="3053">IAC8*$C$8</f>
        <v>9.3059472007738562E+37</v>
      </c>
      <c r="IAG8" s="212">
        <f t="shared" ref="IAG8" si="3054">IAE8*$C$8</f>
        <v>9.5385958807932025E+37</v>
      </c>
      <c r="IAI8" s="212">
        <f t="shared" ref="IAI8" si="3055">IAG8*$C$8</f>
        <v>9.7770607778130308E+37</v>
      </c>
      <c r="IAK8" s="212">
        <f t="shared" ref="IAK8" si="3056">IAI8*$C$8</f>
        <v>1.0021487297258357E+38</v>
      </c>
      <c r="IAM8" s="212">
        <f t="shared" ref="IAM8" si="3057">IAK8*$C$8</f>
        <v>1.0272024479689814E+38</v>
      </c>
      <c r="IAO8" s="212">
        <f t="shared" ref="IAO8" si="3058">IAM8*$C$8</f>
        <v>1.0528825091682059E+38</v>
      </c>
      <c r="IAQ8" s="212">
        <f t="shared" ref="IAQ8" si="3059">IAO8*$C$8</f>
        <v>1.079204571897411E+38</v>
      </c>
      <c r="IAS8" s="212">
        <f t="shared" ref="IAS8" si="3060">IAQ8*$C$8</f>
        <v>1.1061846861948462E+38</v>
      </c>
      <c r="IAU8" s="212">
        <f t="shared" ref="IAU8" si="3061">IAS8*$C$8</f>
        <v>1.1338393033497173E+38</v>
      </c>
      <c r="IAW8" s="212">
        <f t="shared" ref="IAW8" si="3062">IAU8*$C$8</f>
        <v>1.1621852859334601E+38</v>
      </c>
      <c r="IAY8" s="212">
        <f t="shared" ref="IAY8" si="3063">IAW8*$C$8</f>
        <v>1.1912399180817965E+38</v>
      </c>
      <c r="IBA8" s="212">
        <f t="shared" ref="IBA8" si="3064">IAY8*$C$8</f>
        <v>1.2210209160338412E+38</v>
      </c>
      <c r="IBC8" s="212">
        <f t="shared" ref="IBC8" si="3065">IBA8*$C$8</f>
        <v>1.2515464389346872E+38</v>
      </c>
      <c r="IBE8" s="212">
        <f t="shared" ref="IBE8" si="3066">IBC8*$C$8</f>
        <v>1.2828350999080542E+38</v>
      </c>
      <c r="IBG8" s="212">
        <f t="shared" ref="IBG8" si="3067">IBE8*$C$8</f>
        <v>1.3149059774057554E+38</v>
      </c>
      <c r="IBI8" s="212">
        <f t="shared" ref="IBI8" si="3068">IBG8*$C$8</f>
        <v>1.3477786268408991E+38</v>
      </c>
      <c r="IBK8" s="212">
        <f t="shared" ref="IBK8" si="3069">IBI8*$C$8</f>
        <v>1.3814730925119215E+38</v>
      </c>
      <c r="IBM8" s="212">
        <f t="shared" ref="IBM8" si="3070">IBK8*$C$8</f>
        <v>1.4160099198247194E+38</v>
      </c>
      <c r="IBO8" s="212">
        <f t="shared" ref="IBO8" si="3071">IBM8*$C$8</f>
        <v>1.4514101678203372E+38</v>
      </c>
      <c r="IBQ8" s="212">
        <f t="shared" ref="IBQ8" si="3072">IBO8*$C$8</f>
        <v>1.4876954220158454E+38</v>
      </c>
      <c r="IBS8" s="212">
        <f t="shared" ref="IBS8" si="3073">IBQ8*$C$8</f>
        <v>1.5248878075662415E+38</v>
      </c>
      <c r="IBU8" s="212">
        <f t="shared" ref="IBU8" si="3074">IBS8*$C$8</f>
        <v>1.5630100027553974E+38</v>
      </c>
      <c r="IBW8" s="212">
        <f t="shared" ref="IBW8" si="3075">IBU8*$C$8</f>
        <v>1.6020852528242821E+38</v>
      </c>
      <c r="IBY8" s="212">
        <f t="shared" ref="IBY8" si="3076">IBW8*$C$8</f>
        <v>1.642137384144889E+38</v>
      </c>
      <c r="ICA8" s="212">
        <f t="shared" ref="ICA8" si="3077">IBY8*$C$8</f>
        <v>1.6831908187485111E+38</v>
      </c>
      <c r="ICC8" s="212">
        <f t="shared" ref="ICC8" si="3078">ICA8*$C$8</f>
        <v>1.7252705892172239E+38</v>
      </c>
      <c r="ICE8" s="212">
        <f t="shared" ref="ICE8" si="3079">ICC8*$C$8</f>
        <v>1.7684023539476545E+38</v>
      </c>
      <c r="ICG8" s="212">
        <f t="shared" ref="ICG8" si="3080">ICE8*$C$8</f>
        <v>1.8126124127963458E+38</v>
      </c>
      <c r="ICI8" s="212">
        <f t="shared" ref="ICI8" si="3081">ICG8*$C$8</f>
        <v>1.8579277231162544E+38</v>
      </c>
      <c r="ICK8" s="212">
        <f t="shared" ref="ICK8" si="3082">ICI8*$C$8</f>
        <v>1.9043759161941606E+38</v>
      </c>
      <c r="ICM8" s="212">
        <f t="shared" ref="ICM8" si="3083">ICK8*$C$8</f>
        <v>1.9519853140990144E+38</v>
      </c>
      <c r="ICO8" s="212">
        <f t="shared" ref="ICO8" si="3084">ICM8*$C$8</f>
        <v>2.0007849469514894E+38</v>
      </c>
      <c r="ICQ8" s="212">
        <f t="shared" ref="ICQ8" si="3085">ICO8*$C$8</f>
        <v>2.0508045706252764E+38</v>
      </c>
      <c r="ICS8" s="212">
        <f t="shared" ref="ICS8" si="3086">ICQ8*$C$8</f>
        <v>2.1020746848909082E+38</v>
      </c>
      <c r="ICU8" s="212">
        <f t="shared" ref="ICU8" si="3087">ICS8*$C$8</f>
        <v>2.1546265520131805E+38</v>
      </c>
      <c r="ICW8" s="212">
        <f t="shared" ref="ICW8" si="3088">ICU8*$C$8</f>
        <v>2.2084922158135099E+38</v>
      </c>
      <c r="ICY8" s="212">
        <f t="shared" ref="ICY8" si="3089">ICW8*$C$8</f>
        <v>2.2637045212088473E+38</v>
      </c>
      <c r="IDA8" s="212">
        <f t="shared" ref="IDA8" si="3090">ICY8*$C$8</f>
        <v>2.3202971342390683E+38</v>
      </c>
      <c r="IDC8" s="212">
        <f t="shared" ref="IDC8" si="3091">IDA8*$C$8</f>
        <v>2.3783045625950448E+38</v>
      </c>
      <c r="IDE8" s="212">
        <f t="shared" ref="IDE8" si="3092">IDC8*$C$8</f>
        <v>2.4377621766599208E+38</v>
      </c>
      <c r="IDG8" s="212">
        <f t="shared" ref="IDG8" si="3093">IDE8*$C$8</f>
        <v>2.4987062310764186E+38</v>
      </c>
      <c r="IDI8" s="212">
        <f t="shared" ref="IDI8" si="3094">IDG8*$C$8</f>
        <v>2.5611738868533288E+38</v>
      </c>
      <c r="IDK8" s="212">
        <f t="shared" ref="IDK8" si="3095">IDI8*$C$8</f>
        <v>2.6252032340246619E+38</v>
      </c>
      <c r="IDM8" s="212">
        <f t="shared" ref="IDM8" si="3096">IDK8*$C$8</f>
        <v>2.6908333148752781E+38</v>
      </c>
      <c r="IDO8" s="212">
        <f t="shared" ref="IDO8" si="3097">IDM8*$C$8</f>
        <v>2.7581041477471597E+38</v>
      </c>
      <c r="IDQ8" s="212">
        <f t="shared" ref="IDQ8" si="3098">IDO8*$C$8</f>
        <v>2.8270567514408385E+38</v>
      </c>
      <c r="IDS8" s="212">
        <f t="shared" ref="IDS8" si="3099">IDQ8*$C$8</f>
        <v>2.8977331702268593E+38</v>
      </c>
      <c r="IDU8" s="212">
        <f t="shared" ref="IDU8" si="3100">IDS8*$C$8</f>
        <v>2.9701764994825306E+38</v>
      </c>
      <c r="IDW8" s="212">
        <f t="shared" ref="IDW8" si="3101">IDU8*$C$8</f>
        <v>3.0444309119695938E+38</v>
      </c>
      <c r="IDY8" s="212">
        <f t="shared" ref="IDY8" si="3102">IDW8*$C$8</f>
        <v>3.1205416847688334E+38</v>
      </c>
      <c r="IEA8" s="212">
        <f t="shared" ref="IEA8" si="3103">IDY8*$C$8</f>
        <v>3.1985552268880542E+38</v>
      </c>
      <c r="IEC8" s="212">
        <f t="shared" ref="IEC8" si="3104">IEA8*$C$8</f>
        <v>3.2785191075602552E+38</v>
      </c>
      <c r="IEE8" s="212">
        <f t="shared" ref="IEE8" si="3105">IEC8*$C$8</f>
        <v>3.3604820852492613E+38</v>
      </c>
      <c r="IEG8" s="212">
        <f t="shared" ref="IEG8" si="3106">IEE8*$C$8</f>
        <v>3.4444941373804921E+38</v>
      </c>
      <c r="IEI8" s="212">
        <f t="shared" ref="IEI8" si="3107">IEG8*$C$8</f>
        <v>3.5306064908150042E+38</v>
      </c>
      <c r="IEK8" s="212">
        <f t="shared" ref="IEK8" si="3108">IEI8*$C$8</f>
        <v>3.6188716530853793E+38</v>
      </c>
      <c r="IEM8" s="212">
        <f t="shared" ref="IEM8" si="3109">IEK8*$C$8</f>
        <v>3.7093434444125137E+38</v>
      </c>
      <c r="IEO8" s="212">
        <f t="shared" ref="IEO8" si="3110">IEM8*$C$8</f>
        <v>3.8020770305228265E+38</v>
      </c>
      <c r="IEQ8" s="212">
        <f t="shared" ref="IEQ8" si="3111">IEO8*$C$8</f>
        <v>3.8971289562858966E+38</v>
      </c>
      <c r="IES8" s="212">
        <f t="shared" ref="IES8" si="3112">IEQ8*$C$8</f>
        <v>3.9945571801930437E+38</v>
      </c>
      <c r="IEU8" s="212">
        <f t="shared" ref="IEU8" si="3113">IES8*$C$8</f>
        <v>4.0944211096978698E+38</v>
      </c>
      <c r="IEW8" s="212">
        <f t="shared" ref="IEW8" si="3114">IEU8*$C$8</f>
        <v>4.1967816374403163E+38</v>
      </c>
      <c r="IEY8" s="212">
        <f t="shared" ref="IEY8" si="3115">IEW8*$C$8</f>
        <v>4.3017011783763241E+38</v>
      </c>
      <c r="IFA8" s="212">
        <f t="shared" ref="IFA8" si="3116">IEY8*$C$8</f>
        <v>4.409243707835732E+38</v>
      </c>
      <c r="IFC8" s="212">
        <f t="shared" ref="IFC8" si="3117">IFA8*$C$8</f>
        <v>4.5194748005316247E+38</v>
      </c>
      <c r="IFE8" s="212">
        <f t="shared" ref="IFE8" si="3118">IFC8*$C$8</f>
        <v>4.6324616705449146E+38</v>
      </c>
      <c r="IFG8" s="212">
        <f t="shared" ref="IFG8" si="3119">IFE8*$C$8</f>
        <v>4.7482732123085371E+38</v>
      </c>
      <c r="IFI8" s="212">
        <f t="shared" ref="IFI8" si="3120">IFG8*$C$8</f>
        <v>4.8669800426162503E+38</v>
      </c>
      <c r="IFK8" s="212">
        <f t="shared" ref="IFK8" si="3121">IFI8*$C$8</f>
        <v>4.9886545436816559E+38</v>
      </c>
      <c r="IFM8" s="212">
        <f t="shared" ref="IFM8" si="3122">IFK8*$C$8</f>
        <v>5.1133709072736969E+38</v>
      </c>
      <c r="IFO8" s="212">
        <f t="shared" ref="IFO8" si="3123">IFM8*$C$8</f>
        <v>5.241205179955539E+38</v>
      </c>
      <c r="IFQ8" s="212">
        <f t="shared" ref="IFQ8" si="3124">IFO8*$C$8</f>
        <v>5.3722353094544267E+38</v>
      </c>
      <c r="IFS8" s="212">
        <f t="shared" ref="IFS8" si="3125">IFQ8*$C$8</f>
        <v>5.5065411921907869E+38</v>
      </c>
      <c r="IFU8" s="212">
        <f t="shared" ref="IFU8" si="3126">IFS8*$C$8</f>
        <v>5.6442047219955564E+38</v>
      </c>
      <c r="IFW8" s="212">
        <f t="shared" ref="IFW8" si="3127">IFU8*$C$8</f>
        <v>5.7853098400454445E+38</v>
      </c>
      <c r="IFY8" s="212">
        <f t="shared" ref="IFY8" si="3128">IFW8*$C$8</f>
        <v>5.9299425860465799E+38</v>
      </c>
      <c r="IGA8" s="212">
        <f t="shared" ref="IGA8" si="3129">IFY8*$C$8</f>
        <v>6.0781911506977438E+38</v>
      </c>
      <c r="IGC8" s="212">
        <f t="shared" ref="IGC8" si="3130">IGA8*$C$8</f>
        <v>6.2301459294651866E+38</v>
      </c>
      <c r="IGE8" s="212">
        <f t="shared" ref="IGE8" si="3131">IGC8*$C$8</f>
        <v>6.3858995777018158E+38</v>
      </c>
      <c r="IGG8" s="212">
        <f t="shared" ref="IGG8" si="3132">IGE8*$C$8</f>
        <v>6.5455470671443609E+38</v>
      </c>
      <c r="IGI8" s="212">
        <f t="shared" ref="IGI8" si="3133">IGG8*$C$8</f>
        <v>6.7091857438229693E+38</v>
      </c>
      <c r="IGK8" s="212">
        <f t="shared" ref="IGK8" si="3134">IGI8*$C$8</f>
        <v>6.8769153874185436E+38</v>
      </c>
      <c r="IGM8" s="212">
        <f t="shared" ref="IGM8" si="3135">IGK8*$C$8</f>
        <v>7.0488382721040068E+38</v>
      </c>
      <c r="IGO8" s="212">
        <f t="shared" ref="IGO8" si="3136">IGM8*$C$8</f>
        <v>7.2250592289066064E+38</v>
      </c>
      <c r="IGQ8" s="212">
        <f t="shared" ref="IGQ8" si="3137">IGO8*$C$8</f>
        <v>7.4056857096292709E+38</v>
      </c>
      <c r="IGS8" s="212">
        <f t="shared" ref="IGS8" si="3138">IGQ8*$C$8</f>
        <v>7.5908278523700014E+38</v>
      </c>
      <c r="IGU8" s="212">
        <f t="shared" ref="IGU8" si="3139">IGS8*$C$8</f>
        <v>7.7805985486792514E+38</v>
      </c>
      <c r="IGW8" s="212">
        <f t="shared" ref="IGW8" si="3140">IGU8*$C$8</f>
        <v>7.9751135123962326E+38</v>
      </c>
      <c r="IGY8" s="212">
        <f t="shared" ref="IGY8" si="3141">IGW8*$C$8</f>
        <v>8.1744913502061371E+38</v>
      </c>
      <c r="IHA8" s="212">
        <f t="shared" ref="IHA8" si="3142">IGY8*$C$8</f>
        <v>8.3788536339612893E+38</v>
      </c>
      <c r="IHC8" s="212">
        <f t="shared" ref="IHC8" si="3143">IHA8*$C$8</f>
        <v>8.5883249748103212E+38</v>
      </c>
      <c r="IHE8" s="212">
        <f t="shared" ref="IHE8" si="3144">IHC8*$C$8</f>
        <v>8.8030330991805787E+38</v>
      </c>
      <c r="IHG8" s="212">
        <f t="shared" ref="IHG8" si="3145">IHE8*$C$8</f>
        <v>9.0231089266600926E+38</v>
      </c>
      <c r="IHI8" s="212">
        <f t="shared" ref="IHI8" si="3146">IHG8*$C$8</f>
        <v>9.2486866498265938E+38</v>
      </c>
      <c r="IHK8" s="212">
        <f t="shared" ref="IHK8" si="3147">IHI8*$C$8</f>
        <v>9.479903816072258E+38</v>
      </c>
      <c r="IHM8" s="212">
        <f t="shared" ref="IHM8" si="3148">IHK8*$C$8</f>
        <v>9.7169014114740634E+38</v>
      </c>
      <c r="IHO8" s="212">
        <f t="shared" ref="IHO8" si="3149">IHM8*$C$8</f>
        <v>9.9598239467609136E+38</v>
      </c>
      <c r="IHQ8" s="212">
        <f t="shared" ref="IHQ8" si="3150">IHO8*$C$8</f>
        <v>1.0208819545429936E+39</v>
      </c>
      <c r="IHS8" s="212">
        <f t="shared" ref="IHS8" si="3151">IHQ8*$C$8</f>
        <v>1.0464040034065685E+39</v>
      </c>
      <c r="IHU8" s="212">
        <f t="shared" ref="IHU8" si="3152">IHS8*$C$8</f>
        <v>1.0725641034917326E+39</v>
      </c>
      <c r="IHW8" s="212">
        <f t="shared" ref="IHW8" si="3153">IHU8*$C$8</f>
        <v>1.0993782060790258E+39</v>
      </c>
      <c r="IHY8" s="212">
        <f t="shared" ref="IHY8" si="3154">IHW8*$C$8</f>
        <v>1.1268626612310014E+39</v>
      </c>
      <c r="IIA8" s="212">
        <f t="shared" ref="IIA8" si="3155">IHY8*$C$8</f>
        <v>1.1550342277617763E+39</v>
      </c>
      <c r="IIC8" s="212">
        <f t="shared" ref="IIC8" si="3156">IIA8*$C$8</f>
        <v>1.1839100834558205E+39</v>
      </c>
      <c r="IIE8" s="212">
        <f t="shared" ref="IIE8" si="3157">IIC8*$C$8</f>
        <v>1.213507835542216E+39</v>
      </c>
      <c r="IIG8" s="212">
        <f t="shared" ref="IIG8" si="3158">IIE8*$C$8</f>
        <v>1.2438455314307713E+39</v>
      </c>
      <c r="III8" s="212">
        <f t="shared" ref="III8" si="3159">IIG8*$C$8</f>
        <v>1.2749416697165405E+39</v>
      </c>
      <c r="IIK8" s="212">
        <f t="shared" ref="IIK8" si="3160">III8*$C$8</f>
        <v>1.3068152114594539E+39</v>
      </c>
      <c r="IIM8" s="212">
        <f t="shared" ref="IIM8" si="3161">IIK8*$C$8</f>
        <v>1.3394855917459401E+39</v>
      </c>
      <c r="IIO8" s="212">
        <f t="shared" ref="IIO8" si="3162">IIM8*$C$8</f>
        <v>1.3729727315395886E+39</v>
      </c>
      <c r="IIQ8" s="212">
        <f t="shared" ref="IIQ8" si="3163">IIO8*$C$8</f>
        <v>1.4072970498280783E+39</v>
      </c>
      <c r="IIS8" s="212">
        <f t="shared" ref="IIS8" si="3164">IIQ8*$C$8</f>
        <v>1.44247947607378E+39</v>
      </c>
      <c r="IIU8" s="212">
        <f t="shared" ref="IIU8" si="3165">IIS8*$C$8</f>
        <v>1.4785414629756245E+39</v>
      </c>
      <c r="IIW8" s="212">
        <f t="shared" ref="IIW8" si="3166">IIU8*$C$8</f>
        <v>1.5155049995500149E+39</v>
      </c>
      <c r="IIY8" s="212">
        <f t="shared" ref="IIY8" si="3167">IIW8*$C$8</f>
        <v>1.553392624538765E+39</v>
      </c>
      <c r="IJA8" s="212">
        <f t="shared" ref="IJA8" si="3168">IIY8*$C$8</f>
        <v>1.5922274401522341E+39</v>
      </c>
      <c r="IJC8" s="212">
        <f t="shared" ref="IJC8" si="3169">IJA8*$C$8</f>
        <v>1.6320331261560399E+39</v>
      </c>
      <c r="IJE8" s="212">
        <f t="shared" ref="IJE8" si="3170">IJC8*$C$8</f>
        <v>1.6728339543099407E+39</v>
      </c>
      <c r="IJG8" s="212">
        <f t="shared" ref="IJG8" si="3171">IJE8*$C$8</f>
        <v>1.7146548031676892E+39</v>
      </c>
      <c r="IJI8" s="212">
        <f t="shared" ref="IJI8" si="3172">IJG8*$C$8</f>
        <v>1.7575211732468814E+39</v>
      </c>
      <c r="IJK8" s="212">
        <f t="shared" ref="IJK8" si="3173">IJI8*$C$8</f>
        <v>1.8014592025780534E+39</v>
      </c>
      <c r="IJM8" s="212">
        <f t="shared" ref="IJM8" si="3174">IJK8*$C$8</f>
        <v>1.8464956826425047E+39</v>
      </c>
      <c r="IJO8" s="212">
        <f t="shared" ref="IJO8" si="3175">IJM8*$C$8</f>
        <v>1.892658074708567E+39</v>
      </c>
      <c r="IJQ8" s="212">
        <f t="shared" ref="IJQ8" si="3176">IJO8*$C$8</f>
        <v>1.939974526576281E+39</v>
      </c>
      <c r="IJS8" s="212">
        <f t="shared" ref="IJS8" si="3177">IJQ8*$C$8</f>
        <v>1.9884738897406878E+39</v>
      </c>
      <c r="IJU8" s="212">
        <f t="shared" ref="IJU8" si="3178">IJS8*$C$8</f>
        <v>2.0381857369842049E+39</v>
      </c>
      <c r="IJW8" s="212">
        <f t="shared" ref="IJW8" si="3179">IJU8*$C$8</f>
        <v>2.0891403804088097E+39</v>
      </c>
      <c r="IJY8" s="212">
        <f t="shared" ref="IJY8" si="3180">IJW8*$C$8</f>
        <v>2.1413688899190298E+39</v>
      </c>
      <c r="IKA8" s="212">
        <f t="shared" ref="IKA8" si="3181">IJY8*$C$8</f>
        <v>2.1949031121670053E+39</v>
      </c>
      <c r="IKC8" s="212">
        <f t="shared" ref="IKC8" si="3182">IKA8*$C$8</f>
        <v>2.2497756899711801E+39</v>
      </c>
      <c r="IKE8" s="212">
        <f t="shared" ref="IKE8" si="3183">IKC8*$C$8</f>
        <v>2.3060200822204593E+39</v>
      </c>
      <c r="IKG8" s="212">
        <f t="shared" ref="IKG8" si="3184">IKE8*$C$8</f>
        <v>2.3636705842759707E+39</v>
      </c>
      <c r="IKI8" s="212">
        <f t="shared" ref="IKI8" si="3185">IKG8*$C$8</f>
        <v>2.4227623488828696E+39</v>
      </c>
      <c r="IKK8" s="212">
        <f t="shared" ref="IKK8" si="3186">IKI8*$C$8</f>
        <v>2.4833314076049412E+39</v>
      </c>
      <c r="IKM8" s="212">
        <f t="shared" ref="IKM8" si="3187">IKK8*$C$8</f>
        <v>2.5454146927950645E+39</v>
      </c>
      <c r="IKO8" s="212">
        <f t="shared" ref="IKO8" si="3188">IKM8*$C$8</f>
        <v>2.6090500601149409E+39</v>
      </c>
      <c r="IKQ8" s="212">
        <f t="shared" ref="IKQ8" si="3189">IKO8*$C$8</f>
        <v>2.6742763116178141E+39</v>
      </c>
      <c r="IKS8" s="212">
        <f t="shared" ref="IKS8" si="3190">IKQ8*$C$8</f>
        <v>2.741133219408259E+39</v>
      </c>
      <c r="IKU8" s="212">
        <f t="shared" ref="IKU8" si="3191">IKS8*$C$8</f>
        <v>2.809661549893465E+39</v>
      </c>
      <c r="IKW8" s="212">
        <f t="shared" ref="IKW8" si="3192">IKU8*$C$8</f>
        <v>2.8799030886408014E+39</v>
      </c>
      <c r="IKY8" s="212">
        <f t="shared" ref="IKY8" si="3193">IKW8*$C$8</f>
        <v>2.951900665856821E+39</v>
      </c>
      <c r="ILA8" s="212">
        <f t="shared" ref="ILA8" si="3194">IKY8*$C$8</f>
        <v>3.0256981825032411E+39</v>
      </c>
      <c r="ILC8" s="212">
        <f t="shared" ref="ILC8" si="3195">ILA8*$C$8</f>
        <v>3.1013406370658217E+39</v>
      </c>
      <c r="ILE8" s="212">
        <f t="shared" ref="ILE8" si="3196">ILC8*$C$8</f>
        <v>3.1788741529924672E+39</v>
      </c>
      <c r="ILG8" s="212">
        <f t="shared" ref="ILG8" si="3197">ILE8*$C$8</f>
        <v>3.2583460068172784E+39</v>
      </c>
      <c r="ILI8" s="212">
        <f t="shared" ref="ILI8" si="3198">ILG8*$C$8</f>
        <v>3.3398046569877101E+39</v>
      </c>
      <c r="ILK8" s="212">
        <f t="shared" ref="ILK8" si="3199">ILI8*$C$8</f>
        <v>3.4232997734124026E+39</v>
      </c>
      <c r="ILM8" s="212">
        <f t="shared" ref="ILM8" si="3200">ILK8*$C$8</f>
        <v>3.5088822677477123E+39</v>
      </c>
      <c r="ILO8" s="212">
        <f t="shared" ref="ILO8" si="3201">ILM8*$C$8</f>
        <v>3.5966043244414048E+39</v>
      </c>
      <c r="ILQ8" s="212">
        <f t="shared" ref="ILQ8" si="3202">ILO8*$C$8</f>
        <v>3.6865194325524396E+39</v>
      </c>
      <c r="ILS8" s="212">
        <f t="shared" ref="ILS8" si="3203">ILQ8*$C$8</f>
        <v>3.7786824183662504E+39</v>
      </c>
      <c r="ILU8" s="212">
        <f t="shared" ref="ILU8" si="3204">ILS8*$C$8</f>
        <v>3.8731494788254063E+39</v>
      </c>
      <c r="ILW8" s="212">
        <f t="shared" ref="ILW8" si="3205">ILU8*$C$8</f>
        <v>3.9699782157960409E+39</v>
      </c>
      <c r="ILY8" s="212">
        <f t="shared" ref="ILY8" si="3206">ILW8*$C$8</f>
        <v>4.0692276711909418E+39</v>
      </c>
      <c r="IMA8" s="212">
        <f t="shared" ref="IMA8" si="3207">ILY8*$C$8</f>
        <v>4.1709583629707149E+39</v>
      </c>
      <c r="IMC8" s="212">
        <f t="shared" ref="IMC8" si="3208">IMA8*$C$8</f>
        <v>4.2752323220449825E+39</v>
      </c>
      <c r="IME8" s="212">
        <f t="shared" ref="IME8" si="3209">IMC8*$C$8</f>
        <v>4.3821131300961067E+39</v>
      </c>
      <c r="IMG8" s="212">
        <f t="shared" ref="IMG8" si="3210">IME8*$C$8</f>
        <v>4.4916659583485093E+39</v>
      </c>
      <c r="IMI8" s="212">
        <f t="shared" ref="IMI8" si="3211">IMG8*$C$8</f>
        <v>4.6039576073072214E+39</v>
      </c>
      <c r="IMK8" s="212">
        <f t="shared" ref="IMK8" si="3212">IMI8*$C$8</f>
        <v>4.7190565474899013E+39</v>
      </c>
      <c r="IMM8" s="212">
        <f t="shared" ref="IMM8" si="3213">IMK8*$C$8</f>
        <v>4.8370329611771485E+39</v>
      </c>
      <c r="IMO8" s="212">
        <f t="shared" ref="IMO8" si="3214">IMM8*$C$8</f>
        <v>4.9579587852065766E+39</v>
      </c>
      <c r="IMQ8" s="212">
        <f t="shared" ref="IMQ8" si="3215">IMO8*$C$8</f>
        <v>5.0819077548367404E+39</v>
      </c>
      <c r="IMS8" s="212">
        <f t="shared" ref="IMS8" si="3216">IMQ8*$C$8</f>
        <v>5.2089554487076584E+39</v>
      </c>
      <c r="IMU8" s="212">
        <f t="shared" ref="IMU8" si="3217">IMS8*$C$8</f>
        <v>5.3391793349253495E+39</v>
      </c>
      <c r="IMW8" s="212">
        <f t="shared" ref="IMW8" si="3218">IMU8*$C$8</f>
        <v>5.4726588182984833E+39</v>
      </c>
      <c r="IMY8" s="212">
        <f t="shared" ref="IMY8" si="3219">IMW8*$C$8</f>
        <v>5.6094752887559445E+39</v>
      </c>
      <c r="INA8" s="212">
        <f t="shared" ref="INA8" si="3220">IMY8*$C$8</f>
        <v>5.7497121709748427E+39</v>
      </c>
      <c r="INC8" s="212">
        <f t="shared" ref="INC8" si="3221">INA8*$C$8</f>
        <v>5.8934549752492135E+39</v>
      </c>
      <c r="INE8" s="212">
        <f t="shared" ref="INE8" si="3222">INC8*$C$8</f>
        <v>6.0407913496304435E+39</v>
      </c>
      <c r="ING8" s="212">
        <f t="shared" ref="ING8" si="3223">INE8*$C$8</f>
        <v>6.1918111333712039E+39</v>
      </c>
      <c r="INI8" s="212">
        <f t="shared" ref="INI8" si="3224">ING8*$C$8</f>
        <v>6.3466064117054838E+39</v>
      </c>
      <c r="INK8" s="212">
        <f t="shared" ref="INK8" si="3225">INI8*$C$8</f>
        <v>6.5052715719981198E+39</v>
      </c>
      <c r="INM8" s="212">
        <f t="shared" ref="INM8" si="3226">INK8*$C$8</f>
        <v>6.6679033612980727E+39</v>
      </c>
      <c r="INO8" s="212">
        <f t="shared" ref="INO8" si="3227">INM8*$C$8</f>
        <v>6.8346009453305242E+39</v>
      </c>
      <c r="INQ8" s="212">
        <f t="shared" ref="INQ8" si="3228">INO8*$C$8</f>
        <v>7.0054659689637871E+39</v>
      </c>
      <c r="INS8" s="212">
        <f t="shared" ref="INS8" si="3229">INQ8*$C$8</f>
        <v>7.1806026181878814E+39</v>
      </c>
      <c r="INU8" s="212">
        <f t="shared" ref="INU8" si="3230">INS8*$C$8</f>
        <v>7.3601176836425782E+39</v>
      </c>
      <c r="INW8" s="212">
        <f t="shared" ref="INW8" si="3231">INU8*$C$8</f>
        <v>7.5441206257336415E+39</v>
      </c>
      <c r="INY8" s="212">
        <f t="shared" ref="INY8" si="3232">INW8*$C$8</f>
        <v>7.7327236413769824E+39</v>
      </c>
      <c r="IOA8" s="212">
        <f t="shared" ref="IOA8" si="3233">INY8*$C$8</f>
        <v>7.9260417324114066E+39</v>
      </c>
      <c r="IOC8" s="212">
        <f t="shared" ref="IOC8" si="3234">IOA8*$C$8</f>
        <v>8.1241927757216916E+39</v>
      </c>
      <c r="IOE8" s="212">
        <f t="shared" ref="IOE8" si="3235">IOC8*$C$8</f>
        <v>8.3272975951147329E+39</v>
      </c>
      <c r="IOG8" s="212">
        <f t="shared" ref="IOG8" si="3236">IOE8*$C$8</f>
        <v>8.5354800349926E+39</v>
      </c>
      <c r="IOI8" s="212">
        <f t="shared" ref="IOI8" si="3237">IOG8*$C$8</f>
        <v>8.7488670358674139E+39</v>
      </c>
      <c r="IOK8" s="212">
        <f t="shared" ref="IOK8" si="3238">IOI8*$C$8</f>
        <v>8.9675887117640981E+39</v>
      </c>
      <c r="IOM8" s="212">
        <f t="shared" ref="IOM8" si="3239">IOK8*$C$8</f>
        <v>9.1917784295581993E+39</v>
      </c>
      <c r="IOO8" s="212">
        <f t="shared" ref="IOO8" si="3240">IOM8*$C$8</f>
        <v>9.4215728902971537E+39</v>
      </c>
      <c r="IOQ8" s="212">
        <f t="shared" ref="IOQ8" si="3241">IOO8*$C$8</f>
        <v>9.6571122125545814E+39</v>
      </c>
      <c r="IOS8" s="212">
        <f t="shared" ref="IOS8" si="3242">IOQ8*$C$8</f>
        <v>9.8985400178684452E+39</v>
      </c>
      <c r="IOU8" s="212">
        <f t="shared" ref="IOU8" si="3243">IOS8*$C$8</f>
        <v>1.0146003518315155E+40</v>
      </c>
      <c r="IOW8" s="212">
        <f t="shared" ref="IOW8" si="3244">IOU8*$C$8</f>
        <v>1.0399653606273033E+40</v>
      </c>
      <c r="IOY8" s="212">
        <f t="shared" ref="IOY8" si="3245">IOW8*$C$8</f>
        <v>1.0659644946429858E+40</v>
      </c>
      <c r="IPA8" s="212">
        <f t="shared" ref="IPA8" si="3246">IOY8*$C$8</f>
        <v>1.0926136070090604E+40</v>
      </c>
      <c r="IPC8" s="212">
        <f t="shared" ref="IPC8" si="3247">IPA8*$C$8</f>
        <v>1.1199289471842869E+40</v>
      </c>
      <c r="IPE8" s="212">
        <f t="shared" ref="IPE8" si="3248">IPC8*$C$8</f>
        <v>1.1479271708638939E+40</v>
      </c>
      <c r="IPG8" s="212">
        <f t="shared" ref="IPG8" si="3249">IPE8*$C$8</f>
        <v>1.1766253501354911E+40</v>
      </c>
      <c r="IPI8" s="212">
        <f t="shared" ref="IPI8" si="3250">IPG8*$C$8</f>
        <v>1.2060409838888784E+40</v>
      </c>
      <c r="IPK8" s="212">
        <f t="shared" ref="IPK8" si="3251">IPI8*$C$8</f>
        <v>1.2361920084861003E+40</v>
      </c>
      <c r="IPM8" s="212">
        <f t="shared" ref="IPM8" si="3252">IPK8*$C$8</f>
        <v>1.2670968086982527E+40</v>
      </c>
      <c r="IPO8" s="212">
        <f t="shared" ref="IPO8" si="3253">IPM8*$C$8</f>
        <v>1.2987742289157088E+40</v>
      </c>
      <c r="IPQ8" s="212">
        <f t="shared" ref="IPQ8" si="3254">IPO8*$C$8</f>
        <v>1.3312435846386013E+40</v>
      </c>
      <c r="IPS8" s="212">
        <f t="shared" ref="IPS8" si="3255">IPQ8*$C$8</f>
        <v>1.3645246742545662E+40</v>
      </c>
      <c r="IPU8" s="212">
        <f t="shared" ref="IPU8" si="3256">IPS8*$C$8</f>
        <v>1.3986377911109302E+40</v>
      </c>
      <c r="IPW8" s="212">
        <f t="shared" ref="IPW8" si="3257">IPU8*$C$8</f>
        <v>1.4336037358887034E+40</v>
      </c>
      <c r="IPY8" s="212">
        <f t="shared" ref="IPY8" si="3258">IPW8*$C$8</f>
        <v>1.4694438292859208E+40</v>
      </c>
      <c r="IQA8" s="212">
        <f t="shared" ref="IQA8" si="3259">IPY8*$C$8</f>
        <v>1.5061799250180687E+40</v>
      </c>
      <c r="IQC8" s="212">
        <f t="shared" ref="IQC8" si="3260">IQA8*$C$8</f>
        <v>1.5438344231435202E+40</v>
      </c>
      <c r="IQE8" s="212">
        <f t="shared" ref="IQE8" si="3261">IQC8*$C$8</f>
        <v>1.5824302837221082E+40</v>
      </c>
      <c r="IQG8" s="212">
        <f t="shared" ref="IQG8" si="3262">IQE8*$C$8</f>
        <v>1.6219910408151608E+40</v>
      </c>
      <c r="IQI8" s="212">
        <f t="shared" ref="IQI8" si="3263">IQG8*$C$8</f>
        <v>1.6625408168355396E+40</v>
      </c>
      <c r="IQK8" s="212">
        <f t="shared" ref="IQK8" si="3264">IQI8*$C$8</f>
        <v>1.7041043372564278E+40</v>
      </c>
      <c r="IQM8" s="212">
        <f t="shared" ref="IQM8" si="3265">IQK8*$C$8</f>
        <v>1.7467069456878384E+40</v>
      </c>
      <c r="IQO8" s="212">
        <f t="shared" ref="IQO8" si="3266">IQM8*$C$8</f>
        <v>1.7903746193300342E+40</v>
      </c>
      <c r="IQQ8" s="212">
        <f t="shared" ref="IQQ8" si="3267">IQO8*$C$8</f>
        <v>1.8351339848132849E+40</v>
      </c>
      <c r="IQS8" s="212">
        <f t="shared" ref="IQS8" si="3268">IQQ8*$C$8</f>
        <v>1.8810123344336169E+40</v>
      </c>
      <c r="IQU8" s="212">
        <f t="shared" ref="IQU8" si="3269">IQS8*$C$8</f>
        <v>1.9280376427944571E+40</v>
      </c>
      <c r="IQW8" s="212">
        <f t="shared" ref="IQW8" si="3270">IQU8*$C$8</f>
        <v>1.9762385838643183E+40</v>
      </c>
      <c r="IQY8" s="212">
        <f t="shared" ref="IQY8" si="3271">IQW8*$C$8</f>
        <v>2.0256445484609261E+40</v>
      </c>
      <c r="IRA8" s="212">
        <f t="shared" ref="IRA8" si="3272">IQY8*$C$8</f>
        <v>2.0762856621724492E+40</v>
      </c>
      <c r="IRC8" s="212">
        <f t="shared" ref="IRC8" si="3273">IRA8*$C$8</f>
        <v>2.1281928037267603E+40</v>
      </c>
      <c r="IRE8" s="212">
        <f t="shared" ref="IRE8" si="3274">IRC8*$C$8</f>
        <v>2.1813976238199291E+40</v>
      </c>
      <c r="IRG8" s="212">
        <f t="shared" ref="IRG8" si="3275">IRE8*$C$8</f>
        <v>2.2359325644154273E+40</v>
      </c>
      <c r="IRI8" s="212">
        <f t="shared" ref="IRI8" si="3276">IRG8*$C$8</f>
        <v>2.2918308785258131E+40</v>
      </c>
      <c r="IRK8" s="212">
        <f t="shared" ref="IRK8" si="3277">IRI8*$C$8</f>
        <v>2.349126650488958E+40</v>
      </c>
      <c r="IRM8" s="212">
        <f t="shared" ref="IRM8" si="3278">IRK8*$C$8</f>
        <v>2.4078548167511818E+40</v>
      </c>
      <c r="IRO8" s="212">
        <f t="shared" ref="IRO8" si="3279">IRM8*$C$8</f>
        <v>2.4680511871699611E+40</v>
      </c>
      <c r="IRQ8" s="212">
        <f t="shared" ref="IRQ8" si="3280">IRO8*$C$8</f>
        <v>2.52975246684921E+40</v>
      </c>
      <c r="IRS8" s="212">
        <f t="shared" ref="IRS8" si="3281">IRQ8*$C$8</f>
        <v>2.5929962785204401E+40</v>
      </c>
      <c r="IRU8" s="212">
        <f t="shared" ref="IRU8" si="3282">IRS8*$C$8</f>
        <v>2.657821185483451E+40</v>
      </c>
      <c r="IRW8" s="212">
        <f t="shared" ref="IRW8" si="3283">IRU8*$C$8</f>
        <v>2.7242667151205371E+40</v>
      </c>
      <c r="IRY8" s="212">
        <f t="shared" ref="IRY8" si="3284">IRW8*$C$8</f>
        <v>2.7923733829985501E+40</v>
      </c>
      <c r="ISA8" s="212">
        <f t="shared" ref="ISA8" si="3285">IRY8*$C$8</f>
        <v>2.8621827175735136E+40</v>
      </c>
      <c r="ISC8" s="212">
        <f t="shared" ref="ISC8" si="3286">ISA8*$C$8</f>
        <v>2.9337372855128511E+40</v>
      </c>
      <c r="ISE8" s="212">
        <f t="shared" ref="ISE8" si="3287">ISC8*$C$8</f>
        <v>3.0070807176506723E+40</v>
      </c>
      <c r="ISG8" s="212">
        <f t="shared" ref="ISG8" si="3288">ISE8*$C$8</f>
        <v>3.0822577355919389E+40</v>
      </c>
      <c r="ISI8" s="212">
        <f t="shared" ref="ISI8" si="3289">ISG8*$C$8</f>
        <v>3.1593141789817369E+40</v>
      </c>
      <c r="ISK8" s="212">
        <f t="shared" ref="ISK8" si="3290">ISI8*$C$8</f>
        <v>3.2382970334562799E+40</v>
      </c>
      <c r="ISM8" s="212">
        <f t="shared" ref="ISM8" si="3291">ISK8*$C$8</f>
        <v>3.3192544592926866E+40</v>
      </c>
      <c r="ISO8" s="212">
        <f t="shared" ref="ISO8" si="3292">ISM8*$C$8</f>
        <v>3.4022358207750037E+40</v>
      </c>
      <c r="ISQ8" s="212">
        <f t="shared" ref="ISQ8" si="3293">ISO8*$C$8</f>
        <v>3.4872917162943785E+40</v>
      </c>
      <c r="ISS8" s="212">
        <f t="shared" ref="ISS8" si="3294">ISQ8*$C$8</f>
        <v>3.5744740092017376E+40</v>
      </c>
      <c r="ISU8" s="212">
        <f t="shared" ref="ISU8" si="3295">ISS8*$C$8</f>
        <v>3.6638358594317805E+40</v>
      </c>
      <c r="ISW8" s="212">
        <f t="shared" ref="ISW8" si="3296">ISU8*$C$8</f>
        <v>3.7554317559175745E+40</v>
      </c>
      <c r="ISY8" s="212">
        <f t="shared" ref="ISY8" si="3297">ISW8*$C$8</f>
        <v>3.8493175498155134E+40</v>
      </c>
      <c r="ITA8" s="212">
        <f t="shared" ref="ITA8" si="3298">ISY8*$C$8</f>
        <v>3.9455504885609009E+40</v>
      </c>
      <c r="ITC8" s="212">
        <f t="shared" ref="ITC8" si="3299">ITA8*$C$8</f>
        <v>4.0441892507749229E+40</v>
      </c>
      <c r="ITE8" s="212">
        <f t="shared" ref="ITE8" si="3300">ITC8*$C$8</f>
        <v>4.1452939820442954E+40</v>
      </c>
      <c r="ITG8" s="212">
        <f t="shared" ref="ITG8" si="3301">ITE8*$C$8</f>
        <v>4.2489263315954022E+40</v>
      </c>
      <c r="ITI8" s="212">
        <f t="shared" ref="ITI8" si="3302">ITG8*$C$8</f>
        <v>4.3551494898852869E+40</v>
      </c>
      <c r="ITK8" s="212">
        <f t="shared" ref="ITK8" si="3303">ITI8*$C$8</f>
        <v>4.4640282271324184E+40</v>
      </c>
      <c r="ITM8" s="212">
        <f t="shared" ref="ITM8" si="3304">ITK8*$C$8</f>
        <v>4.5756289328107281E+40</v>
      </c>
      <c r="ITO8" s="212">
        <f t="shared" ref="ITO8" si="3305">ITM8*$C$8</f>
        <v>4.6900196561309961E+40</v>
      </c>
      <c r="ITQ8" s="212">
        <f t="shared" ref="ITQ8" si="3306">ITO8*$C$8</f>
        <v>4.8072701475342705E+40</v>
      </c>
      <c r="ITS8" s="212">
        <f t="shared" ref="ITS8" si="3307">ITQ8*$C$8</f>
        <v>4.9274519012226272E+40</v>
      </c>
      <c r="ITU8" s="212">
        <f t="shared" ref="ITU8" si="3308">ITS8*$C$8</f>
        <v>5.0506381987531929E+40</v>
      </c>
      <c r="ITW8" s="212">
        <f t="shared" ref="ITW8" si="3309">ITU8*$C$8</f>
        <v>5.1769041537220226E+40</v>
      </c>
      <c r="ITY8" s="212">
        <f t="shared" ref="ITY8" si="3310">ITW8*$C$8</f>
        <v>5.3063267575650732E+40</v>
      </c>
      <c r="IUA8" s="212">
        <f t="shared" ref="IUA8" si="3311">ITY8*$C$8</f>
        <v>5.4389849265041996E+40</v>
      </c>
      <c r="IUC8" s="212">
        <f t="shared" ref="IUC8" si="3312">IUA8*$C$8</f>
        <v>5.5749595496668042E+40</v>
      </c>
      <c r="IUE8" s="212">
        <f t="shared" ref="IUE8" si="3313">IUC8*$C$8</f>
        <v>5.7143335384084735E+40</v>
      </c>
      <c r="IUG8" s="212">
        <f t="shared" ref="IUG8" si="3314">IUE8*$C$8</f>
        <v>5.8571918768686851E+40</v>
      </c>
      <c r="IUI8" s="212">
        <f t="shared" ref="IUI8" si="3315">IUG8*$C$8</f>
        <v>6.0036216737904015E+40</v>
      </c>
      <c r="IUK8" s="212">
        <f t="shared" ref="IUK8" si="3316">IUI8*$C$8</f>
        <v>6.153712215635161E+40</v>
      </c>
      <c r="IUM8" s="212">
        <f t="shared" ref="IUM8" si="3317">IUK8*$C$8</f>
        <v>6.3075550210260396E+40</v>
      </c>
      <c r="IUO8" s="212">
        <f t="shared" ref="IUO8" si="3318">IUM8*$C$8</f>
        <v>6.46524389655169E+40</v>
      </c>
      <c r="IUQ8" s="212">
        <f t="shared" ref="IUQ8" si="3319">IUO8*$C$8</f>
        <v>6.6268749939654818E+40</v>
      </c>
      <c r="IUS8" s="212">
        <f t="shared" ref="IUS8" si="3320">IUQ8*$C$8</f>
        <v>6.7925468688146187E+40</v>
      </c>
      <c r="IUU8" s="212">
        <f t="shared" ref="IUU8" si="3321">IUS8*$C$8</f>
        <v>6.9623605405349838E+40</v>
      </c>
      <c r="IUW8" s="212">
        <f t="shared" ref="IUW8" si="3322">IUU8*$C$8</f>
        <v>7.1364195540483583E+40</v>
      </c>
      <c r="IUY8" s="212">
        <f t="shared" ref="IUY8" si="3323">IUW8*$C$8</f>
        <v>7.3148300428995671E+40</v>
      </c>
      <c r="IVA8" s="212">
        <f t="shared" ref="IVA8" si="3324">IUY8*$C$8</f>
        <v>7.497700793972056E+40</v>
      </c>
      <c r="IVC8" s="212">
        <f t="shared" ref="IVC8" si="3325">IVA8*$C$8</f>
        <v>7.6851433138213571E+40</v>
      </c>
      <c r="IVE8" s="212">
        <f t="shared" ref="IVE8" si="3326">IVC8*$C$8</f>
        <v>7.8772718966668907E+40</v>
      </c>
      <c r="IVG8" s="212">
        <f t="shared" ref="IVG8" si="3327">IVE8*$C$8</f>
        <v>8.0742036940835624E+40</v>
      </c>
      <c r="IVI8" s="212">
        <f t="shared" ref="IVI8" si="3328">IVG8*$C$8</f>
        <v>8.2760587864356512E+40</v>
      </c>
      <c r="IVK8" s="212">
        <f t="shared" ref="IVK8" si="3329">IVI8*$C$8</f>
        <v>8.4829602560965414E+40</v>
      </c>
      <c r="IVM8" s="212">
        <f t="shared" ref="IVM8" si="3330">IVK8*$C$8</f>
        <v>8.695034262498954E+40</v>
      </c>
      <c r="IVO8" s="212">
        <f t="shared" ref="IVO8" si="3331">IVM8*$C$8</f>
        <v>8.9124101190614271E+40</v>
      </c>
      <c r="IVQ8" s="212">
        <f t="shared" ref="IVQ8" si="3332">IVO8*$C$8</f>
        <v>9.1352203720379625E+40</v>
      </c>
      <c r="IVS8" s="212">
        <f t="shared" ref="IVS8" si="3333">IVQ8*$C$8</f>
        <v>9.3636008813389112E+40</v>
      </c>
      <c r="IVU8" s="212">
        <f t="shared" ref="IVU8" si="3334">IVS8*$C$8</f>
        <v>9.5976909033723824E+40</v>
      </c>
      <c r="IVW8" s="212">
        <f t="shared" ref="IVW8" si="3335">IVU8*$C$8</f>
        <v>9.8376331759566915E+40</v>
      </c>
      <c r="IVY8" s="212">
        <f t="shared" ref="IVY8" si="3336">IVW8*$C$8</f>
        <v>1.0083574005355608E+41</v>
      </c>
      <c r="IWA8" s="212">
        <f t="shared" ref="IWA8" si="3337">IVY8*$C$8</f>
        <v>1.0335663355489497E+41</v>
      </c>
      <c r="IWC8" s="212">
        <f t="shared" ref="IWC8" si="3338">IWA8*$C$8</f>
        <v>1.0594054939376734E+41</v>
      </c>
      <c r="IWE8" s="212">
        <f t="shared" ref="IWE8" si="3339">IWC8*$C$8</f>
        <v>1.085890631286115E+41</v>
      </c>
      <c r="IWG8" s="212">
        <f t="shared" ref="IWG8" si="3340">IWE8*$C$8</f>
        <v>1.1130378970682678E+41</v>
      </c>
      <c r="IWI8" s="212">
        <f t="shared" ref="IWI8" si="3341">IWG8*$C$8</f>
        <v>1.1408638444949744E+41</v>
      </c>
      <c r="IWK8" s="212">
        <f t="shared" ref="IWK8" si="3342">IWI8*$C$8</f>
        <v>1.1693854406073487E+41</v>
      </c>
      <c r="IWM8" s="212">
        <f t="shared" ref="IWM8" si="3343">IWK8*$C$8</f>
        <v>1.1986200766225323E+41</v>
      </c>
      <c r="IWO8" s="212">
        <f t="shared" ref="IWO8" si="3344">IWM8*$C$8</f>
        <v>1.2285855785380955E+41</v>
      </c>
      <c r="IWQ8" s="212">
        <f t="shared" ref="IWQ8" si="3345">IWO8*$C$8</f>
        <v>1.2593002180015478E+41</v>
      </c>
      <c r="IWS8" s="212">
        <f t="shared" ref="IWS8" si="3346">IWQ8*$C$8</f>
        <v>1.2907827234515863E+41</v>
      </c>
      <c r="IWU8" s="212">
        <f t="shared" ref="IWU8" si="3347">IWS8*$C$8</f>
        <v>1.3230522915378758E+41</v>
      </c>
      <c r="IWW8" s="212">
        <f t="shared" ref="IWW8" si="3348">IWU8*$C$8</f>
        <v>1.3561285988263226E+41</v>
      </c>
      <c r="IWY8" s="212">
        <f t="shared" ref="IWY8" si="3349">IWW8*$C$8</f>
        <v>1.3900318137969805E+41</v>
      </c>
      <c r="IXA8" s="212">
        <f t="shared" ref="IXA8" si="3350">IWY8*$C$8</f>
        <v>1.4247826091419049E+41</v>
      </c>
      <c r="IXC8" s="212">
        <f t="shared" ref="IXC8" si="3351">IXA8*$C$8</f>
        <v>1.4604021743704524E+41</v>
      </c>
      <c r="IXE8" s="212">
        <f t="shared" ref="IXE8" si="3352">IXC8*$C$8</f>
        <v>1.4969122287297136E+41</v>
      </c>
      <c r="IXG8" s="212">
        <f t="shared" ref="IXG8" si="3353">IXE8*$C$8</f>
        <v>1.5343350344479564E+41</v>
      </c>
      <c r="IXI8" s="212">
        <f t="shared" ref="IXI8" si="3354">IXG8*$C$8</f>
        <v>1.572693410309155E+41</v>
      </c>
      <c r="IXK8" s="212">
        <f t="shared" ref="IXK8" si="3355">IXI8*$C$8</f>
        <v>1.6120107455668838E+41</v>
      </c>
      <c r="IXM8" s="212">
        <f t="shared" ref="IXM8" si="3356">IXK8*$C$8</f>
        <v>1.6523110142060556E+41</v>
      </c>
      <c r="IXO8" s="212">
        <f t="shared" ref="IXO8" si="3357">IXM8*$C$8</f>
        <v>1.6936187895612068E+41</v>
      </c>
      <c r="IXQ8" s="212">
        <f t="shared" ref="IXQ8" si="3358">IXO8*$C$8</f>
        <v>1.7359592593002368E+41</v>
      </c>
      <c r="IXS8" s="212">
        <f t="shared" ref="IXS8" si="3359">IXQ8*$C$8</f>
        <v>1.7793582407827424E+41</v>
      </c>
      <c r="IXU8" s="212">
        <f t="shared" ref="IXU8" si="3360">IXS8*$C$8</f>
        <v>1.8238421968023109E+41</v>
      </c>
      <c r="IXW8" s="212">
        <f t="shared" ref="IXW8" si="3361">IXU8*$C$8</f>
        <v>1.8694382517223685E+41</v>
      </c>
      <c r="IXY8" s="212">
        <f t="shared" ref="IXY8" si="3362">IXW8*$C$8</f>
        <v>1.9161742080154274E+41</v>
      </c>
      <c r="IYA8" s="212">
        <f t="shared" ref="IYA8" si="3363">IXY8*$C$8</f>
        <v>1.964078563215813E+41</v>
      </c>
      <c r="IYC8" s="212">
        <f t="shared" ref="IYC8" si="3364">IYA8*$C$8</f>
        <v>2.0131805272962081E+41</v>
      </c>
      <c r="IYE8" s="212">
        <f t="shared" ref="IYE8" si="3365">IYC8*$C$8</f>
        <v>2.0635100404786131E+41</v>
      </c>
      <c r="IYG8" s="212">
        <f t="shared" ref="IYG8" si="3366">IYE8*$C$8</f>
        <v>2.1150977914905782E+41</v>
      </c>
      <c r="IYI8" s="212">
        <f t="shared" ref="IYI8" si="3367">IYG8*$C$8</f>
        <v>2.1679752362778423E+41</v>
      </c>
      <c r="IYK8" s="212">
        <f t="shared" ref="IYK8" si="3368">IYI8*$C$8</f>
        <v>2.222174617184788E+41</v>
      </c>
      <c r="IYM8" s="212">
        <f t="shared" ref="IYM8" si="3369">IYK8*$C$8</f>
        <v>2.2777289826144076E+41</v>
      </c>
      <c r="IYO8" s="212">
        <f t="shared" ref="IYO8" si="3370">IYM8*$C$8</f>
        <v>2.3346722071797676E+41</v>
      </c>
      <c r="IYQ8" s="212">
        <f t="shared" ref="IYQ8" si="3371">IYO8*$C$8</f>
        <v>2.3930390123592614E+41</v>
      </c>
      <c r="IYS8" s="212">
        <f t="shared" ref="IYS8" si="3372">IYQ8*$C$8</f>
        <v>2.4528649876682429E+41</v>
      </c>
      <c r="IYU8" s="212">
        <f t="shared" ref="IYU8" si="3373">IYS8*$C$8</f>
        <v>2.5141866123599486E+41</v>
      </c>
      <c r="IYW8" s="212">
        <f t="shared" ref="IYW8" si="3374">IYU8*$C$8</f>
        <v>2.5770412776689472E+41</v>
      </c>
      <c r="IYY8" s="212">
        <f t="shared" ref="IYY8" si="3375">IYW8*$C$8</f>
        <v>2.6414673096106708E+41</v>
      </c>
      <c r="IZA8" s="212">
        <f t="shared" ref="IZA8" si="3376">IYY8*$C$8</f>
        <v>2.7075039923509374E+41</v>
      </c>
      <c r="IZC8" s="212">
        <f t="shared" ref="IZC8" si="3377">IZA8*$C$8</f>
        <v>2.7751915921597106E+41</v>
      </c>
      <c r="IZE8" s="212">
        <f t="shared" ref="IZE8" si="3378">IZC8*$C$8</f>
        <v>2.8445713819637032E+41</v>
      </c>
      <c r="IZG8" s="212">
        <f t="shared" ref="IZG8" si="3379">IZE8*$C$8</f>
        <v>2.9156856665127955E+41</v>
      </c>
      <c r="IZI8" s="212">
        <f t="shared" ref="IZI8" si="3380">IZG8*$C$8</f>
        <v>2.9885778081756152E+41</v>
      </c>
      <c r="IZK8" s="212">
        <f t="shared" ref="IZK8" si="3381">IZI8*$C$8</f>
        <v>3.0632922533800053E+41</v>
      </c>
      <c r="IZM8" s="212">
        <f t="shared" ref="IZM8" si="3382">IZK8*$C$8</f>
        <v>3.1398745597145054E+41</v>
      </c>
      <c r="IZO8" s="212">
        <f t="shared" ref="IZO8" si="3383">IZM8*$C$8</f>
        <v>3.2183714237073677E+41</v>
      </c>
      <c r="IZQ8" s="212">
        <f t="shared" ref="IZQ8" si="3384">IZO8*$C$8</f>
        <v>3.2988307093000517E+41</v>
      </c>
      <c r="IZS8" s="212">
        <f t="shared" ref="IZS8" si="3385">IZQ8*$C$8</f>
        <v>3.3813014770325527E+41</v>
      </c>
      <c r="IZU8" s="212">
        <f t="shared" ref="IZU8" si="3386">IZS8*$C$8</f>
        <v>3.4658340139583662E+41</v>
      </c>
      <c r="IZW8" s="212">
        <f t="shared" ref="IZW8" si="3387">IZU8*$C$8</f>
        <v>3.5524798643073247E+41</v>
      </c>
      <c r="IZY8" s="212">
        <f t="shared" ref="IZY8" si="3388">IZW8*$C$8</f>
        <v>3.6412918609150077E+41</v>
      </c>
      <c r="JAA8" s="212">
        <f t="shared" ref="JAA8" si="3389">IZY8*$C$8</f>
        <v>3.7323241574378829E+41</v>
      </c>
      <c r="JAC8" s="212">
        <f t="shared" ref="JAC8" si="3390">JAA8*$C$8</f>
        <v>3.8256322613738299E+41</v>
      </c>
      <c r="JAE8" s="212">
        <f t="shared" ref="JAE8" si="3391">JAC8*$C$8</f>
        <v>3.9212730679081751E+41</v>
      </c>
      <c r="JAG8" s="212">
        <f t="shared" ref="JAG8" si="3392">JAE8*$C$8</f>
        <v>4.0193048946058789E+41</v>
      </c>
      <c r="JAI8" s="212">
        <f t="shared" ref="JAI8" si="3393">JAG8*$C$8</f>
        <v>4.1197875169710253E+41</v>
      </c>
      <c r="JAK8" s="212">
        <f t="shared" ref="JAK8" si="3394">JAI8*$C$8</f>
        <v>4.2227822048953007E+41</v>
      </c>
      <c r="JAM8" s="212">
        <f t="shared" ref="JAM8" si="3395">JAK8*$C$8</f>
        <v>4.3283517600176831E+41</v>
      </c>
      <c r="JAO8" s="212">
        <f t="shared" ref="JAO8" si="3396">JAM8*$C$8</f>
        <v>4.4365605540181244E+41</v>
      </c>
      <c r="JAQ8" s="212">
        <f t="shared" ref="JAQ8" si="3397">JAO8*$C$8</f>
        <v>4.5474745678685768E+41</v>
      </c>
      <c r="JAS8" s="212">
        <f t="shared" ref="JAS8" si="3398">JAQ8*$C$8</f>
        <v>4.6611614320652907E+41</v>
      </c>
      <c r="JAU8" s="212">
        <f t="shared" ref="JAU8" si="3399">JAS8*$C$8</f>
        <v>4.7776904678669224E+41</v>
      </c>
      <c r="JAW8" s="212">
        <f t="shared" ref="JAW8" si="3400">JAU8*$C$8</f>
        <v>4.8971327295635951E+41</v>
      </c>
      <c r="JAY8" s="212">
        <f t="shared" ref="JAY8" si="3401">JAW8*$C$8</f>
        <v>5.0195610478026842E+41</v>
      </c>
      <c r="JBA8" s="212">
        <f t="shared" ref="JBA8" si="3402">JAY8*$C$8</f>
        <v>5.1450500739977508E+41</v>
      </c>
      <c r="JBC8" s="212">
        <f t="shared" ref="JBC8" si="3403">JBA8*$C$8</f>
        <v>5.2736763258476937E+41</v>
      </c>
      <c r="JBE8" s="212">
        <f t="shared" ref="JBE8" si="3404">JBC8*$C$8</f>
        <v>5.4055182339938853E+41</v>
      </c>
      <c r="JBG8" s="212">
        <f t="shared" ref="JBG8" si="3405">JBE8*$C$8</f>
        <v>5.5406561898437317E+41</v>
      </c>
      <c r="JBI8" s="212">
        <f t="shared" ref="JBI8" si="3406">JBG8*$C$8</f>
        <v>5.6791725945898241E+41</v>
      </c>
      <c r="JBK8" s="212">
        <f t="shared" ref="JBK8" si="3407">JBI8*$C$8</f>
        <v>5.8211519094545689E+41</v>
      </c>
      <c r="JBM8" s="212">
        <f t="shared" ref="JBM8" si="3408">JBK8*$C$8</f>
        <v>5.9666807071909326E+41</v>
      </c>
      <c r="JBO8" s="212">
        <f t="shared" ref="JBO8" si="3409">JBM8*$C$8</f>
        <v>6.1158477248707057E+41</v>
      </c>
      <c r="JBQ8" s="212">
        <f t="shared" ref="JBQ8" si="3410">JBO8*$C$8</f>
        <v>6.2687439179924728E+41</v>
      </c>
      <c r="JBS8" s="212">
        <f t="shared" ref="JBS8" si="3411">JBQ8*$C$8</f>
        <v>6.4254625159422842E+41</v>
      </c>
      <c r="JBU8" s="212">
        <f t="shared" ref="JBU8" si="3412">JBS8*$C$8</f>
        <v>6.5860990788408407E+41</v>
      </c>
      <c r="JBW8" s="212">
        <f t="shared" ref="JBW8" si="3413">JBU8*$C$8</f>
        <v>6.7507515558118613E+41</v>
      </c>
      <c r="JBY8" s="212">
        <f t="shared" ref="JBY8" si="3414">JBW8*$C$8</f>
        <v>6.9195203447071568E+41</v>
      </c>
      <c r="JCA8" s="212">
        <f t="shared" ref="JCA8" si="3415">JBY8*$C$8</f>
        <v>7.0925083533248351E+41</v>
      </c>
      <c r="JCC8" s="212">
        <f t="shared" ref="JCC8" si="3416">JCA8*$C$8</f>
        <v>7.2698210621579556E+41</v>
      </c>
      <c r="JCE8" s="212">
        <f t="shared" ref="JCE8" si="3417">JCC8*$C$8</f>
        <v>7.4515665887119035E+41</v>
      </c>
      <c r="JCG8" s="212">
        <f t="shared" ref="JCG8" si="3418">JCE8*$C$8</f>
        <v>7.6378557534297002E+41</v>
      </c>
      <c r="JCI8" s="212">
        <f t="shared" ref="JCI8" si="3419">JCG8*$C$8</f>
        <v>7.828802147265442E+41</v>
      </c>
      <c r="JCK8" s="212">
        <f t="shared" ref="JCK8" si="3420">JCI8*$C$8</f>
        <v>8.0245222009470772E+41</v>
      </c>
      <c r="JCM8" s="212">
        <f t="shared" ref="JCM8" si="3421">JCK8*$C$8</f>
        <v>8.2251352559707528E+41</v>
      </c>
      <c r="JCO8" s="212">
        <f t="shared" ref="JCO8" si="3422">JCM8*$C$8</f>
        <v>8.4307636373700211E+41</v>
      </c>
      <c r="JCQ8" s="212">
        <f t="shared" ref="JCQ8" si="3423">JCO8*$C$8</f>
        <v>8.6415327283042708E+41</v>
      </c>
      <c r="JCS8" s="212">
        <f t="shared" ref="JCS8" si="3424">JCQ8*$C$8</f>
        <v>8.8575710465118764E+41</v>
      </c>
      <c r="JCU8" s="212">
        <f t="shared" ref="JCU8" si="3425">JCS8*$C$8</f>
        <v>9.079010322674672E+41</v>
      </c>
      <c r="JCW8" s="212">
        <f t="shared" ref="JCW8" si="3426">JCU8*$C$8</f>
        <v>9.3059855807415373E+41</v>
      </c>
      <c r="JCY8" s="212">
        <f t="shared" ref="JCY8" si="3427">JCW8*$C$8</f>
        <v>9.5386352202600745E+41</v>
      </c>
      <c r="JDA8" s="212">
        <f t="shared" ref="JDA8" si="3428">JCY8*$C$8</f>
        <v>9.777101100766575E+41</v>
      </c>
      <c r="JDC8" s="212">
        <f t="shared" ref="JDC8" si="3429">JDA8*$C$8</f>
        <v>1.0021528628285738E+42</v>
      </c>
      <c r="JDE8" s="212">
        <f t="shared" ref="JDE8" si="3430">JDC8*$C$8</f>
        <v>1.0272066843992881E+42</v>
      </c>
      <c r="JDG8" s="212">
        <f t="shared" ref="JDG8" si="3431">JDE8*$C$8</f>
        <v>1.0528868515092702E+42</v>
      </c>
      <c r="JDI8" s="212">
        <f t="shared" ref="JDI8" si="3432">JDG8*$C$8</f>
        <v>1.0792090227970018E+42</v>
      </c>
      <c r="JDK8" s="212">
        <f t="shared" ref="JDK8" si="3433">JDI8*$C$8</f>
        <v>1.1061892483669268E+42</v>
      </c>
      <c r="JDM8" s="212">
        <f t="shared" ref="JDM8" si="3434">JDK8*$C$8</f>
        <v>1.1338439795760998E+42</v>
      </c>
      <c r="JDO8" s="212">
        <f t="shared" ref="JDO8" si="3435">JDM8*$C$8</f>
        <v>1.1621900790655022E+42</v>
      </c>
      <c r="JDQ8" s="212">
        <f t="shared" ref="JDQ8" si="3436">JDO8*$C$8</f>
        <v>1.1912448310421396E+42</v>
      </c>
      <c r="JDS8" s="212">
        <f t="shared" ref="JDS8" si="3437">JDQ8*$C$8</f>
        <v>1.2210259518181931E+42</v>
      </c>
      <c r="JDU8" s="212">
        <f t="shared" ref="JDU8" si="3438">JDS8*$C$8</f>
        <v>1.2515516006136478E+42</v>
      </c>
      <c r="JDW8" s="212">
        <f t="shared" ref="JDW8" si="3439">JDU8*$C$8</f>
        <v>1.2828403906289888E+42</v>
      </c>
      <c r="JDY8" s="212">
        <f t="shared" ref="JDY8" si="3440">JDW8*$C$8</f>
        <v>1.3149114003947135E+42</v>
      </c>
      <c r="JEA8" s="212">
        <f t="shared" ref="JEA8" si="3441">JDY8*$C$8</f>
        <v>1.3477841854045812E+42</v>
      </c>
      <c r="JEC8" s="212">
        <f t="shared" ref="JEC8" si="3442">JEA8*$C$8</f>
        <v>1.3814787900396956E+42</v>
      </c>
      <c r="JEE8" s="212">
        <f t="shared" ref="JEE8" si="3443">JEC8*$C$8</f>
        <v>1.416015759790688E+42</v>
      </c>
      <c r="JEG8" s="212">
        <f t="shared" ref="JEG8" si="3444">JEE8*$C$8</f>
        <v>1.4514161537854549E+42</v>
      </c>
      <c r="JEI8" s="212">
        <f t="shared" ref="JEI8" si="3445">JEG8*$C$8</f>
        <v>1.4877015576300911E+42</v>
      </c>
      <c r="JEK8" s="212">
        <f t="shared" ref="JEK8" si="3446">JEI8*$C$8</f>
        <v>1.5248940965708434E+42</v>
      </c>
      <c r="JEM8" s="212">
        <f t="shared" ref="JEM8" si="3447">JEK8*$C$8</f>
        <v>1.5630164489851144E+42</v>
      </c>
      <c r="JEO8" s="212">
        <f t="shared" ref="JEO8" si="3448">JEM8*$C$8</f>
        <v>1.6020918602097422E+42</v>
      </c>
      <c r="JEQ8" s="212">
        <f t="shared" ref="JEQ8" si="3449">JEO8*$C$8</f>
        <v>1.6421441567149856E+42</v>
      </c>
      <c r="JES8" s="212">
        <f t="shared" ref="JES8" si="3450">JEQ8*$C$8</f>
        <v>1.68319776063286E+42</v>
      </c>
      <c r="JEU8" s="212">
        <f t="shared" ref="JEU8" si="3451">JES8*$C$8</f>
        <v>1.7252777046486812E+42</v>
      </c>
      <c r="JEW8" s="212">
        <f t="shared" ref="JEW8" si="3452">JEU8*$C$8</f>
        <v>1.7684096472648982E+42</v>
      </c>
      <c r="JEY8" s="212">
        <f t="shared" ref="JEY8" si="3453">JEW8*$C$8</f>
        <v>1.8126198884465204E+42</v>
      </c>
      <c r="JFA8" s="212">
        <f t="shared" ref="JFA8" si="3454">JEY8*$C$8</f>
        <v>1.8579353856576831E+42</v>
      </c>
      <c r="JFC8" s="212">
        <f t="shared" ref="JFC8" si="3455">JFA8*$C$8</f>
        <v>1.9043837702991249E+42</v>
      </c>
      <c r="JFE8" s="212">
        <f t="shared" ref="JFE8" si="3456">JFC8*$C$8</f>
        <v>1.9519933645566029E+42</v>
      </c>
      <c r="JFG8" s="212">
        <f t="shared" ref="JFG8" si="3457">JFE8*$C$8</f>
        <v>2.0007931986705177E+42</v>
      </c>
      <c r="JFI8" s="212">
        <f t="shared" ref="JFI8" si="3458">JFG8*$C$8</f>
        <v>2.0508130286372804E+42</v>
      </c>
      <c r="JFK8" s="212">
        <f t="shared" ref="JFK8" si="3459">JFI8*$C$8</f>
        <v>2.1020833543532123E+42</v>
      </c>
      <c r="JFM8" s="212">
        <f t="shared" ref="JFM8" si="3460">JFK8*$C$8</f>
        <v>2.1546354382120423E+42</v>
      </c>
      <c r="JFO8" s="212">
        <f t="shared" ref="JFO8" si="3461">JFM8*$C$8</f>
        <v>2.2085013241673432E+42</v>
      </c>
      <c r="JFQ8" s="212">
        <f t="shared" ref="JFQ8" si="3462">JFO8*$C$8</f>
        <v>2.2637138572715265E+42</v>
      </c>
      <c r="JFS8" s="212">
        <f t="shared" ref="JFS8" si="3463">JFQ8*$C$8</f>
        <v>2.3203067037033143E+42</v>
      </c>
      <c r="JFU8" s="212">
        <f t="shared" ref="JFU8" si="3464">JFS8*$C$8</f>
        <v>2.3783143712958969E+42</v>
      </c>
      <c r="JFW8" s="212">
        <f t="shared" ref="JFW8" si="3465">JFU8*$C$8</f>
        <v>2.4377722305782941E+42</v>
      </c>
      <c r="JFY8" s="212">
        <f t="shared" ref="JFY8" si="3466">JFW8*$C$8</f>
        <v>2.4987165363427512E+42</v>
      </c>
      <c r="JGA8" s="212">
        <f t="shared" ref="JGA8" si="3467">JFY8*$C$8</f>
        <v>2.5611844497513198E+42</v>
      </c>
      <c r="JGC8" s="212">
        <f t="shared" ref="JGC8" si="3468">JGA8*$C$8</f>
        <v>2.6252140609951026E+42</v>
      </c>
      <c r="JGE8" s="212">
        <f t="shared" ref="JGE8" si="3469">JGC8*$C$8</f>
        <v>2.6908444125199799E+42</v>
      </c>
      <c r="JGG8" s="212">
        <f t="shared" ref="JGG8" si="3470">JGE8*$C$8</f>
        <v>2.7581155228329792E+42</v>
      </c>
      <c r="JGI8" s="212">
        <f t="shared" ref="JGI8" si="3471">JGG8*$C$8</f>
        <v>2.8270684109038035E+42</v>
      </c>
      <c r="JGK8" s="212">
        <f t="shared" ref="JGK8" si="3472">JGI8*$C$8</f>
        <v>2.897745121176398E+42</v>
      </c>
      <c r="JGM8" s="212">
        <f t="shared" ref="JGM8" si="3473">JGK8*$C$8</f>
        <v>2.9701887492058077E+42</v>
      </c>
      <c r="JGO8" s="212">
        <f t="shared" ref="JGO8" si="3474">JGM8*$C$8</f>
        <v>3.0444434679359524E+42</v>
      </c>
      <c r="JGQ8" s="212">
        <f t="shared" ref="JGQ8" si="3475">JGO8*$C$8</f>
        <v>3.1205545546343508E+42</v>
      </c>
      <c r="JGS8" s="212">
        <f t="shared" ref="JGS8" si="3476">JGQ8*$C$8</f>
        <v>3.1985684185002091E+42</v>
      </c>
      <c r="JGU8" s="212">
        <f t="shared" ref="JGU8" si="3477">JGS8*$C$8</f>
        <v>3.2785326289627143E+42</v>
      </c>
      <c r="JGW8" s="212">
        <f t="shared" ref="JGW8" si="3478">JGU8*$C$8</f>
        <v>3.3604959446867817E+42</v>
      </c>
      <c r="JGY8" s="212">
        <f t="shared" ref="JGY8" si="3479">JGW8*$C$8</f>
        <v>3.444508343303951E+42</v>
      </c>
      <c r="JHA8" s="212">
        <f t="shared" ref="JHA8" si="3480">JGY8*$C$8</f>
        <v>3.5306210518865497E+42</v>
      </c>
      <c r="JHC8" s="212">
        <f t="shared" ref="JHC8" si="3481">JHA8*$C$8</f>
        <v>3.6188865781837131E+42</v>
      </c>
      <c r="JHE8" s="212">
        <f t="shared" ref="JHE8" si="3482">JHC8*$C$8</f>
        <v>3.7093587426383056E+42</v>
      </c>
      <c r="JHG8" s="212">
        <f t="shared" ref="JHG8" si="3483">JHE8*$C$8</f>
        <v>3.8020927112042627E+42</v>
      </c>
      <c r="JHI8" s="212">
        <f t="shared" ref="JHI8" si="3484">JHG8*$C$8</f>
        <v>3.8971450289843692E+42</v>
      </c>
      <c r="JHK8" s="212">
        <f t="shared" ref="JHK8" si="3485">JHI8*$C$8</f>
        <v>3.9945736547089782E+42</v>
      </c>
      <c r="JHM8" s="212">
        <f t="shared" ref="JHM8" si="3486">JHK8*$C$8</f>
        <v>4.0944379960767024E+42</v>
      </c>
      <c r="JHO8" s="212">
        <f t="shared" ref="JHO8" si="3487">JHM8*$C$8</f>
        <v>4.1967989459786198E+42</v>
      </c>
      <c r="JHQ8" s="212">
        <f t="shared" ref="JHQ8" si="3488">JHO8*$C$8</f>
        <v>4.301718919628085E+42</v>
      </c>
      <c r="JHS8" s="212">
        <f t="shared" ref="JHS8" si="3489">JHQ8*$C$8</f>
        <v>4.409261892618787E+42</v>
      </c>
      <c r="JHU8" s="212">
        <f t="shared" ref="JHU8" si="3490">JHS8*$C$8</f>
        <v>4.5194934399342562E+42</v>
      </c>
      <c r="JHW8" s="212">
        <f t="shared" ref="JHW8" si="3491">JHU8*$C$8</f>
        <v>4.6324807759326124E+42</v>
      </c>
      <c r="JHY8" s="212">
        <f t="shared" ref="JHY8" si="3492">JHW8*$C$8</f>
        <v>4.748292795330927E+42</v>
      </c>
      <c r="JIA8" s="212">
        <f t="shared" ref="JIA8" si="3493">JHY8*$C$8</f>
        <v>4.8670001152141994E+42</v>
      </c>
      <c r="JIC8" s="212">
        <f t="shared" ref="JIC8" si="3494">JIA8*$C$8</f>
        <v>4.9886751180945541E+42</v>
      </c>
      <c r="JIE8" s="212">
        <f t="shared" ref="JIE8" si="3495">JIC8*$C$8</f>
        <v>5.1133919960469175E+42</v>
      </c>
      <c r="JIG8" s="212">
        <f t="shared" ref="JIG8" si="3496">JIE8*$C$8</f>
        <v>5.2412267959480897E+42</v>
      </c>
      <c r="JII8" s="212">
        <f t="shared" ref="JII8" si="3497">JIG8*$C$8</f>
        <v>5.3722574658467914E+42</v>
      </c>
      <c r="JIK8" s="212">
        <f t="shared" ref="JIK8" si="3498">JII8*$C$8</f>
        <v>5.5065639024929607E+42</v>
      </c>
      <c r="JIM8" s="212">
        <f t="shared" ref="JIM8" si="3499">JIK8*$C$8</f>
        <v>5.6442280000552842E+42</v>
      </c>
      <c r="JIO8" s="212">
        <f t="shared" ref="JIO8" si="3500">JIM8*$C$8</f>
        <v>5.785333700056666E+42</v>
      </c>
      <c r="JIQ8" s="212">
        <f t="shared" ref="JIQ8" si="3501">JIO8*$C$8</f>
        <v>5.929967042558082E+42</v>
      </c>
      <c r="JIS8" s="212">
        <f t="shared" ref="JIS8" si="3502">JIQ8*$C$8</f>
        <v>6.0782162186220337E+42</v>
      </c>
      <c r="JIU8" s="212">
        <f t="shared" ref="JIU8" si="3503">JIS8*$C$8</f>
        <v>6.2301716240875845E+42</v>
      </c>
      <c r="JIW8" s="212">
        <f t="shared" ref="JIW8" si="3504">JIU8*$C$8</f>
        <v>6.3859259146897731E+42</v>
      </c>
      <c r="JIY8" s="212">
        <f t="shared" ref="JIY8" si="3505">JIW8*$C$8</f>
        <v>6.5455740625570171E+42</v>
      </c>
      <c r="JJA8" s="212">
        <f t="shared" ref="JJA8" si="3506">JIY8*$C$8</f>
        <v>6.7092134141209419E+42</v>
      </c>
      <c r="JJC8" s="212">
        <f t="shared" ref="JJC8" si="3507">JJA8*$C$8</f>
        <v>6.8769437494739646E+42</v>
      </c>
      <c r="JJE8" s="212">
        <f t="shared" ref="JJE8" si="3508">JJC8*$C$8</f>
        <v>7.0488673432108129E+42</v>
      </c>
      <c r="JJG8" s="212">
        <f t="shared" ref="JJG8" si="3509">JJE8*$C$8</f>
        <v>7.2250890267910824E+42</v>
      </c>
      <c r="JJI8" s="212">
        <f t="shared" ref="JJI8" si="3510">JJG8*$C$8</f>
        <v>7.405716252460859E+42</v>
      </c>
      <c r="JJK8" s="212">
        <f t="shared" ref="JJK8" si="3511">JJI8*$C$8</f>
        <v>7.5908591587723798E+42</v>
      </c>
      <c r="JJM8" s="212">
        <f t="shared" ref="JJM8" si="3512">JJK8*$C$8</f>
        <v>7.7806306377416889E+42</v>
      </c>
      <c r="JJO8" s="212">
        <f t="shared" ref="JJO8" si="3513">JJM8*$C$8</f>
        <v>7.9751464036852302E+42</v>
      </c>
      <c r="JJQ8" s="212">
        <f t="shared" ref="JJQ8" si="3514">JJO8*$C$8</f>
        <v>8.1745250637773604E+42</v>
      </c>
      <c r="JJS8" s="212">
        <f t="shared" ref="JJS8" si="3515">JJQ8*$C$8</f>
        <v>8.3788881903717939E+42</v>
      </c>
      <c r="JJU8" s="212">
        <f t="shared" ref="JJU8" si="3516">JJS8*$C$8</f>
        <v>8.5883603951310877E+42</v>
      </c>
      <c r="JJW8" s="212">
        <f t="shared" ref="JJW8" si="3517">JJU8*$C$8</f>
        <v>8.8030694050093645E+42</v>
      </c>
      <c r="JJY8" s="212">
        <f t="shared" ref="JJY8" si="3518">JJW8*$C$8</f>
        <v>9.023146140134598E+42</v>
      </c>
      <c r="JKA8" s="212">
        <f t="shared" ref="JKA8" si="3519">JJY8*$C$8</f>
        <v>9.2487247936379626E+42</v>
      </c>
      <c r="JKC8" s="212">
        <f t="shared" ref="JKC8" si="3520">JKA8*$C$8</f>
        <v>9.4799429134789104E+42</v>
      </c>
      <c r="JKE8" s="212">
        <f t="shared" ref="JKE8" si="3521">JKC8*$C$8</f>
        <v>9.7169414863158825E+42</v>
      </c>
      <c r="JKG8" s="212">
        <f t="shared" ref="JKG8" si="3522">JKE8*$C$8</f>
        <v>9.9598650234737788E+42</v>
      </c>
      <c r="JKI8" s="212">
        <f t="shared" ref="JKI8" si="3523">JKG8*$C$8</f>
        <v>1.0208861649060623E+43</v>
      </c>
      <c r="JKK8" s="212">
        <f t="shared" ref="JKK8" si="3524">JKI8*$C$8</f>
        <v>1.0464083190287138E+43</v>
      </c>
      <c r="JKM8" s="212">
        <f t="shared" ref="JKM8" si="3525">JKK8*$C$8</f>
        <v>1.0725685270044315E+43</v>
      </c>
      <c r="JKO8" s="212">
        <f t="shared" ref="JKO8" si="3526">JKM8*$C$8</f>
        <v>1.0993827401795423E+43</v>
      </c>
      <c r="JKQ8" s="212">
        <f t="shared" ref="JKQ8" si="3527">JKO8*$C$8</f>
        <v>1.1268673086840307E+43</v>
      </c>
      <c r="JKS8" s="212">
        <f t="shared" ref="JKS8" si="3528">JKQ8*$C$8</f>
        <v>1.1550389914011313E+43</v>
      </c>
      <c r="JKU8" s="212">
        <f t="shared" ref="JKU8" si="3529">JKS8*$C$8</f>
        <v>1.1839149661861595E+43</v>
      </c>
      <c r="JKW8" s="212">
        <f t="shared" ref="JKW8" si="3530">JKU8*$C$8</f>
        <v>1.2135128403408134E+43</v>
      </c>
      <c r="JKY8" s="212">
        <f t="shared" ref="JKY8" si="3531">JKW8*$C$8</f>
        <v>1.2438506613493335E+43</v>
      </c>
      <c r="JLA8" s="212">
        <f t="shared" ref="JLA8" si="3532">JKY8*$C$8</f>
        <v>1.2749469278830669E+43</v>
      </c>
      <c r="JLC8" s="212">
        <f t="shared" ref="JLC8" si="3533">JLA8*$C$8</f>
        <v>1.3068206010801433E+43</v>
      </c>
      <c r="JLE8" s="212">
        <f t="shared" ref="JLE8" si="3534">JLC8*$C$8</f>
        <v>1.3394911161071469E+43</v>
      </c>
      <c r="JLG8" s="212">
        <f t="shared" ref="JLG8" si="3535">JLE8*$C$8</f>
        <v>1.3729783940098253E+43</v>
      </c>
      <c r="JLI8" s="212">
        <f t="shared" ref="JLI8" si="3536">JLG8*$C$8</f>
        <v>1.4073028538600708E+43</v>
      </c>
      <c r="JLK8" s="212">
        <f t="shared" ref="JLK8" si="3537">JLI8*$C$8</f>
        <v>1.4424854252065724E+43</v>
      </c>
      <c r="JLM8" s="212">
        <f t="shared" ref="JLM8" si="3538">JLK8*$C$8</f>
        <v>1.4785475608367367E+43</v>
      </c>
      <c r="JLO8" s="212">
        <f t="shared" ref="JLO8" si="3539">JLM8*$C$8</f>
        <v>1.515511249857655E+43</v>
      </c>
      <c r="JLQ8" s="212">
        <f t="shared" ref="JLQ8" si="3540">JLO8*$C$8</f>
        <v>1.5533990311040963E+43</v>
      </c>
      <c r="JLS8" s="212">
        <f t="shared" ref="JLS8" si="3541">JLQ8*$C$8</f>
        <v>1.5922340068816987E+43</v>
      </c>
      <c r="JLU8" s="212">
        <f t="shared" ref="JLU8" si="3542">JLS8*$C$8</f>
        <v>1.6320398570537412E+43</v>
      </c>
      <c r="JLW8" s="212">
        <f t="shared" ref="JLW8" si="3543">JLU8*$C$8</f>
        <v>1.6728408534800845E+43</v>
      </c>
      <c r="JLY8" s="212">
        <f t="shared" ref="JLY8" si="3544">JLW8*$C$8</f>
        <v>1.7146618748170865E+43</v>
      </c>
      <c r="JMA8" s="212">
        <f t="shared" ref="JMA8" si="3545">JLY8*$C$8</f>
        <v>1.7575284216875134E+43</v>
      </c>
      <c r="JMC8" s="212">
        <f t="shared" ref="JMC8" si="3546">JMA8*$C$8</f>
        <v>1.8014666322297011E+43</v>
      </c>
      <c r="JME8" s="212">
        <f t="shared" ref="JME8" si="3547">JMC8*$C$8</f>
        <v>1.8465032980354434E+43</v>
      </c>
      <c r="JMG8" s="212">
        <f t="shared" ref="JMG8" si="3548">JME8*$C$8</f>
        <v>1.8926658804863294E+43</v>
      </c>
      <c r="JMI8" s="212">
        <f t="shared" ref="JMI8" si="3549">JMG8*$C$8</f>
        <v>1.9399825274984876E+43</v>
      </c>
      <c r="JMK8" s="212">
        <f t="shared" ref="JMK8" si="3550">JMI8*$C$8</f>
        <v>1.9884820906859496E+43</v>
      </c>
      <c r="JMM8" s="212">
        <f t="shared" ref="JMM8" si="3551">JMK8*$C$8</f>
        <v>2.0381941429530981E+43</v>
      </c>
      <c r="JMO8" s="212">
        <f t="shared" ref="JMO8" si="3552">JMM8*$C$8</f>
        <v>2.0891489965269254E+43</v>
      </c>
      <c r="JMQ8" s="212">
        <f t="shared" ref="JMQ8" si="3553">JMO8*$C$8</f>
        <v>2.1413777214400985E+43</v>
      </c>
      <c r="JMS8" s="212">
        <f t="shared" ref="JMS8" si="3554">JMQ8*$C$8</f>
        <v>2.1949121644761007E+43</v>
      </c>
      <c r="JMU8" s="212">
        <f t="shared" ref="JMU8" si="3555">JMS8*$C$8</f>
        <v>2.2497849685880032E+43</v>
      </c>
      <c r="JMW8" s="212">
        <f t="shared" ref="JMW8" si="3556">JMU8*$C$8</f>
        <v>2.3060295928027031E+43</v>
      </c>
      <c r="JMY8" s="212">
        <f t="shared" ref="JMY8" si="3557">JMW8*$C$8</f>
        <v>2.3636803326227707E+43</v>
      </c>
      <c r="JNA8" s="212">
        <f t="shared" ref="JNA8" si="3558">JMY8*$C$8</f>
        <v>2.4227723409383396E+43</v>
      </c>
      <c r="JNC8" s="212">
        <f t="shared" ref="JNC8" si="3559">JNA8*$C$8</f>
        <v>2.4833416494617981E+43</v>
      </c>
      <c r="JNE8" s="212">
        <f t="shared" ref="JNE8" si="3560">JNC8*$C$8</f>
        <v>2.5454251906983428E+43</v>
      </c>
      <c r="JNG8" s="212">
        <f t="shared" ref="JNG8" si="3561">JNE8*$C$8</f>
        <v>2.6090608204658012E+43</v>
      </c>
      <c r="JNI8" s="212">
        <f t="shared" ref="JNI8" si="3562">JNG8*$C$8</f>
        <v>2.6742873409774463E+43</v>
      </c>
      <c r="JNK8" s="212">
        <f t="shared" ref="JNK8" si="3563">JNI8*$C$8</f>
        <v>2.741144524501882E+43</v>
      </c>
      <c r="JNM8" s="212">
        <f t="shared" ref="JNM8" si="3564">JNK8*$C$8</f>
        <v>2.809673137614429E+43</v>
      </c>
      <c r="JNO8" s="212">
        <f t="shared" ref="JNO8" si="3565">JNM8*$C$8</f>
        <v>2.8799149660547895E+43</v>
      </c>
      <c r="JNQ8" s="212">
        <f t="shared" ref="JNQ8" si="3566">JNO8*$C$8</f>
        <v>2.951912840206159E+43</v>
      </c>
      <c r="JNS8" s="212">
        <f t="shared" ref="JNS8" si="3567">JNQ8*$C$8</f>
        <v>3.0257106612113126E+43</v>
      </c>
      <c r="JNU8" s="212">
        <f t="shared" ref="JNU8" si="3568">JNS8*$C$8</f>
        <v>3.1013534277415953E+43</v>
      </c>
      <c r="JNW8" s="212">
        <f t="shared" ref="JNW8" si="3569">JNU8*$C$8</f>
        <v>3.1788872634351349E+43</v>
      </c>
      <c r="JNY8" s="212">
        <f t="shared" ref="JNY8" si="3570">JNW8*$C$8</f>
        <v>3.2583594450210132E+43</v>
      </c>
      <c r="JOA8" s="212">
        <f t="shared" ref="JOA8" si="3571">JNY8*$C$8</f>
        <v>3.3398184311465384E+43</v>
      </c>
      <c r="JOC8" s="212">
        <f t="shared" ref="JOC8" si="3572">JOA8*$C$8</f>
        <v>3.4233138919252013E+43</v>
      </c>
      <c r="JOE8" s="212">
        <f t="shared" ref="JOE8" si="3573">JOC8*$C$8</f>
        <v>3.5088967392233309E+43</v>
      </c>
      <c r="JOG8" s="212">
        <f t="shared" ref="JOG8" si="3574">JOE8*$C$8</f>
        <v>3.596619157703914E+43</v>
      </c>
      <c r="JOI8" s="212">
        <f t="shared" ref="JOI8" si="3575">JOG8*$C$8</f>
        <v>3.6865346366465114E+43</v>
      </c>
      <c r="JOK8" s="212">
        <f t="shared" ref="JOK8" si="3576">JOI8*$C$8</f>
        <v>3.7786980025626741E+43</v>
      </c>
      <c r="JOM8" s="212">
        <f t="shared" ref="JOM8" si="3577">JOK8*$C$8</f>
        <v>3.8731654526267406E+43</v>
      </c>
      <c r="JOO8" s="212">
        <f t="shared" ref="JOO8" si="3578">JOM8*$C$8</f>
        <v>3.9699945889424089E+43</v>
      </c>
      <c r="JOQ8" s="212">
        <f t="shared" ref="JOQ8" si="3579">JOO8*$C$8</f>
        <v>4.0692444536659685E+43</v>
      </c>
      <c r="JOS8" s="212">
        <f t="shared" ref="JOS8" si="3580">JOQ8*$C$8</f>
        <v>4.1709755650076172E+43</v>
      </c>
      <c r="JOU8" s="212">
        <f t="shared" ref="JOU8" si="3581">JOS8*$C$8</f>
        <v>4.2752499541328075E+43</v>
      </c>
      <c r="JOW8" s="212">
        <f t="shared" ref="JOW8" si="3582">JOU8*$C$8</f>
        <v>4.3821312029861272E+43</v>
      </c>
      <c r="JOY8" s="212">
        <f t="shared" ref="JOY8" si="3583">JOW8*$C$8</f>
        <v>4.4916844830607798E+43</v>
      </c>
      <c r="JPA8" s="212">
        <f t="shared" ref="JPA8" si="3584">JOY8*$C$8</f>
        <v>4.6039765951372993E+43</v>
      </c>
      <c r="JPC8" s="212">
        <f t="shared" ref="JPC8" si="3585">JPA8*$C$8</f>
        <v>4.7190760100157312E+43</v>
      </c>
      <c r="JPE8" s="212">
        <f t="shared" ref="JPE8" si="3586">JPC8*$C$8</f>
        <v>4.8370529102661239E+43</v>
      </c>
      <c r="JPG8" s="212">
        <f t="shared" ref="JPG8" si="3587">JPE8*$C$8</f>
        <v>4.9579792330227761E+43</v>
      </c>
      <c r="JPI8" s="212">
        <f t="shared" ref="JPI8" si="3588">JPG8*$C$8</f>
        <v>5.0819287138483451E+43</v>
      </c>
      <c r="JPK8" s="212">
        <f t="shared" ref="JPK8" si="3589">JPI8*$C$8</f>
        <v>5.2089769316945529E+43</v>
      </c>
      <c r="JPM8" s="212">
        <f t="shared" ref="JPM8" si="3590">JPK8*$C$8</f>
        <v>5.3392013549869159E+43</v>
      </c>
      <c r="JPO8" s="212">
        <f t="shared" ref="JPO8" si="3591">JPM8*$C$8</f>
        <v>5.4726813888615884E+43</v>
      </c>
      <c r="JPQ8" s="212">
        <f t="shared" ref="JPQ8" si="3592">JPO8*$C$8</f>
        <v>5.6094984235831279E+43</v>
      </c>
      <c r="JPS8" s="212">
        <f t="shared" ref="JPS8" si="3593">JPQ8*$C$8</f>
        <v>5.7497358841727051E+43</v>
      </c>
      <c r="JPU8" s="212">
        <f t="shared" ref="JPU8" si="3594">JPS8*$C$8</f>
        <v>5.8934792812770219E+43</v>
      </c>
      <c r="JPW8" s="212">
        <f t="shared" ref="JPW8" si="3595">JPU8*$C$8</f>
        <v>6.0408162633089464E+43</v>
      </c>
      <c r="JPY8" s="212">
        <f t="shared" ref="JPY8" si="3596">JPW8*$C$8</f>
        <v>6.1918366698916695E+43</v>
      </c>
      <c r="JQA8" s="212">
        <f t="shared" ref="JQA8" si="3597">JPY8*$C$8</f>
        <v>6.3466325866389605E+43</v>
      </c>
      <c r="JQC8" s="212">
        <f t="shared" ref="JQC8" si="3598">JQA8*$C$8</f>
        <v>6.5052984013049337E+43</v>
      </c>
      <c r="JQE8" s="212">
        <f t="shared" ref="JQE8" si="3599">JQC8*$C$8</f>
        <v>6.6679308613375563E+43</v>
      </c>
      <c r="JQG8" s="212">
        <f t="shared" ref="JQG8" si="3600">JQE8*$C$8</f>
        <v>6.8346291328709945E+43</v>
      </c>
      <c r="JQI8" s="212">
        <f t="shared" ref="JQI8" si="3601">JQG8*$C$8</f>
        <v>7.005494861192769E+43</v>
      </c>
      <c r="JQK8" s="212">
        <f t="shared" ref="JQK8" si="3602">JQI8*$C$8</f>
        <v>7.1806322327225877E+43</v>
      </c>
      <c r="JQM8" s="212">
        <f t="shared" ref="JQM8" si="3603">JQK8*$C$8</f>
        <v>7.3601480385406515E+43</v>
      </c>
      <c r="JQO8" s="212">
        <f t="shared" ref="JQO8" si="3604">JQM8*$C$8</f>
        <v>7.5441517395041671E+43</v>
      </c>
      <c r="JQQ8" s="212">
        <f t="shared" ref="JQQ8" si="3605">JQO8*$C$8</f>
        <v>7.7327555329917706E+43</v>
      </c>
      <c r="JQS8" s="212">
        <f t="shared" ref="JQS8" si="3606">JQQ8*$C$8</f>
        <v>7.9260744213165643E+43</v>
      </c>
      <c r="JQU8" s="212">
        <f t="shared" ref="JQU8" si="3607">JQS8*$C$8</f>
        <v>8.1242262818494778E+43</v>
      </c>
      <c r="JQW8" s="212">
        <f t="shared" ref="JQW8" si="3608">JQU8*$C$8</f>
        <v>8.3273319388957141E+43</v>
      </c>
      <c r="JQY8" s="212">
        <f t="shared" ref="JQY8" si="3609">JQW8*$C$8</f>
        <v>8.5355152373681063E+43</v>
      </c>
      <c r="JRA8" s="212">
        <f t="shared" ref="JRA8" si="3610">JQY8*$C$8</f>
        <v>8.7489031183023077E+43</v>
      </c>
      <c r="JRC8" s="212">
        <f t="shared" ref="JRC8" si="3611">JRA8*$C$8</f>
        <v>8.9676256962598639E+43</v>
      </c>
      <c r="JRE8" s="212">
        <f t="shared" ref="JRE8" si="3612">JRC8*$C$8</f>
        <v>9.1918163386663601E+43</v>
      </c>
      <c r="JRG8" s="212">
        <f t="shared" ref="JRG8" si="3613">JRE8*$C$8</f>
        <v>9.4216117471330189E+43</v>
      </c>
      <c r="JRI8" s="212">
        <f t="shared" ref="JRI8" si="3614">JRG8*$C$8</f>
        <v>9.6571520408113437E+43</v>
      </c>
      <c r="JRK8" s="212">
        <f t="shared" ref="JRK8" si="3615">JRI8*$C$8</f>
        <v>9.8985808418316272E+43</v>
      </c>
      <c r="JRM8" s="212">
        <f t="shared" ref="JRM8" si="3616">JRK8*$C$8</f>
        <v>1.0146045362877417E+44</v>
      </c>
      <c r="JRO8" s="212">
        <f t="shared" ref="JRO8" si="3617">JRM8*$C$8</f>
        <v>1.039969649694935E+44</v>
      </c>
      <c r="JRQ8" s="212">
        <f t="shared" ref="JRQ8" si="3618">JRO8*$C$8</f>
        <v>1.0659688909373084E+44</v>
      </c>
      <c r="JRS8" s="212">
        <f t="shared" ref="JRS8" si="3619">JRQ8*$C$8</f>
        <v>1.0926181132107409E+44</v>
      </c>
      <c r="JRU8" s="212">
        <f t="shared" ref="JRU8" si="3620">JRS8*$C$8</f>
        <v>1.1199335660410093E+44</v>
      </c>
      <c r="JRW8" s="212">
        <f t="shared" ref="JRW8" si="3621">JRU8*$C$8</f>
        <v>1.1479319051920345E+44</v>
      </c>
      <c r="JRY8" s="212">
        <f t="shared" ref="JRY8" si="3622">JRW8*$C$8</f>
        <v>1.1766302028218354E+44</v>
      </c>
      <c r="JSA8" s="212">
        <f t="shared" ref="JSA8" si="3623">JRY8*$C$8</f>
        <v>1.2060459578923812E+44</v>
      </c>
      <c r="JSC8" s="212">
        <f t="shared" ref="JSC8" si="3624">JSA8*$C$8</f>
        <v>1.2361971068396907E+44</v>
      </c>
      <c r="JSE8" s="212">
        <f t="shared" ref="JSE8" si="3625">JSC8*$C$8</f>
        <v>1.2671020345106828E+44</v>
      </c>
      <c r="JSG8" s="212">
        <f t="shared" ref="JSG8" si="3626">JSE8*$C$8</f>
        <v>1.2987795853734498E+44</v>
      </c>
      <c r="JSI8" s="212">
        <f t="shared" ref="JSI8" si="3627">JSG8*$C$8</f>
        <v>1.331249075007786E+44</v>
      </c>
      <c r="JSK8" s="212">
        <f t="shared" ref="JSK8" si="3628">JSI8*$C$8</f>
        <v>1.3645303018829806E+44</v>
      </c>
      <c r="JSM8" s="212">
        <f t="shared" ref="JSM8" si="3629">JSK8*$C$8</f>
        <v>1.3986435594300551E+44</v>
      </c>
      <c r="JSO8" s="212">
        <f t="shared" ref="JSO8" si="3630">JSM8*$C$8</f>
        <v>1.4336096484158062E+44</v>
      </c>
      <c r="JSQ8" s="212">
        <f t="shared" ref="JSQ8" si="3631">JSO8*$C$8</f>
        <v>1.4694498896262012E+44</v>
      </c>
      <c r="JSS8" s="212">
        <f t="shared" ref="JSS8" si="3632">JSQ8*$C$8</f>
        <v>1.5061861368668561E+44</v>
      </c>
      <c r="JSU8" s="212">
        <f t="shared" ref="JSU8" si="3633">JSS8*$C$8</f>
        <v>1.5438407902885274E+44</v>
      </c>
      <c r="JSW8" s="212">
        <f t="shared" ref="JSW8" si="3634">JSU8*$C$8</f>
        <v>1.5824368100457405E+44</v>
      </c>
      <c r="JSY8" s="212">
        <f t="shared" ref="JSY8" si="3635">JSW8*$C$8</f>
        <v>1.6219977302968839E+44</v>
      </c>
      <c r="JTA8" s="212">
        <f t="shared" ref="JTA8" si="3636">JSY8*$C$8</f>
        <v>1.6625476735543058E+44</v>
      </c>
      <c r="JTC8" s="212">
        <f t="shared" ref="JTC8" si="3637">JTA8*$C$8</f>
        <v>1.7041113653931632E+44</v>
      </c>
      <c r="JTE8" s="212">
        <f t="shared" ref="JTE8" si="3638">JTC8*$C$8</f>
        <v>1.7467141495279922E+44</v>
      </c>
      <c r="JTG8" s="212">
        <f t="shared" ref="JTG8" si="3639">JTE8*$C$8</f>
        <v>1.7903820032661918E+44</v>
      </c>
      <c r="JTI8" s="212">
        <f t="shared" ref="JTI8" si="3640">JTG8*$C$8</f>
        <v>1.8351415533478465E+44</v>
      </c>
      <c r="JTK8" s="212">
        <f t="shared" ref="JTK8" si="3641">JTI8*$C$8</f>
        <v>1.8810200921815427E+44</v>
      </c>
      <c r="JTM8" s="212">
        <f t="shared" ref="JTM8" si="3642">JTK8*$C$8</f>
        <v>1.9280455944860811E+44</v>
      </c>
      <c r="JTO8" s="212">
        <f t="shared" ref="JTO8" si="3643">JTM8*$C$8</f>
        <v>1.9762467343482327E+44</v>
      </c>
      <c r="JTQ8" s="212">
        <f t="shared" ref="JTQ8" si="3644">JTO8*$C$8</f>
        <v>2.0256529027069385E+44</v>
      </c>
      <c r="JTS8" s="212">
        <f t="shared" ref="JTS8" si="3645">JTQ8*$C$8</f>
        <v>2.0762942252746118E+44</v>
      </c>
      <c r="JTU8" s="212">
        <f t="shared" ref="JTU8" si="3646">JTS8*$C$8</f>
        <v>2.128201580906477E+44</v>
      </c>
      <c r="JTW8" s="212">
        <f t="shared" ref="JTW8" si="3647">JTU8*$C$8</f>
        <v>2.1814066204291387E+44</v>
      </c>
      <c r="JTY8" s="212">
        <f t="shared" ref="JTY8" si="3648">JTW8*$C$8</f>
        <v>2.2359417859398671E+44</v>
      </c>
      <c r="JUA8" s="212">
        <f t="shared" ref="JUA8" si="3649">JTY8*$C$8</f>
        <v>2.2918403305883635E+44</v>
      </c>
      <c r="JUC8" s="212">
        <f t="shared" ref="JUC8" si="3650">JUA8*$C$8</f>
        <v>2.3491363388530723E+44</v>
      </c>
      <c r="JUE8" s="212">
        <f t="shared" ref="JUE8" si="3651">JUC8*$C$8</f>
        <v>2.4078647473243988E+44</v>
      </c>
      <c r="JUG8" s="212">
        <f t="shared" ref="JUG8" si="3652">JUE8*$C$8</f>
        <v>2.4680613660075088E+44</v>
      </c>
      <c r="JUI8" s="212">
        <f t="shared" ref="JUI8" si="3653">JUG8*$C$8</f>
        <v>2.5297629001576964E+44</v>
      </c>
      <c r="JUK8" s="212">
        <f t="shared" ref="JUK8" si="3654">JUI8*$C$8</f>
        <v>2.5930069726616386E+44</v>
      </c>
      <c r="JUM8" s="212">
        <f t="shared" ref="JUM8" si="3655">JUK8*$C$8</f>
        <v>2.6578321469781794E+44</v>
      </c>
      <c r="JUO8" s="212">
        <f t="shared" ref="JUO8" si="3656">JUM8*$C$8</f>
        <v>2.7242779506526335E+44</v>
      </c>
      <c r="JUQ8" s="212">
        <f t="shared" ref="JUQ8" si="3657">JUO8*$C$8</f>
        <v>2.7923848994189492E+44</v>
      </c>
      <c r="JUS8" s="212">
        <f t="shared" ref="JUS8" si="3658">JUQ8*$C$8</f>
        <v>2.8621945219044228E+44</v>
      </c>
      <c r="JUU8" s="212">
        <f t="shared" ref="JUU8" si="3659">JUS8*$C$8</f>
        <v>2.9337493849520331E+44</v>
      </c>
      <c r="JUW8" s="212">
        <f t="shared" ref="JUW8" si="3660">JUU8*$C$8</f>
        <v>3.0070931195758337E+44</v>
      </c>
      <c r="JUY8" s="212">
        <f t="shared" ref="JUY8" si="3661">JUW8*$C$8</f>
        <v>3.0822704475652293E+44</v>
      </c>
      <c r="JVA8" s="212">
        <f t="shared" ref="JVA8" si="3662">JUY8*$C$8</f>
        <v>3.1593272087543599E+44</v>
      </c>
      <c r="JVC8" s="212">
        <f t="shared" ref="JVC8" si="3663">JVA8*$C$8</f>
        <v>3.2383103889732185E+44</v>
      </c>
      <c r="JVE8" s="212">
        <f t="shared" ref="JVE8" si="3664">JVC8*$C$8</f>
        <v>3.3192681486975487E+44</v>
      </c>
      <c r="JVG8" s="212">
        <f t="shared" ref="JVG8" si="3665">JVE8*$C$8</f>
        <v>3.4022498524149872E+44</v>
      </c>
      <c r="JVI8" s="212">
        <f t="shared" ref="JVI8" si="3666">JVG8*$C$8</f>
        <v>3.4873060987253614E+44</v>
      </c>
      <c r="JVK8" s="212">
        <f t="shared" ref="JVK8" si="3667">JVI8*$C$8</f>
        <v>3.5744887511934948E+44</v>
      </c>
      <c r="JVM8" s="212">
        <f t="shared" ref="JVM8" si="3668">JVK8*$C$8</f>
        <v>3.6638509699733322E+44</v>
      </c>
      <c r="JVO8" s="212">
        <f t="shared" ref="JVO8" si="3669">JVM8*$C$8</f>
        <v>3.7554472442226649E+44</v>
      </c>
      <c r="JVQ8" s="212">
        <f t="shared" ref="JVQ8" si="3670">JVO8*$C$8</f>
        <v>3.8493334253282309E+44</v>
      </c>
      <c r="JVS8" s="212">
        <f t="shared" ref="JVS8" si="3671">JVQ8*$C$8</f>
        <v>3.9455667609614366E+44</v>
      </c>
      <c r="JVU8" s="212">
        <f t="shared" ref="JVU8" si="3672">JVS8*$C$8</f>
        <v>4.0442059299854725E+44</v>
      </c>
      <c r="JVW8" s="212">
        <f t="shared" ref="JVW8" si="3673">JVU8*$C$8</f>
        <v>4.1453110782351086E+44</v>
      </c>
      <c r="JVY8" s="212">
        <f t="shared" ref="JVY8" si="3674">JVW8*$C$8</f>
        <v>4.2489438551909859E+44</v>
      </c>
      <c r="JWA8" s="212">
        <f t="shared" ref="JWA8" si="3675">JVY8*$C$8</f>
        <v>4.3551674515707601E+44</v>
      </c>
      <c r="JWC8" s="212">
        <f t="shared" ref="JWC8" si="3676">JWA8*$C$8</f>
        <v>4.4640466378600284E+44</v>
      </c>
      <c r="JWE8" s="212">
        <f t="shared" ref="JWE8" si="3677">JWC8*$C$8</f>
        <v>4.575647803806529E+44</v>
      </c>
      <c r="JWG8" s="212">
        <f t="shared" ref="JWG8" si="3678">JWE8*$C$8</f>
        <v>4.6900389989016922E+44</v>
      </c>
      <c r="JWI8" s="212">
        <f t="shared" ref="JWI8" si="3679">JWG8*$C$8</f>
        <v>4.8072899738742341E+44</v>
      </c>
      <c r="JWK8" s="212">
        <f t="shared" ref="JWK8" si="3680">JWI8*$C$8</f>
        <v>4.9274722232210892E+44</v>
      </c>
      <c r="JWM8" s="212">
        <f t="shared" ref="JWM8" si="3681">JWK8*$C$8</f>
        <v>5.0506590288016163E+44</v>
      </c>
      <c r="JWO8" s="212">
        <f t="shared" ref="JWO8" si="3682">JWM8*$C$8</f>
        <v>5.1769255045216561E+44</v>
      </c>
      <c r="JWQ8" s="212">
        <f t="shared" ref="JWQ8" si="3683">JWO8*$C$8</f>
        <v>5.3063486421346968E+44</v>
      </c>
      <c r="JWS8" s="212">
        <f t="shared" ref="JWS8" si="3684">JWQ8*$C$8</f>
        <v>5.4390073581880638E+44</v>
      </c>
      <c r="JWU8" s="212">
        <f t="shared" ref="JWU8" si="3685">JWS8*$C$8</f>
        <v>5.5749825421427652E+44</v>
      </c>
      <c r="JWW8" s="212">
        <f t="shared" ref="JWW8" si="3686">JWU8*$C$8</f>
        <v>5.7143571056963342E+44</v>
      </c>
      <c r="JWY8" s="212">
        <f t="shared" ref="JWY8" si="3687">JWW8*$C$8</f>
        <v>5.8572160333387424E+44</v>
      </c>
      <c r="JXA8" s="212">
        <f t="shared" ref="JXA8" si="3688">JWY8*$C$8</f>
        <v>6.0036464341722102E+44</v>
      </c>
      <c r="JXC8" s="212">
        <f t="shared" ref="JXC8" si="3689">JXA8*$C$8</f>
        <v>6.153737595026515E+44</v>
      </c>
      <c r="JXE8" s="212">
        <f t="shared" ref="JXE8" si="3690">JXC8*$C$8</f>
        <v>6.3075810349021774E+44</v>
      </c>
      <c r="JXG8" s="212">
        <f t="shared" ref="JXG8" si="3691">JXE8*$C$8</f>
        <v>6.4652705607747313E+44</v>
      </c>
      <c r="JXI8" s="212">
        <f t="shared" ref="JXI8" si="3692">JXG8*$C$8</f>
        <v>6.6269023247940991E+44</v>
      </c>
      <c r="JXK8" s="212">
        <f t="shared" ref="JXK8" si="3693">JXI8*$C$8</f>
        <v>6.7925748829139508E+44</v>
      </c>
      <c r="JXM8" s="212">
        <f t="shared" ref="JXM8" si="3694">JXK8*$C$8</f>
        <v>6.9623892549867993E+44</v>
      </c>
      <c r="JXO8" s="212">
        <f t="shared" ref="JXO8" si="3695">JXM8*$C$8</f>
        <v>7.1364489863614683E+44</v>
      </c>
      <c r="JXQ8" s="212">
        <f t="shared" ref="JXQ8" si="3696">JXO8*$C$8</f>
        <v>7.314860211020504E+44</v>
      </c>
      <c r="JXS8" s="212">
        <f t="shared" ref="JXS8" si="3697">JXQ8*$C$8</f>
        <v>7.4977317162960168E+44</v>
      </c>
      <c r="JXU8" s="212">
        <f t="shared" ref="JXU8" si="3698">JXS8*$C$8</f>
        <v>7.6851750092034167E+44</v>
      </c>
      <c r="JXW8" s="212">
        <f t="shared" ref="JXW8" si="3699">JXU8*$C$8</f>
        <v>7.8773043844335019E+44</v>
      </c>
      <c r="JXY8" s="212">
        <f t="shared" ref="JXY8" si="3700">JXW8*$C$8</f>
        <v>8.0742369940443392E+44</v>
      </c>
      <c r="JYA8" s="212">
        <f t="shared" ref="JYA8" si="3701">JXY8*$C$8</f>
        <v>8.2760929188954477E+44</v>
      </c>
      <c r="JYC8" s="212">
        <f t="shared" ref="JYC8" si="3702">JYA8*$C$8</f>
        <v>8.4829952418678333E+44</v>
      </c>
      <c r="JYE8" s="212">
        <f t="shared" ref="JYE8" si="3703">JYC8*$C$8</f>
        <v>8.6950701229145278E+44</v>
      </c>
      <c r="JYG8" s="212">
        <f t="shared" ref="JYG8" si="3704">JYE8*$C$8</f>
        <v>8.91244687598739E+44</v>
      </c>
      <c r="JYI8" s="212">
        <f t="shared" ref="JYI8" si="3705">JYG8*$C$8</f>
        <v>9.1352580478870735E+44</v>
      </c>
      <c r="JYK8" s="212">
        <f t="shared" ref="JYK8" si="3706">JYI8*$C$8</f>
        <v>9.3636394990842494E+44</v>
      </c>
      <c r="JYM8" s="212">
        <f t="shared" ref="JYM8" si="3707">JYK8*$C$8</f>
        <v>9.5977304865613549E+44</v>
      </c>
      <c r="JYO8" s="212">
        <f t="shared" ref="JYO8" si="3708">JYM8*$C$8</f>
        <v>9.8376737487253874E+44</v>
      </c>
      <c r="JYQ8" s="212">
        <f t="shared" ref="JYQ8" si="3709">JYO8*$C$8</f>
        <v>1.0083615592443521E+45</v>
      </c>
      <c r="JYS8" s="212">
        <f t="shared" ref="JYS8" si="3710">JYQ8*$C$8</f>
        <v>1.0335705982254609E+45</v>
      </c>
      <c r="JYU8" s="212">
        <f t="shared" ref="JYU8" si="3711">JYS8*$C$8</f>
        <v>1.0594098631810972E+45</v>
      </c>
      <c r="JYW8" s="212">
        <f t="shared" ref="JYW8" si="3712">JYU8*$C$8</f>
        <v>1.0858951097606245E+45</v>
      </c>
      <c r="JYY8" s="212">
        <f t="shared" ref="JYY8" si="3713">JYW8*$C$8</f>
        <v>1.1130424875046401E+45</v>
      </c>
      <c r="JZA8" s="212">
        <f t="shared" ref="JZA8" si="3714">JYY8*$C$8</f>
        <v>1.1408685496922561E+45</v>
      </c>
      <c r="JZC8" s="212">
        <f t="shared" ref="JZC8" si="3715">JZA8*$C$8</f>
        <v>1.1693902634345624E+45</v>
      </c>
      <c r="JZE8" s="212">
        <f t="shared" ref="JZE8" si="3716">JZC8*$C$8</f>
        <v>1.1986250200204264E+45</v>
      </c>
      <c r="JZG8" s="212">
        <f t="shared" ref="JZG8" si="3717">JZE8*$C$8</f>
        <v>1.228590645520937E+45</v>
      </c>
      <c r="JZI8" s="212">
        <f t="shared" ref="JZI8" si="3718">JZG8*$C$8</f>
        <v>1.2593054116589603E+45</v>
      </c>
      <c r="JZK8" s="212">
        <f t="shared" ref="JZK8" si="3719">JZI8*$C$8</f>
        <v>1.2907880469504343E+45</v>
      </c>
      <c r="JZM8" s="212">
        <f t="shared" ref="JZM8" si="3720">JZK8*$C$8</f>
        <v>1.3230577481241951E+45</v>
      </c>
      <c r="JZO8" s="212">
        <f t="shared" ref="JZO8" si="3721">JZM8*$C$8</f>
        <v>1.3561341918272998E+45</v>
      </c>
      <c r="JZQ8" s="212">
        <f t="shared" ref="JZQ8" si="3722">JZO8*$C$8</f>
        <v>1.3900375466229822E+45</v>
      </c>
      <c r="JZS8" s="212">
        <f t="shared" ref="JZS8" si="3723">JZQ8*$C$8</f>
        <v>1.4247884852885566E+45</v>
      </c>
      <c r="JZU8" s="212">
        <f t="shared" ref="JZU8" si="3724">JZS8*$C$8</f>
        <v>1.4604081974207703E+45</v>
      </c>
      <c r="JZW8" s="212">
        <f t="shared" ref="JZW8" si="3725">JZU8*$C$8</f>
        <v>1.4969184023562894E+45</v>
      </c>
      <c r="JZY8" s="212">
        <f t="shared" ref="JZY8" si="3726">JZW8*$C$8</f>
        <v>1.5343413624151966E+45</v>
      </c>
      <c r="KAA8" s="212">
        <f t="shared" ref="KAA8" si="3727">JZY8*$C$8</f>
        <v>1.5726998964755764E+45</v>
      </c>
      <c r="KAC8" s="212">
        <f t="shared" ref="KAC8" si="3728">KAA8*$C$8</f>
        <v>1.6120173938874657E+45</v>
      </c>
      <c r="KAE8" s="212">
        <f t="shared" ref="KAE8" si="3729">KAC8*$C$8</f>
        <v>1.6523178287346522E+45</v>
      </c>
      <c r="KAG8" s="212">
        <f t="shared" ref="KAG8" si="3730">KAE8*$C$8</f>
        <v>1.6936257744530184E+45</v>
      </c>
      <c r="KAI8" s="212">
        <f t="shared" ref="KAI8" si="3731">KAG8*$C$8</f>
        <v>1.7359664188143437E+45</v>
      </c>
      <c r="KAK8" s="212">
        <f t="shared" ref="KAK8" si="3732">KAI8*$C$8</f>
        <v>1.7793655792847022E+45</v>
      </c>
      <c r="KAM8" s="212">
        <f t="shared" ref="KAM8" si="3733">KAK8*$C$8</f>
        <v>1.8238497187668198E+45</v>
      </c>
      <c r="KAO8" s="212">
        <f t="shared" ref="KAO8" si="3734">KAM8*$C$8</f>
        <v>1.8694459617359902E+45</v>
      </c>
      <c r="KAQ8" s="212">
        <f t="shared" ref="KAQ8" si="3735">KAO8*$C$8</f>
        <v>1.9161821107793897E+45</v>
      </c>
      <c r="KAS8" s="212">
        <f t="shared" ref="KAS8" si="3736">KAQ8*$C$8</f>
        <v>1.9640866635488742E+45</v>
      </c>
      <c r="KAU8" s="212">
        <f t="shared" ref="KAU8" si="3737">KAS8*$C$8</f>
        <v>2.013188830137596E+45</v>
      </c>
      <c r="KAW8" s="212">
        <f t="shared" ref="KAW8" si="3738">KAU8*$C$8</f>
        <v>2.0635185508910358E+45</v>
      </c>
      <c r="KAY8" s="212">
        <f t="shared" ref="KAY8" si="3739">KAW8*$C$8</f>
        <v>2.1151065146633116E+45</v>
      </c>
      <c r="KBA8" s="212">
        <f t="shared" ref="KBA8" si="3740">KAY8*$C$8</f>
        <v>2.1679841775298941E+45</v>
      </c>
      <c r="KBC8" s="212">
        <f t="shared" ref="KBC8" si="3741">KBA8*$C$8</f>
        <v>2.2221837819681413E+45</v>
      </c>
      <c r="KBE8" s="212">
        <f t="shared" ref="KBE8" si="3742">KBC8*$C$8</f>
        <v>2.2777383765173446E+45</v>
      </c>
      <c r="KBG8" s="212">
        <f t="shared" ref="KBG8" si="3743">KBE8*$C$8</f>
        <v>2.3346818359302779E+45</v>
      </c>
      <c r="KBI8" s="212">
        <f t="shared" ref="KBI8" si="3744">KBG8*$C$8</f>
        <v>2.3930488818285347E+45</v>
      </c>
      <c r="KBK8" s="212">
        <f t="shared" ref="KBK8" si="3745">KBI8*$C$8</f>
        <v>2.4528751038742478E+45</v>
      </c>
      <c r="KBM8" s="212">
        <f t="shared" ref="KBM8" si="3746">KBK8*$C$8</f>
        <v>2.5141969814711039E+45</v>
      </c>
      <c r="KBO8" s="212">
        <f t="shared" ref="KBO8" si="3747">KBM8*$C$8</f>
        <v>2.5770519060078812E+45</v>
      </c>
      <c r="KBQ8" s="212">
        <f t="shared" ref="KBQ8" si="3748">KBO8*$C$8</f>
        <v>2.6414782036580779E+45</v>
      </c>
      <c r="KBS8" s="212">
        <f t="shared" ref="KBS8" si="3749">KBQ8*$C$8</f>
        <v>2.7075151587495297E+45</v>
      </c>
      <c r="KBU8" s="212">
        <f t="shared" ref="KBU8" si="3750">KBS8*$C$8</f>
        <v>2.7752030377182678E+45</v>
      </c>
      <c r="KBW8" s="212">
        <f t="shared" ref="KBW8" si="3751">KBU8*$C$8</f>
        <v>2.8445831136612243E+45</v>
      </c>
      <c r="KBY8" s="212">
        <f t="shared" ref="KBY8" si="3752">KBW8*$C$8</f>
        <v>2.9156976915027547E+45</v>
      </c>
      <c r="KCA8" s="212">
        <f t="shared" ref="KCA8" si="3753">KBY8*$C$8</f>
        <v>2.988590133790323E+45</v>
      </c>
      <c r="KCC8" s="212">
        <f t="shared" ref="KCC8" si="3754">KCA8*$C$8</f>
        <v>3.0633048871350811E+45</v>
      </c>
      <c r="KCE8" s="212">
        <f t="shared" ref="KCE8" si="3755">KCC8*$C$8</f>
        <v>3.1398875093134579E+45</v>
      </c>
      <c r="KCG8" s="212">
        <f t="shared" ref="KCG8" si="3756">KCE8*$C$8</f>
        <v>3.2183846970462942E+45</v>
      </c>
      <c r="KCI8" s="212">
        <f t="shared" ref="KCI8" si="3757">KCG8*$C$8</f>
        <v>3.2988443144724512E+45</v>
      </c>
      <c r="KCK8" s="212">
        <f t="shared" ref="KCK8" si="3758">KCI8*$C$8</f>
        <v>3.3813154223342623E+45</v>
      </c>
      <c r="KCM8" s="212">
        <f t="shared" ref="KCM8" si="3759">KCK8*$C$8</f>
        <v>3.4658483078926184E+45</v>
      </c>
      <c r="KCO8" s="212">
        <f t="shared" ref="KCO8" si="3760">KCM8*$C$8</f>
        <v>3.5524945155899338E+45</v>
      </c>
      <c r="KCQ8" s="212">
        <f t="shared" ref="KCQ8" si="3761">KCO8*$C$8</f>
        <v>3.6413068784796817E+45</v>
      </c>
      <c r="KCS8" s="212">
        <f t="shared" ref="KCS8" si="3762">KCQ8*$C$8</f>
        <v>3.7323395504416731E+45</v>
      </c>
      <c r="KCU8" s="212">
        <f t="shared" ref="KCU8" si="3763">KCS8*$C$8</f>
        <v>3.8256480392027149E+45</v>
      </c>
      <c r="KCW8" s="212">
        <f t="shared" ref="KCW8" si="3764">KCU8*$C$8</f>
        <v>3.9212892401827826E+45</v>
      </c>
      <c r="KCY8" s="212">
        <f t="shared" ref="KCY8" si="3765">KCW8*$C$8</f>
        <v>4.0193214711873521E+45</v>
      </c>
      <c r="KDA8" s="212">
        <f t="shared" ref="KDA8" si="3766">KCY8*$C$8</f>
        <v>4.1198045079670358E+45</v>
      </c>
      <c r="KDC8" s="212">
        <f t="shared" ref="KDC8" si="3767">KDA8*$C$8</f>
        <v>4.222799620666211E+45</v>
      </c>
      <c r="KDE8" s="212">
        <f t="shared" ref="KDE8" si="3768">KDC8*$C$8</f>
        <v>4.3283696111828659E+45</v>
      </c>
      <c r="KDG8" s="212">
        <f t="shared" ref="KDG8" si="3769">KDE8*$C$8</f>
        <v>4.4365788514624371E+45</v>
      </c>
      <c r="KDI8" s="212">
        <f t="shared" ref="KDI8" si="3770">KDG8*$C$8</f>
        <v>4.5474933227489975E+45</v>
      </c>
      <c r="KDK8" s="212">
        <f t="shared" ref="KDK8" si="3771">KDI8*$C$8</f>
        <v>4.6611806558177218E+45</v>
      </c>
      <c r="KDM8" s="212">
        <f t="shared" ref="KDM8" si="3772">KDK8*$C$8</f>
        <v>4.7777101722131643E+45</v>
      </c>
      <c r="KDO8" s="212">
        <f t="shared" ref="KDO8" si="3773">KDM8*$C$8</f>
        <v>4.897152926518493E+45</v>
      </c>
      <c r="KDQ8" s="212">
        <f t="shared" ref="KDQ8" si="3774">KDO8*$C$8</f>
        <v>5.0195817496814552E+45</v>
      </c>
      <c r="KDS8" s="212">
        <f t="shared" ref="KDS8" si="3775">KDQ8*$C$8</f>
        <v>5.1450712934234908E+45</v>
      </c>
      <c r="KDU8" s="212">
        <f t="shared" ref="KDU8" si="3776">KDS8*$C$8</f>
        <v>5.2736980757590775E+45</v>
      </c>
      <c r="KDW8" s="212">
        <f t="shared" ref="KDW8" si="3777">KDU8*$C$8</f>
        <v>5.405540527653054E+45</v>
      </c>
      <c r="KDY8" s="212">
        <f t="shared" ref="KDY8" si="3778">KDW8*$C$8</f>
        <v>5.5406790408443799E+45</v>
      </c>
      <c r="KEA8" s="212">
        <f t="shared" ref="KEA8" si="3779">KDY8*$C$8</f>
        <v>5.6791960168654886E+45</v>
      </c>
      <c r="KEC8" s="212">
        <f t="shared" ref="KEC8" si="3780">KEA8*$C$8</f>
        <v>5.8211759172871248E+45</v>
      </c>
      <c r="KEE8" s="212">
        <f t="shared" ref="KEE8" si="3781">KEC8*$C$8</f>
        <v>5.9667053152193018E+45</v>
      </c>
      <c r="KEG8" s="212">
        <f t="shared" ref="KEG8" si="3782">KEE8*$C$8</f>
        <v>6.1158729480997843E+45</v>
      </c>
      <c r="KEI8" s="212">
        <f t="shared" ref="KEI8" si="3783">KEG8*$C$8</f>
        <v>6.2687697718022785E+45</v>
      </c>
      <c r="KEK8" s="212">
        <f t="shared" ref="KEK8" si="3784">KEI8*$C$8</f>
        <v>6.4254890160973348E+45</v>
      </c>
      <c r="KEM8" s="212">
        <f t="shared" ref="KEM8" si="3785">KEK8*$C$8</f>
        <v>6.5861262414997678E+45</v>
      </c>
      <c r="KEO8" s="212">
        <f t="shared" ref="KEO8" si="3786">KEM8*$C$8</f>
        <v>6.7507793975372617E+45</v>
      </c>
      <c r="KEQ8" s="212">
        <f t="shared" ref="KEQ8" si="3787">KEO8*$C$8</f>
        <v>6.9195488824756932E+45</v>
      </c>
      <c r="KES8" s="212">
        <f t="shared" ref="KES8" si="3788">KEQ8*$C$8</f>
        <v>7.0925376045375851E+45</v>
      </c>
      <c r="KEU8" s="212">
        <f t="shared" ref="KEU8" si="3789">KES8*$C$8</f>
        <v>7.2698510446510239E+45</v>
      </c>
      <c r="KEW8" s="212">
        <f t="shared" ref="KEW8" si="3790">KEU8*$C$8</f>
        <v>7.4515973207672993E+45</v>
      </c>
      <c r="KEY8" s="212">
        <f t="shared" ref="KEY8" si="3791">KEW8*$C$8</f>
        <v>7.6378872537864806E+45</v>
      </c>
      <c r="KFA8" s="212">
        <f t="shared" ref="KFA8" si="3792">KEY8*$C$8</f>
        <v>7.8288344351311416E+45</v>
      </c>
      <c r="KFC8" s="212">
        <f t="shared" ref="KFC8" si="3793">KFA8*$C$8</f>
        <v>8.0245552960094195E+45</v>
      </c>
      <c r="KFE8" s="212">
        <f t="shared" ref="KFE8" si="3794">KFC8*$C$8</f>
        <v>8.2251691784096545E+45</v>
      </c>
      <c r="KFG8" s="212">
        <f t="shared" ref="KFG8" si="3795">KFE8*$C$8</f>
        <v>8.4307984078698957E+45</v>
      </c>
      <c r="KFI8" s="212">
        <f t="shared" ref="KFI8" si="3796">KFG8*$C$8</f>
        <v>8.6415683680666421E+45</v>
      </c>
      <c r="KFK8" s="212">
        <f t="shared" ref="KFK8" si="3797">KFI8*$C$8</f>
        <v>8.8576075772683071E+45</v>
      </c>
      <c r="KFM8" s="212">
        <f t="shared" ref="KFM8" si="3798">KFK8*$C$8</f>
        <v>9.0790477667000144E+45</v>
      </c>
      <c r="KFO8" s="212">
        <f t="shared" ref="KFO8" si="3799">KFM8*$C$8</f>
        <v>9.3060239608675142E+45</v>
      </c>
      <c r="KFQ8" s="212">
        <f t="shared" ref="KFQ8" si="3800">KFO8*$C$8</f>
        <v>9.5386745598892017E+45</v>
      </c>
      <c r="KFS8" s="212">
        <f t="shared" ref="KFS8" si="3801">KFQ8*$C$8</f>
        <v>9.7771414238864307E+45</v>
      </c>
      <c r="KFU8" s="212">
        <f t="shared" ref="KFU8" si="3802">KFS8*$C$8</f>
        <v>1.0021569959483591E+46</v>
      </c>
      <c r="KFW8" s="212">
        <f t="shared" ref="KFW8" si="3803">KFU8*$C$8</f>
        <v>1.0272109208470679E+46</v>
      </c>
      <c r="KFY8" s="212">
        <f t="shared" ref="KFY8" si="3804">KFW8*$C$8</f>
        <v>1.0528911938682445E+46</v>
      </c>
      <c r="KGA8" s="212">
        <f t="shared" ref="KGA8" si="3805">KFY8*$C$8</f>
        <v>1.0792134737149505E+46</v>
      </c>
      <c r="KGC8" s="212">
        <f t="shared" ref="KGC8" si="3806">KGA8*$C$8</f>
        <v>1.1061938105578241E+46</v>
      </c>
      <c r="KGE8" s="212">
        <f t="shared" ref="KGE8" si="3807">KGC8*$C$8</f>
        <v>1.1338486558217697E+46</v>
      </c>
      <c r="KGG8" s="212">
        <f t="shared" ref="KGG8" si="3808">KGE8*$C$8</f>
        <v>1.1621948722173139E+46</v>
      </c>
      <c r="KGI8" s="212">
        <f t="shared" ref="KGI8" si="3809">KGG8*$C$8</f>
        <v>1.1912497440227468E+46</v>
      </c>
      <c r="KGK8" s="212">
        <f t="shared" ref="KGK8" si="3810">KGI8*$C$8</f>
        <v>1.2210309876233153E+46</v>
      </c>
      <c r="KGM8" s="212">
        <f t="shared" ref="KGM8" si="3811">KGK8*$C$8</f>
        <v>1.2515567623138981E+46</v>
      </c>
      <c r="KGO8" s="212">
        <f t="shared" ref="KGO8" si="3812">KGM8*$C$8</f>
        <v>1.2828456813717455E+46</v>
      </c>
      <c r="KGQ8" s="212">
        <f t="shared" ref="KGQ8" si="3813">KGO8*$C$8</f>
        <v>1.3149168234060389E+46</v>
      </c>
      <c r="KGS8" s="212">
        <f t="shared" ref="KGS8" si="3814">KGQ8*$C$8</f>
        <v>1.3477897439911899E+46</v>
      </c>
      <c r="KGU8" s="212">
        <f t="shared" ref="KGU8" si="3815">KGS8*$C$8</f>
        <v>1.3814844875909694E+46</v>
      </c>
      <c r="KGW8" s="212">
        <f t="shared" ref="KGW8" si="3816">KGU8*$C$8</f>
        <v>1.4160215997807435E+46</v>
      </c>
      <c r="KGY8" s="212">
        <f t="shared" ref="KGY8" si="3817">KGW8*$C$8</f>
        <v>1.4514221397752619E+46</v>
      </c>
      <c r="KHA8" s="212">
        <f t="shared" ref="KHA8" si="3818">KGY8*$C$8</f>
        <v>1.4877076932696433E+46</v>
      </c>
      <c r="KHC8" s="212">
        <f t="shared" ref="KHC8" si="3819">KHA8*$C$8</f>
        <v>1.5249003856013843E+46</v>
      </c>
      <c r="KHE8" s="212">
        <f t="shared" ref="KHE8" si="3820">KHC8*$C$8</f>
        <v>1.5630228952414189E+46</v>
      </c>
      <c r="KHG8" s="212">
        <f t="shared" ref="KHG8" si="3821">KHE8*$C$8</f>
        <v>1.6020984676224543E+46</v>
      </c>
      <c r="KHI8" s="212">
        <f t="shared" ref="KHI8" si="3822">KHG8*$C$8</f>
        <v>1.6421509293130155E+46</v>
      </c>
      <c r="KHK8" s="212">
        <f t="shared" ref="KHK8" si="3823">KHI8*$C$8</f>
        <v>1.6832047025458407E+46</v>
      </c>
      <c r="KHM8" s="212">
        <f t="shared" ref="KHM8" si="3824">KHK8*$C$8</f>
        <v>1.7252848201094865E+46</v>
      </c>
      <c r="KHO8" s="212">
        <f t="shared" ref="KHO8" si="3825">KHM8*$C$8</f>
        <v>1.7684169406122234E+46</v>
      </c>
      <c r="KHQ8" s="212">
        <f t="shared" ref="KHQ8" si="3826">KHO8*$C$8</f>
        <v>1.8126273641275289E+46</v>
      </c>
      <c r="KHS8" s="212">
        <f t="shared" ref="KHS8" si="3827">KHQ8*$C$8</f>
        <v>1.857943048230717E+46</v>
      </c>
      <c r="KHU8" s="212">
        <f t="shared" ref="KHU8" si="3828">KHS8*$C$8</f>
        <v>1.9043916244364849E+46</v>
      </c>
      <c r="KHW8" s="212">
        <f t="shared" ref="KHW8" si="3829">KHU8*$C$8</f>
        <v>1.9520014150473968E+46</v>
      </c>
      <c r="KHY8" s="212">
        <f t="shared" ref="KHY8" si="3830">KHW8*$C$8</f>
        <v>2.0008014504235814E+46</v>
      </c>
      <c r="KIA8" s="212">
        <f t="shared" ref="KIA8" si="3831">KHY8*$C$8</f>
        <v>2.0508214866841708E+46</v>
      </c>
      <c r="KIC8" s="212">
        <f t="shared" ref="KIC8" si="3832">KIA8*$C$8</f>
        <v>2.1020920238512748E+46</v>
      </c>
      <c r="KIE8" s="212">
        <f t="shared" ref="KIE8" si="3833">KIC8*$C$8</f>
        <v>2.1546443244475564E+46</v>
      </c>
      <c r="KIG8" s="212">
        <f t="shared" ref="KIG8" si="3834">KIE8*$C$8</f>
        <v>2.2085104325587451E+46</v>
      </c>
      <c r="KII8" s="212">
        <f t="shared" ref="KII8" si="3835">KIG8*$C$8</f>
        <v>2.2637231933727136E+46</v>
      </c>
      <c r="KIK8" s="212">
        <f t="shared" ref="KIK8" si="3836">KII8*$C$8</f>
        <v>2.3203162732070312E+46</v>
      </c>
      <c r="KIM8" s="212">
        <f t="shared" ref="KIM8" si="3837">KIK8*$C$8</f>
        <v>2.3783241800372068E+46</v>
      </c>
      <c r="KIO8" s="212">
        <f t="shared" ref="KIO8" si="3838">KIM8*$C$8</f>
        <v>2.4377822845381368E+46</v>
      </c>
      <c r="KIQ8" s="212">
        <f t="shared" ref="KIQ8" si="3839">KIO8*$C$8</f>
        <v>2.4987268416515901E+46</v>
      </c>
      <c r="KIS8" s="212">
        <f t="shared" ref="KIS8" si="3840">KIQ8*$C$8</f>
        <v>2.5611950126928798E+46</v>
      </c>
      <c r="KIU8" s="212">
        <f t="shared" ref="KIU8" si="3841">KIS8*$C$8</f>
        <v>2.6252248880102014E+46</v>
      </c>
      <c r="KIW8" s="212">
        <f t="shared" ref="KIW8" si="3842">KIU8*$C$8</f>
        <v>2.6908555102104561E+46</v>
      </c>
      <c r="KIY8" s="212">
        <f t="shared" ref="KIY8" si="3843">KIW8*$C$8</f>
        <v>2.7581268979657175E+46</v>
      </c>
      <c r="KJA8" s="212">
        <f t="shared" ref="KJA8" si="3844">KIY8*$C$8</f>
        <v>2.8270800704148602E+46</v>
      </c>
      <c r="KJC8" s="212">
        <f t="shared" ref="KJC8" si="3845">KJA8*$C$8</f>
        <v>2.8977570721752315E+46</v>
      </c>
      <c r="KJE8" s="212">
        <f t="shared" ref="KJE8" si="3846">KJC8*$C$8</f>
        <v>2.9702009989796121E+46</v>
      </c>
      <c r="KJG8" s="212">
        <f t="shared" ref="KJG8" si="3847">KJE8*$C$8</f>
        <v>3.0444560239541024E+46</v>
      </c>
      <c r="KJI8" s="212">
        <f t="shared" ref="KJI8" si="3848">KJG8*$C$8</f>
        <v>3.1205674245529546E+46</v>
      </c>
      <c r="KJK8" s="212">
        <f t="shared" ref="KJK8" si="3849">KJI8*$C$8</f>
        <v>3.198581610166778E+46</v>
      </c>
      <c r="KJM8" s="212">
        <f t="shared" ref="KJM8" si="3850">KJK8*$C$8</f>
        <v>3.2785461504209473E+46</v>
      </c>
      <c r="KJO8" s="212">
        <f t="shared" ref="KJO8" si="3851">KJM8*$C$8</f>
        <v>3.3605098041814706E+46</v>
      </c>
      <c r="KJQ8" s="212">
        <f t="shared" ref="KJQ8" si="3852">KJO8*$C$8</f>
        <v>3.4445225492860071E+46</v>
      </c>
      <c r="KJS8" s="212">
        <f t="shared" ref="KJS8" si="3853">KJQ8*$C$8</f>
        <v>3.5306356130181569E+46</v>
      </c>
      <c r="KJU8" s="212">
        <f t="shared" ref="KJU8" si="3854">KJS8*$C$8</f>
        <v>3.6189015033436107E+46</v>
      </c>
      <c r="KJW8" s="212">
        <f t="shared" ref="KJW8" si="3855">KJU8*$C$8</f>
        <v>3.7093740409272007E+46</v>
      </c>
      <c r="KJY8" s="212">
        <f t="shared" ref="KJY8" si="3856">KJW8*$C$8</f>
        <v>3.8021083919503801E+46</v>
      </c>
      <c r="KKA8" s="212">
        <f t="shared" ref="KKA8" si="3857">KJY8*$C$8</f>
        <v>3.8971611017491391E+46</v>
      </c>
      <c r="KKC8" s="212">
        <f t="shared" ref="KKC8" si="3858">KKA8*$C$8</f>
        <v>3.9945901292928674E+46</v>
      </c>
      <c r="KKE8" s="212">
        <f t="shared" ref="KKE8" si="3859">KKC8*$C$8</f>
        <v>4.0944548825251888E+46</v>
      </c>
      <c r="KKG8" s="212">
        <f t="shared" ref="KKG8" si="3860">KKE8*$C$8</f>
        <v>4.1968162545883184E+46</v>
      </c>
      <c r="KKI8" s="212">
        <f t="shared" ref="KKI8" si="3861">KKG8*$C$8</f>
        <v>4.301736660953026E+46</v>
      </c>
      <c r="KKK8" s="212">
        <f t="shared" ref="KKK8" si="3862">KKI8*$C$8</f>
        <v>4.4092800774768513E+46</v>
      </c>
      <c r="KKM8" s="212">
        <f t="shared" ref="KKM8" si="3863">KKK8*$C$8</f>
        <v>4.519512079413772E+46</v>
      </c>
      <c r="KKO8" s="212">
        <f t="shared" ref="KKO8" si="3864">KKM8*$C$8</f>
        <v>4.6324998813991164E+46</v>
      </c>
      <c r="KKQ8" s="212">
        <f t="shared" ref="KKQ8" si="3865">KKO8*$C$8</f>
        <v>4.7483123784340943E+46</v>
      </c>
      <c r="KKS8" s="212">
        <f t="shared" ref="KKS8" si="3866">KKQ8*$C$8</f>
        <v>4.8670201878949464E+46</v>
      </c>
      <c r="KKU8" s="212">
        <f t="shared" ref="KKU8" si="3867">KKS8*$C$8</f>
        <v>4.98869569259232E+46</v>
      </c>
      <c r="KKW8" s="212">
        <f t="shared" ref="KKW8" si="3868">KKU8*$C$8</f>
        <v>5.1134130849071276E+46</v>
      </c>
      <c r="KKY8" s="212">
        <f t="shared" ref="KKY8" si="3869">KKW8*$C$8</f>
        <v>5.2412484120298057E+46</v>
      </c>
      <c r="KLA8" s="212">
        <f t="shared" ref="KLA8" si="3870">KKY8*$C$8</f>
        <v>5.3722796223305506E+46</v>
      </c>
      <c r="KLC8" s="212">
        <f t="shared" ref="KLC8" si="3871">KLA8*$C$8</f>
        <v>5.5065866128888141E+46</v>
      </c>
      <c r="KLE8" s="212">
        <f t="shared" ref="KLE8" si="3872">KLC8*$C$8</f>
        <v>5.6442512782110335E+46</v>
      </c>
      <c r="KLG8" s="212">
        <f t="shared" ref="KLG8" si="3873">KLE8*$C$8</f>
        <v>5.7853575601663085E+46</v>
      </c>
      <c r="KLI8" s="212">
        <f t="shared" ref="KLI8" si="3874">KLG8*$C$8</f>
        <v>5.9299914991704656E+46</v>
      </c>
      <c r="KLK8" s="212">
        <f t="shared" ref="KLK8" si="3875">KLI8*$C$8</f>
        <v>6.0782412866497271E+46</v>
      </c>
      <c r="KLM8" s="212">
        <f t="shared" ref="KLM8" si="3876">KLK8*$C$8</f>
        <v>6.2301973188159695E+46</v>
      </c>
      <c r="KLO8" s="212">
        <f t="shared" ref="KLO8" si="3877">KLM8*$C$8</f>
        <v>6.3859522517863678E+46</v>
      </c>
      <c r="KLQ8" s="212">
        <f t="shared" ref="KLQ8" si="3878">KLO8*$C$8</f>
        <v>6.5456010580810265E+46</v>
      </c>
      <c r="KLS8" s="212">
        <f t="shared" ref="KLS8" si="3879">KLQ8*$C$8</f>
        <v>6.709241084533052E+46</v>
      </c>
      <c r="KLU8" s="212">
        <f t="shared" ref="KLU8" si="3880">KLS8*$C$8</f>
        <v>6.8769721116463775E+46</v>
      </c>
      <c r="KLW8" s="212">
        <f t="shared" ref="KLW8" si="3881">KLU8*$C$8</f>
        <v>7.0488964144375362E+46</v>
      </c>
      <c r="KLY8" s="212">
        <f t="shared" ref="KLY8" si="3882">KLW8*$C$8</f>
        <v>7.2251188247984735E+46</v>
      </c>
      <c r="KMA8" s="212">
        <f t="shared" ref="KMA8" si="3883">KLY8*$C$8</f>
        <v>7.4057467954184345E+46</v>
      </c>
      <c r="KMC8" s="212">
        <f t="shared" ref="KMC8" si="3884">KMA8*$C$8</f>
        <v>7.5908904653038943E+46</v>
      </c>
      <c r="KME8" s="212">
        <f t="shared" ref="KME8" si="3885">KMC8*$C$8</f>
        <v>7.7806627269364909E+46</v>
      </c>
      <c r="KMG8" s="212">
        <f t="shared" ref="KMG8" si="3886">KME8*$C$8</f>
        <v>7.9751792951099028E+46</v>
      </c>
      <c r="KMI8" s="212">
        <f t="shared" ref="KMI8" si="3887">KMG8*$C$8</f>
        <v>8.17455877748765E+46</v>
      </c>
      <c r="KMK8" s="212">
        <f t="shared" ref="KMK8" si="3888">KMI8*$C$8</f>
        <v>8.3789227469248409E+46</v>
      </c>
      <c r="KMM8" s="212">
        <f t="shared" ref="KMM8" si="3889">KMK8*$C$8</f>
        <v>8.5883958155979611E+46</v>
      </c>
      <c r="KMO8" s="212">
        <f t="shared" ref="KMO8" si="3890">KMM8*$C$8</f>
        <v>8.8031057109879092E+46</v>
      </c>
      <c r="KMQ8" s="212">
        <f t="shared" ref="KMQ8" si="3891">KMO8*$C$8</f>
        <v>9.0231833537626058E+46</v>
      </c>
      <c r="KMS8" s="212">
        <f t="shared" ref="KMS8" si="3892">KMQ8*$C$8</f>
        <v>9.2487629376066705E+46</v>
      </c>
      <c r="KMU8" s="212">
        <f t="shared" ref="KMU8" si="3893">KMS8*$C$8</f>
        <v>9.4799820110468363E+46</v>
      </c>
      <c r="KMW8" s="212">
        <f t="shared" ref="KMW8" si="3894">KMU8*$C$8</f>
        <v>9.7169815613230061E+46</v>
      </c>
      <c r="KMY8" s="212">
        <f t="shared" ref="KMY8" si="3895">KMW8*$C$8</f>
        <v>9.9599061003560793E+46</v>
      </c>
      <c r="KNA8" s="212">
        <f t="shared" ref="KNA8" si="3896">KMY8*$C$8</f>
        <v>1.020890375286498E+47</v>
      </c>
      <c r="KNC8" s="212">
        <f t="shared" ref="KNC8" si="3897">KNA8*$C$8</f>
        <v>1.0464126346686604E+47</v>
      </c>
      <c r="KNE8" s="212">
        <f t="shared" ref="KNE8" si="3898">KNC8*$C$8</f>
        <v>1.0725729505353767E+47</v>
      </c>
      <c r="KNG8" s="212">
        <f t="shared" ref="KNG8" si="3899">KNE8*$C$8</f>
        <v>1.099387274298761E+47</v>
      </c>
      <c r="KNI8" s="212">
        <f t="shared" ref="KNI8" si="3900">KNG8*$C$8</f>
        <v>1.1268719561562299E+47</v>
      </c>
      <c r="KNK8" s="212">
        <f t="shared" ref="KNK8" si="3901">KNI8*$C$8</f>
        <v>1.1550437550601356E+47</v>
      </c>
      <c r="KNM8" s="212">
        <f t="shared" ref="KNM8" si="3902">KNK8*$C$8</f>
        <v>1.1839198489366389E+47</v>
      </c>
      <c r="KNO8" s="212">
        <f t="shared" ref="KNO8" si="3903">KNM8*$C$8</f>
        <v>1.2135178451600548E+47</v>
      </c>
      <c r="KNQ8" s="212">
        <f t="shared" ref="KNQ8" si="3904">KNO8*$C$8</f>
        <v>1.2438557912890561E+47</v>
      </c>
      <c r="KNS8" s="212">
        <f t="shared" ref="KNS8" si="3905">KNQ8*$C$8</f>
        <v>1.2749521860712824E+47</v>
      </c>
      <c r="KNU8" s="212">
        <f t="shared" ref="KNU8" si="3906">KNS8*$C$8</f>
        <v>1.3068259907230643E+47</v>
      </c>
      <c r="KNW8" s="212">
        <f t="shared" ref="KNW8" si="3907">KNU8*$C$8</f>
        <v>1.3394966404911409E+47</v>
      </c>
      <c r="KNY8" s="212">
        <f t="shared" ref="KNY8" si="3908">KNW8*$C$8</f>
        <v>1.3729840565034193E+47</v>
      </c>
      <c r="KOA8" s="212">
        <f t="shared" ref="KOA8" si="3909">KNY8*$C$8</f>
        <v>1.4073086579160047E+47</v>
      </c>
      <c r="KOC8" s="212">
        <f t="shared" ref="KOC8" si="3910">KOA8*$C$8</f>
        <v>1.4424913743639048E+47</v>
      </c>
      <c r="KOE8" s="212">
        <f t="shared" ref="KOE8" si="3911">KOC8*$C$8</f>
        <v>1.4785536587230023E+47</v>
      </c>
      <c r="KOG8" s="212">
        <f t="shared" ref="KOG8" si="3912">KOE8*$C$8</f>
        <v>1.5155175001910772E+47</v>
      </c>
      <c r="KOI8" s="212">
        <f t="shared" ref="KOI8" si="3913">KOG8*$C$8</f>
        <v>1.553405437695854E+47</v>
      </c>
      <c r="KOK8" s="212">
        <f t="shared" ref="KOK8" si="3914">KOI8*$C$8</f>
        <v>1.5922405736382502E+47</v>
      </c>
      <c r="KOM8" s="212">
        <f t="shared" ref="KOM8" si="3915">KOK8*$C$8</f>
        <v>1.6320465879792062E+47</v>
      </c>
      <c r="KOO8" s="212">
        <f t="shared" ref="KOO8" si="3916">KOM8*$C$8</f>
        <v>1.6728477526786862E+47</v>
      </c>
      <c r="KOQ8" s="212">
        <f t="shared" ref="KOQ8" si="3917">KOO8*$C$8</f>
        <v>1.7146689464956532E+47</v>
      </c>
      <c r="KOS8" s="212">
        <f t="shared" ref="KOS8" si="3918">KOQ8*$C$8</f>
        <v>1.7575356701580443E+47</v>
      </c>
      <c r="KOU8" s="212">
        <f t="shared" ref="KOU8" si="3919">KOS8*$C$8</f>
        <v>1.8014740619119952E+47</v>
      </c>
      <c r="KOW8" s="212">
        <f t="shared" ref="KOW8" si="3920">KOU8*$C$8</f>
        <v>1.8465109134597949E+47</v>
      </c>
      <c r="KOY8" s="212">
        <f t="shared" ref="KOY8" si="3921">KOW8*$C$8</f>
        <v>1.8926736862962896E+47</v>
      </c>
      <c r="KPA8" s="212">
        <f t="shared" ref="KPA8" si="3922">KOY8*$C$8</f>
        <v>1.9399905284536966E+47</v>
      </c>
      <c r="KPC8" s="212">
        <f t="shared" ref="KPC8" si="3923">KPA8*$C$8</f>
        <v>1.988490291665039E+47</v>
      </c>
      <c r="KPE8" s="212">
        <f t="shared" ref="KPE8" si="3924">KPC8*$C$8</f>
        <v>2.0382025489566649E+47</v>
      </c>
      <c r="KPG8" s="212">
        <f t="shared" ref="KPG8" si="3925">KPE8*$C$8</f>
        <v>2.0891576126805815E+47</v>
      </c>
      <c r="KPI8" s="212">
        <f t="shared" ref="KPI8" si="3926">KPG8*$C$8</f>
        <v>2.1413865529975958E+47</v>
      </c>
      <c r="KPK8" s="212">
        <f t="shared" ref="KPK8" si="3927">KPI8*$C$8</f>
        <v>2.1949212168225355E+47</v>
      </c>
      <c r="KPM8" s="212">
        <f t="shared" ref="KPM8" si="3928">KPK8*$C$8</f>
        <v>2.2497942472430987E+47</v>
      </c>
      <c r="KPO8" s="212">
        <f t="shared" ref="KPO8" si="3929">KPM8*$C$8</f>
        <v>2.3060391034241758E+47</v>
      </c>
      <c r="KPQ8" s="212">
        <f t="shared" ref="KPQ8" si="3930">KPO8*$C$8</f>
        <v>2.36369008100978E+47</v>
      </c>
      <c r="KPS8" s="212">
        <f t="shared" ref="KPS8" si="3931">KPQ8*$C$8</f>
        <v>2.4227823330350243E+47</v>
      </c>
      <c r="KPU8" s="212">
        <f t="shared" ref="KPU8" si="3932">KPS8*$C$8</f>
        <v>2.4833518913608996E+47</v>
      </c>
      <c r="KPW8" s="212">
        <f t="shared" ref="KPW8" si="3933">KPU8*$C$8</f>
        <v>2.545435688644922E+47</v>
      </c>
      <c r="KPY8" s="212">
        <f t="shared" ref="KPY8" si="3934">KPW8*$C$8</f>
        <v>2.6090715808610449E+47</v>
      </c>
      <c r="KQA8" s="212">
        <f t="shared" ref="KQA8" si="3935">KPY8*$C$8</f>
        <v>2.6742983703825706E+47</v>
      </c>
      <c r="KQC8" s="212">
        <f t="shared" ref="KQC8" si="3936">KQA8*$C$8</f>
        <v>2.7411558296421345E+47</v>
      </c>
      <c r="KQE8" s="212">
        <f t="shared" ref="KQE8" si="3937">KQC8*$C$8</f>
        <v>2.8096847253831876E+47</v>
      </c>
      <c r="KQG8" s="212">
        <f t="shared" ref="KQG8" si="3938">KQE8*$C$8</f>
        <v>2.8799268435177669E+47</v>
      </c>
      <c r="KQI8" s="212">
        <f t="shared" ref="KQI8" si="3939">KQG8*$C$8</f>
        <v>2.9519250146057109E+47</v>
      </c>
      <c r="KQK8" s="212">
        <f t="shared" ref="KQK8" si="3940">KQI8*$C$8</f>
        <v>3.0257231399708534E+47</v>
      </c>
      <c r="KQM8" s="212">
        <f t="shared" ref="KQM8" si="3941">KQK8*$C$8</f>
        <v>3.1013662184701245E+47</v>
      </c>
      <c r="KQO8" s="212">
        <f t="shared" ref="KQO8" si="3942">KQM8*$C$8</f>
        <v>3.1789003739318772E+47</v>
      </c>
      <c r="KQQ8" s="212">
        <f t="shared" ref="KQQ8" si="3943">KQO8*$C$8</f>
        <v>3.2583728832801738E+47</v>
      </c>
      <c r="KQS8" s="212">
        <f t="shared" ref="KQS8" si="3944">KQQ8*$C$8</f>
        <v>3.3398322053621777E+47</v>
      </c>
      <c r="KQU8" s="212">
        <f t="shared" ref="KQU8" si="3945">KQS8*$C$8</f>
        <v>3.4233280104962317E+47</v>
      </c>
      <c r="KQW8" s="212">
        <f t="shared" ref="KQW8" si="3946">KQU8*$C$8</f>
        <v>3.5089112107586371E+47</v>
      </c>
      <c r="KQY8" s="212">
        <f t="shared" ref="KQY8" si="3947">KQW8*$C$8</f>
        <v>3.5966339910276026E+47</v>
      </c>
      <c r="KRA8" s="212">
        <f t="shared" ref="KRA8" si="3948">KQY8*$C$8</f>
        <v>3.6865498408032922E+47</v>
      </c>
      <c r="KRC8" s="212">
        <f t="shared" ref="KRC8" si="3949">KRA8*$C$8</f>
        <v>3.7787135868233746E+47</v>
      </c>
      <c r="KRE8" s="212">
        <f t="shared" ref="KRE8" si="3950">KRC8*$C$8</f>
        <v>3.8731814264939585E+47</v>
      </c>
      <c r="KRG8" s="212">
        <f t="shared" ref="KRG8" si="3951">KRE8*$C$8</f>
        <v>3.9700109621563075E+47</v>
      </c>
      <c r="KRI8" s="212">
        <f t="shared" ref="KRI8" si="3952">KRG8*$C$8</f>
        <v>4.0692612362102147E+47</v>
      </c>
      <c r="KRK8" s="212">
        <f t="shared" ref="KRK8" si="3953">KRI8*$C$8</f>
        <v>4.1709927671154696E+47</v>
      </c>
      <c r="KRM8" s="212">
        <f t="shared" ref="KRM8" si="3954">KRK8*$C$8</f>
        <v>4.2752675862933562E+47</v>
      </c>
      <c r="KRO8" s="212">
        <f t="shared" ref="KRO8" si="3955">KRM8*$C$8</f>
        <v>4.3821492759506899E+47</v>
      </c>
      <c r="KRQ8" s="212">
        <f t="shared" ref="KRQ8" si="3956">KRO8*$C$8</f>
        <v>4.4917030078494568E+47</v>
      </c>
      <c r="KRS8" s="212">
        <f t="shared" ref="KRS8" si="3957">KRQ8*$C$8</f>
        <v>4.6039955830456926E+47</v>
      </c>
      <c r="KRU8" s="212">
        <f t="shared" ref="KRU8" si="3958">KRS8*$C$8</f>
        <v>4.7190954726218347E+47</v>
      </c>
      <c r="KRW8" s="212">
        <f t="shared" ref="KRW8" si="3959">KRU8*$C$8</f>
        <v>4.8370728594373805E+47</v>
      </c>
      <c r="KRY8" s="212">
        <f t="shared" ref="KRY8" si="3960">KRW8*$C$8</f>
        <v>4.9579996809233143E+47</v>
      </c>
      <c r="KSA8" s="212">
        <f t="shared" ref="KSA8" si="3961">KRY8*$C$8</f>
        <v>5.0819496729463971E+47</v>
      </c>
      <c r="KSC8" s="212">
        <f t="shared" ref="KSC8" si="3962">KSA8*$C$8</f>
        <v>5.2089984147700569E+47</v>
      </c>
      <c r="KSE8" s="212">
        <f t="shared" ref="KSE8" si="3963">KSC8*$C$8</f>
        <v>5.3392233751393077E+47</v>
      </c>
      <c r="KSG8" s="212">
        <f t="shared" ref="KSG8" si="3964">KSE8*$C$8</f>
        <v>5.4727039595177902E+47</v>
      </c>
      <c r="KSI8" s="212">
        <f t="shared" ref="KSI8" si="3965">KSG8*$C$8</f>
        <v>5.6095215585057346E+47</v>
      </c>
      <c r="KSK8" s="212">
        <f t="shared" ref="KSK8" si="3966">KSI8*$C$8</f>
        <v>5.7497595974683778E+47</v>
      </c>
      <c r="KSM8" s="212">
        <f t="shared" ref="KSM8" si="3967">KSK8*$C$8</f>
        <v>5.8935035874050864E+47</v>
      </c>
      <c r="KSO8" s="212">
        <f t="shared" ref="KSO8" si="3968">KSM8*$C$8</f>
        <v>6.0408411770902129E+47</v>
      </c>
      <c r="KSQ8" s="212">
        <f t="shared" ref="KSQ8" si="3969">KSO8*$C$8</f>
        <v>6.1918622065174677E+47</v>
      </c>
      <c r="KSS8" s="212">
        <f t="shared" ref="KSS8" si="3970">KSQ8*$C$8</f>
        <v>6.3466587616804037E+47</v>
      </c>
      <c r="KSU8" s="212">
        <f t="shared" ref="KSU8" si="3971">KSS8*$C$8</f>
        <v>6.5053252307224135E+47</v>
      </c>
      <c r="KSW8" s="212">
        <f t="shared" ref="KSW8" si="3972">KSU8*$C$8</f>
        <v>6.6679583614904733E+47</v>
      </c>
      <c r="KSY8" s="212">
        <f t="shared" ref="KSY8" si="3973">KSW8*$C$8</f>
        <v>6.8346573205277343E+47</v>
      </c>
      <c r="KTA8" s="212">
        <f t="shared" ref="KTA8" si="3974">KSY8*$C$8</f>
        <v>7.0055237535409271E+47</v>
      </c>
      <c r="KTC8" s="212">
        <f t="shared" ref="KTC8" si="3975">KTA8*$C$8</f>
        <v>7.1806618473794498E+47</v>
      </c>
      <c r="KTE8" s="212">
        <f t="shared" ref="KTE8" si="3976">KTC8*$C$8</f>
        <v>7.3601783935639354E+47</v>
      </c>
      <c r="KTG8" s="212">
        <f t="shared" ref="KTG8" si="3977">KTE8*$C$8</f>
        <v>7.5441828534030325E+47</v>
      </c>
      <c r="KTI8" s="212">
        <f t="shared" ref="KTI8" si="3978">KTG8*$C$8</f>
        <v>7.7327874247381081E+47</v>
      </c>
      <c r="KTK8" s="212">
        <f t="shared" ref="KTK8" si="3979">KTI8*$C$8</f>
        <v>7.9261071103565601E+47</v>
      </c>
      <c r="KTM8" s="212">
        <f t="shared" ref="KTM8" si="3980">KTK8*$C$8</f>
        <v>8.1242597881154736E+47</v>
      </c>
      <c r="KTO8" s="212">
        <f t="shared" ref="KTO8" si="3981">KTM8*$C$8</f>
        <v>8.3273662828183596E+47</v>
      </c>
      <c r="KTQ8" s="212">
        <f t="shared" ref="KTQ8" si="3982">KTO8*$C$8</f>
        <v>8.5355504398888185E+47</v>
      </c>
      <c r="KTS8" s="212">
        <f t="shared" ref="KTS8" si="3983">KTQ8*$C$8</f>
        <v>8.7489392008860387E+47</v>
      </c>
      <c r="KTU8" s="212">
        <f t="shared" ref="KTU8" si="3984">KTS8*$C$8</f>
        <v>8.9676626809081896E+47</v>
      </c>
      <c r="KTW8" s="212">
        <f t="shared" ref="KTW8" si="3985">KTU8*$C$8</f>
        <v>9.1918542479308944E+47</v>
      </c>
      <c r="KTY8" s="212">
        <f t="shared" ref="KTY8" si="3986">KTW8*$C$8</f>
        <v>9.4216506041291651E+47</v>
      </c>
      <c r="KUA8" s="212">
        <f t="shared" ref="KUA8" si="3987">KTY8*$C$8</f>
        <v>9.6571918692323932E+47</v>
      </c>
      <c r="KUC8" s="212">
        <f t="shared" ref="KUC8" si="3988">KUA8*$C$8</f>
        <v>9.8986216659632017E+47</v>
      </c>
      <c r="KUE8" s="212">
        <f t="shared" ref="KUE8" si="3989">KUC8*$C$8</f>
        <v>1.0146087207612281E+48</v>
      </c>
      <c r="KUG8" s="212">
        <f t="shared" ref="KUG8" si="3990">KUE8*$C$8</f>
        <v>1.0399739387802588E+48</v>
      </c>
      <c r="KUI8" s="212">
        <f t="shared" ref="KUI8" si="3991">KUG8*$C$8</f>
        <v>1.0659732872497652E+48</v>
      </c>
      <c r="KUK8" s="212">
        <f t="shared" ref="KUK8" si="3992">KUI8*$C$8</f>
        <v>1.0926226194310093E+48</v>
      </c>
      <c r="KUM8" s="212">
        <f t="shared" ref="KUM8" si="3993">KUK8*$C$8</f>
        <v>1.1199381849167844E+48</v>
      </c>
      <c r="KUO8" s="212">
        <f t="shared" ref="KUO8" si="3994">KUM8*$C$8</f>
        <v>1.1479366395397038E+48</v>
      </c>
      <c r="KUQ8" s="212">
        <f t="shared" ref="KUQ8" si="3995">KUO8*$C$8</f>
        <v>1.1766350555281963E+48</v>
      </c>
      <c r="KUS8" s="212">
        <f t="shared" ref="KUS8" si="3996">KUQ8*$C$8</f>
        <v>1.2060509319164011E+48</v>
      </c>
      <c r="KUU8" s="212">
        <f t="shared" ref="KUU8" si="3997">KUS8*$C$8</f>
        <v>1.2362022052143111E+48</v>
      </c>
      <c r="KUW8" s="212">
        <f t="shared" ref="KUW8" si="3998">KUU8*$C$8</f>
        <v>1.2671072603446687E+48</v>
      </c>
      <c r="KUY8" s="212">
        <f t="shared" ref="KUY8" si="3999">KUW8*$C$8</f>
        <v>1.2987849418532853E+48</v>
      </c>
      <c r="KVA8" s="212">
        <f t="shared" ref="KVA8" si="4000">KUY8*$C$8</f>
        <v>1.3312545653996173E+48</v>
      </c>
      <c r="KVC8" s="212">
        <f t="shared" ref="KVC8" si="4001">KVA8*$C$8</f>
        <v>1.3645359295346075E+48</v>
      </c>
      <c r="KVE8" s="212">
        <f t="shared" ref="KVE8" si="4002">KVC8*$C$8</f>
        <v>1.3986493277729726E+48</v>
      </c>
      <c r="KVG8" s="212">
        <f t="shared" ref="KVG8" si="4003">KVE8*$C$8</f>
        <v>1.4336155609672968E+48</v>
      </c>
      <c r="KVI8" s="212">
        <f t="shared" ref="KVI8" si="4004">KVG8*$C$8</f>
        <v>1.4694559499914789E+48</v>
      </c>
      <c r="KVK8" s="212">
        <f t="shared" ref="KVK8" si="4005">KVI8*$C$8</f>
        <v>1.5061923487412658E+48</v>
      </c>
      <c r="KVM8" s="212">
        <f t="shared" ref="KVM8" si="4006">KVK8*$C$8</f>
        <v>1.5438471574597972E+48</v>
      </c>
      <c r="KVO8" s="212">
        <f t="shared" ref="KVO8" si="4007">KVM8*$C$8</f>
        <v>1.5824433363962919E+48</v>
      </c>
      <c r="KVQ8" s="212">
        <f t="shared" ref="KVQ8" si="4008">KVO8*$C$8</f>
        <v>1.6220044198061991E+48</v>
      </c>
      <c r="KVS8" s="212">
        <f t="shared" ref="KVS8" si="4009">KVQ8*$C$8</f>
        <v>1.662554530301354E+48</v>
      </c>
      <c r="KVU8" s="212">
        <f t="shared" ref="KVU8" si="4010">KVS8*$C$8</f>
        <v>1.7041183935588877E+48</v>
      </c>
      <c r="KVW8" s="212">
        <f t="shared" ref="KVW8" si="4011">KVU8*$C$8</f>
        <v>1.7467213533978598E+48</v>
      </c>
      <c r="KVY8" s="212">
        <f t="shared" ref="KVY8" si="4012">KVW8*$C$8</f>
        <v>1.7903893872328061E+48</v>
      </c>
      <c r="KWA8" s="212">
        <f t="shared" ref="KWA8" si="4013">KVY8*$C$8</f>
        <v>1.8351491219136263E+48</v>
      </c>
      <c r="KWC8" s="212">
        <f t="shared" ref="KWC8" si="4014">KWA8*$C$8</f>
        <v>1.8810278499614667E+48</v>
      </c>
      <c r="KWE8" s="212">
        <f t="shared" ref="KWE8" si="4015">KWC8*$C$8</f>
        <v>1.9280535462105033E+48</v>
      </c>
      <c r="KWG8" s="212">
        <f t="shared" ref="KWG8" si="4016">KWE8*$C$8</f>
        <v>1.9762548848657658E+48</v>
      </c>
      <c r="KWI8" s="212">
        <f t="shared" ref="KWI8" si="4017">KWG8*$C$8</f>
        <v>2.0256612569874099E+48</v>
      </c>
      <c r="KWK8" s="212">
        <f t="shared" ref="KWK8" si="4018">KWI8*$C$8</f>
        <v>2.0763027884120949E+48</v>
      </c>
      <c r="KWM8" s="212">
        <f t="shared" ref="KWM8" si="4019">KWK8*$C$8</f>
        <v>2.1282103581223971E+48</v>
      </c>
      <c r="KWO8" s="212">
        <f t="shared" ref="KWO8" si="4020">KWM8*$C$8</f>
        <v>2.1814156170754569E+48</v>
      </c>
      <c r="KWQ8" s="212">
        <f t="shared" ref="KWQ8" si="4021">KWO8*$C$8</f>
        <v>2.2359510075023432E+48</v>
      </c>
      <c r="KWS8" s="212">
        <f t="shared" ref="KWS8" si="4022">KWQ8*$C$8</f>
        <v>2.2918497826899015E+48</v>
      </c>
      <c r="KWU8" s="212">
        <f t="shared" ref="KWU8" si="4023">KWS8*$C$8</f>
        <v>2.3491460272571489E+48</v>
      </c>
      <c r="KWW8" s="212">
        <f t="shared" ref="KWW8" si="4024">KWU8*$C$8</f>
        <v>2.4078746779385776E+48</v>
      </c>
      <c r="KWY8" s="212">
        <f t="shared" ref="KWY8" si="4025">KWW8*$C$8</f>
        <v>2.4680715448870416E+48</v>
      </c>
      <c r="KXA8" s="212">
        <f t="shared" ref="KXA8" si="4026">KWY8*$C$8</f>
        <v>2.5297733335092174E+48</v>
      </c>
      <c r="KXC8" s="212">
        <f t="shared" ref="KXC8" si="4027">KXA8*$C$8</f>
        <v>2.5930176668469476E+48</v>
      </c>
      <c r="KXE8" s="212">
        <f t="shared" ref="KXE8" si="4028">KXC8*$C$8</f>
        <v>2.6578431085181211E+48</v>
      </c>
      <c r="KXG8" s="212">
        <f t="shared" ref="KXG8" si="4029">KXE8*$C$8</f>
        <v>2.7242891862310738E+48</v>
      </c>
      <c r="KXI8" s="212">
        <f t="shared" ref="KXI8" si="4030">KXG8*$C$8</f>
        <v>2.7923964158868505E+48</v>
      </c>
      <c r="KXK8" s="212">
        <f t="shared" ref="KXK8" si="4031">KXI8*$C$8</f>
        <v>2.8622063262840214E+48</v>
      </c>
      <c r="KXM8" s="212">
        <f t="shared" ref="KXM8" si="4032">KXK8*$C$8</f>
        <v>2.9337614844411216E+48</v>
      </c>
      <c r="KXO8" s="212">
        <f t="shared" ref="KXO8" si="4033">KXM8*$C$8</f>
        <v>3.0071055215521496E+48</v>
      </c>
      <c r="KXQ8" s="212">
        <f t="shared" ref="KXQ8" si="4034">KXO8*$C$8</f>
        <v>3.0822831595909529E+48</v>
      </c>
      <c r="KXS8" s="212">
        <f t="shared" ref="KXS8" si="4035">KXQ8*$C$8</f>
        <v>3.1593402385807265E+48</v>
      </c>
      <c r="KXU8" s="212">
        <f t="shared" ref="KXU8" si="4036">KXS8*$C$8</f>
        <v>3.2383237445452442E+48</v>
      </c>
      <c r="KXW8" s="212">
        <f t="shared" ref="KXW8" si="4037">KXU8*$C$8</f>
        <v>3.3192818381588748E+48</v>
      </c>
      <c r="KXY8" s="212">
        <f t="shared" ref="KXY8" si="4038">KXW8*$C$8</f>
        <v>3.4022638841128462E+48</v>
      </c>
      <c r="KYA8" s="212">
        <f t="shared" ref="KYA8" si="4039">KXY8*$C$8</f>
        <v>3.4873204812156673E+48</v>
      </c>
      <c r="KYC8" s="212">
        <f t="shared" ref="KYC8" si="4040">KYA8*$C$8</f>
        <v>3.5745034932460589E+48</v>
      </c>
      <c r="KYE8" s="212">
        <f t="shared" ref="KYE8" si="4041">KYC8*$C$8</f>
        <v>3.6638660805772102E+48</v>
      </c>
      <c r="KYG8" s="212">
        <f t="shared" ref="KYG8" si="4042">KYE8*$C$8</f>
        <v>3.7554627325916399E+48</v>
      </c>
      <c r="KYI8" s="212">
        <f t="shared" ref="KYI8" si="4043">KYG8*$C$8</f>
        <v>3.8493493009064308E+48</v>
      </c>
      <c r="KYK8" s="212">
        <f t="shared" ref="KYK8" si="4044">KYI8*$C$8</f>
        <v>3.9455830334290914E+48</v>
      </c>
      <c r="KYM8" s="212">
        <f t="shared" ref="KYM8" si="4045">KYK8*$C$8</f>
        <v>4.0442226092648185E+48</v>
      </c>
      <c r="KYO8" s="212">
        <f t="shared" ref="KYO8" si="4046">KYM8*$C$8</f>
        <v>4.1453281744964384E+48</v>
      </c>
      <c r="KYQ8" s="212">
        <f t="shared" ref="KYQ8" si="4047">KYO8*$C$8</f>
        <v>4.2489613788588491E+48</v>
      </c>
      <c r="KYS8" s="212">
        <f t="shared" ref="KYS8" si="4048">KYQ8*$C$8</f>
        <v>4.3551854133303199E+48</v>
      </c>
      <c r="KYU8" s="212">
        <f t="shared" ref="KYU8" si="4049">KYS8*$C$8</f>
        <v>4.4640650486635777E+48</v>
      </c>
      <c r="KYW8" s="212">
        <f t="shared" ref="KYW8" si="4050">KYU8*$C$8</f>
        <v>4.5756666748801665E+48</v>
      </c>
      <c r="KYY8" s="212">
        <f t="shared" ref="KYY8" si="4051">KYW8*$C$8</f>
        <v>4.6900583417521702E+48</v>
      </c>
      <c r="KZA8" s="212">
        <f t="shared" ref="KZA8" si="4052">KYY8*$C$8</f>
        <v>4.8073098002959738E+48</v>
      </c>
      <c r="KZC8" s="212">
        <f t="shared" ref="KZC8" si="4053">KZA8*$C$8</f>
        <v>4.9274925453033727E+48</v>
      </c>
      <c r="KZE8" s="212">
        <f t="shared" ref="KZE8" si="4054">KZC8*$C$8</f>
        <v>5.0506798589359564E+48</v>
      </c>
      <c r="KZG8" s="212">
        <f t="shared" ref="KZG8" si="4055">KZE8*$C$8</f>
        <v>5.1769468554093546E+48</v>
      </c>
      <c r="KZI8" s="212">
        <f t="shared" ref="KZI8" si="4056">KZG8*$C$8</f>
        <v>5.3063705267945882E+48</v>
      </c>
      <c r="KZK8" s="212">
        <f t="shared" ref="KZK8" si="4057">KZI8*$C$8</f>
        <v>5.4390297899644527E+48</v>
      </c>
      <c r="KZM8" s="212">
        <f t="shared" ref="KZM8" si="4058">KZK8*$C$8</f>
        <v>5.5750055347135633E+48</v>
      </c>
      <c r="KZO8" s="212">
        <f t="shared" ref="KZO8" si="4059">KZM8*$C$8</f>
        <v>5.714380673081402E+48</v>
      </c>
      <c r="KZQ8" s="212">
        <f t="shared" ref="KZQ8" si="4060">KZO8*$C$8</f>
        <v>5.8572401899084363E+48</v>
      </c>
      <c r="KZS8" s="212">
        <f t="shared" ref="KZS8" si="4061">KZQ8*$C$8</f>
        <v>6.0036711946561467E+48</v>
      </c>
      <c r="KZU8" s="212">
        <f t="shared" ref="KZU8" si="4062">KZS8*$C$8</f>
        <v>6.1537629745225496E+48</v>
      </c>
      <c r="KZW8" s="212">
        <f t="shared" ref="KZW8" si="4063">KZU8*$C$8</f>
        <v>6.3076070488856127E+48</v>
      </c>
      <c r="KZY8" s="212">
        <f t="shared" ref="KZY8" si="4064">KZW8*$C$8</f>
        <v>6.465297225107753E+48</v>
      </c>
      <c r="LAA8" s="212">
        <f t="shared" ref="LAA8" si="4065">KZY8*$C$8</f>
        <v>6.6269296557354465E+48</v>
      </c>
      <c r="LAC8" s="212">
        <f t="shared" ref="LAC8" si="4066">LAA8*$C$8</f>
        <v>6.7926028971288315E+48</v>
      </c>
      <c r="LAE8" s="212">
        <f t="shared" ref="LAE8" si="4067">LAC8*$C$8</f>
        <v>6.9624179695570521E+48</v>
      </c>
      <c r="LAG8" s="212">
        <f t="shared" ref="LAG8" si="4068">LAE8*$C$8</f>
        <v>7.1364784187959784E+48</v>
      </c>
      <c r="LAI8" s="212">
        <f t="shared" ref="LAI8" si="4069">LAG8*$C$8</f>
        <v>7.3148903792658772E+48</v>
      </c>
      <c r="LAK8" s="212">
        <f t="shared" ref="LAK8" si="4070">LAI8*$C$8</f>
        <v>7.4977626387475234E+48</v>
      </c>
      <c r="LAM8" s="212">
        <f t="shared" ref="LAM8" si="4071">LAK8*$C$8</f>
        <v>7.6852067047162113E+48</v>
      </c>
      <c r="LAO8" s="212">
        <f t="shared" ref="LAO8" si="4072">LAM8*$C$8</f>
        <v>7.8773368723341166E+48</v>
      </c>
      <c r="LAQ8" s="212">
        <f t="shared" ref="LAQ8" si="4073">LAO8*$C$8</f>
        <v>8.0742702941424686E+48</v>
      </c>
      <c r="LAS8" s="212">
        <f t="shared" ref="LAS8" si="4074">LAQ8*$C$8</f>
        <v>8.2761270514960301E+48</v>
      </c>
      <c r="LAU8" s="212">
        <f t="shared" ref="LAU8" si="4075">LAS8*$C$8</f>
        <v>8.4830302277834302E+48</v>
      </c>
      <c r="LAW8" s="212">
        <f t="shared" ref="LAW8" si="4076">LAU8*$C$8</f>
        <v>8.6951059834780149E+48</v>
      </c>
      <c r="LAY8" s="212">
        <f t="shared" ref="LAY8" si="4077">LAW8*$C$8</f>
        <v>8.9124836330649648E+48</v>
      </c>
      <c r="LBA8" s="212">
        <f t="shared" ref="LBA8" si="4078">LAY8*$C$8</f>
        <v>9.1352957238915882E+48</v>
      </c>
      <c r="LBC8" s="212">
        <f t="shared" ref="LBC8" si="4079">LBA8*$C$8</f>
        <v>9.3636781169888769E+48</v>
      </c>
      <c r="LBE8" s="212">
        <f t="shared" ref="LBE8" si="4080">LBC8*$C$8</f>
        <v>9.597770069913598E+48</v>
      </c>
      <c r="LBG8" s="212">
        <f t="shared" ref="LBG8" si="4081">LBE8*$C$8</f>
        <v>9.837714321661437E+48</v>
      </c>
      <c r="LBI8" s="212">
        <f t="shared" ref="LBI8" si="4082">LBG8*$C$8</f>
        <v>1.0083657179702973E+49</v>
      </c>
      <c r="LBK8" s="212">
        <f t="shared" ref="LBK8" si="4083">LBI8*$C$8</f>
        <v>1.0335748609195546E+49</v>
      </c>
      <c r="LBM8" s="212">
        <f t="shared" ref="LBM8" si="4084">LBK8*$C$8</f>
        <v>1.0594142324425434E+49</v>
      </c>
      <c r="LBO8" s="212">
        <f t="shared" ref="LBO8" si="4085">LBM8*$C$8</f>
        <v>1.0858995882536069E+49</v>
      </c>
      <c r="LBQ8" s="212">
        <f t="shared" ref="LBQ8" si="4086">LBO8*$C$8</f>
        <v>1.113047077959947E+49</v>
      </c>
      <c r="LBS8" s="212">
        <f t="shared" ref="LBS8" si="4087">LBQ8*$C$8</f>
        <v>1.1408732549089455E+49</v>
      </c>
      <c r="LBU8" s="212">
        <f t="shared" ref="LBU8" si="4088">LBS8*$C$8</f>
        <v>1.1693950862816692E+49</v>
      </c>
      <c r="LBW8" s="212">
        <f t="shared" ref="LBW8" si="4089">LBU8*$C$8</f>
        <v>1.1986299634387109E+49</v>
      </c>
      <c r="LBY8" s="212">
        <f t="shared" ref="LBY8" si="4090">LBW8*$C$8</f>
        <v>1.2285957125246785E+49</v>
      </c>
      <c r="LCA8" s="212">
        <f t="shared" ref="LCA8" si="4091">LBY8*$C$8</f>
        <v>1.2593106053377953E+49</v>
      </c>
      <c r="LCC8" s="212">
        <f t="shared" ref="LCC8" si="4092">LCA8*$C$8</f>
        <v>1.29079337047124E+49</v>
      </c>
      <c r="LCE8" s="212">
        <f t="shared" ref="LCE8" si="4093">LCC8*$C$8</f>
        <v>1.3230632047330209E+49</v>
      </c>
      <c r="LCG8" s="212">
        <f t="shared" ref="LCG8" si="4094">LCE8*$C$8</f>
        <v>1.3561397848513464E+49</v>
      </c>
      <c r="LCI8" s="212">
        <f t="shared" ref="LCI8" si="4095">LCG8*$C$8</f>
        <v>1.3900432794726299E+49</v>
      </c>
      <c r="LCK8" s="212">
        <f t="shared" ref="LCK8" si="4096">LCI8*$C$8</f>
        <v>1.4247943614594455E+49</v>
      </c>
      <c r="LCM8" s="212">
        <f t="shared" ref="LCM8" si="4097">LCK8*$C$8</f>
        <v>1.4604142204959314E+49</v>
      </c>
      <c r="LCO8" s="212">
        <f t="shared" ref="LCO8" si="4098">LCM8*$C$8</f>
        <v>1.4969245760083294E+49</v>
      </c>
      <c r="LCQ8" s="212">
        <f t="shared" ref="LCQ8" si="4099">LCO8*$C$8</f>
        <v>1.5343476904085376E+49</v>
      </c>
      <c r="LCS8" s="212">
        <f t="shared" ref="LCS8" si="4100">LCQ8*$C$8</f>
        <v>1.5727063826687507E+49</v>
      </c>
      <c r="LCU8" s="212">
        <f t="shared" ref="LCU8" si="4101">LCS8*$C$8</f>
        <v>1.6120240422354693E+49</v>
      </c>
      <c r="LCW8" s="212">
        <f t="shared" ref="LCW8" si="4102">LCU8*$C$8</f>
        <v>1.652324643291356E+49</v>
      </c>
      <c r="LCY8" s="212">
        <f t="shared" ref="LCY8" si="4103">LCW8*$C$8</f>
        <v>1.6936327593736396E+49</v>
      </c>
      <c r="LDA8" s="212">
        <f t="shared" ref="LDA8" si="4104">LCY8*$C$8</f>
        <v>1.7359735783579804E+49</v>
      </c>
      <c r="LDC8" s="212">
        <f t="shared" ref="LDC8" si="4105">LDA8*$C$8</f>
        <v>1.7793729178169297E+49</v>
      </c>
      <c r="LDE8" s="212">
        <f t="shared" ref="LDE8" si="4106">LDC8*$C$8</f>
        <v>1.8238572407623528E+49</v>
      </c>
      <c r="LDG8" s="212">
        <f t="shared" ref="LDG8" si="4107">LDE8*$C$8</f>
        <v>1.8694536717814114E+49</v>
      </c>
      <c r="LDI8" s="212">
        <f t="shared" ref="LDI8" si="4108">LDG8*$C$8</f>
        <v>1.9161900135759466E+49</v>
      </c>
      <c r="LDK8" s="212">
        <f t="shared" ref="LDK8" si="4109">LDI8*$C$8</f>
        <v>1.964094763915345E+49</v>
      </c>
      <c r="LDM8" s="212">
        <f t="shared" ref="LDM8" si="4110">LDK8*$C$8</f>
        <v>2.0131971330132283E+49</v>
      </c>
      <c r="LDO8" s="212">
        <f t="shared" ref="LDO8" si="4111">LDM8*$C$8</f>
        <v>2.0635270613385589E+49</v>
      </c>
      <c r="LDQ8" s="212">
        <f t="shared" ref="LDQ8" si="4112">LDO8*$C$8</f>
        <v>2.1151152378720228E+49</v>
      </c>
      <c r="LDS8" s="212">
        <f t="shared" ref="LDS8" si="4113">LDQ8*$C$8</f>
        <v>2.1679931188188231E+49</v>
      </c>
      <c r="LDU8" s="212">
        <f t="shared" ref="LDU8" si="4114">LDS8*$C$8</f>
        <v>2.2221929467892936E+49</v>
      </c>
      <c r="LDW8" s="212">
        <f t="shared" ref="LDW8" si="4115">LDU8*$C$8</f>
        <v>2.2777477704590258E+49</v>
      </c>
      <c r="LDY8" s="212">
        <f t="shared" ref="LDY8" si="4116">LDW8*$C$8</f>
        <v>2.3346914647205012E+49</v>
      </c>
      <c r="LEA8" s="212">
        <f t="shared" ref="LEA8" si="4117">LDY8*$C$8</f>
        <v>2.3930587513385133E+49</v>
      </c>
      <c r="LEC8" s="212">
        <f t="shared" ref="LEC8" si="4118">LEA8*$C$8</f>
        <v>2.452885220121976E+49</v>
      </c>
      <c r="LEE8" s="212">
        <f t="shared" ref="LEE8" si="4119">LEC8*$C$8</f>
        <v>2.514207350625025E+49</v>
      </c>
      <c r="LEG8" s="212">
        <f t="shared" ref="LEG8" si="4120">LEE8*$C$8</f>
        <v>2.5770625343906502E+49</v>
      </c>
      <c r="LEI8" s="212">
        <f t="shared" ref="LEI8" si="4121">LEG8*$C$8</f>
        <v>2.6414890977504163E+49</v>
      </c>
      <c r="LEK8" s="212">
        <f t="shared" ref="LEK8" si="4122">LEI8*$C$8</f>
        <v>2.7075263251941763E+49</v>
      </c>
      <c r="LEM8" s="212">
        <f t="shared" ref="LEM8" si="4123">LEK8*$C$8</f>
        <v>2.7752144833240302E+49</v>
      </c>
      <c r="LEO8" s="212">
        <f t="shared" ref="LEO8" si="4124">LEM8*$C$8</f>
        <v>2.8445948454071307E+49</v>
      </c>
      <c r="LEQ8" s="212">
        <f t="shared" ref="LEQ8" si="4125">LEO8*$C$8</f>
        <v>2.9157097165423088E+49</v>
      </c>
      <c r="LES8" s="212">
        <f t="shared" ref="LES8" si="4126">LEQ8*$C$8</f>
        <v>2.9886024594558664E+49</v>
      </c>
      <c r="LEU8" s="212">
        <f t="shared" ref="LEU8" si="4127">LES8*$C$8</f>
        <v>3.0633175209422626E+49</v>
      </c>
      <c r="LEW8" s="212">
        <f t="shared" ref="LEW8" si="4128">LEU8*$C$8</f>
        <v>3.1399004589658189E+49</v>
      </c>
      <c r="LEY8" s="212">
        <f t="shared" ref="LEY8" si="4129">LEW8*$C$8</f>
        <v>3.2183979704399642E+49</v>
      </c>
      <c r="LFA8" s="212">
        <f t="shared" ref="LFA8" si="4130">LEY8*$C$8</f>
        <v>3.2988579197009629E+49</v>
      </c>
      <c r="LFC8" s="212">
        <f t="shared" ref="LFC8" si="4131">LFA8*$C$8</f>
        <v>3.3813293676934866E+49</v>
      </c>
      <c r="LFE8" s="212">
        <f t="shared" ref="LFE8" si="4132">LFC8*$C$8</f>
        <v>3.4658626018858237E+49</v>
      </c>
      <c r="LFG8" s="212">
        <f t="shared" ref="LFG8" si="4133">LFE8*$C$8</f>
        <v>3.5525091669329692E+49</v>
      </c>
      <c r="LFI8" s="212">
        <f t="shared" ref="LFI8" si="4134">LFG8*$C$8</f>
        <v>3.641321896106293E+49</v>
      </c>
      <c r="LFK8" s="212">
        <f t="shared" ref="LFK8" si="4135">LFI8*$C$8</f>
        <v>3.7323549435089501E+49</v>
      </c>
      <c r="LFM8" s="212">
        <f t="shared" ref="LFM8" si="4136">LFK8*$C$8</f>
        <v>3.8256638170966736E+49</v>
      </c>
      <c r="LFO8" s="212">
        <f t="shared" ref="LFO8" si="4137">LFM8*$C$8</f>
        <v>3.9213054125240902E+49</v>
      </c>
      <c r="LFQ8" s="212">
        <f t="shared" ref="LFQ8" si="4138">LFO8*$C$8</f>
        <v>4.0193380478371924E+49</v>
      </c>
      <c r="LFS8" s="212">
        <f t="shared" ref="LFS8" si="4139">LFQ8*$C$8</f>
        <v>4.1198214990331218E+49</v>
      </c>
      <c r="LFU8" s="212">
        <f t="shared" ref="LFU8" si="4140">LFS8*$C$8</f>
        <v>4.2228170365089494E+49</v>
      </c>
      <c r="LFW8" s="212">
        <f t="shared" ref="LFW8" si="4141">LFU8*$C$8</f>
        <v>4.3283874624216727E+49</v>
      </c>
      <c r="LFY8" s="212">
        <f t="shared" ref="LFY8" si="4142">LFW8*$C$8</f>
        <v>4.4365971489822142E+49</v>
      </c>
      <c r="LGA8" s="212">
        <f t="shared" ref="LGA8" si="4143">LFY8*$C$8</f>
        <v>4.547512077706769E+49</v>
      </c>
      <c r="LGC8" s="212">
        <f t="shared" ref="LGC8" si="4144">LGA8*$C$8</f>
        <v>4.6611998796494377E+49</v>
      </c>
      <c r="LGE8" s="212">
        <f t="shared" ref="LGE8" si="4145">LGC8*$C$8</f>
        <v>4.7777298766406737E+49</v>
      </c>
      <c r="LGG8" s="212">
        <f t="shared" ref="LGG8" si="4146">LGE8*$C$8</f>
        <v>4.89717312355669E+49</v>
      </c>
      <c r="LGI8" s="212">
        <f t="shared" ref="LGI8" si="4147">LGG8*$C$8</f>
        <v>5.0196024516456067E+49</v>
      </c>
      <c r="LGK8" s="212">
        <f t="shared" ref="LGK8" si="4148">LGI8*$C$8</f>
        <v>5.1450925129367466E+49</v>
      </c>
      <c r="LGM8" s="212">
        <f t="shared" ref="LGM8" si="4149">LGK8*$C$8</f>
        <v>5.2737198257601651E+49</v>
      </c>
      <c r="LGO8" s="212">
        <f t="shared" ref="LGO8" si="4150">LGM8*$C$8</f>
        <v>5.4055628214041685E+49</v>
      </c>
      <c r="LGQ8" s="212">
        <f t="shared" ref="LGQ8" si="4151">LGO8*$C$8</f>
        <v>5.5407018919392727E+49</v>
      </c>
      <c r="LGS8" s="212">
        <f t="shared" ref="LGS8" si="4152">LGQ8*$C$8</f>
        <v>5.6792194392377538E+49</v>
      </c>
      <c r="LGU8" s="212">
        <f t="shared" ref="LGU8" si="4153">LGS8*$C$8</f>
        <v>5.8211999252186967E+49</v>
      </c>
      <c r="LGW8" s="212">
        <f t="shared" ref="LGW8" si="4154">LGU8*$C$8</f>
        <v>5.9667299233491632E+49</v>
      </c>
      <c r="LGY8" s="212">
        <f t="shared" ref="LGY8" si="4155">LGW8*$C$8</f>
        <v>6.1158981714328914E+49</v>
      </c>
      <c r="LHA8" s="212">
        <f t="shared" ref="LHA8" si="4156">LGY8*$C$8</f>
        <v>6.2687956257187128E+49</v>
      </c>
      <c r="LHC8" s="212">
        <f t="shared" ref="LHC8" si="4157">LHA8*$C$8</f>
        <v>6.4255155163616803E+49</v>
      </c>
      <c r="LHE8" s="212">
        <f t="shared" ref="LHE8" si="4158">LHC8*$C$8</f>
        <v>6.5861534042707221E+49</v>
      </c>
      <c r="LHG8" s="212">
        <f t="shared" ref="LHG8" si="4159">LHE8*$C$8</f>
        <v>6.7508072393774897E+49</v>
      </c>
      <c r="LHI8" s="212">
        <f t="shared" ref="LHI8" si="4160">LHG8*$C$8</f>
        <v>6.9195774203619265E+49</v>
      </c>
      <c r="LHK8" s="212">
        <f t="shared" ref="LHK8" si="4161">LHI8*$C$8</f>
        <v>7.0925668558709744E+49</v>
      </c>
      <c r="LHM8" s="212">
        <f t="shared" ref="LHM8" si="4162">LHK8*$C$8</f>
        <v>7.2698810272677485E+49</v>
      </c>
      <c r="LHO8" s="212">
        <f t="shared" ref="LHO8" si="4163">LHM8*$C$8</f>
        <v>7.4516280529494413E+49</v>
      </c>
      <c r="LHQ8" s="212">
        <f t="shared" ref="LHQ8" si="4164">LHO8*$C$8</f>
        <v>7.6379187542731762E+49</v>
      </c>
      <c r="LHS8" s="212">
        <f t="shared" ref="LHS8" si="4165">LHQ8*$C$8</f>
        <v>7.828866723130005E+49</v>
      </c>
      <c r="LHU8" s="212">
        <f t="shared" ref="LHU8" si="4166">LHS8*$C$8</f>
        <v>8.0245883912082545E+49</v>
      </c>
      <c r="LHW8" s="212">
        <f t="shared" ref="LHW8" si="4167">LHU8*$C$8</f>
        <v>8.2252031009884597E+49</v>
      </c>
      <c r="LHY8" s="212">
        <f t="shared" ref="LHY8" si="4168">LHW8*$C$8</f>
        <v>8.4308331785131708E+49</v>
      </c>
      <c r="LIA8" s="212">
        <f t="shared" ref="LIA8" si="4169">LHY8*$C$8</f>
        <v>8.6416040079759989E+49</v>
      </c>
      <c r="LIC8" s="212">
        <f t="shared" ref="LIC8" si="4170">LIA8*$C$8</f>
        <v>8.8576441081753982E+49</v>
      </c>
      <c r="LIE8" s="212">
        <f t="shared" ref="LIE8" si="4171">LIC8*$C$8</f>
        <v>9.079085210879782E+49</v>
      </c>
      <c r="LIG8" s="212">
        <f t="shared" ref="LIG8" si="4172">LIE8*$C$8</f>
        <v>9.3060623411517761E+49</v>
      </c>
      <c r="LII8" s="212">
        <f t="shared" ref="LII8" si="4173">LIG8*$C$8</f>
        <v>9.5387138996805691E+49</v>
      </c>
      <c r="LIK8" s="212">
        <f t="shared" ref="LIK8" si="4174">LII8*$C$8</f>
        <v>9.7771817471725818E+49</v>
      </c>
      <c r="LIM8" s="212">
        <f t="shared" ref="LIM8" si="4175">LIK8*$C$8</f>
        <v>1.0021611290851897E+50</v>
      </c>
      <c r="LIO8" s="212">
        <f t="shared" ref="LIO8" si="4176">LIM8*$C$8</f>
        <v>1.0272151573123193E+50</v>
      </c>
      <c r="LIQ8" s="212">
        <f t="shared" ref="LIQ8" si="4177">LIO8*$C$8</f>
        <v>1.0528955362451273E+50</v>
      </c>
      <c r="LIS8" s="212">
        <f t="shared" ref="LIS8" si="4178">LIQ8*$C$8</f>
        <v>1.0792179246512554E+50</v>
      </c>
      <c r="LIU8" s="212">
        <f t="shared" ref="LIU8" si="4179">LIS8*$C$8</f>
        <v>1.1061983727675367E+50</v>
      </c>
      <c r="LIW8" s="212">
        <f t="shared" ref="LIW8" si="4180">LIU8*$C$8</f>
        <v>1.133853332086725E+50</v>
      </c>
      <c r="LIY8" s="212">
        <f t="shared" ref="LIY8" si="4181">LIW8*$C$8</f>
        <v>1.162199665388893E+50</v>
      </c>
      <c r="LJA8" s="212">
        <f t="shared" ref="LJA8" si="4182">LIY8*$C$8</f>
        <v>1.1912546570236151E+50</v>
      </c>
      <c r="LJC8" s="212">
        <f t="shared" ref="LJC8" si="4183">LJA8*$C$8</f>
        <v>1.2210360234492053E+50</v>
      </c>
      <c r="LJE8" s="212">
        <f t="shared" ref="LJE8" si="4184">LJC8*$C$8</f>
        <v>1.2515619240354354E+50</v>
      </c>
      <c r="LJG8" s="212">
        <f t="shared" ref="LJG8" si="4185">LJE8*$C$8</f>
        <v>1.2828509721363211E+50</v>
      </c>
      <c r="LJI8" s="212">
        <f t="shared" ref="LJI8" si="4186">LJG8*$C$8</f>
        <v>1.3149222464397289E+50</v>
      </c>
      <c r="LJK8" s="212">
        <f t="shared" ref="LJK8" si="4187">LJI8*$C$8</f>
        <v>1.3477953026007221E+50</v>
      </c>
      <c r="LJM8" s="212">
        <f t="shared" ref="LJM8" si="4188">LJK8*$C$8</f>
        <v>1.3814901851657401E+50</v>
      </c>
      <c r="LJO8" s="212">
        <f t="shared" ref="LJO8" si="4189">LJM8*$C$8</f>
        <v>1.4160274397948835E+50</v>
      </c>
      <c r="LJQ8" s="212">
        <f t="shared" ref="LJQ8" si="4190">LJO8*$C$8</f>
        <v>1.4514281257897554E+50</v>
      </c>
      <c r="LJS8" s="212">
        <f t="shared" ref="LJS8" si="4191">LJQ8*$C$8</f>
        <v>1.4877138289344991E+50</v>
      </c>
      <c r="LJU8" s="212">
        <f t="shared" ref="LJU8" si="4192">LJS8*$C$8</f>
        <v>1.5249066746578615E+50</v>
      </c>
      <c r="LJW8" s="212">
        <f t="shared" ref="LJW8" si="4193">LJU8*$C$8</f>
        <v>1.563029341524308E+50</v>
      </c>
      <c r="LJY8" s="212">
        <f t="shared" ref="LJY8" si="4194">LJW8*$C$8</f>
        <v>1.6021050750624156E+50</v>
      </c>
      <c r="LKA8" s="212">
        <f t="shared" ref="LKA8" si="4195">LJY8*$C$8</f>
        <v>1.6421577019389759E+50</v>
      </c>
      <c r="LKC8" s="212">
        <f t="shared" ref="LKC8" si="4196">LKA8*$C$8</f>
        <v>1.68321164448745E+50</v>
      </c>
      <c r="LKE8" s="212">
        <f t="shared" ref="LKE8" si="4197">LKC8*$C$8</f>
        <v>1.7252919355996361E+50</v>
      </c>
      <c r="LKG8" s="212">
        <f t="shared" ref="LKG8" si="4198">LKE8*$C$8</f>
        <v>1.7684242339896267E+50</v>
      </c>
      <c r="LKI8" s="212">
        <f t="shared" ref="LKI8" si="4199">LKG8*$C$8</f>
        <v>1.8126348398393673E+50</v>
      </c>
      <c r="LKK8" s="212">
        <f t="shared" ref="LKK8" si="4200">LKI8*$C$8</f>
        <v>1.8579507108353514E+50</v>
      </c>
      <c r="LKM8" s="212">
        <f t="shared" ref="LKM8" si="4201">LKK8*$C$8</f>
        <v>1.904399478606235E+50</v>
      </c>
      <c r="LKO8" s="212">
        <f t="shared" ref="LKO8" si="4202">LKM8*$C$8</f>
        <v>1.9520094655713907E+50</v>
      </c>
      <c r="LKQ8" s="212">
        <f t="shared" ref="LKQ8" si="4203">LKO8*$C$8</f>
        <v>2.0008097022106754E+50</v>
      </c>
      <c r="LKS8" s="212">
        <f t="shared" ref="LKS8" si="4204">LKQ8*$C$8</f>
        <v>2.0508299447659421E+50</v>
      </c>
      <c r="LKU8" s="212">
        <f t="shared" ref="LKU8" si="4205">LKS8*$C$8</f>
        <v>2.1021006933850903E+50</v>
      </c>
      <c r="LKW8" s="212">
        <f t="shared" ref="LKW8" si="4206">LKU8*$C$8</f>
        <v>2.1546532107197171E+50</v>
      </c>
      <c r="LKY8" s="212">
        <f t="shared" ref="LKY8" si="4207">LKW8*$C$8</f>
        <v>2.20851954098771E+50</v>
      </c>
      <c r="LLA8" s="212">
        <f t="shared" ref="LLA8" si="4208">LKY8*$C$8</f>
        <v>2.2637325295124027E+50</v>
      </c>
      <c r="LLC8" s="212">
        <f t="shared" ref="LLC8" si="4209">LLA8*$C$8</f>
        <v>2.3203258427502126E+50</v>
      </c>
      <c r="LLE8" s="212">
        <f t="shared" ref="LLE8" si="4210">LLC8*$C$8</f>
        <v>2.3783339888189677E+50</v>
      </c>
      <c r="LLG8" s="212">
        <f t="shared" ref="LLG8" si="4211">LLE8*$C$8</f>
        <v>2.4377923385394418E+50</v>
      </c>
      <c r="LLI8" s="212">
        <f t="shared" ref="LLI8" si="4212">LLG8*$C$8</f>
        <v>2.4987371470029276E+50</v>
      </c>
      <c r="LLK8" s="212">
        <f t="shared" ref="LLK8" si="4213">LLI8*$C$8</f>
        <v>2.5612055756780008E+50</v>
      </c>
      <c r="LLM8" s="212">
        <f t="shared" ref="LLM8" si="4214">LLK8*$C$8</f>
        <v>2.6252357150699505E+50</v>
      </c>
      <c r="LLO8" s="212">
        <f t="shared" ref="LLO8" si="4215">LLM8*$C$8</f>
        <v>2.690866607946699E+50</v>
      </c>
      <c r="LLQ8" s="212">
        <f t="shared" ref="LLQ8" si="4216">LLO8*$C$8</f>
        <v>2.7581382731453661E+50</v>
      </c>
      <c r="LLS8" s="212">
        <f t="shared" ref="LLS8" si="4217">LLQ8*$C$8</f>
        <v>2.8270917299739999E+50</v>
      </c>
      <c r="LLU8" s="212">
        <f t="shared" ref="LLU8" si="4218">LLS8*$C$8</f>
        <v>2.8977690232233498E+50</v>
      </c>
      <c r="LLW8" s="212">
        <f t="shared" ref="LLW8" si="4219">LLU8*$C$8</f>
        <v>2.9702132488039333E+50</v>
      </c>
      <c r="LLY8" s="212">
        <f t="shared" ref="LLY8" si="4220">LLW8*$C$8</f>
        <v>3.0444685800240313E+50</v>
      </c>
      <c r="LMA8" s="212">
        <f t="shared" ref="LMA8" si="4221">LLY8*$C$8</f>
        <v>3.1205802945246317E+50</v>
      </c>
      <c r="LMC8" s="212">
        <f t="shared" ref="LMC8" si="4222">LMA8*$C$8</f>
        <v>3.1985948018877471E+50</v>
      </c>
      <c r="LME8" s="212">
        <f t="shared" ref="LME8" si="4223">LMC8*$C$8</f>
        <v>3.2785596719349406E+50</v>
      </c>
      <c r="LMG8" s="212">
        <f t="shared" ref="LMG8" si="4224">LME8*$C$8</f>
        <v>3.3605236637333138E+50</v>
      </c>
      <c r="LMI8" s="212">
        <f t="shared" ref="LMI8" si="4225">LMG8*$C$8</f>
        <v>3.4445367553266462E+50</v>
      </c>
      <c r="LMK8" s="212">
        <f t="shared" ref="LMK8" si="4226">LMI8*$C$8</f>
        <v>3.5306501742098121E+50</v>
      </c>
      <c r="LMM8" s="212">
        <f t="shared" ref="LMM8" si="4227">LMK8*$C$8</f>
        <v>3.618916428565057E+50</v>
      </c>
      <c r="LMO8" s="212">
        <f t="shared" ref="LMO8" si="4228">LMM8*$C$8</f>
        <v>3.709389339279183E+50</v>
      </c>
      <c r="LMQ8" s="212">
        <f t="shared" ref="LMQ8" si="4229">LMO8*$C$8</f>
        <v>3.8021240727611619E+50</v>
      </c>
      <c r="LMS8" s="212">
        <f t="shared" ref="LMS8" si="4230">LMQ8*$C$8</f>
        <v>3.8971771745801909E+50</v>
      </c>
      <c r="LMU8" s="212">
        <f t="shared" ref="LMU8" si="4231">LMS8*$C$8</f>
        <v>3.9946066039446957E+50</v>
      </c>
      <c r="LMW8" s="212">
        <f t="shared" ref="LMW8" si="4232">LMU8*$C$8</f>
        <v>4.0944717690433127E+50</v>
      </c>
      <c r="LMY8" s="212">
        <f t="shared" ref="LMY8" si="4233">LMW8*$C$8</f>
        <v>4.1968335632693948E+50</v>
      </c>
      <c r="LNA8" s="212">
        <f t="shared" ref="LNA8" si="4234">LMY8*$C$8</f>
        <v>4.3017544023511294E+50</v>
      </c>
      <c r="LNC8" s="212">
        <f t="shared" ref="LNC8" si="4235">LNA8*$C$8</f>
        <v>4.4092982624099071E+50</v>
      </c>
      <c r="LNE8" s="212">
        <f t="shared" ref="LNE8" si="4236">LNC8*$C$8</f>
        <v>4.5195307189701544E+50</v>
      </c>
      <c r="LNG8" s="212">
        <f t="shared" ref="LNG8" si="4237">LNE8*$C$8</f>
        <v>4.6325189869444079E+50</v>
      </c>
      <c r="LNI8" s="212">
        <f t="shared" ref="LNI8" si="4238">LNG8*$C$8</f>
        <v>4.7483319616180176E+50</v>
      </c>
      <c r="LNK8" s="212">
        <f t="shared" ref="LNK8" si="4239">LNI8*$C$8</f>
        <v>4.8670402606584674E+50</v>
      </c>
      <c r="LNM8" s="212">
        <f t="shared" ref="LNM8" si="4240">LNK8*$C$8</f>
        <v>4.9887162671749285E+50</v>
      </c>
      <c r="LNO8" s="212">
        <f t="shared" ref="LNO8" si="4241">LNM8*$C$8</f>
        <v>5.1134341738543016E+50</v>
      </c>
      <c r="LNQ8" s="212">
        <f t="shared" ref="LNQ8" si="4242">LNO8*$C$8</f>
        <v>5.2412700282006588E+50</v>
      </c>
      <c r="LNS8" s="212">
        <f t="shared" ref="LNS8" si="4243">LNQ8*$C$8</f>
        <v>5.3723017789056747E+50</v>
      </c>
      <c r="LNU8" s="212">
        <f t="shared" ref="LNU8" si="4244">LNS8*$C$8</f>
        <v>5.5066093233783163E+50</v>
      </c>
      <c r="LNW8" s="212">
        <f t="shared" ref="LNW8" si="4245">LNU8*$C$8</f>
        <v>5.6442745564627737E+50</v>
      </c>
      <c r="LNY8" s="212">
        <f t="shared" ref="LNY8" si="4246">LNW8*$C$8</f>
        <v>5.7853814203743428E+50</v>
      </c>
      <c r="LOA8" s="212">
        <f t="shared" ref="LOA8" si="4247">LNY8*$C$8</f>
        <v>5.9300159558837006E+50</v>
      </c>
      <c r="LOC8" s="212">
        <f t="shared" ref="LOC8" si="4248">LOA8*$C$8</f>
        <v>6.0782663547807929E+50</v>
      </c>
      <c r="LOE8" s="212">
        <f t="shared" ref="LOE8" si="4249">LOC8*$C$8</f>
        <v>6.230223013650312E+50</v>
      </c>
      <c r="LOG8" s="212">
        <f t="shared" ref="LOG8" si="4250">LOE8*$C$8</f>
        <v>6.3859785889915689E+50</v>
      </c>
      <c r="LOI8" s="212">
        <f t="shared" ref="LOI8" si="4251">LOG8*$C$8</f>
        <v>6.5456280537163575E+50</v>
      </c>
      <c r="LOK8" s="212">
        <f t="shared" ref="LOK8" si="4252">LOI8*$C$8</f>
        <v>6.7092687550592655E+50</v>
      </c>
      <c r="LOM8" s="212">
        <f t="shared" ref="LOM8" si="4253">LOK8*$C$8</f>
        <v>6.8770004739357467E+50</v>
      </c>
      <c r="LOO8" s="212">
        <f t="shared" ref="LOO8" si="4254">LOM8*$C$8</f>
        <v>7.0489254857841397E+50</v>
      </c>
      <c r="LOQ8" s="212">
        <f t="shared" ref="LOQ8" si="4255">LOO8*$C$8</f>
        <v>7.2251486229287427E+50</v>
      </c>
      <c r="LOS8" s="212">
        <f t="shared" ref="LOS8" si="4256">LOQ8*$C$8</f>
        <v>7.4057773385019607E+50</v>
      </c>
      <c r="LOU8" s="212">
        <f t="shared" ref="LOU8" si="4257">LOS8*$C$8</f>
        <v>7.5909217719645095E+50</v>
      </c>
      <c r="LOW8" s="212">
        <f t="shared" ref="LOW8" si="4258">LOU8*$C$8</f>
        <v>7.7806948162636209E+50</v>
      </c>
      <c r="LOY8" s="212">
        <f t="shared" ref="LOY8" si="4259">LOW8*$C$8</f>
        <v>7.97521218667021E+50</v>
      </c>
      <c r="LPA8" s="212">
        <f t="shared" ref="LPA8" si="4260">LOY8*$C$8</f>
        <v>8.1745924913369642E+50</v>
      </c>
      <c r="LPC8" s="212">
        <f t="shared" ref="LPC8" si="4261">LPA8*$C$8</f>
        <v>8.3789573036203876E+50</v>
      </c>
      <c r="LPE8" s="212">
        <f t="shared" ref="LPE8" si="4262">LPC8*$C$8</f>
        <v>8.5884312362108965E+50</v>
      </c>
      <c r="LPG8" s="212">
        <f t="shared" ref="LPG8" si="4263">LPE8*$C$8</f>
        <v>8.8031420171161685E+50</v>
      </c>
      <c r="LPI8" s="212">
        <f t="shared" ref="LPI8" si="4264">LPG8*$C$8</f>
        <v>9.0232205675440717E+50</v>
      </c>
      <c r="LPK8" s="212">
        <f t="shared" ref="LPK8" si="4265">LPI8*$C$8</f>
        <v>9.2488010817326725E+50</v>
      </c>
      <c r="LPM8" s="212">
        <f t="shared" ref="LPM8" si="4266">LPK8*$C$8</f>
        <v>9.4800211087759886E+50</v>
      </c>
      <c r="LPO8" s="212">
        <f t="shared" ref="LPO8" si="4267">LPM8*$C$8</f>
        <v>9.7170216364953877E+50</v>
      </c>
      <c r="LPQ8" s="212">
        <f t="shared" ref="LPQ8" si="4268">LPO8*$C$8</f>
        <v>9.959947177407771E+50</v>
      </c>
      <c r="LPS8" s="212">
        <f t="shared" ref="LPS8" si="4269">LPQ8*$C$8</f>
        <v>1.0208945856842964E+51</v>
      </c>
      <c r="LPU8" s="212">
        <f t="shared" ref="LPU8" si="4270">LPS8*$C$8</f>
        <v>1.0464169503264037E+51</v>
      </c>
      <c r="LPW8" s="212">
        <f t="shared" ref="LPW8" si="4271">LPU8*$C$8</f>
        <v>1.0725773740845637E+51</v>
      </c>
      <c r="LPY8" s="212">
        <f t="shared" ref="LPY8" si="4272">LPW8*$C$8</f>
        <v>1.0993918084366777E+51</v>
      </c>
      <c r="LQA8" s="212">
        <f t="shared" ref="LQA8" si="4273">LPY8*$C$8</f>
        <v>1.1268766036475945E+51</v>
      </c>
      <c r="LQC8" s="212">
        <f t="shared" ref="LQC8" si="4274">LQA8*$C$8</f>
        <v>1.1550485187387843E+51</v>
      </c>
      <c r="LQE8" s="212">
        <f t="shared" ref="LQE8" si="4275">LQC8*$C$8</f>
        <v>1.1839247317072537E+51</v>
      </c>
      <c r="LQG8" s="212">
        <f t="shared" ref="LQG8" si="4276">LQE8*$C$8</f>
        <v>1.213522849999935E+51</v>
      </c>
      <c r="LQI8" s="212">
        <f t="shared" ref="LQI8" si="4277">LQG8*$C$8</f>
        <v>1.2438609212499332E+51</v>
      </c>
      <c r="LQK8" s="212">
        <f t="shared" ref="LQK8" si="4278">LQI8*$C$8</f>
        <v>1.2749574442811815E+51</v>
      </c>
      <c r="LQM8" s="212">
        <f t="shared" ref="LQM8" si="4279">LQK8*$C$8</f>
        <v>1.3068313803882109E+51</v>
      </c>
      <c r="LQO8" s="212">
        <f t="shared" ref="LQO8" si="4280">LQM8*$C$8</f>
        <v>1.3395021648979159E+51</v>
      </c>
      <c r="LQQ8" s="212">
        <f t="shared" ref="LQQ8" si="4281">LQO8*$C$8</f>
        <v>1.3729897190203637E+51</v>
      </c>
      <c r="LQS8" s="212">
        <f t="shared" ref="LQS8" si="4282">LQQ8*$C$8</f>
        <v>1.4073144619958726E+51</v>
      </c>
      <c r="LQU8" s="212">
        <f t="shared" ref="LQU8" si="4283">LQS8*$C$8</f>
        <v>1.4424973235457693E+51</v>
      </c>
      <c r="LQW8" s="212">
        <f t="shared" ref="LQW8" si="4284">LQU8*$C$8</f>
        <v>1.4785597566344133E+51</v>
      </c>
      <c r="LQY8" s="212">
        <f t="shared" ref="LQY8" si="4285">LQW8*$C$8</f>
        <v>1.5155237505502737E+51</v>
      </c>
      <c r="LRA8" s="212">
        <f t="shared" ref="LRA8" si="4286">LQY8*$C$8</f>
        <v>1.5534118443140303E+51</v>
      </c>
      <c r="LRC8" s="212">
        <f t="shared" ref="LRC8" si="4287">LRA8*$C$8</f>
        <v>1.5922471404218809E+51</v>
      </c>
      <c r="LRE8" s="212">
        <f t="shared" ref="LRE8" si="4288">LRC8*$C$8</f>
        <v>1.6320533189324278E+51</v>
      </c>
      <c r="LRG8" s="212">
        <f t="shared" ref="LRG8" si="4289">LRE8*$C$8</f>
        <v>1.6728546519057384E+51</v>
      </c>
      <c r="LRI8" s="212">
        <f t="shared" ref="LRI8" si="4290">LRG8*$C$8</f>
        <v>1.7146760182033816E+51</v>
      </c>
      <c r="LRK8" s="212">
        <f t="shared" ref="LRK8" si="4291">LRI8*$C$8</f>
        <v>1.7575429186584659E+51</v>
      </c>
      <c r="LRM8" s="212">
        <f t="shared" ref="LRM8" si="4292">LRK8*$C$8</f>
        <v>1.8014814916249274E+51</v>
      </c>
      <c r="LRO8" s="212">
        <f t="shared" ref="LRO8" si="4293">LRM8*$C$8</f>
        <v>1.8465185289155503E+51</v>
      </c>
      <c r="LRQ8" s="212">
        <f t="shared" ref="LRQ8" si="4294">LRO8*$C$8</f>
        <v>1.892681492138439E+51</v>
      </c>
      <c r="LRS8" s="212">
        <f t="shared" ref="LRS8" si="4295">LRQ8*$C$8</f>
        <v>1.9399985294418998E+51</v>
      </c>
      <c r="LRU8" s="212">
        <f t="shared" ref="LRU8" si="4296">LRS8*$C$8</f>
        <v>1.988498492677947E+51</v>
      </c>
      <c r="LRW8" s="212">
        <f t="shared" ref="LRW8" si="4297">LRU8*$C$8</f>
        <v>2.0382109549948954E+51</v>
      </c>
      <c r="LRY8" s="212">
        <f t="shared" ref="LRY8" si="4298">LRW8*$C$8</f>
        <v>2.0891662288697677E+51</v>
      </c>
      <c r="LSA8" s="212">
        <f t="shared" ref="LSA8" si="4299">LRY8*$C$8</f>
        <v>2.1413953845915118E+51</v>
      </c>
      <c r="LSC8" s="212">
        <f t="shared" ref="LSC8" si="4300">LSA8*$C$8</f>
        <v>2.1949302692062994E+51</v>
      </c>
      <c r="LSE8" s="212">
        <f t="shared" ref="LSE8" si="4301">LSC8*$C$8</f>
        <v>2.2498035259364568E+51</v>
      </c>
      <c r="LSG8" s="212">
        <f t="shared" ref="LSG8" si="4302">LSE8*$C$8</f>
        <v>2.306048614084868E+51</v>
      </c>
      <c r="LSI8" s="212">
        <f t="shared" ref="LSI8" si="4303">LSG8*$C$8</f>
        <v>2.3636998294369894E+51</v>
      </c>
      <c r="LSK8" s="212">
        <f t="shared" ref="LSK8" si="4304">LSI8*$C$8</f>
        <v>2.422792325172914E+51</v>
      </c>
      <c r="LSM8" s="212">
        <f t="shared" ref="LSM8" si="4305">LSK8*$C$8</f>
        <v>2.4833621333022366E+51</v>
      </c>
      <c r="LSO8" s="212">
        <f t="shared" ref="LSO8" si="4306">LSM8*$C$8</f>
        <v>2.5454461866347923E+51</v>
      </c>
      <c r="LSQ8" s="212">
        <f t="shared" ref="LSQ8" si="4307">LSO8*$C$8</f>
        <v>2.609082341300662E+51</v>
      </c>
      <c r="LSS8" s="212">
        <f t="shared" ref="LSS8" si="4308">LSQ8*$C$8</f>
        <v>2.6743093998331784E+51</v>
      </c>
      <c r="LSU8" s="212">
        <f t="shared" ref="LSU8" si="4309">LSS8*$C$8</f>
        <v>2.7411671348290075E+51</v>
      </c>
      <c r="LSW8" s="212">
        <f t="shared" ref="LSW8" si="4310">LSU8*$C$8</f>
        <v>2.8096963131997325E+51</v>
      </c>
      <c r="LSY8" s="212">
        <f t="shared" ref="LSY8" si="4311">LSW8*$C$8</f>
        <v>2.8799387210297256E+51</v>
      </c>
      <c r="LTA8" s="212">
        <f t="shared" ref="LTA8" si="4312">LSY8*$C$8</f>
        <v>2.9519371890554685E+51</v>
      </c>
      <c r="LTC8" s="212">
        <f t="shared" ref="LTC8" si="4313">LTA8*$C$8</f>
        <v>3.0257356187818552E+51</v>
      </c>
      <c r="LTE8" s="212">
        <f t="shared" ref="LTE8" si="4314">LTC8*$C$8</f>
        <v>3.1013790092514014E+51</v>
      </c>
      <c r="LTG8" s="212">
        <f t="shared" ref="LTG8" si="4315">LTE8*$C$8</f>
        <v>3.1789134844826864E+51</v>
      </c>
      <c r="LTI8" s="212">
        <f t="shared" ref="LTI8" si="4316">LTG8*$C$8</f>
        <v>3.2583863215947535E+51</v>
      </c>
      <c r="LTK8" s="212">
        <f t="shared" ref="LTK8" si="4317">LTI8*$C$8</f>
        <v>3.3398459796346218E+51</v>
      </c>
      <c r="LTM8" s="212">
        <f t="shared" ref="LTM8" si="4318">LTK8*$C$8</f>
        <v>3.4233421291254867E+51</v>
      </c>
      <c r="LTO8" s="212">
        <f t="shared" ref="LTO8" si="4319">LTM8*$C$8</f>
        <v>3.5089256823536236E+51</v>
      </c>
      <c r="LTQ8" s="212">
        <f t="shared" ref="LTQ8" si="4320">LTO8*$C$8</f>
        <v>3.5966488244124638E+51</v>
      </c>
      <c r="LTS8" s="212">
        <f t="shared" ref="LTS8" si="4321">LTQ8*$C$8</f>
        <v>3.6865650450227753E+51</v>
      </c>
      <c r="LTU8" s="212">
        <f t="shared" ref="LTU8" si="4322">LTS8*$C$8</f>
        <v>3.7787291711483441E+51</v>
      </c>
      <c r="LTW8" s="212">
        <f t="shared" ref="LTW8" si="4323">LTU8*$C$8</f>
        <v>3.8731974004270524E+51</v>
      </c>
      <c r="LTY8" s="212">
        <f t="shared" ref="LTY8" si="4324">LTW8*$C$8</f>
        <v>3.9700273354377286E+51</v>
      </c>
      <c r="LUA8" s="212">
        <f t="shared" ref="LUA8" si="4325">LTY8*$C$8</f>
        <v>4.0692780188236715E+51</v>
      </c>
      <c r="LUC8" s="212">
        <f t="shared" ref="LUC8" si="4326">LUA8*$C$8</f>
        <v>4.1710099692942632E+51</v>
      </c>
      <c r="LUE8" s="212">
        <f t="shared" ref="LUE8" si="4327">LUC8*$C$8</f>
        <v>4.2752852185266196E+51</v>
      </c>
      <c r="LUG8" s="212">
        <f t="shared" ref="LUG8" si="4328">LUE8*$C$8</f>
        <v>4.3821673489897849E+51</v>
      </c>
      <c r="LUI8" s="212">
        <f t="shared" ref="LUI8" si="4329">LUG8*$C$8</f>
        <v>4.491721532714529E+51</v>
      </c>
      <c r="LUK8" s="212">
        <f t="shared" ref="LUK8" si="4330">LUI8*$C$8</f>
        <v>4.6040145710323921E+51</v>
      </c>
      <c r="LUM8" s="212">
        <f t="shared" ref="LUM8" si="4331">LUK8*$C$8</f>
        <v>4.7191149353082016E+51</v>
      </c>
      <c r="LUO8" s="212">
        <f t="shared" ref="LUO8" si="4332">LUM8*$C$8</f>
        <v>4.837092808690906E+51</v>
      </c>
      <c r="LUQ8" s="212">
        <f t="shared" ref="LUQ8" si="4333">LUO8*$C$8</f>
        <v>4.9580201289081782E+51</v>
      </c>
      <c r="LUS8" s="212">
        <f t="shared" ref="LUS8" si="4334">LUQ8*$C$8</f>
        <v>5.0819706321308819E+51</v>
      </c>
      <c r="LUU8" s="212">
        <f t="shared" ref="LUU8" si="4335">LUS8*$C$8</f>
        <v>5.2090198979341534E+51</v>
      </c>
      <c r="LUW8" s="212">
        <f t="shared" ref="LUW8" si="4336">LUU8*$C$8</f>
        <v>5.3392453953825068E+51</v>
      </c>
      <c r="LUY8" s="212">
        <f t="shared" ref="LUY8" si="4337">LUW8*$C$8</f>
        <v>5.4727265302670692E+51</v>
      </c>
      <c r="LVA8" s="212">
        <f t="shared" ref="LVA8" si="4338">LUY8*$C$8</f>
        <v>5.6095446935237456E+51</v>
      </c>
      <c r="LVC8" s="212">
        <f t="shared" ref="LVC8" si="4339">LVA8*$C$8</f>
        <v>5.7497833108618388E+51</v>
      </c>
      <c r="LVE8" s="212">
        <f t="shared" ref="LVE8" si="4340">LVC8*$C$8</f>
        <v>5.8935278936333844E+51</v>
      </c>
      <c r="LVG8" s="212">
        <f t="shared" ref="LVG8" si="4341">LVE8*$C$8</f>
        <v>6.0408660909742192E+51</v>
      </c>
      <c r="LVI8" s="212">
        <f t="shared" ref="LVI8" si="4342">LVG8*$C$8</f>
        <v>6.1918877432485737E+51</v>
      </c>
      <c r="LVK8" s="212">
        <f t="shared" ref="LVK8" si="4343">LVI8*$C$8</f>
        <v>6.3466849368297875E+51</v>
      </c>
      <c r="LVM8" s="212">
        <f t="shared" ref="LVM8" si="4344">LVK8*$C$8</f>
        <v>6.505352060250532E+51</v>
      </c>
      <c r="LVO8" s="212">
        <f t="shared" ref="LVO8" si="4345">LVM8*$C$8</f>
        <v>6.6679858617567952E+51</v>
      </c>
      <c r="LVQ8" s="212">
        <f t="shared" ref="LVQ8" si="4346">LVO8*$C$8</f>
        <v>6.8346855083007139E+51</v>
      </c>
      <c r="LVS8" s="212">
        <f t="shared" ref="LVS8" si="4347">LVQ8*$C$8</f>
        <v>7.0055526460082316E+51</v>
      </c>
      <c r="LVU8" s="212">
        <f t="shared" ref="LVU8" si="4348">LVS8*$C$8</f>
        <v>7.1806914621584362E+51</v>
      </c>
      <c r="LVW8" s="212">
        <f t="shared" ref="LVW8" si="4349">LVU8*$C$8</f>
        <v>7.3602087487123969E+51</v>
      </c>
      <c r="LVY8" s="212">
        <f t="shared" ref="LVY8" si="4350">LVW8*$C$8</f>
        <v>7.5442139674302065E+51</v>
      </c>
      <c r="LWA8" s="212">
        <f t="shared" ref="LWA8" si="4351">LVY8*$C$8</f>
        <v>7.7328193166159605E+51</v>
      </c>
      <c r="LWC8" s="212">
        <f t="shared" ref="LWC8" si="4352">LWA8*$C$8</f>
        <v>7.926139799531359E+51</v>
      </c>
      <c r="LWE8" s="212">
        <f t="shared" ref="LWE8" si="4353">LWC8*$C$8</f>
        <v>8.1242932945196417E+51</v>
      </c>
      <c r="LWG8" s="212">
        <f t="shared" ref="LWG8" si="4354">LWE8*$C$8</f>
        <v>8.3274006268826319E+51</v>
      </c>
      <c r="LWI8" s="212">
        <f t="shared" ref="LWI8" si="4355">LWG8*$C$8</f>
        <v>8.5355856425546975E+51</v>
      </c>
      <c r="LWK8" s="212">
        <f t="shared" ref="LWK8" si="4356">LWI8*$C$8</f>
        <v>8.7489752836185636E+51</v>
      </c>
      <c r="LWM8" s="212">
        <f t="shared" ref="LWM8" si="4357">LWK8*$C$8</f>
        <v>8.9676996657090263E+51</v>
      </c>
      <c r="LWO8" s="212">
        <f t="shared" ref="LWO8" si="4358">LWM8*$C$8</f>
        <v>9.1918921573517506E+51</v>
      </c>
      <c r="LWQ8" s="212">
        <f t="shared" ref="LWQ8" si="4359">LWO8*$C$8</f>
        <v>9.4216894612855434E+51</v>
      </c>
      <c r="LWS8" s="212">
        <f t="shared" ref="LWS8" si="4360">LWQ8*$C$8</f>
        <v>9.6572316978176811E+51</v>
      </c>
      <c r="LWU8" s="212">
        <f t="shared" ref="LWU8" si="4361">LWS8*$C$8</f>
        <v>9.8986624902631221E+51</v>
      </c>
      <c r="LWW8" s="212">
        <f t="shared" ref="LWW8" si="4362">LWU8*$C$8</f>
        <v>1.01461290525197E+52</v>
      </c>
      <c r="LWY8" s="212">
        <f t="shared" ref="LWY8" si="4363">LWW8*$C$8</f>
        <v>1.0399782278832691E+52</v>
      </c>
      <c r="LXA8" s="212">
        <f t="shared" ref="LXA8" si="4364">LWY8*$C$8</f>
        <v>1.0659776835803507E+52</v>
      </c>
      <c r="LXC8" s="212">
        <f t="shared" ref="LXC8" si="4365">LXA8*$C$8</f>
        <v>1.0926271256698594E+52</v>
      </c>
      <c r="LXE8" s="212">
        <f t="shared" ref="LXE8" si="4366">LXC8*$C$8</f>
        <v>1.1199428038116057E+52</v>
      </c>
      <c r="LXG8" s="212">
        <f t="shared" ref="LXG8" si="4367">LXE8*$C$8</f>
        <v>1.1479413739068958E+52</v>
      </c>
      <c r="LXI8" s="212">
        <f t="shared" ref="LXI8" si="4368">LXG8*$C$8</f>
        <v>1.176639908254568E+52</v>
      </c>
      <c r="LXK8" s="212">
        <f t="shared" ref="LXK8" si="4369">LXI8*$C$8</f>
        <v>1.2060559059609322E+52</v>
      </c>
      <c r="LXM8" s="212">
        <f t="shared" ref="LXM8" si="4370">LXK8*$C$8</f>
        <v>1.2362073036099554E+52</v>
      </c>
      <c r="LXO8" s="212">
        <f t="shared" ref="LXO8" si="4371">LXM8*$C$8</f>
        <v>1.2671124862002042E+52</v>
      </c>
      <c r="LXQ8" s="212">
        <f t="shared" ref="LXQ8" si="4372">LXO8*$C$8</f>
        <v>1.298790298355209E+52</v>
      </c>
      <c r="LXS8" s="212">
        <f t="shared" ref="LXS8" si="4373">LXQ8*$C$8</f>
        <v>1.3312600558140892E+52</v>
      </c>
      <c r="LXU8" s="212">
        <f t="shared" ref="LXU8" si="4374">LXS8*$C$8</f>
        <v>1.3645415572094414E+52</v>
      </c>
      <c r="LXW8" s="212">
        <f t="shared" ref="LXW8" si="4375">LXU8*$C$8</f>
        <v>1.3986550961396773E+52</v>
      </c>
      <c r="LXY8" s="212">
        <f t="shared" ref="LXY8" si="4376">LXW8*$C$8</f>
        <v>1.4336214735431691E+52</v>
      </c>
      <c r="LYA8" s="212">
        <f t="shared" ref="LYA8" si="4377">LXY8*$C$8</f>
        <v>1.4694620103817482E+52</v>
      </c>
      <c r="LYC8" s="212">
        <f t="shared" ref="LYC8" si="4378">LYA8*$C$8</f>
        <v>1.5061985606412917E+52</v>
      </c>
      <c r="LYE8" s="212">
        <f t="shared" ref="LYE8" si="4379">LYC8*$C$8</f>
        <v>1.5438535246573238E+52</v>
      </c>
      <c r="LYG8" s="212">
        <f t="shared" ref="LYG8" si="4380">LYE8*$C$8</f>
        <v>1.5824498627737566E+52</v>
      </c>
      <c r="LYI8" s="212">
        <f t="shared" ref="LYI8" si="4381">LYG8*$C$8</f>
        <v>1.6220111093431004E+52</v>
      </c>
      <c r="LYK8" s="212">
        <f t="shared" ref="LYK8" si="4382">LYI8*$C$8</f>
        <v>1.6625613870766778E+52</v>
      </c>
      <c r="LYM8" s="212">
        <f t="shared" ref="LYM8" si="4383">LYK8*$C$8</f>
        <v>1.7041254217535947E+52</v>
      </c>
      <c r="LYO8" s="212">
        <f t="shared" ref="LYO8" si="4384">LYM8*$C$8</f>
        <v>1.7467285572974344E+52</v>
      </c>
      <c r="LYQ8" s="212">
        <f t="shared" ref="LYQ8" si="4385">LYO8*$C$8</f>
        <v>1.79039677122987E+52</v>
      </c>
      <c r="LYS8" s="212">
        <f t="shared" ref="LYS8" si="4386">LYQ8*$C$8</f>
        <v>1.8351566905106165E+52</v>
      </c>
      <c r="LYU8" s="212">
        <f t="shared" ref="LYU8" si="4387">LYS8*$C$8</f>
        <v>1.8810356077733818E+52</v>
      </c>
      <c r="LYW8" s="212">
        <f t="shared" ref="LYW8" si="4388">LYU8*$C$8</f>
        <v>1.9280614979677162E+52</v>
      </c>
      <c r="LYY8" s="212">
        <f t="shared" ref="LYY8" si="4389">LYW8*$C$8</f>
        <v>1.976263035416909E+52</v>
      </c>
      <c r="LZA8" s="212">
        <f t="shared" ref="LZA8" si="4390">LYY8*$C$8</f>
        <v>2.0256696113023315E+52</v>
      </c>
      <c r="LZC8" s="212">
        <f t="shared" ref="LZC8" si="4391">LZA8*$C$8</f>
        <v>2.0763113515848897E+52</v>
      </c>
      <c r="LZE8" s="212">
        <f t="shared" ref="LZE8" si="4392">LZC8*$C$8</f>
        <v>2.1282191353745116E+52</v>
      </c>
      <c r="LZG8" s="212">
        <f t="shared" ref="LZG8" si="4393">LZE8*$C$8</f>
        <v>2.1814246137588743E+52</v>
      </c>
      <c r="LZI8" s="212">
        <f t="shared" ref="LZI8" si="4394">LZG8*$C$8</f>
        <v>2.2359602291028459E+52</v>
      </c>
      <c r="LZK8" s="212">
        <f t="shared" ref="LZK8" si="4395">LZI8*$C$8</f>
        <v>2.291859234830417E+52</v>
      </c>
      <c r="LZM8" s="212">
        <f t="shared" ref="LZM8" si="4396">LZK8*$C$8</f>
        <v>2.3491557157011773E+52</v>
      </c>
      <c r="LZO8" s="212">
        <f t="shared" ref="LZO8" si="4397">LZM8*$C$8</f>
        <v>2.4078846085937065E+52</v>
      </c>
      <c r="LZQ8" s="212">
        <f t="shared" ref="LZQ8" si="4398">LZO8*$C$8</f>
        <v>2.4680817238085489E+52</v>
      </c>
      <c r="LZS8" s="212">
        <f t="shared" ref="LZS8" si="4399">LZQ8*$C$8</f>
        <v>2.5297837669037625E+52</v>
      </c>
      <c r="LZU8" s="212">
        <f t="shared" ref="LZU8" si="4400">LZS8*$C$8</f>
        <v>2.5930283610763566E+52</v>
      </c>
      <c r="LZW8" s="212">
        <f t="shared" ref="LZW8" si="4401">LZU8*$C$8</f>
        <v>2.6578540701032653E+52</v>
      </c>
      <c r="LZY8" s="212">
        <f t="shared" ref="LZY8" si="4402">LZW8*$C$8</f>
        <v>2.7243004218558467E+52</v>
      </c>
      <c r="MAA8" s="212">
        <f t="shared" ref="MAA8" si="4403">LZY8*$C$8</f>
        <v>2.7924079324022424E+52</v>
      </c>
      <c r="MAC8" s="212">
        <f t="shared" ref="MAC8" si="4404">MAA8*$C$8</f>
        <v>2.8622181307122983E+52</v>
      </c>
      <c r="MAE8" s="212">
        <f t="shared" ref="MAE8" si="4405">MAC8*$C$8</f>
        <v>2.9337735839801056E+52</v>
      </c>
      <c r="MAG8" s="212">
        <f t="shared" ref="MAG8" si="4406">MAE8*$C$8</f>
        <v>3.0071179235796078E+52</v>
      </c>
      <c r="MAI8" s="212">
        <f t="shared" ref="MAI8" si="4407">MAG8*$C$8</f>
        <v>3.082295871669098E+52</v>
      </c>
      <c r="MAK8" s="212">
        <f t="shared" ref="MAK8" si="4408">MAI8*$C$8</f>
        <v>3.1593532684608252E+52</v>
      </c>
      <c r="MAM8" s="212">
        <f t="shared" ref="MAM8" si="4409">MAK8*$C$8</f>
        <v>3.2383371001723458E+52</v>
      </c>
      <c r="MAO8" s="212">
        <f t="shared" ref="MAO8" si="4410">MAM8*$C$8</f>
        <v>3.319295527676654E+52</v>
      </c>
      <c r="MAQ8" s="212">
        <f t="shared" ref="MAQ8" si="4411">MAO8*$C$8</f>
        <v>3.40227791586857E+52</v>
      </c>
      <c r="MAS8" s="212">
        <f t="shared" ref="MAS8" si="4412">MAQ8*$C$8</f>
        <v>3.4873348637652841E+52</v>
      </c>
      <c r="MAU8" s="212">
        <f t="shared" ref="MAU8" si="4413">MAS8*$C$8</f>
        <v>3.5745182353594162E+52</v>
      </c>
      <c r="MAW8" s="212">
        <f t="shared" ref="MAW8" si="4414">MAU8*$C$8</f>
        <v>3.6638811912434011E+52</v>
      </c>
      <c r="MAY8" s="212">
        <f t="shared" ref="MAY8" si="4415">MAW8*$C$8</f>
        <v>3.7554782210244856E+52</v>
      </c>
      <c r="MBA8" s="212">
        <f t="shared" ref="MBA8" si="4416">MAY8*$C$8</f>
        <v>3.8493651765500974E+52</v>
      </c>
      <c r="MBC8" s="212">
        <f t="shared" ref="MBC8" si="4417">MBA8*$C$8</f>
        <v>3.9455993059638493E+52</v>
      </c>
      <c r="MBE8" s="212">
        <f t="shared" ref="MBE8" si="4418">MBC8*$C$8</f>
        <v>4.0442392886129451E+52</v>
      </c>
      <c r="MBG8" s="212">
        <f t="shared" ref="MBG8" si="4419">MBE8*$C$8</f>
        <v>4.1453452708282684E+52</v>
      </c>
      <c r="MBI8" s="212">
        <f t="shared" ref="MBI8" si="4420">MBG8*$C$8</f>
        <v>4.2489789025989748E+52</v>
      </c>
      <c r="MBK8" s="212">
        <f t="shared" ref="MBK8" si="4421">MBI8*$C$8</f>
        <v>4.3552033751639486E+52</v>
      </c>
      <c r="MBM8" s="212">
        <f t="shared" ref="MBM8" si="4422">MBK8*$C$8</f>
        <v>4.4640834595430472E+52</v>
      </c>
      <c r="MBO8" s="212">
        <f t="shared" ref="MBO8" si="4423">MBM8*$C$8</f>
        <v>4.575685546031623E+52</v>
      </c>
      <c r="MBQ8" s="212">
        <f t="shared" ref="MBQ8" si="4424">MBO8*$C$8</f>
        <v>4.6900776846824133E+52</v>
      </c>
      <c r="MBS8" s="212">
        <f t="shared" ref="MBS8" si="4425">MBQ8*$C$8</f>
        <v>4.807329626799473E+52</v>
      </c>
      <c r="MBU8" s="212">
        <f t="shared" ref="MBU8" si="4426">MBS8*$C$8</f>
        <v>4.92751286746946E+52</v>
      </c>
      <c r="MBW8" s="212">
        <f t="shared" ref="MBW8" si="4427">MBU8*$C$8</f>
        <v>5.0507006891561958E+52</v>
      </c>
      <c r="MBY8" s="212">
        <f t="shared" ref="MBY8" si="4428">MBW8*$C$8</f>
        <v>5.1769682063850998E+52</v>
      </c>
      <c r="MCA8" s="212">
        <f t="shared" ref="MCA8" si="4429">MBY8*$C$8</f>
        <v>5.3063924115447267E+52</v>
      </c>
      <c r="MCC8" s="212">
        <f t="shared" ref="MCC8" si="4430">MCA8*$C$8</f>
        <v>5.4390522218333442E+52</v>
      </c>
      <c r="MCE8" s="212">
        <f t="shared" ref="MCE8" si="4431">MCC8*$C$8</f>
        <v>5.5750285273791777E+52</v>
      </c>
      <c r="MCG8" s="212">
        <f t="shared" ref="MCG8" si="4432">MCE8*$C$8</f>
        <v>5.7144042405636567E+52</v>
      </c>
      <c r="MCI8" s="212">
        <f t="shared" ref="MCI8" si="4433">MCG8*$C$8</f>
        <v>5.8572643465777481E+52</v>
      </c>
      <c r="MCK8" s="212">
        <f t="shared" ref="MCK8" si="4434">MCI8*$C$8</f>
        <v>6.0036959552421909E+52</v>
      </c>
      <c r="MCM8" s="212">
        <f t="shared" ref="MCM8" si="4435">MCK8*$C$8</f>
        <v>6.1537883541232454E+52</v>
      </c>
      <c r="MCO8" s="212">
        <f t="shared" ref="MCO8" si="4436">MCM8*$C$8</f>
        <v>6.3076330629763264E+52</v>
      </c>
      <c r="MCQ8" s="212">
        <f t="shared" ref="MCQ8" si="4437">MCO8*$C$8</f>
        <v>6.4653238895507345E+52</v>
      </c>
      <c r="MCS8" s="212">
        <f t="shared" ref="MCS8" si="4438">MCQ8*$C$8</f>
        <v>6.6269569867895025E+52</v>
      </c>
      <c r="MCU8" s="212">
        <f t="shared" ref="MCU8" si="4439">MCS8*$C$8</f>
        <v>6.792630911459239E+52</v>
      </c>
      <c r="MCW8" s="212">
        <f t="shared" ref="MCW8" si="4440">MCU8*$C$8</f>
        <v>6.9624466842457193E+52</v>
      </c>
      <c r="MCY8" s="212">
        <f t="shared" ref="MCY8" si="4441">MCW8*$C$8</f>
        <v>7.1365078513518621E+52</v>
      </c>
      <c r="MDA8" s="212">
        <f t="shared" ref="MDA8" si="4442">MCY8*$C$8</f>
        <v>7.3149205476356583E+52</v>
      </c>
      <c r="MDC8" s="212">
        <f t="shared" ref="MDC8" si="4443">MDA8*$C$8</f>
        <v>7.4977935613265489E+52</v>
      </c>
      <c r="MDE8" s="212">
        <f t="shared" ref="MDE8" si="4444">MDC8*$C$8</f>
        <v>7.685238400359712E+52</v>
      </c>
      <c r="MDG8" s="212">
        <f t="shared" ref="MDG8" si="4445">MDE8*$C$8</f>
        <v>7.8773693603687037E+52</v>
      </c>
      <c r="MDI8" s="212">
        <f t="shared" ref="MDI8" si="4446">MDG8*$C$8</f>
        <v>8.0743035943779205E+52</v>
      </c>
      <c r="MDK8" s="212">
        <f t="shared" ref="MDK8" si="4447">MDI8*$C$8</f>
        <v>8.2761611842373677E+52</v>
      </c>
      <c r="MDM8" s="212">
        <f t="shared" ref="MDM8" si="4448">MDK8*$C$8</f>
        <v>8.4830652138433015E+52</v>
      </c>
      <c r="MDO8" s="212">
        <f t="shared" ref="MDO8" si="4449">MDM8*$C$8</f>
        <v>8.6951418441893838E+52</v>
      </c>
      <c r="MDQ8" s="212">
        <f t="shared" ref="MDQ8" si="4450">MDO8*$C$8</f>
        <v>8.9125203902941172E+52</v>
      </c>
      <c r="MDS8" s="212">
        <f t="shared" ref="MDS8" si="4451">MDQ8*$C$8</f>
        <v>9.1353334000514694E+52</v>
      </c>
      <c r="MDU8" s="212">
        <f t="shared" ref="MDU8" si="4452">MDS8*$C$8</f>
        <v>9.3637167350527548E+52</v>
      </c>
      <c r="MDW8" s="212">
        <f t="shared" ref="MDW8" si="4453">MDU8*$C$8</f>
        <v>9.5978096534290731E+52</v>
      </c>
      <c r="MDY8" s="212">
        <f t="shared" ref="MDY8" si="4454">MDW8*$C$8</f>
        <v>9.8377548947648001E+52</v>
      </c>
      <c r="MEA8" s="212">
        <f t="shared" ref="MEA8" si="4455">MDY8*$C$8</f>
        <v>1.0083698767133919E+53</v>
      </c>
      <c r="MEC8" s="212">
        <f t="shared" ref="MEC8" si="4456">MEA8*$C$8</f>
        <v>1.0335791236312266E+53</v>
      </c>
      <c r="MEE8" s="212">
        <f t="shared" ref="MEE8" si="4457">MEC8*$C$8</f>
        <v>1.0594186017220071E+53</v>
      </c>
      <c r="MEG8" s="212">
        <f t="shared" ref="MEG8" si="4458">MEE8*$C$8</f>
        <v>1.0859040667650571E+53</v>
      </c>
      <c r="MEI8" s="212">
        <f t="shared" ref="MEI8" si="4459">MEG8*$C$8</f>
        <v>1.1130516684341835E+53</v>
      </c>
      <c r="MEK8" s="212">
        <f t="shared" ref="MEK8" si="4460">MEI8*$C$8</f>
        <v>1.140877960145038E+53</v>
      </c>
      <c r="MEM8" s="212">
        <f t="shared" ref="MEM8" si="4461">MEK8*$C$8</f>
        <v>1.1693999091486638E+53</v>
      </c>
      <c r="MEO8" s="212">
        <f t="shared" ref="MEO8" si="4462">MEM8*$C$8</f>
        <v>1.1986349068773803E+53</v>
      </c>
      <c r="MEQ8" s="212">
        <f t="shared" ref="MEQ8" si="4463">MEO8*$C$8</f>
        <v>1.2286007795493147E+53</v>
      </c>
      <c r="MES8" s="212">
        <f t="shared" ref="MES8" si="4464">MEQ8*$C$8</f>
        <v>1.2593157990380474E+53</v>
      </c>
      <c r="MEU8" s="212">
        <f t="shared" ref="MEU8" si="4465">MES8*$C$8</f>
        <v>1.2907986940139983E+53</v>
      </c>
      <c r="MEW8" s="212">
        <f t="shared" ref="MEW8" si="4466">MEU8*$C$8</f>
        <v>1.3230686613643483E+53</v>
      </c>
      <c r="MEY8" s="212">
        <f t="shared" ref="MEY8" si="4467">MEW8*$C$8</f>
        <v>1.3561453778984568E+53</v>
      </c>
      <c r="MFA8" s="212">
        <f t="shared" ref="MFA8" si="4468">MEY8*$C$8</f>
        <v>1.3900490123459182E+53</v>
      </c>
      <c r="MFC8" s="212">
        <f t="shared" ref="MFC8" si="4469">MFA8*$C$8</f>
        <v>1.424800237654566E+53</v>
      </c>
      <c r="MFE8" s="212">
        <f t="shared" ref="MFE8" si="4470">MFC8*$C$8</f>
        <v>1.46042024359593E+53</v>
      </c>
      <c r="MFG8" s="212">
        <f t="shared" ref="MFG8" si="4471">MFE8*$C$8</f>
        <v>1.4969307496858282E+53</v>
      </c>
      <c r="MFI8" s="212">
        <f t="shared" ref="MFI8" si="4472">MFG8*$C$8</f>
        <v>1.5343540184279738E+53</v>
      </c>
      <c r="MFK8" s="212">
        <f t="shared" ref="MFK8" si="4473">MFI8*$C$8</f>
        <v>1.572712868888673E+53</v>
      </c>
      <c r="MFM8" s="212">
        <f t="shared" ref="MFM8" si="4474">MFK8*$C$8</f>
        <v>1.6120306906108896E+53</v>
      </c>
      <c r="MFO8" s="212">
        <f t="shared" ref="MFO8" si="4475">MFM8*$C$8</f>
        <v>1.6523314578761616E+53</v>
      </c>
      <c r="MFQ8" s="212">
        <f t="shared" ref="MFQ8" si="4476">MFO8*$C$8</f>
        <v>1.6936397443230656E+53</v>
      </c>
      <c r="MFS8" s="212">
        <f t="shared" ref="MFS8" si="4477">MFQ8*$C$8</f>
        <v>1.7359807379311421E+53</v>
      </c>
      <c r="MFU8" s="212">
        <f t="shared" ref="MFU8" si="4478">MFS8*$C$8</f>
        <v>1.7793802563794206E+53</v>
      </c>
      <c r="MFW8" s="212">
        <f t="shared" ref="MFW8" si="4479">MFU8*$C$8</f>
        <v>1.823864762788906E+53</v>
      </c>
      <c r="MFY8" s="212">
        <f t="shared" ref="MFY8" si="4480">MFW8*$C$8</f>
        <v>1.8694613818586285E+53</v>
      </c>
      <c r="MGA8" s="212">
        <f t="shared" ref="MGA8" si="4481">MFY8*$C$8</f>
        <v>1.9161979164050941E+53</v>
      </c>
      <c r="MGC8" s="212">
        <f t="shared" ref="MGC8" si="4482">MGA8*$C$8</f>
        <v>1.9641028643152213E+53</v>
      </c>
      <c r="MGE8" s="212">
        <f t="shared" ref="MGE8" si="4483">MGC8*$C$8</f>
        <v>2.0132054359231015E+53</v>
      </c>
      <c r="MGG8" s="212">
        <f t="shared" ref="MGG8" si="4484">MGE8*$C$8</f>
        <v>2.0635355718211789E+53</v>
      </c>
      <c r="MGI8" s="212">
        <f t="shared" ref="MGI8" si="4485">MGG8*$C$8</f>
        <v>2.115123961116708E+53</v>
      </c>
      <c r="MGK8" s="212">
        <f t="shared" ref="MGK8" si="4486">MGI8*$C$8</f>
        <v>2.1680020601446255E+53</v>
      </c>
      <c r="MGM8" s="212">
        <f t="shared" ref="MGM8" si="4487">MGK8*$C$8</f>
        <v>2.222202111648241E+53</v>
      </c>
      <c r="MGO8" s="212">
        <f t="shared" ref="MGO8" si="4488">MGM8*$C$8</f>
        <v>2.2777571644394469E+53</v>
      </c>
      <c r="MGQ8" s="212">
        <f t="shared" ref="MGQ8" si="4489">MGO8*$C$8</f>
        <v>2.334701093550433E+53</v>
      </c>
      <c r="MGS8" s="212">
        <f t="shared" ref="MGS8" si="4490">MGQ8*$C$8</f>
        <v>2.3930686208891936E+53</v>
      </c>
      <c r="MGU8" s="212">
        <f t="shared" ref="MGU8" si="4491">MGS8*$C$8</f>
        <v>2.4528953364114233E+53</v>
      </c>
      <c r="MGW8" s="212">
        <f t="shared" ref="MGW8" si="4492">MGU8*$C$8</f>
        <v>2.5142177198217088E+53</v>
      </c>
      <c r="MGY8" s="212">
        <f t="shared" ref="MGY8" si="4493">MGW8*$C$8</f>
        <v>2.5770731628172513E+53</v>
      </c>
      <c r="MHA8" s="212">
        <f t="shared" ref="MHA8" si="4494">MGY8*$C$8</f>
        <v>2.6414999918876824E+53</v>
      </c>
      <c r="MHC8" s="212">
        <f t="shared" ref="MHC8" si="4495">MHA8*$C$8</f>
        <v>2.7075374916848743E+53</v>
      </c>
      <c r="MHE8" s="212">
        <f t="shared" ref="MHE8" si="4496">MHC8*$C$8</f>
        <v>2.7752259289769958E+53</v>
      </c>
      <c r="MHG8" s="212">
        <f t="shared" ref="MHG8" si="4497">MHE8*$C$8</f>
        <v>2.8446065772014204E+53</v>
      </c>
      <c r="MHI8" s="212">
        <f t="shared" ref="MHI8" si="4498">MHG8*$C$8</f>
        <v>2.9157217416314557E+53</v>
      </c>
      <c r="MHK8" s="212">
        <f t="shared" ref="MHK8" si="4499">MHI8*$C$8</f>
        <v>2.9886147851722417E+53</v>
      </c>
      <c r="MHM8" s="212">
        <f t="shared" ref="MHM8" si="4500">MHK8*$C$8</f>
        <v>3.0633301548015474E+53</v>
      </c>
      <c r="MHO8" s="212">
        <f t="shared" ref="MHO8" si="4501">MHM8*$C$8</f>
        <v>3.1399134086715856E+53</v>
      </c>
      <c r="MHQ8" s="212">
        <f t="shared" ref="MHQ8" si="4502">MHO8*$C$8</f>
        <v>3.2184112438883748E+53</v>
      </c>
      <c r="MHS8" s="212">
        <f t="shared" ref="MHS8" si="4503">MHQ8*$C$8</f>
        <v>3.2988715249855839E+53</v>
      </c>
      <c r="MHU8" s="212">
        <f t="shared" ref="MHU8" si="4504">MHS8*$C$8</f>
        <v>3.3813433131102231E+53</v>
      </c>
      <c r="MHW8" s="212">
        <f t="shared" ref="MHW8" si="4505">MHU8*$C$8</f>
        <v>3.4658768959379785E+53</v>
      </c>
      <c r="MHY8" s="212">
        <f t="shared" ref="MHY8" si="4506">MHW8*$C$8</f>
        <v>3.5525238183364276E+53</v>
      </c>
      <c r="MIA8" s="212">
        <f t="shared" ref="MIA8" si="4507">MHY8*$C$8</f>
        <v>3.641336913794838E+53</v>
      </c>
      <c r="MIC8" s="212">
        <f t="shared" ref="MIC8" si="4508">MIA8*$C$8</f>
        <v>3.7323703366397086E+53</v>
      </c>
      <c r="MIE8" s="212">
        <f t="shared" ref="MIE8" si="4509">MIC8*$C$8</f>
        <v>3.825679595055701E+53</v>
      </c>
      <c r="MIG8" s="212">
        <f t="shared" ref="MIG8" si="4510">MIE8*$C$8</f>
        <v>3.9213215849320928E+53</v>
      </c>
      <c r="MII8" s="212">
        <f t="shared" ref="MII8" si="4511">MIG8*$C$8</f>
        <v>4.0193546245553948E+53</v>
      </c>
      <c r="MIK8" s="212">
        <f t="shared" ref="MIK8" si="4512">MII8*$C$8</f>
        <v>4.1198384901692792E+53</v>
      </c>
      <c r="MIM8" s="212">
        <f t="shared" ref="MIM8" si="4513">MIK8*$C$8</f>
        <v>4.222834452423511E+53</v>
      </c>
      <c r="MIO8" s="212">
        <f t="shared" ref="MIO8" si="4514">MIM8*$C$8</f>
        <v>4.3284053137340987E+53</v>
      </c>
      <c r="MIQ8" s="212">
        <f t="shared" ref="MIQ8" si="4515">MIO8*$C$8</f>
        <v>4.436615446577451E+53</v>
      </c>
      <c r="MIS8" s="212">
        <f t="shared" ref="MIS8" si="4516">MIQ8*$C$8</f>
        <v>4.547530832741887E+53</v>
      </c>
      <c r="MIU8" s="212">
        <f t="shared" ref="MIU8" si="4517">MIS8*$C$8</f>
        <v>4.6612191035604338E+53</v>
      </c>
      <c r="MIW8" s="212">
        <f t="shared" ref="MIW8" si="4518">MIU8*$C$8</f>
        <v>4.7777495811494442E+53</v>
      </c>
      <c r="MIY8" s="212">
        <f t="shared" ref="MIY8" si="4519">MIW8*$C$8</f>
        <v>4.8971933206781803E+53</v>
      </c>
      <c r="MJA8" s="212">
        <f t="shared" ref="MJA8" si="4520">MIY8*$C$8</f>
        <v>5.019623153695134E+53</v>
      </c>
      <c r="MJC8" s="212">
        <f t="shared" ref="MJC8" si="4521">MJA8*$C$8</f>
        <v>5.1451137325375118E+53</v>
      </c>
      <c r="MJE8" s="212">
        <f t="shared" ref="MJE8" si="4522">MJC8*$C$8</f>
        <v>5.2737415758509492E+53</v>
      </c>
      <c r="MJG8" s="212">
        <f t="shared" ref="MJG8" si="4523">MJE8*$C$8</f>
        <v>5.4055851152472225E+53</v>
      </c>
      <c r="MJI8" s="212">
        <f t="shared" ref="MJI8" si="4524">MJG8*$C$8</f>
        <v>5.5407247431284023E+53</v>
      </c>
      <c r="MJK8" s="212">
        <f t="shared" ref="MJK8" si="4525">MJI8*$C$8</f>
        <v>5.6792428617066118E+53</v>
      </c>
      <c r="MJM8" s="212">
        <f t="shared" ref="MJM8" si="4526">MJK8*$C$8</f>
        <v>5.821223933249277E+53</v>
      </c>
      <c r="MJO8" s="212">
        <f t="shared" ref="MJO8" si="4527">MJM8*$C$8</f>
        <v>5.9667545315805085E+53</v>
      </c>
      <c r="MJQ8" s="212">
        <f t="shared" ref="MJQ8" si="4528">MJO8*$C$8</f>
        <v>6.1159233948700209E+53</v>
      </c>
      <c r="MJS8" s="212">
        <f t="shared" ref="MJS8" si="4529">MJQ8*$C$8</f>
        <v>6.2688214797417711E+53</v>
      </c>
      <c r="MJU8" s="212">
        <f t="shared" ref="MJU8" si="4530">MJS8*$C$8</f>
        <v>6.4255420167353149E+53</v>
      </c>
      <c r="MJW8" s="212">
        <f t="shared" ref="MJW8" si="4531">MJU8*$C$8</f>
        <v>6.5861805671536975E+53</v>
      </c>
      <c r="MJY8" s="212">
        <f t="shared" ref="MJY8" si="4532">MJW8*$C$8</f>
        <v>6.7508350813325395E+53</v>
      </c>
      <c r="MKA8" s="212">
        <f t="shared" ref="MKA8" si="4533">MJY8*$C$8</f>
        <v>6.9196059583658522E+53</v>
      </c>
      <c r="MKC8" s="212">
        <f t="shared" ref="MKC8" si="4534">MKA8*$C$8</f>
        <v>7.0925961073249981E+53</v>
      </c>
      <c r="MKE8" s="212">
        <f t="shared" ref="MKE8" si="4535">MKC8*$C$8</f>
        <v>7.2699110100081221E+53</v>
      </c>
      <c r="MKG8" s="212">
        <f t="shared" ref="MKG8" si="4536">MKE8*$C$8</f>
        <v>7.4516587852583248E+53</v>
      </c>
      <c r="MKI8" s="212">
        <f t="shared" ref="MKI8" si="4537">MKG8*$C$8</f>
        <v>7.6379502548897823E+53</v>
      </c>
      <c r="MKK8" s="212">
        <f t="shared" ref="MKK8" si="4538">MKI8*$C$8</f>
        <v>7.8288990112620262E+53</v>
      </c>
      <c r="MKM8" s="212">
        <f t="shared" ref="MKM8" si="4539">MKK8*$C$8</f>
        <v>8.0246214865435755E+53</v>
      </c>
      <c r="MKO8" s="212">
        <f t="shared" ref="MKO8" si="4540">MKM8*$C$8</f>
        <v>8.2252370237071649E+53</v>
      </c>
      <c r="MKQ8" s="212">
        <f t="shared" ref="MKQ8" si="4541">MKO8*$C$8</f>
        <v>8.4308679492998436E+53</v>
      </c>
      <c r="MKS8" s="212">
        <f t="shared" ref="MKS8" si="4542">MKQ8*$C$8</f>
        <v>8.6416396480323395E+53</v>
      </c>
      <c r="MKU8" s="212">
        <f t="shared" ref="MKU8" si="4543">MKS8*$C$8</f>
        <v>8.8576806392331463E+53</v>
      </c>
      <c r="MKW8" s="212">
        <f t="shared" ref="MKW8" si="4544">MKU8*$C$8</f>
        <v>9.0791226552139743E+53</v>
      </c>
      <c r="MKY8" s="212">
        <f t="shared" ref="MKY8" si="4545">MKW8*$C$8</f>
        <v>9.306100721594323E+53</v>
      </c>
      <c r="MLA8" s="212">
        <f t="shared" ref="MLA8" si="4546">MKY8*$C$8</f>
        <v>9.5387532396341798E+53</v>
      </c>
      <c r="MLC8" s="212">
        <f t="shared" ref="MLC8" si="4547">MLA8*$C$8</f>
        <v>9.777222070625034E+53</v>
      </c>
      <c r="MLE8" s="212">
        <f t="shared" ref="MLE8" si="4548">MLC8*$C$8</f>
        <v>1.0021652622390658E+54</v>
      </c>
      <c r="MLG8" s="212">
        <f t="shared" ref="MLG8" si="4549">MLE8*$C$8</f>
        <v>1.0272193937950423E+54</v>
      </c>
      <c r="MLI8" s="212">
        <f t="shared" ref="MLI8" si="4550">MLG8*$C$8</f>
        <v>1.0528998786399182E+54</v>
      </c>
      <c r="MLK8" s="212">
        <f t="shared" ref="MLK8" si="4551">MLI8*$C$8</f>
        <v>1.079222375605916E+54</v>
      </c>
      <c r="MLM8" s="212">
        <f t="shared" ref="MLM8" si="4552">MLK8*$C$8</f>
        <v>1.1062029349960639E+54</v>
      </c>
      <c r="MLO8" s="212">
        <f t="shared" ref="MLO8" si="4553">MLM8*$C$8</f>
        <v>1.1338580083709654E+54</v>
      </c>
      <c r="MLQ8" s="212">
        <f t="shared" ref="MLQ8" si="4554">MLO8*$C$8</f>
        <v>1.1622044585802394E+54</v>
      </c>
      <c r="MLS8" s="212">
        <f t="shared" ref="MLS8" si="4555">MLQ8*$C$8</f>
        <v>1.1912595700447453E+54</v>
      </c>
      <c r="MLU8" s="212">
        <f t="shared" ref="MLU8" si="4556">MLS8*$C$8</f>
        <v>1.2210410592958639E+54</v>
      </c>
      <c r="MLW8" s="212">
        <f t="shared" ref="MLW8" si="4557">MLU8*$C$8</f>
        <v>1.2515670857782604E+54</v>
      </c>
      <c r="MLY8" s="212">
        <f t="shared" ref="MLY8" si="4558">MLW8*$C$8</f>
        <v>1.2828562629227168E+54</v>
      </c>
      <c r="MMA8" s="212">
        <f t="shared" ref="MMA8" si="4559">MLY8*$C$8</f>
        <v>1.3149276694957846E+54</v>
      </c>
      <c r="MMC8" s="212">
        <f t="shared" ref="MMC8" si="4560">MMA8*$C$8</f>
        <v>1.3478008612331792E+54</v>
      </c>
      <c r="MME8" s="212">
        <f t="shared" ref="MME8" si="4561">MMC8*$C$8</f>
        <v>1.3814958827640085E+54</v>
      </c>
      <c r="MMG8" s="212">
        <f t="shared" ref="MMG8" si="4562">MME8*$C$8</f>
        <v>1.4160332798331086E+54</v>
      </c>
      <c r="MMI8" s="212">
        <f t="shared" ref="MMI8" si="4563">MMG8*$C$8</f>
        <v>1.4514341118289362E+54</v>
      </c>
      <c r="MMK8" s="212">
        <f t="shared" ref="MMK8" si="4564">MMI8*$C$8</f>
        <v>1.4877199646246595E+54</v>
      </c>
      <c r="MMM8" s="212">
        <f t="shared" ref="MMM8" si="4565">MMK8*$C$8</f>
        <v>1.5249129637402758E+54</v>
      </c>
      <c r="MMO8" s="212">
        <f t="shared" ref="MMO8" si="4566">MMM8*$C$8</f>
        <v>1.5630357878337824E+54</v>
      </c>
      <c r="MMQ8" s="212">
        <f t="shared" ref="MMQ8" si="4567">MMO8*$C$8</f>
        <v>1.6021116825296268E+54</v>
      </c>
      <c r="MMS8" s="212">
        <f t="shared" ref="MMS8" si="4568">MMQ8*$C$8</f>
        <v>1.6421644745928671E+54</v>
      </c>
      <c r="MMU8" s="212">
        <f t="shared" ref="MMU8" si="4569">MMS8*$C$8</f>
        <v>1.6832185864576887E+54</v>
      </c>
      <c r="MMW8" s="212">
        <f t="shared" ref="MMW8" si="4570">MMU8*$C$8</f>
        <v>1.7252990511191307E+54</v>
      </c>
      <c r="MMY8" s="212">
        <f t="shared" ref="MMY8" si="4571">MMW8*$C$8</f>
        <v>1.7684315273971088E+54</v>
      </c>
      <c r="MNA8" s="212">
        <f t="shared" ref="MNA8" si="4572">MMY8*$C$8</f>
        <v>1.8126423155820365E+54</v>
      </c>
      <c r="MNC8" s="212">
        <f t="shared" ref="MNC8" si="4573">MNA8*$C$8</f>
        <v>1.8579583734715874E+54</v>
      </c>
      <c r="MNE8" s="212">
        <f t="shared" ref="MNE8" si="4574">MNC8*$C$8</f>
        <v>1.904407332808377E+54</v>
      </c>
      <c r="MNG8" s="212">
        <f t="shared" ref="MNG8" si="4575">MNE8*$C$8</f>
        <v>1.9520175161285864E+54</v>
      </c>
      <c r="MNI8" s="212">
        <f t="shared" ref="MNI8" si="4576">MNG8*$C$8</f>
        <v>2.0008179540318008E+54</v>
      </c>
      <c r="MNK8" s="212">
        <f t="shared" ref="MNK8" si="4577">MNI8*$C$8</f>
        <v>2.0508384028825956E+54</v>
      </c>
      <c r="MNM8" s="212">
        <f t="shared" ref="MNM8" si="4578">MNK8*$C$8</f>
        <v>2.1021093629546603E+54</v>
      </c>
      <c r="MNO8" s="212">
        <f t="shared" ref="MNO8" si="4579">MNM8*$C$8</f>
        <v>2.1546620970285268E+54</v>
      </c>
      <c r="MNQ8" s="212">
        <f t="shared" ref="MNQ8" si="4580">MNO8*$C$8</f>
        <v>2.2085286494542396E+54</v>
      </c>
      <c r="MNS8" s="212">
        <f t="shared" ref="MNS8" si="4581">MNQ8*$C$8</f>
        <v>2.2637418656905954E+54</v>
      </c>
      <c r="MNU8" s="212">
        <f t="shared" ref="MNU8" si="4582">MNS8*$C$8</f>
        <v>2.3203354123328599E+54</v>
      </c>
      <c r="MNW8" s="212">
        <f t="shared" ref="MNW8" si="4583">MNU8*$C$8</f>
        <v>2.3783437976411814E+54</v>
      </c>
      <c r="MNY8" s="212">
        <f t="shared" ref="MNY8" si="4584">MNW8*$C$8</f>
        <v>2.4378023925822108E+54</v>
      </c>
      <c r="MOA8" s="212">
        <f t="shared" ref="MOA8" si="4585">MNY8*$C$8</f>
        <v>2.498747452396766E+54</v>
      </c>
      <c r="MOC8" s="212">
        <f t="shared" ref="MOC8" si="4586">MOA8*$C$8</f>
        <v>2.5612161387066849E+54</v>
      </c>
      <c r="MOE8" s="212">
        <f t="shared" ref="MOE8" si="4587">MOC8*$C$8</f>
        <v>2.6252465421743519E+54</v>
      </c>
      <c r="MOG8" s="212">
        <f t="shared" ref="MOG8" si="4588">MOE8*$C$8</f>
        <v>2.6908777057287104E+54</v>
      </c>
      <c r="MOI8" s="212">
        <f t="shared" ref="MOI8" si="4589">MOG8*$C$8</f>
        <v>2.7581496483719279E+54</v>
      </c>
      <c r="MOK8" s="212">
        <f t="shared" ref="MOK8" si="4590">MOI8*$C$8</f>
        <v>2.8271033895812258E+54</v>
      </c>
      <c r="MOM8" s="212">
        <f t="shared" ref="MOM8" si="4591">MOK8*$C$8</f>
        <v>2.8977809743207563E+54</v>
      </c>
      <c r="MOO8" s="212">
        <f t="shared" ref="MOO8" si="4592">MOM8*$C$8</f>
        <v>2.9702254986787748E+54</v>
      </c>
      <c r="MOQ8" s="212">
        <f t="shared" ref="MOQ8" si="4593">MOO8*$C$8</f>
        <v>3.044481136145744E+54</v>
      </c>
      <c r="MOS8" s="212">
        <f t="shared" ref="MOS8" si="4594">MOQ8*$C$8</f>
        <v>3.1205931645493871E+54</v>
      </c>
      <c r="MOU8" s="212">
        <f t="shared" ref="MOU8" si="4595">MOS8*$C$8</f>
        <v>3.1986079936631214E+54</v>
      </c>
      <c r="MOW8" s="212">
        <f t="shared" ref="MOW8" si="4596">MOU8*$C$8</f>
        <v>3.2785731935046989E+54</v>
      </c>
      <c r="MOY8" s="212">
        <f t="shared" ref="MOY8" si="4597">MOW8*$C$8</f>
        <v>3.360537523342316E+54</v>
      </c>
      <c r="MPA8" s="212">
        <f t="shared" ref="MPA8" si="4598">MOY8*$C$8</f>
        <v>3.4445509614258736E+54</v>
      </c>
      <c r="MPC8" s="212">
        <f t="shared" ref="MPC8" si="4599">MPA8*$C$8</f>
        <v>3.5306647354615202E+54</v>
      </c>
      <c r="MPE8" s="212">
        <f t="shared" ref="MPE8" si="4600">MPC8*$C$8</f>
        <v>3.6189313538480578E+54</v>
      </c>
      <c r="MPG8" s="212">
        <f t="shared" ref="MPG8" si="4601">MPE8*$C$8</f>
        <v>3.7094046376942587E+54</v>
      </c>
      <c r="MPI8" s="212">
        <f t="shared" ref="MPI8" si="4602">MPG8*$C$8</f>
        <v>3.8021397536366149E+54</v>
      </c>
      <c r="MPK8" s="212">
        <f t="shared" ref="MPK8" si="4603">MPI8*$C$8</f>
        <v>3.89719324747753E+54</v>
      </c>
      <c r="MPM8" s="212">
        <f t="shared" ref="MPM8" si="4604">MPK8*$C$8</f>
        <v>3.9946230786644677E+54</v>
      </c>
      <c r="MPO8" s="212">
        <f t="shared" ref="MPO8" si="4605">MPM8*$C$8</f>
        <v>4.0944886556310791E+54</v>
      </c>
      <c r="MPQ8" s="212">
        <f t="shared" ref="MPQ8" si="4606">MPO8*$C$8</f>
        <v>4.1968508720218556E+54</v>
      </c>
      <c r="MPS8" s="212">
        <f t="shared" ref="MPS8" si="4607">MPQ8*$C$8</f>
        <v>4.301772143822402E+54</v>
      </c>
      <c r="MPU8" s="212">
        <f t="shared" ref="MPU8" si="4608">MPS8*$C$8</f>
        <v>4.4093164474179618E+54</v>
      </c>
      <c r="MPW8" s="212">
        <f t="shared" ref="MPW8" si="4609">MPU8*$C$8</f>
        <v>4.5195493586034102E+54</v>
      </c>
      <c r="MPY8" s="212">
        <f t="shared" ref="MPY8" si="4610">MPW8*$C$8</f>
        <v>4.6325380925684948E+54</v>
      </c>
      <c r="MQA8" s="212">
        <f t="shared" ref="MQA8" si="4611">MPY8*$C$8</f>
        <v>4.7483515448827066E+54</v>
      </c>
      <c r="MQC8" s="212">
        <f t="shared" ref="MQC8" si="4612">MQA8*$C$8</f>
        <v>4.8670603335047736E+54</v>
      </c>
      <c r="MQE8" s="212">
        <f t="shared" ref="MQE8" si="4613">MQC8*$C$8</f>
        <v>4.9887368418423925E+54</v>
      </c>
      <c r="MQG8" s="212">
        <f t="shared" ref="MQG8" si="4614">MQE8*$C$8</f>
        <v>5.113455262888452E+54</v>
      </c>
      <c r="MQI8" s="212">
        <f t="shared" ref="MQI8" si="4615">MQG8*$C$8</f>
        <v>5.2412916444606627E+54</v>
      </c>
      <c r="MQK8" s="212">
        <f t="shared" ref="MQK8" si="4616">MQI8*$C$8</f>
        <v>5.3723239355721789E+54</v>
      </c>
      <c r="MQM8" s="212">
        <f t="shared" ref="MQM8" si="4617">MQK8*$C$8</f>
        <v>5.5066320339614832E+54</v>
      </c>
      <c r="MQO8" s="212">
        <f t="shared" ref="MQO8" si="4618">MQM8*$C$8</f>
        <v>5.64429783481052E+54</v>
      </c>
      <c r="MQQ8" s="212">
        <f t="shared" ref="MQQ8" si="4619">MQO8*$C$8</f>
        <v>5.7854052806807824E+54</v>
      </c>
      <c r="MQS8" s="212">
        <f t="shared" ref="MQS8" si="4620">MQQ8*$C$8</f>
        <v>5.9300404126978014E+54</v>
      </c>
      <c r="MQU8" s="212">
        <f t="shared" ref="MQU8" si="4621">MQS8*$C$8</f>
        <v>6.078291423015246E+54</v>
      </c>
      <c r="MQW8" s="212">
        <f t="shared" ref="MQW8" si="4622">MQU8*$C$8</f>
        <v>6.2302487085906272E+54</v>
      </c>
      <c r="MQY8" s="212">
        <f t="shared" ref="MQY8" si="4623">MQW8*$C$8</f>
        <v>6.3860049263053917E+54</v>
      </c>
      <c r="MRA8" s="212">
        <f t="shared" ref="MRA8" si="4624">MQY8*$C$8</f>
        <v>6.545655049463026E+54</v>
      </c>
      <c r="MRC8" s="212">
        <f t="shared" ref="MRC8" si="4625">MRA8*$C$8</f>
        <v>6.709296425699601E+54</v>
      </c>
      <c r="MRE8" s="212">
        <f t="shared" ref="MRE8" si="4626">MRC8*$C$8</f>
        <v>6.877028836342091E+54</v>
      </c>
      <c r="MRG8" s="212">
        <f t="shared" ref="MRG8" si="4627">MRE8*$C$8</f>
        <v>7.0489545572506423E+54</v>
      </c>
      <c r="MRI8" s="212">
        <f t="shared" ref="MRI8" si="4628">MRG8*$C$8</f>
        <v>7.2251784211819081E+54</v>
      </c>
      <c r="MRK8" s="212">
        <f t="shared" ref="MRK8" si="4629">MRI8*$C$8</f>
        <v>7.4058078817114552E+54</v>
      </c>
      <c r="MRM8" s="212">
        <f t="shared" ref="MRM8" si="4630">MRK8*$C$8</f>
        <v>7.5909530787542406E+54</v>
      </c>
      <c r="MRO8" s="212">
        <f t="shared" ref="MRO8" si="4631">MRM8*$C$8</f>
        <v>7.7807269057230962E+54</v>
      </c>
      <c r="MRQ8" s="212">
        <f t="shared" ref="MRQ8" si="4632">MRO8*$C$8</f>
        <v>7.975245078366173E+54</v>
      </c>
      <c r="MRS8" s="212">
        <f t="shared" ref="MRS8" si="4633">MRQ8*$C$8</f>
        <v>8.174626205325326E+54</v>
      </c>
      <c r="MRU8" s="212">
        <f t="shared" ref="MRU8" si="4634">MRS8*$C$8</f>
        <v>8.3789918604584582E+54</v>
      </c>
      <c r="MRW8" s="212">
        <f t="shared" ref="MRW8" si="4635">MRU8*$C$8</f>
        <v>8.588466656969919E+54</v>
      </c>
      <c r="MRY8" s="212">
        <f t="shared" ref="MRY8" si="4636">MRW8*$C$8</f>
        <v>8.8031783233941666E+54</v>
      </c>
      <c r="MSA8" s="212">
        <f t="shared" ref="MSA8" si="4637">MRY8*$C$8</f>
        <v>9.0232577814790203E+54</v>
      </c>
      <c r="MSC8" s="212">
        <f t="shared" ref="MSC8" si="4638">MSA8*$C$8</f>
        <v>9.2488392260159956E+54</v>
      </c>
      <c r="MSE8" s="212">
        <f t="shared" ref="MSE8" si="4639">MSC8*$C$8</f>
        <v>9.480060206666394E+54</v>
      </c>
      <c r="MSG8" s="212">
        <f t="shared" ref="MSG8" si="4640">MSE8*$C$8</f>
        <v>9.7170617118330533E+54</v>
      </c>
      <c r="MSI8" s="212">
        <f t="shared" ref="MSI8" si="4641">MSG8*$C$8</f>
        <v>9.9599882546288789E+54</v>
      </c>
      <c r="MSK8" s="212">
        <f t="shared" ref="MSK8" si="4642">MSI8*$C$8</f>
        <v>1.02089879609946E+55</v>
      </c>
      <c r="MSM8" s="212">
        <f t="shared" ref="MSM8" si="4643">MSK8*$C$8</f>
        <v>1.0464212660019464E+55</v>
      </c>
      <c r="MSO8" s="212">
        <f t="shared" ref="MSO8" si="4644">MSM8*$C$8</f>
        <v>1.0725817976519949E+55</v>
      </c>
      <c r="MSQ8" s="212">
        <f t="shared" ref="MSQ8" si="4645">MSO8*$C$8</f>
        <v>1.0993963425932946E+55</v>
      </c>
      <c r="MSS8" s="212">
        <f t="shared" ref="MSS8" si="4646">MSQ8*$C$8</f>
        <v>1.1268812511581268E+55</v>
      </c>
      <c r="MSU8" s="212">
        <f t="shared" ref="MSU8" si="4647">MSS8*$C$8</f>
        <v>1.1550532824370799E+55</v>
      </c>
      <c r="MSW8" s="212">
        <f t="shared" ref="MSW8" si="4648">MSU8*$C$8</f>
        <v>1.1839296144980067E+55</v>
      </c>
      <c r="MSY8" s="212">
        <f t="shared" ref="MSY8" si="4649">MSW8*$C$8</f>
        <v>1.2135278548604568E+55</v>
      </c>
      <c r="MTA8" s="212">
        <f t="shared" ref="MTA8" si="4650">MSY8*$C$8</f>
        <v>1.243866051231968E+55</v>
      </c>
      <c r="MTC8" s="212">
        <f t="shared" ref="MTC8" si="4651">MTA8*$C$8</f>
        <v>1.2749627025127672E+55</v>
      </c>
      <c r="MTE8" s="212">
        <f t="shared" ref="MTE8" si="4652">MTC8*$C$8</f>
        <v>1.3068367700755863E+55</v>
      </c>
      <c r="MTG8" s="212">
        <f t="shared" ref="MTG8" si="4653">MTE8*$C$8</f>
        <v>1.3395076893274759E+55</v>
      </c>
      <c r="MTI8" s="212">
        <f t="shared" ref="MTI8" si="4654">MTG8*$C$8</f>
        <v>1.3729953815606628E+55</v>
      </c>
      <c r="MTK8" s="212">
        <f t="shared" ref="MTK8" si="4655">MTI8*$C$8</f>
        <v>1.4073202660996791E+55</v>
      </c>
      <c r="MTM8" s="212">
        <f t="shared" ref="MTM8" si="4656">MTK8*$C$8</f>
        <v>1.442503272752171E+55</v>
      </c>
      <c r="MTO8" s="212">
        <f t="shared" ref="MTO8" si="4657">MTM8*$C$8</f>
        <v>1.4785658545709751E+55</v>
      </c>
      <c r="MTQ8" s="212">
        <f t="shared" ref="MTQ8" si="4658">MTO8*$C$8</f>
        <v>1.5155300009352493E+55</v>
      </c>
      <c r="MTS8" s="212">
        <f t="shared" ref="MTS8" si="4659">MTQ8*$C$8</f>
        <v>1.5534182509586303E+55</v>
      </c>
      <c r="MTU8" s="212">
        <f t="shared" ref="MTU8" si="4660">MTS8*$C$8</f>
        <v>1.5922537072325959E+55</v>
      </c>
      <c r="MTW8" s="212">
        <f t="shared" ref="MTW8" si="4661">MTU8*$C$8</f>
        <v>1.6320600499134107E+55</v>
      </c>
      <c r="MTY8" s="212">
        <f t="shared" ref="MTY8" si="4662">MTW8*$C$8</f>
        <v>1.6728615511612457E+55</v>
      </c>
      <c r="MUA8" s="212">
        <f t="shared" ref="MUA8" si="4663">MTY8*$C$8</f>
        <v>1.7146830899402766E+55</v>
      </c>
      <c r="MUC8" s="212">
        <f t="shared" ref="MUC8" si="4664">MUA8*$C$8</f>
        <v>1.7575501671887834E+55</v>
      </c>
      <c r="MUE8" s="212">
        <f t="shared" ref="MUE8" si="4665">MUC8*$C$8</f>
        <v>1.8014889213685028E+55</v>
      </c>
      <c r="MUG8" s="212">
        <f t="shared" ref="MUG8" si="4666">MUE8*$C$8</f>
        <v>1.8465261444027152E+55</v>
      </c>
      <c r="MUI8" s="212">
        <f t="shared" ref="MUI8" si="4667">MUG8*$C$8</f>
        <v>1.8926892980127828E+55</v>
      </c>
      <c r="MUK8" s="212">
        <f t="shared" ref="MUK8" si="4668">MUI8*$C$8</f>
        <v>1.9400065304631021E+55</v>
      </c>
      <c r="MUM8" s="212">
        <f t="shared" ref="MUM8" si="4669">MUK8*$C$8</f>
        <v>1.9885066937246794E+55</v>
      </c>
      <c r="MUO8" s="212">
        <f t="shared" ref="MUO8" si="4670">MUM8*$C$8</f>
        <v>2.0382193610677962E+55</v>
      </c>
      <c r="MUQ8" s="212">
        <f t="shared" ref="MUQ8" si="4671">MUO8*$C$8</f>
        <v>2.0891748450944909E+55</v>
      </c>
      <c r="MUS8" s="212">
        <f t="shared" ref="MUS8" si="4672">MUQ8*$C$8</f>
        <v>2.1414042162218529E+55</v>
      </c>
      <c r="MUU8" s="212">
        <f t="shared" ref="MUU8" si="4673">MUS8*$C$8</f>
        <v>2.1949393216273989E+55</v>
      </c>
      <c r="MUW8" s="212">
        <f t="shared" ref="MUW8" si="4674">MUU8*$C$8</f>
        <v>2.2498128046680836E+55</v>
      </c>
      <c r="MUY8" s="212">
        <f t="shared" ref="MUY8" si="4675">MUW8*$C$8</f>
        <v>2.3060581247847854E+55</v>
      </c>
      <c r="MVA8" s="212">
        <f t="shared" ref="MVA8" si="4676">MUY8*$C$8</f>
        <v>2.3637095779044049E+55</v>
      </c>
      <c r="MVC8" s="212">
        <f t="shared" ref="MVC8" si="4677">MVA8*$C$8</f>
        <v>2.4228023173520147E+55</v>
      </c>
      <c r="MVE8" s="212">
        <f t="shared" ref="MVE8" si="4678">MVC8*$C$8</f>
        <v>2.4833723752858148E+55</v>
      </c>
      <c r="MVG8" s="212">
        <f t="shared" ref="MVG8" si="4679">MVE8*$C$8</f>
        <v>2.5454566846679601E+55</v>
      </c>
      <c r="MVI8" s="212">
        <f t="shared" ref="MVI8" si="4680">MVG8*$C$8</f>
        <v>2.6090931017846587E+55</v>
      </c>
      <c r="MVK8" s="212">
        <f t="shared" ref="MVK8" si="4681">MVI8*$C$8</f>
        <v>2.6743204293292751E+55</v>
      </c>
      <c r="MVM8" s="212">
        <f t="shared" ref="MVM8" si="4682">MVK8*$C$8</f>
        <v>2.741178440062507E+55</v>
      </c>
      <c r="MVO8" s="212">
        <f t="shared" ref="MVO8" si="4683">MVM8*$C$8</f>
        <v>2.8097079010640694E+55</v>
      </c>
      <c r="MVQ8" s="212">
        <f t="shared" ref="MVQ8" si="4684">MVO8*$C$8</f>
        <v>2.8799505985906709E+55</v>
      </c>
      <c r="MVS8" s="212">
        <f t="shared" ref="MVS8" si="4685">MVQ8*$C$8</f>
        <v>2.9519493635554377E+55</v>
      </c>
      <c r="MVU8" s="212">
        <f t="shared" ref="MVU8" si="4686">MVS8*$C$8</f>
        <v>3.0257480976443236E+55</v>
      </c>
      <c r="MVW8" s="212">
        <f t="shared" ref="MVW8" si="4687">MVU8*$C$8</f>
        <v>3.1013918000854316E+55</v>
      </c>
      <c r="MVY8" s="212">
        <f t="shared" ref="MVY8" si="4688">MVW8*$C$8</f>
        <v>3.1789265950875671E+55</v>
      </c>
      <c r="MWA8" s="212">
        <f t="shared" ref="MWA8" si="4689">MVY8*$C$8</f>
        <v>3.2583997599647562E+55</v>
      </c>
      <c r="MWC8" s="212">
        <f t="shared" ref="MWC8" si="4690">MWA8*$C$8</f>
        <v>3.3398597539638748E+55</v>
      </c>
      <c r="MWE8" s="212">
        <f t="shared" ref="MWE8" si="4691">MWC8*$C$8</f>
        <v>3.4233562478129715E+55</v>
      </c>
      <c r="MWG8" s="212">
        <f t="shared" ref="MWG8" si="4692">MWE8*$C$8</f>
        <v>3.5089401540082954E+55</v>
      </c>
      <c r="MWI8" s="212">
        <f t="shared" ref="MWI8" si="4693">MWG8*$C$8</f>
        <v>3.5966636578585022E+55</v>
      </c>
      <c r="MWK8" s="212">
        <f t="shared" ref="MWK8" si="4694">MWI8*$C$8</f>
        <v>3.6865802493049645E+55</v>
      </c>
      <c r="MWM8" s="212">
        <f t="shared" ref="MWM8" si="4695">MWK8*$C$8</f>
        <v>3.7787447555375885E+55</v>
      </c>
      <c r="MWO8" s="212">
        <f t="shared" ref="MWO8" si="4696">MWM8*$C$8</f>
        <v>3.8732133744260278E+55</v>
      </c>
      <c r="MWQ8" s="212">
        <f t="shared" ref="MWQ8" si="4697">MWO8*$C$8</f>
        <v>3.970043708786678E+55</v>
      </c>
      <c r="MWS8" s="212">
        <f t="shared" ref="MWS8" si="4698">MWQ8*$C$8</f>
        <v>4.0692948015063444E+55</v>
      </c>
      <c r="MWU8" s="212">
        <f t="shared" ref="MWU8" si="4699">MWS8*$C$8</f>
        <v>4.1710271715440026E+55</v>
      </c>
      <c r="MWW8" s="212">
        <f t="shared" ref="MWW8" si="4700">MWU8*$C$8</f>
        <v>4.2753028508326021E+55</v>
      </c>
      <c r="MWY8" s="212">
        <f t="shared" ref="MWY8" si="4701">MWW8*$C$8</f>
        <v>4.3821854221034165E+55</v>
      </c>
      <c r="MXA8" s="212">
        <f t="shared" ref="MXA8" si="4702">MWY8*$C$8</f>
        <v>4.4917400576560015E+55</v>
      </c>
      <c r="MXC8" s="212">
        <f t="shared" ref="MXC8" si="4703">MXA8*$C$8</f>
        <v>4.6040335590974013E+55</v>
      </c>
      <c r="MXE8" s="212">
        <f t="shared" ref="MXE8" si="4704">MXC8*$C$8</f>
        <v>4.7191343980748358E+55</v>
      </c>
      <c r="MXG8" s="212">
        <f t="shared" ref="MXG8" si="4705">MXE8*$C$8</f>
        <v>4.8371127580267062E+55</v>
      </c>
      <c r="MXI8" s="212">
        <f t="shared" ref="MXI8" si="4706">MXG8*$C$8</f>
        <v>4.9580405769773733E+55</v>
      </c>
      <c r="MXK8" s="212">
        <f t="shared" ref="MXK8" si="4707">MXI8*$C$8</f>
        <v>5.0819915914018071E+55</v>
      </c>
      <c r="MXM8" s="212">
        <f t="shared" ref="MXM8" si="4708">MXK8*$C$8</f>
        <v>5.2090413811868522E+55</v>
      </c>
      <c r="MXO8" s="212">
        <f t="shared" ref="MXO8" si="4709">MXM8*$C$8</f>
        <v>5.3392674157165229E+55</v>
      </c>
      <c r="MXQ8" s="212">
        <f t="shared" ref="MXQ8" si="4710">MXO8*$C$8</f>
        <v>5.4727491011094353E+55</v>
      </c>
      <c r="MXS8" s="212">
        <f t="shared" ref="MXS8" si="4711">MXQ8*$C$8</f>
        <v>5.6095678286371708E+55</v>
      </c>
      <c r="MXU8" s="212">
        <f t="shared" ref="MXU8" si="4712">MXS8*$C$8</f>
        <v>5.7498070243531E+55</v>
      </c>
      <c r="MXW8" s="212">
        <f t="shared" ref="MXW8" si="4713">MXU8*$C$8</f>
        <v>5.893552199961927E+55</v>
      </c>
      <c r="MXY8" s="212">
        <f t="shared" ref="MXY8" si="4714">MXW8*$C$8</f>
        <v>6.0408910049609751E+55</v>
      </c>
      <c r="MYA8" s="212">
        <f t="shared" ref="MYA8" si="4715">MXY8*$C$8</f>
        <v>6.1919132800849991E+55</v>
      </c>
      <c r="MYC8" s="212">
        <f t="shared" ref="MYC8" si="4716">MYA8*$C$8</f>
        <v>6.3467111120871239E+55</v>
      </c>
      <c r="MYE8" s="212">
        <f t="shared" ref="MYE8" si="4717">MYC8*$C$8</f>
        <v>6.5053788898893017E+55</v>
      </c>
      <c r="MYG8" s="212">
        <f t="shared" ref="MYG8" si="4718">MYE8*$C$8</f>
        <v>6.6680133621365337E+55</v>
      </c>
      <c r="MYI8" s="212">
        <f t="shared" ref="MYI8" si="4719">MYG8*$C$8</f>
        <v>6.834713696189946E+55</v>
      </c>
      <c r="MYK8" s="212">
        <f t="shared" ref="MYK8" si="4720">MYI8*$C$8</f>
        <v>7.0055815385946942E+55</v>
      </c>
      <c r="MYM8" s="212">
        <f t="shared" ref="MYM8" si="4721">MYK8*$C$8</f>
        <v>7.1807210770595607E+55</v>
      </c>
      <c r="MYO8" s="212">
        <f t="shared" ref="MYO8" si="4722">MYM8*$C$8</f>
        <v>7.3602391039860492E+55</v>
      </c>
      <c r="MYQ8" s="212">
        <f t="shared" ref="MYQ8" si="4723">MYO8*$C$8</f>
        <v>7.5442450815856995E+55</v>
      </c>
      <c r="MYS8" s="212">
        <f t="shared" ref="MYS8" si="4724">MYQ8*$C$8</f>
        <v>7.732851208625341E+55</v>
      </c>
      <c r="MYU8" s="212">
        <f t="shared" ref="MYU8" si="4725">MYS8*$C$8</f>
        <v>7.9261724888409739E+55</v>
      </c>
      <c r="MYW8" s="212">
        <f t="shared" ref="MYW8" si="4726">MYU8*$C$8</f>
        <v>8.1243268010619975E+55</v>
      </c>
      <c r="MYY8" s="212">
        <f t="shared" ref="MYY8" si="4727">MYW8*$C$8</f>
        <v>8.3274349710885468E+55</v>
      </c>
      <c r="MZA8" s="212">
        <f t="shared" ref="MZA8" si="4728">MYY8*$C$8</f>
        <v>8.5356208453657595E+55</v>
      </c>
      <c r="MZC8" s="212">
        <f t="shared" ref="MZC8" si="4729">MZA8*$C$8</f>
        <v>8.7490113664999032E+55</v>
      </c>
      <c r="MZE8" s="212">
        <f t="shared" ref="MZE8" si="4730">MZC8*$C$8</f>
        <v>8.9677366506623999E+55</v>
      </c>
      <c r="MZG8" s="212">
        <f t="shared" ref="MZG8" si="4731">MZE8*$C$8</f>
        <v>9.1919300669289588E+55</v>
      </c>
      <c r="MZI8" s="212">
        <f t="shared" ref="MZI8" si="4732">MZG8*$C$8</f>
        <v>9.4217283186021822E+55</v>
      </c>
      <c r="MZK8" s="212">
        <f t="shared" ref="MZK8" si="4733">MZI8*$C$8</f>
        <v>9.6572715265672357E+55</v>
      </c>
      <c r="MZM8" s="212">
        <f t="shared" ref="MZM8" si="4734">MZK8*$C$8</f>
        <v>9.8987033147314157E+55</v>
      </c>
      <c r="MZO8" s="212">
        <f t="shared" ref="MZO8" si="4735">MZM8*$C$8</f>
        <v>1.0146170897599701E+56</v>
      </c>
      <c r="MZQ8" s="212">
        <f t="shared" ref="MZQ8" si="4736">MZO8*$C$8</f>
        <v>1.0399825170039694E+56</v>
      </c>
      <c r="MZS8" s="212">
        <f t="shared" ref="MZS8" si="4737">MZQ8*$C$8</f>
        <v>1.0659820799290686E+56</v>
      </c>
      <c r="MZU8" s="212">
        <f t="shared" ref="MZU8" si="4738">MZS8*$C$8</f>
        <v>1.0926316319272951E+56</v>
      </c>
      <c r="MZW8" s="212">
        <f t="shared" ref="MZW8" si="4739">MZU8*$C$8</f>
        <v>1.1199474227254774E+56</v>
      </c>
      <c r="MZY8" s="212">
        <f t="shared" ref="MZY8" si="4740">MZW8*$C$8</f>
        <v>1.1479461082936143E+56</v>
      </c>
      <c r="NAA8" s="212">
        <f t="shared" ref="NAA8" si="4741">MZY8*$C$8</f>
        <v>1.1766447610009547E+56</v>
      </c>
      <c r="NAC8" s="212">
        <f t="shared" ref="NAC8" si="4742">NAA8*$C$8</f>
        <v>1.2060608800259784E+56</v>
      </c>
      <c r="NAE8" s="212">
        <f t="shared" ref="NAE8" si="4743">NAC8*$C$8</f>
        <v>1.2362124020266278E+56</v>
      </c>
      <c r="NAG8" s="212">
        <f t="shared" ref="NAG8" si="4744">NAE8*$C$8</f>
        <v>1.2671177120772933E+56</v>
      </c>
      <c r="NAI8" s="212">
        <f t="shared" ref="NAI8" si="4745">NAG8*$C$8</f>
        <v>1.2987956548792256E+56</v>
      </c>
      <c r="NAK8" s="212">
        <f t="shared" ref="NAK8" si="4746">NAI8*$C$8</f>
        <v>1.331265546251206E+56</v>
      </c>
      <c r="NAM8" s="212">
        <f t="shared" ref="NAM8" si="4747">NAK8*$C$8</f>
        <v>1.3645471849074861E+56</v>
      </c>
      <c r="NAO8" s="212">
        <f t="shared" ref="NAO8" si="4748">NAM8*$C$8</f>
        <v>1.3986608645301731E+56</v>
      </c>
      <c r="NAQ8" s="212">
        <f t="shared" ref="NAQ8" si="4749">NAO8*$C$8</f>
        <v>1.4336273861434273E+56</v>
      </c>
      <c r="NAS8" s="212">
        <f t="shared" ref="NAS8" si="4750">NAQ8*$C$8</f>
        <v>1.4694680707970129E+56</v>
      </c>
      <c r="NAU8" s="212">
        <f t="shared" ref="NAU8" si="4751">NAS8*$C$8</f>
        <v>1.5062047725669382E+56</v>
      </c>
      <c r="NAW8" s="212">
        <f t="shared" ref="NAW8" si="4752">NAU8*$C$8</f>
        <v>1.5438598918811115E+56</v>
      </c>
      <c r="NAY8" s="212">
        <f t="shared" ref="NAY8" si="4753">NAW8*$C$8</f>
        <v>1.5824563891781391E+56</v>
      </c>
      <c r="NBA8" s="212">
        <f t="shared" ref="NBA8" si="4754">NAY8*$C$8</f>
        <v>1.6220177989075924E+56</v>
      </c>
      <c r="NBC8" s="212">
        <f t="shared" ref="NBC8" si="4755">NBA8*$C$8</f>
        <v>1.6625682438802821E+56</v>
      </c>
      <c r="NBE8" s="212">
        <f t="shared" ref="NBE8" si="4756">NBC8*$C$8</f>
        <v>1.7041324499772891E+56</v>
      </c>
      <c r="NBG8" s="212">
        <f t="shared" ref="NBG8" si="4757">NBE8*$C$8</f>
        <v>1.7467357612267211E+56</v>
      </c>
      <c r="NBI8" s="212">
        <f t="shared" ref="NBI8" si="4758">NBG8*$C$8</f>
        <v>1.7904041552573889E+56</v>
      </c>
      <c r="NBK8" s="212">
        <f t="shared" ref="NBK8" si="4759">NBI8*$C$8</f>
        <v>1.8351642591388236E+56</v>
      </c>
      <c r="NBM8" s="212">
        <f t="shared" ref="NBM8" si="4760">NBK8*$C$8</f>
        <v>1.881043365617294E+56</v>
      </c>
      <c r="NBO8" s="212">
        <f t="shared" ref="NBO8" si="4761">NBM8*$C$8</f>
        <v>1.9280694497577263E+56</v>
      </c>
      <c r="NBQ8" s="212">
        <f t="shared" ref="NBQ8" si="4762">NBO8*$C$8</f>
        <v>1.9762711860016693E+56</v>
      </c>
      <c r="NBS8" s="212">
        <f t="shared" ref="NBS8" si="4763">NBQ8*$C$8</f>
        <v>2.025677965651711E+56</v>
      </c>
      <c r="NBU8" s="212">
        <f t="shared" ref="NBU8" si="4764">NBS8*$C$8</f>
        <v>2.0763199147930036E+56</v>
      </c>
      <c r="NBW8" s="212">
        <f t="shared" ref="NBW8" si="4765">NBU8*$C$8</f>
        <v>2.1282279126628285E+56</v>
      </c>
      <c r="NBY8" s="212">
        <f t="shared" ref="NBY8" si="4766">NBW8*$C$8</f>
        <v>2.1814336104793992E+56</v>
      </c>
      <c r="NCA8" s="212">
        <f t="shared" ref="NCA8" si="4767">NBY8*$C$8</f>
        <v>2.2359694507413839E+56</v>
      </c>
      <c r="NCC8" s="212">
        <f t="shared" ref="NCC8" si="4768">NCA8*$C$8</f>
        <v>2.2918686870099184E+56</v>
      </c>
      <c r="NCE8" s="212">
        <f t="shared" ref="NCE8" si="4769">NCC8*$C$8</f>
        <v>2.349165404185166E+56</v>
      </c>
      <c r="NCG8" s="212">
        <f t="shared" ref="NCG8" si="4770">NCE8*$C$8</f>
        <v>2.4078945392897947E+56</v>
      </c>
      <c r="NCI8" s="212">
        <f t="shared" ref="NCI8" si="4771">NCG8*$C$8</f>
        <v>2.4680919027720394E+56</v>
      </c>
      <c r="NCK8" s="212">
        <f t="shared" ref="NCK8" si="4772">NCI8*$C$8</f>
        <v>2.5297942003413402E+56</v>
      </c>
      <c r="NCM8" s="212">
        <f t="shared" ref="NCM8" si="4773">NCK8*$C$8</f>
        <v>2.5930390553498736E+56</v>
      </c>
      <c r="NCO8" s="212">
        <f t="shared" ref="NCO8" si="4774">NCM8*$C$8</f>
        <v>2.6578650317336203E+56</v>
      </c>
      <c r="NCQ8" s="212">
        <f t="shared" ref="NCQ8" si="4775">NCO8*$C$8</f>
        <v>2.7243116575269608E+56</v>
      </c>
      <c r="NCS8" s="212">
        <f t="shared" ref="NCS8" si="4776">NCQ8*$C$8</f>
        <v>2.7924194489651347E+56</v>
      </c>
      <c r="NCU8" s="212">
        <f t="shared" ref="NCU8" si="4777">NCS8*$C$8</f>
        <v>2.8622299351892626E+56</v>
      </c>
      <c r="NCW8" s="212">
        <f t="shared" ref="NCW8" si="4778">NCU8*$C$8</f>
        <v>2.9337856835689939E+56</v>
      </c>
      <c r="NCY8" s="212">
        <f t="shared" ref="NCY8" si="4779">NCW8*$C$8</f>
        <v>3.0071303256582187E+56</v>
      </c>
      <c r="NDA8" s="212">
        <f t="shared" ref="NDA8" si="4780">NCY8*$C$8</f>
        <v>3.0823085837996738E+56</v>
      </c>
      <c r="NDC8" s="212">
        <f t="shared" ref="NDC8" si="4781">NDA8*$C$8</f>
        <v>3.1593662983946653E+56</v>
      </c>
      <c r="NDE8" s="212">
        <f t="shared" ref="NDE8" si="4782">NDC8*$C$8</f>
        <v>3.2383504558545315E+56</v>
      </c>
      <c r="NDG8" s="212">
        <f t="shared" ref="NDG8" si="4783">NDE8*$C$8</f>
        <v>3.3193092172508947E+56</v>
      </c>
      <c r="NDI8" s="212">
        <f t="shared" ref="NDI8" si="4784">NDG8*$C$8</f>
        <v>3.402291947682167E+56</v>
      </c>
      <c r="NDK8" s="212">
        <f t="shared" ref="NDK8" si="4785">NDI8*$C$8</f>
        <v>3.487349246374221E+56</v>
      </c>
      <c r="NDM8" s="212">
        <f t="shared" ref="NDM8" si="4786">NDK8*$C$8</f>
        <v>3.5745329775335764E+56</v>
      </c>
      <c r="NDO8" s="212">
        <f t="shared" ref="NDO8" si="4787">NDM8*$C$8</f>
        <v>3.6638963019719153E+56</v>
      </c>
      <c r="NDQ8" s="212">
        <f t="shared" ref="NDQ8" si="4788">NDO8*$C$8</f>
        <v>3.755493709521213E+56</v>
      </c>
      <c r="NDS8" s="212">
        <f t="shared" ref="NDS8" si="4789">NDQ8*$C$8</f>
        <v>3.849381052259243E+56</v>
      </c>
      <c r="NDU8" s="212">
        <f t="shared" ref="NDU8" si="4790">NDS8*$C$8</f>
        <v>3.9456155785657238E+56</v>
      </c>
      <c r="NDW8" s="212">
        <f t="shared" ref="NDW8" si="4791">NDU8*$C$8</f>
        <v>4.0442559680298666E+56</v>
      </c>
      <c r="NDY8" s="212">
        <f t="shared" ref="NDY8" si="4792">NDW8*$C$8</f>
        <v>4.1453623672306131E+56</v>
      </c>
      <c r="NEA8" s="212">
        <f t="shared" ref="NEA8" si="4793">NDY8*$C$8</f>
        <v>4.2489964264113779E+56</v>
      </c>
      <c r="NEC8" s="212">
        <f t="shared" ref="NEC8" si="4794">NEA8*$C$8</f>
        <v>4.3552213370716615E+56</v>
      </c>
      <c r="NEE8" s="212">
        <f t="shared" ref="NEE8" si="4795">NEC8*$C$8</f>
        <v>4.4641018704984523E+56</v>
      </c>
      <c r="NEG8" s="212">
        <f t="shared" ref="NEG8" si="4796">NEE8*$C$8</f>
        <v>4.5757044172609131E+56</v>
      </c>
      <c r="NEI8" s="212">
        <f t="shared" ref="NEI8" si="4797">NEG8*$C$8</f>
        <v>4.6900970276924353E+56</v>
      </c>
      <c r="NEK8" s="212">
        <f t="shared" ref="NEK8" si="4798">NEI8*$C$8</f>
        <v>4.8073494533847461E+56</v>
      </c>
      <c r="NEM8" s="212">
        <f t="shared" ref="NEM8" si="4799">NEK8*$C$8</f>
        <v>4.9275331897193645E+56</v>
      </c>
      <c r="NEO8" s="212">
        <f t="shared" ref="NEO8" si="4800">NEM8*$C$8</f>
        <v>5.0507215194623481E+56</v>
      </c>
      <c r="NEQ8" s="212">
        <f t="shared" ref="NEQ8" si="4801">NEO8*$C$8</f>
        <v>5.1769895574489065E+56</v>
      </c>
      <c r="NES8" s="212">
        <f t="shared" ref="NES8" si="4802">NEQ8*$C$8</f>
        <v>5.3064142963851291E+56</v>
      </c>
      <c r="NEU8" s="212">
        <f t="shared" ref="NEU8" si="4803">NES8*$C$8</f>
        <v>5.4390746537947567E+56</v>
      </c>
      <c r="NEW8" s="212">
        <f t="shared" ref="NEW8" si="4804">NEU8*$C$8</f>
        <v>5.5750515201396251E+56</v>
      </c>
      <c r="NEY8" s="212">
        <f t="shared" ref="NEY8" si="4805">NEW8*$C$8</f>
        <v>5.7144278081431152E+56</v>
      </c>
      <c r="NFA8" s="212">
        <f t="shared" ref="NFA8" si="4806">NEY8*$C$8</f>
        <v>5.8572885033466926E+56</v>
      </c>
      <c r="NFC8" s="212">
        <f t="shared" ref="NFC8" si="4807">NFA8*$C$8</f>
        <v>6.0037207159303598E+56</v>
      </c>
      <c r="NFE8" s="212">
        <f t="shared" ref="NFE8" si="4808">NFC8*$C$8</f>
        <v>6.153813733828618E+56</v>
      </c>
      <c r="NFG8" s="212">
        <f t="shared" ref="NFG8" si="4809">NFE8*$C$8</f>
        <v>6.3076590771743329E+56</v>
      </c>
      <c r="NFI8" s="212">
        <f t="shared" ref="NFI8" si="4810">NFG8*$C$8</f>
        <v>6.4653505541036907E+56</v>
      </c>
      <c r="NFK8" s="212">
        <f t="shared" ref="NFK8" si="4811">NFI8*$C$8</f>
        <v>6.6269843179562822E+56</v>
      </c>
      <c r="NFM8" s="212">
        <f t="shared" ref="NFM8" si="4812">NFK8*$C$8</f>
        <v>6.7926589259051884E+56</v>
      </c>
      <c r="NFO8" s="212">
        <f t="shared" ref="NFO8" si="4813">NFM8*$C$8</f>
        <v>6.9624753990528176E+56</v>
      </c>
      <c r="NFQ8" s="212">
        <f t="shared" ref="NFQ8" si="4814">NFO8*$C$8</f>
        <v>7.1365372840291374E+56</v>
      </c>
      <c r="NFS8" s="212">
        <f t="shared" ref="NFS8" si="4815">NFQ8*$C$8</f>
        <v>7.314950716129865E+56</v>
      </c>
      <c r="NFU8" s="212">
        <f t="shared" ref="NFU8" si="4816">NFS8*$C$8</f>
        <v>7.497824484033111E+56</v>
      </c>
      <c r="NFW8" s="212">
        <f t="shared" ref="NFW8" si="4817">NFU8*$C$8</f>
        <v>7.6852700961339383E+56</v>
      </c>
      <c r="NFY8" s="212">
        <f t="shared" ref="NFY8" si="4818">NFW8*$C$8</f>
        <v>7.8774018485372869E+56</v>
      </c>
      <c r="NGA8" s="212">
        <f t="shared" ref="NGA8" si="4819">NFY8*$C$8</f>
        <v>8.0743368947507179E+56</v>
      </c>
      <c r="NGC8" s="212">
        <f t="shared" ref="NGC8" si="4820">NGA8*$C$8</f>
        <v>8.2761953171194854E+56</v>
      </c>
      <c r="NGE8" s="212">
        <f t="shared" ref="NGE8" si="4821">NGC8*$C$8</f>
        <v>8.4831002000474719E+56</v>
      </c>
      <c r="NGG8" s="212">
        <f t="shared" ref="NGG8" si="4822">NGE8*$C$8</f>
        <v>8.6951777050486581E+56</v>
      </c>
      <c r="NGI8" s="212">
        <f t="shared" ref="NGI8" si="4823">NGG8*$C$8</f>
        <v>8.9125571476748735E+56</v>
      </c>
      <c r="NGK8" s="212">
        <f t="shared" ref="NGK8" si="4824">NGI8*$C$8</f>
        <v>9.1353710763667449E+56</v>
      </c>
      <c r="NGM8" s="212">
        <f t="shared" ref="NGM8" si="4825">NGK8*$C$8</f>
        <v>9.3637553532759123E+56</v>
      </c>
      <c r="NGO8" s="212">
        <f t="shared" ref="NGO8" si="4826">NGM8*$C$8</f>
        <v>9.5978492371078095E+56</v>
      </c>
      <c r="NGQ8" s="212">
        <f t="shared" ref="NGQ8" si="4827">NGO8*$C$8</f>
        <v>9.8377954680355044E+56</v>
      </c>
      <c r="NGS8" s="212">
        <f t="shared" ref="NGS8" si="4828">NGQ8*$C$8</f>
        <v>1.008374035473639E+57</v>
      </c>
      <c r="NGU8" s="212">
        <f t="shared" ref="NGU8" si="4829">NGS8*$C$8</f>
        <v>1.03358338636048E+57</v>
      </c>
      <c r="NGW8" s="212">
        <f t="shared" ref="NGW8" si="4830">NGU8*$C$8</f>
        <v>1.059422971019492E+57</v>
      </c>
      <c r="NGY8" s="212">
        <f t="shared" ref="NGY8" si="4831">NGW8*$C$8</f>
        <v>1.0859085452949793E+57</v>
      </c>
      <c r="NHA8" s="212">
        <f t="shared" ref="NHA8" si="4832">NGY8*$C$8</f>
        <v>1.1130562589273536E+57</v>
      </c>
      <c r="NHC8" s="212">
        <f t="shared" ref="NHC8" si="4833">NHA8*$C$8</f>
        <v>1.1408826654005374E+57</v>
      </c>
      <c r="NHE8" s="212">
        <f t="shared" ref="NHE8" si="4834">NHC8*$C$8</f>
        <v>1.1694047320355508E+57</v>
      </c>
      <c r="NHG8" s="212">
        <f t="shared" ref="NHG8" si="4835">NHE8*$C$8</f>
        <v>1.1986398503364395E+57</v>
      </c>
      <c r="NHI8" s="212">
        <f t="shared" ref="NHI8" si="4836">NHG8*$C$8</f>
        <v>1.2286058465948503E+57</v>
      </c>
      <c r="NHK8" s="212">
        <f t="shared" ref="NHK8" si="4837">NHI8*$C$8</f>
        <v>1.2593209927597214E+57</v>
      </c>
      <c r="NHM8" s="212">
        <f t="shared" ref="NHM8" si="4838">NHK8*$C$8</f>
        <v>1.2908040175787142E+57</v>
      </c>
      <c r="NHO8" s="212">
        <f t="shared" ref="NHO8" si="4839">NHM8*$C$8</f>
        <v>1.323074118018182E+57</v>
      </c>
      <c r="NHQ8" s="212">
        <f t="shared" ref="NHQ8" si="4840">NHO8*$C$8</f>
        <v>1.3561509709686365E+57</v>
      </c>
      <c r="NHS8" s="212">
        <f t="shared" ref="NHS8" si="4841">NHQ8*$C$8</f>
        <v>1.3900547452428524E+57</v>
      </c>
      <c r="NHU8" s="212">
        <f t="shared" ref="NHU8" si="4842">NHS8*$C$8</f>
        <v>1.4248061138739236E+57</v>
      </c>
      <c r="NHW8" s="212">
        <f t="shared" ref="NHW8" si="4843">NHU8*$C$8</f>
        <v>1.4604262667207715E+57</v>
      </c>
      <c r="NHY8" s="212">
        <f t="shared" ref="NHY8" si="4844">NHW8*$C$8</f>
        <v>1.4969369233887908E+57</v>
      </c>
      <c r="NIA8" s="212">
        <f t="shared" ref="NIA8" si="4845">NHY8*$C$8</f>
        <v>1.5343603464735104E+57</v>
      </c>
      <c r="NIC8" s="212">
        <f t="shared" ref="NIC8" si="4846">NIA8*$C$8</f>
        <v>1.5727193551353479E+57</v>
      </c>
      <c r="NIE8" s="212">
        <f t="shared" ref="NIE8" si="4847">NIC8*$C$8</f>
        <v>1.6120373390137316E+57</v>
      </c>
      <c r="NIG8" s="212">
        <f t="shared" ref="NIG8" si="4848">NIE8*$C$8</f>
        <v>1.6523382724890747E+57</v>
      </c>
      <c r="NII8" s="212">
        <f t="shared" ref="NII8" si="4849">NIG8*$C$8</f>
        <v>1.6936467293013016E+57</v>
      </c>
      <c r="NIK8" s="212">
        <f t="shared" ref="NIK8" si="4850">NII8*$C$8</f>
        <v>1.7359878975338339E+57</v>
      </c>
      <c r="NIM8" s="212">
        <f t="shared" ref="NIM8" si="4851">NIK8*$C$8</f>
        <v>1.7793875949721797E+57</v>
      </c>
      <c r="NIO8" s="212">
        <f t="shared" ref="NIO8" si="4852">NIM8*$C$8</f>
        <v>1.8238722848464842E+57</v>
      </c>
      <c r="NIQ8" s="212">
        <f t="shared" ref="NIQ8" si="4853">NIO8*$C$8</f>
        <v>1.8694690919676461E+57</v>
      </c>
      <c r="NIS8" s="212">
        <f t="shared" ref="NIS8" si="4854">NIQ8*$C$8</f>
        <v>1.9162058192668372E+57</v>
      </c>
      <c r="NIU8" s="212">
        <f t="shared" ref="NIU8" si="4855">NIS8*$C$8</f>
        <v>1.964110964748508E+57</v>
      </c>
      <c r="NIW8" s="212">
        <f t="shared" ref="NIW8" si="4856">NIU8*$C$8</f>
        <v>2.0132137388672204E+57</v>
      </c>
      <c r="NIY8" s="212">
        <f t="shared" ref="NIY8" si="4857">NIW8*$C$8</f>
        <v>2.0635440823389007E+57</v>
      </c>
      <c r="NJA8" s="212">
        <f t="shared" ref="NJA8" si="4858">NIY8*$C$8</f>
        <v>2.1151326843973729E+57</v>
      </c>
      <c r="NJC8" s="212">
        <f t="shared" ref="NJC8" si="4859">NJA8*$C$8</f>
        <v>2.1680110015073071E+57</v>
      </c>
      <c r="NJE8" s="212">
        <f t="shared" ref="NJE8" si="4860">NJC8*$C$8</f>
        <v>2.2222112765449895E+57</v>
      </c>
      <c r="NJG8" s="212">
        <f t="shared" ref="NJG8" si="4861">NJE8*$C$8</f>
        <v>2.277766558458614E+57</v>
      </c>
      <c r="NJI8" s="212">
        <f t="shared" ref="NJI8" si="4862">NJG8*$C$8</f>
        <v>2.3347107224200793E+57</v>
      </c>
      <c r="NJK8" s="212">
        <f t="shared" ref="NJK8" si="4863">NJI8*$C$8</f>
        <v>2.393078490480581E+57</v>
      </c>
      <c r="NJM8" s="212">
        <f t="shared" ref="NJM8" si="4864">NJK8*$C$8</f>
        <v>2.4529054527425953E+57</v>
      </c>
      <c r="NJO8" s="212">
        <f t="shared" ref="NJO8" si="4865">NJM8*$C$8</f>
        <v>2.5142280890611598E+57</v>
      </c>
      <c r="NJQ8" s="212">
        <f t="shared" ref="NJQ8" si="4866">NJO8*$C$8</f>
        <v>2.5770837912876886E+57</v>
      </c>
      <c r="NJS8" s="212">
        <f t="shared" ref="NJS8" si="4867">NJQ8*$C$8</f>
        <v>2.6415108860698804E+57</v>
      </c>
      <c r="NJU8" s="212">
        <f t="shared" ref="NJU8" si="4868">NJS8*$C$8</f>
        <v>2.7075486582216271E+57</v>
      </c>
      <c r="NJW8" s="212">
        <f t="shared" ref="NJW8" si="4869">NJU8*$C$8</f>
        <v>2.7752373746771674E+57</v>
      </c>
      <c r="NJY8" s="212">
        <f t="shared" ref="NJY8" si="4870">NJW8*$C$8</f>
        <v>2.8446183090440963E+57</v>
      </c>
      <c r="NKA8" s="212">
        <f t="shared" ref="NKA8" si="4871">NJY8*$C$8</f>
        <v>2.9157337667701983E+57</v>
      </c>
      <c r="NKC8" s="212">
        <f t="shared" ref="NKC8" si="4872">NKA8*$C$8</f>
        <v>2.988627110939453E+57</v>
      </c>
      <c r="NKE8" s="212">
        <f t="shared" ref="NKE8" si="4873">NKC8*$C$8</f>
        <v>3.0633427887129392E+57</v>
      </c>
      <c r="NKG8" s="212">
        <f t="shared" ref="NKG8" si="4874">NKE8*$C$8</f>
        <v>3.1399263584307627E+57</v>
      </c>
      <c r="NKI8" s="212">
        <f t="shared" ref="NKI8" si="4875">NKG8*$C$8</f>
        <v>3.2184245173915316E+57</v>
      </c>
      <c r="NKK8" s="212">
        <f t="shared" ref="NKK8" si="4876">NKI8*$C$8</f>
        <v>3.2988851303263199E+57</v>
      </c>
      <c r="NKM8" s="212">
        <f t="shared" ref="NKM8" si="4877">NKK8*$C$8</f>
        <v>3.3813572585844777E+57</v>
      </c>
      <c r="NKO8" s="212">
        <f t="shared" ref="NKO8" si="4878">NKM8*$C$8</f>
        <v>3.465891190049089E+57</v>
      </c>
      <c r="NKQ8" s="212">
        <f t="shared" ref="NKQ8" si="4879">NKO8*$C$8</f>
        <v>3.5525384698003162E+57</v>
      </c>
      <c r="NKS8" s="212">
        <f t="shared" ref="NKS8" si="4880">NKQ8*$C$8</f>
        <v>3.641351931545324E+57</v>
      </c>
      <c r="NKU8" s="212">
        <f t="shared" ref="NKU8" si="4881">NKS8*$C$8</f>
        <v>3.732385729833957E+57</v>
      </c>
      <c r="NKW8" s="212">
        <f t="shared" ref="NKW8" si="4882">NKU8*$C$8</f>
        <v>3.8256953730798058E+57</v>
      </c>
      <c r="NKY8" s="212">
        <f t="shared" ref="NKY8" si="4883">NKW8*$C$8</f>
        <v>3.921337757406801E+57</v>
      </c>
      <c r="NLA8" s="212">
        <f t="shared" ref="NLA8" si="4884">NKY8*$C$8</f>
        <v>4.0193712013419705E+57</v>
      </c>
      <c r="NLC8" s="212">
        <f t="shared" ref="NLC8" si="4885">NLA8*$C$8</f>
        <v>4.1198554813755194E+57</v>
      </c>
      <c r="NLE8" s="212">
        <f t="shared" ref="NLE8" si="4886">NLC8*$C$8</f>
        <v>4.2228518684099071E+57</v>
      </c>
      <c r="NLG8" s="212">
        <f t="shared" ref="NLG8" si="4887">NLE8*$C$8</f>
        <v>4.3284231651201547E+57</v>
      </c>
      <c r="NLI8" s="212">
        <f t="shared" ref="NLI8" si="4888">NLG8*$C$8</f>
        <v>4.4366337442481583E+57</v>
      </c>
      <c r="NLK8" s="212">
        <f t="shared" ref="NLK8" si="4889">NLI8*$C$8</f>
        <v>4.5475495878543621E+57</v>
      </c>
      <c r="NLM8" s="212">
        <f t="shared" ref="NLM8" si="4890">NLK8*$C$8</f>
        <v>4.6612383275507208E+57</v>
      </c>
      <c r="NLO8" s="212">
        <f t="shared" ref="NLO8" si="4891">NLM8*$C$8</f>
        <v>4.7777692857394886E+57</v>
      </c>
      <c r="NLQ8" s="212">
        <f t="shared" ref="NLQ8" si="4892">NLO8*$C$8</f>
        <v>4.8972135178829753E+57</v>
      </c>
      <c r="NLS8" s="212">
        <f t="shared" ref="NLS8" si="4893">NLQ8*$C$8</f>
        <v>5.0196438558300492E+57</v>
      </c>
      <c r="NLU8" s="212">
        <f t="shared" ref="NLU8" si="4894">NLS8*$C$8</f>
        <v>5.1451349522257997E+57</v>
      </c>
      <c r="NLW8" s="212">
        <f t="shared" ref="NLW8" si="4895">NLU8*$C$8</f>
        <v>5.2737633260314442E+57</v>
      </c>
      <c r="NLY8" s="212">
        <f t="shared" ref="NLY8" si="4896">NLW8*$C$8</f>
        <v>5.4056074091822301E+57</v>
      </c>
      <c r="NMA8" s="212">
        <f t="shared" ref="NMA8" si="4897">NLY8*$C$8</f>
        <v>5.5407475944117853E+57</v>
      </c>
      <c r="NMC8" s="212">
        <f t="shared" ref="NMC8" si="4898">NMA8*$C$8</f>
        <v>5.6792662842720794E+57</v>
      </c>
      <c r="NME8" s="212">
        <f t="shared" ref="NME8" si="4899">NMC8*$C$8</f>
        <v>5.8212479413788809E+57</v>
      </c>
      <c r="NMG8" s="212">
        <f t="shared" ref="NMG8" si="4900">NME8*$C$8</f>
        <v>5.9667791399133524E+57</v>
      </c>
      <c r="NMI8" s="212">
        <f t="shared" ref="NMI8" si="4901">NMG8*$C$8</f>
        <v>6.1159486184111856E+57</v>
      </c>
      <c r="NMK8" s="212">
        <f t="shared" ref="NMK8" si="4902">NMI8*$C$8</f>
        <v>6.2688473338714649E+57</v>
      </c>
      <c r="NMM8" s="212">
        <f t="shared" ref="NMM8" si="4903">NMK8*$C$8</f>
        <v>6.4255685172182504E+57</v>
      </c>
      <c r="NMO8" s="212">
        <f t="shared" ref="NMO8" si="4904">NMM8*$C$8</f>
        <v>6.5862077301487061E+57</v>
      </c>
      <c r="NMQ8" s="212">
        <f t="shared" ref="NMQ8" si="4905">NMO8*$C$8</f>
        <v>6.7508629234024227E+57</v>
      </c>
      <c r="NMS8" s="212">
        <f t="shared" ref="NMS8" si="4906">NMQ8*$C$8</f>
        <v>6.9196344964874821E+57</v>
      </c>
      <c r="NMU8" s="212">
        <f t="shared" ref="NMU8" si="4907">NMS8*$C$8</f>
        <v>7.0926253588996681E+57</v>
      </c>
      <c r="NMW8" s="212">
        <f t="shared" ref="NMW8" si="4908">NMU8*$C$8</f>
        <v>7.2699409928721595E+57</v>
      </c>
      <c r="NMY8" s="212">
        <f t="shared" ref="NMY8" si="4909">NMW8*$C$8</f>
        <v>7.4516895176939627E+57</v>
      </c>
      <c r="NNA8" s="212">
        <f t="shared" ref="NNA8" si="4910">NMY8*$C$8</f>
        <v>7.637981755636311E+57</v>
      </c>
      <c r="NNC8" s="212">
        <f t="shared" ref="NNC8" si="4911">NNA8*$C$8</f>
        <v>7.8289312995272175E+57</v>
      </c>
      <c r="NNE8" s="212">
        <f t="shared" ref="NNE8" si="4912">NNC8*$C$8</f>
        <v>8.0246545820153974E+57</v>
      </c>
      <c r="NNG8" s="212">
        <f t="shared" ref="NNG8" si="4913">NNE8*$C$8</f>
        <v>8.2252709465657815E+57</v>
      </c>
      <c r="NNI8" s="212">
        <f t="shared" ref="NNI8" si="4914">NNG8*$C$8</f>
        <v>8.4309027202299253E+57</v>
      </c>
      <c r="NNK8" s="212">
        <f t="shared" ref="NNK8" si="4915">NNI8*$C$8</f>
        <v>8.6416752882356727E+57</v>
      </c>
      <c r="NNM8" s="212">
        <f t="shared" ref="NNM8" si="4916">NNK8*$C$8</f>
        <v>8.8577171704415644E+57</v>
      </c>
      <c r="NNO8" s="212">
        <f t="shared" ref="NNO8" si="4917">NNM8*$C$8</f>
        <v>9.0791600997026027E+57</v>
      </c>
      <c r="NNQ8" s="212">
        <f t="shared" ref="NNQ8" si="4918">NNO8*$C$8</f>
        <v>9.3061391021951665E+57</v>
      </c>
      <c r="NNS8" s="212">
        <f t="shared" ref="NNS8" si="4919">NNQ8*$C$8</f>
        <v>9.5387925797500443E+57</v>
      </c>
      <c r="NNU8" s="212">
        <f t="shared" ref="NNU8" si="4920">NNS8*$C$8</f>
        <v>9.7772623942437944E+57</v>
      </c>
      <c r="NNW8" s="212">
        <f t="shared" ref="NNW8" si="4921">NNU8*$C$8</f>
        <v>1.0021693954099888E+58</v>
      </c>
      <c r="NNY8" s="212">
        <f t="shared" ref="NNY8" si="4922">NNW8*$C$8</f>
        <v>1.0272236302952384E+58</v>
      </c>
      <c r="NOA8" s="212">
        <f t="shared" ref="NOA8" si="4923">NNY8*$C$8</f>
        <v>1.0529042210526193E+58</v>
      </c>
      <c r="NOC8" s="212">
        <f t="shared" ref="NOC8" si="4924">NOA8*$C$8</f>
        <v>1.0792268265789347E+58</v>
      </c>
      <c r="NOE8" s="212">
        <f t="shared" ref="NOE8" si="4925">NOC8*$C$8</f>
        <v>1.106207497243408E+58</v>
      </c>
      <c r="NOG8" s="212">
        <f t="shared" ref="NOG8" si="4926">NOE8*$C$8</f>
        <v>1.1338626846744931E+58</v>
      </c>
      <c r="NOI8" s="212">
        <f t="shared" ref="NOI8" si="4927">NOG8*$C$8</f>
        <v>1.1622092517913553E+58</v>
      </c>
      <c r="NOK8" s="212">
        <f t="shared" ref="NOK8" si="4928">NOI8*$C$8</f>
        <v>1.1912644830861391E+58</v>
      </c>
      <c r="NOM8" s="212">
        <f t="shared" ref="NOM8" si="4929">NOK8*$C$8</f>
        <v>1.2210460951632924E+58</v>
      </c>
      <c r="NOO8" s="212">
        <f t="shared" ref="NOO8" si="4930">NOM8*$C$8</f>
        <v>1.2515722475423747E+58</v>
      </c>
      <c r="NOQ8" s="212">
        <f t="shared" ref="NOQ8" si="4931">NOO8*$C$8</f>
        <v>1.282861553730934E+58</v>
      </c>
      <c r="NOS8" s="212">
        <f t="shared" ref="NOS8" si="4932">NOQ8*$C$8</f>
        <v>1.3149330925742072E+58</v>
      </c>
      <c r="NOU8" s="212">
        <f t="shared" ref="NOU8" si="4933">NOS8*$C$8</f>
        <v>1.3478064198885623E+58</v>
      </c>
      <c r="NOW8" s="212">
        <f t="shared" ref="NOW8" si="4934">NOU8*$C$8</f>
        <v>1.3815015803857763E+58</v>
      </c>
      <c r="NOY8" s="212">
        <f t="shared" ref="NOY8" si="4935">NOW8*$C$8</f>
        <v>1.4160391198954206E+58</v>
      </c>
      <c r="NPA8" s="212">
        <f t="shared" ref="NPA8" si="4936">NOY8*$C$8</f>
        <v>1.451440097892806E+58</v>
      </c>
      <c r="NPC8" s="212">
        <f t="shared" ref="NPC8" si="4937">NPA8*$C$8</f>
        <v>1.4877261003401259E+58</v>
      </c>
      <c r="NPE8" s="212">
        <f t="shared" ref="NPE8" si="4938">NPC8*$C$8</f>
        <v>1.524919252848629E+58</v>
      </c>
      <c r="NPG8" s="212">
        <f t="shared" ref="NPG8" si="4939">NPE8*$C$8</f>
        <v>1.5630422341698446E+58</v>
      </c>
      <c r="NPI8" s="212">
        <f t="shared" ref="NPI8" si="4940">NPG8*$C$8</f>
        <v>1.6021182900240907E+58</v>
      </c>
      <c r="NPK8" s="212">
        <f t="shared" ref="NPK8" si="4941">NPI8*$C$8</f>
        <v>1.6421712472746928E+58</v>
      </c>
      <c r="NPM8" s="212">
        <f t="shared" ref="NPM8" si="4942">NPK8*$C$8</f>
        <v>1.68322552845656E+58</v>
      </c>
      <c r="NPO8" s="212">
        <f t="shared" ref="NPO8" si="4943">NPM8*$C$8</f>
        <v>1.7253061666679739E+58</v>
      </c>
      <c r="NPQ8" s="212">
        <f t="shared" ref="NPQ8" si="4944">NPO8*$C$8</f>
        <v>1.768438820834673E+58</v>
      </c>
      <c r="NPS8" s="212">
        <f t="shared" ref="NPS8" si="4945">NPQ8*$C$8</f>
        <v>1.8126497913555398E+58</v>
      </c>
      <c r="NPU8" s="212">
        <f t="shared" ref="NPU8" si="4946">NPS8*$C$8</f>
        <v>1.857966036139428E+58</v>
      </c>
      <c r="NPW8" s="212">
        <f t="shared" ref="NPW8" si="4947">NPU8*$C$8</f>
        <v>1.9044151870429136E+58</v>
      </c>
      <c r="NPY8" s="212">
        <f t="shared" ref="NPY8" si="4948">NPW8*$C$8</f>
        <v>1.9520255667189862E+58</v>
      </c>
      <c r="NQA8" s="212">
        <f t="shared" ref="NQA8" si="4949">NPY8*$C$8</f>
        <v>2.0008262058869608E+58</v>
      </c>
      <c r="NQC8" s="212">
        <f t="shared" ref="NQC8" si="4950">NQA8*$C$8</f>
        <v>2.0508468610341346E+58</v>
      </c>
      <c r="NQE8" s="212">
        <f t="shared" ref="NQE8" si="4951">NQC8*$C$8</f>
        <v>2.1021180325599879E+58</v>
      </c>
      <c r="NQG8" s="212">
        <f t="shared" ref="NQG8" si="4952">NQE8*$C$8</f>
        <v>2.1546709833739875E+58</v>
      </c>
      <c r="NQI8" s="212">
        <f t="shared" ref="NQI8" si="4953">NQG8*$C$8</f>
        <v>2.208537757958337E+58</v>
      </c>
      <c r="NQK8" s="212">
        <f t="shared" ref="NQK8" si="4954">NQI8*$C$8</f>
        <v>2.2637512019072951E+58</v>
      </c>
      <c r="NQM8" s="212">
        <f t="shared" ref="NQM8" si="4955">NQK8*$C$8</f>
        <v>2.3203449819549773E+58</v>
      </c>
      <c r="NQO8" s="212">
        <f t="shared" ref="NQO8" si="4956">NQM8*$C$8</f>
        <v>2.3783536065038516E+58</v>
      </c>
      <c r="NQQ8" s="212">
        <f t="shared" ref="NQQ8" si="4957">NQO8*$C$8</f>
        <v>2.4378124466664475E+58</v>
      </c>
      <c r="NQS8" s="212">
        <f t="shared" ref="NQS8" si="4958">NQQ8*$C$8</f>
        <v>2.4987577578331086E+58</v>
      </c>
      <c r="NQU8" s="212">
        <f t="shared" ref="NQU8" si="4959">NQS8*$C$8</f>
        <v>2.5612267017789359E+58</v>
      </c>
      <c r="NQW8" s="212">
        <f t="shared" ref="NQW8" si="4960">NQU8*$C$8</f>
        <v>2.6252573693234091E+58</v>
      </c>
      <c r="NQY8" s="212">
        <f t="shared" ref="NQY8" si="4961">NQW8*$C$8</f>
        <v>2.690888803556494E+58</v>
      </c>
      <c r="NRA8" s="212">
        <f t="shared" ref="NRA8" si="4962">NQY8*$C$8</f>
        <v>2.7581610236454058E+58</v>
      </c>
      <c r="NRC8" s="212">
        <f t="shared" ref="NRC8" si="4963">NRA8*$C$8</f>
        <v>2.8271150492365405E+58</v>
      </c>
      <c r="NRE8" s="212">
        <f t="shared" ref="NRE8" si="4964">NRC8*$C$8</f>
        <v>2.8977929254674535E+58</v>
      </c>
      <c r="NRG8" s="212">
        <f t="shared" ref="NRG8" si="4965">NRE8*$C$8</f>
        <v>2.9702377486041395E+58</v>
      </c>
      <c r="NRI8" s="212">
        <f t="shared" ref="NRI8" si="4966">NRG8*$C$8</f>
        <v>3.0444936923192427E+58</v>
      </c>
      <c r="NRK8" s="212">
        <f t="shared" ref="NRK8" si="4967">NRI8*$C$8</f>
        <v>3.1206060346272235E+58</v>
      </c>
      <c r="NRM8" s="212">
        <f t="shared" ref="NRM8" si="4968">NRK8*$C$8</f>
        <v>3.1986211854929039E+58</v>
      </c>
      <c r="NRO8" s="212">
        <f t="shared" ref="NRO8" si="4969">NRM8*$C$8</f>
        <v>3.2785867151302264E+58</v>
      </c>
      <c r="NRQ8" s="212">
        <f t="shared" ref="NRQ8" si="4970">NRO8*$C$8</f>
        <v>3.3605513830084819E+58</v>
      </c>
      <c r="NRS8" s="212">
        <f t="shared" ref="NRS8" si="4971">NRQ8*$C$8</f>
        <v>3.4445651675836936E+58</v>
      </c>
      <c r="NRU8" s="212">
        <f t="shared" ref="NRU8" si="4972">NRS8*$C$8</f>
        <v>3.5306792967732858E+58</v>
      </c>
      <c r="NRW8" s="212">
        <f t="shared" ref="NRW8" si="4973">NRU8*$C$8</f>
        <v>3.6189462791926176E+58</v>
      </c>
      <c r="NRY8" s="212">
        <f t="shared" ref="NRY8" si="4974">NRW8*$C$8</f>
        <v>3.7094199361724325E+58</v>
      </c>
      <c r="NSA8" s="212">
        <f t="shared" ref="NSA8" si="4975">NRY8*$C$8</f>
        <v>3.8021554345767431E+58</v>
      </c>
      <c r="NSC8" s="212">
        <f t="shared" ref="NSC8" si="4976">NSA8*$C$8</f>
        <v>3.8972093204411613E+58</v>
      </c>
      <c r="NSE8" s="212">
        <f t="shared" ref="NSE8" si="4977">NSC8*$C$8</f>
        <v>3.9946395534521898E+58</v>
      </c>
      <c r="NSG8" s="212">
        <f t="shared" ref="NSG8" si="4978">NSE8*$C$8</f>
        <v>4.0945055422884944E+58</v>
      </c>
      <c r="NSI8" s="212">
        <f t="shared" ref="NSI8" si="4979">NSG8*$C$8</f>
        <v>4.1968681808457066E+58</v>
      </c>
      <c r="NSK8" s="212">
        <f t="shared" ref="NSK8" si="4980">NSI8*$C$8</f>
        <v>4.3017898853668488E+58</v>
      </c>
      <c r="NSM8" s="212">
        <f t="shared" ref="NSM8" si="4981">NSK8*$C$8</f>
        <v>4.4093346325010194E+58</v>
      </c>
      <c r="NSO8" s="212">
        <f t="shared" ref="NSO8" si="4982">NSM8*$C$8</f>
        <v>4.5195679983135443E+58</v>
      </c>
      <c r="NSQ8" s="212">
        <f t="shared" ref="NSQ8" si="4983">NSO8*$C$8</f>
        <v>4.6325571982713827E+58</v>
      </c>
      <c r="NSS8" s="212">
        <f t="shared" ref="NSS8" si="4984">NSQ8*$C$8</f>
        <v>4.7483711282281666E+58</v>
      </c>
      <c r="NSU8" s="212">
        <f t="shared" ref="NSU8" si="4985">NSS8*$C$8</f>
        <v>4.8670804064338704E+58</v>
      </c>
      <c r="NSW8" s="212">
        <f t="shared" ref="NSW8" si="4986">NSU8*$C$8</f>
        <v>4.9887574165947165E+58</v>
      </c>
      <c r="NSY8" s="212">
        <f t="shared" ref="NSY8" si="4987">NSW8*$C$8</f>
        <v>5.1134763520095845E+58</v>
      </c>
      <c r="NTA8" s="212">
        <f t="shared" ref="NTA8" si="4988">NSY8*$C$8</f>
        <v>5.2413132608098232E+58</v>
      </c>
      <c r="NTC8" s="212">
        <f t="shared" ref="NTC8" si="4989">NTA8*$C$8</f>
        <v>5.372346092330068E+58</v>
      </c>
      <c r="NTE8" s="212">
        <f t="shared" ref="NTE8" si="4990">NTC8*$C$8</f>
        <v>5.5066547446383187E+58</v>
      </c>
      <c r="NTG8" s="212">
        <f t="shared" ref="NTG8" si="4991">NTE8*$C$8</f>
        <v>5.6443211132542764E+58</v>
      </c>
      <c r="NTI8" s="212">
        <f t="shared" ref="NTI8" si="4992">NTG8*$C$8</f>
        <v>5.7854291410856324E+58</v>
      </c>
      <c r="NTK8" s="212">
        <f t="shared" ref="NTK8" si="4993">NTI8*$C$8</f>
        <v>5.9300648696127727E+58</v>
      </c>
      <c r="NTM8" s="212">
        <f t="shared" ref="NTM8" si="4994">NTK8*$C$8</f>
        <v>6.0783164913530912E+58</v>
      </c>
      <c r="NTO8" s="212">
        <f t="shared" ref="NTO8" si="4995">NTM8*$C$8</f>
        <v>6.2302744036369176E+58</v>
      </c>
      <c r="NTQ8" s="212">
        <f t="shared" ref="NTQ8" si="4996">NTO8*$C$8</f>
        <v>6.3860312637278405E+58</v>
      </c>
      <c r="NTS8" s="212">
        <f t="shared" ref="NTS8" si="4997">NTQ8*$C$8</f>
        <v>6.5456820453210359E+58</v>
      </c>
      <c r="NTU8" s="212">
        <f t="shared" ref="NTU8" si="4998">NTS8*$C$8</f>
        <v>6.7093240964540615E+58</v>
      </c>
      <c r="NTW8" s="212">
        <f t="shared" ref="NTW8" si="4999">NTU8*$C$8</f>
        <v>6.8770571988654129E+58</v>
      </c>
      <c r="NTY8" s="212">
        <f t="shared" ref="NTY8" si="5000">NTW8*$C$8</f>
        <v>7.0489836288370477E+58</v>
      </c>
      <c r="NUA8" s="212">
        <f t="shared" ref="NUA8" si="5001">NTY8*$C$8</f>
        <v>7.2252082195579738E+58</v>
      </c>
      <c r="NUC8" s="212">
        <f t="shared" ref="NUC8" si="5002">NUA8*$C$8</f>
        <v>7.4058384250469229E+58</v>
      </c>
      <c r="NUE8" s="212">
        <f t="shared" ref="NUE8" si="5003">NUC8*$C$8</f>
        <v>7.5909843856730954E+58</v>
      </c>
      <c r="NUG8" s="212">
        <f t="shared" ref="NUG8" si="5004">NUE8*$C$8</f>
        <v>7.7807589953149216E+58</v>
      </c>
      <c r="NUI8" s="212">
        <f t="shared" ref="NUI8" si="5005">NUG8*$C$8</f>
        <v>7.9752779701977937E+58</v>
      </c>
      <c r="NUK8" s="212">
        <f t="shared" ref="NUK8" si="5006">NUI8*$C$8</f>
        <v>8.1746599194527381E+58</v>
      </c>
      <c r="NUM8" s="212">
        <f t="shared" ref="NUM8" si="5007">NUK8*$C$8</f>
        <v>8.3790264174390553E+58</v>
      </c>
      <c r="NUO8" s="212">
        <f t="shared" ref="NUO8" si="5008">NUM8*$C$8</f>
        <v>8.5885020778750309E+58</v>
      </c>
      <c r="NUQ8" s="212">
        <f t="shared" ref="NUQ8" si="5009">NUO8*$C$8</f>
        <v>8.8032146298219061E+58</v>
      </c>
      <c r="NUS8" s="212">
        <f t="shared" ref="NUS8" si="5010">NUQ8*$C$8</f>
        <v>9.0232949955674524E+58</v>
      </c>
      <c r="NUU8" s="212">
        <f t="shared" ref="NUU8" si="5011">NUS8*$C$8</f>
        <v>9.248877370456638E+58</v>
      </c>
      <c r="NUW8" s="212">
        <f t="shared" ref="NUW8" si="5012">NUU8*$C$8</f>
        <v>9.4800993047180528E+58</v>
      </c>
      <c r="NUY8" s="212">
        <f t="shared" ref="NUY8" si="5013">NUW8*$C$8</f>
        <v>9.7171017873360033E+58</v>
      </c>
      <c r="NVA8" s="212">
        <f t="shared" ref="NVA8" si="5014">NUY8*$C$8</f>
        <v>9.9600293320194022E+58</v>
      </c>
      <c r="NVC8" s="212">
        <f t="shared" ref="NVC8" si="5015">NVA8*$C$8</f>
        <v>1.0209030065319886E+59</v>
      </c>
      <c r="NVE8" s="212">
        <f t="shared" ref="NVE8" si="5016">NVC8*$C$8</f>
        <v>1.0464255816952883E+59</v>
      </c>
      <c r="NVG8" s="212">
        <f t="shared" ref="NVG8" si="5017">NVE8*$C$8</f>
        <v>1.0725862212376703E+59</v>
      </c>
      <c r="NVI8" s="212">
        <f t="shared" ref="NVI8" si="5018">NVG8*$C$8</f>
        <v>1.099400876768612E+59</v>
      </c>
      <c r="NVK8" s="212">
        <f t="shared" ref="NVK8" si="5019">NVI8*$C$8</f>
        <v>1.1268858986878273E+59</v>
      </c>
      <c r="NVM8" s="212">
        <f t="shared" ref="NVM8" si="5020">NVK8*$C$8</f>
        <v>1.1550580461550228E+59</v>
      </c>
      <c r="NVO8" s="212">
        <f t="shared" ref="NVO8" si="5021">NVM8*$C$8</f>
        <v>1.1839344973088983E+59</v>
      </c>
      <c r="NVQ8" s="212">
        <f t="shared" ref="NVQ8" si="5022">NVO8*$C$8</f>
        <v>1.2135328597416206E+59</v>
      </c>
      <c r="NVS8" s="212">
        <f t="shared" ref="NVS8" si="5023">NVQ8*$C$8</f>
        <v>1.2438711812351609E+59</v>
      </c>
      <c r="NVU8" s="212">
        <f t="shared" ref="NVU8" si="5024">NVS8*$C$8</f>
        <v>1.2749679607660399E+59</v>
      </c>
      <c r="NVW8" s="212">
        <f t="shared" ref="NVW8" si="5025">NVU8*$C$8</f>
        <v>1.3068421597851907E+59</v>
      </c>
      <c r="NVY8" s="212">
        <f t="shared" ref="NVY8" si="5026">NVW8*$C$8</f>
        <v>1.3395132137798205E+59</v>
      </c>
      <c r="NWA8" s="212">
        <f t="shared" ref="NWA8" si="5027">NVY8*$C$8</f>
        <v>1.3730010441243157E+59</v>
      </c>
      <c r="NWC8" s="212">
        <f t="shared" ref="NWC8" si="5028">NWA8*$C$8</f>
        <v>1.4073260702274234E+59</v>
      </c>
      <c r="NWE8" s="212">
        <f t="shared" ref="NWE8" si="5029">NWC8*$C$8</f>
        <v>1.4425092219831089E+59</v>
      </c>
      <c r="NWG8" s="212">
        <f t="shared" ref="NWG8" si="5030">NWE8*$C$8</f>
        <v>1.4785719525326866E+59</v>
      </c>
      <c r="NWI8" s="212">
        <f t="shared" ref="NWI8" si="5031">NWG8*$C$8</f>
        <v>1.5155362513460035E+59</v>
      </c>
      <c r="NWK8" s="212">
        <f t="shared" ref="NWK8" si="5032">NWI8*$C$8</f>
        <v>1.5534246576296535E+59</v>
      </c>
      <c r="NWM8" s="212">
        <f t="shared" ref="NWM8" si="5033">NWK8*$C$8</f>
        <v>1.5922602740703946E+59</v>
      </c>
      <c r="NWO8" s="212">
        <f t="shared" ref="NWO8" si="5034">NWM8*$C$8</f>
        <v>1.6320667809221543E+59</v>
      </c>
      <c r="NWQ8" s="212">
        <f t="shared" ref="NWQ8" si="5035">NWO8*$C$8</f>
        <v>1.672868450445208E+59</v>
      </c>
      <c r="NWS8" s="212">
        <f t="shared" ref="NWS8" si="5036">NWQ8*$C$8</f>
        <v>1.714690161706338E+59</v>
      </c>
      <c r="NWU8" s="212">
        <f t="shared" ref="NWU8" si="5037">NWS8*$C$8</f>
        <v>1.7575574157489962E+59</v>
      </c>
      <c r="NWW8" s="212">
        <f t="shared" ref="NWW8" si="5038">NWU8*$C$8</f>
        <v>1.8014963511427209E+59</v>
      </c>
      <c r="NWY8" s="212">
        <f t="shared" ref="NWY8" si="5039">NWW8*$C$8</f>
        <v>1.8465337599212888E+59</v>
      </c>
      <c r="NXA8" s="212">
        <f t="shared" ref="NXA8" si="5040">NWY8*$C$8</f>
        <v>1.8926971039193209E+59</v>
      </c>
      <c r="NXC8" s="212">
        <f t="shared" ref="NXC8" si="5041">NXA8*$C$8</f>
        <v>1.9400145315173038E+59</v>
      </c>
      <c r="NXE8" s="212">
        <f t="shared" ref="NXE8" si="5042">NXC8*$C$8</f>
        <v>1.9885148948052361E+59</v>
      </c>
      <c r="NXG8" s="212">
        <f t="shared" ref="NXG8" si="5043">NXE8*$C$8</f>
        <v>2.038227767175367E+59</v>
      </c>
      <c r="NXI8" s="212">
        <f t="shared" ref="NXI8" si="5044">NXG8*$C$8</f>
        <v>2.0891834613547508E+59</v>
      </c>
      <c r="NXK8" s="212">
        <f t="shared" ref="NXK8" si="5045">NXI8*$C$8</f>
        <v>2.1414130478886193E+59</v>
      </c>
      <c r="NXM8" s="212">
        <f t="shared" ref="NXM8" si="5046">NXK8*$C$8</f>
        <v>2.1949483740858343E+59</v>
      </c>
      <c r="NXO8" s="212">
        <f t="shared" ref="NXO8" si="5047">NXM8*$C$8</f>
        <v>2.24982208343798E+59</v>
      </c>
      <c r="NXQ8" s="212">
        <f t="shared" ref="NXQ8" si="5048">NXO8*$C$8</f>
        <v>2.3060676355239295E+59</v>
      </c>
      <c r="NXS8" s="212">
        <f t="shared" ref="NXS8" si="5049">NXQ8*$C$8</f>
        <v>2.3637193264120274E+59</v>
      </c>
      <c r="NXU8" s="212">
        <f t="shared" ref="NXU8" si="5050">NXS8*$C$8</f>
        <v>2.4228123095723278E+59</v>
      </c>
      <c r="NXW8" s="212">
        <f t="shared" ref="NXW8" si="5051">NXU8*$C$8</f>
        <v>2.4833826173116357E+59</v>
      </c>
      <c r="NXY8" s="212">
        <f t="shared" ref="NXY8" si="5052">NXW8*$C$8</f>
        <v>2.5454671827444263E+59</v>
      </c>
      <c r="NYA8" s="212">
        <f t="shared" ref="NYA8" si="5053">NXY8*$C$8</f>
        <v>2.6091038623130369E+59</v>
      </c>
      <c r="NYC8" s="212">
        <f t="shared" ref="NYC8" si="5054">NYA8*$C$8</f>
        <v>2.6743314588708626E+59</v>
      </c>
      <c r="NYE8" s="212">
        <f t="shared" ref="NYE8" si="5055">NYC8*$C$8</f>
        <v>2.741189745342634E+59</v>
      </c>
      <c r="NYG8" s="212">
        <f t="shared" ref="NYG8" si="5056">NYE8*$C$8</f>
        <v>2.8097194889761995E+59</v>
      </c>
      <c r="NYI8" s="212">
        <f t="shared" ref="NYI8" si="5057">NYG8*$C$8</f>
        <v>2.8799624762006043E+59</v>
      </c>
      <c r="NYK8" s="212">
        <f t="shared" ref="NYK8" si="5058">NYI8*$C$8</f>
        <v>2.9519615381056194E+59</v>
      </c>
      <c r="NYM8" s="212">
        <f t="shared" ref="NYM8" si="5059">NYK8*$C$8</f>
        <v>3.0257605765582598E+59</v>
      </c>
      <c r="NYO8" s="212">
        <f t="shared" ref="NYO8" si="5060">NYM8*$C$8</f>
        <v>3.101404590972216E+59</v>
      </c>
      <c r="NYQ8" s="212">
        <f t="shared" ref="NYQ8" si="5061">NYO8*$C$8</f>
        <v>3.1789397057465214E+59</v>
      </c>
      <c r="NYS8" s="212">
        <f t="shared" ref="NYS8" si="5062">NYQ8*$C$8</f>
        <v>3.2584131983901842E+59</v>
      </c>
      <c r="NYU8" s="212">
        <f t="shared" ref="NYU8" si="5063">NYS8*$C$8</f>
        <v>3.3398735283499387E+59</v>
      </c>
      <c r="NYW8" s="212">
        <f t="shared" ref="NYW8" si="5064">NYU8*$C$8</f>
        <v>3.4233703665586867E+59</v>
      </c>
      <c r="NYY8" s="212">
        <f t="shared" ref="NYY8" si="5065">NYW8*$C$8</f>
        <v>3.5089546257226534E+59</v>
      </c>
      <c r="NZA8" s="212">
        <f t="shared" ref="NZA8" si="5066">NYY8*$C$8</f>
        <v>3.5966784913657194E+59</v>
      </c>
      <c r="NZC8" s="212">
        <f t="shared" ref="NZC8" si="5067">NZA8*$C$8</f>
        <v>3.6865954536498623E+59</v>
      </c>
      <c r="NZE8" s="212">
        <f t="shared" ref="NZE8" si="5068">NZC8*$C$8</f>
        <v>3.7787603399911083E+59</v>
      </c>
      <c r="NZG8" s="212">
        <f t="shared" ref="NZG8" si="5069">NZE8*$C$8</f>
        <v>3.8732293484908858E+59</v>
      </c>
      <c r="NZI8" s="212">
        <f t="shared" ref="NZI8" si="5070">NZG8*$C$8</f>
        <v>3.9700600822031577E+59</v>
      </c>
      <c r="NZK8" s="212">
        <f t="shared" ref="NZK8" si="5071">NZI8*$C$8</f>
        <v>4.0693115842582363E+59</v>
      </c>
      <c r="NZM8" s="212">
        <f t="shared" ref="NZM8" si="5072">NZK8*$C$8</f>
        <v>4.1710443738646921E+59</v>
      </c>
      <c r="NZO8" s="212">
        <f t="shared" ref="NZO8" si="5073">NZM8*$C$8</f>
        <v>4.2753204832113092E+59</v>
      </c>
      <c r="NZQ8" s="212">
        <f t="shared" ref="NZQ8" si="5074">NZO8*$C$8</f>
        <v>4.3822034952915912E+59</v>
      </c>
      <c r="NZS8" s="212">
        <f t="shared" ref="NZS8" si="5075">NZQ8*$C$8</f>
        <v>4.4917585826738809E+59</v>
      </c>
      <c r="NZU8" s="212">
        <f t="shared" ref="NZU8" si="5076">NZS8*$C$8</f>
        <v>4.6040525472407275E+59</v>
      </c>
      <c r="NZW8" s="212">
        <f t="shared" ref="NZW8" si="5077">NZU8*$C$8</f>
        <v>4.7191538609217449E+59</v>
      </c>
      <c r="NZY8" s="212">
        <f t="shared" ref="NZY8" si="5078">NZW8*$C$8</f>
        <v>4.8371327074447881E+59</v>
      </c>
      <c r="OAA8" s="212">
        <f t="shared" ref="OAA8" si="5079">NZY8*$C$8</f>
        <v>4.9580610251309074E+59</v>
      </c>
      <c r="OAC8" s="212">
        <f t="shared" ref="OAC8" si="5080">OAA8*$C$8</f>
        <v>5.0820125507591797E+59</v>
      </c>
      <c r="OAE8" s="212">
        <f t="shared" ref="OAE8" si="5081">OAC8*$C$8</f>
        <v>5.2090628645281586E+59</v>
      </c>
      <c r="OAG8" s="212">
        <f t="shared" ref="OAG8" si="5082">OAE8*$C$8</f>
        <v>5.3392894361413618E+59</v>
      </c>
      <c r="OAI8" s="212">
        <f t="shared" ref="OAI8" si="5083">OAG8*$C$8</f>
        <v>5.4727716720448957E+59</v>
      </c>
      <c r="OAK8" s="212">
        <f t="shared" ref="OAK8" si="5084">OAI8*$C$8</f>
        <v>5.6095909638460177E+59</v>
      </c>
      <c r="OAM8" s="212">
        <f t="shared" ref="OAM8" si="5085">OAK8*$C$8</f>
        <v>5.7498307379421673E+59</v>
      </c>
      <c r="OAO8" s="212">
        <f t="shared" ref="OAO8" si="5086">OAM8*$C$8</f>
        <v>5.8935765063907208E+59</v>
      </c>
      <c r="OAQ8" s="212">
        <f t="shared" ref="OAQ8" si="5087">OAO8*$C$8</f>
        <v>6.0409159190504882E+59</v>
      </c>
      <c r="OAS8" s="212">
        <f t="shared" ref="OAS8" si="5088">OAQ8*$C$8</f>
        <v>6.1919388170267496E+59</v>
      </c>
      <c r="OAU8" s="212">
        <f t="shared" ref="OAU8" si="5089">OAS8*$C$8</f>
        <v>6.3467372874524182E+59</v>
      </c>
      <c r="OAW8" s="212">
        <f t="shared" ref="OAW8" si="5090">OAU8*$C$8</f>
        <v>6.5054057196387282E+59</v>
      </c>
      <c r="OAY8" s="212">
        <f t="shared" ref="OAY8" si="5091">OAW8*$C$8</f>
        <v>6.6680408626296958E+59</v>
      </c>
      <c r="OBA8" s="212">
        <f t="shared" ref="OBA8" si="5092">OAY8*$C$8</f>
        <v>6.8347418841954378E+59</v>
      </c>
      <c r="OBC8" s="212">
        <f t="shared" ref="OBC8" si="5093">OBA8*$C$8</f>
        <v>7.0056104313003234E+59</v>
      </c>
      <c r="OBE8" s="212">
        <f t="shared" ref="OBE8" si="5094">OBC8*$C$8</f>
        <v>7.1807506920828312E+59</v>
      </c>
      <c r="OBG8" s="212">
        <f t="shared" ref="OBG8" si="5095">OBE8*$C$8</f>
        <v>7.3602694593849013E+59</v>
      </c>
      <c r="OBI8" s="212">
        <f t="shared" ref="OBI8" si="5096">OBG8*$C$8</f>
        <v>7.5442761958695236E+59</v>
      </c>
      <c r="OBK8" s="212">
        <f t="shared" ref="OBK8" si="5097">OBI8*$C$8</f>
        <v>7.732883100766261E+59</v>
      </c>
      <c r="OBM8" s="212">
        <f t="shared" ref="OBM8" si="5098">OBK8*$C$8</f>
        <v>7.9262051782854168E+59</v>
      </c>
      <c r="OBO8" s="212">
        <f t="shared" ref="OBO8" si="5099">OBM8*$C$8</f>
        <v>8.124360307742551E+59</v>
      </c>
      <c r="OBQ8" s="212">
        <f t="shared" ref="OBQ8" si="5100">OBO8*$C$8</f>
        <v>8.3274693154361142E+59</v>
      </c>
      <c r="OBS8" s="212">
        <f t="shared" ref="OBS8" si="5101">OBQ8*$C$8</f>
        <v>8.5356560483220159E+59</v>
      </c>
      <c r="OBU8" s="212">
        <f t="shared" ref="OBU8" si="5102">OBS8*$C$8</f>
        <v>8.7490474495300649E+59</v>
      </c>
      <c r="OBW8" s="212">
        <f t="shared" ref="OBW8" si="5103">OBU8*$C$8</f>
        <v>8.9677736357683159E+59</v>
      </c>
      <c r="OBY8" s="212">
        <f t="shared" ref="OBY8" si="5104">OBW8*$C$8</f>
        <v>9.1919679766625234E+59</v>
      </c>
      <c r="OCA8" s="212">
        <f t="shared" ref="OCA8" si="5105">OBY8*$C$8</f>
        <v>9.4217671760790849E+59</v>
      </c>
      <c r="OCC8" s="212">
        <f t="shared" ref="OCC8" si="5106">OCA8*$C$8</f>
        <v>9.6573113554810604E+59</v>
      </c>
      <c r="OCE8" s="212">
        <f t="shared" ref="OCE8" si="5107">OCC8*$C$8</f>
        <v>9.8987441393680864E+59</v>
      </c>
      <c r="OCG8" s="212">
        <f t="shared" ref="OCG8" si="5108">OCE8*$C$8</f>
        <v>1.0146212742852287E+60</v>
      </c>
      <c r="OCI8" s="212">
        <f t="shared" ref="OCI8" si="5109">OCG8*$C$8</f>
        <v>1.0399868061423592E+60</v>
      </c>
      <c r="OCK8" s="212">
        <f t="shared" ref="OCK8" si="5110">OCI8*$C$8</f>
        <v>1.0659864762959181E+60</v>
      </c>
      <c r="OCM8" s="212">
        <f t="shared" ref="OCM8" si="5111">OCK8*$C$8</f>
        <v>1.092636138203316E+60</v>
      </c>
      <c r="OCO8" s="212">
        <f t="shared" ref="OCO8" si="5112">OCM8*$C$8</f>
        <v>1.1199520416583988E+60</v>
      </c>
      <c r="OCQ8" s="212">
        <f t="shared" ref="OCQ8" si="5113">OCO8*$C$8</f>
        <v>1.1479508426998586E+60</v>
      </c>
      <c r="OCS8" s="212">
        <f t="shared" ref="OCS8" si="5114">OCQ8*$C$8</f>
        <v>1.176649613767355E+60</v>
      </c>
      <c r="OCU8" s="212">
        <f t="shared" ref="OCU8" si="5115">OCS8*$C$8</f>
        <v>1.2060658541115388E+60</v>
      </c>
      <c r="OCW8" s="212">
        <f t="shared" ref="OCW8" si="5116">OCU8*$C$8</f>
        <v>1.2362175004643272E+60</v>
      </c>
      <c r="OCY8" s="212">
        <f t="shared" ref="OCY8" si="5117">OCW8*$C$8</f>
        <v>1.2671229379759353E+60</v>
      </c>
      <c r="ODA8" s="212">
        <f t="shared" ref="ODA8" si="5118">OCY8*$C$8</f>
        <v>1.2988010114253335E+60</v>
      </c>
      <c r="ODC8" s="212">
        <f t="shared" ref="ODC8" si="5119">ODA8*$C$8</f>
        <v>1.3312710367109667E+60</v>
      </c>
      <c r="ODE8" s="212">
        <f t="shared" ref="ODE8" si="5120">ODC8*$C$8</f>
        <v>1.3645528126287407E+60</v>
      </c>
      <c r="ODG8" s="212">
        <f t="shared" ref="ODG8" si="5121">ODE8*$C$8</f>
        <v>1.3986666329444592E+60</v>
      </c>
      <c r="ODI8" s="212">
        <f t="shared" ref="ODI8" si="5122">ODG8*$C$8</f>
        <v>1.4336332987680706E+60</v>
      </c>
      <c r="ODK8" s="212">
        <f t="shared" ref="ODK8" si="5123">ODI8*$C$8</f>
        <v>1.4694741312372722E+60</v>
      </c>
      <c r="ODM8" s="212">
        <f t="shared" ref="ODM8" si="5124">ODK8*$C$8</f>
        <v>1.5062109845182039E+60</v>
      </c>
      <c r="ODO8" s="212">
        <f t="shared" ref="ODO8" si="5125">ODM8*$C$8</f>
        <v>1.5438662591311589E+60</v>
      </c>
      <c r="ODQ8" s="212">
        <f t="shared" ref="ODQ8" si="5126">ODO8*$C$8</f>
        <v>1.5824629156094378E+60</v>
      </c>
      <c r="ODS8" s="212">
        <f t="shared" ref="ODS8" si="5127">ODQ8*$C$8</f>
        <v>1.6220244884996736E+60</v>
      </c>
      <c r="ODU8" s="212">
        <f t="shared" ref="ODU8" si="5128">ODS8*$C$8</f>
        <v>1.6625751007121654E+60</v>
      </c>
      <c r="ODW8" s="212">
        <f t="shared" ref="ODW8" si="5129">ODU8*$C$8</f>
        <v>1.7041394782299693E+60</v>
      </c>
      <c r="ODY8" s="212">
        <f t="shared" ref="ODY8" si="5130">ODW8*$C$8</f>
        <v>1.7467429651857183E+60</v>
      </c>
      <c r="OEA8" s="212">
        <f t="shared" ref="OEA8" si="5131">ODY8*$C$8</f>
        <v>1.7904115393153612E+60</v>
      </c>
      <c r="OEC8" s="212">
        <f t="shared" ref="OEC8" si="5132">OEA8*$C$8</f>
        <v>1.8351718277982451E+60</v>
      </c>
      <c r="OEE8" s="212">
        <f t="shared" ref="OEE8" si="5133">OEC8*$C$8</f>
        <v>1.8810511234932011E+60</v>
      </c>
      <c r="OEG8" s="212">
        <f t="shared" ref="OEG8" si="5134">OEE8*$C$8</f>
        <v>1.9280774015805308E+60</v>
      </c>
      <c r="OEI8" s="212">
        <f t="shared" ref="OEI8" si="5135">OEG8*$C$8</f>
        <v>1.9762793366200441E+60</v>
      </c>
      <c r="OEK8" s="212">
        <f t="shared" ref="OEK8" si="5136">OEI8*$C$8</f>
        <v>2.0256863200355449E+60</v>
      </c>
      <c r="OEM8" s="212">
        <f t="shared" ref="OEM8" si="5137">OEK8*$C$8</f>
        <v>2.0763284780364332E+60</v>
      </c>
      <c r="OEO8" s="212">
        <f t="shared" ref="OEO8" si="5138">OEM8*$C$8</f>
        <v>2.1282366899873437E+60</v>
      </c>
      <c r="OEQ8" s="212">
        <f t="shared" ref="OEQ8" si="5139">OEO8*$C$8</f>
        <v>2.181442607237027E+60</v>
      </c>
      <c r="OES8" s="212">
        <f t="shared" ref="OES8" si="5140">OEQ8*$C$8</f>
        <v>2.2359786724179525E+60</v>
      </c>
      <c r="OEU8" s="212">
        <f t="shared" ref="OEU8" si="5141">OES8*$C$8</f>
        <v>2.2918781392284009E+60</v>
      </c>
      <c r="OEW8" s="212">
        <f t="shared" ref="OEW8" si="5142">OEU8*$C$8</f>
        <v>2.3491750927091106E+60</v>
      </c>
      <c r="OEY8" s="212">
        <f t="shared" ref="OEY8" si="5143">OEW8*$C$8</f>
        <v>2.4079044700268383E+60</v>
      </c>
      <c r="OFA8" s="212">
        <f t="shared" ref="OFA8" si="5144">OEY8*$C$8</f>
        <v>2.468102081777509E+60</v>
      </c>
      <c r="OFC8" s="212">
        <f t="shared" ref="OFC8" si="5145">OFA8*$C$8</f>
        <v>2.5298046338219466E+60</v>
      </c>
      <c r="OFE8" s="212">
        <f t="shared" ref="OFE8" si="5146">OFC8*$C$8</f>
        <v>2.5930497496674949E+60</v>
      </c>
      <c r="OFG8" s="212">
        <f t="shared" ref="OFG8" si="5147">OFE8*$C$8</f>
        <v>2.6578759934091821E+60</v>
      </c>
      <c r="OFI8" s="212">
        <f t="shared" ref="OFI8" si="5148">OFG8*$C$8</f>
        <v>2.7243228932444116E+60</v>
      </c>
      <c r="OFK8" s="212">
        <f t="shared" ref="OFK8" si="5149">OFI8*$C$8</f>
        <v>2.7924309655755216E+60</v>
      </c>
      <c r="OFM8" s="212">
        <f t="shared" ref="OFM8" si="5150">OFK8*$C$8</f>
        <v>2.8622417397149095E+60</v>
      </c>
      <c r="OFO8" s="212">
        <f t="shared" ref="OFO8" si="5151">OFM8*$C$8</f>
        <v>2.933797783207782E+60</v>
      </c>
      <c r="OFQ8" s="212">
        <f t="shared" ref="OFQ8" si="5152">OFO8*$C$8</f>
        <v>3.0071427277879762E+60</v>
      </c>
      <c r="OFS8" s="212">
        <f t="shared" ref="OFS8" si="5153">OFQ8*$C$8</f>
        <v>3.0823212959826754E+60</v>
      </c>
      <c r="OFU8" s="212">
        <f t="shared" ref="OFU8" si="5154">OFS8*$C$8</f>
        <v>3.1593793283822419E+60</v>
      </c>
      <c r="OFW8" s="212">
        <f t="shared" ref="OFW8" si="5155">OFU8*$C$8</f>
        <v>3.2383638115917974E+60</v>
      </c>
      <c r="OFY8" s="212">
        <f t="shared" ref="OFY8" si="5156">OFW8*$C$8</f>
        <v>3.3193229068815923E+60</v>
      </c>
      <c r="OGA8" s="212">
        <f t="shared" ref="OGA8" si="5157">OFY8*$C$8</f>
        <v>3.402305979553632E+60</v>
      </c>
      <c r="OGC8" s="212">
        <f t="shared" ref="OGC8" si="5158">OGA8*$C$8</f>
        <v>3.4873636290424727E+60</v>
      </c>
      <c r="OGE8" s="212">
        <f t="shared" ref="OGE8" si="5159">OGC8*$C$8</f>
        <v>3.5745477197685345E+60</v>
      </c>
      <c r="OGG8" s="212">
        <f t="shared" ref="OGG8" si="5160">OGE8*$C$8</f>
        <v>3.6639114127627475E+60</v>
      </c>
      <c r="OGI8" s="212">
        <f t="shared" ref="OGI8" si="5161">OGG8*$C$8</f>
        <v>3.755509198081816E+60</v>
      </c>
      <c r="OGK8" s="212">
        <f t="shared" ref="OGK8" si="5162">OGI8*$C$8</f>
        <v>3.8493969280338611E+60</v>
      </c>
      <c r="OGM8" s="212">
        <f t="shared" ref="OGM8" si="5163">OGK8*$C$8</f>
        <v>3.945631851234707E+60</v>
      </c>
      <c r="OGO8" s="212">
        <f t="shared" ref="OGO8" si="5164">OGM8*$C$8</f>
        <v>4.0442726475155747E+60</v>
      </c>
      <c r="OGQ8" s="212">
        <f t="shared" ref="OGQ8" si="5165">OGO8*$C$8</f>
        <v>4.1453794637034634E+60</v>
      </c>
      <c r="OGS8" s="212">
        <f t="shared" ref="OGS8" si="5166">OGQ8*$C$8</f>
        <v>4.2490139502960497E+60</v>
      </c>
      <c r="OGU8" s="212">
        <f t="shared" ref="OGU8" si="5167">OGS8*$C$8</f>
        <v>4.3552392990534506E+60</v>
      </c>
      <c r="OGW8" s="212">
        <f t="shared" ref="OGW8" si="5168">OGU8*$C$8</f>
        <v>4.4641202815297866E+60</v>
      </c>
      <c r="OGY8" s="212">
        <f t="shared" ref="OGY8" si="5169">OGW8*$C$8</f>
        <v>4.5757232885680305E+60</v>
      </c>
      <c r="OHA8" s="212">
        <f t="shared" ref="OHA8" si="5170">OGY8*$C$8</f>
        <v>4.6901163707822313E+60</v>
      </c>
      <c r="OHC8" s="212">
        <f t="shared" ref="OHC8" si="5171">OHA8*$C$8</f>
        <v>4.8073692800517866E+60</v>
      </c>
      <c r="OHE8" s="212">
        <f t="shared" ref="OHE8" si="5172">OHC8*$C$8</f>
        <v>4.9275535120530807E+60</v>
      </c>
      <c r="OHG8" s="212">
        <f t="shared" ref="OHG8" si="5173">OHE8*$C$8</f>
        <v>5.0507423498544074E+60</v>
      </c>
      <c r="OHI8" s="212">
        <f t="shared" ref="OHI8" si="5174">OHG8*$C$8</f>
        <v>5.1770109086007672E+60</v>
      </c>
      <c r="OHK8" s="212">
        <f t="shared" ref="OHK8" si="5175">OHI8*$C$8</f>
        <v>5.3064361813157857E+60</v>
      </c>
      <c r="OHM8" s="212">
        <f t="shared" ref="OHM8" si="5176">OHK8*$C$8</f>
        <v>5.43909708584868E+60</v>
      </c>
      <c r="OHO8" s="212">
        <f t="shared" ref="OHO8" si="5177">OHM8*$C$8</f>
        <v>5.5750745129948966E+60</v>
      </c>
      <c r="OHQ8" s="212">
        <f t="shared" ref="OHQ8" si="5178">OHO8*$C$8</f>
        <v>5.7144513758197687E+60</v>
      </c>
      <c r="OHS8" s="212">
        <f t="shared" ref="OHS8" si="5179">OHQ8*$C$8</f>
        <v>5.8573126602152622E+60</v>
      </c>
      <c r="OHU8" s="212">
        <f t="shared" ref="OHU8" si="5180">OHS8*$C$8</f>
        <v>6.0037454767206431E+60</v>
      </c>
      <c r="OHW8" s="212">
        <f t="shared" ref="OHW8" si="5181">OHU8*$C$8</f>
        <v>6.1538391136386588E+60</v>
      </c>
      <c r="OHY8" s="212">
        <f t="shared" ref="OHY8" si="5182">OHW8*$C$8</f>
        <v>6.3076850914796244E+60</v>
      </c>
      <c r="OIA8" s="212">
        <f t="shared" ref="OIA8" si="5183">OHY8*$C$8</f>
        <v>6.4653772187666147E+60</v>
      </c>
      <c r="OIC8" s="212">
        <f t="shared" ref="OIC8" si="5184">OIA8*$C$8</f>
        <v>6.6270116492357801E+60</v>
      </c>
      <c r="OIE8" s="212">
        <f t="shared" ref="OIE8" si="5185">OIC8*$C$8</f>
        <v>6.7926869404666737E+60</v>
      </c>
      <c r="OIG8" s="212">
        <f t="shared" ref="OIG8" si="5186">OIE8*$C$8</f>
        <v>6.9625041139783393E+60</v>
      </c>
      <c r="OII8" s="212">
        <f t="shared" ref="OII8" si="5187">OIG8*$C$8</f>
        <v>7.1365667168277973E+60</v>
      </c>
      <c r="OIK8" s="212">
        <f t="shared" ref="OIK8" si="5188">OII8*$C$8</f>
        <v>7.3149808847484909E+60</v>
      </c>
      <c r="OIM8" s="212">
        <f t="shared" ref="OIM8" si="5189">OIK8*$C$8</f>
        <v>7.497855406867203E+60</v>
      </c>
      <c r="OIO8" s="212">
        <f t="shared" ref="OIO8" si="5190">OIM8*$C$8</f>
        <v>7.685301792038882E+60</v>
      </c>
      <c r="OIQ8" s="212">
        <f t="shared" ref="OIQ8" si="5191">OIO8*$C$8</f>
        <v>7.8774343368398532E+60</v>
      </c>
      <c r="OIS8" s="212">
        <f t="shared" ref="OIS8" si="5192">OIQ8*$C$8</f>
        <v>8.0743701952608482E+60</v>
      </c>
      <c r="OIU8" s="212">
        <f t="shared" ref="OIU8" si="5193">OIS8*$C$8</f>
        <v>8.2762294501423684E+60</v>
      </c>
      <c r="OIW8" s="212">
        <f t="shared" ref="OIW8" si="5194">OIU8*$C$8</f>
        <v>8.4831351863959275E+60</v>
      </c>
      <c r="OIY8" s="212">
        <f t="shared" ref="OIY8" si="5195">OIW8*$C$8</f>
        <v>8.6952135660558251E+60</v>
      </c>
      <c r="OJA8" s="212">
        <f t="shared" ref="OJA8" si="5196">OIY8*$C$8</f>
        <v>8.9125939052072203E+60</v>
      </c>
      <c r="OJC8" s="212">
        <f t="shared" ref="OJC8" si="5197">OJA8*$C$8</f>
        <v>9.1354087528373993E+60</v>
      </c>
      <c r="OJE8" s="212">
        <f t="shared" ref="OJE8" si="5198">OJC8*$C$8</f>
        <v>9.3637939716583332E+60</v>
      </c>
      <c r="OJG8" s="212">
        <f t="shared" ref="OJG8" si="5199">OJE8*$C$8</f>
        <v>9.5978888209497901E+60</v>
      </c>
      <c r="OJI8" s="212">
        <f t="shared" ref="OJI8" si="5200">OJG8*$C$8</f>
        <v>9.8378360414735336E+60</v>
      </c>
      <c r="OJK8" s="212">
        <f t="shared" ref="OJK8" si="5201">OJI8*$C$8</f>
        <v>1.0083781942510371E+61</v>
      </c>
      <c r="OJM8" s="212">
        <f t="shared" ref="OJM8" si="5202">OJK8*$C$8</f>
        <v>1.033587649107313E+61</v>
      </c>
      <c r="OJO8" s="212">
        <f t="shared" ref="OJO8" si="5203">OJM8*$C$8</f>
        <v>1.0594273403349957E+61</v>
      </c>
      <c r="OJQ8" s="212">
        <f t="shared" ref="OJQ8" si="5204">OJO8*$C$8</f>
        <v>1.0859130238433705E+61</v>
      </c>
      <c r="OJS8" s="212">
        <f t="shared" ref="OJS8" si="5205">OJQ8*$C$8</f>
        <v>1.1130608494394548E+61</v>
      </c>
      <c r="OJU8" s="212">
        <f t="shared" ref="OJU8" si="5206">OJS8*$C$8</f>
        <v>1.140887370675441E+61</v>
      </c>
      <c r="OJW8" s="212">
        <f t="shared" ref="OJW8" si="5207">OJU8*$C$8</f>
        <v>1.169409554942327E+61</v>
      </c>
      <c r="OJY8" s="212">
        <f t="shared" ref="OJY8" si="5208">OJW8*$C$8</f>
        <v>1.1986447938158851E+61</v>
      </c>
      <c r="OKA8" s="212">
        <f t="shared" ref="OKA8" si="5209">OJY8*$C$8</f>
        <v>1.2286109136612821E+61</v>
      </c>
      <c r="OKC8" s="212">
        <f t="shared" ref="OKC8" si="5210">OKA8*$C$8</f>
        <v>1.259326186502814E+61</v>
      </c>
      <c r="OKE8" s="212">
        <f t="shared" ref="OKE8" si="5211">OKC8*$C$8</f>
        <v>1.2908093411653841E+61</v>
      </c>
      <c r="OKG8" s="212">
        <f t="shared" ref="OKG8" si="5212">OKE8*$C$8</f>
        <v>1.3230795746945184E+61</v>
      </c>
      <c r="OKI8" s="212">
        <f t="shared" ref="OKI8" si="5213">OKG8*$C$8</f>
        <v>1.3561565640618814E+61</v>
      </c>
      <c r="OKK8" s="212">
        <f t="shared" ref="OKK8" si="5214">OKI8*$C$8</f>
        <v>1.3900604781634284E+61</v>
      </c>
      <c r="OKM8" s="212">
        <f t="shared" ref="OKM8" si="5215">OKK8*$C$8</f>
        <v>1.424811990117514E+61</v>
      </c>
      <c r="OKO8" s="212">
        <f t="shared" ref="OKO8" si="5216">OKM8*$C$8</f>
        <v>1.4604322898704517E+61</v>
      </c>
      <c r="OKQ8" s="212">
        <f t="shared" ref="OKQ8" si="5217">OKO8*$C$8</f>
        <v>1.4969430971172129E+61</v>
      </c>
      <c r="OKS8" s="212">
        <f t="shared" ref="OKS8" si="5218">OKQ8*$C$8</f>
        <v>1.5343666745451432E+61</v>
      </c>
      <c r="OKU8" s="212">
        <f t="shared" ref="OKU8" si="5219">OKS8*$C$8</f>
        <v>1.5727258414087717E+61</v>
      </c>
      <c r="OKW8" s="212">
        <f t="shared" ref="OKW8" si="5220">OKU8*$C$8</f>
        <v>1.6120439874439909E+61</v>
      </c>
      <c r="OKY8" s="212">
        <f t="shared" ref="OKY8" si="5221">OKW8*$C$8</f>
        <v>1.6523450871300906E+61</v>
      </c>
      <c r="OLA8" s="212">
        <f t="shared" ref="OLA8" si="5222">OKY8*$C$8</f>
        <v>1.6936537143083428E+61</v>
      </c>
      <c r="OLC8" s="212">
        <f t="shared" ref="OLC8" si="5223">OLA8*$C$8</f>
        <v>1.7359950571660511E+61</v>
      </c>
      <c r="OLE8" s="212">
        <f t="shared" ref="OLE8" si="5224">OLC8*$C$8</f>
        <v>1.7793949335952023E+61</v>
      </c>
      <c r="OLG8" s="212">
        <f t="shared" ref="OLG8" si="5225">OLE8*$C$8</f>
        <v>1.8238798069350821E+61</v>
      </c>
      <c r="OLI8" s="212">
        <f t="shared" ref="OLI8" si="5226">OLG8*$C$8</f>
        <v>1.869476802108459E+61</v>
      </c>
      <c r="OLK8" s="212">
        <f t="shared" ref="OLK8" si="5227">OLI8*$C$8</f>
        <v>1.9162137221611703E+61</v>
      </c>
      <c r="OLM8" s="212">
        <f t="shared" ref="OLM8" si="5228">OLK8*$C$8</f>
        <v>1.9641190652151993E+61</v>
      </c>
      <c r="OLO8" s="212">
        <f t="shared" ref="OLO8" si="5229">OLM8*$C$8</f>
        <v>2.0132220418455792E+61</v>
      </c>
      <c r="OLQ8" s="212">
        <f t="shared" ref="OLQ8" si="5230">OLO8*$C$8</f>
        <v>2.0635525928917185E+61</v>
      </c>
      <c r="OLS8" s="212">
        <f t="shared" ref="OLS8" si="5231">OLQ8*$C$8</f>
        <v>2.1151414077140114E+61</v>
      </c>
      <c r="OLU8" s="212">
        <f t="shared" ref="OLU8" si="5232">OLS8*$C$8</f>
        <v>2.1680199429068616E+61</v>
      </c>
      <c r="OLW8" s="212">
        <f t="shared" ref="OLW8" si="5233">OLU8*$C$8</f>
        <v>2.2222204414795331E+61</v>
      </c>
      <c r="OLY8" s="212">
        <f t="shared" ref="OLY8" si="5234">OLW8*$C$8</f>
        <v>2.2777759525165213E+61</v>
      </c>
      <c r="OMA8" s="212">
        <f t="shared" ref="OMA8" si="5235">OLY8*$C$8</f>
        <v>2.3347203513294343E+61</v>
      </c>
      <c r="OMC8" s="212">
        <f t="shared" ref="OMC8" si="5236">OMA8*$C$8</f>
        <v>2.3930883601126699E+61</v>
      </c>
      <c r="OME8" s="212">
        <f t="shared" ref="OME8" si="5237">OMC8*$C$8</f>
        <v>2.4529155691154866E+61</v>
      </c>
      <c r="OMG8" s="212">
        <f t="shared" ref="OMG8" si="5238">OME8*$C$8</f>
        <v>2.5142384583433735E+61</v>
      </c>
      <c r="OMI8" s="212">
        <f t="shared" ref="OMI8" si="5239">OMG8*$C$8</f>
        <v>2.5770944198019574E+61</v>
      </c>
      <c r="OMK8" s="212">
        <f t="shared" ref="OMK8" si="5240">OMI8*$C$8</f>
        <v>2.6415217802970059E+61</v>
      </c>
      <c r="OMM8" s="212">
        <f t="shared" ref="OMM8" si="5241">OMK8*$C$8</f>
        <v>2.7075598248044311E+61</v>
      </c>
      <c r="OMO8" s="212">
        <f t="shared" ref="OMO8" si="5242">OMM8*$C$8</f>
        <v>2.7752488204245418E+61</v>
      </c>
      <c r="OMQ8" s="212">
        <f t="shared" ref="OMQ8" si="5243">OMO8*$C$8</f>
        <v>2.8446300409351551E+61</v>
      </c>
      <c r="OMS8" s="212">
        <f t="shared" ref="OMS8" si="5244">OMQ8*$C$8</f>
        <v>2.9157457919585337E+61</v>
      </c>
      <c r="OMU8" s="212">
        <f t="shared" ref="OMU8" si="5245">OMS8*$C$8</f>
        <v>2.9886394367574967E+61</v>
      </c>
      <c r="OMW8" s="212">
        <f t="shared" ref="OMW8" si="5246">OMU8*$C$8</f>
        <v>3.0633554226764341E+61</v>
      </c>
      <c r="OMY8" s="212">
        <f t="shared" ref="OMY8" si="5247">OMW8*$C$8</f>
        <v>3.1399393082433446E+61</v>
      </c>
      <c r="ONA8" s="212">
        <f t="shared" ref="ONA8" si="5248">OMY8*$C$8</f>
        <v>3.2184377909494276E+61</v>
      </c>
      <c r="ONC8" s="212">
        <f t="shared" ref="ONC8" si="5249">ONA8*$C$8</f>
        <v>3.298898735723163E+61</v>
      </c>
      <c r="ONE8" s="212">
        <f t="shared" ref="ONE8" si="5250">ONC8*$C$8</f>
        <v>3.3813712041162418E+61</v>
      </c>
      <c r="ONG8" s="212">
        <f t="shared" ref="ONG8" si="5251">ONE8*$C$8</f>
        <v>3.4659054842191474E+61</v>
      </c>
      <c r="ONI8" s="212">
        <f t="shared" ref="ONI8" si="5252">ONG8*$C$8</f>
        <v>3.5525531213246257E+61</v>
      </c>
      <c r="ONK8" s="212">
        <f t="shared" ref="ONK8" si="5253">ONI8*$C$8</f>
        <v>3.641366949357741E+61</v>
      </c>
      <c r="ONM8" s="212">
        <f t="shared" ref="ONM8" si="5254">ONK8*$C$8</f>
        <v>3.7324011230916845E+61</v>
      </c>
      <c r="ONO8" s="212">
        <f t="shared" ref="ONO8" si="5255">ONM8*$C$8</f>
        <v>3.8257111511689762E+61</v>
      </c>
      <c r="ONQ8" s="212">
        <f t="shared" ref="ONQ8" si="5256">ONO8*$C$8</f>
        <v>3.9213539299482002E+61</v>
      </c>
      <c r="ONS8" s="212">
        <f t="shared" ref="ONS8" si="5257">ONQ8*$C$8</f>
        <v>4.0193877781969045E+61</v>
      </c>
      <c r="ONU8" s="212">
        <f t="shared" ref="ONU8" si="5258">ONS8*$C$8</f>
        <v>4.1198724726518269E+61</v>
      </c>
      <c r="ONW8" s="212">
        <f t="shared" ref="ONW8" si="5259">ONU8*$C$8</f>
        <v>4.222869284468122E+61</v>
      </c>
      <c r="ONY8" s="212">
        <f t="shared" ref="ONY8" si="5260">ONW8*$C$8</f>
        <v>4.3284410165798247E+61</v>
      </c>
      <c r="OOA8" s="212">
        <f t="shared" ref="OOA8" si="5261">ONY8*$C$8</f>
        <v>4.4366520419943197E+61</v>
      </c>
      <c r="OOC8" s="212">
        <f t="shared" ref="OOC8" si="5262">OOA8*$C$8</f>
        <v>4.5475683430441772E+61</v>
      </c>
      <c r="OOE8" s="212">
        <f t="shared" ref="OOE8" si="5263">OOC8*$C$8</f>
        <v>4.6612575516202812E+61</v>
      </c>
      <c r="OOG8" s="212">
        <f t="shared" ref="OOG8" si="5264">OOE8*$C$8</f>
        <v>4.7777889904107879E+61</v>
      </c>
      <c r="OOI8" s="212">
        <f t="shared" ref="OOI8" si="5265">OOG8*$C$8</f>
        <v>4.897233715171057E+61</v>
      </c>
      <c r="OOK8" s="212">
        <f t="shared" ref="OOK8" si="5266">OOI8*$C$8</f>
        <v>5.019664558050333E+61</v>
      </c>
      <c r="OOM8" s="212">
        <f t="shared" ref="OOM8" si="5267">OOK8*$C$8</f>
        <v>5.1451561720015911E+61</v>
      </c>
      <c r="OOO8" s="212">
        <f t="shared" ref="OOO8" si="5268">OOM8*$C$8</f>
        <v>5.2737850763016303E+61</v>
      </c>
      <c r="OOQ8" s="212">
        <f t="shared" ref="OOQ8" si="5269">OOO8*$C$8</f>
        <v>5.4056297032091704E+61</v>
      </c>
      <c r="OOS8" s="212">
        <f t="shared" ref="OOS8" si="5270">OOQ8*$C$8</f>
        <v>5.5407704457893995E+61</v>
      </c>
      <c r="OOU8" s="212">
        <f t="shared" ref="OOU8" si="5271">OOS8*$C$8</f>
        <v>5.679289706934134E+61</v>
      </c>
      <c r="OOW8" s="212">
        <f t="shared" ref="OOW8" si="5272">OOU8*$C$8</f>
        <v>5.8212719496074871E+61</v>
      </c>
      <c r="OOY8" s="212">
        <f t="shared" ref="OOY8" si="5273">OOW8*$C$8</f>
        <v>5.9668037483476733E+61</v>
      </c>
      <c r="OPA8" s="212">
        <f t="shared" ref="OPA8" si="5274">OOY8*$C$8</f>
        <v>6.1159738420563642E+61</v>
      </c>
      <c r="OPC8" s="212">
        <f t="shared" ref="OPC8" si="5275">OPA8*$C$8</f>
        <v>6.2688731881077724E+61</v>
      </c>
      <c r="OPE8" s="212">
        <f t="shared" ref="OPE8" si="5276">OPC8*$C$8</f>
        <v>6.425595017810466E+61</v>
      </c>
      <c r="OPG8" s="212">
        <f t="shared" ref="OPG8" si="5277">OPE8*$C$8</f>
        <v>6.5862348932557272E+61</v>
      </c>
      <c r="OPI8" s="212">
        <f t="shared" ref="OPI8" si="5278">OPG8*$C$8</f>
        <v>6.7508907655871195E+61</v>
      </c>
      <c r="OPK8" s="212">
        <f t="shared" ref="OPK8" si="5279">OPI8*$C$8</f>
        <v>6.919663034726797E+61</v>
      </c>
      <c r="OPM8" s="212">
        <f t="shared" ref="OPM8" si="5280">OPK8*$C$8</f>
        <v>7.0926546105949659E+61</v>
      </c>
      <c r="OPO8" s="212">
        <f t="shared" ref="OPO8" si="5281">OPM8*$C$8</f>
        <v>7.2699709758598389E+61</v>
      </c>
      <c r="OPQ8" s="212">
        <f t="shared" ref="OPQ8" si="5282">OPO8*$C$8</f>
        <v>7.451720250256334E+61</v>
      </c>
      <c r="OPS8" s="212">
        <f t="shared" ref="OPS8" si="5283">OPQ8*$C$8</f>
        <v>7.6380132565127422E+61</v>
      </c>
      <c r="OPU8" s="212">
        <f t="shared" ref="OPU8" si="5284">OPS8*$C$8</f>
        <v>7.8289635879255597E+61</v>
      </c>
      <c r="OPW8" s="212">
        <f t="shared" ref="OPW8" si="5285">OPU8*$C$8</f>
        <v>8.0246876776236983E+61</v>
      </c>
      <c r="OPY8" s="212">
        <f t="shared" ref="OPY8" si="5286">OPW8*$C$8</f>
        <v>8.2253048695642905E+61</v>
      </c>
      <c r="OQA8" s="212">
        <f t="shared" ref="OQA8" si="5287">OPY8*$C$8</f>
        <v>8.430937491303397E+61</v>
      </c>
      <c r="OQC8" s="212">
        <f t="shared" ref="OQC8" si="5288">OQA8*$C$8</f>
        <v>8.6417109285859815E+61</v>
      </c>
      <c r="OQE8" s="212">
        <f t="shared" ref="OQE8" si="5289">OQC8*$C$8</f>
        <v>8.85775370180063E+61</v>
      </c>
      <c r="OQG8" s="212">
        <f t="shared" ref="OQG8" si="5290">OQE8*$C$8</f>
        <v>9.0791975443456454E+61</v>
      </c>
      <c r="OQI8" s="212">
        <f t="shared" ref="OQI8" si="5291">OQG8*$C$8</f>
        <v>9.3061774829542857E+61</v>
      </c>
      <c r="OQK8" s="212">
        <f t="shared" ref="OQK8" si="5292">OQI8*$C$8</f>
        <v>9.5388319200281425E+61</v>
      </c>
      <c r="OQM8" s="212">
        <f t="shared" ref="OQM8" si="5293">OQK8*$C$8</f>
        <v>9.7773027180288447E+61</v>
      </c>
      <c r="OQO8" s="212">
        <f t="shared" ref="OQO8" si="5294">OQM8*$C$8</f>
        <v>1.0021735285979565E+62</v>
      </c>
      <c r="OQQ8" s="212">
        <f t="shared" ref="OQQ8" si="5295">OQO8*$C$8</f>
        <v>1.0272278668129053E+62</v>
      </c>
      <c r="OQS8" s="212">
        <f t="shared" ref="OQS8" si="5296">OQQ8*$C$8</f>
        <v>1.0529085634832278E+62</v>
      </c>
      <c r="OQU8" s="212">
        <f t="shared" ref="OQU8" si="5297">OQS8*$C$8</f>
        <v>1.0792312775703085E+62</v>
      </c>
      <c r="OQW8" s="212">
        <f t="shared" ref="OQW8" si="5298">OQU8*$C$8</f>
        <v>1.1062120595095661E+62</v>
      </c>
      <c r="OQY8" s="212">
        <f t="shared" ref="OQY8" si="5299">OQW8*$C$8</f>
        <v>1.1338673609973052E+62</v>
      </c>
      <c r="ORA8" s="212">
        <f t="shared" ref="ORA8" si="5300">OQY8*$C$8</f>
        <v>1.1622140450222377E+62</v>
      </c>
      <c r="ORC8" s="212">
        <f t="shared" ref="ORC8" si="5301">ORA8*$C$8</f>
        <v>1.1912693961477936E+62</v>
      </c>
      <c r="ORE8" s="212">
        <f t="shared" ref="ORE8" si="5302">ORC8*$C$8</f>
        <v>1.2210511310514883E+62</v>
      </c>
      <c r="ORG8" s="212">
        <f t="shared" ref="ORG8" si="5303">ORE8*$C$8</f>
        <v>1.2515774093277755E+62</v>
      </c>
      <c r="ORI8" s="212">
        <f t="shared" ref="ORI8" si="5304">ORG8*$C$8</f>
        <v>1.2828668445609698E+62</v>
      </c>
      <c r="ORK8" s="212">
        <f t="shared" ref="ORK8" si="5305">ORI8*$C$8</f>
        <v>1.3149385156749938E+62</v>
      </c>
      <c r="ORM8" s="212">
        <f t="shared" ref="ORM8" si="5306">ORK8*$C$8</f>
        <v>1.3478119785668686E+62</v>
      </c>
      <c r="ORO8" s="212">
        <f t="shared" ref="ORO8" si="5307">ORM8*$C$8</f>
        <v>1.3815072780310402E+62</v>
      </c>
      <c r="ORQ8" s="212">
        <f t="shared" ref="ORQ8" si="5308">ORO8*$C$8</f>
        <v>1.4160449599818161E+62</v>
      </c>
      <c r="ORS8" s="212">
        <f t="shared" ref="ORS8" si="5309">ORQ8*$C$8</f>
        <v>1.4514460839813615E+62</v>
      </c>
      <c r="ORU8" s="212">
        <f t="shared" ref="ORU8" si="5310">ORS8*$C$8</f>
        <v>1.4877322360808955E+62</v>
      </c>
      <c r="ORW8" s="212">
        <f t="shared" ref="ORW8" si="5311">ORU8*$C$8</f>
        <v>1.5249255419829177E+62</v>
      </c>
      <c r="ORY8" s="212">
        <f t="shared" ref="ORY8" si="5312">ORW8*$C$8</f>
        <v>1.5630486805324906E+62</v>
      </c>
      <c r="OSA8" s="212">
        <f t="shared" ref="OSA8" si="5313">ORY8*$C$8</f>
        <v>1.6021248975458028E+62</v>
      </c>
      <c r="OSC8" s="212">
        <f t="shared" ref="OSC8" si="5314">OSA8*$C$8</f>
        <v>1.6421780199844477E+62</v>
      </c>
      <c r="OSE8" s="212">
        <f t="shared" ref="OSE8" si="5315">OSC8*$C$8</f>
        <v>1.6832324704840588E+62</v>
      </c>
      <c r="OSG8" s="212">
        <f t="shared" ref="OSG8" si="5316">OSE8*$C$8</f>
        <v>1.7253132822461602E+62</v>
      </c>
      <c r="OSI8" s="212">
        <f t="shared" ref="OSI8" si="5317">OSG8*$C$8</f>
        <v>1.7684461143023139E+62</v>
      </c>
      <c r="OSK8" s="212">
        <f t="shared" ref="OSK8" si="5318">OSI8*$C$8</f>
        <v>1.8126572671598717E+62</v>
      </c>
      <c r="OSM8" s="212">
        <f t="shared" ref="OSM8" si="5319">OSK8*$C$8</f>
        <v>1.8579736988388684E+62</v>
      </c>
      <c r="OSO8" s="212">
        <f t="shared" ref="OSO8" si="5320">OSM8*$C$8</f>
        <v>1.90442304130984E+62</v>
      </c>
      <c r="OSQ8" s="212">
        <f t="shared" ref="OSQ8" si="5321">OSO8*$C$8</f>
        <v>1.9520336173425858E+62</v>
      </c>
      <c r="OSS8" s="212">
        <f t="shared" ref="OSS8" si="5322">OSQ8*$C$8</f>
        <v>2.0008344577761502E+62</v>
      </c>
      <c r="OSU8" s="212">
        <f t="shared" ref="OSU8" si="5323">OSS8*$C$8</f>
        <v>2.0508553192205536E+62</v>
      </c>
      <c r="OSW8" s="212">
        <f t="shared" ref="OSW8" si="5324">OSU8*$C$8</f>
        <v>2.1021267022010674E+62</v>
      </c>
      <c r="OSY8" s="212">
        <f t="shared" ref="OSY8" si="5325">OSW8*$C$8</f>
        <v>2.1546798697560941E+62</v>
      </c>
      <c r="OTA8" s="212">
        <f t="shared" ref="OTA8" si="5326">OSY8*$C$8</f>
        <v>2.2085468664999964E+62</v>
      </c>
      <c r="OTC8" s="212">
        <f t="shared" ref="OTC8" si="5327">OTA8*$C$8</f>
        <v>2.2637605381624961E+62</v>
      </c>
      <c r="OTE8" s="212">
        <f t="shared" ref="OTE8" si="5328">OTC8*$C$8</f>
        <v>2.3203545516165581E+62</v>
      </c>
      <c r="OTG8" s="212">
        <f t="shared" ref="OTG8" si="5329">OTE8*$C$8</f>
        <v>2.3783634154069717E+62</v>
      </c>
      <c r="OTI8" s="212">
        <f t="shared" ref="OTI8" si="5330">OTG8*$C$8</f>
        <v>2.4378225007921458E+62</v>
      </c>
      <c r="OTK8" s="212">
        <f t="shared" ref="OTK8" si="5331">OTI8*$C$8</f>
        <v>2.4987680633119493E+62</v>
      </c>
      <c r="OTM8" s="212">
        <f t="shared" ref="OTM8" si="5332">OTK8*$C$8</f>
        <v>2.5612372648947479E+62</v>
      </c>
      <c r="OTO8" s="212">
        <f t="shared" ref="OTO8" si="5333">OTM8*$C$8</f>
        <v>2.6252681965171162E+62</v>
      </c>
      <c r="OTQ8" s="212">
        <f t="shared" ref="OTQ8" si="5334">OTO8*$C$8</f>
        <v>2.690899901430044E+62</v>
      </c>
      <c r="OTS8" s="212">
        <f t="shared" ref="OTS8" si="5335">OTQ8*$C$8</f>
        <v>2.7581723989657948E+62</v>
      </c>
      <c r="OTU8" s="212">
        <f t="shared" ref="OTU8" si="5336">OTS8*$C$8</f>
        <v>2.8271267089399397E+62</v>
      </c>
      <c r="OTW8" s="212">
        <f t="shared" ref="OTW8" si="5337">OTU8*$C$8</f>
        <v>2.8978048766634378E+62</v>
      </c>
      <c r="OTY8" s="212">
        <f t="shared" ref="OTY8" si="5338">OTW8*$C$8</f>
        <v>2.9702499985800232E+62</v>
      </c>
      <c r="OUA8" s="212">
        <f t="shared" ref="OUA8" si="5339">OTY8*$C$8</f>
        <v>3.0445062485445236E+62</v>
      </c>
      <c r="OUC8" s="212">
        <f t="shared" ref="OUC8" si="5340">OUA8*$C$8</f>
        <v>3.1206189047581363E+62</v>
      </c>
      <c r="OUE8" s="212">
        <f t="shared" ref="OUE8" si="5341">OUC8*$C$8</f>
        <v>3.1986343773770895E+62</v>
      </c>
      <c r="OUG8" s="212">
        <f t="shared" ref="OUG8" si="5342">OUE8*$C$8</f>
        <v>3.2786002368115163E+62</v>
      </c>
      <c r="OUI8" s="212">
        <f t="shared" ref="OUI8" si="5343">OUG8*$C$8</f>
        <v>3.3605652427318039E+62</v>
      </c>
      <c r="OUK8" s="212">
        <f t="shared" ref="OUK8" si="5344">OUI8*$C$8</f>
        <v>3.4445793738000986E+62</v>
      </c>
      <c r="OUM8" s="212">
        <f t="shared" ref="OUM8" si="5345">OUK8*$C$8</f>
        <v>3.5306938581451008E+62</v>
      </c>
      <c r="OUO8" s="212">
        <f t="shared" ref="OUO8" si="5346">OUM8*$C$8</f>
        <v>3.618961204598728E+62</v>
      </c>
      <c r="OUQ8" s="212">
        <f t="shared" ref="OUQ8" si="5347">OUO8*$C$8</f>
        <v>3.7094352347136959E+62</v>
      </c>
      <c r="OUS8" s="212">
        <f t="shared" ref="OUS8" si="5348">OUQ8*$C$8</f>
        <v>3.8021711155815379E+62</v>
      </c>
      <c r="OUU8" s="212">
        <f t="shared" ref="OUU8" si="5349">OUS8*$C$8</f>
        <v>3.8972253934710758E+62</v>
      </c>
      <c r="OUW8" s="212">
        <f t="shared" ref="OUW8" si="5350">OUU8*$C$8</f>
        <v>3.9946560283078524E+62</v>
      </c>
      <c r="OUY8" s="212">
        <f t="shared" ref="OUY8" si="5351">OUW8*$C$8</f>
        <v>4.0945224290155486E+62</v>
      </c>
      <c r="OVA8" s="212">
        <f t="shared" ref="OVA8" si="5352">OUY8*$C$8</f>
        <v>4.196885489740937E+62</v>
      </c>
      <c r="OVC8" s="212">
        <f t="shared" ref="OVC8" si="5353">OVA8*$C$8</f>
        <v>4.3018076269844601E+62</v>
      </c>
      <c r="OVE8" s="212">
        <f t="shared" ref="OVE8" si="5354">OVC8*$C$8</f>
        <v>4.4093528176590712E+62</v>
      </c>
      <c r="OVG8" s="212">
        <f t="shared" ref="OVG8" si="5355">OVE8*$C$8</f>
        <v>4.5195866381005472E+62</v>
      </c>
      <c r="OVI8" s="212">
        <f t="shared" ref="OVI8" si="5356">OVG8*$C$8</f>
        <v>4.6325763040530605E+62</v>
      </c>
      <c r="OVK8" s="212">
        <f t="shared" ref="OVK8" si="5357">OVI8*$C$8</f>
        <v>4.7483907116543868E+62</v>
      </c>
      <c r="OVM8" s="212">
        <f t="shared" ref="OVM8" si="5358">OVK8*$C$8</f>
        <v>4.8671004794457459E+62</v>
      </c>
      <c r="OVO8" s="212">
        <f t="shared" ref="OVO8" si="5359">OVM8*$C$8</f>
        <v>4.9887779914318891E+62</v>
      </c>
      <c r="OVQ8" s="212">
        <f t="shared" ref="OVQ8" si="5360">OVO8*$C$8</f>
        <v>5.1134974412176856E+62</v>
      </c>
      <c r="OVS8" s="212">
        <f t="shared" ref="OVS8" si="5361">OVQ8*$C$8</f>
        <v>5.241334877248127E+62</v>
      </c>
      <c r="OVU8" s="212">
        <f t="shared" ref="OVU8" si="5362">OVS8*$C$8</f>
        <v>5.37236824917933E+62</v>
      </c>
      <c r="OVW8" s="212">
        <f t="shared" ref="OVW8" si="5363">OVU8*$C$8</f>
        <v>5.5066774554088129E+62</v>
      </c>
      <c r="OVY8" s="212">
        <f t="shared" ref="OVY8" si="5364">OVW8*$C$8</f>
        <v>5.6443443917940331E+62</v>
      </c>
      <c r="OWA8" s="212">
        <f t="shared" ref="OWA8" si="5365">OVY8*$C$8</f>
        <v>5.7854530015888835E+62</v>
      </c>
      <c r="OWC8" s="212">
        <f t="shared" ref="OWC8" si="5366">OWA8*$C$8</f>
        <v>5.9300893266286048E+62</v>
      </c>
      <c r="OWE8" s="212">
        <f t="shared" ref="OWE8" si="5367">OWC8*$C$8</f>
        <v>6.078341559794319E+62</v>
      </c>
      <c r="OWG8" s="212">
        <f t="shared" ref="OWG8" si="5368">OWE8*$C$8</f>
        <v>6.2303000987891767E+62</v>
      </c>
      <c r="OWI8" s="212">
        <f t="shared" ref="OWI8" si="5369">OWG8*$C$8</f>
        <v>6.3860576012589053E+62</v>
      </c>
      <c r="OWK8" s="212">
        <f t="shared" ref="OWK8" si="5370">OWI8*$C$8</f>
        <v>6.5457090412903772E+62</v>
      </c>
      <c r="OWM8" s="212">
        <f t="shared" ref="OWM8" si="5371">OWK8*$C$8</f>
        <v>6.7093517673226361E+62</v>
      </c>
      <c r="OWO8" s="212">
        <f t="shared" ref="OWO8" si="5372">OWM8*$C$8</f>
        <v>6.8770855615057019E+62</v>
      </c>
      <c r="OWQ8" s="212">
        <f t="shared" ref="OWQ8" si="5373">OWO8*$C$8</f>
        <v>7.0490127005433438E+62</v>
      </c>
      <c r="OWS8" s="212">
        <f t="shared" ref="OWS8" si="5374">OWQ8*$C$8</f>
        <v>7.2252380180569272E+62</v>
      </c>
      <c r="OWU8" s="212">
        <f t="shared" ref="OWU8" si="5375">OWS8*$C$8</f>
        <v>7.4058689685083501E+62</v>
      </c>
      <c r="OWW8" s="212">
        <f t="shared" ref="OWW8" si="5376">OWU8*$C$8</f>
        <v>7.5910156927210578E+62</v>
      </c>
      <c r="OWY8" s="212">
        <f t="shared" ref="OWY8" si="5377">OWW8*$C$8</f>
        <v>7.7807910850390836E+62</v>
      </c>
      <c r="OXA8" s="212">
        <f t="shared" ref="OXA8" si="5378">OWY8*$C$8</f>
        <v>7.9753108621650603E+62</v>
      </c>
      <c r="OXC8" s="212">
        <f t="shared" ref="OXC8" si="5379">OXA8*$C$8</f>
        <v>8.1746936337191862E+62</v>
      </c>
      <c r="OXE8" s="212">
        <f t="shared" ref="OXE8" si="5380">OXC8*$C$8</f>
        <v>8.3790609745621644E+62</v>
      </c>
      <c r="OXG8" s="212">
        <f t="shared" ref="OXG8" si="5381">OXE8*$C$8</f>
        <v>8.588537498926217E+62</v>
      </c>
      <c r="OXI8" s="212">
        <f t="shared" ref="OXI8" si="5382">OXG8*$C$8</f>
        <v>8.8032509363993716E+62</v>
      </c>
      <c r="OXK8" s="212">
        <f t="shared" ref="OXK8" si="5383">OXI8*$C$8</f>
        <v>9.0233322098093543E+62</v>
      </c>
      <c r="OXM8" s="212">
        <f t="shared" ref="OXM8" si="5384">OXK8*$C$8</f>
        <v>9.2489155150545875E+62</v>
      </c>
      <c r="OXO8" s="212">
        <f t="shared" ref="OXO8" si="5385">OXM8*$C$8</f>
        <v>9.4801384029309506E+62</v>
      </c>
      <c r="OXQ8" s="212">
        <f t="shared" ref="OXQ8" si="5386">OXO8*$C$8</f>
        <v>9.7171418630042236E+62</v>
      </c>
      <c r="OXS8" s="212">
        <f t="shared" ref="OXS8" si="5387">OXQ8*$C$8</f>
        <v>9.9600704095793278E+62</v>
      </c>
      <c r="OXU8" s="212">
        <f t="shared" ref="OXU8" si="5388">OXS8*$C$8</f>
        <v>1.020907216981881E+63</v>
      </c>
      <c r="OXW8" s="212">
        <f t="shared" ref="OXW8" si="5389">OXU8*$C$8</f>
        <v>1.0464298974064279E+63</v>
      </c>
      <c r="OXY8" s="212">
        <f t="shared" ref="OXY8" si="5390">OXW8*$C$8</f>
        <v>1.0725906448415885E+63</v>
      </c>
      <c r="OYA8" s="212">
        <f t="shared" ref="OYA8" si="5391">OXY8*$C$8</f>
        <v>1.0994054109626281E+63</v>
      </c>
      <c r="OYC8" s="212">
        <f t="shared" ref="OYC8" si="5392">OYA8*$C$8</f>
        <v>1.1268905462366937E+63</v>
      </c>
      <c r="OYE8" s="212">
        <f t="shared" ref="OYE8" si="5393">OYC8*$C$8</f>
        <v>1.155062809892611E+63</v>
      </c>
      <c r="OYG8" s="212">
        <f t="shared" ref="OYG8" si="5394">OYE8*$C$8</f>
        <v>1.1839393801399263E+63</v>
      </c>
      <c r="OYI8" s="212">
        <f t="shared" ref="OYI8" si="5395">OYG8*$C$8</f>
        <v>1.2135378646434243E+63</v>
      </c>
      <c r="OYK8" s="212">
        <f t="shared" ref="OYK8" si="5396">OYI8*$C$8</f>
        <v>1.2438763112595097E+63</v>
      </c>
      <c r="OYM8" s="212">
        <f t="shared" ref="OYM8" si="5397">OYK8*$C$8</f>
        <v>1.2749732190409974E+63</v>
      </c>
      <c r="OYO8" s="212">
        <f t="shared" ref="OYO8" si="5398">OYM8*$C$8</f>
        <v>1.3068475495170222E+63</v>
      </c>
      <c r="OYQ8" s="212">
        <f t="shared" ref="OYQ8" si="5399">OYO8*$C$8</f>
        <v>1.3395187382549476E+63</v>
      </c>
      <c r="OYS8" s="212">
        <f t="shared" ref="OYS8" si="5400">OYQ8*$C$8</f>
        <v>1.3730067067113212E+63</v>
      </c>
      <c r="OYU8" s="212">
        <f t="shared" ref="OYU8" si="5401">OYS8*$C$8</f>
        <v>1.4073318743791041E+63</v>
      </c>
      <c r="OYW8" s="212">
        <f t="shared" ref="OYW8" si="5402">OYU8*$C$8</f>
        <v>1.4425151712385816E+63</v>
      </c>
      <c r="OYY8" s="212">
        <f t="shared" ref="OYY8" si="5403">OYW8*$C$8</f>
        <v>1.478578050519546E+63</v>
      </c>
      <c r="OZA8" s="212">
        <f t="shared" ref="OZA8" si="5404">OYY8*$C$8</f>
        <v>1.5155425017825345E+63</v>
      </c>
      <c r="OZC8" s="212">
        <f t="shared" ref="OZC8" si="5405">OZA8*$C$8</f>
        <v>1.5534310643270977E+63</v>
      </c>
      <c r="OZE8" s="212">
        <f t="shared" ref="OZE8" si="5406">OZC8*$C$8</f>
        <v>1.5922668409352751E+63</v>
      </c>
      <c r="OZG8" s="212">
        <f t="shared" ref="OZG8" si="5407">OZE8*$C$8</f>
        <v>1.6320735119586568E+63</v>
      </c>
      <c r="OZI8" s="212">
        <f t="shared" ref="OZI8" si="5408">OZG8*$C$8</f>
        <v>1.6728753497576229E+63</v>
      </c>
      <c r="OZK8" s="212">
        <f t="shared" ref="OZK8" si="5409">OZI8*$C$8</f>
        <v>1.7146972335015635E+63</v>
      </c>
      <c r="OZM8" s="212">
        <f t="shared" ref="OZM8" si="5410">OZK8*$C$8</f>
        <v>1.7575646643391023E+63</v>
      </c>
      <c r="OZO8" s="212">
        <f t="shared" ref="OZO8" si="5411">OZM8*$C$8</f>
        <v>1.8015037809475798E+63</v>
      </c>
      <c r="OZQ8" s="212">
        <f t="shared" ref="OZQ8" si="5412">OZO8*$C$8</f>
        <v>1.8465413754712692E+63</v>
      </c>
      <c r="OZS8" s="212">
        <f t="shared" ref="OZS8" si="5413">OZQ8*$C$8</f>
        <v>1.8927049098580507E+63</v>
      </c>
      <c r="OZU8" s="212">
        <f t="shared" ref="OZU8" si="5414">OZS8*$C$8</f>
        <v>1.9400225326045017E+63</v>
      </c>
      <c r="OZW8" s="212">
        <f t="shared" ref="OZW8" si="5415">OZU8*$C$8</f>
        <v>1.9885230959196141E+63</v>
      </c>
      <c r="OZY8" s="212">
        <f t="shared" ref="OZY8" si="5416">OZW8*$C$8</f>
        <v>2.0382361733176041E+63</v>
      </c>
      <c r="PAA8" s="212">
        <f t="shared" ref="PAA8" si="5417">OZY8*$C$8</f>
        <v>2.0891920776505441E+63</v>
      </c>
      <c r="PAC8" s="212">
        <f t="shared" ref="PAC8" si="5418">PAA8*$C$8</f>
        <v>2.1414218795918076E+63</v>
      </c>
      <c r="PAE8" s="212">
        <f t="shared" ref="PAE8" si="5419">PAC8*$C$8</f>
        <v>2.1949574265816026E+63</v>
      </c>
      <c r="PAG8" s="212">
        <f t="shared" ref="PAG8" si="5420">PAE8*$C$8</f>
        <v>2.2498313622461425E+63</v>
      </c>
      <c r="PAI8" s="212">
        <f t="shared" ref="PAI8" si="5421">PAG8*$C$8</f>
        <v>2.3060771463022958E+63</v>
      </c>
      <c r="PAK8" s="212">
        <f t="shared" ref="PAK8" si="5422">PAI8*$C$8</f>
        <v>2.3637290749598531E+63</v>
      </c>
      <c r="PAM8" s="212">
        <f t="shared" ref="PAM8" si="5423">PAK8*$C$8</f>
        <v>2.4228223018338493E+63</v>
      </c>
      <c r="PAO8" s="212">
        <f t="shared" ref="PAO8" si="5424">PAM8*$C$8</f>
        <v>2.4833928593796953E+63</v>
      </c>
      <c r="PAQ8" s="212">
        <f t="shared" ref="PAQ8" si="5425">PAO8*$C$8</f>
        <v>2.5454776808641873E+63</v>
      </c>
      <c r="PAS8" s="212">
        <f t="shared" ref="PAS8" si="5426">PAQ8*$C$8</f>
        <v>2.6091146228857917E+63</v>
      </c>
      <c r="PAU8" s="212">
        <f t="shared" ref="PAU8" si="5427">PAS8*$C$8</f>
        <v>2.6743424884579361E+63</v>
      </c>
      <c r="PAW8" s="212">
        <f t="shared" ref="PAW8" si="5428">PAU8*$C$8</f>
        <v>2.7412010506693844E+63</v>
      </c>
      <c r="PAY8" s="212">
        <f t="shared" ref="PAY8" si="5429">PAW8*$C$8</f>
        <v>2.8097310769361188E+63</v>
      </c>
      <c r="PBA8" s="212">
        <f t="shared" ref="PBA8" si="5430">PAY8*$C$8</f>
        <v>2.8799743538595216E+63</v>
      </c>
      <c r="PBC8" s="212">
        <f t="shared" ref="PBC8" si="5431">PBA8*$C$8</f>
        <v>2.9519737127060095E+63</v>
      </c>
      <c r="PBE8" s="212">
        <f t="shared" ref="PBE8" si="5432">PBC8*$C$8</f>
        <v>3.0257730555236595E+63</v>
      </c>
      <c r="PBG8" s="212">
        <f t="shared" ref="PBG8" si="5433">PBE8*$C$8</f>
        <v>3.1014173819117507E+63</v>
      </c>
      <c r="PBI8" s="212">
        <f t="shared" ref="PBI8" si="5434">PBG8*$C$8</f>
        <v>3.1789528164595443E+63</v>
      </c>
      <c r="PBK8" s="212">
        <f t="shared" ref="PBK8" si="5435">PBI8*$C$8</f>
        <v>3.2584266368710328E+63</v>
      </c>
      <c r="PBM8" s="212">
        <f t="shared" ref="PBM8" si="5436">PBK8*$C$8</f>
        <v>3.3398873027928081E+63</v>
      </c>
      <c r="PBO8" s="212">
        <f t="shared" ref="PBO8" si="5437">PBM8*$C$8</f>
        <v>3.4233844853626282E+63</v>
      </c>
      <c r="PBQ8" s="212">
        <f t="shared" ref="PBQ8" si="5438">PBO8*$C$8</f>
        <v>3.5089690974966932E+63</v>
      </c>
      <c r="PBS8" s="212">
        <f t="shared" ref="PBS8" si="5439">PBQ8*$C$8</f>
        <v>3.5966933249341104E+63</v>
      </c>
      <c r="PBU8" s="212">
        <f t="shared" ref="PBU8" si="5440">PBS8*$C$8</f>
        <v>3.6866106580574631E+63</v>
      </c>
      <c r="PBW8" s="212">
        <f t="shared" ref="PBW8" si="5441">PBU8*$C$8</f>
        <v>3.7787759245088992E+63</v>
      </c>
      <c r="PBY8" s="212">
        <f t="shared" ref="PBY8" si="5442">PBW8*$C$8</f>
        <v>3.8732453226216213E+63</v>
      </c>
      <c r="PCA8" s="212">
        <f t="shared" ref="PCA8" si="5443">PBY8*$C$8</f>
        <v>3.9700764556871611E+63</v>
      </c>
      <c r="PCC8" s="212">
        <f t="shared" ref="PCC8" si="5444">PCA8*$C$8</f>
        <v>4.0693283670793399E+63</v>
      </c>
      <c r="PCE8" s="212">
        <f t="shared" ref="PCE8" si="5445">PCC8*$C$8</f>
        <v>4.171061576256323E+63</v>
      </c>
      <c r="PCG8" s="212">
        <f t="shared" ref="PCG8" si="5446">PCE8*$C$8</f>
        <v>4.2753381156627306E+63</v>
      </c>
      <c r="PCI8" s="212">
        <f t="shared" ref="PCI8" si="5447">PCG8*$C$8</f>
        <v>4.3822215685542986E+63</v>
      </c>
      <c r="PCK8" s="212">
        <f t="shared" ref="PCK8" si="5448">PCI8*$C$8</f>
        <v>4.4917771077681554E+63</v>
      </c>
      <c r="PCM8" s="212">
        <f t="shared" ref="PCM8" si="5449">PCK8*$C$8</f>
        <v>4.6040715354623587E+63</v>
      </c>
      <c r="PCO8" s="212">
        <f t="shared" ref="PCO8" si="5450">PCM8*$C$8</f>
        <v>4.7191733238489174E+63</v>
      </c>
      <c r="PCQ8" s="212">
        <f t="shared" ref="PCQ8" si="5451">PCO8*$C$8</f>
        <v>4.8371526569451396E+63</v>
      </c>
      <c r="PCS8" s="212">
        <f t="shared" ref="PCS8" si="5452">PCQ8*$C$8</f>
        <v>4.9580814733687678E+63</v>
      </c>
      <c r="PCU8" s="212">
        <f t="shared" ref="PCU8" si="5453">PCS8*$C$8</f>
        <v>5.0820335102029862E+63</v>
      </c>
      <c r="PCW8" s="212">
        <f t="shared" ref="PCW8" si="5454">PCU8*$C$8</f>
        <v>5.2090843479580606E+63</v>
      </c>
      <c r="PCY8" s="212">
        <f t="shared" ref="PCY8" si="5455">PCW8*$C$8</f>
        <v>5.3393114566570116E+63</v>
      </c>
      <c r="PDA8" s="212">
        <f t="shared" ref="PDA8" si="5456">PCY8*$C$8</f>
        <v>5.4727942430734363E+63</v>
      </c>
      <c r="PDC8" s="212">
        <f t="shared" ref="PDC8" si="5457">PDA8*$C$8</f>
        <v>5.6096140991502715E+63</v>
      </c>
      <c r="PDE8" s="212">
        <f t="shared" ref="PDE8" si="5458">PDC8*$C$8</f>
        <v>5.7498544516290282E+63</v>
      </c>
      <c r="PDG8" s="212">
        <f t="shared" ref="PDG8" si="5459">PDE8*$C$8</f>
        <v>5.8936008129197536E+63</v>
      </c>
      <c r="PDI8" s="212">
        <f t="shared" ref="PDI8" si="5460">PDG8*$C$8</f>
        <v>6.0409408332427465E+63</v>
      </c>
      <c r="PDK8" s="212">
        <f t="shared" ref="PDK8" si="5461">PDI8*$C$8</f>
        <v>6.1919643540738146E+63</v>
      </c>
      <c r="PDM8" s="212">
        <f t="shared" ref="PDM8" si="5462">PDK8*$C$8</f>
        <v>6.3467634629256596E+63</v>
      </c>
      <c r="PDO8" s="212">
        <f t="shared" ref="PDO8" si="5463">PDM8*$C$8</f>
        <v>6.5054325494988003E+63</v>
      </c>
      <c r="PDQ8" s="212">
        <f t="shared" ref="PDQ8" si="5464">PDO8*$C$8</f>
        <v>6.6680683632362693E+63</v>
      </c>
      <c r="PDS8" s="212">
        <f t="shared" ref="PDS8" si="5465">PDQ8*$C$8</f>
        <v>6.8347700723171748E+63</v>
      </c>
      <c r="PDU8" s="212">
        <f t="shared" ref="PDU8" si="5466">PDS8*$C$8</f>
        <v>7.0056393241251039E+63</v>
      </c>
      <c r="PDW8" s="212">
        <f t="shared" ref="PDW8" si="5467">PDU8*$C$8</f>
        <v>7.1807803072282306E+63</v>
      </c>
      <c r="PDY8" s="212">
        <f t="shared" ref="PDY8" si="5468">PDW8*$C$8</f>
        <v>7.3602998149089356E+63</v>
      </c>
      <c r="PEA8" s="212">
        <f t="shared" ref="PEA8" si="5469">PDY8*$C$8</f>
        <v>7.544307310281659E+63</v>
      </c>
      <c r="PEC8" s="212">
        <f t="shared" ref="PEC8" si="5470">PEA8*$C$8</f>
        <v>7.7329149930386992E+63</v>
      </c>
      <c r="PEE8" s="212">
        <f t="shared" ref="PEE8" si="5471">PEC8*$C$8</f>
        <v>7.9262378678646656E+63</v>
      </c>
      <c r="PEG8" s="212">
        <f t="shared" ref="PEG8" si="5472">PEE8*$C$8</f>
        <v>8.1243938145612815E+63</v>
      </c>
      <c r="PEI8" s="212">
        <f t="shared" ref="PEI8" si="5473">PEG8*$C$8</f>
        <v>8.3275036599253127E+63</v>
      </c>
      <c r="PEK8" s="212">
        <f t="shared" ref="PEK8" si="5474">PEI8*$C$8</f>
        <v>8.5356912514234446E+63</v>
      </c>
      <c r="PEM8" s="212">
        <f t="shared" ref="PEM8" si="5475">PEK8*$C$8</f>
        <v>8.7490835327090299E+63</v>
      </c>
      <c r="PEO8" s="212">
        <f t="shared" ref="PEO8" si="5476">PEM8*$C$8</f>
        <v>8.9678106210267555E+63</v>
      </c>
      <c r="PEQ8" s="212">
        <f t="shared" ref="PEQ8" si="5477">PEO8*$C$8</f>
        <v>9.1920058865524231E+63</v>
      </c>
      <c r="PES8" s="212">
        <f t="shared" ref="PES8" si="5478">PEQ8*$C$8</f>
        <v>9.4218060337162336E+63</v>
      </c>
      <c r="PEU8" s="212">
        <f t="shared" ref="PEU8" si="5479">PES8*$C$8</f>
        <v>9.657351184559138E+63</v>
      </c>
      <c r="PEW8" s="212">
        <f t="shared" ref="PEW8" si="5480">PEU8*$C$8</f>
        <v>9.8987849641731149E+63</v>
      </c>
      <c r="PEY8" s="212">
        <f t="shared" ref="PEY8" si="5481">PEW8*$C$8</f>
        <v>1.0146254588277441E+64</v>
      </c>
      <c r="PFA8" s="212">
        <f t="shared" ref="PFA8" si="5482">PEY8*$C$8</f>
        <v>1.0399910952984377E+64</v>
      </c>
      <c r="PFC8" s="212">
        <f t="shared" ref="PFC8" si="5483">PFA8*$C$8</f>
        <v>1.0659908726808985E+64</v>
      </c>
      <c r="PFE8" s="212">
        <f t="shared" ref="PFE8" si="5484">PFC8*$C$8</f>
        <v>1.0926406444979208E+64</v>
      </c>
      <c r="PFG8" s="212">
        <f t="shared" ref="PFG8" si="5485">PFE8*$C$8</f>
        <v>1.1199566606103687E+64</v>
      </c>
      <c r="PFI8" s="212">
        <f t="shared" ref="PFI8" si="5486">PFG8*$C$8</f>
        <v>1.1479555771256278E+64</v>
      </c>
      <c r="PFK8" s="212">
        <f t="shared" ref="PFK8" si="5487">PFI8*$C$8</f>
        <v>1.1766544665537684E+64</v>
      </c>
      <c r="PFM8" s="212">
        <f t="shared" ref="PFM8" si="5488">PFK8*$C$8</f>
        <v>1.2060708282176126E+64</v>
      </c>
      <c r="PFO8" s="212">
        <f t="shared" ref="PFO8" si="5489">PFM8*$C$8</f>
        <v>1.2362225989230528E+64</v>
      </c>
      <c r="PFQ8" s="212">
        <f t="shared" ref="PFQ8" si="5490">PFO8*$C$8</f>
        <v>1.267128163896129E+64</v>
      </c>
      <c r="PFS8" s="212">
        <f t="shared" ref="PFS8" si="5491">PFQ8*$C$8</f>
        <v>1.2988063679935321E+64</v>
      </c>
      <c r="PFU8" s="212">
        <f t="shared" ref="PFU8" si="5492">PFS8*$C$8</f>
        <v>1.3312765271933704E+64</v>
      </c>
      <c r="PFW8" s="212">
        <f t="shared" ref="PFW8" si="5493">PFU8*$C$8</f>
        <v>1.3645584403732046E+64</v>
      </c>
      <c r="PFY8" s="212">
        <f t="shared" ref="PFY8" si="5494">PFW8*$C$8</f>
        <v>1.3986724013825346E+64</v>
      </c>
      <c r="PGA8" s="212">
        <f t="shared" ref="PGA8" si="5495">PFY8*$C$8</f>
        <v>1.4336392114170978E+64</v>
      </c>
      <c r="PGC8" s="212">
        <f t="shared" ref="PGC8" si="5496">PGA8*$C$8</f>
        <v>1.469480191702525E+64</v>
      </c>
      <c r="PGE8" s="212">
        <f t="shared" ref="PGE8" si="5497">PGC8*$C$8</f>
        <v>1.506217196495088E+64</v>
      </c>
      <c r="PGG8" s="212">
        <f t="shared" ref="PGG8" si="5498">PGE8*$C$8</f>
        <v>1.543872626407465E+64</v>
      </c>
      <c r="PGI8" s="212">
        <f t="shared" ref="PGI8" si="5499">PGG8*$C$8</f>
        <v>1.5824694420676516E+64</v>
      </c>
      <c r="PGK8" s="212">
        <f t="shared" ref="PGK8" si="5500">PGI8*$C$8</f>
        <v>1.6220311781193427E+64</v>
      </c>
      <c r="PGM8" s="212">
        <f t="shared" ref="PGM8" si="5501">PGK8*$C$8</f>
        <v>1.6625819575723261E+64</v>
      </c>
      <c r="PGO8" s="212">
        <f t="shared" ref="PGO8" si="5502">PGM8*$C$8</f>
        <v>1.7041465065116342E+64</v>
      </c>
      <c r="PGQ8" s="212">
        <f t="shared" ref="PGQ8" si="5503">PGO8*$C$8</f>
        <v>1.746750169174425E+64</v>
      </c>
      <c r="PGS8" s="212">
        <f t="shared" ref="PGS8" si="5504">PGQ8*$C$8</f>
        <v>1.7904189234037856E+64</v>
      </c>
      <c r="PGU8" s="212">
        <f t="shared" ref="PGU8" si="5505">PGS8*$C$8</f>
        <v>1.83517939648888E+64</v>
      </c>
      <c r="PGW8" s="212">
        <f t="shared" ref="PGW8" si="5506">PGU8*$C$8</f>
        <v>1.8810588814011018E+64</v>
      </c>
      <c r="PGY8" s="212">
        <f t="shared" ref="PGY8" si="5507">PGW8*$C$8</f>
        <v>1.9280853534361291E+64</v>
      </c>
      <c r="PHA8" s="212">
        <f t="shared" ref="PHA8" si="5508">PGY8*$C$8</f>
        <v>1.9762874872720323E+64</v>
      </c>
      <c r="PHC8" s="212">
        <f t="shared" ref="PHC8" si="5509">PHA8*$C$8</f>
        <v>2.0256946744538328E+64</v>
      </c>
      <c r="PHE8" s="212">
        <f t="shared" ref="PHE8" si="5510">PHC8*$C$8</f>
        <v>2.0763370413151784E+64</v>
      </c>
      <c r="PHG8" s="212">
        <f t="shared" ref="PHG8" si="5511">PHE8*$C$8</f>
        <v>2.1282454673480577E+64</v>
      </c>
      <c r="PHI8" s="212">
        <f t="shared" ref="PHI8" si="5512">PHG8*$C$8</f>
        <v>2.1814516040317589E+64</v>
      </c>
      <c r="PHK8" s="212">
        <f t="shared" ref="PHK8" si="5513">PHI8*$C$8</f>
        <v>2.2359878941325528E+64</v>
      </c>
      <c r="PHM8" s="212">
        <f t="shared" ref="PHM8" si="5514">PHK8*$C$8</f>
        <v>2.2918875914858666E+64</v>
      </c>
      <c r="PHO8" s="212">
        <f t="shared" ref="PHO8" si="5515">PHM8*$C$8</f>
        <v>2.349184781273013E+64</v>
      </c>
      <c r="PHQ8" s="212">
        <f t="shared" ref="PHQ8" si="5516">PHO8*$C$8</f>
        <v>2.4079144008048379E+64</v>
      </c>
      <c r="PHS8" s="212">
        <f t="shared" ref="PHS8" si="5517">PHQ8*$C$8</f>
        <v>2.4681122608249586E+64</v>
      </c>
      <c r="PHU8" s="212">
        <f t="shared" ref="PHU8" si="5518">PHS8*$C$8</f>
        <v>2.5298150673455823E+64</v>
      </c>
      <c r="PHW8" s="212">
        <f t="shared" ref="PHW8" si="5519">PHU8*$C$8</f>
        <v>2.5930604440292215E+64</v>
      </c>
      <c r="PHY8" s="212">
        <f t="shared" ref="PHY8" si="5520">PHW8*$C$8</f>
        <v>2.6578869551299519E+64</v>
      </c>
      <c r="PIA8" s="212">
        <f t="shared" ref="PIA8" si="5521">PHY8*$C$8</f>
        <v>2.7243341290082002E+64</v>
      </c>
      <c r="PIC8" s="212">
        <f t="shared" ref="PIC8" si="5522">PIA8*$C$8</f>
        <v>2.7924424822334052E+64</v>
      </c>
      <c r="PIE8" s="212">
        <f t="shared" ref="PIE8" si="5523">PIC8*$C$8</f>
        <v>2.8622535442892402E+64</v>
      </c>
      <c r="PIG8" s="212">
        <f t="shared" ref="PIG8" si="5524">PIE8*$C$8</f>
        <v>2.933809882896471E+64</v>
      </c>
      <c r="PII8" s="212">
        <f t="shared" ref="PII8" si="5525">PIG8*$C$8</f>
        <v>3.0071551299688825E+64</v>
      </c>
      <c r="PIK8" s="212">
        <f t="shared" ref="PIK8" si="5526">PII8*$C$8</f>
        <v>3.0823340082181042E+64</v>
      </c>
      <c r="PIM8" s="212">
        <f t="shared" ref="PIM8" si="5527">PIK8*$C$8</f>
        <v>3.1593923584235568E+64</v>
      </c>
      <c r="PIO8" s="212">
        <f t="shared" ref="PIO8" si="5528">PIM8*$C$8</f>
        <v>3.2383771673841451E+64</v>
      </c>
      <c r="PIQ8" s="212">
        <f t="shared" ref="PIQ8" si="5529">PIO8*$C$8</f>
        <v>3.3193365965687483E+64</v>
      </c>
      <c r="PIS8" s="212">
        <f t="shared" ref="PIS8" si="5530">PIQ8*$C$8</f>
        <v>3.4023200114829666E+64</v>
      </c>
      <c r="PIU8" s="212">
        <f t="shared" ref="PIU8" si="5531">PIS8*$C$8</f>
        <v>3.4873780117700405E+64</v>
      </c>
      <c r="PIW8" s="212">
        <f t="shared" ref="PIW8" si="5532">PIU8*$C$8</f>
        <v>3.5745624620642914E+64</v>
      </c>
      <c r="PIY8" s="212">
        <f t="shared" ref="PIY8" si="5533">PIW8*$C$8</f>
        <v>3.6639265236158985E+64</v>
      </c>
      <c r="PJA8" s="212">
        <f t="shared" ref="PJA8" si="5534">PIY8*$C$8</f>
        <v>3.7555246867062956E+64</v>
      </c>
      <c r="PJC8" s="212">
        <f t="shared" ref="PJC8" si="5535">PJA8*$C$8</f>
        <v>3.8494128038739528E+64</v>
      </c>
      <c r="PJE8" s="212">
        <f t="shared" ref="PJE8" si="5536">PJC8*$C$8</f>
        <v>3.9456481239708013E+64</v>
      </c>
      <c r="PJG8" s="212">
        <f t="shared" ref="PJG8" si="5537">PJE8*$C$8</f>
        <v>4.0442893270700712E+64</v>
      </c>
      <c r="PJI8" s="212">
        <f t="shared" ref="PJI8" si="5538">PJG8*$C$8</f>
        <v>4.1453965602468228E+64</v>
      </c>
      <c r="PJK8" s="212">
        <f t="shared" ref="PJK8" si="5539">PJI8*$C$8</f>
        <v>4.249031474252993E+64</v>
      </c>
      <c r="PJM8" s="212">
        <f t="shared" ref="PJM8" si="5540">PJK8*$C$8</f>
        <v>4.3552572611093175E+64</v>
      </c>
      <c r="PJO8" s="212">
        <f t="shared" ref="PJO8" si="5541">PJM8*$C$8</f>
        <v>4.4641386926370502E+64</v>
      </c>
      <c r="PJQ8" s="212">
        <f t="shared" ref="PJQ8" si="5542">PJO8*$C$8</f>
        <v>4.575742159952976E+64</v>
      </c>
      <c r="PJS8" s="212">
        <f t="shared" ref="PJS8" si="5543">PJQ8*$C$8</f>
        <v>4.6901357139518001E+64</v>
      </c>
      <c r="PJU8" s="212">
        <f t="shared" ref="PJU8" si="5544">PJS8*$C$8</f>
        <v>4.8073891068005945E+64</v>
      </c>
      <c r="PJW8" s="212">
        <f t="shared" ref="PJW8" si="5545">PJU8*$C$8</f>
        <v>4.9275738344706092E+64</v>
      </c>
      <c r="PJY8" s="212">
        <f t="shared" ref="PJY8" si="5546">PJW8*$C$8</f>
        <v>5.050763180332374E+64</v>
      </c>
      <c r="PKA8" s="212">
        <f t="shared" ref="PKA8" si="5547">PJY8*$C$8</f>
        <v>5.1770322598406832E+64</v>
      </c>
      <c r="PKC8" s="212">
        <f t="shared" ref="PKC8" si="5548">PKA8*$C$8</f>
        <v>5.3064580663367E+64</v>
      </c>
      <c r="PKE8" s="212">
        <f t="shared" ref="PKE8" si="5549">PKC8*$C$8</f>
        <v>5.439119517995117E+64</v>
      </c>
      <c r="PKG8" s="212">
        <f t="shared" ref="PKG8" si="5550">PKE8*$C$8</f>
        <v>5.5750975059449947E+64</v>
      </c>
      <c r="PKI8" s="212">
        <f t="shared" ref="PKI8" si="5551">PKG8*$C$8</f>
        <v>5.7144749435936192E+64</v>
      </c>
      <c r="PKK8" s="212">
        <f t="shared" ref="PKK8" si="5552">PKI8*$C$8</f>
        <v>5.8573368171834586E+64</v>
      </c>
      <c r="PKM8" s="212">
        <f t="shared" ref="PKM8" si="5553">PKK8*$C$8</f>
        <v>6.0037702376130444E+64</v>
      </c>
      <c r="PKO8" s="212">
        <f t="shared" ref="PKO8" si="5554">PKM8*$C$8</f>
        <v>6.1538644935533695E+64</v>
      </c>
      <c r="PKQ8" s="212">
        <f t="shared" ref="PKQ8" si="5555">PKO8*$C$8</f>
        <v>6.307711105892203E+64</v>
      </c>
      <c r="PKS8" s="212">
        <f t="shared" ref="PKS8" si="5556">PKQ8*$C$8</f>
        <v>6.4654038835395077E+64</v>
      </c>
      <c r="PKU8" s="212">
        <f t="shared" ref="PKU8" si="5557">PKS8*$C$8</f>
        <v>6.6270389806279949E+64</v>
      </c>
      <c r="PKW8" s="212">
        <f t="shared" ref="PKW8" si="5558">PKU8*$C$8</f>
        <v>6.7927149551436937E+64</v>
      </c>
      <c r="PKY8" s="212">
        <f t="shared" ref="PKY8" si="5559">PKW8*$C$8</f>
        <v>6.9625328290222855E+64</v>
      </c>
      <c r="PLA8" s="212">
        <f t="shared" ref="PLA8" si="5560">PKY8*$C$8</f>
        <v>7.1365961497478425E+64</v>
      </c>
      <c r="PLC8" s="212">
        <f t="shared" ref="PLC8" si="5561">PLA8*$C$8</f>
        <v>7.3150110534915374E+64</v>
      </c>
      <c r="PLE8" s="212">
        <f t="shared" ref="PLE8" si="5562">PLC8*$C$8</f>
        <v>7.4978863298288257E+64</v>
      </c>
      <c r="PLG8" s="212">
        <f t="shared" ref="PLG8" si="5563">PLE8*$C$8</f>
        <v>7.6853334880745458E+64</v>
      </c>
      <c r="PLI8" s="212">
        <f t="shared" ref="PLI8" si="5564">PLG8*$C$8</f>
        <v>7.8774668252764092E+64</v>
      </c>
      <c r="PLK8" s="212">
        <f t="shared" ref="PLK8" si="5565">PLI8*$C$8</f>
        <v>8.074403495908319E+64</v>
      </c>
      <c r="PLM8" s="212">
        <f t="shared" ref="PLM8" si="5566">PLK8*$C$8</f>
        <v>8.2762635833060265E+64</v>
      </c>
      <c r="PLO8" s="212">
        <f t="shared" ref="PLO8" si="5567">PLM8*$C$8</f>
        <v>8.4831701728886769E+64</v>
      </c>
      <c r="PLQ8" s="212">
        <f t="shared" ref="PLQ8" si="5568">PLO8*$C$8</f>
        <v>8.6952494272108932E+64</v>
      </c>
      <c r="PLS8" s="212">
        <f t="shared" ref="PLS8" si="5569">PLQ8*$C$8</f>
        <v>8.9126306628911652E+64</v>
      </c>
      <c r="PLU8" s="212">
        <f t="shared" ref="PLU8" si="5570">PLS8*$C$8</f>
        <v>9.1354464294634433E+64</v>
      </c>
      <c r="PLW8" s="212">
        <f t="shared" ref="PLW8" si="5571">PLU8*$C$8</f>
        <v>9.363832590200028E+64</v>
      </c>
      <c r="PLY8" s="212">
        <f t="shared" ref="PLY8" si="5572">PLW8*$C$8</f>
        <v>9.5979284049550279E+64</v>
      </c>
      <c r="PMA8" s="212">
        <f t="shared" ref="PMA8" si="5573">PLY8*$C$8</f>
        <v>9.8378766150789022E+64</v>
      </c>
      <c r="PMC8" s="212">
        <f t="shared" ref="PMC8" si="5574">PMA8*$C$8</f>
        <v>1.0083823530455873E+65</v>
      </c>
      <c r="PME8" s="212">
        <f t="shared" ref="PME8" si="5575">PMC8*$C$8</f>
        <v>1.0335919118717269E+65</v>
      </c>
      <c r="PMG8" s="212">
        <f t="shared" ref="PMG8" si="5576">PME8*$C$8</f>
        <v>1.0594317096685201E+65</v>
      </c>
      <c r="PMI8" s="212">
        <f t="shared" ref="PMI8" si="5577">PMG8*$C$8</f>
        <v>1.085917502410233E+65</v>
      </c>
      <c r="PMK8" s="212">
        <f t="shared" ref="PMK8" si="5578">PMI8*$C$8</f>
        <v>1.1130654399704888E+65</v>
      </c>
      <c r="PMM8" s="212">
        <f t="shared" ref="PMM8" si="5579">PMK8*$C$8</f>
        <v>1.1408920759697508E+65</v>
      </c>
      <c r="PMO8" s="212">
        <f t="shared" ref="PMO8" si="5580">PMM8*$C$8</f>
        <v>1.1694143778689946E+65</v>
      </c>
      <c r="PMQ8" s="212">
        <f t="shared" ref="PMQ8" si="5581">PMO8*$C$8</f>
        <v>1.1986497373157193E+65</v>
      </c>
      <c r="PMS8" s="212">
        <f t="shared" ref="PMS8" si="5582">PMQ8*$C$8</f>
        <v>1.2286159807486122E+65</v>
      </c>
      <c r="PMU8" s="212">
        <f t="shared" ref="PMU8" si="5583">PMS8*$C$8</f>
        <v>1.2593313802673275E+65</v>
      </c>
      <c r="PMW8" s="212">
        <f t="shared" ref="PMW8" si="5584">PMU8*$C$8</f>
        <v>1.2908146647740106E+65</v>
      </c>
      <c r="PMY8" s="212">
        <f t="shared" ref="PMY8" si="5585">PMW8*$C$8</f>
        <v>1.3230850313933607E+65</v>
      </c>
      <c r="PNA8" s="212">
        <f t="shared" ref="PNA8" si="5586">PMY8*$C$8</f>
        <v>1.3561621571781945E+65</v>
      </c>
      <c r="PNC8" s="212">
        <f t="shared" ref="PNC8" si="5587">PNA8*$C$8</f>
        <v>1.3900662111076493E+65</v>
      </c>
      <c r="PNE8" s="212">
        <f t="shared" ref="PNE8" si="5588">PNC8*$C$8</f>
        <v>1.4248178663853404E+65</v>
      </c>
      <c r="PNG8" s="212">
        <f t="shared" ref="PNG8" si="5589">PNE8*$C$8</f>
        <v>1.4604383130449737E+65</v>
      </c>
      <c r="PNI8" s="212">
        <f t="shared" ref="PNI8" si="5590">PNG8*$C$8</f>
        <v>1.4969492708710979E+65</v>
      </c>
      <c r="PNK8" s="212">
        <f t="shared" ref="PNK8" si="5591">PNI8*$C$8</f>
        <v>1.5343730026428753E+65</v>
      </c>
      <c r="PNM8" s="212">
        <f t="shared" ref="PNM8" si="5592">PNK8*$C$8</f>
        <v>1.5727323277089469E+65</v>
      </c>
      <c r="PNO8" s="212">
        <f t="shared" ref="PNO8" si="5593">PNM8*$C$8</f>
        <v>1.6120506359016705E+65</v>
      </c>
      <c r="PNQ8" s="212">
        <f t="shared" ref="PNQ8" si="5594">PNO8*$C$8</f>
        <v>1.6523519017992121E+65</v>
      </c>
      <c r="PNS8" s="212">
        <f t="shared" ref="PNS8" si="5595">PNQ8*$C$8</f>
        <v>1.6936606993441924E+65</v>
      </c>
      <c r="PNU8" s="212">
        <f t="shared" ref="PNU8" si="5596">PNS8*$C$8</f>
        <v>1.7360022168277969E+65</v>
      </c>
      <c r="PNW8" s="212">
        <f t="shared" ref="PNW8" si="5597">PNU8*$C$8</f>
        <v>1.7794022722484918E+65</v>
      </c>
      <c r="PNY8" s="212">
        <f t="shared" ref="PNY8" si="5598">PNW8*$C$8</f>
        <v>1.823887329054704E+65</v>
      </c>
      <c r="POA8" s="212">
        <f t="shared" ref="POA8" si="5599">PNY8*$C$8</f>
        <v>1.8694845122810714E+65</v>
      </c>
      <c r="POC8" s="212">
        <f t="shared" ref="POC8" si="5600">POA8*$C$8</f>
        <v>1.916221625088098E+65</v>
      </c>
      <c r="POE8" s="212">
        <f t="shared" ref="POE8" si="5601">POC8*$C$8</f>
        <v>1.9641271657153003E+65</v>
      </c>
      <c r="POG8" s="212">
        <f t="shared" ref="POG8" si="5602">POE8*$C$8</f>
        <v>2.0132303448581827E+65</v>
      </c>
      <c r="POI8" s="212">
        <f t="shared" ref="POI8" si="5603">POG8*$C$8</f>
        <v>2.0635611034796372E+65</v>
      </c>
      <c r="POK8" s="212">
        <f t="shared" ref="POK8" si="5604">POI8*$C$8</f>
        <v>2.1151501310666278E+65</v>
      </c>
      <c r="POM8" s="212">
        <f t="shared" ref="POM8" si="5605">POK8*$C$8</f>
        <v>2.1680288843432933E+65</v>
      </c>
      <c r="POO8" s="212">
        <f t="shared" ref="POO8" si="5606">POM8*$C$8</f>
        <v>2.2222296064518756E+65</v>
      </c>
      <c r="POQ8" s="212">
        <f t="shared" ref="POQ8" si="5607">POO8*$C$8</f>
        <v>2.2777853466131721E+65</v>
      </c>
      <c r="POS8" s="212">
        <f t="shared" ref="POS8" si="5608">POQ8*$C$8</f>
        <v>2.3347299802785013E+65</v>
      </c>
      <c r="POU8" s="212">
        <f t="shared" ref="POU8" si="5609">POS8*$C$8</f>
        <v>2.3930982297854636E+65</v>
      </c>
      <c r="POW8" s="212">
        <f t="shared" ref="POW8" si="5610">POU8*$C$8</f>
        <v>2.4529256855300998E+65</v>
      </c>
      <c r="POY8" s="212">
        <f t="shared" ref="POY8" si="5611">POW8*$C$8</f>
        <v>2.5142488276683522E+65</v>
      </c>
      <c r="PPA8" s="212">
        <f t="shared" ref="PPA8" si="5612">POY8*$C$8</f>
        <v>2.5771050483600606E+65</v>
      </c>
      <c r="PPC8" s="212">
        <f t="shared" ref="PPC8" si="5613">PPA8*$C$8</f>
        <v>2.641532674569062E+65</v>
      </c>
      <c r="PPE8" s="212">
        <f t="shared" ref="PPE8" si="5614">PPC8*$C$8</f>
        <v>2.7075709914332882E+65</v>
      </c>
      <c r="PPG8" s="212">
        <f t="shared" ref="PPG8" si="5615">PPE8*$C$8</f>
        <v>2.7752602662191201E+65</v>
      </c>
      <c r="PPI8" s="212">
        <f t="shared" ref="PPI8" si="5616">PPG8*$C$8</f>
        <v>2.8446417728745978E+65</v>
      </c>
      <c r="PPK8" s="212">
        <f t="shared" ref="PPK8" si="5617">PPI8*$C$8</f>
        <v>2.9157578171964625E+65</v>
      </c>
      <c r="PPM8" s="212">
        <f t="shared" ref="PPM8" si="5618">PPK8*$C$8</f>
        <v>2.988651762626374E+65</v>
      </c>
      <c r="PPO8" s="212">
        <f t="shared" ref="PPO8" si="5619">PPM8*$C$8</f>
        <v>3.0633680566920332E+65</v>
      </c>
      <c r="PPQ8" s="212">
        <f t="shared" ref="PPQ8" si="5620">PPO8*$C$8</f>
        <v>3.1399522581093338E+65</v>
      </c>
      <c r="PPS8" s="212">
        <f t="shared" ref="PPS8" si="5621">PPQ8*$C$8</f>
        <v>3.2184510645620669E+65</v>
      </c>
      <c r="PPU8" s="212">
        <f t="shared" ref="PPU8" si="5622">PPS8*$C$8</f>
        <v>3.2989123411761181E+65</v>
      </c>
      <c r="PPW8" s="212">
        <f t="shared" ref="PPW8" si="5623">PPU8*$C$8</f>
        <v>3.3813851497055206E+65</v>
      </c>
      <c r="PPY8" s="212">
        <f t="shared" ref="PPY8" si="5624">PPW8*$C$8</f>
        <v>3.4659197784481583E+65</v>
      </c>
      <c r="PQA8" s="212">
        <f t="shared" ref="PQA8" si="5625">PPY8*$C$8</f>
        <v>3.5525677729093618E+65</v>
      </c>
      <c r="PQC8" s="212">
        <f t="shared" ref="PQC8" si="5626">PQA8*$C$8</f>
        <v>3.6413819672320957E+65</v>
      </c>
      <c r="PQE8" s="212">
        <f t="shared" ref="PQE8" si="5627">PQC8*$C$8</f>
        <v>3.7324165164128977E+65</v>
      </c>
      <c r="PQG8" s="212">
        <f t="shared" ref="PQG8" si="5628">PQE8*$C$8</f>
        <v>3.8257269293232197E+65</v>
      </c>
      <c r="PQI8" s="212">
        <f t="shared" ref="PQI8" si="5629">PQG8*$C$8</f>
        <v>3.9213701025562999E+65</v>
      </c>
      <c r="PQK8" s="212">
        <f t="shared" ref="PQK8" si="5630">PQI8*$C$8</f>
        <v>4.019404355120207E+65</v>
      </c>
      <c r="PQM8" s="212">
        <f t="shared" ref="PQM8" si="5631">PQK8*$C$8</f>
        <v>4.119889463998212E+65</v>
      </c>
      <c r="PQO8" s="212">
        <f t="shared" ref="PQO8" si="5632">PQM8*$C$8</f>
        <v>4.2228867005981667E+65</v>
      </c>
      <c r="PQQ8" s="212">
        <f t="shared" ref="PQQ8" si="5633">PQO8*$C$8</f>
        <v>4.3284588681131204E+65</v>
      </c>
      <c r="PQS8" s="212">
        <f t="shared" ref="PQS8" si="5634">PQQ8*$C$8</f>
        <v>4.4366703398159479E+65</v>
      </c>
      <c r="PQU8" s="212">
        <f t="shared" ref="PQU8" si="5635">PQS8*$C$8</f>
        <v>4.5475870983113464E+65</v>
      </c>
      <c r="PQW8" s="212">
        <f t="shared" ref="PQW8" si="5636">PQU8*$C$8</f>
        <v>4.6612767757691297E+65</v>
      </c>
      <c r="PQY8" s="212">
        <f t="shared" ref="PQY8" si="5637">PQW8*$C$8</f>
        <v>4.7778086951633574E+65</v>
      </c>
      <c r="PRA8" s="212">
        <f t="shared" ref="PRA8" si="5638">PQY8*$C$8</f>
        <v>4.8972539125424407E+65</v>
      </c>
      <c r="PRC8" s="212">
        <f t="shared" ref="PRC8" si="5639">PRA8*$C$8</f>
        <v>5.0196852603560011E+65</v>
      </c>
      <c r="PRE8" s="212">
        <f t="shared" ref="PRE8" si="5640">PRC8*$C$8</f>
        <v>5.1451773918649005E+65</v>
      </c>
      <c r="PRG8" s="212">
        <f t="shared" ref="PRG8" si="5641">PRE8*$C$8</f>
        <v>5.2738068266615229E+65</v>
      </c>
      <c r="PRI8" s="212">
        <f t="shared" ref="PRI8" si="5642">PRG8*$C$8</f>
        <v>5.4056519973280607E+65</v>
      </c>
      <c r="PRK8" s="212">
        <f t="shared" ref="PRK8" si="5643">PRI8*$C$8</f>
        <v>5.5407932972612619E+65</v>
      </c>
      <c r="PRM8" s="212">
        <f t="shared" ref="PRM8" si="5644">PRK8*$C$8</f>
        <v>5.6793131296927927E+65</v>
      </c>
      <c r="PRO8" s="212">
        <f t="shared" ref="PRO8" si="5645">PRM8*$C$8</f>
        <v>5.821295957935112E+65</v>
      </c>
      <c r="PRQ8" s="212">
        <f t="shared" ref="PRQ8" si="5646">PRO8*$C$8</f>
        <v>5.9668283568834897E+65</v>
      </c>
      <c r="PRS8" s="212">
        <f t="shared" ref="PRS8" si="5647">PRQ8*$C$8</f>
        <v>6.1159990658055761E+65</v>
      </c>
      <c r="PRU8" s="212">
        <f t="shared" ref="PRU8" si="5648">PRS8*$C$8</f>
        <v>6.2688990424507148E+65</v>
      </c>
      <c r="PRW8" s="212">
        <f t="shared" ref="PRW8" si="5649">PRU8*$C$8</f>
        <v>6.4256215185119824E+65</v>
      </c>
      <c r="PRY8" s="212">
        <f t="shared" ref="PRY8" si="5650">PRW8*$C$8</f>
        <v>6.5862620564747814E+65</v>
      </c>
      <c r="PSA8" s="212">
        <f t="shared" ref="PSA8" si="5651">PRY8*$C$8</f>
        <v>6.7509186078866505E+65</v>
      </c>
      <c r="PSC8" s="212">
        <f t="shared" ref="PSC8" si="5652">PSA8*$C$8</f>
        <v>6.9196915730838161E+65</v>
      </c>
      <c r="PSE8" s="212">
        <f t="shared" ref="PSE8" si="5653">PSC8*$C$8</f>
        <v>7.0926838624109108E+65</v>
      </c>
      <c r="PSG8" s="212">
        <f t="shared" ref="PSG8" si="5654">PSE8*$C$8</f>
        <v>7.2700009589711827E+65</v>
      </c>
      <c r="PSI8" s="212">
        <f t="shared" ref="PSI8" si="5655">PSG8*$C$8</f>
        <v>7.4517509829454614E+65</v>
      </c>
      <c r="PSK8" s="212">
        <f t="shared" ref="PSK8" si="5656">PSI8*$C$8</f>
        <v>7.6380447575190973E+65</v>
      </c>
      <c r="PSM8" s="212">
        <f t="shared" ref="PSM8" si="5657">PSK8*$C$8</f>
        <v>7.8289958764570744E+65</v>
      </c>
      <c r="PSO8" s="212">
        <f t="shared" ref="PSO8" si="5658">PSM8*$C$8</f>
        <v>8.0247207733685004E+65</v>
      </c>
      <c r="PSQ8" s="212">
        <f t="shared" ref="PSQ8" si="5659">PSO8*$C$8</f>
        <v>8.2253387927027122E+65</v>
      </c>
      <c r="PSS8" s="212">
        <f t="shared" ref="PSS8" si="5660">PSQ8*$C$8</f>
        <v>8.4309722625202785E+65</v>
      </c>
      <c r="PSU8" s="212">
        <f t="shared" ref="PSU8" si="5661">PSS8*$C$8</f>
        <v>8.641746569083284E+65</v>
      </c>
      <c r="PSW8" s="212">
        <f t="shared" ref="PSW8" si="5662">PSU8*$C$8</f>
        <v>8.8577902333103651E+65</v>
      </c>
      <c r="PSY8" s="212">
        <f t="shared" ref="PSY8" si="5663">PSW8*$C$8</f>
        <v>9.0792349891431237E+65</v>
      </c>
      <c r="PTA8" s="212">
        <f t="shared" ref="PTA8" si="5664">PSY8*$C$8</f>
        <v>9.3062158638717014E+65</v>
      </c>
      <c r="PTC8" s="212">
        <f t="shared" ref="PTC8" si="5665">PTA8*$C$8</f>
        <v>9.5388712604684935E+65</v>
      </c>
      <c r="PTE8" s="212">
        <f t="shared" ref="PTE8" si="5666">PTC8*$C$8</f>
        <v>9.7773430419802054E+65</v>
      </c>
      <c r="PTG8" s="212">
        <f t="shared" ref="PTG8" si="5667">PTE8*$C$8</f>
        <v>1.0021776618029709E+66</v>
      </c>
      <c r="PTI8" s="212">
        <f t="shared" ref="PTI8" si="5668">PTG8*$C$8</f>
        <v>1.0272321033480451E+66</v>
      </c>
      <c r="PTK8" s="212">
        <f t="shared" ref="PTK8" si="5669">PTI8*$C$8</f>
        <v>1.0529129059317461E+66</v>
      </c>
      <c r="PTM8" s="212">
        <f t="shared" ref="PTM8" si="5670">PTK8*$C$8</f>
        <v>1.0792357285800396E+66</v>
      </c>
      <c r="PTO8" s="212">
        <f t="shared" ref="PTO8" si="5671">PTM8*$C$8</f>
        <v>1.1062166217945405E+66</v>
      </c>
      <c r="PTQ8" s="212">
        <f t="shared" ref="PTQ8" si="5672">PTO8*$C$8</f>
        <v>1.1338720373394039E+66</v>
      </c>
      <c r="PTS8" s="212">
        <f t="shared" ref="PTS8" si="5673">PTQ8*$C$8</f>
        <v>1.1622188382728888E+66</v>
      </c>
      <c r="PTU8" s="212">
        <f t="shared" ref="PTU8" si="5674">PTS8*$C$8</f>
        <v>1.1912743092297109E+66</v>
      </c>
      <c r="PTW8" s="212">
        <f t="shared" ref="PTW8" si="5675">PTU8*$C$8</f>
        <v>1.2210561669604536E+66</v>
      </c>
      <c r="PTY8" s="212">
        <f t="shared" ref="PTY8" si="5676">PTW8*$C$8</f>
        <v>1.2515825711344649E+66</v>
      </c>
      <c r="PUA8" s="212">
        <f t="shared" ref="PUA8" si="5677">PTY8*$C$8</f>
        <v>1.2828721354128264E+66</v>
      </c>
      <c r="PUC8" s="212">
        <f t="shared" ref="PUC8" si="5678">PUA8*$C$8</f>
        <v>1.3149439387981469E+66</v>
      </c>
      <c r="PUE8" s="212">
        <f t="shared" ref="PUE8" si="5679">PUC8*$C$8</f>
        <v>1.3478175372681004E+66</v>
      </c>
      <c r="PUG8" s="212">
        <f t="shared" ref="PUG8" si="5680">PUE8*$C$8</f>
        <v>1.3815129756998028E+66</v>
      </c>
      <c r="PUI8" s="212">
        <f t="shared" ref="PUI8" si="5681">PUG8*$C$8</f>
        <v>1.4160508000922978E+66</v>
      </c>
      <c r="PUK8" s="212">
        <f t="shared" ref="PUK8" si="5682">PUI8*$C$8</f>
        <v>1.4514520700946051E+66</v>
      </c>
      <c r="PUM8" s="212">
        <f t="shared" ref="PUM8" si="5683">PUK8*$C$8</f>
        <v>1.4877383718469702E+66</v>
      </c>
      <c r="PUO8" s="212">
        <f t="shared" ref="PUO8" si="5684">PUM8*$C$8</f>
        <v>1.5249318311431443E+66</v>
      </c>
      <c r="PUQ8" s="212">
        <f t="shared" ref="PUQ8" si="5685">PUO8*$C$8</f>
        <v>1.5630551269217228E+66</v>
      </c>
      <c r="PUS8" s="212">
        <f t="shared" ref="PUS8" si="5686">PUQ8*$C$8</f>
        <v>1.6021315050947657E+66</v>
      </c>
      <c r="PUU8" s="212">
        <f t="shared" ref="PUU8" si="5687">PUS8*$C$8</f>
        <v>1.6421847927221346E+66</v>
      </c>
      <c r="PUW8" s="212">
        <f t="shared" ref="PUW8" si="5688">PUU8*$C$8</f>
        <v>1.6832394125401879E+66</v>
      </c>
      <c r="PUY8" s="212">
        <f t="shared" ref="PUY8" si="5689">PUW8*$C$8</f>
        <v>1.7253203978536925E+66</v>
      </c>
      <c r="PVA8" s="212">
        <f t="shared" ref="PVA8" si="5690">PUY8*$C$8</f>
        <v>1.7684534078000346E+66</v>
      </c>
      <c r="PVC8" s="212">
        <f t="shared" ref="PVC8" si="5691">PVA8*$C$8</f>
        <v>1.8126647429950354E+66</v>
      </c>
      <c r="PVE8" s="212">
        <f t="shared" ref="PVE8" si="5692">PVC8*$C$8</f>
        <v>1.857981361569911E+66</v>
      </c>
      <c r="PVG8" s="212">
        <f t="shared" ref="PVG8" si="5693">PVE8*$C$8</f>
        <v>1.9044308956091585E+66</v>
      </c>
      <c r="PVI8" s="212">
        <f t="shared" ref="PVI8" si="5694">PVG8*$C$8</f>
        <v>1.9520416679993871E+66</v>
      </c>
      <c r="PVK8" s="212">
        <f t="shared" ref="PVK8" si="5695">PVI8*$C$8</f>
        <v>2.0008427096993716E+66</v>
      </c>
      <c r="PVM8" s="212">
        <f t="shared" ref="PVM8" si="5696">PVK8*$C$8</f>
        <v>2.0508637774418558E+66</v>
      </c>
      <c r="PVO8" s="212">
        <f t="shared" ref="PVO8" si="5697">PVM8*$C$8</f>
        <v>2.1021353718779021E+66</v>
      </c>
      <c r="PVQ8" s="212">
        <f t="shared" ref="PVQ8" si="5698">PVO8*$C$8</f>
        <v>2.1546887561748494E+66</v>
      </c>
      <c r="PVS8" s="212">
        <f t="shared" ref="PVS8" si="5699">PVQ8*$C$8</f>
        <v>2.2085559750792204E+66</v>
      </c>
      <c r="PVU8" s="212">
        <f t="shared" ref="PVU8" si="5700">PVS8*$C$8</f>
        <v>2.2637698744562006E+66</v>
      </c>
      <c r="PVW8" s="212">
        <f t="shared" ref="PVW8" si="5701">PVU8*$C$8</f>
        <v>2.3203641213176054E+66</v>
      </c>
      <c r="PVY8" s="212">
        <f t="shared" ref="PVY8" si="5702">PVW8*$C$8</f>
        <v>2.3783732243505454E+66</v>
      </c>
      <c r="PWA8" s="212">
        <f t="shared" ref="PWA8" si="5703">PVY8*$C$8</f>
        <v>2.437832554959309E+66</v>
      </c>
      <c r="PWC8" s="212">
        <f t="shared" ref="PWC8" si="5704">PWA8*$C$8</f>
        <v>2.4987783688332915E+66</v>
      </c>
      <c r="PWE8" s="212">
        <f t="shared" ref="PWE8" si="5705">PWC8*$C$8</f>
        <v>2.5612478280541234E+66</v>
      </c>
      <c r="PWG8" s="212">
        <f t="shared" ref="PWG8" si="5706">PWE8*$C$8</f>
        <v>2.6252790237554763E+66</v>
      </c>
      <c r="PWI8" s="212">
        <f t="shared" ref="PWI8" si="5707">PWG8*$C$8</f>
        <v>2.6909109993493631E+66</v>
      </c>
      <c r="PWK8" s="212">
        <f t="shared" ref="PWK8" si="5708">PWI8*$C$8</f>
        <v>2.758183774333097E+66</v>
      </c>
      <c r="PWM8" s="212">
        <f t="shared" ref="PWM8" si="5709">PWK8*$C$8</f>
        <v>2.8271383686914241E+66</v>
      </c>
      <c r="PWO8" s="212">
        <f t="shared" ref="PWO8" si="5710">PWM8*$C$8</f>
        <v>2.8978168279087095E+66</v>
      </c>
      <c r="PWQ8" s="212">
        <f t="shared" ref="PWQ8" si="5711">PWO8*$C$8</f>
        <v>2.970262248606427E+66</v>
      </c>
      <c r="PWS8" s="212">
        <f t="shared" ref="PWS8" si="5712">PWQ8*$C$8</f>
        <v>3.0445188048215874E+66</v>
      </c>
      <c r="PWU8" s="212">
        <f t="shared" ref="PWU8" si="5713">PWS8*$C$8</f>
        <v>3.1206317749421266E+66</v>
      </c>
      <c r="PWW8" s="212">
        <f t="shared" ref="PWW8" si="5714">PWU8*$C$8</f>
        <v>3.1986475693156794E+66</v>
      </c>
      <c r="PWY8" s="212">
        <f t="shared" ref="PWY8" si="5715">PWW8*$C$8</f>
        <v>3.2786137585485709E+66</v>
      </c>
      <c r="PXA8" s="212">
        <f t="shared" ref="PXA8" si="5716">PWY8*$C$8</f>
        <v>3.3605791025122848E+66</v>
      </c>
      <c r="PXC8" s="212">
        <f t="shared" ref="PXC8" si="5717">PXA8*$C$8</f>
        <v>3.4445935800750914E+66</v>
      </c>
      <c r="PXE8" s="212">
        <f t="shared" ref="PXE8" si="5718">PXC8*$C$8</f>
        <v>3.5307084195769683E+66</v>
      </c>
      <c r="PXG8" s="212">
        <f t="shared" ref="PXG8" si="5719">PXE8*$C$8</f>
        <v>3.6189761300663919E+66</v>
      </c>
      <c r="PXI8" s="212">
        <f t="shared" ref="PXI8" si="5720">PXG8*$C$8</f>
        <v>3.7094505333180513E+66</v>
      </c>
      <c r="PXK8" s="212">
        <f t="shared" ref="PXK8" si="5721">PXI8*$C$8</f>
        <v>3.8021867966510022E+66</v>
      </c>
      <c r="PXM8" s="212">
        <f t="shared" ref="PXM8" si="5722">PXK8*$C$8</f>
        <v>3.8972414665672772E+66</v>
      </c>
      <c r="PXO8" s="212">
        <f t="shared" ref="PXO8" si="5723">PXM8*$C$8</f>
        <v>3.994672503231459E+66</v>
      </c>
      <c r="PXQ8" s="212">
        <f t="shared" ref="PXQ8" si="5724">PXO8*$C$8</f>
        <v>4.094539315812245E+66</v>
      </c>
      <c r="PXS8" s="212">
        <f t="shared" ref="PXS8" si="5725">PXQ8*$C$8</f>
        <v>4.196902798707551E+66</v>
      </c>
      <c r="PXU8" s="212">
        <f t="shared" ref="PXU8" si="5726">PXS8*$C$8</f>
        <v>4.3018253686752391E+66</v>
      </c>
      <c r="PXW8" s="212">
        <f t="shared" ref="PXW8" si="5727">PXU8*$C$8</f>
        <v>4.4093710028921196E+66</v>
      </c>
      <c r="PXY8" s="212">
        <f t="shared" ref="PXY8" si="5728">PXW8*$C$8</f>
        <v>4.5196052779644221E+66</v>
      </c>
      <c r="PYA8" s="212">
        <f t="shared" ref="PYA8" si="5729">PXY8*$C$8</f>
        <v>4.6325954099135321E+66</v>
      </c>
      <c r="PYC8" s="212">
        <f t="shared" ref="PYC8" si="5730">PYA8*$C$8</f>
        <v>4.7484102951613699E+66</v>
      </c>
      <c r="PYE8" s="212">
        <f t="shared" ref="PYE8" si="5731">PYC8*$C$8</f>
        <v>4.867120552540404E+66</v>
      </c>
      <c r="PYG8" s="212">
        <f t="shared" ref="PYG8" si="5732">PYE8*$C$8</f>
        <v>4.9887985663539139E+66</v>
      </c>
      <c r="PYI8" s="212">
        <f t="shared" ref="PYI8" si="5733">PYG8*$C$8</f>
        <v>5.113518530512761E+66</v>
      </c>
      <c r="PYK8" s="212">
        <f t="shared" ref="PYK8" si="5734">PYI8*$C$8</f>
        <v>5.2413564937755796E+66</v>
      </c>
      <c r="PYM8" s="212">
        <f t="shared" ref="PYM8" si="5735">PYK8*$C$8</f>
        <v>5.3723904061199689E+66</v>
      </c>
      <c r="PYO8" s="212">
        <f t="shared" ref="PYO8" si="5736">PYM8*$C$8</f>
        <v>5.5067001662729677E+66</v>
      </c>
      <c r="PYQ8" s="212">
        <f t="shared" ref="PYQ8" si="5737">PYO8*$C$8</f>
        <v>5.6443676704297917E+66</v>
      </c>
      <c r="PYS8" s="212">
        <f t="shared" ref="PYS8" si="5738">PYQ8*$C$8</f>
        <v>5.7854768621905361E+66</v>
      </c>
      <c r="PYU8" s="212">
        <f t="shared" ref="PYU8" si="5739">PYS8*$C$8</f>
        <v>5.9301137837452992E+66</v>
      </c>
      <c r="PYW8" s="212">
        <f t="shared" ref="PYW8" si="5740">PYU8*$C$8</f>
        <v>6.0783666283389311E+66</v>
      </c>
      <c r="PYY8" s="212">
        <f t="shared" ref="PYY8" si="5741">PYW8*$C$8</f>
        <v>6.2303257940474039E+66</v>
      </c>
      <c r="PZA8" s="212">
        <f t="shared" ref="PZA8" si="5742">PYY8*$C$8</f>
        <v>6.3860839388985882E+66</v>
      </c>
      <c r="PZC8" s="212">
        <f t="shared" ref="PZC8" si="5743">PZA8*$C$8</f>
        <v>6.5457360373710523E+66</v>
      </c>
      <c r="PZE8" s="212">
        <f t="shared" ref="PZE8" si="5744">PZC8*$C$8</f>
        <v>6.7093794383053278E+66</v>
      </c>
      <c r="PZG8" s="212">
        <f t="shared" ref="PZG8" si="5745">PZE8*$C$8</f>
        <v>6.8771139242629599E+66</v>
      </c>
      <c r="PZI8" s="212">
        <f t="shared" ref="PZI8" si="5746">PZG8*$C$8</f>
        <v>7.0490417723695331E+66</v>
      </c>
      <c r="PZK8" s="212">
        <f t="shared" ref="PZK8" si="5747">PZI8*$C$8</f>
        <v>7.2252678166787715E+66</v>
      </c>
      <c r="PZM8" s="212">
        <f t="shared" ref="PZM8" si="5748">PZK8*$C$8</f>
        <v>7.4058995120957401E+66</v>
      </c>
      <c r="PZO8" s="212">
        <f t="shared" ref="PZO8" si="5749">PZM8*$C$8</f>
        <v>7.5910469998981326E+66</v>
      </c>
      <c r="PZQ8" s="212">
        <f t="shared" ref="PZQ8" si="5750">PZO8*$C$8</f>
        <v>7.7808231748955852E+66</v>
      </c>
      <c r="PZS8" s="212">
        <f t="shared" ref="PZS8" si="5751">PZQ8*$C$8</f>
        <v>7.9753437542679737E+66</v>
      </c>
      <c r="PZU8" s="212">
        <f t="shared" ref="PZU8" si="5752">PZS8*$C$8</f>
        <v>8.1747273481246726E+66</v>
      </c>
      <c r="PZW8" s="212">
        <f t="shared" ref="PZW8" si="5753">PZU8*$C$8</f>
        <v>8.3790955318277889E+66</v>
      </c>
      <c r="PZY8" s="212">
        <f t="shared" ref="PZY8" si="5754">PZW8*$C$8</f>
        <v>8.5885729201234833E+66</v>
      </c>
      <c r="QAA8" s="212">
        <f t="shared" ref="QAA8" si="5755">PZY8*$C$8</f>
        <v>8.8032872431265703E+66</v>
      </c>
      <c r="QAC8" s="212">
        <f t="shared" ref="QAC8" si="5756">QAA8*$C$8</f>
        <v>9.0233694242047339E+66</v>
      </c>
      <c r="QAE8" s="212">
        <f t="shared" ref="QAE8" si="5757">QAC8*$C$8</f>
        <v>9.2489536598098509E+66</v>
      </c>
      <c r="QAG8" s="212">
        <f t="shared" ref="QAG8" si="5758">QAE8*$C$8</f>
        <v>9.4801775013050965E+66</v>
      </c>
      <c r="QAI8" s="212">
        <f t="shared" ref="QAI8" si="5759">QAG8*$C$8</f>
        <v>9.7171819388377236E+66</v>
      </c>
      <c r="QAK8" s="212">
        <f t="shared" ref="QAK8" si="5760">QAI8*$C$8</f>
        <v>9.9601114873086651E+66</v>
      </c>
      <c r="QAM8" s="212">
        <f t="shared" ref="QAM8" si="5761">QAK8*$C$8</f>
        <v>1.0209114274491381E+67</v>
      </c>
      <c r="QAO8" s="212">
        <f t="shared" ref="QAO8" si="5762">QAM8*$C$8</f>
        <v>1.0464342131353664E+67</v>
      </c>
      <c r="QAQ8" s="212">
        <f t="shared" ref="QAQ8" si="5763">QAO8*$C$8</f>
        <v>1.0725950684637505E+67</v>
      </c>
      <c r="QAS8" s="212">
        <f t="shared" ref="QAS8" si="5764">QAQ8*$C$8</f>
        <v>1.0994099451753442E+67</v>
      </c>
      <c r="QAU8" s="212">
        <f t="shared" ref="QAU8" si="5765">QAS8*$C$8</f>
        <v>1.1268951938047277E+67</v>
      </c>
      <c r="QAW8" s="212">
        <f t="shared" ref="QAW8" si="5766">QAU8*$C$8</f>
        <v>1.1550675736498458E+67</v>
      </c>
      <c r="QAY8" s="212">
        <f t="shared" ref="QAY8" si="5767">QAW8*$C$8</f>
        <v>1.1839442629910919E+67</v>
      </c>
      <c r="QBA8" s="212">
        <f t="shared" ref="QBA8" si="5768">QAY8*$C$8</f>
        <v>1.2135428695658691E+67</v>
      </c>
      <c r="QBC8" s="212">
        <f t="shared" ref="QBC8" si="5769">QBA8*$C$8</f>
        <v>1.2438814413050157E+67</v>
      </c>
      <c r="QBE8" s="212">
        <f t="shared" ref="QBE8" si="5770">QBC8*$C$8</f>
        <v>1.274978477337641E+67</v>
      </c>
      <c r="QBG8" s="212">
        <f t="shared" ref="QBG8" si="5771">QBE8*$C$8</f>
        <v>1.306852939271082E+67</v>
      </c>
      <c r="QBI8" s="212">
        <f t="shared" ref="QBI8" si="5772">QBG8*$C$8</f>
        <v>1.339524262752859E+67</v>
      </c>
      <c r="QBK8" s="212">
        <f t="shared" ref="QBK8" si="5773">QBI8*$C$8</f>
        <v>1.3730123693216802E+67</v>
      </c>
      <c r="QBM8" s="212">
        <f t="shared" ref="QBM8" si="5774">QBK8*$C$8</f>
        <v>1.407337678554722E+67</v>
      </c>
      <c r="QBO8" s="212">
        <f t="shared" ref="QBO8" si="5775">QBM8*$C$8</f>
        <v>1.44252112051859E+67</v>
      </c>
      <c r="QBQ8" s="212">
        <f t="shared" ref="QBQ8" si="5776">QBO8*$C$8</f>
        <v>1.4785841485315547E+67</v>
      </c>
      <c r="QBS8" s="212">
        <f t="shared" ref="QBS8" si="5777">QBQ8*$C$8</f>
        <v>1.5155487522448434E+67</v>
      </c>
      <c r="QBU8" s="212">
        <f t="shared" ref="QBU8" si="5778">QBS8*$C$8</f>
        <v>1.5534374710509642E+67</v>
      </c>
      <c r="QBW8" s="212">
        <f t="shared" ref="QBW8" si="5779">QBU8*$C$8</f>
        <v>1.5922734078272382E+67</v>
      </c>
      <c r="QBY8" s="212">
        <f t="shared" ref="QBY8" si="5780">QBW8*$C$8</f>
        <v>1.6320802430229192E+67</v>
      </c>
      <c r="QCA8" s="212">
        <f t="shared" ref="QCA8" si="5781">QBY8*$C$8</f>
        <v>1.672882249098492E+67</v>
      </c>
      <c r="QCC8" s="212">
        <f t="shared" ref="QCC8" si="5782">QCA8*$C$8</f>
        <v>1.714704305325954E+67</v>
      </c>
      <c r="QCE8" s="212">
        <f t="shared" ref="QCE8" si="5783">QCC8*$C$8</f>
        <v>1.7575719129591026E+67</v>
      </c>
      <c r="QCG8" s="212">
        <f t="shared" ref="QCG8" si="5784">QCE8*$C$8</f>
        <v>1.80151121078308E+67</v>
      </c>
      <c r="QCI8" s="212">
        <f t="shared" ref="QCI8" si="5785">QCG8*$C$8</f>
        <v>1.8465489910526567E+67</v>
      </c>
      <c r="QCK8" s="212">
        <f t="shared" ref="QCK8" si="5786">QCI8*$C$8</f>
        <v>1.8927127158289731E+67</v>
      </c>
      <c r="QCM8" s="212">
        <f t="shared" ref="QCM8" si="5787">QCK8*$C$8</f>
        <v>1.9400305337246974E+67</v>
      </c>
      <c r="QCO8" s="212">
        <f t="shared" ref="QCO8" si="5788">QCM8*$C$8</f>
        <v>1.9885312970678146E+67</v>
      </c>
      <c r="QCQ8" s="212">
        <f t="shared" ref="QCQ8" si="5789">QCO8*$C$8</f>
        <v>2.0382445794945098E+67</v>
      </c>
      <c r="QCS8" s="212">
        <f t="shared" ref="QCS8" si="5790">QCQ8*$C$8</f>
        <v>2.0892006939818723E+67</v>
      </c>
      <c r="QCU8" s="212">
        <f t="shared" ref="QCU8" si="5791">QCS8*$C$8</f>
        <v>2.1414307113314188E+67</v>
      </c>
      <c r="QCW8" s="212">
        <f t="shared" ref="QCW8" si="5792">QCU8*$C$8</f>
        <v>2.194966479114704E+67</v>
      </c>
      <c r="QCY8" s="212">
        <f t="shared" ref="QCY8" si="5793">QCW8*$C$8</f>
        <v>2.2498406410925715E+67</v>
      </c>
      <c r="QDA8" s="212">
        <f t="shared" ref="QDA8" si="5794">QCY8*$C$8</f>
        <v>2.3060866571198854E+67</v>
      </c>
      <c r="QDC8" s="212">
        <f t="shared" ref="QDC8" si="5795">QDA8*$C$8</f>
        <v>2.3637388235478823E+67</v>
      </c>
      <c r="QDE8" s="212">
        <f t="shared" ref="QDE8" si="5796">QDC8*$C$8</f>
        <v>2.4228322941365791E+67</v>
      </c>
      <c r="QDG8" s="212">
        <f t="shared" ref="QDG8" si="5797">QDE8*$C$8</f>
        <v>2.4834031014899934E+67</v>
      </c>
      <c r="QDI8" s="212">
        <f t="shared" ref="QDI8" si="5798">QDG8*$C$8</f>
        <v>2.5454881790272429E+67</v>
      </c>
      <c r="QDK8" s="212">
        <f t="shared" ref="QDK8" si="5799">QDI8*$C$8</f>
        <v>2.6091253835029238E+67</v>
      </c>
      <c r="QDM8" s="212">
        <f t="shared" ref="QDM8" si="5800">QDK8*$C$8</f>
        <v>2.6743535180904966E+67</v>
      </c>
      <c r="QDO8" s="212">
        <f t="shared" ref="QDO8" si="5801">QDM8*$C$8</f>
        <v>2.7412123560427585E+67</v>
      </c>
      <c r="QDQ8" s="212">
        <f t="shared" ref="QDQ8" si="5802">QDO8*$C$8</f>
        <v>2.8097426649438269E+67</v>
      </c>
      <c r="QDS8" s="212">
        <f t="shared" ref="QDS8" si="5803">QDQ8*$C$8</f>
        <v>2.8799862315674221E+67</v>
      </c>
      <c r="QDU8" s="212">
        <f t="shared" ref="QDU8" si="5804">QDS8*$C$8</f>
        <v>2.9519858873566075E+67</v>
      </c>
      <c r="QDW8" s="212">
        <f t="shared" ref="QDW8" si="5805">QDU8*$C$8</f>
        <v>3.0257855345405223E+67</v>
      </c>
      <c r="QDY8" s="212">
        <f t="shared" ref="QDY8" si="5806">QDW8*$C$8</f>
        <v>3.1014301729040351E+67</v>
      </c>
      <c r="QEA8" s="212">
        <f t="shared" ref="QEA8" si="5807">QDY8*$C$8</f>
        <v>3.1789659272266358E+67</v>
      </c>
      <c r="QEC8" s="212">
        <f t="shared" ref="QEC8" si="5808">QEA8*$C$8</f>
        <v>3.2584400754073017E+67</v>
      </c>
      <c r="QEE8" s="212">
        <f t="shared" ref="QEE8" si="5809">QEC8*$C$8</f>
        <v>3.3399010772924839E+67</v>
      </c>
      <c r="QEG8" s="212">
        <f t="shared" ref="QEG8" si="5810">QEE8*$C$8</f>
        <v>3.4233986042247958E+67</v>
      </c>
      <c r="QEI8" s="212">
        <f t="shared" ref="QEI8" si="5811">QEG8*$C$8</f>
        <v>3.5089835693304157E+67</v>
      </c>
      <c r="QEK8" s="212">
        <f t="shared" ref="QEK8" si="5812">QEI8*$C$8</f>
        <v>3.596708158563676E+67</v>
      </c>
      <c r="QEM8" s="212">
        <f t="shared" ref="QEM8" si="5813">QEK8*$C$8</f>
        <v>3.6866258625277675E+67</v>
      </c>
      <c r="QEO8" s="212">
        <f t="shared" ref="QEO8" si="5814">QEM8*$C$8</f>
        <v>3.7787915090909613E+67</v>
      </c>
      <c r="QEQ8" s="212">
        <f t="shared" ref="QEQ8" si="5815">QEO8*$C$8</f>
        <v>3.8732612968182351E+67</v>
      </c>
      <c r="QES8" s="212">
        <f t="shared" ref="QES8" si="5816">QEQ8*$C$8</f>
        <v>3.9700928292386909E+67</v>
      </c>
      <c r="QEU8" s="212">
        <f t="shared" ref="QEU8" si="5817">QES8*$C$8</f>
        <v>4.0693451499696576E+67</v>
      </c>
      <c r="QEW8" s="212">
        <f t="shared" ref="QEW8" si="5818">QEU8*$C$8</f>
        <v>4.1710787787188986E+67</v>
      </c>
      <c r="QEY8" s="212">
        <f t="shared" ref="QEY8" si="5819">QEW8*$C$8</f>
        <v>4.2753557481868705E+67</v>
      </c>
      <c r="QFA8" s="212">
        <f t="shared" ref="QFA8" si="5820">QEY8*$C$8</f>
        <v>4.382239641891542E+67</v>
      </c>
      <c r="QFC8" s="212">
        <f t="shared" ref="QFC8" si="5821">QFA8*$C$8</f>
        <v>4.49179563293883E+67</v>
      </c>
      <c r="QFE8" s="212">
        <f t="shared" ref="QFE8" si="5822">QFC8*$C$8</f>
        <v>4.6040905237623002E+67</v>
      </c>
      <c r="QFG8" s="212">
        <f t="shared" ref="QFG8" si="5823">QFE8*$C$8</f>
        <v>4.7191927868563571E+67</v>
      </c>
      <c r="QFI8" s="212">
        <f t="shared" ref="QFI8" si="5824">QFG8*$C$8</f>
        <v>4.8371726065277658E+67</v>
      </c>
      <c r="QFK8" s="212">
        <f t="shared" ref="QFK8" si="5825">QFI8*$C$8</f>
        <v>4.9581019216909597E+67</v>
      </c>
      <c r="QFM8" s="212">
        <f t="shared" ref="QFM8" si="5826">QFK8*$C$8</f>
        <v>5.0820544697332335E+67</v>
      </c>
      <c r="QFO8" s="212">
        <f t="shared" ref="QFO8" si="5827">QFM8*$C$8</f>
        <v>5.2091058314765639E+67</v>
      </c>
      <c r="QFQ8" s="212">
        <f t="shared" ref="QFQ8" si="5828">QFO8*$C$8</f>
        <v>5.3393334772634776E+67</v>
      </c>
      <c r="QFS8" s="212">
        <f t="shared" ref="QFS8" si="5829">QFQ8*$C$8</f>
        <v>5.4728168141950637E+67</v>
      </c>
      <c r="QFU8" s="212">
        <f t="shared" ref="QFU8" si="5830">QFS8*$C$8</f>
        <v>5.6096372345499398E+67</v>
      </c>
      <c r="QFW8" s="212">
        <f t="shared" ref="QFW8" si="5831">QFU8*$C$8</f>
        <v>5.7498781654136874E+67</v>
      </c>
      <c r="QFY8" s="212">
        <f t="shared" ref="QFY8" si="5832">QFW8*$C$8</f>
        <v>5.893625119549029E+67</v>
      </c>
      <c r="QGA8" s="212">
        <f t="shared" ref="QGA8" si="5833">QFY8*$C$8</f>
        <v>6.0409657475377545E+67</v>
      </c>
      <c r="QGC8" s="212">
        <f t="shared" ref="QGC8" si="5834">QGA8*$C$8</f>
        <v>6.191989891226198E+67</v>
      </c>
      <c r="QGE8" s="212">
        <f t="shared" ref="QGE8" si="5835">QGC8*$C$8</f>
        <v>6.3467896385068529E+67</v>
      </c>
      <c r="QGG8" s="212">
        <f t="shared" ref="QGG8" si="5836">QGE8*$C$8</f>
        <v>6.5054593794695235E+67</v>
      </c>
      <c r="QGI8" s="212">
        <f t="shared" ref="QGI8" si="5837">QGG8*$C$8</f>
        <v>6.6680958639562613E+67</v>
      </c>
      <c r="QGK8" s="212">
        <f t="shared" ref="QGK8" si="5838">QGI8*$C$8</f>
        <v>6.8347982605551677E+67</v>
      </c>
      <c r="QGM8" s="212">
        <f t="shared" ref="QGM8" si="5839">QGK8*$C$8</f>
        <v>7.0056682170690465E+67</v>
      </c>
      <c r="QGO8" s="212">
        <f t="shared" ref="QGO8" si="5840">QGM8*$C$8</f>
        <v>7.1808099224957716E+67</v>
      </c>
      <c r="QGQ8" s="212">
        <f t="shared" ref="QGQ8" si="5841">QGO8*$C$8</f>
        <v>7.3603301705581654E+67</v>
      </c>
      <c r="QGS8" s="212">
        <f t="shared" ref="QGS8" si="5842">QGQ8*$C$8</f>
        <v>7.5443384248221194E+67</v>
      </c>
      <c r="QGU8" s="212">
        <f t="shared" ref="QGU8" si="5843">QGS8*$C$8</f>
        <v>7.7329468854426723E+67</v>
      </c>
      <c r="QGW8" s="212">
        <f t="shared" ref="QGW8" si="5844">QGU8*$C$8</f>
        <v>7.926270557578738E+67</v>
      </c>
      <c r="QGY8" s="212">
        <f t="shared" ref="QGY8" si="5845">QGW8*$C$8</f>
        <v>8.1244273215182055E+67</v>
      </c>
      <c r="QHA8" s="212">
        <f t="shared" ref="QHA8" si="5846">QGY8*$C$8</f>
        <v>8.32753800455616E+67</v>
      </c>
      <c r="QHC8" s="212">
        <f t="shared" ref="QHC8" si="5847">QHA8*$C$8</f>
        <v>8.5357264546700627E+67</v>
      </c>
      <c r="QHE8" s="212">
        <f t="shared" ref="QHE8" si="5848">QHC8*$C$8</f>
        <v>8.7491196160368135E+67</v>
      </c>
      <c r="QHG8" s="212">
        <f t="shared" ref="QHG8" si="5849">QHE8*$C$8</f>
        <v>8.9678476064377334E+67</v>
      </c>
      <c r="QHI8" s="212">
        <f t="shared" ref="QHI8" si="5850">QHG8*$C$8</f>
        <v>9.192043796598676E+67</v>
      </c>
      <c r="QHK8" s="212">
        <f t="shared" ref="QHK8" si="5851">QHI8*$C$8</f>
        <v>9.4218448915136416E+67</v>
      </c>
      <c r="QHM8" s="212">
        <f t="shared" ref="QHM8" si="5852">QHK8*$C$8</f>
        <v>9.6573910138014818E+67</v>
      </c>
      <c r="QHO8" s="212">
        <f t="shared" ref="QHO8" si="5853">QHM8*$C$8</f>
        <v>9.8988257891465184E+67</v>
      </c>
      <c r="QHQ8" s="212">
        <f t="shared" ref="QHQ8" si="5854">QHO8*$C$8</f>
        <v>1.014629643387518E+68</v>
      </c>
      <c r="QHS8" s="212">
        <f t="shared" ref="QHS8" si="5855">QHQ8*$C$8</f>
        <v>1.039995384472206E+68</v>
      </c>
      <c r="QHU8" s="212">
        <f t="shared" ref="QHU8" si="5856">QHS8*$C$8</f>
        <v>1.065995269084011E+68</v>
      </c>
      <c r="QHW8" s="212">
        <f t="shared" ref="QHW8" si="5857">QHU8*$C$8</f>
        <v>1.0926451508111112E+68</v>
      </c>
      <c r="QHY8" s="212">
        <f t="shared" ref="QHY8" si="5858">QHW8*$C$8</f>
        <v>1.1199612795813888E+68</v>
      </c>
      <c r="QIA8" s="212">
        <f t="shared" ref="QIA8" si="5859">QHY8*$C$8</f>
        <v>1.1479603115709234E+68</v>
      </c>
      <c r="QIC8" s="212">
        <f t="shared" ref="QIC8" si="5860">QIA8*$C$8</f>
        <v>1.1766593193601964E+68</v>
      </c>
      <c r="QIE8" s="212">
        <f t="shared" ref="QIE8" si="5861">QIC8*$C$8</f>
        <v>1.2060758023442013E+68</v>
      </c>
      <c r="QIG8" s="212">
        <f t="shared" ref="QIG8" si="5862">QIE8*$C$8</f>
        <v>1.2362276974028062E+68</v>
      </c>
      <c r="QII8" s="212">
        <f t="shared" ref="QII8" si="5863">QIG8*$C$8</f>
        <v>1.2671333898378761E+68</v>
      </c>
      <c r="QIK8" s="212">
        <f t="shared" ref="QIK8" si="5864">QII8*$C$8</f>
        <v>1.298811724583823E+68</v>
      </c>
      <c r="QIM8" s="212">
        <f t="shared" ref="QIM8" si="5865">QIK8*$C$8</f>
        <v>1.3312820176984185E+68</v>
      </c>
      <c r="QIO8" s="212">
        <f t="shared" ref="QIO8" si="5866">QIM8*$C$8</f>
        <v>1.3645640681408789E+68</v>
      </c>
      <c r="QIQ8" s="212">
        <f t="shared" ref="QIQ8" si="5867">QIO8*$C$8</f>
        <v>1.3986781698444007E+68</v>
      </c>
      <c r="QIS8" s="212">
        <f t="shared" ref="QIS8" si="5868">QIQ8*$C$8</f>
        <v>1.4336451240905106E+68</v>
      </c>
      <c r="QIU8" s="212">
        <f t="shared" ref="QIU8" si="5869">QIS8*$C$8</f>
        <v>1.4694862521927732E+68</v>
      </c>
      <c r="QIW8" s="212">
        <f t="shared" ref="QIW8" si="5870">QIU8*$C$8</f>
        <v>1.5062234084975924E+68</v>
      </c>
      <c r="QIY8" s="212">
        <f t="shared" ref="QIY8" si="5871">QIW8*$C$8</f>
        <v>1.543878993710032E+68</v>
      </c>
      <c r="QJA8" s="212">
        <f t="shared" ref="QJA8" si="5872">QIY8*$C$8</f>
        <v>1.5824759685527827E+68</v>
      </c>
      <c r="QJC8" s="212">
        <f t="shared" ref="QJC8" si="5873">QJA8*$C$8</f>
        <v>1.6220378677666022E+68</v>
      </c>
      <c r="QJE8" s="212">
        <f t="shared" ref="QJE8" si="5874">QJC8*$C$8</f>
        <v>1.6625888144607672E+68</v>
      </c>
      <c r="QJG8" s="212">
        <f t="shared" ref="QJG8" si="5875">QJE8*$C$8</f>
        <v>1.7041535348222863E+68</v>
      </c>
      <c r="QJI8" s="212">
        <f t="shared" ref="QJI8" si="5876">QJG8*$C$8</f>
        <v>1.7467573731928433E+68</v>
      </c>
      <c r="QJK8" s="212">
        <f t="shared" ref="QJK8" si="5877">QJI8*$C$8</f>
        <v>1.7904263075226641E+68</v>
      </c>
      <c r="QJM8" s="212">
        <f t="shared" ref="QJM8" si="5878">QJK8*$C$8</f>
        <v>1.8351869652107305E+68</v>
      </c>
      <c r="QJO8" s="212">
        <f t="shared" ref="QJO8" si="5879">QJM8*$C$8</f>
        <v>1.8810666393409986E+68</v>
      </c>
      <c r="QJQ8" s="212">
        <f t="shared" ref="QJQ8" si="5880">QJO8*$C$8</f>
        <v>1.9280933053245235E+68</v>
      </c>
      <c r="QJS8" s="212">
        <f t="shared" ref="QJS8" si="5881">QJQ8*$C$8</f>
        <v>1.9762956379576364E+68</v>
      </c>
      <c r="QJU8" s="212">
        <f t="shared" ref="QJU8" si="5882">QJS8*$C$8</f>
        <v>2.0257030289065772E+68</v>
      </c>
      <c r="QJW8" s="212">
        <f t="shared" ref="QJW8" si="5883">QJU8*$C$8</f>
        <v>2.0763456046292415E+68</v>
      </c>
      <c r="QJY8" s="212">
        <f t="shared" ref="QJY8" si="5884">QJW8*$C$8</f>
        <v>2.1282542447449724E+68</v>
      </c>
      <c r="QKA8" s="212">
        <f t="shared" ref="QKA8" si="5885">QJY8*$C$8</f>
        <v>2.1814606008635964E+68</v>
      </c>
      <c r="QKC8" s="212">
        <f t="shared" ref="QKC8" si="5886">QKA8*$C$8</f>
        <v>2.235997115885186E+68</v>
      </c>
      <c r="QKE8" s="212">
        <f t="shared" ref="QKE8" si="5887">QKC8*$C$8</f>
        <v>2.2918970437823155E+68</v>
      </c>
      <c r="QKG8" s="212">
        <f t="shared" ref="QKG8" si="5888">QKE8*$C$8</f>
        <v>2.349194469876873E+68</v>
      </c>
      <c r="QKI8" s="212">
        <f t="shared" ref="QKI8" si="5889">QKG8*$C$8</f>
        <v>2.4079243316237944E+68</v>
      </c>
      <c r="QKK8" s="212">
        <f t="shared" ref="QKK8" si="5890">QKI8*$C$8</f>
        <v>2.4681224399143888E+68</v>
      </c>
      <c r="QKM8" s="212">
        <f t="shared" ref="QKM8" si="5891">QKK8*$C$8</f>
        <v>2.5298255009122484E+68</v>
      </c>
      <c r="QKO8" s="212">
        <f t="shared" ref="QKO8" si="5892">QKM8*$C$8</f>
        <v>2.5930711384350544E+68</v>
      </c>
      <c r="QKQ8" s="212">
        <f t="shared" ref="QKQ8" si="5893">QKO8*$C$8</f>
        <v>2.6578979168959307E+68</v>
      </c>
      <c r="QKS8" s="212">
        <f t="shared" ref="QKS8" si="5894">QKQ8*$C$8</f>
        <v>2.7243453648183285E+68</v>
      </c>
      <c r="QKU8" s="212">
        <f t="shared" ref="QKU8" si="5895">QKS8*$C$8</f>
        <v>2.7924539989387863E+68</v>
      </c>
      <c r="QKW8" s="212">
        <f t="shared" ref="QKW8" si="5896">QKU8*$C$8</f>
        <v>2.8622653489122555E+68</v>
      </c>
      <c r="QKY8" s="212">
        <f t="shared" ref="QKY8" si="5897">QKW8*$C$8</f>
        <v>2.9338219826350615E+68</v>
      </c>
      <c r="QLA8" s="212">
        <f t="shared" ref="QLA8" si="5898">QKY8*$C$8</f>
        <v>3.0071675322009376E+68</v>
      </c>
      <c r="QLC8" s="212">
        <f t="shared" ref="QLC8" si="5899">QLA8*$C$8</f>
        <v>3.0823467205059606E+68</v>
      </c>
      <c r="QLE8" s="212">
        <f t="shared" ref="QLE8" si="5900">QLC8*$C$8</f>
        <v>3.1594053885186095E+68</v>
      </c>
      <c r="QLG8" s="212">
        <f t="shared" ref="QLG8" si="5901">QLE8*$C$8</f>
        <v>3.2383905232315744E+68</v>
      </c>
      <c r="QLI8" s="212">
        <f t="shared" ref="QLI8" si="5902">QLG8*$C$8</f>
        <v>3.3193502863123635E+68</v>
      </c>
      <c r="QLK8" s="212">
        <f t="shared" ref="QLK8" si="5903">QLI8*$C$8</f>
        <v>3.4023340434701721E+68</v>
      </c>
      <c r="QLM8" s="212">
        <f t="shared" ref="QLM8" si="5904">QLK8*$C$8</f>
        <v>3.4873923945569263E+68</v>
      </c>
      <c r="QLO8" s="212">
        <f t="shared" ref="QLO8" si="5905">QLM8*$C$8</f>
        <v>3.5745772044208489E+68</v>
      </c>
      <c r="QLQ8" s="212">
        <f t="shared" ref="QLQ8" si="5906">QLO8*$C$8</f>
        <v>3.66394163453137E+68</v>
      </c>
      <c r="QLS8" s="212">
        <f t="shared" ref="QLS8" si="5907">QLQ8*$C$8</f>
        <v>3.7555401753946538E+68</v>
      </c>
      <c r="QLU8" s="212">
        <f t="shared" ref="QLU8" si="5908">QLS8*$C$8</f>
        <v>3.8494286797795199E+68</v>
      </c>
      <c r="QLW8" s="212">
        <f t="shared" ref="QLW8" si="5909">QLU8*$C$8</f>
        <v>3.9456643967740075E+68</v>
      </c>
      <c r="QLY8" s="212">
        <f t="shared" ref="QLY8" si="5910">QLW8*$C$8</f>
        <v>4.0443060066933572E+68</v>
      </c>
      <c r="QMA8" s="212">
        <f t="shared" ref="QMA8" si="5911">QLY8*$C$8</f>
        <v>4.1454136568606909E+68</v>
      </c>
      <c r="QMC8" s="212">
        <f t="shared" ref="QMC8" si="5912">QMA8*$C$8</f>
        <v>4.249048998282208E+68</v>
      </c>
      <c r="QME8" s="212">
        <f t="shared" ref="QME8" si="5913">QMC8*$C$8</f>
        <v>4.3552752232392625E+68</v>
      </c>
      <c r="QMG8" s="212">
        <f t="shared" ref="QMG8" si="5914">QME8*$C$8</f>
        <v>4.4641571038202434E+68</v>
      </c>
      <c r="QMI8" s="212">
        <f t="shared" ref="QMI8" si="5915">QMG8*$C$8</f>
        <v>4.5757610314157492E+68</v>
      </c>
      <c r="QMK8" s="212">
        <f t="shared" ref="QMK8" si="5916">QMI8*$C$8</f>
        <v>4.690155057201142E+68</v>
      </c>
      <c r="QMM8" s="212">
        <f t="shared" ref="QMM8" si="5917">QMK8*$C$8</f>
        <v>4.8074089336311706E+68</v>
      </c>
      <c r="QMO8" s="212">
        <f t="shared" ref="QMO8" si="5918">QMM8*$C$8</f>
        <v>4.9275941569719499E+68</v>
      </c>
      <c r="QMQ8" s="212">
        <f t="shared" ref="QMQ8" si="5919">QMO8*$C$8</f>
        <v>5.0507840108962477E+68</v>
      </c>
      <c r="QMS8" s="212">
        <f t="shared" ref="QMS8" si="5920">QMQ8*$C$8</f>
        <v>5.1770536111686538E+68</v>
      </c>
      <c r="QMU8" s="212">
        <f t="shared" ref="QMU8" si="5921">QMS8*$C$8</f>
        <v>5.3064799514478693E+68</v>
      </c>
      <c r="QMW8" s="212">
        <f t="shared" ref="QMW8" si="5922">QMU8*$C$8</f>
        <v>5.4391419502340655E+68</v>
      </c>
      <c r="QMY8" s="212">
        <f t="shared" ref="QMY8" si="5923">QMW8*$C$8</f>
        <v>5.575120498989917E+68</v>
      </c>
      <c r="QNA8" s="212">
        <f t="shared" ref="QNA8" si="5924">QMY8*$C$8</f>
        <v>5.7144985114646646E+68</v>
      </c>
      <c r="QNC8" s="212">
        <f t="shared" ref="QNC8" si="5925">QNA8*$C$8</f>
        <v>5.8573609742512811E+68</v>
      </c>
      <c r="QNE8" s="212">
        <f t="shared" ref="QNE8" si="5926">QNC8*$C$8</f>
        <v>6.0037949986075628E+68</v>
      </c>
      <c r="QNG8" s="212">
        <f t="shared" ref="QNG8" si="5927">QNE8*$C$8</f>
        <v>6.1538898735727514E+68</v>
      </c>
      <c r="QNI8" s="212">
        <f t="shared" ref="QNI8" si="5928">QNG8*$C$8</f>
        <v>6.3077371204120696E+68</v>
      </c>
      <c r="QNK8" s="212">
        <f t="shared" ref="QNK8" si="5929">QNI8*$C$8</f>
        <v>6.4654305484223713E+68</v>
      </c>
      <c r="QNM8" s="212">
        <f t="shared" ref="QNM8" si="5930">QNK8*$C$8</f>
        <v>6.62706631213293E+68</v>
      </c>
      <c r="QNO8" s="212">
        <f t="shared" ref="QNO8" si="5931">QNM8*$C$8</f>
        <v>6.7927429699362522E+68</v>
      </c>
      <c r="QNQ8" s="212">
        <f t="shared" ref="QNQ8" si="5932">QNO8*$C$8</f>
        <v>6.9625615441846582E+68</v>
      </c>
      <c r="QNS8" s="212">
        <f t="shared" ref="QNS8" si="5933">QNQ8*$C$8</f>
        <v>7.1366255827892742E+68</v>
      </c>
      <c r="QNU8" s="212">
        <f t="shared" ref="QNU8" si="5934">QNS8*$C$8</f>
        <v>7.3150412223590054E+68</v>
      </c>
      <c r="QNW8" s="212">
        <f t="shared" ref="QNW8" si="5935">QNU8*$C$8</f>
        <v>7.4979172529179801E+68</v>
      </c>
      <c r="QNY8" s="212">
        <f t="shared" ref="QNY8" si="5936">QNW8*$C$8</f>
        <v>7.685365184240929E+68</v>
      </c>
      <c r="QOA8" s="212">
        <f t="shared" ref="QOA8" si="5937">QNY8*$C$8</f>
        <v>7.8774993138469517E+68</v>
      </c>
      <c r="QOC8" s="212">
        <f t="shared" ref="QOC8" si="5938">QOA8*$C$8</f>
        <v>8.0744367966931252E+68</v>
      </c>
      <c r="QOE8" s="212">
        <f t="shared" ref="QOE8" si="5939">QOC8*$C$8</f>
        <v>8.276297716610453E+68</v>
      </c>
      <c r="QOG8" s="212">
        <f t="shared" ref="QOG8" si="5940">QOE8*$C$8</f>
        <v>8.4832051595257136E+68</v>
      </c>
      <c r="QOI8" s="212">
        <f t="shared" ref="QOI8" si="5941">QOG8*$C$8</f>
        <v>8.6952852885138554E+68</v>
      </c>
      <c r="QOK8" s="212">
        <f t="shared" ref="QOK8" si="5942">QOI8*$C$8</f>
        <v>8.9126674207267006E+68</v>
      </c>
      <c r="QOM8" s="212">
        <f t="shared" ref="QOM8" si="5943">QOK8*$C$8</f>
        <v>9.1354841062448669E+68</v>
      </c>
      <c r="QOO8" s="212">
        <f t="shared" ref="QOO8" si="5944">QOM8*$C$8</f>
        <v>9.363871208900988E+68</v>
      </c>
      <c r="QOQ8" s="212">
        <f t="shared" ref="QOQ8" si="5945">QOO8*$C$8</f>
        <v>9.5979679891235114E+68</v>
      </c>
      <c r="QOS8" s="212">
        <f t="shared" ref="QOS8" si="5946">QOQ8*$C$8</f>
        <v>9.8379171888515974E+68</v>
      </c>
      <c r="QOU8" s="212">
        <f t="shared" ref="QOU8" si="5947">QOS8*$C$8</f>
        <v>1.0083865118572886E+69</v>
      </c>
      <c r="QOW8" s="212">
        <f t="shared" ref="QOW8" si="5948">QOU8*$C$8</f>
        <v>1.0335961746537208E+69</v>
      </c>
      <c r="QOY8" s="212">
        <f t="shared" ref="QOY8" si="5949">QOW8*$C$8</f>
        <v>1.0594360790200638E+69</v>
      </c>
      <c r="QPA8" s="212">
        <f t="shared" ref="QPA8" si="5950">QOY8*$C$8</f>
        <v>1.0859219809955653E+69</v>
      </c>
      <c r="QPC8" s="212">
        <f t="shared" ref="QPC8" si="5951">QPA8*$C$8</f>
        <v>1.1130700305204544E+69</v>
      </c>
      <c r="QPE8" s="212">
        <f t="shared" ref="QPE8" si="5952">QPC8*$C$8</f>
        <v>1.1408967812834656E+69</v>
      </c>
      <c r="QPG8" s="212">
        <f t="shared" ref="QPG8" si="5953">QPE8*$C$8</f>
        <v>1.1694192008155522E+69</v>
      </c>
      <c r="QPI8" s="212">
        <f t="shared" ref="QPI8" si="5954">QPG8*$C$8</f>
        <v>1.1986546808359408E+69</v>
      </c>
      <c r="QPK8" s="212">
        <f t="shared" ref="QPK8" si="5955">QPI8*$C$8</f>
        <v>1.2286210478568393E+69</v>
      </c>
      <c r="QPM8" s="212">
        <f t="shared" ref="QPM8" si="5956">QPK8*$C$8</f>
        <v>1.2593365740532602E+69</v>
      </c>
      <c r="QPO8" s="212">
        <f t="shared" ref="QPO8" si="5957">QPM8*$C$8</f>
        <v>1.2908199884045916E+69</v>
      </c>
      <c r="QPQ8" s="212">
        <f t="shared" ref="QPQ8" si="5958">QPO8*$C$8</f>
        <v>1.3230904881147062E+69</v>
      </c>
      <c r="QPS8" s="212">
        <f t="shared" ref="QPS8" si="5959">QPQ8*$C$8</f>
        <v>1.3561677503175737E+69</v>
      </c>
      <c r="QPU8" s="212">
        <f t="shared" ref="QPU8" si="5960">QPS8*$C$8</f>
        <v>1.390071944075513E+69</v>
      </c>
      <c r="QPW8" s="212">
        <f t="shared" ref="QPW8" si="5961">QPU8*$C$8</f>
        <v>1.4248237426774007E+69</v>
      </c>
      <c r="QPY8" s="212">
        <f t="shared" ref="QPY8" si="5962">QPW8*$C$8</f>
        <v>1.4604443362443356E+69</v>
      </c>
      <c r="QQA8" s="212">
        <f t="shared" ref="QQA8" si="5963">QPY8*$C$8</f>
        <v>1.4969554446504438E+69</v>
      </c>
      <c r="QQC8" s="212">
        <f t="shared" ref="QQC8" si="5964">QQA8*$C$8</f>
        <v>1.5343793307667046E+69</v>
      </c>
      <c r="QQE8" s="212">
        <f t="shared" ref="QQE8" si="5965">QQC8*$C$8</f>
        <v>1.5727388140358722E+69</v>
      </c>
      <c r="QQG8" s="212">
        <f t="shared" ref="QQG8" si="5966">QQE8*$C$8</f>
        <v>1.6120572843867689E+69</v>
      </c>
      <c r="QQI8" s="212">
        <f t="shared" ref="QQI8" si="5967">QQG8*$C$8</f>
        <v>1.6523587164964379E+69</v>
      </c>
      <c r="QQK8" s="212">
        <f t="shared" ref="QQK8" si="5968">QQI8*$C$8</f>
        <v>1.6936676844088488E+69</v>
      </c>
      <c r="QQM8" s="212">
        <f t="shared" ref="QQM8" si="5969">QQK8*$C$8</f>
        <v>1.73600937651907E+69</v>
      </c>
      <c r="QQO8" s="212">
        <f t="shared" ref="QQO8" si="5970">QQM8*$C$8</f>
        <v>1.7794096109320466E+69</v>
      </c>
      <c r="QQQ8" s="212">
        <f t="shared" ref="QQQ8" si="5971">QQO8*$C$8</f>
        <v>1.8238948512053478E+69</v>
      </c>
      <c r="QQS8" s="212">
        <f t="shared" ref="QQS8" si="5972">QQQ8*$C$8</f>
        <v>1.8694922224854813E+69</v>
      </c>
      <c r="QQU8" s="212">
        <f t="shared" ref="QQU8" si="5973">QQS8*$C$8</f>
        <v>1.9162295280476183E+69</v>
      </c>
      <c r="QQW8" s="212">
        <f t="shared" ref="QQW8" si="5974">QQU8*$C$8</f>
        <v>1.9641352662488086E+69</v>
      </c>
      <c r="QQY8" s="212">
        <f t="shared" ref="QQY8" si="5975">QQW8*$C$8</f>
        <v>2.0132386479050288E+69</v>
      </c>
      <c r="QRA8" s="212">
        <f t="shared" ref="QRA8" si="5976">QQY8*$C$8</f>
        <v>2.0635696141026541E+69</v>
      </c>
      <c r="QRC8" s="212">
        <f t="shared" ref="QRC8" si="5977">QRA8*$C$8</f>
        <v>2.1151588544552203E+69</v>
      </c>
      <c r="QRE8" s="212">
        <f t="shared" ref="QRE8" si="5978">QRC8*$C$8</f>
        <v>2.1680378258166005E+69</v>
      </c>
      <c r="QRG8" s="212">
        <f t="shared" ref="QRG8" si="5979">QRE8*$C$8</f>
        <v>2.2222387714620152E+69</v>
      </c>
      <c r="QRI8" s="212">
        <f t="shared" ref="QRI8" si="5980">QRG8*$C$8</f>
        <v>2.2777947407485655E+69</v>
      </c>
      <c r="QRK8" s="212">
        <f t="shared" ref="QRK8" si="5981">QRI8*$C$8</f>
        <v>2.3347396092672794E+69</v>
      </c>
      <c r="QRM8" s="212">
        <f t="shared" ref="QRM8" si="5982">QRK8*$C$8</f>
        <v>2.3931080994989613E+69</v>
      </c>
      <c r="QRO8" s="212">
        <f t="shared" ref="QRO8" si="5983">QRM8*$C$8</f>
        <v>2.4529358019864353E+69</v>
      </c>
      <c r="QRQ8" s="212">
        <f t="shared" ref="QRQ8" si="5984">QRO8*$C$8</f>
        <v>2.514259197036096E+69</v>
      </c>
      <c r="QRS8" s="212">
        <f t="shared" ref="QRS8" si="5985">QRQ8*$C$8</f>
        <v>2.5771156769619983E+69</v>
      </c>
      <c r="QRU8" s="212">
        <f t="shared" ref="QRU8" si="5986">QRS8*$C$8</f>
        <v>2.641543568886048E+69</v>
      </c>
      <c r="QRW8" s="212">
        <f t="shared" ref="QRW8" si="5987">QRU8*$C$8</f>
        <v>2.7075821581081989E+69</v>
      </c>
      <c r="QRY8" s="212">
        <f t="shared" ref="QRY8" si="5988">QRW8*$C$8</f>
        <v>2.7752717120609038E+69</v>
      </c>
      <c r="QSA8" s="212">
        <f t="shared" ref="QSA8" si="5989">QRY8*$C$8</f>
        <v>2.8446535048624262E+69</v>
      </c>
      <c r="QSC8" s="212">
        <f t="shared" ref="QSC8" si="5990">QSA8*$C$8</f>
        <v>2.9157698424839867E+69</v>
      </c>
      <c r="QSE8" s="212">
        <f t="shared" ref="QSE8" si="5991">QSC8*$C$8</f>
        <v>2.9886640885460859E+69</v>
      </c>
      <c r="QSG8" s="212">
        <f t="shared" ref="QSG8" si="5992">QSE8*$C$8</f>
        <v>3.0633806907597377E+69</v>
      </c>
      <c r="QSI8" s="212">
        <f t="shared" ref="QSI8" si="5993">QSG8*$C$8</f>
        <v>3.139965208028731E+69</v>
      </c>
      <c r="QSK8" s="212">
        <f t="shared" ref="QSK8" si="5994">QSI8*$C$8</f>
        <v>3.2184643382294489E+69</v>
      </c>
      <c r="QSM8" s="212">
        <f t="shared" ref="QSM8" si="5995">QSK8*$C$8</f>
        <v>3.298925946685185E+69</v>
      </c>
      <c r="QSO8" s="212">
        <f t="shared" ref="QSO8" si="5996">QSM8*$C$8</f>
        <v>3.3813990953523142E+69</v>
      </c>
      <c r="QSQ8" s="212">
        <f t="shared" ref="QSQ8" si="5997">QSO8*$C$8</f>
        <v>3.465934072736122E+69</v>
      </c>
      <c r="QSS8" s="212">
        <f t="shared" ref="QSS8" si="5998">QSQ8*$C$8</f>
        <v>3.5525824245545245E+69</v>
      </c>
      <c r="QSU8" s="212">
        <f t="shared" ref="QSU8" si="5999">QSS8*$C$8</f>
        <v>3.6413969851683874E+69</v>
      </c>
      <c r="QSW8" s="212">
        <f t="shared" ref="QSW8" si="6000">QSU8*$C$8</f>
        <v>3.7324319097975969E+69</v>
      </c>
      <c r="QSY8" s="212">
        <f t="shared" ref="QSY8" si="6001">QSW8*$C$8</f>
        <v>3.8257427075425364E+69</v>
      </c>
      <c r="QTA8" s="212">
        <f t="shared" ref="QTA8" si="6002">QSY8*$C$8</f>
        <v>3.9213862752310994E+69</v>
      </c>
      <c r="QTC8" s="212">
        <f t="shared" ref="QTC8" si="6003">QTA8*$C$8</f>
        <v>4.0194209321118762E+69</v>
      </c>
      <c r="QTE8" s="212">
        <f t="shared" ref="QTE8" si="6004">QTC8*$C$8</f>
        <v>4.119906455414673E+69</v>
      </c>
      <c r="QTG8" s="212">
        <f t="shared" ref="QTG8" si="6005">QTE8*$C$8</f>
        <v>4.2229041168000394E+69</v>
      </c>
      <c r="QTI8" s="212">
        <f t="shared" ref="QTI8" si="6006">QTG8*$C$8</f>
        <v>4.3284767197200401E+69</v>
      </c>
      <c r="QTK8" s="212">
        <f t="shared" ref="QTK8" si="6007">QTI8*$C$8</f>
        <v>4.4366886377130405E+69</v>
      </c>
      <c r="QTM8" s="212">
        <f t="shared" ref="QTM8" si="6008">QTK8*$C$8</f>
        <v>4.5476058536558657E+69</v>
      </c>
      <c r="QTO8" s="212">
        <f t="shared" ref="QTO8" si="6009">QTM8*$C$8</f>
        <v>4.6612959999972621E+69</v>
      </c>
      <c r="QTQ8" s="212">
        <f t="shared" ref="QTQ8" si="6010">QTO8*$C$8</f>
        <v>4.777828399997193E+69</v>
      </c>
      <c r="QTS8" s="212">
        <f t="shared" ref="QTS8" si="6011">QTQ8*$C$8</f>
        <v>4.8972741099971223E+69</v>
      </c>
      <c r="QTU8" s="212">
        <f t="shared" ref="QTU8" si="6012">QTS8*$C$8</f>
        <v>5.0197059627470499E+69</v>
      </c>
      <c r="QTW8" s="212">
        <f t="shared" ref="QTW8" si="6013">QTU8*$C$8</f>
        <v>5.1451986118157256E+69</v>
      </c>
      <c r="QTY8" s="212">
        <f t="shared" ref="QTY8" si="6014">QTW8*$C$8</f>
        <v>5.2738285771111181E+69</v>
      </c>
      <c r="QUA8" s="212">
        <f t="shared" ref="QUA8" si="6015">QTY8*$C$8</f>
        <v>5.4056742915388957E+69</v>
      </c>
      <c r="QUC8" s="212">
        <f t="shared" ref="QUC8" si="6016">QUA8*$C$8</f>
        <v>5.5408161488273677E+69</v>
      </c>
      <c r="QUE8" s="212">
        <f t="shared" ref="QUE8" si="6017">QUC8*$C$8</f>
        <v>5.6793365525480511E+69</v>
      </c>
      <c r="QUG8" s="212">
        <f t="shared" ref="QUG8" si="6018">QUE8*$C$8</f>
        <v>5.8213199663617519E+69</v>
      </c>
      <c r="QUI8" s="212">
        <f t="shared" ref="QUI8" si="6019">QUG8*$C$8</f>
        <v>5.9668529655207951E+69</v>
      </c>
      <c r="QUK8" s="212">
        <f t="shared" ref="QUK8" si="6020">QUI8*$C$8</f>
        <v>6.1160242896588146E+69</v>
      </c>
      <c r="QUM8" s="212">
        <f t="shared" ref="QUM8" si="6021">QUK8*$C$8</f>
        <v>6.2689248969002843E+69</v>
      </c>
      <c r="QUO8" s="212">
        <f t="shared" ref="QUO8" si="6022">QUM8*$C$8</f>
        <v>6.4256480193227906E+69</v>
      </c>
      <c r="QUQ8" s="212">
        <f t="shared" ref="QUQ8" si="6023">QUO8*$C$8</f>
        <v>6.5862892198058601E+69</v>
      </c>
      <c r="QUS8" s="212">
        <f t="shared" ref="QUS8" si="6024">QUQ8*$C$8</f>
        <v>6.7509464503010062E+69</v>
      </c>
      <c r="QUU8" s="212">
        <f t="shared" ref="QUU8" si="6025">QUS8*$C$8</f>
        <v>6.9197201115585309E+69</v>
      </c>
      <c r="QUW8" s="212">
        <f t="shared" ref="QUW8" si="6026">QUU8*$C$8</f>
        <v>7.0927131143474936E+69</v>
      </c>
      <c r="QUY8" s="212">
        <f t="shared" ref="QUY8" si="6027">QUW8*$C$8</f>
        <v>7.2700309422061801E+69</v>
      </c>
      <c r="QVA8" s="212">
        <f t="shared" ref="QVA8" si="6028">QUY8*$C$8</f>
        <v>7.4517817157613334E+69</v>
      </c>
      <c r="QVC8" s="212">
        <f t="shared" ref="QVC8" si="6029">QVA8*$C$8</f>
        <v>7.6380762586553654E+69</v>
      </c>
      <c r="QVE8" s="212">
        <f t="shared" ref="QVE8" si="6030">QVC8*$C$8</f>
        <v>7.8290281651217492E+69</v>
      </c>
      <c r="QVG8" s="212">
        <f t="shared" ref="QVG8" si="6031">QVE8*$C$8</f>
        <v>8.0247538692497927E+69</v>
      </c>
      <c r="QVI8" s="212">
        <f t="shared" ref="QVI8" si="6032">QVG8*$C$8</f>
        <v>8.2253727159810371E+69</v>
      </c>
      <c r="QVK8" s="212">
        <f t="shared" ref="QVK8" si="6033">QVI8*$C$8</f>
        <v>8.4310070338805622E+69</v>
      </c>
      <c r="QVM8" s="212">
        <f t="shared" ref="QVM8" si="6034">QVK8*$C$8</f>
        <v>8.6417822097275754E+69</v>
      </c>
      <c r="QVO8" s="212">
        <f t="shared" ref="QVO8" si="6035">QVM8*$C$8</f>
        <v>8.8578267649707636E+69</v>
      </c>
      <c r="QVQ8" s="212">
        <f t="shared" ref="QVQ8" si="6036">QVO8*$C$8</f>
        <v>9.0792724340950318E+69</v>
      </c>
      <c r="QVS8" s="212">
        <f t="shared" ref="QVS8" si="6037">QVQ8*$C$8</f>
        <v>9.306254244947407E+69</v>
      </c>
      <c r="QVU8" s="212">
        <f t="shared" ref="QVU8" si="6038">QVS8*$C$8</f>
        <v>9.5389106010710908E+69</v>
      </c>
      <c r="QVW8" s="212">
        <f t="shared" ref="QVW8" si="6039">QVU8*$C$8</f>
        <v>9.7773833660978678E+69</v>
      </c>
      <c r="QVY8" s="212">
        <f t="shared" ref="QVY8" si="6040">QVW8*$C$8</f>
        <v>1.0021817950250314E+70</v>
      </c>
      <c r="QWA8" s="212">
        <f t="shared" ref="QWA8" si="6041">QVY8*$C$8</f>
        <v>1.0272363399006571E+70</v>
      </c>
      <c r="QWC8" s="212">
        <f t="shared" ref="QWC8" si="6042">QWA8*$C$8</f>
        <v>1.0529172483981735E+70</v>
      </c>
      <c r="QWE8" s="212">
        <f t="shared" ref="QWE8" si="6043">QWC8*$C$8</f>
        <v>1.0792401796081277E+70</v>
      </c>
      <c r="QWG8" s="212">
        <f t="shared" ref="QWG8" si="6044">QWE8*$C$8</f>
        <v>1.1062211840983309E+70</v>
      </c>
      <c r="QWI8" s="212">
        <f t="shared" ref="QWI8" si="6045">QWG8*$C$8</f>
        <v>1.1338767137007891E+70</v>
      </c>
      <c r="QWK8" s="212">
        <f t="shared" ref="QWK8" si="6046">QWI8*$C$8</f>
        <v>1.1622236315433087E+70</v>
      </c>
      <c r="QWM8" s="212">
        <f t="shared" ref="QWM8" si="6047">QWK8*$C$8</f>
        <v>1.1912792223318913E+70</v>
      </c>
      <c r="QWO8" s="212">
        <f t="shared" ref="QWO8" si="6048">QWM8*$C$8</f>
        <v>1.2210612028901885E+70</v>
      </c>
      <c r="QWQ8" s="212">
        <f t="shared" ref="QWQ8" si="6049">QWO8*$C$8</f>
        <v>1.2515877329624431E+70</v>
      </c>
      <c r="QWS8" s="212">
        <f t="shared" ref="QWS8" si="6050">QWQ8*$C$8</f>
        <v>1.2828774262865041E+70</v>
      </c>
      <c r="QWU8" s="212">
        <f t="shared" ref="QWU8" si="6051">QWS8*$C$8</f>
        <v>1.3149493619436667E+70</v>
      </c>
      <c r="QWW8" s="212">
        <f t="shared" ref="QWW8" si="6052">QWU8*$C$8</f>
        <v>1.3478230959922583E+70</v>
      </c>
      <c r="QWY8" s="212">
        <f t="shared" ref="QWY8" si="6053">QWW8*$C$8</f>
        <v>1.3815186733920647E+70</v>
      </c>
      <c r="QXA8" s="212">
        <f t="shared" ref="QXA8" si="6054">QWY8*$C$8</f>
        <v>1.4160566402268663E+70</v>
      </c>
      <c r="QXC8" s="212">
        <f t="shared" ref="QXC8" si="6055">QXA8*$C$8</f>
        <v>1.4514580562325377E+70</v>
      </c>
      <c r="QXE8" s="212">
        <f t="shared" ref="QXE8" si="6056">QXC8*$C$8</f>
        <v>1.4877445076383509E+70</v>
      </c>
      <c r="QXG8" s="212">
        <f t="shared" ref="QXG8" si="6057">QXE8*$C$8</f>
        <v>1.5249381203293097E+70</v>
      </c>
      <c r="QXI8" s="212">
        <f t="shared" ref="QXI8" si="6058">QXG8*$C$8</f>
        <v>1.5630615733375423E+70</v>
      </c>
      <c r="QXK8" s="212">
        <f t="shared" ref="QXK8" si="6059">QXI8*$C$8</f>
        <v>1.6021381126709807E+70</v>
      </c>
      <c r="QXM8" s="212">
        <f t="shared" ref="QXM8" si="6060">QXK8*$C$8</f>
        <v>1.6421915654877551E+70</v>
      </c>
      <c r="QXO8" s="212">
        <f t="shared" ref="QXO8" si="6061">QXM8*$C$8</f>
        <v>1.6832463546249489E+70</v>
      </c>
      <c r="QXQ8" s="212">
        <f t="shared" ref="QXQ8" si="6062">QXO8*$C$8</f>
        <v>1.7253275134905726E+70</v>
      </c>
      <c r="QXS8" s="212">
        <f t="shared" ref="QXS8" si="6063">QXQ8*$C$8</f>
        <v>1.7684607013278368E+70</v>
      </c>
      <c r="QXU8" s="212">
        <f t="shared" ref="QXU8" si="6064">QXS8*$C$8</f>
        <v>1.8126722188610327E+70</v>
      </c>
      <c r="QXW8" s="212">
        <f t="shared" ref="QXW8" si="6065">QXU8*$C$8</f>
        <v>1.8579890243325583E+70</v>
      </c>
      <c r="QXY8" s="212">
        <f t="shared" ref="QXY8" si="6066">QXW8*$C$8</f>
        <v>1.9044387499408722E+70</v>
      </c>
      <c r="QYA8" s="212">
        <f t="shared" ref="QYA8" si="6067">QXY8*$C$8</f>
        <v>1.9520497186893938E+70</v>
      </c>
      <c r="QYC8" s="212">
        <f t="shared" ref="QYC8" si="6068">QYA8*$C$8</f>
        <v>2.0008509616566284E+70</v>
      </c>
      <c r="QYE8" s="212">
        <f t="shared" ref="QYE8" si="6069">QYC8*$C$8</f>
        <v>2.0508722356980441E+70</v>
      </c>
      <c r="QYG8" s="212">
        <f t="shared" ref="QYG8" si="6070">QYE8*$C$8</f>
        <v>2.1021440415904951E+70</v>
      </c>
      <c r="QYI8" s="212">
        <f t="shared" ref="QYI8" si="6071">QYG8*$C$8</f>
        <v>2.1546976426302573E+70</v>
      </c>
      <c r="QYK8" s="212">
        <f t="shared" ref="QYK8" si="6072">QYI8*$C$8</f>
        <v>2.2085650836960135E+70</v>
      </c>
      <c r="QYM8" s="212">
        <f t="shared" ref="QYM8" si="6073">QYK8*$C$8</f>
        <v>2.2637792107884138E+70</v>
      </c>
      <c r="QYO8" s="212">
        <f t="shared" ref="QYO8" si="6074">QYM8*$C$8</f>
        <v>2.3203736910581239E+70</v>
      </c>
      <c r="QYQ8" s="212">
        <f t="shared" ref="QYQ8" si="6075">QYO8*$C$8</f>
        <v>2.3783830333345768E+70</v>
      </c>
      <c r="QYS8" s="212">
        <f t="shared" ref="QYS8" si="6076">QYQ8*$C$8</f>
        <v>2.437842609167941E+70</v>
      </c>
      <c r="QYU8" s="212">
        <f t="shared" ref="QYU8" si="6077">QYS8*$C$8</f>
        <v>2.4987886743971394E+70</v>
      </c>
      <c r="QYW8" s="212">
        <f t="shared" ref="QYW8" si="6078">QYU8*$C$8</f>
        <v>2.5612583912570676E+70</v>
      </c>
      <c r="QYY8" s="212">
        <f t="shared" ref="QYY8" si="6079">QYW8*$C$8</f>
        <v>2.625289851038494E+70</v>
      </c>
      <c r="QZA8" s="212">
        <f t="shared" ref="QZA8" si="6080">QYY8*$C$8</f>
        <v>2.6909220973144563E+70</v>
      </c>
      <c r="QZC8" s="212">
        <f t="shared" ref="QZC8" si="6081">QZA8*$C$8</f>
        <v>2.7581951497473175E+70</v>
      </c>
      <c r="QZE8" s="212">
        <f t="shared" ref="QZE8" si="6082">QZC8*$C$8</f>
        <v>2.8271500284910003E+70</v>
      </c>
      <c r="QZG8" s="212">
        <f t="shared" ref="QZG8" si="6083">QZE8*$C$8</f>
        <v>2.897828779203275E+70</v>
      </c>
      <c r="QZI8" s="212">
        <f t="shared" ref="QZI8" si="6084">QZG8*$C$8</f>
        <v>2.9702744986833565E+70</v>
      </c>
      <c r="QZK8" s="212">
        <f t="shared" ref="QZK8" si="6085">QZI8*$C$8</f>
        <v>3.0445313611504401E+70</v>
      </c>
      <c r="QZM8" s="212">
        <f t="shared" ref="QZM8" si="6086">QZK8*$C$8</f>
        <v>3.1206446451792006E+70</v>
      </c>
      <c r="QZO8" s="212">
        <f t="shared" ref="QZO8" si="6087">QZM8*$C$8</f>
        <v>3.1986607613086801E+70</v>
      </c>
      <c r="QZQ8" s="212">
        <f t="shared" ref="QZQ8" si="6088">QZO8*$C$8</f>
        <v>3.2786272803413969E+70</v>
      </c>
      <c r="QZS8" s="212">
        <f t="shared" ref="QZS8" si="6089">QZQ8*$C$8</f>
        <v>3.3605929623499313E+70</v>
      </c>
      <c r="QZU8" s="212">
        <f t="shared" ref="QZU8" si="6090">QZS8*$C$8</f>
        <v>3.4446077864086796E+70</v>
      </c>
      <c r="QZW8" s="212">
        <f t="shared" ref="QZW8" si="6091">QZU8*$C$8</f>
        <v>3.5307229810688965E+70</v>
      </c>
      <c r="QZY8" s="212">
        <f t="shared" ref="QZY8" si="6092">QZW8*$C$8</f>
        <v>3.6189910555956188E+70</v>
      </c>
      <c r="RAA8" s="212">
        <f t="shared" ref="RAA8" si="6093">QZY8*$C$8</f>
        <v>3.7094658319855087E+70</v>
      </c>
      <c r="RAC8" s="212">
        <f t="shared" ref="RAC8" si="6094">RAA8*$C$8</f>
        <v>3.8022024777851463E+70</v>
      </c>
      <c r="RAE8" s="212">
        <f t="shared" ref="RAE8" si="6095">RAC8*$C$8</f>
        <v>3.8972575397297747E+70</v>
      </c>
      <c r="RAG8" s="212">
        <f t="shared" ref="RAG8" si="6096">RAE8*$C$8</f>
        <v>3.9946889782230186E+70</v>
      </c>
      <c r="RAI8" s="212">
        <f t="shared" ref="RAI8" si="6097">RAG8*$C$8</f>
        <v>4.0945562026785938E+70</v>
      </c>
      <c r="RAK8" s="212">
        <f t="shared" ref="RAK8" si="6098">RAI8*$C$8</f>
        <v>4.1969201077455582E+70</v>
      </c>
      <c r="RAM8" s="212">
        <f t="shared" ref="RAM8" si="6099">RAK8*$C$8</f>
        <v>4.3018431104391966E+70</v>
      </c>
      <c r="RAO8" s="212">
        <f t="shared" ref="RAO8" si="6100">RAM8*$C$8</f>
        <v>4.4093891882001761E+70</v>
      </c>
      <c r="RAQ8" s="212">
        <f t="shared" ref="RAQ8" si="6101">RAO8*$C$8</f>
        <v>4.5196239179051801E+70</v>
      </c>
      <c r="RAS8" s="212">
        <f t="shared" ref="RAS8" si="6102">RAQ8*$C$8</f>
        <v>4.632614515852809E+70</v>
      </c>
      <c r="RAU8" s="212">
        <f t="shared" ref="RAU8" si="6103">RAS8*$C$8</f>
        <v>4.7484298787491291E+70</v>
      </c>
      <c r="RAW8" s="212">
        <f t="shared" ref="RAW8" si="6104">RAU8*$C$8</f>
        <v>4.8671406257178566E+70</v>
      </c>
      <c r="RAY8" s="212">
        <f t="shared" ref="RAY8" si="6105">RAW8*$C$8</f>
        <v>4.9888191413608026E+70</v>
      </c>
      <c r="RBA8" s="212">
        <f t="shared" ref="RBA8" si="6106">RAY8*$C$8</f>
        <v>5.1135396198948222E+70</v>
      </c>
      <c r="RBC8" s="212">
        <f t="shared" ref="RBC8" si="6107">RBA8*$C$8</f>
        <v>5.2413781103921923E+70</v>
      </c>
      <c r="RBE8" s="212">
        <f t="shared" ref="RBE8" si="6108">RBC8*$C$8</f>
        <v>5.3724125631519965E+70</v>
      </c>
      <c r="RBG8" s="212">
        <f t="shared" ref="RBG8" si="6109">RBE8*$C$8</f>
        <v>5.5067228772307961E+70</v>
      </c>
      <c r="RBI8" s="212">
        <f t="shared" ref="RBI8" si="6110">RBG8*$C$8</f>
        <v>5.6443909491615649E+70</v>
      </c>
      <c r="RBK8" s="212">
        <f t="shared" ref="RBK8" si="6111">RBI8*$C$8</f>
        <v>5.785500722890604E+70</v>
      </c>
      <c r="RBM8" s="212">
        <f t="shared" ref="RBM8" si="6112">RBK8*$C$8</f>
        <v>5.930138240962869E+70</v>
      </c>
      <c r="RBO8" s="212">
        <f t="shared" ref="RBO8" si="6113">RBM8*$C$8</f>
        <v>6.0783916969869404E+70</v>
      </c>
      <c r="RBQ8" s="212">
        <f t="shared" ref="RBQ8" si="6114">RBO8*$C$8</f>
        <v>6.2303514894116136E+70</v>
      </c>
      <c r="RBS8" s="212">
        <f t="shared" ref="RBS8" si="6115">RBQ8*$C$8</f>
        <v>6.3861102766469027E+70</v>
      </c>
      <c r="RBU8" s="212">
        <f t="shared" ref="RBU8" si="6116">RBS8*$C$8</f>
        <v>6.5457630335630742E+70</v>
      </c>
      <c r="RBW8" s="212">
        <f t="shared" ref="RBW8" si="6117">RBU8*$C$8</f>
        <v>6.7094071094021508E+70</v>
      </c>
      <c r="RBY8" s="212">
        <f t="shared" ref="RBY8" si="6118">RBW8*$C$8</f>
        <v>6.8771422871372044E+70</v>
      </c>
      <c r="RCA8" s="212">
        <f t="shared" ref="RCA8" si="6119">RBY8*$C$8</f>
        <v>7.0490708443156337E+70</v>
      </c>
      <c r="RCC8" s="212">
        <f t="shared" ref="RCC8" si="6120">RCA8*$C$8</f>
        <v>7.2252976154235243E+70</v>
      </c>
      <c r="RCE8" s="212">
        <f t="shared" ref="RCE8" si="6121">RCC8*$C$8</f>
        <v>7.4059300558091119E+70</v>
      </c>
      <c r="RCG8" s="212">
        <f t="shared" ref="RCG8" si="6122">RCE8*$C$8</f>
        <v>7.5910783072043394E+70</v>
      </c>
      <c r="RCI8" s="212">
        <f t="shared" ref="RCI8" si="6123">RCG8*$C$8</f>
        <v>7.7808552648844474E+70</v>
      </c>
      <c r="RCK8" s="212">
        <f t="shared" ref="RCK8" si="6124">RCI8*$C$8</f>
        <v>7.9753766465065574E+70</v>
      </c>
      <c r="RCM8" s="212">
        <f t="shared" ref="RCM8" si="6125">RCK8*$C$8</f>
        <v>8.1747610626692207E+70</v>
      </c>
      <c r="RCO8" s="212">
        <f t="shared" ref="RCO8" si="6126">RCM8*$C$8</f>
        <v>8.3791300892359506E+70</v>
      </c>
      <c r="RCQ8" s="212">
        <f t="shared" ref="RCQ8" si="6127">RCO8*$C$8</f>
        <v>8.5886083414668485E+70</v>
      </c>
      <c r="RCS8" s="212">
        <f t="shared" ref="RCS8" si="6128">RCQ8*$C$8</f>
        <v>8.8033235500035186E+70</v>
      </c>
      <c r="RCU8" s="212">
        <f t="shared" ref="RCU8" si="6129">RCS8*$C$8</f>
        <v>9.0234066387536052E+70</v>
      </c>
      <c r="RCW8" s="212">
        <f t="shared" ref="RCW8" si="6130">RCU8*$C$8</f>
        <v>9.2489918047224445E+70</v>
      </c>
      <c r="RCY8" s="212">
        <f t="shared" ref="RCY8" si="6131">RCW8*$C$8</f>
        <v>9.4802165998405045E+70</v>
      </c>
      <c r="RDA8" s="212">
        <f t="shared" ref="RDA8" si="6132">RCY8*$C$8</f>
        <v>9.7172220148365162E+70</v>
      </c>
      <c r="RDC8" s="212">
        <f t="shared" ref="RDC8" si="6133">RDA8*$C$8</f>
        <v>9.9601525652074287E+70</v>
      </c>
      <c r="RDE8" s="212">
        <f t="shared" ref="RDE8" si="6134">RDC8*$C$8</f>
        <v>1.0209156379337613E+71</v>
      </c>
      <c r="RDG8" s="212">
        <f t="shared" ref="RDG8" si="6135">RDE8*$C$8</f>
        <v>1.0464385288821053E+71</v>
      </c>
      <c r="RDI8" s="212">
        <f t="shared" ref="RDI8" si="6136">RDG8*$C$8</f>
        <v>1.0725994921041579E+71</v>
      </c>
      <c r="RDK8" s="212">
        <f t="shared" ref="RDK8" si="6137">RDI8*$C$8</f>
        <v>1.0994144794067618E+71</v>
      </c>
      <c r="RDM8" s="212">
        <f t="shared" ref="RDM8" si="6138">RDK8*$C$8</f>
        <v>1.1268998413919306E+71</v>
      </c>
      <c r="RDO8" s="212">
        <f t="shared" ref="RDO8" si="6139">RDM8*$C$8</f>
        <v>1.1550723374267288E+71</v>
      </c>
      <c r="RDQ8" s="212">
        <f t="shared" ref="RDQ8" si="6140">RDO8*$C$8</f>
        <v>1.183949145862397E+71</v>
      </c>
      <c r="RDS8" s="212">
        <f t="shared" ref="RDS8" si="6141">RDQ8*$C$8</f>
        <v>1.2135478745089567E+71</v>
      </c>
      <c r="RDU8" s="212">
        <f t="shared" ref="RDU8" si="6142">RDS8*$C$8</f>
        <v>1.2438865713716804E+71</v>
      </c>
      <c r="RDW8" s="212">
        <f t="shared" ref="RDW8" si="6143">RDU8*$C$8</f>
        <v>1.2749837356559724E+71</v>
      </c>
      <c r="RDY8" s="212">
        <f t="shared" ref="RDY8" si="6144">RDW8*$C$8</f>
        <v>1.3068583290473715E+71</v>
      </c>
      <c r="REA8" s="212">
        <f t="shared" ref="REA8" si="6145">RDY8*$C$8</f>
        <v>1.3395297872735557E+71</v>
      </c>
      <c r="REC8" s="212">
        <f t="shared" ref="REC8" si="6146">REA8*$C$8</f>
        <v>1.3730180319553945E+71</v>
      </c>
      <c r="REE8" s="212">
        <f t="shared" ref="REE8" si="6147">REC8*$C$8</f>
        <v>1.4073434827542792E+71</v>
      </c>
      <c r="REG8" s="212">
        <f t="shared" ref="REG8" si="6148">REE8*$C$8</f>
        <v>1.4425270698231361E+71</v>
      </c>
      <c r="REI8" s="212">
        <f t="shared" ref="REI8" si="6149">REG8*$C$8</f>
        <v>1.4785902465687144E+71</v>
      </c>
      <c r="REK8" s="212">
        <f t="shared" ref="REK8" si="6150">REI8*$C$8</f>
        <v>1.5155550027329322E+71</v>
      </c>
      <c r="REM8" s="212">
        <f t="shared" ref="REM8" si="6151">REK8*$C$8</f>
        <v>1.5534438778012552E+71</v>
      </c>
      <c r="REO8" s="212">
        <f t="shared" ref="REO8" si="6152">REM8*$C$8</f>
        <v>1.5922799747462866E+71</v>
      </c>
      <c r="REQ8" s="212">
        <f t="shared" ref="REQ8" si="6153">REO8*$C$8</f>
        <v>1.6320869741149436E+71</v>
      </c>
      <c r="RES8" s="212">
        <f t="shared" ref="RES8" si="6154">REQ8*$C$8</f>
        <v>1.6728891484678169E+71</v>
      </c>
      <c r="REU8" s="212">
        <f t="shared" ref="REU8" si="6155">RES8*$C$8</f>
        <v>1.7147113771795122E+71</v>
      </c>
      <c r="REW8" s="212">
        <f t="shared" ref="REW8" si="6156">REU8*$C$8</f>
        <v>1.7575791616089998E+71</v>
      </c>
      <c r="REY8" s="212">
        <f t="shared" ref="REY8" si="6157">REW8*$C$8</f>
        <v>1.8015186406492247E+71</v>
      </c>
      <c r="RFA8" s="212">
        <f t="shared" ref="RFA8" si="6158">REY8*$C$8</f>
        <v>1.8465566066654551E+71</v>
      </c>
      <c r="RFC8" s="212">
        <f t="shared" ref="RFC8" si="6159">RFA8*$C$8</f>
        <v>1.8927205218320914E+71</v>
      </c>
      <c r="RFE8" s="212">
        <f t="shared" ref="RFE8" si="6160">RFC8*$C$8</f>
        <v>1.9400385348778936E+71</v>
      </c>
      <c r="RFG8" s="212">
        <f t="shared" ref="RFG8" si="6161">RFE8*$C$8</f>
        <v>1.9885394982498408E+71</v>
      </c>
      <c r="RFI8" s="212">
        <f t="shared" ref="RFI8" si="6162">RFG8*$C$8</f>
        <v>2.0382529857060868E+71</v>
      </c>
      <c r="RFK8" s="212">
        <f t="shared" ref="RFK8" si="6163">RFI8*$C$8</f>
        <v>2.0892093103487387E+71</v>
      </c>
      <c r="RFM8" s="212">
        <f t="shared" ref="RFM8" si="6164">RFK8*$C$8</f>
        <v>2.141439543107457E+71</v>
      </c>
      <c r="RFO8" s="212">
        <f t="shared" ref="RFO8" si="6165">RFM8*$C$8</f>
        <v>2.1949755316851433E+71</v>
      </c>
      <c r="RFQ8" s="212">
        <f t="shared" ref="RFQ8" si="6166">RFO8*$C$8</f>
        <v>2.2498499199772718E+71</v>
      </c>
      <c r="RFS8" s="212">
        <f t="shared" ref="RFS8" si="6167">RFQ8*$C$8</f>
        <v>2.3060961679767035E+71</v>
      </c>
      <c r="RFU8" s="212">
        <f t="shared" ref="RFU8" si="6168">RFS8*$C$8</f>
        <v>2.3637485721761209E+71</v>
      </c>
      <c r="RFW8" s="212">
        <f t="shared" ref="RFW8" si="6169">RFU8*$C$8</f>
        <v>2.4228422864805238E+71</v>
      </c>
      <c r="RFY8" s="212">
        <f t="shared" ref="RFY8" si="6170">RFW8*$C$8</f>
        <v>2.4834133436425365E+71</v>
      </c>
      <c r="RGA8" s="212">
        <f t="shared" ref="RGA8" si="6171">RFY8*$C$8</f>
        <v>2.5454986772335997E+71</v>
      </c>
      <c r="RGC8" s="212">
        <f t="shared" ref="RGC8" si="6172">RGA8*$C$8</f>
        <v>2.6091361441644395E+71</v>
      </c>
      <c r="RGE8" s="212">
        <f t="shared" ref="RGE8" si="6173">RGC8*$C$8</f>
        <v>2.67436454776855E+71</v>
      </c>
      <c r="RGG8" s="212">
        <f t="shared" ref="RGG8" si="6174">RGE8*$C$8</f>
        <v>2.7412236614627636E+71</v>
      </c>
      <c r="RGI8" s="212">
        <f t="shared" ref="RGI8" si="6175">RGG8*$C$8</f>
        <v>2.8097542529993323E+71</v>
      </c>
      <c r="RGK8" s="212">
        <f t="shared" ref="RGK8" si="6176">RGI8*$C$8</f>
        <v>2.8799981093243153E+71</v>
      </c>
      <c r="RGM8" s="212">
        <f t="shared" ref="RGM8" si="6177">RGK8*$C$8</f>
        <v>2.951998062057423E+71</v>
      </c>
      <c r="RGO8" s="212">
        <f t="shared" ref="RGO8" si="6178">RGM8*$C$8</f>
        <v>3.0257980136088584E+71</v>
      </c>
      <c r="RGQ8" s="212">
        <f t="shared" ref="RGQ8" si="6179">RGO8*$C$8</f>
        <v>3.1014429639490797E+71</v>
      </c>
      <c r="RGS8" s="212">
        <f t="shared" ref="RGS8" si="6180">RGQ8*$C$8</f>
        <v>3.1789790380478062E+71</v>
      </c>
      <c r="RGU8" s="212">
        <f t="shared" ref="RGU8" si="6181">RGS8*$C$8</f>
        <v>3.2584535139990011E+71</v>
      </c>
      <c r="RGW8" s="212">
        <f t="shared" ref="RGW8" si="6182">RGU8*$C$8</f>
        <v>3.3399148518489758E+71</v>
      </c>
      <c r="RGY8" s="212">
        <f t="shared" ref="RGY8" si="6183">RGW8*$C$8</f>
        <v>3.4234127231451998E+71</v>
      </c>
      <c r="RHA8" s="212">
        <f t="shared" ref="RHA8" si="6184">RGY8*$C$8</f>
        <v>3.5089980412238297E+71</v>
      </c>
      <c r="RHC8" s="212">
        <f t="shared" ref="RHC8" si="6185">RHA8*$C$8</f>
        <v>3.5967229922544251E+71</v>
      </c>
      <c r="RHE8" s="212">
        <f t="shared" ref="RHE8" si="6186">RHC8*$C$8</f>
        <v>3.6866410670607855E+71</v>
      </c>
      <c r="RHG8" s="212">
        <f t="shared" ref="RHG8" si="6187">RHE8*$C$8</f>
        <v>3.7788070937373047E+71</v>
      </c>
      <c r="RHI8" s="212">
        <f t="shared" ref="RHI8" si="6188">RHG8*$C$8</f>
        <v>3.873277271080737E+71</v>
      </c>
      <c r="RHK8" s="212">
        <f t="shared" ref="RHK8" si="6189">RHI8*$C$8</f>
        <v>3.970109202857755E+71</v>
      </c>
      <c r="RHM8" s="212">
        <f t="shared" ref="RHM8" si="6190">RHK8*$C$8</f>
        <v>4.0693619329291988E+71</v>
      </c>
      <c r="RHO8" s="212">
        <f t="shared" ref="RHO8" si="6191">RHM8*$C$8</f>
        <v>4.1710959812524285E+71</v>
      </c>
      <c r="RHQ8" s="212">
        <f t="shared" ref="RHQ8" si="6192">RHO8*$C$8</f>
        <v>4.2753733807837391E+71</v>
      </c>
      <c r="RHS8" s="212">
        <f t="shared" ref="RHS8" si="6193">RHQ8*$C$8</f>
        <v>4.3822577153033322E+71</v>
      </c>
      <c r="RHU8" s="212">
        <f t="shared" ref="RHU8" si="6194">RHS8*$C$8</f>
        <v>4.4918141581859148E+71</v>
      </c>
      <c r="RHW8" s="212">
        <f t="shared" ref="RHW8" si="6195">RHU8*$C$8</f>
        <v>4.6041095121405623E+71</v>
      </c>
      <c r="RHY8" s="212">
        <f t="shared" ref="RHY8" si="6196">RHW8*$C$8</f>
        <v>4.7192122499440756E+71</v>
      </c>
      <c r="RIA8" s="212">
        <f t="shared" ref="RIA8" si="6197">RHY8*$C$8</f>
        <v>4.8371925561926771E+71</v>
      </c>
      <c r="RIC8" s="212">
        <f t="shared" ref="RIC8" si="6198">RIA8*$C$8</f>
        <v>4.9581223700974934E+71</v>
      </c>
      <c r="RIE8" s="212">
        <f t="shared" ref="RIE8" si="6199">RIC8*$C$8</f>
        <v>5.0820754293499299E+71</v>
      </c>
      <c r="RIG8" s="212">
        <f t="shared" ref="RIG8" si="6200">RIE8*$C$8</f>
        <v>5.2091273150836775E+71</v>
      </c>
      <c r="RII8" s="212">
        <f t="shared" ref="RII8" si="6201">RIG8*$C$8</f>
        <v>5.3393554979607688E+71</v>
      </c>
      <c r="RIK8" s="212">
        <f t="shared" ref="RIK8" si="6202">RII8*$C$8</f>
        <v>5.4728393854097878E+71</v>
      </c>
      <c r="RIM8" s="212">
        <f t="shared" ref="RIM8" si="6203">RIK8*$C$8</f>
        <v>5.6096603700450315E+71</v>
      </c>
      <c r="RIO8" s="212">
        <f t="shared" ref="RIO8" si="6204">RIM8*$C$8</f>
        <v>5.749901879296157E+71</v>
      </c>
      <c r="RIQ8" s="212">
        <f t="shared" ref="RIQ8" si="6205">RIO8*$C$8</f>
        <v>5.8936494262785601E+71</v>
      </c>
      <c r="RIS8" s="212">
        <f t="shared" ref="RIS8" si="6206">RIQ8*$C$8</f>
        <v>6.0409906619355234E+71</v>
      </c>
      <c r="RIU8" s="212">
        <f t="shared" ref="RIU8" si="6207">RIS8*$C$8</f>
        <v>6.1920154284839109E+71</v>
      </c>
      <c r="RIW8" s="212">
        <f t="shared" ref="RIW8" si="6208">RIU8*$C$8</f>
        <v>6.3468158141960077E+71</v>
      </c>
      <c r="RIY8" s="212">
        <f t="shared" ref="RIY8" si="6209">RIW8*$C$8</f>
        <v>6.5054862095509069E+71</v>
      </c>
      <c r="RJA8" s="212">
        <f t="shared" ref="RJA8" si="6210">RIY8*$C$8</f>
        <v>6.6681233647896793E+71</v>
      </c>
      <c r="RJC8" s="212">
        <f t="shared" ref="RJC8" si="6211">RJA8*$C$8</f>
        <v>6.8348264489094203E+71</v>
      </c>
      <c r="RJE8" s="212">
        <f t="shared" ref="RJE8" si="6212">RJC8*$C$8</f>
        <v>7.005697110132155E+71</v>
      </c>
      <c r="RJG8" s="212">
        <f t="shared" ref="RJG8" si="6213">RJE8*$C$8</f>
        <v>7.1808395378854584E+71</v>
      </c>
      <c r="RJI8" s="212">
        <f t="shared" ref="RJI8" si="6214">RJG8*$C$8</f>
        <v>7.3603605263325941E+71</v>
      </c>
      <c r="RJK8" s="212">
        <f t="shared" ref="RJK8" si="6215">RJI8*$C$8</f>
        <v>7.5443695394909081E+71</v>
      </c>
      <c r="RJM8" s="212">
        <f t="shared" ref="RJM8" si="6216">RJK8*$C$8</f>
        <v>7.7329787779781803E+71</v>
      </c>
      <c r="RJO8" s="212">
        <f t="shared" ref="RJO8" si="6217">RJM8*$C$8</f>
        <v>7.9263032474276346E+71</v>
      </c>
      <c r="RJQ8" s="212">
        <f t="shared" ref="RJQ8" si="6218">RJO8*$C$8</f>
        <v>8.1244608286133248E+71</v>
      </c>
      <c r="RJS8" s="212">
        <f t="shared" ref="RJS8" si="6219">RJQ8*$C$8</f>
        <v>8.3275723493286574E+71</v>
      </c>
      <c r="RJU8" s="212">
        <f t="shared" ref="RJU8" si="6220">RJS8*$C$8</f>
        <v>8.5357616580618727E+71</v>
      </c>
      <c r="RJW8" s="212">
        <f t="shared" ref="RJW8" si="6221">RJU8*$C$8</f>
        <v>8.7491556995134192E+71</v>
      </c>
      <c r="RJY8" s="212">
        <f t="shared" ref="RJY8" si="6222">RJW8*$C$8</f>
        <v>8.9678845920012541E+71</v>
      </c>
      <c r="RKA8" s="212">
        <f t="shared" ref="RKA8" si="6223">RJY8*$C$8</f>
        <v>9.1920817068012847E+71</v>
      </c>
      <c r="RKC8" s="212">
        <f t="shared" ref="RKC8" si="6224">RKA8*$C$8</f>
        <v>9.4218837494713154E+71</v>
      </c>
      <c r="RKE8" s="212">
        <f t="shared" ref="RKE8" si="6225">RKC8*$C$8</f>
        <v>9.6574308432080975E+71</v>
      </c>
      <c r="RKG8" s="212">
        <f t="shared" ref="RKG8" si="6226">RKE8*$C$8</f>
        <v>9.8988666142882999E+71</v>
      </c>
      <c r="RKI8" s="212">
        <f t="shared" ref="RKI8" si="6227">RKG8*$C$8</f>
        <v>1.0146338279645507E+72</v>
      </c>
      <c r="RKK8" s="212">
        <f t="shared" ref="RKK8" si="6228">RKI8*$C$8</f>
        <v>1.0399996736636644E+72</v>
      </c>
      <c r="RKM8" s="212">
        <f t="shared" ref="RKM8" si="6229">RKK8*$C$8</f>
        <v>1.0659996655052558E+72</v>
      </c>
      <c r="RKO8" s="212">
        <f t="shared" ref="RKO8" si="6230">RKM8*$C$8</f>
        <v>1.092649657142887E+72</v>
      </c>
      <c r="RKQ8" s="212">
        <f t="shared" ref="RKQ8" si="6231">RKO8*$C$8</f>
        <v>1.1199658985714591E+72</v>
      </c>
      <c r="RKS8" s="212">
        <f t="shared" ref="RKS8" si="6232">RKQ8*$C$8</f>
        <v>1.1479650460357455E+72</v>
      </c>
      <c r="RKU8" s="212">
        <f t="shared" ref="RKU8" si="6233">RKS8*$C$8</f>
        <v>1.1766641721866391E+72</v>
      </c>
      <c r="RKW8" s="212">
        <f t="shared" ref="RKW8" si="6234">RKU8*$C$8</f>
        <v>1.2060807764913049E+72</v>
      </c>
      <c r="RKY8" s="212">
        <f t="shared" ref="RKY8" si="6235">RKW8*$C$8</f>
        <v>1.2362327959035874E+72</v>
      </c>
      <c r="RLA8" s="212">
        <f t="shared" ref="RLA8" si="6236">RKY8*$C$8</f>
        <v>1.267138615801177E+72</v>
      </c>
      <c r="RLC8" s="212">
        <f t="shared" ref="RLC8" si="6237">RLA8*$C$8</f>
        <v>1.2988170811962063E+72</v>
      </c>
      <c r="RLE8" s="212">
        <f t="shared" ref="RLE8" si="6238">RLC8*$C$8</f>
        <v>1.3312875082261113E+72</v>
      </c>
      <c r="RLG8" s="212">
        <f t="shared" ref="RLG8" si="6239">RLE8*$C$8</f>
        <v>1.364569695931764E+72</v>
      </c>
      <c r="RLI8" s="212">
        <f t="shared" ref="RLI8" si="6240">RLG8*$C$8</f>
        <v>1.3986839383300578E+72</v>
      </c>
      <c r="RLK8" s="212">
        <f t="shared" ref="RLK8" si="6241">RLI8*$C$8</f>
        <v>1.4336510367883091E+72</v>
      </c>
      <c r="RLM8" s="212">
        <f t="shared" ref="RLM8" si="6242">RLK8*$C$8</f>
        <v>1.4694923127080167E+72</v>
      </c>
      <c r="RLO8" s="212">
        <f t="shared" ref="RLO8" si="6243">RLM8*$C$8</f>
        <v>1.506229620525717E+72</v>
      </c>
      <c r="RLQ8" s="212">
        <f t="shared" ref="RLQ8" si="6244">RLO8*$C$8</f>
        <v>1.5438853610388597E+72</v>
      </c>
      <c r="RLS8" s="212">
        <f t="shared" ref="RLS8" si="6245">RLQ8*$C$8</f>
        <v>1.582482495064831E+72</v>
      </c>
      <c r="RLU8" s="212">
        <f t="shared" ref="RLU8" si="6246">RLS8*$C$8</f>
        <v>1.6220445574414517E+72</v>
      </c>
      <c r="RLW8" s="212">
        <f t="shared" ref="RLW8" si="6247">RLU8*$C$8</f>
        <v>1.6625956713774878E+72</v>
      </c>
      <c r="RLY8" s="212">
        <f t="shared" ref="RLY8" si="6248">RLW8*$C$8</f>
        <v>1.704160563161925E+72</v>
      </c>
      <c r="RMA8" s="212">
        <f t="shared" ref="RMA8" si="6249">RLY8*$C$8</f>
        <v>1.7467645772409729E+72</v>
      </c>
      <c r="RMC8" s="212">
        <f t="shared" ref="RMC8" si="6250">RMA8*$C$8</f>
        <v>1.7904336916719972E+72</v>
      </c>
      <c r="RME8" s="212">
        <f t="shared" ref="RME8" si="6251">RMC8*$C$8</f>
        <v>1.8351945339637971E+72</v>
      </c>
      <c r="RMG8" s="212">
        <f t="shared" ref="RMG8" si="6252">RME8*$C$8</f>
        <v>1.8810743973128918E+72</v>
      </c>
      <c r="RMI8" s="212">
        <f t="shared" ref="RMI8" si="6253">RMG8*$C$8</f>
        <v>1.9281012572457138E+72</v>
      </c>
      <c r="RMK8" s="212">
        <f t="shared" ref="RMK8" si="6254">RMI8*$C$8</f>
        <v>1.9763037886768565E+72</v>
      </c>
      <c r="RMM8" s="212">
        <f t="shared" ref="RMM8" si="6255">RMK8*$C$8</f>
        <v>2.0257113833937776E+72</v>
      </c>
      <c r="RMO8" s="212">
        <f t="shared" ref="RMO8" si="6256">RMM8*$C$8</f>
        <v>2.0763541679786219E+72</v>
      </c>
      <c r="RMQ8" s="212">
        <f t="shared" ref="RMQ8" si="6257">RMO8*$C$8</f>
        <v>2.1282630221780871E+72</v>
      </c>
      <c r="RMS8" s="212">
        <f t="shared" ref="RMS8" si="6258">RMQ8*$C$8</f>
        <v>2.181469597732539E+72</v>
      </c>
      <c r="RMU8" s="212">
        <f t="shared" ref="RMU8" si="6259">RMS8*$C$8</f>
        <v>2.2360063376758522E+72</v>
      </c>
      <c r="RMW8" s="212">
        <f t="shared" ref="RMW8" si="6260">RMU8*$C$8</f>
        <v>2.2919064961177481E+72</v>
      </c>
      <c r="RMY8" s="212">
        <f t="shared" ref="RMY8" si="6261">RMW8*$C$8</f>
        <v>2.3492041585206917E+72</v>
      </c>
      <c r="RNA8" s="212">
        <f t="shared" ref="RNA8" si="6262">RMY8*$C$8</f>
        <v>2.4079342624837089E+72</v>
      </c>
      <c r="RNC8" s="212">
        <f t="shared" ref="RNC8" si="6263">RNA8*$C$8</f>
        <v>2.4681326190458015E+72</v>
      </c>
      <c r="RNE8" s="212">
        <f t="shared" ref="RNE8" si="6264">RNC8*$C$8</f>
        <v>2.5298359345219462E+72</v>
      </c>
      <c r="RNG8" s="212">
        <f t="shared" ref="RNG8" si="6265">RNE8*$C$8</f>
        <v>2.5930818328849945E+72</v>
      </c>
      <c r="RNI8" s="212">
        <f t="shared" ref="RNI8" si="6266">RNG8*$C$8</f>
        <v>2.657908878707119E+72</v>
      </c>
      <c r="RNK8" s="212">
        <f t="shared" ref="RNK8" si="6267">RNI8*$C$8</f>
        <v>2.7243566006747968E+72</v>
      </c>
      <c r="RNM8" s="212">
        <f t="shared" ref="RNM8" si="6268">RNK8*$C$8</f>
        <v>2.7924655156916663E+72</v>
      </c>
      <c r="RNO8" s="212">
        <f t="shared" ref="RNO8" si="6269">RNM8*$C$8</f>
        <v>2.8622771535839579E+72</v>
      </c>
      <c r="RNQ8" s="212">
        <f t="shared" ref="RNQ8" si="6270">RNO8*$C$8</f>
        <v>2.9338340824235565E+72</v>
      </c>
      <c r="RNS8" s="212">
        <f t="shared" ref="RNS8" si="6271">RNQ8*$C$8</f>
        <v>3.0071799344841451E+72</v>
      </c>
      <c r="RNU8" s="212">
        <f t="shared" ref="RNU8" si="6272">RNS8*$C$8</f>
        <v>3.0823594328462486E+72</v>
      </c>
      <c r="RNW8" s="212">
        <f t="shared" ref="RNW8" si="6273">RNU8*$C$8</f>
        <v>3.1594184186674045E+72</v>
      </c>
      <c r="RNY8" s="212">
        <f t="shared" ref="RNY8" si="6274">RNW8*$C$8</f>
        <v>3.2384038791340892E+72</v>
      </c>
      <c r="ROA8" s="212">
        <f t="shared" ref="ROA8" si="6275">RNY8*$C$8</f>
        <v>3.319363976112441E+72</v>
      </c>
      <c r="ROC8" s="212">
        <f t="shared" ref="ROC8" si="6276">ROA8*$C$8</f>
        <v>3.4023480755152519E+72</v>
      </c>
      <c r="ROE8" s="212">
        <f t="shared" ref="ROE8" si="6277">ROC8*$C$8</f>
        <v>3.487406777403133E+72</v>
      </c>
      <c r="ROG8" s="212">
        <f t="shared" ref="ROG8" si="6278">ROE8*$C$8</f>
        <v>3.574591946838211E+72</v>
      </c>
      <c r="ROI8" s="212">
        <f t="shared" ref="ROI8" si="6279">ROG8*$C$8</f>
        <v>3.6639567455091661E+72</v>
      </c>
      <c r="ROK8" s="212">
        <f t="shared" ref="ROK8" si="6280">ROI8*$C$8</f>
        <v>3.7555556641468947E+72</v>
      </c>
      <c r="ROM8" s="212">
        <f t="shared" ref="ROM8" si="6281">ROK8*$C$8</f>
        <v>3.8494445557505665E+72</v>
      </c>
      <c r="ROO8" s="212">
        <f t="shared" ref="ROO8" si="6282">ROM8*$C$8</f>
        <v>3.9456806696443302E+72</v>
      </c>
      <c r="ROQ8" s="212">
        <f t="shared" ref="ROQ8" si="6283">ROO8*$C$8</f>
        <v>4.0443226863854382E+72</v>
      </c>
      <c r="ROS8" s="212">
        <f t="shared" ref="ROS8" si="6284">ROQ8*$C$8</f>
        <v>4.145430753545074E+72</v>
      </c>
      <c r="ROU8" s="212">
        <f t="shared" ref="ROU8" si="6285">ROS8*$C$8</f>
        <v>4.2490665223837007E+72</v>
      </c>
      <c r="ROW8" s="212">
        <f t="shared" ref="ROW8" si="6286">ROU8*$C$8</f>
        <v>4.3552931854432928E+72</v>
      </c>
      <c r="ROY8" s="212">
        <f t="shared" ref="ROY8" si="6287">ROW8*$C$8</f>
        <v>4.4641755150793751E+72</v>
      </c>
      <c r="RPA8" s="212">
        <f t="shared" ref="RPA8" si="6288">ROY8*$C$8</f>
        <v>4.5757799029563595E+72</v>
      </c>
      <c r="RPC8" s="212">
        <f t="shared" ref="RPC8" si="6289">RPA8*$C$8</f>
        <v>4.6901744005302683E+72</v>
      </c>
      <c r="RPE8" s="212">
        <f t="shared" ref="RPE8" si="6290">RPC8*$C$8</f>
        <v>4.8074287605435247E+72</v>
      </c>
      <c r="RPG8" s="212">
        <f t="shared" ref="RPG8" si="6291">RPE8*$C$8</f>
        <v>4.927614479557112E+72</v>
      </c>
      <c r="RPI8" s="212">
        <f t="shared" ref="RPI8" si="6292">RPG8*$C$8</f>
        <v>5.0508048415460393E+72</v>
      </c>
      <c r="RPK8" s="212">
        <f t="shared" ref="RPK8" si="6293">RPI8*$C$8</f>
        <v>5.1770749625846899E+72</v>
      </c>
      <c r="RPM8" s="212">
        <f t="shared" ref="RPM8" si="6294">RPK8*$C$8</f>
        <v>5.306501836649307E+72</v>
      </c>
      <c r="RPO8" s="212">
        <f t="shared" ref="RPO8" si="6295">RPM8*$C$8</f>
        <v>5.4391643825655394E+72</v>
      </c>
      <c r="RPQ8" s="212">
        <f t="shared" ref="RPQ8" si="6296">RPO8*$C$8</f>
        <v>5.5751434921296771E+72</v>
      </c>
      <c r="RPS8" s="212">
        <f t="shared" ref="RPS8" si="6297">RPQ8*$C$8</f>
        <v>5.7145220794329187E+72</v>
      </c>
      <c r="RPU8" s="212">
        <f t="shared" ref="RPU8" si="6298">RPS8*$C$8</f>
        <v>5.8573851314187412E+72</v>
      </c>
      <c r="RPW8" s="212">
        <f t="shared" ref="RPW8" si="6299">RPU8*$C$8</f>
        <v>6.003819759704209E+72</v>
      </c>
      <c r="RPY8" s="212">
        <f t="shared" ref="RPY8" si="6300">RPW8*$C$8</f>
        <v>6.1539152536968133E+72</v>
      </c>
      <c r="RQA8" s="212">
        <f t="shared" ref="RQA8" si="6301">RPY8*$C$8</f>
        <v>6.3077631350392328E+72</v>
      </c>
      <c r="RQC8" s="212">
        <f t="shared" ref="RQC8" si="6302">RQA8*$C$8</f>
        <v>6.4654572134152131E+72</v>
      </c>
      <c r="RQE8" s="212">
        <f t="shared" ref="RQE8" si="6303">RQC8*$C$8</f>
        <v>6.6270936437505928E+72</v>
      </c>
      <c r="RQG8" s="212">
        <f t="shared" ref="RQG8" si="6304">RQE8*$C$8</f>
        <v>6.7927709848443567E+72</v>
      </c>
      <c r="RQI8" s="212">
        <f t="shared" ref="RQI8" si="6305">RQG8*$C$8</f>
        <v>6.9625902594654654E+72</v>
      </c>
      <c r="RQK8" s="212">
        <f t="shared" ref="RQK8" si="6306">RQI8*$C$8</f>
        <v>7.1366550159521015E+72</v>
      </c>
      <c r="RQM8" s="212">
        <f t="shared" ref="RQM8" si="6307">RQK8*$C$8</f>
        <v>7.3150713913509034E+72</v>
      </c>
      <c r="RQO8" s="212">
        <f t="shared" ref="RQO8" si="6308">RQM8*$C$8</f>
        <v>7.4979481761346754E+72</v>
      </c>
      <c r="RQQ8" s="212">
        <f t="shared" ref="RQQ8" si="6309">RQO8*$C$8</f>
        <v>7.6853968805380411E+72</v>
      </c>
      <c r="RQS8" s="212">
        <f t="shared" ref="RQS8" si="6310">RQQ8*$C$8</f>
        <v>7.8775318025514916E+72</v>
      </c>
      <c r="RQU8" s="212">
        <f t="shared" ref="RQU8" si="6311">RQS8*$C$8</f>
        <v>8.0744700976152785E+72</v>
      </c>
      <c r="RQW8" s="212">
        <f t="shared" ref="RQW8" si="6312">RQU8*$C$8</f>
        <v>8.2763318500556595E+72</v>
      </c>
      <c r="RQY8" s="212">
        <f t="shared" ref="RQY8" si="6313">RQW8*$C$8</f>
        <v>8.4832401463070501E+72</v>
      </c>
      <c r="RRA8" s="212">
        <f t="shared" ref="RRA8" si="6314">RQY8*$C$8</f>
        <v>8.6953211499647257E+72</v>
      </c>
      <c r="RRC8" s="212">
        <f t="shared" ref="RRC8" si="6315">RRA8*$C$8</f>
        <v>8.9127041787138432E+72</v>
      </c>
      <c r="RRE8" s="212">
        <f t="shared" ref="RRE8" si="6316">RRC8*$C$8</f>
        <v>9.1355217831816888E+72</v>
      </c>
      <c r="RRG8" s="212">
        <f t="shared" ref="RRG8" si="6317">RRE8*$C$8</f>
        <v>9.36390982776123E+72</v>
      </c>
      <c r="RRI8" s="212">
        <f t="shared" ref="RRI8" si="6318">RRG8*$C$8</f>
        <v>9.5980075734552594E+72</v>
      </c>
      <c r="RRK8" s="212">
        <f t="shared" ref="RRK8" si="6319">RRI8*$C$8</f>
        <v>9.8379577627916395E+72</v>
      </c>
      <c r="RRM8" s="212">
        <f t="shared" ref="RRM8" si="6320">RRK8*$C$8</f>
        <v>1.0083906706861429E+73</v>
      </c>
      <c r="RRO8" s="212">
        <f t="shared" ref="RRO8" si="6321">RRM8*$C$8</f>
        <v>1.0336004374532965E+73</v>
      </c>
      <c r="RRQ8" s="212">
        <f t="shared" ref="RRQ8" si="6322">RRO8*$C$8</f>
        <v>1.0594404483896287E+73</v>
      </c>
      <c r="RRS8" s="212">
        <f t="shared" ref="RRS8" si="6323">RRQ8*$C$8</f>
        <v>1.0859264595993693E+73</v>
      </c>
      <c r="RRU8" s="212">
        <f t="shared" ref="RRU8" si="6324">RRS8*$C$8</f>
        <v>1.1130746210893534E+73</v>
      </c>
      <c r="RRW8" s="212">
        <f t="shared" ref="RRW8" si="6325">RRU8*$C$8</f>
        <v>1.1409014866165872E+73</v>
      </c>
      <c r="RRY8" s="212">
        <f t="shared" ref="RRY8" si="6326">RRW8*$C$8</f>
        <v>1.1694240237820018E+73</v>
      </c>
      <c r="RSA8" s="212">
        <f t="shared" ref="RSA8" si="6327">RRY8*$C$8</f>
        <v>1.1986596243765516E+73</v>
      </c>
      <c r="RSC8" s="212">
        <f t="shared" ref="RSC8" si="6328">RSA8*$C$8</f>
        <v>1.2286261149859653E+73</v>
      </c>
      <c r="RSE8" s="212">
        <f t="shared" ref="RSE8" si="6329">RSC8*$C$8</f>
        <v>1.2593417678606142E+73</v>
      </c>
      <c r="RSG8" s="212">
        <f t="shared" ref="RSG8" si="6330">RSE8*$C$8</f>
        <v>1.2908253120571295E+73</v>
      </c>
      <c r="RSI8" s="212">
        <f t="shared" ref="RSI8" si="6331">RSG8*$C$8</f>
        <v>1.3230959448585576E+73</v>
      </c>
      <c r="RSK8" s="212">
        <f t="shared" ref="RSK8" si="6332">RSI8*$C$8</f>
        <v>1.3561733434800214E+73</v>
      </c>
      <c r="RSM8" s="212">
        <f t="shared" ref="RSM8" si="6333">RSK8*$C$8</f>
        <v>1.3900776770670219E+73</v>
      </c>
      <c r="RSO8" s="212">
        <f t="shared" ref="RSO8" si="6334">RSM8*$C$8</f>
        <v>1.4248296189936973E+73</v>
      </c>
      <c r="RSQ8" s="212">
        <f t="shared" ref="RSQ8" si="6335">RSO8*$C$8</f>
        <v>1.4604503594685395E+73</v>
      </c>
      <c r="RSS8" s="212">
        <f t="shared" ref="RSS8" si="6336">RSQ8*$C$8</f>
        <v>1.4969616184552528E+73</v>
      </c>
      <c r="RSU8" s="212">
        <f t="shared" ref="RSU8" si="6337">RSS8*$C$8</f>
        <v>1.534385658916634E+73</v>
      </c>
      <c r="RSW8" s="212">
        <f t="shared" ref="RSW8" si="6338">RSU8*$C$8</f>
        <v>1.5727453003895497E+73</v>
      </c>
      <c r="RSY8" s="212">
        <f t="shared" ref="RSY8" si="6339">RSW8*$C$8</f>
        <v>1.6120639328992883E+73</v>
      </c>
      <c r="RTA8" s="212">
        <f t="shared" ref="RTA8" si="6340">RSY8*$C$8</f>
        <v>1.6523655312217704E+73</v>
      </c>
      <c r="RTC8" s="212">
        <f t="shared" ref="RTC8" si="6341">RTA8*$C$8</f>
        <v>1.6936746695023147E+73</v>
      </c>
      <c r="RTE8" s="212">
        <f t="shared" ref="RTE8" si="6342">RTC8*$C$8</f>
        <v>1.7360165362398725E+73</v>
      </c>
      <c r="RTG8" s="212">
        <f t="shared" ref="RTG8" si="6343">RTE8*$C$8</f>
        <v>1.779416949645869E+73</v>
      </c>
      <c r="RTI8" s="212">
        <f t="shared" ref="RTI8" si="6344">RTG8*$C$8</f>
        <v>1.8239023733870154E+73</v>
      </c>
      <c r="RTK8" s="212">
        <f t="shared" ref="RTK8" si="6345">RTI8*$C$8</f>
        <v>1.8694999327216906E+73</v>
      </c>
      <c r="RTM8" s="212">
        <f t="shared" ref="RTM8" si="6346">RTK8*$C$8</f>
        <v>1.9162374310397327E+73</v>
      </c>
      <c r="RTO8" s="212">
        <f t="shared" ref="RTO8" si="6347">RTM8*$C$8</f>
        <v>1.9641433668157259E+73</v>
      </c>
      <c r="RTQ8" s="212">
        <f t="shared" ref="RTQ8" si="6348">RTO8*$C$8</f>
        <v>2.0132469509861188E+73</v>
      </c>
      <c r="RTS8" s="212">
        <f t="shared" ref="RTS8" si="6349">RTQ8*$C$8</f>
        <v>2.0635781247607715E+73</v>
      </c>
      <c r="RTU8" s="212">
        <f t="shared" ref="RTU8" si="6350">RTS8*$C$8</f>
        <v>2.1151675778797905E+73</v>
      </c>
      <c r="RTW8" s="212">
        <f t="shared" ref="RTW8" si="6351">RTU8*$C$8</f>
        <v>2.168046767326785E+73</v>
      </c>
      <c r="RTY8" s="212">
        <f t="shared" ref="RTY8" si="6352">RTW8*$C$8</f>
        <v>2.2222479365099546E+73</v>
      </c>
      <c r="RUA8" s="212">
        <f t="shared" ref="RUA8" si="6353">RTY8*$C$8</f>
        <v>2.2778041349227032E+73</v>
      </c>
      <c r="RUC8" s="212">
        <f t="shared" ref="RUC8" si="6354">RUA8*$C$8</f>
        <v>2.3347492382957706E+73</v>
      </c>
      <c r="RUE8" s="212">
        <f t="shared" ref="RUE8" si="6355">RUC8*$C$8</f>
        <v>2.3931179692531648E+73</v>
      </c>
      <c r="RUG8" s="212">
        <f t="shared" ref="RUG8" si="6356">RUE8*$C$8</f>
        <v>2.4529459184844937E+73</v>
      </c>
      <c r="RUI8" s="212">
        <f t="shared" ref="RUI8" si="6357">RUG8*$C$8</f>
        <v>2.5142695664466058E+73</v>
      </c>
      <c r="RUK8" s="212">
        <f t="shared" ref="RUK8" si="6358">RUI8*$C$8</f>
        <v>2.5771263056077709E+73</v>
      </c>
      <c r="RUM8" s="212">
        <f t="shared" ref="RUM8" si="6359">RUK8*$C$8</f>
        <v>2.6415544632479649E+73</v>
      </c>
      <c r="RUO8" s="212">
        <f t="shared" ref="RUO8" si="6360">RUM8*$C$8</f>
        <v>2.7075933248291637E+73</v>
      </c>
      <c r="RUQ8" s="212">
        <f t="shared" ref="RUQ8" si="6361">RUO8*$C$8</f>
        <v>2.7752831579498924E+73</v>
      </c>
      <c r="RUS8" s="212">
        <f t="shared" ref="RUS8" si="6362">RUQ8*$C$8</f>
        <v>2.8446652368986397E+73</v>
      </c>
      <c r="RUU8" s="212">
        <f t="shared" ref="RUU8" si="6363">RUS8*$C$8</f>
        <v>2.9157818678211053E+73</v>
      </c>
      <c r="RUW8" s="212">
        <f t="shared" ref="RUW8" si="6364">RUU8*$C$8</f>
        <v>2.9886764145166324E+73</v>
      </c>
      <c r="RUY8" s="212">
        <f t="shared" ref="RUY8" si="6365">RUW8*$C$8</f>
        <v>3.0633933248795478E+73</v>
      </c>
      <c r="RVA8" s="212">
        <f t="shared" ref="RVA8" si="6366">RUY8*$C$8</f>
        <v>3.1399781580015359E+73</v>
      </c>
      <c r="RVC8" s="212">
        <f t="shared" ref="RVC8" si="6367">RVA8*$C$8</f>
        <v>3.2184776119515739E+73</v>
      </c>
      <c r="RVE8" s="212">
        <f t="shared" ref="RVE8" si="6368">RVC8*$C$8</f>
        <v>3.2989395522503629E+73</v>
      </c>
      <c r="RVG8" s="212">
        <f t="shared" ref="RVG8" si="6369">RVE8*$C$8</f>
        <v>3.3814130410566218E+73</v>
      </c>
      <c r="RVI8" s="212">
        <f t="shared" ref="RVI8" si="6370">RVG8*$C$8</f>
        <v>3.4659483670830372E+73</v>
      </c>
      <c r="RVK8" s="212">
        <f t="shared" ref="RVK8" si="6371">RVI8*$C$8</f>
        <v>3.5525970762601125E+73</v>
      </c>
      <c r="RVM8" s="212">
        <f t="shared" ref="RVM8" si="6372">RVK8*$C$8</f>
        <v>3.641412003166615E+73</v>
      </c>
      <c r="RVO8" s="212">
        <f t="shared" ref="RVO8" si="6373">RVM8*$C$8</f>
        <v>3.7324473032457798E+73</v>
      </c>
      <c r="RVQ8" s="212">
        <f t="shared" ref="RVQ8" si="6374">RVO8*$C$8</f>
        <v>3.8257584858269239E+73</v>
      </c>
      <c r="RVS8" s="212">
        <f t="shared" ref="RVS8" si="6375">RVQ8*$C$8</f>
        <v>3.9214024479725968E+73</v>
      </c>
      <c r="RVU8" s="212">
        <f t="shared" ref="RVU8" si="6376">RVS8*$C$8</f>
        <v>4.0194375091719114E+73</v>
      </c>
      <c r="RVW8" s="212">
        <f t="shared" ref="RVW8" si="6377">RVU8*$C$8</f>
        <v>4.1199234469012088E+73</v>
      </c>
      <c r="RVY8" s="212">
        <f t="shared" ref="RVY8" si="6378">RVW8*$C$8</f>
        <v>4.2229215330737389E+73</v>
      </c>
      <c r="RWA8" s="212">
        <f t="shared" ref="RWA8" si="6379">RVY8*$C$8</f>
        <v>4.3284945714005819E+73</v>
      </c>
      <c r="RWC8" s="212">
        <f t="shared" ref="RWC8" si="6380">RWA8*$C$8</f>
        <v>4.4367069356855959E+73</v>
      </c>
      <c r="RWE8" s="212">
        <f t="shared" ref="RWE8" si="6381">RWC8*$C$8</f>
        <v>4.5476246090777356E+73</v>
      </c>
      <c r="RWG8" s="212">
        <f t="shared" ref="RWG8" si="6382">RWE8*$C$8</f>
        <v>4.6613152243046787E+73</v>
      </c>
      <c r="RWI8" s="212">
        <f t="shared" ref="RWI8" si="6383">RWG8*$C$8</f>
        <v>4.7778481049122954E+73</v>
      </c>
      <c r="RWK8" s="212">
        <f t="shared" ref="RWK8" si="6384">RWI8*$C$8</f>
        <v>4.8972943075351025E+73</v>
      </c>
      <c r="RWM8" s="212">
        <f t="shared" ref="RWM8" si="6385">RWK8*$C$8</f>
        <v>5.0197266652234799E+73</v>
      </c>
      <c r="RWO8" s="212">
        <f t="shared" ref="RWO8" si="6386">RWM8*$C$8</f>
        <v>5.1452198318540662E+73</v>
      </c>
      <c r="RWQ8" s="212">
        <f t="shared" ref="RWQ8" si="6387">RWO8*$C$8</f>
        <v>5.2738503276504173E+73</v>
      </c>
      <c r="RWS8" s="212">
        <f t="shared" ref="RWS8" si="6388">RWQ8*$C$8</f>
        <v>5.4056965858416773E+73</v>
      </c>
      <c r="RWU8" s="212">
        <f t="shared" ref="RWU8" si="6389">RWS8*$C$8</f>
        <v>5.5408390004877184E+73</v>
      </c>
      <c r="RWW8" s="212">
        <f t="shared" ref="RWW8" si="6390">RWU8*$C$8</f>
        <v>5.6793599754999107E+73</v>
      </c>
      <c r="RWY8" s="212">
        <f t="shared" ref="RWY8" si="6391">RWW8*$C$8</f>
        <v>5.8213439748874073E+73</v>
      </c>
      <c r="RXA8" s="212">
        <f t="shared" ref="RXA8" si="6392">RWY8*$C$8</f>
        <v>5.9668775742595918E+73</v>
      </c>
      <c r="RXC8" s="212">
        <f t="shared" ref="RXC8" si="6393">RXA8*$C$8</f>
        <v>6.1160495136160812E+73</v>
      </c>
      <c r="RXE8" s="212">
        <f t="shared" ref="RXE8" si="6394">RXC8*$C$8</f>
        <v>6.2689507514564822E+73</v>
      </c>
      <c r="RXG8" s="212">
        <f t="shared" ref="RXG8" si="6395">RXE8*$C$8</f>
        <v>6.4256745202428931E+73</v>
      </c>
      <c r="RXI8" s="212">
        <f t="shared" ref="RXI8" si="6396">RXG8*$C$8</f>
        <v>6.5863163832489646E+73</v>
      </c>
      <c r="RXK8" s="212">
        <f t="shared" ref="RXK8" si="6397">RXI8*$C$8</f>
        <v>6.7509742928301882E+73</v>
      </c>
      <c r="RXM8" s="212">
        <f t="shared" ref="RXM8" si="6398">RXK8*$C$8</f>
        <v>6.9197486501509426E+73</v>
      </c>
      <c r="RXO8" s="212">
        <f t="shared" ref="RXO8" si="6399">RXM8*$C$8</f>
        <v>7.0927423664047153E+73</v>
      </c>
      <c r="RXQ8" s="212">
        <f t="shared" ref="RXQ8" si="6400">RXO8*$C$8</f>
        <v>7.2700609255648326E+73</v>
      </c>
      <c r="RXS8" s="212">
        <f t="shared" ref="RXS8" si="6401">RXQ8*$C$8</f>
        <v>7.4518124487039533E+73</v>
      </c>
      <c r="RXU8" s="212">
        <f t="shared" ref="RXU8" si="6402">RXS8*$C$8</f>
        <v>7.6381077599215512E+73</v>
      </c>
      <c r="RXW8" s="212">
        <f t="shared" ref="RXW8" si="6403">RXU8*$C$8</f>
        <v>7.8290604539195888E+73</v>
      </c>
      <c r="RXY8" s="212">
        <f t="shared" ref="RXY8" si="6404">RXW8*$C$8</f>
        <v>8.0247869652675781E+73</v>
      </c>
      <c r="RYA8" s="212">
        <f t="shared" ref="RYA8" si="6405">RXY8*$C$8</f>
        <v>8.225406639399267E+73</v>
      </c>
      <c r="RYC8" s="212">
        <f t="shared" ref="RYC8" si="6406">RYA8*$C$8</f>
        <v>8.4310418053842477E+73</v>
      </c>
      <c r="RYE8" s="212">
        <f t="shared" ref="RYE8" si="6407">RYC8*$C$8</f>
        <v>8.6418178505188528E+73</v>
      </c>
      <c r="RYG8" s="212">
        <f t="shared" ref="RYG8" si="6408">RYE8*$C$8</f>
        <v>8.8578632967818238E+73</v>
      </c>
      <c r="RYI8" s="212">
        <f t="shared" ref="RYI8" si="6409">RYG8*$C$8</f>
        <v>9.0793098792013681E+73</v>
      </c>
      <c r="RYK8" s="212">
        <f t="shared" ref="RYK8" si="6410">RYI8*$C$8</f>
        <v>9.306292626181402E+73</v>
      </c>
      <c r="RYM8" s="212">
        <f t="shared" ref="RYM8" si="6411">RYK8*$C$8</f>
        <v>9.5389499418359361E+73</v>
      </c>
      <c r="RYO8" s="212">
        <f t="shared" ref="RYO8" si="6412">RYM8*$C$8</f>
        <v>9.7774236903818338E+73</v>
      </c>
      <c r="RYQ8" s="212">
        <f t="shared" ref="RYQ8" si="6413">RYO8*$C$8</f>
        <v>1.0021859282641379E+74</v>
      </c>
      <c r="RYS8" s="212">
        <f t="shared" ref="RYS8" si="6414">RYQ8*$C$8</f>
        <v>1.0272405764707413E+74</v>
      </c>
      <c r="RYU8" s="212">
        <f t="shared" ref="RYU8" si="6415">RYS8*$C$8</f>
        <v>1.0529215908825097E+74</v>
      </c>
      <c r="RYW8" s="212">
        <f t="shared" ref="RYW8" si="6416">RYU8*$C$8</f>
        <v>1.0792446306545723E+74</v>
      </c>
      <c r="RYY8" s="212">
        <f t="shared" ref="RYY8" si="6417">RYW8*$C$8</f>
        <v>1.1062257464209366E+74</v>
      </c>
      <c r="RZA8" s="212">
        <f t="shared" ref="RZA8" si="6418">RYY8*$C$8</f>
        <v>1.1338813900814598E+74</v>
      </c>
      <c r="RZC8" s="212">
        <f t="shared" ref="RZC8" si="6419">RZA8*$C$8</f>
        <v>1.1622284248334961E+74</v>
      </c>
      <c r="RZE8" s="212">
        <f t="shared" ref="RZE8" si="6420">RZC8*$C$8</f>
        <v>1.1912841354543334E+74</v>
      </c>
      <c r="RZG8" s="212">
        <f t="shared" ref="RZG8" si="6421">RZE8*$C$8</f>
        <v>1.2210662388406916E+74</v>
      </c>
      <c r="RZI8" s="212">
        <f t="shared" ref="RZI8" si="6422">RZG8*$C$8</f>
        <v>1.2515928948117089E+74</v>
      </c>
      <c r="RZK8" s="212">
        <f t="shared" ref="RZK8" si="6423">RZI8*$C$8</f>
        <v>1.2828827171820015E+74</v>
      </c>
      <c r="RZM8" s="212">
        <f t="shared" ref="RZM8" si="6424">RZK8*$C$8</f>
        <v>1.3149547851115513E+74</v>
      </c>
      <c r="RZO8" s="212">
        <f t="shared" ref="RZO8" si="6425">RZM8*$C$8</f>
        <v>1.3478286547393399E+74</v>
      </c>
      <c r="RZQ8" s="212">
        <f t="shared" ref="RZQ8" si="6426">RZO8*$C$8</f>
        <v>1.3815243711078234E+74</v>
      </c>
      <c r="RZS8" s="212">
        <f t="shared" ref="RZS8" si="6427">RZQ8*$C$8</f>
        <v>1.4160624803855188E+74</v>
      </c>
      <c r="RZU8" s="212">
        <f t="shared" ref="RZU8" si="6428">RZS8*$C$8</f>
        <v>1.4514640423951566E+74</v>
      </c>
      <c r="RZW8" s="212">
        <f t="shared" ref="RZW8" si="6429">RZU8*$C$8</f>
        <v>1.4877506434550354E+74</v>
      </c>
      <c r="RZY8" s="212">
        <f t="shared" ref="RZY8" si="6430">RZW8*$C$8</f>
        <v>1.5249444095414111E+74</v>
      </c>
      <c r="SAA8" s="212">
        <f t="shared" ref="SAA8" si="6431">RZY8*$C$8</f>
        <v>1.5630680197799463E+74</v>
      </c>
      <c r="SAC8" s="212">
        <f t="shared" ref="SAC8" si="6432">SAA8*$C$8</f>
        <v>1.6021447202744449E+74</v>
      </c>
      <c r="SAE8" s="212">
        <f t="shared" ref="SAE8" si="6433">SAC8*$C$8</f>
        <v>1.6421983382813058E+74</v>
      </c>
      <c r="SAG8" s="212">
        <f t="shared" ref="SAG8" si="6434">SAE8*$C$8</f>
        <v>1.6832532967383382E+74</v>
      </c>
      <c r="SAI8" s="212">
        <f t="shared" ref="SAI8" si="6435">SAG8*$C$8</f>
        <v>1.7253346291567964E+74</v>
      </c>
      <c r="SAK8" s="212">
        <f t="shared" ref="SAK8" si="6436">SAI8*$C$8</f>
        <v>1.768467994885716E+74</v>
      </c>
      <c r="SAM8" s="212">
        <f t="shared" ref="SAM8" si="6437">SAK8*$C$8</f>
        <v>1.8126796947578589E+74</v>
      </c>
      <c r="SAO8" s="212">
        <f t="shared" ref="SAO8" si="6438">SAM8*$C$8</f>
        <v>1.8579966871268053E+74</v>
      </c>
      <c r="SAQ8" s="212">
        <f t="shared" ref="SAQ8" si="6439">SAO8*$C$8</f>
        <v>1.9044466043049752E+74</v>
      </c>
      <c r="SAS8" s="212">
        <f t="shared" ref="SAS8" si="6440">SAQ8*$C$8</f>
        <v>1.9520577694125993E+74</v>
      </c>
      <c r="SAU8" s="212">
        <f t="shared" ref="SAU8" si="6441">SAS8*$C$8</f>
        <v>2.0008592136479142E+74</v>
      </c>
      <c r="SAW8" s="212">
        <f t="shared" ref="SAW8" si="6442">SAU8*$C$8</f>
        <v>2.0508806939891117E+74</v>
      </c>
      <c r="SAY8" s="212">
        <f t="shared" ref="SAY8" si="6443">SAW8*$C$8</f>
        <v>2.1021527113388394E+74</v>
      </c>
      <c r="SBA8" s="212">
        <f t="shared" ref="SBA8" si="6444">SAY8*$C$8</f>
        <v>2.1547065291223101E+74</v>
      </c>
      <c r="SBC8" s="212">
        <f t="shared" ref="SBC8" si="6445">SBA8*$C$8</f>
        <v>2.2085741923503677E+74</v>
      </c>
      <c r="SBE8" s="212">
        <f t="shared" ref="SBE8" si="6446">SBC8*$C$8</f>
        <v>2.2637885471591265E+74</v>
      </c>
      <c r="SBG8" s="212">
        <f t="shared" ref="SBG8" si="6447">SBE8*$C$8</f>
        <v>2.3203832608381044E+74</v>
      </c>
      <c r="SBI8" s="212">
        <f t="shared" ref="SBI8" si="6448">SBG8*$C$8</f>
        <v>2.3783928423590569E+74</v>
      </c>
      <c r="SBK8" s="212">
        <f t="shared" ref="SBK8" si="6449">SBI8*$C$8</f>
        <v>2.4378526634180333E+74</v>
      </c>
      <c r="SBM8" s="212">
        <f t="shared" ref="SBM8" si="6450">SBK8*$C$8</f>
        <v>2.498798980003484E+74</v>
      </c>
      <c r="SBO8" s="212">
        <f t="shared" ref="SBO8" si="6451">SBM8*$C$8</f>
        <v>2.5612689545035711E+74</v>
      </c>
      <c r="SBQ8" s="212">
        <f t="shared" ref="SBQ8" si="6452">SBO8*$C$8</f>
        <v>2.6253006783661602E+74</v>
      </c>
      <c r="SBS8" s="212">
        <f t="shared" ref="SBS8" si="6453">SBQ8*$C$8</f>
        <v>2.6909331953253139E+74</v>
      </c>
      <c r="SBU8" s="212">
        <f t="shared" ref="SBU8" si="6454">SBS8*$C$8</f>
        <v>2.7582065252084467E+74</v>
      </c>
      <c r="SBW8" s="212">
        <f t="shared" ref="SBW8" si="6455">SBU8*$C$8</f>
        <v>2.8271616883386576E+74</v>
      </c>
      <c r="SBY8" s="212">
        <f t="shared" ref="SBY8" si="6456">SBW8*$C$8</f>
        <v>2.8978407305471238E+74</v>
      </c>
      <c r="SCA8" s="212">
        <f t="shared" ref="SCA8" si="6457">SBY8*$C$8</f>
        <v>2.9702867488108018E+74</v>
      </c>
      <c r="SCC8" s="212">
        <f t="shared" ref="SCC8" si="6458">SCA8*$C$8</f>
        <v>3.0445439175310713E+74</v>
      </c>
      <c r="SCE8" s="212">
        <f t="shared" ref="SCE8" si="6459">SCC8*$C$8</f>
        <v>3.1206575154693478E+74</v>
      </c>
      <c r="SCG8" s="212">
        <f t="shared" ref="SCG8" si="6460">SCE8*$C$8</f>
        <v>3.1986739533560813E+74</v>
      </c>
      <c r="SCI8" s="212">
        <f t="shared" ref="SCI8" si="6461">SCG8*$C$8</f>
        <v>3.2786408021899832E+74</v>
      </c>
      <c r="SCK8" s="212">
        <f t="shared" ref="SCK8" si="6462">SCI8*$C$8</f>
        <v>3.3606068222447326E+74</v>
      </c>
      <c r="SCM8" s="212">
        <f t="shared" ref="SCM8" si="6463">SCK8*$C$8</f>
        <v>3.4446219928008505E+74</v>
      </c>
      <c r="SCO8" s="212">
        <f t="shared" ref="SCO8" si="6464">SCM8*$C$8</f>
        <v>3.5307375426208715E+74</v>
      </c>
      <c r="SCQ8" s="212">
        <f t="shared" ref="SCQ8" si="6465">SCO8*$C$8</f>
        <v>3.619005981186393E+74</v>
      </c>
      <c r="SCS8" s="212">
        <f t="shared" ref="SCS8" si="6466">SCQ8*$C$8</f>
        <v>3.7094811307160527E+74</v>
      </c>
      <c r="SCU8" s="212">
        <f t="shared" ref="SCU8" si="6467">SCS8*$C$8</f>
        <v>3.8022181589839535E+74</v>
      </c>
      <c r="SCW8" s="212">
        <f t="shared" ref="SCW8" si="6468">SCU8*$C$8</f>
        <v>3.897273612958552E+74</v>
      </c>
      <c r="SCY8" s="212">
        <f t="shared" ref="SCY8" si="6469">SCW8*$C$8</f>
        <v>3.9947054532825157E+74</v>
      </c>
      <c r="SDA8" s="212">
        <f t="shared" ref="SDA8" si="6470">SCY8*$C$8</f>
        <v>4.0945730896145783E+74</v>
      </c>
      <c r="SDC8" s="212">
        <f t="shared" ref="SDC8" si="6471">SDA8*$C$8</f>
        <v>4.1969374168549423E+74</v>
      </c>
      <c r="SDE8" s="212">
        <f t="shared" ref="SDE8" si="6472">SDC8*$C$8</f>
        <v>4.3018608522763154E+74</v>
      </c>
      <c r="SDG8" s="212">
        <f t="shared" ref="SDG8" si="6473">SDE8*$C$8</f>
        <v>4.4094073735832227E+74</v>
      </c>
      <c r="SDI8" s="212">
        <f t="shared" ref="SDI8" si="6474">SDG8*$C$8</f>
        <v>4.5196425579228029E+74</v>
      </c>
      <c r="SDK8" s="212">
        <f t="shared" ref="SDK8" si="6475">SDI8*$C$8</f>
        <v>4.6326336218708729E+74</v>
      </c>
      <c r="SDM8" s="212">
        <f t="shared" ref="SDM8" si="6476">SDK8*$C$8</f>
        <v>4.7484494624176442E+74</v>
      </c>
      <c r="SDO8" s="212">
        <f t="shared" ref="SDO8" si="6477">SDM8*$C$8</f>
        <v>4.8671606989780852E+74</v>
      </c>
      <c r="SDQ8" s="212">
        <f t="shared" ref="SDQ8" si="6478">SDO8*$C$8</f>
        <v>4.9888397164525366E+74</v>
      </c>
      <c r="SDS8" s="212">
        <f t="shared" ref="SDS8" si="6479">SDQ8*$C$8</f>
        <v>5.1135607093638497E+74</v>
      </c>
      <c r="SDU8" s="212">
        <f t="shared" ref="SDU8" si="6480">SDS8*$C$8</f>
        <v>5.2413997270979451E+74</v>
      </c>
      <c r="SDW8" s="212">
        <f t="shared" ref="SDW8" si="6481">SDU8*$C$8</f>
        <v>5.3724347202753928E+74</v>
      </c>
      <c r="SDY8" s="212">
        <f t="shared" ref="SDY8" si="6482">SDW8*$C$8</f>
        <v>5.506745588282277E+74</v>
      </c>
      <c r="SEA8" s="212">
        <f t="shared" ref="SEA8" si="6483">SDY8*$C$8</f>
        <v>5.6444142279893337E+74</v>
      </c>
      <c r="SEC8" s="212">
        <f t="shared" ref="SEC8" si="6484">SEA8*$C$8</f>
        <v>5.7855245836890663E+74</v>
      </c>
      <c r="SEE8" s="212">
        <f t="shared" ref="SEE8" si="6485">SEC8*$C$8</f>
        <v>5.9301626982812929E+74</v>
      </c>
      <c r="SEG8" s="212">
        <f t="shared" ref="SEG8" si="6486">SEE8*$C$8</f>
        <v>6.0784167657383242E+74</v>
      </c>
      <c r="SEI8" s="212">
        <f t="shared" ref="SEI8" si="6487">SEG8*$C$8</f>
        <v>6.2303771848817817E+74</v>
      </c>
      <c r="SEK8" s="212">
        <f t="shared" ref="SEK8" si="6488">SEI8*$C$8</f>
        <v>6.386136614503826E+74</v>
      </c>
      <c r="SEM8" s="212">
        <f t="shared" ref="SEM8" si="6489">SEK8*$C$8</f>
        <v>6.5457900298664207E+74</v>
      </c>
      <c r="SEO8" s="212">
        <f t="shared" ref="SEO8" si="6490">SEM8*$C$8</f>
        <v>6.7094347806130807E+74</v>
      </c>
      <c r="SEQ8" s="212">
        <f t="shared" ref="SEQ8" si="6491">SEO8*$C$8</f>
        <v>6.8771706501284072E+74</v>
      </c>
      <c r="SES8" s="212">
        <f t="shared" ref="SES8" si="6492">SEQ8*$C$8</f>
        <v>7.0490999163816171E+74</v>
      </c>
      <c r="SEU8" s="212">
        <f t="shared" ref="SEU8" si="6493">SES8*$C$8</f>
        <v>7.2253274142911566E+74</v>
      </c>
      <c r="SEW8" s="212">
        <f t="shared" ref="SEW8" si="6494">SEU8*$C$8</f>
        <v>7.4059605996484353E+74</v>
      </c>
      <c r="SEY8" s="212">
        <f t="shared" ref="SEY8" si="6495">SEW8*$C$8</f>
        <v>7.5911096146396456E+74</v>
      </c>
      <c r="SFA8" s="212">
        <f t="shared" ref="SFA8" si="6496">SEY8*$C$8</f>
        <v>7.7808873550056363E+74</v>
      </c>
      <c r="SFC8" s="212">
        <f t="shared" ref="SFC8" si="6497">SFA8*$C$8</f>
        <v>7.9754095388807766E+74</v>
      </c>
      <c r="SFE8" s="212">
        <f t="shared" ref="SFE8" si="6498">SFC8*$C$8</f>
        <v>8.1747947773527958E+74</v>
      </c>
      <c r="SFG8" s="212">
        <f t="shared" ref="SFG8" si="6499">SFE8*$C$8</f>
        <v>8.379164646786615E+74</v>
      </c>
      <c r="SFI8" s="212">
        <f t="shared" ref="SFI8" si="6500">SFG8*$C$8</f>
        <v>8.5886437629562802E+74</v>
      </c>
      <c r="SFK8" s="212">
        <f t="shared" ref="SFK8" si="6501">SFI8*$C$8</f>
        <v>8.8033598570301862E+74</v>
      </c>
      <c r="SFM8" s="212">
        <f t="shared" ref="SFM8" si="6502">SFK8*$C$8</f>
        <v>9.0234438534559406E+74</v>
      </c>
      <c r="SFO8" s="212">
        <f t="shared" ref="SFO8" si="6503">SFM8*$C$8</f>
        <v>9.249029949792338E+74</v>
      </c>
      <c r="SFQ8" s="212">
        <f t="shared" ref="SFQ8" si="6504">SFO8*$C$8</f>
        <v>9.4802556985371465E+74</v>
      </c>
      <c r="SFS8" s="212">
        <f t="shared" ref="SFS8" si="6505">SFQ8*$C$8</f>
        <v>9.7172620910005739E+74</v>
      </c>
      <c r="SFU8" s="212">
        <f t="shared" ref="SFU8" si="6506">SFS8*$C$8</f>
        <v>9.9601936432755883E+74</v>
      </c>
      <c r="SFW8" s="212">
        <f t="shared" ref="SFW8" si="6507">SFU8*$C$8</f>
        <v>1.0209198484357476E+75</v>
      </c>
      <c r="SFY8" s="212">
        <f t="shared" ref="SFY8" si="6508">SFW8*$C$8</f>
        <v>1.0464428446466412E+75</v>
      </c>
      <c r="SGA8" s="212">
        <f t="shared" ref="SGA8" si="6509">SFY8*$C$8</f>
        <v>1.0726039157628071E+75</v>
      </c>
      <c r="SGC8" s="212">
        <f t="shared" ref="SGC8" si="6510">SGA8*$C$8</f>
        <v>1.0994190136568772E+75</v>
      </c>
      <c r="SGE8" s="212">
        <f t="shared" ref="SGE8" si="6511">SGC8*$C$8</f>
        <v>1.126904488998299E+75</v>
      </c>
      <c r="SGG8" s="212">
        <f t="shared" ref="SGG8" si="6512">SGE8*$C$8</f>
        <v>1.1550771012232564E+75</v>
      </c>
      <c r="SGI8" s="212">
        <f t="shared" ref="SGI8" si="6513">SGG8*$C$8</f>
        <v>1.1839540287538377E+75</v>
      </c>
      <c r="SGK8" s="212">
        <f t="shared" ref="SGK8" si="6514">SGI8*$C$8</f>
        <v>1.2135528794726835E+75</v>
      </c>
      <c r="SGM8" s="212">
        <f t="shared" ref="SGM8" si="6515">SGK8*$C$8</f>
        <v>1.2438917014595004E+75</v>
      </c>
      <c r="SGO8" s="212">
        <f t="shared" ref="SGO8" si="6516">SGM8*$C$8</f>
        <v>1.2749889939959879E+75</v>
      </c>
      <c r="SGQ8" s="212">
        <f t="shared" ref="SGQ8" si="6517">SGO8*$C$8</f>
        <v>1.3068637188458874E+75</v>
      </c>
      <c r="SGS8" s="212">
        <f t="shared" ref="SGS8" si="6518">SGQ8*$C$8</f>
        <v>1.3395353118170345E+75</v>
      </c>
      <c r="SGU8" s="212">
        <f t="shared" ref="SGU8" si="6519">SGS8*$C$8</f>
        <v>1.3730236946124601E+75</v>
      </c>
      <c r="SGW8" s="212">
        <f t="shared" ref="SGW8" si="6520">SGU8*$C$8</f>
        <v>1.4073492869777715E+75</v>
      </c>
      <c r="SGY8" s="212">
        <f t="shared" ref="SGY8" si="6521">SGW8*$C$8</f>
        <v>1.4425330191522157E+75</v>
      </c>
      <c r="SHA8" s="212">
        <f t="shared" ref="SHA8" si="6522">SGY8*$C$8</f>
        <v>1.4785963446310209E+75</v>
      </c>
      <c r="SHC8" s="212">
        <f t="shared" ref="SHC8" si="6523">SHA8*$C$8</f>
        <v>1.5155612532467963E+75</v>
      </c>
      <c r="SHE8" s="212">
        <f t="shared" ref="SHE8" si="6524">SHC8*$C$8</f>
        <v>1.5534502845779661E+75</v>
      </c>
      <c r="SHG8" s="212">
        <f t="shared" ref="SHG8" si="6525">SHE8*$C$8</f>
        <v>1.5922865416924151E+75</v>
      </c>
      <c r="SHI8" s="212">
        <f t="shared" ref="SHI8" si="6526">SHG8*$C$8</f>
        <v>1.6320937052347254E+75</v>
      </c>
      <c r="SHK8" s="212">
        <f t="shared" ref="SHK8" si="6527">SHI8*$C$8</f>
        <v>1.6728960478655934E+75</v>
      </c>
      <c r="SHM8" s="212">
        <f t="shared" ref="SHM8" si="6528">SHK8*$C$8</f>
        <v>1.7147184490622329E+75</v>
      </c>
      <c r="SHO8" s="212">
        <f t="shared" ref="SHO8" si="6529">SHM8*$C$8</f>
        <v>1.7575864102887886E+75</v>
      </c>
      <c r="SHQ8" s="212">
        <f t="shared" ref="SHQ8" si="6530">SHO8*$C$8</f>
        <v>1.8015260705460081E+75</v>
      </c>
      <c r="SHS8" s="212">
        <f t="shared" ref="SHS8" si="6531">SHQ8*$C$8</f>
        <v>1.8465642223096581E+75</v>
      </c>
      <c r="SHU8" s="212">
        <f t="shared" ref="SHU8" si="6532">SHS8*$C$8</f>
        <v>1.8927283278673992E+75</v>
      </c>
      <c r="SHW8" s="212">
        <f t="shared" ref="SHW8" si="6533">SHU8*$C$8</f>
        <v>1.9400465360640842E+75</v>
      </c>
      <c r="SHY8" s="212">
        <f t="shared" ref="SHY8" si="6534">SHW8*$C$8</f>
        <v>1.988547699465686E+75</v>
      </c>
      <c r="SIA8" s="212">
        <f t="shared" ref="SIA8" si="6535">SHY8*$C$8</f>
        <v>2.0382613919523278E+75</v>
      </c>
      <c r="SIC8" s="212">
        <f t="shared" ref="SIC8" si="6536">SIA8*$C$8</f>
        <v>2.0892179267511358E+75</v>
      </c>
      <c r="SIE8" s="212">
        <f t="shared" ref="SIE8" si="6537">SIC8*$C$8</f>
        <v>2.1414483749199142E+75</v>
      </c>
      <c r="SIG8" s="212">
        <f t="shared" ref="SIG8" si="6538">SIE8*$C$8</f>
        <v>2.1949845842929119E+75</v>
      </c>
      <c r="SII8" s="212">
        <f t="shared" ref="SII8" si="6539">SIG8*$C$8</f>
        <v>2.2498591989002343E+75</v>
      </c>
      <c r="SIK8" s="212">
        <f t="shared" ref="SIK8" si="6540">SII8*$C$8</f>
        <v>2.3061056788727398E+75</v>
      </c>
      <c r="SIM8" s="212">
        <f t="shared" ref="SIM8" si="6541">SIK8*$C$8</f>
        <v>2.3637583208445579E+75</v>
      </c>
      <c r="SIO8" s="212">
        <f t="shared" ref="SIO8" si="6542">SIM8*$C$8</f>
        <v>2.4228522788656716E+75</v>
      </c>
      <c r="SIQ8" s="212">
        <f t="shared" ref="SIQ8" si="6543">SIO8*$C$8</f>
        <v>2.4834235858373131E+75</v>
      </c>
      <c r="SIS8" s="212">
        <f t="shared" ref="SIS8" si="6544">SIQ8*$C$8</f>
        <v>2.5455091754832455E+75</v>
      </c>
      <c r="SIU8" s="212">
        <f t="shared" ref="SIU8" si="6545">SIS8*$C$8</f>
        <v>2.6091469048703265E+75</v>
      </c>
      <c r="SIW8" s="212">
        <f t="shared" ref="SIW8" si="6546">SIU8*$C$8</f>
        <v>2.6743755774920844E+75</v>
      </c>
      <c r="SIY8" s="212">
        <f t="shared" ref="SIY8" si="6547">SIW8*$C$8</f>
        <v>2.7412349669293863E+75</v>
      </c>
      <c r="SJA8" s="212">
        <f t="shared" ref="SJA8" si="6548">SIY8*$C$8</f>
        <v>2.8097658411026207E+75</v>
      </c>
      <c r="SJC8" s="212">
        <f t="shared" ref="SJC8" si="6549">SJA8*$C$8</f>
        <v>2.880009987130186E+75</v>
      </c>
      <c r="SJE8" s="212">
        <f t="shared" ref="SJE8" si="6550">SJC8*$C$8</f>
        <v>2.9520102368084406E+75</v>
      </c>
      <c r="SJG8" s="212">
        <f t="shared" ref="SJG8" si="6551">SJE8*$C$8</f>
        <v>3.0258104927286511E+75</v>
      </c>
      <c r="SJI8" s="212">
        <f t="shared" ref="SJI8" si="6552">SJG8*$C$8</f>
        <v>3.1014557550468672E+75</v>
      </c>
      <c r="SJK8" s="212">
        <f t="shared" ref="SJK8" si="6553">SJI8*$C$8</f>
        <v>3.1789921489230384E+75</v>
      </c>
      <c r="SJM8" s="212">
        <f t="shared" ref="SJM8" si="6554">SJK8*$C$8</f>
        <v>3.258466952646114E+75</v>
      </c>
      <c r="SJO8" s="212">
        <f t="shared" ref="SJO8" si="6555">SJM8*$C$8</f>
        <v>3.3399286264622665E+75</v>
      </c>
      <c r="SJQ8" s="212">
        <f t="shared" ref="SJQ8" si="6556">SJO8*$C$8</f>
        <v>3.4234268421238229E+75</v>
      </c>
      <c r="SJS8" s="212">
        <f t="shared" ref="SJS8" si="6557">SJQ8*$C$8</f>
        <v>3.5090125131769182E+75</v>
      </c>
      <c r="SJU8" s="212">
        <f t="shared" ref="SJU8" si="6558">SJS8*$C$8</f>
        <v>3.5967378260063408E+75</v>
      </c>
      <c r="SJW8" s="212">
        <f t="shared" ref="SJW8" si="6559">SJU8*$C$8</f>
        <v>3.6866562716564992E+75</v>
      </c>
      <c r="SJY8" s="212">
        <f t="shared" ref="SJY8" si="6560">SJW8*$C$8</f>
        <v>3.7788226784479117E+75</v>
      </c>
      <c r="SKA8" s="212">
        <f t="shared" ref="SKA8" si="6561">SJY8*$C$8</f>
        <v>3.873293245409109E+75</v>
      </c>
      <c r="SKC8" s="212">
        <f t="shared" ref="SKC8" si="6562">SKA8*$C$8</f>
        <v>3.9701255765443366E+75</v>
      </c>
      <c r="SKE8" s="212">
        <f t="shared" ref="SKE8" si="6563">SKC8*$C$8</f>
        <v>4.0693787159579447E+75</v>
      </c>
      <c r="SKG8" s="212">
        <f t="shared" ref="SKG8" si="6564">SKE8*$C$8</f>
        <v>4.1711131838568931E+75</v>
      </c>
      <c r="SKI8" s="212">
        <f t="shared" ref="SKI8" si="6565">SKG8*$C$8</f>
        <v>4.2753910134533151E+75</v>
      </c>
      <c r="SKK8" s="212">
        <f t="shared" ref="SKK8" si="6566">SKI8*$C$8</f>
        <v>4.382275788789648E+75</v>
      </c>
      <c r="SKM8" s="212">
        <f t="shared" ref="SKM8" si="6567">SKK8*$C$8</f>
        <v>4.4918326835093885E+75</v>
      </c>
      <c r="SKO8" s="212">
        <f t="shared" ref="SKO8" si="6568">SKM8*$C$8</f>
        <v>4.6041285005971227E+75</v>
      </c>
      <c r="SKQ8" s="212">
        <f t="shared" ref="SKQ8" si="6569">SKO8*$C$8</f>
        <v>4.7192317131120507E+75</v>
      </c>
      <c r="SKS8" s="212">
        <f t="shared" ref="SKS8" si="6570">SKQ8*$C$8</f>
        <v>4.8372125059398516E+75</v>
      </c>
      <c r="SKU8" s="212">
        <f t="shared" ref="SKU8" si="6571">SKS8*$C$8</f>
        <v>4.9581428185883476E+75</v>
      </c>
      <c r="SKW8" s="212">
        <f t="shared" ref="SKW8" si="6572">SKU8*$C$8</f>
        <v>5.0820963890530555E+75</v>
      </c>
      <c r="SKY8" s="212">
        <f t="shared" ref="SKY8" si="6573">SKW8*$C$8</f>
        <v>5.2091487987793814E+75</v>
      </c>
      <c r="SLA8" s="212">
        <f t="shared" ref="SLA8" si="6574">SKY8*$C$8</f>
        <v>5.3393775187488656E+75</v>
      </c>
      <c r="SLC8" s="212">
        <f t="shared" ref="SLC8" si="6575">SLA8*$C$8</f>
        <v>5.4728619567175868E+75</v>
      </c>
      <c r="SLE8" s="212">
        <f t="shared" ref="SLE8" si="6576">SLC8*$C$8</f>
        <v>5.6096835056355258E+75</v>
      </c>
      <c r="SLG8" s="212">
        <f t="shared" ref="SLG8" si="6577">SLE8*$C$8</f>
        <v>5.7499255932764134E+75</v>
      </c>
      <c r="SLI8" s="212">
        <f t="shared" ref="SLI8" si="6578">SLG8*$C$8</f>
        <v>5.8936737331083233E+75</v>
      </c>
      <c r="SLK8" s="212">
        <f t="shared" ref="SLK8" si="6579">SLI8*$C$8</f>
        <v>6.0410155764360306E+75</v>
      </c>
      <c r="SLM8" s="212">
        <f t="shared" ref="SLM8" si="6580">SLK8*$C$8</f>
        <v>6.1920409658469307E+75</v>
      </c>
      <c r="SLO8" s="212">
        <f t="shared" ref="SLO8" si="6581">SLM8*$C$8</f>
        <v>6.3468419899931036E+75</v>
      </c>
      <c r="SLQ8" s="212">
        <f t="shared" ref="SLQ8" si="6582">SLO8*$C$8</f>
        <v>6.5055130397429308E+75</v>
      </c>
      <c r="SLS8" s="212">
        <f t="shared" ref="SLS8" si="6583">SLQ8*$C$8</f>
        <v>6.6681508657365035E+75</v>
      </c>
      <c r="SLU8" s="212">
        <f t="shared" ref="SLU8" si="6584">SLS8*$C$8</f>
        <v>6.8348546373799159E+75</v>
      </c>
      <c r="SLW8" s="212">
        <f t="shared" ref="SLW8" si="6585">SLU8*$C$8</f>
        <v>7.0057260033144134E+75</v>
      </c>
      <c r="SLY8" s="212">
        <f t="shared" ref="SLY8" si="6586">SLW8*$C$8</f>
        <v>7.1808691533972734E+75</v>
      </c>
      <c r="SMA8" s="212">
        <f t="shared" ref="SMA8" si="6587">SLY8*$C$8</f>
        <v>7.3603908822322051E+75</v>
      </c>
      <c r="SMC8" s="212">
        <f t="shared" ref="SMC8" si="6588">SMA8*$C$8</f>
        <v>7.54440065428801E+75</v>
      </c>
      <c r="SME8" s="212">
        <f t="shared" ref="SME8" si="6589">SMC8*$C$8</f>
        <v>7.7330106706452092E+75</v>
      </c>
      <c r="SMG8" s="212">
        <f t="shared" ref="SMG8" si="6590">SME8*$C$8</f>
        <v>7.9263359374113379E+75</v>
      </c>
      <c r="SMI8" s="212">
        <f t="shared" ref="SMI8" si="6591">SMG8*$C$8</f>
        <v>8.1244943358466207E+75</v>
      </c>
      <c r="SMK8" s="212">
        <f t="shared" ref="SMK8" si="6592">SMI8*$C$8</f>
        <v>8.3276066942427852E+75</v>
      </c>
      <c r="SMM8" s="212">
        <f t="shared" ref="SMM8" si="6593">SMK8*$C$8</f>
        <v>8.5357968615988534E+75</v>
      </c>
      <c r="SMO8" s="212">
        <f t="shared" ref="SMO8" si="6594">SMM8*$C$8</f>
        <v>8.7491917831388245E+75</v>
      </c>
      <c r="SMQ8" s="212">
        <f t="shared" ref="SMQ8" si="6595">SMO8*$C$8</f>
        <v>8.9679215777172949E+75</v>
      </c>
      <c r="SMS8" s="212">
        <f t="shared" ref="SMS8" si="6596">SMQ8*$C$8</f>
        <v>9.1921196171602267E+75</v>
      </c>
      <c r="SMU8" s="212">
        <f t="shared" ref="SMU8" si="6597">SMS8*$C$8</f>
        <v>9.4219226075892308E+75</v>
      </c>
      <c r="SMW8" s="212">
        <f t="shared" ref="SMW8" si="6598">SMU8*$C$8</f>
        <v>9.6574706727789605E+75</v>
      </c>
      <c r="SMY8" s="212">
        <f t="shared" ref="SMY8" si="6599">SMW8*$C$8</f>
        <v>9.8989074395984337E+75</v>
      </c>
      <c r="SNA8" s="212">
        <f t="shared" ref="SNA8" si="6600">SMY8*$C$8</f>
        <v>1.0146380125588393E+76</v>
      </c>
      <c r="SNC8" s="212">
        <f t="shared" ref="SNC8" si="6601">SNA8*$C$8</f>
        <v>1.0400039628728101E+76</v>
      </c>
      <c r="SNE8" s="212">
        <f t="shared" ref="SNE8" si="6602">SNC8*$C$8</f>
        <v>1.0660040619446303E+76</v>
      </c>
      <c r="SNG8" s="212">
        <f t="shared" ref="SNG8" si="6603">SNE8*$C$8</f>
        <v>1.0926541634932459E+76</v>
      </c>
      <c r="SNI8" s="212">
        <f t="shared" ref="SNI8" si="6604">SNG8*$C$8</f>
        <v>1.119970517580577E+76</v>
      </c>
      <c r="SNK8" s="212">
        <f t="shared" ref="SNK8" si="6605">SNI8*$C$8</f>
        <v>1.1479697805200913E+76</v>
      </c>
      <c r="SNM8" s="212">
        <f t="shared" ref="SNM8" si="6606">SNK8*$C$8</f>
        <v>1.1766690250330935E+76</v>
      </c>
      <c r="SNO8" s="212">
        <f t="shared" ref="SNO8" si="6607">SNM8*$C$8</f>
        <v>1.2060857506589207E+76</v>
      </c>
      <c r="SNQ8" s="212">
        <f t="shared" ref="SNQ8" si="6608">SNO8*$C$8</f>
        <v>1.2362378944253937E+76</v>
      </c>
      <c r="SNS8" s="212">
        <f t="shared" ref="SNS8" si="6609">SNQ8*$C$8</f>
        <v>1.2671438417860284E+76</v>
      </c>
      <c r="SNU8" s="212">
        <f t="shared" ref="SNU8" si="6610">SNS8*$C$8</f>
        <v>1.2988224378306789E+76</v>
      </c>
      <c r="SNW8" s="212">
        <f t="shared" ref="SNW8" si="6611">SNU8*$C$8</f>
        <v>1.3312929987764457E+76</v>
      </c>
      <c r="SNY8" s="212">
        <f t="shared" ref="SNY8" si="6612">SNW8*$C$8</f>
        <v>1.3645753237458567E+76</v>
      </c>
      <c r="SOA8" s="212">
        <f t="shared" ref="SOA8" si="6613">SNY8*$C$8</f>
        <v>1.3986897068395031E+76</v>
      </c>
      <c r="SOC8" s="212">
        <f t="shared" ref="SOC8" si="6614">SOA8*$C$8</f>
        <v>1.4336569495104905E+76</v>
      </c>
      <c r="SOE8" s="212">
        <f t="shared" ref="SOE8" si="6615">SOC8*$C$8</f>
        <v>1.4694983732482525E+76</v>
      </c>
      <c r="SOG8" s="212">
        <f t="shared" ref="SOG8" si="6616">SOE8*$C$8</f>
        <v>1.5062358325794587E+76</v>
      </c>
      <c r="SOI8" s="212">
        <f t="shared" ref="SOI8" si="6617">SOG8*$C$8</f>
        <v>1.543891728393945E+76</v>
      </c>
      <c r="SOK8" s="212">
        <f t="shared" ref="SOK8" si="6618">SOI8*$C$8</f>
        <v>1.5824890216037936E+76</v>
      </c>
      <c r="SOM8" s="212">
        <f t="shared" ref="SOM8" si="6619">SOK8*$C$8</f>
        <v>1.6220512471438884E+76</v>
      </c>
      <c r="SOO8" s="212">
        <f t="shared" ref="SOO8" si="6620">SOM8*$C$8</f>
        <v>1.6626025283224854E+76</v>
      </c>
      <c r="SOQ8" s="212">
        <f t="shared" ref="SOQ8" si="6621">SOO8*$C$8</f>
        <v>1.7041675915305474E+76</v>
      </c>
      <c r="SOS8" s="212">
        <f t="shared" ref="SOS8" si="6622">SOQ8*$C$8</f>
        <v>1.746771781318811E+76</v>
      </c>
      <c r="SOU8" s="212">
        <f t="shared" ref="SOU8" si="6623">SOS8*$C$8</f>
        <v>1.7904410758517813E+76</v>
      </c>
      <c r="SOW8" s="212">
        <f t="shared" ref="SOW8" si="6624">SOU8*$C$8</f>
        <v>1.8352021027480757E+76</v>
      </c>
      <c r="SOY8" s="212">
        <f t="shared" ref="SOY8" si="6625">SOW8*$C$8</f>
        <v>1.8810821553167776E+76</v>
      </c>
      <c r="SPA8" s="212">
        <f t="shared" ref="SPA8" si="6626">SOY8*$C$8</f>
        <v>1.9281092091996969E+76</v>
      </c>
      <c r="SPC8" s="212">
        <f t="shared" ref="SPC8" si="6627">SPA8*$C$8</f>
        <v>1.976311939429689E+76</v>
      </c>
      <c r="SPE8" s="212">
        <f t="shared" ref="SPE8" si="6628">SPC8*$C$8</f>
        <v>2.0257197379154312E+76</v>
      </c>
      <c r="SPG8" s="212">
        <f t="shared" ref="SPG8" si="6629">SPE8*$C$8</f>
        <v>2.0763627313633168E+76</v>
      </c>
      <c r="SPI8" s="212">
        <f t="shared" ref="SPI8" si="6630">SPG8*$C$8</f>
        <v>2.1282717996473995E+76</v>
      </c>
      <c r="SPK8" s="212">
        <f t="shared" ref="SPK8" si="6631">SPI8*$C$8</f>
        <v>2.1814785946385842E+76</v>
      </c>
      <c r="SPM8" s="212">
        <f t="shared" ref="SPM8" si="6632">SPK8*$C$8</f>
        <v>2.2360155595045485E+76</v>
      </c>
      <c r="SPO8" s="212">
        <f t="shared" ref="SPO8" si="6633">SPM8*$C$8</f>
        <v>2.2919159484921621E+76</v>
      </c>
      <c r="SPQ8" s="212">
        <f t="shared" ref="SPQ8" si="6634">SPO8*$C$8</f>
        <v>2.3492138472044661E+76</v>
      </c>
      <c r="SPS8" s="212">
        <f t="shared" ref="SPS8" si="6635">SPQ8*$C$8</f>
        <v>2.4079441933845776E+76</v>
      </c>
      <c r="SPU8" s="212">
        <f t="shared" ref="SPU8" si="6636">SPS8*$C$8</f>
        <v>2.4681427982191919E+76</v>
      </c>
      <c r="SPW8" s="212">
        <f t="shared" ref="SPW8" si="6637">SPU8*$C$8</f>
        <v>2.5298463681746716E+76</v>
      </c>
      <c r="SPY8" s="212">
        <f t="shared" ref="SPY8" si="6638">SPW8*$C$8</f>
        <v>2.5930925273790383E+76</v>
      </c>
      <c r="SQA8" s="212">
        <f t="shared" ref="SQA8" si="6639">SPY8*$C$8</f>
        <v>2.6579198405635141E+76</v>
      </c>
      <c r="SQC8" s="212">
        <f t="shared" ref="SQC8" si="6640">SQA8*$C$8</f>
        <v>2.7243678365776018E+76</v>
      </c>
      <c r="SQE8" s="212">
        <f t="shared" ref="SQE8" si="6641">SQC8*$C$8</f>
        <v>2.7924770324920415E+76</v>
      </c>
      <c r="SQG8" s="212">
        <f t="shared" ref="SQG8" si="6642">SQE8*$C$8</f>
        <v>2.8622889583043422E+76</v>
      </c>
      <c r="SQI8" s="212">
        <f t="shared" ref="SQI8" si="6643">SQG8*$C$8</f>
        <v>2.9338461822619502E+76</v>
      </c>
      <c r="SQK8" s="212">
        <f t="shared" ref="SQK8" si="6644">SQI8*$C$8</f>
        <v>3.0071923368184984E+76</v>
      </c>
      <c r="SQM8" s="212">
        <f t="shared" ref="SQM8" si="6645">SQK8*$C$8</f>
        <v>3.0823721452389603E+76</v>
      </c>
      <c r="SQO8" s="212">
        <f t="shared" ref="SQO8" si="6646">SQM8*$C$8</f>
        <v>3.1594314488699343E+76</v>
      </c>
      <c r="SQQ8" s="212">
        <f t="shared" ref="SQQ8" si="6647">SQO8*$C$8</f>
        <v>3.2384172350916824E+76</v>
      </c>
      <c r="SQS8" s="212">
        <f t="shared" ref="SQS8" si="6648">SQQ8*$C$8</f>
        <v>3.3193776659689742E+76</v>
      </c>
      <c r="SQU8" s="212">
        <f t="shared" ref="SQU8" si="6649">SQS8*$C$8</f>
        <v>3.402362107618198E+76</v>
      </c>
      <c r="SQW8" s="212">
        <f t="shared" ref="SQW8" si="6650">SQU8*$C$8</f>
        <v>3.4874211603086528E+76</v>
      </c>
      <c r="SQY8" s="212">
        <f t="shared" ref="SQY8" si="6651">SQW8*$C$8</f>
        <v>3.574606689316369E+76</v>
      </c>
      <c r="SRA8" s="212">
        <f t="shared" ref="SRA8" si="6652">SQY8*$C$8</f>
        <v>3.6639718565492779E+76</v>
      </c>
      <c r="SRC8" s="212">
        <f t="shared" ref="SRC8" si="6653">SRA8*$C$8</f>
        <v>3.7555711529630097E+76</v>
      </c>
      <c r="SRE8" s="212">
        <f t="shared" ref="SRE8" si="6654">SRC8*$C$8</f>
        <v>3.8494604317870848E+76</v>
      </c>
      <c r="SRG8" s="212">
        <f t="shared" ref="SRG8" si="6655">SRE8*$C$8</f>
        <v>3.9456969425817618E+76</v>
      </c>
      <c r="SRI8" s="212">
        <f t="shared" ref="SRI8" si="6656">SRG8*$C$8</f>
        <v>4.0443393661463053E+76</v>
      </c>
      <c r="SRK8" s="212">
        <f t="shared" ref="SRK8" si="6657">SRI8*$C$8</f>
        <v>4.1454478502999629E+76</v>
      </c>
      <c r="SRM8" s="212">
        <f t="shared" ref="SRM8" si="6658">SRK8*$C$8</f>
        <v>4.2490840465574619E+76</v>
      </c>
      <c r="SRO8" s="212">
        <f t="shared" ref="SRO8" si="6659">SRM8*$C$8</f>
        <v>4.3553111477213981E+76</v>
      </c>
      <c r="SRQ8" s="212">
        <f t="shared" ref="SRQ8" si="6660">SRO8*$C$8</f>
        <v>4.4641939264144327E+76</v>
      </c>
      <c r="SRS8" s="212">
        <f t="shared" ref="SRS8" si="6661">SRQ8*$C$8</f>
        <v>4.5757987745747931E+76</v>
      </c>
      <c r="SRU8" s="212">
        <f t="shared" ref="SRU8" si="6662">SRS8*$C$8</f>
        <v>4.6901937439391625E+76</v>
      </c>
      <c r="SRW8" s="212">
        <f t="shared" ref="SRW8" si="6663">SRU8*$C$8</f>
        <v>4.8074485875376413E+76</v>
      </c>
      <c r="SRY8" s="212">
        <f t="shared" ref="SRY8" si="6664">SRW8*$C$8</f>
        <v>4.9276348022260817E+76</v>
      </c>
      <c r="SSA8" s="212">
        <f t="shared" ref="SSA8" si="6665">SRY8*$C$8</f>
        <v>5.0508256722817336E+76</v>
      </c>
      <c r="SSC8" s="212">
        <f t="shared" ref="SSC8" si="6666">SSA8*$C$8</f>
        <v>5.1770963140887765E+76</v>
      </c>
      <c r="SSE8" s="212">
        <f t="shared" ref="SSE8" si="6667">SSC8*$C$8</f>
        <v>5.3065237219409955E+76</v>
      </c>
      <c r="SSG8" s="212">
        <f t="shared" ref="SSG8" si="6668">SSE8*$C$8</f>
        <v>5.4391868149895197E+76</v>
      </c>
      <c r="SSI8" s="212">
        <f t="shared" ref="SSI8" si="6669">SSG8*$C$8</f>
        <v>5.5751664853642569E+76</v>
      </c>
      <c r="SSK8" s="212">
        <f t="shared" ref="SSK8" si="6670">SSI8*$C$8</f>
        <v>5.7145456474983631E+76</v>
      </c>
      <c r="SSM8" s="212">
        <f t="shared" ref="SSM8" si="6671">SSK8*$C$8</f>
        <v>5.8574092886858218E+76</v>
      </c>
      <c r="SSO8" s="212">
        <f t="shared" ref="SSO8" si="6672">SSM8*$C$8</f>
        <v>6.0038445209029673E+76</v>
      </c>
      <c r="SSQ8" s="212">
        <f t="shared" ref="SSQ8" si="6673">SSO8*$C$8</f>
        <v>6.1539406339255408E+76</v>
      </c>
      <c r="SSS8" s="212">
        <f t="shared" ref="SSS8" si="6674">SSQ8*$C$8</f>
        <v>6.3077891497736787E+76</v>
      </c>
      <c r="SSU8" s="212">
        <f t="shared" ref="SSU8" si="6675">SSS8*$C$8</f>
        <v>6.4654838785180206E+76</v>
      </c>
      <c r="SSW8" s="212">
        <f t="shared" ref="SSW8" si="6676">SSU8*$C$8</f>
        <v>6.6271209754809705E+76</v>
      </c>
      <c r="SSY8" s="212">
        <f t="shared" ref="SSY8" si="6677">SSW8*$C$8</f>
        <v>6.7927989998679937E+76</v>
      </c>
      <c r="STA8" s="212">
        <f t="shared" ref="STA8" si="6678">SSY8*$C$8</f>
        <v>6.9626189748646928E+76</v>
      </c>
      <c r="STC8" s="212">
        <f t="shared" ref="STC8" si="6679">STA8*$C$8</f>
        <v>7.1366844492363099E+76</v>
      </c>
      <c r="STE8" s="212">
        <f t="shared" ref="STE8" si="6680">STC8*$C$8</f>
        <v>7.3151015604672167E+76</v>
      </c>
      <c r="STG8" s="212">
        <f t="shared" ref="STG8" si="6681">STE8*$C$8</f>
        <v>7.4979790994788961E+76</v>
      </c>
      <c r="STI8" s="212">
        <f t="shared" ref="STI8" si="6682">STG8*$C$8</f>
        <v>7.6854285769658677E+76</v>
      </c>
      <c r="STK8" s="212">
        <f t="shared" ref="STK8" si="6683">STI8*$C$8</f>
        <v>7.8775642913900134E+76</v>
      </c>
      <c r="STM8" s="212">
        <f t="shared" ref="STM8" si="6684">STK8*$C$8</f>
        <v>8.0745033986747625E+76</v>
      </c>
      <c r="STO8" s="212">
        <f t="shared" ref="STO8" si="6685">STM8*$C$8</f>
        <v>8.2763659836416314E+76</v>
      </c>
      <c r="STQ8" s="212">
        <f t="shared" ref="STQ8" si="6686">STO8*$C$8</f>
        <v>8.483275133232671E+76</v>
      </c>
      <c r="STS8" s="212">
        <f t="shared" ref="STS8" si="6687">STQ8*$C$8</f>
        <v>8.6953570115634864E+76</v>
      </c>
      <c r="STU8" s="212">
        <f t="shared" ref="STU8" si="6688">STS8*$C$8</f>
        <v>8.9127409368525725E+76</v>
      </c>
      <c r="STW8" s="212">
        <f t="shared" ref="STW8" si="6689">STU8*$C$8</f>
        <v>9.1355594602738862E+76</v>
      </c>
      <c r="STY8" s="212">
        <f t="shared" ref="STY8" si="6690">STW8*$C$8</f>
        <v>9.3639484467807328E+76</v>
      </c>
      <c r="SUA8" s="212">
        <f t="shared" ref="SUA8" si="6691">STY8*$C$8</f>
        <v>9.5980471579502506E+76</v>
      </c>
      <c r="SUC8" s="212">
        <f t="shared" ref="SUC8" si="6692">SUA8*$C$8</f>
        <v>9.8379983368990057E+76</v>
      </c>
      <c r="SUE8" s="212">
        <f t="shared" ref="SUE8" si="6693">SUC8*$C$8</f>
        <v>1.008394829532148E+77</v>
      </c>
      <c r="SUG8" s="212">
        <f t="shared" ref="SUG8" si="6694">SUE8*$C$8</f>
        <v>1.0336047002704516E+77</v>
      </c>
      <c r="SUI8" s="212">
        <f t="shared" ref="SUI8" si="6695">SUG8*$C$8</f>
        <v>1.0594448177772128E+77</v>
      </c>
      <c r="SUK8" s="212">
        <f t="shared" ref="SUK8" si="6696">SUI8*$C$8</f>
        <v>1.0859309382216431E+77</v>
      </c>
      <c r="SUM8" s="212">
        <f t="shared" ref="SUM8" si="6697">SUK8*$C$8</f>
        <v>1.1130792116771842E+77</v>
      </c>
      <c r="SUO8" s="212">
        <f t="shared" ref="SUO8" si="6698">SUM8*$C$8</f>
        <v>1.1409061919691137E+77</v>
      </c>
      <c r="SUQ8" s="212">
        <f t="shared" ref="SUQ8" si="6699">SUO8*$C$8</f>
        <v>1.1694288467683414E+77</v>
      </c>
      <c r="SUS8" s="212">
        <f t="shared" ref="SUS8" si="6700">SUQ8*$C$8</f>
        <v>1.1986645679375498E+77</v>
      </c>
      <c r="SUU8" s="212">
        <f t="shared" ref="SUU8" si="6701">SUS8*$C$8</f>
        <v>1.2286311821359885E+77</v>
      </c>
      <c r="SUW8" s="212">
        <f t="shared" ref="SUW8" si="6702">SUU8*$C$8</f>
        <v>1.2593469616893881E+77</v>
      </c>
      <c r="SUY8" s="212">
        <f t="shared" ref="SUY8" si="6703">SUW8*$C$8</f>
        <v>1.2908306357316226E+77</v>
      </c>
      <c r="SVA8" s="212">
        <f t="shared" ref="SVA8" si="6704">SUY8*$C$8</f>
        <v>1.3231014016249131E+77</v>
      </c>
      <c r="SVC8" s="212">
        <f t="shared" ref="SVC8" si="6705">SVA8*$C$8</f>
        <v>1.3561789366655358E+77</v>
      </c>
      <c r="SVE8" s="212">
        <f t="shared" ref="SVE8" si="6706">SVC8*$C$8</f>
        <v>1.3900834100821742E+77</v>
      </c>
      <c r="SVG8" s="212">
        <f t="shared" ref="SVG8" si="6707">SVE8*$C$8</f>
        <v>1.4248354953342283E+77</v>
      </c>
      <c r="SVI8" s="212">
        <f t="shared" ref="SVI8" si="6708">SVG8*$C$8</f>
        <v>1.460456382717584E+77</v>
      </c>
      <c r="SVK8" s="212">
        <f t="shared" ref="SVK8" si="6709">SVI8*$C$8</f>
        <v>1.4969677922855235E+77</v>
      </c>
      <c r="SVM8" s="212">
        <f t="shared" ref="SVM8" si="6710">SVK8*$C$8</f>
        <v>1.5343919870926613E+77</v>
      </c>
      <c r="SVO8" s="212">
        <f t="shared" ref="SVO8" si="6711">SVM8*$C$8</f>
        <v>1.5727517867699778E+77</v>
      </c>
      <c r="SVQ8" s="212">
        <f t="shared" ref="SVQ8" si="6712">SVO8*$C$8</f>
        <v>1.6120705814392272E+77</v>
      </c>
      <c r="SVS8" s="212">
        <f t="shared" ref="SVS8" si="6713">SVQ8*$C$8</f>
        <v>1.6523723459752078E+77</v>
      </c>
      <c r="SVU8" s="212">
        <f t="shared" ref="SVU8" si="6714">SVS8*$C$8</f>
        <v>1.6936816546245878E+77</v>
      </c>
      <c r="SVW8" s="212">
        <f t="shared" ref="SVW8" si="6715">SVU8*$C$8</f>
        <v>1.7360236959902023E+77</v>
      </c>
      <c r="SVY8" s="212">
        <f t="shared" ref="SVY8" si="6716">SVW8*$C$8</f>
        <v>1.7794242883899573E+77</v>
      </c>
      <c r="SWA8" s="212">
        <f t="shared" ref="SWA8" si="6717">SVY8*$C$8</f>
        <v>1.8239098955997061E+77</v>
      </c>
      <c r="SWC8" s="212">
        <f t="shared" ref="SWC8" si="6718">SWA8*$C$8</f>
        <v>1.8695076429896986E+77</v>
      </c>
      <c r="SWE8" s="212">
        <f t="shared" ref="SWE8" si="6719">SWC8*$C$8</f>
        <v>1.9162453340644408E+77</v>
      </c>
      <c r="SWG8" s="212">
        <f t="shared" ref="SWG8" si="6720">SWE8*$C$8</f>
        <v>1.9641514674160517E+77</v>
      </c>
      <c r="SWI8" s="212">
        <f t="shared" ref="SWI8" si="6721">SWG8*$C$8</f>
        <v>2.013255254101453E+77</v>
      </c>
      <c r="SWK8" s="212">
        <f t="shared" ref="SWK8" si="6722">SWI8*$C$8</f>
        <v>2.0635866354539891E+77</v>
      </c>
      <c r="SWM8" s="212">
        <f t="shared" ref="SWM8" si="6723">SWK8*$C$8</f>
        <v>2.1151763013403388E+77</v>
      </c>
      <c r="SWO8" s="212">
        <f t="shared" ref="SWO8" si="6724">SWM8*$C$8</f>
        <v>2.168055708873847E+77</v>
      </c>
      <c r="SWQ8" s="212">
        <f t="shared" ref="SWQ8" si="6725">SWO8*$C$8</f>
        <v>2.2222571015956931E+77</v>
      </c>
      <c r="SWS8" s="212">
        <f t="shared" ref="SWS8" si="6726">SWQ8*$C$8</f>
        <v>2.2778135291355853E+77</v>
      </c>
      <c r="SWU8" s="212">
        <f t="shared" ref="SWU8" si="6727">SWS8*$C$8</f>
        <v>2.3347588673639746E+77</v>
      </c>
      <c r="SWW8" s="212">
        <f t="shared" ref="SWW8" si="6728">SWU8*$C$8</f>
        <v>2.3931278390480738E+77</v>
      </c>
      <c r="SWY8" s="212">
        <f t="shared" ref="SWY8" si="6729">SWW8*$C$8</f>
        <v>2.4529560350242756E+77</v>
      </c>
      <c r="SXA8" s="212">
        <f t="shared" ref="SXA8" si="6730">SWY8*$C$8</f>
        <v>2.5142799358998825E+77</v>
      </c>
      <c r="SXC8" s="212">
        <f t="shared" ref="SXC8" si="6731">SXA8*$C$8</f>
        <v>2.5771369342973792E+77</v>
      </c>
      <c r="SXE8" s="212">
        <f t="shared" ref="SXE8" si="6732">SXC8*$C$8</f>
        <v>2.6415653576548132E+77</v>
      </c>
      <c r="SXG8" s="212">
        <f t="shared" ref="SXG8" si="6733">SXE8*$C$8</f>
        <v>2.7076044915961835E+77</v>
      </c>
      <c r="SXI8" s="212">
        <f t="shared" ref="SXI8" si="6734">SXG8*$C$8</f>
        <v>2.7752946038860879E+77</v>
      </c>
      <c r="SXK8" s="212">
        <f t="shared" ref="SXK8" si="6735">SXI8*$C$8</f>
        <v>2.8446769689832397E+77</v>
      </c>
      <c r="SXM8" s="212">
        <f t="shared" ref="SXM8" si="6736">SXK8*$C$8</f>
        <v>2.9157938932078202E+77</v>
      </c>
      <c r="SXO8" s="212">
        <f t="shared" ref="SXO8" si="6737">SXM8*$C$8</f>
        <v>2.9886887405380156E+77</v>
      </c>
      <c r="SXQ8" s="212">
        <f t="shared" ref="SXQ8" si="6738">SXO8*$C$8</f>
        <v>3.0634059590514657E+77</v>
      </c>
      <c r="SXS8" s="212">
        <f t="shared" ref="SXS8" si="6739">SXQ8*$C$8</f>
        <v>3.139991108027752E+77</v>
      </c>
      <c r="SXU8" s="212">
        <f t="shared" ref="SXU8" si="6740">SXS8*$C$8</f>
        <v>3.2184908857284454E+77</v>
      </c>
      <c r="SXW8" s="212">
        <f t="shared" ref="SXW8" si="6741">SXU8*$C$8</f>
        <v>3.298953157871656E+77</v>
      </c>
      <c r="SXY8" s="212">
        <f t="shared" ref="SXY8" si="6742">SXW8*$C$8</f>
        <v>3.3814269868184471E+77</v>
      </c>
      <c r="SYA8" s="212">
        <f t="shared" ref="SYA8" si="6743">SXY8*$C$8</f>
        <v>3.4659626614889078E+77</v>
      </c>
      <c r="SYC8" s="212">
        <f t="shared" ref="SYC8" si="6744">SYA8*$C$8</f>
        <v>3.5526117280261303E+77</v>
      </c>
      <c r="SYE8" s="212">
        <f t="shared" ref="SYE8" si="6745">SYC8*$C$8</f>
        <v>3.6414270212267831E+77</v>
      </c>
      <c r="SYG8" s="212">
        <f t="shared" ref="SYG8" si="6746">SYE8*$C$8</f>
        <v>3.7324626967574522E+77</v>
      </c>
      <c r="SYI8" s="212">
        <f t="shared" ref="SYI8" si="6747">SYG8*$C$8</f>
        <v>3.8257742641763883E+77</v>
      </c>
      <c r="SYK8" s="212">
        <f t="shared" ref="SYK8" si="6748">SYI8*$C$8</f>
        <v>3.9214186207807976E+77</v>
      </c>
      <c r="SYM8" s="212">
        <f t="shared" ref="SYM8" si="6749">SYK8*$C$8</f>
        <v>4.019454086300317E+77</v>
      </c>
      <c r="SYO8" s="212">
        <f t="shared" ref="SYO8" si="6750">SYM8*$C$8</f>
        <v>4.1199404384578245E+77</v>
      </c>
      <c r="SYQ8" s="212">
        <f t="shared" ref="SYQ8" si="6751">SYO8*$C$8</f>
        <v>4.2229389494192698E+77</v>
      </c>
      <c r="SYS8" s="212">
        <f t="shared" ref="SYS8" si="6752">SYQ8*$C$8</f>
        <v>4.328512423154751E+77</v>
      </c>
      <c r="SYU8" s="212">
        <f t="shared" ref="SYU8" si="6753">SYS8*$C$8</f>
        <v>4.4367252337336194E+77</v>
      </c>
      <c r="SYW8" s="212">
        <f t="shared" ref="SYW8" si="6754">SYU8*$C$8</f>
        <v>4.5476433645769596E+77</v>
      </c>
      <c r="SYY8" s="212">
        <f t="shared" ref="SYY8" si="6755">SYW8*$C$8</f>
        <v>4.661334448691383E+77</v>
      </c>
      <c r="SZA8" s="212">
        <f t="shared" ref="SZA8" si="6756">SYY8*$C$8</f>
        <v>4.7778678099086666E+77</v>
      </c>
      <c r="SZC8" s="212">
        <f t="shared" ref="SZC8" si="6757">SZA8*$C$8</f>
        <v>4.8973145051563831E+77</v>
      </c>
      <c r="SZE8" s="212">
        <f t="shared" ref="SZE8" si="6758">SZC8*$C$8</f>
        <v>5.0197473677852919E+77</v>
      </c>
      <c r="SZG8" s="212">
        <f t="shared" ref="SZG8" si="6759">SZE8*$C$8</f>
        <v>5.1452410519799243E+77</v>
      </c>
      <c r="SZI8" s="212">
        <f t="shared" ref="SZI8" si="6760">SZG8*$C$8</f>
        <v>5.2738720782794215E+77</v>
      </c>
      <c r="SZK8" s="212">
        <f t="shared" ref="SZK8" si="6761">SZI8*$C$8</f>
        <v>5.4057188802364065E+77</v>
      </c>
      <c r="SZM8" s="212">
        <f t="shared" ref="SZM8" si="6762">SZK8*$C$8</f>
        <v>5.5408618522423166E+77</v>
      </c>
      <c r="SZO8" s="212">
        <f t="shared" ref="SZO8" si="6763">SZM8*$C$8</f>
        <v>5.6793833985483741E+77</v>
      </c>
      <c r="SZQ8" s="212">
        <f t="shared" ref="SZQ8" si="6764">SZO8*$C$8</f>
        <v>5.8213679835120828E+77</v>
      </c>
      <c r="SZS8" s="212">
        <f t="shared" ref="SZS8" si="6765">SZQ8*$C$8</f>
        <v>5.9669021830998845E+77</v>
      </c>
      <c r="SZU8" s="212">
        <f t="shared" ref="SZU8" si="6766">SZS8*$C$8</f>
        <v>6.1160747376773813E+77</v>
      </c>
      <c r="SZW8" s="212">
        <f t="shared" ref="SZW8" si="6767">SZU8*$C$8</f>
        <v>6.2689766061193149E+77</v>
      </c>
      <c r="SZY8" s="212">
        <f t="shared" ref="SZY8" si="6768">SZW8*$C$8</f>
        <v>6.4257010212722972E+77</v>
      </c>
      <c r="TAA8" s="212">
        <f t="shared" ref="TAA8" si="6769">SZY8*$C$8</f>
        <v>6.5863435468041037E+77</v>
      </c>
      <c r="TAC8" s="212">
        <f t="shared" ref="TAC8" si="6770">TAA8*$C$8</f>
        <v>6.7510021354742061E+77</v>
      </c>
      <c r="TAE8" s="212">
        <f t="shared" ref="TAE8" si="6771">TAC8*$C$8</f>
        <v>6.9197771888610604E+77</v>
      </c>
      <c r="TAG8" s="212">
        <f t="shared" ref="TAG8" si="6772">TAE8*$C$8</f>
        <v>7.0927716185825865E+77</v>
      </c>
      <c r="TAI8" s="212">
        <f t="shared" ref="TAI8" si="6773">TAG8*$C$8</f>
        <v>7.2700909090471506E+77</v>
      </c>
      <c r="TAK8" s="212">
        <f t="shared" ref="TAK8" si="6774">TAI8*$C$8</f>
        <v>7.4518431817733289E+77</v>
      </c>
      <c r="TAM8" s="212">
        <f t="shared" ref="TAM8" si="6775">TAK8*$C$8</f>
        <v>7.6381392613176614E+77</v>
      </c>
      <c r="TAO8" s="212">
        <f t="shared" ref="TAO8" si="6776">TAM8*$C$8</f>
        <v>7.8290927428506027E+77</v>
      </c>
      <c r="TAQ8" s="212">
        <f t="shared" ref="TAQ8" si="6777">TAO8*$C$8</f>
        <v>8.0248200614218675E+77</v>
      </c>
      <c r="TAS8" s="212">
        <f t="shared" ref="TAS8" si="6778">TAQ8*$C$8</f>
        <v>8.2254405629574132E+77</v>
      </c>
      <c r="TAU8" s="212">
        <f t="shared" ref="TAU8" si="6779">TAS8*$C$8</f>
        <v>8.4310765770313477E+77</v>
      </c>
      <c r="TAW8" s="212">
        <f t="shared" ref="TAW8" si="6780">TAU8*$C$8</f>
        <v>8.6418534914571305E+77</v>
      </c>
      <c r="TAY8" s="212">
        <f t="shared" ref="TAY8" si="6781">TAW8*$C$8</f>
        <v>8.857899828743558E+77</v>
      </c>
      <c r="TBA8" s="212">
        <f t="shared" ref="TBA8" si="6782">TAY8*$C$8</f>
        <v>9.0793473244621462E+77</v>
      </c>
      <c r="TBC8" s="212">
        <f t="shared" ref="TBC8" si="6783">TBA8*$C$8</f>
        <v>9.3063310075736998E+77</v>
      </c>
      <c r="TBE8" s="212">
        <f t="shared" ref="TBE8" si="6784">TBC8*$C$8</f>
        <v>9.5389892827630406E+77</v>
      </c>
      <c r="TBG8" s="212">
        <f t="shared" ref="TBG8" si="6785">TBE8*$C$8</f>
        <v>9.7774640148321166E+77</v>
      </c>
      <c r="TBI8" s="212">
        <f t="shared" ref="TBI8" si="6786">TBG8*$C$8</f>
        <v>1.0021900615202918E+78</v>
      </c>
      <c r="TBK8" s="212">
        <f t="shared" ref="TBK8" si="6787">TBI8*$C$8</f>
        <v>1.0272448130582989E+78</v>
      </c>
      <c r="TBM8" s="212">
        <f t="shared" ref="TBM8" si="6788">TBK8*$C$8</f>
        <v>1.0529259333847563E+78</v>
      </c>
      <c r="TBO8" s="212">
        <f t="shared" ref="TBO8" si="6789">TBM8*$C$8</f>
        <v>1.079249081719375E+78</v>
      </c>
      <c r="TBQ8" s="212">
        <f t="shared" ref="TBQ8" si="6790">TBO8*$C$8</f>
        <v>1.1062303087623592E+78</v>
      </c>
      <c r="TBS8" s="212">
        <f t="shared" ref="TBS8" si="6791">TBQ8*$C$8</f>
        <v>1.1338860664814181E+78</v>
      </c>
      <c r="TBU8" s="212">
        <f t="shared" ref="TBU8" si="6792">TBS8*$C$8</f>
        <v>1.1622332181434534E+78</v>
      </c>
      <c r="TBW8" s="212">
        <f t="shared" ref="TBW8" si="6793">TBU8*$C$8</f>
        <v>1.1912890485970395E+78</v>
      </c>
      <c r="TBY8" s="212">
        <f t="shared" ref="TBY8" si="6794">TBW8*$C$8</f>
        <v>1.2210712748119655E+78</v>
      </c>
      <c r="TCA8" s="212">
        <f t="shared" ref="TCA8" si="6795">TBY8*$C$8</f>
        <v>1.2515980566822646E+78</v>
      </c>
      <c r="TCC8" s="212">
        <f t="shared" ref="TCC8" si="6796">TCA8*$C$8</f>
        <v>1.2828880080993211E+78</v>
      </c>
      <c r="TCE8" s="212">
        <f t="shared" ref="TCE8" si="6797">TCC8*$C$8</f>
        <v>1.3149602083018041E+78</v>
      </c>
      <c r="TCG8" s="212">
        <f t="shared" ref="TCG8" si="6798">TCE8*$C$8</f>
        <v>1.347834213509349E+78</v>
      </c>
      <c r="TCI8" s="212">
        <f t="shared" ref="TCI8" si="6799">TCG8*$C$8</f>
        <v>1.3815300688470826E+78</v>
      </c>
      <c r="TCK8" s="212">
        <f t="shared" ref="TCK8" si="6800">TCI8*$C$8</f>
        <v>1.4160683205682596E+78</v>
      </c>
      <c r="TCM8" s="212">
        <f t="shared" ref="TCM8" si="6801">TCK8*$C$8</f>
        <v>1.4514700285824659E+78</v>
      </c>
      <c r="TCO8" s="212">
        <f t="shared" ref="TCO8" si="6802">TCM8*$C$8</f>
        <v>1.4877567792970275E+78</v>
      </c>
      <c r="TCQ8" s="212">
        <f t="shared" ref="TCQ8" si="6803">TCO8*$C$8</f>
        <v>1.5249506987794531E+78</v>
      </c>
      <c r="TCS8" s="212">
        <f t="shared" ref="TCS8" si="6804">TCQ8*$C$8</f>
        <v>1.5630744662489392E+78</v>
      </c>
      <c r="TCU8" s="212">
        <f t="shared" ref="TCU8" si="6805">TCS8*$C$8</f>
        <v>1.6021513279051625E+78</v>
      </c>
      <c r="TCW8" s="212">
        <f t="shared" ref="TCW8" si="6806">TCU8*$C$8</f>
        <v>1.6422051111027914E+78</v>
      </c>
      <c r="TCY8" s="212">
        <f t="shared" ref="TCY8" si="6807">TCW8*$C$8</f>
        <v>1.6832602388803611E+78</v>
      </c>
      <c r="TDA8" s="212">
        <f t="shared" ref="TDA8" si="6808">TCY8*$C$8</f>
        <v>1.7253417448523701E+78</v>
      </c>
      <c r="TDC8" s="212">
        <f t="shared" ref="TDC8" si="6809">TDA8*$C$8</f>
        <v>1.7684752884736792E+78</v>
      </c>
      <c r="TDE8" s="212">
        <f t="shared" ref="TDE8" si="6810">TDC8*$C$8</f>
        <v>1.8126871706855209E+78</v>
      </c>
      <c r="TDG8" s="212">
        <f t="shared" ref="TDG8" si="6811">TDE8*$C$8</f>
        <v>1.8580043499526587E+78</v>
      </c>
      <c r="TDI8" s="212">
        <f t="shared" ref="TDI8" si="6812">TDG8*$C$8</f>
        <v>1.9044544587014751E+78</v>
      </c>
      <c r="TDK8" s="212">
        <f t="shared" ref="TDK8" si="6813">TDI8*$C$8</f>
        <v>1.9520658201690118E+78</v>
      </c>
      <c r="TDM8" s="212">
        <f t="shared" ref="TDM8" si="6814">TDK8*$C$8</f>
        <v>2.0008674656732367E+78</v>
      </c>
      <c r="TDO8" s="212">
        <f t="shared" ref="TDO8" si="6815">TDM8*$C$8</f>
        <v>2.0508891523150674E+78</v>
      </c>
      <c r="TDQ8" s="212">
        <f t="shared" ref="TDQ8" si="6816">TDO8*$C$8</f>
        <v>2.102161381122944E+78</v>
      </c>
      <c r="TDS8" s="212">
        <f t="shared" ref="TDS8" si="6817">TDQ8*$C$8</f>
        <v>2.1547154156510174E+78</v>
      </c>
      <c r="TDU8" s="212">
        <f t="shared" ref="TDU8" si="6818">TDS8*$C$8</f>
        <v>2.2085833010422927E+78</v>
      </c>
      <c r="TDW8" s="212">
        <f t="shared" ref="TDW8" si="6819">TDU8*$C$8</f>
        <v>2.2637978835683497E+78</v>
      </c>
      <c r="TDY8" s="212">
        <f t="shared" ref="TDY8" si="6820">TDW8*$C$8</f>
        <v>2.3203928306575581E+78</v>
      </c>
      <c r="TEA8" s="212">
        <f t="shared" ref="TEA8" si="6821">TDY8*$C$8</f>
        <v>2.3784026514239967E+78</v>
      </c>
      <c r="TEC8" s="212">
        <f t="shared" ref="TEC8" si="6822">TEA8*$C$8</f>
        <v>2.4378627177095965E+78</v>
      </c>
      <c r="TEE8" s="212">
        <f t="shared" ref="TEE8" si="6823">TEC8*$C$8</f>
        <v>2.4988092856523361E+78</v>
      </c>
      <c r="TEG8" s="212">
        <f t="shared" ref="TEG8" si="6824">TEE8*$C$8</f>
        <v>2.5612795177936443E+78</v>
      </c>
      <c r="TEI8" s="212">
        <f t="shared" ref="TEI8" si="6825">TEG8*$C$8</f>
        <v>2.625311505738485E+78</v>
      </c>
      <c r="TEK8" s="212">
        <f t="shared" ref="TEK8" si="6826">TEI8*$C$8</f>
        <v>2.6909442933819469E+78</v>
      </c>
      <c r="TEM8" s="212">
        <f t="shared" ref="TEM8" si="6827">TEK8*$C$8</f>
        <v>2.7582179007164953E+78</v>
      </c>
      <c r="TEO8" s="212">
        <f t="shared" ref="TEO8" si="6828">TEM8*$C$8</f>
        <v>2.8271733482344075E+78</v>
      </c>
      <c r="TEQ8" s="212">
        <f t="shared" ref="TEQ8" si="6829">TEO8*$C$8</f>
        <v>2.8978526819402673E+78</v>
      </c>
      <c r="TES8" s="212">
        <f t="shared" ref="TES8" si="6830">TEQ8*$C$8</f>
        <v>2.9702989989887738E+78</v>
      </c>
      <c r="TEU8" s="212">
        <f t="shared" ref="TEU8" si="6831">TES8*$C$8</f>
        <v>3.0445564739634929E+78</v>
      </c>
      <c r="TEW8" s="212">
        <f t="shared" ref="TEW8" si="6832">TEU8*$C$8</f>
        <v>3.1206703858125801E+78</v>
      </c>
      <c r="TEY8" s="212">
        <f t="shared" ref="TEY8" si="6833">TEW8*$C$8</f>
        <v>3.1986871454578945E+78</v>
      </c>
      <c r="TFA8" s="212">
        <f t="shared" ref="TFA8" si="6834">TEY8*$C$8</f>
        <v>3.2786543240943417E+78</v>
      </c>
      <c r="TFC8" s="212">
        <f t="shared" ref="TFC8" si="6835">TFA8*$C$8</f>
        <v>3.3606206821966998E+78</v>
      </c>
      <c r="TFE8" s="212">
        <f t="shared" ref="TFE8" si="6836">TFC8*$C$8</f>
        <v>3.444636199251617E+78</v>
      </c>
      <c r="TFG8" s="212">
        <f t="shared" ref="TFG8" si="6837">TFE8*$C$8</f>
        <v>3.5307521042329071E+78</v>
      </c>
      <c r="TFI8" s="212">
        <f t="shared" ref="TFI8" si="6838">TFG8*$C$8</f>
        <v>3.6190209068387292E+78</v>
      </c>
      <c r="TFK8" s="212">
        <f t="shared" ref="TFK8" si="6839">TFI8*$C$8</f>
        <v>3.7094964295096968E+78</v>
      </c>
      <c r="TFM8" s="212">
        <f t="shared" ref="TFM8" si="6840">TFK8*$C$8</f>
        <v>3.8022338402474393E+78</v>
      </c>
      <c r="TFO8" s="212">
        <f t="shared" ref="TFO8" si="6841">TFM8*$C$8</f>
        <v>3.8972896862536253E+78</v>
      </c>
      <c r="TFQ8" s="212">
        <f t="shared" ref="TFQ8" si="6842">TFO8*$C$8</f>
        <v>3.9947219284099658E+78</v>
      </c>
      <c r="TFS8" s="212">
        <f t="shared" ref="TFS8" si="6843">TFQ8*$C$8</f>
        <v>4.0945899766202149E+78</v>
      </c>
      <c r="TFU8" s="212">
        <f t="shared" ref="TFU8" si="6844">TFS8*$C$8</f>
        <v>4.1969547260357202E+78</v>
      </c>
      <c r="TFW8" s="212">
        <f t="shared" ref="TFW8" si="6845">TFU8*$C$8</f>
        <v>4.3018785941866127E+78</v>
      </c>
      <c r="TFY8" s="212">
        <f t="shared" ref="TFY8" si="6846">TFW8*$C$8</f>
        <v>4.4094255590412778E+78</v>
      </c>
      <c r="TGA8" s="212">
        <f t="shared" ref="TGA8" si="6847">TFY8*$C$8</f>
        <v>4.519661198017309E+78</v>
      </c>
      <c r="TGC8" s="212">
        <f t="shared" ref="TGC8" si="6848">TGA8*$C$8</f>
        <v>4.632652727967741E+78</v>
      </c>
      <c r="TGE8" s="212">
        <f t="shared" ref="TGE8" si="6849">TGC8*$C$8</f>
        <v>4.7484690461669344E+78</v>
      </c>
      <c r="TGG8" s="212">
        <f t="shared" ref="TGG8" si="6850">TGE8*$C$8</f>
        <v>4.867180772321107E+78</v>
      </c>
      <c r="TGI8" s="212">
        <f t="shared" ref="TGI8" si="6851">TGG8*$C$8</f>
        <v>4.9888602916291342E+78</v>
      </c>
      <c r="TGK8" s="212">
        <f t="shared" ref="TGK8" si="6852">TGI8*$C$8</f>
        <v>5.1135817989198622E+78</v>
      </c>
      <c r="TGM8" s="212">
        <f t="shared" ref="TGM8" si="6853">TGK8*$C$8</f>
        <v>5.2414213438928579E+78</v>
      </c>
      <c r="TGO8" s="212">
        <f t="shared" ref="TGO8" si="6854">TGM8*$C$8</f>
        <v>5.3724568774901792E+78</v>
      </c>
      <c r="TGQ8" s="212">
        <f t="shared" ref="TGQ8" si="6855">TGO8*$C$8</f>
        <v>5.5067682994274332E+78</v>
      </c>
      <c r="TGS8" s="212">
        <f t="shared" ref="TGS8" si="6856">TGQ8*$C$8</f>
        <v>5.6444375069131189E+78</v>
      </c>
      <c r="TGU8" s="212">
        <f t="shared" ref="TGU8" si="6857">TGS8*$C$8</f>
        <v>5.7855484445859465E+78</v>
      </c>
      <c r="TGW8" s="212">
        <f t="shared" ref="TGW8" si="6858">TGU8*$C$8</f>
        <v>5.9301871557005948E+78</v>
      </c>
      <c r="TGY8" s="212">
        <f t="shared" ref="TGY8" si="6859">TGW8*$C$8</f>
        <v>6.078441834593109E+78</v>
      </c>
      <c r="THA8" s="212">
        <f t="shared" ref="THA8" si="6860">TGY8*$C$8</f>
        <v>6.230402880457936E+78</v>
      </c>
      <c r="THC8" s="212">
        <f t="shared" ref="THC8" si="6861">THA8*$C$8</f>
        <v>6.3861629524693836E+78</v>
      </c>
      <c r="THE8" s="212">
        <f t="shared" ref="THE8" si="6862">THC8*$C$8</f>
        <v>6.545817026281118E+78</v>
      </c>
      <c r="THG8" s="212">
        <f t="shared" ref="THG8" si="6863">THE8*$C$8</f>
        <v>6.7094624519381451E+78</v>
      </c>
      <c r="THI8" s="212">
        <f t="shared" ref="THI8" si="6864">THG8*$C$8</f>
        <v>6.8771990132365979E+78</v>
      </c>
      <c r="THK8" s="212">
        <f t="shared" ref="THK8" si="6865">THI8*$C$8</f>
        <v>7.0491289885675123E+78</v>
      </c>
      <c r="THM8" s="212">
        <f t="shared" ref="THM8" si="6866">THK8*$C$8</f>
        <v>7.2253572132816996E+78</v>
      </c>
      <c r="THO8" s="212">
        <f t="shared" ref="THO8" si="6867">THM8*$C$8</f>
        <v>7.4059911436137413E+78</v>
      </c>
      <c r="THQ8" s="212">
        <f t="shared" ref="THQ8" si="6868">THO8*$C$8</f>
        <v>7.5911409222040837E+78</v>
      </c>
      <c r="THS8" s="212">
        <f t="shared" ref="THS8" si="6869">THQ8*$C$8</f>
        <v>7.7809194452591851E+78</v>
      </c>
      <c r="THU8" s="212">
        <f t="shared" ref="THU8" si="6870">THS8*$C$8</f>
        <v>7.9754424313906641E+78</v>
      </c>
      <c r="THW8" s="212">
        <f t="shared" ref="THW8" si="6871">THU8*$C$8</f>
        <v>8.1748284921754296E+78</v>
      </c>
      <c r="THY8" s="212">
        <f t="shared" ref="THY8" si="6872">THW8*$C$8</f>
        <v>8.3791992044798141E+78</v>
      </c>
      <c r="TIA8" s="212">
        <f t="shared" ref="TIA8" si="6873">THY8*$C$8</f>
        <v>8.5886791845918086E+78</v>
      </c>
      <c r="TIC8" s="212">
        <f t="shared" ref="TIC8" si="6874">TIA8*$C$8</f>
        <v>8.8033961642066028E+78</v>
      </c>
      <c r="TIE8" s="212">
        <f t="shared" ref="TIE8" si="6875">TIC8*$C$8</f>
        <v>9.0234810683117675E+78</v>
      </c>
      <c r="TIG8" s="212">
        <f t="shared" ref="TIG8" si="6876">TIE8*$C$8</f>
        <v>9.2490680950195607E+78</v>
      </c>
      <c r="TII8" s="212">
        <f t="shared" ref="TII8" si="6877">TIG8*$C$8</f>
        <v>9.4802947973950496E+78</v>
      </c>
      <c r="TIK8" s="212">
        <f t="shared" ref="TIK8" si="6878">TII8*$C$8</f>
        <v>9.7173021673299256E+78</v>
      </c>
      <c r="TIM8" s="212">
        <f t="shared" ref="TIM8" si="6879">TIK8*$C$8</f>
        <v>9.9602347215131725E+78</v>
      </c>
      <c r="TIO8" s="212">
        <f t="shared" ref="TIO8" si="6880">TIM8*$C$8</f>
        <v>1.0209240589551001E+79</v>
      </c>
      <c r="TIQ8" s="212">
        <f t="shared" ref="TIQ8" si="6881">TIO8*$C$8</f>
        <v>1.0464471604289775E+79</v>
      </c>
      <c r="TIS8" s="212">
        <f t="shared" ref="TIS8" si="6882">TIQ8*$C$8</f>
        <v>1.0726083394397019E+79</v>
      </c>
      <c r="TIU8" s="212">
        <f t="shared" ref="TIU8" si="6883">TIS8*$C$8</f>
        <v>1.0994235479256943E+79</v>
      </c>
      <c r="TIW8" s="212">
        <f t="shared" ref="TIW8" si="6884">TIU8*$C$8</f>
        <v>1.1269091366238366E+79</v>
      </c>
      <c r="TIY8" s="212">
        <f t="shared" ref="TIY8" si="6885">TIW8*$C$8</f>
        <v>1.1550818650394325E+79</v>
      </c>
      <c r="TJA8" s="212">
        <f t="shared" ref="TJA8" si="6886">TIY8*$C$8</f>
        <v>1.1839589116654183E+79</v>
      </c>
      <c r="TJC8" s="212">
        <f t="shared" ref="TJC8" si="6887">TJA8*$C$8</f>
        <v>1.2135578844570537E+79</v>
      </c>
      <c r="TJE8" s="212">
        <f t="shared" ref="TJE8" si="6888">TJC8*$C$8</f>
        <v>1.2438968315684799E+79</v>
      </c>
      <c r="TJG8" s="212">
        <f t="shared" ref="TJG8" si="6889">TJE8*$C$8</f>
        <v>1.2749942523576919E+79</v>
      </c>
      <c r="TJI8" s="212">
        <f t="shared" ref="TJI8" si="6890">TJG8*$C$8</f>
        <v>1.3068691086666341E+79</v>
      </c>
      <c r="TJK8" s="212">
        <f t="shared" ref="TJK8" si="6891">TJI8*$C$8</f>
        <v>1.3395408363832998E+79</v>
      </c>
      <c r="TJM8" s="212">
        <f t="shared" ref="TJM8" si="6892">TJK8*$C$8</f>
        <v>1.3730293572928822E+79</v>
      </c>
      <c r="TJO8" s="212">
        <f t="shared" ref="TJO8" si="6893">TJM8*$C$8</f>
        <v>1.4073550912252041E+79</v>
      </c>
      <c r="TJQ8" s="212">
        <f t="shared" ref="TJQ8" si="6894">TJO8*$C$8</f>
        <v>1.442538968505834E+79</v>
      </c>
      <c r="TJS8" s="212">
        <f t="shared" ref="TJS8" si="6895">TJQ8*$C$8</f>
        <v>1.4786024427184798E+79</v>
      </c>
      <c r="TJU8" s="212">
        <f t="shared" ref="TJU8" si="6896">TJS8*$C$8</f>
        <v>1.5155675037864418E+79</v>
      </c>
      <c r="TJW8" s="212">
        <f t="shared" ref="TJW8" si="6897">TJU8*$C$8</f>
        <v>1.5534566913811025E+79</v>
      </c>
      <c r="TJY8" s="212">
        <f t="shared" ref="TJY8" si="6898">TJW8*$C$8</f>
        <v>1.5922931086656301E+79</v>
      </c>
      <c r="TKA8" s="212">
        <f t="shared" ref="TKA8" si="6899">TJY8*$C$8</f>
        <v>1.6321004363822706E+79</v>
      </c>
      <c r="TKC8" s="212">
        <f t="shared" ref="TKC8" si="6900">TKA8*$C$8</f>
        <v>1.6729029472918271E+79</v>
      </c>
      <c r="TKE8" s="212">
        <f t="shared" ref="TKE8" si="6901">TKC8*$C$8</f>
        <v>1.7147255209741227E+79</v>
      </c>
      <c r="TKG8" s="212">
        <f t="shared" ref="TKG8" si="6902">TKE8*$C$8</f>
        <v>1.7575936589984757E+79</v>
      </c>
      <c r="TKI8" s="212">
        <f t="shared" ref="TKI8" si="6903">TKG8*$C$8</f>
        <v>1.8015335004734376E+79</v>
      </c>
      <c r="TKK8" s="212">
        <f t="shared" ref="TKK8" si="6904">TKI8*$C$8</f>
        <v>1.8465718379852733E+79</v>
      </c>
      <c r="TKM8" s="212">
        <f t="shared" ref="TKM8" si="6905">TKK8*$C$8</f>
        <v>1.8927361339349049E+79</v>
      </c>
      <c r="TKO8" s="212">
        <f t="shared" ref="TKO8" si="6906">TKM8*$C$8</f>
        <v>1.9400545372832775E+79</v>
      </c>
      <c r="TKQ8" s="212">
        <f t="shared" ref="TKQ8" si="6907">TKO8*$C$8</f>
        <v>1.9885559007153593E+79</v>
      </c>
      <c r="TKS8" s="212">
        <f t="shared" ref="TKS8" si="6908">TKQ8*$C$8</f>
        <v>2.0382697982332431E+79</v>
      </c>
      <c r="TKU8" s="212">
        <f t="shared" ref="TKU8" si="6909">TKS8*$C$8</f>
        <v>2.089226543189074E+79</v>
      </c>
      <c r="TKW8" s="212">
        <f t="shared" ref="TKW8" si="6910">TKU8*$C$8</f>
        <v>2.1414572067688008E+79</v>
      </c>
      <c r="TKY8" s="212">
        <f t="shared" ref="TKY8" si="6911">TKW8*$C$8</f>
        <v>2.1949936369380206E+79</v>
      </c>
      <c r="TLA8" s="212">
        <f t="shared" ref="TLA8" si="6912">TKY8*$C$8</f>
        <v>2.249868477861471E+79</v>
      </c>
      <c r="TLC8" s="212">
        <f t="shared" ref="TLC8" si="6913">TLA8*$C$8</f>
        <v>2.3061151898080076E+79</v>
      </c>
      <c r="TLE8" s="212">
        <f t="shared" ref="TLE8" si="6914">TLC8*$C$8</f>
        <v>2.3637680695532077E+79</v>
      </c>
      <c r="TLG8" s="212">
        <f t="shared" ref="TLG8" si="6915">TLE8*$C$8</f>
        <v>2.4228622712920377E+79</v>
      </c>
      <c r="TLI8" s="212">
        <f t="shared" ref="TLI8" si="6916">TLG8*$C$8</f>
        <v>2.4834338280743383E+79</v>
      </c>
      <c r="TLK8" s="212">
        <f t="shared" ref="TLK8" si="6917">TLI8*$C$8</f>
        <v>2.5455196737761965E+79</v>
      </c>
      <c r="TLM8" s="212">
        <f t="shared" ref="TLM8" si="6918">TLK8*$C$8</f>
        <v>2.609157665620601E+79</v>
      </c>
      <c r="TLO8" s="212">
        <f t="shared" ref="TLO8" si="6919">TLM8*$C$8</f>
        <v>2.674386607261116E+79</v>
      </c>
      <c r="TLQ8" s="212">
        <f t="shared" ref="TLQ8" si="6920">TLO8*$C$8</f>
        <v>2.7412462724426435E+79</v>
      </c>
      <c r="TLS8" s="212">
        <f t="shared" ref="TLS8" si="6921">TLQ8*$C$8</f>
        <v>2.8097774292537092E+79</v>
      </c>
      <c r="TLU8" s="212">
        <f t="shared" ref="TLU8" si="6922">TLS8*$C$8</f>
        <v>2.8800218649850516E+79</v>
      </c>
      <c r="TLW8" s="212">
        <f t="shared" ref="TLW8" si="6923">TLU8*$C$8</f>
        <v>2.9520224116096777E+79</v>
      </c>
      <c r="TLY8" s="212">
        <f t="shared" ref="TLY8" si="6924">TLW8*$C$8</f>
        <v>3.0258229718999193E+79</v>
      </c>
      <c r="TMA8" s="212">
        <f t="shared" ref="TMA8" si="6925">TLY8*$C$8</f>
        <v>3.1014685461974168E+79</v>
      </c>
      <c r="TMC8" s="212">
        <f t="shared" ref="TMC8" si="6926">TMA8*$C$8</f>
        <v>3.1790052598523516E+79</v>
      </c>
      <c r="TME8" s="212">
        <f t="shared" ref="TME8" si="6927">TMC8*$C$8</f>
        <v>3.2584803913486604E+79</v>
      </c>
      <c r="TMG8" s="212">
        <f t="shared" ref="TMG8" si="6928">TME8*$C$8</f>
        <v>3.3399424011323767E+79</v>
      </c>
      <c r="TMI8" s="212">
        <f t="shared" ref="TMI8" si="6929">TMG8*$C$8</f>
        <v>3.4234409611606857E+79</v>
      </c>
      <c r="TMK8" s="212">
        <f t="shared" ref="TMK8" si="6930">TMI8*$C$8</f>
        <v>3.5090269851897027E+79</v>
      </c>
      <c r="TMM8" s="212">
        <f t="shared" ref="TMM8" si="6931">TMK8*$C$8</f>
        <v>3.596752659819445E+79</v>
      </c>
      <c r="TMO8" s="212">
        <f t="shared" ref="TMO8" si="6932">TMM8*$C$8</f>
        <v>3.686671476314931E+79</v>
      </c>
      <c r="TMQ8" s="212">
        <f t="shared" ref="TMQ8" si="6933">TMO8*$C$8</f>
        <v>3.7788382632228037E+79</v>
      </c>
      <c r="TMS8" s="212">
        <f t="shared" ref="TMS8" si="6934">TMQ8*$C$8</f>
        <v>3.8733092198033733E+79</v>
      </c>
      <c r="TMU8" s="212">
        <f t="shared" ref="TMU8" si="6935">TMS8*$C$8</f>
        <v>3.9701419502984571E+79</v>
      </c>
      <c r="TMW8" s="212">
        <f t="shared" ref="TMW8" si="6936">TMU8*$C$8</f>
        <v>4.0693954990559181E+79</v>
      </c>
      <c r="TMY8" s="212">
        <f t="shared" ref="TMY8" si="6937">TMW8*$C$8</f>
        <v>4.1711303865323154E+79</v>
      </c>
      <c r="TNA8" s="212">
        <f t="shared" ref="TNA8" si="6938">TMY8*$C$8</f>
        <v>4.275408646195623E+79</v>
      </c>
      <c r="TNC8" s="212">
        <f t="shared" ref="TNC8" si="6939">TNA8*$C$8</f>
        <v>4.382293862350513E+79</v>
      </c>
      <c r="TNE8" s="212">
        <f t="shared" ref="TNE8" si="6940">TNC8*$C$8</f>
        <v>4.4918512089092754E+79</v>
      </c>
      <c r="TNG8" s="212">
        <f t="shared" ref="TNG8" si="6941">TNE8*$C$8</f>
        <v>4.6041474891320071E+79</v>
      </c>
      <c r="TNI8" s="212">
        <f t="shared" ref="TNI8" si="6942">TNG8*$C$8</f>
        <v>4.719251176360307E+79</v>
      </c>
      <c r="TNK8" s="212">
        <f t="shared" ref="TNK8" si="6943">TNI8*$C$8</f>
        <v>4.8372324557693142E+79</v>
      </c>
      <c r="TNM8" s="212">
        <f t="shared" ref="TNM8" si="6944">TNK8*$C$8</f>
        <v>4.9581632671635469E+79</v>
      </c>
      <c r="TNO8" s="212">
        <f t="shared" ref="TNO8" si="6945">TNM8*$C$8</f>
        <v>5.0821173488426351E+79</v>
      </c>
      <c r="TNQ8" s="212">
        <f t="shared" ref="TNQ8" si="6946">TNO8*$C$8</f>
        <v>5.2091702825637005E+79</v>
      </c>
      <c r="TNS8" s="212">
        <f t="shared" ref="TNS8" si="6947">TNQ8*$C$8</f>
        <v>5.3393995396277928E+79</v>
      </c>
      <c r="TNU8" s="212">
        <f t="shared" ref="TNU8" si="6948">TNS8*$C$8</f>
        <v>5.4728845281184872E+79</v>
      </c>
      <c r="TNW8" s="212">
        <f t="shared" ref="TNW8" si="6949">TNU8*$C$8</f>
        <v>5.6097066413214488E+79</v>
      </c>
      <c r="TNY8" s="212">
        <f t="shared" ref="TNY8" si="6950">TNW8*$C$8</f>
        <v>5.7499493073544844E+79</v>
      </c>
      <c r="TOA8" s="212">
        <f t="shared" ref="TOA8" si="6951">TNY8*$C$8</f>
        <v>5.8936980400383461E+79</v>
      </c>
      <c r="TOC8" s="212">
        <f t="shared" ref="TOC8" si="6952">TOA8*$C$8</f>
        <v>6.0410404910393038E+79</v>
      </c>
      <c r="TOE8" s="212">
        <f t="shared" ref="TOE8" si="6953">TOC8*$C$8</f>
        <v>6.1920665033152858E+79</v>
      </c>
      <c r="TOG8" s="212">
        <f t="shared" ref="TOG8" si="6954">TOE8*$C$8</f>
        <v>6.3468681658981672E+79</v>
      </c>
      <c r="TOI8" s="212">
        <f t="shared" ref="TOI8" si="6955">TOG8*$C$8</f>
        <v>6.5055398700456206E+79</v>
      </c>
      <c r="TOK8" s="212">
        <f t="shared" ref="TOK8" si="6956">TOI8*$C$8</f>
        <v>6.6681783667967609E+79</v>
      </c>
      <c r="TOM8" s="212">
        <f t="shared" ref="TOM8" si="6957">TOK8*$C$8</f>
        <v>6.8348828259666797E+79</v>
      </c>
      <c r="TOO8" s="212">
        <f t="shared" ref="TOO8" si="6958">TOM8*$C$8</f>
        <v>7.0057548966158459E+79</v>
      </c>
      <c r="TOQ8" s="212">
        <f t="shared" ref="TOQ8" si="6959">TOO8*$C$8</f>
        <v>7.1808987690312415E+79</v>
      </c>
      <c r="TOS8" s="212">
        <f t="shared" ref="TOS8" si="6960">TOQ8*$C$8</f>
        <v>7.3604212382570218E+79</v>
      </c>
      <c r="TOU8" s="212">
        <f t="shared" ref="TOU8" si="6961">TOS8*$C$8</f>
        <v>7.5444317692134466E+79</v>
      </c>
      <c r="TOW8" s="212">
        <f t="shared" ref="TOW8" si="6962">TOU8*$C$8</f>
        <v>7.7330425634437822E+79</v>
      </c>
      <c r="TOY8" s="212">
        <f t="shared" ref="TOY8" si="6963">TOW8*$C$8</f>
        <v>7.9263686275298755E+79</v>
      </c>
      <c r="TPA8" s="212">
        <f t="shared" ref="TPA8" si="6964">TOY8*$C$8</f>
        <v>8.1245278432181223E+79</v>
      </c>
      <c r="TPC8" s="212">
        <f t="shared" ref="TPC8" si="6965">TPA8*$C$8</f>
        <v>8.3276410392985742E+79</v>
      </c>
      <c r="TPE8" s="212">
        <f t="shared" ref="TPE8" si="6966">TPC8*$C$8</f>
        <v>8.5358320652810382E+79</v>
      </c>
      <c r="TPG8" s="212">
        <f t="shared" ref="TPG8" si="6967">TPE8*$C$8</f>
        <v>8.7492278669130631E+79</v>
      </c>
      <c r="TPI8" s="212">
        <f t="shared" ref="TPI8" si="6968">TPG8*$C$8</f>
        <v>8.9679585635858884E+79</v>
      </c>
      <c r="TPK8" s="212">
        <f t="shared" ref="TPK8" si="6969">TPI8*$C$8</f>
        <v>9.1921575276755342E+79</v>
      </c>
      <c r="TPM8" s="212">
        <f t="shared" ref="TPM8" si="6970">TPK8*$C$8</f>
        <v>9.4219614658674214E+79</v>
      </c>
      <c r="TPO8" s="212">
        <f t="shared" ref="TPO8" si="6971">TPM8*$C$8</f>
        <v>9.6575105025141059E+79</v>
      </c>
      <c r="TPQ8" s="212">
        <f t="shared" ref="TPQ8" si="6972">TPO8*$C$8</f>
        <v>9.8989482650769574E+79</v>
      </c>
      <c r="TPS8" s="212">
        <f t="shared" ref="TPS8" si="6973">TPQ8*$C$8</f>
        <v>1.0146421971703881E+80</v>
      </c>
      <c r="TPU8" s="212">
        <f t="shared" ref="TPU8" si="6974">TPS8*$C$8</f>
        <v>1.0400082520996477E+80</v>
      </c>
      <c r="TPW8" s="212">
        <f t="shared" ref="TPW8" si="6975">TPU8*$C$8</f>
        <v>1.0660084584021388E+80</v>
      </c>
      <c r="TPY8" s="212">
        <f t="shared" ref="TPY8" si="6976">TPW8*$C$8</f>
        <v>1.0926586698621922E+80</v>
      </c>
      <c r="TQA8" s="212">
        <f t="shared" ref="TQA8" si="6977">TPY8*$C$8</f>
        <v>1.1199751366087469E+80</v>
      </c>
      <c r="TQC8" s="212">
        <f t="shared" ref="TQC8" si="6978">TQA8*$C$8</f>
        <v>1.1479745150239654E+80</v>
      </c>
      <c r="TQE8" s="212">
        <f t="shared" ref="TQE8" si="6979">TQC8*$C$8</f>
        <v>1.1766738778995645E+80</v>
      </c>
      <c r="TQG8" s="212">
        <f t="shared" ref="TQG8" si="6980">TQE8*$C$8</f>
        <v>1.2060907248470535E+80</v>
      </c>
      <c r="TQI8" s="212">
        <f t="shared" ref="TQI8" si="6981">TQG8*$C$8</f>
        <v>1.2362429929682297E+80</v>
      </c>
      <c r="TQK8" s="212">
        <f t="shared" ref="TQK8" si="6982">TQI8*$C$8</f>
        <v>1.2671490677924353E+80</v>
      </c>
      <c r="TQM8" s="212">
        <f t="shared" ref="TQM8" si="6983">TQK8*$C$8</f>
        <v>1.298827794487246E+80</v>
      </c>
      <c r="TQO8" s="212">
        <f t="shared" ref="TQO8" si="6984">TQM8*$C$8</f>
        <v>1.3312984893494271E+80</v>
      </c>
      <c r="TQQ8" s="212">
        <f t="shared" ref="TQQ8" si="6985">TQO8*$C$8</f>
        <v>1.3645809515831626E+80</v>
      </c>
      <c r="TQS8" s="212">
        <f t="shared" ref="TQS8" si="6986">TQQ8*$C$8</f>
        <v>1.3986954753727414E+80</v>
      </c>
      <c r="TQU8" s="212">
        <f t="shared" ref="TQU8" si="6987">TQS8*$C$8</f>
        <v>1.4336628622570598E+80</v>
      </c>
      <c r="TQW8" s="212">
        <f t="shared" ref="TQW8" si="6988">TQU8*$C$8</f>
        <v>1.4695044338134862E+80</v>
      </c>
      <c r="TQY8" s="212">
        <f t="shared" ref="TQY8" si="6989">TQW8*$C$8</f>
        <v>1.5062420446588233E+80</v>
      </c>
      <c r="TRA8" s="212">
        <f t="shared" ref="TRA8" si="6990">TQY8*$C$8</f>
        <v>1.5438980957752938E+80</v>
      </c>
      <c r="TRC8" s="212">
        <f t="shared" ref="TRC8" si="6991">TRA8*$C$8</f>
        <v>1.582495548169676E+80</v>
      </c>
      <c r="TRE8" s="212">
        <f t="shared" ref="TRE8" si="6992">TRC8*$C$8</f>
        <v>1.6220579368739178E+80</v>
      </c>
      <c r="TRG8" s="212">
        <f t="shared" ref="TRG8" si="6993">TRE8*$C$8</f>
        <v>1.6626093852957656E+80</v>
      </c>
      <c r="TRI8" s="212">
        <f t="shared" ref="TRI8" si="6994">TRG8*$C$8</f>
        <v>1.7041746199281595E+80</v>
      </c>
      <c r="TRK8" s="212">
        <f t="shared" ref="TRK8" si="6995">TRI8*$C$8</f>
        <v>1.7467789854263632E+80</v>
      </c>
      <c r="TRM8" s="212">
        <f t="shared" ref="TRM8" si="6996">TRK8*$C$8</f>
        <v>1.790448460062022E+80</v>
      </c>
      <c r="TRO8" s="212">
        <f t="shared" ref="TRO8" si="6997">TRM8*$C$8</f>
        <v>1.8352096715635725E+80</v>
      </c>
      <c r="TRQ8" s="212">
        <f t="shared" ref="TRQ8" si="6998">TRO8*$C$8</f>
        <v>1.8810899133526615E+80</v>
      </c>
      <c r="TRS8" s="212">
        <f t="shared" ref="TRS8" si="6999">TRQ8*$C$8</f>
        <v>1.928117161186478E+80</v>
      </c>
      <c r="TRU8" s="212">
        <f t="shared" ref="TRU8" si="7000">TRS8*$C$8</f>
        <v>1.9763200902161398E+80</v>
      </c>
      <c r="TRW8" s="212">
        <f t="shared" ref="TRW8" si="7001">TRU8*$C$8</f>
        <v>2.0257280924715431E+80</v>
      </c>
      <c r="TRY8" s="212">
        <f t="shared" ref="TRY8" si="7002">TRW8*$C$8</f>
        <v>2.0763712947833314E+80</v>
      </c>
      <c r="TSA8" s="212">
        <f t="shared" ref="TSA8" si="7003">TRY8*$C$8</f>
        <v>2.1282805771529144E+80</v>
      </c>
      <c r="TSC8" s="212">
        <f t="shared" ref="TSC8" si="7004">TSA8*$C$8</f>
        <v>2.1814875915817371E+80</v>
      </c>
      <c r="TSE8" s="212">
        <f t="shared" ref="TSE8" si="7005">TSC8*$C$8</f>
        <v>2.2360247813712803E+80</v>
      </c>
      <c r="TSG8" s="212">
        <f t="shared" ref="TSG8" si="7006">TSE8*$C$8</f>
        <v>2.2919254009055622E+80</v>
      </c>
      <c r="TSI8" s="212">
        <f t="shared" ref="TSI8" si="7007">TSG8*$C$8</f>
        <v>2.3492235359282011E+80</v>
      </c>
      <c r="TSK8" s="212">
        <f t="shared" ref="TSK8" si="7008">TSI8*$C$8</f>
        <v>2.4079541243264059E+80</v>
      </c>
      <c r="TSM8" s="212">
        <f t="shared" ref="TSM8" si="7009">TSK8*$C$8</f>
        <v>2.4681529774345658E+80</v>
      </c>
      <c r="TSO8" s="212">
        <f t="shared" ref="TSO8" si="7010">TSM8*$C$8</f>
        <v>2.5298568018704297E+80</v>
      </c>
      <c r="TSQ8" s="212">
        <f t="shared" ref="TSQ8" si="7011">TSO8*$C$8</f>
        <v>2.5931032219171902E+80</v>
      </c>
      <c r="TSS8" s="212">
        <f t="shared" ref="TSS8" si="7012">TSQ8*$C$8</f>
        <v>2.6579308024651197E+80</v>
      </c>
      <c r="TSU8" s="212">
        <f t="shared" ref="TSU8" si="7013">TSS8*$C$8</f>
        <v>2.7243790725267476E+80</v>
      </c>
      <c r="TSW8" s="212">
        <f t="shared" ref="TSW8" si="7014">TSU8*$C$8</f>
        <v>2.7924885493399158E+80</v>
      </c>
      <c r="TSY8" s="212">
        <f t="shared" ref="TSY8" si="7015">TSW8*$C$8</f>
        <v>2.8623007630734135E+80</v>
      </c>
      <c r="TTA8" s="212">
        <f t="shared" ref="TTA8" si="7016">TSY8*$C$8</f>
        <v>2.9338582821502484E+80</v>
      </c>
      <c r="TTC8" s="212">
        <f t="shared" ref="TTC8" si="7017">TTA8*$C$8</f>
        <v>3.0072047392040042E+80</v>
      </c>
      <c r="TTE8" s="212">
        <f t="shared" ref="TTE8" si="7018">TTC8*$C$8</f>
        <v>3.0823848576841039E+80</v>
      </c>
      <c r="TTG8" s="212">
        <f t="shared" ref="TTG8" si="7019">TTE8*$C$8</f>
        <v>3.1594444791262061E+80</v>
      </c>
      <c r="TTI8" s="212">
        <f t="shared" ref="TTI8" si="7020">TTG8*$C$8</f>
        <v>3.238430591104361E+80</v>
      </c>
      <c r="TTK8" s="212">
        <f t="shared" ref="TTK8" si="7021">TTI8*$C$8</f>
        <v>3.31939135588197E+80</v>
      </c>
      <c r="TTM8" s="212">
        <f t="shared" ref="TTM8" si="7022">TTK8*$C$8</f>
        <v>3.402376139779019E+80</v>
      </c>
      <c r="TTO8" s="212">
        <f t="shared" ref="TTO8" si="7023">TTM8*$C$8</f>
        <v>3.4874355432734939E+80</v>
      </c>
      <c r="TTQ8" s="212">
        <f t="shared" ref="TTQ8" si="7024">TTO8*$C$8</f>
        <v>3.5746214318553311E+80</v>
      </c>
      <c r="TTS8" s="212">
        <f t="shared" ref="TTS8" si="7025">TTQ8*$C$8</f>
        <v>3.6639869676517138E+80</v>
      </c>
      <c r="TTU8" s="212">
        <f t="shared" ref="TTU8" si="7026">TTS8*$C$8</f>
        <v>3.7555866418430065E+80</v>
      </c>
      <c r="TTW8" s="212">
        <f t="shared" ref="TTW8" si="7027">TTU8*$C$8</f>
        <v>3.8494763078890811E+80</v>
      </c>
      <c r="TTY8" s="212">
        <f t="shared" ref="TTY8" si="7028">TTW8*$C$8</f>
        <v>3.945713215586308E+80</v>
      </c>
      <c r="TUA8" s="212">
        <f t="shared" ref="TUA8" si="7029">TTY8*$C$8</f>
        <v>4.0443560459759653E+80</v>
      </c>
      <c r="TUC8" s="212">
        <f t="shared" ref="TUC8" si="7030">TUA8*$C$8</f>
        <v>4.1454649471253639E+80</v>
      </c>
      <c r="TUE8" s="212">
        <f t="shared" ref="TUE8" si="7031">TUC8*$C$8</f>
        <v>4.2491015708034979E+80</v>
      </c>
      <c r="TUG8" s="212">
        <f t="shared" ref="TUG8" si="7032">TUE8*$C$8</f>
        <v>4.3553291100735848E+80</v>
      </c>
      <c r="TUI8" s="212">
        <f t="shared" ref="TUI8" si="7033">TUG8*$C$8</f>
        <v>4.4642123378254243E+80</v>
      </c>
      <c r="TUK8" s="212">
        <f t="shared" ref="TUK8" si="7034">TUI8*$C$8</f>
        <v>4.5758176462710592E+80</v>
      </c>
      <c r="TUM8" s="212">
        <f t="shared" ref="TUM8" si="7035">TUK8*$C$8</f>
        <v>4.6902130874278352E+80</v>
      </c>
      <c r="TUO8" s="212">
        <f t="shared" ref="TUO8" si="7036">TUM8*$C$8</f>
        <v>4.807468414613531E+80</v>
      </c>
      <c r="TUQ8" s="212">
        <f t="shared" ref="TUQ8" si="7037">TUO8*$C$8</f>
        <v>4.9276551249788692E+80</v>
      </c>
      <c r="TUS8" s="212">
        <f t="shared" ref="TUS8" si="7038">TUQ8*$C$8</f>
        <v>5.0508465031033406E+80</v>
      </c>
      <c r="TUU8" s="212">
        <f t="shared" ref="TUU8" si="7039">TUS8*$C$8</f>
        <v>5.1771176656809237E+80</v>
      </c>
      <c r="TUW8" s="212">
        <f t="shared" ref="TUW8" si="7040">TUU8*$C$8</f>
        <v>5.3065456073229462E+80</v>
      </c>
      <c r="TUY8" s="212">
        <f t="shared" ref="TUY8" si="7041">TUW8*$C$8</f>
        <v>5.439209247506019E+80</v>
      </c>
      <c r="TVA8" s="212">
        <f t="shared" ref="TVA8" si="7042">TUY8*$C$8</f>
        <v>5.575189478693669E+80</v>
      </c>
      <c r="TVC8" s="212">
        <f t="shared" ref="TVC8" si="7043">TVA8*$C$8</f>
        <v>5.7145692156610102E+80</v>
      </c>
      <c r="TVE8" s="212">
        <f t="shared" ref="TVE8" si="7044">TVC8*$C$8</f>
        <v>5.8574334460525351E+80</v>
      </c>
      <c r="TVG8" s="212">
        <f t="shared" ref="TVG8" si="7045">TVE8*$C$8</f>
        <v>6.0038692822038476E+80</v>
      </c>
      <c r="TVI8" s="212">
        <f t="shared" ref="TVI8" si="7046">TVG8*$C$8</f>
        <v>6.1539660142589435E+80</v>
      </c>
      <c r="TVK8" s="212">
        <f t="shared" ref="TVK8" si="7047">TVI8*$C$8</f>
        <v>6.3078151646154171E+80</v>
      </c>
      <c r="TVM8" s="212">
        <f t="shared" ref="TVM8" si="7048">TVK8*$C$8</f>
        <v>6.4655105437308018E+80</v>
      </c>
      <c r="TVO8" s="212">
        <f t="shared" ref="TVO8" si="7049">TVM8*$C$8</f>
        <v>6.6271483073240715E+80</v>
      </c>
      <c r="TVQ8" s="212">
        <f t="shared" ref="TVQ8" si="7050">TVO8*$C$8</f>
        <v>6.7928270150071725E+80</v>
      </c>
      <c r="TVS8" s="212">
        <f t="shared" ref="TVS8" si="7051">TVQ8*$C$8</f>
        <v>6.962647690382351E+80</v>
      </c>
      <c r="TVU8" s="212">
        <f t="shared" ref="TVU8" si="7052">TVS8*$C$8</f>
        <v>7.1367138826419087E+80</v>
      </c>
      <c r="TVW8" s="212">
        <f t="shared" ref="TVW8" si="7053">TVU8*$C$8</f>
        <v>7.3151317297079557E+80</v>
      </c>
      <c r="TVY8" s="212">
        <f t="shared" ref="TVY8" si="7054">TVW8*$C$8</f>
        <v>7.4980100229506542E+80</v>
      </c>
      <c r="TWA8" s="212">
        <f t="shared" ref="TWA8" si="7055">TVY8*$C$8</f>
        <v>7.6854602735244197E+80</v>
      </c>
      <c r="TWC8" s="212">
        <f t="shared" ref="TWC8" si="7056">TWA8*$C$8</f>
        <v>7.8775967803625292E+80</v>
      </c>
      <c r="TWE8" s="212">
        <f t="shared" ref="TWE8" si="7057">TWC8*$C$8</f>
        <v>8.0745366998715923E+80</v>
      </c>
      <c r="TWG8" s="212">
        <f t="shared" ref="TWG8" si="7058">TWE8*$C$8</f>
        <v>8.2764001173683809E+80</v>
      </c>
      <c r="TWI8" s="212">
        <f t="shared" ref="TWI8" si="7059">TWG8*$C$8</f>
        <v>8.4833101203025898E+80</v>
      </c>
      <c r="TWK8" s="212">
        <f t="shared" ref="TWK8" si="7060">TWI8*$C$8</f>
        <v>8.6953928733101542E+80</v>
      </c>
      <c r="TWM8" s="212">
        <f t="shared" ref="TWM8" si="7061">TWK8*$C$8</f>
        <v>8.9127776951429072E+80</v>
      </c>
      <c r="TWO8" s="212">
        <f t="shared" ref="TWO8" si="7062">TWM8*$C$8</f>
        <v>9.1355971375214789E+80</v>
      </c>
      <c r="TWQ8" s="212">
        <f t="shared" ref="TWQ8" si="7063">TWO8*$C$8</f>
        <v>9.3639870659595146E+80</v>
      </c>
      <c r="TWS8" s="212">
        <f t="shared" ref="TWS8" si="7064">TWQ8*$C$8</f>
        <v>9.5980867426085017E+80</v>
      </c>
      <c r="TWU8" s="212">
        <f t="shared" ref="TWU8" si="7065">TWS8*$C$8</f>
        <v>9.8380389111737131E+80</v>
      </c>
      <c r="TWW8" s="212">
        <f t="shared" ref="TWW8" si="7066">TWU8*$C$8</f>
        <v>1.0083989883953054E+81</v>
      </c>
      <c r="TWY8" s="212">
        <f t="shared" ref="TWY8" si="7067">TWW8*$C$8</f>
        <v>1.0336089631051879E+81</v>
      </c>
      <c r="TXA8" s="212">
        <f t="shared" ref="TXA8" si="7068">TWY8*$C$8</f>
        <v>1.0594491871828176E+81</v>
      </c>
      <c r="TXC8" s="212">
        <f t="shared" ref="TXC8" si="7069">TXA8*$C$8</f>
        <v>1.0859354168623879E+81</v>
      </c>
      <c r="TXE8" s="212">
        <f t="shared" ref="TXE8" si="7070">TXC8*$C$8</f>
        <v>1.1130838022839474E+81</v>
      </c>
      <c r="TXG8" s="212">
        <f t="shared" ref="TXG8" si="7071">TXE8*$C$8</f>
        <v>1.1409108973410461E+81</v>
      </c>
      <c r="TXI8" s="212">
        <f t="shared" ref="TXI8" si="7072">TXG8*$C$8</f>
        <v>1.169433669774572E+81</v>
      </c>
      <c r="TXK8" s="212">
        <f t="shared" ref="TXK8" si="7073">TXI8*$C$8</f>
        <v>1.1986695115189362E+81</v>
      </c>
      <c r="TXM8" s="212">
        <f t="shared" ref="TXM8" si="7074">TXK8*$C$8</f>
        <v>1.2286362493069094E+81</v>
      </c>
      <c r="TXO8" s="212">
        <f t="shared" ref="TXO8" si="7075">TXM8*$C$8</f>
        <v>1.259352155539582E+81</v>
      </c>
      <c r="TXQ8" s="212">
        <f t="shared" ref="TXQ8" si="7076">TXO8*$C$8</f>
        <v>1.2908359594280715E+81</v>
      </c>
      <c r="TXS8" s="212">
        <f t="shared" ref="TXS8" si="7077">TXQ8*$C$8</f>
        <v>1.3231068584137732E+81</v>
      </c>
      <c r="TXU8" s="212">
        <f t="shared" ref="TXU8" si="7078">TXS8*$C$8</f>
        <v>1.3561845298741175E+81</v>
      </c>
      <c r="TXW8" s="212">
        <f t="shared" ref="TXW8" si="7079">TXU8*$C$8</f>
        <v>1.3900891431209703E+81</v>
      </c>
      <c r="TXY8" s="212">
        <f t="shared" ref="TXY8" si="7080">TXW8*$C$8</f>
        <v>1.4248413716989944E+81</v>
      </c>
      <c r="TYA8" s="212">
        <f t="shared" ref="TYA8" si="7081">TXY8*$C$8</f>
        <v>1.4604624059914691E+81</v>
      </c>
      <c r="TYC8" s="212">
        <f t="shared" ref="TYC8" si="7082">TYA8*$C$8</f>
        <v>1.4969739661412556E+81</v>
      </c>
      <c r="TYE8" s="212">
        <f t="shared" ref="TYE8" si="7083">TYC8*$C$8</f>
        <v>1.5343983152947868E+81</v>
      </c>
      <c r="TYG8" s="212">
        <f t="shared" ref="TYG8" si="7084">TYE8*$C$8</f>
        <v>1.5727582731771563E+81</v>
      </c>
      <c r="TYI8" s="212">
        <f t="shared" ref="TYI8" si="7085">TYG8*$C$8</f>
        <v>1.6120772300065851E+81</v>
      </c>
      <c r="TYK8" s="212">
        <f t="shared" ref="TYK8" si="7086">TYI8*$C$8</f>
        <v>1.6523791607567495E+81</v>
      </c>
      <c r="TYM8" s="212">
        <f t="shared" ref="TYM8" si="7087">TYK8*$C$8</f>
        <v>1.693688639775668E+81</v>
      </c>
      <c r="TYO8" s="212">
        <f t="shared" ref="TYO8" si="7088">TYM8*$C$8</f>
        <v>1.7360308557700597E+81</v>
      </c>
      <c r="TYQ8" s="212">
        <f t="shared" ref="TYQ8" si="7089">TYO8*$C$8</f>
        <v>1.7794316271643111E+81</v>
      </c>
      <c r="TYS8" s="212">
        <f t="shared" ref="TYS8" si="7090">TYQ8*$C$8</f>
        <v>1.8239174178434187E+81</v>
      </c>
      <c r="TYU8" s="212">
        <f t="shared" ref="TYU8" si="7091">TYS8*$C$8</f>
        <v>1.8695153532895041E+81</v>
      </c>
      <c r="TYW8" s="212">
        <f t="shared" ref="TYW8" si="7092">TYU8*$C$8</f>
        <v>1.9162532371217415E+81</v>
      </c>
      <c r="TYY8" s="212">
        <f t="shared" ref="TYY8" si="7093">TYW8*$C$8</f>
        <v>1.9641595680497849E+81</v>
      </c>
      <c r="TZA8" s="212">
        <f t="shared" ref="TZA8" si="7094">TYY8*$C$8</f>
        <v>2.0132635572510295E+81</v>
      </c>
      <c r="TZC8" s="212">
        <f t="shared" ref="TZC8" si="7095">TZA8*$C$8</f>
        <v>2.063595146182305E+81</v>
      </c>
      <c r="TZE8" s="212">
        <f t="shared" ref="TZE8" si="7096">TZC8*$C$8</f>
        <v>2.1151850248368622E+81</v>
      </c>
      <c r="TZG8" s="212">
        <f t="shared" ref="TZG8" si="7097">TZE8*$C$8</f>
        <v>2.1680646504577838E+81</v>
      </c>
      <c r="TZI8" s="212">
        <f t="shared" ref="TZI8" si="7098">TZG8*$C$8</f>
        <v>2.2222662667192281E+81</v>
      </c>
      <c r="TZK8" s="212">
        <f t="shared" ref="TZK8" si="7099">TZI8*$C$8</f>
        <v>2.2778229233872087E+81</v>
      </c>
      <c r="TZM8" s="212">
        <f t="shared" ref="TZM8" si="7100">TZK8*$C$8</f>
        <v>2.3347684964718888E+81</v>
      </c>
      <c r="TZO8" s="212">
        <f t="shared" ref="TZO8" si="7101">TZM8*$C$8</f>
        <v>2.393137708883686E+81</v>
      </c>
      <c r="TZQ8" s="212">
        <f t="shared" ref="TZQ8" si="7102">TZO8*$C$8</f>
        <v>2.4529661516057778E+81</v>
      </c>
      <c r="TZS8" s="212">
        <f t="shared" ref="TZS8" si="7103">TZQ8*$C$8</f>
        <v>2.5142903053959221E+81</v>
      </c>
      <c r="TZU8" s="212">
        <f t="shared" ref="TZU8" si="7104">TZS8*$C$8</f>
        <v>2.5771475630308198E+81</v>
      </c>
      <c r="TZW8" s="212">
        <f t="shared" ref="TZW8" si="7105">TZU8*$C$8</f>
        <v>2.6415762521065901E+81</v>
      </c>
      <c r="TZY8" s="212">
        <f t="shared" ref="TZY8" si="7106">TZW8*$C$8</f>
        <v>2.7076156584092547E+81</v>
      </c>
      <c r="UAA8" s="212">
        <f t="shared" ref="UAA8" si="7107">TZY8*$C$8</f>
        <v>2.7753060498694857E+81</v>
      </c>
      <c r="UAC8" s="212">
        <f t="shared" ref="UAC8" si="7108">UAA8*$C$8</f>
        <v>2.8446887011162226E+81</v>
      </c>
      <c r="UAE8" s="212">
        <f t="shared" ref="UAE8" si="7109">UAC8*$C$8</f>
        <v>2.9158059186441278E+81</v>
      </c>
      <c r="UAG8" s="212">
        <f t="shared" ref="UAG8" si="7110">UAE8*$C$8</f>
        <v>2.9887010666102309E+81</v>
      </c>
      <c r="UAI8" s="212">
        <f t="shared" ref="UAI8" si="7111">UAG8*$C$8</f>
        <v>3.0634185932754864E+81</v>
      </c>
      <c r="UAK8" s="212">
        <f t="shared" ref="UAK8" si="7112">UAI8*$C$8</f>
        <v>3.1400040581073734E+81</v>
      </c>
      <c r="UAM8" s="212">
        <f t="shared" ref="UAM8" si="7113">UAK8*$C$8</f>
        <v>3.2185041595600576E+81</v>
      </c>
      <c r="UAO8" s="212">
        <f t="shared" ref="UAO8" si="7114">UAM8*$C$8</f>
        <v>3.2989667635490589E+81</v>
      </c>
      <c r="UAQ8" s="212">
        <f t="shared" ref="UAQ8" si="7115">UAO8*$C$8</f>
        <v>3.381440932637785E+81</v>
      </c>
      <c r="UAS8" s="212">
        <f t="shared" ref="UAS8" si="7116">UAQ8*$C$8</f>
        <v>3.4659769559537294E+81</v>
      </c>
      <c r="UAU8" s="212">
        <f t="shared" ref="UAU8" si="7117">UAS8*$C$8</f>
        <v>3.5526263798525723E+81</v>
      </c>
      <c r="UAW8" s="212">
        <f t="shared" ref="UAW8" si="7118">UAU8*$C$8</f>
        <v>3.6414420393488862E+81</v>
      </c>
      <c r="UAY8" s="212">
        <f t="shared" ref="UAY8" si="7119">UAW8*$C$8</f>
        <v>3.7324780903326079E+81</v>
      </c>
      <c r="UBA8" s="212">
        <f t="shared" ref="UBA8" si="7120">UAY8*$C$8</f>
        <v>3.8257900425909231E+81</v>
      </c>
      <c r="UBC8" s="212">
        <f t="shared" ref="UBC8" si="7121">UBA8*$C$8</f>
        <v>3.9214347936556957E+81</v>
      </c>
      <c r="UBE8" s="212">
        <f t="shared" ref="UBE8" si="7122">UBC8*$C$8</f>
        <v>4.0194706634970882E+81</v>
      </c>
      <c r="UBG8" s="212">
        <f t="shared" ref="UBG8" si="7123">UBE8*$C$8</f>
        <v>4.119957430084515E+81</v>
      </c>
      <c r="UBI8" s="212">
        <f t="shared" ref="UBI8" si="7124">UBG8*$C$8</f>
        <v>4.2229563658366274E+81</v>
      </c>
      <c r="UBK8" s="212">
        <f t="shared" ref="UBK8" si="7125">UBI8*$C$8</f>
        <v>4.3285302749825426E+81</v>
      </c>
      <c r="UBM8" s="212">
        <f t="shared" ref="UBM8" si="7126">UBK8*$C$8</f>
        <v>4.4367435318571056E+81</v>
      </c>
      <c r="UBO8" s="212">
        <f t="shared" ref="UBO8" si="7127">UBM8*$C$8</f>
        <v>4.5476621201535332E+81</v>
      </c>
      <c r="UBQ8" s="212">
        <f t="shared" ref="UBQ8" si="7128">UBO8*$C$8</f>
        <v>4.6613536731573711E+81</v>
      </c>
      <c r="UBS8" s="212">
        <f t="shared" ref="UBS8" si="7129">UBQ8*$C$8</f>
        <v>4.7778875149863047E+81</v>
      </c>
      <c r="UBU8" s="212">
        <f t="shared" ref="UBU8" si="7130">UBS8*$C$8</f>
        <v>4.8973347028609617E+81</v>
      </c>
      <c r="UBW8" s="212">
        <f t="shared" ref="UBW8" si="7131">UBU8*$C$8</f>
        <v>5.0197680704324852E+81</v>
      </c>
      <c r="UBY8" s="212">
        <f t="shared" ref="UBY8" si="7132">UBW8*$C$8</f>
        <v>5.1452622721932964E+81</v>
      </c>
      <c r="UCA8" s="212">
        <f t="shared" ref="UCA8" si="7133">UBY8*$C$8</f>
        <v>5.2738938289981284E+81</v>
      </c>
      <c r="UCC8" s="212">
        <f t="shared" ref="UCC8" si="7134">UCA8*$C$8</f>
        <v>5.4057411747230814E+81</v>
      </c>
      <c r="UCE8" s="212">
        <f t="shared" ref="UCE8" si="7135">UCC8*$C$8</f>
        <v>5.5408847040911577E+81</v>
      </c>
      <c r="UCG8" s="212">
        <f t="shared" ref="UCG8" si="7136">UCE8*$C$8</f>
        <v>5.6794068216934365E+81</v>
      </c>
      <c r="UCI8" s="212">
        <f t="shared" ref="UCI8" si="7137">UCG8*$C$8</f>
        <v>5.8213919922357723E+81</v>
      </c>
      <c r="UCK8" s="212">
        <f t="shared" ref="UCK8" si="7138">UCI8*$C$8</f>
        <v>5.9669267920416662E+81</v>
      </c>
      <c r="UCM8" s="212">
        <f t="shared" ref="UCM8" si="7139">UCK8*$C$8</f>
        <v>6.116099961842707E+81</v>
      </c>
      <c r="UCO8" s="212">
        <f t="shared" ref="UCO8" si="7140">UCM8*$C$8</f>
        <v>6.2690024608887741E+81</v>
      </c>
      <c r="UCQ8" s="212">
        <f t="shared" ref="UCQ8" si="7141">UCO8*$C$8</f>
        <v>6.4257275224109928E+81</v>
      </c>
      <c r="UCS8" s="212">
        <f t="shared" ref="UCS8" si="7142">UCQ8*$C$8</f>
        <v>6.5863707104712673E+81</v>
      </c>
      <c r="UCU8" s="212">
        <f t="shared" ref="UCU8" si="7143">UCS8*$C$8</f>
        <v>6.7510299782330481E+81</v>
      </c>
      <c r="UCW8" s="212">
        <f t="shared" ref="UCW8" si="7144">UCU8*$C$8</f>
        <v>6.9198057276888739E+81</v>
      </c>
      <c r="UCY8" s="212">
        <f t="shared" ref="UCY8" si="7145">UCW8*$C$8</f>
        <v>7.0928008708810949E+81</v>
      </c>
      <c r="UDA8" s="212">
        <f t="shared" ref="UDA8" si="7146">UCY8*$C$8</f>
        <v>7.2701208926531214E+81</v>
      </c>
      <c r="UDC8" s="212">
        <f t="shared" ref="UDC8" si="7147">UDA8*$C$8</f>
        <v>7.4518739149694489E+81</v>
      </c>
      <c r="UDE8" s="212">
        <f t="shared" ref="UDE8" si="7148">UDC8*$C$8</f>
        <v>7.6381707628436837E+81</v>
      </c>
      <c r="UDG8" s="212">
        <f t="shared" ref="UDG8" si="7149">UDE8*$C$8</f>
        <v>7.829125031914775E+81</v>
      </c>
      <c r="UDI8" s="212">
        <f t="shared" ref="UDI8" si="7150">UDG8*$C$8</f>
        <v>8.0248531577126434E+81</v>
      </c>
      <c r="UDK8" s="212">
        <f t="shared" ref="UDK8" si="7151">UDI8*$C$8</f>
        <v>8.2254744866554587E+81</v>
      </c>
      <c r="UDM8" s="212">
        <f t="shared" ref="UDM8" si="7152">UDK8*$C$8</f>
        <v>8.4311113488218443E+81</v>
      </c>
      <c r="UDO8" s="212">
        <f t="shared" ref="UDO8" si="7153">UDM8*$C$8</f>
        <v>8.6418891325423903E+81</v>
      </c>
      <c r="UDQ8" s="212">
        <f t="shared" ref="UDQ8" si="7154">UDO8*$C$8</f>
        <v>8.85793636085595E+81</v>
      </c>
      <c r="UDS8" s="212">
        <f t="shared" ref="UDS8" si="7155">UDQ8*$C$8</f>
        <v>9.0793847698773477E+81</v>
      </c>
      <c r="UDU8" s="212">
        <f t="shared" ref="UDU8" si="7156">UDS8*$C$8</f>
        <v>9.3063693891242814E+81</v>
      </c>
      <c r="UDW8" s="212">
        <f t="shared" ref="UDW8" si="7157">UDU8*$C$8</f>
        <v>9.5390286238523872E+81</v>
      </c>
      <c r="UDY8" s="212">
        <f t="shared" ref="UDY8" si="7158">UDW8*$C$8</f>
        <v>9.777504339448696E+81</v>
      </c>
      <c r="UEA8" s="212">
        <f t="shared" ref="UEA8" si="7159">UDY8*$C$8</f>
        <v>1.0021941947934913E+82</v>
      </c>
      <c r="UEC8" s="212">
        <f t="shared" ref="UEC8" si="7160">UEA8*$C$8</f>
        <v>1.0272490496633284E+82</v>
      </c>
      <c r="UEE8" s="212">
        <f t="shared" ref="UEE8" si="7161">UEC8*$C$8</f>
        <v>1.0529302759049116E+82</v>
      </c>
      <c r="UEG8" s="212">
        <f t="shared" ref="UEG8" si="7162">UEE8*$C$8</f>
        <v>1.0792535328025344E+82</v>
      </c>
      <c r="UEI8" s="212">
        <f t="shared" ref="UEI8" si="7163">UEG8*$C$8</f>
        <v>1.1062348711225977E+82</v>
      </c>
      <c r="UEK8" s="212">
        <f t="shared" ref="UEK8" si="7164">UEI8*$C$8</f>
        <v>1.1338907429006625E+82</v>
      </c>
      <c r="UEM8" s="212">
        <f t="shared" ref="UEM8" si="7165">UEK8*$C$8</f>
        <v>1.1622380114731789E+82</v>
      </c>
      <c r="UEO8" s="212">
        <f t="shared" ref="UEO8" si="7166">UEM8*$C$8</f>
        <v>1.1912939617600084E+82</v>
      </c>
      <c r="UEQ8" s="212">
        <f t="shared" ref="UEQ8" si="7167">UEO8*$C$8</f>
        <v>1.2210763108040085E+82</v>
      </c>
      <c r="UES8" s="212">
        <f t="shared" ref="UES8" si="7168">UEQ8*$C$8</f>
        <v>1.2516032185741087E+82</v>
      </c>
      <c r="UEU8" s="212">
        <f t="shared" ref="UEU8" si="7169">UES8*$C$8</f>
        <v>1.2828932990384613E+82</v>
      </c>
      <c r="UEW8" s="212">
        <f t="shared" ref="UEW8" si="7170">UEU8*$C$8</f>
        <v>1.3149656315144228E+82</v>
      </c>
      <c r="UEY8" s="212">
        <f t="shared" ref="UEY8" si="7171">UEW8*$C$8</f>
        <v>1.3478397723022832E+82</v>
      </c>
      <c r="UFA8" s="212">
        <f t="shared" ref="UFA8" si="7172">UEY8*$C$8</f>
        <v>1.3815357666098402E+82</v>
      </c>
      <c r="UFC8" s="212">
        <f t="shared" ref="UFC8" si="7173">UFA8*$C$8</f>
        <v>1.4160741607750862E+82</v>
      </c>
      <c r="UFE8" s="212">
        <f t="shared" ref="UFE8" si="7174">UFC8*$C$8</f>
        <v>1.4514760147944632E+82</v>
      </c>
      <c r="UFG8" s="212">
        <f t="shared" ref="UFG8" si="7175">UFE8*$C$8</f>
        <v>1.4877629151643246E+82</v>
      </c>
      <c r="UFI8" s="212">
        <f t="shared" ref="UFI8" si="7176">UFG8*$C$8</f>
        <v>1.5249569880434327E+82</v>
      </c>
      <c r="UFK8" s="212">
        <f t="shared" ref="UFK8" si="7177">UFI8*$C$8</f>
        <v>1.5630809127445184E+82</v>
      </c>
      <c r="UFM8" s="212">
        <f t="shared" ref="UFM8" si="7178">UFK8*$C$8</f>
        <v>1.6021579355631312E+82</v>
      </c>
      <c r="UFO8" s="212">
        <f t="shared" ref="UFO8" si="7179">UFM8*$C$8</f>
        <v>1.6422118839522093E+82</v>
      </c>
      <c r="UFQ8" s="212">
        <f t="shared" ref="UFQ8" si="7180">UFO8*$C$8</f>
        <v>1.6832671810510144E+82</v>
      </c>
      <c r="UFS8" s="212">
        <f t="shared" ref="UFS8" si="7181">UFQ8*$C$8</f>
        <v>1.7253488605772898E+82</v>
      </c>
      <c r="UFU8" s="212">
        <f t="shared" ref="UFU8" si="7182">UFS8*$C$8</f>
        <v>1.7684825820917219E+82</v>
      </c>
      <c r="UFW8" s="212">
        <f t="shared" ref="UFW8" si="7183">UFU8*$C$8</f>
        <v>1.8126946466440147E+82</v>
      </c>
      <c r="UFY8" s="212">
        <f t="shared" ref="UFY8" si="7184">UFW8*$C$8</f>
        <v>1.8580120128101148E+82</v>
      </c>
      <c r="UGA8" s="212">
        <f t="shared" ref="UGA8" si="7185">UFY8*$C$8</f>
        <v>1.9044623131303674E+82</v>
      </c>
      <c r="UGC8" s="212">
        <f t="shared" ref="UGC8" si="7186">UGA8*$C$8</f>
        <v>1.9520738709586265E+82</v>
      </c>
      <c r="UGE8" s="212">
        <f t="shared" ref="UGE8" si="7187">UGC8*$C$8</f>
        <v>2.0008757177325919E+82</v>
      </c>
      <c r="UGG8" s="212">
        <f t="shared" ref="UGG8" si="7188">UGE8*$C$8</f>
        <v>2.0508976106759065E+82</v>
      </c>
      <c r="UGI8" s="212">
        <f t="shared" ref="UGI8" si="7189">UGG8*$C$8</f>
        <v>2.1021700509428041E+82</v>
      </c>
      <c r="UGK8" s="212">
        <f t="shared" ref="UGK8" si="7190">UGI8*$C$8</f>
        <v>2.1547243022163739E+82</v>
      </c>
      <c r="UGM8" s="212">
        <f t="shared" ref="UGM8" si="7191">UGK8*$C$8</f>
        <v>2.208592409771783E+82</v>
      </c>
      <c r="UGO8" s="212">
        <f t="shared" ref="UGO8" si="7192">UGM8*$C$8</f>
        <v>2.2638072200160772E+82</v>
      </c>
      <c r="UGQ8" s="212">
        <f t="shared" ref="UGQ8" si="7193">UGO8*$C$8</f>
        <v>2.320402400516479E+82</v>
      </c>
      <c r="UGS8" s="212">
        <f t="shared" ref="UGS8" si="7194">UGQ8*$C$8</f>
        <v>2.3784124605293907E+82</v>
      </c>
      <c r="UGU8" s="212">
        <f t="shared" ref="UGU8" si="7195">UGS8*$C$8</f>
        <v>2.4378727720426254E+82</v>
      </c>
      <c r="UGW8" s="212">
        <f t="shared" ref="UGW8" si="7196">UGU8*$C$8</f>
        <v>2.4988195913436907E+82</v>
      </c>
      <c r="UGY8" s="212">
        <f t="shared" ref="UGY8" si="7197">UGW8*$C$8</f>
        <v>2.5612900811272826E+82</v>
      </c>
      <c r="UHA8" s="212">
        <f t="shared" ref="UHA8" si="7198">UGY8*$C$8</f>
        <v>2.6253223331554644E+82</v>
      </c>
      <c r="UHC8" s="212">
        <f t="shared" ref="UHC8" si="7199">UHA8*$C$8</f>
        <v>2.6909553914843506E+82</v>
      </c>
      <c r="UHE8" s="212">
        <f t="shared" ref="UHE8" si="7200">UHC8*$C$8</f>
        <v>2.7582292762714592E+82</v>
      </c>
      <c r="UHG8" s="212">
        <f t="shared" ref="UHG8" si="7201">UHE8*$C$8</f>
        <v>2.8271850081782452E+82</v>
      </c>
      <c r="UHI8" s="212">
        <f t="shared" ref="UHI8" si="7202">UHG8*$C$8</f>
        <v>2.8978646333827013E+82</v>
      </c>
      <c r="UHK8" s="212">
        <f t="shared" ref="UHK8" si="7203">UHI8*$C$8</f>
        <v>2.9703112492172687E+82</v>
      </c>
      <c r="UHM8" s="212">
        <f t="shared" ref="UHM8" si="7204">UHK8*$C$8</f>
        <v>3.0445690304476999E+82</v>
      </c>
      <c r="UHO8" s="212">
        <f t="shared" ref="UHO8" si="7205">UHM8*$C$8</f>
        <v>3.1206832562088921E+82</v>
      </c>
      <c r="UHQ8" s="212">
        <f t="shared" ref="UHQ8" si="7206">UHO8*$C$8</f>
        <v>3.1987003376141139E+82</v>
      </c>
      <c r="UHS8" s="212">
        <f t="shared" ref="UHS8" si="7207">UHQ8*$C$8</f>
        <v>3.2786678460544667E+82</v>
      </c>
      <c r="UHU8" s="212">
        <f t="shared" ref="UHU8" si="7208">UHS8*$C$8</f>
        <v>3.3606345422058283E+82</v>
      </c>
      <c r="UHW8" s="212">
        <f t="shared" ref="UHW8" si="7209">UHU8*$C$8</f>
        <v>3.4446504057609736E+82</v>
      </c>
      <c r="UHY8" s="212">
        <f t="shared" ref="UHY8" si="7210">UHW8*$C$8</f>
        <v>3.5307666659049978E+82</v>
      </c>
      <c r="UIA8" s="212">
        <f t="shared" ref="UIA8" si="7211">UHY8*$C$8</f>
        <v>3.6190358325526224E+82</v>
      </c>
      <c r="UIC8" s="212">
        <f t="shared" ref="UIC8" si="7212">UIA8*$C$8</f>
        <v>3.7095117283664376E+82</v>
      </c>
      <c r="UIE8" s="212">
        <f t="shared" ref="UIE8" si="7213">UIC8*$C$8</f>
        <v>3.8022495215755984E+82</v>
      </c>
      <c r="UIG8" s="212">
        <f t="shared" ref="UIG8" si="7214">UIE8*$C$8</f>
        <v>3.8973057596149883E+82</v>
      </c>
      <c r="UII8" s="212">
        <f t="shared" ref="UII8" si="7215">UIG8*$C$8</f>
        <v>3.9947384036053628E+82</v>
      </c>
      <c r="UIK8" s="212">
        <f t="shared" ref="UIK8" si="7216">UII8*$C$8</f>
        <v>4.0946068636954965E+82</v>
      </c>
      <c r="UIM8" s="212">
        <f t="shared" ref="UIM8" si="7217">UIK8*$C$8</f>
        <v>4.1969720352878834E+82</v>
      </c>
      <c r="UIO8" s="212">
        <f t="shared" ref="UIO8" si="7218">UIM8*$C$8</f>
        <v>4.3018963361700803E+82</v>
      </c>
      <c r="UIQ8" s="212">
        <f t="shared" ref="UIQ8" si="7219">UIO8*$C$8</f>
        <v>4.409443744574332E+82</v>
      </c>
      <c r="UIS8" s="212">
        <f t="shared" ref="UIS8" si="7220">UIQ8*$C$8</f>
        <v>4.5196798381886898E+82</v>
      </c>
      <c r="UIU8" s="212">
        <f t="shared" ref="UIU8" si="7221">UIS8*$C$8</f>
        <v>4.6326718341434069E+82</v>
      </c>
      <c r="UIW8" s="212">
        <f t="shared" ref="UIW8" si="7222">UIU8*$C$8</f>
        <v>4.7484886299969914E+82</v>
      </c>
      <c r="UIY8" s="212">
        <f t="shared" ref="UIY8" si="7223">UIW8*$C$8</f>
        <v>4.867200845746916E+82</v>
      </c>
      <c r="UJA8" s="212">
        <f t="shared" ref="UJA8" si="7224">UIY8*$C$8</f>
        <v>4.9888808668905883E+82</v>
      </c>
      <c r="UJC8" s="212">
        <f t="shared" ref="UJC8" si="7225">UJA8*$C$8</f>
        <v>5.1136028885628526E+82</v>
      </c>
      <c r="UJE8" s="212">
        <f t="shared" ref="UJE8" si="7226">UJC8*$C$8</f>
        <v>5.2414429607769233E+82</v>
      </c>
      <c r="UJG8" s="212">
        <f t="shared" ref="UJG8" si="7227">UJE8*$C$8</f>
        <v>5.372479034796346E+82</v>
      </c>
      <c r="UJI8" s="212">
        <f t="shared" ref="UJI8" si="7228">UJG8*$C$8</f>
        <v>5.5067910106662544E+82</v>
      </c>
      <c r="UJK8" s="212">
        <f t="shared" ref="UJK8" si="7229">UJI8*$C$8</f>
        <v>5.6444607859329103E+82</v>
      </c>
      <c r="UJM8" s="212">
        <f t="shared" ref="UJM8" si="7230">UJK8*$C$8</f>
        <v>5.7855723055812324E+82</v>
      </c>
      <c r="UJO8" s="212">
        <f t="shared" ref="UJO8" si="7231">UJM8*$C$8</f>
        <v>5.9302116132207624E+82</v>
      </c>
      <c r="UJQ8" s="212">
        <f t="shared" ref="UJQ8" si="7232">UJO8*$C$8</f>
        <v>6.0784669035512806E+82</v>
      </c>
      <c r="UJS8" s="212">
        <f t="shared" ref="UJS8" si="7233">UJQ8*$C$8</f>
        <v>6.2304285761400617E+82</v>
      </c>
      <c r="UJU8" s="212">
        <f t="shared" ref="UJU8" si="7234">UJS8*$C$8</f>
        <v>6.3861892905435633E+82</v>
      </c>
      <c r="UJW8" s="212">
        <f t="shared" ref="UJW8" si="7235">UJU8*$C$8</f>
        <v>6.5458440228071516E+82</v>
      </c>
      <c r="UJY8" s="212">
        <f t="shared" ref="UJY8" si="7236">UJW8*$C$8</f>
        <v>6.7094901233773291E+82</v>
      </c>
      <c r="UKA8" s="212">
        <f t="shared" ref="UKA8" si="7237">UJY8*$C$8</f>
        <v>6.8772273764617617E+82</v>
      </c>
      <c r="UKC8" s="212">
        <f t="shared" ref="UKC8" si="7238">UKA8*$C$8</f>
        <v>7.0491580608733052E+82</v>
      </c>
      <c r="UKE8" s="212">
        <f t="shared" ref="UKE8" si="7239">UKC8*$C$8</f>
        <v>7.2253870123951373E+82</v>
      </c>
      <c r="UKG8" s="212">
        <f t="shared" ref="UKG8" si="7240">UKE8*$C$8</f>
        <v>7.4060216877050153E+82</v>
      </c>
      <c r="UKI8" s="212">
        <f t="shared" ref="UKI8" si="7241">UKG8*$C$8</f>
        <v>7.5911722298976402E+82</v>
      </c>
      <c r="UKK8" s="212">
        <f t="shared" ref="UKK8" si="7242">UKI8*$C$8</f>
        <v>7.7809515356450807E+82</v>
      </c>
      <c r="UKM8" s="212">
        <f t="shared" ref="UKM8" si="7243">UKK8*$C$8</f>
        <v>7.9754753240362072E+82</v>
      </c>
      <c r="UKO8" s="212">
        <f t="shared" ref="UKO8" si="7244">UKM8*$C$8</f>
        <v>8.174862207137112E+82</v>
      </c>
      <c r="UKQ8" s="212">
        <f t="shared" ref="UKQ8" si="7245">UKO8*$C$8</f>
        <v>8.379233762315539E+82</v>
      </c>
      <c r="UKS8" s="212">
        <f t="shared" ref="UKS8" si="7246">UKQ8*$C$8</f>
        <v>8.5887146063734268E+82</v>
      </c>
      <c r="UKU8" s="212">
        <f t="shared" ref="UKU8" si="7247">UKS8*$C$8</f>
        <v>8.8034324715327611E+82</v>
      </c>
      <c r="UKW8" s="212">
        <f t="shared" ref="UKW8" si="7248">UKU8*$C$8</f>
        <v>9.0235182833210795E+82</v>
      </c>
      <c r="UKY8" s="212">
        <f t="shared" ref="UKY8" si="7249">UKW8*$C$8</f>
        <v>9.2491062404041055E+82</v>
      </c>
      <c r="ULA8" s="212">
        <f t="shared" ref="ULA8" si="7250">UKY8*$C$8</f>
        <v>9.4803338964142073E+82</v>
      </c>
      <c r="ULC8" s="212">
        <f t="shared" ref="ULC8" si="7251">ULA8*$C$8</f>
        <v>9.7173422438245623E+82</v>
      </c>
      <c r="ULE8" s="212">
        <f t="shared" ref="ULE8" si="7252">ULC8*$C$8</f>
        <v>9.9602757999201752E+82</v>
      </c>
      <c r="ULG8" s="212">
        <f t="shared" ref="ULG8" si="7253">ULE8*$C$8</f>
        <v>1.0209282694918178E+83</v>
      </c>
      <c r="ULI8" s="212">
        <f t="shared" ref="ULI8" si="7254">ULG8*$C$8</f>
        <v>1.0464514762291132E+83</v>
      </c>
      <c r="ULK8" s="212">
        <f t="shared" ref="ULK8" si="7255">ULI8*$C$8</f>
        <v>1.0726127631348409E+83</v>
      </c>
      <c r="ULM8" s="212">
        <f t="shared" ref="ULM8" si="7256">ULK8*$C$8</f>
        <v>1.0994280822132117E+83</v>
      </c>
      <c r="ULO8" s="212">
        <f t="shared" ref="ULO8" si="7257">ULM8*$C$8</f>
        <v>1.1269137842685419E+83</v>
      </c>
      <c r="ULQ8" s="212">
        <f t="shared" ref="ULQ8" si="7258">ULO8*$C$8</f>
        <v>1.1550866288752554E+83</v>
      </c>
      <c r="ULS8" s="212">
        <f t="shared" ref="ULS8" si="7259">ULQ8*$C$8</f>
        <v>1.1839637945971366E+83</v>
      </c>
      <c r="ULU8" s="212">
        <f t="shared" ref="ULU8" si="7260">ULS8*$C$8</f>
        <v>1.2135628894620649E+83</v>
      </c>
      <c r="ULW8" s="212">
        <f t="shared" ref="ULW8" si="7261">ULU8*$C$8</f>
        <v>1.2439019616986163E+83</v>
      </c>
      <c r="ULY8" s="212">
        <f t="shared" ref="ULY8" si="7262">ULW8*$C$8</f>
        <v>1.2749995107410816E+83</v>
      </c>
      <c r="UMA8" s="212">
        <f t="shared" ref="UMA8" si="7263">ULY8*$C$8</f>
        <v>1.3068744985096085E+83</v>
      </c>
      <c r="UMC8" s="212">
        <f t="shared" ref="UMC8" si="7264">UMA8*$C$8</f>
        <v>1.3395463609723485E+83</v>
      </c>
      <c r="UME8" s="212">
        <f t="shared" ref="UME8" si="7265">UMC8*$C$8</f>
        <v>1.3730350199966571E+83</v>
      </c>
      <c r="UMG8" s="212">
        <f t="shared" ref="UMG8" si="7266">UME8*$C$8</f>
        <v>1.4073608954965733E+83</v>
      </c>
      <c r="UMI8" s="212">
        <f t="shared" ref="UMI8" si="7267">UMG8*$C$8</f>
        <v>1.4425449178839876E+83</v>
      </c>
      <c r="UMK8" s="212">
        <f t="shared" ref="UMK8" si="7268">UMI8*$C$8</f>
        <v>1.4786085408310872E+83</v>
      </c>
      <c r="UMM8" s="212">
        <f t="shared" ref="UMM8" si="7269">UMK8*$C$8</f>
        <v>1.5155737543518643E+83</v>
      </c>
      <c r="UMO8" s="212">
        <f t="shared" ref="UMO8" si="7270">UMM8*$C$8</f>
        <v>1.5534630982106609E+83</v>
      </c>
      <c r="UMQ8" s="212">
        <f t="shared" ref="UMQ8" si="7271">UMO8*$C$8</f>
        <v>1.5922996756659274E+83</v>
      </c>
      <c r="UMS8" s="212">
        <f t="shared" ref="UMS8" si="7272">UMQ8*$C$8</f>
        <v>1.6321071675575755E+83</v>
      </c>
      <c r="UMU8" s="212">
        <f t="shared" ref="UMU8" si="7273">UMS8*$C$8</f>
        <v>1.6729098467465147E+83</v>
      </c>
      <c r="UMW8" s="212">
        <f t="shared" ref="UMW8" si="7274">UMU8*$C$8</f>
        <v>1.7147325929151776E+83</v>
      </c>
      <c r="UMY8" s="212">
        <f t="shared" ref="UMY8" si="7275">UMW8*$C$8</f>
        <v>1.757600907738057E+83</v>
      </c>
      <c r="UNA8" s="212">
        <f t="shared" ref="UNA8" si="7276">UMY8*$C$8</f>
        <v>1.8015409304315082E+83</v>
      </c>
      <c r="UNC8" s="212">
        <f t="shared" ref="UNC8" si="7277">UNA8*$C$8</f>
        <v>1.8465794536922958E+83</v>
      </c>
      <c r="UNE8" s="212">
        <f t="shared" ref="UNE8" si="7278">UNC8*$C$8</f>
        <v>1.8927439400346029E+83</v>
      </c>
      <c r="UNG8" s="212">
        <f t="shared" ref="UNG8" si="7279">UNE8*$C$8</f>
        <v>1.9400625385354679E+83</v>
      </c>
      <c r="UNI8" s="212">
        <f t="shared" ref="UNI8" si="7280">UNG8*$C$8</f>
        <v>1.9885641019988545E+83</v>
      </c>
      <c r="UNK8" s="212">
        <f t="shared" ref="UNK8" si="7281">UNI8*$C$8</f>
        <v>2.0382782045488256E+83</v>
      </c>
      <c r="UNM8" s="212">
        <f t="shared" ref="UNM8" si="7282">UNK8*$C$8</f>
        <v>2.0892351596625461E+83</v>
      </c>
      <c r="UNO8" s="212">
        <f t="shared" ref="UNO8" si="7283">UNM8*$C$8</f>
        <v>2.1414660386541097E+83</v>
      </c>
      <c r="UNQ8" s="212">
        <f t="shared" ref="UNQ8" si="7284">UNO8*$C$8</f>
        <v>2.1950026896204624E+83</v>
      </c>
      <c r="UNS8" s="212">
        <f t="shared" ref="UNS8" si="7285">UNQ8*$C$8</f>
        <v>2.2498777568609739E+83</v>
      </c>
      <c r="UNU8" s="212">
        <f t="shared" ref="UNU8" si="7286">UNS8*$C$8</f>
        <v>2.306124700782498E+83</v>
      </c>
      <c r="UNW8" s="212">
        <f t="shared" ref="UNW8" si="7287">UNU8*$C$8</f>
        <v>2.3637778183020603E+83</v>
      </c>
      <c r="UNY8" s="212">
        <f t="shared" ref="UNY8" si="7288">UNW8*$C$8</f>
        <v>2.4228722637596117E+83</v>
      </c>
      <c r="UOA8" s="212">
        <f t="shared" ref="UOA8" si="7289">UNY8*$C$8</f>
        <v>2.4834440703536015E+83</v>
      </c>
      <c r="UOC8" s="212">
        <f t="shared" ref="UOC8" si="7290">UOA8*$C$8</f>
        <v>2.5455301721124414E+83</v>
      </c>
      <c r="UOE8" s="212">
        <f t="shared" ref="UOE8" si="7291">UOC8*$C$8</f>
        <v>2.6091684264152522E+83</v>
      </c>
      <c r="UOG8" s="212">
        <f t="shared" ref="UOG8" si="7292">UOE8*$C$8</f>
        <v>2.674397637075633E+83</v>
      </c>
      <c r="UOI8" s="212">
        <f t="shared" ref="UOI8" si="7293">UOG8*$C$8</f>
        <v>2.7412575780025235E+83</v>
      </c>
      <c r="UOK8" s="212">
        <f t="shared" ref="UOK8" si="7294">UOI8*$C$8</f>
        <v>2.8097890174525864E+83</v>
      </c>
      <c r="UOM8" s="212">
        <f t="shared" ref="UOM8" si="7295">UOK8*$C$8</f>
        <v>2.8800337428889007E+83</v>
      </c>
      <c r="UOO8" s="212">
        <f t="shared" ref="UOO8" si="7296">UOM8*$C$8</f>
        <v>2.952034586461123E+83</v>
      </c>
      <c r="UOQ8" s="212">
        <f t="shared" ref="UOQ8" si="7297">UOO8*$C$8</f>
        <v>3.0258354511226506E+83</v>
      </c>
      <c r="UOS8" s="212">
        <f t="shared" ref="UOS8" si="7298">UOQ8*$C$8</f>
        <v>3.1014813374007167E+83</v>
      </c>
      <c r="UOU8" s="212">
        <f t="shared" ref="UOU8" si="7299">UOS8*$C$8</f>
        <v>3.1790183708357344E+83</v>
      </c>
      <c r="UOW8" s="212">
        <f t="shared" ref="UOW8" si="7300">UOU8*$C$8</f>
        <v>3.2584938301066274E+83</v>
      </c>
      <c r="UOY8" s="212">
        <f t="shared" ref="UOY8" si="7301">UOW8*$C$8</f>
        <v>3.3399561758592929E+83</v>
      </c>
      <c r="UPA8" s="212">
        <f t="shared" ref="UPA8" si="7302">UOY8*$C$8</f>
        <v>3.4234550802557749E+83</v>
      </c>
      <c r="UPC8" s="212">
        <f t="shared" ref="UPC8" si="7303">UPA8*$C$8</f>
        <v>3.5090414572621691E+83</v>
      </c>
      <c r="UPE8" s="212">
        <f t="shared" ref="UPE8" si="7304">UPC8*$C$8</f>
        <v>3.5967674936937229E+83</v>
      </c>
      <c r="UPG8" s="212">
        <f t="shared" ref="UPG8" si="7305">UPE8*$C$8</f>
        <v>3.6866866810360656E+83</v>
      </c>
      <c r="UPI8" s="212">
        <f t="shared" ref="UPI8" si="7306">UPG8*$C$8</f>
        <v>3.7788538480619669E+83</v>
      </c>
      <c r="UPK8" s="212">
        <f t="shared" ref="UPK8" si="7307">UPI8*$C$8</f>
        <v>3.8733251942635158E+83</v>
      </c>
      <c r="UPM8" s="212">
        <f t="shared" ref="UPM8" si="7308">UPK8*$C$8</f>
        <v>3.9701583241201032E+83</v>
      </c>
      <c r="UPO8" s="212">
        <f t="shared" ref="UPO8" si="7309">UPM8*$C$8</f>
        <v>4.0694122822231056E+83</v>
      </c>
      <c r="UPQ8" s="212">
        <f t="shared" ref="UPQ8" si="7310">UPO8*$C$8</f>
        <v>4.1711475892786827E+83</v>
      </c>
      <c r="UPS8" s="212">
        <f t="shared" ref="UPS8" si="7311">UPQ8*$C$8</f>
        <v>4.2754262790106494E+83</v>
      </c>
      <c r="UPU8" s="212">
        <f t="shared" ref="UPU8" si="7312">UPS8*$C$8</f>
        <v>4.3823119359859152E+83</v>
      </c>
      <c r="UPW8" s="212">
        <f t="shared" ref="UPW8" si="7313">UPU8*$C$8</f>
        <v>4.491869734385563E+83</v>
      </c>
      <c r="UPY8" s="212">
        <f t="shared" ref="UPY8" si="7314">UPW8*$C$8</f>
        <v>4.6041664777452015E+83</v>
      </c>
      <c r="UQA8" s="212">
        <f t="shared" ref="UQA8" si="7315">UPY8*$C$8</f>
        <v>4.7192706396888311E+83</v>
      </c>
      <c r="UQC8" s="212">
        <f t="shared" ref="UQC8" si="7316">UQA8*$C$8</f>
        <v>4.8372524056810515E+83</v>
      </c>
      <c r="UQE8" s="212">
        <f t="shared" ref="UQE8" si="7317">UQC8*$C$8</f>
        <v>4.9581837158230773E+83</v>
      </c>
      <c r="UQG8" s="212">
        <f t="shared" ref="UQG8" si="7318">UQE8*$C$8</f>
        <v>5.0821383087186538E+83</v>
      </c>
      <c r="UQI8" s="212">
        <f t="shared" ref="UQI8" si="7319">UQG8*$C$8</f>
        <v>5.2091917664366199E+83</v>
      </c>
      <c r="UQK8" s="212">
        <f t="shared" ref="UQK8" si="7320">UQI8*$C$8</f>
        <v>5.3394215605975353E+83</v>
      </c>
      <c r="UQM8" s="212">
        <f t="shared" ref="UQM8" si="7321">UQK8*$C$8</f>
        <v>5.4729070996124728E+83</v>
      </c>
      <c r="UQO8" s="212">
        <f t="shared" ref="UQO8" si="7322">UQM8*$C$8</f>
        <v>5.6097297771027841E+83</v>
      </c>
      <c r="UQQ8" s="212">
        <f t="shared" ref="UQQ8" si="7323">UQO8*$C$8</f>
        <v>5.7499730215303535E+83</v>
      </c>
      <c r="UQS8" s="212">
        <f t="shared" ref="UQS8" si="7324">UQQ8*$C$8</f>
        <v>5.8937223470686118E+83</v>
      </c>
      <c r="UQU8" s="212">
        <f t="shared" ref="UQU8" si="7325">UQS8*$C$8</f>
        <v>6.0410654057453265E+83</v>
      </c>
      <c r="UQW8" s="212">
        <f t="shared" ref="UQW8" si="7326">UQU8*$C$8</f>
        <v>6.1920920408889594E+83</v>
      </c>
      <c r="UQY8" s="212">
        <f t="shared" ref="UQY8" si="7327">UQW8*$C$8</f>
        <v>6.3468943419111826E+83</v>
      </c>
      <c r="URA8" s="212">
        <f t="shared" ref="URA8" si="7328">UQY8*$C$8</f>
        <v>6.5055667004589611E+83</v>
      </c>
      <c r="URC8" s="212">
        <f t="shared" ref="URC8" si="7329">URA8*$C$8</f>
        <v>6.6682058679704348E+83</v>
      </c>
      <c r="URE8" s="212">
        <f t="shared" ref="URE8" si="7330">URC8*$C$8</f>
        <v>6.8349110146696948E+83</v>
      </c>
      <c r="URG8" s="212">
        <f t="shared" ref="URG8" si="7331">URE8*$C$8</f>
        <v>7.0057837900364363E+83</v>
      </c>
      <c r="URI8" s="212">
        <f t="shared" ref="URI8" si="7332">URG8*$C$8</f>
        <v>7.1809283847873465E+83</v>
      </c>
      <c r="URK8" s="212">
        <f t="shared" ref="URK8" si="7333">URI8*$C$8</f>
        <v>7.3604515944070297E+83</v>
      </c>
      <c r="URM8" s="212">
        <f t="shared" ref="URM8" si="7334">URK8*$C$8</f>
        <v>7.544462884267205E+83</v>
      </c>
      <c r="URO8" s="212">
        <f t="shared" ref="URO8" si="7335">URM8*$C$8</f>
        <v>7.7330744563738845E+83</v>
      </c>
      <c r="URQ8" s="212">
        <f t="shared" ref="URQ8" si="7336">URO8*$C$8</f>
        <v>7.9264013177832314E+83</v>
      </c>
      <c r="URS8" s="212">
        <f t="shared" ref="URS8" si="7337">URQ8*$C$8</f>
        <v>8.1245613507278119E+83</v>
      </c>
      <c r="URU8" s="212">
        <f t="shared" ref="URU8" si="7338">URS8*$C$8</f>
        <v>8.3276753844960065E+83</v>
      </c>
      <c r="URW8" s="212">
        <f t="shared" ref="URW8" si="7339">URU8*$C$8</f>
        <v>8.5358672691084054E+83</v>
      </c>
      <c r="URY8" s="212">
        <f t="shared" ref="URY8" si="7340">URW8*$C$8</f>
        <v>8.7492639508361143E+83</v>
      </c>
      <c r="USA8" s="212">
        <f t="shared" ref="USA8" si="7341">URY8*$C$8</f>
        <v>8.9679955496070166E+83</v>
      </c>
      <c r="USC8" s="212">
        <f t="shared" ref="USC8" si="7342">USA8*$C$8</f>
        <v>9.1921954383471914E+83</v>
      </c>
      <c r="USE8" s="212">
        <f t="shared" ref="USE8" si="7343">USC8*$C$8</f>
        <v>9.42200032430587E+83</v>
      </c>
      <c r="USG8" s="212">
        <f t="shared" ref="USG8" si="7344">USE8*$C$8</f>
        <v>9.6575503324135159E+83</v>
      </c>
      <c r="USI8" s="212">
        <f t="shared" ref="USI8" si="7345">USG8*$C$8</f>
        <v>9.8989890907238529E+83</v>
      </c>
      <c r="USK8" s="212">
        <f t="shared" ref="USK8" si="7346">USI8*$C$8</f>
        <v>1.0146463817991948E+84</v>
      </c>
      <c r="USM8" s="212">
        <f t="shared" ref="USM8" si="7347">USK8*$C$8</f>
        <v>1.0400125413441747E+84</v>
      </c>
      <c r="USO8" s="212">
        <f t="shared" ref="USO8" si="7348">USM8*$C$8</f>
        <v>1.0660128548777789E+84</v>
      </c>
      <c r="USQ8" s="212">
        <f t="shared" ref="USQ8" si="7349">USO8*$C$8</f>
        <v>1.0926631762497234E+84</v>
      </c>
      <c r="USS8" s="212">
        <f t="shared" ref="USS8" si="7350">USQ8*$C$8</f>
        <v>1.1199797556559663E+84</v>
      </c>
      <c r="USU8" s="212">
        <f t="shared" ref="USU8" si="7351">USS8*$C$8</f>
        <v>1.1479792495473653E+84</v>
      </c>
      <c r="USW8" s="212">
        <f t="shared" ref="USW8" si="7352">USU8*$C$8</f>
        <v>1.1766787307860493E+84</v>
      </c>
      <c r="USY8" s="212">
        <f t="shared" ref="USY8" si="7353">USW8*$C$8</f>
        <v>1.2060956990557003E+84</v>
      </c>
      <c r="UTA8" s="212">
        <f t="shared" ref="UTA8" si="7354">USY8*$C$8</f>
        <v>1.2362480915320928E+84</v>
      </c>
      <c r="UTC8" s="212">
        <f t="shared" ref="UTC8" si="7355">UTA8*$C$8</f>
        <v>1.2671542938203949E+84</v>
      </c>
      <c r="UTE8" s="212">
        <f t="shared" ref="UTE8" si="7356">UTC8*$C$8</f>
        <v>1.2988331511659047E+84</v>
      </c>
      <c r="UTG8" s="212">
        <f t="shared" ref="UTG8" si="7357">UTE8*$C$8</f>
        <v>1.3313039799450522E+84</v>
      </c>
      <c r="UTI8" s="212">
        <f t="shared" ref="UTI8" si="7358">UTG8*$C$8</f>
        <v>1.3645865794436784E+84</v>
      </c>
      <c r="UTK8" s="212">
        <f t="shared" ref="UTK8" si="7359">UTI8*$C$8</f>
        <v>1.3987012439297703E+84</v>
      </c>
      <c r="UTM8" s="212">
        <f t="shared" ref="UTM8" si="7360">UTK8*$C$8</f>
        <v>1.4336687750280144E+84</v>
      </c>
      <c r="UTO8" s="212">
        <f t="shared" ref="UTO8" si="7361">UTM8*$C$8</f>
        <v>1.4695104944037147E+84</v>
      </c>
      <c r="UTQ8" s="212">
        <f t="shared" ref="UTQ8" si="7362">UTO8*$C$8</f>
        <v>1.5062482567638074E+84</v>
      </c>
      <c r="UTS8" s="212">
        <f t="shared" ref="UTS8" si="7363">UTQ8*$C$8</f>
        <v>1.5439044631829024E+84</v>
      </c>
      <c r="UTU8" s="212">
        <f t="shared" ref="UTU8" si="7364">UTS8*$C$8</f>
        <v>1.5825020747624749E+84</v>
      </c>
      <c r="UTW8" s="212">
        <f t="shared" ref="UTW8" si="7365">UTU8*$C$8</f>
        <v>1.6220646266315366E+84</v>
      </c>
      <c r="UTY8" s="212">
        <f t="shared" ref="UTY8" si="7366">UTW8*$C$8</f>
        <v>1.6626162422973249E+84</v>
      </c>
      <c r="UUA8" s="212">
        <f t="shared" ref="UUA8" si="7367">UTY8*$C$8</f>
        <v>1.7041816483547578E+84</v>
      </c>
      <c r="UUC8" s="212">
        <f t="shared" ref="UUC8" si="7368">UUA8*$C$8</f>
        <v>1.7467861895636267E+84</v>
      </c>
      <c r="UUE8" s="212">
        <f t="shared" ref="UUE8" si="7369">UUC8*$C$8</f>
        <v>1.7904558443027171E+84</v>
      </c>
      <c r="UUG8" s="212">
        <f t="shared" ref="UUG8" si="7370">UUE8*$C$8</f>
        <v>1.8352172404102849E+84</v>
      </c>
      <c r="UUI8" s="212">
        <f t="shared" ref="UUI8" si="7371">UUG8*$C$8</f>
        <v>1.8810976714205419E+84</v>
      </c>
      <c r="UUK8" s="212">
        <f t="shared" ref="UUK8" si="7372">UUI8*$C$8</f>
        <v>1.9281251132060553E+84</v>
      </c>
      <c r="UUM8" s="212">
        <f t="shared" ref="UUM8" si="7373">UUK8*$C$8</f>
        <v>1.9763282410362067E+84</v>
      </c>
      <c r="UUO8" s="212">
        <f t="shared" ref="UUO8" si="7374">UUM8*$C$8</f>
        <v>2.0257364470621117E+84</v>
      </c>
      <c r="UUQ8" s="212">
        <f t="shared" ref="UUQ8" si="7375">UUO8*$C$8</f>
        <v>2.0763798582386643E+84</v>
      </c>
      <c r="UUS8" s="212">
        <f t="shared" ref="UUS8" si="7376">UUQ8*$C$8</f>
        <v>2.1282893546946305E+84</v>
      </c>
      <c r="UUU8" s="212">
        <f t="shared" ref="UUU8" si="7377">UUS8*$C$8</f>
        <v>2.1814965885619959E+84</v>
      </c>
      <c r="UUW8" s="212">
        <f t="shared" ref="UUW8" si="7378">UUU8*$C$8</f>
        <v>2.2360340032760457E+84</v>
      </c>
      <c r="UUY8" s="212">
        <f t="shared" ref="UUY8" si="7379">UUW8*$C$8</f>
        <v>2.2919348533579468E+84</v>
      </c>
      <c r="UVA8" s="212">
        <f t="shared" ref="UVA8" si="7380">UUY8*$C$8</f>
        <v>2.3492332246918951E+84</v>
      </c>
      <c r="UVC8" s="212">
        <f t="shared" ref="UVC8" si="7381">UVA8*$C$8</f>
        <v>2.4079640553091921E+84</v>
      </c>
      <c r="UVE8" s="212">
        <f t="shared" ref="UVE8" si="7382">UVC8*$C$8</f>
        <v>2.4681631566919219E+84</v>
      </c>
      <c r="UVG8" s="212">
        <f t="shared" ref="UVG8" si="7383">UVE8*$C$8</f>
        <v>2.5298672356092195E+84</v>
      </c>
      <c r="UVI8" s="212">
        <f t="shared" ref="UVI8" si="7384">UVG8*$C$8</f>
        <v>2.5931139164994497E+84</v>
      </c>
      <c r="UVK8" s="212">
        <f t="shared" ref="UVK8" si="7385">UVI8*$C$8</f>
        <v>2.6579417644119359E+84</v>
      </c>
      <c r="UVM8" s="212">
        <f t="shared" ref="UVM8" si="7386">UVK8*$C$8</f>
        <v>2.724390308522234E+84</v>
      </c>
      <c r="UVO8" s="212">
        <f t="shared" ref="UVO8" si="7387">UVM8*$C$8</f>
        <v>2.7925000662352897E+84</v>
      </c>
      <c r="UVQ8" s="212">
        <f t="shared" ref="UVQ8" si="7388">UVO8*$C$8</f>
        <v>2.8623125678911717E+84</v>
      </c>
      <c r="UVS8" s="212">
        <f t="shared" ref="UVS8" si="7389">UVQ8*$C$8</f>
        <v>2.9338703820884506E+84</v>
      </c>
      <c r="UVU8" s="212">
        <f t="shared" ref="UVU8" si="7390">UVS8*$C$8</f>
        <v>3.0072171416406617E+84</v>
      </c>
      <c r="UVW8" s="212">
        <f t="shared" ref="UVW8" si="7391">UVU8*$C$8</f>
        <v>3.0823975701816781E+84</v>
      </c>
      <c r="UVY8" s="212">
        <f t="shared" ref="UVY8" si="7392">UVW8*$C$8</f>
        <v>3.15945750943622E+84</v>
      </c>
      <c r="UWA8" s="212">
        <f t="shared" ref="UWA8" si="7393">UVY8*$C$8</f>
        <v>3.2384439471721252E+84</v>
      </c>
      <c r="UWC8" s="212">
        <f t="shared" ref="UWC8" si="7394">UWA8*$C$8</f>
        <v>3.3194050458514281E+84</v>
      </c>
      <c r="UWE8" s="212">
        <f t="shared" ref="UWE8" si="7395">UWC8*$C$8</f>
        <v>3.4023901719977134E+84</v>
      </c>
      <c r="UWG8" s="212">
        <f t="shared" ref="UWG8" si="7396">UWE8*$C$8</f>
        <v>3.4874499262976558E+84</v>
      </c>
      <c r="UWI8" s="212">
        <f t="shared" ref="UWI8" si="7397">UWG8*$C$8</f>
        <v>3.574636174455097E+84</v>
      </c>
      <c r="UWK8" s="212">
        <f t="shared" ref="UWK8" si="7398">UWI8*$C$8</f>
        <v>3.6640020788164739E+84</v>
      </c>
      <c r="UWM8" s="212">
        <f t="shared" ref="UWM8" si="7399">UWK8*$C$8</f>
        <v>3.7556021307868854E+84</v>
      </c>
      <c r="UWO8" s="212">
        <f t="shared" ref="UWO8" si="7400">UWM8*$C$8</f>
        <v>3.8494921840565573E+84</v>
      </c>
      <c r="UWQ8" s="212">
        <f t="shared" ref="UWQ8" si="7401">UWO8*$C$8</f>
        <v>3.945729488657971E+84</v>
      </c>
      <c r="UWS8" s="212">
        <f t="shared" ref="UWS8" si="7402">UWQ8*$C$8</f>
        <v>4.0443727258744196E+84</v>
      </c>
      <c r="UWU8" s="212">
        <f t="shared" ref="UWU8" si="7403">UWS8*$C$8</f>
        <v>4.1454820440212795E+84</v>
      </c>
      <c r="UWW8" s="212">
        <f t="shared" ref="UWW8" si="7404">UWU8*$C$8</f>
        <v>4.2491190951218115E+84</v>
      </c>
      <c r="UWY8" s="212">
        <f t="shared" ref="UWY8" si="7405">UWW8*$C$8</f>
        <v>4.3553470724998563E+84</v>
      </c>
      <c r="UXA8" s="212">
        <f t="shared" ref="UXA8" si="7406">UWY8*$C$8</f>
        <v>4.4642307493123522E+84</v>
      </c>
      <c r="UXC8" s="212">
        <f t="shared" ref="UXC8" si="7407">UXA8*$C$8</f>
        <v>4.5758365180451603E+84</v>
      </c>
      <c r="UXE8" s="212">
        <f t="shared" ref="UXE8" si="7408">UXC8*$C$8</f>
        <v>4.6902324309962893E+84</v>
      </c>
      <c r="UXG8" s="212">
        <f t="shared" ref="UXG8" si="7409">UXE8*$C$8</f>
        <v>4.8074882417711961E+84</v>
      </c>
      <c r="UXI8" s="212">
        <f t="shared" ref="UXI8" si="7410">UXG8*$C$8</f>
        <v>4.9276754478154759E+84</v>
      </c>
      <c r="UXK8" s="212">
        <f t="shared" ref="UXK8" si="7411">UXI8*$C$8</f>
        <v>5.0508673340108627E+84</v>
      </c>
      <c r="UXM8" s="212">
        <f t="shared" ref="UXM8" si="7412">UXK8*$C$8</f>
        <v>5.1771390173611338E+84</v>
      </c>
      <c r="UXO8" s="212">
        <f t="shared" ref="UXO8" si="7413">UXM8*$C$8</f>
        <v>5.3065674927951621E+84</v>
      </c>
      <c r="UXQ8" s="212">
        <f t="shared" ref="UXQ8" si="7414">UXO8*$C$8</f>
        <v>5.4392316801150406E+84</v>
      </c>
      <c r="UXS8" s="212">
        <f t="shared" ref="UXS8" si="7415">UXQ8*$C$8</f>
        <v>5.5752124721179162E+84</v>
      </c>
      <c r="UXU8" s="212">
        <f t="shared" ref="UXU8" si="7416">UXS8*$C$8</f>
        <v>5.7145927839208638E+84</v>
      </c>
      <c r="UXW8" s="212">
        <f t="shared" ref="UXW8" si="7417">UXU8*$C$8</f>
        <v>5.8574576035188845E+84</v>
      </c>
      <c r="UXY8" s="212">
        <f t="shared" ref="UXY8" si="7418">UXW8*$C$8</f>
        <v>6.0038940436068563E+84</v>
      </c>
      <c r="UYA8" s="212">
        <f t="shared" ref="UYA8" si="7419">UXY8*$C$8</f>
        <v>6.1539913946970274E+84</v>
      </c>
      <c r="UYC8" s="212">
        <f t="shared" ref="UYC8" si="7420">UYA8*$C$8</f>
        <v>6.3078411795644523E+84</v>
      </c>
      <c r="UYE8" s="212">
        <f t="shared" ref="UYE8" si="7421">UYC8*$C$8</f>
        <v>6.4655372090535628E+84</v>
      </c>
      <c r="UYG8" s="212">
        <f t="shared" ref="UYG8" si="7422">UYE8*$C$8</f>
        <v>6.6271756392799015E+84</v>
      </c>
      <c r="UYI8" s="212">
        <f t="shared" ref="UYI8" si="7423">UYG8*$C$8</f>
        <v>6.7928550302618985E+84</v>
      </c>
      <c r="UYK8" s="212">
        <f t="shared" ref="UYK8" si="7424">UYI8*$C$8</f>
        <v>6.9626764060184456E+84</v>
      </c>
      <c r="UYM8" s="212">
        <f t="shared" ref="UYM8" si="7425">UYK8*$C$8</f>
        <v>7.1367433161689057E+84</v>
      </c>
      <c r="UYO8" s="212">
        <f t="shared" ref="UYO8" si="7426">UYM8*$C$8</f>
        <v>7.3151618990731277E+84</v>
      </c>
      <c r="UYQ8" s="212">
        <f t="shared" ref="UYQ8" si="7427">UYO8*$C$8</f>
        <v>7.4980409465499552E+84</v>
      </c>
      <c r="UYS8" s="212">
        <f t="shared" ref="UYS8" si="7428">UYQ8*$C$8</f>
        <v>7.6854919702137031E+84</v>
      </c>
      <c r="UYU8" s="212">
        <f t="shared" ref="UYU8" si="7429">UYS8*$C$8</f>
        <v>7.8776292694690442E+84</v>
      </c>
      <c r="UYW8" s="212">
        <f t="shared" ref="UYW8" si="7430">UYU8*$C$8</f>
        <v>8.0745700012057702E+84</v>
      </c>
      <c r="UYY8" s="212">
        <f t="shared" ref="UYY8" si="7431">UYW8*$C$8</f>
        <v>8.2764342512359138E+84</v>
      </c>
      <c r="UZA8" s="212">
        <f t="shared" ref="UZA8" si="7432">UYY8*$C$8</f>
        <v>8.4833451075168116E+84</v>
      </c>
      <c r="UZC8" s="212">
        <f t="shared" ref="UZC8" si="7433">UZA8*$C$8</f>
        <v>8.6954287352047317E+84</v>
      </c>
      <c r="UZE8" s="212">
        <f t="shared" ref="UZE8" si="7434">UZC8*$C$8</f>
        <v>8.9128144535848493E+84</v>
      </c>
      <c r="UZG8" s="212">
        <f t="shared" ref="UZG8" si="7435">UZE8*$C$8</f>
        <v>9.1356348149244701E+84</v>
      </c>
      <c r="UZI8" s="212">
        <f t="shared" ref="UZI8" si="7436">UZG8*$C$8</f>
        <v>9.3640256852975803E+84</v>
      </c>
      <c r="UZK8" s="212">
        <f t="shared" ref="UZK8" si="7437">UZI8*$C$8</f>
        <v>9.598126327430019E+84</v>
      </c>
      <c r="UZM8" s="212">
        <f t="shared" ref="UZM8" si="7438">UZK8*$C$8</f>
        <v>9.8380794856157691E+84</v>
      </c>
      <c r="UZO8" s="212">
        <f t="shared" ref="UZO8" si="7439">UZM8*$C$8</f>
        <v>1.0084031472756162E+85</v>
      </c>
      <c r="UZQ8" s="212">
        <f t="shared" ref="UZQ8" si="7440">UZO8*$C$8</f>
        <v>1.0336132259575064E+85</v>
      </c>
      <c r="UZS8" s="212">
        <f t="shared" ref="UZS8" si="7441">UZQ8*$C$8</f>
        <v>1.059453556606444E+85</v>
      </c>
      <c r="UZU8" s="212">
        <f t="shared" ref="UZU8" si="7442">UZS8*$C$8</f>
        <v>1.085939895521605E+85</v>
      </c>
      <c r="UZW8" s="212">
        <f t="shared" ref="UZW8" si="7443">UZU8*$C$8</f>
        <v>1.1130883929096451E+85</v>
      </c>
      <c r="UZY8" s="212">
        <f t="shared" ref="UZY8" si="7444">UZW8*$C$8</f>
        <v>1.1409156027323861E+85</v>
      </c>
      <c r="VAA8" s="212">
        <f t="shared" ref="VAA8" si="7445">UZY8*$C$8</f>
        <v>1.1694384928006957E+85</v>
      </c>
      <c r="VAC8" s="212">
        <f t="shared" ref="VAC8" si="7446">VAA8*$C$8</f>
        <v>1.198674455120713E+85</v>
      </c>
      <c r="VAE8" s="212">
        <f t="shared" ref="VAE8" si="7447">VAC8*$C$8</f>
        <v>1.2286413164987308E+85</v>
      </c>
      <c r="VAG8" s="212">
        <f t="shared" ref="VAG8" si="7448">VAE8*$C$8</f>
        <v>1.259357349411199E+85</v>
      </c>
      <c r="VAI8" s="212">
        <f t="shared" ref="VAI8" si="7449">VAG8*$C$8</f>
        <v>1.2908412831464788E+85</v>
      </c>
      <c r="VAK8" s="212">
        <f t="shared" ref="VAK8" si="7450">VAI8*$C$8</f>
        <v>1.3231123152251407E+85</v>
      </c>
      <c r="VAM8" s="212">
        <f t="shared" ref="VAM8" si="7451">VAK8*$C$8</f>
        <v>1.3561901231057692E+85</v>
      </c>
      <c r="VAO8" s="212">
        <f t="shared" ref="VAO8" si="7452">VAM8*$C$8</f>
        <v>1.3900948761834133E+85</v>
      </c>
      <c r="VAQ8" s="212">
        <f t="shared" ref="VAQ8" si="7453">VAO8*$C$8</f>
        <v>1.4248472480879986E+85</v>
      </c>
      <c r="VAS8" s="212">
        <f t="shared" ref="VAS8" si="7454">VAQ8*$C$8</f>
        <v>1.4604684292901984E+85</v>
      </c>
      <c r="VAU8" s="212">
        <f t="shared" ref="VAU8" si="7455">VAS8*$C$8</f>
        <v>1.4969801400224533E+85</v>
      </c>
      <c r="VAW8" s="212">
        <f t="shared" ref="VAW8" si="7456">VAU8*$C$8</f>
        <v>1.5344046435230145E+85</v>
      </c>
      <c r="VAY8" s="212">
        <f t="shared" ref="VAY8" si="7457">VAW8*$C$8</f>
        <v>1.5727647596110897E+85</v>
      </c>
      <c r="VBA8" s="212">
        <f t="shared" ref="VBA8" si="7458">VAY8*$C$8</f>
        <v>1.6120838786013668E+85</v>
      </c>
      <c r="VBC8" s="212">
        <f t="shared" ref="VBC8" si="7459">VBA8*$C$8</f>
        <v>1.6523859755664007E+85</v>
      </c>
      <c r="VBE8" s="212">
        <f t="shared" ref="VBE8" si="7460">VBC8*$C$8</f>
        <v>1.6936956249555605E+85</v>
      </c>
      <c r="VBG8" s="212">
        <f t="shared" ref="VBG8" si="7461">VBE8*$C$8</f>
        <v>1.7360380155794494E+85</v>
      </c>
      <c r="VBI8" s="212">
        <f t="shared" ref="VBI8" si="7462">VBG8*$C$8</f>
        <v>1.7794389659689356E+85</v>
      </c>
      <c r="VBK8" s="212">
        <f t="shared" ref="VBK8" si="7463">VBI8*$C$8</f>
        <v>1.8239249401181588E+85</v>
      </c>
      <c r="VBM8" s="212">
        <f t="shared" ref="VBM8" si="7464">VBK8*$C$8</f>
        <v>1.8695230636211127E+85</v>
      </c>
      <c r="VBO8" s="212">
        <f t="shared" ref="VBO8" si="7465">VBM8*$C$8</f>
        <v>1.9162611402116402E+85</v>
      </c>
      <c r="VBQ8" s="212">
        <f t="shared" ref="VBQ8" si="7466">VBO8*$C$8</f>
        <v>1.9641676687169311E+85</v>
      </c>
      <c r="VBS8" s="212">
        <f t="shared" ref="VBS8" si="7467">VBQ8*$C$8</f>
        <v>2.0132718604348541E+85</v>
      </c>
      <c r="VBU8" s="212">
        <f t="shared" ref="VBU8" si="7468">VBS8*$C$8</f>
        <v>2.0636036569457252E+85</v>
      </c>
      <c r="VBW8" s="212">
        <f t="shared" ref="VBW8" si="7469">VBU8*$C$8</f>
        <v>2.1151937483693682E+85</v>
      </c>
      <c r="VBY8" s="212">
        <f t="shared" ref="VBY8" si="7470">VBW8*$C$8</f>
        <v>2.1680735920786022E+85</v>
      </c>
      <c r="VCA8" s="212">
        <f t="shared" ref="VCA8" si="7471">VBY8*$C$8</f>
        <v>2.2222754318805669E+85</v>
      </c>
      <c r="VCC8" s="212">
        <f t="shared" ref="VCC8" si="7472">VCA8*$C$8</f>
        <v>2.2778323176775809E+85</v>
      </c>
      <c r="VCE8" s="212">
        <f t="shared" ref="VCE8" si="7473">VCC8*$C$8</f>
        <v>2.3347781256195202E+85</v>
      </c>
      <c r="VCG8" s="212">
        <f t="shared" ref="VCG8" si="7474">VCE8*$C$8</f>
        <v>2.393147578760008E+85</v>
      </c>
      <c r="VCI8" s="212">
        <f t="shared" ref="VCI8" si="7475">VCG8*$C$8</f>
        <v>2.452976268229008E+85</v>
      </c>
      <c r="VCK8" s="212">
        <f t="shared" ref="VCK8" si="7476">VCI8*$C$8</f>
        <v>2.514300674934733E+85</v>
      </c>
      <c r="VCM8" s="212">
        <f t="shared" ref="VCM8" si="7477">VCK8*$C$8</f>
        <v>2.577158191808101E+85</v>
      </c>
      <c r="VCO8" s="212">
        <f t="shared" ref="VCO8" si="7478">VCM8*$C$8</f>
        <v>2.6415871466033032E+85</v>
      </c>
      <c r="VCQ8" s="212">
        <f t="shared" ref="VCQ8" si="7479">VCO8*$C$8</f>
        <v>2.7076268252683856E+85</v>
      </c>
      <c r="VCS8" s="212">
        <f t="shared" ref="VCS8" si="7480">VCQ8*$C$8</f>
        <v>2.7753174959000951E+85</v>
      </c>
      <c r="VCU8" s="212">
        <f t="shared" ref="VCU8" si="7481">VCS8*$C$8</f>
        <v>2.8447004332975972E+85</v>
      </c>
      <c r="VCW8" s="212">
        <f t="shared" ref="VCW8" si="7482">VCU8*$C$8</f>
        <v>2.9158179441300369E+85</v>
      </c>
      <c r="VCY8" s="212">
        <f t="shared" ref="VCY8" si="7483">VCW8*$C$8</f>
        <v>2.9887133927332874E+85</v>
      </c>
      <c r="VDA8" s="212">
        <f t="shared" ref="VDA8" si="7484">VCY8*$C$8</f>
        <v>3.0634312275516195E+85</v>
      </c>
      <c r="VDC8" s="212">
        <f t="shared" ref="VDC8" si="7485">VDA8*$C$8</f>
        <v>3.14001700824041E+85</v>
      </c>
      <c r="VDE8" s="212">
        <f t="shared" ref="VDE8" si="7486">VDC8*$C$8</f>
        <v>3.2185174334464196E+85</v>
      </c>
      <c r="VDG8" s="212">
        <f t="shared" ref="VDG8" si="7487">VDE8*$C$8</f>
        <v>3.29898036928258E+85</v>
      </c>
      <c r="VDI8" s="212">
        <f t="shared" ref="VDI8" si="7488">VDG8*$C$8</f>
        <v>3.3814548785146444E+85</v>
      </c>
      <c r="VDK8" s="212">
        <f t="shared" ref="VDK8" si="7489">VDI8*$C$8</f>
        <v>3.4659912504775103E+85</v>
      </c>
      <c r="VDM8" s="212">
        <f t="shared" ref="VDM8" si="7490">VDK8*$C$8</f>
        <v>3.5526410317394477E+85</v>
      </c>
      <c r="VDO8" s="212">
        <f t="shared" ref="VDO8" si="7491">VDM8*$C$8</f>
        <v>3.6414570575329338E+85</v>
      </c>
      <c r="VDQ8" s="212">
        <f t="shared" ref="VDQ8" si="7492">VDO8*$C$8</f>
        <v>3.7324934839712568E+85</v>
      </c>
      <c r="VDS8" s="212">
        <f t="shared" ref="VDS8" si="7493">VDQ8*$C$8</f>
        <v>3.8258058210705382E+85</v>
      </c>
      <c r="VDU8" s="212">
        <f t="shared" ref="VDU8" si="7494">VDS8*$C$8</f>
        <v>3.9214509665973011E+85</v>
      </c>
      <c r="VDW8" s="212">
        <f t="shared" ref="VDW8" si="7495">VDU8*$C$8</f>
        <v>4.0194872407622331E+85</v>
      </c>
      <c r="VDY8" s="212">
        <f t="shared" ref="VDY8" si="7496">VDW8*$C$8</f>
        <v>4.1199744217812883E+85</v>
      </c>
      <c r="VEA8" s="212">
        <f t="shared" ref="VEA8" si="7497">VDY8*$C$8</f>
        <v>4.2229737823258198E+85</v>
      </c>
      <c r="VEC8" s="212">
        <f t="shared" ref="VEC8" si="7498">VEA8*$C$8</f>
        <v>4.3285481268839649E+85</v>
      </c>
      <c r="VEE8" s="212">
        <f t="shared" ref="VEE8" si="7499">VEC8*$C$8</f>
        <v>4.4367618300560636E+85</v>
      </c>
      <c r="VEG8" s="212">
        <f t="shared" ref="VEG8" si="7500">VEE8*$C$8</f>
        <v>4.5476808758074649E+85</v>
      </c>
      <c r="VEI8" s="212">
        <f t="shared" ref="VEI8" si="7501">VEG8*$C$8</f>
        <v>4.6613728977026508E+85</v>
      </c>
      <c r="VEK8" s="212">
        <f t="shared" ref="VEK8" si="7502">VEI8*$C$8</f>
        <v>4.7779072201452164E+85</v>
      </c>
      <c r="VEM8" s="212">
        <f t="shared" ref="VEM8" si="7503">VEK8*$C$8</f>
        <v>4.8973549006488464E+85</v>
      </c>
      <c r="VEO8" s="212">
        <f t="shared" ref="VEO8" si="7504">VEM8*$C$8</f>
        <v>5.019788773165067E+85</v>
      </c>
      <c r="VEQ8" s="212">
        <f t="shared" ref="VEQ8" si="7505">VEO8*$C$8</f>
        <v>5.1452834924941933E+85</v>
      </c>
      <c r="VES8" s="212">
        <f t="shared" ref="VES8" si="7506">VEQ8*$C$8</f>
        <v>5.2739155798065479E+85</v>
      </c>
      <c r="VEU8" s="212">
        <f t="shared" ref="VEU8" si="7507">VES8*$C$8</f>
        <v>5.4057634693017112E+85</v>
      </c>
      <c r="VEW8" s="212">
        <f t="shared" ref="VEW8" si="7508">VEU8*$C$8</f>
        <v>5.5409075560342533E+85</v>
      </c>
      <c r="VEY8" s="212">
        <f t="shared" ref="VEY8" si="7509">VEW8*$C$8</f>
        <v>5.679430244935109E+85</v>
      </c>
      <c r="VFA8" s="212">
        <f t="shared" ref="VFA8" si="7510">VEY8*$C$8</f>
        <v>5.821416001058486E+85</v>
      </c>
      <c r="VFC8" s="212">
        <f t="shared" ref="VFC8" si="7511">VFA8*$C$8</f>
        <v>5.9669514010849477E+85</v>
      </c>
      <c r="VFE8" s="212">
        <f t="shared" ref="VFE8" si="7512">VFC8*$C$8</f>
        <v>6.1161251861120709E+85</v>
      </c>
      <c r="VFG8" s="212">
        <f t="shared" ref="VFG8" si="7513">VFE8*$C$8</f>
        <v>6.269028315764872E+85</v>
      </c>
      <c r="VFI8" s="212">
        <f t="shared" ref="VFI8" si="7514">VFG8*$C$8</f>
        <v>6.4257540236589932E+85</v>
      </c>
      <c r="VFK8" s="212">
        <f t="shared" ref="VFK8" si="7515">VFI8*$C$8</f>
        <v>6.5863978742504672E+85</v>
      </c>
      <c r="VFM8" s="212">
        <f t="shared" ref="VFM8" si="7516">VFK8*$C$8</f>
        <v>6.7510578211067284E+85</v>
      </c>
      <c r="VFO8" s="212">
        <f t="shared" ref="VFO8" si="7517">VFM8*$C$8</f>
        <v>6.9198342666343962E+85</v>
      </c>
      <c r="VFQ8" s="212">
        <f t="shared" ref="VFQ8" si="7518">VFO8*$C$8</f>
        <v>7.0928301233002553E+85</v>
      </c>
      <c r="VFS8" s="212">
        <f t="shared" ref="VFS8" si="7519">VFQ8*$C$8</f>
        <v>7.2701508763827616E+85</v>
      </c>
      <c r="VFU8" s="212">
        <f t="shared" ref="VFU8" si="7520">VFS8*$C$8</f>
        <v>7.4519046482923305E+85</v>
      </c>
      <c r="VFW8" s="212">
        <f t="shared" ref="VFW8" si="7521">VFU8*$C$8</f>
        <v>7.6382022644996377E+85</v>
      </c>
      <c r="VFY8" s="212">
        <f t="shared" ref="VFY8" si="7522">VFW8*$C$8</f>
        <v>7.8291573211121281E+85</v>
      </c>
      <c r="VGA8" s="212">
        <f t="shared" ref="VGA8" si="7523">VFY8*$C$8</f>
        <v>8.0248862541399311E+85</v>
      </c>
      <c r="VGC8" s="212">
        <f t="shared" ref="VGC8" si="7524">VGA8*$C$8</f>
        <v>8.2255084104934293E+85</v>
      </c>
      <c r="VGE8" s="212">
        <f t="shared" ref="VGE8" si="7525">VGC8*$C$8</f>
        <v>8.4311461207557636E+85</v>
      </c>
      <c r="VGG8" s="212">
        <f t="shared" ref="VGG8" si="7526">VGE8*$C$8</f>
        <v>8.6419247737746564E+85</v>
      </c>
      <c r="VGI8" s="212">
        <f t="shared" ref="VGI8" si="7527">VGG8*$C$8</f>
        <v>8.8579728931190216E+85</v>
      </c>
      <c r="VGK8" s="212">
        <f t="shared" ref="VGK8" si="7528">VGI8*$C$8</f>
        <v>9.079422215446997E+85</v>
      </c>
      <c r="VGM8" s="212">
        <f t="shared" ref="VGM8" si="7529">VGK8*$C$8</f>
        <v>9.306407770833171E+85</v>
      </c>
      <c r="VGO8" s="212">
        <f t="shared" ref="VGO8" si="7530">VGM8*$C$8</f>
        <v>9.5390679651039995E+85</v>
      </c>
      <c r="VGQ8" s="212">
        <f t="shared" ref="VGQ8" si="7531">VGO8*$C$8</f>
        <v>9.7775446642315984E+85</v>
      </c>
      <c r="VGS8" s="212">
        <f t="shared" ref="VGS8" si="7532">VGQ8*$C$8</f>
        <v>1.0021983280837387E+86</v>
      </c>
      <c r="VGU8" s="212">
        <f t="shared" ref="VGU8" si="7533">VGS8*$C$8</f>
        <v>1.0272532862858321E+86</v>
      </c>
      <c r="VGW8" s="212">
        <f t="shared" ref="VGW8" si="7534">VGU8*$C$8</f>
        <v>1.0529346184429778E+86</v>
      </c>
      <c r="VGY8" s="212">
        <f t="shared" ref="VGY8" si="7535">VGW8*$C$8</f>
        <v>1.0792579839040522E+86</v>
      </c>
      <c r="VHA8" s="212">
        <f t="shared" ref="VHA8" si="7536">VGY8*$C$8</f>
        <v>1.1062394335016535E+86</v>
      </c>
      <c r="VHC8" s="212">
        <f t="shared" ref="VHC8" si="7537">VHA8*$C$8</f>
        <v>1.1338954193391947E+86</v>
      </c>
      <c r="VHE8" s="212">
        <f t="shared" ref="VHE8" si="7538">VHC8*$C$8</f>
        <v>1.1622428048226745E+86</v>
      </c>
      <c r="VHG8" s="212">
        <f t="shared" ref="VHG8" si="7539">VHE8*$C$8</f>
        <v>1.1912988749432413E+86</v>
      </c>
      <c r="VHI8" s="212">
        <f t="shared" ref="VHI8" si="7540">VHG8*$C$8</f>
        <v>1.2210813468168221E+86</v>
      </c>
      <c r="VHK8" s="212">
        <f t="shared" ref="VHK8" si="7541">VHI8*$C$8</f>
        <v>1.2516083804872427E+86</v>
      </c>
      <c r="VHM8" s="212">
        <f t="shared" ref="VHM8" si="7542">VHK8*$C$8</f>
        <v>1.2828985899994238E+86</v>
      </c>
      <c r="VHO8" s="212">
        <f t="shared" ref="VHO8" si="7543">VHM8*$C$8</f>
        <v>1.3149710547494092E+86</v>
      </c>
      <c r="VHQ8" s="212">
        <f t="shared" ref="VHQ8" si="7544">VHO8*$C$8</f>
        <v>1.3478453311181443E+86</v>
      </c>
      <c r="VHS8" s="212">
        <f t="shared" ref="VHS8" si="7545">VHQ8*$C$8</f>
        <v>1.3815414643960978E+86</v>
      </c>
      <c r="VHU8" s="212">
        <f t="shared" ref="VHU8" si="7546">VHS8*$C$8</f>
        <v>1.4160800010060001E+86</v>
      </c>
      <c r="VHW8" s="212">
        <f t="shared" ref="VHW8" si="7547">VHU8*$C$8</f>
        <v>1.45148200103115E+86</v>
      </c>
      <c r="VHY8" s="212">
        <f t="shared" ref="VHY8" si="7548">VHW8*$C$8</f>
        <v>1.4877690510569287E+86</v>
      </c>
      <c r="VIA8" s="212">
        <f t="shared" ref="VIA8" si="7549">VHY8*$C$8</f>
        <v>1.5249632773333519E+86</v>
      </c>
      <c r="VIC8" s="212">
        <f t="shared" ref="VIC8" si="7550">VIA8*$C$8</f>
        <v>1.5630873592666856E+86</v>
      </c>
      <c r="VIE8" s="212">
        <f t="shared" ref="VIE8" si="7551">VIC8*$C$8</f>
        <v>1.6021645432483527E+86</v>
      </c>
      <c r="VIG8" s="212">
        <f t="shared" ref="VIG8" si="7552">VIE8*$C$8</f>
        <v>1.6422186568295613E+86</v>
      </c>
      <c r="VII8" s="212">
        <f t="shared" ref="VII8" si="7553">VIG8*$C$8</f>
        <v>1.6832741232503002E+86</v>
      </c>
      <c r="VIK8" s="212">
        <f t="shared" ref="VIK8" si="7554">VII8*$C$8</f>
        <v>1.7253559763315576E+86</v>
      </c>
      <c r="VIM8" s="212">
        <f t="shared" ref="VIM8" si="7555">VIK8*$C$8</f>
        <v>1.7684898757398465E+86</v>
      </c>
      <c r="VIO8" s="212">
        <f t="shared" ref="VIO8" si="7556">VIM8*$C$8</f>
        <v>1.8127021226333424E+86</v>
      </c>
      <c r="VIQ8" s="212">
        <f t="shared" ref="VIQ8" si="7557">VIO8*$C$8</f>
        <v>1.8580196756991759E+86</v>
      </c>
      <c r="VIS8" s="212">
        <f t="shared" ref="VIS8" si="7558">VIQ8*$C$8</f>
        <v>1.9044701675916552E+86</v>
      </c>
      <c r="VIU8" s="212">
        <f t="shared" ref="VIU8" si="7559">VIS8*$C$8</f>
        <v>1.9520819217814465E+86</v>
      </c>
      <c r="VIW8" s="212">
        <f t="shared" ref="VIW8" si="7560">VIU8*$C$8</f>
        <v>2.0008839698259824E+86</v>
      </c>
      <c r="VIY8" s="212">
        <f t="shared" ref="VIY8" si="7561">VIW8*$C$8</f>
        <v>2.0509060690716317E+86</v>
      </c>
      <c r="VJA8" s="212">
        <f t="shared" ref="VJA8" si="7562">VIY8*$C$8</f>
        <v>2.1021787207984222E+86</v>
      </c>
      <c r="VJC8" s="212">
        <f t="shared" ref="VJC8" si="7563">VJA8*$C$8</f>
        <v>2.1547331888183826E+86</v>
      </c>
      <c r="VJE8" s="212">
        <f t="shared" ref="VJE8" si="7564">VJC8*$C$8</f>
        <v>2.2086015185388419E+86</v>
      </c>
      <c r="VJG8" s="212">
        <f t="shared" ref="VJG8" si="7565">VJE8*$C$8</f>
        <v>2.2638165565023126E+86</v>
      </c>
      <c r="VJI8" s="212">
        <f t="shared" ref="VJI8" si="7566">VJG8*$C$8</f>
        <v>2.3204119704148701E+86</v>
      </c>
      <c r="VJK8" s="212">
        <f t="shared" ref="VJK8" si="7567">VJI8*$C$8</f>
        <v>2.3784222696752416E+86</v>
      </c>
      <c r="VJM8" s="212">
        <f t="shared" ref="VJM8" si="7568">VJK8*$C$8</f>
        <v>2.4378828264171225E+86</v>
      </c>
      <c r="VJO8" s="212">
        <f t="shared" ref="VJO8" si="7569">VJM8*$C$8</f>
        <v>2.4988298970775504E+86</v>
      </c>
      <c r="VJQ8" s="212">
        <f t="shared" ref="VJQ8" si="7570">VJO8*$C$8</f>
        <v>2.5613006445044889E+86</v>
      </c>
      <c r="VJS8" s="212">
        <f t="shared" ref="VJS8" si="7571">VJQ8*$C$8</f>
        <v>2.6253331606171009E+86</v>
      </c>
      <c r="VJU8" s="212">
        <f t="shared" ref="VJU8" si="7572">VJS8*$C$8</f>
        <v>2.6909664896325282E+86</v>
      </c>
      <c r="VJW8" s="212">
        <f t="shared" ref="VJW8" si="7573">VJU8*$C$8</f>
        <v>2.7582406518733413E+86</v>
      </c>
      <c r="VJY8" s="212">
        <f t="shared" ref="VJY8" si="7574">VJW8*$C$8</f>
        <v>2.8271966681701744E+86</v>
      </c>
      <c r="VKA8" s="212">
        <f t="shared" ref="VKA8" si="7575">VJY8*$C$8</f>
        <v>2.8978765848744286E+86</v>
      </c>
      <c r="VKC8" s="212">
        <f t="shared" ref="VKC8" si="7576">VKA8*$C$8</f>
        <v>2.9703234994962889E+86</v>
      </c>
      <c r="VKE8" s="212">
        <f t="shared" ref="VKE8" si="7577">VKC8*$C$8</f>
        <v>3.0445815869836959E+86</v>
      </c>
      <c r="VKG8" s="212">
        <f t="shared" ref="VKG8" si="7578">VKE8*$C$8</f>
        <v>3.120696126658288E+86</v>
      </c>
      <c r="VKI8" s="212">
        <f t="shared" ref="VKI8" si="7579">VKG8*$C$8</f>
        <v>3.1987135298247452E+86</v>
      </c>
      <c r="VKK8" s="212">
        <f t="shared" ref="VKK8" si="7580">VKI8*$C$8</f>
        <v>3.2786813680703636E+86</v>
      </c>
      <c r="VKM8" s="212">
        <f t="shared" ref="VKM8" si="7581">VKK8*$C$8</f>
        <v>3.3606484022721223E+86</v>
      </c>
      <c r="VKO8" s="212">
        <f t="shared" ref="VKO8" si="7582">VKM8*$C$8</f>
        <v>3.4446646123289251E+86</v>
      </c>
      <c r="VKQ8" s="212">
        <f t="shared" ref="VKQ8" si="7583">VKO8*$C$8</f>
        <v>3.5307812276371478E+86</v>
      </c>
      <c r="VKS8" s="212">
        <f t="shared" ref="VKS8" si="7584">VKQ8*$C$8</f>
        <v>3.6190507583280764E+86</v>
      </c>
      <c r="VKU8" s="212">
        <f t="shared" ref="VKU8" si="7585">VKS8*$C$8</f>
        <v>3.709527027286278E+86</v>
      </c>
      <c r="VKW8" s="212">
        <f t="shared" ref="VKW8" si="7586">VKU8*$C$8</f>
        <v>3.8022652029684344E+86</v>
      </c>
      <c r="VKY8" s="212">
        <f t="shared" ref="VKY8" si="7587">VKW8*$C$8</f>
        <v>3.8973218330426452E+86</v>
      </c>
      <c r="VLA8" s="212">
        <f t="shared" ref="VLA8" si="7588">VKY8*$C$8</f>
        <v>3.9947548788687111E+86</v>
      </c>
      <c r="VLC8" s="212">
        <f t="shared" ref="VLC8" si="7589">VLA8*$C$8</f>
        <v>4.0946237508404286E+86</v>
      </c>
      <c r="VLE8" s="212">
        <f t="shared" ref="VLE8" si="7590">VLC8*$C$8</f>
        <v>4.1969893446114386E+86</v>
      </c>
      <c r="VLG8" s="212">
        <f t="shared" ref="VLG8" si="7591">VLE8*$C$8</f>
        <v>4.3019140782267245E+86</v>
      </c>
      <c r="VLI8" s="212">
        <f t="shared" ref="VLI8" si="7592">VLG8*$C$8</f>
        <v>4.4094619301823925E+86</v>
      </c>
      <c r="VLK8" s="212">
        <f t="shared" ref="VLK8" si="7593">VLI8*$C$8</f>
        <v>4.5196984784369519E+86</v>
      </c>
      <c r="VLM8" s="212">
        <f t="shared" ref="VLM8" si="7594">VLK8*$C$8</f>
        <v>4.6326909403978751E+86</v>
      </c>
      <c r="VLO8" s="212">
        <f t="shared" ref="VLO8" si="7595">VLM8*$C$8</f>
        <v>4.7485082139078217E+86</v>
      </c>
      <c r="VLQ8" s="212">
        <f t="shared" ref="VLQ8" si="7596">VLO8*$C$8</f>
        <v>4.8672209192555171E+86</v>
      </c>
      <c r="VLS8" s="212">
        <f t="shared" ref="VLS8" si="7597">VLQ8*$C$8</f>
        <v>4.9889014422369047E+86</v>
      </c>
      <c r="VLU8" s="212">
        <f t="shared" ref="VLU8" si="7598">VLS8*$C$8</f>
        <v>5.1136239782928264E+86</v>
      </c>
      <c r="VLW8" s="212">
        <f t="shared" ref="VLW8" si="7599">VLU8*$C$8</f>
        <v>5.2414645777501465E+86</v>
      </c>
      <c r="VLY8" s="212">
        <f t="shared" ref="VLY8" si="7600">VLW8*$C$8</f>
        <v>5.3725011921939E+86</v>
      </c>
      <c r="VMA8" s="212">
        <f t="shared" ref="VMA8" si="7601">VLY8*$C$8</f>
        <v>5.5068137219987467E+86</v>
      </c>
      <c r="VMC8" s="212">
        <f t="shared" ref="VMC8" si="7602">VMA8*$C$8</f>
        <v>5.6444840650487145E+86</v>
      </c>
      <c r="VME8" s="212">
        <f t="shared" ref="VME8" si="7603">VMC8*$C$8</f>
        <v>5.7855961666749324E+86</v>
      </c>
      <c r="VMG8" s="212">
        <f t="shared" ref="VMG8" si="7604">VME8*$C$8</f>
        <v>5.9302360708418051E+86</v>
      </c>
      <c r="VMI8" s="212">
        <f t="shared" ref="VMI8" si="7605">VMG8*$C$8</f>
        <v>6.0784919726128501E+86</v>
      </c>
      <c r="VMK8" s="212">
        <f t="shared" ref="VMK8" si="7606">VMI8*$C$8</f>
        <v>6.2304542719281705E+86</v>
      </c>
      <c r="VMM8" s="212">
        <f t="shared" ref="VMM8" si="7607">VMK8*$C$8</f>
        <v>6.3862156287263746E+86</v>
      </c>
      <c r="VMO8" s="212">
        <f t="shared" ref="VMO8" si="7608">VMM8*$C$8</f>
        <v>6.545871019444534E+86</v>
      </c>
      <c r="VMQ8" s="212">
        <f t="shared" ref="VMQ8" si="7609">VMO8*$C$8</f>
        <v>6.7095177949306464E+86</v>
      </c>
      <c r="VMS8" s="212">
        <f t="shared" ref="VMS8" si="7610">VMQ8*$C$8</f>
        <v>6.877255739803912E+86</v>
      </c>
      <c r="VMU8" s="212">
        <f t="shared" ref="VMU8" si="7611">VMS8*$C$8</f>
        <v>7.0491871332990087E+86</v>
      </c>
      <c r="VMW8" s="212">
        <f t="shared" ref="VMW8" si="7612">VMU8*$C$8</f>
        <v>7.2254168116314831E+86</v>
      </c>
      <c r="VMY8" s="212">
        <f t="shared" ref="VMY8" si="7613">VMW8*$C$8</f>
        <v>7.406052231922269E+86</v>
      </c>
      <c r="VNA8" s="212">
        <f t="shared" ref="VNA8" si="7614">VMY8*$C$8</f>
        <v>7.5912035377203247E+86</v>
      </c>
      <c r="VNC8" s="212">
        <f t="shared" ref="VNC8" si="7615">VNA8*$C$8</f>
        <v>7.7809836261633326E+86</v>
      </c>
      <c r="VNE8" s="212">
        <f t="shared" ref="VNE8" si="7616">VNC8*$C$8</f>
        <v>7.9755082168174157E+86</v>
      </c>
      <c r="VNG8" s="212">
        <f t="shared" ref="VNG8" si="7617">VNE8*$C$8</f>
        <v>8.1748959222378499E+86</v>
      </c>
      <c r="VNI8" s="212">
        <f t="shared" ref="VNI8" si="7618">VNG8*$C$8</f>
        <v>8.3792683202937953E+86</v>
      </c>
      <c r="VNK8" s="212">
        <f t="shared" ref="VNK8" si="7619">VNI8*$C$8</f>
        <v>8.5887500283011392E+86</v>
      </c>
      <c r="VNM8" s="212">
        <f t="shared" ref="VNM8" si="7620">VNK8*$C$8</f>
        <v>8.8034687790086672E+86</v>
      </c>
      <c r="VNO8" s="212">
        <f t="shared" ref="VNO8" si="7621">VNM8*$C$8</f>
        <v>9.0235554984838836E+86</v>
      </c>
      <c r="VNQ8" s="212">
        <f t="shared" ref="VNQ8" si="7622">VNO8*$C$8</f>
        <v>9.24914438594598E+86</v>
      </c>
      <c r="VNS8" s="212">
        <f t="shared" ref="VNS8" si="7623">VNQ8*$C$8</f>
        <v>9.480372995594629E+86</v>
      </c>
      <c r="VNU8" s="212">
        <f t="shared" ref="VNU8" si="7624">VNS8*$C$8</f>
        <v>9.7173823204844936E+86</v>
      </c>
      <c r="VNW8" s="212">
        <f t="shared" ref="VNW8" si="7625">VNU8*$C$8</f>
        <v>9.960316878496606E+86</v>
      </c>
      <c r="VNY8" s="212">
        <f t="shared" ref="VNY8" si="7626">VNW8*$C$8</f>
        <v>1.0209324800459019E+87</v>
      </c>
      <c r="VOA8" s="212">
        <f t="shared" ref="VOA8" si="7627">VNY8*$C$8</f>
        <v>1.0464557920470494E+87</v>
      </c>
      <c r="VOC8" s="212">
        <f t="shared" ref="VOC8" si="7628">VOA8*$C$8</f>
        <v>1.0726171868482255E+87</v>
      </c>
      <c r="VOE8" s="212">
        <f t="shared" ref="VOE8" si="7629">VOC8*$C$8</f>
        <v>1.0994326165194311E+87</v>
      </c>
      <c r="VOG8" s="212">
        <f t="shared" ref="VOG8" si="7630">VOE8*$C$8</f>
        <v>1.1269184319324169E+87</v>
      </c>
      <c r="VOI8" s="212">
        <f t="shared" ref="VOI8" si="7631">VOG8*$C$8</f>
        <v>1.1550913927307272E+87</v>
      </c>
      <c r="VOK8" s="212">
        <f t="shared" ref="VOK8" si="7632">VOI8*$C$8</f>
        <v>1.1839686775489952E+87</v>
      </c>
      <c r="VOM8" s="212">
        <f t="shared" ref="VOM8" si="7633">VOK8*$C$8</f>
        <v>1.2135678944877201E+87</v>
      </c>
      <c r="VOO8" s="212">
        <f t="shared" ref="VOO8" si="7634">VOM8*$C$8</f>
        <v>1.2439070918499129E+87</v>
      </c>
      <c r="VOQ8" s="212">
        <f t="shared" ref="VOQ8" si="7635">VOO8*$C$8</f>
        <v>1.2750047691461605E+87</v>
      </c>
      <c r="VOS8" s="212">
        <f t="shared" ref="VOS8" si="7636">VOQ8*$C$8</f>
        <v>1.3068798883748144E+87</v>
      </c>
      <c r="VOU8" s="212">
        <f t="shared" ref="VOU8" si="7637">VOS8*$C$8</f>
        <v>1.3395518855841846E+87</v>
      </c>
      <c r="VOW8" s="212">
        <f t="shared" ref="VOW8" si="7638">VOU8*$C$8</f>
        <v>1.373040682723789E+87</v>
      </c>
      <c r="VOY8" s="212">
        <f t="shared" ref="VOY8" si="7639">VOW8*$C$8</f>
        <v>1.4073666997918835E+87</v>
      </c>
      <c r="VPA8" s="212">
        <f t="shared" ref="VPA8" si="7640">VOY8*$C$8</f>
        <v>1.4425508672866805E+87</v>
      </c>
      <c r="VPC8" s="212">
        <f t="shared" ref="VPC8" si="7641">VPA8*$C$8</f>
        <v>1.4786146389688474E+87</v>
      </c>
      <c r="VPE8" s="212">
        <f t="shared" ref="VPE8" si="7642">VPC8*$C$8</f>
        <v>1.5155800049430684E+87</v>
      </c>
      <c r="VPG8" s="212">
        <f t="shared" ref="VPG8" si="7643">VPE8*$C$8</f>
        <v>1.5534695050666449E+87</v>
      </c>
      <c r="VPI8" s="212">
        <f t="shared" ref="VPI8" si="7644">VPG8*$C$8</f>
        <v>1.592306242693311E+87</v>
      </c>
      <c r="VPK8" s="212">
        <f t="shared" ref="VPK8" si="7645">VPI8*$C$8</f>
        <v>1.6321138987606437E+87</v>
      </c>
      <c r="VPM8" s="212">
        <f t="shared" ref="VPM8" si="7646">VPK8*$C$8</f>
        <v>1.6729167462296597E+87</v>
      </c>
      <c r="VPO8" s="212">
        <f t="shared" ref="VPO8" si="7647">VPM8*$C$8</f>
        <v>1.714739664885401E+87</v>
      </c>
      <c r="VPQ8" s="212">
        <f t="shared" ref="VPQ8" si="7648">VPO8*$C$8</f>
        <v>1.7576081565075358E+87</v>
      </c>
      <c r="VPS8" s="212">
        <f t="shared" ref="VPS8" si="7649">VPQ8*$C$8</f>
        <v>1.801548360420224E+87</v>
      </c>
      <c r="VPU8" s="212">
        <f t="shared" ref="VPU8" si="7650">VPS8*$C$8</f>
        <v>1.8465870694307294E+87</v>
      </c>
      <c r="VPW8" s="212">
        <f t="shared" ref="VPW8" si="7651">VPU8*$C$8</f>
        <v>1.8927517461664976E+87</v>
      </c>
      <c r="VPY8" s="212">
        <f t="shared" ref="VPY8" si="7652">VPW8*$C$8</f>
        <v>1.9400705398206599E+87</v>
      </c>
      <c r="VQA8" s="212">
        <f t="shared" ref="VQA8" si="7653">VPY8*$C$8</f>
        <v>1.9885723033161762E+87</v>
      </c>
      <c r="VQC8" s="212">
        <f t="shared" ref="VQC8" si="7654">VQA8*$C$8</f>
        <v>2.0382866108990806E+87</v>
      </c>
      <c r="VQE8" s="212">
        <f t="shared" ref="VQE8" si="7655">VQC8*$C$8</f>
        <v>2.0892437761715575E+87</v>
      </c>
      <c r="VQG8" s="212">
        <f t="shared" ref="VQG8" si="7656">VQE8*$C$8</f>
        <v>2.1414748705758462E+87</v>
      </c>
      <c r="VQI8" s="212">
        <f t="shared" ref="VQI8" si="7657">VQG8*$C$8</f>
        <v>2.195011742340242E+87</v>
      </c>
      <c r="VQK8" s="212">
        <f t="shared" ref="VQK8" si="7658">VQI8*$C$8</f>
        <v>2.2498870358987479E+87</v>
      </c>
      <c r="VQM8" s="212">
        <f t="shared" ref="VQM8" si="7659">VQK8*$C$8</f>
        <v>2.3061342117962165E+87</v>
      </c>
      <c r="VQO8" s="212">
        <f t="shared" ref="VQO8" si="7660">VQM8*$C$8</f>
        <v>2.3637875670911216E+87</v>
      </c>
      <c r="VQQ8" s="212">
        <f t="shared" ref="VQQ8" si="7661">VQO8*$C$8</f>
        <v>2.4228822562683997E+87</v>
      </c>
      <c r="VQS8" s="212">
        <f t="shared" ref="VQS8" si="7662">VQQ8*$C$8</f>
        <v>2.4834543126751093E+87</v>
      </c>
      <c r="VQU8" s="212">
        <f t="shared" ref="VQU8" si="7663">VQS8*$C$8</f>
        <v>2.5455406704919869E+87</v>
      </c>
      <c r="VQW8" s="212">
        <f t="shared" ref="VQW8" si="7664">VQU8*$C$8</f>
        <v>2.6091791872542866E+87</v>
      </c>
      <c r="VQY8" s="212">
        <f t="shared" ref="VQY8" si="7665">VQW8*$C$8</f>
        <v>2.6744086669356435E+87</v>
      </c>
      <c r="VRA8" s="212">
        <f t="shared" ref="VRA8" si="7666">VQY8*$C$8</f>
        <v>2.7412688836090345E+87</v>
      </c>
      <c r="VRC8" s="212">
        <f t="shared" ref="VRC8" si="7667">VRA8*$C$8</f>
        <v>2.8098006056992603E+87</v>
      </c>
      <c r="VRE8" s="212">
        <f t="shared" ref="VRE8" si="7668">VRC8*$C$8</f>
        <v>2.8800456208417414E+87</v>
      </c>
      <c r="VRG8" s="212">
        <f t="shared" ref="VRG8" si="7669">VRE8*$C$8</f>
        <v>2.9520467613627845E+87</v>
      </c>
      <c r="VRI8" s="212">
        <f t="shared" ref="VRI8" si="7670">VRG8*$C$8</f>
        <v>3.0258479303968539E+87</v>
      </c>
      <c r="VRK8" s="212">
        <f t="shared" ref="VRK8" si="7671">VRI8*$C$8</f>
        <v>3.1014941286567749E+87</v>
      </c>
      <c r="VRM8" s="212">
        <f t="shared" ref="VRM8" si="7672">VRK8*$C$8</f>
        <v>3.179031481873194E+87</v>
      </c>
      <c r="VRO8" s="212">
        <f t="shared" ref="VRO8" si="7673">VRM8*$C$8</f>
        <v>3.2585072689200234E+87</v>
      </c>
      <c r="VRQ8" s="212">
        <f t="shared" ref="VRQ8" si="7674">VRO8*$C$8</f>
        <v>3.3399699506430236E+87</v>
      </c>
      <c r="VRS8" s="212">
        <f t="shared" ref="VRS8" si="7675">VRQ8*$C$8</f>
        <v>3.423469199409099E+87</v>
      </c>
      <c r="VRU8" s="212">
        <f t="shared" ref="VRU8" si="7676">VRS8*$C$8</f>
        <v>3.5090559293943261E+87</v>
      </c>
      <c r="VRW8" s="212">
        <f t="shared" ref="VRW8" si="7677">VRU8*$C$8</f>
        <v>3.5967823276291841E+87</v>
      </c>
      <c r="VRY8" s="212">
        <f t="shared" ref="VRY8" si="7678">VRW8*$C$8</f>
        <v>3.6867018858199133E+87</v>
      </c>
      <c r="VSA8" s="212">
        <f t="shared" ref="VSA8" si="7679">VRY8*$C$8</f>
        <v>3.7788694329654108E+87</v>
      </c>
      <c r="VSC8" s="212">
        <f t="shared" ref="VSC8" si="7680">VSA8*$C$8</f>
        <v>3.8733411687895459E+87</v>
      </c>
      <c r="VSE8" s="212">
        <f t="shared" ref="VSE8" si="7681">VSC8*$C$8</f>
        <v>3.9701746980092842E+87</v>
      </c>
      <c r="VSG8" s="212">
        <f t="shared" ref="VSG8" si="7682">VSE8*$C$8</f>
        <v>4.0694290654595161E+87</v>
      </c>
      <c r="VSI8" s="212">
        <f t="shared" ref="VSI8" si="7683">VSG8*$C$8</f>
        <v>4.1711647920960035E+87</v>
      </c>
      <c r="VSK8" s="212">
        <f t="shared" ref="VSK8" si="7684">VSI8*$C$8</f>
        <v>4.2754439118984033E+87</v>
      </c>
      <c r="VSM8" s="212">
        <f t="shared" ref="VSM8" si="7685">VSK8*$C$8</f>
        <v>4.3823300096958628E+87</v>
      </c>
      <c r="VSO8" s="212">
        <f t="shared" ref="VSO8" si="7686">VSM8*$C$8</f>
        <v>4.4918882599382589E+87</v>
      </c>
      <c r="VSQ8" s="212">
        <f t="shared" ref="VSQ8" si="7687">VSO8*$C$8</f>
        <v>4.604185466436715E+87</v>
      </c>
      <c r="VSS8" s="212">
        <f t="shared" ref="VSS8" si="7688">VSQ8*$C$8</f>
        <v>4.7192901030976328E+87</v>
      </c>
      <c r="VSU8" s="212">
        <f t="shared" ref="VSU8" si="7689">VSS8*$C$8</f>
        <v>4.8372723556750732E+87</v>
      </c>
      <c r="VSW8" s="212">
        <f t="shared" ref="VSW8" si="7690">VSU8*$C$8</f>
        <v>4.9582041645669493E+87</v>
      </c>
      <c r="VSY8" s="212">
        <f t="shared" ref="VSY8" si="7691">VSW8*$C$8</f>
        <v>5.0821592686811223E+87</v>
      </c>
      <c r="VTA8" s="212">
        <f t="shared" ref="VTA8" si="7692">VSY8*$C$8</f>
        <v>5.2092132503981501E+87</v>
      </c>
      <c r="VTC8" s="212">
        <f t="shared" ref="VTC8" si="7693">VTA8*$C$8</f>
        <v>5.3394435816581034E+87</v>
      </c>
      <c r="VTE8" s="212">
        <f t="shared" ref="VTE8" si="7694">VTC8*$C$8</f>
        <v>5.4729296711995559E+87</v>
      </c>
      <c r="VTG8" s="212">
        <f t="shared" ref="VTG8" si="7695">VTE8*$C$8</f>
        <v>5.6097529129795441E+87</v>
      </c>
      <c r="VTI8" s="212">
        <f t="shared" ref="VTI8" si="7696">VTG8*$C$8</f>
        <v>5.7499967358040325E+87</v>
      </c>
      <c r="VTK8" s="212">
        <f t="shared" ref="VTK8" si="7697">VTI8*$C$8</f>
        <v>5.8937466541991331E+87</v>
      </c>
      <c r="VTM8" s="212">
        <f t="shared" ref="VTM8" si="7698">VTK8*$C$8</f>
        <v>6.0410903205541105E+87</v>
      </c>
      <c r="VTO8" s="212">
        <f t="shared" ref="VTO8" si="7699">VTM8*$C$8</f>
        <v>6.192117578567963E+87</v>
      </c>
      <c r="VTQ8" s="212">
        <f t="shared" ref="VTQ8" si="7700">VTO8*$C$8</f>
        <v>6.3469205180321619E+87</v>
      </c>
      <c r="VTS8" s="212">
        <f t="shared" ref="VTS8" si="7701">VTQ8*$C$8</f>
        <v>6.5055935309829655E+87</v>
      </c>
      <c r="VTU8" s="212">
        <f t="shared" ref="VTU8" si="7702">VTS8*$C$8</f>
        <v>6.6682333692575391E+87</v>
      </c>
      <c r="VTW8" s="212">
        <f t="shared" ref="VTW8" si="7703">VTU8*$C$8</f>
        <v>6.8349392034889767E+87</v>
      </c>
      <c r="VTY8" s="212">
        <f t="shared" ref="VTY8" si="7704">VTW8*$C$8</f>
        <v>7.0058126835762004E+87</v>
      </c>
      <c r="VUA8" s="212">
        <f t="shared" ref="VUA8" si="7705">VTY8*$C$8</f>
        <v>7.180958000665605E+87</v>
      </c>
      <c r="VUC8" s="212">
        <f t="shared" ref="VUC8" si="7706">VUA8*$C$8</f>
        <v>7.3604819506822446E+87</v>
      </c>
      <c r="VUE8" s="212">
        <f t="shared" ref="VUE8" si="7707">VUC8*$C$8</f>
        <v>7.5444939994493E+87</v>
      </c>
      <c r="VUG8" s="212">
        <f t="shared" ref="VUG8" si="7708">VUE8*$C$8</f>
        <v>7.7331063494355321E+87</v>
      </c>
      <c r="VUI8" s="212">
        <f t="shared" ref="VUI8" si="7709">VUG8*$C$8</f>
        <v>7.9264340081714198E+87</v>
      </c>
      <c r="VUK8" s="212">
        <f t="shared" ref="VUK8" si="7710">VUI8*$C$8</f>
        <v>8.1245948583757037E+87</v>
      </c>
      <c r="VUM8" s="212">
        <f t="shared" ref="VUM8" si="7711">VUK8*$C$8</f>
        <v>8.3277097298350956E+87</v>
      </c>
      <c r="VUO8" s="212">
        <f t="shared" ref="VUO8" si="7712">VUM8*$C$8</f>
        <v>8.5359024730809728E+87</v>
      </c>
      <c r="VUQ8" s="212">
        <f t="shared" ref="VUQ8" si="7713">VUO8*$C$8</f>
        <v>8.7493000349079956E+87</v>
      </c>
      <c r="VUS8" s="212">
        <f t="shared" ref="VUS8" si="7714">VUQ8*$C$8</f>
        <v>8.9680325357806953E+87</v>
      </c>
      <c r="VUU8" s="212">
        <f t="shared" ref="VUU8" si="7715">VUS8*$C$8</f>
        <v>9.1922333491752119E+87</v>
      </c>
      <c r="VUW8" s="212">
        <f t="shared" ref="VUW8" si="7716">VUU8*$C$8</f>
        <v>9.4220391829045914E+87</v>
      </c>
      <c r="VUY8" s="212">
        <f t="shared" ref="VUY8" si="7717">VUW8*$C$8</f>
        <v>9.657590162477206E+87</v>
      </c>
      <c r="VVA8" s="212">
        <f t="shared" ref="VVA8" si="7718">VUY8*$C$8</f>
        <v>9.8990299165391353E+87</v>
      </c>
      <c r="VVC8" s="212">
        <f t="shared" ref="VVC8" si="7719">VVA8*$C$8</f>
        <v>1.0146505664452613E+88</v>
      </c>
      <c r="VVE8" s="212">
        <f t="shared" ref="VVE8" si="7720">VVC8*$C$8</f>
        <v>1.0400168306063928E+88</v>
      </c>
      <c r="VVG8" s="212">
        <f t="shared" ref="VVG8" si="7721">VVE8*$C$8</f>
        <v>1.0660172513715525E+88</v>
      </c>
      <c r="VVI8" s="212">
        <f t="shared" ref="VVI8" si="7722">VVG8*$C$8</f>
        <v>1.0926676826558412E+88</v>
      </c>
      <c r="VVK8" s="212">
        <f t="shared" ref="VVK8" si="7723">VVI8*$C$8</f>
        <v>1.1199843747222371E+88</v>
      </c>
      <c r="VVM8" s="212">
        <f t="shared" ref="VVM8" si="7724">VVK8*$C$8</f>
        <v>1.1479839840902929E+88</v>
      </c>
      <c r="VVO8" s="212">
        <f t="shared" ref="VVO8" si="7725">VVM8*$C$8</f>
        <v>1.1766835836925501E+88</v>
      </c>
      <c r="VVQ8" s="212">
        <f t="shared" ref="VVQ8" si="7726">VVO8*$C$8</f>
        <v>1.2061006732848639E+88</v>
      </c>
      <c r="VVS8" s="212">
        <f t="shared" ref="VVS8" si="7727">VVQ8*$C$8</f>
        <v>1.2362531901169853E+88</v>
      </c>
      <c r="VVU8" s="212">
        <f t="shared" ref="VVU8" si="7728">VVS8*$C$8</f>
        <v>1.2671595198699099E+88</v>
      </c>
      <c r="VVW8" s="212">
        <f t="shared" ref="VVW8" si="7729">VVU8*$C$8</f>
        <v>1.2988385078666576E+88</v>
      </c>
      <c r="VVY8" s="212">
        <f t="shared" ref="VVY8" si="7730">VVW8*$C$8</f>
        <v>1.3313094705633238E+88</v>
      </c>
      <c r="VWA8" s="212">
        <f t="shared" ref="VWA8" si="7731">VVY8*$C$8</f>
        <v>1.3645922073274068E+88</v>
      </c>
      <c r="VWC8" s="212">
        <f t="shared" ref="VWC8" si="7732">VWA8*$C$8</f>
        <v>1.3987070125105918E+88</v>
      </c>
      <c r="VWE8" s="212">
        <f t="shared" ref="VWE8" si="7733">VWC8*$C$8</f>
        <v>1.4336746878233565E+88</v>
      </c>
      <c r="VWG8" s="212">
        <f t="shared" ref="VWG8" si="7734">VWE8*$C$8</f>
        <v>1.4695165550189402E+88</v>
      </c>
      <c r="VWI8" s="212">
        <f t="shared" ref="VWI8" si="7735">VWG8*$C$8</f>
        <v>1.5062544688944136E+88</v>
      </c>
      <c r="VWK8" s="212">
        <f t="shared" ref="VWK8" si="7736">VWI8*$C$8</f>
        <v>1.5439108306167739E+88</v>
      </c>
      <c r="VWM8" s="212">
        <f t="shared" ref="VWM8" si="7737">VWK8*$C$8</f>
        <v>1.5825086013821932E+88</v>
      </c>
      <c r="VWO8" s="212">
        <f t="shared" ref="VWO8" si="7738">VWM8*$C$8</f>
        <v>1.6220713164167479E+88</v>
      </c>
      <c r="VWQ8" s="212">
        <f t="shared" ref="VWQ8" si="7739">VWO8*$C$8</f>
        <v>1.6626230993271663E+88</v>
      </c>
      <c r="VWS8" s="212">
        <f t="shared" ref="VWS8" si="7740">VWQ8*$C$8</f>
        <v>1.7041886768103454E+88</v>
      </c>
      <c r="VWU8" s="212">
        <f t="shared" ref="VWU8" si="7741">VWS8*$C$8</f>
        <v>1.7467933937306038E+88</v>
      </c>
      <c r="VWW8" s="212">
        <f t="shared" ref="VWW8" si="7742">VWU8*$C$8</f>
        <v>1.7904632285738686E+88</v>
      </c>
      <c r="VWY8" s="212">
        <f t="shared" ref="VWY8" si="7743">VWW8*$C$8</f>
        <v>1.8352248092882152E+88</v>
      </c>
      <c r="VXA8" s="212">
        <f t="shared" ref="VXA8" si="7744">VWY8*$C$8</f>
        <v>1.8811054295204204E+88</v>
      </c>
      <c r="VXC8" s="212">
        <f t="shared" ref="VXC8" si="7745">VXA8*$C$8</f>
        <v>1.9281330652584306E+88</v>
      </c>
      <c r="VXE8" s="212">
        <f t="shared" ref="VXE8" si="7746">VXC8*$C$8</f>
        <v>1.9763363918898912E+88</v>
      </c>
      <c r="VXG8" s="212">
        <f t="shared" ref="VXG8" si="7747">VXE8*$C$8</f>
        <v>2.0257448016871383E+88</v>
      </c>
      <c r="VXI8" s="212">
        <f t="shared" ref="VXI8" si="7748">VXG8*$C$8</f>
        <v>2.0763884217293166E+88</v>
      </c>
      <c r="VXK8" s="212">
        <f t="shared" ref="VXK8" si="7749">VXI8*$C$8</f>
        <v>2.1282981322725494E+88</v>
      </c>
      <c r="VXM8" s="212">
        <f t="shared" ref="VXM8" si="7750">VXK8*$C$8</f>
        <v>2.1815055855793629E+88</v>
      </c>
      <c r="VXO8" s="212">
        <f t="shared" ref="VXO8" si="7751">VXM8*$C$8</f>
        <v>2.2360432252188469E+88</v>
      </c>
      <c r="VXQ8" s="212">
        <f t="shared" ref="VXQ8" si="7752">VXO8*$C$8</f>
        <v>2.2919443058493179E+88</v>
      </c>
      <c r="VXS8" s="212">
        <f t="shared" ref="VXS8" si="7753">VXQ8*$C$8</f>
        <v>2.3492429134955508E+88</v>
      </c>
      <c r="VXU8" s="212">
        <f t="shared" ref="VXU8" si="7754">VXS8*$C$8</f>
        <v>2.4079739863329395E+88</v>
      </c>
      <c r="VXW8" s="212">
        <f t="shared" ref="VXW8" si="7755">VXU8*$C$8</f>
        <v>2.4681733359912628E+88</v>
      </c>
      <c r="VXY8" s="212">
        <f t="shared" ref="VXY8" si="7756">VXW8*$C$8</f>
        <v>2.5298776693910441E+88</v>
      </c>
      <c r="VYA8" s="212">
        <f t="shared" ref="VYA8" si="7757">VXY8*$C$8</f>
        <v>2.59312461112582E+88</v>
      </c>
      <c r="VYC8" s="212">
        <f t="shared" ref="VYC8" si="7758">VYA8*$C$8</f>
        <v>2.6579527264039654E+88</v>
      </c>
      <c r="VYE8" s="212">
        <f t="shared" ref="VYE8" si="7759">VYC8*$C$8</f>
        <v>2.7244015445640642E+88</v>
      </c>
      <c r="VYG8" s="212">
        <f t="shared" ref="VYG8" si="7760">VYE8*$C$8</f>
        <v>2.7925115831781657E+88</v>
      </c>
      <c r="VYI8" s="212">
        <f t="shared" ref="VYI8" si="7761">VYG8*$C$8</f>
        <v>2.8623243727576198E+88</v>
      </c>
      <c r="VYK8" s="212">
        <f t="shared" ref="VYK8" si="7762">VYI8*$C$8</f>
        <v>2.9338824820765602E+88</v>
      </c>
      <c r="VYM8" s="212">
        <f t="shared" ref="VYM8" si="7763">VYK8*$C$8</f>
        <v>3.0072295441284737E+88</v>
      </c>
      <c r="VYO8" s="212">
        <f t="shared" ref="VYO8" si="7764">VYM8*$C$8</f>
        <v>3.0824102827316853E+88</v>
      </c>
      <c r="VYQ8" s="212">
        <f t="shared" ref="VYQ8" si="7765">VYO8*$C$8</f>
        <v>3.1594705397999772E+88</v>
      </c>
      <c r="VYS8" s="212">
        <f t="shared" ref="VYS8" si="7766">VYQ8*$C$8</f>
        <v>3.2384573032949761E+88</v>
      </c>
      <c r="VYU8" s="212">
        <f t="shared" ref="VYU8" si="7767">VYS8*$C$8</f>
        <v>3.3194187358773502E+88</v>
      </c>
      <c r="VYW8" s="212">
        <f t="shared" ref="VYW8" si="7768">VYU8*$C$8</f>
        <v>3.402404204274284E+88</v>
      </c>
      <c r="VYY8" s="212">
        <f t="shared" ref="VYY8" si="7769">VYW8*$C$8</f>
        <v>3.4874643093811407E+88</v>
      </c>
      <c r="VZA8" s="212">
        <f t="shared" ref="VZA8" si="7770">VYY8*$C$8</f>
        <v>3.5746509171156687E+88</v>
      </c>
      <c r="VZC8" s="212">
        <f t="shared" ref="VZC8" si="7771">VZA8*$C$8</f>
        <v>3.6640171900435601E+88</v>
      </c>
      <c r="VZE8" s="212">
        <f t="shared" ref="VZE8" si="7772">VZC8*$C$8</f>
        <v>3.7556176197946485E+88</v>
      </c>
      <c r="VZG8" s="212">
        <f t="shared" ref="VZG8" si="7773">VZE8*$C$8</f>
        <v>3.8495080602895143E+88</v>
      </c>
      <c r="VZI8" s="212">
        <f t="shared" ref="VZI8" si="7774">VZG8*$C$8</f>
        <v>3.9457457617967517E+88</v>
      </c>
      <c r="VZK8" s="212">
        <f t="shared" ref="VZK8" si="7775">VZI8*$C$8</f>
        <v>4.0443894058416704E+88</v>
      </c>
      <c r="VZM8" s="212">
        <f t="shared" ref="VZM8" si="7776">VZK8*$C$8</f>
        <v>4.145499140987712E+88</v>
      </c>
      <c r="VZO8" s="212">
        <f t="shared" ref="VZO8" si="7777">VZM8*$C$8</f>
        <v>4.2491366195124047E+88</v>
      </c>
      <c r="VZQ8" s="212">
        <f t="shared" ref="VZQ8" si="7778">VZO8*$C$8</f>
        <v>4.3553650350002143E+88</v>
      </c>
      <c r="VZS8" s="212">
        <f t="shared" ref="VZS8" si="7779">VZQ8*$C$8</f>
        <v>4.4642491608752194E+88</v>
      </c>
      <c r="VZU8" s="212">
        <f t="shared" ref="VZU8" si="7780">VZS8*$C$8</f>
        <v>4.5758553898970992E+88</v>
      </c>
      <c r="VZW8" s="212">
        <f t="shared" ref="VZW8" si="7781">VZU8*$C$8</f>
        <v>4.6902517746445264E+88</v>
      </c>
      <c r="VZY8" s="212">
        <f t="shared" ref="VZY8" si="7782">VZW8*$C$8</f>
        <v>4.8075080690106393E+88</v>
      </c>
      <c r="WAA8" s="212">
        <f t="shared" ref="WAA8" si="7783">VZY8*$C$8</f>
        <v>4.927695770735905E+88</v>
      </c>
      <c r="WAC8" s="212">
        <f t="shared" ref="WAC8" si="7784">WAA8*$C$8</f>
        <v>5.0508881650043025E+88</v>
      </c>
      <c r="WAE8" s="212">
        <f t="shared" ref="WAE8" si="7785">WAC8*$C$8</f>
        <v>5.1771603691294096E+88</v>
      </c>
      <c r="WAG8" s="212">
        <f t="shared" ref="WAG8" si="7786">WAE8*$C$8</f>
        <v>5.3065893783576444E+88</v>
      </c>
      <c r="WAI8" s="212">
        <f t="shared" ref="WAI8" si="7787">WAG8*$C$8</f>
        <v>5.4392541128165854E+88</v>
      </c>
      <c r="WAK8" s="212">
        <f t="shared" ref="WAK8" si="7788">WAI8*$C$8</f>
        <v>5.5752354656369998E+88</v>
      </c>
      <c r="WAM8" s="212">
        <f t="shared" ref="WAM8" si="7789">WAK8*$C$8</f>
        <v>5.714616352277924E+88</v>
      </c>
      <c r="WAO8" s="212">
        <f t="shared" ref="WAO8" si="7790">WAM8*$C$8</f>
        <v>5.8574817610848715E+88</v>
      </c>
      <c r="WAQ8" s="212">
        <f t="shared" ref="WAQ8" si="7791">WAO8*$C$8</f>
        <v>6.0039188051119925E+88</v>
      </c>
      <c r="WAS8" s="212">
        <f t="shared" ref="WAS8" si="7792">WAQ8*$C$8</f>
        <v>6.1540167752397914E+88</v>
      </c>
      <c r="WAU8" s="212">
        <f t="shared" ref="WAU8" si="7793">WAS8*$C$8</f>
        <v>6.3078671946207855E+88</v>
      </c>
      <c r="WAW8" s="212">
        <f t="shared" ref="WAW8" si="7794">WAU8*$C$8</f>
        <v>6.4655638744863042E+88</v>
      </c>
      <c r="WAY8" s="212">
        <f t="shared" ref="WAY8" si="7795">WAW8*$C$8</f>
        <v>6.6272029713484611E+88</v>
      </c>
      <c r="WBA8" s="212">
        <f t="shared" ref="WBA8" si="7796">WAY8*$C$8</f>
        <v>6.7928830456321716E+88</v>
      </c>
      <c r="WBC8" s="212">
        <f t="shared" ref="WBC8" si="7797">WBA8*$C$8</f>
        <v>6.9627051217729754E+88</v>
      </c>
      <c r="WBE8" s="212">
        <f t="shared" ref="WBE8" si="7798">WBC8*$C$8</f>
        <v>7.1367727498172997E+88</v>
      </c>
      <c r="WBG8" s="212">
        <f t="shared" ref="WBG8" si="7799">WBE8*$C$8</f>
        <v>7.315192068562731E+88</v>
      </c>
      <c r="WBI8" s="212">
        <f t="shared" ref="WBI8" si="7800">WBG8*$C$8</f>
        <v>7.4980718702767987E+88</v>
      </c>
      <c r="WBK8" s="212">
        <f t="shared" ref="WBK8" si="7801">WBI8*$C$8</f>
        <v>7.6855236670337177E+88</v>
      </c>
      <c r="WBM8" s="212">
        <f t="shared" ref="WBM8" si="7802">WBK8*$C$8</f>
        <v>7.8776617587095597E+88</v>
      </c>
      <c r="WBO8" s="212">
        <f t="shared" ref="WBO8" si="7803">WBM8*$C$8</f>
        <v>8.0746033026772982E+88</v>
      </c>
      <c r="WBQ8" s="212">
        <f t="shared" ref="WBQ8" si="7804">WBO8*$C$8</f>
        <v>8.2764683852442304E+88</v>
      </c>
      <c r="WBS8" s="212">
        <f t="shared" ref="WBS8" si="7805">WBQ8*$C$8</f>
        <v>8.4833800948753358E+88</v>
      </c>
      <c r="WBU8" s="212">
        <f t="shared" ref="WBU8" si="7806">WBS8*$C$8</f>
        <v>8.6954645972472188E+88</v>
      </c>
      <c r="WBW8" s="212">
        <f t="shared" ref="WBW8" si="7807">WBU8*$C$8</f>
        <v>8.9128512121783984E+88</v>
      </c>
      <c r="WBY8" s="212">
        <f t="shared" ref="WBY8" si="7808">WBW8*$C$8</f>
        <v>9.1356724924828572E+88</v>
      </c>
      <c r="WCA8" s="212">
        <f t="shared" ref="WCA8" si="7809">WBY8*$C$8</f>
        <v>9.3640643047949285E+88</v>
      </c>
      <c r="WCC8" s="212">
        <f t="shared" ref="WCC8" si="7810">WCA8*$C$8</f>
        <v>9.5981659124148013E+88</v>
      </c>
      <c r="WCE8" s="212">
        <f t="shared" ref="WCE8" si="7811">WCC8*$C$8</f>
        <v>9.838120060225171E+88</v>
      </c>
      <c r="WCG8" s="212">
        <f t="shared" ref="WCG8" si="7812">WCE8*$C$8</f>
        <v>1.00840730617308E+89</v>
      </c>
      <c r="WCI8" s="212">
        <f t="shared" ref="WCI8" si="7813">WCG8*$C$8</f>
        <v>1.0336174888274069E+89</v>
      </c>
      <c r="WCK8" s="212">
        <f t="shared" ref="WCK8" si="7814">WCI8*$C$8</f>
        <v>1.0594579260480919E+89</v>
      </c>
      <c r="WCM8" s="212">
        <f t="shared" ref="WCM8" si="7815">WCK8*$C$8</f>
        <v>1.0859443741992941E+89</v>
      </c>
      <c r="WCO8" s="212">
        <f t="shared" ref="WCO8" si="7816">WCM8*$C$8</f>
        <v>1.1130929835542763E+89</v>
      </c>
      <c r="WCQ8" s="212">
        <f t="shared" ref="WCQ8" si="7817">WCO8*$C$8</f>
        <v>1.1409203081431332E+89</v>
      </c>
      <c r="WCS8" s="212">
        <f t="shared" ref="WCS8" si="7818">WCQ8*$C$8</f>
        <v>1.1694433158467114E+89</v>
      </c>
      <c r="WCU8" s="212">
        <f t="shared" ref="WCU8" si="7819">WCS8*$C$8</f>
        <v>1.198679398742879E+89</v>
      </c>
      <c r="WCW8" s="212">
        <f t="shared" ref="WCW8" si="7820">WCU8*$C$8</f>
        <v>1.228646383711451E+89</v>
      </c>
      <c r="WCY8" s="212">
        <f t="shared" ref="WCY8" si="7821">WCW8*$C$8</f>
        <v>1.2593625433042371E+89</v>
      </c>
      <c r="WDA8" s="212">
        <f t="shared" ref="WDA8" si="7822">WCY8*$C$8</f>
        <v>1.290846606886843E+89</v>
      </c>
      <c r="WDC8" s="212">
        <f t="shared" ref="WDC8" si="7823">WDA8*$C$8</f>
        <v>1.323117772059014E+89</v>
      </c>
      <c r="WDE8" s="212">
        <f t="shared" ref="WDE8" si="7824">WDC8*$C$8</f>
        <v>1.3561957163604894E+89</v>
      </c>
      <c r="WDG8" s="212">
        <f t="shared" ref="WDG8" si="7825">WDE8*$C$8</f>
        <v>1.3901006092695016E+89</v>
      </c>
      <c r="WDI8" s="212">
        <f t="shared" ref="WDI8" si="7826">WDG8*$C$8</f>
        <v>1.4248531245012389E+89</v>
      </c>
      <c r="WDK8" s="212">
        <f t="shared" ref="WDK8" si="7827">WDI8*$C$8</f>
        <v>1.4604744526137697E+89</v>
      </c>
      <c r="WDM8" s="212">
        <f t="shared" ref="WDM8" si="7828">WDK8*$C$8</f>
        <v>1.4969863139291137E+89</v>
      </c>
      <c r="WDO8" s="212">
        <f t="shared" ref="WDO8" si="7829">WDM8*$C$8</f>
        <v>1.5344109717773415E+89</v>
      </c>
      <c r="WDQ8" s="212">
        <f t="shared" ref="WDQ8" si="7830">WDO8*$C$8</f>
        <v>1.572771246071775E+89</v>
      </c>
      <c r="WDS8" s="212">
        <f t="shared" ref="WDS8" si="7831">WDQ8*$C$8</f>
        <v>1.6120905272235692E+89</v>
      </c>
      <c r="WDU8" s="212">
        <f t="shared" ref="WDU8" si="7832">WDS8*$C$8</f>
        <v>1.6523927904041582E+89</v>
      </c>
      <c r="WDW8" s="212">
        <f t="shared" ref="WDW8" si="7833">WDU8*$C$8</f>
        <v>1.6937026101642621E+89</v>
      </c>
      <c r="WDY8" s="212">
        <f t="shared" ref="WDY8" si="7834">WDW8*$C$8</f>
        <v>1.7360451754183685E+89</v>
      </c>
      <c r="WEA8" s="212">
        <f t="shared" ref="WEA8" si="7835">WDY8*$C$8</f>
        <v>1.7794463048038276E+89</v>
      </c>
      <c r="WEC8" s="212">
        <f t="shared" ref="WEC8" si="7836">WEA8*$C$8</f>
        <v>1.8239324624239232E+89</v>
      </c>
      <c r="WEE8" s="212">
        <f t="shared" ref="WEE8" si="7837">WEC8*$C$8</f>
        <v>1.869530773984521E+89</v>
      </c>
      <c r="WEG8" s="212">
        <f t="shared" ref="WEG8" si="7838">WEE8*$C$8</f>
        <v>1.9162690433341337E+89</v>
      </c>
      <c r="WEI8" s="212">
        <f t="shared" ref="WEI8" si="7839">WEG8*$C$8</f>
        <v>1.9641757694174868E+89</v>
      </c>
      <c r="WEK8" s="212">
        <f t="shared" ref="WEK8" si="7840">WEI8*$C$8</f>
        <v>2.0132801636529238E+89</v>
      </c>
      <c r="WEM8" s="212">
        <f t="shared" ref="WEM8" si="7841">WEK8*$C$8</f>
        <v>2.0636121677442466E+89</v>
      </c>
      <c r="WEO8" s="212">
        <f t="shared" ref="WEO8" si="7842">WEM8*$C$8</f>
        <v>2.1152024719378526E+89</v>
      </c>
      <c r="WEQ8" s="212">
        <f t="shared" ref="WEQ8" si="7843">WEO8*$C$8</f>
        <v>2.1680825337362986E+89</v>
      </c>
      <c r="WES8" s="212">
        <f t="shared" ref="WES8" si="7844">WEQ8*$C$8</f>
        <v>2.2222845970797059E+89</v>
      </c>
      <c r="WEU8" s="212">
        <f t="shared" ref="WEU8" si="7845">WES8*$C$8</f>
        <v>2.2778417120066983E+89</v>
      </c>
      <c r="WEW8" s="212">
        <f t="shared" ref="WEW8" si="7846">WEU8*$C$8</f>
        <v>2.3347877548068655E+89</v>
      </c>
      <c r="WEY8" s="212">
        <f t="shared" ref="WEY8" si="7847">WEW8*$C$8</f>
        <v>2.3931574486770368E+89</v>
      </c>
      <c r="WFA8" s="212">
        <f t="shared" ref="WFA8" si="7848">WEY8*$C$8</f>
        <v>2.4529863848939625E+89</v>
      </c>
      <c r="WFC8" s="212">
        <f t="shared" ref="WFC8" si="7849">WFA8*$C$8</f>
        <v>2.5143110445163115E+89</v>
      </c>
      <c r="WFE8" s="212">
        <f t="shared" ref="WFE8" si="7850">WFC8*$C$8</f>
        <v>2.5771688206292189E+89</v>
      </c>
      <c r="WFG8" s="212">
        <f t="shared" ref="WFG8" si="7851">WFE8*$C$8</f>
        <v>2.6415980411449494E+89</v>
      </c>
      <c r="WFI8" s="212">
        <f t="shared" ref="WFI8" si="7852">WFG8*$C$8</f>
        <v>2.7076379921735727E+89</v>
      </c>
      <c r="WFK8" s="212">
        <f t="shared" ref="WFK8" si="7853">WFI8*$C$8</f>
        <v>2.7753289419779121E+89</v>
      </c>
      <c r="WFM8" s="212">
        <f t="shared" ref="WFM8" si="7854">WFK8*$C$8</f>
        <v>2.8447121655273597E+89</v>
      </c>
      <c r="WFO8" s="212">
        <f t="shared" ref="WFO8" si="7855">WFM8*$C$8</f>
        <v>2.9158299696655433E+89</v>
      </c>
      <c r="WFQ8" s="212">
        <f t="shared" ref="WFQ8" si="7856">WFO8*$C$8</f>
        <v>2.9887257189071819E+89</v>
      </c>
      <c r="WFS8" s="212">
        <f t="shared" ref="WFS8" si="7857">WFQ8*$C$8</f>
        <v>3.0634438618798611E+89</v>
      </c>
      <c r="WFU8" s="212">
        <f t="shared" ref="WFU8" si="7858">WFS8*$C$8</f>
        <v>3.1400299584268574E+89</v>
      </c>
      <c r="WFW8" s="212">
        <f t="shared" ref="WFW8" si="7859">WFU8*$C$8</f>
        <v>3.2185307073875287E+89</v>
      </c>
      <c r="WFY8" s="212">
        <f t="shared" ref="WFY8" si="7860">WFW8*$C$8</f>
        <v>3.2989939750722165E+89</v>
      </c>
      <c r="WGA8" s="212">
        <f t="shared" ref="WGA8" si="7861">WFY8*$C$8</f>
        <v>3.3814688244490217E+89</v>
      </c>
      <c r="WGC8" s="212">
        <f t="shared" ref="WGC8" si="7862">WGA8*$C$8</f>
        <v>3.4660055450602469E+89</v>
      </c>
      <c r="WGE8" s="212">
        <f t="shared" ref="WGE8" si="7863">WGC8*$C$8</f>
        <v>3.5526556836867529E+89</v>
      </c>
      <c r="WGG8" s="212">
        <f t="shared" ref="WGG8" si="7864">WGE8*$C$8</f>
        <v>3.6414720757789214E+89</v>
      </c>
      <c r="WGI8" s="212">
        <f t="shared" ref="WGI8" si="7865">WGG8*$C$8</f>
        <v>3.7325088776733941E+89</v>
      </c>
      <c r="WGK8" s="212">
        <f t="shared" ref="WGK8" si="7866">WGI8*$C$8</f>
        <v>3.8258215996152284E+89</v>
      </c>
      <c r="WGM8" s="212">
        <f t="shared" ref="WGM8" si="7867">WGK8*$C$8</f>
        <v>3.9214671396056088E+89</v>
      </c>
      <c r="WGO8" s="212">
        <f t="shared" ref="WGO8" si="7868">WGM8*$C$8</f>
        <v>4.0195038180957488E+89</v>
      </c>
      <c r="WGQ8" s="212">
        <f t="shared" ref="WGQ8" si="7869">WGO8*$C$8</f>
        <v>4.1199914135481424E+89</v>
      </c>
      <c r="WGS8" s="212">
        <f t="shared" ref="WGS8" si="7870">WGQ8*$C$8</f>
        <v>4.2229911988868453E+89</v>
      </c>
      <c r="WGU8" s="212">
        <f t="shared" ref="WGU8" si="7871">WGS8*$C$8</f>
        <v>4.3285659788590159E+89</v>
      </c>
      <c r="WGW8" s="212">
        <f t="shared" ref="WGW8" si="7872">WGU8*$C$8</f>
        <v>4.4367801283304907E+89</v>
      </c>
      <c r="WGY8" s="212">
        <f t="shared" ref="WGY8" si="7873">WGW8*$C$8</f>
        <v>4.5476996315387524E+89</v>
      </c>
      <c r="WHA8" s="212">
        <f t="shared" ref="WHA8" si="7874">WGY8*$C$8</f>
        <v>4.6613921223272206E+89</v>
      </c>
      <c r="WHC8" s="212">
        <f t="shared" ref="WHC8" si="7875">WHA8*$C$8</f>
        <v>4.777926925385401E+89</v>
      </c>
      <c r="WHE8" s="212">
        <f t="shared" ref="WHE8" si="7876">WHC8*$C$8</f>
        <v>4.8973750985200356E+89</v>
      </c>
      <c r="WHG8" s="212">
        <f t="shared" ref="WHG8" si="7877">WHE8*$C$8</f>
        <v>5.0198094759830362E+89</v>
      </c>
      <c r="WHI8" s="212">
        <f t="shared" ref="WHI8" si="7878">WHG8*$C$8</f>
        <v>5.1453047128826121E+89</v>
      </c>
      <c r="WHK8" s="212">
        <f t="shared" ref="WHK8" si="7879">WHI8*$C$8</f>
        <v>5.2739373307046766E+89</v>
      </c>
      <c r="WHM8" s="212">
        <f t="shared" ref="WHM8" si="7880">WHK8*$C$8</f>
        <v>5.4057857639722931E+89</v>
      </c>
      <c r="WHO8" s="212">
        <f t="shared" ref="WHO8" si="7881">WHM8*$C$8</f>
        <v>5.5409304080715999E+89</v>
      </c>
      <c r="WHQ8" s="212">
        <f t="shared" ref="WHQ8" si="7882">WHO8*$C$8</f>
        <v>5.679453668273389E+89</v>
      </c>
      <c r="WHS8" s="212">
        <f t="shared" ref="WHS8" si="7883">WHQ8*$C$8</f>
        <v>5.8214400099802231E+89</v>
      </c>
      <c r="WHU8" s="212">
        <f t="shared" ref="WHU8" si="7884">WHS8*$C$8</f>
        <v>5.9669760102297283E+89</v>
      </c>
      <c r="WHW8" s="212">
        <f t="shared" ref="WHW8" si="7885">WHU8*$C$8</f>
        <v>6.1161504104854713E+89</v>
      </c>
      <c r="WHY8" s="212">
        <f t="shared" ref="WHY8" si="7886">WHW8*$C$8</f>
        <v>6.2690541707476078E+89</v>
      </c>
      <c r="WIA8" s="212">
        <f t="shared" ref="WIA8" si="7887">WHY8*$C$8</f>
        <v>6.4257805250162979E+89</v>
      </c>
      <c r="WIC8" s="212">
        <f t="shared" ref="WIC8" si="7888">WIA8*$C$8</f>
        <v>6.5864250381417053E+89</v>
      </c>
      <c r="WIE8" s="212">
        <f t="shared" ref="WIE8" si="7889">WIC8*$C$8</f>
        <v>6.7510856640952474E+89</v>
      </c>
      <c r="WIG8" s="212">
        <f t="shared" ref="WIG8" si="7890">WIE8*$C$8</f>
        <v>6.9198628056976283E+89</v>
      </c>
      <c r="WII8" s="212">
        <f t="shared" ref="WII8" si="7891">WIG8*$C$8</f>
        <v>7.0928593758400683E+89</v>
      </c>
      <c r="WIK8" s="212">
        <f t="shared" ref="WIK8" si="7892">WII8*$C$8</f>
        <v>7.2701808602360697E+89</v>
      </c>
      <c r="WIM8" s="212">
        <f t="shared" ref="WIM8" si="7893">WIK8*$C$8</f>
        <v>7.4519353817419706E+89</v>
      </c>
      <c r="WIO8" s="212">
        <f t="shared" ref="WIO8" si="7894">WIM8*$C$8</f>
        <v>7.6382337662855187E+89</v>
      </c>
      <c r="WIQ8" s="212">
        <f t="shared" ref="WIQ8" si="7895">WIO8*$C$8</f>
        <v>7.8291896104426562E+89</v>
      </c>
      <c r="WIS8" s="212">
        <f t="shared" ref="WIS8" si="7896">WIQ8*$C$8</f>
        <v>8.0249193507037214E+89</v>
      </c>
      <c r="WIU8" s="212">
        <f t="shared" ref="WIU8" si="7897">WIS8*$C$8</f>
        <v>8.2255423344713133E+89</v>
      </c>
      <c r="WIW8" s="212">
        <f t="shared" ref="WIW8" si="7898">WIU8*$C$8</f>
        <v>8.4311808928330952E+89</v>
      </c>
      <c r="WIY8" s="212">
        <f t="shared" ref="WIY8" si="7899">WIW8*$C$8</f>
        <v>8.6419604151539219E+89</v>
      </c>
      <c r="WJA8" s="212">
        <f t="shared" ref="WJA8" si="7900">WIY8*$C$8</f>
        <v>8.8580094255327694E+89</v>
      </c>
      <c r="WJC8" s="212">
        <f t="shared" ref="WJC8" si="7901">WJA8*$C$8</f>
        <v>9.0794596611710878E+89</v>
      </c>
      <c r="WJE8" s="212">
        <f t="shared" ref="WJE8" si="7902">WJC8*$C$8</f>
        <v>9.3064461527003641E+89</v>
      </c>
      <c r="WJG8" s="212">
        <f t="shared" ref="WJG8" si="7903">WJE8*$C$8</f>
        <v>9.5391073065178718E+89</v>
      </c>
      <c r="WJI8" s="212">
        <f t="shared" ref="WJI8" si="7904">WJG8*$C$8</f>
        <v>9.777584989180818E+89</v>
      </c>
      <c r="WJK8" s="212">
        <f t="shared" ref="WJK8" si="7905">WJI8*$C$8</f>
        <v>1.0022024613910338E+90</v>
      </c>
      <c r="WJM8" s="212">
        <f t="shared" ref="WJM8" si="7906">WJK8*$C$8</f>
        <v>1.0272575229258094E+90</v>
      </c>
      <c r="WJO8" s="212">
        <f t="shared" ref="WJO8" si="7907">WJM8*$C$8</f>
        <v>1.0529389609989545E+90</v>
      </c>
      <c r="WJQ8" s="212">
        <f t="shared" ref="WJQ8" si="7908">WJO8*$C$8</f>
        <v>1.0792624350239283E+90</v>
      </c>
      <c r="WJS8" s="212">
        <f t="shared" ref="WJS8" si="7909">WJQ8*$C$8</f>
        <v>1.1062439958995264E+90</v>
      </c>
      <c r="WJU8" s="212">
        <f t="shared" ref="WJU8" si="7910">WJS8*$C$8</f>
        <v>1.1339000957970144E+90</v>
      </c>
      <c r="WJW8" s="212">
        <f t="shared" ref="WJW8" si="7911">WJU8*$C$8</f>
        <v>1.1622475981919396E+90</v>
      </c>
      <c r="WJY8" s="212">
        <f t="shared" ref="WJY8" si="7912">WJW8*$C$8</f>
        <v>1.1913037881467379E+90</v>
      </c>
      <c r="WKA8" s="212">
        <f t="shared" ref="WKA8" si="7913">WJY8*$C$8</f>
        <v>1.2210863828504063E+90</v>
      </c>
      <c r="WKC8" s="212">
        <f t="shared" ref="WKC8" si="7914">WKA8*$C$8</f>
        <v>1.2516135424216663E+90</v>
      </c>
      <c r="WKE8" s="212">
        <f t="shared" ref="WKE8" si="7915">WKC8*$C$8</f>
        <v>1.2829038809822079E+90</v>
      </c>
      <c r="WKG8" s="212">
        <f t="shared" ref="WKG8" si="7916">WKE8*$C$8</f>
        <v>1.3149764780067629E+90</v>
      </c>
      <c r="WKI8" s="212">
        <f t="shared" ref="WKI8" si="7917">WKG8*$C$8</f>
        <v>1.3478508899569318E+90</v>
      </c>
      <c r="WKK8" s="212">
        <f t="shared" ref="WKK8" si="7918">WKI8*$C$8</f>
        <v>1.3815471622058551E+90</v>
      </c>
      <c r="WKM8" s="212">
        <f t="shared" ref="WKM8" si="7919">WKK8*$C$8</f>
        <v>1.4160858412610013E+90</v>
      </c>
      <c r="WKO8" s="212">
        <f t="shared" ref="WKO8" si="7920">WKM8*$C$8</f>
        <v>1.4514879872925261E+90</v>
      </c>
      <c r="WKQ8" s="212">
        <f t="shared" ref="WKQ8" si="7921">WKO8*$C$8</f>
        <v>1.4877751869748391E+90</v>
      </c>
      <c r="WKS8" s="212">
        <f t="shared" ref="WKS8" si="7922">WKQ8*$C$8</f>
        <v>1.5249695666492099E+90</v>
      </c>
      <c r="WKU8" s="212">
        <f t="shared" ref="WKU8" si="7923">WKS8*$C$8</f>
        <v>1.56309380581544E+90</v>
      </c>
      <c r="WKW8" s="212">
        <f t="shared" ref="WKW8" si="7924">WKU8*$C$8</f>
        <v>1.6021711509608259E+90</v>
      </c>
      <c r="WKY8" s="212">
        <f t="shared" ref="WKY8" si="7925">WKW8*$C$8</f>
        <v>1.6422254297348465E+90</v>
      </c>
      <c r="WLA8" s="212">
        <f t="shared" ref="WLA8" si="7926">WKY8*$C$8</f>
        <v>1.6832810654782176E+90</v>
      </c>
      <c r="WLC8" s="212">
        <f t="shared" ref="WLC8" si="7927">WLA8*$C$8</f>
        <v>1.7253630921151729E+90</v>
      </c>
      <c r="WLE8" s="212">
        <f t="shared" ref="WLE8" si="7928">WLC8*$C$8</f>
        <v>1.7684971694180522E+90</v>
      </c>
      <c r="WLG8" s="212">
        <f t="shared" ref="WLG8" si="7929">WLE8*$C$8</f>
        <v>1.8127095986535033E+90</v>
      </c>
      <c r="WLI8" s="212">
        <f t="shared" ref="WLI8" si="7930">WLG8*$C$8</f>
        <v>1.8580273386198407E+90</v>
      </c>
      <c r="WLK8" s="212">
        <f t="shared" ref="WLK8" si="7931">WLI8*$C$8</f>
        <v>1.9044780220853367E+90</v>
      </c>
      <c r="WLM8" s="212">
        <f t="shared" ref="WLM8" si="7932">WLK8*$C$8</f>
        <v>1.9520899726374699E+90</v>
      </c>
      <c r="WLO8" s="212">
        <f t="shared" ref="WLO8" si="7933">WLM8*$C$8</f>
        <v>2.0008922219534064E+90</v>
      </c>
      <c r="WLQ8" s="212">
        <f t="shared" ref="WLQ8" si="7934">WLO8*$C$8</f>
        <v>2.0509145275022415E+90</v>
      </c>
      <c r="WLS8" s="212">
        <f t="shared" ref="WLS8" si="7935">WLQ8*$C$8</f>
        <v>2.1021873906897975E+90</v>
      </c>
      <c r="WLU8" s="212">
        <f t="shared" ref="WLU8" si="7936">WLS8*$C$8</f>
        <v>2.1547420754570424E+90</v>
      </c>
      <c r="WLW8" s="212">
        <f t="shared" ref="WLW8" si="7937">WLU8*$C$8</f>
        <v>2.2086106273434681E+90</v>
      </c>
      <c r="WLY8" s="212">
        <f t="shared" ref="WLY8" si="7938">WLW8*$C$8</f>
        <v>2.2638258930270545E+90</v>
      </c>
      <c r="WMA8" s="212">
        <f t="shared" ref="WMA8" si="7939">WLY8*$C$8</f>
        <v>2.3204215403527305E+90</v>
      </c>
      <c r="WMC8" s="212">
        <f t="shared" ref="WMC8" si="7940">WMA8*$C$8</f>
        <v>2.3784320788615485E+90</v>
      </c>
      <c r="WME8" s="212">
        <f t="shared" ref="WME8" si="7941">WMC8*$C$8</f>
        <v>2.4378928808330868E+90</v>
      </c>
      <c r="WMG8" s="212">
        <f t="shared" ref="WMG8" si="7942">WME8*$C$8</f>
        <v>2.4988402028539137E+90</v>
      </c>
      <c r="WMI8" s="212">
        <f t="shared" ref="WMI8" si="7943">WMG8*$C$8</f>
        <v>2.5613112079252612E+90</v>
      </c>
      <c r="WMK8" s="212">
        <f t="shared" ref="WMK8" si="7944">WMI8*$C$8</f>
        <v>2.6253439881233924E+90</v>
      </c>
      <c r="WMM8" s="212">
        <f t="shared" ref="WMM8" si="7945">WMK8*$C$8</f>
        <v>2.6909775878264768E+90</v>
      </c>
      <c r="WMO8" s="212">
        <f t="shared" ref="WMO8" si="7946">WMM8*$C$8</f>
        <v>2.7582520275221383E+90</v>
      </c>
      <c r="WMQ8" s="212">
        <f t="shared" ref="WMQ8" si="7947">WMO8*$C$8</f>
        <v>2.8272083282101913E+90</v>
      </c>
      <c r="WMS8" s="212">
        <f t="shared" ref="WMS8" si="7948">WMQ8*$C$8</f>
        <v>2.8978885364154457E+90</v>
      </c>
      <c r="WMU8" s="212">
        <f t="shared" ref="WMU8" si="7949">WMS8*$C$8</f>
        <v>2.9703357498258317E+90</v>
      </c>
      <c r="WMW8" s="212">
        <f t="shared" ref="WMW8" si="7950">WMU8*$C$8</f>
        <v>3.0445941435714771E+90</v>
      </c>
      <c r="WMY8" s="212">
        <f t="shared" ref="WMY8" si="7951">WMW8*$C$8</f>
        <v>3.1207089971607636E+90</v>
      </c>
      <c r="WNA8" s="212">
        <f t="shared" ref="WNA8" si="7952">WMY8*$C$8</f>
        <v>3.1987267220897824E+90</v>
      </c>
      <c r="WNC8" s="212">
        <f t="shared" ref="WNC8" si="7953">WNA8*$C$8</f>
        <v>3.2786948901420268E+90</v>
      </c>
      <c r="WNE8" s="212">
        <f t="shared" ref="WNE8" si="7954">WNC8*$C$8</f>
        <v>3.3606622623955771E+90</v>
      </c>
      <c r="WNG8" s="212">
        <f t="shared" ref="WNG8" si="7955">WNE8*$C$8</f>
        <v>3.4446788189554662E+90</v>
      </c>
      <c r="WNI8" s="212">
        <f t="shared" ref="WNI8" si="7956">WNG8*$C$8</f>
        <v>3.5307957894293526E+90</v>
      </c>
      <c r="WNK8" s="212">
        <f t="shared" ref="WNK8" si="7957">WNI8*$C$8</f>
        <v>3.6190656841650861E+90</v>
      </c>
      <c r="WNM8" s="212">
        <f t="shared" ref="WNM8" si="7958">WNK8*$C$8</f>
        <v>3.709542326269213E+90</v>
      </c>
      <c r="WNO8" s="212">
        <f t="shared" ref="WNO8" si="7959">WNM8*$C$8</f>
        <v>3.802280884425943E+90</v>
      </c>
      <c r="WNQ8" s="212">
        <f t="shared" ref="WNQ8" si="7960">WNO8*$C$8</f>
        <v>3.8973379065365914E+90</v>
      </c>
      <c r="WNS8" s="212">
        <f t="shared" ref="WNS8" si="7961">WNQ8*$C$8</f>
        <v>3.9947713542000056E+90</v>
      </c>
      <c r="WNU8" s="212">
        <f t="shared" ref="WNU8" si="7962">WNS8*$C$8</f>
        <v>4.0946406380550056E+90</v>
      </c>
      <c r="WNW8" s="212">
        <f t="shared" ref="WNW8" si="7963">WNU8*$C$8</f>
        <v>4.1970066540063807E+90</v>
      </c>
      <c r="WNY8" s="212">
        <f t="shared" ref="WNY8" si="7964">WNW8*$C$8</f>
        <v>4.3019318203565397E+90</v>
      </c>
      <c r="WOA8" s="212">
        <f t="shared" ref="WOA8" si="7965">WNY8*$C$8</f>
        <v>4.4094801158654526E+90</v>
      </c>
      <c r="WOC8" s="212">
        <f t="shared" ref="WOC8" si="7966">WOA8*$C$8</f>
        <v>4.5197171187620884E+90</v>
      </c>
      <c r="WOE8" s="212">
        <f t="shared" ref="WOE8" si="7967">WOC8*$C$8</f>
        <v>4.6327100467311399E+90</v>
      </c>
      <c r="WOG8" s="212">
        <f t="shared" ref="WOG8" si="7968">WOE8*$C$8</f>
        <v>4.7485277978994178E+90</v>
      </c>
      <c r="WOI8" s="212">
        <f t="shared" ref="WOI8" si="7969">WOG8*$C$8</f>
        <v>4.8672409928469027E+90</v>
      </c>
      <c r="WOK8" s="212">
        <f t="shared" ref="WOK8" si="7970">WOI8*$C$8</f>
        <v>4.9889220176680749E+90</v>
      </c>
      <c r="WOM8" s="212">
        <f t="shared" ref="WOM8" si="7971">WOK8*$C$8</f>
        <v>5.113645068109776E+90</v>
      </c>
      <c r="WOO8" s="212">
        <f t="shared" ref="WOO8" si="7972">WOM8*$C$8</f>
        <v>5.2414861948125195E+90</v>
      </c>
      <c r="WOQ8" s="212">
        <f t="shared" ref="WOQ8" si="7973">WOO8*$C$8</f>
        <v>5.3725233496828318E+90</v>
      </c>
      <c r="WOS8" s="212">
        <f t="shared" ref="WOS8" si="7974">WOQ8*$C$8</f>
        <v>5.5068364334249017E+90</v>
      </c>
      <c r="WOU8" s="212">
        <f t="shared" ref="WOU8" si="7975">WOS8*$C$8</f>
        <v>5.644507344260524E+90</v>
      </c>
      <c r="WOW8" s="212">
        <f t="shared" ref="WOW8" si="7976">WOU8*$C$8</f>
        <v>5.7856200278670365E+90</v>
      </c>
      <c r="WOY8" s="212">
        <f t="shared" ref="WOY8" si="7977">WOW8*$C$8</f>
        <v>5.9302605285637117E+90</v>
      </c>
      <c r="WPA8" s="212">
        <f t="shared" ref="WPA8" si="7978">WOY8*$C$8</f>
        <v>6.0785170417778036E+90</v>
      </c>
      <c r="WPC8" s="212">
        <f t="shared" ref="WPC8" si="7979">WPA8*$C$8</f>
        <v>6.2304799678222478E+90</v>
      </c>
      <c r="WPE8" s="212">
        <f t="shared" ref="WPE8" si="7980">WPC8*$C$8</f>
        <v>6.3862419670178036E+90</v>
      </c>
      <c r="WPG8" s="212">
        <f t="shared" ref="WPG8" si="7981">WPE8*$C$8</f>
        <v>6.545898016193248E+90</v>
      </c>
      <c r="WPI8" s="212">
        <f t="shared" ref="WPI8" si="7982">WPG8*$C$8</f>
        <v>6.7095454665980789E+90</v>
      </c>
      <c r="WPK8" s="212">
        <f t="shared" ref="WPK8" si="7983">WPI8*$C$8</f>
        <v>6.8772841032630304E+90</v>
      </c>
      <c r="WPM8" s="212">
        <f t="shared" ref="WPM8" si="7984">WPK8*$C$8</f>
        <v>7.0492162058446057E+90</v>
      </c>
      <c r="WPO8" s="212">
        <f t="shared" ref="WPO8" si="7985">WPM8*$C$8</f>
        <v>7.2254466109907204E+90</v>
      </c>
      <c r="WPQ8" s="212">
        <f t="shared" ref="WPQ8" si="7986">WPO8*$C$8</f>
        <v>7.4060827762654877E+90</v>
      </c>
      <c r="WPS8" s="212">
        <f t="shared" ref="WPS8" si="7987">WPQ8*$C$8</f>
        <v>7.5912348456721242E+90</v>
      </c>
      <c r="WPU8" s="212">
        <f t="shared" ref="WPU8" si="7988">WPS8*$C$8</f>
        <v>7.7810157168139267E+90</v>
      </c>
      <c r="WPW8" s="212">
        <f t="shared" ref="WPW8" si="7989">WPU8*$C$8</f>
        <v>7.9755411097342739E+90</v>
      </c>
      <c r="WPY8" s="212">
        <f t="shared" ref="WPY8" si="7990">WPW8*$C$8</f>
        <v>8.1749296374776302E+90</v>
      </c>
      <c r="WQA8" s="212">
        <f t="shared" ref="WQA8" si="7991">WPY8*$C$8</f>
        <v>8.3793028784145704E+90</v>
      </c>
      <c r="WQC8" s="212">
        <f t="shared" ref="WQC8" si="7992">WQA8*$C$8</f>
        <v>8.5887854503749346E+90</v>
      </c>
      <c r="WQE8" s="212">
        <f t="shared" ref="WQE8" si="7993">WQC8*$C$8</f>
        <v>8.8035050866343078E+90</v>
      </c>
      <c r="WQG8" s="212">
        <f t="shared" ref="WQG8" si="7994">WQE8*$C$8</f>
        <v>9.0235927138001649E+90</v>
      </c>
      <c r="WQI8" s="212">
        <f t="shared" ref="WQI8" si="7995">WQG8*$C$8</f>
        <v>9.249182531645168E+90</v>
      </c>
      <c r="WQK8" s="212">
        <f t="shared" ref="WQK8" si="7996">WQI8*$C$8</f>
        <v>9.4804120949362963E+90</v>
      </c>
      <c r="WQM8" s="212">
        <f t="shared" ref="WQM8" si="7997">WQK8*$C$8</f>
        <v>9.7174223973097029E+90</v>
      </c>
      <c r="WQO8" s="212">
        <f t="shared" ref="WQO8" si="7998">WQM8*$C$8</f>
        <v>9.9603579572424447E+90</v>
      </c>
      <c r="WQQ8" s="212">
        <f t="shared" ref="WQQ8" si="7999">WQO8*$C$8</f>
        <v>1.0209366906173506E+91</v>
      </c>
      <c r="WQS8" s="212">
        <f t="shared" ref="WQS8" si="8000">WQQ8*$C$8</f>
        <v>1.0464601078827841E+91</v>
      </c>
      <c r="WQU8" s="212">
        <f t="shared" ref="WQU8" si="8001">WQS8*$C$8</f>
        <v>1.0726216105798536E+91</v>
      </c>
      <c r="WQW8" s="212">
        <f t="shared" ref="WQW8" si="8002">WQU8*$C$8</f>
        <v>1.0994371508443498E+91</v>
      </c>
      <c r="WQY8" s="212">
        <f t="shared" ref="WQY8" si="8003">WQW8*$C$8</f>
        <v>1.1269230796154585E+91</v>
      </c>
      <c r="WRA8" s="212">
        <f t="shared" ref="WRA8" si="8004">WQY8*$C$8</f>
        <v>1.1550961566058448E+91</v>
      </c>
      <c r="WRC8" s="212">
        <f t="shared" ref="WRC8" si="8005">WRA8*$C$8</f>
        <v>1.1839735605209909E+91</v>
      </c>
      <c r="WRE8" s="212">
        <f t="shared" ref="WRE8" si="8006">WRC8*$C$8</f>
        <v>1.2135728995340156E+91</v>
      </c>
      <c r="WRG8" s="212">
        <f t="shared" ref="WRG8" si="8007">WRE8*$C$8</f>
        <v>1.2439122220223659E+91</v>
      </c>
      <c r="WRI8" s="212">
        <f t="shared" ref="WRI8" si="8008">WRG8*$C$8</f>
        <v>1.275010027572925E+91</v>
      </c>
      <c r="WRK8" s="212">
        <f t="shared" ref="WRK8" si="8009">WRI8*$C$8</f>
        <v>1.306885278262248E+91</v>
      </c>
      <c r="WRM8" s="212">
        <f t="shared" ref="WRM8" si="8010">WRK8*$C$8</f>
        <v>1.3395574102188041E+91</v>
      </c>
      <c r="WRO8" s="212">
        <f t="shared" ref="WRO8" si="8011">WRM8*$C$8</f>
        <v>1.3730463454742742E+91</v>
      </c>
      <c r="WRQ8" s="212">
        <f t="shared" ref="WRQ8" si="8012">WRO8*$C$8</f>
        <v>1.407372504111131E+91</v>
      </c>
      <c r="WRS8" s="212">
        <f t="shared" ref="WRS8" si="8013">WRQ8*$C$8</f>
        <v>1.4425568167139092E+91</v>
      </c>
      <c r="WRU8" s="212">
        <f t="shared" ref="WRU8" si="8014">WRS8*$C$8</f>
        <v>1.4786207371317568E+91</v>
      </c>
      <c r="WRW8" s="212">
        <f t="shared" ref="WRW8" si="8015">WRU8*$C$8</f>
        <v>1.5155862555600506E+91</v>
      </c>
      <c r="WRY8" s="212">
        <f t="shared" ref="WRY8" si="8016">WRW8*$C$8</f>
        <v>1.5534759119490518E+91</v>
      </c>
      <c r="WSA8" s="212">
        <f t="shared" ref="WSA8" si="8017">WRY8*$C$8</f>
        <v>1.5923128097477779E+91</v>
      </c>
      <c r="WSC8" s="212">
        <f t="shared" ref="WSC8" si="8018">WSA8*$C$8</f>
        <v>1.6321206299914722E+91</v>
      </c>
      <c r="WSE8" s="212">
        <f t="shared" ref="WSE8" si="8019">WSC8*$C$8</f>
        <v>1.6729236457412589E+91</v>
      </c>
      <c r="WSG8" s="212">
        <f t="shared" ref="WSG8" si="8020">WSE8*$C$8</f>
        <v>1.7147467368847904E+91</v>
      </c>
      <c r="WSI8" s="212">
        <f t="shared" ref="WSI8" si="8021">WSG8*$C$8</f>
        <v>1.7576154053069099E+91</v>
      </c>
      <c r="WSK8" s="212">
        <f t="shared" ref="WSK8" si="8022">WSI8*$C$8</f>
        <v>1.8015557904395823E+91</v>
      </c>
      <c r="WSM8" s="212">
        <f t="shared" ref="WSM8" si="8023">WSK8*$C$8</f>
        <v>1.8465946852005718E+91</v>
      </c>
      <c r="WSO8" s="212">
        <f t="shared" ref="WSO8" si="8024">WSM8*$C$8</f>
        <v>1.8927595523305859E+91</v>
      </c>
      <c r="WSQ8" s="212">
        <f t="shared" ref="WSQ8" si="8025">WSO8*$C$8</f>
        <v>1.9400785411388504E+91</v>
      </c>
      <c r="WSS8" s="212">
        <f t="shared" ref="WSS8" si="8026">WSQ8*$C$8</f>
        <v>1.9885805046673214E+91</v>
      </c>
      <c r="WSU8" s="212">
        <f t="shared" ref="WSU8" si="8027">WSS8*$C$8</f>
        <v>2.0382950172840044E+91</v>
      </c>
      <c r="WSW8" s="212">
        <f t="shared" ref="WSW8" si="8028">WSU8*$C$8</f>
        <v>2.0892523927161043E+91</v>
      </c>
      <c r="WSY8" s="212">
        <f t="shared" ref="WSY8" si="8029">WSW8*$C$8</f>
        <v>2.1414837025340069E+91</v>
      </c>
      <c r="WTA8" s="212">
        <f t="shared" ref="WTA8" si="8030">WSY8*$C$8</f>
        <v>2.1950207950973569E+91</v>
      </c>
      <c r="WTC8" s="212">
        <f t="shared" ref="WTC8" si="8031">WTA8*$C$8</f>
        <v>2.2498963149747906E+91</v>
      </c>
      <c r="WTE8" s="212">
        <f t="shared" ref="WTE8" si="8032">WTC8*$C$8</f>
        <v>2.3061437228491603E+91</v>
      </c>
      <c r="WTG8" s="212">
        <f t="shared" ref="WTG8" si="8033">WTE8*$C$8</f>
        <v>2.363797315920389E+91</v>
      </c>
      <c r="WTI8" s="212">
        <f t="shared" ref="WTI8" si="8034">WTG8*$C$8</f>
        <v>2.4228922488183986E+91</v>
      </c>
      <c r="WTK8" s="212">
        <f t="shared" ref="WTK8" si="8035">WTI8*$C$8</f>
        <v>2.4834645550388585E+91</v>
      </c>
      <c r="WTM8" s="212">
        <f t="shared" ref="WTM8" si="8036">WTK8*$C$8</f>
        <v>2.5455511689148297E+91</v>
      </c>
      <c r="WTO8" s="212">
        <f t="shared" ref="WTO8" si="8037">WTM8*$C$8</f>
        <v>2.6091899481377003E+91</v>
      </c>
      <c r="WTQ8" s="212">
        <f t="shared" ref="WTQ8" si="8038">WTO8*$C$8</f>
        <v>2.6744196968411427E+91</v>
      </c>
      <c r="WTS8" s="212">
        <f t="shared" ref="WTS8" si="8039">WTQ8*$C$8</f>
        <v>2.741280189262171E+91</v>
      </c>
      <c r="WTU8" s="212">
        <f t="shared" ref="WTU8" si="8040">WTS8*$C$8</f>
        <v>2.8098121939937251E+91</v>
      </c>
      <c r="WTW8" s="212">
        <f t="shared" ref="WTW8" si="8041">WTU8*$C$8</f>
        <v>2.8800574988435682E+91</v>
      </c>
      <c r="WTY8" s="212">
        <f t="shared" ref="WTY8" si="8042">WTW8*$C$8</f>
        <v>2.9520589363146573E+91</v>
      </c>
      <c r="WUA8" s="212">
        <f t="shared" ref="WUA8" si="8043">WTY8*$C$8</f>
        <v>3.0258604097225235E+91</v>
      </c>
      <c r="WUC8" s="212">
        <f t="shared" ref="WUC8" si="8044">WUA8*$C$8</f>
        <v>3.1015069199655863E+91</v>
      </c>
      <c r="WUE8" s="212">
        <f t="shared" ref="WUE8" si="8045">WUC8*$C$8</f>
        <v>3.1790445929647256E+91</v>
      </c>
      <c r="WUG8" s="212">
        <f t="shared" ref="WUG8" si="8046">WUE8*$C$8</f>
        <v>3.2585207077888434E+91</v>
      </c>
      <c r="WUI8" s="212">
        <f t="shared" ref="WUI8" si="8047">WUG8*$C$8</f>
        <v>3.3399837254835646E+91</v>
      </c>
      <c r="WUK8" s="212">
        <f t="shared" ref="WUK8" si="8048">WUI8*$C$8</f>
        <v>3.4234833186206534E+91</v>
      </c>
      <c r="WUM8" s="212">
        <f t="shared" ref="WUM8" si="8049">WUK8*$C$8</f>
        <v>3.5090704015861696E+91</v>
      </c>
      <c r="WUO8" s="212">
        <f t="shared" ref="WUO8" si="8050">WUM8*$C$8</f>
        <v>3.5967971616258235E+91</v>
      </c>
      <c r="WUQ8" s="212">
        <f t="shared" ref="WUQ8" si="8051">WUO8*$C$8</f>
        <v>3.6867170906664687E+91</v>
      </c>
      <c r="WUS8" s="212">
        <f t="shared" ref="WUS8" si="8052">WUQ8*$C$8</f>
        <v>3.7788850179331303E+91</v>
      </c>
      <c r="WUU8" s="212">
        <f t="shared" ref="WUU8" si="8053">WUS8*$C$8</f>
        <v>3.8733571433814582E+91</v>
      </c>
      <c r="WUW8" s="212">
        <f t="shared" ref="WUW8" si="8054">WUU8*$C$8</f>
        <v>3.9701910719659943E+91</v>
      </c>
      <c r="WUY8" s="212">
        <f t="shared" ref="WUY8" si="8055">WUW8*$C$8</f>
        <v>4.0694458487651436E+91</v>
      </c>
      <c r="WVA8" s="212">
        <f t="shared" ref="WVA8" si="8056">WUY8*$C$8</f>
        <v>4.1711819949842718E+91</v>
      </c>
      <c r="WVC8" s="212">
        <f t="shared" ref="WVC8" si="8057">WVA8*$C$8</f>
        <v>4.2754615448588785E+91</v>
      </c>
      <c r="WVE8" s="212">
        <f t="shared" ref="WVE8" si="8058">WVC8*$C$8</f>
        <v>4.3823480834803504E+91</v>
      </c>
      <c r="WVG8" s="212">
        <f t="shared" ref="WVG8" si="8059">WVE8*$C$8</f>
        <v>4.4919067855673587E+91</v>
      </c>
      <c r="WVI8" s="212">
        <f t="shared" ref="WVI8" si="8060">WVG8*$C$8</f>
        <v>4.6042044552065421E+91</v>
      </c>
      <c r="WVK8" s="212">
        <f t="shared" ref="WVK8" si="8061">WVI8*$C$8</f>
        <v>4.719309566586705E+91</v>
      </c>
      <c r="WVM8" s="212">
        <f t="shared" ref="WVM8" si="8062">WVK8*$C$8</f>
        <v>4.8372923057513719E+91</v>
      </c>
      <c r="WVO8" s="212">
        <f t="shared" ref="WVO8" si="8063">WVM8*$C$8</f>
        <v>4.9582246133951561E+91</v>
      </c>
      <c r="WVQ8" s="212">
        <f t="shared" ref="WVQ8" si="8064">WVO8*$C$8</f>
        <v>5.0821802287300348E+91</v>
      </c>
      <c r="WVS8" s="212">
        <f t="shared" ref="WVS8" si="8065">WVQ8*$C$8</f>
        <v>5.2092347344482849E+91</v>
      </c>
      <c r="WVU8" s="212">
        <f t="shared" ref="WVU8" si="8066">WVS8*$C$8</f>
        <v>5.3394656028094919E+91</v>
      </c>
      <c r="WVW8" s="212">
        <f t="shared" ref="WVW8" si="8067">WVU8*$C$8</f>
        <v>5.4729522428797285E+91</v>
      </c>
      <c r="WVY8" s="212">
        <f t="shared" ref="WVY8" si="8068">WVW8*$C$8</f>
        <v>5.6097760489517209E+91</v>
      </c>
      <c r="WWA8" s="212">
        <f t="shared" ref="WWA8" si="8069">WVY8*$C$8</f>
        <v>5.7500204501755138E+91</v>
      </c>
      <c r="WWC8" s="212">
        <f t="shared" ref="WWC8" si="8070">WWA8*$C$8</f>
        <v>5.8937709614299008E+91</v>
      </c>
      <c r="WWE8" s="212">
        <f t="shared" ref="WWE8" si="8071">WWC8*$C$8</f>
        <v>6.0411152354656479E+91</v>
      </c>
      <c r="WWG8" s="212">
        <f t="shared" ref="WWG8" si="8072">WWE8*$C$8</f>
        <v>6.1921431163522887E+91</v>
      </c>
      <c r="WWI8" s="212">
        <f t="shared" ref="WWI8" si="8073">WWG8*$C$8</f>
        <v>6.3469466942610954E+91</v>
      </c>
      <c r="WWK8" s="212">
        <f t="shared" ref="WWK8" si="8074">WWI8*$C$8</f>
        <v>6.5056203616176219E+91</v>
      </c>
      <c r="WWM8" s="212">
        <f t="shared" ref="WWM8" si="8075">WWK8*$C$8</f>
        <v>6.6682608706580625E+91</v>
      </c>
      <c r="WWO8" s="212">
        <f t="shared" ref="WWO8" si="8076">WWM8*$C$8</f>
        <v>6.834967392424513E+91</v>
      </c>
      <c r="WWQ8" s="212">
        <f t="shared" ref="WWQ8" si="8077">WWO8*$C$8</f>
        <v>7.0058415772351245E+91</v>
      </c>
      <c r="WWS8" s="212">
        <f t="shared" ref="WWS8" si="8078">WWQ8*$C$8</f>
        <v>7.1809876166660019E+91</v>
      </c>
      <c r="WWU8" s="212">
        <f t="shared" ref="WWU8" si="8079">WWS8*$C$8</f>
        <v>7.3605123070826518E+91</v>
      </c>
      <c r="WWW8" s="212">
        <f t="shared" ref="WWW8" si="8080">WWU8*$C$8</f>
        <v>7.5445251147597171E+91</v>
      </c>
      <c r="WWY8" s="212">
        <f t="shared" ref="WWY8" si="8081">WWW8*$C$8</f>
        <v>7.7331382426287095E+91</v>
      </c>
      <c r="WXA8" s="212">
        <f t="shared" ref="WXA8" si="8082">WWY8*$C$8</f>
        <v>7.9264666986944262E+91</v>
      </c>
      <c r="WXC8" s="212">
        <f t="shared" ref="WXC8" si="8083">WXA8*$C$8</f>
        <v>8.1246283661617866E+91</v>
      </c>
      <c r="WXE8" s="212">
        <f t="shared" ref="WXE8" si="8084">WXC8*$C$8</f>
        <v>8.3277440753158305E+91</v>
      </c>
      <c r="WXG8" s="212">
        <f t="shared" ref="WXG8" si="8085">WXE8*$C$8</f>
        <v>8.5359376771987258E+91</v>
      </c>
      <c r="WXI8" s="212">
        <f t="shared" ref="WXI8" si="8086">WXG8*$C$8</f>
        <v>8.7493361191286938E+91</v>
      </c>
      <c r="WXK8" s="212">
        <f t="shared" ref="WXK8" si="8087">WXI8*$C$8</f>
        <v>8.9680695221069104E+91</v>
      </c>
      <c r="WXM8" s="212">
        <f t="shared" ref="WXM8" si="8088">WXK8*$C$8</f>
        <v>9.1922712601595829E+91</v>
      </c>
      <c r="WXO8" s="212">
        <f t="shared" ref="WXO8" si="8089">WXM8*$C$8</f>
        <v>9.4220780416635723E+91</v>
      </c>
      <c r="WXQ8" s="212">
        <f t="shared" ref="WXQ8" si="8090">WXO8*$C$8</f>
        <v>9.6576299927051608E+91</v>
      </c>
      <c r="WXS8" s="212">
        <f t="shared" ref="WXS8" si="8091">WXQ8*$C$8</f>
        <v>9.8990707425227889E+91</v>
      </c>
      <c r="WXU8" s="212">
        <f t="shared" ref="WXU8" si="8092">WXS8*$C$8</f>
        <v>1.0146547511085858E+92</v>
      </c>
      <c r="WXW8" s="212">
        <f t="shared" ref="WXW8" si="8093">WXU8*$C$8</f>
        <v>1.0400211198863003E+92</v>
      </c>
      <c r="WXY8" s="212">
        <f t="shared" ref="WXY8" si="8094">WXW8*$C$8</f>
        <v>1.0660216478834577E+92</v>
      </c>
      <c r="WYA8" s="212">
        <f t="shared" ref="WYA8" si="8095">WXY8*$C$8</f>
        <v>1.0926721890805441E+92</v>
      </c>
      <c r="WYC8" s="212">
        <f t="shared" ref="WYC8" si="8096">WYA8*$C$8</f>
        <v>1.1199889938075575E+92</v>
      </c>
      <c r="WYE8" s="212">
        <f t="shared" ref="WYE8" si="8097">WYC8*$C$8</f>
        <v>1.1479887186527463E+92</v>
      </c>
      <c r="WYG8" s="212">
        <f t="shared" ref="WYG8" si="8098">WYE8*$C$8</f>
        <v>1.176688436619065E+92</v>
      </c>
      <c r="WYI8" s="212">
        <f t="shared" ref="WYI8" si="8099">WYG8*$C$8</f>
        <v>1.2061056475345416E+92</v>
      </c>
      <c r="WYK8" s="212">
        <f t="shared" ref="WYK8" si="8100">WYI8*$C$8</f>
        <v>1.236258288722905E+92</v>
      </c>
      <c r="WYM8" s="212">
        <f t="shared" ref="WYM8" si="8101">WYK8*$C$8</f>
        <v>1.2671647459409776E+92</v>
      </c>
      <c r="WYO8" s="212">
        <f t="shared" ref="WYO8" si="8102">WYM8*$C$8</f>
        <v>1.2988438645895018E+92</v>
      </c>
      <c r="WYQ8" s="212">
        <f t="shared" ref="WYQ8" si="8103">WYO8*$C$8</f>
        <v>1.3313149612042394E+92</v>
      </c>
      <c r="WYS8" s="212">
        <f t="shared" ref="WYS8" si="8104">WYQ8*$C$8</f>
        <v>1.3645978352343453E+92</v>
      </c>
      <c r="WYU8" s="212">
        <f t="shared" ref="WYU8" si="8105">WYS8*$C$8</f>
        <v>1.3987127811152039E+92</v>
      </c>
      <c r="WYW8" s="212">
        <f t="shared" ref="WYW8" si="8106">WYU8*$C$8</f>
        <v>1.4336806006430839E+92</v>
      </c>
      <c r="WYY8" s="212">
        <f t="shared" ref="WYY8" si="8107">WYW8*$C$8</f>
        <v>1.469522615659161E+92</v>
      </c>
      <c r="WZA8" s="212">
        <f t="shared" ref="WZA8" si="8108">WYY8*$C$8</f>
        <v>1.5062606810506397E+92</v>
      </c>
      <c r="WZC8" s="212">
        <f t="shared" ref="WZC8" si="8109">WZA8*$C$8</f>
        <v>1.5439171980769055E+92</v>
      </c>
      <c r="WZE8" s="212">
        <f t="shared" ref="WZE8" si="8110">WZC8*$C$8</f>
        <v>1.5825151280288279E+92</v>
      </c>
      <c r="WZG8" s="212">
        <f t="shared" ref="WZG8" si="8111">WZE8*$C$8</f>
        <v>1.6220780062295485E+92</v>
      </c>
      <c r="WZI8" s="212">
        <f t="shared" ref="WZI8" si="8112">WZG8*$C$8</f>
        <v>1.6626299563852872E+92</v>
      </c>
      <c r="WZK8" s="212">
        <f t="shared" ref="WZK8" si="8113">WZI8*$C$8</f>
        <v>1.7041957052949192E+92</v>
      </c>
      <c r="WZM8" s="212">
        <f t="shared" ref="WZM8" si="8114">WZK8*$C$8</f>
        <v>1.7468005979272919E+92</v>
      </c>
      <c r="WZO8" s="212">
        <f t="shared" ref="WZO8" si="8115">WZM8*$C$8</f>
        <v>1.7904706128754741E+92</v>
      </c>
      <c r="WZQ8" s="212">
        <f t="shared" ref="WZQ8" si="8116">WZO8*$C$8</f>
        <v>1.8352323781973608E+92</v>
      </c>
      <c r="WZS8" s="212">
        <f t="shared" ref="WZS8" si="8117">WZQ8*$C$8</f>
        <v>1.8811131876522947E+92</v>
      </c>
      <c r="WZU8" s="212">
        <f t="shared" ref="WZU8" si="8118">WZS8*$C$8</f>
        <v>1.928141017343602E+92</v>
      </c>
      <c r="WZW8" s="212">
        <f t="shared" ref="WZW8" si="8119">WZU8*$C$8</f>
        <v>1.9763445427771919E+92</v>
      </c>
      <c r="WZY8" s="212">
        <f t="shared" ref="WZY8" si="8120">WZW8*$C$8</f>
        <v>2.0257531563466215E+92</v>
      </c>
      <c r="XAA8" s="212">
        <f t="shared" ref="XAA8" si="8121">WZY8*$C$8</f>
        <v>2.076396985255287E+92</v>
      </c>
      <c r="XAC8" s="212">
        <f t="shared" ref="XAC8" si="8122">XAA8*$C$8</f>
        <v>2.1283069098866688E+92</v>
      </c>
      <c r="XAE8" s="212">
        <f t="shared" ref="XAE8" si="8123">XAC8*$C$8</f>
        <v>2.1815145826338353E+92</v>
      </c>
      <c r="XAG8" s="212">
        <f t="shared" ref="XAG8" si="8124">XAE8*$C$8</f>
        <v>2.2360524471996809E+92</v>
      </c>
      <c r="XAI8" s="212">
        <f t="shared" ref="XAI8" si="8125">XAG8*$C$8</f>
        <v>2.2919537583796727E+92</v>
      </c>
      <c r="XAK8" s="212">
        <f t="shared" ref="XAK8" si="8126">XAI8*$C$8</f>
        <v>2.3492526023391644E+92</v>
      </c>
      <c r="XAM8" s="212">
        <f t="shared" ref="XAM8" si="8127">XAK8*$C$8</f>
        <v>2.4079839173976432E+92</v>
      </c>
      <c r="XAO8" s="212">
        <f t="shared" ref="XAO8" si="8128">XAM8*$C$8</f>
        <v>2.4681835153325841E+92</v>
      </c>
      <c r="XAQ8" s="212">
        <f t="shared" ref="XAQ8" si="8129">XAO8*$C$8</f>
        <v>2.5298881032158986E+92</v>
      </c>
      <c r="XAS8" s="212">
        <f t="shared" ref="XAS8" si="8130">XAQ8*$C$8</f>
        <v>2.5931353057962959E+92</v>
      </c>
      <c r="XAU8" s="212">
        <f t="shared" ref="XAU8" si="8131">XAS8*$C$8</f>
        <v>2.657963688441203E+92</v>
      </c>
      <c r="XAW8" s="212">
        <f t="shared" ref="XAW8" si="8132">XAU8*$C$8</f>
        <v>2.7244127806522326E+92</v>
      </c>
      <c r="XAY8" s="212">
        <f t="shared" ref="XAY8" si="8133">XAW8*$C$8</f>
        <v>2.7925231001685384E+92</v>
      </c>
      <c r="XBA8" s="212">
        <f t="shared" ref="XBA8" si="8134">XAY8*$C$8</f>
        <v>2.8623361776727513E+92</v>
      </c>
      <c r="XBC8" s="212">
        <f t="shared" ref="XBC8" si="8135">XBA8*$C$8</f>
        <v>2.93389458211457E+92</v>
      </c>
      <c r="XBE8" s="212">
        <f t="shared" ref="XBE8" si="8136">XBC8*$C$8</f>
        <v>3.0072419466674342E+92</v>
      </c>
      <c r="XBG8" s="212">
        <f t="shared" ref="XBG8" si="8137">XBE8*$C$8</f>
        <v>3.0824229953341198E+92</v>
      </c>
      <c r="XBI8" s="212">
        <f t="shared" ref="XBI8" si="8138">XBG8*$C$8</f>
        <v>3.1594835702174723E+92</v>
      </c>
      <c r="XBK8" s="212">
        <f t="shared" ref="XBK8" si="8139">XBI8*$C$8</f>
        <v>3.2384706594729089E+92</v>
      </c>
      <c r="XBM8" s="212">
        <f t="shared" ref="XBM8" si="8140">XBK8*$C$8</f>
        <v>3.3194324259597313E+92</v>
      </c>
      <c r="XBO8" s="212">
        <f t="shared" ref="XBO8" si="8141">XBM8*$C$8</f>
        <v>3.4024182366087243E+92</v>
      </c>
      <c r="XBQ8" s="212">
        <f t="shared" ref="XBQ8" si="8142">XBO8*$C$8</f>
        <v>3.487478692523942E+92</v>
      </c>
      <c r="XBS8" s="212">
        <f t="shared" ref="XBS8" si="8143">XBQ8*$C$8</f>
        <v>3.5746656598370401E+92</v>
      </c>
      <c r="XBU8" s="212">
        <f t="shared" ref="XBU8" si="8144">XBS8*$C$8</f>
        <v>3.6640323013329656E+92</v>
      </c>
      <c r="XBW8" s="212">
        <f t="shared" ref="XBW8" si="8145">XBU8*$C$8</f>
        <v>3.7556331088662894E+92</v>
      </c>
      <c r="XBY8" s="212">
        <f t="shared" ref="XBY8" si="8146">XBW8*$C$8</f>
        <v>3.8495239365879466E+92</v>
      </c>
      <c r="XCA8" s="212">
        <f t="shared" ref="XCA8" si="8147">XBY8*$C$8</f>
        <v>3.9457620350026446E+92</v>
      </c>
      <c r="XCC8" s="212">
        <f t="shared" ref="XCC8" si="8148">XCA8*$C$8</f>
        <v>4.0444060858777105E+92</v>
      </c>
      <c r="XCE8" s="212">
        <f t="shared" ref="XCE8" si="8149">XCC8*$C$8</f>
        <v>4.145516238024653E+92</v>
      </c>
      <c r="XCG8" s="212">
        <f t="shared" ref="XCG8" si="8150">XCE8*$C$8</f>
        <v>4.2491541439752689E+92</v>
      </c>
      <c r="XCI8" s="212">
        <f t="shared" ref="XCI8" si="8151">XCG8*$C$8</f>
        <v>4.3553829975746505E+92</v>
      </c>
      <c r="XCK8" s="212">
        <f t="shared" ref="XCK8" si="8152">XCI8*$C$8</f>
        <v>4.4642675725140162E+92</v>
      </c>
      <c r="XCM8" s="212">
        <f t="shared" ref="XCM8" si="8153">XCK8*$C$8</f>
        <v>4.5758742618268661E+92</v>
      </c>
      <c r="XCO8" s="212">
        <f t="shared" ref="XCO8" si="8154">XCM8*$C$8</f>
        <v>4.6902711183725373E+92</v>
      </c>
      <c r="XCQ8" s="212">
        <f t="shared" ref="XCQ8" si="8155">XCO8*$C$8</f>
        <v>4.8075278963318502E+92</v>
      </c>
      <c r="XCS8" s="212">
        <f t="shared" ref="XCS8" si="8156">XCQ8*$C$8</f>
        <v>4.9277160937401463E+92</v>
      </c>
      <c r="XCU8" s="212">
        <f t="shared" ref="XCU8" si="8157">XCS8*$C$8</f>
        <v>5.0509089960836497E+92</v>
      </c>
      <c r="XCW8" s="212">
        <f t="shared" ref="XCW8" si="8158">XCU8*$C$8</f>
        <v>5.1771817209857408E+92</v>
      </c>
      <c r="XCY8" s="212">
        <f t="shared" ref="XCY8" si="8159">XCW8*$C$8</f>
        <v>5.3066112640103837E+92</v>
      </c>
      <c r="XDA8" s="212">
        <f t="shared" ref="XDA8" si="8160">XCY8*$C$8</f>
        <v>5.4392765456106431E+92</v>
      </c>
      <c r="XDC8" s="212">
        <f t="shared" ref="XDC8" si="8161">XDA8*$C$8</f>
        <v>5.5752584592509087E+92</v>
      </c>
      <c r="XDE8" s="212">
        <f t="shared" ref="XDE8" si="8162">XDC8*$C$8</f>
        <v>5.7146399207321809E+92</v>
      </c>
      <c r="XDG8" s="212">
        <f t="shared" ref="XDG8" si="8163">XDE8*$C$8</f>
        <v>5.8575059187504846E+92</v>
      </c>
      <c r="XDI8" s="212">
        <f t="shared" ref="XDI8" si="8164">XDG8*$C$8</f>
        <v>6.0039435667192463E+92</v>
      </c>
      <c r="XDK8" s="212">
        <f t="shared" ref="XDK8" si="8165">XDI8*$C$8</f>
        <v>6.1540421558872265E+92</v>
      </c>
      <c r="XDM8" s="212">
        <f t="shared" ref="XDM8" si="8166">XDK8*$C$8</f>
        <v>6.3078932097844069E+92</v>
      </c>
      <c r="XDO8" s="212">
        <f t="shared" ref="XDO8" si="8167">XDM8*$C$8</f>
        <v>6.4655905400290163E+92</v>
      </c>
      <c r="XDQ8" s="212">
        <f t="shared" ref="XDQ8" si="8168">XDO8*$C$8</f>
        <v>6.6272303035297409E+92</v>
      </c>
      <c r="XDS8" s="212">
        <f t="shared" ref="XDS8" si="8169">XDQ8*$C$8</f>
        <v>6.7929110611179839E+92</v>
      </c>
      <c r="XDU8" s="212">
        <f t="shared" ref="XDU8" si="8170">XDS8*$C$8</f>
        <v>6.9627338376459325E+92</v>
      </c>
      <c r="XDW8" s="212">
        <f t="shared" ref="XDW8" si="8171">XDU8*$C$8</f>
        <v>7.13680218358708E+92</v>
      </c>
      <c r="XDY8" s="212">
        <f t="shared" ref="XDY8" si="8172">XDW8*$C$8</f>
        <v>7.3152222381767567E+92</v>
      </c>
      <c r="XEA8" s="212">
        <f t="shared" ref="XEA8" si="8173">XDY8*$C$8</f>
        <v>7.4981027941311753E+92</v>
      </c>
      <c r="XEC8" s="212">
        <f t="shared" ref="XEC8" si="8174">XEA8*$C$8</f>
        <v>7.6855553639844539E+92</v>
      </c>
      <c r="XEE8" s="212">
        <f t="shared" ref="XEE8" si="8175">XEC8*$C$8</f>
        <v>7.8776942480840642E+92</v>
      </c>
      <c r="XEG8" s="212">
        <f t="shared" ref="XEG8" si="8176">XEE8*$C$8</f>
        <v>8.0746366042861647E+92</v>
      </c>
      <c r="XEI8" s="212">
        <f t="shared" ref="XEI8" si="8177">XEG8*$C$8</f>
        <v>8.2765025193933178E+92</v>
      </c>
      <c r="XEK8" s="212">
        <f t="shared" ref="XEK8" si="8178">XEI8*$C$8</f>
        <v>8.4834150823781504E+92</v>
      </c>
      <c r="XEM8" s="212">
        <f t="shared" ref="XEM8" si="8179">XEK8*$C$8</f>
        <v>8.6955004594376038E+92</v>
      </c>
      <c r="XEO8" s="212">
        <f t="shared" ref="XEO8" si="8180">XEM8*$C$8</f>
        <v>8.9128879709235429E+92</v>
      </c>
      <c r="XEQ8" s="212">
        <f t="shared" ref="XEQ8" si="8181">XEO8*$C$8</f>
        <v>9.1357101701966308E+92</v>
      </c>
      <c r="XES8" s="212">
        <f t="shared" ref="XES8" si="8182">XEQ8*$C$8</f>
        <v>9.3641029244515458E+92</v>
      </c>
      <c r="XEU8" s="212">
        <f t="shared" ref="XEU8" si="8183">XES8*$C$8</f>
        <v>9.5982054975628334E+92</v>
      </c>
      <c r="XEW8" s="212">
        <f t="shared" ref="XEW8" si="8184">XEU8*$C$8</f>
        <v>9.8381606350019032E+92</v>
      </c>
      <c r="XEY8" s="212">
        <f t="shared" ref="XEY8" si="8185">XEW8*$C$8</f>
        <v>1.008411465087695E+93</v>
      </c>
      <c r="XFA8" s="212">
        <f t="shared" ref="XFA8" si="8186">XEY8*$C$8</f>
        <v>1.0336217517148873E+93</v>
      </c>
      <c r="XFC8" s="212">
        <f t="shared" ref="XFC8" si="8187">XFA8*$C$8</f>
        <v>1.0594622955077594E+93</v>
      </c>
    </row>
    <row r="9" spans="1:1023 1025:2047 2049:3071 3073:4095 4097:5119 5121:6143 6145:7167 7169:8191 8193:9215 9217:10239 10241:11263 11265:12287 12289:13311 13313:14335 14337:15359 15361:16383" s="199" customFormat="1" ht="13.8">
      <c r="A9" s="199" t="s">
        <v>214</v>
      </c>
      <c r="C9" s="1537">
        <v>1.0249999999999999</v>
      </c>
      <c r="E9" s="212">
        <f>Application!Z815</f>
        <v>7776</v>
      </c>
      <c r="F9" s="212"/>
      <c r="G9" s="212">
        <f>E9*$C$9</f>
        <v>7970.4</v>
      </c>
      <c r="H9" s="212"/>
      <c r="I9" s="212">
        <f>G9*$C$9</f>
        <v>8169.6599999999989</v>
      </c>
      <c r="J9" s="212"/>
      <c r="K9" s="212">
        <f>I9*$C$9</f>
        <v>8373.9014999999981</v>
      </c>
      <c r="L9" s="212"/>
      <c r="M9" s="212">
        <f>K9*$C$9</f>
        <v>8583.2490374999979</v>
      </c>
      <c r="N9" s="212"/>
      <c r="O9" s="212">
        <f>M9*$C$9</f>
        <v>8797.8302634374977</v>
      </c>
      <c r="P9" s="212"/>
      <c r="Q9" s="212">
        <f>O9*$C$9</f>
        <v>9017.7760200234352</v>
      </c>
      <c r="R9" s="212"/>
      <c r="S9" s="212">
        <f>Q9*$C$9</f>
        <v>9243.2204205240196</v>
      </c>
      <c r="T9" s="212"/>
      <c r="U9" s="212">
        <f>S9*$C$9</f>
        <v>9474.3009310371199</v>
      </c>
      <c r="V9" s="212"/>
      <c r="W9" s="212">
        <f>U9*$C$9</f>
        <v>9711.1584543130466</v>
      </c>
      <c r="X9" s="212"/>
      <c r="Y9" s="212">
        <f>W9*$C$9</f>
        <v>9953.9374156708727</v>
      </c>
      <c r="Z9" s="212"/>
      <c r="AA9" s="212">
        <f>Y9*$C$9</f>
        <v>10202.785851062643</v>
      </c>
      <c r="AB9" s="212"/>
      <c r="AC9" s="212">
        <f>AA9*$C$9</f>
        <v>10457.855497339207</v>
      </c>
      <c r="AD9" s="212"/>
      <c r="AE9" s="212">
        <f>AC9*$C$9</f>
        <v>10719.301884772687</v>
      </c>
      <c r="AF9" s="212"/>
      <c r="AG9" s="212">
        <f>AE9*$C$9</f>
        <v>10987.284431892003</v>
      </c>
    </row>
    <row r="10" spans="1:1023 1025:2047 2049:3071 3073:4095 4097:5119 5121:6143 6145:7167 7169:8191 8193:9215 9217:10239 10241:11263 11265:12287 12289:13311 13313:14335 14337:15359 15361:16383" s="199" customFormat="1" ht="13.8">
      <c r="B10" s="199" t="s">
        <v>2229</v>
      </c>
      <c r="C10" s="1538">
        <f>IF(Application!$D$210="Special Needs",0.1,0.05)</f>
        <v>0.1</v>
      </c>
      <c r="E10" s="226">
        <f>-E9*$C$10</f>
        <v>-777.6</v>
      </c>
      <c r="F10" s="211"/>
      <c r="G10" s="226">
        <f>-G9*$C$10</f>
        <v>-797.04</v>
      </c>
      <c r="H10" s="211"/>
      <c r="I10" s="226">
        <f>-I9*$C$10</f>
        <v>-816.96599999999989</v>
      </c>
      <c r="J10" s="211"/>
      <c r="K10" s="226">
        <f>-K9*$C$10</f>
        <v>-837.39014999999984</v>
      </c>
      <c r="L10" s="211"/>
      <c r="M10" s="226">
        <f>-M9*$C$10</f>
        <v>-858.32490374999986</v>
      </c>
      <c r="N10" s="211"/>
      <c r="O10" s="226">
        <f>-O9*$C$10</f>
        <v>-879.78302634374984</v>
      </c>
      <c r="P10" s="211"/>
      <c r="Q10" s="226">
        <f>-Q9*$C$10</f>
        <v>-901.77760200234354</v>
      </c>
      <c r="R10" s="211"/>
      <c r="S10" s="226">
        <f>-S9*$C$10</f>
        <v>-924.32204205240203</v>
      </c>
      <c r="T10" s="211"/>
      <c r="U10" s="226">
        <f>-U9*$C$10</f>
        <v>-947.43009310371201</v>
      </c>
      <c r="V10" s="211"/>
      <c r="W10" s="226">
        <f>-W9*$C$10</f>
        <v>-971.11584543130471</v>
      </c>
      <c r="X10" s="211"/>
      <c r="Y10" s="226">
        <f>-Y9*$C$10</f>
        <v>-995.39374156708732</v>
      </c>
      <c r="Z10" s="211"/>
      <c r="AA10" s="226">
        <f>-AA9*$C$10</f>
        <v>-1020.2785851062644</v>
      </c>
      <c r="AB10" s="211"/>
      <c r="AC10" s="226">
        <f>-AC9*$C$10</f>
        <v>-1045.7855497339208</v>
      </c>
      <c r="AD10" s="211"/>
      <c r="AE10" s="226">
        <f>-AE9*$C$10</f>
        <v>-1071.9301884772688</v>
      </c>
      <c r="AF10" s="211"/>
      <c r="AG10" s="226">
        <f>-AG9*$C$10</f>
        <v>-1098.7284431892003</v>
      </c>
    </row>
    <row r="11" spans="1:1023 1025:2047 2049:3071 3073:4095 4097:5119 5121:6143 6145:7167 7169:8191 8193:9215 9217:10239 10241:11263 11265:12287 12289:13311 13313:14335 14337:15359 15361:16383" s="213" customFormat="1" ht="13.8">
      <c r="A11" s="213" t="s">
        <v>2673</v>
      </c>
      <c r="C11" s="205"/>
      <c r="E11" s="213">
        <f>SUM(E4:E10)</f>
        <v>1390040.6629829605</v>
      </c>
      <c r="G11" s="213">
        <f>SUM(G4:G10)</f>
        <v>1424791.6795575342</v>
      </c>
      <c r="I11" s="213">
        <f>SUM(I4:I10)</f>
        <v>1460411.4715464723</v>
      </c>
      <c r="K11" s="213">
        <f>SUM(K4:K10)</f>
        <v>1496921.758335134</v>
      </c>
      <c r="M11" s="213">
        <f>SUM(M4:M10)</f>
        <v>1534344.8022935125</v>
      </c>
      <c r="O11" s="213">
        <f>SUM(O4:O10)</f>
        <v>1572703.42235085</v>
      </c>
      <c r="Q11" s="213">
        <f>SUM(Q4:Q10)</f>
        <v>1612021.0079096216</v>
      </c>
      <c r="S11" s="213">
        <f>SUM(S4:S10)</f>
        <v>1652321.533107362</v>
      </c>
      <c r="U11" s="213">
        <f>SUM(U4:U10)</f>
        <v>1693629.5714350455</v>
      </c>
      <c r="W11" s="213">
        <f>SUM(W4:W10)</f>
        <v>1735970.3107209213</v>
      </c>
      <c r="Y11" s="213">
        <f>SUM(Y4:Y10)</f>
        <v>1779369.5684889446</v>
      </c>
      <c r="AA11" s="213">
        <f>SUM(AA4:AA10)</f>
        <v>1823853.8077011679</v>
      </c>
      <c r="AC11" s="213">
        <f>SUM(AC4:AC10)</f>
        <v>1869450.1528936967</v>
      </c>
      <c r="AE11" s="213">
        <f>SUM(AE4:AE10)</f>
        <v>1916186.4067160389</v>
      </c>
      <c r="AG11" s="213">
        <f>SUM(AG4:AG10)</f>
        <v>1964091.0668839396</v>
      </c>
    </row>
    <row r="12" spans="1:1023 1025:2047 2049:3071 3073:4095 4097:5119 5121:6143 6145:7167 7169:8191 8193:9215 9217:10239 10241:11263 11265:12287 12289:13311 13313:14335 14337:15359 15361:16383">
      <c r="A12" s="455"/>
      <c r="B12" s="455"/>
      <c r="C12" s="661"/>
      <c r="D12" s="455"/>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455"/>
      <c r="AI12" s="455"/>
      <c r="AJ12" s="455"/>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5"/>
      <c r="CD12" s="455"/>
      <c r="CE12" s="455"/>
      <c r="CF12" s="455"/>
      <c r="CG12" s="455"/>
      <c r="CH12" s="455"/>
      <c r="CI12" s="455"/>
      <c r="CJ12" s="455"/>
      <c r="CK12" s="455"/>
      <c r="CL12" s="455"/>
      <c r="CM12" s="455"/>
      <c r="CN12" s="455"/>
      <c r="CO12" s="455"/>
      <c r="CP12" s="455"/>
      <c r="CQ12" s="455"/>
      <c r="CR12" s="455"/>
      <c r="CS12" s="455"/>
      <c r="CT12" s="455"/>
      <c r="CU12" s="455"/>
      <c r="CV12" s="455"/>
      <c r="CW12" s="455"/>
      <c r="CX12" s="455"/>
      <c r="CY12" s="455"/>
      <c r="CZ12" s="455"/>
      <c r="DA12" s="455"/>
      <c r="DB12" s="455"/>
      <c r="DC12" s="455"/>
      <c r="DD12" s="455"/>
      <c r="DE12" s="455"/>
      <c r="DF12" s="455"/>
      <c r="DG12" s="455"/>
      <c r="DH12" s="455"/>
      <c r="DI12" s="455"/>
      <c r="DJ12" s="455"/>
      <c r="DK12" s="455"/>
      <c r="DL12" s="455"/>
      <c r="DM12" s="455"/>
      <c r="DN12" s="455"/>
      <c r="DO12" s="455"/>
      <c r="DP12" s="455"/>
      <c r="DQ12" s="455"/>
      <c r="DR12" s="455"/>
      <c r="DS12" s="455"/>
      <c r="DT12" s="455"/>
      <c r="DU12" s="455"/>
      <c r="DV12" s="455"/>
      <c r="DW12" s="455"/>
      <c r="DX12" s="455"/>
      <c r="DY12" s="455"/>
      <c r="DZ12" s="455"/>
      <c r="EA12" s="455"/>
      <c r="EB12" s="455"/>
      <c r="EC12" s="455"/>
      <c r="ED12" s="455"/>
      <c r="EE12" s="455"/>
      <c r="EF12" s="455"/>
      <c r="EG12" s="455"/>
      <c r="EH12" s="455"/>
      <c r="EI12" s="455"/>
      <c r="EJ12" s="455"/>
      <c r="EK12" s="455"/>
      <c r="EL12" s="455"/>
      <c r="EM12" s="455"/>
      <c r="EN12" s="455"/>
      <c r="EO12" s="455"/>
      <c r="EP12" s="455"/>
      <c r="EQ12" s="455"/>
      <c r="ER12" s="455"/>
      <c r="ES12" s="455"/>
      <c r="ET12" s="455"/>
      <c r="EU12" s="455"/>
      <c r="EV12" s="455"/>
      <c r="EW12" s="455"/>
      <c r="EX12" s="455"/>
      <c r="EY12" s="455"/>
      <c r="EZ12" s="455"/>
      <c r="FA12" s="455"/>
      <c r="FB12" s="455"/>
      <c r="FC12" s="455"/>
      <c r="FD12" s="455"/>
      <c r="FE12" s="455"/>
      <c r="FF12" s="455"/>
      <c r="FG12" s="455"/>
      <c r="FH12" s="455"/>
      <c r="FI12" s="455"/>
      <c r="FJ12" s="455"/>
      <c r="FK12" s="455"/>
      <c r="FL12" s="455"/>
      <c r="FM12" s="455"/>
      <c r="FN12" s="455"/>
      <c r="FO12" s="455"/>
      <c r="FP12" s="455"/>
      <c r="FQ12" s="455"/>
      <c r="FR12" s="455"/>
      <c r="FS12" s="455"/>
      <c r="FT12" s="455"/>
      <c r="FU12" s="455"/>
      <c r="FV12" s="455"/>
      <c r="FW12" s="455"/>
      <c r="FX12" s="455"/>
      <c r="FY12" s="455"/>
      <c r="FZ12" s="455"/>
      <c r="GA12" s="455"/>
      <c r="GB12" s="455"/>
      <c r="GC12" s="455"/>
      <c r="GD12" s="455"/>
      <c r="GE12" s="455"/>
      <c r="GF12" s="455"/>
      <c r="GG12" s="455"/>
      <c r="GH12" s="455"/>
      <c r="GI12" s="455"/>
      <c r="GJ12" s="455"/>
      <c r="GK12" s="455"/>
      <c r="GL12" s="455"/>
      <c r="GM12" s="455"/>
      <c r="GN12" s="455"/>
      <c r="GO12" s="455"/>
      <c r="GP12" s="455"/>
      <c r="GQ12" s="455"/>
      <c r="GR12" s="455"/>
      <c r="GS12" s="455"/>
      <c r="GT12" s="455"/>
      <c r="GU12" s="455"/>
      <c r="GV12" s="455"/>
      <c r="GW12" s="455"/>
      <c r="GX12" s="455"/>
      <c r="GY12" s="455"/>
      <c r="GZ12" s="455"/>
      <c r="HA12" s="455"/>
      <c r="HB12" s="455"/>
      <c r="HC12" s="455"/>
      <c r="HD12" s="455"/>
      <c r="HE12" s="455"/>
      <c r="HF12" s="455"/>
      <c r="HG12" s="455"/>
      <c r="HH12" s="455"/>
      <c r="HI12" s="455"/>
      <c r="HJ12" s="455"/>
      <c r="HK12" s="455"/>
      <c r="HL12" s="455"/>
      <c r="HM12" s="455"/>
      <c r="HN12" s="455"/>
      <c r="HO12" s="455"/>
      <c r="HP12" s="455"/>
      <c r="HQ12" s="455"/>
      <c r="HR12" s="455"/>
      <c r="HS12" s="455"/>
      <c r="HT12" s="455"/>
      <c r="HU12" s="455"/>
      <c r="HV12" s="455"/>
      <c r="HW12" s="455"/>
      <c r="HX12" s="455"/>
      <c r="HY12" s="455"/>
      <c r="HZ12" s="455"/>
      <c r="IA12" s="455"/>
      <c r="IB12" s="455"/>
      <c r="IC12" s="455"/>
      <c r="ID12" s="455"/>
      <c r="IE12" s="455"/>
      <c r="IF12" s="455"/>
      <c r="IG12" s="455"/>
      <c r="IH12" s="455"/>
      <c r="II12" s="455"/>
      <c r="IJ12" s="455"/>
      <c r="IK12" s="455"/>
      <c r="IL12" s="455"/>
      <c r="IM12" s="455"/>
      <c r="IN12" s="455"/>
      <c r="IO12" s="455"/>
      <c r="IP12" s="455"/>
      <c r="IQ12" s="455"/>
      <c r="IR12" s="455"/>
      <c r="IS12" s="455"/>
      <c r="IT12" s="455"/>
      <c r="IU12" s="455"/>
      <c r="IV12" s="455"/>
      <c r="IW12" s="455"/>
      <c r="IX12" s="455"/>
      <c r="IY12" s="455"/>
      <c r="IZ12" s="455"/>
      <c r="JA12" s="455"/>
      <c r="JB12" s="455"/>
      <c r="JC12" s="455"/>
      <c r="JD12" s="455"/>
      <c r="JE12" s="455"/>
      <c r="JF12" s="455"/>
      <c r="JG12" s="455"/>
      <c r="JH12" s="455"/>
      <c r="JI12" s="455"/>
      <c r="JJ12" s="455"/>
      <c r="JK12" s="455"/>
      <c r="JL12" s="455"/>
      <c r="JM12" s="455"/>
      <c r="JN12" s="455"/>
      <c r="JO12" s="455"/>
      <c r="JP12" s="455"/>
      <c r="JQ12" s="455"/>
      <c r="JR12" s="455"/>
      <c r="JS12" s="455"/>
      <c r="JT12" s="455"/>
      <c r="JU12" s="455"/>
      <c r="JV12" s="455"/>
      <c r="JW12" s="455"/>
      <c r="JX12" s="455"/>
      <c r="JY12" s="455"/>
      <c r="JZ12" s="455"/>
      <c r="KA12" s="455"/>
      <c r="KB12" s="455"/>
      <c r="KC12" s="455"/>
      <c r="KD12" s="455"/>
      <c r="KE12" s="455"/>
      <c r="KF12" s="455"/>
      <c r="KG12" s="455"/>
      <c r="KH12" s="455"/>
      <c r="KI12" s="455"/>
      <c r="KJ12" s="455"/>
      <c r="KK12" s="455"/>
      <c r="KL12" s="455"/>
      <c r="KM12" s="455"/>
      <c r="KN12" s="455"/>
      <c r="KO12" s="455"/>
      <c r="KP12" s="455"/>
      <c r="KQ12" s="455"/>
      <c r="KR12" s="455"/>
      <c r="KS12" s="455"/>
      <c r="KT12" s="455"/>
      <c r="KU12" s="455"/>
      <c r="KV12" s="455"/>
      <c r="KW12" s="455"/>
      <c r="KX12" s="455"/>
      <c r="KY12" s="455"/>
      <c r="KZ12" s="455"/>
      <c r="LA12" s="455"/>
      <c r="LB12" s="455"/>
      <c r="LC12" s="455"/>
      <c r="LD12" s="455"/>
      <c r="LE12" s="455"/>
      <c r="LF12" s="455"/>
      <c r="LG12" s="455"/>
      <c r="LH12" s="455"/>
      <c r="LI12" s="455"/>
      <c r="LJ12" s="455"/>
      <c r="LK12" s="455"/>
      <c r="LL12" s="455"/>
      <c r="LM12" s="455"/>
      <c r="LN12" s="455"/>
      <c r="LO12" s="455"/>
      <c r="LP12" s="455"/>
      <c r="LQ12" s="455"/>
      <c r="LR12" s="455"/>
      <c r="LS12" s="455"/>
      <c r="LT12" s="455"/>
      <c r="LU12" s="455"/>
      <c r="LV12" s="455"/>
      <c r="LW12" s="455"/>
      <c r="LX12" s="455"/>
      <c r="LY12" s="455"/>
      <c r="LZ12" s="455"/>
      <c r="MA12" s="455"/>
      <c r="MB12" s="455"/>
      <c r="MC12" s="455"/>
      <c r="MD12" s="455"/>
      <c r="ME12" s="455"/>
      <c r="MF12" s="455"/>
      <c r="MG12" s="455"/>
      <c r="MH12" s="455"/>
      <c r="MI12" s="455"/>
      <c r="MJ12" s="455"/>
      <c r="MK12" s="455"/>
      <c r="ML12" s="455"/>
      <c r="MM12" s="455"/>
      <c r="MN12" s="455"/>
      <c r="MO12" s="455"/>
      <c r="MP12" s="455"/>
      <c r="MQ12" s="455"/>
      <c r="MR12" s="455"/>
      <c r="MS12" s="455"/>
      <c r="MT12" s="455"/>
      <c r="MU12" s="455"/>
      <c r="MV12" s="455"/>
      <c r="MW12" s="455"/>
      <c r="MX12" s="455"/>
      <c r="MY12" s="455"/>
      <c r="MZ12" s="455"/>
      <c r="NA12" s="455"/>
      <c r="NB12" s="455"/>
      <c r="NC12" s="455"/>
      <c r="ND12" s="455"/>
      <c r="NE12" s="455"/>
      <c r="NF12" s="455"/>
      <c r="NG12" s="455"/>
      <c r="NH12" s="455"/>
      <c r="NI12" s="455"/>
      <c r="NJ12" s="455"/>
      <c r="NK12" s="455"/>
      <c r="NL12" s="455"/>
      <c r="NM12" s="455"/>
      <c r="NN12" s="455"/>
      <c r="NO12" s="455"/>
      <c r="NP12" s="455"/>
      <c r="NQ12" s="455"/>
      <c r="NR12" s="455"/>
      <c r="NS12" s="455"/>
      <c r="NT12" s="455"/>
      <c r="NU12" s="455"/>
      <c r="NV12" s="455"/>
      <c r="NW12" s="455"/>
      <c r="NX12" s="455"/>
      <c r="NY12" s="455"/>
      <c r="NZ12" s="455"/>
      <c r="OA12" s="455"/>
      <c r="OB12" s="455"/>
      <c r="OC12" s="455"/>
      <c r="OD12" s="455"/>
      <c r="OE12" s="455"/>
      <c r="OF12" s="455"/>
      <c r="OG12" s="455"/>
      <c r="OH12" s="455"/>
      <c r="OI12" s="455"/>
      <c r="OJ12" s="455"/>
      <c r="OK12" s="455"/>
      <c r="OL12" s="455"/>
      <c r="OM12" s="455"/>
      <c r="ON12" s="455"/>
      <c r="OO12" s="455"/>
      <c r="OP12" s="455"/>
      <c r="OQ12" s="455"/>
      <c r="OR12" s="455"/>
      <c r="OS12" s="455"/>
      <c r="OT12" s="455"/>
      <c r="OU12" s="455"/>
      <c r="OV12" s="455"/>
      <c r="OW12" s="455"/>
      <c r="OX12" s="455"/>
      <c r="OY12" s="455"/>
      <c r="OZ12" s="455"/>
      <c r="PA12" s="455"/>
      <c r="PB12" s="455"/>
      <c r="PC12" s="455"/>
      <c r="PD12" s="455"/>
      <c r="PE12" s="455"/>
      <c r="PF12" s="455"/>
      <c r="PG12" s="455"/>
      <c r="PH12" s="455"/>
      <c r="PI12" s="455"/>
      <c r="PJ12" s="455"/>
      <c r="PK12" s="455"/>
      <c r="PL12" s="455"/>
      <c r="PM12" s="455"/>
      <c r="PN12" s="455"/>
      <c r="PO12" s="455"/>
      <c r="PP12" s="455"/>
      <c r="PQ12" s="455"/>
      <c r="PR12" s="455"/>
      <c r="PS12" s="455"/>
      <c r="PT12" s="455"/>
      <c r="PU12" s="455"/>
      <c r="PV12" s="455"/>
      <c r="PW12" s="455"/>
      <c r="PX12" s="455"/>
      <c r="PY12" s="455"/>
      <c r="PZ12" s="455"/>
      <c r="QA12" s="455"/>
      <c r="QB12" s="455"/>
      <c r="QC12" s="455"/>
      <c r="QD12" s="455"/>
      <c r="QE12" s="455"/>
      <c r="QF12" s="455"/>
      <c r="QG12" s="455"/>
      <c r="QH12" s="455"/>
      <c r="QI12" s="455"/>
      <c r="QJ12" s="455"/>
      <c r="QK12" s="455"/>
      <c r="QL12" s="455"/>
      <c r="QM12" s="455"/>
      <c r="QN12" s="455"/>
      <c r="QO12" s="455"/>
      <c r="QP12" s="455"/>
      <c r="QQ12" s="455"/>
      <c r="QR12" s="455"/>
      <c r="QS12" s="455"/>
      <c r="QT12" s="455"/>
      <c r="QU12" s="455"/>
      <c r="QV12" s="455"/>
      <c r="QW12" s="455"/>
      <c r="QX12" s="455"/>
      <c r="QY12" s="455"/>
      <c r="QZ12" s="455"/>
      <c r="RA12" s="455"/>
      <c r="RB12" s="455"/>
      <c r="RC12" s="455"/>
      <c r="RD12" s="455"/>
      <c r="RE12" s="455"/>
      <c r="RF12" s="455"/>
      <c r="RG12" s="455"/>
      <c r="RH12" s="455"/>
      <c r="RI12" s="455"/>
      <c r="RJ12" s="455"/>
      <c r="RK12" s="455"/>
      <c r="RL12" s="455"/>
      <c r="RM12" s="455"/>
      <c r="RN12" s="455"/>
      <c r="RO12" s="455"/>
      <c r="RP12" s="455"/>
      <c r="RQ12" s="455"/>
      <c r="RR12" s="455"/>
      <c r="RS12" s="455"/>
      <c r="RT12" s="455"/>
      <c r="RU12" s="455"/>
      <c r="RV12" s="455"/>
      <c r="RW12" s="455"/>
      <c r="RX12" s="455"/>
      <c r="RY12" s="455"/>
      <c r="RZ12" s="455"/>
      <c r="SA12" s="455"/>
      <c r="SB12" s="455"/>
      <c r="SC12" s="455"/>
      <c r="SD12" s="455"/>
      <c r="SE12" s="455"/>
      <c r="SF12" s="455"/>
      <c r="SG12" s="455"/>
      <c r="SH12" s="455"/>
      <c r="SI12" s="455"/>
      <c r="SJ12" s="455"/>
      <c r="SK12" s="455"/>
      <c r="SL12" s="455"/>
      <c r="SM12" s="455"/>
      <c r="SN12" s="455"/>
      <c r="SO12" s="455"/>
      <c r="SP12" s="455"/>
      <c r="SQ12" s="455"/>
      <c r="SR12" s="455"/>
      <c r="SS12" s="455"/>
      <c r="ST12" s="455"/>
      <c r="SU12" s="455"/>
      <c r="SV12" s="455"/>
      <c r="SW12" s="455"/>
      <c r="SX12" s="455"/>
      <c r="SY12" s="455"/>
      <c r="SZ12" s="455"/>
      <c r="TA12" s="455"/>
      <c r="TB12" s="455"/>
      <c r="TC12" s="455"/>
      <c r="TD12" s="455"/>
      <c r="TE12" s="455"/>
      <c r="TF12" s="455"/>
      <c r="TG12" s="455"/>
      <c r="TH12" s="455"/>
      <c r="TI12" s="455"/>
      <c r="TJ12" s="455"/>
      <c r="TK12" s="455"/>
      <c r="TL12" s="455"/>
      <c r="TM12" s="455"/>
      <c r="TN12" s="455"/>
      <c r="TO12" s="455"/>
      <c r="TP12" s="455"/>
      <c r="TQ12" s="455"/>
      <c r="TR12" s="455"/>
      <c r="TS12" s="455"/>
      <c r="TT12" s="455"/>
      <c r="TU12" s="455"/>
      <c r="TV12" s="455"/>
      <c r="TW12" s="455"/>
      <c r="TX12" s="455"/>
      <c r="TY12" s="455"/>
      <c r="TZ12" s="455"/>
      <c r="UA12" s="455"/>
      <c r="UB12" s="455"/>
      <c r="UC12" s="455"/>
      <c r="UD12" s="455"/>
      <c r="UE12" s="455"/>
      <c r="UF12" s="455"/>
      <c r="UG12" s="455"/>
      <c r="UH12" s="455"/>
      <c r="UI12" s="455"/>
      <c r="UJ12" s="455"/>
      <c r="UK12" s="455"/>
      <c r="UL12" s="455"/>
      <c r="UM12" s="455"/>
      <c r="UN12" s="455"/>
      <c r="UO12" s="455"/>
      <c r="UP12" s="455"/>
      <c r="UQ12" s="455"/>
      <c r="UR12" s="455"/>
      <c r="US12" s="455"/>
      <c r="UT12" s="455"/>
      <c r="UU12" s="455"/>
      <c r="UV12" s="455"/>
      <c r="UW12" s="455"/>
      <c r="UX12" s="455"/>
      <c r="UY12" s="455"/>
      <c r="UZ12" s="455"/>
      <c r="VA12" s="455"/>
      <c r="VB12" s="455"/>
      <c r="VC12" s="455"/>
      <c r="VD12" s="455"/>
      <c r="VE12" s="455"/>
      <c r="VF12" s="455"/>
      <c r="VG12" s="455"/>
      <c r="VH12" s="455"/>
      <c r="VI12" s="455"/>
      <c r="VJ12" s="455"/>
      <c r="VK12" s="455"/>
      <c r="VL12" s="455"/>
      <c r="VM12" s="455"/>
      <c r="VN12" s="455"/>
      <c r="VO12" s="455"/>
      <c r="VP12" s="455"/>
      <c r="VQ12" s="455"/>
      <c r="VR12" s="455"/>
      <c r="VS12" s="455"/>
      <c r="VT12" s="455"/>
      <c r="VU12" s="455"/>
      <c r="VV12" s="455"/>
      <c r="VW12" s="455"/>
      <c r="VX12" s="455"/>
      <c r="VY12" s="455"/>
      <c r="VZ12" s="455"/>
      <c r="WA12" s="455"/>
      <c r="WB12" s="455"/>
      <c r="WC12" s="455"/>
      <c r="WD12" s="455"/>
      <c r="WE12" s="455"/>
      <c r="WF12" s="455"/>
      <c r="WG12" s="455"/>
      <c r="WH12" s="455"/>
      <c r="WI12" s="455"/>
      <c r="WJ12" s="455"/>
      <c r="WK12" s="455"/>
      <c r="WL12" s="455"/>
      <c r="WM12" s="455"/>
      <c r="WN12" s="455"/>
      <c r="WO12" s="455"/>
      <c r="WP12" s="455"/>
      <c r="WQ12" s="455"/>
      <c r="WR12" s="455"/>
      <c r="WS12" s="455"/>
      <c r="WT12" s="455"/>
      <c r="WU12" s="455"/>
      <c r="WV12" s="455"/>
      <c r="WW12" s="455"/>
      <c r="WX12" s="455"/>
      <c r="WY12" s="455"/>
      <c r="WZ12" s="455"/>
      <c r="XA12" s="455"/>
      <c r="XB12" s="455"/>
      <c r="XC12" s="455"/>
      <c r="XD12" s="455"/>
      <c r="XE12" s="455"/>
      <c r="XF12" s="455"/>
      <c r="XG12" s="455"/>
      <c r="XH12" s="455"/>
      <c r="XI12" s="455"/>
      <c r="XJ12" s="455"/>
      <c r="XK12" s="455"/>
      <c r="XL12" s="455"/>
      <c r="XM12" s="455"/>
      <c r="XN12" s="455"/>
      <c r="XO12" s="455"/>
      <c r="XP12" s="455"/>
      <c r="XQ12" s="455"/>
      <c r="XR12" s="455"/>
      <c r="XS12" s="455"/>
      <c r="XT12" s="455"/>
      <c r="XU12" s="455"/>
      <c r="XV12" s="455"/>
      <c r="XW12" s="455"/>
      <c r="XX12" s="455"/>
      <c r="XY12" s="455"/>
      <c r="XZ12" s="455"/>
      <c r="YA12" s="455"/>
      <c r="YB12" s="455"/>
      <c r="YC12" s="455"/>
      <c r="YD12" s="455"/>
      <c r="YE12" s="455"/>
      <c r="YF12" s="455"/>
      <c r="YG12" s="455"/>
      <c r="YH12" s="455"/>
      <c r="YI12" s="455"/>
      <c r="YJ12" s="455"/>
      <c r="YK12" s="455"/>
      <c r="YL12" s="455"/>
      <c r="YM12" s="455"/>
      <c r="YN12" s="455"/>
      <c r="YO12" s="455"/>
      <c r="YP12" s="455"/>
      <c r="YQ12" s="455"/>
      <c r="YR12" s="455"/>
      <c r="YS12" s="455"/>
      <c r="YT12" s="455"/>
      <c r="YU12" s="455"/>
      <c r="YV12" s="455"/>
      <c r="YW12" s="455"/>
      <c r="YX12" s="455"/>
      <c r="YY12" s="455"/>
      <c r="YZ12" s="455"/>
      <c r="ZA12" s="455"/>
      <c r="ZB12" s="455"/>
      <c r="ZC12" s="455"/>
      <c r="ZD12" s="455"/>
      <c r="ZE12" s="455"/>
      <c r="ZF12" s="455"/>
      <c r="ZG12" s="455"/>
      <c r="ZH12" s="455"/>
      <c r="ZI12" s="455"/>
      <c r="ZJ12" s="455"/>
      <c r="ZK12" s="455"/>
      <c r="ZL12" s="455"/>
      <c r="ZM12" s="455"/>
      <c r="ZN12" s="455"/>
      <c r="ZO12" s="455"/>
      <c r="ZP12" s="455"/>
      <c r="ZQ12" s="455"/>
      <c r="ZR12" s="455"/>
      <c r="ZS12" s="455"/>
      <c r="ZT12" s="455"/>
      <c r="ZU12" s="455"/>
      <c r="ZV12" s="455"/>
      <c r="ZW12" s="455"/>
      <c r="ZX12" s="455"/>
      <c r="ZY12" s="455"/>
      <c r="ZZ12" s="455"/>
      <c r="AAA12" s="455"/>
      <c r="AAB12" s="455"/>
      <c r="AAC12" s="455"/>
      <c r="AAD12" s="455"/>
      <c r="AAE12" s="455"/>
      <c r="AAF12" s="455"/>
      <c r="AAG12" s="455"/>
      <c r="AAH12" s="455"/>
      <c r="AAI12" s="455"/>
      <c r="AAJ12" s="455"/>
      <c r="AAK12" s="455"/>
      <c r="AAL12" s="455"/>
      <c r="AAM12" s="455"/>
      <c r="AAN12" s="455"/>
      <c r="AAO12" s="455"/>
      <c r="AAP12" s="455"/>
      <c r="AAQ12" s="455"/>
      <c r="AAR12" s="455"/>
      <c r="AAS12" s="455"/>
      <c r="AAT12" s="455"/>
      <c r="AAU12" s="455"/>
      <c r="AAV12" s="455"/>
      <c r="AAW12" s="455"/>
      <c r="AAX12" s="455"/>
      <c r="AAY12" s="455"/>
      <c r="AAZ12" s="455"/>
      <c r="ABA12" s="455"/>
      <c r="ABB12" s="455"/>
      <c r="ABC12" s="455"/>
      <c r="ABD12" s="455"/>
      <c r="ABE12" s="455"/>
      <c r="ABF12" s="455"/>
      <c r="ABG12" s="455"/>
      <c r="ABH12" s="455"/>
      <c r="ABI12" s="455"/>
      <c r="ABJ12" s="455"/>
      <c r="ABK12" s="455"/>
      <c r="ABL12" s="455"/>
      <c r="ABM12" s="455"/>
      <c r="ABN12" s="455"/>
      <c r="ABO12" s="455"/>
      <c r="ABP12" s="455"/>
      <c r="ABQ12" s="455"/>
      <c r="ABR12" s="455"/>
      <c r="ABS12" s="455"/>
      <c r="ABT12" s="455"/>
      <c r="ABU12" s="455"/>
      <c r="ABV12" s="455"/>
      <c r="ABW12" s="455"/>
      <c r="ABX12" s="455"/>
      <c r="ABY12" s="455"/>
      <c r="ABZ12" s="455"/>
      <c r="ACA12" s="455"/>
      <c r="ACB12" s="455"/>
      <c r="ACC12" s="455"/>
      <c r="ACD12" s="455"/>
      <c r="ACE12" s="455"/>
      <c r="ACF12" s="455"/>
      <c r="ACG12" s="455"/>
      <c r="ACH12" s="455"/>
      <c r="ACI12" s="455"/>
      <c r="ACJ12" s="455"/>
      <c r="ACK12" s="455"/>
      <c r="ACL12" s="455"/>
      <c r="ACM12" s="455"/>
      <c r="ACN12" s="455"/>
      <c r="ACO12" s="455"/>
      <c r="ACP12" s="455"/>
      <c r="ACQ12" s="455"/>
      <c r="ACR12" s="455"/>
      <c r="ACS12" s="455"/>
      <c r="ACT12" s="455"/>
      <c r="ACU12" s="455"/>
      <c r="ACV12" s="455"/>
      <c r="ACW12" s="455"/>
      <c r="ACX12" s="455"/>
      <c r="ACY12" s="455"/>
      <c r="ACZ12" s="455"/>
      <c r="ADA12" s="455"/>
      <c r="ADB12" s="455"/>
      <c r="ADC12" s="455"/>
      <c r="ADD12" s="455"/>
      <c r="ADE12" s="455"/>
      <c r="ADF12" s="455"/>
      <c r="ADG12" s="455"/>
      <c r="ADH12" s="455"/>
      <c r="ADI12" s="455"/>
      <c r="ADJ12" s="455"/>
      <c r="ADK12" s="455"/>
      <c r="ADL12" s="455"/>
      <c r="ADM12" s="455"/>
      <c r="ADN12" s="455"/>
      <c r="ADO12" s="455"/>
      <c r="ADP12" s="455"/>
      <c r="ADQ12" s="455"/>
      <c r="ADR12" s="455"/>
      <c r="ADS12" s="455"/>
      <c r="ADT12" s="455"/>
      <c r="ADU12" s="455"/>
      <c r="ADV12" s="455"/>
      <c r="ADW12" s="455"/>
      <c r="ADX12" s="455"/>
      <c r="ADY12" s="455"/>
      <c r="ADZ12" s="455"/>
      <c r="AEA12" s="455"/>
      <c r="AEB12" s="455"/>
      <c r="AEC12" s="455"/>
      <c r="AED12" s="455"/>
      <c r="AEE12" s="455"/>
      <c r="AEF12" s="455"/>
      <c r="AEG12" s="455"/>
      <c r="AEH12" s="455"/>
      <c r="AEI12" s="455"/>
      <c r="AEJ12" s="455"/>
      <c r="AEK12" s="455"/>
      <c r="AEL12" s="455"/>
      <c r="AEM12" s="455"/>
      <c r="AEN12" s="455"/>
      <c r="AEO12" s="455"/>
      <c r="AEP12" s="455"/>
      <c r="AEQ12" s="455"/>
      <c r="AER12" s="455"/>
      <c r="AES12" s="455"/>
      <c r="AET12" s="455"/>
      <c r="AEU12" s="455"/>
      <c r="AEV12" s="455"/>
      <c r="AEW12" s="455"/>
      <c r="AEX12" s="455"/>
      <c r="AEY12" s="455"/>
      <c r="AEZ12" s="455"/>
      <c r="AFA12" s="455"/>
      <c r="AFB12" s="455"/>
      <c r="AFC12" s="455"/>
      <c r="AFD12" s="455"/>
      <c r="AFE12" s="455"/>
      <c r="AFF12" s="455"/>
      <c r="AFG12" s="455"/>
      <c r="AFH12" s="455"/>
      <c r="AFI12" s="455"/>
      <c r="AFJ12" s="455"/>
      <c r="AFK12" s="455"/>
      <c r="AFL12" s="455"/>
      <c r="AFM12" s="455"/>
      <c r="AFN12" s="455"/>
      <c r="AFO12" s="455"/>
      <c r="AFP12" s="455"/>
      <c r="AFQ12" s="455"/>
      <c r="AFR12" s="455"/>
      <c r="AFS12" s="455"/>
      <c r="AFT12" s="455"/>
      <c r="AFU12" s="455"/>
      <c r="AFV12" s="455"/>
      <c r="AFW12" s="455"/>
      <c r="AFX12" s="455"/>
      <c r="AFY12" s="455"/>
      <c r="AFZ12" s="455"/>
      <c r="AGA12" s="455"/>
      <c r="AGB12" s="455"/>
      <c r="AGC12" s="455"/>
      <c r="AGD12" s="455"/>
      <c r="AGE12" s="455"/>
      <c r="AGF12" s="455"/>
      <c r="AGG12" s="455"/>
      <c r="AGH12" s="455"/>
      <c r="AGI12" s="455"/>
      <c r="AGJ12" s="455"/>
      <c r="AGK12" s="455"/>
      <c r="AGL12" s="455"/>
      <c r="AGM12" s="455"/>
      <c r="AGN12" s="455"/>
      <c r="AGO12" s="455"/>
      <c r="AGP12" s="455"/>
      <c r="AGQ12" s="455"/>
      <c r="AGR12" s="455"/>
      <c r="AGS12" s="455"/>
      <c r="AGT12" s="455"/>
      <c r="AGU12" s="455"/>
      <c r="AGV12" s="455"/>
      <c r="AGW12" s="455"/>
      <c r="AGX12" s="455"/>
      <c r="AGY12" s="455"/>
      <c r="AGZ12" s="455"/>
      <c r="AHA12" s="455"/>
      <c r="AHB12" s="455"/>
      <c r="AHC12" s="455"/>
      <c r="AHD12" s="455"/>
      <c r="AHE12" s="455"/>
      <c r="AHF12" s="455"/>
      <c r="AHG12" s="455"/>
      <c r="AHH12" s="455"/>
      <c r="AHI12" s="455"/>
      <c r="AHJ12" s="455"/>
      <c r="AHK12" s="455"/>
      <c r="AHL12" s="455"/>
      <c r="AHM12" s="455"/>
      <c r="AHN12" s="455"/>
      <c r="AHO12" s="455"/>
      <c r="AHP12" s="455"/>
      <c r="AHQ12" s="455"/>
      <c r="AHR12" s="455"/>
      <c r="AHS12" s="455"/>
      <c r="AHT12" s="455"/>
      <c r="AHU12" s="455"/>
      <c r="AHV12" s="455"/>
      <c r="AHW12" s="455"/>
      <c r="AHX12" s="455"/>
      <c r="AHY12" s="455"/>
      <c r="AHZ12" s="455"/>
      <c r="AIA12" s="455"/>
      <c r="AIB12" s="455"/>
      <c r="AIC12" s="455"/>
      <c r="AID12" s="455"/>
      <c r="AIE12" s="455"/>
      <c r="AIF12" s="455"/>
      <c r="AIG12" s="455"/>
      <c r="AIH12" s="455"/>
      <c r="AII12" s="455"/>
      <c r="AIJ12" s="455"/>
      <c r="AIK12" s="455"/>
      <c r="AIL12" s="455"/>
      <c r="AIM12" s="455"/>
      <c r="AIN12" s="455"/>
      <c r="AIO12" s="455"/>
      <c r="AIP12" s="455"/>
      <c r="AIQ12" s="455"/>
      <c r="AIR12" s="455"/>
      <c r="AIS12" s="455"/>
      <c r="AIT12" s="455"/>
      <c r="AIU12" s="455"/>
      <c r="AIV12" s="455"/>
      <c r="AIW12" s="455"/>
      <c r="AIX12" s="455"/>
      <c r="AIY12" s="455"/>
      <c r="AIZ12" s="455"/>
      <c r="AJA12" s="455"/>
      <c r="AJB12" s="455"/>
      <c r="AJC12" s="455"/>
      <c r="AJD12" s="455"/>
      <c r="AJE12" s="455"/>
      <c r="AJF12" s="455"/>
      <c r="AJG12" s="455"/>
      <c r="AJH12" s="455"/>
      <c r="AJI12" s="455"/>
      <c r="AJJ12" s="455"/>
      <c r="AJK12" s="455"/>
      <c r="AJL12" s="455"/>
      <c r="AJM12" s="455"/>
      <c r="AJN12" s="455"/>
      <c r="AJO12" s="455"/>
      <c r="AJP12" s="455"/>
      <c r="AJQ12" s="455"/>
      <c r="AJR12" s="455"/>
      <c r="AJS12" s="455"/>
      <c r="AJT12" s="455"/>
      <c r="AJU12" s="455"/>
      <c r="AJV12" s="455"/>
      <c r="AJW12" s="455"/>
      <c r="AJX12" s="455"/>
      <c r="AJY12" s="455"/>
      <c r="AJZ12" s="455"/>
      <c r="AKA12" s="455"/>
      <c r="AKB12" s="455"/>
      <c r="AKC12" s="455"/>
      <c r="AKD12" s="455"/>
      <c r="AKE12" s="455"/>
      <c r="AKF12" s="455"/>
      <c r="AKG12" s="455"/>
      <c r="AKH12" s="455"/>
      <c r="AKI12" s="455"/>
      <c r="AKJ12" s="455"/>
      <c r="AKK12" s="455"/>
      <c r="AKL12" s="455"/>
      <c r="AKM12" s="455"/>
      <c r="AKN12" s="455"/>
      <c r="AKO12" s="455"/>
      <c r="AKP12" s="455"/>
      <c r="AKQ12" s="455"/>
      <c r="AKR12" s="455"/>
      <c r="AKS12" s="455"/>
      <c r="AKT12" s="455"/>
      <c r="AKU12" s="455"/>
      <c r="AKV12" s="455"/>
      <c r="AKW12" s="455"/>
      <c r="AKX12" s="455"/>
      <c r="AKY12" s="455"/>
      <c r="AKZ12" s="455"/>
      <c r="ALA12" s="455"/>
      <c r="ALB12" s="455"/>
      <c r="ALC12" s="455"/>
      <c r="ALD12" s="455"/>
      <c r="ALE12" s="455"/>
      <c r="ALF12" s="455"/>
      <c r="ALG12" s="455"/>
      <c r="ALH12" s="455"/>
      <c r="ALI12" s="455"/>
      <c r="ALJ12" s="455"/>
      <c r="ALK12" s="455"/>
      <c r="ALL12" s="455"/>
      <c r="ALM12" s="455"/>
      <c r="ALN12" s="455"/>
      <c r="ALO12" s="455"/>
      <c r="ALP12" s="455"/>
      <c r="ALQ12" s="455"/>
      <c r="ALR12" s="455"/>
      <c r="ALS12" s="455"/>
      <c r="ALT12" s="455"/>
      <c r="ALU12" s="455"/>
      <c r="ALV12" s="455"/>
      <c r="ALW12" s="455"/>
      <c r="ALX12" s="455"/>
      <c r="ALY12" s="455"/>
      <c r="ALZ12" s="455"/>
      <c r="AMA12" s="455"/>
      <c r="AMB12" s="455"/>
      <c r="AMC12" s="455"/>
      <c r="AMD12" s="455"/>
      <c r="AME12" s="455"/>
      <c r="AMF12" s="455"/>
      <c r="AMG12" s="455"/>
      <c r="AMH12" s="455"/>
      <c r="AMI12" s="455"/>
      <c r="AMK12" s="455"/>
      <c r="AML12" s="455"/>
      <c r="AMM12" s="455"/>
      <c r="AMN12" s="455"/>
      <c r="AMO12" s="455"/>
      <c r="AMP12" s="455"/>
      <c r="AMQ12" s="455"/>
      <c r="AMR12" s="455"/>
      <c r="AMS12" s="455"/>
      <c r="AMT12" s="455"/>
      <c r="AMU12" s="455"/>
      <c r="AMV12" s="455"/>
      <c r="AMW12" s="455"/>
      <c r="AMX12" s="455"/>
      <c r="AMY12" s="455"/>
      <c r="AMZ12" s="455"/>
      <c r="ANA12" s="455"/>
      <c r="ANB12" s="455"/>
      <c r="ANC12" s="455"/>
      <c r="AND12" s="455"/>
      <c r="ANE12" s="455"/>
      <c r="ANF12" s="455"/>
      <c r="ANG12" s="455"/>
      <c r="ANH12" s="455"/>
      <c r="ANI12" s="455"/>
      <c r="ANJ12" s="455"/>
      <c r="ANK12" s="455"/>
      <c r="ANL12" s="455"/>
      <c r="ANM12" s="455"/>
      <c r="ANN12" s="455"/>
      <c r="ANO12" s="455"/>
      <c r="ANP12" s="455"/>
      <c r="ANQ12" s="455"/>
      <c r="ANR12" s="455"/>
      <c r="ANS12" s="455"/>
      <c r="ANT12" s="455"/>
      <c r="ANU12" s="455"/>
      <c r="ANV12" s="455"/>
      <c r="ANW12" s="455"/>
      <c r="ANX12" s="455"/>
      <c r="ANY12" s="455"/>
      <c r="ANZ12" s="455"/>
      <c r="AOA12" s="455"/>
      <c r="AOB12" s="455"/>
      <c r="AOC12" s="455"/>
      <c r="AOD12" s="455"/>
      <c r="AOE12" s="455"/>
      <c r="AOF12" s="455"/>
      <c r="AOG12" s="455"/>
      <c r="AOH12" s="455"/>
      <c r="AOI12" s="455"/>
      <c r="AOJ12" s="455"/>
      <c r="AOK12" s="455"/>
      <c r="AOL12" s="455"/>
      <c r="AOM12" s="455"/>
      <c r="AON12" s="455"/>
      <c r="AOO12" s="455"/>
      <c r="AOP12" s="455"/>
      <c r="AOQ12" s="455"/>
      <c r="AOR12" s="455"/>
      <c r="AOS12" s="455"/>
      <c r="AOT12" s="455"/>
      <c r="AOU12" s="455"/>
      <c r="AOV12" s="455"/>
      <c r="AOW12" s="455"/>
      <c r="AOX12" s="455"/>
      <c r="AOY12" s="455"/>
      <c r="AOZ12" s="455"/>
      <c r="APA12" s="455"/>
      <c r="APB12" s="455"/>
      <c r="APC12" s="455"/>
      <c r="APD12" s="455"/>
      <c r="APE12" s="455"/>
      <c r="APF12" s="455"/>
      <c r="APG12" s="455"/>
      <c r="APH12" s="455"/>
      <c r="API12" s="455"/>
      <c r="APJ12" s="455"/>
      <c r="APK12" s="455"/>
      <c r="APL12" s="455"/>
      <c r="APM12" s="455"/>
      <c r="APN12" s="455"/>
      <c r="APO12" s="455"/>
      <c r="APP12" s="455"/>
      <c r="APQ12" s="455"/>
      <c r="APR12" s="455"/>
      <c r="APS12" s="455"/>
      <c r="APT12" s="455"/>
      <c r="APU12" s="455"/>
      <c r="APV12" s="455"/>
      <c r="APW12" s="455"/>
      <c r="APX12" s="455"/>
      <c r="APY12" s="455"/>
      <c r="APZ12" s="455"/>
      <c r="AQA12" s="455"/>
      <c r="AQB12" s="455"/>
      <c r="AQC12" s="455"/>
      <c r="AQD12" s="455"/>
      <c r="AQE12" s="455"/>
      <c r="AQF12" s="455"/>
      <c r="AQG12" s="455"/>
      <c r="AQH12" s="455"/>
      <c r="AQI12" s="455"/>
      <c r="AQJ12" s="455"/>
      <c r="AQK12" s="455"/>
      <c r="AQL12" s="455"/>
      <c r="AQM12" s="455"/>
      <c r="AQN12" s="455"/>
      <c r="AQO12" s="455"/>
      <c r="AQP12" s="455"/>
      <c r="AQQ12" s="455"/>
      <c r="AQR12" s="455"/>
      <c r="AQS12" s="455"/>
      <c r="AQT12" s="455"/>
      <c r="AQU12" s="455"/>
      <c r="AQV12" s="455"/>
      <c r="AQW12" s="455"/>
      <c r="AQX12" s="455"/>
      <c r="AQY12" s="455"/>
      <c r="AQZ12" s="455"/>
      <c r="ARA12" s="455"/>
      <c r="ARB12" s="455"/>
      <c r="ARC12" s="455"/>
      <c r="ARD12" s="455"/>
      <c r="ARE12" s="455"/>
      <c r="ARF12" s="455"/>
      <c r="ARG12" s="455"/>
      <c r="ARH12" s="455"/>
      <c r="ARI12" s="455"/>
      <c r="ARJ12" s="455"/>
      <c r="ARK12" s="455"/>
      <c r="ARL12" s="455"/>
      <c r="ARM12" s="455"/>
      <c r="ARN12" s="455"/>
      <c r="ARO12" s="455"/>
      <c r="ARP12" s="455"/>
      <c r="ARQ12" s="455"/>
      <c r="ARR12" s="455"/>
      <c r="ARS12" s="455"/>
      <c r="ART12" s="455"/>
      <c r="ARU12" s="455"/>
      <c r="ARV12" s="455"/>
      <c r="ARW12" s="455"/>
      <c r="ARX12" s="455"/>
      <c r="ARY12" s="455"/>
      <c r="ARZ12" s="455"/>
      <c r="ASA12" s="455"/>
      <c r="ASB12" s="455"/>
      <c r="ASC12" s="455"/>
      <c r="ASD12" s="455"/>
      <c r="ASE12" s="455"/>
      <c r="ASF12" s="455"/>
      <c r="ASG12" s="455"/>
      <c r="ASH12" s="455"/>
      <c r="ASI12" s="455"/>
      <c r="ASJ12" s="455"/>
      <c r="ASK12" s="455"/>
      <c r="ASL12" s="455"/>
      <c r="ASM12" s="455"/>
      <c r="ASN12" s="455"/>
      <c r="ASO12" s="455"/>
      <c r="ASP12" s="455"/>
      <c r="ASQ12" s="455"/>
      <c r="ASR12" s="455"/>
      <c r="ASS12" s="455"/>
      <c r="AST12" s="455"/>
      <c r="ASU12" s="455"/>
      <c r="ASV12" s="455"/>
      <c r="ASW12" s="455"/>
      <c r="ASX12" s="455"/>
      <c r="ASY12" s="455"/>
      <c r="ASZ12" s="455"/>
      <c r="ATA12" s="455"/>
      <c r="ATB12" s="455"/>
      <c r="ATC12" s="455"/>
      <c r="ATD12" s="455"/>
      <c r="ATE12" s="455"/>
      <c r="ATF12" s="455"/>
      <c r="ATG12" s="455"/>
      <c r="ATH12" s="455"/>
      <c r="ATI12" s="455"/>
      <c r="ATJ12" s="455"/>
      <c r="ATK12" s="455"/>
      <c r="ATL12" s="455"/>
      <c r="ATM12" s="455"/>
      <c r="ATN12" s="455"/>
      <c r="ATO12" s="455"/>
      <c r="ATP12" s="455"/>
      <c r="ATQ12" s="455"/>
      <c r="ATR12" s="455"/>
      <c r="ATS12" s="455"/>
      <c r="ATT12" s="455"/>
      <c r="ATU12" s="455"/>
      <c r="ATV12" s="455"/>
      <c r="ATW12" s="455"/>
      <c r="ATX12" s="455"/>
      <c r="ATY12" s="455"/>
      <c r="ATZ12" s="455"/>
      <c r="AUA12" s="455"/>
      <c r="AUB12" s="455"/>
      <c r="AUC12" s="455"/>
      <c r="AUD12" s="455"/>
      <c r="AUE12" s="455"/>
      <c r="AUF12" s="455"/>
      <c r="AUG12" s="455"/>
      <c r="AUH12" s="455"/>
      <c r="AUI12" s="455"/>
      <c r="AUJ12" s="455"/>
      <c r="AUK12" s="455"/>
      <c r="AUL12" s="455"/>
      <c r="AUM12" s="455"/>
      <c r="AUN12" s="455"/>
      <c r="AUO12" s="455"/>
      <c r="AUP12" s="455"/>
      <c r="AUQ12" s="455"/>
      <c r="AUR12" s="455"/>
      <c r="AUS12" s="455"/>
      <c r="AUT12" s="455"/>
      <c r="AUU12" s="455"/>
      <c r="AUV12" s="455"/>
      <c r="AUW12" s="455"/>
      <c r="AUX12" s="455"/>
      <c r="AUY12" s="455"/>
      <c r="AUZ12" s="455"/>
      <c r="AVA12" s="455"/>
      <c r="AVB12" s="455"/>
      <c r="AVC12" s="455"/>
      <c r="AVD12" s="455"/>
      <c r="AVE12" s="455"/>
      <c r="AVF12" s="455"/>
      <c r="AVG12" s="455"/>
      <c r="AVH12" s="455"/>
      <c r="AVI12" s="455"/>
      <c r="AVJ12" s="455"/>
      <c r="AVK12" s="455"/>
      <c r="AVL12" s="455"/>
      <c r="AVM12" s="455"/>
      <c r="AVN12" s="455"/>
      <c r="AVO12" s="455"/>
      <c r="AVP12" s="455"/>
      <c r="AVQ12" s="455"/>
      <c r="AVR12" s="455"/>
      <c r="AVS12" s="455"/>
      <c r="AVT12" s="455"/>
      <c r="AVU12" s="455"/>
      <c r="AVV12" s="455"/>
      <c r="AVW12" s="455"/>
      <c r="AVX12" s="455"/>
      <c r="AVY12" s="455"/>
      <c r="AVZ12" s="455"/>
      <c r="AWA12" s="455"/>
      <c r="AWB12" s="455"/>
      <c r="AWC12" s="455"/>
      <c r="AWD12" s="455"/>
      <c r="AWE12" s="455"/>
      <c r="AWF12" s="455"/>
      <c r="AWG12" s="455"/>
      <c r="AWH12" s="455"/>
      <c r="AWI12" s="455"/>
      <c r="AWJ12" s="455"/>
      <c r="AWK12" s="455"/>
      <c r="AWL12" s="455"/>
      <c r="AWM12" s="455"/>
      <c r="AWN12" s="455"/>
      <c r="AWO12" s="455"/>
      <c r="AWP12" s="455"/>
      <c r="AWQ12" s="455"/>
      <c r="AWR12" s="455"/>
      <c r="AWS12" s="455"/>
      <c r="AWT12" s="455"/>
      <c r="AWU12" s="455"/>
      <c r="AWV12" s="455"/>
      <c r="AWW12" s="455"/>
      <c r="AWX12" s="455"/>
      <c r="AWY12" s="455"/>
      <c r="AWZ12" s="455"/>
      <c r="AXA12" s="455"/>
      <c r="AXB12" s="455"/>
      <c r="AXC12" s="455"/>
      <c r="AXD12" s="455"/>
      <c r="AXE12" s="455"/>
      <c r="AXF12" s="455"/>
      <c r="AXG12" s="455"/>
      <c r="AXH12" s="455"/>
      <c r="AXI12" s="455"/>
      <c r="AXJ12" s="455"/>
      <c r="AXK12" s="455"/>
      <c r="AXL12" s="455"/>
      <c r="AXM12" s="455"/>
      <c r="AXN12" s="455"/>
      <c r="AXO12" s="455"/>
      <c r="AXP12" s="455"/>
      <c r="AXQ12" s="455"/>
      <c r="AXR12" s="455"/>
      <c r="AXS12" s="455"/>
      <c r="AXT12" s="455"/>
      <c r="AXU12" s="455"/>
      <c r="AXV12" s="455"/>
      <c r="AXW12" s="455"/>
      <c r="AXX12" s="455"/>
      <c r="AXY12" s="455"/>
      <c r="AXZ12" s="455"/>
      <c r="AYA12" s="455"/>
      <c r="AYB12" s="455"/>
      <c r="AYC12" s="455"/>
      <c r="AYD12" s="455"/>
      <c r="AYE12" s="455"/>
      <c r="AYF12" s="455"/>
      <c r="AYG12" s="455"/>
      <c r="AYH12" s="455"/>
      <c r="AYI12" s="455"/>
      <c r="AYJ12" s="455"/>
      <c r="AYK12" s="455"/>
      <c r="AYL12" s="455"/>
      <c r="AYM12" s="455"/>
      <c r="AYN12" s="455"/>
      <c r="AYO12" s="455"/>
      <c r="AYP12" s="455"/>
      <c r="AYQ12" s="455"/>
      <c r="AYR12" s="455"/>
      <c r="AYS12" s="455"/>
      <c r="AYT12" s="455"/>
      <c r="AYU12" s="455"/>
      <c r="AYV12" s="455"/>
      <c r="AYW12" s="455"/>
      <c r="AYX12" s="455"/>
      <c r="AYY12" s="455"/>
      <c r="AYZ12" s="455"/>
      <c r="AZA12" s="455"/>
      <c r="AZB12" s="455"/>
      <c r="AZC12" s="455"/>
      <c r="AZD12" s="455"/>
      <c r="AZE12" s="455"/>
      <c r="AZF12" s="455"/>
      <c r="AZG12" s="455"/>
      <c r="AZH12" s="455"/>
      <c r="AZI12" s="455"/>
      <c r="AZJ12" s="455"/>
      <c r="AZK12" s="455"/>
      <c r="AZL12" s="455"/>
      <c r="AZM12" s="455"/>
      <c r="AZN12" s="455"/>
      <c r="AZO12" s="455"/>
      <c r="AZP12" s="455"/>
      <c r="AZQ12" s="455"/>
      <c r="AZR12" s="455"/>
      <c r="AZS12" s="455"/>
      <c r="AZT12" s="455"/>
      <c r="AZU12" s="455"/>
      <c r="AZV12" s="455"/>
      <c r="AZW12" s="455"/>
      <c r="AZX12" s="455"/>
      <c r="AZY12" s="455"/>
      <c r="AZZ12" s="455"/>
      <c r="BAA12" s="455"/>
      <c r="BAB12" s="455"/>
      <c r="BAC12" s="455"/>
      <c r="BAD12" s="455"/>
      <c r="BAE12" s="455"/>
      <c r="BAF12" s="455"/>
      <c r="BAG12" s="455"/>
      <c r="BAH12" s="455"/>
      <c r="BAI12" s="455"/>
      <c r="BAJ12" s="455"/>
      <c r="BAK12" s="455"/>
      <c r="BAL12" s="455"/>
      <c r="BAM12" s="455"/>
      <c r="BAN12" s="455"/>
      <c r="BAO12" s="455"/>
      <c r="BAP12" s="455"/>
      <c r="BAQ12" s="455"/>
      <c r="BAR12" s="455"/>
      <c r="BAS12" s="455"/>
      <c r="BAT12" s="455"/>
      <c r="BAU12" s="455"/>
      <c r="BAV12" s="455"/>
      <c r="BAW12" s="455"/>
      <c r="BAX12" s="455"/>
      <c r="BAY12" s="455"/>
      <c r="BAZ12" s="455"/>
      <c r="BBA12" s="455"/>
      <c r="BBB12" s="455"/>
      <c r="BBC12" s="455"/>
      <c r="BBD12" s="455"/>
      <c r="BBE12" s="455"/>
      <c r="BBF12" s="455"/>
      <c r="BBG12" s="455"/>
      <c r="BBH12" s="455"/>
      <c r="BBI12" s="455"/>
      <c r="BBJ12" s="455"/>
      <c r="BBK12" s="455"/>
      <c r="BBL12" s="455"/>
      <c r="BBM12" s="455"/>
      <c r="BBN12" s="455"/>
      <c r="BBO12" s="455"/>
      <c r="BBP12" s="455"/>
      <c r="BBQ12" s="455"/>
      <c r="BBR12" s="455"/>
      <c r="BBS12" s="455"/>
      <c r="BBT12" s="455"/>
      <c r="BBU12" s="455"/>
      <c r="BBV12" s="455"/>
      <c r="BBW12" s="455"/>
      <c r="BBX12" s="455"/>
      <c r="BBY12" s="455"/>
      <c r="BBZ12" s="455"/>
      <c r="BCA12" s="455"/>
      <c r="BCB12" s="455"/>
      <c r="BCC12" s="455"/>
      <c r="BCD12" s="455"/>
      <c r="BCE12" s="455"/>
      <c r="BCF12" s="455"/>
      <c r="BCG12" s="455"/>
      <c r="BCH12" s="455"/>
      <c r="BCI12" s="455"/>
      <c r="BCJ12" s="455"/>
      <c r="BCK12" s="455"/>
      <c r="BCL12" s="455"/>
      <c r="BCM12" s="455"/>
      <c r="BCN12" s="455"/>
      <c r="BCO12" s="455"/>
      <c r="BCP12" s="455"/>
      <c r="BCQ12" s="455"/>
      <c r="BCR12" s="455"/>
      <c r="BCS12" s="455"/>
      <c r="BCT12" s="455"/>
      <c r="BCU12" s="455"/>
      <c r="BCV12" s="455"/>
      <c r="BCW12" s="455"/>
      <c r="BCX12" s="455"/>
      <c r="BCY12" s="455"/>
      <c r="BCZ12" s="455"/>
      <c r="BDA12" s="455"/>
      <c r="BDB12" s="455"/>
      <c r="BDC12" s="455"/>
      <c r="BDD12" s="455"/>
      <c r="BDE12" s="455"/>
      <c r="BDF12" s="455"/>
      <c r="BDG12" s="455"/>
      <c r="BDH12" s="455"/>
      <c r="BDI12" s="455"/>
      <c r="BDJ12" s="455"/>
      <c r="BDK12" s="455"/>
      <c r="BDL12" s="455"/>
      <c r="BDM12" s="455"/>
      <c r="BDN12" s="455"/>
      <c r="BDO12" s="455"/>
      <c r="BDP12" s="455"/>
      <c r="BDQ12" s="455"/>
      <c r="BDR12" s="455"/>
      <c r="BDS12" s="455"/>
      <c r="BDT12" s="455"/>
      <c r="BDU12" s="455"/>
      <c r="BDV12" s="455"/>
      <c r="BDW12" s="455"/>
      <c r="BDX12" s="455"/>
      <c r="BDY12" s="455"/>
      <c r="BDZ12" s="455"/>
      <c r="BEA12" s="455"/>
      <c r="BEB12" s="455"/>
      <c r="BEC12" s="455"/>
      <c r="BED12" s="455"/>
      <c r="BEE12" s="455"/>
      <c r="BEF12" s="455"/>
      <c r="BEG12" s="455"/>
      <c r="BEH12" s="455"/>
      <c r="BEI12" s="455"/>
      <c r="BEJ12" s="455"/>
      <c r="BEK12" s="455"/>
      <c r="BEL12" s="455"/>
      <c r="BEM12" s="455"/>
      <c r="BEN12" s="455"/>
      <c r="BEO12" s="455"/>
      <c r="BEP12" s="455"/>
      <c r="BEQ12" s="455"/>
      <c r="BER12" s="455"/>
      <c r="BES12" s="455"/>
      <c r="BET12" s="455"/>
      <c r="BEU12" s="455"/>
      <c r="BEV12" s="455"/>
      <c r="BEW12" s="455"/>
      <c r="BEX12" s="455"/>
      <c r="BEY12" s="455"/>
      <c r="BEZ12" s="455"/>
      <c r="BFA12" s="455"/>
      <c r="BFB12" s="455"/>
      <c r="BFC12" s="455"/>
      <c r="BFD12" s="455"/>
      <c r="BFE12" s="455"/>
      <c r="BFF12" s="455"/>
      <c r="BFG12" s="455"/>
      <c r="BFH12" s="455"/>
      <c r="BFI12" s="455"/>
      <c r="BFJ12" s="455"/>
      <c r="BFK12" s="455"/>
      <c r="BFL12" s="455"/>
      <c r="BFM12" s="455"/>
      <c r="BFN12" s="455"/>
      <c r="BFO12" s="455"/>
      <c r="BFP12" s="455"/>
      <c r="BFQ12" s="455"/>
      <c r="BFR12" s="455"/>
      <c r="BFS12" s="455"/>
      <c r="BFT12" s="455"/>
      <c r="BFU12" s="455"/>
      <c r="BFV12" s="455"/>
      <c r="BFW12" s="455"/>
      <c r="BFX12" s="455"/>
      <c r="BFY12" s="455"/>
      <c r="BFZ12" s="455"/>
      <c r="BGA12" s="455"/>
      <c r="BGB12" s="455"/>
      <c r="BGC12" s="455"/>
      <c r="BGD12" s="455"/>
      <c r="BGE12" s="455"/>
      <c r="BGF12" s="455"/>
      <c r="BGG12" s="455"/>
      <c r="BGH12" s="455"/>
      <c r="BGI12" s="455"/>
      <c r="BGJ12" s="455"/>
      <c r="BGK12" s="455"/>
      <c r="BGL12" s="455"/>
      <c r="BGM12" s="455"/>
      <c r="BGN12" s="455"/>
      <c r="BGO12" s="455"/>
      <c r="BGP12" s="455"/>
      <c r="BGQ12" s="455"/>
      <c r="BGR12" s="455"/>
      <c r="BGS12" s="455"/>
      <c r="BGT12" s="455"/>
      <c r="BGU12" s="455"/>
      <c r="BGV12" s="455"/>
      <c r="BGW12" s="455"/>
      <c r="BGX12" s="455"/>
      <c r="BGY12" s="455"/>
      <c r="BGZ12" s="455"/>
      <c r="BHA12" s="455"/>
      <c r="BHB12" s="455"/>
      <c r="BHC12" s="455"/>
      <c r="BHD12" s="455"/>
      <c r="BHE12" s="455"/>
      <c r="BHF12" s="455"/>
      <c r="BHG12" s="455"/>
      <c r="BHH12" s="455"/>
      <c r="BHI12" s="455"/>
      <c r="BHJ12" s="455"/>
      <c r="BHK12" s="455"/>
      <c r="BHL12" s="455"/>
      <c r="BHM12" s="455"/>
      <c r="BHN12" s="455"/>
      <c r="BHO12" s="455"/>
      <c r="BHP12" s="455"/>
      <c r="BHQ12" s="455"/>
      <c r="BHR12" s="455"/>
      <c r="BHS12" s="455"/>
      <c r="BHT12" s="455"/>
      <c r="BHU12" s="455"/>
      <c r="BHV12" s="455"/>
      <c r="BHW12" s="455"/>
      <c r="BHX12" s="455"/>
      <c r="BHY12" s="455"/>
      <c r="BHZ12" s="455"/>
      <c r="BIA12" s="455"/>
      <c r="BIB12" s="455"/>
      <c r="BIC12" s="455"/>
      <c r="BID12" s="455"/>
      <c r="BIE12" s="455"/>
      <c r="BIF12" s="455"/>
      <c r="BIG12" s="455"/>
      <c r="BIH12" s="455"/>
      <c r="BII12" s="455"/>
      <c r="BIJ12" s="455"/>
      <c r="BIK12" s="455"/>
      <c r="BIL12" s="455"/>
      <c r="BIM12" s="455"/>
      <c r="BIN12" s="455"/>
      <c r="BIO12" s="455"/>
      <c r="BIP12" s="455"/>
      <c r="BIQ12" s="455"/>
      <c r="BIR12" s="455"/>
      <c r="BIS12" s="455"/>
      <c r="BIT12" s="455"/>
      <c r="BIU12" s="455"/>
      <c r="BIV12" s="455"/>
      <c r="BIW12" s="455"/>
      <c r="BIX12" s="455"/>
      <c r="BIY12" s="455"/>
      <c r="BIZ12" s="455"/>
      <c r="BJA12" s="455"/>
      <c r="BJB12" s="455"/>
      <c r="BJC12" s="455"/>
      <c r="BJD12" s="455"/>
      <c r="BJE12" s="455"/>
      <c r="BJF12" s="455"/>
      <c r="BJG12" s="455"/>
      <c r="BJH12" s="455"/>
      <c r="BJI12" s="455"/>
      <c r="BJJ12" s="455"/>
      <c r="BJK12" s="455"/>
      <c r="BJL12" s="455"/>
      <c r="BJM12" s="455"/>
      <c r="BJN12" s="455"/>
      <c r="BJO12" s="455"/>
      <c r="BJP12" s="455"/>
      <c r="BJQ12" s="455"/>
      <c r="BJR12" s="455"/>
      <c r="BJS12" s="455"/>
      <c r="BJT12" s="455"/>
      <c r="BJU12" s="455"/>
      <c r="BJV12" s="455"/>
      <c r="BJW12" s="455"/>
      <c r="BJX12" s="455"/>
      <c r="BJY12" s="455"/>
      <c r="BJZ12" s="455"/>
      <c r="BKA12" s="455"/>
      <c r="BKB12" s="455"/>
      <c r="BKC12" s="455"/>
      <c r="BKD12" s="455"/>
      <c r="BKE12" s="455"/>
      <c r="BKF12" s="455"/>
      <c r="BKG12" s="455"/>
      <c r="BKH12" s="455"/>
      <c r="BKI12" s="455"/>
      <c r="BKJ12" s="455"/>
      <c r="BKK12" s="455"/>
      <c r="BKL12" s="455"/>
      <c r="BKM12" s="455"/>
      <c r="BKN12" s="455"/>
      <c r="BKO12" s="455"/>
      <c r="BKP12" s="455"/>
      <c r="BKQ12" s="455"/>
      <c r="BKR12" s="455"/>
      <c r="BKS12" s="455"/>
      <c r="BKT12" s="455"/>
      <c r="BKU12" s="455"/>
      <c r="BKV12" s="455"/>
      <c r="BKW12" s="455"/>
      <c r="BKX12" s="455"/>
      <c r="BKY12" s="455"/>
      <c r="BKZ12" s="455"/>
      <c r="BLA12" s="455"/>
      <c r="BLB12" s="455"/>
      <c r="BLC12" s="455"/>
      <c r="BLD12" s="455"/>
      <c r="BLE12" s="455"/>
      <c r="BLF12" s="455"/>
      <c r="BLG12" s="455"/>
      <c r="BLH12" s="455"/>
      <c r="BLI12" s="455"/>
      <c r="BLJ12" s="455"/>
      <c r="BLK12" s="455"/>
      <c r="BLL12" s="455"/>
      <c r="BLM12" s="455"/>
      <c r="BLN12" s="455"/>
      <c r="BLO12" s="455"/>
      <c r="BLP12" s="455"/>
      <c r="BLQ12" s="455"/>
      <c r="BLR12" s="455"/>
      <c r="BLS12" s="455"/>
      <c r="BLT12" s="455"/>
      <c r="BLU12" s="455"/>
      <c r="BLV12" s="455"/>
      <c r="BLW12" s="455"/>
      <c r="BLX12" s="455"/>
      <c r="BLY12" s="455"/>
      <c r="BLZ12" s="455"/>
      <c r="BMA12" s="455"/>
      <c r="BMB12" s="455"/>
      <c r="BMC12" s="455"/>
      <c r="BMD12" s="455"/>
      <c r="BME12" s="455"/>
      <c r="BMF12" s="455"/>
      <c r="BMG12" s="455"/>
      <c r="BMH12" s="455"/>
      <c r="BMI12" s="455"/>
      <c r="BMJ12" s="455"/>
      <c r="BMK12" s="455"/>
      <c r="BML12" s="455"/>
      <c r="BMM12" s="455"/>
      <c r="BMN12" s="455"/>
      <c r="BMO12" s="455"/>
      <c r="BMP12" s="455"/>
      <c r="BMQ12" s="455"/>
      <c r="BMR12" s="455"/>
      <c r="BMS12" s="455"/>
      <c r="BMT12" s="455"/>
      <c r="BMU12" s="455"/>
      <c r="BMV12" s="455"/>
      <c r="BMW12" s="455"/>
      <c r="BMX12" s="455"/>
      <c r="BMY12" s="455"/>
      <c r="BMZ12" s="455"/>
      <c r="BNA12" s="455"/>
      <c r="BNB12" s="455"/>
      <c r="BNC12" s="455"/>
      <c r="BND12" s="455"/>
      <c r="BNE12" s="455"/>
      <c r="BNF12" s="455"/>
      <c r="BNG12" s="455"/>
      <c r="BNH12" s="455"/>
      <c r="BNI12" s="455"/>
      <c r="BNJ12" s="455"/>
      <c r="BNK12" s="455"/>
      <c r="BNL12" s="455"/>
      <c r="BNM12" s="455"/>
      <c r="BNN12" s="455"/>
      <c r="BNO12" s="455"/>
      <c r="BNP12" s="455"/>
      <c r="BNQ12" s="455"/>
      <c r="BNR12" s="455"/>
      <c r="BNS12" s="455"/>
      <c r="BNT12" s="455"/>
      <c r="BNU12" s="455"/>
      <c r="BNV12" s="455"/>
      <c r="BNW12" s="455"/>
      <c r="BNX12" s="455"/>
      <c r="BNY12" s="455"/>
      <c r="BNZ12" s="455"/>
      <c r="BOA12" s="455"/>
      <c r="BOB12" s="455"/>
      <c r="BOC12" s="455"/>
      <c r="BOD12" s="455"/>
      <c r="BOE12" s="455"/>
      <c r="BOF12" s="455"/>
      <c r="BOG12" s="455"/>
      <c r="BOH12" s="455"/>
      <c r="BOI12" s="455"/>
      <c r="BOJ12" s="455"/>
      <c r="BOK12" s="455"/>
      <c r="BOL12" s="455"/>
      <c r="BOM12" s="455"/>
      <c r="BON12" s="455"/>
      <c r="BOO12" s="455"/>
      <c r="BOP12" s="455"/>
      <c r="BOQ12" s="455"/>
      <c r="BOR12" s="455"/>
      <c r="BOS12" s="455"/>
      <c r="BOT12" s="455"/>
      <c r="BOU12" s="455"/>
      <c r="BOV12" s="455"/>
      <c r="BOW12" s="455"/>
      <c r="BOX12" s="455"/>
      <c r="BOY12" s="455"/>
      <c r="BOZ12" s="455"/>
      <c r="BPA12" s="455"/>
      <c r="BPB12" s="455"/>
      <c r="BPC12" s="455"/>
      <c r="BPD12" s="455"/>
      <c r="BPE12" s="455"/>
      <c r="BPF12" s="455"/>
      <c r="BPG12" s="455"/>
      <c r="BPH12" s="455"/>
      <c r="BPI12" s="455"/>
      <c r="BPJ12" s="455"/>
      <c r="BPK12" s="455"/>
      <c r="BPL12" s="455"/>
      <c r="BPM12" s="455"/>
      <c r="BPN12" s="455"/>
      <c r="BPO12" s="455"/>
      <c r="BPP12" s="455"/>
      <c r="BPQ12" s="455"/>
      <c r="BPR12" s="455"/>
      <c r="BPS12" s="455"/>
      <c r="BPT12" s="455"/>
      <c r="BPU12" s="455"/>
      <c r="BPV12" s="455"/>
      <c r="BPW12" s="455"/>
      <c r="BPX12" s="455"/>
      <c r="BPY12" s="455"/>
      <c r="BPZ12" s="455"/>
      <c r="BQA12" s="455"/>
      <c r="BQB12" s="455"/>
      <c r="BQC12" s="455"/>
      <c r="BQD12" s="455"/>
      <c r="BQE12" s="455"/>
      <c r="BQF12" s="455"/>
      <c r="BQG12" s="455"/>
      <c r="BQH12" s="455"/>
      <c r="BQI12" s="455"/>
      <c r="BQJ12" s="455"/>
      <c r="BQK12" s="455"/>
      <c r="BQL12" s="455"/>
      <c r="BQM12" s="455"/>
      <c r="BQN12" s="455"/>
      <c r="BQO12" s="455"/>
      <c r="BQP12" s="455"/>
      <c r="BQQ12" s="455"/>
      <c r="BQR12" s="455"/>
      <c r="BQS12" s="455"/>
      <c r="BQT12" s="455"/>
      <c r="BQU12" s="455"/>
      <c r="BQV12" s="455"/>
      <c r="BQW12" s="455"/>
      <c r="BQX12" s="455"/>
      <c r="BQY12" s="455"/>
      <c r="BQZ12" s="455"/>
      <c r="BRA12" s="455"/>
      <c r="BRB12" s="455"/>
      <c r="BRC12" s="455"/>
      <c r="BRD12" s="455"/>
      <c r="BRE12" s="455"/>
      <c r="BRF12" s="455"/>
      <c r="BRG12" s="455"/>
      <c r="BRH12" s="455"/>
      <c r="BRI12" s="455"/>
      <c r="BRJ12" s="455"/>
      <c r="BRK12" s="455"/>
      <c r="BRL12" s="455"/>
      <c r="BRM12" s="455"/>
      <c r="BRN12" s="455"/>
      <c r="BRO12" s="455"/>
      <c r="BRP12" s="455"/>
      <c r="BRQ12" s="455"/>
      <c r="BRR12" s="455"/>
      <c r="BRS12" s="455"/>
      <c r="BRT12" s="455"/>
      <c r="BRU12" s="455"/>
      <c r="BRV12" s="455"/>
      <c r="BRW12" s="455"/>
      <c r="BRX12" s="455"/>
      <c r="BRY12" s="455"/>
      <c r="BRZ12" s="455"/>
      <c r="BSA12" s="455"/>
      <c r="BSB12" s="455"/>
      <c r="BSC12" s="455"/>
      <c r="BSD12" s="455"/>
      <c r="BSE12" s="455"/>
      <c r="BSF12" s="455"/>
      <c r="BSG12" s="455"/>
      <c r="BSH12" s="455"/>
      <c r="BSI12" s="455"/>
      <c r="BSJ12" s="455"/>
      <c r="BSK12" s="455"/>
      <c r="BSL12" s="455"/>
      <c r="BSM12" s="455"/>
      <c r="BSN12" s="455"/>
      <c r="BSO12" s="455"/>
      <c r="BSP12" s="455"/>
      <c r="BSQ12" s="455"/>
      <c r="BSR12" s="455"/>
      <c r="BSS12" s="455"/>
      <c r="BST12" s="455"/>
      <c r="BSU12" s="455"/>
      <c r="BSV12" s="455"/>
      <c r="BSW12" s="455"/>
      <c r="BSX12" s="455"/>
      <c r="BSY12" s="455"/>
      <c r="BSZ12" s="455"/>
      <c r="BTA12" s="455"/>
      <c r="BTB12" s="455"/>
      <c r="BTC12" s="455"/>
      <c r="BTD12" s="455"/>
      <c r="BTE12" s="455"/>
      <c r="BTF12" s="455"/>
      <c r="BTG12" s="455"/>
      <c r="BTH12" s="455"/>
      <c r="BTI12" s="455"/>
      <c r="BTJ12" s="455"/>
      <c r="BTK12" s="455"/>
      <c r="BTL12" s="455"/>
      <c r="BTM12" s="455"/>
      <c r="BTN12" s="455"/>
      <c r="BTO12" s="455"/>
      <c r="BTP12" s="455"/>
      <c r="BTQ12" s="455"/>
      <c r="BTR12" s="455"/>
      <c r="BTS12" s="455"/>
      <c r="BTT12" s="455"/>
      <c r="BTU12" s="455"/>
      <c r="BTV12" s="455"/>
      <c r="BTW12" s="455"/>
      <c r="BTX12" s="455"/>
      <c r="BTY12" s="455"/>
      <c r="BTZ12" s="455"/>
      <c r="BUA12" s="455"/>
      <c r="BUB12" s="455"/>
      <c r="BUC12" s="455"/>
      <c r="BUD12" s="455"/>
      <c r="BUE12" s="455"/>
      <c r="BUF12" s="455"/>
      <c r="BUG12" s="455"/>
      <c r="BUH12" s="455"/>
      <c r="BUI12" s="455"/>
      <c r="BUJ12" s="455"/>
      <c r="BUK12" s="455"/>
      <c r="BUL12" s="455"/>
      <c r="BUM12" s="455"/>
      <c r="BUN12" s="455"/>
      <c r="BUO12" s="455"/>
      <c r="BUP12" s="455"/>
      <c r="BUQ12" s="455"/>
      <c r="BUR12" s="455"/>
      <c r="BUS12" s="455"/>
      <c r="BUT12" s="455"/>
      <c r="BUU12" s="455"/>
      <c r="BUV12" s="455"/>
      <c r="BUW12" s="455"/>
      <c r="BUX12" s="455"/>
      <c r="BUY12" s="455"/>
      <c r="BUZ12" s="455"/>
      <c r="BVA12" s="455"/>
      <c r="BVB12" s="455"/>
      <c r="BVC12" s="455"/>
      <c r="BVD12" s="455"/>
      <c r="BVE12" s="455"/>
      <c r="BVF12" s="455"/>
      <c r="BVG12" s="455"/>
      <c r="BVH12" s="455"/>
      <c r="BVI12" s="455"/>
      <c r="BVJ12" s="455"/>
      <c r="BVK12" s="455"/>
      <c r="BVL12" s="455"/>
      <c r="BVM12" s="455"/>
      <c r="BVN12" s="455"/>
      <c r="BVO12" s="455"/>
      <c r="BVP12" s="455"/>
      <c r="BVQ12" s="455"/>
      <c r="BVR12" s="455"/>
      <c r="BVS12" s="455"/>
      <c r="BVT12" s="455"/>
      <c r="BVU12" s="455"/>
      <c r="BVV12" s="455"/>
      <c r="BVW12" s="455"/>
      <c r="BVX12" s="455"/>
      <c r="BVY12" s="455"/>
      <c r="BVZ12" s="455"/>
      <c r="BWA12" s="455"/>
      <c r="BWB12" s="455"/>
      <c r="BWC12" s="455"/>
      <c r="BWD12" s="455"/>
      <c r="BWE12" s="455"/>
      <c r="BWF12" s="455"/>
      <c r="BWG12" s="455"/>
      <c r="BWH12" s="455"/>
      <c r="BWI12" s="455"/>
      <c r="BWJ12" s="455"/>
      <c r="BWK12" s="455"/>
      <c r="BWL12" s="455"/>
      <c r="BWM12" s="455"/>
      <c r="BWN12" s="455"/>
      <c r="BWO12" s="455"/>
      <c r="BWP12" s="455"/>
      <c r="BWQ12" s="455"/>
      <c r="BWR12" s="455"/>
      <c r="BWS12" s="455"/>
      <c r="BWT12" s="455"/>
      <c r="BWU12" s="455"/>
      <c r="BWV12" s="455"/>
      <c r="BWW12" s="455"/>
      <c r="BWX12" s="455"/>
      <c r="BWY12" s="455"/>
      <c r="BWZ12" s="455"/>
      <c r="BXA12" s="455"/>
      <c r="BXB12" s="455"/>
      <c r="BXC12" s="455"/>
      <c r="BXD12" s="455"/>
      <c r="BXE12" s="455"/>
      <c r="BXF12" s="455"/>
      <c r="BXG12" s="455"/>
      <c r="BXH12" s="455"/>
      <c r="BXI12" s="455"/>
      <c r="BXJ12" s="455"/>
      <c r="BXK12" s="455"/>
      <c r="BXL12" s="455"/>
      <c r="BXM12" s="455"/>
      <c r="BXN12" s="455"/>
      <c r="BXO12" s="455"/>
      <c r="BXP12" s="455"/>
      <c r="BXQ12" s="455"/>
      <c r="BXR12" s="455"/>
      <c r="BXS12" s="455"/>
      <c r="BXT12" s="455"/>
      <c r="BXU12" s="455"/>
      <c r="BXV12" s="455"/>
      <c r="BXW12" s="455"/>
      <c r="BXX12" s="455"/>
      <c r="BXY12" s="455"/>
      <c r="BXZ12" s="455"/>
      <c r="BYA12" s="455"/>
      <c r="BYB12" s="455"/>
      <c r="BYC12" s="455"/>
      <c r="BYD12" s="455"/>
      <c r="BYE12" s="455"/>
      <c r="BYF12" s="455"/>
      <c r="BYG12" s="455"/>
      <c r="BYH12" s="455"/>
      <c r="BYI12" s="455"/>
      <c r="BYJ12" s="455"/>
      <c r="BYK12" s="455"/>
      <c r="BYL12" s="455"/>
      <c r="BYM12" s="455"/>
      <c r="BYN12" s="455"/>
      <c r="BYO12" s="455"/>
      <c r="BYP12" s="455"/>
      <c r="BYQ12" s="455"/>
      <c r="BYR12" s="455"/>
      <c r="BYS12" s="455"/>
      <c r="BYT12" s="455"/>
      <c r="BYU12" s="455"/>
      <c r="BYV12" s="455"/>
      <c r="BYW12" s="455"/>
      <c r="BYX12" s="455"/>
      <c r="BYY12" s="455"/>
      <c r="BYZ12" s="455"/>
      <c r="BZA12" s="455"/>
      <c r="BZB12" s="455"/>
      <c r="BZC12" s="455"/>
      <c r="BZD12" s="455"/>
      <c r="BZE12" s="455"/>
      <c r="BZF12" s="455"/>
      <c r="BZG12" s="455"/>
      <c r="BZH12" s="455"/>
      <c r="BZI12" s="455"/>
      <c r="BZJ12" s="455"/>
      <c r="BZK12" s="455"/>
      <c r="BZL12" s="455"/>
      <c r="BZM12" s="455"/>
      <c r="BZN12" s="455"/>
      <c r="BZO12" s="455"/>
      <c r="BZP12" s="455"/>
      <c r="BZQ12" s="455"/>
      <c r="BZR12" s="455"/>
      <c r="BZS12" s="455"/>
      <c r="BZU12" s="455"/>
      <c r="BZV12" s="455"/>
      <c r="BZW12" s="455"/>
      <c r="BZX12" s="455"/>
      <c r="BZY12" s="455"/>
      <c r="BZZ12" s="455"/>
      <c r="CAA12" s="455"/>
      <c r="CAB12" s="455"/>
      <c r="CAC12" s="455"/>
      <c r="CAD12" s="455"/>
      <c r="CAE12" s="455"/>
      <c r="CAF12" s="455"/>
      <c r="CAG12" s="455"/>
      <c r="CAH12" s="455"/>
      <c r="CAI12" s="455"/>
      <c r="CAJ12" s="455"/>
      <c r="CAK12" s="455"/>
      <c r="CAL12" s="455"/>
      <c r="CAM12" s="455"/>
      <c r="CAN12" s="455"/>
      <c r="CAO12" s="455"/>
      <c r="CAP12" s="455"/>
      <c r="CAQ12" s="455"/>
      <c r="CAR12" s="455"/>
      <c r="CAS12" s="455"/>
      <c r="CAT12" s="455"/>
      <c r="CAU12" s="455"/>
      <c r="CAV12" s="455"/>
      <c r="CAW12" s="455"/>
      <c r="CAX12" s="455"/>
      <c r="CAY12" s="455"/>
      <c r="CAZ12" s="455"/>
      <c r="CBA12" s="455"/>
      <c r="CBB12" s="455"/>
      <c r="CBC12" s="455"/>
      <c r="CBD12" s="455"/>
      <c r="CBE12" s="455"/>
      <c r="CBF12" s="455"/>
      <c r="CBG12" s="455"/>
      <c r="CBH12" s="455"/>
      <c r="CBI12" s="455"/>
      <c r="CBJ12" s="455"/>
      <c r="CBK12" s="455"/>
      <c r="CBL12" s="455"/>
      <c r="CBM12" s="455"/>
      <c r="CBN12" s="455"/>
      <c r="CBO12" s="455"/>
      <c r="CBP12" s="455"/>
      <c r="CBQ12" s="455"/>
      <c r="CBR12" s="455"/>
      <c r="CBS12" s="455"/>
      <c r="CBT12" s="455"/>
      <c r="CBU12" s="455"/>
      <c r="CBV12" s="455"/>
      <c r="CBW12" s="455"/>
      <c r="CBX12" s="455"/>
      <c r="CBY12" s="455"/>
      <c r="CBZ12" s="455"/>
      <c r="CCA12" s="455"/>
      <c r="CCB12" s="455"/>
      <c r="CCC12" s="455"/>
      <c r="CCD12" s="455"/>
      <c r="CCE12" s="455"/>
      <c r="CCF12" s="455"/>
      <c r="CCG12" s="455"/>
      <c r="CCH12" s="455"/>
      <c r="CCI12" s="455"/>
      <c r="CCJ12" s="455"/>
      <c r="CCK12" s="455"/>
      <c r="CCL12" s="455"/>
      <c r="CCM12" s="455"/>
      <c r="CCN12" s="455"/>
      <c r="CCO12" s="455"/>
      <c r="CCP12" s="455"/>
      <c r="CCQ12" s="455"/>
      <c r="CCR12" s="455"/>
      <c r="CCS12" s="455"/>
      <c r="CCT12" s="455"/>
      <c r="CCU12" s="455"/>
      <c r="CCV12" s="455"/>
      <c r="CCW12" s="455"/>
      <c r="CCX12" s="455"/>
      <c r="CCY12" s="455"/>
      <c r="CCZ12" s="455"/>
      <c r="CDA12" s="455"/>
      <c r="CDB12" s="455"/>
      <c r="CDC12" s="455"/>
      <c r="CDD12" s="455"/>
      <c r="CDE12" s="455"/>
      <c r="CDF12" s="455"/>
      <c r="CDG12" s="455"/>
      <c r="CDH12" s="455"/>
      <c r="CDI12" s="455"/>
      <c r="CDJ12" s="455"/>
      <c r="CDK12" s="455"/>
      <c r="CDL12" s="455"/>
      <c r="CDM12" s="455"/>
      <c r="CDN12" s="455"/>
      <c r="CDO12" s="455"/>
      <c r="CDP12" s="455"/>
      <c r="CDQ12" s="455"/>
      <c r="CDR12" s="455"/>
      <c r="CDS12" s="455"/>
      <c r="CDT12" s="455"/>
      <c r="CDU12" s="455"/>
      <c r="CDV12" s="455"/>
      <c r="CDW12" s="455"/>
      <c r="CDX12" s="455"/>
      <c r="CDY12" s="455"/>
      <c r="CDZ12" s="455"/>
      <c r="CEA12" s="455"/>
      <c r="CEB12" s="455"/>
      <c r="CEC12" s="455"/>
      <c r="CED12" s="455"/>
      <c r="CEE12" s="455"/>
      <c r="CEF12" s="455"/>
      <c r="CEG12" s="455"/>
      <c r="CEH12" s="455"/>
      <c r="CEI12" s="455"/>
      <c r="CEJ12" s="455"/>
      <c r="CEK12" s="455"/>
      <c r="CEL12" s="455"/>
      <c r="CEM12" s="455"/>
      <c r="CEN12" s="455"/>
      <c r="CEO12" s="455"/>
      <c r="CEP12" s="455"/>
      <c r="CEQ12" s="455"/>
      <c r="CER12" s="455"/>
      <c r="CES12" s="455"/>
      <c r="CET12" s="455"/>
      <c r="CEU12" s="455"/>
      <c r="CEV12" s="455"/>
      <c r="CEW12" s="455"/>
      <c r="CEX12" s="455"/>
      <c r="CEY12" s="455"/>
      <c r="CEZ12" s="455"/>
      <c r="CFA12" s="455"/>
      <c r="CFB12" s="455"/>
      <c r="CFC12" s="455"/>
      <c r="CFD12" s="455"/>
      <c r="CFE12" s="455"/>
      <c r="CFF12" s="455"/>
      <c r="CFG12" s="455"/>
      <c r="CFH12" s="455"/>
      <c r="CFI12" s="455"/>
      <c r="CFJ12" s="455"/>
      <c r="CFK12" s="455"/>
      <c r="CFL12" s="455"/>
      <c r="CFM12" s="455"/>
      <c r="CFN12" s="455"/>
      <c r="CFO12" s="455"/>
      <c r="CFP12" s="455"/>
      <c r="CFQ12" s="455"/>
      <c r="CFR12" s="455"/>
      <c r="CFS12" s="455"/>
      <c r="CFT12" s="455"/>
      <c r="CFU12" s="455"/>
      <c r="CFV12" s="455"/>
      <c r="CFW12" s="455"/>
      <c r="CFX12" s="455"/>
      <c r="CFY12" s="455"/>
      <c r="CFZ12" s="455"/>
      <c r="CGA12" s="455"/>
      <c r="CGB12" s="455"/>
      <c r="CGC12" s="455"/>
      <c r="CGD12" s="455"/>
      <c r="CGE12" s="455"/>
      <c r="CGF12" s="455"/>
      <c r="CGG12" s="455"/>
      <c r="CGH12" s="455"/>
      <c r="CGI12" s="455"/>
      <c r="CGJ12" s="455"/>
      <c r="CGK12" s="455"/>
      <c r="CGL12" s="455"/>
      <c r="CGM12" s="455"/>
      <c r="CGN12" s="455"/>
      <c r="CGO12" s="455"/>
      <c r="CGP12" s="455"/>
      <c r="CGQ12" s="455"/>
      <c r="CGR12" s="455"/>
      <c r="CGS12" s="455"/>
      <c r="CGT12" s="455"/>
      <c r="CGU12" s="455"/>
      <c r="CGV12" s="455"/>
      <c r="CGW12" s="455"/>
      <c r="CGX12" s="455"/>
      <c r="CGY12" s="455"/>
      <c r="CGZ12" s="455"/>
      <c r="CHA12" s="455"/>
      <c r="CHB12" s="455"/>
      <c r="CHC12" s="455"/>
      <c r="CHD12" s="455"/>
      <c r="CHE12" s="455"/>
      <c r="CHF12" s="455"/>
      <c r="CHG12" s="455"/>
      <c r="CHH12" s="455"/>
      <c r="CHI12" s="455"/>
      <c r="CHJ12" s="455"/>
      <c r="CHK12" s="455"/>
      <c r="CHL12" s="455"/>
      <c r="CHM12" s="455"/>
      <c r="CHN12" s="455"/>
      <c r="CHO12" s="455"/>
      <c r="CHP12" s="455"/>
      <c r="CHQ12" s="455"/>
      <c r="CHR12" s="455"/>
      <c r="CHS12" s="455"/>
      <c r="CHT12" s="455"/>
      <c r="CHU12" s="455"/>
      <c r="CHV12" s="455"/>
      <c r="CHW12" s="455"/>
      <c r="CHX12" s="455"/>
      <c r="CHY12" s="455"/>
      <c r="CHZ12" s="455"/>
      <c r="CIA12" s="455"/>
      <c r="CIB12" s="455"/>
      <c r="CIC12" s="455"/>
      <c r="CID12" s="455"/>
      <c r="CIE12" s="455"/>
      <c r="CIF12" s="455"/>
      <c r="CIG12" s="455"/>
      <c r="CIH12" s="455"/>
      <c r="CII12" s="455"/>
      <c r="CIJ12" s="455"/>
      <c r="CIK12" s="455"/>
      <c r="CIL12" s="455"/>
      <c r="CIM12" s="455"/>
      <c r="CIN12" s="455"/>
      <c r="CIO12" s="455"/>
      <c r="CIP12" s="455"/>
      <c r="CIQ12" s="455"/>
      <c r="CIR12" s="455"/>
      <c r="CIS12" s="455"/>
      <c r="CIT12" s="455"/>
      <c r="CIU12" s="455"/>
      <c r="CIV12" s="455"/>
      <c r="CIW12" s="455"/>
      <c r="CIX12" s="455"/>
      <c r="CIY12" s="455"/>
      <c r="CIZ12" s="455"/>
      <c r="CJA12" s="455"/>
      <c r="CJB12" s="455"/>
      <c r="CJC12" s="455"/>
      <c r="CJD12" s="455"/>
      <c r="CJE12" s="455"/>
      <c r="CJF12" s="455"/>
      <c r="CJG12" s="455"/>
      <c r="CJH12" s="455"/>
      <c r="CJI12" s="455"/>
      <c r="CJJ12" s="455"/>
      <c r="CJK12" s="455"/>
      <c r="CJL12" s="455"/>
      <c r="CJM12" s="455"/>
      <c r="CJN12" s="455"/>
      <c r="CJO12" s="455"/>
      <c r="CJP12" s="455"/>
      <c r="CJQ12" s="455"/>
      <c r="CJR12" s="455"/>
      <c r="CJS12" s="455"/>
      <c r="CJT12" s="455"/>
      <c r="CJU12" s="455"/>
      <c r="CJV12" s="455"/>
      <c r="CJW12" s="455"/>
      <c r="CJX12" s="455"/>
      <c r="CJY12" s="455"/>
      <c r="CJZ12" s="455"/>
      <c r="CKA12" s="455"/>
      <c r="CKB12" s="455"/>
      <c r="CKC12" s="455"/>
      <c r="CKD12" s="455"/>
      <c r="CKE12" s="455"/>
      <c r="CKF12" s="455"/>
      <c r="CKG12" s="455"/>
      <c r="CKH12" s="455"/>
      <c r="CKI12" s="455"/>
      <c r="CKJ12" s="455"/>
      <c r="CKK12" s="455"/>
      <c r="CKL12" s="455"/>
      <c r="CKM12" s="455"/>
      <c r="CKN12" s="455"/>
      <c r="CKO12" s="455"/>
      <c r="CKP12" s="455"/>
      <c r="CKQ12" s="455"/>
      <c r="CKR12" s="455"/>
      <c r="CKS12" s="455"/>
      <c r="CKT12" s="455"/>
      <c r="CKU12" s="455"/>
      <c r="CKV12" s="455"/>
      <c r="CKW12" s="455"/>
      <c r="CKX12" s="455"/>
      <c r="CKY12" s="455"/>
      <c r="CKZ12" s="455"/>
      <c r="CLA12" s="455"/>
      <c r="CLB12" s="455"/>
      <c r="CLC12" s="455"/>
      <c r="CLD12" s="455"/>
      <c r="CLE12" s="455"/>
      <c r="CLF12" s="455"/>
      <c r="CLG12" s="455"/>
      <c r="CLH12" s="455"/>
      <c r="CLI12" s="455"/>
      <c r="CLJ12" s="455"/>
      <c r="CLK12" s="455"/>
      <c r="CLL12" s="455"/>
      <c r="CLM12" s="455"/>
      <c r="CLN12" s="455"/>
      <c r="CLO12" s="455"/>
      <c r="CLP12" s="455"/>
      <c r="CLQ12" s="455"/>
      <c r="CLR12" s="455"/>
      <c r="CLS12" s="455"/>
      <c r="CLT12" s="455"/>
      <c r="CLU12" s="455"/>
      <c r="CLV12" s="455"/>
      <c r="CLW12" s="455"/>
      <c r="CLX12" s="455"/>
      <c r="CLY12" s="455"/>
      <c r="CLZ12" s="455"/>
      <c r="CMA12" s="455"/>
      <c r="CMB12" s="455"/>
      <c r="CMC12" s="455"/>
      <c r="CMD12" s="455"/>
      <c r="CME12" s="455"/>
      <c r="CMF12" s="455"/>
      <c r="CMG12" s="455"/>
      <c r="CMH12" s="455"/>
      <c r="CMI12" s="455"/>
      <c r="CMJ12" s="455"/>
      <c r="CMK12" s="455"/>
      <c r="CML12" s="455"/>
      <c r="CMM12" s="455"/>
      <c r="CMN12" s="455"/>
      <c r="CMO12" s="455"/>
      <c r="CMP12" s="455"/>
      <c r="CMQ12" s="455"/>
      <c r="CMR12" s="455"/>
      <c r="CMS12" s="455"/>
      <c r="CMT12" s="455"/>
      <c r="CMU12" s="455"/>
      <c r="CMV12" s="455"/>
      <c r="CMW12" s="455"/>
      <c r="CMX12" s="455"/>
      <c r="CMY12" s="455"/>
      <c r="CMZ12" s="455"/>
      <c r="CNA12" s="455"/>
      <c r="CNB12" s="455"/>
      <c r="CNC12" s="455"/>
      <c r="CND12" s="455"/>
      <c r="CNE12" s="455"/>
      <c r="CNF12" s="455"/>
      <c r="CNG12" s="455"/>
      <c r="CNH12" s="455"/>
      <c r="CNI12" s="455"/>
      <c r="CNJ12" s="455"/>
      <c r="CNK12" s="455"/>
      <c r="CNL12" s="455"/>
      <c r="CNM12" s="455"/>
      <c r="CNN12" s="455"/>
      <c r="CNO12" s="455"/>
      <c r="CNP12" s="455"/>
      <c r="CNQ12" s="455"/>
      <c r="CNR12" s="455"/>
      <c r="CNS12" s="455"/>
      <c r="CNT12" s="455"/>
      <c r="CNU12" s="455"/>
      <c r="CNV12" s="455"/>
      <c r="CNW12" s="455"/>
      <c r="CNX12" s="455"/>
      <c r="CNY12" s="455"/>
      <c r="CNZ12" s="455"/>
      <c r="COA12" s="455"/>
      <c r="COB12" s="455"/>
      <c r="COC12" s="455"/>
      <c r="COD12" s="455"/>
      <c r="COE12" s="455"/>
      <c r="COF12" s="455"/>
      <c r="COG12" s="455"/>
      <c r="COH12" s="455"/>
      <c r="COI12" s="455"/>
      <c r="COJ12" s="455"/>
      <c r="COK12" s="455"/>
      <c r="COL12" s="455"/>
      <c r="COM12" s="455"/>
      <c r="CON12" s="455"/>
      <c r="COO12" s="455"/>
      <c r="COP12" s="455"/>
      <c r="COQ12" s="455"/>
      <c r="COR12" s="455"/>
      <c r="COS12" s="455"/>
      <c r="COT12" s="455"/>
      <c r="COU12" s="455"/>
      <c r="COV12" s="455"/>
      <c r="COW12" s="455"/>
      <c r="COX12" s="455"/>
      <c r="COY12" s="455"/>
      <c r="COZ12" s="455"/>
      <c r="CPA12" s="455"/>
      <c r="CPB12" s="455"/>
      <c r="CPC12" s="455"/>
      <c r="CPD12" s="455"/>
      <c r="CPE12" s="455"/>
      <c r="CPF12" s="455"/>
      <c r="CPG12" s="455"/>
      <c r="CPH12" s="455"/>
      <c r="CPI12" s="455"/>
      <c r="CPJ12" s="455"/>
      <c r="CPK12" s="455"/>
      <c r="CPL12" s="455"/>
      <c r="CPM12" s="455"/>
      <c r="CPN12" s="455"/>
      <c r="CPO12" s="455"/>
      <c r="CPP12" s="455"/>
      <c r="CPQ12" s="455"/>
      <c r="CPR12" s="455"/>
      <c r="CPS12" s="455"/>
      <c r="CPT12" s="455"/>
      <c r="CPU12" s="455"/>
      <c r="CPV12" s="455"/>
      <c r="CPW12" s="455"/>
      <c r="CPX12" s="455"/>
      <c r="CPY12" s="455"/>
      <c r="CPZ12" s="455"/>
      <c r="CQA12" s="455"/>
      <c r="CQB12" s="455"/>
      <c r="CQC12" s="455"/>
      <c r="CQD12" s="455"/>
      <c r="CQE12" s="455"/>
      <c r="CQF12" s="455"/>
      <c r="CQG12" s="455"/>
      <c r="CQH12" s="455"/>
      <c r="CQI12" s="455"/>
      <c r="CQJ12" s="455"/>
      <c r="CQK12" s="455"/>
      <c r="CQL12" s="455"/>
      <c r="CQM12" s="455"/>
      <c r="CQN12" s="455"/>
      <c r="CQO12" s="455"/>
      <c r="CQP12" s="455"/>
      <c r="CQQ12" s="455"/>
      <c r="CQR12" s="455"/>
      <c r="CQS12" s="455"/>
      <c r="CQT12" s="455"/>
      <c r="CQU12" s="455"/>
      <c r="CQV12" s="455"/>
      <c r="CQW12" s="455"/>
      <c r="CQX12" s="455"/>
      <c r="CQY12" s="455"/>
      <c r="CQZ12" s="455"/>
      <c r="CRA12" s="455"/>
      <c r="CRB12" s="455"/>
      <c r="CRC12" s="455"/>
      <c r="CRD12" s="455"/>
      <c r="CRE12" s="455"/>
      <c r="CRF12" s="455"/>
      <c r="CRG12" s="455"/>
      <c r="CRH12" s="455"/>
      <c r="CRI12" s="455"/>
      <c r="CRJ12" s="455"/>
      <c r="CRK12" s="455"/>
      <c r="CRL12" s="455"/>
      <c r="CRM12" s="455"/>
      <c r="CRN12" s="455"/>
      <c r="CRO12" s="455"/>
      <c r="CRP12" s="455"/>
      <c r="CRQ12" s="455"/>
      <c r="CRR12" s="455"/>
      <c r="CRS12" s="455"/>
      <c r="CRT12" s="455"/>
      <c r="CRU12" s="455"/>
      <c r="CRV12" s="455"/>
      <c r="CRW12" s="455"/>
      <c r="CRX12" s="455"/>
      <c r="CRY12" s="455"/>
      <c r="CRZ12" s="455"/>
      <c r="CSA12" s="455"/>
      <c r="CSB12" s="455"/>
      <c r="CSC12" s="455"/>
      <c r="CSD12" s="455"/>
      <c r="CSE12" s="455"/>
      <c r="CSF12" s="455"/>
      <c r="CSG12" s="455"/>
      <c r="CSH12" s="455"/>
      <c r="CSI12" s="455"/>
      <c r="CSJ12" s="455"/>
      <c r="CSK12" s="455"/>
      <c r="CSL12" s="455"/>
      <c r="CSM12" s="455"/>
      <c r="CSN12" s="455"/>
      <c r="CSO12" s="455"/>
      <c r="CSP12" s="455"/>
      <c r="CSQ12" s="455"/>
      <c r="CSR12" s="455"/>
      <c r="CSS12" s="455"/>
      <c r="CST12" s="455"/>
      <c r="CSU12" s="455"/>
      <c r="CSV12" s="455"/>
      <c r="CSW12" s="455"/>
      <c r="CSX12" s="455"/>
      <c r="CSY12" s="455"/>
      <c r="CSZ12" s="455"/>
      <c r="CTA12" s="455"/>
      <c r="CTB12" s="455"/>
      <c r="CTC12" s="455"/>
      <c r="CTD12" s="455"/>
      <c r="CTE12" s="455"/>
      <c r="CTF12" s="455"/>
      <c r="CTG12" s="455"/>
      <c r="CTH12" s="455"/>
      <c r="CTI12" s="455"/>
      <c r="CTJ12" s="455"/>
      <c r="CTK12" s="455"/>
      <c r="CTL12" s="455"/>
      <c r="CTM12" s="455"/>
      <c r="CTN12" s="455"/>
      <c r="CTO12" s="455"/>
      <c r="CTP12" s="455"/>
      <c r="CTQ12" s="455"/>
      <c r="CTR12" s="455"/>
      <c r="CTS12" s="455"/>
      <c r="CTT12" s="455"/>
      <c r="CTU12" s="455"/>
      <c r="CTV12" s="455"/>
      <c r="CTW12" s="455"/>
      <c r="CTX12" s="455"/>
      <c r="CTY12" s="455"/>
      <c r="CTZ12" s="455"/>
      <c r="CUA12" s="455"/>
      <c r="CUB12" s="455"/>
      <c r="CUC12" s="455"/>
      <c r="CUD12" s="455"/>
      <c r="CUE12" s="455"/>
      <c r="CUF12" s="455"/>
      <c r="CUG12" s="455"/>
      <c r="CUH12" s="455"/>
      <c r="CUI12" s="455"/>
      <c r="CUJ12" s="455"/>
      <c r="CUK12" s="455"/>
      <c r="CUL12" s="455"/>
      <c r="CUM12" s="455"/>
      <c r="CUN12" s="455"/>
      <c r="CUO12" s="455"/>
      <c r="CUP12" s="455"/>
      <c r="CUQ12" s="455"/>
      <c r="CUR12" s="455"/>
      <c r="CUS12" s="455"/>
      <c r="CUT12" s="455"/>
      <c r="CUU12" s="455"/>
      <c r="CUV12" s="455"/>
      <c r="CUW12" s="455"/>
      <c r="CUX12" s="455"/>
      <c r="CUY12" s="455"/>
      <c r="CUZ12" s="455"/>
      <c r="CVA12" s="455"/>
      <c r="CVB12" s="455"/>
      <c r="CVC12" s="455"/>
      <c r="CVD12" s="455"/>
      <c r="CVE12" s="455"/>
      <c r="CVF12" s="455"/>
      <c r="CVG12" s="455"/>
      <c r="CVH12" s="455"/>
      <c r="CVI12" s="455"/>
      <c r="CVJ12" s="455"/>
      <c r="CVK12" s="455"/>
      <c r="CVL12" s="455"/>
      <c r="CVM12" s="455"/>
      <c r="CVN12" s="455"/>
      <c r="CVO12" s="455"/>
      <c r="CVP12" s="455"/>
      <c r="CVQ12" s="455"/>
      <c r="CVR12" s="455"/>
      <c r="CVS12" s="455"/>
      <c r="CVT12" s="455"/>
      <c r="CVU12" s="455"/>
      <c r="CVV12" s="455"/>
      <c r="CVW12" s="455"/>
      <c r="CVX12" s="455"/>
      <c r="CVY12" s="455"/>
      <c r="CVZ12" s="455"/>
      <c r="CWA12" s="455"/>
      <c r="CWB12" s="455"/>
      <c r="CWC12" s="455"/>
      <c r="CWD12" s="455"/>
      <c r="CWE12" s="455"/>
      <c r="CWF12" s="455"/>
      <c r="CWG12" s="455"/>
      <c r="CWH12" s="455"/>
      <c r="CWI12" s="455"/>
      <c r="CWJ12" s="455"/>
      <c r="CWK12" s="455"/>
      <c r="CWL12" s="455"/>
      <c r="CWM12" s="455"/>
      <c r="CWN12" s="455"/>
      <c r="CWO12" s="455"/>
      <c r="CWP12" s="455"/>
      <c r="CWQ12" s="455"/>
      <c r="CWR12" s="455"/>
      <c r="CWS12" s="455"/>
      <c r="CWT12" s="455"/>
      <c r="CWU12" s="455"/>
      <c r="CWV12" s="455"/>
      <c r="CWW12" s="455"/>
      <c r="CWX12" s="455"/>
      <c r="CWY12" s="455"/>
      <c r="CWZ12" s="455"/>
      <c r="CXA12" s="455"/>
      <c r="CXB12" s="455"/>
      <c r="CXC12" s="455"/>
      <c r="CXD12" s="455"/>
      <c r="CXE12" s="455"/>
      <c r="CXF12" s="455"/>
      <c r="CXG12" s="455"/>
      <c r="CXH12" s="455"/>
      <c r="CXI12" s="455"/>
      <c r="CXJ12" s="455"/>
      <c r="CXK12" s="455"/>
      <c r="CXL12" s="455"/>
      <c r="CXM12" s="455"/>
      <c r="CXN12" s="455"/>
      <c r="CXO12" s="455"/>
      <c r="CXP12" s="455"/>
      <c r="CXQ12" s="455"/>
      <c r="CXR12" s="455"/>
      <c r="CXS12" s="455"/>
      <c r="CXT12" s="455"/>
      <c r="CXU12" s="455"/>
      <c r="CXV12" s="455"/>
      <c r="CXW12" s="455"/>
      <c r="CXX12" s="455"/>
      <c r="CXY12" s="455"/>
      <c r="CXZ12" s="455"/>
      <c r="CYA12" s="455"/>
      <c r="CYB12" s="455"/>
      <c r="CYC12" s="455"/>
      <c r="CYD12" s="455"/>
      <c r="CYE12" s="455"/>
      <c r="CYF12" s="455"/>
      <c r="CYG12" s="455"/>
      <c r="CYH12" s="455"/>
      <c r="CYI12" s="455"/>
      <c r="CYJ12" s="455"/>
      <c r="CYK12" s="455"/>
      <c r="CYL12" s="455"/>
      <c r="CYM12" s="455"/>
      <c r="CYN12" s="455"/>
      <c r="CYO12" s="455"/>
      <c r="CYP12" s="455"/>
      <c r="CYQ12" s="455"/>
      <c r="CYR12" s="455"/>
      <c r="CYS12" s="455"/>
      <c r="CYT12" s="455"/>
      <c r="CYU12" s="455"/>
      <c r="CYV12" s="455"/>
      <c r="CYW12" s="455"/>
      <c r="CYX12" s="455"/>
      <c r="CYY12" s="455"/>
      <c r="CYZ12" s="455"/>
      <c r="CZA12" s="455"/>
      <c r="CZB12" s="455"/>
      <c r="CZC12" s="455"/>
      <c r="CZD12" s="455"/>
      <c r="CZE12" s="455"/>
      <c r="CZF12" s="455"/>
      <c r="CZG12" s="455"/>
      <c r="CZH12" s="455"/>
      <c r="CZI12" s="455"/>
      <c r="CZJ12" s="455"/>
      <c r="CZK12" s="455"/>
      <c r="CZL12" s="455"/>
      <c r="CZM12" s="455"/>
      <c r="CZN12" s="455"/>
      <c r="CZO12" s="455"/>
      <c r="CZP12" s="455"/>
      <c r="CZQ12" s="455"/>
      <c r="CZR12" s="455"/>
      <c r="CZS12" s="455"/>
      <c r="CZT12" s="455"/>
      <c r="CZU12" s="455"/>
      <c r="CZV12" s="455"/>
      <c r="CZW12" s="455"/>
      <c r="CZX12" s="455"/>
      <c r="CZY12" s="455"/>
      <c r="CZZ12" s="455"/>
      <c r="DAA12" s="455"/>
      <c r="DAB12" s="455"/>
      <c r="DAC12" s="455"/>
      <c r="DAD12" s="455"/>
      <c r="DAE12" s="455"/>
      <c r="DAF12" s="455"/>
      <c r="DAG12" s="455"/>
      <c r="DAH12" s="455"/>
      <c r="DAI12" s="455"/>
      <c r="DAJ12" s="455"/>
      <c r="DAK12" s="455"/>
      <c r="DAL12" s="455"/>
      <c r="DAM12" s="455"/>
      <c r="DAN12" s="455"/>
      <c r="DAO12" s="455"/>
      <c r="DAP12" s="455"/>
      <c r="DAQ12" s="455"/>
      <c r="DAR12" s="455"/>
      <c r="DAS12" s="455"/>
      <c r="DAT12" s="455"/>
      <c r="DAU12" s="455"/>
      <c r="DAV12" s="455"/>
      <c r="DAW12" s="455"/>
      <c r="DAX12" s="455"/>
      <c r="DAY12" s="455"/>
      <c r="DAZ12" s="455"/>
      <c r="DBA12" s="455"/>
      <c r="DBB12" s="455"/>
      <c r="DBC12" s="455"/>
      <c r="DBD12" s="455"/>
      <c r="DBE12" s="455"/>
      <c r="DBF12" s="455"/>
      <c r="DBG12" s="455"/>
      <c r="DBH12" s="455"/>
      <c r="DBI12" s="455"/>
      <c r="DBJ12" s="455"/>
      <c r="DBK12" s="455"/>
      <c r="DBL12" s="455"/>
      <c r="DBM12" s="455"/>
      <c r="DBN12" s="455"/>
      <c r="DBO12" s="455"/>
      <c r="DBP12" s="455"/>
      <c r="DBQ12" s="455"/>
      <c r="DBR12" s="455"/>
      <c r="DBS12" s="455"/>
      <c r="DBT12" s="455"/>
      <c r="DBU12" s="455"/>
      <c r="DBV12" s="455"/>
      <c r="DBW12" s="455"/>
      <c r="DBX12" s="455"/>
      <c r="DBY12" s="455"/>
      <c r="DBZ12" s="455"/>
      <c r="DCA12" s="455"/>
      <c r="DCB12" s="455"/>
      <c r="DCC12" s="455"/>
      <c r="DCD12" s="455"/>
      <c r="DCE12" s="455"/>
      <c r="DCF12" s="455"/>
      <c r="DCG12" s="455"/>
      <c r="DCH12" s="455"/>
      <c r="DCI12" s="455"/>
      <c r="DCJ12" s="455"/>
      <c r="DCK12" s="455"/>
      <c r="DCL12" s="455"/>
      <c r="DCM12" s="455"/>
      <c r="DCN12" s="455"/>
      <c r="DCO12" s="455"/>
      <c r="DCP12" s="455"/>
      <c r="DCQ12" s="455"/>
      <c r="DCR12" s="455"/>
      <c r="DCS12" s="455"/>
      <c r="DCT12" s="455"/>
      <c r="DCU12" s="455"/>
      <c r="DCV12" s="455"/>
      <c r="DCW12" s="455"/>
      <c r="DCX12" s="455"/>
      <c r="DCY12" s="455"/>
      <c r="DCZ12" s="455"/>
      <c r="DDA12" s="455"/>
      <c r="DDB12" s="455"/>
      <c r="DDC12" s="455"/>
      <c r="DDD12" s="455"/>
      <c r="DDE12" s="455"/>
      <c r="DDF12" s="455"/>
      <c r="DDG12" s="455"/>
      <c r="DDH12" s="455"/>
      <c r="DDI12" s="455"/>
      <c r="DDJ12" s="455"/>
      <c r="DDK12" s="455"/>
      <c r="DDL12" s="455"/>
      <c r="DDM12" s="455"/>
      <c r="DDN12" s="455"/>
      <c r="DDO12" s="455"/>
      <c r="DDP12" s="455"/>
      <c r="DDQ12" s="455"/>
      <c r="DDR12" s="455"/>
      <c r="DDS12" s="455"/>
      <c r="DDT12" s="455"/>
      <c r="DDU12" s="455"/>
      <c r="DDV12" s="455"/>
      <c r="DDW12" s="455"/>
      <c r="DDX12" s="455"/>
      <c r="DDY12" s="455"/>
      <c r="DDZ12" s="455"/>
      <c r="DEA12" s="455"/>
      <c r="DEB12" s="455"/>
      <c r="DEC12" s="455"/>
      <c r="DED12" s="455"/>
      <c r="DEE12" s="455"/>
      <c r="DEF12" s="455"/>
      <c r="DEG12" s="455"/>
      <c r="DEH12" s="455"/>
      <c r="DEI12" s="455"/>
      <c r="DEJ12" s="455"/>
      <c r="DEK12" s="455"/>
      <c r="DEL12" s="455"/>
      <c r="DEM12" s="455"/>
      <c r="DEN12" s="455"/>
      <c r="DEO12" s="455"/>
      <c r="DEP12" s="455"/>
      <c r="DEQ12" s="455"/>
      <c r="DER12" s="455"/>
      <c r="DES12" s="455"/>
      <c r="DET12" s="455"/>
      <c r="DEU12" s="455"/>
      <c r="DEV12" s="455"/>
      <c r="DEW12" s="455"/>
      <c r="DEX12" s="455"/>
      <c r="DEY12" s="455"/>
      <c r="DEZ12" s="455"/>
      <c r="DFA12" s="455"/>
      <c r="DFB12" s="455"/>
      <c r="DFC12" s="455"/>
      <c r="DFD12" s="455"/>
      <c r="DFE12" s="455"/>
      <c r="DFF12" s="455"/>
      <c r="DFG12" s="455"/>
      <c r="DFH12" s="455"/>
      <c r="DFI12" s="455"/>
      <c r="DFJ12" s="455"/>
      <c r="DFK12" s="455"/>
      <c r="DFL12" s="455"/>
      <c r="DFM12" s="455"/>
      <c r="DFN12" s="455"/>
      <c r="DFO12" s="455"/>
      <c r="DFP12" s="455"/>
      <c r="DFQ12" s="455"/>
      <c r="DFR12" s="455"/>
      <c r="DFS12" s="455"/>
      <c r="DFT12" s="455"/>
      <c r="DFU12" s="455"/>
      <c r="DFV12" s="455"/>
      <c r="DFW12" s="455"/>
      <c r="DFX12" s="455"/>
      <c r="DFY12" s="455"/>
      <c r="DFZ12" s="455"/>
      <c r="DGA12" s="455"/>
      <c r="DGB12" s="455"/>
      <c r="DGC12" s="455"/>
      <c r="DGD12" s="455"/>
      <c r="DGE12" s="455"/>
      <c r="DGF12" s="455"/>
      <c r="DGG12" s="455"/>
      <c r="DGH12" s="455"/>
      <c r="DGI12" s="455"/>
      <c r="DGJ12" s="455"/>
      <c r="DGK12" s="455"/>
      <c r="DGL12" s="455"/>
      <c r="DGM12" s="455"/>
      <c r="DGN12" s="455"/>
      <c r="DGO12" s="455"/>
      <c r="DGP12" s="455"/>
      <c r="DGQ12" s="455"/>
      <c r="DGR12" s="455"/>
      <c r="DGS12" s="455"/>
      <c r="DGT12" s="455"/>
      <c r="DGU12" s="455"/>
      <c r="DGV12" s="455"/>
      <c r="DGW12" s="455"/>
      <c r="DGX12" s="455"/>
      <c r="DGY12" s="455"/>
      <c r="DGZ12" s="455"/>
      <c r="DHA12" s="455"/>
      <c r="DHB12" s="455"/>
      <c r="DHC12" s="455"/>
      <c r="DHD12" s="455"/>
      <c r="DHE12" s="455"/>
      <c r="DHF12" s="455"/>
      <c r="DHG12" s="455"/>
      <c r="DHH12" s="455"/>
      <c r="DHI12" s="455"/>
      <c r="DHJ12" s="455"/>
      <c r="DHK12" s="455"/>
      <c r="DHL12" s="455"/>
      <c r="DHM12" s="455"/>
      <c r="DHN12" s="455"/>
      <c r="DHO12" s="455"/>
      <c r="DHP12" s="455"/>
      <c r="DHQ12" s="455"/>
      <c r="DHR12" s="455"/>
      <c r="DHS12" s="455"/>
      <c r="DHT12" s="455"/>
      <c r="DHU12" s="455"/>
      <c r="DHV12" s="455"/>
      <c r="DHW12" s="455"/>
      <c r="DHX12" s="455"/>
      <c r="DHY12" s="455"/>
      <c r="DHZ12" s="455"/>
      <c r="DIA12" s="455"/>
      <c r="DIB12" s="455"/>
      <c r="DIC12" s="455"/>
      <c r="DID12" s="455"/>
      <c r="DIE12" s="455"/>
      <c r="DIF12" s="455"/>
      <c r="DIG12" s="455"/>
      <c r="DIH12" s="455"/>
      <c r="DII12" s="455"/>
      <c r="DIJ12" s="455"/>
      <c r="DIK12" s="455"/>
      <c r="DIL12" s="455"/>
      <c r="DIM12" s="455"/>
      <c r="DIN12" s="455"/>
      <c r="DIO12" s="455"/>
      <c r="DIP12" s="455"/>
      <c r="DIQ12" s="455"/>
      <c r="DIR12" s="455"/>
      <c r="DIS12" s="455"/>
      <c r="DIT12" s="455"/>
      <c r="DIU12" s="455"/>
      <c r="DIV12" s="455"/>
      <c r="DIW12" s="455"/>
      <c r="DIX12" s="455"/>
      <c r="DIY12" s="455"/>
      <c r="DIZ12" s="455"/>
      <c r="DJA12" s="455"/>
      <c r="DJB12" s="455"/>
      <c r="DJC12" s="455"/>
      <c r="DJD12" s="455"/>
      <c r="DJE12" s="455"/>
      <c r="DJF12" s="455"/>
      <c r="DJG12" s="455"/>
      <c r="DJH12" s="455"/>
      <c r="DJI12" s="455"/>
      <c r="DJJ12" s="455"/>
      <c r="DJK12" s="455"/>
      <c r="DJL12" s="455"/>
      <c r="DJM12" s="455"/>
      <c r="DJN12" s="455"/>
      <c r="DJO12" s="455"/>
      <c r="DJP12" s="455"/>
      <c r="DJQ12" s="455"/>
      <c r="DJR12" s="455"/>
      <c r="DJS12" s="455"/>
      <c r="DJT12" s="455"/>
      <c r="DJU12" s="455"/>
      <c r="DJV12" s="455"/>
      <c r="DJW12" s="455"/>
      <c r="DJX12" s="455"/>
      <c r="DJY12" s="455"/>
      <c r="DJZ12" s="455"/>
      <c r="DKA12" s="455"/>
      <c r="DKB12" s="455"/>
      <c r="DKC12" s="455"/>
      <c r="DKD12" s="455"/>
      <c r="DKE12" s="455"/>
      <c r="DKF12" s="455"/>
      <c r="DKG12" s="455"/>
      <c r="DKH12" s="455"/>
      <c r="DKI12" s="455"/>
      <c r="DKJ12" s="455"/>
      <c r="DKK12" s="455"/>
      <c r="DKL12" s="455"/>
      <c r="DKM12" s="455"/>
      <c r="DKN12" s="455"/>
      <c r="DKO12" s="455"/>
      <c r="DKP12" s="455"/>
      <c r="DKQ12" s="455"/>
      <c r="DKR12" s="455"/>
      <c r="DKS12" s="455"/>
      <c r="DKT12" s="455"/>
      <c r="DKU12" s="455"/>
      <c r="DKV12" s="455"/>
      <c r="DKW12" s="455"/>
      <c r="DKX12" s="455"/>
      <c r="DKY12" s="455"/>
      <c r="DKZ12" s="455"/>
      <c r="DLA12" s="455"/>
      <c r="DLB12" s="455"/>
      <c r="DLC12" s="455"/>
      <c r="DLD12" s="455"/>
      <c r="DLE12" s="455"/>
      <c r="DLF12" s="455"/>
      <c r="DLG12" s="455"/>
      <c r="DLH12" s="455"/>
      <c r="DLI12" s="455"/>
      <c r="DLJ12" s="455"/>
      <c r="DLK12" s="455"/>
      <c r="DLL12" s="455"/>
      <c r="DLM12" s="455"/>
      <c r="DLN12" s="455"/>
      <c r="DLO12" s="455"/>
      <c r="DLP12" s="455"/>
      <c r="DLQ12" s="455"/>
      <c r="DLR12" s="455"/>
      <c r="DLS12" s="455"/>
      <c r="DLT12" s="455"/>
      <c r="DLU12" s="455"/>
      <c r="DLV12" s="455"/>
      <c r="DLW12" s="455"/>
      <c r="DLX12" s="455"/>
      <c r="DLY12" s="455"/>
      <c r="DLZ12" s="455"/>
      <c r="DMA12" s="455"/>
      <c r="DMB12" s="455"/>
      <c r="DMC12" s="455"/>
      <c r="DMD12" s="455"/>
      <c r="DME12" s="455"/>
      <c r="DMF12" s="455"/>
      <c r="DMG12" s="455"/>
      <c r="DMH12" s="455"/>
      <c r="DMI12" s="455"/>
      <c r="DMJ12" s="455"/>
      <c r="DMK12" s="455"/>
      <c r="DML12" s="455"/>
      <c r="DMM12" s="455"/>
      <c r="DMN12" s="455"/>
      <c r="DMO12" s="455"/>
      <c r="DMP12" s="455"/>
      <c r="DMQ12" s="455"/>
      <c r="DMR12" s="455"/>
      <c r="DMS12" s="455"/>
      <c r="DMT12" s="455"/>
      <c r="DMU12" s="455"/>
      <c r="DMV12" s="455"/>
      <c r="DMW12" s="455"/>
      <c r="DMX12" s="455"/>
      <c r="DMY12" s="455"/>
      <c r="DMZ12" s="455"/>
      <c r="DNA12" s="455"/>
      <c r="DNB12" s="455"/>
      <c r="DNC12" s="455"/>
      <c r="DNE12" s="455"/>
      <c r="DNF12" s="455"/>
      <c r="DNG12" s="455"/>
      <c r="DNH12" s="455"/>
      <c r="DNI12" s="455"/>
      <c r="DNJ12" s="455"/>
      <c r="DNK12" s="455"/>
      <c r="DNL12" s="455"/>
      <c r="DNM12" s="455"/>
      <c r="DNN12" s="455"/>
      <c r="DNO12" s="455"/>
      <c r="DNP12" s="455"/>
      <c r="DNQ12" s="455"/>
      <c r="DNR12" s="455"/>
      <c r="DNS12" s="455"/>
      <c r="DNT12" s="455"/>
      <c r="DNU12" s="455"/>
      <c r="DNV12" s="455"/>
      <c r="DNW12" s="455"/>
      <c r="DNX12" s="455"/>
      <c r="DNY12" s="455"/>
      <c r="DNZ12" s="455"/>
      <c r="DOA12" s="455"/>
      <c r="DOB12" s="455"/>
      <c r="DOC12" s="455"/>
      <c r="DOD12" s="455"/>
      <c r="DOE12" s="455"/>
      <c r="DOF12" s="455"/>
      <c r="DOG12" s="455"/>
      <c r="DOH12" s="455"/>
      <c r="DOI12" s="455"/>
      <c r="DOJ12" s="455"/>
      <c r="DOK12" s="455"/>
      <c r="DOL12" s="455"/>
      <c r="DOM12" s="455"/>
      <c r="DON12" s="455"/>
      <c r="DOO12" s="455"/>
      <c r="DOP12" s="455"/>
      <c r="DOQ12" s="455"/>
      <c r="DOR12" s="455"/>
      <c r="DOS12" s="455"/>
      <c r="DOT12" s="455"/>
      <c r="DOU12" s="455"/>
      <c r="DOV12" s="455"/>
      <c r="DOW12" s="455"/>
      <c r="DOX12" s="455"/>
      <c r="DOY12" s="455"/>
      <c r="DOZ12" s="455"/>
      <c r="DPA12" s="455"/>
      <c r="DPB12" s="455"/>
      <c r="DPC12" s="455"/>
      <c r="DPD12" s="455"/>
      <c r="DPE12" s="455"/>
      <c r="DPF12" s="455"/>
      <c r="DPG12" s="455"/>
      <c r="DPH12" s="455"/>
      <c r="DPI12" s="455"/>
      <c r="DPJ12" s="455"/>
      <c r="DPK12" s="455"/>
      <c r="DPL12" s="455"/>
      <c r="DPM12" s="455"/>
      <c r="DPN12" s="455"/>
      <c r="DPO12" s="455"/>
      <c r="DPP12" s="455"/>
      <c r="DPQ12" s="455"/>
      <c r="DPR12" s="455"/>
      <c r="DPS12" s="455"/>
      <c r="DPT12" s="455"/>
      <c r="DPU12" s="455"/>
      <c r="DPV12" s="455"/>
      <c r="DPW12" s="455"/>
      <c r="DPX12" s="455"/>
      <c r="DPY12" s="455"/>
      <c r="DPZ12" s="455"/>
      <c r="DQA12" s="455"/>
      <c r="DQB12" s="455"/>
      <c r="DQC12" s="455"/>
      <c r="DQD12" s="455"/>
      <c r="DQE12" s="455"/>
      <c r="DQF12" s="455"/>
      <c r="DQG12" s="455"/>
      <c r="DQH12" s="455"/>
      <c r="DQI12" s="455"/>
      <c r="DQJ12" s="455"/>
      <c r="DQK12" s="455"/>
      <c r="DQL12" s="455"/>
      <c r="DQM12" s="455"/>
      <c r="DQN12" s="455"/>
      <c r="DQO12" s="455"/>
      <c r="DQP12" s="455"/>
      <c r="DQQ12" s="455"/>
      <c r="DQR12" s="455"/>
      <c r="DQS12" s="455"/>
      <c r="DQT12" s="455"/>
      <c r="DQU12" s="455"/>
      <c r="DQV12" s="455"/>
      <c r="DQW12" s="455"/>
      <c r="DQX12" s="455"/>
      <c r="DQY12" s="455"/>
      <c r="DQZ12" s="455"/>
      <c r="DRA12" s="455"/>
      <c r="DRB12" s="455"/>
      <c r="DRC12" s="455"/>
      <c r="DRD12" s="455"/>
      <c r="DRE12" s="455"/>
      <c r="DRF12" s="455"/>
      <c r="DRG12" s="455"/>
      <c r="DRH12" s="455"/>
      <c r="DRI12" s="455"/>
      <c r="DRJ12" s="455"/>
      <c r="DRK12" s="455"/>
      <c r="DRL12" s="455"/>
      <c r="DRM12" s="455"/>
      <c r="DRN12" s="455"/>
      <c r="DRO12" s="455"/>
      <c r="DRP12" s="455"/>
      <c r="DRQ12" s="455"/>
      <c r="DRR12" s="455"/>
      <c r="DRS12" s="455"/>
      <c r="DRT12" s="455"/>
      <c r="DRU12" s="455"/>
      <c r="DRV12" s="455"/>
      <c r="DRW12" s="455"/>
      <c r="DRX12" s="455"/>
      <c r="DRY12" s="455"/>
      <c r="DRZ12" s="455"/>
      <c r="DSA12" s="455"/>
      <c r="DSB12" s="455"/>
      <c r="DSC12" s="455"/>
      <c r="DSD12" s="455"/>
      <c r="DSE12" s="455"/>
      <c r="DSF12" s="455"/>
      <c r="DSG12" s="455"/>
      <c r="DSH12" s="455"/>
      <c r="DSI12" s="455"/>
      <c r="DSJ12" s="455"/>
      <c r="DSK12" s="455"/>
      <c r="DSL12" s="455"/>
      <c r="DSM12" s="455"/>
      <c r="DSN12" s="455"/>
      <c r="DSO12" s="455"/>
      <c r="DSP12" s="455"/>
      <c r="DSQ12" s="455"/>
      <c r="DSR12" s="455"/>
      <c r="DSS12" s="455"/>
      <c r="DST12" s="455"/>
      <c r="DSU12" s="455"/>
      <c r="DSV12" s="455"/>
      <c r="DSW12" s="455"/>
      <c r="DSX12" s="455"/>
      <c r="DSY12" s="455"/>
      <c r="DSZ12" s="455"/>
      <c r="DTA12" s="455"/>
      <c r="DTB12" s="455"/>
      <c r="DTC12" s="455"/>
      <c r="DTD12" s="455"/>
      <c r="DTE12" s="455"/>
      <c r="DTF12" s="455"/>
      <c r="DTG12" s="455"/>
      <c r="DTH12" s="455"/>
      <c r="DTI12" s="455"/>
      <c r="DTJ12" s="455"/>
      <c r="DTK12" s="455"/>
      <c r="DTL12" s="455"/>
      <c r="DTM12" s="455"/>
      <c r="DTN12" s="455"/>
      <c r="DTO12" s="455"/>
      <c r="DTP12" s="455"/>
      <c r="DTQ12" s="455"/>
      <c r="DTR12" s="455"/>
      <c r="DTS12" s="455"/>
      <c r="DTT12" s="455"/>
      <c r="DTU12" s="455"/>
      <c r="DTV12" s="455"/>
      <c r="DTW12" s="455"/>
      <c r="DTX12" s="455"/>
      <c r="DTY12" s="455"/>
      <c r="DTZ12" s="455"/>
      <c r="DUA12" s="455"/>
      <c r="DUB12" s="455"/>
      <c r="DUC12" s="455"/>
      <c r="DUD12" s="455"/>
      <c r="DUE12" s="455"/>
      <c r="DUF12" s="455"/>
      <c r="DUG12" s="455"/>
      <c r="DUH12" s="455"/>
      <c r="DUI12" s="455"/>
      <c r="DUJ12" s="455"/>
      <c r="DUK12" s="455"/>
      <c r="DUL12" s="455"/>
      <c r="DUM12" s="455"/>
      <c r="DUN12" s="455"/>
      <c r="DUO12" s="455"/>
      <c r="DUP12" s="455"/>
      <c r="DUQ12" s="455"/>
      <c r="DUR12" s="455"/>
      <c r="DUS12" s="455"/>
      <c r="DUT12" s="455"/>
      <c r="DUU12" s="455"/>
      <c r="DUV12" s="455"/>
      <c r="DUW12" s="455"/>
      <c r="DUX12" s="455"/>
      <c r="DUY12" s="455"/>
      <c r="DUZ12" s="455"/>
      <c r="DVA12" s="455"/>
      <c r="DVB12" s="455"/>
      <c r="DVC12" s="455"/>
      <c r="DVD12" s="455"/>
      <c r="DVE12" s="455"/>
      <c r="DVF12" s="455"/>
      <c r="DVG12" s="455"/>
      <c r="DVH12" s="455"/>
      <c r="DVI12" s="455"/>
      <c r="DVJ12" s="455"/>
      <c r="DVK12" s="455"/>
      <c r="DVL12" s="455"/>
      <c r="DVM12" s="455"/>
      <c r="DVN12" s="455"/>
      <c r="DVO12" s="455"/>
      <c r="DVP12" s="455"/>
      <c r="DVQ12" s="455"/>
      <c r="DVR12" s="455"/>
      <c r="DVS12" s="455"/>
      <c r="DVT12" s="455"/>
      <c r="DVU12" s="455"/>
      <c r="DVV12" s="455"/>
      <c r="DVW12" s="455"/>
      <c r="DVX12" s="455"/>
      <c r="DVY12" s="455"/>
      <c r="DVZ12" s="455"/>
      <c r="DWA12" s="455"/>
      <c r="DWB12" s="455"/>
      <c r="DWC12" s="455"/>
      <c r="DWD12" s="455"/>
      <c r="DWE12" s="455"/>
      <c r="DWF12" s="455"/>
      <c r="DWG12" s="455"/>
      <c r="DWH12" s="455"/>
      <c r="DWI12" s="455"/>
      <c r="DWJ12" s="455"/>
      <c r="DWK12" s="455"/>
      <c r="DWL12" s="455"/>
      <c r="DWM12" s="455"/>
      <c r="DWN12" s="455"/>
      <c r="DWO12" s="455"/>
      <c r="DWP12" s="455"/>
      <c r="DWQ12" s="455"/>
      <c r="DWR12" s="455"/>
      <c r="DWS12" s="455"/>
      <c r="DWT12" s="455"/>
      <c r="DWU12" s="455"/>
      <c r="DWV12" s="455"/>
      <c r="DWW12" s="455"/>
      <c r="DWX12" s="455"/>
      <c r="DWY12" s="455"/>
      <c r="DWZ12" s="455"/>
      <c r="DXA12" s="455"/>
      <c r="DXB12" s="455"/>
      <c r="DXC12" s="455"/>
      <c r="DXD12" s="455"/>
      <c r="DXE12" s="455"/>
      <c r="DXF12" s="455"/>
      <c r="DXG12" s="455"/>
      <c r="DXH12" s="455"/>
      <c r="DXI12" s="455"/>
      <c r="DXJ12" s="455"/>
      <c r="DXK12" s="455"/>
      <c r="DXL12" s="455"/>
      <c r="DXM12" s="455"/>
      <c r="DXN12" s="455"/>
      <c r="DXO12" s="455"/>
      <c r="DXP12" s="455"/>
      <c r="DXQ12" s="455"/>
      <c r="DXR12" s="455"/>
      <c r="DXS12" s="455"/>
      <c r="DXT12" s="455"/>
      <c r="DXU12" s="455"/>
      <c r="DXV12" s="455"/>
      <c r="DXW12" s="455"/>
      <c r="DXX12" s="455"/>
      <c r="DXY12" s="455"/>
      <c r="DXZ12" s="455"/>
      <c r="DYA12" s="455"/>
      <c r="DYB12" s="455"/>
      <c r="DYC12" s="455"/>
      <c r="DYD12" s="455"/>
      <c r="DYE12" s="455"/>
      <c r="DYF12" s="455"/>
      <c r="DYG12" s="455"/>
      <c r="DYH12" s="455"/>
      <c r="DYI12" s="455"/>
      <c r="DYJ12" s="455"/>
      <c r="DYK12" s="455"/>
      <c r="DYL12" s="455"/>
      <c r="DYM12" s="455"/>
      <c r="DYN12" s="455"/>
      <c r="DYO12" s="455"/>
      <c r="DYP12" s="455"/>
      <c r="DYQ12" s="455"/>
      <c r="DYR12" s="455"/>
      <c r="DYS12" s="455"/>
      <c r="DYT12" s="455"/>
      <c r="DYU12" s="455"/>
      <c r="DYV12" s="455"/>
      <c r="DYW12" s="455"/>
      <c r="DYX12" s="455"/>
      <c r="DYY12" s="455"/>
      <c r="DYZ12" s="455"/>
      <c r="DZA12" s="455"/>
      <c r="DZB12" s="455"/>
      <c r="DZC12" s="455"/>
      <c r="DZD12" s="455"/>
      <c r="DZE12" s="455"/>
      <c r="DZF12" s="455"/>
      <c r="DZG12" s="455"/>
      <c r="DZH12" s="455"/>
      <c r="DZI12" s="455"/>
      <c r="DZJ12" s="455"/>
      <c r="DZK12" s="455"/>
      <c r="DZL12" s="455"/>
      <c r="DZM12" s="455"/>
      <c r="DZN12" s="455"/>
      <c r="DZO12" s="455"/>
      <c r="DZP12" s="455"/>
      <c r="DZQ12" s="455"/>
      <c r="DZR12" s="455"/>
      <c r="DZS12" s="455"/>
      <c r="DZT12" s="455"/>
      <c r="DZU12" s="455"/>
      <c r="DZV12" s="455"/>
      <c r="DZW12" s="455"/>
      <c r="DZX12" s="455"/>
      <c r="DZY12" s="455"/>
      <c r="DZZ12" s="455"/>
      <c r="EAA12" s="455"/>
      <c r="EAB12" s="455"/>
      <c r="EAC12" s="455"/>
      <c r="EAD12" s="455"/>
      <c r="EAE12" s="455"/>
      <c r="EAF12" s="455"/>
      <c r="EAG12" s="455"/>
      <c r="EAH12" s="455"/>
      <c r="EAI12" s="455"/>
      <c r="EAJ12" s="455"/>
      <c r="EAK12" s="455"/>
      <c r="EAL12" s="455"/>
      <c r="EAM12" s="455"/>
      <c r="EAN12" s="455"/>
      <c r="EAO12" s="455"/>
      <c r="EAP12" s="455"/>
      <c r="EAQ12" s="455"/>
      <c r="EAR12" s="455"/>
      <c r="EAS12" s="455"/>
      <c r="EAT12" s="455"/>
      <c r="EAU12" s="455"/>
      <c r="EAV12" s="455"/>
      <c r="EAW12" s="455"/>
      <c r="EAX12" s="455"/>
      <c r="EAY12" s="455"/>
      <c r="EAZ12" s="455"/>
      <c r="EBA12" s="455"/>
      <c r="EBB12" s="455"/>
      <c r="EBC12" s="455"/>
      <c r="EBD12" s="455"/>
      <c r="EBE12" s="455"/>
      <c r="EBF12" s="455"/>
      <c r="EBG12" s="455"/>
      <c r="EBH12" s="455"/>
      <c r="EBI12" s="455"/>
      <c r="EBJ12" s="455"/>
      <c r="EBK12" s="455"/>
      <c r="EBL12" s="455"/>
      <c r="EBM12" s="455"/>
      <c r="EBN12" s="455"/>
      <c r="EBO12" s="455"/>
      <c r="EBP12" s="455"/>
      <c r="EBQ12" s="455"/>
      <c r="EBR12" s="455"/>
      <c r="EBS12" s="455"/>
      <c r="EBT12" s="455"/>
      <c r="EBU12" s="455"/>
      <c r="EBV12" s="455"/>
      <c r="EBW12" s="455"/>
      <c r="EBX12" s="455"/>
      <c r="EBY12" s="455"/>
      <c r="EBZ12" s="455"/>
      <c r="ECA12" s="455"/>
      <c r="ECB12" s="455"/>
      <c r="ECC12" s="455"/>
      <c r="ECD12" s="455"/>
      <c r="ECE12" s="455"/>
      <c r="ECF12" s="455"/>
      <c r="ECG12" s="455"/>
      <c r="ECH12" s="455"/>
      <c r="ECI12" s="455"/>
      <c r="ECJ12" s="455"/>
      <c r="ECK12" s="455"/>
      <c r="ECL12" s="455"/>
      <c r="ECM12" s="455"/>
      <c r="ECN12" s="455"/>
      <c r="ECO12" s="455"/>
      <c r="ECP12" s="455"/>
      <c r="ECQ12" s="455"/>
      <c r="ECR12" s="455"/>
      <c r="ECS12" s="455"/>
      <c r="ECT12" s="455"/>
      <c r="ECU12" s="455"/>
      <c r="ECV12" s="455"/>
      <c r="ECW12" s="455"/>
      <c r="ECX12" s="455"/>
      <c r="ECY12" s="455"/>
      <c r="ECZ12" s="455"/>
      <c r="EDA12" s="455"/>
      <c r="EDB12" s="455"/>
      <c r="EDC12" s="455"/>
      <c r="EDD12" s="455"/>
      <c r="EDE12" s="455"/>
      <c r="EDF12" s="455"/>
      <c r="EDG12" s="455"/>
      <c r="EDH12" s="455"/>
      <c r="EDI12" s="455"/>
      <c r="EDJ12" s="455"/>
      <c r="EDK12" s="455"/>
      <c r="EDL12" s="455"/>
      <c r="EDM12" s="455"/>
      <c r="EDN12" s="455"/>
      <c r="EDO12" s="455"/>
      <c r="EDP12" s="455"/>
      <c r="EDQ12" s="455"/>
      <c r="EDR12" s="455"/>
      <c r="EDS12" s="455"/>
      <c r="EDT12" s="455"/>
      <c r="EDU12" s="455"/>
      <c r="EDV12" s="455"/>
      <c r="EDW12" s="455"/>
      <c r="EDX12" s="455"/>
      <c r="EDY12" s="455"/>
      <c r="EDZ12" s="455"/>
      <c r="EEA12" s="455"/>
      <c r="EEB12" s="455"/>
      <c r="EEC12" s="455"/>
      <c r="EED12" s="455"/>
      <c r="EEE12" s="455"/>
      <c r="EEF12" s="455"/>
      <c r="EEG12" s="455"/>
      <c r="EEH12" s="455"/>
      <c r="EEI12" s="455"/>
      <c r="EEJ12" s="455"/>
      <c r="EEK12" s="455"/>
      <c r="EEL12" s="455"/>
      <c r="EEM12" s="455"/>
      <c r="EEN12" s="455"/>
      <c r="EEO12" s="455"/>
      <c r="EEP12" s="455"/>
      <c r="EEQ12" s="455"/>
      <c r="EER12" s="455"/>
      <c r="EES12" s="455"/>
      <c r="EET12" s="455"/>
      <c r="EEU12" s="455"/>
      <c r="EEV12" s="455"/>
      <c r="EEW12" s="455"/>
      <c r="EEX12" s="455"/>
      <c r="EEY12" s="455"/>
      <c r="EEZ12" s="455"/>
      <c r="EFA12" s="455"/>
      <c r="EFB12" s="455"/>
      <c r="EFC12" s="455"/>
      <c r="EFD12" s="455"/>
      <c r="EFE12" s="455"/>
      <c r="EFF12" s="455"/>
      <c r="EFG12" s="455"/>
      <c r="EFH12" s="455"/>
      <c r="EFI12" s="455"/>
      <c r="EFJ12" s="455"/>
      <c r="EFK12" s="455"/>
      <c r="EFL12" s="455"/>
      <c r="EFM12" s="455"/>
      <c r="EFN12" s="455"/>
      <c r="EFO12" s="455"/>
      <c r="EFP12" s="455"/>
      <c r="EFQ12" s="455"/>
      <c r="EFR12" s="455"/>
      <c r="EFS12" s="455"/>
      <c r="EFT12" s="455"/>
      <c r="EFU12" s="455"/>
      <c r="EFV12" s="455"/>
      <c r="EFW12" s="455"/>
      <c r="EFX12" s="455"/>
      <c r="EFY12" s="455"/>
      <c r="EFZ12" s="455"/>
      <c r="EGA12" s="455"/>
      <c r="EGB12" s="455"/>
      <c r="EGC12" s="455"/>
      <c r="EGD12" s="455"/>
      <c r="EGE12" s="455"/>
      <c r="EGF12" s="455"/>
      <c r="EGG12" s="455"/>
      <c r="EGH12" s="455"/>
      <c r="EGI12" s="455"/>
      <c r="EGJ12" s="455"/>
      <c r="EGK12" s="455"/>
      <c r="EGL12" s="455"/>
      <c r="EGM12" s="455"/>
      <c r="EGN12" s="455"/>
      <c r="EGO12" s="455"/>
      <c r="EGP12" s="455"/>
      <c r="EGQ12" s="455"/>
      <c r="EGR12" s="455"/>
      <c r="EGS12" s="455"/>
      <c r="EGT12" s="455"/>
      <c r="EGU12" s="455"/>
      <c r="EGV12" s="455"/>
      <c r="EGW12" s="455"/>
      <c r="EGX12" s="455"/>
      <c r="EGY12" s="455"/>
      <c r="EGZ12" s="455"/>
      <c r="EHA12" s="455"/>
      <c r="EHB12" s="455"/>
      <c r="EHC12" s="455"/>
      <c r="EHD12" s="455"/>
      <c r="EHE12" s="455"/>
      <c r="EHF12" s="455"/>
      <c r="EHG12" s="455"/>
      <c r="EHH12" s="455"/>
      <c r="EHI12" s="455"/>
      <c r="EHJ12" s="455"/>
      <c r="EHK12" s="455"/>
      <c r="EHL12" s="455"/>
      <c r="EHM12" s="455"/>
      <c r="EHN12" s="455"/>
      <c r="EHO12" s="455"/>
      <c r="EHP12" s="455"/>
      <c r="EHQ12" s="455"/>
      <c r="EHR12" s="455"/>
      <c r="EHS12" s="455"/>
      <c r="EHT12" s="455"/>
      <c r="EHU12" s="455"/>
      <c r="EHV12" s="455"/>
      <c r="EHW12" s="455"/>
      <c r="EHX12" s="455"/>
      <c r="EHY12" s="455"/>
      <c r="EHZ12" s="455"/>
      <c r="EIA12" s="455"/>
      <c r="EIB12" s="455"/>
      <c r="EIC12" s="455"/>
      <c r="EID12" s="455"/>
      <c r="EIE12" s="455"/>
      <c r="EIF12" s="455"/>
      <c r="EIG12" s="455"/>
      <c r="EIH12" s="455"/>
      <c r="EII12" s="455"/>
      <c r="EIJ12" s="455"/>
      <c r="EIK12" s="455"/>
      <c r="EIL12" s="455"/>
      <c r="EIM12" s="455"/>
      <c r="EIN12" s="455"/>
      <c r="EIO12" s="455"/>
      <c r="EIP12" s="455"/>
      <c r="EIQ12" s="455"/>
      <c r="EIR12" s="455"/>
      <c r="EIS12" s="455"/>
      <c r="EIT12" s="455"/>
      <c r="EIU12" s="455"/>
      <c r="EIV12" s="455"/>
      <c r="EIW12" s="455"/>
      <c r="EIX12" s="455"/>
      <c r="EIY12" s="455"/>
      <c r="EIZ12" s="455"/>
      <c r="EJA12" s="455"/>
      <c r="EJB12" s="455"/>
      <c r="EJC12" s="455"/>
      <c r="EJD12" s="455"/>
      <c r="EJE12" s="455"/>
      <c r="EJF12" s="455"/>
      <c r="EJG12" s="455"/>
      <c r="EJH12" s="455"/>
      <c r="EJI12" s="455"/>
      <c r="EJJ12" s="455"/>
      <c r="EJK12" s="455"/>
      <c r="EJL12" s="455"/>
      <c r="EJM12" s="455"/>
      <c r="EJN12" s="455"/>
      <c r="EJO12" s="455"/>
      <c r="EJP12" s="455"/>
      <c r="EJQ12" s="455"/>
      <c r="EJR12" s="455"/>
      <c r="EJS12" s="455"/>
      <c r="EJT12" s="455"/>
      <c r="EJU12" s="455"/>
      <c r="EJV12" s="455"/>
      <c r="EJW12" s="455"/>
      <c r="EJX12" s="455"/>
      <c r="EJY12" s="455"/>
      <c r="EJZ12" s="455"/>
      <c r="EKA12" s="455"/>
      <c r="EKB12" s="455"/>
      <c r="EKC12" s="455"/>
      <c r="EKD12" s="455"/>
      <c r="EKE12" s="455"/>
      <c r="EKF12" s="455"/>
      <c r="EKG12" s="455"/>
      <c r="EKH12" s="455"/>
      <c r="EKI12" s="455"/>
      <c r="EKJ12" s="455"/>
      <c r="EKK12" s="455"/>
      <c r="EKL12" s="455"/>
      <c r="EKM12" s="455"/>
      <c r="EKN12" s="455"/>
      <c r="EKO12" s="455"/>
      <c r="EKP12" s="455"/>
      <c r="EKQ12" s="455"/>
      <c r="EKR12" s="455"/>
      <c r="EKS12" s="455"/>
      <c r="EKT12" s="455"/>
      <c r="EKU12" s="455"/>
      <c r="EKV12" s="455"/>
      <c r="EKW12" s="455"/>
      <c r="EKX12" s="455"/>
      <c r="EKY12" s="455"/>
      <c r="EKZ12" s="455"/>
      <c r="ELA12" s="455"/>
      <c r="ELB12" s="455"/>
      <c r="ELC12" s="455"/>
      <c r="ELD12" s="455"/>
      <c r="ELE12" s="455"/>
      <c r="ELF12" s="455"/>
      <c r="ELG12" s="455"/>
      <c r="ELH12" s="455"/>
      <c r="ELI12" s="455"/>
      <c r="ELJ12" s="455"/>
      <c r="ELK12" s="455"/>
      <c r="ELL12" s="455"/>
      <c r="ELM12" s="455"/>
      <c r="ELN12" s="455"/>
      <c r="ELO12" s="455"/>
      <c r="ELP12" s="455"/>
      <c r="ELQ12" s="455"/>
      <c r="ELR12" s="455"/>
      <c r="ELS12" s="455"/>
      <c r="ELT12" s="455"/>
      <c r="ELU12" s="455"/>
      <c r="ELV12" s="455"/>
      <c r="ELW12" s="455"/>
      <c r="ELX12" s="455"/>
      <c r="ELY12" s="455"/>
      <c r="ELZ12" s="455"/>
      <c r="EMA12" s="455"/>
      <c r="EMB12" s="455"/>
      <c r="EMC12" s="455"/>
      <c r="EMD12" s="455"/>
      <c r="EME12" s="455"/>
      <c r="EMF12" s="455"/>
      <c r="EMG12" s="455"/>
      <c r="EMH12" s="455"/>
      <c r="EMI12" s="455"/>
      <c r="EMJ12" s="455"/>
      <c r="EMK12" s="455"/>
      <c r="EML12" s="455"/>
      <c r="EMM12" s="455"/>
      <c r="EMN12" s="455"/>
      <c r="EMO12" s="455"/>
      <c r="EMP12" s="455"/>
      <c r="EMQ12" s="455"/>
      <c r="EMR12" s="455"/>
      <c r="EMS12" s="455"/>
      <c r="EMT12" s="455"/>
      <c r="EMU12" s="455"/>
      <c r="EMV12" s="455"/>
      <c r="EMW12" s="455"/>
      <c r="EMX12" s="455"/>
      <c r="EMY12" s="455"/>
      <c r="EMZ12" s="455"/>
      <c r="ENA12" s="455"/>
      <c r="ENB12" s="455"/>
      <c r="ENC12" s="455"/>
      <c r="END12" s="455"/>
      <c r="ENE12" s="455"/>
      <c r="ENF12" s="455"/>
      <c r="ENG12" s="455"/>
      <c r="ENH12" s="455"/>
      <c r="ENI12" s="455"/>
      <c r="ENJ12" s="455"/>
      <c r="ENK12" s="455"/>
      <c r="ENL12" s="455"/>
      <c r="ENM12" s="455"/>
      <c r="ENN12" s="455"/>
      <c r="ENO12" s="455"/>
      <c r="ENP12" s="455"/>
      <c r="ENQ12" s="455"/>
      <c r="ENR12" s="455"/>
      <c r="ENS12" s="455"/>
      <c r="ENT12" s="455"/>
      <c r="ENU12" s="455"/>
      <c r="ENV12" s="455"/>
      <c r="ENW12" s="455"/>
      <c r="ENX12" s="455"/>
      <c r="ENY12" s="455"/>
      <c r="ENZ12" s="455"/>
      <c r="EOA12" s="455"/>
      <c r="EOB12" s="455"/>
      <c r="EOC12" s="455"/>
      <c r="EOD12" s="455"/>
      <c r="EOE12" s="455"/>
      <c r="EOF12" s="455"/>
      <c r="EOG12" s="455"/>
      <c r="EOH12" s="455"/>
      <c r="EOI12" s="455"/>
      <c r="EOJ12" s="455"/>
      <c r="EOK12" s="455"/>
      <c r="EOL12" s="455"/>
      <c r="EOM12" s="455"/>
      <c r="EON12" s="455"/>
      <c r="EOO12" s="455"/>
      <c r="EOP12" s="455"/>
      <c r="EOQ12" s="455"/>
      <c r="EOR12" s="455"/>
      <c r="EOS12" s="455"/>
      <c r="EOT12" s="455"/>
      <c r="EOU12" s="455"/>
      <c r="EOV12" s="455"/>
      <c r="EOW12" s="455"/>
      <c r="EOX12" s="455"/>
      <c r="EOY12" s="455"/>
      <c r="EOZ12" s="455"/>
      <c r="EPA12" s="455"/>
      <c r="EPB12" s="455"/>
      <c r="EPC12" s="455"/>
      <c r="EPD12" s="455"/>
      <c r="EPE12" s="455"/>
      <c r="EPF12" s="455"/>
      <c r="EPG12" s="455"/>
      <c r="EPH12" s="455"/>
      <c r="EPI12" s="455"/>
      <c r="EPJ12" s="455"/>
      <c r="EPK12" s="455"/>
      <c r="EPL12" s="455"/>
      <c r="EPM12" s="455"/>
      <c r="EPN12" s="455"/>
      <c r="EPO12" s="455"/>
      <c r="EPP12" s="455"/>
      <c r="EPQ12" s="455"/>
      <c r="EPR12" s="455"/>
      <c r="EPS12" s="455"/>
      <c r="EPT12" s="455"/>
      <c r="EPU12" s="455"/>
      <c r="EPV12" s="455"/>
      <c r="EPW12" s="455"/>
      <c r="EPX12" s="455"/>
      <c r="EPY12" s="455"/>
      <c r="EPZ12" s="455"/>
      <c r="EQA12" s="455"/>
      <c r="EQB12" s="455"/>
      <c r="EQC12" s="455"/>
      <c r="EQD12" s="455"/>
      <c r="EQE12" s="455"/>
      <c r="EQF12" s="455"/>
      <c r="EQG12" s="455"/>
      <c r="EQH12" s="455"/>
      <c r="EQI12" s="455"/>
      <c r="EQJ12" s="455"/>
      <c r="EQK12" s="455"/>
      <c r="EQL12" s="455"/>
      <c r="EQM12" s="455"/>
      <c r="EQN12" s="455"/>
      <c r="EQO12" s="455"/>
      <c r="EQP12" s="455"/>
      <c r="EQQ12" s="455"/>
      <c r="EQR12" s="455"/>
      <c r="EQS12" s="455"/>
      <c r="EQT12" s="455"/>
      <c r="EQU12" s="455"/>
      <c r="EQV12" s="455"/>
      <c r="EQW12" s="455"/>
      <c r="EQX12" s="455"/>
      <c r="EQY12" s="455"/>
      <c r="EQZ12" s="455"/>
      <c r="ERA12" s="455"/>
      <c r="ERB12" s="455"/>
      <c r="ERC12" s="455"/>
      <c r="ERD12" s="455"/>
      <c r="ERE12" s="455"/>
      <c r="ERF12" s="455"/>
      <c r="ERG12" s="455"/>
      <c r="ERH12" s="455"/>
      <c r="ERI12" s="455"/>
      <c r="ERJ12" s="455"/>
      <c r="ERK12" s="455"/>
      <c r="ERL12" s="455"/>
      <c r="ERM12" s="455"/>
      <c r="ERN12" s="455"/>
      <c r="ERO12" s="455"/>
      <c r="ERP12" s="455"/>
      <c r="ERQ12" s="455"/>
      <c r="ERR12" s="455"/>
      <c r="ERS12" s="455"/>
      <c r="ERT12" s="455"/>
      <c r="ERU12" s="455"/>
      <c r="ERV12" s="455"/>
      <c r="ERW12" s="455"/>
      <c r="ERX12" s="455"/>
      <c r="ERY12" s="455"/>
      <c r="ERZ12" s="455"/>
      <c r="ESA12" s="455"/>
      <c r="ESB12" s="455"/>
      <c r="ESC12" s="455"/>
      <c r="ESD12" s="455"/>
      <c r="ESE12" s="455"/>
      <c r="ESF12" s="455"/>
      <c r="ESG12" s="455"/>
      <c r="ESH12" s="455"/>
      <c r="ESI12" s="455"/>
      <c r="ESJ12" s="455"/>
      <c r="ESK12" s="455"/>
      <c r="ESL12" s="455"/>
      <c r="ESM12" s="455"/>
      <c r="ESN12" s="455"/>
      <c r="ESO12" s="455"/>
      <c r="ESP12" s="455"/>
      <c r="ESQ12" s="455"/>
      <c r="ESR12" s="455"/>
      <c r="ESS12" s="455"/>
      <c r="EST12" s="455"/>
      <c r="ESU12" s="455"/>
      <c r="ESV12" s="455"/>
      <c r="ESW12" s="455"/>
      <c r="ESX12" s="455"/>
      <c r="ESY12" s="455"/>
      <c r="ESZ12" s="455"/>
      <c r="ETA12" s="455"/>
      <c r="ETB12" s="455"/>
      <c r="ETC12" s="455"/>
      <c r="ETD12" s="455"/>
      <c r="ETE12" s="455"/>
      <c r="ETF12" s="455"/>
      <c r="ETG12" s="455"/>
      <c r="ETH12" s="455"/>
      <c r="ETI12" s="455"/>
      <c r="ETJ12" s="455"/>
      <c r="ETK12" s="455"/>
      <c r="ETL12" s="455"/>
      <c r="ETM12" s="455"/>
      <c r="ETN12" s="455"/>
      <c r="ETO12" s="455"/>
      <c r="ETP12" s="455"/>
      <c r="ETQ12" s="455"/>
      <c r="ETR12" s="455"/>
      <c r="ETS12" s="455"/>
      <c r="ETT12" s="455"/>
      <c r="ETU12" s="455"/>
      <c r="ETV12" s="455"/>
      <c r="ETW12" s="455"/>
      <c r="ETX12" s="455"/>
      <c r="ETY12" s="455"/>
      <c r="ETZ12" s="455"/>
      <c r="EUA12" s="455"/>
      <c r="EUB12" s="455"/>
      <c r="EUC12" s="455"/>
      <c r="EUD12" s="455"/>
      <c r="EUE12" s="455"/>
      <c r="EUF12" s="455"/>
      <c r="EUG12" s="455"/>
      <c r="EUH12" s="455"/>
      <c r="EUI12" s="455"/>
      <c r="EUJ12" s="455"/>
      <c r="EUK12" s="455"/>
      <c r="EUL12" s="455"/>
      <c r="EUM12" s="455"/>
      <c r="EUN12" s="455"/>
      <c r="EUO12" s="455"/>
      <c r="EUP12" s="455"/>
      <c r="EUQ12" s="455"/>
      <c r="EUR12" s="455"/>
      <c r="EUS12" s="455"/>
      <c r="EUT12" s="455"/>
      <c r="EUU12" s="455"/>
      <c r="EUV12" s="455"/>
      <c r="EUW12" s="455"/>
      <c r="EUX12" s="455"/>
      <c r="EUY12" s="455"/>
      <c r="EUZ12" s="455"/>
      <c r="EVA12" s="455"/>
      <c r="EVB12" s="455"/>
      <c r="EVC12" s="455"/>
      <c r="EVD12" s="455"/>
      <c r="EVE12" s="455"/>
      <c r="EVF12" s="455"/>
      <c r="EVG12" s="455"/>
      <c r="EVH12" s="455"/>
      <c r="EVI12" s="455"/>
      <c r="EVJ12" s="455"/>
      <c r="EVK12" s="455"/>
      <c r="EVL12" s="455"/>
      <c r="EVM12" s="455"/>
      <c r="EVN12" s="455"/>
      <c r="EVO12" s="455"/>
      <c r="EVP12" s="455"/>
      <c r="EVQ12" s="455"/>
      <c r="EVR12" s="455"/>
      <c r="EVS12" s="455"/>
      <c r="EVT12" s="455"/>
      <c r="EVU12" s="455"/>
      <c r="EVV12" s="455"/>
      <c r="EVW12" s="455"/>
      <c r="EVX12" s="455"/>
      <c r="EVY12" s="455"/>
      <c r="EVZ12" s="455"/>
      <c r="EWA12" s="455"/>
      <c r="EWB12" s="455"/>
      <c r="EWC12" s="455"/>
      <c r="EWD12" s="455"/>
      <c r="EWE12" s="455"/>
      <c r="EWF12" s="455"/>
      <c r="EWG12" s="455"/>
      <c r="EWH12" s="455"/>
      <c r="EWI12" s="455"/>
      <c r="EWJ12" s="455"/>
      <c r="EWK12" s="455"/>
      <c r="EWL12" s="455"/>
      <c r="EWM12" s="455"/>
      <c r="EWN12" s="455"/>
      <c r="EWO12" s="455"/>
      <c r="EWP12" s="455"/>
      <c r="EWQ12" s="455"/>
      <c r="EWR12" s="455"/>
      <c r="EWS12" s="455"/>
      <c r="EWT12" s="455"/>
      <c r="EWU12" s="455"/>
      <c r="EWV12" s="455"/>
      <c r="EWW12" s="455"/>
      <c r="EWX12" s="455"/>
      <c r="EWY12" s="455"/>
      <c r="EWZ12" s="455"/>
      <c r="EXA12" s="455"/>
      <c r="EXB12" s="455"/>
      <c r="EXC12" s="455"/>
      <c r="EXD12" s="455"/>
      <c r="EXE12" s="455"/>
      <c r="EXF12" s="455"/>
      <c r="EXG12" s="455"/>
      <c r="EXH12" s="455"/>
      <c r="EXI12" s="455"/>
      <c r="EXJ12" s="455"/>
      <c r="EXK12" s="455"/>
      <c r="EXL12" s="455"/>
      <c r="EXM12" s="455"/>
      <c r="EXN12" s="455"/>
      <c r="EXO12" s="455"/>
      <c r="EXP12" s="455"/>
      <c r="EXQ12" s="455"/>
      <c r="EXR12" s="455"/>
      <c r="EXS12" s="455"/>
      <c r="EXT12" s="455"/>
      <c r="EXU12" s="455"/>
      <c r="EXV12" s="455"/>
      <c r="EXW12" s="455"/>
      <c r="EXX12" s="455"/>
      <c r="EXY12" s="455"/>
      <c r="EXZ12" s="455"/>
      <c r="EYA12" s="455"/>
      <c r="EYB12" s="455"/>
      <c r="EYC12" s="455"/>
      <c r="EYD12" s="455"/>
      <c r="EYE12" s="455"/>
      <c r="EYF12" s="455"/>
      <c r="EYG12" s="455"/>
      <c r="EYH12" s="455"/>
      <c r="EYI12" s="455"/>
      <c r="EYJ12" s="455"/>
      <c r="EYK12" s="455"/>
      <c r="EYL12" s="455"/>
      <c r="EYM12" s="455"/>
      <c r="EYN12" s="455"/>
      <c r="EYO12" s="455"/>
      <c r="EYP12" s="455"/>
      <c r="EYQ12" s="455"/>
      <c r="EYR12" s="455"/>
      <c r="EYS12" s="455"/>
      <c r="EYT12" s="455"/>
      <c r="EYU12" s="455"/>
      <c r="EYV12" s="455"/>
      <c r="EYW12" s="455"/>
      <c r="EYX12" s="455"/>
      <c r="EYY12" s="455"/>
      <c r="EYZ12" s="455"/>
      <c r="EZA12" s="455"/>
      <c r="EZB12" s="455"/>
      <c r="EZC12" s="455"/>
      <c r="EZD12" s="455"/>
      <c r="EZE12" s="455"/>
      <c r="EZF12" s="455"/>
      <c r="EZG12" s="455"/>
      <c r="EZH12" s="455"/>
      <c r="EZI12" s="455"/>
      <c r="EZJ12" s="455"/>
      <c r="EZK12" s="455"/>
      <c r="EZL12" s="455"/>
      <c r="EZM12" s="455"/>
      <c r="EZN12" s="455"/>
      <c r="EZO12" s="455"/>
      <c r="EZP12" s="455"/>
      <c r="EZQ12" s="455"/>
      <c r="EZR12" s="455"/>
      <c r="EZS12" s="455"/>
      <c r="EZT12" s="455"/>
      <c r="EZU12" s="455"/>
      <c r="EZV12" s="455"/>
      <c r="EZW12" s="455"/>
      <c r="EZX12" s="455"/>
      <c r="EZY12" s="455"/>
      <c r="EZZ12" s="455"/>
      <c r="FAA12" s="455"/>
      <c r="FAB12" s="455"/>
      <c r="FAC12" s="455"/>
      <c r="FAD12" s="455"/>
      <c r="FAE12" s="455"/>
      <c r="FAF12" s="455"/>
      <c r="FAG12" s="455"/>
      <c r="FAH12" s="455"/>
      <c r="FAI12" s="455"/>
      <c r="FAJ12" s="455"/>
      <c r="FAK12" s="455"/>
      <c r="FAL12" s="455"/>
      <c r="FAM12" s="455"/>
      <c r="FAO12" s="455"/>
      <c r="FAP12" s="455"/>
      <c r="FAQ12" s="455"/>
      <c r="FAR12" s="455"/>
      <c r="FAS12" s="455"/>
      <c r="FAT12" s="455"/>
      <c r="FAU12" s="455"/>
      <c r="FAV12" s="455"/>
      <c r="FAW12" s="455"/>
      <c r="FAX12" s="455"/>
      <c r="FAY12" s="455"/>
      <c r="FAZ12" s="455"/>
      <c r="FBA12" s="455"/>
      <c r="FBB12" s="455"/>
      <c r="FBC12" s="455"/>
      <c r="FBD12" s="455"/>
      <c r="FBE12" s="455"/>
      <c r="FBF12" s="455"/>
      <c r="FBG12" s="455"/>
      <c r="FBH12" s="455"/>
      <c r="FBI12" s="455"/>
      <c r="FBJ12" s="455"/>
      <c r="FBK12" s="455"/>
      <c r="FBL12" s="455"/>
      <c r="FBM12" s="455"/>
      <c r="FBN12" s="455"/>
      <c r="FBO12" s="455"/>
      <c r="FBP12" s="455"/>
      <c r="FBQ12" s="455"/>
      <c r="FBR12" s="455"/>
      <c r="FBS12" s="455"/>
      <c r="FBT12" s="455"/>
      <c r="FBU12" s="455"/>
      <c r="FBV12" s="455"/>
      <c r="FBW12" s="455"/>
      <c r="FBX12" s="455"/>
      <c r="FBY12" s="455"/>
      <c r="FBZ12" s="455"/>
      <c r="FCA12" s="455"/>
      <c r="FCB12" s="455"/>
      <c r="FCC12" s="455"/>
      <c r="FCD12" s="455"/>
      <c r="FCE12" s="455"/>
      <c r="FCF12" s="455"/>
      <c r="FCG12" s="455"/>
      <c r="FCH12" s="455"/>
      <c r="FCI12" s="455"/>
      <c r="FCJ12" s="455"/>
      <c r="FCK12" s="455"/>
      <c r="FCL12" s="455"/>
      <c r="FCM12" s="455"/>
      <c r="FCN12" s="455"/>
      <c r="FCO12" s="455"/>
      <c r="FCP12" s="455"/>
      <c r="FCQ12" s="455"/>
      <c r="FCR12" s="455"/>
      <c r="FCS12" s="455"/>
      <c r="FCT12" s="455"/>
      <c r="FCU12" s="455"/>
      <c r="FCV12" s="455"/>
      <c r="FCW12" s="455"/>
      <c r="FCX12" s="455"/>
      <c r="FCY12" s="455"/>
      <c r="FCZ12" s="455"/>
      <c r="FDA12" s="455"/>
      <c r="FDB12" s="455"/>
      <c r="FDC12" s="455"/>
      <c r="FDD12" s="455"/>
      <c r="FDE12" s="455"/>
      <c r="FDF12" s="455"/>
      <c r="FDG12" s="455"/>
      <c r="FDH12" s="455"/>
      <c r="FDI12" s="455"/>
      <c r="FDJ12" s="455"/>
      <c r="FDK12" s="455"/>
      <c r="FDL12" s="455"/>
      <c r="FDM12" s="455"/>
      <c r="FDN12" s="455"/>
      <c r="FDO12" s="455"/>
      <c r="FDP12" s="455"/>
      <c r="FDQ12" s="455"/>
      <c r="FDR12" s="455"/>
      <c r="FDS12" s="455"/>
      <c r="FDT12" s="455"/>
      <c r="FDU12" s="455"/>
      <c r="FDV12" s="455"/>
      <c r="FDW12" s="455"/>
      <c r="FDX12" s="455"/>
      <c r="FDY12" s="455"/>
      <c r="FDZ12" s="455"/>
      <c r="FEA12" s="455"/>
      <c r="FEB12" s="455"/>
      <c r="FEC12" s="455"/>
      <c r="FED12" s="455"/>
      <c r="FEE12" s="455"/>
      <c r="FEF12" s="455"/>
      <c r="FEG12" s="455"/>
      <c r="FEH12" s="455"/>
      <c r="FEI12" s="455"/>
      <c r="FEJ12" s="455"/>
      <c r="FEK12" s="455"/>
      <c r="FEL12" s="455"/>
      <c r="FEM12" s="455"/>
      <c r="FEN12" s="455"/>
      <c r="FEO12" s="455"/>
      <c r="FEP12" s="455"/>
      <c r="FEQ12" s="455"/>
      <c r="FER12" s="455"/>
      <c r="FES12" s="455"/>
      <c r="FET12" s="455"/>
      <c r="FEU12" s="455"/>
      <c r="FEV12" s="455"/>
      <c r="FEW12" s="455"/>
      <c r="FEX12" s="455"/>
      <c r="FEY12" s="455"/>
      <c r="FEZ12" s="455"/>
      <c r="FFA12" s="455"/>
      <c r="FFB12" s="455"/>
      <c r="FFC12" s="455"/>
      <c r="FFD12" s="455"/>
      <c r="FFE12" s="455"/>
      <c r="FFF12" s="455"/>
      <c r="FFG12" s="455"/>
      <c r="FFH12" s="455"/>
      <c r="FFI12" s="455"/>
      <c r="FFJ12" s="455"/>
      <c r="FFK12" s="455"/>
      <c r="FFL12" s="455"/>
      <c r="FFM12" s="455"/>
      <c r="FFN12" s="455"/>
      <c r="FFO12" s="455"/>
      <c r="FFP12" s="455"/>
      <c r="FFQ12" s="455"/>
      <c r="FFR12" s="455"/>
      <c r="FFS12" s="455"/>
      <c r="FFT12" s="455"/>
      <c r="FFU12" s="455"/>
      <c r="FFV12" s="455"/>
      <c r="FFW12" s="455"/>
      <c r="FFX12" s="455"/>
      <c r="FFY12" s="455"/>
      <c r="FFZ12" s="455"/>
      <c r="FGA12" s="455"/>
      <c r="FGB12" s="455"/>
      <c r="FGC12" s="455"/>
      <c r="FGD12" s="455"/>
      <c r="FGE12" s="455"/>
      <c r="FGF12" s="455"/>
      <c r="FGG12" s="455"/>
      <c r="FGH12" s="455"/>
      <c r="FGI12" s="455"/>
      <c r="FGJ12" s="455"/>
      <c r="FGK12" s="455"/>
      <c r="FGL12" s="455"/>
      <c r="FGM12" s="455"/>
      <c r="FGN12" s="455"/>
      <c r="FGO12" s="455"/>
      <c r="FGP12" s="455"/>
      <c r="FGQ12" s="455"/>
      <c r="FGR12" s="455"/>
      <c r="FGS12" s="455"/>
      <c r="FGT12" s="455"/>
      <c r="FGU12" s="455"/>
      <c r="FGV12" s="455"/>
      <c r="FGW12" s="455"/>
      <c r="FGX12" s="455"/>
      <c r="FGY12" s="455"/>
      <c r="FGZ12" s="455"/>
      <c r="FHA12" s="455"/>
      <c r="FHB12" s="455"/>
      <c r="FHC12" s="455"/>
      <c r="FHD12" s="455"/>
      <c r="FHE12" s="455"/>
      <c r="FHF12" s="455"/>
      <c r="FHG12" s="455"/>
      <c r="FHH12" s="455"/>
      <c r="FHI12" s="455"/>
      <c r="FHJ12" s="455"/>
      <c r="FHK12" s="455"/>
      <c r="FHL12" s="455"/>
      <c r="FHM12" s="455"/>
      <c r="FHN12" s="455"/>
      <c r="FHO12" s="455"/>
      <c r="FHP12" s="455"/>
      <c r="FHQ12" s="455"/>
      <c r="FHR12" s="455"/>
      <c r="FHS12" s="455"/>
      <c r="FHT12" s="455"/>
      <c r="FHU12" s="455"/>
      <c r="FHV12" s="455"/>
      <c r="FHW12" s="455"/>
      <c r="FHX12" s="455"/>
      <c r="FHY12" s="455"/>
      <c r="FHZ12" s="455"/>
      <c r="FIA12" s="455"/>
      <c r="FIB12" s="455"/>
      <c r="FIC12" s="455"/>
      <c r="FID12" s="455"/>
      <c r="FIE12" s="455"/>
      <c r="FIF12" s="455"/>
      <c r="FIG12" s="455"/>
      <c r="FIH12" s="455"/>
      <c r="FII12" s="455"/>
      <c r="FIJ12" s="455"/>
      <c r="FIK12" s="455"/>
      <c r="FIL12" s="455"/>
      <c r="FIM12" s="455"/>
      <c r="FIN12" s="455"/>
      <c r="FIO12" s="455"/>
      <c r="FIP12" s="455"/>
      <c r="FIQ12" s="455"/>
      <c r="FIR12" s="455"/>
      <c r="FIS12" s="455"/>
      <c r="FIT12" s="455"/>
      <c r="FIU12" s="455"/>
      <c r="FIV12" s="455"/>
      <c r="FIW12" s="455"/>
      <c r="FIX12" s="455"/>
      <c r="FIY12" s="455"/>
      <c r="FIZ12" s="455"/>
      <c r="FJA12" s="455"/>
      <c r="FJB12" s="455"/>
      <c r="FJC12" s="455"/>
      <c r="FJD12" s="455"/>
      <c r="FJE12" s="455"/>
      <c r="FJF12" s="455"/>
      <c r="FJG12" s="455"/>
      <c r="FJH12" s="455"/>
      <c r="FJI12" s="455"/>
      <c r="FJJ12" s="455"/>
      <c r="FJK12" s="455"/>
      <c r="FJL12" s="455"/>
      <c r="FJM12" s="455"/>
      <c r="FJN12" s="455"/>
      <c r="FJO12" s="455"/>
      <c r="FJP12" s="455"/>
      <c r="FJQ12" s="455"/>
      <c r="FJR12" s="455"/>
      <c r="FJS12" s="455"/>
      <c r="FJT12" s="455"/>
      <c r="FJU12" s="455"/>
      <c r="FJV12" s="455"/>
      <c r="FJW12" s="455"/>
      <c r="FJX12" s="455"/>
      <c r="FJY12" s="455"/>
      <c r="FJZ12" s="455"/>
      <c r="FKA12" s="455"/>
      <c r="FKB12" s="455"/>
      <c r="FKC12" s="455"/>
      <c r="FKD12" s="455"/>
      <c r="FKE12" s="455"/>
      <c r="FKF12" s="455"/>
      <c r="FKG12" s="455"/>
      <c r="FKH12" s="455"/>
      <c r="FKI12" s="455"/>
      <c r="FKJ12" s="455"/>
      <c r="FKK12" s="455"/>
      <c r="FKL12" s="455"/>
      <c r="FKM12" s="455"/>
      <c r="FKN12" s="455"/>
      <c r="FKO12" s="455"/>
      <c r="FKP12" s="455"/>
      <c r="FKQ12" s="455"/>
      <c r="FKR12" s="455"/>
      <c r="FKS12" s="455"/>
      <c r="FKT12" s="455"/>
      <c r="FKU12" s="455"/>
      <c r="FKV12" s="455"/>
      <c r="FKW12" s="455"/>
      <c r="FKX12" s="455"/>
      <c r="FKY12" s="455"/>
      <c r="FKZ12" s="455"/>
      <c r="FLA12" s="455"/>
      <c r="FLB12" s="455"/>
      <c r="FLC12" s="455"/>
      <c r="FLD12" s="455"/>
      <c r="FLE12" s="455"/>
      <c r="FLF12" s="455"/>
      <c r="FLG12" s="455"/>
      <c r="FLH12" s="455"/>
      <c r="FLI12" s="455"/>
      <c r="FLJ12" s="455"/>
      <c r="FLK12" s="455"/>
      <c r="FLL12" s="455"/>
      <c r="FLM12" s="455"/>
      <c r="FLN12" s="455"/>
      <c r="FLO12" s="455"/>
      <c r="FLP12" s="455"/>
      <c r="FLQ12" s="455"/>
      <c r="FLR12" s="455"/>
      <c r="FLS12" s="455"/>
      <c r="FLT12" s="455"/>
      <c r="FLU12" s="455"/>
      <c r="FLV12" s="455"/>
      <c r="FLW12" s="455"/>
      <c r="FLX12" s="455"/>
      <c r="FLY12" s="455"/>
      <c r="FLZ12" s="455"/>
      <c r="FMA12" s="455"/>
      <c r="FMB12" s="455"/>
      <c r="FMC12" s="455"/>
      <c r="FMD12" s="455"/>
      <c r="FME12" s="455"/>
      <c r="FMF12" s="455"/>
      <c r="FMG12" s="455"/>
      <c r="FMH12" s="455"/>
      <c r="FMI12" s="455"/>
      <c r="FMJ12" s="455"/>
      <c r="FMK12" s="455"/>
      <c r="FML12" s="455"/>
      <c r="FMM12" s="455"/>
      <c r="FMN12" s="455"/>
      <c r="FMO12" s="455"/>
      <c r="FMP12" s="455"/>
      <c r="FMQ12" s="455"/>
      <c r="FMR12" s="455"/>
      <c r="FMS12" s="455"/>
      <c r="FMT12" s="455"/>
      <c r="FMU12" s="455"/>
      <c r="FMV12" s="455"/>
      <c r="FMW12" s="455"/>
      <c r="FMX12" s="455"/>
      <c r="FMY12" s="455"/>
      <c r="FMZ12" s="455"/>
      <c r="FNA12" s="455"/>
      <c r="FNB12" s="455"/>
      <c r="FNC12" s="455"/>
      <c r="FND12" s="455"/>
      <c r="FNE12" s="455"/>
      <c r="FNF12" s="455"/>
      <c r="FNG12" s="455"/>
      <c r="FNH12" s="455"/>
      <c r="FNI12" s="455"/>
      <c r="FNJ12" s="455"/>
      <c r="FNK12" s="455"/>
      <c r="FNL12" s="455"/>
      <c r="FNM12" s="455"/>
      <c r="FNN12" s="455"/>
      <c r="FNO12" s="455"/>
      <c r="FNP12" s="455"/>
      <c r="FNQ12" s="455"/>
      <c r="FNR12" s="455"/>
      <c r="FNS12" s="455"/>
      <c r="FNT12" s="455"/>
      <c r="FNU12" s="455"/>
      <c r="FNV12" s="455"/>
      <c r="FNW12" s="455"/>
      <c r="FNX12" s="455"/>
      <c r="FNY12" s="455"/>
      <c r="FNZ12" s="455"/>
      <c r="FOA12" s="455"/>
      <c r="FOB12" s="455"/>
      <c r="FOC12" s="455"/>
      <c r="FOD12" s="455"/>
      <c r="FOE12" s="455"/>
      <c r="FOF12" s="455"/>
      <c r="FOG12" s="455"/>
      <c r="FOH12" s="455"/>
      <c r="FOI12" s="455"/>
      <c r="FOJ12" s="455"/>
      <c r="FOK12" s="455"/>
      <c r="FOL12" s="455"/>
      <c r="FOM12" s="455"/>
      <c r="FON12" s="455"/>
      <c r="FOO12" s="455"/>
      <c r="FOP12" s="455"/>
      <c r="FOQ12" s="455"/>
      <c r="FOR12" s="455"/>
      <c r="FOS12" s="455"/>
      <c r="FOT12" s="455"/>
      <c r="FOU12" s="455"/>
      <c r="FOV12" s="455"/>
      <c r="FOW12" s="455"/>
      <c r="FOX12" s="455"/>
      <c r="FOY12" s="455"/>
      <c r="FOZ12" s="455"/>
      <c r="FPA12" s="455"/>
      <c r="FPB12" s="455"/>
      <c r="FPC12" s="455"/>
      <c r="FPD12" s="455"/>
      <c r="FPE12" s="455"/>
      <c r="FPF12" s="455"/>
      <c r="FPG12" s="455"/>
      <c r="FPH12" s="455"/>
      <c r="FPI12" s="455"/>
      <c r="FPJ12" s="455"/>
      <c r="FPK12" s="455"/>
      <c r="FPL12" s="455"/>
      <c r="FPM12" s="455"/>
      <c r="FPN12" s="455"/>
      <c r="FPO12" s="455"/>
      <c r="FPP12" s="455"/>
      <c r="FPQ12" s="455"/>
      <c r="FPR12" s="455"/>
      <c r="FPS12" s="455"/>
      <c r="FPT12" s="455"/>
      <c r="FPU12" s="455"/>
      <c r="FPV12" s="455"/>
      <c r="FPW12" s="455"/>
      <c r="FPX12" s="455"/>
      <c r="FPY12" s="455"/>
      <c r="FPZ12" s="455"/>
      <c r="FQA12" s="455"/>
      <c r="FQB12" s="455"/>
      <c r="FQC12" s="455"/>
      <c r="FQD12" s="455"/>
      <c r="FQE12" s="455"/>
      <c r="FQF12" s="455"/>
      <c r="FQG12" s="455"/>
      <c r="FQH12" s="455"/>
      <c r="FQI12" s="455"/>
      <c r="FQJ12" s="455"/>
      <c r="FQK12" s="455"/>
      <c r="FQL12" s="455"/>
      <c r="FQM12" s="455"/>
      <c r="FQN12" s="455"/>
      <c r="FQO12" s="455"/>
      <c r="FQP12" s="455"/>
      <c r="FQQ12" s="455"/>
      <c r="FQR12" s="455"/>
      <c r="FQS12" s="455"/>
      <c r="FQT12" s="455"/>
      <c r="FQU12" s="455"/>
      <c r="FQV12" s="455"/>
      <c r="FQW12" s="455"/>
      <c r="FQX12" s="455"/>
      <c r="FQY12" s="455"/>
      <c r="FQZ12" s="455"/>
      <c r="FRA12" s="455"/>
      <c r="FRB12" s="455"/>
      <c r="FRC12" s="455"/>
      <c r="FRD12" s="455"/>
      <c r="FRE12" s="455"/>
      <c r="FRF12" s="455"/>
      <c r="FRG12" s="455"/>
      <c r="FRH12" s="455"/>
      <c r="FRI12" s="455"/>
      <c r="FRJ12" s="455"/>
      <c r="FRK12" s="455"/>
      <c r="FRL12" s="455"/>
      <c r="FRM12" s="455"/>
      <c r="FRN12" s="455"/>
      <c r="FRO12" s="455"/>
      <c r="FRP12" s="455"/>
      <c r="FRQ12" s="455"/>
      <c r="FRR12" s="455"/>
      <c r="FRS12" s="455"/>
      <c r="FRT12" s="455"/>
      <c r="FRU12" s="455"/>
      <c r="FRV12" s="455"/>
      <c r="FRW12" s="455"/>
      <c r="FRX12" s="455"/>
      <c r="FRY12" s="455"/>
      <c r="FRZ12" s="455"/>
      <c r="FSA12" s="455"/>
      <c r="FSB12" s="455"/>
      <c r="FSC12" s="455"/>
      <c r="FSD12" s="455"/>
      <c r="FSE12" s="455"/>
      <c r="FSF12" s="455"/>
      <c r="FSG12" s="455"/>
      <c r="FSH12" s="455"/>
      <c r="FSI12" s="455"/>
      <c r="FSJ12" s="455"/>
      <c r="FSK12" s="455"/>
      <c r="FSL12" s="455"/>
      <c r="FSM12" s="455"/>
      <c r="FSN12" s="455"/>
      <c r="FSO12" s="455"/>
      <c r="FSP12" s="455"/>
      <c r="FSQ12" s="455"/>
      <c r="FSR12" s="455"/>
      <c r="FSS12" s="455"/>
      <c r="FST12" s="455"/>
      <c r="FSU12" s="455"/>
      <c r="FSV12" s="455"/>
      <c r="FSW12" s="455"/>
      <c r="FSX12" s="455"/>
      <c r="FSY12" s="455"/>
      <c r="FSZ12" s="455"/>
      <c r="FTA12" s="455"/>
      <c r="FTB12" s="455"/>
      <c r="FTC12" s="455"/>
      <c r="FTD12" s="455"/>
      <c r="FTE12" s="455"/>
      <c r="FTF12" s="455"/>
      <c r="FTG12" s="455"/>
      <c r="FTH12" s="455"/>
      <c r="FTI12" s="455"/>
      <c r="FTJ12" s="455"/>
      <c r="FTK12" s="455"/>
      <c r="FTL12" s="455"/>
      <c r="FTM12" s="455"/>
      <c r="FTN12" s="455"/>
      <c r="FTO12" s="455"/>
      <c r="FTP12" s="455"/>
      <c r="FTQ12" s="455"/>
      <c r="FTR12" s="455"/>
      <c r="FTS12" s="455"/>
      <c r="FTT12" s="455"/>
      <c r="FTU12" s="455"/>
      <c r="FTV12" s="455"/>
      <c r="FTW12" s="455"/>
      <c r="FTX12" s="455"/>
      <c r="FTY12" s="455"/>
      <c r="FTZ12" s="455"/>
      <c r="FUA12" s="455"/>
      <c r="FUB12" s="455"/>
      <c r="FUC12" s="455"/>
      <c r="FUD12" s="455"/>
      <c r="FUE12" s="455"/>
      <c r="FUF12" s="455"/>
      <c r="FUG12" s="455"/>
      <c r="FUH12" s="455"/>
      <c r="FUI12" s="455"/>
      <c r="FUJ12" s="455"/>
      <c r="FUK12" s="455"/>
      <c r="FUL12" s="455"/>
      <c r="FUM12" s="455"/>
      <c r="FUN12" s="455"/>
      <c r="FUO12" s="455"/>
      <c r="FUP12" s="455"/>
      <c r="FUQ12" s="455"/>
      <c r="FUR12" s="455"/>
      <c r="FUS12" s="455"/>
      <c r="FUT12" s="455"/>
      <c r="FUU12" s="455"/>
      <c r="FUV12" s="455"/>
      <c r="FUW12" s="455"/>
      <c r="FUX12" s="455"/>
      <c r="FUY12" s="455"/>
      <c r="FUZ12" s="455"/>
      <c r="FVA12" s="455"/>
      <c r="FVB12" s="455"/>
      <c r="FVC12" s="455"/>
      <c r="FVD12" s="455"/>
      <c r="FVE12" s="455"/>
      <c r="FVF12" s="455"/>
      <c r="FVG12" s="455"/>
      <c r="FVH12" s="455"/>
      <c r="FVI12" s="455"/>
      <c r="FVJ12" s="455"/>
      <c r="FVK12" s="455"/>
      <c r="FVL12" s="455"/>
      <c r="FVM12" s="455"/>
      <c r="FVN12" s="455"/>
      <c r="FVO12" s="455"/>
      <c r="FVP12" s="455"/>
      <c r="FVQ12" s="455"/>
      <c r="FVR12" s="455"/>
      <c r="FVS12" s="455"/>
      <c r="FVT12" s="455"/>
      <c r="FVU12" s="455"/>
      <c r="FVV12" s="455"/>
      <c r="FVW12" s="455"/>
      <c r="FVX12" s="455"/>
      <c r="FVY12" s="455"/>
      <c r="FVZ12" s="455"/>
      <c r="FWA12" s="455"/>
      <c r="FWB12" s="455"/>
      <c r="FWC12" s="455"/>
      <c r="FWD12" s="455"/>
      <c r="FWE12" s="455"/>
      <c r="FWF12" s="455"/>
      <c r="FWG12" s="455"/>
      <c r="FWH12" s="455"/>
      <c r="FWI12" s="455"/>
      <c r="FWJ12" s="455"/>
      <c r="FWK12" s="455"/>
      <c r="FWL12" s="455"/>
      <c r="FWM12" s="455"/>
      <c r="FWN12" s="455"/>
      <c r="FWO12" s="455"/>
      <c r="FWP12" s="455"/>
      <c r="FWQ12" s="455"/>
      <c r="FWR12" s="455"/>
      <c r="FWS12" s="455"/>
      <c r="FWT12" s="455"/>
      <c r="FWU12" s="455"/>
      <c r="FWV12" s="455"/>
      <c r="FWW12" s="455"/>
      <c r="FWX12" s="455"/>
      <c r="FWY12" s="455"/>
      <c r="FWZ12" s="455"/>
      <c r="FXA12" s="455"/>
      <c r="FXB12" s="455"/>
      <c r="FXC12" s="455"/>
      <c r="FXD12" s="455"/>
      <c r="FXE12" s="455"/>
      <c r="FXF12" s="455"/>
      <c r="FXG12" s="455"/>
      <c r="FXH12" s="455"/>
      <c r="FXI12" s="455"/>
      <c r="FXJ12" s="455"/>
      <c r="FXK12" s="455"/>
      <c r="FXL12" s="455"/>
      <c r="FXM12" s="455"/>
      <c r="FXN12" s="455"/>
      <c r="FXO12" s="455"/>
      <c r="FXP12" s="455"/>
      <c r="FXQ12" s="455"/>
      <c r="FXR12" s="455"/>
      <c r="FXS12" s="455"/>
      <c r="FXT12" s="455"/>
      <c r="FXU12" s="455"/>
      <c r="FXV12" s="455"/>
      <c r="FXW12" s="455"/>
      <c r="FXX12" s="455"/>
      <c r="FXY12" s="455"/>
      <c r="FXZ12" s="455"/>
      <c r="FYA12" s="455"/>
      <c r="FYB12" s="455"/>
      <c r="FYC12" s="455"/>
      <c r="FYD12" s="455"/>
      <c r="FYE12" s="455"/>
      <c r="FYF12" s="455"/>
      <c r="FYG12" s="455"/>
      <c r="FYH12" s="455"/>
      <c r="FYI12" s="455"/>
      <c r="FYJ12" s="455"/>
      <c r="FYK12" s="455"/>
      <c r="FYL12" s="455"/>
      <c r="FYM12" s="455"/>
      <c r="FYN12" s="455"/>
      <c r="FYO12" s="455"/>
      <c r="FYP12" s="455"/>
      <c r="FYQ12" s="455"/>
      <c r="FYR12" s="455"/>
      <c r="FYS12" s="455"/>
      <c r="FYT12" s="455"/>
      <c r="FYU12" s="455"/>
      <c r="FYV12" s="455"/>
      <c r="FYW12" s="455"/>
      <c r="FYX12" s="455"/>
      <c r="FYY12" s="455"/>
      <c r="FYZ12" s="455"/>
      <c r="FZA12" s="455"/>
      <c r="FZB12" s="455"/>
      <c r="FZC12" s="455"/>
      <c r="FZD12" s="455"/>
      <c r="FZE12" s="455"/>
      <c r="FZF12" s="455"/>
      <c r="FZG12" s="455"/>
      <c r="FZH12" s="455"/>
      <c r="FZI12" s="455"/>
      <c r="FZJ12" s="455"/>
      <c r="FZK12" s="455"/>
      <c r="FZL12" s="455"/>
      <c r="FZM12" s="455"/>
      <c r="FZN12" s="455"/>
      <c r="FZO12" s="455"/>
      <c r="FZP12" s="455"/>
      <c r="FZQ12" s="455"/>
      <c r="FZR12" s="455"/>
      <c r="FZS12" s="455"/>
      <c r="FZT12" s="455"/>
      <c r="FZU12" s="455"/>
      <c r="FZV12" s="455"/>
      <c r="FZW12" s="455"/>
      <c r="FZX12" s="455"/>
      <c r="FZY12" s="455"/>
      <c r="FZZ12" s="455"/>
      <c r="GAA12" s="455"/>
      <c r="GAB12" s="455"/>
      <c r="GAC12" s="455"/>
      <c r="GAD12" s="455"/>
      <c r="GAE12" s="455"/>
      <c r="GAF12" s="455"/>
      <c r="GAG12" s="455"/>
      <c r="GAH12" s="455"/>
      <c r="GAI12" s="455"/>
      <c r="GAJ12" s="455"/>
      <c r="GAK12" s="455"/>
      <c r="GAL12" s="455"/>
      <c r="GAM12" s="455"/>
      <c r="GAN12" s="455"/>
      <c r="GAO12" s="455"/>
      <c r="GAP12" s="455"/>
      <c r="GAQ12" s="455"/>
      <c r="GAR12" s="455"/>
      <c r="GAS12" s="455"/>
      <c r="GAT12" s="455"/>
      <c r="GAU12" s="455"/>
      <c r="GAV12" s="455"/>
      <c r="GAW12" s="455"/>
      <c r="GAX12" s="455"/>
      <c r="GAY12" s="455"/>
      <c r="GAZ12" s="455"/>
      <c r="GBA12" s="455"/>
      <c r="GBB12" s="455"/>
      <c r="GBC12" s="455"/>
      <c r="GBD12" s="455"/>
      <c r="GBE12" s="455"/>
      <c r="GBF12" s="455"/>
      <c r="GBG12" s="455"/>
      <c r="GBH12" s="455"/>
      <c r="GBI12" s="455"/>
      <c r="GBJ12" s="455"/>
      <c r="GBK12" s="455"/>
      <c r="GBL12" s="455"/>
      <c r="GBM12" s="455"/>
      <c r="GBN12" s="455"/>
      <c r="GBO12" s="455"/>
      <c r="GBP12" s="455"/>
      <c r="GBQ12" s="455"/>
      <c r="GBR12" s="455"/>
      <c r="GBS12" s="455"/>
      <c r="GBT12" s="455"/>
      <c r="GBU12" s="455"/>
      <c r="GBV12" s="455"/>
      <c r="GBW12" s="455"/>
      <c r="GBX12" s="455"/>
      <c r="GBY12" s="455"/>
      <c r="GBZ12" s="455"/>
      <c r="GCA12" s="455"/>
      <c r="GCB12" s="455"/>
      <c r="GCC12" s="455"/>
      <c r="GCD12" s="455"/>
      <c r="GCE12" s="455"/>
      <c r="GCF12" s="455"/>
      <c r="GCG12" s="455"/>
      <c r="GCH12" s="455"/>
      <c r="GCI12" s="455"/>
      <c r="GCJ12" s="455"/>
      <c r="GCK12" s="455"/>
      <c r="GCL12" s="455"/>
      <c r="GCM12" s="455"/>
      <c r="GCN12" s="455"/>
      <c r="GCO12" s="455"/>
      <c r="GCP12" s="455"/>
      <c r="GCQ12" s="455"/>
      <c r="GCR12" s="455"/>
      <c r="GCS12" s="455"/>
      <c r="GCT12" s="455"/>
      <c r="GCU12" s="455"/>
      <c r="GCV12" s="455"/>
      <c r="GCW12" s="455"/>
      <c r="GCX12" s="455"/>
      <c r="GCY12" s="455"/>
      <c r="GCZ12" s="455"/>
      <c r="GDA12" s="455"/>
      <c r="GDB12" s="455"/>
      <c r="GDC12" s="455"/>
      <c r="GDD12" s="455"/>
      <c r="GDE12" s="455"/>
      <c r="GDF12" s="455"/>
      <c r="GDG12" s="455"/>
      <c r="GDH12" s="455"/>
      <c r="GDI12" s="455"/>
      <c r="GDJ12" s="455"/>
      <c r="GDK12" s="455"/>
      <c r="GDL12" s="455"/>
      <c r="GDM12" s="455"/>
      <c r="GDN12" s="455"/>
      <c r="GDO12" s="455"/>
      <c r="GDP12" s="455"/>
      <c r="GDQ12" s="455"/>
      <c r="GDR12" s="455"/>
      <c r="GDS12" s="455"/>
      <c r="GDT12" s="455"/>
      <c r="GDU12" s="455"/>
      <c r="GDV12" s="455"/>
      <c r="GDW12" s="455"/>
      <c r="GDX12" s="455"/>
      <c r="GDY12" s="455"/>
      <c r="GDZ12" s="455"/>
      <c r="GEA12" s="455"/>
      <c r="GEB12" s="455"/>
      <c r="GEC12" s="455"/>
      <c r="GED12" s="455"/>
      <c r="GEE12" s="455"/>
      <c r="GEF12" s="455"/>
      <c r="GEG12" s="455"/>
      <c r="GEH12" s="455"/>
      <c r="GEI12" s="455"/>
      <c r="GEJ12" s="455"/>
      <c r="GEK12" s="455"/>
      <c r="GEL12" s="455"/>
      <c r="GEM12" s="455"/>
      <c r="GEN12" s="455"/>
      <c r="GEO12" s="455"/>
      <c r="GEP12" s="455"/>
      <c r="GEQ12" s="455"/>
      <c r="GER12" s="455"/>
      <c r="GES12" s="455"/>
      <c r="GET12" s="455"/>
      <c r="GEU12" s="455"/>
      <c r="GEV12" s="455"/>
      <c r="GEW12" s="455"/>
      <c r="GEX12" s="455"/>
      <c r="GEY12" s="455"/>
      <c r="GEZ12" s="455"/>
      <c r="GFA12" s="455"/>
      <c r="GFB12" s="455"/>
      <c r="GFC12" s="455"/>
      <c r="GFD12" s="455"/>
      <c r="GFE12" s="455"/>
      <c r="GFF12" s="455"/>
      <c r="GFG12" s="455"/>
      <c r="GFH12" s="455"/>
      <c r="GFI12" s="455"/>
      <c r="GFJ12" s="455"/>
      <c r="GFK12" s="455"/>
      <c r="GFL12" s="455"/>
      <c r="GFM12" s="455"/>
      <c r="GFN12" s="455"/>
      <c r="GFO12" s="455"/>
      <c r="GFP12" s="455"/>
      <c r="GFQ12" s="455"/>
      <c r="GFR12" s="455"/>
      <c r="GFS12" s="455"/>
      <c r="GFT12" s="455"/>
      <c r="GFU12" s="455"/>
      <c r="GFV12" s="455"/>
      <c r="GFW12" s="455"/>
      <c r="GFX12" s="455"/>
      <c r="GFY12" s="455"/>
      <c r="GFZ12" s="455"/>
      <c r="GGA12" s="455"/>
      <c r="GGB12" s="455"/>
      <c r="GGC12" s="455"/>
      <c r="GGD12" s="455"/>
      <c r="GGE12" s="455"/>
      <c r="GGF12" s="455"/>
      <c r="GGG12" s="455"/>
      <c r="GGH12" s="455"/>
      <c r="GGI12" s="455"/>
      <c r="GGJ12" s="455"/>
      <c r="GGK12" s="455"/>
      <c r="GGL12" s="455"/>
      <c r="GGM12" s="455"/>
      <c r="GGN12" s="455"/>
      <c r="GGO12" s="455"/>
      <c r="GGP12" s="455"/>
      <c r="GGQ12" s="455"/>
      <c r="GGR12" s="455"/>
      <c r="GGS12" s="455"/>
      <c r="GGT12" s="455"/>
      <c r="GGU12" s="455"/>
      <c r="GGV12" s="455"/>
      <c r="GGW12" s="455"/>
      <c r="GGX12" s="455"/>
      <c r="GGY12" s="455"/>
      <c r="GGZ12" s="455"/>
      <c r="GHA12" s="455"/>
      <c r="GHB12" s="455"/>
      <c r="GHC12" s="455"/>
      <c r="GHD12" s="455"/>
      <c r="GHE12" s="455"/>
      <c r="GHF12" s="455"/>
      <c r="GHG12" s="455"/>
      <c r="GHH12" s="455"/>
      <c r="GHI12" s="455"/>
      <c r="GHJ12" s="455"/>
      <c r="GHK12" s="455"/>
      <c r="GHL12" s="455"/>
      <c r="GHM12" s="455"/>
      <c r="GHN12" s="455"/>
      <c r="GHO12" s="455"/>
      <c r="GHP12" s="455"/>
      <c r="GHQ12" s="455"/>
      <c r="GHR12" s="455"/>
      <c r="GHS12" s="455"/>
      <c r="GHT12" s="455"/>
      <c r="GHU12" s="455"/>
      <c r="GHV12" s="455"/>
      <c r="GHW12" s="455"/>
      <c r="GHX12" s="455"/>
      <c r="GHY12" s="455"/>
      <c r="GHZ12" s="455"/>
      <c r="GIA12" s="455"/>
      <c r="GIB12" s="455"/>
      <c r="GIC12" s="455"/>
      <c r="GID12" s="455"/>
      <c r="GIE12" s="455"/>
      <c r="GIF12" s="455"/>
      <c r="GIG12" s="455"/>
      <c r="GIH12" s="455"/>
      <c r="GII12" s="455"/>
      <c r="GIJ12" s="455"/>
      <c r="GIK12" s="455"/>
      <c r="GIL12" s="455"/>
      <c r="GIM12" s="455"/>
      <c r="GIN12" s="455"/>
      <c r="GIO12" s="455"/>
      <c r="GIP12" s="455"/>
      <c r="GIQ12" s="455"/>
      <c r="GIR12" s="455"/>
      <c r="GIS12" s="455"/>
      <c r="GIT12" s="455"/>
      <c r="GIU12" s="455"/>
      <c r="GIV12" s="455"/>
      <c r="GIW12" s="455"/>
      <c r="GIX12" s="455"/>
      <c r="GIY12" s="455"/>
      <c r="GIZ12" s="455"/>
      <c r="GJA12" s="455"/>
      <c r="GJB12" s="455"/>
      <c r="GJC12" s="455"/>
      <c r="GJD12" s="455"/>
      <c r="GJE12" s="455"/>
      <c r="GJF12" s="455"/>
      <c r="GJG12" s="455"/>
      <c r="GJH12" s="455"/>
      <c r="GJI12" s="455"/>
      <c r="GJJ12" s="455"/>
      <c r="GJK12" s="455"/>
      <c r="GJL12" s="455"/>
      <c r="GJM12" s="455"/>
      <c r="GJN12" s="455"/>
      <c r="GJO12" s="455"/>
      <c r="GJP12" s="455"/>
      <c r="GJQ12" s="455"/>
      <c r="GJR12" s="455"/>
      <c r="GJS12" s="455"/>
      <c r="GJT12" s="455"/>
      <c r="GJU12" s="455"/>
      <c r="GJV12" s="455"/>
      <c r="GJW12" s="455"/>
      <c r="GJX12" s="455"/>
      <c r="GJY12" s="455"/>
      <c r="GJZ12" s="455"/>
      <c r="GKA12" s="455"/>
      <c r="GKB12" s="455"/>
      <c r="GKC12" s="455"/>
      <c r="GKD12" s="455"/>
      <c r="GKE12" s="455"/>
      <c r="GKF12" s="455"/>
      <c r="GKG12" s="455"/>
      <c r="GKH12" s="455"/>
      <c r="GKI12" s="455"/>
      <c r="GKJ12" s="455"/>
      <c r="GKK12" s="455"/>
      <c r="GKL12" s="455"/>
      <c r="GKM12" s="455"/>
      <c r="GKN12" s="455"/>
      <c r="GKO12" s="455"/>
      <c r="GKP12" s="455"/>
      <c r="GKQ12" s="455"/>
      <c r="GKR12" s="455"/>
      <c r="GKS12" s="455"/>
      <c r="GKT12" s="455"/>
      <c r="GKU12" s="455"/>
      <c r="GKV12" s="455"/>
      <c r="GKW12" s="455"/>
      <c r="GKX12" s="455"/>
      <c r="GKY12" s="455"/>
      <c r="GKZ12" s="455"/>
      <c r="GLA12" s="455"/>
      <c r="GLB12" s="455"/>
      <c r="GLC12" s="455"/>
      <c r="GLD12" s="455"/>
      <c r="GLE12" s="455"/>
      <c r="GLF12" s="455"/>
      <c r="GLG12" s="455"/>
      <c r="GLH12" s="455"/>
      <c r="GLI12" s="455"/>
      <c r="GLJ12" s="455"/>
      <c r="GLK12" s="455"/>
      <c r="GLL12" s="455"/>
      <c r="GLM12" s="455"/>
      <c r="GLN12" s="455"/>
      <c r="GLO12" s="455"/>
      <c r="GLP12" s="455"/>
      <c r="GLQ12" s="455"/>
      <c r="GLR12" s="455"/>
      <c r="GLS12" s="455"/>
      <c r="GLT12" s="455"/>
      <c r="GLU12" s="455"/>
      <c r="GLV12" s="455"/>
      <c r="GLW12" s="455"/>
      <c r="GLX12" s="455"/>
      <c r="GLY12" s="455"/>
      <c r="GLZ12" s="455"/>
      <c r="GMA12" s="455"/>
      <c r="GMB12" s="455"/>
      <c r="GMC12" s="455"/>
      <c r="GMD12" s="455"/>
      <c r="GME12" s="455"/>
      <c r="GMF12" s="455"/>
      <c r="GMG12" s="455"/>
      <c r="GMH12" s="455"/>
      <c r="GMI12" s="455"/>
      <c r="GMJ12" s="455"/>
      <c r="GMK12" s="455"/>
      <c r="GML12" s="455"/>
      <c r="GMM12" s="455"/>
      <c r="GMN12" s="455"/>
      <c r="GMO12" s="455"/>
      <c r="GMP12" s="455"/>
      <c r="GMQ12" s="455"/>
      <c r="GMR12" s="455"/>
      <c r="GMS12" s="455"/>
      <c r="GMT12" s="455"/>
      <c r="GMU12" s="455"/>
      <c r="GMV12" s="455"/>
      <c r="GMW12" s="455"/>
      <c r="GMX12" s="455"/>
      <c r="GMY12" s="455"/>
      <c r="GMZ12" s="455"/>
      <c r="GNA12" s="455"/>
      <c r="GNB12" s="455"/>
      <c r="GNC12" s="455"/>
      <c r="GND12" s="455"/>
      <c r="GNE12" s="455"/>
      <c r="GNF12" s="455"/>
      <c r="GNG12" s="455"/>
      <c r="GNH12" s="455"/>
      <c r="GNI12" s="455"/>
      <c r="GNJ12" s="455"/>
      <c r="GNK12" s="455"/>
      <c r="GNL12" s="455"/>
      <c r="GNM12" s="455"/>
      <c r="GNN12" s="455"/>
      <c r="GNO12" s="455"/>
      <c r="GNP12" s="455"/>
      <c r="GNQ12" s="455"/>
      <c r="GNR12" s="455"/>
      <c r="GNS12" s="455"/>
      <c r="GNT12" s="455"/>
      <c r="GNU12" s="455"/>
      <c r="GNV12" s="455"/>
      <c r="GNW12" s="455"/>
      <c r="GNY12" s="455"/>
      <c r="GNZ12" s="455"/>
      <c r="GOA12" s="455"/>
      <c r="GOB12" s="455"/>
      <c r="GOC12" s="455"/>
      <c r="GOD12" s="455"/>
      <c r="GOE12" s="455"/>
      <c r="GOF12" s="455"/>
      <c r="GOG12" s="455"/>
      <c r="GOH12" s="455"/>
      <c r="GOI12" s="455"/>
      <c r="GOJ12" s="455"/>
      <c r="GOK12" s="455"/>
      <c r="GOL12" s="455"/>
      <c r="GOM12" s="455"/>
      <c r="GON12" s="455"/>
      <c r="GOO12" s="455"/>
      <c r="GOP12" s="455"/>
      <c r="GOQ12" s="455"/>
      <c r="GOR12" s="455"/>
      <c r="GOS12" s="455"/>
      <c r="GOT12" s="455"/>
      <c r="GOU12" s="455"/>
      <c r="GOV12" s="455"/>
      <c r="GOW12" s="455"/>
      <c r="GOX12" s="455"/>
      <c r="GOY12" s="455"/>
      <c r="GOZ12" s="455"/>
      <c r="GPA12" s="455"/>
      <c r="GPB12" s="455"/>
      <c r="GPC12" s="455"/>
      <c r="GPD12" s="455"/>
      <c r="GPE12" s="455"/>
      <c r="GPF12" s="455"/>
      <c r="GPG12" s="455"/>
      <c r="GPH12" s="455"/>
      <c r="GPI12" s="455"/>
      <c r="GPJ12" s="455"/>
      <c r="GPK12" s="455"/>
      <c r="GPL12" s="455"/>
      <c r="GPM12" s="455"/>
      <c r="GPN12" s="455"/>
      <c r="GPO12" s="455"/>
      <c r="GPP12" s="455"/>
      <c r="GPQ12" s="455"/>
      <c r="GPR12" s="455"/>
      <c r="GPS12" s="455"/>
      <c r="GPT12" s="455"/>
      <c r="GPU12" s="455"/>
      <c r="GPV12" s="455"/>
      <c r="GPW12" s="455"/>
      <c r="GPX12" s="455"/>
      <c r="GPY12" s="455"/>
      <c r="GPZ12" s="455"/>
      <c r="GQA12" s="455"/>
      <c r="GQB12" s="455"/>
      <c r="GQC12" s="455"/>
      <c r="GQD12" s="455"/>
      <c r="GQE12" s="455"/>
      <c r="GQF12" s="455"/>
      <c r="GQG12" s="455"/>
      <c r="GQH12" s="455"/>
      <c r="GQI12" s="455"/>
      <c r="GQJ12" s="455"/>
      <c r="GQK12" s="455"/>
      <c r="GQL12" s="455"/>
      <c r="GQM12" s="455"/>
      <c r="GQN12" s="455"/>
      <c r="GQO12" s="455"/>
      <c r="GQP12" s="455"/>
      <c r="GQQ12" s="455"/>
      <c r="GQR12" s="455"/>
      <c r="GQS12" s="455"/>
      <c r="GQT12" s="455"/>
      <c r="GQU12" s="455"/>
      <c r="GQV12" s="455"/>
      <c r="GQW12" s="455"/>
      <c r="GQX12" s="455"/>
      <c r="GQY12" s="455"/>
      <c r="GQZ12" s="455"/>
      <c r="GRA12" s="455"/>
      <c r="GRB12" s="455"/>
      <c r="GRC12" s="455"/>
      <c r="GRD12" s="455"/>
      <c r="GRE12" s="455"/>
      <c r="GRF12" s="455"/>
      <c r="GRG12" s="455"/>
      <c r="GRH12" s="455"/>
      <c r="GRI12" s="455"/>
      <c r="GRJ12" s="455"/>
      <c r="GRK12" s="455"/>
      <c r="GRL12" s="455"/>
      <c r="GRM12" s="455"/>
      <c r="GRN12" s="455"/>
      <c r="GRO12" s="455"/>
      <c r="GRP12" s="455"/>
      <c r="GRQ12" s="455"/>
      <c r="GRR12" s="455"/>
      <c r="GRS12" s="455"/>
      <c r="GRT12" s="455"/>
      <c r="GRU12" s="455"/>
      <c r="GRV12" s="455"/>
      <c r="GRW12" s="455"/>
      <c r="GRX12" s="455"/>
      <c r="GRY12" s="455"/>
      <c r="GRZ12" s="455"/>
      <c r="GSA12" s="455"/>
      <c r="GSB12" s="455"/>
      <c r="GSC12" s="455"/>
      <c r="GSD12" s="455"/>
      <c r="GSE12" s="455"/>
      <c r="GSF12" s="455"/>
      <c r="GSG12" s="455"/>
      <c r="GSH12" s="455"/>
      <c r="GSI12" s="455"/>
      <c r="GSJ12" s="455"/>
      <c r="GSK12" s="455"/>
      <c r="GSL12" s="455"/>
      <c r="GSM12" s="455"/>
      <c r="GSN12" s="455"/>
      <c r="GSO12" s="455"/>
      <c r="GSP12" s="455"/>
      <c r="GSQ12" s="455"/>
      <c r="GSR12" s="455"/>
      <c r="GSS12" s="455"/>
      <c r="GST12" s="455"/>
      <c r="GSU12" s="455"/>
      <c r="GSV12" s="455"/>
      <c r="GSW12" s="455"/>
      <c r="GSX12" s="455"/>
      <c r="GSY12" s="455"/>
      <c r="GSZ12" s="455"/>
      <c r="GTA12" s="455"/>
      <c r="GTB12" s="455"/>
      <c r="GTC12" s="455"/>
      <c r="GTD12" s="455"/>
      <c r="GTE12" s="455"/>
      <c r="GTF12" s="455"/>
      <c r="GTG12" s="455"/>
      <c r="GTH12" s="455"/>
      <c r="GTI12" s="455"/>
      <c r="GTJ12" s="455"/>
      <c r="GTK12" s="455"/>
      <c r="GTL12" s="455"/>
      <c r="GTM12" s="455"/>
      <c r="GTN12" s="455"/>
      <c r="GTO12" s="455"/>
      <c r="GTP12" s="455"/>
      <c r="GTQ12" s="455"/>
      <c r="GTR12" s="455"/>
      <c r="GTS12" s="455"/>
      <c r="GTT12" s="455"/>
      <c r="GTU12" s="455"/>
      <c r="GTV12" s="455"/>
      <c r="GTW12" s="455"/>
      <c r="GTX12" s="455"/>
      <c r="GTY12" s="455"/>
      <c r="GTZ12" s="455"/>
      <c r="GUA12" s="455"/>
      <c r="GUB12" s="455"/>
      <c r="GUC12" s="455"/>
      <c r="GUD12" s="455"/>
      <c r="GUE12" s="455"/>
      <c r="GUF12" s="455"/>
      <c r="GUG12" s="455"/>
      <c r="GUH12" s="455"/>
      <c r="GUI12" s="455"/>
      <c r="GUJ12" s="455"/>
      <c r="GUK12" s="455"/>
      <c r="GUL12" s="455"/>
      <c r="GUM12" s="455"/>
      <c r="GUN12" s="455"/>
      <c r="GUO12" s="455"/>
      <c r="GUP12" s="455"/>
      <c r="GUQ12" s="455"/>
      <c r="GUR12" s="455"/>
      <c r="GUS12" s="455"/>
      <c r="GUT12" s="455"/>
      <c r="GUU12" s="455"/>
      <c r="GUV12" s="455"/>
      <c r="GUW12" s="455"/>
      <c r="GUX12" s="455"/>
      <c r="GUY12" s="455"/>
      <c r="GUZ12" s="455"/>
      <c r="GVA12" s="455"/>
      <c r="GVB12" s="455"/>
      <c r="GVC12" s="455"/>
      <c r="GVD12" s="455"/>
      <c r="GVE12" s="455"/>
      <c r="GVF12" s="455"/>
      <c r="GVG12" s="455"/>
      <c r="GVH12" s="455"/>
      <c r="GVI12" s="455"/>
      <c r="GVJ12" s="455"/>
      <c r="GVK12" s="455"/>
      <c r="GVL12" s="455"/>
      <c r="GVM12" s="455"/>
      <c r="GVN12" s="455"/>
      <c r="GVO12" s="455"/>
      <c r="GVP12" s="455"/>
      <c r="GVQ12" s="455"/>
      <c r="GVR12" s="455"/>
      <c r="GVS12" s="455"/>
      <c r="GVT12" s="455"/>
      <c r="GVU12" s="455"/>
      <c r="GVV12" s="455"/>
      <c r="GVW12" s="455"/>
      <c r="GVX12" s="455"/>
      <c r="GVY12" s="455"/>
      <c r="GVZ12" s="455"/>
      <c r="GWA12" s="455"/>
      <c r="GWB12" s="455"/>
      <c r="GWC12" s="455"/>
      <c r="GWD12" s="455"/>
      <c r="GWE12" s="455"/>
      <c r="GWF12" s="455"/>
      <c r="GWG12" s="455"/>
      <c r="GWH12" s="455"/>
      <c r="GWI12" s="455"/>
      <c r="GWJ12" s="455"/>
      <c r="GWK12" s="455"/>
      <c r="GWL12" s="455"/>
      <c r="GWM12" s="455"/>
      <c r="GWN12" s="455"/>
      <c r="GWO12" s="455"/>
      <c r="GWP12" s="455"/>
      <c r="GWQ12" s="455"/>
      <c r="GWR12" s="455"/>
      <c r="GWS12" s="455"/>
      <c r="GWT12" s="455"/>
      <c r="GWU12" s="455"/>
      <c r="GWV12" s="455"/>
      <c r="GWW12" s="455"/>
      <c r="GWX12" s="455"/>
      <c r="GWY12" s="455"/>
      <c r="GWZ12" s="455"/>
      <c r="GXA12" s="455"/>
      <c r="GXB12" s="455"/>
      <c r="GXC12" s="455"/>
      <c r="GXD12" s="455"/>
      <c r="GXE12" s="455"/>
      <c r="GXF12" s="455"/>
      <c r="GXG12" s="455"/>
      <c r="GXH12" s="455"/>
      <c r="GXI12" s="455"/>
      <c r="GXJ12" s="455"/>
      <c r="GXK12" s="455"/>
      <c r="GXL12" s="455"/>
      <c r="GXM12" s="455"/>
      <c r="GXN12" s="455"/>
      <c r="GXO12" s="455"/>
      <c r="GXP12" s="455"/>
      <c r="GXQ12" s="455"/>
      <c r="GXR12" s="455"/>
      <c r="GXS12" s="455"/>
      <c r="GXT12" s="455"/>
      <c r="GXU12" s="455"/>
      <c r="GXV12" s="455"/>
      <c r="GXW12" s="455"/>
      <c r="GXX12" s="455"/>
      <c r="GXY12" s="455"/>
      <c r="GXZ12" s="455"/>
      <c r="GYA12" s="455"/>
      <c r="GYB12" s="455"/>
      <c r="GYC12" s="455"/>
      <c r="GYD12" s="455"/>
      <c r="GYE12" s="455"/>
      <c r="GYF12" s="455"/>
      <c r="GYG12" s="455"/>
      <c r="GYH12" s="455"/>
      <c r="GYI12" s="455"/>
      <c r="GYJ12" s="455"/>
      <c r="GYK12" s="455"/>
      <c r="GYL12" s="455"/>
      <c r="GYM12" s="455"/>
      <c r="GYN12" s="455"/>
      <c r="GYO12" s="455"/>
      <c r="GYP12" s="455"/>
      <c r="GYQ12" s="455"/>
      <c r="GYR12" s="455"/>
      <c r="GYS12" s="455"/>
      <c r="GYT12" s="455"/>
      <c r="GYU12" s="455"/>
      <c r="GYV12" s="455"/>
      <c r="GYW12" s="455"/>
      <c r="GYX12" s="455"/>
      <c r="GYY12" s="455"/>
      <c r="GYZ12" s="455"/>
      <c r="GZA12" s="455"/>
      <c r="GZB12" s="455"/>
      <c r="GZC12" s="455"/>
      <c r="GZD12" s="455"/>
      <c r="GZE12" s="455"/>
      <c r="GZF12" s="455"/>
      <c r="GZG12" s="455"/>
      <c r="GZH12" s="455"/>
      <c r="GZI12" s="455"/>
      <c r="GZJ12" s="455"/>
      <c r="GZK12" s="455"/>
      <c r="GZL12" s="455"/>
      <c r="GZM12" s="455"/>
      <c r="GZN12" s="455"/>
      <c r="GZO12" s="455"/>
      <c r="GZP12" s="455"/>
      <c r="GZQ12" s="455"/>
      <c r="GZR12" s="455"/>
      <c r="GZS12" s="455"/>
      <c r="GZT12" s="455"/>
      <c r="GZU12" s="455"/>
      <c r="GZV12" s="455"/>
      <c r="GZW12" s="455"/>
      <c r="GZX12" s="455"/>
      <c r="GZY12" s="455"/>
      <c r="GZZ12" s="455"/>
      <c r="HAA12" s="455"/>
      <c r="HAB12" s="455"/>
      <c r="HAC12" s="455"/>
      <c r="HAD12" s="455"/>
      <c r="HAE12" s="455"/>
      <c r="HAF12" s="455"/>
      <c r="HAG12" s="455"/>
      <c r="HAH12" s="455"/>
      <c r="HAI12" s="455"/>
      <c r="HAJ12" s="455"/>
      <c r="HAK12" s="455"/>
      <c r="HAL12" s="455"/>
      <c r="HAM12" s="455"/>
      <c r="HAN12" s="455"/>
      <c r="HAO12" s="455"/>
      <c r="HAP12" s="455"/>
      <c r="HAQ12" s="455"/>
      <c r="HAR12" s="455"/>
      <c r="HAS12" s="455"/>
      <c r="HAT12" s="455"/>
      <c r="HAU12" s="455"/>
      <c r="HAV12" s="455"/>
      <c r="HAW12" s="455"/>
      <c r="HAX12" s="455"/>
      <c r="HAY12" s="455"/>
      <c r="HAZ12" s="455"/>
      <c r="HBA12" s="455"/>
      <c r="HBB12" s="455"/>
      <c r="HBC12" s="455"/>
      <c r="HBD12" s="455"/>
      <c r="HBE12" s="455"/>
      <c r="HBF12" s="455"/>
      <c r="HBG12" s="455"/>
      <c r="HBH12" s="455"/>
      <c r="HBI12" s="455"/>
      <c r="HBJ12" s="455"/>
      <c r="HBK12" s="455"/>
      <c r="HBL12" s="455"/>
      <c r="HBM12" s="455"/>
      <c r="HBN12" s="455"/>
      <c r="HBO12" s="455"/>
      <c r="HBP12" s="455"/>
      <c r="HBQ12" s="455"/>
      <c r="HBR12" s="455"/>
      <c r="HBS12" s="455"/>
      <c r="HBT12" s="455"/>
      <c r="HBU12" s="455"/>
      <c r="HBV12" s="455"/>
      <c r="HBW12" s="455"/>
      <c r="HBX12" s="455"/>
      <c r="HBY12" s="455"/>
      <c r="HBZ12" s="455"/>
      <c r="HCA12" s="455"/>
      <c r="HCB12" s="455"/>
      <c r="HCC12" s="455"/>
      <c r="HCD12" s="455"/>
      <c r="HCE12" s="455"/>
      <c r="HCF12" s="455"/>
      <c r="HCG12" s="455"/>
      <c r="HCH12" s="455"/>
      <c r="HCI12" s="455"/>
      <c r="HCJ12" s="455"/>
      <c r="HCK12" s="455"/>
      <c r="HCL12" s="455"/>
      <c r="HCM12" s="455"/>
      <c r="HCN12" s="455"/>
      <c r="HCO12" s="455"/>
      <c r="HCP12" s="455"/>
      <c r="HCQ12" s="455"/>
      <c r="HCR12" s="455"/>
      <c r="HCS12" s="455"/>
      <c r="HCT12" s="455"/>
      <c r="HCU12" s="455"/>
      <c r="HCV12" s="455"/>
      <c r="HCW12" s="455"/>
      <c r="HCX12" s="455"/>
      <c r="HCY12" s="455"/>
      <c r="HCZ12" s="455"/>
      <c r="HDA12" s="455"/>
      <c r="HDB12" s="455"/>
      <c r="HDC12" s="455"/>
      <c r="HDD12" s="455"/>
      <c r="HDE12" s="455"/>
      <c r="HDF12" s="455"/>
      <c r="HDG12" s="455"/>
      <c r="HDH12" s="455"/>
      <c r="HDI12" s="455"/>
      <c r="HDJ12" s="455"/>
      <c r="HDK12" s="455"/>
      <c r="HDL12" s="455"/>
      <c r="HDM12" s="455"/>
      <c r="HDN12" s="455"/>
      <c r="HDO12" s="455"/>
      <c r="HDP12" s="455"/>
      <c r="HDQ12" s="455"/>
      <c r="HDR12" s="455"/>
      <c r="HDS12" s="455"/>
      <c r="HDT12" s="455"/>
      <c r="HDU12" s="455"/>
      <c r="HDV12" s="455"/>
      <c r="HDW12" s="455"/>
      <c r="HDX12" s="455"/>
      <c r="HDY12" s="455"/>
      <c r="HDZ12" s="455"/>
      <c r="HEA12" s="455"/>
      <c r="HEB12" s="455"/>
      <c r="HEC12" s="455"/>
      <c r="HED12" s="455"/>
      <c r="HEE12" s="455"/>
      <c r="HEF12" s="455"/>
      <c r="HEG12" s="455"/>
      <c r="HEH12" s="455"/>
      <c r="HEI12" s="455"/>
      <c r="HEJ12" s="455"/>
      <c r="HEK12" s="455"/>
      <c r="HEL12" s="455"/>
      <c r="HEM12" s="455"/>
      <c r="HEN12" s="455"/>
      <c r="HEO12" s="455"/>
      <c r="HEP12" s="455"/>
      <c r="HEQ12" s="455"/>
      <c r="HER12" s="455"/>
      <c r="HES12" s="455"/>
      <c r="HET12" s="455"/>
      <c r="HEU12" s="455"/>
      <c r="HEV12" s="455"/>
      <c r="HEW12" s="455"/>
      <c r="HEX12" s="455"/>
      <c r="HEY12" s="455"/>
      <c r="HEZ12" s="455"/>
      <c r="HFA12" s="455"/>
      <c r="HFB12" s="455"/>
      <c r="HFC12" s="455"/>
      <c r="HFD12" s="455"/>
      <c r="HFE12" s="455"/>
      <c r="HFF12" s="455"/>
      <c r="HFG12" s="455"/>
      <c r="HFH12" s="455"/>
      <c r="HFI12" s="455"/>
      <c r="HFJ12" s="455"/>
      <c r="HFK12" s="455"/>
      <c r="HFL12" s="455"/>
      <c r="HFM12" s="455"/>
      <c r="HFN12" s="455"/>
      <c r="HFO12" s="455"/>
      <c r="HFP12" s="455"/>
      <c r="HFQ12" s="455"/>
      <c r="HFR12" s="455"/>
      <c r="HFS12" s="455"/>
      <c r="HFT12" s="455"/>
      <c r="HFU12" s="455"/>
      <c r="HFV12" s="455"/>
      <c r="HFW12" s="455"/>
      <c r="HFX12" s="455"/>
      <c r="HFY12" s="455"/>
      <c r="HFZ12" s="455"/>
      <c r="HGA12" s="455"/>
      <c r="HGB12" s="455"/>
      <c r="HGC12" s="455"/>
      <c r="HGD12" s="455"/>
      <c r="HGE12" s="455"/>
      <c r="HGF12" s="455"/>
      <c r="HGG12" s="455"/>
      <c r="HGH12" s="455"/>
      <c r="HGI12" s="455"/>
      <c r="HGJ12" s="455"/>
      <c r="HGK12" s="455"/>
      <c r="HGL12" s="455"/>
      <c r="HGM12" s="455"/>
      <c r="HGN12" s="455"/>
      <c r="HGO12" s="455"/>
      <c r="HGP12" s="455"/>
      <c r="HGQ12" s="455"/>
      <c r="HGR12" s="455"/>
      <c r="HGS12" s="455"/>
      <c r="HGT12" s="455"/>
      <c r="HGU12" s="455"/>
      <c r="HGV12" s="455"/>
      <c r="HGW12" s="455"/>
      <c r="HGX12" s="455"/>
      <c r="HGY12" s="455"/>
      <c r="HGZ12" s="455"/>
      <c r="HHA12" s="455"/>
      <c r="HHB12" s="455"/>
      <c r="HHC12" s="455"/>
      <c r="HHD12" s="455"/>
      <c r="HHE12" s="455"/>
      <c r="HHF12" s="455"/>
      <c r="HHG12" s="455"/>
      <c r="HHH12" s="455"/>
      <c r="HHI12" s="455"/>
      <c r="HHJ12" s="455"/>
      <c r="HHK12" s="455"/>
      <c r="HHL12" s="455"/>
      <c r="HHM12" s="455"/>
      <c r="HHN12" s="455"/>
      <c r="HHO12" s="455"/>
      <c r="HHP12" s="455"/>
      <c r="HHQ12" s="455"/>
      <c r="HHR12" s="455"/>
      <c r="HHS12" s="455"/>
      <c r="HHT12" s="455"/>
      <c r="HHU12" s="455"/>
      <c r="HHV12" s="455"/>
      <c r="HHW12" s="455"/>
      <c r="HHX12" s="455"/>
      <c r="HHY12" s="455"/>
      <c r="HHZ12" s="455"/>
      <c r="HIA12" s="455"/>
      <c r="HIB12" s="455"/>
      <c r="HIC12" s="455"/>
      <c r="HID12" s="455"/>
      <c r="HIE12" s="455"/>
      <c r="HIF12" s="455"/>
      <c r="HIG12" s="455"/>
      <c r="HIH12" s="455"/>
      <c r="HII12" s="455"/>
      <c r="HIJ12" s="455"/>
      <c r="HIK12" s="455"/>
      <c r="HIL12" s="455"/>
      <c r="HIM12" s="455"/>
      <c r="HIN12" s="455"/>
      <c r="HIO12" s="455"/>
      <c r="HIP12" s="455"/>
      <c r="HIQ12" s="455"/>
      <c r="HIR12" s="455"/>
      <c r="HIS12" s="455"/>
      <c r="HIT12" s="455"/>
      <c r="HIU12" s="455"/>
      <c r="HIV12" s="455"/>
      <c r="HIW12" s="455"/>
      <c r="HIX12" s="455"/>
      <c r="HIY12" s="455"/>
      <c r="HIZ12" s="455"/>
      <c r="HJA12" s="455"/>
      <c r="HJB12" s="455"/>
      <c r="HJC12" s="455"/>
      <c r="HJD12" s="455"/>
      <c r="HJE12" s="455"/>
      <c r="HJF12" s="455"/>
      <c r="HJG12" s="455"/>
      <c r="HJH12" s="455"/>
      <c r="HJI12" s="455"/>
      <c r="HJJ12" s="455"/>
      <c r="HJK12" s="455"/>
      <c r="HJL12" s="455"/>
      <c r="HJM12" s="455"/>
      <c r="HJN12" s="455"/>
      <c r="HJO12" s="455"/>
      <c r="HJP12" s="455"/>
      <c r="HJQ12" s="455"/>
      <c r="HJR12" s="455"/>
      <c r="HJS12" s="455"/>
      <c r="HJT12" s="455"/>
      <c r="HJU12" s="455"/>
      <c r="HJV12" s="455"/>
      <c r="HJW12" s="455"/>
      <c r="HJX12" s="455"/>
      <c r="HJY12" s="455"/>
      <c r="HJZ12" s="455"/>
      <c r="HKA12" s="455"/>
      <c r="HKB12" s="455"/>
      <c r="HKC12" s="455"/>
      <c r="HKD12" s="455"/>
      <c r="HKE12" s="455"/>
      <c r="HKF12" s="455"/>
      <c r="HKG12" s="455"/>
      <c r="HKH12" s="455"/>
      <c r="HKI12" s="455"/>
      <c r="HKJ12" s="455"/>
      <c r="HKK12" s="455"/>
      <c r="HKL12" s="455"/>
      <c r="HKM12" s="455"/>
      <c r="HKN12" s="455"/>
      <c r="HKO12" s="455"/>
      <c r="HKP12" s="455"/>
      <c r="HKQ12" s="455"/>
      <c r="HKR12" s="455"/>
      <c r="HKS12" s="455"/>
      <c r="HKT12" s="455"/>
      <c r="HKU12" s="455"/>
      <c r="HKV12" s="455"/>
      <c r="HKW12" s="455"/>
      <c r="HKX12" s="455"/>
      <c r="HKY12" s="455"/>
      <c r="HKZ12" s="455"/>
      <c r="HLA12" s="455"/>
      <c r="HLB12" s="455"/>
      <c r="HLC12" s="455"/>
      <c r="HLD12" s="455"/>
      <c r="HLE12" s="455"/>
      <c r="HLF12" s="455"/>
      <c r="HLG12" s="455"/>
      <c r="HLH12" s="455"/>
      <c r="HLI12" s="455"/>
      <c r="HLJ12" s="455"/>
      <c r="HLK12" s="455"/>
      <c r="HLL12" s="455"/>
      <c r="HLM12" s="455"/>
      <c r="HLN12" s="455"/>
      <c r="HLO12" s="455"/>
      <c r="HLP12" s="455"/>
      <c r="HLQ12" s="455"/>
      <c r="HLR12" s="455"/>
      <c r="HLS12" s="455"/>
      <c r="HLT12" s="455"/>
      <c r="HLU12" s="455"/>
      <c r="HLV12" s="455"/>
      <c r="HLW12" s="455"/>
      <c r="HLX12" s="455"/>
      <c r="HLY12" s="455"/>
      <c r="HLZ12" s="455"/>
      <c r="HMA12" s="455"/>
      <c r="HMB12" s="455"/>
      <c r="HMC12" s="455"/>
      <c r="HMD12" s="455"/>
      <c r="HME12" s="455"/>
      <c r="HMF12" s="455"/>
      <c r="HMG12" s="455"/>
      <c r="HMH12" s="455"/>
      <c r="HMI12" s="455"/>
      <c r="HMJ12" s="455"/>
      <c r="HMK12" s="455"/>
      <c r="HML12" s="455"/>
      <c r="HMM12" s="455"/>
      <c r="HMN12" s="455"/>
      <c r="HMO12" s="455"/>
      <c r="HMP12" s="455"/>
      <c r="HMQ12" s="455"/>
      <c r="HMR12" s="455"/>
      <c r="HMS12" s="455"/>
      <c r="HMT12" s="455"/>
      <c r="HMU12" s="455"/>
      <c r="HMV12" s="455"/>
      <c r="HMW12" s="455"/>
      <c r="HMX12" s="455"/>
      <c r="HMY12" s="455"/>
      <c r="HMZ12" s="455"/>
      <c r="HNA12" s="455"/>
      <c r="HNB12" s="455"/>
      <c r="HNC12" s="455"/>
      <c r="HND12" s="455"/>
      <c r="HNE12" s="455"/>
      <c r="HNF12" s="455"/>
      <c r="HNG12" s="455"/>
      <c r="HNH12" s="455"/>
      <c r="HNI12" s="455"/>
      <c r="HNJ12" s="455"/>
      <c r="HNK12" s="455"/>
      <c r="HNL12" s="455"/>
      <c r="HNM12" s="455"/>
      <c r="HNN12" s="455"/>
      <c r="HNO12" s="455"/>
      <c r="HNP12" s="455"/>
      <c r="HNQ12" s="455"/>
      <c r="HNR12" s="455"/>
      <c r="HNS12" s="455"/>
      <c r="HNT12" s="455"/>
      <c r="HNU12" s="455"/>
      <c r="HNV12" s="455"/>
      <c r="HNW12" s="455"/>
      <c r="HNX12" s="455"/>
      <c r="HNY12" s="455"/>
      <c r="HNZ12" s="455"/>
      <c r="HOA12" s="455"/>
      <c r="HOB12" s="455"/>
      <c r="HOC12" s="455"/>
      <c r="HOD12" s="455"/>
      <c r="HOE12" s="455"/>
      <c r="HOF12" s="455"/>
      <c r="HOG12" s="455"/>
      <c r="HOH12" s="455"/>
      <c r="HOI12" s="455"/>
      <c r="HOJ12" s="455"/>
      <c r="HOK12" s="455"/>
      <c r="HOL12" s="455"/>
      <c r="HOM12" s="455"/>
      <c r="HON12" s="455"/>
      <c r="HOO12" s="455"/>
      <c r="HOP12" s="455"/>
      <c r="HOQ12" s="455"/>
      <c r="HOR12" s="455"/>
      <c r="HOS12" s="455"/>
      <c r="HOT12" s="455"/>
      <c r="HOU12" s="455"/>
      <c r="HOV12" s="455"/>
      <c r="HOW12" s="455"/>
      <c r="HOX12" s="455"/>
      <c r="HOY12" s="455"/>
      <c r="HOZ12" s="455"/>
      <c r="HPA12" s="455"/>
      <c r="HPB12" s="455"/>
      <c r="HPC12" s="455"/>
      <c r="HPD12" s="455"/>
      <c r="HPE12" s="455"/>
      <c r="HPF12" s="455"/>
      <c r="HPG12" s="455"/>
      <c r="HPH12" s="455"/>
      <c r="HPI12" s="455"/>
      <c r="HPJ12" s="455"/>
      <c r="HPK12" s="455"/>
      <c r="HPL12" s="455"/>
      <c r="HPM12" s="455"/>
      <c r="HPN12" s="455"/>
      <c r="HPO12" s="455"/>
      <c r="HPP12" s="455"/>
      <c r="HPQ12" s="455"/>
      <c r="HPR12" s="455"/>
      <c r="HPS12" s="455"/>
      <c r="HPT12" s="455"/>
      <c r="HPU12" s="455"/>
      <c r="HPV12" s="455"/>
      <c r="HPW12" s="455"/>
      <c r="HPX12" s="455"/>
      <c r="HPY12" s="455"/>
      <c r="HPZ12" s="455"/>
      <c r="HQA12" s="455"/>
      <c r="HQB12" s="455"/>
      <c r="HQC12" s="455"/>
      <c r="HQD12" s="455"/>
      <c r="HQE12" s="455"/>
      <c r="HQF12" s="455"/>
      <c r="HQG12" s="455"/>
      <c r="HQH12" s="455"/>
      <c r="HQI12" s="455"/>
      <c r="HQJ12" s="455"/>
      <c r="HQK12" s="455"/>
      <c r="HQL12" s="455"/>
      <c r="HQM12" s="455"/>
      <c r="HQN12" s="455"/>
      <c r="HQO12" s="455"/>
      <c r="HQP12" s="455"/>
      <c r="HQQ12" s="455"/>
      <c r="HQR12" s="455"/>
      <c r="HQS12" s="455"/>
      <c r="HQT12" s="455"/>
      <c r="HQU12" s="455"/>
      <c r="HQV12" s="455"/>
      <c r="HQW12" s="455"/>
      <c r="HQX12" s="455"/>
      <c r="HQY12" s="455"/>
      <c r="HQZ12" s="455"/>
      <c r="HRA12" s="455"/>
      <c r="HRB12" s="455"/>
      <c r="HRC12" s="455"/>
      <c r="HRD12" s="455"/>
      <c r="HRE12" s="455"/>
      <c r="HRF12" s="455"/>
      <c r="HRG12" s="455"/>
      <c r="HRH12" s="455"/>
      <c r="HRI12" s="455"/>
      <c r="HRJ12" s="455"/>
      <c r="HRK12" s="455"/>
      <c r="HRL12" s="455"/>
      <c r="HRM12" s="455"/>
      <c r="HRN12" s="455"/>
      <c r="HRO12" s="455"/>
      <c r="HRP12" s="455"/>
      <c r="HRQ12" s="455"/>
      <c r="HRR12" s="455"/>
      <c r="HRS12" s="455"/>
      <c r="HRT12" s="455"/>
      <c r="HRU12" s="455"/>
      <c r="HRV12" s="455"/>
      <c r="HRW12" s="455"/>
      <c r="HRX12" s="455"/>
      <c r="HRY12" s="455"/>
      <c r="HRZ12" s="455"/>
      <c r="HSA12" s="455"/>
      <c r="HSB12" s="455"/>
      <c r="HSC12" s="455"/>
      <c r="HSD12" s="455"/>
      <c r="HSE12" s="455"/>
      <c r="HSF12" s="455"/>
      <c r="HSG12" s="455"/>
      <c r="HSH12" s="455"/>
      <c r="HSI12" s="455"/>
      <c r="HSJ12" s="455"/>
      <c r="HSK12" s="455"/>
      <c r="HSL12" s="455"/>
      <c r="HSM12" s="455"/>
      <c r="HSN12" s="455"/>
      <c r="HSO12" s="455"/>
      <c r="HSP12" s="455"/>
      <c r="HSQ12" s="455"/>
      <c r="HSR12" s="455"/>
      <c r="HSS12" s="455"/>
      <c r="HST12" s="455"/>
      <c r="HSU12" s="455"/>
      <c r="HSV12" s="455"/>
      <c r="HSW12" s="455"/>
      <c r="HSX12" s="455"/>
      <c r="HSY12" s="455"/>
      <c r="HSZ12" s="455"/>
      <c r="HTA12" s="455"/>
      <c r="HTB12" s="455"/>
      <c r="HTC12" s="455"/>
      <c r="HTD12" s="455"/>
      <c r="HTE12" s="455"/>
      <c r="HTF12" s="455"/>
      <c r="HTG12" s="455"/>
      <c r="HTH12" s="455"/>
      <c r="HTI12" s="455"/>
      <c r="HTJ12" s="455"/>
      <c r="HTK12" s="455"/>
      <c r="HTL12" s="455"/>
      <c r="HTM12" s="455"/>
      <c r="HTN12" s="455"/>
      <c r="HTO12" s="455"/>
      <c r="HTP12" s="455"/>
      <c r="HTQ12" s="455"/>
      <c r="HTR12" s="455"/>
      <c r="HTS12" s="455"/>
      <c r="HTT12" s="455"/>
      <c r="HTU12" s="455"/>
      <c r="HTV12" s="455"/>
      <c r="HTW12" s="455"/>
      <c r="HTX12" s="455"/>
      <c r="HTY12" s="455"/>
      <c r="HTZ12" s="455"/>
      <c r="HUA12" s="455"/>
      <c r="HUB12" s="455"/>
      <c r="HUC12" s="455"/>
      <c r="HUD12" s="455"/>
      <c r="HUE12" s="455"/>
      <c r="HUF12" s="455"/>
      <c r="HUG12" s="455"/>
      <c r="HUH12" s="455"/>
      <c r="HUI12" s="455"/>
      <c r="HUJ12" s="455"/>
      <c r="HUK12" s="455"/>
      <c r="HUL12" s="455"/>
      <c r="HUM12" s="455"/>
      <c r="HUN12" s="455"/>
      <c r="HUO12" s="455"/>
      <c r="HUP12" s="455"/>
      <c r="HUQ12" s="455"/>
      <c r="HUR12" s="455"/>
      <c r="HUS12" s="455"/>
      <c r="HUT12" s="455"/>
      <c r="HUU12" s="455"/>
      <c r="HUV12" s="455"/>
      <c r="HUW12" s="455"/>
      <c r="HUX12" s="455"/>
      <c r="HUY12" s="455"/>
      <c r="HUZ12" s="455"/>
      <c r="HVA12" s="455"/>
      <c r="HVB12" s="455"/>
      <c r="HVC12" s="455"/>
      <c r="HVD12" s="455"/>
      <c r="HVE12" s="455"/>
      <c r="HVF12" s="455"/>
      <c r="HVG12" s="455"/>
      <c r="HVH12" s="455"/>
      <c r="HVI12" s="455"/>
      <c r="HVJ12" s="455"/>
      <c r="HVK12" s="455"/>
      <c r="HVL12" s="455"/>
      <c r="HVM12" s="455"/>
      <c r="HVN12" s="455"/>
      <c r="HVO12" s="455"/>
      <c r="HVP12" s="455"/>
      <c r="HVQ12" s="455"/>
      <c r="HVR12" s="455"/>
      <c r="HVS12" s="455"/>
      <c r="HVT12" s="455"/>
      <c r="HVU12" s="455"/>
      <c r="HVV12" s="455"/>
      <c r="HVW12" s="455"/>
      <c r="HVX12" s="455"/>
      <c r="HVY12" s="455"/>
      <c r="HVZ12" s="455"/>
      <c r="HWA12" s="455"/>
      <c r="HWB12" s="455"/>
      <c r="HWC12" s="455"/>
      <c r="HWD12" s="455"/>
      <c r="HWE12" s="455"/>
      <c r="HWF12" s="455"/>
      <c r="HWG12" s="455"/>
      <c r="HWH12" s="455"/>
      <c r="HWI12" s="455"/>
      <c r="HWJ12" s="455"/>
      <c r="HWK12" s="455"/>
      <c r="HWL12" s="455"/>
      <c r="HWM12" s="455"/>
      <c r="HWN12" s="455"/>
      <c r="HWO12" s="455"/>
      <c r="HWP12" s="455"/>
      <c r="HWQ12" s="455"/>
      <c r="HWR12" s="455"/>
      <c r="HWS12" s="455"/>
      <c r="HWT12" s="455"/>
      <c r="HWU12" s="455"/>
      <c r="HWV12" s="455"/>
      <c r="HWW12" s="455"/>
      <c r="HWX12" s="455"/>
      <c r="HWY12" s="455"/>
      <c r="HWZ12" s="455"/>
      <c r="HXA12" s="455"/>
      <c r="HXB12" s="455"/>
      <c r="HXC12" s="455"/>
      <c r="HXD12" s="455"/>
      <c r="HXE12" s="455"/>
      <c r="HXF12" s="455"/>
      <c r="HXG12" s="455"/>
      <c r="HXH12" s="455"/>
      <c r="HXI12" s="455"/>
      <c r="HXJ12" s="455"/>
      <c r="HXK12" s="455"/>
      <c r="HXL12" s="455"/>
      <c r="HXM12" s="455"/>
      <c r="HXN12" s="455"/>
      <c r="HXO12" s="455"/>
      <c r="HXP12" s="455"/>
      <c r="HXQ12" s="455"/>
      <c r="HXR12" s="455"/>
      <c r="HXS12" s="455"/>
      <c r="HXT12" s="455"/>
      <c r="HXU12" s="455"/>
      <c r="HXV12" s="455"/>
      <c r="HXW12" s="455"/>
      <c r="HXX12" s="455"/>
      <c r="HXY12" s="455"/>
      <c r="HXZ12" s="455"/>
      <c r="HYA12" s="455"/>
      <c r="HYB12" s="455"/>
      <c r="HYC12" s="455"/>
      <c r="HYD12" s="455"/>
      <c r="HYE12" s="455"/>
      <c r="HYF12" s="455"/>
      <c r="HYG12" s="455"/>
      <c r="HYH12" s="455"/>
      <c r="HYI12" s="455"/>
      <c r="HYJ12" s="455"/>
      <c r="HYK12" s="455"/>
      <c r="HYL12" s="455"/>
      <c r="HYM12" s="455"/>
      <c r="HYN12" s="455"/>
      <c r="HYO12" s="455"/>
      <c r="HYP12" s="455"/>
      <c r="HYQ12" s="455"/>
      <c r="HYR12" s="455"/>
      <c r="HYS12" s="455"/>
      <c r="HYT12" s="455"/>
      <c r="HYU12" s="455"/>
      <c r="HYV12" s="455"/>
      <c r="HYW12" s="455"/>
      <c r="HYX12" s="455"/>
      <c r="HYY12" s="455"/>
      <c r="HYZ12" s="455"/>
      <c r="HZA12" s="455"/>
      <c r="HZB12" s="455"/>
      <c r="HZC12" s="455"/>
      <c r="HZD12" s="455"/>
      <c r="HZE12" s="455"/>
      <c r="HZF12" s="455"/>
      <c r="HZG12" s="455"/>
      <c r="HZH12" s="455"/>
      <c r="HZI12" s="455"/>
      <c r="HZJ12" s="455"/>
      <c r="HZK12" s="455"/>
      <c r="HZL12" s="455"/>
      <c r="HZM12" s="455"/>
      <c r="HZN12" s="455"/>
      <c r="HZO12" s="455"/>
      <c r="HZP12" s="455"/>
      <c r="HZQ12" s="455"/>
      <c r="HZR12" s="455"/>
      <c r="HZS12" s="455"/>
      <c r="HZT12" s="455"/>
      <c r="HZU12" s="455"/>
      <c r="HZV12" s="455"/>
      <c r="HZW12" s="455"/>
      <c r="HZX12" s="455"/>
      <c r="HZY12" s="455"/>
      <c r="HZZ12" s="455"/>
      <c r="IAA12" s="455"/>
      <c r="IAB12" s="455"/>
      <c r="IAC12" s="455"/>
      <c r="IAD12" s="455"/>
      <c r="IAE12" s="455"/>
      <c r="IAF12" s="455"/>
      <c r="IAG12" s="455"/>
      <c r="IAH12" s="455"/>
      <c r="IAI12" s="455"/>
      <c r="IAJ12" s="455"/>
      <c r="IAK12" s="455"/>
      <c r="IAL12" s="455"/>
      <c r="IAM12" s="455"/>
      <c r="IAN12" s="455"/>
      <c r="IAO12" s="455"/>
      <c r="IAP12" s="455"/>
      <c r="IAQ12" s="455"/>
      <c r="IAR12" s="455"/>
      <c r="IAS12" s="455"/>
      <c r="IAT12" s="455"/>
      <c r="IAU12" s="455"/>
      <c r="IAV12" s="455"/>
      <c r="IAW12" s="455"/>
      <c r="IAX12" s="455"/>
      <c r="IAY12" s="455"/>
      <c r="IAZ12" s="455"/>
      <c r="IBA12" s="455"/>
      <c r="IBB12" s="455"/>
      <c r="IBC12" s="455"/>
      <c r="IBD12" s="455"/>
      <c r="IBE12" s="455"/>
      <c r="IBF12" s="455"/>
      <c r="IBG12" s="455"/>
      <c r="IBI12" s="455"/>
      <c r="IBJ12" s="455"/>
      <c r="IBK12" s="455"/>
      <c r="IBL12" s="455"/>
      <c r="IBM12" s="455"/>
      <c r="IBN12" s="455"/>
      <c r="IBO12" s="455"/>
      <c r="IBP12" s="455"/>
      <c r="IBQ12" s="455"/>
      <c r="IBR12" s="455"/>
      <c r="IBS12" s="455"/>
      <c r="IBT12" s="455"/>
      <c r="IBU12" s="455"/>
      <c r="IBV12" s="455"/>
      <c r="IBW12" s="455"/>
      <c r="IBX12" s="455"/>
      <c r="IBY12" s="455"/>
      <c r="IBZ12" s="455"/>
      <c r="ICA12" s="455"/>
      <c r="ICB12" s="455"/>
      <c r="ICC12" s="455"/>
      <c r="ICD12" s="455"/>
      <c r="ICE12" s="455"/>
      <c r="ICF12" s="455"/>
      <c r="ICG12" s="455"/>
      <c r="ICH12" s="455"/>
      <c r="ICI12" s="455"/>
      <c r="ICJ12" s="455"/>
      <c r="ICK12" s="455"/>
      <c r="ICL12" s="455"/>
      <c r="ICM12" s="455"/>
      <c r="ICN12" s="455"/>
      <c r="ICO12" s="455"/>
      <c r="ICP12" s="455"/>
      <c r="ICQ12" s="455"/>
      <c r="ICR12" s="455"/>
      <c r="ICS12" s="455"/>
      <c r="ICT12" s="455"/>
      <c r="ICU12" s="455"/>
      <c r="ICV12" s="455"/>
      <c r="ICW12" s="455"/>
      <c r="ICX12" s="455"/>
      <c r="ICY12" s="455"/>
      <c r="ICZ12" s="455"/>
      <c r="IDA12" s="455"/>
      <c r="IDB12" s="455"/>
      <c r="IDC12" s="455"/>
      <c r="IDD12" s="455"/>
      <c r="IDE12" s="455"/>
      <c r="IDF12" s="455"/>
      <c r="IDG12" s="455"/>
      <c r="IDH12" s="455"/>
      <c r="IDI12" s="455"/>
      <c r="IDJ12" s="455"/>
      <c r="IDK12" s="455"/>
      <c r="IDL12" s="455"/>
      <c r="IDM12" s="455"/>
      <c r="IDN12" s="455"/>
      <c r="IDO12" s="455"/>
      <c r="IDP12" s="455"/>
      <c r="IDQ12" s="455"/>
      <c r="IDR12" s="455"/>
      <c r="IDS12" s="455"/>
      <c r="IDT12" s="455"/>
      <c r="IDU12" s="455"/>
      <c r="IDV12" s="455"/>
      <c r="IDW12" s="455"/>
      <c r="IDX12" s="455"/>
      <c r="IDY12" s="455"/>
      <c r="IDZ12" s="455"/>
      <c r="IEA12" s="455"/>
      <c r="IEB12" s="455"/>
      <c r="IEC12" s="455"/>
      <c r="IED12" s="455"/>
      <c r="IEE12" s="455"/>
      <c r="IEF12" s="455"/>
      <c r="IEG12" s="455"/>
      <c r="IEH12" s="455"/>
      <c r="IEI12" s="455"/>
      <c r="IEJ12" s="455"/>
      <c r="IEK12" s="455"/>
      <c r="IEL12" s="455"/>
      <c r="IEM12" s="455"/>
      <c r="IEN12" s="455"/>
      <c r="IEO12" s="455"/>
      <c r="IEP12" s="455"/>
      <c r="IEQ12" s="455"/>
      <c r="IER12" s="455"/>
      <c r="IES12" s="455"/>
      <c r="IET12" s="455"/>
      <c r="IEU12" s="455"/>
      <c r="IEV12" s="455"/>
      <c r="IEW12" s="455"/>
      <c r="IEX12" s="455"/>
      <c r="IEY12" s="455"/>
      <c r="IEZ12" s="455"/>
      <c r="IFA12" s="455"/>
      <c r="IFB12" s="455"/>
      <c r="IFC12" s="455"/>
      <c r="IFD12" s="455"/>
      <c r="IFE12" s="455"/>
      <c r="IFF12" s="455"/>
      <c r="IFG12" s="455"/>
      <c r="IFH12" s="455"/>
      <c r="IFI12" s="455"/>
      <c r="IFJ12" s="455"/>
      <c r="IFK12" s="455"/>
      <c r="IFL12" s="455"/>
      <c r="IFM12" s="455"/>
      <c r="IFN12" s="455"/>
      <c r="IFO12" s="455"/>
      <c r="IFP12" s="455"/>
      <c r="IFQ12" s="455"/>
      <c r="IFR12" s="455"/>
      <c r="IFS12" s="455"/>
      <c r="IFT12" s="455"/>
      <c r="IFU12" s="455"/>
      <c r="IFV12" s="455"/>
      <c r="IFW12" s="455"/>
      <c r="IFX12" s="455"/>
      <c r="IFY12" s="455"/>
      <c r="IFZ12" s="455"/>
      <c r="IGA12" s="455"/>
      <c r="IGB12" s="455"/>
      <c r="IGC12" s="455"/>
      <c r="IGD12" s="455"/>
      <c r="IGE12" s="455"/>
      <c r="IGF12" s="455"/>
      <c r="IGG12" s="455"/>
      <c r="IGH12" s="455"/>
      <c r="IGI12" s="455"/>
      <c r="IGJ12" s="455"/>
      <c r="IGK12" s="455"/>
      <c r="IGL12" s="455"/>
      <c r="IGM12" s="455"/>
      <c r="IGN12" s="455"/>
      <c r="IGO12" s="455"/>
      <c r="IGP12" s="455"/>
      <c r="IGQ12" s="455"/>
      <c r="IGR12" s="455"/>
      <c r="IGS12" s="455"/>
      <c r="IGT12" s="455"/>
      <c r="IGU12" s="455"/>
      <c r="IGV12" s="455"/>
      <c r="IGW12" s="455"/>
      <c r="IGX12" s="455"/>
      <c r="IGY12" s="455"/>
      <c r="IGZ12" s="455"/>
      <c r="IHA12" s="455"/>
      <c r="IHB12" s="455"/>
      <c r="IHC12" s="455"/>
      <c r="IHD12" s="455"/>
      <c r="IHE12" s="455"/>
      <c r="IHF12" s="455"/>
      <c r="IHG12" s="455"/>
      <c r="IHH12" s="455"/>
      <c r="IHI12" s="455"/>
      <c r="IHJ12" s="455"/>
      <c r="IHK12" s="455"/>
      <c r="IHL12" s="455"/>
      <c r="IHM12" s="455"/>
      <c r="IHN12" s="455"/>
      <c r="IHO12" s="455"/>
      <c r="IHP12" s="455"/>
      <c r="IHQ12" s="455"/>
      <c r="IHR12" s="455"/>
      <c r="IHS12" s="455"/>
      <c r="IHT12" s="455"/>
      <c r="IHU12" s="455"/>
      <c r="IHV12" s="455"/>
      <c r="IHW12" s="455"/>
      <c r="IHX12" s="455"/>
      <c r="IHY12" s="455"/>
      <c r="IHZ12" s="455"/>
      <c r="IIA12" s="455"/>
      <c r="IIB12" s="455"/>
      <c r="IIC12" s="455"/>
      <c r="IID12" s="455"/>
      <c r="IIE12" s="455"/>
      <c r="IIF12" s="455"/>
      <c r="IIG12" s="455"/>
      <c r="IIH12" s="455"/>
      <c r="III12" s="455"/>
      <c r="IIJ12" s="455"/>
      <c r="IIK12" s="455"/>
      <c r="IIL12" s="455"/>
      <c r="IIM12" s="455"/>
      <c r="IIN12" s="455"/>
      <c r="IIO12" s="455"/>
      <c r="IIP12" s="455"/>
      <c r="IIQ12" s="455"/>
      <c r="IIR12" s="455"/>
      <c r="IIS12" s="455"/>
      <c r="IIT12" s="455"/>
      <c r="IIU12" s="455"/>
      <c r="IIV12" s="455"/>
      <c r="IIW12" s="455"/>
      <c r="IIX12" s="455"/>
      <c r="IIY12" s="455"/>
      <c r="IIZ12" s="455"/>
      <c r="IJA12" s="455"/>
      <c r="IJB12" s="455"/>
      <c r="IJC12" s="455"/>
      <c r="IJD12" s="455"/>
      <c r="IJE12" s="455"/>
      <c r="IJF12" s="455"/>
      <c r="IJG12" s="455"/>
      <c r="IJH12" s="455"/>
      <c r="IJI12" s="455"/>
      <c r="IJJ12" s="455"/>
      <c r="IJK12" s="455"/>
      <c r="IJL12" s="455"/>
      <c r="IJM12" s="455"/>
      <c r="IJN12" s="455"/>
      <c r="IJO12" s="455"/>
      <c r="IJP12" s="455"/>
      <c r="IJQ12" s="455"/>
      <c r="IJR12" s="455"/>
      <c r="IJS12" s="455"/>
      <c r="IJT12" s="455"/>
      <c r="IJU12" s="455"/>
      <c r="IJV12" s="455"/>
      <c r="IJW12" s="455"/>
      <c r="IJX12" s="455"/>
      <c r="IJY12" s="455"/>
      <c r="IJZ12" s="455"/>
      <c r="IKA12" s="455"/>
      <c r="IKB12" s="455"/>
      <c r="IKC12" s="455"/>
      <c r="IKD12" s="455"/>
      <c r="IKE12" s="455"/>
      <c r="IKF12" s="455"/>
      <c r="IKG12" s="455"/>
      <c r="IKH12" s="455"/>
      <c r="IKI12" s="455"/>
      <c r="IKJ12" s="455"/>
      <c r="IKK12" s="455"/>
      <c r="IKL12" s="455"/>
      <c r="IKM12" s="455"/>
      <c r="IKN12" s="455"/>
      <c r="IKO12" s="455"/>
      <c r="IKP12" s="455"/>
      <c r="IKQ12" s="455"/>
      <c r="IKR12" s="455"/>
      <c r="IKS12" s="455"/>
      <c r="IKT12" s="455"/>
      <c r="IKU12" s="455"/>
      <c r="IKV12" s="455"/>
      <c r="IKW12" s="455"/>
      <c r="IKX12" s="455"/>
      <c r="IKY12" s="455"/>
      <c r="IKZ12" s="455"/>
      <c r="ILA12" s="455"/>
      <c r="ILB12" s="455"/>
      <c r="ILC12" s="455"/>
      <c r="ILD12" s="455"/>
      <c r="ILE12" s="455"/>
      <c r="ILF12" s="455"/>
      <c r="ILG12" s="455"/>
      <c r="ILH12" s="455"/>
      <c r="ILI12" s="455"/>
      <c r="ILJ12" s="455"/>
      <c r="ILK12" s="455"/>
      <c r="ILL12" s="455"/>
      <c r="ILM12" s="455"/>
      <c r="ILN12" s="455"/>
      <c r="ILO12" s="455"/>
      <c r="ILP12" s="455"/>
      <c r="ILQ12" s="455"/>
      <c r="ILR12" s="455"/>
      <c r="ILS12" s="455"/>
      <c r="ILT12" s="455"/>
      <c r="ILU12" s="455"/>
      <c r="ILV12" s="455"/>
      <c r="ILW12" s="455"/>
      <c r="ILX12" s="455"/>
      <c r="ILY12" s="455"/>
      <c r="ILZ12" s="455"/>
      <c r="IMA12" s="455"/>
      <c r="IMB12" s="455"/>
      <c r="IMC12" s="455"/>
      <c r="IMD12" s="455"/>
      <c r="IME12" s="455"/>
      <c r="IMF12" s="455"/>
      <c r="IMG12" s="455"/>
      <c r="IMH12" s="455"/>
      <c r="IMI12" s="455"/>
      <c r="IMJ12" s="455"/>
      <c r="IMK12" s="455"/>
      <c r="IML12" s="455"/>
      <c r="IMM12" s="455"/>
      <c r="IMN12" s="455"/>
      <c r="IMO12" s="455"/>
      <c r="IMP12" s="455"/>
      <c r="IMQ12" s="455"/>
      <c r="IMR12" s="455"/>
      <c r="IMS12" s="455"/>
      <c r="IMT12" s="455"/>
      <c r="IMU12" s="455"/>
      <c r="IMV12" s="455"/>
      <c r="IMW12" s="455"/>
      <c r="IMX12" s="455"/>
      <c r="IMY12" s="455"/>
      <c r="IMZ12" s="455"/>
      <c r="INA12" s="455"/>
      <c r="INB12" s="455"/>
      <c r="INC12" s="455"/>
      <c r="IND12" s="455"/>
      <c r="INE12" s="455"/>
      <c r="INF12" s="455"/>
      <c r="ING12" s="455"/>
      <c r="INH12" s="455"/>
      <c r="INI12" s="455"/>
      <c r="INJ12" s="455"/>
      <c r="INK12" s="455"/>
      <c r="INL12" s="455"/>
      <c r="INM12" s="455"/>
      <c r="INN12" s="455"/>
      <c r="INO12" s="455"/>
      <c r="INP12" s="455"/>
      <c r="INQ12" s="455"/>
      <c r="INR12" s="455"/>
      <c r="INS12" s="455"/>
      <c r="INT12" s="455"/>
      <c r="INU12" s="455"/>
      <c r="INV12" s="455"/>
      <c r="INW12" s="455"/>
      <c r="INX12" s="455"/>
      <c r="INY12" s="455"/>
      <c r="INZ12" s="455"/>
      <c r="IOA12" s="455"/>
      <c r="IOB12" s="455"/>
      <c r="IOC12" s="455"/>
      <c r="IOD12" s="455"/>
      <c r="IOE12" s="455"/>
      <c r="IOF12" s="455"/>
      <c r="IOG12" s="455"/>
      <c r="IOH12" s="455"/>
      <c r="IOI12" s="455"/>
      <c r="IOJ12" s="455"/>
      <c r="IOK12" s="455"/>
      <c r="IOL12" s="455"/>
      <c r="IOM12" s="455"/>
      <c r="ION12" s="455"/>
      <c r="IOO12" s="455"/>
      <c r="IOP12" s="455"/>
      <c r="IOQ12" s="455"/>
      <c r="IOR12" s="455"/>
      <c r="IOS12" s="455"/>
      <c r="IOT12" s="455"/>
      <c r="IOU12" s="455"/>
      <c r="IOV12" s="455"/>
      <c r="IOW12" s="455"/>
      <c r="IOX12" s="455"/>
      <c r="IOY12" s="455"/>
      <c r="IOZ12" s="455"/>
      <c r="IPA12" s="455"/>
      <c r="IPB12" s="455"/>
      <c r="IPC12" s="455"/>
      <c r="IPD12" s="455"/>
      <c r="IPE12" s="455"/>
      <c r="IPF12" s="455"/>
      <c r="IPG12" s="455"/>
      <c r="IPH12" s="455"/>
      <c r="IPI12" s="455"/>
      <c r="IPJ12" s="455"/>
      <c r="IPK12" s="455"/>
      <c r="IPL12" s="455"/>
      <c r="IPM12" s="455"/>
      <c r="IPN12" s="455"/>
      <c r="IPO12" s="455"/>
      <c r="IPP12" s="455"/>
      <c r="IPQ12" s="455"/>
      <c r="IPR12" s="455"/>
      <c r="IPS12" s="455"/>
      <c r="IPT12" s="455"/>
      <c r="IPU12" s="455"/>
      <c r="IPV12" s="455"/>
      <c r="IPW12" s="455"/>
      <c r="IPX12" s="455"/>
      <c r="IPY12" s="455"/>
      <c r="IPZ12" s="455"/>
      <c r="IQA12" s="455"/>
      <c r="IQB12" s="455"/>
      <c r="IQC12" s="455"/>
      <c r="IQD12" s="455"/>
      <c r="IQE12" s="455"/>
      <c r="IQF12" s="455"/>
      <c r="IQG12" s="455"/>
      <c r="IQH12" s="455"/>
      <c r="IQI12" s="455"/>
      <c r="IQJ12" s="455"/>
      <c r="IQK12" s="455"/>
      <c r="IQL12" s="455"/>
      <c r="IQM12" s="455"/>
      <c r="IQN12" s="455"/>
      <c r="IQO12" s="455"/>
      <c r="IQP12" s="455"/>
      <c r="IQQ12" s="455"/>
      <c r="IQR12" s="455"/>
      <c r="IQS12" s="455"/>
      <c r="IQT12" s="455"/>
      <c r="IQU12" s="455"/>
      <c r="IQV12" s="455"/>
      <c r="IQW12" s="455"/>
      <c r="IQX12" s="455"/>
      <c r="IQY12" s="455"/>
      <c r="IQZ12" s="455"/>
      <c r="IRA12" s="455"/>
      <c r="IRB12" s="455"/>
      <c r="IRC12" s="455"/>
      <c r="IRD12" s="455"/>
      <c r="IRE12" s="455"/>
      <c r="IRF12" s="455"/>
      <c r="IRG12" s="455"/>
      <c r="IRH12" s="455"/>
      <c r="IRI12" s="455"/>
      <c r="IRJ12" s="455"/>
      <c r="IRK12" s="455"/>
      <c r="IRL12" s="455"/>
      <c r="IRM12" s="455"/>
      <c r="IRN12" s="455"/>
      <c r="IRO12" s="455"/>
      <c r="IRP12" s="455"/>
      <c r="IRQ12" s="455"/>
      <c r="IRR12" s="455"/>
      <c r="IRS12" s="455"/>
      <c r="IRT12" s="455"/>
      <c r="IRU12" s="455"/>
      <c r="IRV12" s="455"/>
      <c r="IRW12" s="455"/>
      <c r="IRX12" s="455"/>
      <c r="IRY12" s="455"/>
      <c r="IRZ12" s="455"/>
      <c r="ISA12" s="455"/>
      <c r="ISB12" s="455"/>
      <c r="ISC12" s="455"/>
      <c r="ISD12" s="455"/>
      <c r="ISE12" s="455"/>
      <c r="ISF12" s="455"/>
      <c r="ISG12" s="455"/>
      <c r="ISH12" s="455"/>
      <c r="ISI12" s="455"/>
      <c r="ISJ12" s="455"/>
      <c r="ISK12" s="455"/>
      <c r="ISL12" s="455"/>
      <c r="ISM12" s="455"/>
      <c r="ISN12" s="455"/>
      <c r="ISO12" s="455"/>
      <c r="ISP12" s="455"/>
      <c r="ISQ12" s="455"/>
      <c r="ISR12" s="455"/>
      <c r="ISS12" s="455"/>
      <c r="IST12" s="455"/>
      <c r="ISU12" s="455"/>
      <c r="ISV12" s="455"/>
      <c r="ISW12" s="455"/>
      <c r="ISX12" s="455"/>
      <c r="ISY12" s="455"/>
      <c r="ISZ12" s="455"/>
      <c r="ITA12" s="455"/>
      <c r="ITB12" s="455"/>
      <c r="ITC12" s="455"/>
      <c r="ITD12" s="455"/>
      <c r="ITE12" s="455"/>
      <c r="ITF12" s="455"/>
      <c r="ITG12" s="455"/>
      <c r="ITH12" s="455"/>
      <c r="ITI12" s="455"/>
      <c r="ITJ12" s="455"/>
      <c r="ITK12" s="455"/>
      <c r="ITL12" s="455"/>
      <c r="ITM12" s="455"/>
      <c r="ITN12" s="455"/>
      <c r="ITO12" s="455"/>
      <c r="ITP12" s="455"/>
      <c r="ITQ12" s="455"/>
      <c r="ITR12" s="455"/>
      <c r="ITS12" s="455"/>
      <c r="ITT12" s="455"/>
      <c r="ITU12" s="455"/>
      <c r="ITV12" s="455"/>
      <c r="ITW12" s="455"/>
      <c r="ITX12" s="455"/>
      <c r="ITY12" s="455"/>
      <c r="ITZ12" s="455"/>
      <c r="IUA12" s="455"/>
      <c r="IUB12" s="455"/>
      <c r="IUC12" s="455"/>
      <c r="IUD12" s="455"/>
      <c r="IUE12" s="455"/>
      <c r="IUF12" s="455"/>
      <c r="IUG12" s="455"/>
      <c r="IUH12" s="455"/>
      <c r="IUI12" s="455"/>
      <c r="IUJ12" s="455"/>
      <c r="IUK12" s="455"/>
      <c r="IUL12" s="455"/>
      <c r="IUM12" s="455"/>
      <c r="IUN12" s="455"/>
      <c r="IUO12" s="455"/>
      <c r="IUP12" s="455"/>
      <c r="IUQ12" s="455"/>
      <c r="IUR12" s="455"/>
      <c r="IUS12" s="455"/>
      <c r="IUT12" s="455"/>
      <c r="IUU12" s="455"/>
      <c r="IUV12" s="455"/>
      <c r="IUW12" s="455"/>
      <c r="IUX12" s="455"/>
      <c r="IUY12" s="455"/>
      <c r="IUZ12" s="455"/>
      <c r="IVA12" s="455"/>
      <c r="IVB12" s="455"/>
      <c r="IVC12" s="455"/>
      <c r="IVD12" s="455"/>
      <c r="IVE12" s="455"/>
      <c r="IVF12" s="455"/>
      <c r="IVG12" s="455"/>
      <c r="IVH12" s="455"/>
      <c r="IVI12" s="455"/>
      <c r="IVJ12" s="455"/>
      <c r="IVK12" s="455"/>
      <c r="IVL12" s="455"/>
      <c r="IVM12" s="455"/>
      <c r="IVN12" s="455"/>
      <c r="IVO12" s="455"/>
      <c r="IVP12" s="455"/>
      <c r="IVQ12" s="455"/>
      <c r="IVR12" s="455"/>
      <c r="IVS12" s="455"/>
      <c r="IVT12" s="455"/>
      <c r="IVU12" s="455"/>
      <c r="IVV12" s="455"/>
      <c r="IVW12" s="455"/>
      <c r="IVX12" s="455"/>
      <c r="IVY12" s="455"/>
      <c r="IVZ12" s="455"/>
      <c r="IWA12" s="455"/>
      <c r="IWB12" s="455"/>
      <c r="IWC12" s="455"/>
      <c r="IWD12" s="455"/>
      <c r="IWE12" s="455"/>
      <c r="IWF12" s="455"/>
      <c r="IWG12" s="455"/>
      <c r="IWH12" s="455"/>
      <c r="IWI12" s="455"/>
      <c r="IWJ12" s="455"/>
      <c r="IWK12" s="455"/>
      <c r="IWL12" s="455"/>
      <c r="IWM12" s="455"/>
      <c r="IWN12" s="455"/>
      <c r="IWO12" s="455"/>
      <c r="IWP12" s="455"/>
      <c r="IWQ12" s="455"/>
      <c r="IWR12" s="455"/>
      <c r="IWS12" s="455"/>
      <c r="IWT12" s="455"/>
      <c r="IWU12" s="455"/>
      <c r="IWV12" s="455"/>
      <c r="IWW12" s="455"/>
      <c r="IWX12" s="455"/>
      <c r="IWY12" s="455"/>
      <c r="IWZ12" s="455"/>
      <c r="IXA12" s="455"/>
      <c r="IXB12" s="455"/>
      <c r="IXC12" s="455"/>
      <c r="IXD12" s="455"/>
      <c r="IXE12" s="455"/>
      <c r="IXF12" s="455"/>
      <c r="IXG12" s="455"/>
      <c r="IXH12" s="455"/>
      <c r="IXI12" s="455"/>
      <c r="IXJ12" s="455"/>
      <c r="IXK12" s="455"/>
      <c r="IXL12" s="455"/>
      <c r="IXM12" s="455"/>
      <c r="IXN12" s="455"/>
      <c r="IXO12" s="455"/>
      <c r="IXP12" s="455"/>
      <c r="IXQ12" s="455"/>
      <c r="IXR12" s="455"/>
      <c r="IXS12" s="455"/>
      <c r="IXT12" s="455"/>
      <c r="IXU12" s="455"/>
      <c r="IXV12" s="455"/>
      <c r="IXW12" s="455"/>
      <c r="IXX12" s="455"/>
      <c r="IXY12" s="455"/>
      <c r="IXZ12" s="455"/>
      <c r="IYA12" s="455"/>
      <c r="IYB12" s="455"/>
      <c r="IYC12" s="455"/>
      <c r="IYD12" s="455"/>
      <c r="IYE12" s="455"/>
      <c r="IYF12" s="455"/>
      <c r="IYG12" s="455"/>
      <c r="IYH12" s="455"/>
      <c r="IYI12" s="455"/>
      <c r="IYJ12" s="455"/>
      <c r="IYK12" s="455"/>
      <c r="IYL12" s="455"/>
      <c r="IYM12" s="455"/>
      <c r="IYN12" s="455"/>
      <c r="IYO12" s="455"/>
      <c r="IYP12" s="455"/>
      <c r="IYQ12" s="455"/>
      <c r="IYR12" s="455"/>
      <c r="IYS12" s="455"/>
      <c r="IYT12" s="455"/>
      <c r="IYU12" s="455"/>
      <c r="IYV12" s="455"/>
      <c r="IYW12" s="455"/>
      <c r="IYX12" s="455"/>
      <c r="IYY12" s="455"/>
      <c r="IYZ12" s="455"/>
      <c r="IZA12" s="455"/>
      <c r="IZB12" s="455"/>
      <c r="IZC12" s="455"/>
      <c r="IZD12" s="455"/>
      <c r="IZE12" s="455"/>
      <c r="IZF12" s="455"/>
      <c r="IZG12" s="455"/>
      <c r="IZH12" s="455"/>
      <c r="IZI12" s="455"/>
      <c r="IZJ12" s="455"/>
      <c r="IZK12" s="455"/>
      <c r="IZL12" s="455"/>
      <c r="IZM12" s="455"/>
      <c r="IZN12" s="455"/>
      <c r="IZO12" s="455"/>
      <c r="IZP12" s="455"/>
      <c r="IZQ12" s="455"/>
      <c r="IZR12" s="455"/>
      <c r="IZS12" s="455"/>
      <c r="IZT12" s="455"/>
      <c r="IZU12" s="455"/>
      <c r="IZV12" s="455"/>
      <c r="IZW12" s="455"/>
      <c r="IZX12" s="455"/>
      <c r="IZY12" s="455"/>
      <c r="IZZ12" s="455"/>
      <c r="JAA12" s="455"/>
      <c r="JAB12" s="455"/>
      <c r="JAC12" s="455"/>
      <c r="JAD12" s="455"/>
      <c r="JAE12" s="455"/>
      <c r="JAF12" s="455"/>
      <c r="JAG12" s="455"/>
      <c r="JAH12" s="455"/>
      <c r="JAI12" s="455"/>
      <c r="JAJ12" s="455"/>
      <c r="JAK12" s="455"/>
      <c r="JAL12" s="455"/>
      <c r="JAM12" s="455"/>
      <c r="JAN12" s="455"/>
      <c r="JAO12" s="455"/>
      <c r="JAP12" s="455"/>
      <c r="JAQ12" s="455"/>
      <c r="JAR12" s="455"/>
      <c r="JAS12" s="455"/>
      <c r="JAT12" s="455"/>
      <c r="JAU12" s="455"/>
      <c r="JAV12" s="455"/>
      <c r="JAW12" s="455"/>
      <c r="JAX12" s="455"/>
      <c r="JAY12" s="455"/>
      <c r="JAZ12" s="455"/>
      <c r="JBA12" s="455"/>
      <c r="JBB12" s="455"/>
      <c r="JBC12" s="455"/>
      <c r="JBD12" s="455"/>
      <c r="JBE12" s="455"/>
      <c r="JBF12" s="455"/>
      <c r="JBG12" s="455"/>
      <c r="JBH12" s="455"/>
      <c r="JBI12" s="455"/>
      <c r="JBJ12" s="455"/>
      <c r="JBK12" s="455"/>
      <c r="JBL12" s="455"/>
      <c r="JBM12" s="455"/>
      <c r="JBN12" s="455"/>
      <c r="JBO12" s="455"/>
      <c r="JBP12" s="455"/>
      <c r="JBQ12" s="455"/>
      <c r="JBR12" s="455"/>
      <c r="JBS12" s="455"/>
      <c r="JBT12" s="455"/>
      <c r="JBU12" s="455"/>
      <c r="JBV12" s="455"/>
      <c r="JBW12" s="455"/>
      <c r="JBX12" s="455"/>
      <c r="JBY12" s="455"/>
      <c r="JBZ12" s="455"/>
      <c r="JCA12" s="455"/>
      <c r="JCB12" s="455"/>
      <c r="JCC12" s="455"/>
      <c r="JCD12" s="455"/>
      <c r="JCE12" s="455"/>
      <c r="JCF12" s="455"/>
      <c r="JCG12" s="455"/>
      <c r="JCH12" s="455"/>
      <c r="JCI12" s="455"/>
      <c r="JCJ12" s="455"/>
      <c r="JCK12" s="455"/>
      <c r="JCL12" s="455"/>
      <c r="JCM12" s="455"/>
      <c r="JCN12" s="455"/>
      <c r="JCO12" s="455"/>
      <c r="JCP12" s="455"/>
      <c r="JCQ12" s="455"/>
      <c r="JCR12" s="455"/>
      <c r="JCS12" s="455"/>
      <c r="JCT12" s="455"/>
      <c r="JCU12" s="455"/>
      <c r="JCV12" s="455"/>
      <c r="JCW12" s="455"/>
      <c r="JCX12" s="455"/>
      <c r="JCY12" s="455"/>
      <c r="JCZ12" s="455"/>
      <c r="JDA12" s="455"/>
      <c r="JDB12" s="455"/>
      <c r="JDC12" s="455"/>
      <c r="JDD12" s="455"/>
      <c r="JDE12" s="455"/>
      <c r="JDF12" s="455"/>
      <c r="JDG12" s="455"/>
      <c r="JDH12" s="455"/>
      <c r="JDI12" s="455"/>
      <c r="JDJ12" s="455"/>
      <c r="JDK12" s="455"/>
      <c r="JDL12" s="455"/>
      <c r="JDM12" s="455"/>
      <c r="JDN12" s="455"/>
      <c r="JDO12" s="455"/>
      <c r="JDP12" s="455"/>
      <c r="JDQ12" s="455"/>
      <c r="JDR12" s="455"/>
      <c r="JDS12" s="455"/>
      <c r="JDT12" s="455"/>
      <c r="JDU12" s="455"/>
      <c r="JDV12" s="455"/>
      <c r="JDW12" s="455"/>
      <c r="JDX12" s="455"/>
      <c r="JDY12" s="455"/>
      <c r="JDZ12" s="455"/>
      <c r="JEA12" s="455"/>
      <c r="JEB12" s="455"/>
      <c r="JEC12" s="455"/>
      <c r="JED12" s="455"/>
      <c r="JEE12" s="455"/>
      <c r="JEF12" s="455"/>
      <c r="JEG12" s="455"/>
      <c r="JEH12" s="455"/>
      <c r="JEI12" s="455"/>
      <c r="JEJ12" s="455"/>
      <c r="JEK12" s="455"/>
      <c r="JEL12" s="455"/>
      <c r="JEM12" s="455"/>
      <c r="JEN12" s="455"/>
      <c r="JEO12" s="455"/>
      <c r="JEP12" s="455"/>
      <c r="JEQ12" s="455"/>
      <c r="JER12" s="455"/>
      <c r="JES12" s="455"/>
      <c r="JET12" s="455"/>
      <c r="JEU12" s="455"/>
      <c r="JEV12" s="455"/>
      <c r="JEW12" s="455"/>
      <c r="JEX12" s="455"/>
      <c r="JEY12" s="455"/>
      <c r="JEZ12" s="455"/>
      <c r="JFA12" s="455"/>
      <c r="JFB12" s="455"/>
      <c r="JFC12" s="455"/>
      <c r="JFD12" s="455"/>
      <c r="JFE12" s="455"/>
      <c r="JFF12" s="455"/>
      <c r="JFG12" s="455"/>
      <c r="JFH12" s="455"/>
      <c r="JFI12" s="455"/>
      <c r="JFJ12" s="455"/>
      <c r="JFK12" s="455"/>
      <c r="JFL12" s="455"/>
      <c r="JFM12" s="455"/>
      <c r="JFN12" s="455"/>
      <c r="JFO12" s="455"/>
      <c r="JFP12" s="455"/>
      <c r="JFQ12" s="455"/>
      <c r="JFR12" s="455"/>
      <c r="JFS12" s="455"/>
      <c r="JFT12" s="455"/>
      <c r="JFU12" s="455"/>
      <c r="JFV12" s="455"/>
      <c r="JFW12" s="455"/>
      <c r="JFX12" s="455"/>
      <c r="JFY12" s="455"/>
      <c r="JFZ12" s="455"/>
      <c r="JGA12" s="455"/>
      <c r="JGB12" s="455"/>
      <c r="JGC12" s="455"/>
      <c r="JGD12" s="455"/>
      <c r="JGE12" s="455"/>
      <c r="JGF12" s="455"/>
      <c r="JGG12" s="455"/>
      <c r="JGH12" s="455"/>
      <c r="JGI12" s="455"/>
      <c r="JGJ12" s="455"/>
      <c r="JGK12" s="455"/>
      <c r="JGL12" s="455"/>
      <c r="JGM12" s="455"/>
      <c r="JGN12" s="455"/>
      <c r="JGO12" s="455"/>
      <c r="JGP12" s="455"/>
      <c r="JGQ12" s="455"/>
      <c r="JGR12" s="455"/>
      <c r="JGS12" s="455"/>
      <c r="JGT12" s="455"/>
      <c r="JGU12" s="455"/>
      <c r="JGV12" s="455"/>
      <c r="JGW12" s="455"/>
      <c r="JGX12" s="455"/>
      <c r="JGY12" s="455"/>
      <c r="JGZ12" s="455"/>
      <c r="JHA12" s="455"/>
      <c r="JHB12" s="455"/>
      <c r="JHC12" s="455"/>
      <c r="JHD12" s="455"/>
      <c r="JHE12" s="455"/>
      <c r="JHF12" s="455"/>
      <c r="JHG12" s="455"/>
      <c r="JHH12" s="455"/>
      <c r="JHI12" s="455"/>
      <c r="JHJ12" s="455"/>
      <c r="JHK12" s="455"/>
      <c r="JHL12" s="455"/>
      <c r="JHM12" s="455"/>
      <c r="JHN12" s="455"/>
      <c r="JHO12" s="455"/>
      <c r="JHP12" s="455"/>
      <c r="JHQ12" s="455"/>
      <c r="JHR12" s="455"/>
      <c r="JHS12" s="455"/>
      <c r="JHT12" s="455"/>
      <c r="JHU12" s="455"/>
      <c r="JHV12" s="455"/>
      <c r="JHW12" s="455"/>
      <c r="JHX12" s="455"/>
      <c r="JHY12" s="455"/>
      <c r="JHZ12" s="455"/>
      <c r="JIA12" s="455"/>
      <c r="JIB12" s="455"/>
      <c r="JIC12" s="455"/>
      <c r="JID12" s="455"/>
      <c r="JIE12" s="455"/>
      <c r="JIF12" s="455"/>
      <c r="JIG12" s="455"/>
      <c r="JIH12" s="455"/>
      <c r="JII12" s="455"/>
      <c r="JIJ12" s="455"/>
      <c r="JIK12" s="455"/>
      <c r="JIL12" s="455"/>
      <c r="JIM12" s="455"/>
      <c r="JIN12" s="455"/>
      <c r="JIO12" s="455"/>
      <c r="JIP12" s="455"/>
      <c r="JIQ12" s="455"/>
      <c r="JIR12" s="455"/>
      <c r="JIS12" s="455"/>
      <c r="JIT12" s="455"/>
      <c r="JIU12" s="455"/>
      <c r="JIV12" s="455"/>
      <c r="JIW12" s="455"/>
      <c r="JIX12" s="455"/>
      <c r="JIY12" s="455"/>
      <c r="JIZ12" s="455"/>
      <c r="JJA12" s="455"/>
      <c r="JJB12" s="455"/>
      <c r="JJC12" s="455"/>
      <c r="JJD12" s="455"/>
      <c r="JJE12" s="455"/>
      <c r="JJF12" s="455"/>
      <c r="JJG12" s="455"/>
      <c r="JJH12" s="455"/>
      <c r="JJI12" s="455"/>
      <c r="JJJ12" s="455"/>
      <c r="JJK12" s="455"/>
      <c r="JJL12" s="455"/>
      <c r="JJM12" s="455"/>
      <c r="JJN12" s="455"/>
      <c r="JJO12" s="455"/>
      <c r="JJP12" s="455"/>
      <c r="JJQ12" s="455"/>
      <c r="JJR12" s="455"/>
      <c r="JJS12" s="455"/>
      <c r="JJT12" s="455"/>
      <c r="JJU12" s="455"/>
      <c r="JJV12" s="455"/>
      <c r="JJW12" s="455"/>
      <c r="JJX12" s="455"/>
      <c r="JJY12" s="455"/>
      <c r="JJZ12" s="455"/>
      <c r="JKA12" s="455"/>
      <c r="JKB12" s="455"/>
      <c r="JKC12" s="455"/>
      <c r="JKD12" s="455"/>
      <c r="JKE12" s="455"/>
      <c r="JKF12" s="455"/>
      <c r="JKG12" s="455"/>
      <c r="JKH12" s="455"/>
      <c r="JKI12" s="455"/>
      <c r="JKJ12" s="455"/>
      <c r="JKK12" s="455"/>
      <c r="JKL12" s="455"/>
      <c r="JKM12" s="455"/>
      <c r="JKN12" s="455"/>
      <c r="JKO12" s="455"/>
      <c r="JKP12" s="455"/>
      <c r="JKQ12" s="455"/>
      <c r="JKR12" s="455"/>
      <c r="JKS12" s="455"/>
      <c r="JKT12" s="455"/>
      <c r="JKU12" s="455"/>
      <c r="JKV12" s="455"/>
      <c r="JKW12" s="455"/>
      <c r="JKX12" s="455"/>
      <c r="JKY12" s="455"/>
      <c r="JKZ12" s="455"/>
      <c r="JLA12" s="455"/>
      <c r="JLB12" s="455"/>
      <c r="JLC12" s="455"/>
      <c r="JLD12" s="455"/>
      <c r="JLE12" s="455"/>
      <c r="JLF12" s="455"/>
      <c r="JLG12" s="455"/>
      <c r="JLH12" s="455"/>
      <c r="JLI12" s="455"/>
      <c r="JLJ12" s="455"/>
      <c r="JLK12" s="455"/>
      <c r="JLL12" s="455"/>
      <c r="JLM12" s="455"/>
      <c r="JLN12" s="455"/>
      <c r="JLO12" s="455"/>
      <c r="JLP12" s="455"/>
      <c r="JLQ12" s="455"/>
      <c r="JLR12" s="455"/>
      <c r="JLS12" s="455"/>
      <c r="JLT12" s="455"/>
      <c r="JLU12" s="455"/>
      <c r="JLV12" s="455"/>
      <c r="JLW12" s="455"/>
      <c r="JLX12" s="455"/>
      <c r="JLY12" s="455"/>
      <c r="JLZ12" s="455"/>
      <c r="JMA12" s="455"/>
      <c r="JMB12" s="455"/>
      <c r="JMC12" s="455"/>
      <c r="JMD12" s="455"/>
      <c r="JME12" s="455"/>
      <c r="JMF12" s="455"/>
      <c r="JMG12" s="455"/>
      <c r="JMH12" s="455"/>
      <c r="JMI12" s="455"/>
      <c r="JMJ12" s="455"/>
      <c r="JMK12" s="455"/>
      <c r="JML12" s="455"/>
      <c r="JMM12" s="455"/>
      <c r="JMN12" s="455"/>
      <c r="JMO12" s="455"/>
      <c r="JMP12" s="455"/>
      <c r="JMQ12" s="455"/>
      <c r="JMR12" s="455"/>
      <c r="JMS12" s="455"/>
      <c r="JMT12" s="455"/>
      <c r="JMU12" s="455"/>
      <c r="JMV12" s="455"/>
      <c r="JMW12" s="455"/>
      <c r="JMX12" s="455"/>
      <c r="JMY12" s="455"/>
      <c r="JMZ12" s="455"/>
      <c r="JNA12" s="455"/>
      <c r="JNB12" s="455"/>
      <c r="JNC12" s="455"/>
      <c r="JND12" s="455"/>
      <c r="JNE12" s="455"/>
      <c r="JNF12" s="455"/>
      <c r="JNG12" s="455"/>
      <c r="JNH12" s="455"/>
      <c r="JNI12" s="455"/>
      <c r="JNJ12" s="455"/>
      <c r="JNK12" s="455"/>
      <c r="JNL12" s="455"/>
      <c r="JNM12" s="455"/>
      <c r="JNN12" s="455"/>
      <c r="JNO12" s="455"/>
      <c r="JNP12" s="455"/>
      <c r="JNQ12" s="455"/>
      <c r="JNR12" s="455"/>
      <c r="JNS12" s="455"/>
      <c r="JNT12" s="455"/>
      <c r="JNU12" s="455"/>
      <c r="JNV12" s="455"/>
      <c r="JNW12" s="455"/>
      <c r="JNX12" s="455"/>
      <c r="JNY12" s="455"/>
      <c r="JNZ12" s="455"/>
      <c r="JOA12" s="455"/>
      <c r="JOB12" s="455"/>
      <c r="JOC12" s="455"/>
      <c r="JOD12" s="455"/>
      <c r="JOE12" s="455"/>
      <c r="JOF12" s="455"/>
      <c r="JOG12" s="455"/>
      <c r="JOH12" s="455"/>
      <c r="JOI12" s="455"/>
      <c r="JOJ12" s="455"/>
      <c r="JOK12" s="455"/>
      <c r="JOL12" s="455"/>
      <c r="JOM12" s="455"/>
      <c r="JON12" s="455"/>
      <c r="JOO12" s="455"/>
      <c r="JOP12" s="455"/>
      <c r="JOQ12" s="455"/>
      <c r="JOS12" s="455"/>
      <c r="JOT12" s="455"/>
      <c r="JOU12" s="455"/>
      <c r="JOV12" s="455"/>
      <c r="JOW12" s="455"/>
      <c r="JOX12" s="455"/>
      <c r="JOY12" s="455"/>
      <c r="JOZ12" s="455"/>
      <c r="JPA12" s="455"/>
      <c r="JPB12" s="455"/>
      <c r="JPC12" s="455"/>
      <c r="JPD12" s="455"/>
      <c r="JPE12" s="455"/>
      <c r="JPF12" s="455"/>
      <c r="JPG12" s="455"/>
      <c r="JPH12" s="455"/>
      <c r="JPI12" s="455"/>
      <c r="JPJ12" s="455"/>
      <c r="JPK12" s="455"/>
      <c r="JPL12" s="455"/>
      <c r="JPM12" s="455"/>
      <c r="JPN12" s="455"/>
      <c r="JPO12" s="455"/>
      <c r="JPP12" s="455"/>
      <c r="JPQ12" s="455"/>
      <c r="JPR12" s="455"/>
      <c r="JPS12" s="455"/>
      <c r="JPT12" s="455"/>
      <c r="JPU12" s="455"/>
      <c r="JPV12" s="455"/>
      <c r="JPW12" s="455"/>
      <c r="JPX12" s="455"/>
      <c r="JPY12" s="455"/>
      <c r="JPZ12" s="455"/>
      <c r="JQA12" s="455"/>
      <c r="JQB12" s="455"/>
      <c r="JQC12" s="455"/>
      <c r="JQD12" s="455"/>
      <c r="JQE12" s="455"/>
      <c r="JQF12" s="455"/>
      <c r="JQG12" s="455"/>
      <c r="JQH12" s="455"/>
      <c r="JQI12" s="455"/>
      <c r="JQJ12" s="455"/>
      <c r="JQK12" s="455"/>
      <c r="JQL12" s="455"/>
      <c r="JQM12" s="455"/>
      <c r="JQN12" s="455"/>
      <c r="JQO12" s="455"/>
      <c r="JQP12" s="455"/>
      <c r="JQQ12" s="455"/>
      <c r="JQR12" s="455"/>
      <c r="JQS12" s="455"/>
      <c r="JQT12" s="455"/>
      <c r="JQU12" s="455"/>
      <c r="JQV12" s="455"/>
      <c r="JQW12" s="455"/>
      <c r="JQX12" s="455"/>
      <c r="JQY12" s="455"/>
      <c r="JQZ12" s="455"/>
      <c r="JRA12" s="455"/>
      <c r="JRB12" s="455"/>
      <c r="JRC12" s="455"/>
      <c r="JRD12" s="455"/>
      <c r="JRE12" s="455"/>
      <c r="JRF12" s="455"/>
      <c r="JRG12" s="455"/>
      <c r="JRH12" s="455"/>
      <c r="JRI12" s="455"/>
      <c r="JRJ12" s="455"/>
      <c r="JRK12" s="455"/>
      <c r="JRL12" s="455"/>
      <c r="JRM12" s="455"/>
      <c r="JRN12" s="455"/>
      <c r="JRO12" s="455"/>
      <c r="JRP12" s="455"/>
      <c r="JRQ12" s="455"/>
      <c r="JRR12" s="455"/>
      <c r="JRS12" s="455"/>
      <c r="JRT12" s="455"/>
      <c r="JRU12" s="455"/>
      <c r="JRV12" s="455"/>
      <c r="JRW12" s="455"/>
      <c r="JRX12" s="455"/>
      <c r="JRY12" s="455"/>
      <c r="JRZ12" s="455"/>
      <c r="JSA12" s="455"/>
      <c r="JSB12" s="455"/>
      <c r="JSC12" s="455"/>
      <c r="JSD12" s="455"/>
      <c r="JSE12" s="455"/>
      <c r="JSF12" s="455"/>
      <c r="JSG12" s="455"/>
      <c r="JSH12" s="455"/>
      <c r="JSI12" s="455"/>
      <c r="JSJ12" s="455"/>
      <c r="JSK12" s="455"/>
      <c r="JSL12" s="455"/>
      <c r="JSM12" s="455"/>
      <c r="JSN12" s="455"/>
      <c r="JSO12" s="455"/>
      <c r="JSP12" s="455"/>
      <c r="JSQ12" s="455"/>
      <c r="JSR12" s="455"/>
      <c r="JSS12" s="455"/>
      <c r="JST12" s="455"/>
      <c r="JSU12" s="455"/>
      <c r="JSV12" s="455"/>
      <c r="JSW12" s="455"/>
      <c r="JSX12" s="455"/>
      <c r="JSY12" s="455"/>
      <c r="JSZ12" s="455"/>
      <c r="JTA12" s="455"/>
      <c r="JTB12" s="455"/>
      <c r="JTC12" s="455"/>
      <c r="JTD12" s="455"/>
      <c r="JTE12" s="455"/>
      <c r="JTF12" s="455"/>
      <c r="JTG12" s="455"/>
      <c r="JTH12" s="455"/>
      <c r="JTI12" s="455"/>
      <c r="JTJ12" s="455"/>
      <c r="JTK12" s="455"/>
      <c r="JTL12" s="455"/>
      <c r="JTM12" s="455"/>
      <c r="JTN12" s="455"/>
      <c r="JTO12" s="455"/>
      <c r="JTP12" s="455"/>
      <c r="JTQ12" s="455"/>
      <c r="JTR12" s="455"/>
      <c r="JTS12" s="455"/>
      <c r="JTT12" s="455"/>
      <c r="JTU12" s="455"/>
      <c r="JTV12" s="455"/>
      <c r="JTW12" s="455"/>
      <c r="JTX12" s="455"/>
      <c r="JTY12" s="455"/>
      <c r="JTZ12" s="455"/>
      <c r="JUA12" s="455"/>
      <c r="JUB12" s="455"/>
      <c r="JUC12" s="455"/>
      <c r="JUD12" s="455"/>
      <c r="JUE12" s="455"/>
      <c r="JUF12" s="455"/>
      <c r="JUG12" s="455"/>
      <c r="JUH12" s="455"/>
      <c r="JUI12" s="455"/>
      <c r="JUJ12" s="455"/>
      <c r="JUK12" s="455"/>
      <c r="JUL12" s="455"/>
      <c r="JUM12" s="455"/>
      <c r="JUN12" s="455"/>
      <c r="JUO12" s="455"/>
      <c r="JUP12" s="455"/>
      <c r="JUQ12" s="455"/>
      <c r="JUR12" s="455"/>
      <c r="JUS12" s="455"/>
      <c r="JUT12" s="455"/>
      <c r="JUU12" s="455"/>
      <c r="JUV12" s="455"/>
      <c r="JUW12" s="455"/>
      <c r="JUX12" s="455"/>
      <c r="JUY12" s="455"/>
      <c r="JUZ12" s="455"/>
      <c r="JVA12" s="455"/>
      <c r="JVB12" s="455"/>
      <c r="JVC12" s="455"/>
      <c r="JVD12" s="455"/>
      <c r="JVE12" s="455"/>
      <c r="JVF12" s="455"/>
      <c r="JVG12" s="455"/>
      <c r="JVH12" s="455"/>
      <c r="JVI12" s="455"/>
      <c r="JVJ12" s="455"/>
      <c r="JVK12" s="455"/>
      <c r="JVL12" s="455"/>
      <c r="JVM12" s="455"/>
      <c r="JVN12" s="455"/>
      <c r="JVO12" s="455"/>
      <c r="JVP12" s="455"/>
      <c r="JVQ12" s="455"/>
      <c r="JVR12" s="455"/>
      <c r="JVS12" s="455"/>
      <c r="JVT12" s="455"/>
      <c r="JVU12" s="455"/>
      <c r="JVV12" s="455"/>
      <c r="JVW12" s="455"/>
      <c r="JVX12" s="455"/>
      <c r="JVY12" s="455"/>
      <c r="JVZ12" s="455"/>
      <c r="JWA12" s="455"/>
      <c r="JWB12" s="455"/>
      <c r="JWC12" s="455"/>
      <c r="JWD12" s="455"/>
      <c r="JWE12" s="455"/>
      <c r="JWF12" s="455"/>
      <c r="JWG12" s="455"/>
      <c r="JWH12" s="455"/>
      <c r="JWI12" s="455"/>
      <c r="JWJ12" s="455"/>
      <c r="JWK12" s="455"/>
      <c r="JWL12" s="455"/>
      <c r="JWM12" s="455"/>
      <c r="JWN12" s="455"/>
      <c r="JWO12" s="455"/>
      <c r="JWP12" s="455"/>
      <c r="JWQ12" s="455"/>
      <c r="JWR12" s="455"/>
      <c r="JWS12" s="455"/>
      <c r="JWT12" s="455"/>
      <c r="JWU12" s="455"/>
      <c r="JWV12" s="455"/>
      <c r="JWW12" s="455"/>
      <c r="JWX12" s="455"/>
      <c r="JWY12" s="455"/>
      <c r="JWZ12" s="455"/>
      <c r="JXA12" s="455"/>
      <c r="JXB12" s="455"/>
      <c r="JXC12" s="455"/>
      <c r="JXD12" s="455"/>
      <c r="JXE12" s="455"/>
      <c r="JXF12" s="455"/>
      <c r="JXG12" s="455"/>
      <c r="JXH12" s="455"/>
      <c r="JXI12" s="455"/>
      <c r="JXJ12" s="455"/>
      <c r="JXK12" s="455"/>
      <c r="JXL12" s="455"/>
      <c r="JXM12" s="455"/>
      <c r="JXN12" s="455"/>
      <c r="JXO12" s="455"/>
      <c r="JXP12" s="455"/>
      <c r="JXQ12" s="455"/>
      <c r="JXR12" s="455"/>
      <c r="JXS12" s="455"/>
      <c r="JXT12" s="455"/>
      <c r="JXU12" s="455"/>
      <c r="JXV12" s="455"/>
      <c r="JXW12" s="455"/>
      <c r="JXX12" s="455"/>
      <c r="JXY12" s="455"/>
      <c r="JXZ12" s="455"/>
      <c r="JYA12" s="455"/>
      <c r="JYB12" s="455"/>
      <c r="JYC12" s="455"/>
      <c r="JYD12" s="455"/>
      <c r="JYE12" s="455"/>
      <c r="JYF12" s="455"/>
      <c r="JYG12" s="455"/>
      <c r="JYH12" s="455"/>
      <c r="JYI12" s="455"/>
      <c r="JYJ12" s="455"/>
      <c r="JYK12" s="455"/>
      <c r="JYL12" s="455"/>
      <c r="JYM12" s="455"/>
      <c r="JYN12" s="455"/>
      <c r="JYO12" s="455"/>
      <c r="JYP12" s="455"/>
      <c r="JYQ12" s="455"/>
      <c r="JYR12" s="455"/>
      <c r="JYS12" s="455"/>
      <c r="JYT12" s="455"/>
      <c r="JYU12" s="455"/>
      <c r="JYV12" s="455"/>
      <c r="JYW12" s="455"/>
      <c r="JYX12" s="455"/>
      <c r="JYY12" s="455"/>
      <c r="JYZ12" s="455"/>
      <c r="JZA12" s="455"/>
      <c r="JZB12" s="455"/>
      <c r="JZC12" s="455"/>
      <c r="JZD12" s="455"/>
      <c r="JZE12" s="455"/>
      <c r="JZF12" s="455"/>
      <c r="JZG12" s="455"/>
      <c r="JZH12" s="455"/>
      <c r="JZI12" s="455"/>
      <c r="JZJ12" s="455"/>
      <c r="JZK12" s="455"/>
      <c r="JZL12" s="455"/>
      <c r="JZM12" s="455"/>
      <c r="JZN12" s="455"/>
      <c r="JZO12" s="455"/>
      <c r="JZP12" s="455"/>
      <c r="JZQ12" s="455"/>
      <c r="JZR12" s="455"/>
      <c r="JZS12" s="455"/>
      <c r="JZT12" s="455"/>
      <c r="JZU12" s="455"/>
      <c r="JZV12" s="455"/>
      <c r="JZW12" s="455"/>
      <c r="JZX12" s="455"/>
      <c r="JZY12" s="455"/>
      <c r="JZZ12" s="455"/>
      <c r="KAA12" s="455"/>
      <c r="KAB12" s="455"/>
      <c r="KAC12" s="455"/>
      <c r="KAD12" s="455"/>
      <c r="KAE12" s="455"/>
      <c r="KAF12" s="455"/>
      <c r="KAG12" s="455"/>
      <c r="KAH12" s="455"/>
      <c r="KAI12" s="455"/>
      <c r="KAJ12" s="455"/>
      <c r="KAK12" s="455"/>
      <c r="KAL12" s="455"/>
      <c r="KAM12" s="455"/>
      <c r="KAN12" s="455"/>
      <c r="KAO12" s="455"/>
      <c r="KAP12" s="455"/>
      <c r="KAQ12" s="455"/>
      <c r="KAR12" s="455"/>
      <c r="KAS12" s="455"/>
      <c r="KAT12" s="455"/>
      <c r="KAU12" s="455"/>
      <c r="KAV12" s="455"/>
      <c r="KAW12" s="455"/>
      <c r="KAX12" s="455"/>
      <c r="KAY12" s="455"/>
      <c r="KAZ12" s="455"/>
      <c r="KBA12" s="455"/>
      <c r="KBB12" s="455"/>
      <c r="KBC12" s="455"/>
      <c r="KBD12" s="455"/>
      <c r="KBE12" s="455"/>
      <c r="KBF12" s="455"/>
      <c r="KBG12" s="455"/>
      <c r="KBH12" s="455"/>
      <c r="KBI12" s="455"/>
      <c r="KBJ12" s="455"/>
      <c r="KBK12" s="455"/>
      <c r="KBL12" s="455"/>
      <c r="KBM12" s="455"/>
      <c r="KBN12" s="455"/>
      <c r="KBO12" s="455"/>
      <c r="KBP12" s="455"/>
      <c r="KBQ12" s="455"/>
      <c r="KBR12" s="455"/>
      <c r="KBS12" s="455"/>
      <c r="KBT12" s="455"/>
      <c r="KBU12" s="455"/>
      <c r="KBV12" s="455"/>
      <c r="KBW12" s="455"/>
      <c r="KBX12" s="455"/>
      <c r="KBY12" s="455"/>
      <c r="KBZ12" s="455"/>
      <c r="KCA12" s="455"/>
      <c r="KCB12" s="455"/>
      <c r="KCC12" s="455"/>
      <c r="KCD12" s="455"/>
      <c r="KCE12" s="455"/>
      <c r="KCF12" s="455"/>
      <c r="KCG12" s="455"/>
      <c r="KCH12" s="455"/>
      <c r="KCI12" s="455"/>
      <c r="KCJ12" s="455"/>
      <c r="KCK12" s="455"/>
      <c r="KCL12" s="455"/>
      <c r="KCM12" s="455"/>
      <c r="KCN12" s="455"/>
      <c r="KCO12" s="455"/>
      <c r="KCP12" s="455"/>
      <c r="KCQ12" s="455"/>
      <c r="KCR12" s="455"/>
      <c r="KCS12" s="455"/>
      <c r="KCT12" s="455"/>
      <c r="KCU12" s="455"/>
      <c r="KCV12" s="455"/>
      <c r="KCW12" s="455"/>
      <c r="KCX12" s="455"/>
      <c r="KCY12" s="455"/>
      <c r="KCZ12" s="455"/>
      <c r="KDA12" s="455"/>
      <c r="KDB12" s="455"/>
      <c r="KDC12" s="455"/>
      <c r="KDD12" s="455"/>
      <c r="KDE12" s="455"/>
      <c r="KDF12" s="455"/>
      <c r="KDG12" s="455"/>
      <c r="KDH12" s="455"/>
      <c r="KDI12" s="455"/>
      <c r="KDJ12" s="455"/>
      <c r="KDK12" s="455"/>
      <c r="KDL12" s="455"/>
      <c r="KDM12" s="455"/>
      <c r="KDN12" s="455"/>
      <c r="KDO12" s="455"/>
      <c r="KDP12" s="455"/>
      <c r="KDQ12" s="455"/>
      <c r="KDR12" s="455"/>
      <c r="KDS12" s="455"/>
      <c r="KDT12" s="455"/>
      <c r="KDU12" s="455"/>
      <c r="KDV12" s="455"/>
      <c r="KDW12" s="455"/>
      <c r="KDX12" s="455"/>
      <c r="KDY12" s="455"/>
      <c r="KDZ12" s="455"/>
      <c r="KEA12" s="455"/>
      <c r="KEB12" s="455"/>
      <c r="KEC12" s="455"/>
      <c r="KED12" s="455"/>
      <c r="KEE12" s="455"/>
      <c r="KEF12" s="455"/>
      <c r="KEG12" s="455"/>
      <c r="KEH12" s="455"/>
      <c r="KEI12" s="455"/>
      <c r="KEJ12" s="455"/>
      <c r="KEK12" s="455"/>
      <c r="KEL12" s="455"/>
      <c r="KEM12" s="455"/>
      <c r="KEN12" s="455"/>
      <c r="KEO12" s="455"/>
      <c r="KEP12" s="455"/>
      <c r="KEQ12" s="455"/>
      <c r="KER12" s="455"/>
      <c r="KES12" s="455"/>
      <c r="KET12" s="455"/>
      <c r="KEU12" s="455"/>
      <c r="KEV12" s="455"/>
      <c r="KEW12" s="455"/>
      <c r="KEX12" s="455"/>
      <c r="KEY12" s="455"/>
      <c r="KEZ12" s="455"/>
      <c r="KFA12" s="455"/>
      <c r="KFB12" s="455"/>
      <c r="KFC12" s="455"/>
      <c r="KFD12" s="455"/>
      <c r="KFE12" s="455"/>
      <c r="KFF12" s="455"/>
      <c r="KFG12" s="455"/>
      <c r="KFH12" s="455"/>
      <c r="KFI12" s="455"/>
      <c r="KFJ12" s="455"/>
      <c r="KFK12" s="455"/>
      <c r="KFL12" s="455"/>
      <c r="KFM12" s="455"/>
      <c r="KFN12" s="455"/>
      <c r="KFO12" s="455"/>
      <c r="KFP12" s="455"/>
      <c r="KFQ12" s="455"/>
      <c r="KFR12" s="455"/>
      <c r="KFS12" s="455"/>
      <c r="KFT12" s="455"/>
      <c r="KFU12" s="455"/>
      <c r="KFV12" s="455"/>
      <c r="KFW12" s="455"/>
      <c r="KFX12" s="455"/>
      <c r="KFY12" s="455"/>
      <c r="KFZ12" s="455"/>
      <c r="KGA12" s="455"/>
      <c r="KGB12" s="455"/>
      <c r="KGC12" s="455"/>
      <c r="KGD12" s="455"/>
      <c r="KGE12" s="455"/>
      <c r="KGF12" s="455"/>
      <c r="KGG12" s="455"/>
      <c r="KGH12" s="455"/>
      <c r="KGI12" s="455"/>
      <c r="KGJ12" s="455"/>
      <c r="KGK12" s="455"/>
      <c r="KGL12" s="455"/>
      <c r="KGM12" s="455"/>
      <c r="KGN12" s="455"/>
      <c r="KGO12" s="455"/>
      <c r="KGP12" s="455"/>
      <c r="KGQ12" s="455"/>
      <c r="KGR12" s="455"/>
      <c r="KGS12" s="455"/>
      <c r="KGT12" s="455"/>
      <c r="KGU12" s="455"/>
      <c r="KGV12" s="455"/>
      <c r="KGW12" s="455"/>
      <c r="KGX12" s="455"/>
      <c r="KGY12" s="455"/>
      <c r="KGZ12" s="455"/>
      <c r="KHA12" s="455"/>
      <c r="KHB12" s="455"/>
      <c r="KHC12" s="455"/>
      <c r="KHD12" s="455"/>
      <c r="KHE12" s="455"/>
      <c r="KHF12" s="455"/>
      <c r="KHG12" s="455"/>
      <c r="KHH12" s="455"/>
      <c r="KHI12" s="455"/>
      <c r="KHJ12" s="455"/>
      <c r="KHK12" s="455"/>
      <c r="KHL12" s="455"/>
      <c r="KHM12" s="455"/>
      <c r="KHN12" s="455"/>
      <c r="KHO12" s="455"/>
      <c r="KHP12" s="455"/>
      <c r="KHQ12" s="455"/>
      <c r="KHR12" s="455"/>
      <c r="KHS12" s="455"/>
      <c r="KHT12" s="455"/>
      <c r="KHU12" s="455"/>
      <c r="KHV12" s="455"/>
      <c r="KHW12" s="455"/>
      <c r="KHX12" s="455"/>
      <c r="KHY12" s="455"/>
      <c r="KHZ12" s="455"/>
      <c r="KIA12" s="455"/>
      <c r="KIB12" s="455"/>
      <c r="KIC12" s="455"/>
      <c r="KID12" s="455"/>
      <c r="KIE12" s="455"/>
      <c r="KIF12" s="455"/>
      <c r="KIG12" s="455"/>
      <c r="KIH12" s="455"/>
      <c r="KII12" s="455"/>
      <c r="KIJ12" s="455"/>
      <c r="KIK12" s="455"/>
      <c r="KIL12" s="455"/>
      <c r="KIM12" s="455"/>
      <c r="KIN12" s="455"/>
      <c r="KIO12" s="455"/>
      <c r="KIP12" s="455"/>
      <c r="KIQ12" s="455"/>
      <c r="KIR12" s="455"/>
      <c r="KIS12" s="455"/>
      <c r="KIT12" s="455"/>
      <c r="KIU12" s="455"/>
      <c r="KIV12" s="455"/>
      <c r="KIW12" s="455"/>
      <c r="KIX12" s="455"/>
      <c r="KIY12" s="455"/>
      <c r="KIZ12" s="455"/>
      <c r="KJA12" s="455"/>
      <c r="KJB12" s="455"/>
      <c r="KJC12" s="455"/>
      <c r="KJD12" s="455"/>
      <c r="KJE12" s="455"/>
      <c r="KJF12" s="455"/>
      <c r="KJG12" s="455"/>
      <c r="KJH12" s="455"/>
      <c r="KJI12" s="455"/>
      <c r="KJJ12" s="455"/>
      <c r="KJK12" s="455"/>
      <c r="KJL12" s="455"/>
      <c r="KJM12" s="455"/>
      <c r="KJN12" s="455"/>
      <c r="KJO12" s="455"/>
      <c r="KJP12" s="455"/>
      <c r="KJQ12" s="455"/>
      <c r="KJR12" s="455"/>
      <c r="KJS12" s="455"/>
      <c r="KJT12" s="455"/>
      <c r="KJU12" s="455"/>
      <c r="KJV12" s="455"/>
      <c r="KJW12" s="455"/>
      <c r="KJX12" s="455"/>
      <c r="KJY12" s="455"/>
      <c r="KJZ12" s="455"/>
      <c r="KKA12" s="455"/>
      <c r="KKB12" s="455"/>
      <c r="KKC12" s="455"/>
      <c r="KKD12" s="455"/>
      <c r="KKE12" s="455"/>
      <c r="KKF12" s="455"/>
      <c r="KKG12" s="455"/>
      <c r="KKH12" s="455"/>
      <c r="KKI12" s="455"/>
      <c r="KKJ12" s="455"/>
      <c r="KKK12" s="455"/>
      <c r="KKL12" s="455"/>
      <c r="KKM12" s="455"/>
      <c r="KKN12" s="455"/>
      <c r="KKO12" s="455"/>
      <c r="KKP12" s="455"/>
      <c r="KKQ12" s="455"/>
      <c r="KKR12" s="455"/>
      <c r="KKS12" s="455"/>
      <c r="KKT12" s="455"/>
      <c r="KKU12" s="455"/>
      <c r="KKV12" s="455"/>
      <c r="KKW12" s="455"/>
      <c r="KKX12" s="455"/>
      <c r="KKY12" s="455"/>
      <c r="KKZ12" s="455"/>
      <c r="KLA12" s="455"/>
      <c r="KLB12" s="455"/>
      <c r="KLC12" s="455"/>
      <c r="KLD12" s="455"/>
      <c r="KLE12" s="455"/>
      <c r="KLF12" s="455"/>
      <c r="KLG12" s="455"/>
      <c r="KLH12" s="455"/>
      <c r="KLI12" s="455"/>
      <c r="KLJ12" s="455"/>
      <c r="KLK12" s="455"/>
      <c r="KLL12" s="455"/>
      <c r="KLM12" s="455"/>
      <c r="KLN12" s="455"/>
      <c r="KLO12" s="455"/>
      <c r="KLP12" s="455"/>
      <c r="KLQ12" s="455"/>
      <c r="KLR12" s="455"/>
      <c r="KLS12" s="455"/>
      <c r="KLT12" s="455"/>
      <c r="KLU12" s="455"/>
      <c r="KLV12" s="455"/>
      <c r="KLW12" s="455"/>
      <c r="KLX12" s="455"/>
      <c r="KLY12" s="455"/>
      <c r="KLZ12" s="455"/>
      <c r="KMA12" s="455"/>
      <c r="KMB12" s="455"/>
      <c r="KMC12" s="455"/>
      <c r="KMD12" s="455"/>
      <c r="KME12" s="455"/>
      <c r="KMF12" s="455"/>
      <c r="KMG12" s="455"/>
      <c r="KMH12" s="455"/>
      <c r="KMI12" s="455"/>
      <c r="KMJ12" s="455"/>
      <c r="KMK12" s="455"/>
      <c r="KML12" s="455"/>
      <c r="KMM12" s="455"/>
      <c r="KMN12" s="455"/>
      <c r="KMO12" s="455"/>
      <c r="KMP12" s="455"/>
      <c r="KMQ12" s="455"/>
      <c r="KMR12" s="455"/>
      <c r="KMS12" s="455"/>
      <c r="KMT12" s="455"/>
      <c r="KMU12" s="455"/>
      <c r="KMV12" s="455"/>
      <c r="KMW12" s="455"/>
      <c r="KMX12" s="455"/>
      <c r="KMY12" s="455"/>
      <c r="KMZ12" s="455"/>
      <c r="KNA12" s="455"/>
      <c r="KNB12" s="455"/>
      <c r="KNC12" s="455"/>
      <c r="KND12" s="455"/>
      <c r="KNE12" s="455"/>
      <c r="KNF12" s="455"/>
      <c r="KNG12" s="455"/>
      <c r="KNH12" s="455"/>
      <c r="KNI12" s="455"/>
      <c r="KNJ12" s="455"/>
      <c r="KNK12" s="455"/>
      <c r="KNL12" s="455"/>
      <c r="KNM12" s="455"/>
      <c r="KNN12" s="455"/>
      <c r="KNO12" s="455"/>
      <c r="KNP12" s="455"/>
      <c r="KNQ12" s="455"/>
      <c r="KNR12" s="455"/>
      <c r="KNS12" s="455"/>
      <c r="KNT12" s="455"/>
      <c r="KNU12" s="455"/>
      <c r="KNV12" s="455"/>
      <c r="KNW12" s="455"/>
      <c r="KNX12" s="455"/>
      <c r="KNY12" s="455"/>
      <c r="KNZ12" s="455"/>
      <c r="KOA12" s="455"/>
      <c r="KOB12" s="455"/>
      <c r="KOC12" s="455"/>
      <c r="KOD12" s="455"/>
      <c r="KOE12" s="455"/>
      <c r="KOF12" s="455"/>
      <c r="KOG12" s="455"/>
      <c r="KOH12" s="455"/>
      <c r="KOI12" s="455"/>
      <c r="KOJ12" s="455"/>
      <c r="KOK12" s="455"/>
      <c r="KOL12" s="455"/>
      <c r="KOM12" s="455"/>
      <c r="KON12" s="455"/>
      <c r="KOO12" s="455"/>
      <c r="KOP12" s="455"/>
      <c r="KOQ12" s="455"/>
      <c r="KOR12" s="455"/>
      <c r="KOS12" s="455"/>
      <c r="KOT12" s="455"/>
      <c r="KOU12" s="455"/>
      <c r="KOV12" s="455"/>
      <c r="KOW12" s="455"/>
      <c r="KOX12" s="455"/>
      <c r="KOY12" s="455"/>
      <c r="KOZ12" s="455"/>
      <c r="KPA12" s="455"/>
      <c r="KPB12" s="455"/>
      <c r="KPC12" s="455"/>
      <c r="KPD12" s="455"/>
      <c r="KPE12" s="455"/>
      <c r="KPF12" s="455"/>
      <c r="KPG12" s="455"/>
      <c r="KPH12" s="455"/>
      <c r="KPI12" s="455"/>
      <c r="KPJ12" s="455"/>
      <c r="KPK12" s="455"/>
      <c r="KPL12" s="455"/>
      <c r="KPM12" s="455"/>
      <c r="KPN12" s="455"/>
      <c r="KPO12" s="455"/>
      <c r="KPP12" s="455"/>
      <c r="KPQ12" s="455"/>
      <c r="KPR12" s="455"/>
      <c r="KPS12" s="455"/>
      <c r="KPT12" s="455"/>
      <c r="KPU12" s="455"/>
      <c r="KPV12" s="455"/>
      <c r="KPW12" s="455"/>
      <c r="KPX12" s="455"/>
      <c r="KPY12" s="455"/>
      <c r="KPZ12" s="455"/>
      <c r="KQA12" s="455"/>
      <c r="KQB12" s="455"/>
      <c r="KQC12" s="455"/>
      <c r="KQD12" s="455"/>
      <c r="KQE12" s="455"/>
      <c r="KQF12" s="455"/>
      <c r="KQG12" s="455"/>
      <c r="KQH12" s="455"/>
      <c r="KQI12" s="455"/>
      <c r="KQJ12" s="455"/>
      <c r="KQK12" s="455"/>
      <c r="KQL12" s="455"/>
      <c r="KQM12" s="455"/>
      <c r="KQN12" s="455"/>
      <c r="KQO12" s="455"/>
      <c r="KQP12" s="455"/>
      <c r="KQQ12" s="455"/>
      <c r="KQR12" s="455"/>
      <c r="KQS12" s="455"/>
      <c r="KQT12" s="455"/>
      <c r="KQU12" s="455"/>
      <c r="KQV12" s="455"/>
      <c r="KQW12" s="455"/>
      <c r="KQX12" s="455"/>
      <c r="KQY12" s="455"/>
      <c r="KQZ12" s="455"/>
      <c r="KRA12" s="455"/>
      <c r="KRB12" s="455"/>
      <c r="KRC12" s="455"/>
      <c r="KRD12" s="455"/>
      <c r="KRE12" s="455"/>
      <c r="KRF12" s="455"/>
      <c r="KRG12" s="455"/>
      <c r="KRH12" s="455"/>
      <c r="KRI12" s="455"/>
      <c r="KRJ12" s="455"/>
      <c r="KRK12" s="455"/>
      <c r="KRL12" s="455"/>
      <c r="KRM12" s="455"/>
      <c r="KRN12" s="455"/>
      <c r="KRO12" s="455"/>
      <c r="KRP12" s="455"/>
      <c r="KRQ12" s="455"/>
      <c r="KRR12" s="455"/>
      <c r="KRS12" s="455"/>
      <c r="KRT12" s="455"/>
      <c r="KRU12" s="455"/>
      <c r="KRV12" s="455"/>
      <c r="KRW12" s="455"/>
      <c r="KRX12" s="455"/>
      <c r="KRY12" s="455"/>
      <c r="KRZ12" s="455"/>
      <c r="KSA12" s="455"/>
      <c r="KSB12" s="455"/>
      <c r="KSC12" s="455"/>
      <c r="KSD12" s="455"/>
      <c r="KSE12" s="455"/>
      <c r="KSF12" s="455"/>
      <c r="KSG12" s="455"/>
      <c r="KSH12" s="455"/>
      <c r="KSI12" s="455"/>
      <c r="KSJ12" s="455"/>
      <c r="KSK12" s="455"/>
      <c r="KSL12" s="455"/>
      <c r="KSM12" s="455"/>
      <c r="KSN12" s="455"/>
      <c r="KSO12" s="455"/>
      <c r="KSP12" s="455"/>
      <c r="KSQ12" s="455"/>
      <c r="KSR12" s="455"/>
      <c r="KSS12" s="455"/>
      <c r="KST12" s="455"/>
      <c r="KSU12" s="455"/>
      <c r="KSV12" s="455"/>
      <c r="KSW12" s="455"/>
      <c r="KSX12" s="455"/>
      <c r="KSY12" s="455"/>
      <c r="KSZ12" s="455"/>
      <c r="KTA12" s="455"/>
      <c r="KTB12" s="455"/>
      <c r="KTC12" s="455"/>
      <c r="KTD12" s="455"/>
      <c r="KTE12" s="455"/>
      <c r="KTF12" s="455"/>
      <c r="KTG12" s="455"/>
      <c r="KTH12" s="455"/>
      <c r="KTI12" s="455"/>
      <c r="KTJ12" s="455"/>
      <c r="KTK12" s="455"/>
      <c r="KTL12" s="455"/>
      <c r="KTM12" s="455"/>
      <c r="KTN12" s="455"/>
      <c r="KTO12" s="455"/>
      <c r="KTP12" s="455"/>
      <c r="KTQ12" s="455"/>
      <c r="KTR12" s="455"/>
      <c r="KTS12" s="455"/>
      <c r="KTT12" s="455"/>
      <c r="KTU12" s="455"/>
      <c r="KTV12" s="455"/>
      <c r="KTW12" s="455"/>
      <c r="KTX12" s="455"/>
      <c r="KTY12" s="455"/>
      <c r="KTZ12" s="455"/>
      <c r="KUA12" s="455"/>
      <c r="KUB12" s="455"/>
      <c r="KUC12" s="455"/>
      <c r="KUD12" s="455"/>
      <c r="KUE12" s="455"/>
      <c r="KUF12" s="455"/>
      <c r="KUG12" s="455"/>
      <c r="KUH12" s="455"/>
      <c r="KUI12" s="455"/>
      <c r="KUJ12" s="455"/>
      <c r="KUK12" s="455"/>
      <c r="KUL12" s="455"/>
      <c r="KUM12" s="455"/>
      <c r="KUN12" s="455"/>
      <c r="KUO12" s="455"/>
      <c r="KUP12" s="455"/>
      <c r="KUQ12" s="455"/>
      <c r="KUR12" s="455"/>
      <c r="KUS12" s="455"/>
      <c r="KUT12" s="455"/>
      <c r="KUU12" s="455"/>
      <c r="KUV12" s="455"/>
      <c r="KUW12" s="455"/>
      <c r="KUX12" s="455"/>
      <c r="KUY12" s="455"/>
      <c r="KUZ12" s="455"/>
      <c r="KVA12" s="455"/>
      <c r="KVB12" s="455"/>
      <c r="KVC12" s="455"/>
      <c r="KVD12" s="455"/>
      <c r="KVE12" s="455"/>
      <c r="KVF12" s="455"/>
      <c r="KVG12" s="455"/>
      <c r="KVH12" s="455"/>
      <c r="KVI12" s="455"/>
      <c r="KVJ12" s="455"/>
      <c r="KVK12" s="455"/>
      <c r="KVL12" s="455"/>
      <c r="KVM12" s="455"/>
      <c r="KVN12" s="455"/>
      <c r="KVO12" s="455"/>
      <c r="KVP12" s="455"/>
      <c r="KVQ12" s="455"/>
      <c r="KVR12" s="455"/>
      <c r="KVS12" s="455"/>
      <c r="KVT12" s="455"/>
      <c r="KVU12" s="455"/>
      <c r="KVV12" s="455"/>
      <c r="KVW12" s="455"/>
      <c r="KVX12" s="455"/>
      <c r="KVY12" s="455"/>
      <c r="KVZ12" s="455"/>
      <c r="KWA12" s="455"/>
      <c r="KWB12" s="455"/>
      <c r="KWC12" s="455"/>
      <c r="KWD12" s="455"/>
      <c r="KWE12" s="455"/>
      <c r="KWF12" s="455"/>
      <c r="KWG12" s="455"/>
      <c r="KWH12" s="455"/>
      <c r="KWI12" s="455"/>
      <c r="KWJ12" s="455"/>
      <c r="KWK12" s="455"/>
      <c r="KWL12" s="455"/>
      <c r="KWM12" s="455"/>
      <c r="KWN12" s="455"/>
      <c r="KWO12" s="455"/>
      <c r="KWP12" s="455"/>
      <c r="KWQ12" s="455"/>
      <c r="KWR12" s="455"/>
      <c r="KWS12" s="455"/>
      <c r="KWT12" s="455"/>
      <c r="KWU12" s="455"/>
      <c r="KWV12" s="455"/>
      <c r="KWW12" s="455"/>
      <c r="KWX12" s="455"/>
      <c r="KWY12" s="455"/>
      <c r="KWZ12" s="455"/>
      <c r="KXA12" s="455"/>
      <c r="KXB12" s="455"/>
      <c r="KXC12" s="455"/>
      <c r="KXD12" s="455"/>
      <c r="KXE12" s="455"/>
      <c r="KXF12" s="455"/>
      <c r="KXG12" s="455"/>
      <c r="KXH12" s="455"/>
      <c r="KXI12" s="455"/>
      <c r="KXJ12" s="455"/>
      <c r="KXK12" s="455"/>
      <c r="KXL12" s="455"/>
      <c r="KXM12" s="455"/>
      <c r="KXN12" s="455"/>
      <c r="KXO12" s="455"/>
      <c r="KXP12" s="455"/>
      <c r="KXQ12" s="455"/>
      <c r="KXR12" s="455"/>
      <c r="KXS12" s="455"/>
      <c r="KXT12" s="455"/>
      <c r="KXU12" s="455"/>
      <c r="KXV12" s="455"/>
      <c r="KXW12" s="455"/>
      <c r="KXX12" s="455"/>
      <c r="KXY12" s="455"/>
      <c r="KXZ12" s="455"/>
      <c r="KYA12" s="455"/>
      <c r="KYB12" s="455"/>
      <c r="KYC12" s="455"/>
      <c r="KYD12" s="455"/>
      <c r="KYE12" s="455"/>
      <c r="KYF12" s="455"/>
      <c r="KYG12" s="455"/>
      <c r="KYH12" s="455"/>
      <c r="KYI12" s="455"/>
      <c r="KYJ12" s="455"/>
      <c r="KYK12" s="455"/>
      <c r="KYL12" s="455"/>
      <c r="KYM12" s="455"/>
      <c r="KYN12" s="455"/>
      <c r="KYO12" s="455"/>
      <c r="KYP12" s="455"/>
      <c r="KYQ12" s="455"/>
      <c r="KYR12" s="455"/>
      <c r="KYS12" s="455"/>
      <c r="KYT12" s="455"/>
      <c r="KYU12" s="455"/>
      <c r="KYV12" s="455"/>
      <c r="KYW12" s="455"/>
      <c r="KYX12" s="455"/>
      <c r="KYY12" s="455"/>
      <c r="KYZ12" s="455"/>
      <c r="KZA12" s="455"/>
      <c r="KZB12" s="455"/>
      <c r="KZC12" s="455"/>
      <c r="KZD12" s="455"/>
      <c r="KZE12" s="455"/>
      <c r="KZF12" s="455"/>
      <c r="KZG12" s="455"/>
      <c r="KZH12" s="455"/>
      <c r="KZI12" s="455"/>
      <c r="KZJ12" s="455"/>
      <c r="KZK12" s="455"/>
      <c r="KZL12" s="455"/>
      <c r="KZM12" s="455"/>
      <c r="KZN12" s="455"/>
      <c r="KZO12" s="455"/>
      <c r="KZP12" s="455"/>
      <c r="KZQ12" s="455"/>
      <c r="KZR12" s="455"/>
      <c r="KZS12" s="455"/>
      <c r="KZT12" s="455"/>
      <c r="KZU12" s="455"/>
      <c r="KZV12" s="455"/>
      <c r="KZW12" s="455"/>
      <c r="KZX12" s="455"/>
      <c r="KZY12" s="455"/>
      <c r="KZZ12" s="455"/>
      <c r="LAA12" s="455"/>
      <c r="LAB12" s="455"/>
      <c r="LAC12" s="455"/>
      <c r="LAD12" s="455"/>
      <c r="LAE12" s="455"/>
      <c r="LAF12" s="455"/>
      <c r="LAG12" s="455"/>
      <c r="LAH12" s="455"/>
      <c r="LAI12" s="455"/>
      <c r="LAJ12" s="455"/>
      <c r="LAK12" s="455"/>
      <c r="LAL12" s="455"/>
      <c r="LAM12" s="455"/>
      <c r="LAN12" s="455"/>
      <c r="LAO12" s="455"/>
      <c r="LAP12" s="455"/>
      <c r="LAQ12" s="455"/>
      <c r="LAR12" s="455"/>
      <c r="LAS12" s="455"/>
      <c r="LAT12" s="455"/>
      <c r="LAU12" s="455"/>
      <c r="LAV12" s="455"/>
      <c r="LAW12" s="455"/>
      <c r="LAX12" s="455"/>
      <c r="LAY12" s="455"/>
      <c r="LAZ12" s="455"/>
      <c r="LBA12" s="455"/>
      <c r="LBB12" s="455"/>
      <c r="LBC12" s="455"/>
      <c r="LBD12" s="455"/>
      <c r="LBE12" s="455"/>
      <c r="LBF12" s="455"/>
      <c r="LBG12" s="455"/>
      <c r="LBH12" s="455"/>
      <c r="LBI12" s="455"/>
      <c r="LBJ12" s="455"/>
      <c r="LBK12" s="455"/>
      <c r="LBL12" s="455"/>
      <c r="LBM12" s="455"/>
      <c r="LBN12" s="455"/>
      <c r="LBO12" s="455"/>
      <c r="LBP12" s="455"/>
      <c r="LBQ12" s="455"/>
      <c r="LBR12" s="455"/>
      <c r="LBS12" s="455"/>
      <c r="LBT12" s="455"/>
      <c r="LBU12" s="455"/>
      <c r="LBV12" s="455"/>
      <c r="LBW12" s="455"/>
      <c r="LBX12" s="455"/>
      <c r="LBY12" s="455"/>
      <c r="LBZ12" s="455"/>
      <c r="LCA12" s="455"/>
      <c r="LCC12" s="455"/>
      <c r="LCD12" s="455"/>
      <c r="LCE12" s="455"/>
      <c r="LCF12" s="455"/>
      <c r="LCG12" s="455"/>
      <c r="LCH12" s="455"/>
      <c r="LCI12" s="455"/>
      <c r="LCJ12" s="455"/>
      <c r="LCK12" s="455"/>
      <c r="LCL12" s="455"/>
      <c r="LCM12" s="455"/>
      <c r="LCN12" s="455"/>
      <c r="LCO12" s="455"/>
      <c r="LCP12" s="455"/>
      <c r="LCQ12" s="455"/>
      <c r="LCR12" s="455"/>
      <c r="LCS12" s="455"/>
      <c r="LCT12" s="455"/>
      <c r="LCU12" s="455"/>
      <c r="LCV12" s="455"/>
      <c r="LCW12" s="455"/>
      <c r="LCX12" s="455"/>
      <c r="LCY12" s="455"/>
      <c r="LCZ12" s="455"/>
      <c r="LDA12" s="455"/>
      <c r="LDB12" s="455"/>
      <c r="LDC12" s="455"/>
      <c r="LDD12" s="455"/>
      <c r="LDE12" s="455"/>
      <c r="LDF12" s="455"/>
      <c r="LDG12" s="455"/>
      <c r="LDH12" s="455"/>
      <c r="LDI12" s="455"/>
      <c r="LDJ12" s="455"/>
      <c r="LDK12" s="455"/>
      <c r="LDL12" s="455"/>
      <c r="LDM12" s="455"/>
      <c r="LDN12" s="455"/>
      <c r="LDO12" s="455"/>
      <c r="LDP12" s="455"/>
      <c r="LDQ12" s="455"/>
      <c r="LDR12" s="455"/>
      <c r="LDS12" s="455"/>
      <c r="LDT12" s="455"/>
      <c r="LDU12" s="455"/>
      <c r="LDV12" s="455"/>
      <c r="LDW12" s="455"/>
      <c r="LDX12" s="455"/>
      <c r="LDY12" s="455"/>
      <c r="LDZ12" s="455"/>
      <c r="LEA12" s="455"/>
      <c r="LEB12" s="455"/>
      <c r="LEC12" s="455"/>
      <c r="LED12" s="455"/>
      <c r="LEE12" s="455"/>
      <c r="LEF12" s="455"/>
      <c r="LEG12" s="455"/>
      <c r="LEH12" s="455"/>
      <c r="LEI12" s="455"/>
      <c r="LEJ12" s="455"/>
      <c r="LEK12" s="455"/>
      <c r="LEL12" s="455"/>
      <c r="LEM12" s="455"/>
      <c r="LEN12" s="455"/>
      <c r="LEO12" s="455"/>
      <c r="LEP12" s="455"/>
      <c r="LEQ12" s="455"/>
      <c r="LER12" s="455"/>
      <c r="LES12" s="455"/>
      <c r="LET12" s="455"/>
      <c r="LEU12" s="455"/>
      <c r="LEV12" s="455"/>
      <c r="LEW12" s="455"/>
      <c r="LEX12" s="455"/>
      <c r="LEY12" s="455"/>
      <c r="LEZ12" s="455"/>
      <c r="LFA12" s="455"/>
      <c r="LFB12" s="455"/>
      <c r="LFC12" s="455"/>
      <c r="LFD12" s="455"/>
      <c r="LFE12" s="455"/>
      <c r="LFF12" s="455"/>
      <c r="LFG12" s="455"/>
      <c r="LFH12" s="455"/>
      <c r="LFI12" s="455"/>
      <c r="LFJ12" s="455"/>
      <c r="LFK12" s="455"/>
      <c r="LFL12" s="455"/>
      <c r="LFM12" s="455"/>
      <c r="LFN12" s="455"/>
      <c r="LFO12" s="455"/>
      <c r="LFP12" s="455"/>
      <c r="LFQ12" s="455"/>
      <c r="LFR12" s="455"/>
      <c r="LFS12" s="455"/>
      <c r="LFT12" s="455"/>
      <c r="LFU12" s="455"/>
      <c r="LFV12" s="455"/>
      <c r="LFW12" s="455"/>
      <c r="LFX12" s="455"/>
      <c r="LFY12" s="455"/>
      <c r="LFZ12" s="455"/>
      <c r="LGA12" s="455"/>
      <c r="LGB12" s="455"/>
      <c r="LGC12" s="455"/>
      <c r="LGD12" s="455"/>
      <c r="LGE12" s="455"/>
      <c r="LGF12" s="455"/>
      <c r="LGG12" s="455"/>
      <c r="LGH12" s="455"/>
      <c r="LGI12" s="455"/>
      <c r="LGJ12" s="455"/>
      <c r="LGK12" s="455"/>
      <c r="LGL12" s="455"/>
      <c r="LGM12" s="455"/>
      <c r="LGN12" s="455"/>
      <c r="LGO12" s="455"/>
      <c r="LGP12" s="455"/>
      <c r="LGQ12" s="455"/>
      <c r="LGR12" s="455"/>
      <c r="LGS12" s="455"/>
      <c r="LGT12" s="455"/>
      <c r="LGU12" s="455"/>
      <c r="LGV12" s="455"/>
      <c r="LGW12" s="455"/>
      <c r="LGX12" s="455"/>
      <c r="LGY12" s="455"/>
      <c r="LGZ12" s="455"/>
      <c r="LHA12" s="455"/>
      <c r="LHB12" s="455"/>
      <c r="LHC12" s="455"/>
      <c r="LHD12" s="455"/>
      <c r="LHE12" s="455"/>
      <c r="LHF12" s="455"/>
      <c r="LHG12" s="455"/>
      <c r="LHH12" s="455"/>
      <c r="LHI12" s="455"/>
      <c r="LHJ12" s="455"/>
      <c r="LHK12" s="455"/>
      <c r="LHL12" s="455"/>
      <c r="LHM12" s="455"/>
      <c r="LHN12" s="455"/>
      <c r="LHO12" s="455"/>
      <c r="LHP12" s="455"/>
      <c r="LHQ12" s="455"/>
      <c r="LHR12" s="455"/>
      <c r="LHS12" s="455"/>
      <c r="LHT12" s="455"/>
      <c r="LHU12" s="455"/>
      <c r="LHV12" s="455"/>
      <c r="LHW12" s="455"/>
      <c r="LHX12" s="455"/>
      <c r="LHY12" s="455"/>
      <c r="LHZ12" s="455"/>
      <c r="LIA12" s="455"/>
      <c r="LIB12" s="455"/>
      <c r="LIC12" s="455"/>
      <c r="LID12" s="455"/>
      <c r="LIE12" s="455"/>
      <c r="LIF12" s="455"/>
      <c r="LIG12" s="455"/>
      <c r="LIH12" s="455"/>
      <c r="LII12" s="455"/>
      <c r="LIJ12" s="455"/>
      <c r="LIK12" s="455"/>
      <c r="LIL12" s="455"/>
      <c r="LIM12" s="455"/>
      <c r="LIN12" s="455"/>
      <c r="LIO12" s="455"/>
      <c r="LIP12" s="455"/>
      <c r="LIQ12" s="455"/>
      <c r="LIR12" s="455"/>
      <c r="LIS12" s="455"/>
      <c r="LIT12" s="455"/>
      <c r="LIU12" s="455"/>
      <c r="LIV12" s="455"/>
      <c r="LIW12" s="455"/>
      <c r="LIX12" s="455"/>
      <c r="LIY12" s="455"/>
      <c r="LIZ12" s="455"/>
      <c r="LJA12" s="455"/>
      <c r="LJB12" s="455"/>
      <c r="LJC12" s="455"/>
      <c r="LJD12" s="455"/>
      <c r="LJE12" s="455"/>
      <c r="LJF12" s="455"/>
      <c r="LJG12" s="455"/>
      <c r="LJH12" s="455"/>
      <c r="LJI12" s="455"/>
      <c r="LJJ12" s="455"/>
      <c r="LJK12" s="455"/>
      <c r="LJL12" s="455"/>
      <c r="LJM12" s="455"/>
      <c r="LJN12" s="455"/>
      <c r="LJO12" s="455"/>
      <c r="LJP12" s="455"/>
      <c r="LJQ12" s="455"/>
      <c r="LJR12" s="455"/>
      <c r="LJS12" s="455"/>
      <c r="LJT12" s="455"/>
      <c r="LJU12" s="455"/>
      <c r="LJV12" s="455"/>
      <c r="LJW12" s="455"/>
      <c r="LJX12" s="455"/>
      <c r="LJY12" s="455"/>
      <c r="LJZ12" s="455"/>
      <c r="LKA12" s="455"/>
      <c r="LKB12" s="455"/>
      <c r="LKC12" s="455"/>
      <c r="LKD12" s="455"/>
      <c r="LKE12" s="455"/>
      <c r="LKF12" s="455"/>
      <c r="LKG12" s="455"/>
      <c r="LKH12" s="455"/>
      <c r="LKI12" s="455"/>
      <c r="LKJ12" s="455"/>
      <c r="LKK12" s="455"/>
      <c r="LKL12" s="455"/>
      <c r="LKM12" s="455"/>
      <c r="LKN12" s="455"/>
      <c r="LKO12" s="455"/>
      <c r="LKP12" s="455"/>
      <c r="LKQ12" s="455"/>
      <c r="LKR12" s="455"/>
      <c r="LKS12" s="455"/>
      <c r="LKT12" s="455"/>
      <c r="LKU12" s="455"/>
      <c r="LKV12" s="455"/>
      <c r="LKW12" s="455"/>
      <c r="LKX12" s="455"/>
      <c r="LKY12" s="455"/>
      <c r="LKZ12" s="455"/>
      <c r="LLA12" s="455"/>
      <c r="LLB12" s="455"/>
      <c r="LLC12" s="455"/>
      <c r="LLD12" s="455"/>
      <c r="LLE12" s="455"/>
      <c r="LLF12" s="455"/>
      <c r="LLG12" s="455"/>
      <c r="LLH12" s="455"/>
      <c r="LLI12" s="455"/>
      <c r="LLJ12" s="455"/>
      <c r="LLK12" s="455"/>
      <c r="LLL12" s="455"/>
      <c r="LLM12" s="455"/>
      <c r="LLN12" s="455"/>
      <c r="LLO12" s="455"/>
      <c r="LLP12" s="455"/>
      <c r="LLQ12" s="455"/>
      <c r="LLR12" s="455"/>
      <c r="LLS12" s="455"/>
      <c r="LLT12" s="455"/>
      <c r="LLU12" s="455"/>
      <c r="LLV12" s="455"/>
      <c r="LLW12" s="455"/>
      <c r="LLX12" s="455"/>
      <c r="LLY12" s="455"/>
      <c r="LLZ12" s="455"/>
      <c r="LMA12" s="455"/>
      <c r="LMB12" s="455"/>
      <c r="LMC12" s="455"/>
      <c r="LMD12" s="455"/>
      <c r="LME12" s="455"/>
      <c r="LMF12" s="455"/>
      <c r="LMG12" s="455"/>
      <c r="LMH12" s="455"/>
      <c r="LMI12" s="455"/>
      <c r="LMJ12" s="455"/>
      <c r="LMK12" s="455"/>
      <c r="LML12" s="455"/>
      <c r="LMM12" s="455"/>
      <c r="LMN12" s="455"/>
      <c r="LMO12" s="455"/>
      <c r="LMP12" s="455"/>
      <c r="LMQ12" s="455"/>
      <c r="LMR12" s="455"/>
      <c r="LMS12" s="455"/>
      <c r="LMT12" s="455"/>
      <c r="LMU12" s="455"/>
      <c r="LMV12" s="455"/>
      <c r="LMW12" s="455"/>
      <c r="LMX12" s="455"/>
      <c r="LMY12" s="455"/>
      <c r="LMZ12" s="455"/>
      <c r="LNA12" s="455"/>
      <c r="LNB12" s="455"/>
      <c r="LNC12" s="455"/>
      <c r="LND12" s="455"/>
      <c r="LNE12" s="455"/>
      <c r="LNF12" s="455"/>
      <c r="LNG12" s="455"/>
      <c r="LNH12" s="455"/>
      <c r="LNI12" s="455"/>
      <c r="LNJ12" s="455"/>
      <c r="LNK12" s="455"/>
      <c r="LNL12" s="455"/>
      <c r="LNM12" s="455"/>
      <c r="LNN12" s="455"/>
      <c r="LNO12" s="455"/>
      <c r="LNP12" s="455"/>
      <c r="LNQ12" s="455"/>
      <c r="LNR12" s="455"/>
      <c r="LNS12" s="455"/>
      <c r="LNT12" s="455"/>
      <c r="LNU12" s="455"/>
      <c r="LNV12" s="455"/>
      <c r="LNW12" s="455"/>
      <c r="LNX12" s="455"/>
      <c r="LNY12" s="455"/>
      <c r="LNZ12" s="455"/>
      <c r="LOA12" s="455"/>
      <c r="LOB12" s="455"/>
      <c r="LOC12" s="455"/>
      <c r="LOD12" s="455"/>
      <c r="LOE12" s="455"/>
      <c r="LOF12" s="455"/>
      <c r="LOG12" s="455"/>
      <c r="LOH12" s="455"/>
      <c r="LOI12" s="455"/>
      <c r="LOJ12" s="455"/>
      <c r="LOK12" s="455"/>
      <c r="LOL12" s="455"/>
      <c r="LOM12" s="455"/>
      <c r="LON12" s="455"/>
      <c r="LOO12" s="455"/>
      <c r="LOP12" s="455"/>
      <c r="LOQ12" s="455"/>
      <c r="LOR12" s="455"/>
      <c r="LOS12" s="455"/>
      <c r="LOT12" s="455"/>
      <c r="LOU12" s="455"/>
      <c r="LOV12" s="455"/>
      <c r="LOW12" s="455"/>
      <c r="LOX12" s="455"/>
      <c r="LOY12" s="455"/>
      <c r="LOZ12" s="455"/>
      <c r="LPA12" s="455"/>
      <c r="LPB12" s="455"/>
      <c r="LPC12" s="455"/>
      <c r="LPD12" s="455"/>
      <c r="LPE12" s="455"/>
      <c r="LPF12" s="455"/>
      <c r="LPG12" s="455"/>
      <c r="LPH12" s="455"/>
      <c r="LPI12" s="455"/>
      <c r="LPJ12" s="455"/>
      <c r="LPK12" s="455"/>
      <c r="LPL12" s="455"/>
      <c r="LPM12" s="455"/>
      <c r="LPN12" s="455"/>
      <c r="LPO12" s="455"/>
      <c r="LPP12" s="455"/>
      <c r="LPQ12" s="455"/>
      <c r="LPR12" s="455"/>
      <c r="LPS12" s="455"/>
      <c r="LPT12" s="455"/>
      <c r="LPU12" s="455"/>
      <c r="LPV12" s="455"/>
      <c r="LPW12" s="455"/>
      <c r="LPX12" s="455"/>
      <c r="LPY12" s="455"/>
      <c r="LPZ12" s="455"/>
      <c r="LQA12" s="455"/>
      <c r="LQB12" s="455"/>
      <c r="LQC12" s="455"/>
      <c r="LQD12" s="455"/>
      <c r="LQE12" s="455"/>
      <c r="LQF12" s="455"/>
      <c r="LQG12" s="455"/>
      <c r="LQH12" s="455"/>
      <c r="LQI12" s="455"/>
      <c r="LQJ12" s="455"/>
      <c r="LQK12" s="455"/>
      <c r="LQL12" s="455"/>
      <c r="LQM12" s="455"/>
      <c r="LQN12" s="455"/>
      <c r="LQO12" s="455"/>
      <c r="LQP12" s="455"/>
      <c r="LQQ12" s="455"/>
      <c r="LQR12" s="455"/>
      <c r="LQS12" s="455"/>
      <c r="LQT12" s="455"/>
      <c r="LQU12" s="455"/>
      <c r="LQV12" s="455"/>
      <c r="LQW12" s="455"/>
      <c r="LQX12" s="455"/>
      <c r="LQY12" s="455"/>
      <c r="LQZ12" s="455"/>
      <c r="LRA12" s="455"/>
      <c r="LRB12" s="455"/>
      <c r="LRC12" s="455"/>
      <c r="LRD12" s="455"/>
      <c r="LRE12" s="455"/>
      <c r="LRF12" s="455"/>
      <c r="LRG12" s="455"/>
      <c r="LRH12" s="455"/>
      <c r="LRI12" s="455"/>
      <c r="LRJ12" s="455"/>
      <c r="LRK12" s="455"/>
      <c r="LRL12" s="455"/>
      <c r="LRM12" s="455"/>
      <c r="LRN12" s="455"/>
      <c r="LRO12" s="455"/>
      <c r="LRP12" s="455"/>
      <c r="LRQ12" s="455"/>
      <c r="LRR12" s="455"/>
      <c r="LRS12" s="455"/>
      <c r="LRT12" s="455"/>
      <c r="LRU12" s="455"/>
      <c r="LRV12" s="455"/>
      <c r="LRW12" s="455"/>
      <c r="LRX12" s="455"/>
      <c r="LRY12" s="455"/>
      <c r="LRZ12" s="455"/>
      <c r="LSA12" s="455"/>
      <c r="LSB12" s="455"/>
      <c r="LSC12" s="455"/>
      <c r="LSD12" s="455"/>
      <c r="LSE12" s="455"/>
      <c r="LSF12" s="455"/>
      <c r="LSG12" s="455"/>
      <c r="LSH12" s="455"/>
      <c r="LSI12" s="455"/>
      <c r="LSJ12" s="455"/>
      <c r="LSK12" s="455"/>
      <c r="LSL12" s="455"/>
      <c r="LSM12" s="455"/>
      <c r="LSN12" s="455"/>
      <c r="LSO12" s="455"/>
      <c r="LSP12" s="455"/>
      <c r="LSQ12" s="455"/>
      <c r="LSR12" s="455"/>
      <c r="LSS12" s="455"/>
      <c r="LST12" s="455"/>
      <c r="LSU12" s="455"/>
      <c r="LSV12" s="455"/>
      <c r="LSW12" s="455"/>
      <c r="LSX12" s="455"/>
      <c r="LSY12" s="455"/>
      <c r="LSZ12" s="455"/>
      <c r="LTA12" s="455"/>
      <c r="LTB12" s="455"/>
      <c r="LTC12" s="455"/>
      <c r="LTD12" s="455"/>
      <c r="LTE12" s="455"/>
      <c r="LTF12" s="455"/>
      <c r="LTG12" s="455"/>
      <c r="LTH12" s="455"/>
      <c r="LTI12" s="455"/>
      <c r="LTJ12" s="455"/>
      <c r="LTK12" s="455"/>
      <c r="LTL12" s="455"/>
      <c r="LTM12" s="455"/>
      <c r="LTN12" s="455"/>
      <c r="LTO12" s="455"/>
      <c r="LTP12" s="455"/>
      <c r="LTQ12" s="455"/>
      <c r="LTR12" s="455"/>
      <c r="LTS12" s="455"/>
      <c r="LTT12" s="455"/>
      <c r="LTU12" s="455"/>
      <c r="LTV12" s="455"/>
      <c r="LTW12" s="455"/>
      <c r="LTX12" s="455"/>
      <c r="LTY12" s="455"/>
      <c r="LTZ12" s="455"/>
      <c r="LUA12" s="455"/>
      <c r="LUB12" s="455"/>
      <c r="LUC12" s="455"/>
      <c r="LUD12" s="455"/>
      <c r="LUE12" s="455"/>
      <c r="LUF12" s="455"/>
      <c r="LUG12" s="455"/>
      <c r="LUH12" s="455"/>
      <c r="LUI12" s="455"/>
      <c r="LUJ12" s="455"/>
      <c r="LUK12" s="455"/>
      <c r="LUL12" s="455"/>
      <c r="LUM12" s="455"/>
      <c r="LUN12" s="455"/>
      <c r="LUO12" s="455"/>
      <c r="LUP12" s="455"/>
      <c r="LUQ12" s="455"/>
      <c r="LUR12" s="455"/>
      <c r="LUS12" s="455"/>
      <c r="LUT12" s="455"/>
      <c r="LUU12" s="455"/>
      <c r="LUV12" s="455"/>
      <c r="LUW12" s="455"/>
      <c r="LUX12" s="455"/>
      <c r="LUY12" s="455"/>
      <c r="LUZ12" s="455"/>
      <c r="LVA12" s="455"/>
      <c r="LVB12" s="455"/>
      <c r="LVC12" s="455"/>
      <c r="LVD12" s="455"/>
      <c r="LVE12" s="455"/>
      <c r="LVF12" s="455"/>
      <c r="LVG12" s="455"/>
      <c r="LVH12" s="455"/>
      <c r="LVI12" s="455"/>
      <c r="LVJ12" s="455"/>
      <c r="LVK12" s="455"/>
      <c r="LVL12" s="455"/>
      <c r="LVM12" s="455"/>
      <c r="LVN12" s="455"/>
      <c r="LVO12" s="455"/>
      <c r="LVP12" s="455"/>
      <c r="LVQ12" s="455"/>
      <c r="LVR12" s="455"/>
      <c r="LVS12" s="455"/>
      <c r="LVT12" s="455"/>
      <c r="LVU12" s="455"/>
      <c r="LVV12" s="455"/>
      <c r="LVW12" s="455"/>
      <c r="LVX12" s="455"/>
      <c r="LVY12" s="455"/>
      <c r="LVZ12" s="455"/>
      <c r="LWA12" s="455"/>
      <c r="LWB12" s="455"/>
      <c r="LWC12" s="455"/>
      <c r="LWD12" s="455"/>
      <c r="LWE12" s="455"/>
      <c r="LWF12" s="455"/>
      <c r="LWG12" s="455"/>
      <c r="LWH12" s="455"/>
      <c r="LWI12" s="455"/>
      <c r="LWJ12" s="455"/>
      <c r="LWK12" s="455"/>
      <c r="LWL12" s="455"/>
      <c r="LWM12" s="455"/>
      <c r="LWN12" s="455"/>
      <c r="LWO12" s="455"/>
      <c r="LWP12" s="455"/>
      <c r="LWQ12" s="455"/>
      <c r="LWR12" s="455"/>
      <c r="LWS12" s="455"/>
      <c r="LWT12" s="455"/>
      <c r="LWU12" s="455"/>
      <c r="LWV12" s="455"/>
      <c r="LWW12" s="455"/>
      <c r="LWX12" s="455"/>
      <c r="LWY12" s="455"/>
      <c r="LWZ12" s="455"/>
      <c r="LXA12" s="455"/>
      <c r="LXB12" s="455"/>
      <c r="LXC12" s="455"/>
      <c r="LXD12" s="455"/>
      <c r="LXE12" s="455"/>
      <c r="LXF12" s="455"/>
      <c r="LXG12" s="455"/>
      <c r="LXH12" s="455"/>
      <c r="LXI12" s="455"/>
      <c r="LXJ12" s="455"/>
      <c r="LXK12" s="455"/>
      <c r="LXL12" s="455"/>
      <c r="LXM12" s="455"/>
      <c r="LXN12" s="455"/>
      <c r="LXO12" s="455"/>
      <c r="LXP12" s="455"/>
      <c r="LXQ12" s="455"/>
      <c r="LXR12" s="455"/>
      <c r="LXS12" s="455"/>
      <c r="LXT12" s="455"/>
      <c r="LXU12" s="455"/>
      <c r="LXV12" s="455"/>
      <c r="LXW12" s="455"/>
      <c r="LXX12" s="455"/>
      <c r="LXY12" s="455"/>
      <c r="LXZ12" s="455"/>
      <c r="LYA12" s="455"/>
      <c r="LYB12" s="455"/>
      <c r="LYC12" s="455"/>
      <c r="LYD12" s="455"/>
      <c r="LYE12" s="455"/>
      <c r="LYF12" s="455"/>
      <c r="LYG12" s="455"/>
      <c r="LYH12" s="455"/>
      <c r="LYI12" s="455"/>
      <c r="LYJ12" s="455"/>
      <c r="LYK12" s="455"/>
      <c r="LYL12" s="455"/>
      <c r="LYM12" s="455"/>
      <c r="LYN12" s="455"/>
      <c r="LYO12" s="455"/>
      <c r="LYP12" s="455"/>
      <c r="LYQ12" s="455"/>
      <c r="LYR12" s="455"/>
      <c r="LYS12" s="455"/>
      <c r="LYT12" s="455"/>
      <c r="LYU12" s="455"/>
      <c r="LYV12" s="455"/>
      <c r="LYW12" s="455"/>
      <c r="LYX12" s="455"/>
      <c r="LYY12" s="455"/>
      <c r="LYZ12" s="455"/>
      <c r="LZA12" s="455"/>
      <c r="LZB12" s="455"/>
      <c r="LZC12" s="455"/>
      <c r="LZD12" s="455"/>
      <c r="LZE12" s="455"/>
      <c r="LZF12" s="455"/>
      <c r="LZG12" s="455"/>
      <c r="LZH12" s="455"/>
      <c r="LZI12" s="455"/>
      <c r="LZJ12" s="455"/>
      <c r="LZK12" s="455"/>
      <c r="LZL12" s="455"/>
      <c r="LZM12" s="455"/>
      <c r="LZN12" s="455"/>
      <c r="LZO12" s="455"/>
      <c r="LZP12" s="455"/>
      <c r="LZQ12" s="455"/>
      <c r="LZR12" s="455"/>
      <c r="LZS12" s="455"/>
      <c r="LZT12" s="455"/>
      <c r="LZU12" s="455"/>
      <c r="LZV12" s="455"/>
      <c r="LZW12" s="455"/>
      <c r="LZX12" s="455"/>
      <c r="LZY12" s="455"/>
      <c r="LZZ12" s="455"/>
      <c r="MAA12" s="455"/>
      <c r="MAB12" s="455"/>
      <c r="MAC12" s="455"/>
      <c r="MAD12" s="455"/>
      <c r="MAE12" s="455"/>
      <c r="MAF12" s="455"/>
      <c r="MAG12" s="455"/>
      <c r="MAH12" s="455"/>
      <c r="MAI12" s="455"/>
      <c r="MAJ12" s="455"/>
      <c r="MAK12" s="455"/>
      <c r="MAL12" s="455"/>
      <c r="MAM12" s="455"/>
      <c r="MAN12" s="455"/>
      <c r="MAO12" s="455"/>
      <c r="MAP12" s="455"/>
      <c r="MAQ12" s="455"/>
      <c r="MAR12" s="455"/>
      <c r="MAS12" s="455"/>
      <c r="MAT12" s="455"/>
      <c r="MAU12" s="455"/>
      <c r="MAV12" s="455"/>
      <c r="MAW12" s="455"/>
      <c r="MAX12" s="455"/>
      <c r="MAY12" s="455"/>
      <c r="MAZ12" s="455"/>
      <c r="MBA12" s="455"/>
      <c r="MBB12" s="455"/>
      <c r="MBC12" s="455"/>
      <c r="MBD12" s="455"/>
      <c r="MBE12" s="455"/>
      <c r="MBF12" s="455"/>
      <c r="MBG12" s="455"/>
      <c r="MBH12" s="455"/>
      <c r="MBI12" s="455"/>
      <c r="MBJ12" s="455"/>
      <c r="MBK12" s="455"/>
      <c r="MBL12" s="455"/>
      <c r="MBM12" s="455"/>
      <c r="MBN12" s="455"/>
      <c r="MBO12" s="455"/>
      <c r="MBP12" s="455"/>
      <c r="MBQ12" s="455"/>
      <c r="MBR12" s="455"/>
      <c r="MBS12" s="455"/>
      <c r="MBT12" s="455"/>
      <c r="MBU12" s="455"/>
      <c r="MBV12" s="455"/>
      <c r="MBW12" s="455"/>
      <c r="MBX12" s="455"/>
      <c r="MBY12" s="455"/>
      <c r="MBZ12" s="455"/>
      <c r="MCA12" s="455"/>
      <c r="MCB12" s="455"/>
      <c r="MCC12" s="455"/>
      <c r="MCD12" s="455"/>
      <c r="MCE12" s="455"/>
      <c r="MCF12" s="455"/>
      <c r="MCG12" s="455"/>
      <c r="MCH12" s="455"/>
      <c r="MCI12" s="455"/>
      <c r="MCJ12" s="455"/>
      <c r="MCK12" s="455"/>
      <c r="MCL12" s="455"/>
      <c r="MCM12" s="455"/>
      <c r="MCN12" s="455"/>
      <c r="MCO12" s="455"/>
      <c r="MCP12" s="455"/>
      <c r="MCQ12" s="455"/>
      <c r="MCR12" s="455"/>
      <c r="MCS12" s="455"/>
      <c r="MCT12" s="455"/>
      <c r="MCU12" s="455"/>
      <c r="MCV12" s="455"/>
      <c r="MCW12" s="455"/>
      <c r="MCX12" s="455"/>
      <c r="MCY12" s="455"/>
      <c r="MCZ12" s="455"/>
      <c r="MDA12" s="455"/>
      <c r="MDB12" s="455"/>
      <c r="MDC12" s="455"/>
      <c r="MDD12" s="455"/>
      <c r="MDE12" s="455"/>
      <c r="MDF12" s="455"/>
      <c r="MDG12" s="455"/>
      <c r="MDH12" s="455"/>
      <c r="MDI12" s="455"/>
      <c r="MDJ12" s="455"/>
      <c r="MDK12" s="455"/>
      <c r="MDL12" s="455"/>
      <c r="MDM12" s="455"/>
      <c r="MDN12" s="455"/>
      <c r="MDO12" s="455"/>
      <c r="MDP12" s="455"/>
      <c r="MDQ12" s="455"/>
      <c r="MDR12" s="455"/>
      <c r="MDS12" s="455"/>
      <c r="MDT12" s="455"/>
      <c r="MDU12" s="455"/>
      <c r="MDV12" s="455"/>
      <c r="MDW12" s="455"/>
      <c r="MDX12" s="455"/>
      <c r="MDY12" s="455"/>
      <c r="MDZ12" s="455"/>
      <c r="MEA12" s="455"/>
      <c r="MEB12" s="455"/>
      <c r="MEC12" s="455"/>
      <c r="MED12" s="455"/>
      <c r="MEE12" s="455"/>
      <c r="MEF12" s="455"/>
      <c r="MEG12" s="455"/>
      <c r="MEH12" s="455"/>
      <c r="MEI12" s="455"/>
      <c r="MEJ12" s="455"/>
      <c r="MEK12" s="455"/>
      <c r="MEL12" s="455"/>
      <c r="MEM12" s="455"/>
      <c r="MEN12" s="455"/>
      <c r="MEO12" s="455"/>
      <c r="MEP12" s="455"/>
      <c r="MEQ12" s="455"/>
      <c r="MER12" s="455"/>
      <c r="MES12" s="455"/>
      <c r="MET12" s="455"/>
      <c r="MEU12" s="455"/>
      <c r="MEV12" s="455"/>
      <c r="MEW12" s="455"/>
      <c r="MEX12" s="455"/>
      <c r="MEY12" s="455"/>
      <c r="MEZ12" s="455"/>
      <c r="MFA12" s="455"/>
      <c r="MFB12" s="455"/>
      <c r="MFC12" s="455"/>
      <c r="MFD12" s="455"/>
      <c r="MFE12" s="455"/>
      <c r="MFF12" s="455"/>
      <c r="MFG12" s="455"/>
      <c r="MFH12" s="455"/>
      <c r="MFI12" s="455"/>
      <c r="MFJ12" s="455"/>
      <c r="MFK12" s="455"/>
      <c r="MFL12" s="455"/>
      <c r="MFM12" s="455"/>
      <c r="MFN12" s="455"/>
      <c r="MFO12" s="455"/>
      <c r="MFP12" s="455"/>
      <c r="MFQ12" s="455"/>
      <c r="MFR12" s="455"/>
      <c r="MFS12" s="455"/>
      <c r="MFT12" s="455"/>
      <c r="MFU12" s="455"/>
      <c r="MFV12" s="455"/>
      <c r="MFW12" s="455"/>
      <c r="MFX12" s="455"/>
      <c r="MFY12" s="455"/>
      <c r="MFZ12" s="455"/>
      <c r="MGA12" s="455"/>
      <c r="MGB12" s="455"/>
      <c r="MGC12" s="455"/>
      <c r="MGD12" s="455"/>
      <c r="MGE12" s="455"/>
      <c r="MGF12" s="455"/>
      <c r="MGG12" s="455"/>
      <c r="MGH12" s="455"/>
      <c r="MGI12" s="455"/>
      <c r="MGJ12" s="455"/>
      <c r="MGK12" s="455"/>
      <c r="MGL12" s="455"/>
      <c r="MGM12" s="455"/>
      <c r="MGN12" s="455"/>
      <c r="MGO12" s="455"/>
      <c r="MGP12" s="455"/>
      <c r="MGQ12" s="455"/>
      <c r="MGR12" s="455"/>
      <c r="MGS12" s="455"/>
      <c r="MGT12" s="455"/>
      <c r="MGU12" s="455"/>
      <c r="MGV12" s="455"/>
      <c r="MGW12" s="455"/>
      <c r="MGX12" s="455"/>
      <c r="MGY12" s="455"/>
      <c r="MGZ12" s="455"/>
      <c r="MHA12" s="455"/>
      <c r="MHB12" s="455"/>
      <c r="MHC12" s="455"/>
      <c r="MHD12" s="455"/>
      <c r="MHE12" s="455"/>
      <c r="MHF12" s="455"/>
      <c r="MHG12" s="455"/>
      <c r="MHH12" s="455"/>
      <c r="MHI12" s="455"/>
      <c r="MHJ12" s="455"/>
      <c r="MHK12" s="455"/>
      <c r="MHL12" s="455"/>
      <c r="MHM12" s="455"/>
      <c r="MHN12" s="455"/>
      <c r="MHO12" s="455"/>
      <c r="MHP12" s="455"/>
      <c r="MHQ12" s="455"/>
      <c r="MHR12" s="455"/>
      <c r="MHS12" s="455"/>
      <c r="MHT12" s="455"/>
      <c r="MHU12" s="455"/>
      <c r="MHV12" s="455"/>
      <c r="MHW12" s="455"/>
      <c r="MHX12" s="455"/>
      <c r="MHY12" s="455"/>
      <c r="MHZ12" s="455"/>
      <c r="MIA12" s="455"/>
      <c r="MIB12" s="455"/>
      <c r="MIC12" s="455"/>
      <c r="MID12" s="455"/>
      <c r="MIE12" s="455"/>
      <c r="MIF12" s="455"/>
      <c r="MIG12" s="455"/>
      <c r="MIH12" s="455"/>
      <c r="MII12" s="455"/>
      <c r="MIJ12" s="455"/>
      <c r="MIK12" s="455"/>
      <c r="MIL12" s="455"/>
      <c r="MIM12" s="455"/>
      <c r="MIN12" s="455"/>
      <c r="MIO12" s="455"/>
      <c r="MIP12" s="455"/>
      <c r="MIQ12" s="455"/>
      <c r="MIR12" s="455"/>
      <c r="MIS12" s="455"/>
      <c r="MIT12" s="455"/>
      <c r="MIU12" s="455"/>
      <c r="MIV12" s="455"/>
      <c r="MIW12" s="455"/>
      <c r="MIX12" s="455"/>
      <c r="MIY12" s="455"/>
      <c r="MIZ12" s="455"/>
      <c r="MJA12" s="455"/>
      <c r="MJB12" s="455"/>
      <c r="MJC12" s="455"/>
      <c r="MJD12" s="455"/>
      <c r="MJE12" s="455"/>
      <c r="MJF12" s="455"/>
      <c r="MJG12" s="455"/>
      <c r="MJH12" s="455"/>
      <c r="MJI12" s="455"/>
      <c r="MJJ12" s="455"/>
      <c r="MJK12" s="455"/>
      <c r="MJL12" s="455"/>
      <c r="MJM12" s="455"/>
      <c r="MJN12" s="455"/>
      <c r="MJO12" s="455"/>
      <c r="MJP12" s="455"/>
      <c r="MJQ12" s="455"/>
      <c r="MJR12" s="455"/>
      <c r="MJS12" s="455"/>
      <c r="MJT12" s="455"/>
      <c r="MJU12" s="455"/>
      <c r="MJV12" s="455"/>
      <c r="MJW12" s="455"/>
      <c r="MJX12" s="455"/>
      <c r="MJY12" s="455"/>
      <c r="MJZ12" s="455"/>
      <c r="MKA12" s="455"/>
      <c r="MKB12" s="455"/>
      <c r="MKC12" s="455"/>
      <c r="MKD12" s="455"/>
      <c r="MKE12" s="455"/>
      <c r="MKF12" s="455"/>
      <c r="MKG12" s="455"/>
      <c r="MKH12" s="455"/>
      <c r="MKI12" s="455"/>
      <c r="MKJ12" s="455"/>
      <c r="MKK12" s="455"/>
      <c r="MKL12" s="455"/>
      <c r="MKM12" s="455"/>
      <c r="MKN12" s="455"/>
      <c r="MKO12" s="455"/>
      <c r="MKP12" s="455"/>
      <c r="MKQ12" s="455"/>
      <c r="MKR12" s="455"/>
      <c r="MKS12" s="455"/>
      <c r="MKT12" s="455"/>
      <c r="MKU12" s="455"/>
      <c r="MKV12" s="455"/>
      <c r="MKW12" s="455"/>
      <c r="MKX12" s="455"/>
      <c r="MKY12" s="455"/>
      <c r="MKZ12" s="455"/>
      <c r="MLA12" s="455"/>
      <c r="MLB12" s="455"/>
      <c r="MLC12" s="455"/>
      <c r="MLD12" s="455"/>
      <c r="MLE12" s="455"/>
      <c r="MLF12" s="455"/>
      <c r="MLG12" s="455"/>
      <c r="MLH12" s="455"/>
      <c r="MLI12" s="455"/>
      <c r="MLJ12" s="455"/>
      <c r="MLK12" s="455"/>
      <c r="MLL12" s="455"/>
      <c r="MLM12" s="455"/>
      <c r="MLN12" s="455"/>
      <c r="MLO12" s="455"/>
      <c r="MLP12" s="455"/>
      <c r="MLQ12" s="455"/>
      <c r="MLR12" s="455"/>
      <c r="MLS12" s="455"/>
      <c r="MLT12" s="455"/>
      <c r="MLU12" s="455"/>
      <c r="MLV12" s="455"/>
      <c r="MLW12" s="455"/>
      <c r="MLX12" s="455"/>
      <c r="MLY12" s="455"/>
      <c r="MLZ12" s="455"/>
      <c r="MMA12" s="455"/>
      <c r="MMB12" s="455"/>
      <c r="MMC12" s="455"/>
      <c r="MMD12" s="455"/>
      <c r="MME12" s="455"/>
      <c r="MMF12" s="455"/>
      <c r="MMG12" s="455"/>
      <c r="MMH12" s="455"/>
      <c r="MMI12" s="455"/>
      <c r="MMJ12" s="455"/>
      <c r="MMK12" s="455"/>
      <c r="MML12" s="455"/>
      <c r="MMM12" s="455"/>
      <c r="MMN12" s="455"/>
      <c r="MMO12" s="455"/>
      <c r="MMP12" s="455"/>
      <c r="MMQ12" s="455"/>
      <c r="MMR12" s="455"/>
      <c r="MMS12" s="455"/>
      <c r="MMT12" s="455"/>
      <c r="MMU12" s="455"/>
      <c r="MMV12" s="455"/>
      <c r="MMW12" s="455"/>
      <c r="MMX12" s="455"/>
      <c r="MMY12" s="455"/>
      <c r="MMZ12" s="455"/>
      <c r="MNA12" s="455"/>
      <c r="MNB12" s="455"/>
      <c r="MNC12" s="455"/>
      <c r="MND12" s="455"/>
      <c r="MNE12" s="455"/>
      <c r="MNF12" s="455"/>
      <c r="MNG12" s="455"/>
      <c r="MNH12" s="455"/>
      <c r="MNI12" s="455"/>
      <c r="MNJ12" s="455"/>
      <c r="MNK12" s="455"/>
      <c r="MNL12" s="455"/>
      <c r="MNM12" s="455"/>
      <c r="MNN12" s="455"/>
      <c r="MNO12" s="455"/>
      <c r="MNP12" s="455"/>
      <c r="MNQ12" s="455"/>
      <c r="MNR12" s="455"/>
      <c r="MNS12" s="455"/>
      <c r="MNT12" s="455"/>
      <c r="MNU12" s="455"/>
      <c r="MNV12" s="455"/>
      <c r="MNW12" s="455"/>
      <c r="MNX12" s="455"/>
      <c r="MNY12" s="455"/>
      <c r="MNZ12" s="455"/>
      <c r="MOA12" s="455"/>
      <c r="MOB12" s="455"/>
      <c r="MOC12" s="455"/>
      <c r="MOD12" s="455"/>
      <c r="MOE12" s="455"/>
      <c r="MOF12" s="455"/>
      <c r="MOG12" s="455"/>
      <c r="MOH12" s="455"/>
      <c r="MOI12" s="455"/>
      <c r="MOJ12" s="455"/>
      <c r="MOK12" s="455"/>
      <c r="MOL12" s="455"/>
      <c r="MOM12" s="455"/>
      <c r="MON12" s="455"/>
      <c r="MOO12" s="455"/>
      <c r="MOP12" s="455"/>
      <c r="MOQ12" s="455"/>
      <c r="MOR12" s="455"/>
      <c r="MOS12" s="455"/>
      <c r="MOT12" s="455"/>
      <c r="MOU12" s="455"/>
      <c r="MOV12" s="455"/>
      <c r="MOW12" s="455"/>
      <c r="MOX12" s="455"/>
      <c r="MOY12" s="455"/>
      <c r="MOZ12" s="455"/>
      <c r="MPA12" s="455"/>
      <c r="MPB12" s="455"/>
      <c r="MPC12" s="455"/>
      <c r="MPD12" s="455"/>
      <c r="MPE12" s="455"/>
      <c r="MPF12" s="455"/>
      <c r="MPG12" s="455"/>
      <c r="MPH12" s="455"/>
      <c r="MPI12" s="455"/>
      <c r="MPJ12" s="455"/>
      <c r="MPK12" s="455"/>
      <c r="MPM12" s="455"/>
      <c r="MPN12" s="455"/>
      <c r="MPO12" s="455"/>
      <c r="MPP12" s="455"/>
      <c r="MPQ12" s="455"/>
      <c r="MPR12" s="455"/>
      <c r="MPS12" s="455"/>
      <c r="MPT12" s="455"/>
      <c r="MPU12" s="455"/>
      <c r="MPV12" s="455"/>
      <c r="MPW12" s="455"/>
      <c r="MPX12" s="455"/>
      <c r="MPY12" s="455"/>
      <c r="MPZ12" s="455"/>
      <c r="MQA12" s="455"/>
      <c r="MQB12" s="455"/>
      <c r="MQC12" s="455"/>
      <c r="MQD12" s="455"/>
      <c r="MQE12" s="455"/>
      <c r="MQF12" s="455"/>
      <c r="MQG12" s="455"/>
      <c r="MQH12" s="455"/>
      <c r="MQI12" s="455"/>
      <c r="MQJ12" s="455"/>
      <c r="MQK12" s="455"/>
      <c r="MQL12" s="455"/>
      <c r="MQM12" s="455"/>
      <c r="MQN12" s="455"/>
      <c r="MQO12" s="455"/>
      <c r="MQP12" s="455"/>
      <c r="MQQ12" s="455"/>
      <c r="MQR12" s="455"/>
      <c r="MQS12" s="455"/>
      <c r="MQT12" s="455"/>
      <c r="MQU12" s="455"/>
      <c r="MQV12" s="455"/>
      <c r="MQW12" s="455"/>
      <c r="MQX12" s="455"/>
      <c r="MQY12" s="455"/>
      <c r="MQZ12" s="455"/>
      <c r="MRA12" s="455"/>
      <c r="MRB12" s="455"/>
      <c r="MRC12" s="455"/>
      <c r="MRD12" s="455"/>
      <c r="MRE12" s="455"/>
      <c r="MRF12" s="455"/>
      <c r="MRG12" s="455"/>
      <c r="MRH12" s="455"/>
      <c r="MRI12" s="455"/>
      <c r="MRJ12" s="455"/>
      <c r="MRK12" s="455"/>
      <c r="MRL12" s="455"/>
      <c r="MRM12" s="455"/>
      <c r="MRN12" s="455"/>
      <c r="MRO12" s="455"/>
      <c r="MRP12" s="455"/>
      <c r="MRQ12" s="455"/>
      <c r="MRR12" s="455"/>
      <c r="MRS12" s="455"/>
      <c r="MRT12" s="455"/>
      <c r="MRU12" s="455"/>
      <c r="MRV12" s="455"/>
      <c r="MRW12" s="455"/>
      <c r="MRX12" s="455"/>
      <c r="MRY12" s="455"/>
      <c r="MRZ12" s="455"/>
      <c r="MSA12" s="455"/>
      <c r="MSB12" s="455"/>
      <c r="MSC12" s="455"/>
      <c r="MSD12" s="455"/>
      <c r="MSE12" s="455"/>
      <c r="MSF12" s="455"/>
      <c r="MSG12" s="455"/>
      <c r="MSH12" s="455"/>
      <c r="MSI12" s="455"/>
      <c r="MSJ12" s="455"/>
      <c r="MSK12" s="455"/>
      <c r="MSL12" s="455"/>
      <c r="MSM12" s="455"/>
      <c r="MSN12" s="455"/>
      <c r="MSO12" s="455"/>
      <c r="MSP12" s="455"/>
      <c r="MSQ12" s="455"/>
      <c r="MSR12" s="455"/>
      <c r="MSS12" s="455"/>
      <c r="MST12" s="455"/>
      <c r="MSU12" s="455"/>
      <c r="MSV12" s="455"/>
      <c r="MSW12" s="455"/>
      <c r="MSX12" s="455"/>
      <c r="MSY12" s="455"/>
      <c r="MSZ12" s="455"/>
      <c r="MTA12" s="455"/>
      <c r="MTB12" s="455"/>
      <c r="MTC12" s="455"/>
      <c r="MTD12" s="455"/>
      <c r="MTE12" s="455"/>
      <c r="MTF12" s="455"/>
      <c r="MTG12" s="455"/>
      <c r="MTH12" s="455"/>
      <c r="MTI12" s="455"/>
      <c r="MTJ12" s="455"/>
      <c r="MTK12" s="455"/>
      <c r="MTL12" s="455"/>
      <c r="MTM12" s="455"/>
      <c r="MTN12" s="455"/>
      <c r="MTO12" s="455"/>
      <c r="MTP12" s="455"/>
      <c r="MTQ12" s="455"/>
      <c r="MTR12" s="455"/>
      <c r="MTS12" s="455"/>
      <c r="MTT12" s="455"/>
      <c r="MTU12" s="455"/>
      <c r="MTV12" s="455"/>
      <c r="MTW12" s="455"/>
      <c r="MTX12" s="455"/>
      <c r="MTY12" s="455"/>
      <c r="MTZ12" s="455"/>
      <c r="MUA12" s="455"/>
      <c r="MUB12" s="455"/>
      <c r="MUC12" s="455"/>
      <c r="MUD12" s="455"/>
      <c r="MUE12" s="455"/>
      <c r="MUF12" s="455"/>
      <c r="MUG12" s="455"/>
      <c r="MUH12" s="455"/>
      <c r="MUI12" s="455"/>
      <c r="MUJ12" s="455"/>
      <c r="MUK12" s="455"/>
      <c r="MUL12" s="455"/>
      <c r="MUM12" s="455"/>
      <c r="MUN12" s="455"/>
      <c r="MUO12" s="455"/>
      <c r="MUP12" s="455"/>
      <c r="MUQ12" s="455"/>
      <c r="MUR12" s="455"/>
      <c r="MUS12" s="455"/>
      <c r="MUT12" s="455"/>
      <c r="MUU12" s="455"/>
      <c r="MUV12" s="455"/>
      <c r="MUW12" s="455"/>
      <c r="MUX12" s="455"/>
      <c r="MUY12" s="455"/>
      <c r="MUZ12" s="455"/>
      <c r="MVA12" s="455"/>
      <c r="MVB12" s="455"/>
      <c r="MVC12" s="455"/>
      <c r="MVD12" s="455"/>
      <c r="MVE12" s="455"/>
      <c r="MVF12" s="455"/>
      <c r="MVG12" s="455"/>
      <c r="MVH12" s="455"/>
      <c r="MVI12" s="455"/>
      <c r="MVJ12" s="455"/>
      <c r="MVK12" s="455"/>
      <c r="MVL12" s="455"/>
      <c r="MVM12" s="455"/>
      <c r="MVN12" s="455"/>
      <c r="MVO12" s="455"/>
      <c r="MVP12" s="455"/>
      <c r="MVQ12" s="455"/>
      <c r="MVR12" s="455"/>
      <c r="MVS12" s="455"/>
      <c r="MVT12" s="455"/>
      <c r="MVU12" s="455"/>
      <c r="MVV12" s="455"/>
      <c r="MVW12" s="455"/>
      <c r="MVX12" s="455"/>
      <c r="MVY12" s="455"/>
      <c r="MVZ12" s="455"/>
      <c r="MWA12" s="455"/>
      <c r="MWB12" s="455"/>
      <c r="MWC12" s="455"/>
      <c r="MWD12" s="455"/>
      <c r="MWE12" s="455"/>
      <c r="MWF12" s="455"/>
      <c r="MWG12" s="455"/>
      <c r="MWH12" s="455"/>
      <c r="MWI12" s="455"/>
      <c r="MWJ12" s="455"/>
      <c r="MWK12" s="455"/>
      <c r="MWL12" s="455"/>
      <c r="MWM12" s="455"/>
      <c r="MWN12" s="455"/>
      <c r="MWO12" s="455"/>
      <c r="MWP12" s="455"/>
      <c r="MWQ12" s="455"/>
      <c r="MWR12" s="455"/>
      <c r="MWS12" s="455"/>
      <c r="MWT12" s="455"/>
      <c r="MWU12" s="455"/>
      <c r="MWV12" s="455"/>
      <c r="MWW12" s="455"/>
      <c r="MWX12" s="455"/>
      <c r="MWY12" s="455"/>
      <c r="MWZ12" s="455"/>
      <c r="MXA12" s="455"/>
      <c r="MXB12" s="455"/>
      <c r="MXC12" s="455"/>
      <c r="MXD12" s="455"/>
      <c r="MXE12" s="455"/>
      <c r="MXF12" s="455"/>
      <c r="MXG12" s="455"/>
      <c r="MXH12" s="455"/>
      <c r="MXI12" s="455"/>
      <c r="MXJ12" s="455"/>
      <c r="MXK12" s="455"/>
      <c r="MXL12" s="455"/>
      <c r="MXM12" s="455"/>
      <c r="MXN12" s="455"/>
      <c r="MXO12" s="455"/>
      <c r="MXP12" s="455"/>
      <c r="MXQ12" s="455"/>
      <c r="MXR12" s="455"/>
      <c r="MXS12" s="455"/>
      <c r="MXT12" s="455"/>
      <c r="MXU12" s="455"/>
      <c r="MXV12" s="455"/>
      <c r="MXW12" s="455"/>
      <c r="MXX12" s="455"/>
      <c r="MXY12" s="455"/>
      <c r="MXZ12" s="455"/>
      <c r="MYA12" s="455"/>
      <c r="MYB12" s="455"/>
      <c r="MYC12" s="455"/>
      <c r="MYD12" s="455"/>
      <c r="MYE12" s="455"/>
      <c r="MYF12" s="455"/>
      <c r="MYG12" s="455"/>
      <c r="MYH12" s="455"/>
      <c r="MYI12" s="455"/>
      <c r="MYJ12" s="455"/>
      <c r="MYK12" s="455"/>
      <c r="MYL12" s="455"/>
      <c r="MYM12" s="455"/>
      <c r="MYN12" s="455"/>
      <c r="MYO12" s="455"/>
      <c r="MYP12" s="455"/>
      <c r="MYQ12" s="455"/>
      <c r="MYR12" s="455"/>
      <c r="MYS12" s="455"/>
      <c r="MYT12" s="455"/>
      <c r="MYU12" s="455"/>
      <c r="MYV12" s="455"/>
      <c r="MYW12" s="455"/>
      <c r="MYX12" s="455"/>
      <c r="MYY12" s="455"/>
      <c r="MYZ12" s="455"/>
      <c r="MZA12" s="455"/>
      <c r="MZB12" s="455"/>
      <c r="MZC12" s="455"/>
      <c r="MZD12" s="455"/>
      <c r="MZE12" s="455"/>
      <c r="MZF12" s="455"/>
      <c r="MZG12" s="455"/>
      <c r="MZH12" s="455"/>
      <c r="MZI12" s="455"/>
      <c r="MZJ12" s="455"/>
      <c r="MZK12" s="455"/>
      <c r="MZL12" s="455"/>
      <c r="MZM12" s="455"/>
      <c r="MZN12" s="455"/>
      <c r="MZO12" s="455"/>
      <c r="MZP12" s="455"/>
      <c r="MZQ12" s="455"/>
      <c r="MZR12" s="455"/>
      <c r="MZS12" s="455"/>
      <c r="MZT12" s="455"/>
      <c r="MZU12" s="455"/>
      <c r="MZV12" s="455"/>
      <c r="MZW12" s="455"/>
      <c r="MZX12" s="455"/>
      <c r="MZY12" s="455"/>
      <c r="MZZ12" s="455"/>
      <c r="NAA12" s="455"/>
      <c r="NAB12" s="455"/>
      <c r="NAC12" s="455"/>
      <c r="NAD12" s="455"/>
      <c r="NAE12" s="455"/>
      <c r="NAF12" s="455"/>
      <c r="NAG12" s="455"/>
      <c r="NAH12" s="455"/>
      <c r="NAI12" s="455"/>
      <c r="NAJ12" s="455"/>
      <c r="NAK12" s="455"/>
      <c r="NAL12" s="455"/>
      <c r="NAM12" s="455"/>
      <c r="NAN12" s="455"/>
      <c r="NAO12" s="455"/>
      <c r="NAP12" s="455"/>
      <c r="NAQ12" s="455"/>
      <c r="NAR12" s="455"/>
      <c r="NAS12" s="455"/>
      <c r="NAT12" s="455"/>
      <c r="NAU12" s="455"/>
      <c r="NAV12" s="455"/>
      <c r="NAW12" s="455"/>
      <c r="NAX12" s="455"/>
      <c r="NAY12" s="455"/>
      <c r="NAZ12" s="455"/>
      <c r="NBA12" s="455"/>
      <c r="NBB12" s="455"/>
      <c r="NBC12" s="455"/>
      <c r="NBD12" s="455"/>
      <c r="NBE12" s="455"/>
      <c r="NBF12" s="455"/>
      <c r="NBG12" s="455"/>
      <c r="NBH12" s="455"/>
      <c r="NBI12" s="455"/>
      <c r="NBJ12" s="455"/>
      <c r="NBK12" s="455"/>
      <c r="NBL12" s="455"/>
      <c r="NBM12" s="455"/>
      <c r="NBN12" s="455"/>
      <c r="NBO12" s="455"/>
      <c r="NBP12" s="455"/>
      <c r="NBQ12" s="455"/>
      <c r="NBR12" s="455"/>
      <c r="NBS12" s="455"/>
      <c r="NBT12" s="455"/>
      <c r="NBU12" s="455"/>
      <c r="NBV12" s="455"/>
      <c r="NBW12" s="455"/>
      <c r="NBX12" s="455"/>
      <c r="NBY12" s="455"/>
      <c r="NBZ12" s="455"/>
      <c r="NCA12" s="455"/>
      <c r="NCB12" s="455"/>
      <c r="NCC12" s="455"/>
      <c r="NCD12" s="455"/>
      <c r="NCE12" s="455"/>
      <c r="NCF12" s="455"/>
      <c r="NCG12" s="455"/>
      <c r="NCH12" s="455"/>
      <c r="NCI12" s="455"/>
      <c r="NCJ12" s="455"/>
      <c r="NCK12" s="455"/>
      <c r="NCL12" s="455"/>
      <c r="NCM12" s="455"/>
      <c r="NCN12" s="455"/>
      <c r="NCO12" s="455"/>
      <c r="NCP12" s="455"/>
      <c r="NCQ12" s="455"/>
      <c r="NCR12" s="455"/>
      <c r="NCS12" s="455"/>
      <c r="NCT12" s="455"/>
      <c r="NCU12" s="455"/>
      <c r="NCV12" s="455"/>
      <c r="NCW12" s="455"/>
      <c r="NCX12" s="455"/>
      <c r="NCY12" s="455"/>
      <c r="NCZ12" s="455"/>
      <c r="NDA12" s="455"/>
      <c r="NDB12" s="455"/>
      <c r="NDC12" s="455"/>
      <c r="NDD12" s="455"/>
      <c r="NDE12" s="455"/>
      <c r="NDF12" s="455"/>
      <c r="NDG12" s="455"/>
      <c r="NDH12" s="455"/>
      <c r="NDI12" s="455"/>
      <c r="NDJ12" s="455"/>
      <c r="NDK12" s="455"/>
      <c r="NDL12" s="455"/>
      <c r="NDM12" s="455"/>
      <c r="NDN12" s="455"/>
      <c r="NDO12" s="455"/>
      <c r="NDP12" s="455"/>
      <c r="NDQ12" s="455"/>
      <c r="NDR12" s="455"/>
      <c r="NDS12" s="455"/>
      <c r="NDT12" s="455"/>
      <c r="NDU12" s="455"/>
      <c r="NDV12" s="455"/>
      <c r="NDW12" s="455"/>
      <c r="NDX12" s="455"/>
      <c r="NDY12" s="455"/>
      <c r="NDZ12" s="455"/>
      <c r="NEA12" s="455"/>
      <c r="NEB12" s="455"/>
      <c r="NEC12" s="455"/>
      <c r="NED12" s="455"/>
      <c r="NEE12" s="455"/>
      <c r="NEF12" s="455"/>
      <c r="NEG12" s="455"/>
      <c r="NEH12" s="455"/>
      <c r="NEI12" s="455"/>
      <c r="NEJ12" s="455"/>
      <c r="NEK12" s="455"/>
      <c r="NEL12" s="455"/>
      <c r="NEM12" s="455"/>
      <c r="NEN12" s="455"/>
      <c r="NEO12" s="455"/>
      <c r="NEP12" s="455"/>
      <c r="NEQ12" s="455"/>
      <c r="NER12" s="455"/>
      <c r="NES12" s="455"/>
      <c r="NET12" s="455"/>
      <c r="NEU12" s="455"/>
      <c r="NEV12" s="455"/>
      <c r="NEW12" s="455"/>
      <c r="NEX12" s="455"/>
      <c r="NEY12" s="455"/>
      <c r="NEZ12" s="455"/>
      <c r="NFA12" s="455"/>
      <c r="NFB12" s="455"/>
      <c r="NFC12" s="455"/>
      <c r="NFD12" s="455"/>
      <c r="NFE12" s="455"/>
      <c r="NFF12" s="455"/>
      <c r="NFG12" s="455"/>
      <c r="NFH12" s="455"/>
      <c r="NFI12" s="455"/>
      <c r="NFJ12" s="455"/>
      <c r="NFK12" s="455"/>
      <c r="NFL12" s="455"/>
      <c r="NFM12" s="455"/>
      <c r="NFN12" s="455"/>
      <c r="NFO12" s="455"/>
      <c r="NFP12" s="455"/>
      <c r="NFQ12" s="455"/>
      <c r="NFR12" s="455"/>
      <c r="NFS12" s="455"/>
      <c r="NFT12" s="455"/>
      <c r="NFU12" s="455"/>
      <c r="NFV12" s="455"/>
      <c r="NFW12" s="455"/>
      <c r="NFX12" s="455"/>
      <c r="NFY12" s="455"/>
      <c r="NFZ12" s="455"/>
      <c r="NGA12" s="455"/>
      <c r="NGB12" s="455"/>
      <c r="NGC12" s="455"/>
      <c r="NGD12" s="455"/>
      <c r="NGE12" s="455"/>
      <c r="NGF12" s="455"/>
      <c r="NGG12" s="455"/>
      <c r="NGH12" s="455"/>
      <c r="NGI12" s="455"/>
      <c r="NGJ12" s="455"/>
      <c r="NGK12" s="455"/>
      <c r="NGL12" s="455"/>
      <c r="NGM12" s="455"/>
      <c r="NGN12" s="455"/>
      <c r="NGO12" s="455"/>
      <c r="NGP12" s="455"/>
      <c r="NGQ12" s="455"/>
      <c r="NGR12" s="455"/>
      <c r="NGS12" s="455"/>
      <c r="NGT12" s="455"/>
      <c r="NGU12" s="455"/>
      <c r="NGV12" s="455"/>
      <c r="NGW12" s="455"/>
      <c r="NGX12" s="455"/>
      <c r="NGY12" s="455"/>
      <c r="NGZ12" s="455"/>
      <c r="NHA12" s="455"/>
      <c r="NHB12" s="455"/>
      <c r="NHC12" s="455"/>
      <c r="NHD12" s="455"/>
      <c r="NHE12" s="455"/>
      <c r="NHF12" s="455"/>
      <c r="NHG12" s="455"/>
      <c r="NHH12" s="455"/>
      <c r="NHI12" s="455"/>
      <c r="NHJ12" s="455"/>
      <c r="NHK12" s="455"/>
      <c r="NHL12" s="455"/>
      <c r="NHM12" s="455"/>
      <c r="NHN12" s="455"/>
      <c r="NHO12" s="455"/>
      <c r="NHP12" s="455"/>
      <c r="NHQ12" s="455"/>
      <c r="NHR12" s="455"/>
      <c r="NHS12" s="455"/>
      <c r="NHT12" s="455"/>
      <c r="NHU12" s="455"/>
      <c r="NHV12" s="455"/>
      <c r="NHW12" s="455"/>
      <c r="NHX12" s="455"/>
      <c r="NHY12" s="455"/>
      <c r="NHZ12" s="455"/>
      <c r="NIA12" s="455"/>
      <c r="NIB12" s="455"/>
      <c r="NIC12" s="455"/>
      <c r="NID12" s="455"/>
      <c r="NIE12" s="455"/>
      <c r="NIF12" s="455"/>
      <c r="NIG12" s="455"/>
      <c r="NIH12" s="455"/>
      <c r="NII12" s="455"/>
      <c r="NIJ12" s="455"/>
      <c r="NIK12" s="455"/>
      <c r="NIL12" s="455"/>
      <c r="NIM12" s="455"/>
      <c r="NIN12" s="455"/>
      <c r="NIO12" s="455"/>
      <c r="NIP12" s="455"/>
      <c r="NIQ12" s="455"/>
      <c r="NIR12" s="455"/>
      <c r="NIS12" s="455"/>
      <c r="NIT12" s="455"/>
      <c r="NIU12" s="455"/>
      <c r="NIV12" s="455"/>
      <c r="NIW12" s="455"/>
      <c r="NIX12" s="455"/>
      <c r="NIY12" s="455"/>
      <c r="NIZ12" s="455"/>
      <c r="NJA12" s="455"/>
      <c r="NJB12" s="455"/>
      <c r="NJC12" s="455"/>
      <c r="NJD12" s="455"/>
      <c r="NJE12" s="455"/>
      <c r="NJF12" s="455"/>
      <c r="NJG12" s="455"/>
      <c r="NJH12" s="455"/>
      <c r="NJI12" s="455"/>
      <c r="NJJ12" s="455"/>
      <c r="NJK12" s="455"/>
      <c r="NJL12" s="455"/>
      <c r="NJM12" s="455"/>
      <c r="NJN12" s="455"/>
      <c r="NJO12" s="455"/>
      <c r="NJP12" s="455"/>
      <c r="NJQ12" s="455"/>
      <c r="NJR12" s="455"/>
      <c r="NJS12" s="455"/>
      <c r="NJT12" s="455"/>
      <c r="NJU12" s="455"/>
      <c r="NJV12" s="455"/>
      <c r="NJW12" s="455"/>
      <c r="NJX12" s="455"/>
      <c r="NJY12" s="455"/>
      <c r="NJZ12" s="455"/>
      <c r="NKA12" s="455"/>
      <c r="NKB12" s="455"/>
      <c r="NKC12" s="455"/>
      <c r="NKD12" s="455"/>
      <c r="NKE12" s="455"/>
      <c r="NKF12" s="455"/>
      <c r="NKG12" s="455"/>
      <c r="NKH12" s="455"/>
      <c r="NKI12" s="455"/>
      <c r="NKJ12" s="455"/>
      <c r="NKK12" s="455"/>
      <c r="NKL12" s="455"/>
      <c r="NKM12" s="455"/>
      <c r="NKN12" s="455"/>
      <c r="NKO12" s="455"/>
      <c r="NKP12" s="455"/>
      <c r="NKQ12" s="455"/>
      <c r="NKR12" s="455"/>
      <c r="NKS12" s="455"/>
      <c r="NKT12" s="455"/>
      <c r="NKU12" s="455"/>
      <c r="NKV12" s="455"/>
      <c r="NKW12" s="455"/>
      <c r="NKX12" s="455"/>
      <c r="NKY12" s="455"/>
      <c r="NKZ12" s="455"/>
      <c r="NLA12" s="455"/>
      <c r="NLB12" s="455"/>
      <c r="NLC12" s="455"/>
      <c r="NLD12" s="455"/>
      <c r="NLE12" s="455"/>
      <c r="NLF12" s="455"/>
      <c r="NLG12" s="455"/>
      <c r="NLH12" s="455"/>
      <c r="NLI12" s="455"/>
      <c r="NLJ12" s="455"/>
      <c r="NLK12" s="455"/>
      <c r="NLL12" s="455"/>
      <c r="NLM12" s="455"/>
      <c r="NLN12" s="455"/>
      <c r="NLO12" s="455"/>
      <c r="NLP12" s="455"/>
      <c r="NLQ12" s="455"/>
      <c r="NLR12" s="455"/>
      <c r="NLS12" s="455"/>
      <c r="NLT12" s="455"/>
      <c r="NLU12" s="455"/>
      <c r="NLV12" s="455"/>
      <c r="NLW12" s="455"/>
      <c r="NLX12" s="455"/>
      <c r="NLY12" s="455"/>
      <c r="NLZ12" s="455"/>
      <c r="NMA12" s="455"/>
      <c r="NMB12" s="455"/>
      <c r="NMC12" s="455"/>
      <c r="NMD12" s="455"/>
      <c r="NME12" s="455"/>
      <c r="NMF12" s="455"/>
      <c r="NMG12" s="455"/>
      <c r="NMH12" s="455"/>
      <c r="NMI12" s="455"/>
      <c r="NMJ12" s="455"/>
      <c r="NMK12" s="455"/>
      <c r="NML12" s="455"/>
      <c r="NMM12" s="455"/>
      <c r="NMN12" s="455"/>
      <c r="NMO12" s="455"/>
      <c r="NMP12" s="455"/>
      <c r="NMQ12" s="455"/>
      <c r="NMR12" s="455"/>
      <c r="NMS12" s="455"/>
      <c r="NMT12" s="455"/>
      <c r="NMU12" s="455"/>
      <c r="NMV12" s="455"/>
      <c r="NMW12" s="455"/>
      <c r="NMX12" s="455"/>
      <c r="NMY12" s="455"/>
      <c r="NMZ12" s="455"/>
      <c r="NNA12" s="455"/>
      <c r="NNB12" s="455"/>
      <c r="NNC12" s="455"/>
      <c r="NND12" s="455"/>
      <c r="NNE12" s="455"/>
      <c r="NNF12" s="455"/>
      <c r="NNG12" s="455"/>
      <c r="NNH12" s="455"/>
      <c r="NNI12" s="455"/>
      <c r="NNJ12" s="455"/>
      <c r="NNK12" s="455"/>
      <c r="NNL12" s="455"/>
      <c r="NNM12" s="455"/>
      <c r="NNN12" s="455"/>
      <c r="NNO12" s="455"/>
      <c r="NNP12" s="455"/>
      <c r="NNQ12" s="455"/>
      <c r="NNR12" s="455"/>
      <c r="NNS12" s="455"/>
      <c r="NNT12" s="455"/>
      <c r="NNU12" s="455"/>
      <c r="NNV12" s="455"/>
      <c r="NNW12" s="455"/>
      <c r="NNX12" s="455"/>
      <c r="NNY12" s="455"/>
      <c r="NNZ12" s="455"/>
      <c r="NOA12" s="455"/>
      <c r="NOB12" s="455"/>
      <c r="NOC12" s="455"/>
      <c r="NOD12" s="455"/>
      <c r="NOE12" s="455"/>
      <c r="NOF12" s="455"/>
      <c r="NOG12" s="455"/>
      <c r="NOH12" s="455"/>
      <c r="NOI12" s="455"/>
      <c r="NOJ12" s="455"/>
      <c r="NOK12" s="455"/>
      <c r="NOL12" s="455"/>
      <c r="NOM12" s="455"/>
      <c r="NON12" s="455"/>
      <c r="NOO12" s="455"/>
      <c r="NOP12" s="455"/>
      <c r="NOQ12" s="455"/>
      <c r="NOR12" s="455"/>
      <c r="NOS12" s="455"/>
      <c r="NOT12" s="455"/>
      <c r="NOU12" s="455"/>
      <c r="NOV12" s="455"/>
      <c r="NOW12" s="455"/>
      <c r="NOX12" s="455"/>
      <c r="NOY12" s="455"/>
      <c r="NOZ12" s="455"/>
      <c r="NPA12" s="455"/>
      <c r="NPB12" s="455"/>
      <c r="NPC12" s="455"/>
      <c r="NPD12" s="455"/>
      <c r="NPE12" s="455"/>
      <c r="NPF12" s="455"/>
      <c r="NPG12" s="455"/>
      <c r="NPH12" s="455"/>
      <c r="NPI12" s="455"/>
      <c r="NPJ12" s="455"/>
      <c r="NPK12" s="455"/>
      <c r="NPL12" s="455"/>
      <c r="NPM12" s="455"/>
      <c r="NPN12" s="455"/>
      <c r="NPO12" s="455"/>
      <c r="NPP12" s="455"/>
      <c r="NPQ12" s="455"/>
      <c r="NPR12" s="455"/>
      <c r="NPS12" s="455"/>
      <c r="NPT12" s="455"/>
      <c r="NPU12" s="455"/>
      <c r="NPV12" s="455"/>
      <c r="NPW12" s="455"/>
      <c r="NPX12" s="455"/>
      <c r="NPY12" s="455"/>
      <c r="NPZ12" s="455"/>
      <c r="NQA12" s="455"/>
      <c r="NQB12" s="455"/>
      <c r="NQC12" s="455"/>
      <c r="NQD12" s="455"/>
      <c r="NQE12" s="455"/>
      <c r="NQF12" s="455"/>
      <c r="NQG12" s="455"/>
      <c r="NQH12" s="455"/>
      <c r="NQI12" s="455"/>
      <c r="NQJ12" s="455"/>
      <c r="NQK12" s="455"/>
      <c r="NQL12" s="455"/>
      <c r="NQM12" s="455"/>
      <c r="NQN12" s="455"/>
      <c r="NQO12" s="455"/>
      <c r="NQP12" s="455"/>
      <c r="NQQ12" s="455"/>
      <c r="NQR12" s="455"/>
      <c r="NQS12" s="455"/>
      <c r="NQT12" s="455"/>
      <c r="NQU12" s="455"/>
      <c r="NQV12" s="455"/>
      <c r="NQW12" s="455"/>
      <c r="NQX12" s="455"/>
      <c r="NQY12" s="455"/>
      <c r="NQZ12" s="455"/>
      <c r="NRA12" s="455"/>
      <c r="NRB12" s="455"/>
      <c r="NRC12" s="455"/>
      <c r="NRD12" s="455"/>
      <c r="NRE12" s="455"/>
      <c r="NRF12" s="455"/>
      <c r="NRG12" s="455"/>
      <c r="NRH12" s="455"/>
      <c r="NRI12" s="455"/>
      <c r="NRJ12" s="455"/>
      <c r="NRK12" s="455"/>
      <c r="NRL12" s="455"/>
      <c r="NRM12" s="455"/>
      <c r="NRN12" s="455"/>
      <c r="NRO12" s="455"/>
      <c r="NRP12" s="455"/>
      <c r="NRQ12" s="455"/>
      <c r="NRR12" s="455"/>
      <c r="NRS12" s="455"/>
      <c r="NRT12" s="455"/>
      <c r="NRU12" s="455"/>
      <c r="NRV12" s="455"/>
      <c r="NRW12" s="455"/>
      <c r="NRX12" s="455"/>
      <c r="NRY12" s="455"/>
      <c r="NRZ12" s="455"/>
      <c r="NSA12" s="455"/>
      <c r="NSB12" s="455"/>
      <c r="NSC12" s="455"/>
      <c r="NSD12" s="455"/>
      <c r="NSE12" s="455"/>
      <c r="NSF12" s="455"/>
      <c r="NSG12" s="455"/>
      <c r="NSH12" s="455"/>
      <c r="NSI12" s="455"/>
      <c r="NSJ12" s="455"/>
      <c r="NSK12" s="455"/>
      <c r="NSL12" s="455"/>
      <c r="NSM12" s="455"/>
      <c r="NSN12" s="455"/>
      <c r="NSO12" s="455"/>
      <c r="NSP12" s="455"/>
      <c r="NSQ12" s="455"/>
      <c r="NSR12" s="455"/>
      <c r="NSS12" s="455"/>
      <c r="NST12" s="455"/>
      <c r="NSU12" s="455"/>
      <c r="NSV12" s="455"/>
      <c r="NSW12" s="455"/>
      <c r="NSX12" s="455"/>
      <c r="NSY12" s="455"/>
      <c r="NSZ12" s="455"/>
      <c r="NTA12" s="455"/>
      <c r="NTB12" s="455"/>
      <c r="NTC12" s="455"/>
      <c r="NTD12" s="455"/>
      <c r="NTE12" s="455"/>
      <c r="NTF12" s="455"/>
      <c r="NTG12" s="455"/>
      <c r="NTH12" s="455"/>
      <c r="NTI12" s="455"/>
      <c r="NTJ12" s="455"/>
      <c r="NTK12" s="455"/>
      <c r="NTL12" s="455"/>
      <c r="NTM12" s="455"/>
      <c r="NTN12" s="455"/>
      <c r="NTO12" s="455"/>
      <c r="NTP12" s="455"/>
      <c r="NTQ12" s="455"/>
      <c r="NTR12" s="455"/>
      <c r="NTS12" s="455"/>
      <c r="NTT12" s="455"/>
      <c r="NTU12" s="455"/>
      <c r="NTV12" s="455"/>
      <c r="NTW12" s="455"/>
      <c r="NTX12" s="455"/>
      <c r="NTY12" s="455"/>
      <c r="NTZ12" s="455"/>
      <c r="NUA12" s="455"/>
      <c r="NUB12" s="455"/>
      <c r="NUC12" s="455"/>
      <c r="NUD12" s="455"/>
      <c r="NUE12" s="455"/>
      <c r="NUF12" s="455"/>
      <c r="NUG12" s="455"/>
      <c r="NUH12" s="455"/>
      <c r="NUI12" s="455"/>
      <c r="NUJ12" s="455"/>
      <c r="NUK12" s="455"/>
      <c r="NUL12" s="455"/>
      <c r="NUM12" s="455"/>
      <c r="NUN12" s="455"/>
      <c r="NUO12" s="455"/>
      <c r="NUP12" s="455"/>
      <c r="NUQ12" s="455"/>
      <c r="NUR12" s="455"/>
      <c r="NUS12" s="455"/>
      <c r="NUT12" s="455"/>
      <c r="NUU12" s="455"/>
      <c r="NUV12" s="455"/>
      <c r="NUW12" s="455"/>
      <c r="NUX12" s="455"/>
      <c r="NUY12" s="455"/>
      <c r="NUZ12" s="455"/>
      <c r="NVA12" s="455"/>
      <c r="NVB12" s="455"/>
      <c r="NVC12" s="455"/>
      <c r="NVD12" s="455"/>
      <c r="NVE12" s="455"/>
      <c r="NVF12" s="455"/>
      <c r="NVG12" s="455"/>
      <c r="NVH12" s="455"/>
      <c r="NVI12" s="455"/>
      <c r="NVJ12" s="455"/>
      <c r="NVK12" s="455"/>
      <c r="NVL12" s="455"/>
      <c r="NVM12" s="455"/>
      <c r="NVN12" s="455"/>
      <c r="NVO12" s="455"/>
      <c r="NVP12" s="455"/>
      <c r="NVQ12" s="455"/>
      <c r="NVR12" s="455"/>
      <c r="NVS12" s="455"/>
      <c r="NVT12" s="455"/>
      <c r="NVU12" s="455"/>
      <c r="NVV12" s="455"/>
      <c r="NVW12" s="455"/>
      <c r="NVX12" s="455"/>
      <c r="NVY12" s="455"/>
      <c r="NVZ12" s="455"/>
      <c r="NWA12" s="455"/>
      <c r="NWB12" s="455"/>
      <c r="NWC12" s="455"/>
      <c r="NWD12" s="455"/>
      <c r="NWE12" s="455"/>
      <c r="NWF12" s="455"/>
      <c r="NWG12" s="455"/>
      <c r="NWH12" s="455"/>
      <c r="NWI12" s="455"/>
      <c r="NWJ12" s="455"/>
      <c r="NWK12" s="455"/>
      <c r="NWL12" s="455"/>
      <c r="NWM12" s="455"/>
      <c r="NWN12" s="455"/>
      <c r="NWO12" s="455"/>
      <c r="NWP12" s="455"/>
      <c r="NWQ12" s="455"/>
      <c r="NWR12" s="455"/>
      <c r="NWS12" s="455"/>
      <c r="NWT12" s="455"/>
      <c r="NWU12" s="455"/>
      <c r="NWV12" s="455"/>
      <c r="NWW12" s="455"/>
      <c r="NWX12" s="455"/>
      <c r="NWY12" s="455"/>
      <c r="NWZ12" s="455"/>
      <c r="NXA12" s="455"/>
      <c r="NXB12" s="455"/>
      <c r="NXC12" s="455"/>
      <c r="NXD12" s="455"/>
      <c r="NXE12" s="455"/>
      <c r="NXF12" s="455"/>
      <c r="NXG12" s="455"/>
      <c r="NXH12" s="455"/>
      <c r="NXI12" s="455"/>
      <c r="NXJ12" s="455"/>
      <c r="NXK12" s="455"/>
      <c r="NXL12" s="455"/>
      <c r="NXM12" s="455"/>
      <c r="NXN12" s="455"/>
      <c r="NXO12" s="455"/>
      <c r="NXP12" s="455"/>
      <c r="NXQ12" s="455"/>
      <c r="NXR12" s="455"/>
      <c r="NXS12" s="455"/>
      <c r="NXT12" s="455"/>
      <c r="NXU12" s="455"/>
      <c r="NXV12" s="455"/>
      <c r="NXW12" s="455"/>
      <c r="NXX12" s="455"/>
      <c r="NXY12" s="455"/>
      <c r="NXZ12" s="455"/>
      <c r="NYA12" s="455"/>
      <c r="NYB12" s="455"/>
      <c r="NYC12" s="455"/>
      <c r="NYD12" s="455"/>
      <c r="NYE12" s="455"/>
      <c r="NYF12" s="455"/>
      <c r="NYG12" s="455"/>
      <c r="NYH12" s="455"/>
      <c r="NYI12" s="455"/>
      <c r="NYJ12" s="455"/>
      <c r="NYK12" s="455"/>
      <c r="NYL12" s="455"/>
      <c r="NYM12" s="455"/>
      <c r="NYN12" s="455"/>
      <c r="NYO12" s="455"/>
      <c r="NYP12" s="455"/>
      <c r="NYQ12" s="455"/>
      <c r="NYR12" s="455"/>
      <c r="NYS12" s="455"/>
      <c r="NYT12" s="455"/>
      <c r="NYU12" s="455"/>
      <c r="NYV12" s="455"/>
      <c r="NYW12" s="455"/>
      <c r="NYX12" s="455"/>
      <c r="NYY12" s="455"/>
      <c r="NYZ12" s="455"/>
      <c r="NZA12" s="455"/>
      <c r="NZB12" s="455"/>
      <c r="NZC12" s="455"/>
      <c r="NZD12" s="455"/>
      <c r="NZE12" s="455"/>
      <c r="NZF12" s="455"/>
      <c r="NZG12" s="455"/>
      <c r="NZH12" s="455"/>
      <c r="NZI12" s="455"/>
      <c r="NZJ12" s="455"/>
      <c r="NZK12" s="455"/>
      <c r="NZL12" s="455"/>
      <c r="NZM12" s="455"/>
      <c r="NZN12" s="455"/>
      <c r="NZO12" s="455"/>
      <c r="NZP12" s="455"/>
      <c r="NZQ12" s="455"/>
      <c r="NZR12" s="455"/>
      <c r="NZS12" s="455"/>
      <c r="NZT12" s="455"/>
      <c r="NZU12" s="455"/>
      <c r="NZV12" s="455"/>
      <c r="NZW12" s="455"/>
      <c r="NZX12" s="455"/>
      <c r="NZY12" s="455"/>
      <c r="NZZ12" s="455"/>
      <c r="OAA12" s="455"/>
      <c r="OAB12" s="455"/>
      <c r="OAC12" s="455"/>
      <c r="OAD12" s="455"/>
      <c r="OAE12" s="455"/>
      <c r="OAF12" s="455"/>
      <c r="OAG12" s="455"/>
      <c r="OAH12" s="455"/>
      <c r="OAI12" s="455"/>
      <c r="OAJ12" s="455"/>
      <c r="OAK12" s="455"/>
      <c r="OAL12" s="455"/>
      <c r="OAM12" s="455"/>
      <c r="OAN12" s="455"/>
      <c r="OAO12" s="455"/>
      <c r="OAP12" s="455"/>
      <c r="OAQ12" s="455"/>
      <c r="OAR12" s="455"/>
      <c r="OAS12" s="455"/>
      <c r="OAT12" s="455"/>
      <c r="OAU12" s="455"/>
      <c r="OAV12" s="455"/>
      <c r="OAW12" s="455"/>
      <c r="OAX12" s="455"/>
      <c r="OAY12" s="455"/>
      <c r="OAZ12" s="455"/>
      <c r="OBA12" s="455"/>
      <c r="OBB12" s="455"/>
      <c r="OBC12" s="455"/>
      <c r="OBD12" s="455"/>
      <c r="OBE12" s="455"/>
      <c r="OBF12" s="455"/>
      <c r="OBG12" s="455"/>
      <c r="OBH12" s="455"/>
      <c r="OBI12" s="455"/>
      <c r="OBJ12" s="455"/>
      <c r="OBK12" s="455"/>
      <c r="OBL12" s="455"/>
      <c r="OBM12" s="455"/>
      <c r="OBN12" s="455"/>
      <c r="OBO12" s="455"/>
      <c r="OBP12" s="455"/>
      <c r="OBQ12" s="455"/>
      <c r="OBR12" s="455"/>
      <c r="OBS12" s="455"/>
      <c r="OBT12" s="455"/>
      <c r="OBU12" s="455"/>
      <c r="OBV12" s="455"/>
      <c r="OBW12" s="455"/>
      <c r="OBX12" s="455"/>
      <c r="OBY12" s="455"/>
      <c r="OBZ12" s="455"/>
      <c r="OCA12" s="455"/>
      <c r="OCB12" s="455"/>
      <c r="OCC12" s="455"/>
      <c r="OCD12" s="455"/>
      <c r="OCE12" s="455"/>
      <c r="OCF12" s="455"/>
      <c r="OCG12" s="455"/>
      <c r="OCH12" s="455"/>
      <c r="OCI12" s="455"/>
      <c r="OCJ12" s="455"/>
      <c r="OCK12" s="455"/>
      <c r="OCL12" s="455"/>
      <c r="OCM12" s="455"/>
      <c r="OCN12" s="455"/>
      <c r="OCO12" s="455"/>
      <c r="OCP12" s="455"/>
      <c r="OCQ12" s="455"/>
      <c r="OCR12" s="455"/>
      <c r="OCS12" s="455"/>
      <c r="OCT12" s="455"/>
      <c r="OCU12" s="455"/>
      <c r="OCW12" s="455"/>
      <c r="OCX12" s="455"/>
      <c r="OCY12" s="455"/>
      <c r="OCZ12" s="455"/>
      <c r="ODA12" s="455"/>
      <c r="ODB12" s="455"/>
      <c r="ODC12" s="455"/>
      <c r="ODD12" s="455"/>
      <c r="ODE12" s="455"/>
      <c r="ODF12" s="455"/>
      <c r="ODG12" s="455"/>
      <c r="ODH12" s="455"/>
      <c r="ODI12" s="455"/>
      <c r="ODJ12" s="455"/>
      <c r="ODK12" s="455"/>
      <c r="ODL12" s="455"/>
      <c r="ODM12" s="455"/>
      <c r="ODN12" s="455"/>
      <c r="ODO12" s="455"/>
      <c r="ODP12" s="455"/>
      <c r="ODQ12" s="455"/>
      <c r="ODR12" s="455"/>
      <c r="ODS12" s="455"/>
      <c r="ODT12" s="455"/>
      <c r="ODU12" s="455"/>
      <c r="ODV12" s="455"/>
      <c r="ODW12" s="455"/>
      <c r="ODX12" s="455"/>
      <c r="ODY12" s="455"/>
      <c r="ODZ12" s="455"/>
      <c r="OEA12" s="455"/>
      <c r="OEB12" s="455"/>
      <c r="OEC12" s="455"/>
      <c r="OED12" s="455"/>
      <c r="OEE12" s="455"/>
      <c r="OEF12" s="455"/>
      <c r="OEG12" s="455"/>
      <c r="OEH12" s="455"/>
      <c r="OEI12" s="455"/>
      <c r="OEJ12" s="455"/>
      <c r="OEK12" s="455"/>
      <c r="OEL12" s="455"/>
      <c r="OEM12" s="455"/>
      <c r="OEN12" s="455"/>
      <c r="OEO12" s="455"/>
      <c r="OEP12" s="455"/>
      <c r="OEQ12" s="455"/>
      <c r="OER12" s="455"/>
      <c r="OES12" s="455"/>
      <c r="OET12" s="455"/>
      <c r="OEU12" s="455"/>
      <c r="OEV12" s="455"/>
      <c r="OEW12" s="455"/>
      <c r="OEX12" s="455"/>
      <c r="OEY12" s="455"/>
      <c r="OEZ12" s="455"/>
      <c r="OFA12" s="455"/>
      <c r="OFB12" s="455"/>
      <c r="OFC12" s="455"/>
      <c r="OFD12" s="455"/>
      <c r="OFE12" s="455"/>
      <c r="OFF12" s="455"/>
      <c r="OFG12" s="455"/>
      <c r="OFH12" s="455"/>
      <c r="OFI12" s="455"/>
      <c r="OFJ12" s="455"/>
      <c r="OFK12" s="455"/>
      <c r="OFL12" s="455"/>
      <c r="OFM12" s="455"/>
      <c r="OFN12" s="455"/>
      <c r="OFO12" s="455"/>
      <c r="OFP12" s="455"/>
      <c r="OFQ12" s="455"/>
      <c r="OFR12" s="455"/>
      <c r="OFS12" s="455"/>
      <c r="OFT12" s="455"/>
      <c r="OFU12" s="455"/>
      <c r="OFV12" s="455"/>
      <c r="OFW12" s="455"/>
      <c r="OFX12" s="455"/>
      <c r="OFY12" s="455"/>
      <c r="OFZ12" s="455"/>
      <c r="OGA12" s="455"/>
      <c r="OGB12" s="455"/>
      <c r="OGC12" s="455"/>
      <c r="OGD12" s="455"/>
      <c r="OGE12" s="455"/>
      <c r="OGF12" s="455"/>
      <c r="OGG12" s="455"/>
      <c r="OGH12" s="455"/>
      <c r="OGI12" s="455"/>
      <c r="OGJ12" s="455"/>
      <c r="OGK12" s="455"/>
      <c r="OGL12" s="455"/>
      <c r="OGM12" s="455"/>
      <c r="OGN12" s="455"/>
      <c r="OGO12" s="455"/>
      <c r="OGP12" s="455"/>
      <c r="OGQ12" s="455"/>
      <c r="OGR12" s="455"/>
      <c r="OGS12" s="455"/>
      <c r="OGT12" s="455"/>
      <c r="OGU12" s="455"/>
      <c r="OGV12" s="455"/>
      <c r="OGW12" s="455"/>
      <c r="OGX12" s="455"/>
      <c r="OGY12" s="455"/>
      <c r="OGZ12" s="455"/>
      <c r="OHA12" s="455"/>
      <c r="OHB12" s="455"/>
      <c r="OHC12" s="455"/>
      <c r="OHD12" s="455"/>
      <c r="OHE12" s="455"/>
      <c r="OHF12" s="455"/>
      <c r="OHG12" s="455"/>
      <c r="OHH12" s="455"/>
      <c r="OHI12" s="455"/>
      <c r="OHJ12" s="455"/>
      <c r="OHK12" s="455"/>
      <c r="OHL12" s="455"/>
      <c r="OHM12" s="455"/>
      <c r="OHN12" s="455"/>
      <c r="OHO12" s="455"/>
      <c r="OHP12" s="455"/>
      <c r="OHQ12" s="455"/>
      <c r="OHR12" s="455"/>
      <c r="OHS12" s="455"/>
      <c r="OHT12" s="455"/>
      <c r="OHU12" s="455"/>
      <c r="OHV12" s="455"/>
      <c r="OHW12" s="455"/>
      <c r="OHX12" s="455"/>
      <c r="OHY12" s="455"/>
      <c r="OHZ12" s="455"/>
      <c r="OIA12" s="455"/>
      <c r="OIB12" s="455"/>
      <c r="OIC12" s="455"/>
      <c r="OID12" s="455"/>
      <c r="OIE12" s="455"/>
      <c r="OIF12" s="455"/>
      <c r="OIG12" s="455"/>
      <c r="OIH12" s="455"/>
      <c r="OII12" s="455"/>
      <c r="OIJ12" s="455"/>
      <c r="OIK12" s="455"/>
      <c r="OIL12" s="455"/>
      <c r="OIM12" s="455"/>
      <c r="OIN12" s="455"/>
      <c r="OIO12" s="455"/>
      <c r="OIP12" s="455"/>
      <c r="OIQ12" s="455"/>
      <c r="OIR12" s="455"/>
      <c r="OIS12" s="455"/>
      <c r="OIT12" s="455"/>
      <c r="OIU12" s="455"/>
      <c r="OIV12" s="455"/>
      <c r="OIW12" s="455"/>
      <c r="OIX12" s="455"/>
      <c r="OIY12" s="455"/>
      <c r="OIZ12" s="455"/>
      <c r="OJA12" s="455"/>
      <c r="OJB12" s="455"/>
      <c r="OJC12" s="455"/>
      <c r="OJD12" s="455"/>
      <c r="OJE12" s="455"/>
      <c r="OJF12" s="455"/>
      <c r="OJG12" s="455"/>
      <c r="OJH12" s="455"/>
      <c r="OJI12" s="455"/>
      <c r="OJJ12" s="455"/>
      <c r="OJK12" s="455"/>
      <c r="OJL12" s="455"/>
      <c r="OJM12" s="455"/>
      <c r="OJN12" s="455"/>
      <c r="OJO12" s="455"/>
      <c r="OJP12" s="455"/>
      <c r="OJQ12" s="455"/>
      <c r="OJR12" s="455"/>
      <c r="OJS12" s="455"/>
      <c r="OJT12" s="455"/>
      <c r="OJU12" s="455"/>
      <c r="OJV12" s="455"/>
      <c r="OJW12" s="455"/>
      <c r="OJX12" s="455"/>
      <c r="OJY12" s="455"/>
      <c r="OJZ12" s="455"/>
      <c r="OKA12" s="455"/>
      <c r="OKB12" s="455"/>
      <c r="OKC12" s="455"/>
      <c r="OKD12" s="455"/>
      <c r="OKE12" s="455"/>
      <c r="OKF12" s="455"/>
      <c r="OKG12" s="455"/>
      <c r="OKH12" s="455"/>
      <c r="OKI12" s="455"/>
      <c r="OKJ12" s="455"/>
      <c r="OKK12" s="455"/>
      <c r="OKL12" s="455"/>
      <c r="OKM12" s="455"/>
      <c r="OKN12" s="455"/>
      <c r="OKO12" s="455"/>
      <c r="OKP12" s="455"/>
      <c r="OKQ12" s="455"/>
      <c r="OKR12" s="455"/>
      <c r="OKS12" s="455"/>
      <c r="OKT12" s="455"/>
      <c r="OKU12" s="455"/>
      <c r="OKV12" s="455"/>
      <c r="OKW12" s="455"/>
      <c r="OKX12" s="455"/>
      <c r="OKY12" s="455"/>
      <c r="OKZ12" s="455"/>
      <c r="OLA12" s="455"/>
      <c r="OLB12" s="455"/>
      <c r="OLC12" s="455"/>
      <c r="OLD12" s="455"/>
      <c r="OLE12" s="455"/>
      <c r="OLF12" s="455"/>
      <c r="OLG12" s="455"/>
      <c r="OLH12" s="455"/>
      <c r="OLI12" s="455"/>
      <c r="OLJ12" s="455"/>
      <c r="OLK12" s="455"/>
      <c r="OLL12" s="455"/>
      <c r="OLM12" s="455"/>
      <c r="OLN12" s="455"/>
      <c r="OLO12" s="455"/>
      <c r="OLP12" s="455"/>
      <c r="OLQ12" s="455"/>
      <c r="OLR12" s="455"/>
      <c r="OLS12" s="455"/>
      <c r="OLT12" s="455"/>
      <c r="OLU12" s="455"/>
      <c r="OLV12" s="455"/>
      <c r="OLW12" s="455"/>
      <c r="OLX12" s="455"/>
      <c r="OLY12" s="455"/>
      <c r="OLZ12" s="455"/>
      <c r="OMA12" s="455"/>
      <c r="OMB12" s="455"/>
      <c r="OMC12" s="455"/>
      <c r="OMD12" s="455"/>
      <c r="OME12" s="455"/>
      <c r="OMF12" s="455"/>
      <c r="OMG12" s="455"/>
      <c r="OMH12" s="455"/>
      <c r="OMI12" s="455"/>
      <c r="OMJ12" s="455"/>
      <c r="OMK12" s="455"/>
      <c r="OML12" s="455"/>
      <c r="OMM12" s="455"/>
      <c r="OMN12" s="455"/>
      <c r="OMO12" s="455"/>
      <c r="OMP12" s="455"/>
      <c r="OMQ12" s="455"/>
      <c r="OMR12" s="455"/>
      <c r="OMS12" s="455"/>
      <c r="OMT12" s="455"/>
      <c r="OMU12" s="455"/>
      <c r="OMV12" s="455"/>
      <c r="OMW12" s="455"/>
      <c r="OMX12" s="455"/>
      <c r="OMY12" s="455"/>
      <c r="OMZ12" s="455"/>
      <c r="ONA12" s="455"/>
      <c r="ONB12" s="455"/>
      <c r="ONC12" s="455"/>
      <c r="OND12" s="455"/>
      <c r="ONE12" s="455"/>
      <c r="ONF12" s="455"/>
      <c r="ONG12" s="455"/>
      <c r="ONH12" s="455"/>
      <c r="ONI12" s="455"/>
      <c r="ONJ12" s="455"/>
      <c r="ONK12" s="455"/>
      <c r="ONL12" s="455"/>
      <c r="ONM12" s="455"/>
      <c r="ONN12" s="455"/>
      <c r="ONO12" s="455"/>
      <c r="ONP12" s="455"/>
      <c r="ONQ12" s="455"/>
      <c r="ONR12" s="455"/>
      <c r="ONS12" s="455"/>
      <c r="ONT12" s="455"/>
      <c r="ONU12" s="455"/>
      <c r="ONV12" s="455"/>
      <c r="ONW12" s="455"/>
      <c r="ONX12" s="455"/>
      <c r="ONY12" s="455"/>
      <c r="ONZ12" s="455"/>
      <c r="OOA12" s="455"/>
      <c r="OOB12" s="455"/>
      <c r="OOC12" s="455"/>
      <c r="OOD12" s="455"/>
      <c r="OOE12" s="455"/>
      <c r="OOF12" s="455"/>
      <c r="OOG12" s="455"/>
      <c r="OOH12" s="455"/>
      <c r="OOI12" s="455"/>
      <c r="OOJ12" s="455"/>
      <c r="OOK12" s="455"/>
      <c r="OOL12" s="455"/>
      <c r="OOM12" s="455"/>
      <c r="OON12" s="455"/>
      <c r="OOO12" s="455"/>
      <c r="OOP12" s="455"/>
      <c r="OOQ12" s="455"/>
      <c r="OOR12" s="455"/>
      <c r="OOS12" s="455"/>
      <c r="OOT12" s="455"/>
      <c r="OOU12" s="455"/>
      <c r="OOV12" s="455"/>
      <c r="OOW12" s="455"/>
      <c r="OOX12" s="455"/>
      <c r="OOY12" s="455"/>
      <c r="OOZ12" s="455"/>
      <c r="OPA12" s="455"/>
      <c r="OPB12" s="455"/>
      <c r="OPC12" s="455"/>
      <c r="OPD12" s="455"/>
      <c r="OPE12" s="455"/>
      <c r="OPF12" s="455"/>
      <c r="OPG12" s="455"/>
      <c r="OPH12" s="455"/>
      <c r="OPI12" s="455"/>
      <c r="OPJ12" s="455"/>
      <c r="OPK12" s="455"/>
      <c r="OPL12" s="455"/>
      <c r="OPM12" s="455"/>
      <c r="OPN12" s="455"/>
      <c r="OPO12" s="455"/>
      <c r="OPP12" s="455"/>
      <c r="OPQ12" s="455"/>
      <c r="OPR12" s="455"/>
      <c r="OPS12" s="455"/>
      <c r="OPT12" s="455"/>
      <c r="OPU12" s="455"/>
      <c r="OPV12" s="455"/>
      <c r="OPW12" s="455"/>
      <c r="OPX12" s="455"/>
      <c r="OPY12" s="455"/>
      <c r="OPZ12" s="455"/>
      <c r="OQA12" s="455"/>
      <c r="OQB12" s="455"/>
      <c r="OQC12" s="455"/>
      <c r="OQD12" s="455"/>
      <c r="OQE12" s="455"/>
      <c r="OQF12" s="455"/>
      <c r="OQG12" s="455"/>
      <c r="OQH12" s="455"/>
      <c r="OQI12" s="455"/>
      <c r="OQJ12" s="455"/>
      <c r="OQK12" s="455"/>
      <c r="OQL12" s="455"/>
      <c r="OQM12" s="455"/>
      <c r="OQN12" s="455"/>
      <c r="OQO12" s="455"/>
      <c r="OQP12" s="455"/>
      <c r="OQQ12" s="455"/>
      <c r="OQR12" s="455"/>
      <c r="OQS12" s="455"/>
      <c r="OQT12" s="455"/>
      <c r="OQU12" s="455"/>
      <c r="OQV12" s="455"/>
      <c r="OQW12" s="455"/>
      <c r="OQX12" s="455"/>
      <c r="OQY12" s="455"/>
      <c r="OQZ12" s="455"/>
      <c r="ORA12" s="455"/>
      <c r="ORB12" s="455"/>
      <c r="ORC12" s="455"/>
      <c r="ORD12" s="455"/>
      <c r="ORE12" s="455"/>
      <c r="ORF12" s="455"/>
      <c r="ORG12" s="455"/>
      <c r="ORH12" s="455"/>
      <c r="ORI12" s="455"/>
      <c r="ORJ12" s="455"/>
      <c r="ORK12" s="455"/>
      <c r="ORL12" s="455"/>
      <c r="ORM12" s="455"/>
      <c r="ORN12" s="455"/>
      <c r="ORO12" s="455"/>
      <c r="ORP12" s="455"/>
      <c r="ORQ12" s="455"/>
      <c r="ORR12" s="455"/>
      <c r="ORS12" s="455"/>
      <c r="ORT12" s="455"/>
      <c r="ORU12" s="455"/>
      <c r="ORV12" s="455"/>
      <c r="ORW12" s="455"/>
      <c r="ORX12" s="455"/>
      <c r="ORY12" s="455"/>
      <c r="ORZ12" s="455"/>
      <c r="OSA12" s="455"/>
      <c r="OSB12" s="455"/>
      <c r="OSC12" s="455"/>
      <c r="OSD12" s="455"/>
      <c r="OSE12" s="455"/>
      <c r="OSF12" s="455"/>
      <c r="OSG12" s="455"/>
      <c r="OSH12" s="455"/>
      <c r="OSI12" s="455"/>
      <c r="OSJ12" s="455"/>
      <c r="OSK12" s="455"/>
      <c r="OSL12" s="455"/>
      <c r="OSM12" s="455"/>
      <c r="OSN12" s="455"/>
      <c r="OSO12" s="455"/>
      <c r="OSP12" s="455"/>
      <c r="OSQ12" s="455"/>
      <c r="OSR12" s="455"/>
      <c r="OSS12" s="455"/>
      <c r="OST12" s="455"/>
      <c r="OSU12" s="455"/>
      <c r="OSV12" s="455"/>
      <c r="OSW12" s="455"/>
      <c r="OSX12" s="455"/>
      <c r="OSY12" s="455"/>
      <c r="OSZ12" s="455"/>
      <c r="OTA12" s="455"/>
      <c r="OTB12" s="455"/>
      <c r="OTC12" s="455"/>
      <c r="OTD12" s="455"/>
      <c r="OTE12" s="455"/>
      <c r="OTF12" s="455"/>
      <c r="OTG12" s="455"/>
      <c r="OTH12" s="455"/>
      <c r="OTI12" s="455"/>
      <c r="OTJ12" s="455"/>
      <c r="OTK12" s="455"/>
      <c r="OTL12" s="455"/>
      <c r="OTM12" s="455"/>
      <c r="OTN12" s="455"/>
      <c r="OTO12" s="455"/>
      <c r="OTP12" s="455"/>
      <c r="OTQ12" s="455"/>
      <c r="OTR12" s="455"/>
      <c r="OTS12" s="455"/>
      <c r="OTT12" s="455"/>
      <c r="OTU12" s="455"/>
      <c r="OTV12" s="455"/>
      <c r="OTW12" s="455"/>
      <c r="OTX12" s="455"/>
      <c r="OTY12" s="455"/>
      <c r="OTZ12" s="455"/>
      <c r="OUA12" s="455"/>
      <c r="OUB12" s="455"/>
      <c r="OUC12" s="455"/>
      <c r="OUD12" s="455"/>
      <c r="OUE12" s="455"/>
      <c r="OUF12" s="455"/>
      <c r="OUG12" s="455"/>
      <c r="OUH12" s="455"/>
      <c r="OUI12" s="455"/>
      <c r="OUJ12" s="455"/>
      <c r="OUK12" s="455"/>
      <c r="OUL12" s="455"/>
      <c r="OUM12" s="455"/>
      <c r="OUN12" s="455"/>
      <c r="OUO12" s="455"/>
      <c r="OUP12" s="455"/>
      <c r="OUQ12" s="455"/>
      <c r="OUR12" s="455"/>
      <c r="OUS12" s="455"/>
      <c r="OUT12" s="455"/>
      <c r="OUU12" s="455"/>
      <c r="OUV12" s="455"/>
      <c r="OUW12" s="455"/>
      <c r="OUX12" s="455"/>
      <c r="OUY12" s="455"/>
      <c r="OUZ12" s="455"/>
      <c r="OVA12" s="455"/>
      <c r="OVB12" s="455"/>
      <c r="OVC12" s="455"/>
      <c r="OVD12" s="455"/>
      <c r="OVE12" s="455"/>
      <c r="OVF12" s="455"/>
      <c r="OVG12" s="455"/>
      <c r="OVH12" s="455"/>
      <c r="OVI12" s="455"/>
      <c r="OVJ12" s="455"/>
      <c r="OVK12" s="455"/>
      <c r="OVL12" s="455"/>
      <c r="OVM12" s="455"/>
      <c r="OVN12" s="455"/>
      <c r="OVO12" s="455"/>
      <c r="OVP12" s="455"/>
      <c r="OVQ12" s="455"/>
      <c r="OVR12" s="455"/>
      <c r="OVS12" s="455"/>
      <c r="OVT12" s="455"/>
      <c r="OVU12" s="455"/>
      <c r="OVV12" s="455"/>
      <c r="OVW12" s="455"/>
      <c r="OVX12" s="455"/>
      <c r="OVY12" s="455"/>
      <c r="OVZ12" s="455"/>
      <c r="OWA12" s="455"/>
      <c r="OWB12" s="455"/>
      <c r="OWC12" s="455"/>
      <c r="OWD12" s="455"/>
      <c r="OWE12" s="455"/>
      <c r="OWF12" s="455"/>
      <c r="OWG12" s="455"/>
      <c r="OWH12" s="455"/>
      <c r="OWI12" s="455"/>
      <c r="OWJ12" s="455"/>
      <c r="OWK12" s="455"/>
      <c r="OWL12" s="455"/>
      <c r="OWM12" s="455"/>
      <c r="OWN12" s="455"/>
      <c r="OWO12" s="455"/>
      <c r="OWP12" s="455"/>
      <c r="OWQ12" s="455"/>
      <c r="OWR12" s="455"/>
      <c r="OWS12" s="455"/>
      <c r="OWT12" s="455"/>
      <c r="OWU12" s="455"/>
      <c r="OWV12" s="455"/>
      <c r="OWW12" s="455"/>
      <c r="OWX12" s="455"/>
      <c r="OWY12" s="455"/>
      <c r="OWZ12" s="455"/>
      <c r="OXA12" s="455"/>
      <c r="OXB12" s="455"/>
      <c r="OXC12" s="455"/>
      <c r="OXD12" s="455"/>
      <c r="OXE12" s="455"/>
      <c r="OXF12" s="455"/>
      <c r="OXG12" s="455"/>
      <c r="OXH12" s="455"/>
      <c r="OXI12" s="455"/>
      <c r="OXJ12" s="455"/>
      <c r="OXK12" s="455"/>
      <c r="OXL12" s="455"/>
      <c r="OXM12" s="455"/>
      <c r="OXN12" s="455"/>
      <c r="OXO12" s="455"/>
      <c r="OXP12" s="455"/>
      <c r="OXQ12" s="455"/>
      <c r="OXR12" s="455"/>
      <c r="OXS12" s="455"/>
      <c r="OXT12" s="455"/>
      <c r="OXU12" s="455"/>
      <c r="OXV12" s="455"/>
      <c r="OXW12" s="455"/>
      <c r="OXX12" s="455"/>
      <c r="OXY12" s="455"/>
      <c r="OXZ12" s="455"/>
      <c r="OYA12" s="455"/>
      <c r="OYB12" s="455"/>
      <c r="OYC12" s="455"/>
      <c r="OYD12" s="455"/>
      <c r="OYE12" s="455"/>
      <c r="OYF12" s="455"/>
      <c r="OYG12" s="455"/>
      <c r="OYH12" s="455"/>
      <c r="OYI12" s="455"/>
      <c r="OYJ12" s="455"/>
      <c r="OYK12" s="455"/>
      <c r="OYL12" s="455"/>
      <c r="OYM12" s="455"/>
      <c r="OYN12" s="455"/>
      <c r="OYO12" s="455"/>
      <c r="OYP12" s="455"/>
      <c r="OYQ12" s="455"/>
      <c r="OYR12" s="455"/>
      <c r="OYS12" s="455"/>
      <c r="OYT12" s="455"/>
      <c r="OYU12" s="455"/>
      <c r="OYV12" s="455"/>
      <c r="OYW12" s="455"/>
      <c r="OYX12" s="455"/>
      <c r="OYY12" s="455"/>
      <c r="OYZ12" s="455"/>
      <c r="OZA12" s="455"/>
      <c r="OZB12" s="455"/>
      <c r="OZC12" s="455"/>
      <c r="OZD12" s="455"/>
      <c r="OZE12" s="455"/>
      <c r="OZF12" s="455"/>
      <c r="OZG12" s="455"/>
      <c r="OZH12" s="455"/>
      <c r="OZI12" s="455"/>
      <c r="OZJ12" s="455"/>
      <c r="OZK12" s="455"/>
      <c r="OZL12" s="455"/>
      <c r="OZM12" s="455"/>
      <c r="OZN12" s="455"/>
      <c r="OZO12" s="455"/>
      <c r="OZP12" s="455"/>
      <c r="OZQ12" s="455"/>
      <c r="OZR12" s="455"/>
      <c r="OZS12" s="455"/>
      <c r="OZT12" s="455"/>
      <c r="OZU12" s="455"/>
      <c r="OZV12" s="455"/>
      <c r="OZW12" s="455"/>
      <c r="OZX12" s="455"/>
      <c r="OZY12" s="455"/>
      <c r="OZZ12" s="455"/>
      <c r="PAA12" s="455"/>
      <c r="PAB12" s="455"/>
      <c r="PAC12" s="455"/>
      <c r="PAD12" s="455"/>
      <c r="PAE12" s="455"/>
      <c r="PAF12" s="455"/>
      <c r="PAG12" s="455"/>
      <c r="PAH12" s="455"/>
      <c r="PAI12" s="455"/>
      <c r="PAJ12" s="455"/>
      <c r="PAK12" s="455"/>
      <c r="PAL12" s="455"/>
      <c r="PAM12" s="455"/>
      <c r="PAN12" s="455"/>
      <c r="PAO12" s="455"/>
      <c r="PAP12" s="455"/>
      <c r="PAQ12" s="455"/>
      <c r="PAR12" s="455"/>
      <c r="PAS12" s="455"/>
      <c r="PAT12" s="455"/>
      <c r="PAU12" s="455"/>
      <c r="PAV12" s="455"/>
      <c r="PAW12" s="455"/>
      <c r="PAX12" s="455"/>
      <c r="PAY12" s="455"/>
      <c r="PAZ12" s="455"/>
      <c r="PBA12" s="455"/>
      <c r="PBB12" s="455"/>
      <c r="PBC12" s="455"/>
      <c r="PBD12" s="455"/>
      <c r="PBE12" s="455"/>
      <c r="PBF12" s="455"/>
      <c r="PBG12" s="455"/>
      <c r="PBH12" s="455"/>
      <c r="PBI12" s="455"/>
      <c r="PBJ12" s="455"/>
      <c r="PBK12" s="455"/>
      <c r="PBL12" s="455"/>
      <c r="PBM12" s="455"/>
      <c r="PBN12" s="455"/>
      <c r="PBO12" s="455"/>
      <c r="PBP12" s="455"/>
      <c r="PBQ12" s="455"/>
      <c r="PBR12" s="455"/>
      <c r="PBS12" s="455"/>
      <c r="PBT12" s="455"/>
      <c r="PBU12" s="455"/>
      <c r="PBV12" s="455"/>
      <c r="PBW12" s="455"/>
      <c r="PBX12" s="455"/>
      <c r="PBY12" s="455"/>
      <c r="PBZ12" s="455"/>
      <c r="PCA12" s="455"/>
      <c r="PCB12" s="455"/>
      <c r="PCC12" s="455"/>
      <c r="PCD12" s="455"/>
      <c r="PCE12" s="455"/>
      <c r="PCF12" s="455"/>
      <c r="PCG12" s="455"/>
      <c r="PCH12" s="455"/>
      <c r="PCI12" s="455"/>
      <c r="PCJ12" s="455"/>
      <c r="PCK12" s="455"/>
      <c r="PCL12" s="455"/>
      <c r="PCM12" s="455"/>
      <c r="PCN12" s="455"/>
      <c r="PCO12" s="455"/>
      <c r="PCP12" s="455"/>
      <c r="PCQ12" s="455"/>
      <c r="PCR12" s="455"/>
      <c r="PCS12" s="455"/>
      <c r="PCT12" s="455"/>
      <c r="PCU12" s="455"/>
      <c r="PCV12" s="455"/>
      <c r="PCW12" s="455"/>
      <c r="PCX12" s="455"/>
      <c r="PCY12" s="455"/>
      <c r="PCZ12" s="455"/>
      <c r="PDA12" s="455"/>
      <c r="PDB12" s="455"/>
      <c r="PDC12" s="455"/>
      <c r="PDD12" s="455"/>
      <c r="PDE12" s="455"/>
      <c r="PDF12" s="455"/>
      <c r="PDG12" s="455"/>
      <c r="PDH12" s="455"/>
      <c r="PDI12" s="455"/>
      <c r="PDJ12" s="455"/>
      <c r="PDK12" s="455"/>
      <c r="PDL12" s="455"/>
      <c r="PDM12" s="455"/>
      <c r="PDN12" s="455"/>
      <c r="PDO12" s="455"/>
      <c r="PDP12" s="455"/>
      <c r="PDQ12" s="455"/>
      <c r="PDR12" s="455"/>
      <c r="PDS12" s="455"/>
      <c r="PDT12" s="455"/>
      <c r="PDU12" s="455"/>
      <c r="PDV12" s="455"/>
      <c r="PDW12" s="455"/>
      <c r="PDX12" s="455"/>
      <c r="PDY12" s="455"/>
      <c r="PDZ12" s="455"/>
      <c r="PEA12" s="455"/>
      <c r="PEB12" s="455"/>
      <c r="PEC12" s="455"/>
      <c r="PED12" s="455"/>
      <c r="PEE12" s="455"/>
      <c r="PEF12" s="455"/>
      <c r="PEG12" s="455"/>
      <c r="PEH12" s="455"/>
      <c r="PEI12" s="455"/>
      <c r="PEJ12" s="455"/>
      <c r="PEK12" s="455"/>
      <c r="PEL12" s="455"/>
      <c r="PEM12" s="455"/>
      <c r="PEN12" s="455"/>
      <c r="PEO12" s="455"/>
      <c r="PEP12" s="455"/>
      <c r="PEQ12" s="455"/>
      <c r="PER12" s="455"/>
      <c r="PES12" s="455"/>
      <c r="PET12" s="455"/>
      <c r="PEU12" s="455"/>
      <c r="PEV12" s="455"/>
      <c r="PEW12" s="455"/>
      <c r="PEX12" s="455"/>
      <c r="PEY12" s="455"/>
      <c r="PEZ12" s="455"/>
      <c r="PFA12" s="455"/>
      <c r="PFB12" s="455"/>
      <c r="PFC12" s="455"/>
      <c r="PFD12" s="455"/>
      <c r="PFE12" s="455"/>
      <c r="PFF12" s="455"/>
      <c r="PFG12" s="455"/>
      <c r="PFH12" s="455"/>
      <c r="PFI12" s="455"/>
      <c r="PFJ12" s="455"/>
      <c r="PFK12" s="455"/>
      <c r="PFL12" s="455"/>
      <c r="PFM12" s="455"/>
      <c r="PFN12" s="455"/>
      <c r="PFO12" s="455"/>
      <c r="PFP12" s="455"/>
      <c r="PFQ12" s="455"/>
      <c r="PFR12" s="455"/>
      <c r="PFS12" s="455"/>
      <c r="PFT12" s="455"/>
      <c r="PFU12" s="455"/>
      <c r="PFV12" s="455"/>
      <c r="PFW12" s="455"/>
      <c r="PFX12" s="455"/>
      <c r="PFY12" s="455"/>
      <c r="PFZ12" s="455"/>
      <c r="PGA12" s="455"/>
      <c r="PGB12" s="455"/>
      <c r="PGC12" s="455"/>
      <c r="PGD12" s="455"/>
      <c r="PGE12" s="455"/>
      <c r="PGF12" s="455"/>
      <c r="PGG12" s="455"/>
      <c r="PGH12" s="455"/>
      <c r="PGI12" s="455"/>
      <c r="PGJ12" s="455"/>
      <c r="PGK12" s="455"/>
      <c r="PGL12" s="455"/>
      <c r="PGM12" s="455"/>
      <c r="PGN12" s="455"/>
      <c r="PGO12" s="455"/>
      <c r="PGP12" s="455"/>
      <c r="PGQ12" s="455"/>
      <c r="PGR12" s="455"/>
      <c r="PGS12" s="455"/>
      <c r="PGT12" s="455"/>
      <c r="PGU12" s="455"/>
      <c r="PGV12" s="455"/>
      <c r="PGW12" s="455"/>
      <c r="PGX12" s="455"/>
      <c r="PGY12" s="455"/>
      <c r="PGZ12" s="455"/>
      <c r="PHA12" s="455"/>
      <c r="PHB12" s="455"/>
      <c r="PHC12" s="455"/>
      <c r="PHD12" s="455"/>
      <c r="PHE12" s="455"/>
      <c r="PHF12" s="455"/>
      <c r="PHG12" s="455"/>
      <c r="PHH12" s="455"/>
      <c r="PHI12" s="455"/>
      <c r="PHJ12" s="455"/>
      <c r="PHK12" s="455"/>
      <c r="PHL12" s="455"/>
      <c r="PHM12" s="455"/>
      <c r="PHN12" s="455"/>
      <c r="PHO12" s="455"/>
      <c r="PHP12" s="455"/>
      <c r="PHQ12" s="455"/>
      <c r="PHR12" s="455"/>
      <c r="PHS12" s="455"/>
      <c r="PHT12" s="455"/>
      <c r="PHU12" s="455"/>
      <c r="PHV12" s="455"/>
      <c r="PHW12" s="455"/>
      <c r="PHX12" s="455"/>
      <c r="PHY12" s="455"/>
      <c r="PHZ12" s="455"/>
      <c r="PIA12" s="455"/>
      <c r="PIB12" s="455"/>
      <c r="PIC12" s="455"/>
      <c r="PID12" s="455"/>
      <c r="PIE12" s="455"/>
      <c r="PIF12" s="455"/>
      <c r="PIG12" s="455"/>
      <c r="PIH12" s="455"/>
      <c r="PII12" s="455"/>
      <c r="PIJ12" s="455"/>
      <c r="PIK12" s="455"/>
      <c r="PIL12" s="455"/>
      <c r="PIM12" s="455"/>
      <c r="PIN12" s="455"/>
      <c r="PIO12" s="455"/>
      <c r="PIP12" s="455"/>
      <c r="PIQ12" s="455"/>
      <c r="PIR12" s="455"/>
      <c r="PIS12" s="455"/>
      <c r="PIT12" s="455"/>
      <c r="PIU12" s="455"/>
      <c r="PIV12" s="455"/>
      <c r="PIW12" s="455"/>
      <c r="PIX12" s="455"/>
      <c r="PIY12" s="455"/>
      <c r="PIZ12" s="455"/>
      <c r="PJA12" s="455"/>
      <c r="PJB12" s="455"/>
      <c r="PJC12" s="455"/>
      <c r="PJD12" s="455"/>
      <c r="PJE12" s="455"/>
      <c r="PJF12" s="455"/>
      <c r="PJG12" s="455"/>
      <c r="PJH12" s="455"/>
      <c r="PJI12" s="455"/>
      <c r="PJJ12" s="455"/>
      <c r="PJK12" s="455"/>
      <c r="PJL12" s="455"/>
      <c r="PJM12" s="455"/>
      <c r="PJN12" s="455"/>
      <c r="PJO12" s="455"/>
      <c r="PJP12" s="455"/>
      <c r="PJQ12" s="455"/>
      <c r="PJR12" s="455"/>
      <c r="PJS12" s="455"/>
      <c r="PJT12" s="455"/>
      <c r="PJU12" s="455"/>
      <c r="PJV12" s="455"/>
      <c r="PJW12" s="455"/>
      <c r="PJX12" s="455"/>
      <c r="PJY12" s="455"/>
      <c r="PJZ12" s="455"/>
      <c r="PKA12" s="455"/>
      <c r="PKB12" s="455"/>
      <c r="PKC12" s="455"/>
      <c r="PKD12" s="455"/>
      <c r="PKE12" s="455"/>
      <c r="PKF12" s="455"/>
      <c r="PKG12" s="455"/>
      <c r="PKH12" s="455"/>
      <c r="PKI12" s="455"/>
      <c r="PKJ12" s="455"/>
      <c r="PKK12" s="455"/>
      <c r="PKL12" s="455"/>
      <c r="PKM12" s="455"/>
      <c r="PKN12" s="455"/>
      <c r="PKO12" s="455"/>
      <c r="PKP12" s="455"/>
      <c r="PKQ12" s="455"/>
      <c r="PKR12" s="455"/>
      <c r="PKS12" s="455"/>
      <c r="PKT12" s="455"/>
      <c r="PKU12" s="455"/>
      <c r="PKV12" s="455"/>
      <c r="PKW12" s="455"/>
      <c r="PKX12" s="455"/>
      <c r="PKY12" s="455"/>
      <c r="PKZ12" s="455"/>
      <c r="PLA12" s="455"/>
      <c r="PLB12" s="455"/>
      <c r="PLC12" s="455"/>
      <c r="PLD12" s="455"/>
      <c r="PLE12" s="455"/>
      <c r="PLF12" s="455"/>
      <c r="PLG12" s="455"/>
      <c r="PLH12" s="455"/>
      <c r="PLI12" s="455"/>
      <c r="PLJ12" s="455"/>
      <c r="PLK12" s="455"/>
      <c r="PLL12" s="455"/>
      <c r="PLM12" s="455"/>
      <c r="PLN12" s="455"/>
      <c r="PLO12" s="455"/>
      <c r="PLP12" s="455"/>
      <c r="PLQ12" s="455"/>
      <c r="PLR12" s="455"/>
      <c r="PLS12" s="455"/>
      <c r="PLT12" s="455"/>
      <c r="PLU12" s="455"/>
      <c r="PLV12" s="455"/>
      <c r="PLW12" s="455"/>
      <c r="PLX12" s="455"/>
      <c r="PLY12" s="455"/>
      <c r="PLZ12" s="455"/>
      <c r="PMA12" s="455"/>
      <c r="PMB12" s="455"/>
      <c r="PMC12" s="455"/>
      <c r="PMD12" s="455"/>
      <c r="PME12" s="455"/>
      <c r="PMF12" s="455"/>
      <c r="PMG12" s="455"/>
      <c r="PMH12" s="455"/>
      <c r="PMI12" s="455"/>
      <c r="PMJ12" s="455"/>
      <c r="PMK12" s="455"/>
      <c r="PML12" s="455"/>
      <c r="PMM12" s="455"/>
      <c r="PMN12" s="455"/>
      <c r="PMO12" s="455"/>
      <c r="PMP12" s="455"/>
      <c r="PMQ12" s="455"/>
      <c r="PMR12" s="455"/>
      <c r="PMS12" s="455"/>
      <c r="PMT12" s="455"/>
      <c r="PMU12" s="455"/>
      <c r="PMV12" s="455"/>
      <c r="PMW12" s="455"/>
      <c r="PMX12" s="455"/>
      <c r="PMY12" s="455"/>
      <c r="PMZ12" s="455"/>
      <c r="PNA12" s="455"/>
      <c r="PNB12" s="455"/>
      <c r="PNC12" s="455"/>
      <c r="PND12" s="455"/>
      <c r="PNE12" s="455"/>
      <c r="PNF12" s="455"/>
      <c r="PNG12" s="455"/>
      <c r="PNH12" s="455"/>
      <c r="PNI12" s="455"/>
      <c r="PNJ12" s="455"/>
      <c r="PNK12" s="455"/>
      <c r="PNL12" s="455"/>
      <c r="PNM12" s="455"/>
      <c r="PNN12" s="455"/>
      <c r="PNO12" s="455"/>
      <c r="PNP12" s="455"/>
      <c r="PNQ12" s="455"/>
      <c r="PNR12" s="455"/>
      <c r="PNS12" s="455"/>
      <c r="PNT12" s="455"/>
      <c r="PNU12" s="455"/>
      <c r="PNV12" s="455"/>
      <c r="PNW12" s="455"/>
      <c r="PNX12" s="455"/>
      <c r="PNY12" s="455"/>
      <c r="PNZ12" s="455"/>
      <c r="POA12" s="455"/>
      <c r="POB12" s="455"/>
      <c r="POC12" s="455"/>
      <c r="POD12" s="455"/>
      <c r="POE12" s="455"/>
      <c r="POF12" s="455"/>
      <c r="POG12" s="455"/>
      <c r="POH12" s="455"/>
      <c r="POI12" s="455"/>
      <c r="POJ12" s="455"/>
      <c r="POK12" s="455"/>
      <c r="POL12" s="455"/>
      <c r="POM12" s="455"/>
      <c r="PON12" s="455"/>
      <c r="POO12" s="455"/>
      <c r="POP12" s="455"/>
      <c r="POQ12" s="455"/>
      <c r="POR12" s="455"/>
      <c r="POS12" s="455"/>
      <c r="POT12" s="455"/>
      <c r="POU12" s="455"/>
      <c r="POV12" s="455"/>
      <c r="POW12" s="455"/>
      <c r="POX12" s="455"/>
      <c r="POY12" s="455"/>
      <c r="POZ12" s="455"/>
      <c r="PPA12" s="455"/>
      <c r="PPB12" s="455"/>
      <c r="PPC12" s="455"/>
      <c r="PPD12" s="455"/>
      <c r="PPE12" s="455"/>
      <c r="PPF12" s="455"/>
      <c r="PPG12" s="455"/>
      <c r="PPH12" s="455"/>
      <c r="PPI12" s="455"/>
      <c r="PPJ12" s="455"/>
      <c r="PPK12" s="455"/>
      <c r="PPL12" s="455"/>
      <c r="PPM12" s="455"/>
      <c r="PPN12" s="455"/>
      <c r="PPO12" s="455"/>
      <c r="PPP12" s="455"/>
      <c r="PPQ12" s="455"/>
      <c r="PPR12" s="455"/>
      <c r="PPS12" s="455"/>
      <c r="PPT12" s="455"/>
      <c r="PPU12" s="455"/>
      <c r="PPV12" s="455"/>
      <c r="PPW12" s="455"/>
      <c r="PPX12" s="455"/>
      <c r="PPY12" s="455"/>
      <c r="PPZ12" s="455"/>
      <c r="PQA12" s="455"/>
      <c r="PQB12" s="455"/>
      <c r="PQC12" s="455"/>
      <c r="PQD12" s="455"/>
      <c r="PQE12" s="455"/>
      <c r="PQG12" s="455"/>
      <c r="PQH12" s="455"/>
      <c r="PQI12" s="455"/>
      <c r="PQJ12" s="455"/>
      <c r="PQK12" s="455"/>
      <c r="PQL12" s="455"/>
      <c r="PQM12" s="455"/>
      <c r="PQN12" s="455"/>
      <c r="PQO12" s="455"/>
      <c r="PQP12" s="455"/>
      <c r="PQQ12" s="455"/>
      <c r="PQR12" s="455"/>
      <c r="PQS12" s="455"/>
      <c r="PQT12" s="455"/>
      <c r="PQU12" s="455"/>
      <c r="PQV12" s="455"/>
      <c r="PQW12" s="455"/>
      <c r="PQX12" s="455"/>
      <c r="PQY12" s="455"/>
      <c r="PQZ12" s="455"/>
      <c r="PRA12" s="455"/>
      <c r="PRB12" s="455"/>
      <c r="PRC12" s="455"/>
      <c r="PRD12" s="455"/>
      <c r="PRE12" s="455"/>
      <c r="PRF12" s="455"/>
      <c r="PRG12" s="455"/>
      <c r="PRH12" s="455"/>
      <c r="PRI12" s="455"/>
      <c r="PRJ12" s="455"/>
      <c r="PRK12" s="455"/>
      <c r="PRL12" s="455"/>
      <c r="PRM12" s="455"/>
      <c r="PRN12" s="455"/>
      <c r="PRO12" s="455"/>
      <c r="PRP12" s="455"/>
      <c r="PRQ12" s="455"/>
      <c r="PRR12" s="455"/>
      <c r="PRS12" s="455"/>
      <c r="PRT12" s="455"/>
      <c r="PRU12" s="455"/>
      <c r="PRV12" s="455"/>
      <c r="PRW12" s="455"/>
      <c r="PRX12" s="455"/>
      <c r="PRY12" s="455"/>
      <c r="PRZ12" s="455"/>
      <c r="PSA12" s="455"/>
      <c r="PSB12" s="455"/>
      <c r="PSC12" s="455"/>
      <c r="PSD12" s="455"/>
      <c r="PSE12" s="455"/>
      <c r="PSF12" s="455"/>
      <c r="PSG12" s="455"/>
      <c r="PSH12" s="455"/>
      <c r="PSI12" s="455"/>
      <c r="PSJ12" s="455"/>
      <c r="PSK12" s="455"/>
      <c r="PSL12" s="455"/>
      <c r="PSM12" s="455"/>
      <c r="PSN12" s="455"/>
      <c r="PSO12" s="455"/>
      <c r="PSP12" s="455"/>
      <c r="PSQ12" s="455"/>
      <c r="PSR12" s="455"/>
      <c r="PSS12" s="455"/>
      <c r="PST12" s="455"/>
      <c r="PSU12" s="455"/>
      <c r="PSV12" s="455"/>
      <c r="PSW12" s="455"/>
      <c r="PSX12" s="455"/>
      <c r="PSY12" s="455"/>
      <c r="PSZ12" s="455"/>
      <c r="PTA12" s="455"/>
      <c r="PTB12" s="455"/>
      <c r="PTC12" s="455"/>
      <c r="PTD12" s="455"/>
      <c r="PTE12" s="455"/>
      <c r="PTF12" s="455"/>
      <c r="PTG12" s="455"/>
      <c r="PTH12" s="455"/>
      <c r="PTI12" s="455"/>
      <c r="PTJ12" s="455"/>
      <c r="PTK12" s="455"/>
      <c r="PTL12" s="455"/>
      <c r="PTM12" s="455"/>
      <c r="PTN12" s="455"/>
      <c r="PTO12" s="455"/>
      <c r="PTP12" s="455"/>
      <c r="PTQ12" s="455"/>
      <c r="PTR12" s="455"/>
      <c r="PTS12" s="455"/>
      <c r="PTT12" s="455"/>
      <c r="PTU12" s="455"/>
      <c r="PTV12" s="455"/>
      <c r="PTW12" s="455"/>
      <c r="PTX12" s="455"/>
      <c r="PTY12" s="455"/>
      <c r="PTZ12" s="455"/>
      <c r="PUA12" s="455"/>
      <c r="PUB12" s="455"/>
      <c r="PUC12" s="455"/>
      <c r="PUD12" s="455"/>
      <c r="PUE12" s="455"/>
      <c r="PUF12" s="455"/>
      <c r="PUG12" s="455"/>
      <c r="PUH12" s="455"/>
      <c r="PUI12" s="455"/>
      <c r="PUJ12" s="455"/>
      <c r="PUK12" s="455"/>
      <c r="PUL12" s="455"/>
      <c r="PUM12" s="455"/>
      <c r="PUN12" s="455"/>
      <c r="PUO12" s="455"/>
      <c r="PUP12" s="455"/>
      <c r="PUQ12" s="455"/>
      <c r="PUR12" s="455"/>
      <c r="PUS12" s="455"/>
      <c r="PUT12" s="455"/>
      <c r="PUU12" s="455"/>
      <c r="PUV12" s="455"/>
      <c r="PUW12" s="455"/>
      <c r="PUX12" s="455"/>
      <c r="PUY12" s="455"/>
      <c r="PUZ12" s="455"/>
      <c r="PVA12" s="455"/>
      <c r="PVB12" s="455"/>
      <c r="PVC12" s="455"/>
      <c r="PVD12" s="455"/>
      <c r="PVE12" s="455"/>
      <c r="PVF12" s="455"/>
      <c r="PVG12" s="455"/>
      <c r="PVH12" s="455"/>
      <c r="PVI12" s="455"/>
      <c r="PVJ12" s="455"/>
      <c r="PVK12" s="455"/>
      <c r="PVL12" s="455"/>
      <c r="PVM12" s="455"/>
      <c r="PVN12" s="455"/>
      <c r="PVO12" s="455"/>
      <c r="PVP12" s="455"/>
      <c r="PVQ12" s="455"/>
      <c r="PVR12" s="455"/>
      <c r="PVS12" s="455"/>
      <c r="PVT12" s="455"/>
      <c r="PVU12" s="455"/>
      <c r="PVV12" s="455"/>
      <c r="PVW12" s="455"/>
      <c r="PVX12" s="455"/>
      <c r="PVY12" s="455"/>
      <c r="PVZ12" s="455"/>
      <c r="PWA12" s="455"/>
      <c r="PWB12" s="455"/>
      <c r="PWC12" s="455"/>
      <c r="PWD12" s="455"/>
      <c r="PWE12" s="455"/>
      <c r="PWF12" s="455"/>
      <c r="PWG12" s="455"/>
      <c r="PWH12" s="455"/>
      <c r="PWI12" s="455"/>
      <c r="PWJ12" s="455"/>
      <c r="PWK12" s="455"/>
      <c r="PWL12" s="455"/>
      <c r="PWM12" s="455"/>
      <c r="PWN12" s="455"/>
      <c r="PWO12" s="455"/>
      <c r="PWP12" s="455"/>
      <c r="PWQ12" s="455"/>
      <c r="PWR12" s="455"/>
      <c r="PWS12" s="455"/>
      <c r="PWT12" s="455"/>
      <c r="PWU12" s="455"/>
      <c r="PWV12" s="455"/>
      <c r="PWW12" s="455"/>
      <c r="PWX12" s="455"/>
      <c r="PWY12" s="455"/>
      <c r="PWZ12" s="455"/>
      <c r="PXA12" s="455"/>
      <c r="PXB12" s="455"/>
      <c r="PXC12" s="455"/>
      <c r="PXD12" s="455"/>
      <c r="PXE12" s="455"/>
      <c r="PXF12" s="455"/>
      <c r="PXG12" s="455"/>
      <c r="PXH12" s="455"/>
      <c r="PXI12" s="455"/>
      <c r="PXJ12" s="455"/>
      <c r="PXK12" s="455"/>
      <c r="PXL12" s="455"/>
      <c r="PXM12" s="455"/>
      <c r="PXN12" s="455"/>
      <c r="PXO12" s="455"/>
      <c r="PXP12" s="455"/>
      <c r="PXQ12" s="455"/>
      <c r="PXR12" s="455"/>
      <c r="PXS12" s="455"/>
      <c r="PXT12" s="455"/>
      <c r="PXU12" s="455"/>
      <c r="PXV12" s="455"/>
      <c r="PXW12" s="455"/>
      <c r="PXX12" s="455"/>
      <c r="PXY12" s="455"/>
      <c r="PXZ12" s="455"/>
      <c r="PYA12" s="455"/>
      <c r="PYB12" s="455"/>
      <c r="PYC12" s="455"/>
      <c r="PYD12" s="455"/>
      <c r="PYE12" s="455"/>
      <c r="PYF12" s="455"/>
      <c r="PYG12" s="455"/>
      <c r="PYH12" s="455"/>
      <c r="PYI12" s="455"/>
      <c r="PYJ12" s="455"/>
      <c r="PYK12" s="455"/>
      <c r="PYL12" s="455"/>
      <c r="PYM12" s="455"/>
      <c r="PYN12" s="455"/>
      <c r="PYO12" s="455"/>
      <c r="PYP12" s="455"/>
      <c r="PYQ12" s="455"/>
      <c r="PYR12" s="455"/>
      <c r="PYS12" s="455"/>
      <c r="PYT12" s="455"/>
      <c r="PYU12" s="455"/>
      <c r="PYV12" s="455"/>
      <c r="PYW12" s="455"/>
      <c r="PYX12" s="455"/>
      <c r="PYY12" s="455"/>
      <c r="PYZ12" s="455"/>
      <c r="PZA12" s="455"/>
      <c r="PZB12" s="455"/>
      <c r="PZC12" s="455"/>
      <c r="PZD12" s="455"/>
      <c r="PZE12" s="455"/>
      <c r="PZF12" s="455"/>
      <c r="PZG12" s="455"/>
      <c r="PZH12" s="455"/>
      <c r="PZI12" s="455"/>
      <c r="PZJ12" s="455"/>
      <c r="PZK12" s="455"/>
      <c r="PZL12" s="455"/>
      <c r="PZM12" s="455"/>
      <c r="PZN12" s="455"/>
      <c r="PZO12" s="455"/>
      <c r="PZP12" s="455"/>
      <c r="PZQ12" s="455"/>
      <c r="PZR12" s="455"/>
      <c r="PZS12" s="455"/>
      <c r="PZT12" s="455"/>
      <c r="PZU12" s="455"/>
      <c r="PZV12" s="455"/>
      <c r="PZW12" s="455"/>
      <c r="PZX12" s="455"/>
      <c r="PZY12" s="455"/>
      <c r="PZZ12" s="455"/>
      <c r="QAA12" s="455"/>
      <c r="QAB12" s="455"/>
      <c r="QAC12" s="455"/>
      <c r="QAD12" s="455"/>
      <c r="QAE12" s="455"/>
      <c r="QAF12" s="455"/>
      <c r="QAG12" s="455"/>
      <c r="QAH12" s="455"/>
      <c r="QAI12" s="455"/>
      <c r="QAJ12" s="455"/>
      <c r="QAK12" s="455"/>
      <c r="QAL12" s="455"/>
      <c r="QAM12" s="455"/>
      <c r="QAN12" s="455"/>
      <c r="QAO12" s="455"/>
      <c r="QAP12" s="455"/>
      <c r="QAQ12" s="455"/>
      <c r="QAR12" s="455"/>
      <c r="QAS12" s="455"/>
      <c r="QAT12" s="455"/>
      <c r="QAU12" s="455"/>
      <c r="QAV12" s="455"/>
      <c r="QAW12" s="455"/>
      <c r="QAX12" s="455"/>
      <c r="QAY12" s="455"/>
      <c r="QAZ12" s="455"/>
      <c r="QBA12" s="455"/>
      <c r="QBB12" s="455"/>
      <c r="QBC12" s="455"/>
      <c r="QBD12" s="455"/>
      <c r="QBE12" s="455"/>
      <c r="QBF12" s="455"/>
      <c r="QBG12" s="455"/>
      <c r="QBH12" s="455"/>
      <c r="QBI12" s="455"/>
      <c r="QBJ12" s="455"/>
      <c r="QBK12" s="455"/>
      <c r="QBL12" s="455"/>
      <c r="QBM12" s="455"/>
      <c r="QBN12" s="455"/>
      <c r="QBO12" s="455"/>
      <c r="QBP12" s="455"/>
      <c r="QBQ12" s="455"/>
      <c r="QBR12" s="455"/>
      <c r="QBS12" s="455"/>
      <c r="QBT12" s="455"/>
      <c r="QBU12" s="455"/>
      <c r="QBV12" s="455"/>
      <c r="QBW12" s="455"/>
      <c r="QBX12" s="455"/>
      <c r="QBY12" s="455"/>
      <c r="QBZ12" s="455"/>
      <c r="QCA12" s="455"/>
      <c r="QCB12" s="455"/>
      <c r="QCC12" s="455"/>
      <c r="QCD12" s="455"/>
      <c r="QCE12" s="455"/>
      <c r="QCF12" s="455"/>
      <c r="QCG12" s="455"/>
      <c r="QCH12" s="455"/>
      <c r="QCI12" s="455"/>
      <c r="QCJ12" s="455"/>
      <c r="QCK12" s="455"/>
      <c r="QCL12" s="455"/>
      <c r="QCM12" s="455"/>
      <c r="QCN12" s="455"/>
      <c r="QCO12" s="455"/>
      <c r="QCP12" s="455"/>
      <c r="QCQ12" s="455"/>
      <c r="QCR12" s="455"/>
      <c r="QCS12" s="455"/>
      <c r="QCT12" s="455"/>
      <c r="QCU12" s="455"/>
      <c r="QCV12" s="455"/>
      <c r="QCW12" s="455"/>
      <c r="QCX12" s="455"/>
      <c r="QCY12" s="455"/>
      <c r="QCZ12" s="455"/>
      <c r="QDA12" s="455"/>
      <c r="QDB12" s="455"/>
      <c r="QDC12" s="455"/>
      <c r="QDD12" s="455"/>
      <c r="QDE12" s="455"/>
      <c r="QDF12" s="455"/>
      <c r="QDG12" s="455"/>
      <c r="QDH12" s="455"/>
      <c r="QDI12" s="455"/>
      <c r="QDJ12" s="455"/>
      <c r="QDK12" s="455"/>
      <c r="QDL12" s="455"/>
      <c r="QDM12" s="455"/>
      <c r="QDN12" s="455"/>
      <c r="QDO12" s="455"/>
      <c r="QDP12" s="455"/>
      <c r="QDQ12" s="455"/>
      <c r="QDR12" s="455"/>
      <c r="QDS12" s="455"/>
      <c r="QDT12" s="455"/>
      <c r="QDU12" s="455"/>
      <c r="QDV12" s="455"/>
      <c r="QDW12" s="455"/>
      <c r="QDX12" s="455"/>
      <c r="QDY12" s="455"/>
      <c r="QDZ12" s="455"/>
      <c r="QEA12" s="455"/>
      <c r="QEB12" s="455"/>
      <c r="QEC12" s="455"/>
      <c r="QED12" s="455"/>
      <c r="QEE12" s="455"/>
      <c r="QEF12" s="455"/>
      <c r="QEG12" s="455"/>
      <c r="QEH12" s="455"/>
      <c r="QEI12" s="455"/>
      <c r="QEJ12" s="455"/>
      <c r="QEK12" s="455"/>
      <c r="QEL12" s="455"/>
      <c r="QEM12" s="455"/>
      <c r="QEN12" s="455"/>
      <c r="QEO12" s="455"/>
      <c r="QEP12" s="455"/>
      <c r="QEQ12" s="455"/>
      <c r="QER12" s="455"/>
      <c r="QES12" s="455"/>
      <c r="QET12" s="455"/>
      <c r="QEU12" s="455"/>
      <c r="QEV12" s="455"/>
      <c r="QEW12" s="455"/>
      <c r="QEX12" s="455"/>
      <c r="QEY12" s="455"/>
      <c r="QEZ12" s="455"/>
      <c r="QFA12" s="455"/>
      <c r="QFB12" s="455"/>
      <c r="QFC12" s="455"/>
      <c r="QFD12" s="455"/>
      <c r="QFE12" s="455"/>
      <c r="QFF12" s="455"/>
      <c r="QFG12" s="455"/>
      <c r="QFH12" s="455"/>
      <c r="QFI12" s="455"/>
      <c r="QFJ12" s="455"/>
      <c r="QFK12" s="455"/>
      <c r="QFL12" s="455"/>
      <c r="QFM12" s="455"/>
      <c r="QFN12" s="455"/>
      <c r="QFO12" s="455"/>
      <c r="QFP12" s="455"/>
      <c r="QFQ12" s="455"/>
      <c r="QFR12" s="455"/>
      <c r="QFS12" s="455"/>
      <c r="QFT12" s="455"/>
      <c r="QFU12" s="455"/>
      <c r="QFV12" s="455"/>
      <c r="QFW12" s="455"/>
      <c r="QFX12" s="455"/>
      <c r="QFY12" s="455"/>
      <c r="QFZ12" s="455"/>
      <c r="QGA12" s="455"/>
      <c r="QGB12" s="455"/>
      <c r="QGC12" s="455"/>
      <c r="QGD12" s="455"/>
      <c r="QGE12" s="455"/>
      <c r="QGF12" s="455"/>
      <c r="QGG12" s="455"/>
      <c r="QGH12" s="455"/>
      <c r="QGI12" s="455"/>
      <c r="QGJ12" s="455"/>
      <c r="QGK12" s="455"/>
      <c r="QGL12" s="455"/>
      <c r="QGM12" s="455"/>
      <c r="QGN12" s="455"/>
      <c r="QGO12" s="455"/>
      <c r="QGP12" s="455"/>
      <c r="QGQ12" s="455"/>
      <c r="QGR12" s="455"/>
      <c r="QGS12" s="455"/>
      <c r="QGT12" s="455"/>
      <c r="QGU12" s="455"/>
      <c r="QGV12" s="455"/>
      <c r="QGW12" s="455"/>
      <c r="QGX12" s="455"/>
      <c r="QGY12" s="455"/>
      <c r="QGZ12" s="455"/>
      <c r="QHA12" s="455"/>
      <c r="QHB12" s="455"/>
      <c r="QHC12" s="455"/>
      <c r="QHD12" s="455"/>
      <c r="QHE12" s="455"/>
      <c r="QHF12" s="455"/>
      <c r="QHG12" s="455"/>
      <c r="QHH12" s="455"/>
      <c r="QHI12" s="455"/>
      <c r="QHJ12" s="455"/>
      <c r="QHK12" s="455"/>
      <c r="QHL12" s="455"/>
      <c r="QHM12" s="455"/>
      <c r="QHN12" s="455"/>
      <c r="QHO12" s="455"/>
      <c r="QHP12" s="455"/>
      <c r="QHQ12" s="455"/>
      <c r="QHR12" s="455"/>
      <c r="QHS12" s="455"/>
      <c r="QHT12" s="455"/>
      <c r="QHU12" s="455"/>
      <c r="QHV12" s="455"/>
      <c r="QHW12" s="455"/>
      <c r="QHX12" s="455"/>
      <c r="QHY12" s="455"/>
      <c r="QHZ12" s="455"/>
      <c r="QIA12" s="455"/>
      <c r="QIB12" s="455"/>
      <c r="QIC12" s="455"/>
      <c r="QID12" s="455"/>
      <c r="QIE12" s="455"/>
      <c r="QIF12" s="455"/>
      <c r="QIG12" s="455"/>
      <c r="QIH12" s="455"/>
      <c r="QII12" s="455"/>
      <c r="QIJ12" s="455"/>
      <c r="QIK12" s="455"/>
      <c r="QIL12" s="455"/>
      <c r="QIM12" s="455"/>
      <c r="QIN12" s="455"/>
      <c r="QIO12" s="455"/>
      <c r="QIP12" s="455"/>
      <c r="QIQ12" s="455"/>
      <c r="QIR12" s="455"/>
      <c r="QIS12" s="455"/>
      <c r="QIT12" s="455"/>
      <c r="QIU12" s="455"/>
      <c r="QIV12" s="455"/>
      <c r="QIW12" s="455"/>
      <c r="QIX12" s="455"/>
      <c r="QIY12" s="455"/>
      <c r="QIZ12" s="455"/>
      <c r="QJA12" s="455"/>
      <c r="QJB12" s="455"/>
      <c r="QJC12" s="455"/>
      <c r="QJD12" s="455"/>
      <c r="QJE12" s="455"/>
      <c r="QJF12" s="455"/>
      <c r="QJG12" s="455"/>
      <c r="QJH12" s="455"/>
      <c r="QJI12" s="455"/>
      <c r="QJJ12" s="455"/>
      <c r="QJK12" s="455"/>
      <c r="QJL12" s="455"/>
      <c r="QJM12" s="455"/>
      <c r="QJN12" s="455"/>
      <c r="QJO12" s="455"/>
      <c r="QJP12" s="455"/>
      <c r="QJQ12" s="455"/>
      <c r="QJR12" s="455"/>
      <c r="QJS12" s="455"/>
      <c r="QJT12" s="455"/>
      <c r="QJU12" s="455"/>
      <c r="QJV12" s="455"/>
      <c r="QJW12" s="455"/>
      <c r="QJX12" s="455"/>
      <c r="QJY12" s="455"/>
      <c r="QJZ12" s="455"/>
      <c r="QKA12" s="455"/>
      <c r="QKB12" s="455"/>
      <c r="QKC12" s="455"/>
      <c r="QKD12" s="455"/>
      <c r="QKE12" s="455"/>
      <c r="QKF12" s="455"/>
      <c r="QKG12" s="455"/>
      <c r="QKH12" s="455"/>
      <c r="QKI12" s="455"/>
      <c r="QKJ12" s="455"/>
      <c r="QKK12" s="455"/>
      <c r="QKL12" s="455"/>
      <c r="QKM12" s="455"/>
      <c r="QKN12" s="455"/>
      <c r="QKO12" s="455"/>
      <c r="QKP12" s="455"/>
      <c r="QKQ12" s="455"/>
      <c r="QKR12" s="455"/>
      <c r="QKS12" s="455"/>
      <c r="QKT12" s="455"/>
      <c r="QKU12" s="455"/>
      <c r="QKV12" s="455"/>
      <c r="QKW12" s="455"/>
      <c r="QKX12" s="455"/>
      <c r="QKY12" s="455"/>
      <c r="QKZ12" s="455"/>
      <c r="QLA12" s="455"/>
      <c r="QLB12" s="455"/>
      <c r="QLC12" s="455"/>
      <c r="QLD12" s="455"/>
      <c r="QLE12" s="455"/>
      <c r="QLF12" s="455"/>
      <c r="QLG12" s="455"/>
      <c r="QLH12" s="455"/>
      <c r="QLI12" s="455"/>
      <c r="QLJ12" s="455"/>
      <c r="QLK12" s="455"/>
      <c r="QLL12" s="455"/>
      <c r="QLM12" s="455"/>
      <c r="QLN12" s="455"/>
      <c r="QLO12" s="455"/>
      <c r="QLP12" s="455"/>
      <c r="QLQ12" s="455"/>
      <c r="QLR12" s="455"/>
      <c r="QLS12" s="455"/>
      <c r="QLT12" s="455"/>
      <c r="QLU12" s="455"/>
      <c r="QLV12" s="455"/>
      <c r="QLW12" s="455"/>
      <c r="QLX12" s="455"/>
      <c r="QLY12" s="455"/>
      <c r="QLZ12" s="455"/>
      <c r="QMA12" s="455"/>
      <c r="QMB12" s="455"/>
      <c r="QMC12" s="455"/>
      <c r="QMD12" s="455"/>
      <c r="QME12" s="455"/>
      <c r="QMF12" s="455"/>
      <c r="QMG12" s="455"/>
      <c r="QMH12" s="455"/>
      <c r="QMI12" s="455"/>
      <c r="QMJ12" s="455"/>
      <c r="QMK12" s="455"/>
      <c r="QML12" s="455"/>
      <c r="QMM12" s="455"/>
      <c r="QMN12" s="455"/>
      <c r="QMO12" s="455"/>
      <c r="QMP12" s="455"/>
      <c r="QMQ12" s="455"/>
      <c r="QMR12" s="455"/>
      <c r="QMS12" s="455"/>
      <c r="QMT12" s="455"/>
      <c r="QMU12" s="455"/>
      <c r="QMV12" s="455"/>
      <c r="QMW12" s="455"/>
      <c r="QMX12" s="455"/>
      <c r="QMY12" s="455"/>
      <c r="QMZ12" s="455"/>
      <c r="QNA12" s="455"/>
      <c r="QNB12" s="455"/>
      <c r="QNC12" s="455"/>
      <c r="QND12" s="455"/>
      <c r="QNE12" s="455"/>
      <c r="QNF12" s="455"/>
      <c r="QNG12" s="455"/>
      <c r="QNH12" s="455"/>
      <c r="QNI12" s="455"/>
      <c r="QNJ12" s="455"/>
      <c r="QNK12" s="455"/>
      <c r="QNL12" s="455"/>
      <c r="QNM12" s="455"/>
      <c r="QNN12" s="455"/>
      <c r="QNO12" s="455"/>
      <c r="QNP12" s="455"/>
      <c r="QNQ12" s="455"/>
      <c r="QNR12" s="455"/>
      <c r="QNS12" s="455"/>
      <c r="QNT12" s="455"/>
      <c r="QNU12" s="455"/>
      <c r="QNV12" s="455"/>
      <c r="QNW12" s="455"/>
      <c r="QNX12" s="455"/>
      <c r="QNY12" s="455"/>
      <c r="QNZ12" s="455"/>
      <c r="QOA12" s="455"/>
      <c r="QOB12" s="455"/>
      <c r="QOC12" s="455"/>
      <c r="QOD12" s="455"/>
      <c r="QOE12" s="455"/>
      <c r="QOF12" s="455"/>
      <c r="QOG12" s="455"/>
      <c r="QOH12" s="455"/>
      <c r="QOI12" s="455"/>
      <c r="QOJ12" s="455"/>
      <c r="QOK12" s="455"/>
      <c r="QOL12" s="455"/>
      <c r="QOM12" s="455"/>
      <c r="QON12" s="455"/>
      <c r="QOO12" s="455"/>
      <c r="QOP12" s="455"/>
      <c r="QOQ12" s="455"/>
      <c r="QOR12" s="455"/>
      <c r="QOS12" s="455"/>
      <c r="QOT12" s="455"/>
      <c r="QOU12" s="455"/>
      <c r="QOV12" s="455"/>
      <c r="QOW12" s="455"/>
      <c r="QOX12" s="455"/>
      <c r="QOY12" s="455"/>
      <c r="QOZ12" s="455"/>
      <c r="QPA12" s="455"/>
      <c r="QPB12" s="455"/>
      <c r="QPC12" s="455"/>
      <c r="QPD12" s="455"/>
      <c r="QPE12" s="455"/>
      <c r="QPF12" s="455"/>
      <c r="QPG12" s="455"/>
      <c r="QPH12" s="455"/>
      <c r="QPI12" s="455"/>
      <c r="QPJ12" s="455"/>
      <c r="QPK12" s="455"/>
      <c r="QPL12" s="455"/>
      <c r="QPM12" s="455"/>
      <c r="QPN12" s="455"/>
      <c r="QPO12" s="455"/>
      <c r="QPP12" s="455"/>
      <c r="QPQ12" s="455"/>
      <c r="QPR12" s="455"/>
      <c r="QPS12" s="455"/>
      <c r="QPT12" s="455"/>
      <c r="QPU12" s="455"/>
      <c r="QPV12" s="455"/>
      <c r="QPW12" s="455"/>
      <c r="QPX12" s="455"/>
      <c r="QPY12" s="455"/>
      <c r="QPZ12" s="455"/>
      <c r="QQA12" s="455"/>
      <c r="QQB12" s="455"/>
      <c r="QQC12" s="455"/>
      <c r="QQD12" s="455"/>
      <c r="QQE12" s="455"/>
      <c r="QQF12" s="455"/>
      <c r="QQG12" s="455"/>
      <c r="QQH12" s="455"/>
      <c r="QQI12" s="455"/>
      <c r="QQJ12" s="455"/>
      <c r="QQK12" s="455"/>
      <c r="QQL12" s="455"/>
      <c r="QQM12" s="455"/>
      <c r="QQN12" s="455"/>
      <c r="QQO12" s="455"/>
      <c r="QQP12" s="455"/>
      <c r="QQQ12" s="455"/>
      <c r="QQR12" s="455"/>
      <c r="QQS12" s="455"/>
      <c r="QQT12" s="455"/>
      <c r="QQU12" s="455"/>
      <c r="QQV12" s="455"/>
      <c r="QQW12" s="455"/>
      <c r="QQX12" s="455"/>
      <c r="QQY12" s="455"/>
      <c r="QQZ12" s="455"/>
      <c r="QRA12" s="455"/>
      <c r="QRB12" s="455"/>
      <c r="QRC12" s="455"/>
      <c r="QRD12" s="455"/>
      <c r="QRE12" s="455"/>
      <c r="QRF12" s="455"/>
      <c r="QRG12" s="455"/>
      <c r="QRH12" s="455"/>
      <c r="QRI12" s="455"/>
      <c r="QRJ12" s="455"/>
      <c r="QRK12" s="455"/>
      <c r="QRL12" s="455"/>
      <c r="QRM12" s="455"/>
      <c r="QRN12" s="455"/>
      <c r="QRO12" s="455"/>
      <c r="QRP12" s="455"/>
      <c r="QRQ12" s="455"/>
      <c r="QRR12" s="455"/>
      <c r="QRS12" s="455"/>
      <c r="QRT12" s="455"/>
      <c r="QRU12" s="455"/>
      <c r="QRV12" s="455"/>
      <c r="QRW12" s="455"/>
      <c r="QRX12" s="455"/>
      <c r="QRY12" s="455"/>
      <c r="QRZ12" s="455"/>
      <c r="QSA12" s="455"/>
      <c r="QSB12" s="455"/>
      <c r="QSC12" s="455"/>
      <c r="QSD12" s="455"/>
      <c r="QSE12" s="455"/>
      <c r="QSF12" s="455"/>
      <c r="QSG12" s="455"/>
      <c r="QSH12" s="455"/>
      <c r="QSI12" s="455"/>
      <c r="QSJ12" s="455"/>
      <c r="QSK12" s="455"/>
      <c r="QSL12" s="455"/>
      <c r="QSM12" s="455"/>
      <c r="QSN12" s="455"/>
      <c r="QSO12" s="455"/>
      <c r="QSP12" s="455"/>
      <c r="QSQ12" s="455"/>
      <c r="QSR12" s="455"/>
      <c r="QSS12" s="455"/>
      <c r="QST12" s="455"/>
      <c r="QSU12" s="455"/>
      <c r="QSV12" s="455"/>
      <c r="QSW12" s="455"/>
      <c r="QSX12" s="455"/>
      <c r="QSY12" s="455"/>
      <c r="QSZ12" s="455"/>
      <c r="QTA12" s="455"/>
      <c r="QTB12" s="455"/>
      <c r="QTC12" s="455"/>
      <c r="QTD12" s="455"/>
      <c r="QTE12" s="455"/>
      <c r="QTF12" s="455"/>
      <c r="QTG12" s="455"/>
      <c r="QTH12" s="455"/>
      <c r="QTI12" s="455"/>
      <c r="QTJ12" s="455"/>
      <c r="QTK12" s="455"/>
      <c r="QTL12" s="455"/>
      <c r="QTM12" s="455"/>
      <c r="QTN12" s="455"/>
      <c r="QTO12" s="455"/>
      <c r="QTP12" s="455"/>
      <c r="QTQ12" s="455"/>
      <c r="QTR12" s="455"/>
      <c r="QTS12" s="455"/>
      <c r="QTT12" s="455"/>
      <c r="QTU12" s="455"/>
      <c r="QTV12" s="455"/>
      <c r="QTW12" s="455"/>
      <c r="QTX12" s="455"/>
      <c r="QTY12" s="455"/>
      <c r="QTZ12" s="455"/>
      <c r="QUA12" s="455"/>
      <c r="QUB12" s="455"/>
      <c r="QUC12" s="455"/>
      <c r="QUD12" s="455"/>
      <c r="QUE12" s="455"/>
      <c r="QUF12" s="455"/>
      <c r="QUG12" s="455"/>
      <c r="QUH12" s="455"/>
      <c r="QUI12" s="455"/>
      <c r="QUJ12" s="455"/>
      <c r="QUK12" s="455"/>
      <c r="QUL12" s="455"/>
      <c r="QUM12" s="455"/>
      <c r="QUN12" s="455"/>
      <c r="QUO12" s="455"/>
      <c r="QUP12" s="455"/>
      <c r="QUQ12" s="455"/>
      <c r="QUR12" s="455"/>
      <c r="QUS12" s="455"/>
      <c r="QUT12" s="455"/>
      <c r="QUU12" s="455"/>
      <c r="QUV12" s="455"/>
      <c r="QUW12" s="455"/>
      <c r="QUX12" s="455"/>
      <c r="QUY12" s="455"/>
      <c r="QUZ12" s="455"/>
      <c r="QVA12" s="455"/>
      <c r="QVB12" s="455"/>
      <c r="QVC12" s="455"/>
      <c r="QVD12" s="455"/>
      <c r="QVE12" s="455"/>
      <c r="QVF12" s="455"/>
      <c r="QVG12" s="455"/>
      <c r="QVH12" s="455"/>
      <c r="QVI12" s="455"/>
      <c r="QVJ12" s="455"/>
      <c r="QVK12" s="455"/>
      <c r="QVL12" s="455"/>
      <c r="QVM12" s="455"/>
      <c r="QVN12" s="455"/>
      <c r="QVO12" s="455"/>
      <c r="QVP12" s="455"/>
      <c r="QVQ12" s="455"/>
      <c r="QVR12" s="455"/>
      <c r="QVS12" s="455"/>
      <c r="QVT12" s="455"/>
      <c r="QVU12" s="455"/>
      <c r="QVV12" s="455"/>
      <c r="QVW12" s="455"/>
      <c r="QVX12" s="455"/>
      <c r="QVY12" s="455"/>
      <c r="QVZ12" s="455"/>
      <c r="QWA12" s="455"/>
      <c r="QWB12" s="455"/>
      <c r="QWC12" s="455"/>
      <c r="QWD12" s="455"/>
      <c r="QWE12" s="455"/>
      <c r="QWF12" s="455"/>
      <c r="QWG12" s="455"/>
      <c r="QWH12" s="455"/>
      <c r="QWI12" s="455"/>
      <c r="QWJ12" s="455"/>
      <c r="QWK12" s="455"/>
      <c r="QWL12" s="455"/>
      <c r="QWM12" s="455"/>
      <c r="QWN12" s="455"/>
      <c r="QWO12" s="455"/>
      <c r="QWP12" s="455"/>
      <c r="QWQ12" s="455"/>
      <c r="QWR12" s="455"/>
      <c r="QWS12" s="455"/>
      <c r="QWT12" s="455"/>
      <c r="QWU12" s="455"/>
      <c r="QWV12" s="455"/>
      <c r="QWW12" s="455"/>
      <c r="QWX12" s="455"/>
      <c r="QWY12" s="455"/>
      <c r="QWZ12" s="455"/>
      <c r="QXA12" s="455"/>
      <c r="QXB12" s="455"/>
      <c r="QXC12" s="455"/>
      <c r="QXD12" s="455"/>
      <c r="QXE12" s="455"/>
      <c r="QXF12" s="455"/>
      <c r="QXG12" s="455"/>
      <c r="QXH12" s="455"/>
      <c r="QXI12" s="455"/>
      <c r="QXJ12" s="455"/>
      <c r="QXK12" s="455"/>
      <c r="QXL12" s="455"/>
      <c r="QXM12" s="455"/>
      <c r="QXN12" s="455"/>
      <c r="QXO12" s="455"/>
      <c r="QXP12" s="455"/>
      <c r="QXQ12" s="455"/>
      <c r="QXR12" s="455"/>
      <c r="QXS12" s="455"/>
      <c r="QXT12" s="455"/>
      <c r="QXU12" s="455"/>
      <c r="QXV12" s="455"/>
      <c r="QXW12" s="455"/>
      <c r="QXX12" s="455"/>
      <c r="QXY12" s="455"/>
      <c r="QXZ12" s="455"/>
      <c r="QYA12" s="455"/>
      <c r="QYB12" s="455"/>
      <c r="QYC12" s="455"/>
      <c r="QYD12" s="455"/>
      <c r="QYE12" s="455"/>
      <c r="QYF12" s="455"/>
      <c r="QYG12" s="455"/>
      <c r="QYH12" s="455"/>
      <c r="QYI12" s="455"/>
      <c r="QYJ12" s="455"/>
      <c r="QYK12" s="455"/>
      <c r="QYL12" s="455"/>
      <c r="QYM12" s="455"/>
      <c r="QYN12" s="455"/>
      <c r="QYO12" s="455"/>
      <c r="QYP12" s="455"/>
      <c r="QYQ12" s="455"/>
      <c r="QYR12" s="455"/>
      <c r="QYS12" s="455"/>
      <c r="QYT12" s="455"/>
      <c r="QYU12" s="455"/>
      <c r="QYV12" s="455"/>
      <c r="QYW12" s="455"/>
      <c r="QYX12" s="455"/>
      <c r="QYY12" s="455"/>
      <c r="QYZ12" s="455"/>
      <c r="QZA12" s="455"/>
      <c r="QZB12" s="455"/>
      <c r="QZC12" s="455"/>
      <c r="QZD12" s="455"/>
      <c r="QZE12" s="455"/>
      <c r="QZF12" s="455"/>
      <c r="QZG12" s="455"/>
      <c r="QZH12" s="455"/>
      <c r="QZI12" s="455"/>
      <c r="QZJ12" s="455"/>
      <c r="QZK12" s="455"/>
      <c r="QZL12" s="455"/>
      <c r="QZM12" s="455"/>
      <c r="QZN12" s="455"/>
      <c r="QZO12" s="455"/>
      <c r="QZP12" s="455"/>
      <c r="QZQ12" s="455"/>
      <c r="QZR12" s="455"/>
      <c r="QZS12" s="455"/>
      <c r="QZT12" s="455"/>
      <c r="QZU12" s="455"/>
      <c r="QZV12" s="455"/>
      <c r="QZW12" s="455"/>
      <c r="QZX12" s="455"/>
      <c r="QZY12" s="455"/>
      <c r="QZZ12" s="455"/>
      <c r="RAA12" s="455"/>
      <c r="RAB12" s="455"/>
      <c r="RAC12" s="455"/>
      <c r="RAD12" s="455"/>
      <c r="RAE12" s="455"/>
      <c r="RAF12" s="455"/>
      <c r="RAG12" s="455"/>
      <c r="RAH12" s="455"/>
      <c r="RAI12" s="455"/>
      <c r="RAJ12" s="455"/>
      <c r="RAK12" s="455"/>
      <c r="RAL12" s="455"/>
      <c r="RAM12" s="455"/>
      <c r="RAN12" s="455"/>
      <c r="RAO12" s="455"/>
      <c r="RAP12" s="455"/>
      <c r="RAQ12" s="455"/>
      <c r="RAR12" s="455"/>
      <c r="RAS12" s="455"/>
      <c r="RAT12" s="455"/>
      <c r="RAU12" s="455"/>
      <c r="RAV12" s="455"/>
      <c r="RAW12" s="455"/>
      <c r="RAX12" s="455"/>
      <c r="RAY12" s="455"/>
      <c r="RAZ12" s="455"/>
      <c r="RBA12" s="455"/>
      <c r="RBB12" s="455"/>
      <c r="RBC12" s="455"/>
      <c r="RBD12" s="455"/>
      <c r="RBE12" s="455"/>
      <c r="RBF12" s="455"/>
      <c r="RBG12" s="455"/>
      <c r="RBH12" s="455"/>
      <c r="RBI12" s="455"/>
      <c r="RBJ12" s="455"/>
      <c r="RBK12" s="455"/>
      <c r="RBL12" s="455"/>
      <c r="RBM12" s="455"/>
      <c r="RBN12" s="455"/>
      <c r="RBO12" s="455"/>
      <c r="RBP12" s="455"/>
      <c r="RBQ12" s="455"/>
      <c r="RBR12" s="455"/>
      <c r="RBS12" s="455"/>
      <c r="RBT12" s="455"/>
      <c r="RBU12" s="455"/>
      <c r="RBV12" s="455"/>
      <c r="RBW12" s="455"/>
      <c r="RBX12" s="455"/>
      <c r="RBY12" s="455"/>
      <c r="RBZ12" s="455"/>
      <c r="RCA12" s="455"/>
      <c r="RCB12" s="455"/>
      <c r="RCC12" s="455"/>
      <c r="RCD12" s="455"/>
      <c r="RCE12" s="455"/>
      <c r="RCF12" s="455"/>
      <c r="RCG12" s="455"/>
      <c r="RCH12" s="455"/>
      <c r="RCI12" s="455"/>
      <c r="RCJ12" s="455"/>
      <c r="RCK12" s="455"/>
      <c r="RCL12" s="455"/>
      <c r="RCM12" s="455"/>
      <c r="RCN12" s="455"/>
      <c r="RCO12" s="455"/>
      <c r="RCP12" s="455"/>
      <c r="RCQ12" s="455"/>
      <c r="RCR12" s="455"/>
      <c r="RCS12" s="455"/>
      <c r="RCT12" s="455"/>
      <c r="RCU12" s="455"/>
      <c r="RCV12" s="455"/>
      <c r="RCW12" s="455"/>
      <c r="RCX12" s="455"/>
      <c r="RCY12" s="455"/>
      <c r="RCZ12" s="455"/>
      <c r="RDA12" s="455"/>
      <c r="RDB12" s="455"/>
      <c r="RDC12" s="455"/>
      <c r="RDD12" s="455"/>
      <c r="RDE12" s="455"/>
      <c r="RDF12" s="455"/>
      <c r="RDG12" s="455"/>
      <c r="RDH12" s="455"/>
      <c r="RDI12" s="455"/>
      <c r="RDJ12" s="455"/>
      <c r="RDK12" s="455"/>
      <c r="RDL12" s="455"/>
      <c r="RDM12" s="455"/>
      <c r="RDN12" s="455"/>
      <c r="RDO12" s="455"/>
      <c r="RDQ12" s="455"/>
      <c r="RDR12" s="455"/>
      <c r="RDS12" s="455"/>
      <c r="RDT12" s="455"/>
      <c r="RDU12" s="455"/>
      <c r="RDV12" s="455"/>
      <c r="RDW12" s="455"/>
      <c r="RDX12" s="455"/>
      <c r="RDY12" s="455"/>
      <c r="RDZ12" s="455"/>
      <c r="REA12" s="455"/>
      <c r="REB12" s="455"/>
      <c r="REC12" s="455"/>
      <c r="RED12" s="455"/>
      <c r="REE12" s="455"/>
      <c r="REF12" s="455"/>
      <c r="REG12" s="455"/>
      <c r="REH12" s="455"/>
      <c r="REI12" s="455"/>
      <c r="REJ12" s="455"/>
      <c r="REK12" s="455"/>
      <c r="REL12" s="455"/>
      <c r="REM12" s="455"/>
      <c r="REN12" s="455"/>
      <c r="REO12" s="455"/>
      <c r="REP12" s="455"/>
      <c r="REQ12" s="455"/>
      <c r="RER12" s="455"/>
      <c r="RES12" s="455"/>
      <c r="RET12" s="455"/>
      <c r="REU12" s="455"/>
      <c r="REV12" s="455"/>
      <c r="REW12" s="455"/>
      <c r="REX12" s="455"/>
      <c r="REY12" s="455"/>
      <c r="REZ12" s="455"/>
      <c r="RFA12" s="455"/>
      <c r="RFB12" s="455"/>
      <c r="RFC12" s="455"/>
      <c r="RFD12" s="455"/>
      <c r="RFE12" s="455"/>
      <c r="RFF12" s="455"/>
      <c r="RFG12" s="455"/>
      <c r="RFH12" s="455"/>
      <c r="RFI12" s="455"/>
      <c r="RFJ12" s="455"/>
      <c r="RFK12" s="455"/>
      <c r="RFL12" s="455"/>
      <c r="RFM12" s="455"/>
      <c r="RFN12" s="455"/>
      <c r="RFO12" s="455"/>
      <c r="RFP12" s="455"/>
      <c r="RFQ12" s="455"/>
      <c r="RFR12" s="455"/>
      <c r="RFS12" s="455"/>
      <c r="RFT12" s="455"/>
      <c r="RFU12" s="455"/>
      <c r="RFV12" s="455"/>
      <c r="RFW12" s="455"/>
      <c r="RFX12" s="455"/>
      <c r="RFY12" s="455"/>
      <c r="RFZ12" s="455"/>
      <c r="RGA12" s="455"/>
      <c r="RGB12" s="455"/>
      <c r="RGC12" s="455"/>
      <c r="RGD12" s="455"/>
      <c r="RGE12" s="455"/>
      <c r="RGF12" s="455"/>
      <c r="RGG12" s="455"/>
      <c r="RGH12" s="455"/>
      <c r="RGI12" s="455"/>
      <c r="RGJ12" s="455"/>
      <c r="RGK12" s="455"/>
      <c r="RGL12" s="455"/>
      <c r="RGM12" s="455"/>
      <c r="RGN12" s="455"/>
      <c r="RGO12" s="455"/>
      <c r="RGP12" s="455"/>
      <c r="RGQ12" s="455"/>
      <c r="RGR12" s="455"/>
      <c r="RGS12" s="455"/>
      <c r="RGT12" s="455"/>
      <c r="RGU12" s="455"/>
      <c r="RGV12" s="455"/>
      <c r="RGW12" s="455"/>
      <c r="RGX12" s="455"/>
      <c r="RGY12" s="455"/>
      <c r="RGZ12" s="455"/>
      <c r="RHA12" s="455"/>
      <c r="RHB12" s="455"/>
      <c r="RHC12" s="455"/>
      <c r="RHD12" s="455"/>
      <c r="RHE12" s="455"/>
      <c r="RHF12" s="455"/>
      <c r="RHG12" s="455"/>
      <c r="RHH12" s="455"/>
      <c r="RHI12" s="455"/>
      <c r="RHJ12" s="455"/>
      <c r="RHK12" s="455"/>
      <c r="RHL12" s="455"/>
      <c r="RHM12" s="455"/>
      <c r="RHN12" s="455"/>
      <c r="RHO12" s="455"/>
      <c r="RHP12" s="455"/>
      <c r="RHQ12" s="455"/>
      <c r="RHR12" s="455"/>
      <c r="RHS12" s="455"/>
      <c r="RHT12" s="455"/>
      <c r="RHU12" s="455"/>
      <c r="RHV12" s="455"/>
      <c r="RHW12" s="455"/>
      <c r="RHX12" s="455"/>
      <c r="RHY12" s="455"/>
      <c r="RHZ12" s="455"/>
      <c r="RIA12" s="455"/>
      <c r="RIB12" s="455"/>
      <c r="RIC12" s="455"/>
      <c r="RID12" s="455"/>
      <c r="RIE12" s="455"/>
      <c r="RIF12" s="455"/>
      <c r="RIG12" s="455"/>
      <c r="RIH12" s="455"/>
      <c r="RII12" s="455"/>
      <c r="RIJ12" s="455"/>
      <c r="RIK12" s="455"/>
      <c r="RIL12" s="455"/>
      <c r="RIM12" s="455"/>
      <c r="RIN12" s="455"/>
      <c r="RIO12" s="455"/>
      <c r="RIP12" s="455"/>
      <c r="RIQ12" s="455"/>
      <c r="RIR12" s="455"/>
      <c r="RIS12" s="455"/>
      <c r="RIT12" s="455"/>
      <c r="RIU12" s="455"/>
      <c r="RIV12" s="455"/>
      <c r="RIW12" s="455"/>
      <c r="RIX12" s="455"/>
      <c r="RIY12" s="455"/>
      <c r="RIZ12" s="455"/>
      <c r="RJA12" s="455"/>
      <c r="RJB12" s="455"/>
      <c r="RJC12" s="455"/>
      <c r="RJD12" s="455"/>
      <c r="RJE12" s="455"/>
      <c r="RJF12" s="455"/>
      <c r="RJG12" s="455"/>
      <c r="RJH12" s="455"/>
      <c r="RJI12" s="455"/>
      <c r="RJJ12" s="455"/>
      <c r="RJK12" s="455"/>
      <c r="RJL12" s="455"/>
      <c r="RJM12" s="455"/>
      <c r="RJN12" s="455"/>
      <c r="RJO12" s="455"/>
      <c r="RJP12" s="455"/>
      <c r="RJQ12" s="455"/>
      <c r="RJR12" s="455"/>
      <c r="RJS12" s="455"/>
      <c r="RJT12" s="455"/>
      <c r="RJU12" s="455"/>
      <c r="RJV12" s="455"/>
      <c r="RJW12" s="455"/>
      <c r="RJX12" s="455"/>
      <c r="RJY12" s="455"/>
      <c r="RJZ12" s="455"/>
      <c r="RKA12" s="455"/>
      <c r="RKB12" s="455"/>
      <c r="RKC12" s="455"/>
      <c r="RKD12" s="455"/>
      <c r="RKE12" s="455"/>
      <c r="RKF12" s="455"/>
      <c r="RKG12" s="455"/>
      <c r="RKH12" s="455"/>
      <c r="RKI12" s="455"/>
      <c r="RKJ12" s="455"/>
      <c r="RKK12" s="455"/>
      <c r="RKL12" s="455"/>
      <c r="RKM12" s="455"/>
      <c r="RKN12" s="455"/>
      <c r="RKO12" s="455"/>
      <c r="RKP12" s="455"/>
      <c r="RKQ12" s="455"/>
      <c r="RKR12" s="455"/>
      <c r="RKS12" s="455"/>
      <c r="RKT12" s="455"/>
      <c r="RKU12" s="455"/>
      <c r="RKV12" s="455"/>
      <c r="RKW12" s="455"/>
      <c r="RKX12" s="455"/>
      <c r="RKY12" s="455"/>
      <c r="RKZ12" s="455"/>
      <c r="RLA12" s="455"/>
      <c r="RLB12" s="455"/>
      <c r="RLC12" s="455"/>
      <c r="RLD12" s="455"/>
      <c r="RLE12" s="455"/>
      <c r="RLF12" s="455"/>
      <c r="RLG12" s="455"/>
      <c r="RLH12" s="455"/>
      <c r="RLI12" s="455"/>
      <c r="RLJ12" s="455"/>
      <c r="RLK12" s="455"/>
      <c r="RLL12" s="455"/>
      <c r="RLM12" s="455"/>
      <c r="RLN12" s="455"/>
      <c r="RLO12" s="455"/>
      <c r="RLP12" s="455"/>
      <c r="RLQ12" s="455"/>
      <c r="RLR12" s="455"/>
      <c r="RLS12" s="455"/>
      <c r="RLT12" s="455"/>
      <c r="RLU12" s="455"/>
      <c r="RLV12" s="455"/>
      <c r="RLW12" s="455"/>
      <c r="RLX12" s="455"/>
      <c r="RLY12" s="455"/>
      <c r="RLZ12" s="455"/>
      <c r="RMA12" s="455"/>
      <c r="RMB12" s="455"/>
      <c r="RMC12" s="455"/>
      <c r="RMD12" s="455"/>
      <c r="RME12" s="455"/>
      <c r="RMF12" s="455"/>
      <c r="RMG12" s="455"/>
      <c r="RMH12" s="455"/>
      <c r="RMI12" s="455"/>
      <c r="RMJ12" s="455"/>
      <c r="RMK12" s="455"/>
      <c r="RML12" s="455"/>
      <c r="RMM12" s="455"/>
      <c r="RMN12" s="455"/>
      <c r="RMO12" s="455"/>
      <c r="RMP12" s="455"/>
      <c r="RMQ12" s="455"/>
      <c r="RMR12" s="455"/>
      <c r="RMS12" s="455"/>
      <c r="RMT12" s="455"/>
      <c r="RMU12" s="455"/>
      <c r="RMV12" s="455"/>
      <c r="RMW12" s="455"/>
      <c r="RMX12" s="455"/>
      <c r="RMY12" s="455"/>
      <c r="RMZ12" s="455"/>
      <c r="RNA12" s="455"/>
      <c r="RNB12" s="455"/>
      <c r="RNC12" s="455"/>
      <c r="RND12" s="455"/>
      <c r="RNE12" s="455"/>
      <c r="RNF12" s="455"/>
      <c r="RNG12" s="455"/>
      <c r="RNH12" s="455"/>
      <c r="RNI12" s="455"/>
      <c r="RNJ12" s="455"/>
      <c r="RNK12" s="455"/>
      <c r="RNL12" s="455"/>
      <c r="RNM12" s="455"/>
      <c r="RNN12" s="455"/>
      <c r="RNO12" s="455"/>
      <c r="RNP12" s="455"/>
      <c r="RNQ12" s="455"/>
      <c r="RNR12" s="455"/>
      <c r="RNS12" s="455"/>
      <c r="RNT12" s="455"/>
      <c r="RNU12" s="455"/>
      <c r="RNV12" s="455"/>
      <c r="RNW12" s="455"/>
      <c r="RNX12" s="455"/>
      <c r="RNY12" s="455"/>
      <c r="RNZ12" s="455"/>
      <c r="ROA12" s="455"/>
      <c r="ROB12" s="455"/>
      <c r="ROC12" s="455"/>
      <c r="ROD12" s="455"/>
      <c r="ROE12" s="455"/>
      <c r="ROF12" s="455"/>
      <c r="ROG12" s="455"/>
      <c r="ROH12" s="455"/>
      <c r="ROI12" s="455"/>
      <c r="ROJ12" s="455"/>
      <c r="ROK12" s="455"/>
      <c r="ROL12" s="455"/>
      <c r="ROM12" s="455"/>
      <c r="RON12" s="455"/>
      <c r="ROO12" s="455"/>
      <c r="ROP12" s="455"/>
      <c r="ROQ12" s="455"/>
      <c r="ROR12" s="455"/>
      <c r="ROS12" s="455"/>
      <c r="ROT12" s="455"/>
      <c r="ROU12" s="455"/>
      <c r="ROV12" s="455"/>
      <c r="ROW12" s="455"/>
      <c r="ROX12" s="455"/>
      <c r="ROY12" s="455"/>
      <c r="ROZ12" s="455"/>
      <c r="RPA12" s="455"/>
      <c r="RPB12" s="455"/>
      <c r="RPC12" s="455"/>
      <c r="RPD12" s="455"/>
      <c r="RPE12" s="455"/>
      <c r="RPF12" s="455"/>
      <c r="RPG12" s="455"/>
      <c r="RPH12" s="455"/>
      <c r="RPI12" s="455"/>
      <c r="RPJ12" s="455"/>
      <c r="RPK12" s="455"/>
      <c r="RPL12" s="455"/>
      <c r="RPM12" s="455"/>
      <c r="RPN12" s="455"/>
      <c r="RPO12" s="455"/>
      <c r="RPP12" s="455"/>
      <c r="RPQ12" s="455"/>
      <c r="RPR12" s="455"/>
      <c r="RPS12" s="455"/>
      <c r="RPT12" s="455"/>
      <c r="RPU12" s="455"/>
      <c r="RPV12" s="455"/>
      <c r="RPW12" s="455"/>
      <c r="RPX12" s="455"/>
      <c r="RPY12" s="455"/>
      <c r="RPZ12" s="455"/>
      <c r="RQA12" s="455"/>
      <c r="RQB12" s="455"/>
      <c r="RQC12" s="455"/>
      <c r="RQD12" s="455"/>
      <c r="RQE12" s="455"/>
      <c r="RQF12" s="455"/>
      <c r="RQG12" s="455"/>
      <c r="RQH12" s="455"/>
      <c r="RQI12" s="455"/>
      <c r="RQJ12" s="455"/>
      <c r="RQK12" s="455"/>
      <c r="RQL12" s="455"/>
      <c r="RQM12" s="455"/>
      <c r="RQN12" s="455"/>
      <c r="RQO12" s="455"/>
      <c r="RQP12" s="455"/>
      <c r="RQQ12" s="455"/>
      <c r="RQR12" s="455"/>
      <c r="RQS12" s="455"/>
      <c r="RQT12" s="455"/>
      <c r="RQU12" s="455"/>
      <c r="RQV12" s="455"/>
      <c r="RQW12" s="455"/>
      <c r="RQX12" s="455"/>
      <c r="RQY12" s="455"/>
      <c r="RQZ12" s="455"/>
      <c r="RRA12" s="455"/>
      <c r="RRB12" s="455"/>
      <c r="RRC12" s="455"/>
      <c r="RRD12" s="455"/>
      <c r="RRE12" s="455"/>
      <c r="RRF12" s="455"/>
      <c r="RRG12" s="455"/>
      <c r="RRH12" s="455"/>
      <c r="RRI12" s="455"/>
      <c r="RRJ12" s="455"/>
      <c r="RRK12" s="455"/>
      <c r="RRL12" s="455"/>
      <c r="RRM12" s="455"/>
      <c r="RRN12" s="455"/>
      <c r="RRO12" s="455"/>
      <c r="RRP12" s="455"/>
      <c r="RRQ12" s="455"/>
      <c r="RRR12" s="455"/>
      <c r="RRS12" s="455"/>
      <c r="RRT12" s="455"/>
      <c r="RRU12" s="455"/>
      <c r="RRV12" s="455"/>
      <c r="RRW12" s="455"/>
      <c r="RRX12" s="455"/>
      <c r="RRY12" s="455"/>
      <c r="RRZ12" s="455"/>
      <c r="RSA12" s="455"/>
      <c r="RSB12" s="455"/>
      <c r="RSC12" s="455"/>
      <c r="RSD12" s="455"/>
      <c r="RSE12" s="455"/>
      <c r="RSF12" s="455"/>
      <c r="RSG12" s="455"/>
      <c r="RSH12" s="455"/>
      <c r="RSI12" s="455"/>
      <c r="RSJ12" s="455"/>
      <c r="RSK12" s="455"/>
      <c r="RSL12" s="455"/>
      <c r="RSM12" s="455"/>
      <c r="RSN12" s="455"/>
      <c r="RSO12" s="455"/>
      <c r="RSP12" s="455"/>
      <c r="RSQ12" s="455"/>
      <c r="RSR12" s="455"/>
      <c r="RSS12" s="455"/>
      <c r="RST12" s="455"/>
      <c r="RSU12" s="455"/>
      <c r="RSV12" s="455"/>
      <c r="RSW12" s="455"/>
      <c r="RSX12" s="455"/>
      <c r="RSY12" s="455"/>
      <c r="RSZ12" s="455"/>
      <c r="RTA12" s="455"/>
      <c r="RTB12" s="455"/>
      <c r="RTC12" s="455"/>
      <c r="RTD12" s="455"/>
      <c r="RTE12" s="455"/>
      <c r="RTF12" s="455"/>
      <c r="RTG12" s="455"/>
      <c r="RTH12" s="455"/>
      <c r="RTI12" s="455"/>
      <c r="RTJ12" s="455"/>
      <c r="RTK12" s="455"/>
      <c r="RTL12" s="455"/>
      <c r="RTM12" s="455"/>
      <c r="RTN12" s="455"/>
      <c r="RTO12" s="455"/>
      <c r="RTP12" s="455"/>
      <c r="RTQ12" s="455"/>
      <c r="RTR12" s="455"/>
      <c r="RTS12" s="455"/>
      <c r="RTT12" s="455"/>
      <c r="RTU12" s="455"/>
      <c r="RTV12" s="455"/>
      <c r="RTW12" s="455"/>
      <c r="RTX12" s="455"/>
      <c r="RTY12" s="455"/>
      <c r="RTZ12" s="455"/>
      <c r="RUA12" s="455"/>
      <c r="RUB12" s="455"/>
      <c r="RUC12" s="455"/>
      <c r="RUD12" s="455"/>
      <c r="RUE12" s="455"/>
      <c r="RUF12" s="455"/>
      <c r="RUG12" s="455"/>
      <c r="RUH12" s="455"/>
      <c r="RUI12" s="455"/>
      <c r="RUJ12" s="455"/>
      <c r="RUK12" s="455"/>
      <c r="RUL12" s="455"/>
      <c r="RUM12" s="455"/>
      <c r="RUN12" s="455"/>
      <c r="RUO12" s="455"/>
      <c r="RUP12" s="455"/>
      <c r="RUQ12" s="455"/>
      <c r="RUR12" s="455"/>
      <c r="RUS12" s="455"/>
      <c r="RUT12" s="455"/>
      <c r="RUU12" s="455"/>
      <c r="RUV12" s="455"/>
      <c r="RUW12" s="455"/>
      <c r="RUX12" s="455"/>
      <c r="RUY12" s="455"/>
      <c r="RUZ12" s="455"/>
      <c r="RVA12" s="455"/>
      <c r="RVB12" s="455"/>
      <c r="RVC12" s="455"/>
      <c r="RVD12" s="455"/>
      <c r="RVE12" s="455"/>
      <c r="RVF12" s="455"/>
      <c r="RVG12" s="455"/>
      <c r="RVH12" s="455"/>
      <c r="RVI12" s="455"/>
      <c r="RVJ12" s="455"/>
      <c r="RVK12" s="455"/>
      <c r="RVL12" s="455"/>
      <c r="RVM12" s="455"/>
      <c r="RVN12" s="455"/>
      <c r="RVO12" s="455"/>
      <c r="RVP12" s="455"/>
      <c r="RVQ12" s="455"/>
      <c r="RVR12" s="455"/>
      <c r="RVS12" s="455"/>
      <c r="RVT12" s="455"/>
      <c r="RVU12" s="455"/>
      <c r="RVV12" s="455"/>
      <c r="RVW12" s="455"/>
      <c r="RVX12" s="455"/>
      <c r="RVY12" s="455"/>
      <c r="RVZ12" s="455"/>
      <c r="RWA12" s="455"/>
      <c r="RWB12" s="455"/>
      <c r="RWC12" s="455"/>
      <c r="RWD12" s="455"/>
      <c r="RWE12" s="455"/>
      <c r="RWF12" s="455"/>
      <c r="RWG12" s="455"/>
      <c r="RWH12" s="455"/>
      <c r="RWI12" s="455"/>
      <c r="RWJ12" s="455"/>
      <c r="RWK12" s="455"/>
      <c r="RWL12" s="455"/>
      <c r="RWM12" s="455"/>
      <c r="RWN12" s="455"/>
      <c r="RWO12" s="455"/>
      <c r="RWP12" s="455"/>
      <c r="RWQ12" s="455"/>
      <c r="RWR12" s="455"/>
      <c r="RWS12" s="455"/>
      <c r="RWT12" s="455"/>
      <c r="RWU12" s="455"/>
      <c r="RWV12" s="455"/>
      <c r="RWW12" s="455"/>
      <c r="RWX12" s="455"/>
      <c r="RWY12" s="455"/>
      <c r="RWZ12" s="455"/>
      <c r="RXA12" s="455"/>
      <c r="RXB12" s="455"/>
      <c r="RXC12" s="455"/>
      <c r="RXD12" s="455"/>
      <c r="RXE12" s="455"/>
      <c r="RXF12" s="455"/>
      <c r="RXG12" s="455"/>
      <c r="RXH12" s="455"/>
      <c r="RXI12" s="455"/>
      <c r="RXJ12" s="455"/>
      <c r="RXK12" s="455"/>
      <c r="RXL12" s="455"/>
      <c r="RXM12" s="455"/>
      <c r="RXN12" s="455"/>
      <c r="RXO12" s="455"/>
      <c r="RXP12" s="455"/>
      <c r="RXQ12" s="455"/>
      <c r="RXR12" s="455"/>
      <c r="RXS12" s="455"/>
      <c r="RXT12" s="455"/>
      <c r="RXU12" s="455"/>
      <c r="RXV12" s="455"/>
      <c r="RXW12" s="455"/>
      <c r="RXX12" s="455"/>
      <c r="RXY12" s="455"/>
      <c r="RXZ12" s="455"/>
      <c r="RYA12" s="455"/>
      <c r="RYB12" s="455"/>
      <c r="RYC12" s="455"/>
      <c r="RYD12" s="455"/>
      <c r="RYE12" s="455"/>
      <c r="RYF12" s="455"/>
      <c r="RYG12" s="455"/>
      <c r="RYH12" s="455"/>
      <c r="RYI12" s="455"/>
      <c r="RYJ12" s="455"/>
      <c r="RYK12" s="455"/>
      <c r="RYL12" s="455"/>
      <c r="RYM12" s="455"/>
      <c r="RYN12" s="455"/>
      <c r="RYO12" s="455"/>
      <c r="RYP12" s="455"/>
      <c r="RYQ12" s="455"/>
      <c r="RYR12" s="455"/>
      <c r="RYS12" s="455"/>
      <c r="RYT12" s="455"/>
      <c r="RYU12" s="455"/>
      <c r="RYV12" s="455"/>
      <c r="RYW12" s="455"/>
      <c r="RYX12" s="455"/>
      <c r="RYY12" s="455"/>
      <c r="RYZ12" s="455"/>
      <c r="RZA12" s="455"/>
      <c r="RZB12" s="455"/>
      <c r="RZC12" s="455"/>
      <c r="RZD12" s="455"/>
      <c r="RZE12" s="455"/>
      <c r="RZF12" s="455"/>
      <c r="RZG12" s="455"/>
      <c r="RZH12" s="455"/>
      <c r="RZI12" s="455"/>
      <c r="RZJ12" s="455"/>
      <c r="RZK12" s="455"/>
      <c r="RZL12" s="455"/>
      <c r="RZM12" s="455"/>
      <c r="RZN12" s="455"/>
      <c r="RZO12" s="455"/>
      <c r="RZP12" s="455"/>
      <c r="RZQ12" s="455"/>
      <c r="RZR12" s="455"/>
      <c r="RZS12" s="455"/>
      <c r="RZT12" s="455"/>
      <c r="RZU12" s="455"/>
      <c r="RZV12" s="455"/>
      <c r="RZW12" s="455"/>
      <c r="RZX12" s="455"/>
      <c r="RZY12" s="455"/>
      <c r="RZZ12" s="455"/>
      <c r="SAA12" s="455"/>
      <c r="SAB12" s="455"/>
      <c r="SAC12" s="455"/>
      <c r="SAD12" s="455"/>
      <c r="SAE12" s="455"/>
      <c r="SAF12" s="455"/>
      <c r="SAG12" s="455"/>
      <c r="SAH12" s="455"/>
      <c r="SAI12" s="455"/>
      <c r="SAJ12" s="455"/>
      <c r="SAK12" s="455"/>
      <c r="SAL12" s="455"/>
      <c r="SAM12" s="455"/>
      <c r="SAN12" s="455"/>
      <c r="SAO12" s="455"/>
      <c r="SAP12" s="455"/>
      <c r="SAQ12" s="455"/>
      <c r="SAR12" s="455"/>
      <c r="SAS12" s="455"/>
      <c r="SAT12" s="455"/>
      <c r="SAU12" s="455"/>
      <c r="SAV12" s="455"/>
      <c r="SAW12" s="455"/>
      <c r="SAX12" s="455"/>
      <c r="SAY12" s="455"/>
      <c r="SAZ12" s="455"/>
      <c r="SBA12" s="455"/>
      <c r="SBB12" s="455"/>
      <c r="SBC12" s="455"/>
      <c r="SBD12" s="455"/>
      <c r="SBE12" s="455"/>
      <c r="SBF12" s="455"/>
      <c r="SBG12" s="455"/>
      <c r="SBH12" s="455"/>
      <c r="SBI12" s="455"/>
      <c r="SBJ12" s="455"/>
      <c r="SBK12" s="455"/>
      <c r="SBL12" s="455"/>
      <c r="SBM12" s="455"/>
      <c r="SBN12" s="455"/>
      <c r="SBO12" s="455"/>
      <c r="SBP12" s="455"/>
      <c r="SBQ12" s="455"/>
      <c r="SBR12" s="455"/>
      <c r="SBS12" s="455"/>
      <c r="SBT12" s="455"/>
      <c r="SBU12" s="455"/>
      <c r="SBV12" s="455"/>
      <c r="SBW12" s="455"/>
      <c r="SBX12" s="455"/>
      <c r="SBY12" s="455"/>
      <c r="SBZ12" s="455"/>
      <c r="SCA12" s="455"/>
      <c r="SCB12" s="455"/>
      <c r="SCC12" s="455"/>
      <c r="SCD12" s="455"/>
      <c r="SCE12" s="455"/>
      <c r="SCF12" s="455"/>
      <c r="SCG12" s="455"/>
      <c r="SCH12" s="455"/>
      <c r="SCI12" s="455"/>
      <c r="SCJ12" s="455"/>
      <c r="SCK12" s="455"/>
      <c r="SCL12" s="455"/>
      <c r="SCM12" s="455"/>
      <c r="SCN12" s="455"/>
      <c r="SCO12" s="455"/>
      <c r="SCP12" s="455"/>
      <c r="SCQ12" s="455"/>
      <c r="SCR12" s="455"/>
      <c r="SCS12" s="455"/>
      <c r="SCT12" s="455"/>
      <c r="SCU12" s="455"/>
      <c r="SCV12" s="455"/>
      <c r="SCW12" s="455"/>
      <c r="SCX12" s="455"/>
      <c r="SCY12" s="455"/>
      <c r="SCZ12" s="455"/>
      <c r="SDA12" s="455"/>
      <c r="SDB12" s="455"/>
      <c r="SDC12" s="455"/>
      <c r="SDD12" s="455"/>
      <c r="SDE12" s="455"/>
      <c r="SDF12" s="455"/>
      <c r="SDG12" s="455"/>
      <c r="SDH12" s="455"/>
      <c r="SDI12" s="455"/>
      <c r="SDJ12" s="455"/>
      <c r="SDK12" s="455"/>
      <c r="SDL12" s="455"/>
      <c r="SDM12" s="455"/>
      <c r="SDN12" s="455"/>
      <c r="SDO12" s="455"/>
      <c r="SDP12" s="455"/>
      <c r="SDQ12" s="455"/>
      <c r="SDR12" s="455"/>
      <c r="SDS12" s="455"/>
      <c r="SDT12" s="455"/>
      <c r="SDU12" s="455"/>
      <c r="SDV12" s="455"/>
      <c r="SDW12" s="455"/>
      <c r="SDX12" s="455"/>
      <c r="SDY12" s="455"/>
      <c r="SDZ12" s="455"/>
      <c r="SEA12" s="455"/>
      <c r="SEB12" s="455"/>
      <c r="SEC12" s="455"/>
      <c r="SED12" s="455"/>
      <c r="SEE12" s="455"/>
      <c r="SEF12" s="455"/>
      <c r="SEG12" s="455"/>
      <c r="SEH12" s="455"/>
      <c r="SEI12" s="455"/>
      <c r="SEJ12" s="455"/>
      <c r="SEK12" s="455"/>
      <c r="SEL12" s="455"/>
      <c r="SEM12" s="455"/>
      <c r="SEN12" s="455"/>
      <c r="SEO12" s="455"/>
      <c r="SEP12" s="455"/>
      <c r="SEQ12" s="455"/>
      <c r="SER12" s="455"/>
      <c r="SES12" s="455"/>
      <c r="SET12" s="455"/>
      <c r="SEU12" s="455"/>
      <c r="SEV12" s="455"/>
      <c r="SEW12" s="455"/>
      <c r="SEX12" s="455"/>
      <c r="SEY12" s="455"/>
      <c r="SEZ12" s="455"/>
      <c r="SFA12" s="455"/>
      <c r="SFB12" s="455"/>
      <c r="SFC12" s="455"/>
      <c r="SFD12" s="455"/>
      <c r="SFE12" s="455"/>
      <c r="SFF12" s="455"/>
      <c r="SFG12" s="455"/>
      <c r="SFH12" s="455"/>
      <c r="SFI12" s="455"/>
      <c r="SFJ12" s="455"/>
      <c r="SFK12" s="455"/>
      <c r="SFL12" s="455"/>
      <c r="SFM12" s="455"/>
      <c r="SFN12" s="455"/>
      <c r="SFO12" s="455"/>
      <c r="SFP12" s="455"/>
      <c r="SFQ12" s="455"/>
      <c r="SFR12" s="455"/>
      <c r="SFS12" s="455"/>
      <c r="SFT12" s="455"/>
      <c r="SFU12" s="455"/>
      <c r="SFV12" s="455"/>
      <c r="SFW12" s="455"/>
      <c r="SFX12" s="455"/>
      <c r="SFY12" s="455"/>
      <c r="SFZ12" s="455"/>
      <c r="SGA12" s="455"/>
      <c r="SGB12" s="455"/>
      <c r="SGC12" s="455"/>
      <c r="SGD12" s="455"/>
      <c r="SGE12" s="455"/>
      <c r="SGF12" s="455"/>
      <c r="SGG12" s="455"/>
      <c r="SGH12" s="455"/>
      <c r="SGI12" s="455"/>
      <c r="SGJ12" s="455"/>
      <c r="SGK12" s="455"/>
      <c r="SGL12" s="455"/>
      <c r="SGM12" s="455"/>
      <c r="SGN12" s="455"/>
      <c r="SGO12" s="455"/>
      <c r="SGP12" s="455"/>
      <c r="SGQ12" s="455"/>
      <c r="SGR12" s="455"/>
      <c r="SGS12" s="455"/>
      <c r="SGT12" s="455"/>
      <c r="SGU12" s="455"/>
      <c r="SGV12" s="455"/>
      <c r="SGW12" s="455"/>
      <c r="SGX12" s="455"/>
      <c r="SGY12" s="455"/>
      <c r="SGZ12" s="455"/>
      <c r="SHA12" s="455"/>
      <c r="SHB12" s="455"/>
      <c r="SHC12" s="455"/>
      <c r="SHD12" s="455"/>
      <c r="SHE12" s="455"/>
      <c r="SHF12" s="455"/>
      <c r="SHG12" s="455"/>
      <c r="SHH12" s="455"/>
      <c r="SHI12" s="455"/>
      <c r="SHJ12" s="455"/>
      <c r="SHK12" s="455"/>
      <c r="SHL12" s="455"/>
      <c r="SHM12" s="455"/>
      <c r="SHN12" s="455"/>
      <c r="SHO12" s="455"/>
      <c r="SHP12" s="455"/>
      <c r="SHQ12" s="455"/>
      <c r="SHR12" s="455"/>
      <c r="SHS12" s="455"/>
      <c r="SHT12" s="455"/>
      <c r="SHU12" s="455"/>
      <c r="SHV12" s="455"/>
      <c r="SHW12" s="455"/>
      <c r="SHX12" s="455"/>
      <c r="SHY12" s="455"/>
      <c r="SHZ12" s="455"/>
      <c r="SIA12" s="455"/>
      <c r="SIB12" s="455"/>
      <c r="SIC12" s="455"/>
      <c r="SID12" s="455"/>
      <c r="SIE12" s="455"/>
      <c r="SIF12" s="455"/>
      <c r="SIG12" s="455"/>
      <c r="SIH12" s="455"/>
      <c r="SII12" s="455"/>
      <c r="SIJ12" s="455"/>
      <c r="SIK12" s="455"/>
      <c r="SIL12" s="455"/>
      <c r="SIM12" s="455"/>
      <c r="SIN12" s="455"/>
      <c r="SIO12" s="455"/>
      <c r="SIP12" s="455"/>
      <c r="SIQ12" s="455"/>
      <c r="SIR12" s="455"/>
      <c r="SIS12" s="455"/>
      <c r="SIT12" s="455"/>
      <c r="SIU12" s="455"/>
      <c r="SIV12" s="455"/>
      <c r="SIW12" s="455"/>
      <c r="SIX12" s="455"/>
      <c r="SIY12" s="455"/>
      <c r="SIZ12" s="455"/>
      <c r="SJA12" s="455"/>
      <c r="SJB12" s="455"/>
      <c r="SJC12" s="455"/>
      <c r="SJD12" s="455"/>
      <c r="SJE12" s="455"/>
      <c r="SJF12" s="455"/>
      <c r="SJG12" s="455"/>
      <c r="SJH12" s="455"/>
      <c r="SJI12" s="455"/>
      <c r="SJJ12" s="455"/>
      <c r="SJK12" s="455"/>
      <c r="SJL12" s="455"/>
      <c r="SJM12" s="455"/>
      <c r="SJN12" s="455"/>
      <c r="SJO12" s="455"/>
      <c r="SJP12" s="455"/>
      <c r="SJQ12" s="455"/>
      <c r="SJR12" s="455"/>
      <c r="SJS12" s="455"/>
      <c r="SJT12" s="455"/>
      <c r="SJU12" s="455"/>
      <c r="SJV12" s="455"/>
      <c r="SJW12" s="455"/>
      <c r="SJX12" s="455"/>
      <c r="SJY12" s="455"/>
      <c r="SJZ12" s="455"/>
      <c r="SKA12" s="455"/>
      <c r="SKB12" s="455"/>
      <c r="SKC12" s="455"/>
      <c r="SKD12" s="455"/>
      <c r="SKE12" s="455"/>
      <c r="SKF12" s="455"/>
      <c r="SKG12" s="455"/>
      <c r="SKH12" s="455"/>
      <c r="SKI12" s="455"/>
      <c r="SKJ12" s="455"/>
      <c r="SKK12" s="455"/>
      <c r="SKL12" s="455"/>
      <c r="SKM12" s="455"/>
      <c r="SKN12" s="455"/>
      <c r="SKO12" s="455"/>
      <c r="SKP12" s="455"/>
      <c r="SKQ12" s="455"/>
      <c r="SKR12" s="455"/>
      <c r="SKS12" s="455"/>
      <c r="SKT12" s="455"/>
      <c r="SKU12" s="455"/>
      <c r="SKV12" s="455"/>
      <c r="SKW12" s="455"/>
      <c r="SKX12" s="455"/>
      <c r="SKY12" s="455"/>
      <c r="SKZ12" s="455"/>
      <c r="SLA12" s="455"/>
      <c r="SLB12" s="455"/>
      <c r="SLC12" s="455"/>
      <c r="SLD12" s="455"/>
      <c r="SLE12" s="455"/>
      <c r="SLF12" s="455"/>
      <c r="SLG12" s="455"/>
      <c r="SLH12" s="455"/>
      <c r="SLI12" s="455"/>
      <c r="SLJ12" s="455"/>
      <c r="SLK12" s="455"/>
      <c r="SLL12" s="455"/>
      <c r="SLM12" s="455"/>
      <c r="SLN12" s="455"/>
      <c r="SLO12" s="455"/>
      <c r="SLP12" s="455"/>
      <c r="SLQ12" s="455"/>
      <c r="SLR12" s="455"/>
      <c r="SLS12" s="455"/>
      <c r="SLT12" s="455"/>
      <c r="SLU12" s="455"/>
      <c r="SLV12" s="455"/>
      <c r="SLW12" s="455"/>
      <c r="SLX12" s="455"/>
      <c r="SLY12" s="455"/>
      <c r="SLZ12" s="455"/>
      <c r="SMA12" s="455"/>
      <c r="SMB12" s="455"/>
      <c r="SMC12" s="455"/>
      <c r="SMD12" s="455"/>
      <c r="SME12" s="455"/>
      <c r="SMF12" s="455"/>
      <c r="SMG12" s="455"/>
      <c r="SMH12" s="455"/>
      <c r="SMI12" s="455"/>
      <c r="SMJ12" s="455"/>
      <c r="SMK12" s="455"/>
      <c r="SML12" s="455"/>
      <c r="SMM12" s="455"/>
      <c r="SMN12" s="455"/>
      <c r="SMO12" s="455"/>
      <c r="SMP12" s="455"/>
      <c r="SMQ12" s="455"/>
      <c r="SMR12" s="455"/>
      <c r="SMS12" s="455"/>
      <c r="SMT12" s="455"/>
      <c r="SMU12" s="455"/>
      <c r="SMV12" s="455"/>
      <c r="SMW12" s="455"/>
      <c r="SMX12" s="455"/>
      <c r="SMY12" s="455"/>
      <c r="SMZ12" s="455"/>
      <c r="SNA12" s="455"/>
      <c r="SNB12" s="455"/>
      <c r="SNC12" s="455"/>
      <c r="SND12" s="455"/>
      <c r="SNE12" s="455"/>
      <c r="SNF12" s="455"/>
      <c r="SNG12" s="455"/>
      <c r="SNH12" s="455"/>
      <c r="SNI12" s="455"/>
      <c r="SNJ12" s="455"/>
      <c r="SNK12" s="455"/>
      <c r="SNL12" s="455"/>
      <c r="SNM12" s="455"/>
      <c r="SNN12" s="455"/>
      <c r="SNO12" s="455"/>
      <c r="SNP12" s="455"/>
      <c r="SNQ12" s="455"/>
      <c r="SNR12" s="455"/>
      <c r="SNS12" s="455"/>
      <c r="SNT12" s="455"/>
      <c r="SNU12" s="455"/>
      <c r="SNV12" s="455"/>
      <c r="SNW12" s="455"/>
      <c r="SNX12" s="455"/>
      <c r="SNY12" s="455"/>
      <c r="SNZ12" s="455"/>
      <c r="SOA12" s="455"/>
      <c r="SOB12" s="455"/>
      <c r="SOC12" s="455"/>
      <c r="SOD12" s="455"/>
      <c r="SOE12" s="455"/>
      <c r="SOF12" s="455"/>
      <c r="SOG12" s="455"/>
      <c r="SOH12" s="455"/>
      <c r="SOI12" s="455"/>
      <c r="SOJ12" s="455"/>
      <c r="SOK12" s="455"/>
      <c r="SOL12" s="455"/>
      <c r="SOM12" s="455"/>
      <c r="SON12" s="455"/>
      <c r="SOO12" s="455"/>
      <c r="SOP12" s="455"/>
      <c r="SOQ12" s="455"/>
      <c r="SOR12" s="455"/>
      <c r="SOS12" s="455"/>
      <c r="SOT12" s="455"/>
      <c r="SOU12" s="455"/>
      <c r="SOV12" s="455"/>
      <c r="SOW12" s="455"/>
      <c r="SOX12" s="455"/>
      <c r="SOY12" s="455"/>
      <c r="SOZ12" s="455"/>
      <c r="SPA12" s="455"/>
      <c r="SPB12" s="455"/>
      <c r="SPC12" s="455"/>
      <c r="SPD12" s="455"/>
      <c r="SPE12" s="455"/>
      <c r="SPF12" s="455"/>
      <c r="SPG12" s="455"/>
      <c r="SPH12" s="455"/>
      <c r="SPI12" s="455"/>
      <c r="SPJ12" s="455"/>
      <c r="SPK12" s="455"/>
      <c r="SPL12" s="455"/>
      <c r="SPM12" s="455"/>
      <c r="SPN12" s="455"/>
      <c r="SPO12" s="455"/>
      <c r="SPP12" s="455"/>
      <c r="SPQ12" s="455"/>
      <c r="SPR12" s="455"/>
      <c r="SPS12" s="455"/>
      <c r="SPT12" s="455"/>
      <c r="SPU12" s="455"/>
      <c r="SPV12" s="455"/>
      <c r="SPW12" s="455"/>
      <c r="SPX12" s="455"/>
      <c r="SPY12" s="455"/>
      <c r="SPZ12" s="455"/>
      <c r="SQA12" s="455"/>
      <c r="SQB12" s="455"/>
      <c r="SQC12" s="455"/>
      <c r="SQD12" s="455"/>
      <c r="SQE12" s="455"/>
      <c r="SQF12" s="455"/>
      <c r="SQG12" s="455"/>
      <c r="SQH12" s="455"/>
      <c r="SQI12" s="455"/>
      <c r="SQJ12" s="455"/>
      <c r="SQK12" s="455"/>
      <c r="SQL12" s="455"/>
      <c r="SQM12" s="455"/>
      <c r="SQN12" s="455"/>
      <c r="SQO12" s="455"/>
      <c r="SQP12" s="455"/>
      <c r="SQQ12" s="455"/>
      <c r="SQR12" s="455"/>
      <c r="SQS12" s="455"/>
      <c r="SQT12" s="455"/>
      <c r="SQU12" s="455"/>
      <c r="SQV12" s="455"/>
      <c r="SQW12" s="455"/>
      <c r="SQX12" s="455"/>
      <c r="SQY12" s="455"/>
      <c r="SRA12" s="455"/>
      <c r="SRB12" s="455"/>
      <c r="SRC12" s="455"/>
      <c r="SRD12" s="455"/>
      <c r="SRE12" s="455"/>
      <c r="SRF12" s="455"/>
      <c r="SRG12" s="455"/>
      <c r="SRH12" s="455"/>
      <c r="SRI12" s="455"/>
      <c r="SRJ12" s="455"/>
      <c r="SRK12" s="455"/>
      <c r="SRL12" s="455"/>
      <c r="SRM12" s="455"/>
      <c r="SRN12" s="455"/>
      <c r="SRO12" s="455"/>
      <c r="SRP12" s="455"/>
      <c r="SRQ12" s="455"/>
      <c r="SRR12" s="455"/>
      <c r="SRS12" s="455"/>
      <c r="SRT12" s="455"/>
      <c r="SRU12" s="455"/>
      <c r="SRV12" s="455"/>
      <c r="SRW12" s="455"/>
      <c r="SRX12" s="455"/>
      <c r="SRY12" s="455"/>
      <c r="SRZ12" s="455"/>
      <c r="SSA12" s="455"/>
      <c r="SSB12" s="455"/>
      <c r="SSC12" s="455"/>
      <c r="SSD12" s="455"/>
      <c r="SSE12" s="455"/>
      <c r="SSF12" s="455"/>
      <c r="SSG12" s="455"/>
      <c r="SSH12" s="455"/>
      <c r="SSI12" s="455"/>
      <c r="SSJ12" s="455"/>
      <c r="SSK12" s="455"/>
      <c r="SSL12" s="455"/>
      <c r="SSM12" s="455"/>
      <c r="SSN12" s="455"/>
      <c r="SSO12" s="455"/>
      <c r="SSP12" s="455"/>
      <c r="SSQ12" s="455"/>
      <c r="SSR12" s="455"/>
      <c r="SSS12" s="455"/>
      <c r="SST12" s="455"/>
      <c r="SSU12" s="455"/>
      <c r="SSV12" s="455"/>
      <c r="SSW12" s="455"/>
      <c r="SSX12" s="455"/>
      <c r="SSY12" s="455"/>
      <c r="SSZ12" s="455"/>
      <c r="STA12" s="455"/>
      <c r="STB12" s="455"/>
      <c r="STC12" s="455"/>
      <c r="STD12" s="455"/>
      <c r="STE12" s="455"/>
      <c r="STF12" s="455"/>
      <c r="STG12" s="455"/>
      <c r="STH12" s="455"/>
      <c r="STI12" s="455"/>
      <c r="STJ12" s="455"/>
      <c r="STK12" s="455"/>
      <c r="STL12" s="455"/>
      <c r="STM12" s="455"/>
      <c r="STN12" s="455"/>
      <c r="STO12" s="455"/>
      <c r="STP12" s="455"/>
      <c r="STQ12" s="455"/>
      <c r="STR12" s="455"/>
      <c r="STS12" s="455"/>
      <c r="STT12" s="455"/>
      <c r="STU12" s="455"/>
      <c r="STV12" s="455"/>
      <c r="STW12" s="455"/>
      <c r="STX12" s="455"/>
      <c r="STY12" s="455"/>
      <c r="STZ12" s="455"/>
      <c r="SUA12" s="455"/>
      <c r="SUB12" s="455"/>
      <c r="SUC12" s="455"/>
      <c r="SUD12" s="455"/>
      <c r="SUE12" s="455"/>
      <c r="SUF12" s="455"/>
      <c r="SUG12" s="455"/>
      <c r="SUH12" s="455"/>
      <c r="SUI12" s="455"/>
      <c r="SUJ12" s="455"/>
      <c r="SUK12" s="455"/>
      <c r="SUL12" s="455"/>
      <c r="SUM12" s="455"/>
      <c r="SUN12" s="455"/>
      <c r="SUO12" s="455"/>
      <c r="SUP12" s="455"/>
      <c r="SUQ12" s="455"/>
      <c r="SUR12" s="455"/>
      <c r="SUS12" s="455"/>
      <c r="SUT12" s="455"/>
      <c r="SUU12" s="455"/>
      <c r="SUV12" s="455"/>
      <c r="SUW12" s="455"/>
      <c r="SUX12" s="455"/>
      <c r="SUY12" s="455"/>
      <c r="SUZ12" s="455"/>
      <c r="SVA12" s="455"/>
      <c r="SVB12" s="455"/>
      <c r="SVC12" s="455"/>
      <c r="SVD12" s="455"/>
      <c r="SVE12" s="455"/>
      <c r="SVF12" s="455"/>
      <c r="SVG12" s="455"/>
      <c r="SVH12" s="455"/>
      <c r="SVI12" s="455"/>
      <c r="SVJ12" s="455"/>
      <c r="SVK12" s="455"/>
      <c r="SVL12" s="455"/>
      <c r="SVM12" s="455"/>
      <c r="SVN12" s="455"/>
      <c r="SVO12" s="455"/>
      <c r="SVP12" s="455"/>
      <c r="SVQ12" s="455"/>
      <c r="SVR12" s="455"/>
      <c r="SVS12" s="455"/>
      <c r="SVT12" s="455"/>
      <c r="SVU12" s="455"/>
      <c r="SVV12" s="455"/>
      <c r="SVW12" s="455"/>
      <c r="SVX12" s="455"/>
      <c r="SVY12" s="455"/>
      <c r="SVZ12" s="455"/>
      <c r="SWA12" s="455"/>
      <c r="SWB12" s="455"/>
      <c r="SWC12" s="455"/>
      <c r="SWD12" s="455"/>
      <c r="SWE12" s="455"/>
      <c r="SWF12" s="455"/>
      <c r="SWG12" s="455"/>
      <c r="SWH12" s="455"/>
      <c r="SWI12" s="455"/>
      <c r="SWJ12" s="455"/>
      <c r="SWK12" s="455"/>
      <c r="SWL12" s="455"/>
      <c r="SWM12" s="455"/>
      <c r="SWN12" s="455"/>
      <c r="SWO12" s="455"/>
      <c r="SWP12" s="455"/>
      <c r="SWQ12" s="455"/>
      <c r="SWR12" s="455"/>
      <c r="SWS12" s="455"/>
      <c r="SWT12" s="455"/>
      <c r="SWU12" s="455"/>
      <c r="SWV12" s="455"/>
      <c r="SWW12" s="455"/>
      <c r="SWX12" s="455"/>
      <c r="SWY12" s="455"/>
      <c r="SWZ12" s="455"/>
      <c r="SXA12" s="455"/>
      <c r="SXB12" s="455"/>
      <c r="SXC12" s="455"/>
      <c r="SXD12" s="455"/>
      <c r="SXE12" s="455"/>
      <c r="SXF12" s="455"/>
      <c r="SXG12" s="455"/>
      <c r="SXH12" s="455"/>
      <c r="SXI12" s="455"/>
      <c r="SXJ12" s="455"/>
      <c r="SXK12" s="455"/>
      <c r="SXL12" s="455"/>
      <c r="SXM12" s="455"/>
      <c r="SXN12" s="455"/>
      <c r="SXO12" s="455"/>
      <c r="SXP12" s="455"/>
      <c r="SXQ12" s="455"/>
      <c r="SXR12" s="455"/>
      <c r="SXS12" s="455"/>
      <c r="SXT12" s="455"/>
      <c r="SXU12" s="455"/>
      <c r="SXV12" s="455"/>
      <c r="SXW12" s="455"/>
      <c r="SXX12" s="455"/>
      <c r="SXY12" s="455"/>
      <c r="SXZ12" s="455"/>
      <c r="SYA12" s="455"/>
      <c r="SYB12" s="455"/>
      <c r="SYC12" s="455"/>
      <c r="SYD12" s="455"/>
      <c r="SYE12" s="455"/>
      <c r="SYF12" s="455"/>
      <c r="SYG12" s="455"/>
      <c r="SYH12" s="455"/>
      <c r="SYI12" s="455"/>
      <c r="SYJ12" s="455"/>
      <c r="SYK12" s="455"/>
      <c r="SYL12" s="455"/>
      <c r="SYM12" s="455"/>
      <c r="SYN12" s="455"/>
      <c r="SYO12" s="455"/>
      <c r="SYP12" s="455"/>
      <c r="SYQ12" s="455"/>
      <c r="SYR12" s="455"/>
      <c r="SYS12" s="455"/>
      <c r="SYT12" s="455"/>
      <c r="SYU12" s="455"/>
      <c r="SYV12" s="455"/>
      <c r="SYW12" s="455"/>
      <c r="SYX12" s="455"/>
      <c r="SYY12" s="455"/>
      <c r="SYZ12" s="455"/>
      <c r="SZA12" s="455"/>
      <c r="SZB12" s="455"/>
      <c r="SZC12" s="455"/>
      <c r="SZD12" s="455"/>
      <c r="SZE12" s="455"/>
      <c r="SZF12" s="455"/>
      <c r="SZG12" s="455"/>
      <c r="SZH12" s="455"/>
      <c r="SZI12" s="455"/>
      <c r="SZJ12" s="455"/>
      <c r="SZK12" s="455"/>
      <c r="SZL12" s="455"/>
      <c r="SZM12" s="455"/>
      <c r="SZN12" s="455"/>
      <c r="SZO12" s="455"/>
      <c r="SZP12" s="455"/>
      <c r="SZQ12" s="455"/>
      <c r="SZR12" s="455"/>
      <c r="SZS12" s="455"/>
      <c r="SZT12" s="455"/>
      <c r="SZU12" s="455"/>
      <c r="SZV12" s="455"/>
      <c r="SZW12" s="455"/>
      <c r="SZX12" s="455"/>
      <c r="SZY12" s="455"/>
      <c r="SZZ12" s="455"/>
      <c r="TAA12" s="455"/>
      <c r="TAB12" s="455"/>
      <c r="TAC12" s="455"/>
      <c r="TAD12" s="455"/>
      <c r="TAE12" s="455"/>
      <c r="TAF12" s="455"/>
      <c r="TAG12" s="455"/>
      <c r="TAH12" s="455"/>
      <c r="TAI12" s="455"/>
      <c r="TAJ12" s="455"/>
      <c r="TAK12" s="455"/>
      <c r="TAL12" s="455"/>
      <c r="TAM12" s="455"/>
      <c r="TAN12" s="455"/>
      <c r="TAO12" s="455"/>
      <c r="TAP12" s="455"/>
      <c r="TAQ12" s="455"/>
      <c r="TAR12" s="455"/>
      <c r="TAS12" s="455"/>
      <c r="TAT12" s="455"/>
      <c r="TAU12" s="455"/>
      <c r="TAV12" s="455"/>
      <c r="TAW12" s="455"/>
      <c r="TAX12" s="455"/>
      <c r="TAY12" s="455"/>
      <c r="TAZ12" s="455"/>
      <c r="TBA12" s="455"/>
      <c r="TBB12" s="455"/>
      <c r="TBC12" s="455"/>
      <c r="TBD12" s="455"/>
      <c r="TBE12" s="455"/>
      <c r="TBF12" s="455"/>
      <c r="TBG12" s="455"/>
      <c r="TBH12" s="455"/>
      <c r="TBI12" s="455"/>
      <c r="TBJ12" s="455"/>
      <c r="TBK12" s="455"/>
      <c r="TBL12" s="455"/>
      <c r="TBM12" s="455"/>
      <c r="TBN12" s="455"/>
      <c r="TBO12" s="455"/>
      <c r="TBP12" s="455"/>
      <c r="TBQ12" s="455"/>
      <c r="TBR12" s="455"/>
      <c r="TBS12" s="455"/>
      <c r="TBT12" s="455"/>
      <c r="TBU12" s="455"/>
      <c r="TBV12" s="455"/>
      <c r="TBW12" s="455"/>
      <c r="TBX12" s="455"/>
      <c r="TBY12" s="455"/>
      <c r="TBZ12" s="455"/>
      <c r="TCA12" s="455"/>
      <c r="TCB12" s="455"/>
      <c r="TCC12" s="455"/>
      <c r="TCD12" s="455"/>
      <c r="TCE12" s="455"/>
      <c r="TCF12" s="455"/>
      <c r="TCG12" s="455"/>
      <c r="TCH12" s="455"/>
      <c r="TCI12" s="455"/>
      <c r="TCJ12" s="455"/>
      <c r="TCK12" s="455"/>
      <c r="TCL12" s="455"/>
      <c r="TCM12" s="455"/>
      <c r="TCN12" s="455"/>
      <c r="TCO12" s="455"/>
      <c r="TCP12" s="455"/>
      <c r="TCQ12" s="455"/>
      <c r="TCR12" s="455"/>
      <c r="TCS12" s="455"/>
      <c r="TCT12" s="455"/>
      <c r="TCU12" s="455"/>
      <c r="TCV12" s="455"/>
      <c r="TCW12" s="455"/>
      <c r="TCX12" s="455"/>
      <c r="TCY12" s="455"/>
      <c r="TCZ12" s="455"/>
      <c r="TDA12" s="455"/>
      <c r="TDB12" s="455"/>
      <c r="TDC12" s="455"/>
      <c r="TDD12" s="455"/>
      <c r="TDE12" s="455"/>
      <c r="TDF12" s="455"/>
      <c r="TDG12" s="455"/>
      <c r="TDH12" s="455"/>
      <c r="TDI12" s="455"/>
      <c r="TDJ12" s="455"/>
      <c r="TDK12" s="455"/>
      <c r="TDL12" s="455"/>
      <c r="TDM12" s="455"/>
      <c r="TDN12" s="455"/>
      <c r="TDO12" s="455"/>
      <c r="TDP12" s="455"/>
      <c r="TDQ12" s="455"/>
      <c r="TDR12" s="455"/>
      <c r="TDS12" s="455"/>
      <c r="TDT12" s="455"/>
      <c r="TDU12" s="455"/>
      <c r="TDV12" s="455"/>
      <c r="TDW12" s="455"/>
      <c r="TDX12" s="455"/>
      <c r="TDY12" s="455"/>
      <c r="TDZ12" s="455"/>
      <c r="TEA12" s="455"/>
      <c r="TEB12" s="455"/>
      <c r="TEC12" s="455"/>
      <c r="TED12" s="455"/>
      <c r="TEE12" s="455"/>
      <c r="TEF12" s="455"/>
      <c r="TEG12" s="455"/>
      <c r="TEH12" s="455"/>
      <c r="TEI12" s="455"/>
      <c r="TEJ12" s="455"/>
      <c r="TEK12" s="455"/>
      <c r="TEL12" s="455"/>
      <c r="TEM12" s="455"/>
      <c r="TEN12" s="455"/>
      <c r="TEO12" s="455"/>
      <c r="TEP12" s="455"/>
      <c r="TEQ12" s="455"/>
      <c r="TER12" s="455"/>
      <c r="TES12" s="455"/>
      <c r="TET12" s="455"/>
      <c r="TEU12" s="455"/>
      <c r="TEV12" s="455"/>
      <c r="TEW12" s="455"/>
      <c r="TEX12" s="455"/>
      <c r="TEY12" s="455"/>
      <c r="TEZ12" s="455"/>
      <c r="TFA12" s="455"/>
      <c r="TFB12" s="455"/>
      <c r="TFC12" s="455"/>
      <c r="TFD12" s="455"/>
      <c r="TFE12" s="455"/>
      <c r="TFF12" s="455"/>
      <c r="TFG12" s="455"/>
      <c r="TFH12" s="455"/>
      <c r="TFI12" s="455"/>
      <c r="TFJ12" s="455"/>
      <c r="TFK12" s="455"/>
      <c r="TFL12" s="455"/>
      <c r="TFM12" s="455"/>
      <c r="TFN12" s="455"/>
      <c r="TFO12" s="455"/>
      <c r="TFP12" s="455"/>
      <c r="TFQ12" s="455"/>
      <c r="TFR12" s="455"/>
      <c r="TFS12" s="455"/>
      <c r="TFT12" s="455"/>
      <c r="TFU12" s="455"/>
      <c r="TFV12" s="455"/>
      <c r="TFW12" s="455"/>
      <c r="TFX12" s="455"/>
      <c r="TFY12" s="455"/>
      <c r="TFZ12" s="455"/>
      <c r="TGA12" s="455"/>
      <c r="TGB12" s="455"/>
      <c r="TGC12" s="455"/>
      <c r="TGD12" s="455"/>
      <c r="TGE12" s="455"/>
      <c r="TGF12" s="455"/>
      <c r="TGG12" s="455"/>
      <c r="TGH12" s="455"/>
      <c r="TGI12" s="455"/>
      <c r="TGJ12" s="455"/>
      <c r="TGK12" s="455"/>
      <c r="TGL12" s="455"/>
      <c r="TGM12" s="455"/>
      <c r="TGN12" s="455"/>
      <c r="TGO12" s="455"/>
      <c r="TGP12" s="455"/>
      <c r="TGQ12" s="455"/>
      <c r="TGR12" s="455"/>
      <c r="TGS12" s="455"/>
      <c r="TGT12" s="455"/>
      <c r="TGU12" s="455"/>
      <c r="TGV12" s="455"/>
      <c r="TGW12" s="455"/>
      <c r="TGX12" s="455"/>
      <c r="TGY12" s="455"/>
      <c r="TGZ12" s="455"/>
      <c r="THA12" s="455"/>
      <c r="THB12" s="455"/>
      <c r="THC12" s="455"/>
      <c r="THD12" s="455"/>
      <c r="THE12" s="455"/>
      <c r="THF12" s="455"/>
      <c r="THG12" s="455"/>
      <c r="THH12" s="455"/>
      <c r="THI12" s="455"/>
      <c r="THJ12" s="455"/>
      <c r="THK12" s="455"/>
      <c r="THL12" s="455"/>
      <c r="THM12" s="455"/>
      <c r="THN12" s="455"/>
      <c r="THO12" s="455"/>
      <c r="THP12" s="455"/>
      <c r="THQ12" s="455"/>
      <c r="THR12" s="455"/>
      <c r="THS12" s="455"/>
      <c r="THT12" s="455"/>
      <c r="THU12" s="455"/>
      <c r="THV12" s="455"/>
      <c r="THW12" s="455"/>
      <c r="THX12" s="455"/>
      <c r="THY12" s="455"/>
      <c r="THZ12" s="455"/>
      <c r="TIA12" s="455"/>
      <c r="TIB12" s="455"/>
      <c r="TIC12" s="455"/>
      <c r="TID12" s="455"/>
      <c r="TIE12" s="455"/>
      <c r="TIF12" s="455"/>
      <c r="TIG12" s="455"/>
      <c r="TIH12" s="455"/>
      <c r="TII12" s="455"/>
      <c r="TIJ12" s="455"/>
      <c r="TIK12" s="455"/>
      <c r="TIL12" s="455"/>
      <c r="TIM12" s="455"/>
      <c r="TIN12" s="455"/>
      <c r="TIO12" s="455"/>
      <c r="TIP12" s="455"/>
      <c r="TIQ12" s="455"/>
      <c r="TIR12" s="455"/>
      <c r="TIS12" s="455"/>
      <c r="TIT12" s="455"/>
      <c r="TIU12" s="455"/>
      <c r="TIV12" s="455"/>
      <c r="TIW12" s="455"/>
      <c r="TIX12" s="455"/>
      <c r="TIY12" s="455"/>
      <c r="TIZ12" s="455"/>
      <c r="TJA12" s="455"/>
      <c r="TJB12" s="455"/>
      <c r="TJC12" s="455"/>
      <c r="TJD12" s="455"/>
      <c r="TJE12" s="455"/>
      <c r="TJF12" s="455"/>
      <c r="TJG12" s="455"/>
      <c r="TJH12" s="455"/>
      <c r="TJI12" s="455"/>
      <c r="TJJ12" s="455"/>
      <c r="TJK12" s="455"/>
      <c r="TJL12" s="455"/>
      <c r="TJM12" s="455"/>
      <c r="TJN12" s="455"/>
      <c r="TJO12" s="455"/>
      <c r="TJP12" s="455"/>
      <c r="TJQ12" s="455"/>
      <c r="TJR12" s="455"/>
      <c r="TJS12" s="455"/>
      <c r="TJT12" s="455"/>
      <c r="TJU12" s="455"/>
      <c r="TJV12" s="455"/>
      <c r="TJW12" s="455"/>
      <c r="TJX12" s="455"/>
      <c r="TJY12" s="455"/>
      <c r="TJZ12" s="455"/>
      <c r="TKA12" s="455"/>
      <c r="TKB12" s="455"/>
      <c r="TKC12" s="455"/>
      <c r="TKD12" s="455"/>
      <c r="TKE12" s="455"/>
      <c r="TKF12" s="455"/>
      <c r="TKG12" s="455"/>
      <c r="TKH12" s="455"/>
      <c r="TKI12" s="455"/>
      <c r="TKJ12" s="455"/>
      <c r="TKK12" s="455"/>
      <c r="TKL12" s="455"/>
      <c r="TKM12" s="455"/>
      <c r="TKN12" s="455"/>
      <c r="TKO12" s="455"/>
      <c r="TKP12" s="455"/>
      <c r="TKQ12" s="455"/>
      <c r="TKR12" s="455"/>
      <c r="TKS12" s="455"/>
      <c r="TKT12" s="455"/>
      <c r="TKU12" s="455"/>
      <c r="TKV12" s="455"/>
      <c r="TKW12" s="455"/>
      <c r="TKX12" s="455"/>
      <c r="TKY12" s="455"/>
      <c r="TKZ12" s="455"/>
      <c r="TLA12" s="455"/>
      <c r="TLB12" s="455"/>
      <c r="TLC12" s="455"/>
      <c r="TLD12" s="455"/>
      <c r="TLE12" s="455"/>
      <c r="TLF12" s="455"/>
      <c r="TLG12" s="455"/>
      <c r="TLH12" s="455"/>
      <c r="TLI12" s="455"/>
      <c r="TLJ12" s="455"/>
      <c r="TLK12" s="455"/>
      <c r="TLL12" s="455"/>
      <c r="TLM12" s="455"/>
      <c r="TLN12" s="455"/>
      <c r="TLO12" s="455"/>
      <c r="TLP12" s="455"/>
      <c r="TLQ12" s="455"/>
      <c r="TLR12" s="455"/>
      <c r="TLS12" s="455"/>
      <c r="TLT12" s="455"/>
      <c r="TLU12" s="455"/>
      <c r="TLV12" s="455"/>
      <c r="TLW12" s="455"/>
      <c r="TLX12" s="455"/>
      <c r="TLY12" s="455"/>
      <c r="TLZ12" s="455"/>
      <c r="TMA12" s="455"/>
      <c r="TMB12" s="455"/>
      <c r="TMC12" s="455"/>
      <c r="TMD12" s="455"/>
      <c r="TME12" s="455"/>
      <c r="TMF12" s="455"/>
      <c r="TMG12" s="455"/>
      <c r="TMH12" s="455"/>
      <c r="TMI12" s="455"/>
      <c r="TMJ12" s="455"/>
      <c r="TMK12" s="455"/>
      <c r="TML12" s="455"/>
      <c r="TMM12" s="455"/>
      <c r="TMN12" s="455"/>
      <c r="TMO12" s="455"/>
      <c r="TMP12" s="455"/>
      <c r="TMQ12" s="455"/>
      <c r="TMR12" s="455"/>
      <c r="TMS12" s="455"/>
      <c r="TMT12" s="455"/>
      <c r="TMU12" s="455"/>
      <c r="TMV12" s="455"/>
      <c r="TMW12" s="455"/>
      <c r="TMX12" s="455"/>
      <c r="TMY12" s="455"/>
      <c r="TMZ12" s="455"/>
      <c r="TNA12" s="455"/>
      <c r="TNB12" s="455"/>
      <c r="TNC12" s="455"/>
      <c r="TND12" s="455"/>
      <c r="TNE12" s="455"/>
      <c r="TNF12" s="455"/>
      <c r="TNG12" s="455"/>
      <c r="TNH12" s="455"/>
      <c r="TNI12" s="455"/>
      <c r="TNJ12" s="455"/>
      <c r="TNK12" s="455"/>
      <c r="TNL12" s="455"/>
      <c r="TNM12" s="455"/>
      <c r="TNN12" s="455"/>
      <c r="TNO12" s="455"/>
      <c r="TNP12" s="455"/>
      <c r="TNQ12" s="455"/>
      <c r="TNR12" s="455"/>
      <c r="TNS12" s="455"/>
      <c r="TNT12" s="455"/>
      <c r="TNU12" s="455"/>
      <c r="TNV12" s="455"/>
      <c r="TNW12" s="455"/>
      <c r="TNX12" s="455"/>
      <c r="TNY12" s="455"/>
      <c r="TNZ12" s="455"/>
      <c r="TOA12" s="455"/>
      <c r="TOB12" s="455"/>
      <c r="TOC12" s="455"/>
      <c r="TOD12" s="455"/>
      <c r="TOE12" s="455"/>
      <c r="TOF12" s="455"/>
      <c r="TOG12" s="455"/>
      <c r="TOH12" s="455"/>
      <c r="TOI12" s="455"/>
      <c r="TOJ12" s="455"/>
      <c r="TOK12" s="455"/>
      <c r="TOL12" s="455"/>
      <c r="TOM12" s="455"/>
      <c r="TON12" s="455"/>
      <c r="TOO12" s="455"/>
      <c r="TOP12" s="455"/>
      <c r="TOQ12" s="455"/>
      <c r="TOR12" s="455"/>
      <c r="TOS12" s="455"/>
      <c r="TOT12" s="455"/>
      <c r="TOU12" s="455"/>
      <c r="TOV12" s="455"/>
      <c r="TOW12" s="455"/>
      <c r="TOX12" s="455"/>
      <c r="TOY12" s="455"/>
      <c r="TOZ12" s="455"/>
      <c r="TPA12" s="455"/>
      <c r="TPB12" s="455"/>
      <c r="TPC12" s="455"/>
      <c r="TPD12" s="455"/>
      <c r="TPE12" s="455"/>
      <c r="TPF12" s="455"/>
      <c r="TPG12" s="455"/>
      <c r="TPH12" s="455"/>
      <c r="TPI12" s="455"/>
      <c r="TPJ12" s="455"/>
      <c r="TPK12" s="455"/>
      <c r="TPL12" s="455"/>
      <c r="TPM12" s="455"/>
      <c r="TPN12" s="455"/>
      <c r="TPO12" s="455"/>
      <c r="TPP12" s="455"/>
      <c r="TPQ12" s="455"/>
      <c r="TPR12" s="455"/>
      <c r="TPS12" s="455"/>
      <c r="TPT12" s="455"/>
      <c r="TPU12" s="455"/>
      <c r="TPV12" s="455"/>
      <c r="TPW12" s="455"/>
      <c r="TPX12" s="455"/>
      <c r="TPY12" s="455"/>
      <c r="TPZ12" s="455"/>
      <c r="TQA12" s="455"/>
      <c r="TQB12" s="455"/>
      <c r="TQC12" s="455"/>
      <c r="TQD12" s="455"/>
      <c r="TQE12" s="455"/>
      <c r="TQF12" s="455"/>
      <c r="TQG12" s="455"/>
      <c r="TQH12" s="455"/>
      <c r="TQI12" s="455"/>
      <c r="TQJ12" s="455"/>
      <c r="TQK12" s="455"/>
      <c r="TQL12" s="455"/>
      <c r="TQM12" s="455"/>
      <c r="TQN12" s="455"/>
      <c r="TQO12" s="455"/>
      <c r="TQP12" s="455"/>
      <c r="TQQ12" s="455"/>
      <c r="TQR12" s="455"/>
      <c r="TQS12" s="455"/>
      <c r="TQT12" s="455"/>
      <c r="TQU12" s="455"/>
      <c r="TQV12" s="455"/>
      <c r="TQW12" s="455"/>
      <c r="TQX12" s="455"/>
      <c r="TQY12" s="455"/>
      <c r="TQZ12" s="455"/>
      <c r="TRA12" s="455"/>
      <c r="TRB12" s="455"/>
      <c r="TRC12" s="455"/>
      <c r="TRD12" s="455"/>
      <c r="TRE12" s="455"/>
      <c r="TRF12" s="455"/>
      <c r="TRG12" s="455"/>
      <c r="TRH12" s="455"/>
      <c r="TRI12" s="455"/>
      <c r="TRJ12" s="455"/>
      <c r="TRK12" s="455"/>
      <c r="TRL12" s="455"/>
      <c r="TRM12" s="455"/>
      <c r="TRN12" s="455"/>
      <c r="TRO12" s="455"/>
      <c r="TRP12" s="455"/>
      <c r="TRQ12" s="455"/>
      <c r="TRR12" s="455"/>
      <c r="TRS12" s="455"/>
      <c r="TRT12" s="455"/>
      <c r="TRU12" s="455"/>
      <c r="TRV12" s="455"/>
      <c r="TRW12" s="455"/>
      <c r="TRX12" s="455"/>
      <c r="TRY12" s="455"/>
      <c r="TRZ12" s="455"/>
      <c r="TSA12" s="455"/>
      <c r="TSB12" s="455"/>
      <c r="TSC12" s="455"/>
      <c r="TSD12" s="455"/>
      <c r="TSE12" s="455"/>
      <c r="TSF12" s="455"/>
      <c r="TSG12" s="455"/>
      <c r="TSH12" s="455"/>
      <c r="TSI12" s="455"/>
      <c r="TSJ12" s="455"/>
      <c r="TSK12" s="455"/>
      <c r="TSL12" s="455"/>
      <c r="TSM12" s="455"/>
      <c r="TSN12" s="455"/>
      <c r="TSO12" s="455"/>
      <c r="TSP12" s="455"/>
      <c r="TSQ12" s="455"/>
      <c r="TSR12" s="455"/>
      <c r="TSS12" s="455"/>
      <c r="TST12" s="455"/>
      <c r="TSU12" s="455"/>
      <c r="TSV12" s="455"/>
      <c r="TSW12" s="455"/>
      <c r="TSX12" s="455"/>
      <c r="TSY12" s="455"/>
      <c r="TSZ12" s="455"/>
      <c r="TTA12" s="455"/>
      <c r="TTB12" s="455"/>
      <c r="TTC12" s="455"/>
      <c r="TTD12" s="455"/>
      <c r="TTE12" s="455"/>
      <c r="TTF12" s="455"/>
      <c r="TTG12" s="455"/>
      <c r="TTH12" s="455"/>
      <c r="TTI12" s="455"/>
      <c r="TTJ12" s="455"/>
      <c r="TTK12" s="455"/>
      <c r="TTL12" s="455"/>
      <c r="TTM12" s="455"/>
      <c r="TTN12" s="455"/>
      <c r="TTO12" s="455"/>
      <c r="TTP12" s="455"/>
      <c r="TTQ12" s="455"/>
      <c r="TTR12" s="455"/>
      <c r="TTS12" s="455"/>
      <c r="TTT12" s="455"/>
      <c r="TTU12" s="455"/>
      <c r="TTV12" s="455"/>
      <c r="TTW12" s="455"/>
      <c r="TTX12" s="455"/>
      <c r="TTY12" s="455"/>
      <c r="TTZ12" s="455"/>
      <c r="TUA12" s="455"/>
      <c r="TUB12" s="455"/>
      <c r="TUC12" s="455"/>
      <c r="TUD12" s="455"/>
      <c r="TUE12" s="455"/>
      <c r="TUF12" s="455"/>
      <c r="TUG12" s="455"/>
      <c r="TUH12" s="455"/>
      <c r="TUI12" s="455"/>
      <c r="TUJ12" s="455"/>
      <c r="TUK12" s="455"/>
      <c r="TUL12" s="455"/>
      <c r="TUM12" s="455"/>
      <c r="TUN12" s="455"/>
      <c r="TUO12" s="455"/>
      <c r="TUP12" s="455"/>
      <c r="TUQ12" s="455"/>
      <c r="TUR12" s="455"/>
      <c r="TUS12" s="455"/>
      <c r="TUT12" s="455"/>
      <c r="TUU12" s="455"/>
      <c r="TUV12" s="455"/>
      <c r="TUW12" s="455"/>
      <c r="TUX12" s="455"/>
      <c r="TUY12" s="455"/>
      <c r="TUZ12" s="455"/>
      <c r="TVA12" s="455"/>
      <c r="TVB12" s="455"/>
      <c r="TVC12" s="455"/>
      <c r="TVD12" s="455"/>
      <c r="TVE12" s="455"/>
      <c r="TVF12" s="455"/>
      <c r="TVG12" s="455"/>
      <c r="TVH12" s="455"/>
      <c r="TVI12" s="455"/>
      <c r="TVJ12" s="455"/>
      <c r="TVK12" s="455"/>
      <c r="TVL12" s="455"/>
      <c r="TVM12" s="455"/>
      <c r="TVN12" s="455"/>
      <c r="TVO12" s="455"/>
      <c r="TVP12" s="455"/>
      <c r="TVQ12" s="455"/>
      <c r="TVR12" s="455"/>
      <c r="TVS12" s="455"/>
      <c r="TVT12" s="455"/>
      <c r="TVU12" s="455"/>
      <c r="TVV12" s="455"/>
      <c r="TVW12" s="455"/>
      <c r="TVX12" s="455"/>
      <c r="TVY12" s="455"/>
      <c r="TVZ12" s="455"/>
      <c r="TWA12" s="455"/>
      <c r="TWB12" s="455"/>
      <c r="TWC12" s="455"/>
      <c r="TWD12" s="455"/>
      <c r="TWE12" s="455"/>
      <c r="TWF12" s="455"/>
      <c r="TWG12" s="455"/>
      <c r="TWH12" s="455"/>
      <c r="TWI12" s="455"/>
      <c r="TWJ12" s="455"/>
      <c r="TWK12" s="455"/>
      <c r="TWL12" s="455"/>
      <c r="TWM12" s="455"/>
      <c r="TWN12" s="455"/>
      <c r="TWO12" s="455"/>
      <c r="TWP12" s="455"/>
      <c r="TWQ12" s="455"/>
      <c r="TWR12" s="455"/>
      <c r="TWS12" s="455"/>
      <c r="TWT12" s="455"/>
      <c r="TWU12" s="455"/>
      <c r="TWV12" s="455"/>
      <c r="TWW12" s="455"/>
      <c r="TWX12" s="455"/>
      <c r="TWY12" s="455"/>
      <c r="TWZ12" s="455"/>
      <c r="TXA12" s="455"/>
      <c r="TXB12" s="455"/>
      <c r="TXC12" s="455"/>
      <c r="TXD12" s="455"/>
      <c r="TXE12" s="455"/>
      <c r="TXF12" s="455"/>
      <c r="TXG12" s="455"/>
      <c r="TXH12" s="455"/>
      <c r="TXI12" s="455"/>
      <c r="TXJ12" s="455"/>
      <c r="TXK12" s="455"/>
      <c r="TXL12" s="455"/>
      <c r="TXM12" s="455"/>
      <c r="TXN12" s="455"/>
      <c r="TXO12" s="455"/>
      <c r="TXP12" s="455"/>
      <c r="TXQ12" s="455"/>
      <c r="TXR12" s="455"/>
      <c r="TXS12" s="455"/>
      <c r="TXT12" s="455"/>
      <c r="TXU12" s="455"/>
      <c r="TXV12" s="455"/>
      <c r="TXW12" s="455"/>
      <c r="TXX12" s="455"/>
      <c r="TXY12" s="455"/>
      <c r="TXZ12" s="455"/>
      <c r="TYA12" s="455"/>
      <c r="TYB12" s="455"/>
      <c r="TYC12" s="455"/>
      <c r="TYD12" s="455"/>
      <c r="TYE12" s="455"/>
      <c r="TYF12" s="455"/>
      <c r="TYG12" s="455"/>
      <c r="TYH12" s="455"/>
      <c r="TYI12" s="455"/>
      <c r="TYJ12" s="455"/>
      <c r="TYK12" s="455"/>
      <c r="TYL12" s="455"/>
      <c r="TYM12" s="455"/>
      <c r="TYN12" s="455"/>
      <c r="TYO12" s="455"/>
      <c r="TYP12" s="455"/>
      <c r="TYQ12" s="455"/>
      <c r="TYR12" s="455"/>
      <c r="TYS12" s="455"/>
      <c r="TYT12" s="455"/>
      <c r="TYU12" s="455"/>
      <c r="TYV12" s="455"/>
      <c r="TYW12" s="455"/>
      <c r="TYX12" s="455"/>
      <c r="TYY12" s="455"/>
      <c r="TYZ12" s="455"/>
      <c r="TZA12" s="455"/>
      <c r="TZB12" s="455"/>
      <c r="TZC12" s="455"/>
      <c r="TZD12" s="455"/>
      <c r="TZE12" s="455"/>
      <c r="TZF12" s="455"/>
      <c r="TZG12" s="455"/>
      <c r="TZH12" s="455"/>
      <c r="TZI12" s="455"/>
      <c r="TZJ12" s="455"/>
      <c r="TZK12" s="455"/>
      <c r="TZL12" s="455"/>
      <c r="TZM12" s="455"/>
      <c r="TZN12" s="455"/>
      <c r="TZO12" s="455"/>
      <c r="TZP12" s="455"/>
      <c r="TZQ12" s="455"/>
      <c r="TZR12" s="455"/>
      <c r="TZS12" s="455"/>
      <c r="TZT12" s="455"/>
      <c r="TZU12" s="455"/>
      <c r="TZV12" s="455"/>
      <c r="TZW12" s="455"/>
      <c r="TZX12" s="455"/>
      <c r="TZY12" s="455"/>
      <c r="TZZ12" s="455"/>
      <c r="UAA12" s="455"/>
      <c r="UAB12" s="455"/>
      <c r="UAC12" s="455"/>
      <c r="UAD12" s="455"/>
      <c r="UAE12" s="455"/>
      <c r="UAF12" s="455"/>
      <c r="UAG12" s="455"/>
      <c r="UAH12" s="455"/>
      <c r="UAI12" s="455"/>
      <c r="UAJ12" s="455"/>
      <c r="UAK12" s="455"/>
      <c r="UAL12" s="455"/>
      <c r="UAM12" s="455"/>
      <c r="UAN12" s="455"/>
      <c r="UAO12" s="455"/>
      <c r="UAP12" s="455"/>
      <c r="UAQ12" s="455"/>
      <c r="UAR12" s="455"/>
      <c r="UAS12" s="455"/>
      <c r="UAT12" s="455"/>
      <c r="UAU12" s="455"/>
      <c r="UAV12" s="455"/>
      <c r="UAW12" s="455"/>
      <c r="UAX12" s="455"/>
      <c r="UAY12" s="455"/>
      <c r="UAZ12" s="455"/>
      <c r="UBA12" s="455"/>
      <c r="UBB12" s="455"/>
      <c r="UBC12" s="455"/>
      <c r="UBD12" s="455"/>
      <c r="UBE12" s="455"/>
      <c r="UBF12" s="455"/>
      <c r="UBG12" s="455"/>
      <c r="UBH12" s="455"/>
      <c r="UBI12" s="455"/>
      <c r="UBJ12" s="455"/>
      <c r="UBK12" s="455"/>
      <c r="UBL12" s="455"/>
      <c r="UBM12" s="455"/>
      <c r="UBN12" s="455"/>
      <c r="UBO12" s="455"/>
      <c r="UBP12" s="455"/>
      <c r="UBQ12" s="455"/>
      <c r="UBR12" s="455"/>
      <c r="UBS12" s="455"/>
      <c r="UBT12" s="455"/>
      <c r="UBU12" s="455"/>
      <c r="UBV12" s="455"/>
      <c r="UBW12" s="455"/>
      <c r="UBX12" s="455"/>
      <c r="UBY12" s="455"/>
      <c r="UBZ12" s="455"/>
      <c r="UCA12" s="455"/>
      <c r="UCB12" s="455"/>
      <c r="UCC12" s="455"/>
      <c r="UCD12" s="455"/>
      <c r="UCE12" s="455"/>
      <c r="UCF12" s="455"/>
      <c r="UCG12" s="455"/>
      <c r="UCH12" s="455"/>
      <c r="UCI12" s="455"/>
      <c r="UCJ12" s="455"/>
      <c r="UCK12" s="455"/>
      <c r="UCL12" s="455"/>
      <c r="UCM12" s="455"/>
      <c r="UCN12" s="455"/>
      <c r="UCO12" s="455"/>
      <c r="UCP12" s="455"/>
      <c r="UCQ12" s="455"/>
      <c r="UCR12" s="455"/>
      <c r="UCS12" s="455"/>
      <c r="UCT12" s="455"/>
      <c r="UCU12" s="455"/>
      <c r="UCV12" s="455"/>
      <c r="UCW12" s="455"/>
      <c r="UCX12" s="455"/>
      <c r="UCY12" s="455"/>
      <c r="UCZ12" s="455"/>
      <c r="UDA12" s="455"/>
      <c r="UDB12" s="455"/>
      <c r="UDC12" s="455"/>
      <c r="UDD12" s="455"/>
      <c r="UDE12" s="455"/>
      <c r="UDF12" s="455"/>
      <c r="UDG12" s="455"/>
      <c r="UDH12" s="455"/>
      <c r="UDI12" s="455"/>
      <c r="UDJ12" s="455"/>
      <c r="UDK12" s="455"/>
      <c r="UDL12" s="455"/>
      <c r="UDM12" s="455"/>
      <c r="UDN12" s="455"/>
      <c r="UDO12" s="455"/>
      <c r="UDP12" s="455"/>
      <c r="UDQ12" s="455"/>
      <c r="UDR12" s="455"/>
      <c r="UDS12" s="455"/>
      <c r="UDT12" s="455"/>
      <c r="UDU12" s="455"/>
      <c r="UDV12" s="455"/>
      <c r="UDW12" s="455"/>
      <c r="UDX12" s="455"/>
      <c r="UDY12" s="455"/>
      <c r="UDZ12" s="455"/>
      <c r="UEA12" s="455"/>
      <c r="UEB12" s="455"/>
      <c r="UEC12" s="455"/>
      <c r="UED12" s="455"/>
      <c r="UEE12" s="455"/>
      <c r="UEF12" s="455"/>
      <c r="UEG12" s="455"/>
      <c r="UEH12" s="455"/>
      <c r="UEI12" s="455"/>
      <c r="UEK12" s="455"/>
      <c r="UEL12" s="455"/>
      <c r="UEM12" s="455"/>
      <c r="UEN12" s="455"/>
      <c r="UEO12" s="455"/>
      <c r="UEP12" s="455"/>
      <c r="UEQ12" s="455"/>
      <c r="UER12" s="455"/>
      <c r="UES12" s="455"/>
      <c r="UET12" s="455"/>
      <c r="UEU12" s="455"/>
      <c r="UEV12" s="455"/>
      <c r="UEW12" s="455"/>
      <c r="UEX12" s="455"/>
      <c r="UEY12" s="455"/>
      <c r="UEZ12" s="455"/>
      <c r="UFA12" s="455"/>
      <c r="UFB12" s="455"/>
      <c r="UFC12" s="455"/>
      <c r="UFD12" s="455"/>
      <c r="UFE12" s="455"/>
      <c r="UFF12" s="455"/>
      <c r="UFG12" s="455"/>
      <c r="UFH12" s="455"/>
      <c r="UFI12" s="455"/>
      <c r="UFJ12" s="455"/>
      <c r="UFK12" s="455"/>
      <c r="UFL12" s="455"/>
      <c r="UFM12" s="455"/>
      <c r="UFN12" s="455"/>
      <c r="UFO12" s="455"/>
      <c r="UFP12" s="455"/>
      <c r="UFQ12" s="455"/>
      <c r="UFR12" s="455"/>
      <c r="UFS12" s="455"/>
      <c r="UFT12" s="455"/>
      <c r="UFU12" s="455"/>
      <c r="UFV12" s="455"/>
      <c r="UFW12" s="455"/>
      <c r="UFX12" s="455"/>
      <c r="UFY12" s="455"/>
      <c r="UFZ12" s="455"/>
      <c r="UGA12" s="455"/>
      <c r="UGB12" s="455"/>
      <c r="UGC12" s="455"/>
      <c r="UGD12" s="455"/>
      <c r="UGE12" s="455"/>
      <c r="UGF12" s="455"/>
      <c r="UGG12" s="455"/>
      <c r="UGH12" s="455"/>
      <c r="UGI12" s="455"/>
      <c r="UGJ12" s="455"/>
      <c r="UGK12" s="455"/>
      <c r="UGL12" s="455"/>
      <c r="UGM12" s="455"/>
      <c r="UGN12" s="455"/>
      <c r="UGO12" s="455"/>
      <c r="UGP12" s="455"/>
      <c r="UGQ12" s="455"/>
      <c r="UGR12" s="455"/>
      <c r="UGS12" s="455"/>
      <c r="UGT12" s="455"/>
      <c r="UGU12" s="455"/>
      <c r="UGV12" s="455"/>
      <c r="UGW12" s="455"/>
      <c r="UGX12" s="455"/>
      <c r="UGY12" s="455"/>
      <c r="UGZ12" s="455"/>
      <c r="UHA12" s="455"/>
      <c r="UHB12" s="455"/>
      <c r="UHC12" s="455"/>
      <c r="UHD12" s="455"/>
      <c r="UHE12" s="455"/>
      <c r="UHF12" s="455"/>
      <c r="UHG12" s="455"/>
      <c r="UHH12" s="455"/>
      <c r="UHI12" s="455"/>
      <c r="UHJ12" s="455"/>
      <c r="UHK12" s="455"/>
      <c r="UHL12" s="455"/>
      <c r="UHM12" s="455"/>
      <c r="UHN12" s="455"/>
      <c r="UHO12" s="455"/>
      <c r="UHP12" s="455"/>
      <c r="UHQ12" s="455"/>
      <c r="UHR12" s="455"/>
      <c r="UHS12" s="455"/>
      <c r="UHT12" s="455"/>
      <c r="UHU12" s="455"/>
      <c r="UHV12" s="455"/>
      <c r="UHW12" s="455"/>
      <c r="UHX12" s="455"/>
      <c r="UHY12" s="455"/>
      <c r="UHZ12" s="455"/>
      <c r="UIA12" s="455"/>
      <c r="UIB12" s="455"/>
      <c r="UIC12" s="455"/>
      <c r="UID12" s="455"/>
      <c r="UIE12" s="455"/>
      <c r="UIF12" s="455"/>
      <c r="UIG12" s="455"/>
      <c r="UIH12" s="455"/>
      <c r="UII12" s="455"/>
      <c r="UIJ12" s="455"/>
      <c r="UIK12" s="455"/>
      <c r="UIL12" s="455"/>
      <c r="UIM12" s="455"/>
      <c r="UIN12" s="455"/>
      <c r="UIO12" s="455"/>
      <c r="UIP12" s="455"/>
      <c r="UIQ12" s="455"/>
      <c r="UIR12" s="455"/>
      <c r="UIS12" s="455"/>
      <c r="UIT12" s="455"/>
      <c r="UIU12" s="455"/>
      <c r="UIV12" s="455"/>
      <c r="UIW12" s="455"/>
      <c r="UIX12" s="455"/>
      <c r="UIY12" s="455"/>
      <c r="UIZ12" s="455"/>
      <c r="UJA12" s="455"/>
      <c r="UJB12" s="455"/>
      <c r="UJC12" s="455"/>
      <c r="UJD12" s="455"/>
      <c r="UJE12" s="455"/>
      <c r="UJF12" s="455"/>
      <c r="UJG12" s="455"/>
      <c r="UJH12" s="455"/>
      <c r="UJI12" s="455"/>
      <c r="UJJ12" s="455"/>
      <c r="UJK12" s="455"/>
      <c r="UJL12" s="455"/>
      <c r="UJM12" s="455"/>
      <c r="UJN12" s="455"/>
      <c r="UJO12" s="455"/>
      <c r="UJP12" s="455"/>
      <c r="UJQ12" s="455"/>
      <c r="UJR12" s="455"/>
      <c r="UJS12" s="455"/>
      <c r="UJT12" s="455"/>
      <c r="UJU12" s="455"/>
      <c r="UJV12" s="455"/>
      <c r="UJW12" s="455"/>
      <c r="UJX12" s="455"/>
      <c r="UJY12" s="455"/>
      <c r="UJZ12" s="455"/>
      <c r="UKA12" s="455"/>
      <c r="UKB12" s="455"/>
      <c r="UKC12" s="455"/>
      <c r="UKD12" s="455"/>
      <c r="UKE12" s="455"/>
      <c r="UKF12" s="455"/>
      <c r="UKG12" s="455"/>
      <c r="UKH12" s="455"/>
      <c r="UKI12" s="455"/>
      <c r="UKJ12" s="455"/>
      <c r="UKK12" s="455"/>
      <c r="UKL12" s="455"/>
      <c r="UKM12" s="455"/>
      <c r="UKN12" s="455"/>
      <c r="UKO12" s="455"/>
      <c r="UKP12" s="455"/>
      <c r="UKQ12" s="455"/>
      <c r="UKR12" s="455"/>
      <c r="UKS12" s="455"/>
      <c r="UKT12" s="455"/>
      <c r="UKU12" s="455"/>
      <c r="UKV12" s="455"/>
      <c r="UKW12" s="455"/>
      <c r="UKX12" s="455"/>
      <c r="UKY12" s="455"/>
      <c r="UKZ12" s="455"/>
      <c r="ULA12" s="455"/>
      <c r="ULB12" s="455"/>
      <c r="ULC12" s="455"/>
      <c r="ULD12" s="455"/>
      <c r="ULE12" s="455"/>
      <c r="ULF12" s="455"/>
      <c r="ULG12" s="455"/>
      <c r="ULH12" s="455"/>
      <c r="ULI12" s="455"/>
      <c r="ULJ12" s="455"/>
      <c r="ULK12" s="455"/>
      <c r="ULL12" s="455"/>
      <c r="ULM12" s="455"/>
      <c r="ULN12" s="455"/>
      <c r="ULO12" s="455"/>
      <c r="ULP12" s="455"/>
      <c r="ULQ12" s="455"/>
      <c r="ULR12" s="455"/>
      <c r="ULS12" s="455"/>
      <c r="ULT12" s="455"/>
      <c r="ULU12" s="455"/>
      <c r="ULV12" s="455"/>
      <c r="ULW12" s="455"/>
      <c r="ULX12" s="455"/>
      <c r="ULY12" s="455"/>
      <c r="ULZ12" s="455"/>
      <c r="UMA12" s="455"/>
      <c r="UMB12" s="455"/>
      <c r="UMC12" s="455"/>
      <c r="UMD12" s="455"/>
      <c r="UME12" s="455"/>
      <c r="UMF12" s="455"/>
      <c r="UMG12" s="455"/>
      <c r="UMH12" s="455"/>
      <c r="UMI12" s="455"/>
      <c r="UMJ12" s="455"/>
      <c r="UMK12" s="455"/>
      <c r="UML12" s="455"/>
      <c r="UMM12" s="455"/>
      <c r="UMN12" s="455"/>
      <c r="UMO12" s="455"/>
      <c r="UMP12" s="455"/>
      <c r="UMQ12" s="455"/>
      <c r="UMR12" s="455"/>
      <c r="UMS12" s="455"/>
      <c r="UMT12" s="455"/>
      <c r="UMU12" s="455"/>
      <c r="UMV12" s="455"/>
      <c r="UMW12" s="455"/>
      <c r="UMX12" s="455"/>
      <c r="UMY12" s="455"/>
      <c r="UMZ12" s="455"/>
      <c r="UNA12" s="455"/>
      <c r="UNB12" s="455"/>
      <c r="UNC12" s="455"/>
      <c r="UND12" s="455"/>
      <c r="UNE12" s="455"/>
      <c r="UNF12" s="455"/>
      <c r="UNG12" s="455"/>
      <c r="UNH12" s="455"/>
      <c r="UNI12" s="455"/>
      <c r="UNJ12" s="455"/>
      <c r="UNK12" s="455"/>
      <c r="UNL12" s="455"/>
      <c r="UNM12" s="455"/>
      <c r="UNN12" s="455"/>
      <c r="UNO12" s="455"/>
      <c r="UNP12" s="455"/>
      <c r="UNQ12" s="455"/>
      <c r="UNR12" s="455"/>
      <c r="UNS12" s="455"/>
      <c r="UNT12" s="455"/>
      <c r="UNU12" s="455"/>
      <c r="UNV12" s="455"/>
      <c r="UNW12" s="455"/>
      <c r="UNX12" s="455"/>
      <c r="UNY12" s="455"/>
      <c r="UNZ12" s="455"/>
      <c r="UOA12" s="455"/>
      <c r="UOB12" s="455"/>
      <c r="UOC12" s="455"/>
      <c r="UOD12" s="455"/>
      <c r="UOE12" s="455"/>
      <c r="UOF12" s="455"/>
      <c r="UOG12" s="455"/>
      <c r="UOH12" s="455"/>
      <c r="UOI12" s="455"/>
      <c r="UOJ12" s="455"/>
      <c r="UOK12" s="455"/>
      <c r="UOL12" s="455"/>
      <c r="UOM12" s="455"/>
      <c r="UON12" s="455"/>
      <c r="UOO12" s="455"/>
      <c r="UOP12" s="455"/>
      <c r="UOQ12" s="455"/>
      <c r="UOR12" s="455"/>
      <c r="UOS12" s="455"/>
      <c r="UOT12" s="455"/>
      <c r="UOU12" s="455"/>
      <c r="UOV12" s="455"/>
      <c r="UOW12" s="455"/>
      <c r="UOX12" s="455"/>
      <c r="UOY12" s="455"/>
      <c r="UOZ12" s="455"/>
      <c r="UPA12" s="455"/>
      <c r="UPB12" s="455"/>
      <c r="UPC12" s="455"/>
      <c r="UPD12" s="455"/>
      <c r="UPE12" s="455"/>
      <c r="UPF12" s="455"/>
      <c r="UPG12" s="455"/>
      <c r="UPH12" s="455"/>
      <c r="UPI12" s="455"/>
      <c r="UPJ12" s="455"/>
      <c r="UPK12" s="455"/>
      <c r="UPL12" s="455"/>
      <c r="UPM12" s="455"/>
      <c r="UPN12" s="455"/>
      <c r="UPO12" s="455"/>
      <c r="UPP12" s="455"/>
      <c r="UPQ12" s="455"/>
      <c r="UPR12" s="455"/>
      <c r="UPS12" s="455"/>
      <c r="UPT12" s="455"/>
      <c r="UPU12" s="455"/>
      <c r="UPV12" s="455"/>
      <c r="UPW12" s="455"/>
      <c r="UPX12" s="455"/>
      <c r="UPY12" s="455"/>
      <c r="UPZ12" s="455"/>
      <c r="UQA12" s="455"/>
      <c r="UQB12" s="455"/>
      <c r="UQC12" s="455"/>
      <c r="UQD12" s="455"/>
      <c r="UQE12" s="455"/>
      <c r="UQF12" s="455"/>
      <c r="UQG12" s="455"/>
      <c r="UQH12" s="455"/>
      <c r="UQI12" s="455"/>
      <c r="UQJ12" s="455"/>
      <c r="UQK12" s="455"/>
      <c r="UQL12" s="455"/>
      <c r="UQM12" s="455"/>
      <c r="UQN12" s="455"/>
      <c r="UQO12" s="455"/>
      <c r="UQP12" s="455"/>
      <c r="UQQ12" s="455"/>
      <c r="UQR12" s="455"/>
      <c r="UQS12" s="455"/>
      <c r="UQT12" s="455"/>
      <c r="UQU12" s="455"/>
      <c r="UQV12" s="455"/>
      <c r="UQW12" s="455"/>
      <c r="UQX12" s="455"/>
      <c r="UQY12" s="455"/>
      <c r="UQZ12" s="455"/>
      <c r="URA12" s="455"/>
      <c r="URB12" s="455"/>
      <c r="URC12" s="455"/>
      <c r="URD12" s="455"/>
      <c r="URE12" s="455"/>
      <c r="URF12" s="455"/>
      <c r="URG12" s="455"/>
      <c r="URH12" s="455"/>
      <c r="URI12" s="455"/>
      <c r="URJ12" s="455"/>
      <c r="URK12" s="455"/>
      <c r="URL12" s="455"/>
      <c r="URM12" s="455"/>
      <c r="URN12" s="455"/>
      <c r="URO12" s="455"/>
      <c r="URP12" s="455"/>
      <c r="URQ12" s="455"/>
      <c r="URR12" s="455"/>
      <c r="URS12" s="455"/>
      <c r="URT12" s="455"/>
      <c r="URU12" s="455"/>
      <c r="URV12" s="455"/>
      <c r="URW12" s="455"/>
      <c r="URX12" s="455"/>
      <c r="URY12" s="455"/>
      <c r="URZ12" s="455"/>
      <c r="USA12" s="455"/>
      <c r="USB12" s="455"/>
      <c r="USC12" s="455"/>
      <c r="USD12" s="455"/>
      <c r="USE12" s="455"/>
      <c r="USF12" s="455"/>
      <c r="USG12" s="455"/>
      <c r="USH12" s="455"/>
      <c r="USI12" s="455"/>
      <c r="USJ12" s="455"/>
      <c r="USK12" s="455"/>
      <c r="USL12" s="455"/>
      <c r="USM12" s="455"/>
      <c r="USN12" s="455"/>
      <c r="USO12" s="455"/>
      <c r="USP12" s="455"/>
      <c r="USQ12" s="455"/>
      <c r="USR12" s="455"/>
      <c r="USS12" s="455"/>
      <c r="UST12" s="455"/>
      <c r="USU12" s="455"/>
      <c r="USV12" s="455"/>
      <c r="USW12" s="455"/>
      <c r="USX12" s="455"/>
      <c r="USY12" s="455"/>
      <c r="USZ12" s="455"/>
      <c r="UTA12" s="455"/>
      <c r="UTB12" s="455"/>
      <c r="UTC12" s="455"/>
      <c r="UTD12" s="455"/>
      <c r="UTE12" s="455"/>
      <c r="UTF12" s="455"/>
      <c r="UTG12" s="455"/>
      <c r="UTH12" s="455"/>
      <c r="UTI12" s="455"/>
      <c r="UTJ12" s="455"/>
      <c r="UTK12" s="455"/>
      <c r="UTL12" s="455"/>
      <c r="UTM12" s="455"/>
      <c r="UTN12" s="455"/>
      <c r="UTO12" s="455"/>
      <c r="UTP12" s="455"/>
      <c r="UTQ12" s="455"/>
      <c r="UTR12" s="455"/>
      <c r="UTS12" s="455"/>
      <c r="UTT12" s="455"/>
      <c r="UTU12" s="455"/>
      <c r="UTV12" s="455"/>
      <c r="UTW12" s="455"/>
      <c r="UTX12" s="455"/>
      <c r="UTY12" s="455"/>
      <c r="UTZ12" s="455"/>
      <c r="UUA12" s="455"/>
      <c r="UUB12" s="455"/>
      <c r="UUC12" s="455"/>
      <c r="UUD12" s="455"/>
      <c r="UUE12" s="455"/>
      <c r="UUF12" s="455"/>
      <c r="UUG12" s="455"/>
      <c r="UUH12" s="455"/>
      <c r="UUI12" s="455"/>
      <c r="UUJ12" s="455"/>
      <c r="UUK12" s="455"/>
      <c r="UUL12" s="455"/>
      <c r="UUM12" s="455"/>
      <c r="UUN12" s="455"/>
      <c r="UUO12" s="455"/>
      <c r="UUP12" s="455"/>
      <c r="UUQ12" s="455"/>
      <c r="UUR12" s="455"/>
      <c r="UUS12" s="455"/>
      <c r="UUT12" s="455"/>
      <c r="UUU12" s="455"/>
      <c r="UUV12" s="455"/>
      <c r="UUW12" s="455"/>
      <c r="UUX12" s="455"/>
      <c r="UUY12" s="455"/>
      <c r="UUZ12" s="455"/>
      <c r="UVA12" s="455"/>
      <c r="UVB12" s="455"/>
      <c r="UVC12" s="455"/>
      <c r="UVD12" s="455"/>
      <c r="UVE12" s="455"/>
      <c r="UVF12" s="455"/>
      <c r="UVG12" s="455"/>
      <c r="UVH12" s="455"/>
      <c r="UVI12" s="455"/>
      <c r="UVJ12" s="455"/>
      <c r="UVK12" s="455"/>
      <c r="UVL12" s="455"/>
      <c r="UVM12" s="455"/>
      <c r="UVN12" s="455"/>
      <c r="UVO12" s="455"/>
      <c r="UVP12" s="455"/>
      <c r="UVQ12" s="455"/>
      <c r="UVR12" s="455"/>
      <c r="UVS12" s="455"/>
      <c r="UVT12" s="455"/>
      <c r="UVU12" s="455"/>
      <c r="UVV12" s="455"/>
      <c r="UVW12" s="455"/>
      <c r="UVX12" s="455"/>
      <c r="UVY12" s="455"/>
      <c r="UVZ12" s="455"/>
      <c r="UWA12" s="455"/>
      <c r="UWB12" s="455"/>
      <c r="UWC12" s="455"/>
      <c r="UWD12" s="455"/>
      <c r="UWE12" s="455"/>
      <c r="UWF12" s="455"/>
      <c r="UWG12" s="455"/>
      <c r="UWH12" s="455"/>
      <c r="UWI12" s="455"/>
      <c r="UWJ12" s="455"/>
      <c r="UWK12" s="455"/>
      <c r="UWL12" s="455"/>
      <c r="UWM12" s="455"/>
      <c r="UWN12" s="455"/>
      <c r="UWO12" s="455"/>
      <c r="UWP12" s="455"/>
      <c r="UWQ12" s="455"/>
      <c r="UWR12" s="455"/>
      <c r="UWS12" s="455"/>
      <c r="UWT12" s="455"/>
      <c r="UWU12" s="455"/>
      <c r="UWV12" s="455"/>
      <c r="UWW12" s="455"/>
      <c r="UWX12" s="455"/>
      <c r="UWY12" s="455"/>
      <c r="UWZ12" s="455"/>
      <c r="UXA12" s="455"/>
      <c r="UXB12" s="455"/>
      <c r="UXC12" s="455"/>
      <c r="UXD12" s="455"/>
      <c r="UXE12" s="455"/>
      <c r="UXF12" s="455"/>
      <c r="UXG12" s="455"/>
      <c r="UXH12" s="455"/>
      <c r="UXI12" s="455"/>
      <c r="UXJ12" s="455"/>
      <c r="UXK12" s="455"/>
      <c r="UXL12" s="455"/>
      <c r="UXM12" s="455"/>
      <c r="UXN12" s="455"/>
      <c r="UXO12" s="455"/>
      <c r="UXP12" s="455"/>
      <c r="UXQ12" s="455"/>
      <c r="UXR12" s="455"/>
      <c r="UXS12" s="455"/>
      <c r="UXT12" s="455"/>
      <c r="UXU12" s="455"/>
      <c r="UXV12" s="455"/>
      <c r="UXW12" s="455"/>
      <c r="UXX12" s="455"/>
      <c r="UXY12" s="455"/>
      <c r="UXZ12" s="455"/>
      <c r="UYA12" s="455"/>
      <c r="UYB12" s="455"/>
      <c r="UYC12" s="455"/>
      <c r="UYD12" s="455"/>
      <c r="UYE12" s="455"/>
      <c r="UYF12" s="455"/>
      <c r="UYG12" s="455"/>
      <c r="UYH12" s="455"/>
      <c r="UYI12" s="455"/>
      <c r="UYJ12" s="455"/>
      <c r="UYK12" s="455"/>
      <c r="UYL12" s="455"/>
      <c r="UYM12" s="455"/>
      <c r="UYN12" s="455"/>
      <c r="UYO12" s="455"/>
      <c r="UYP12" s="455"/>
      <c r="UYQ12" s="455"/>
      <c r="UYR12" s="455"/>
      <c r="UYS12" s="455"/>
      <c r="UYT12" s="455"/>
      <c r="UYU12" s="455"/>
      <c r="UYV12" s="455"/>
      <c r="UYW12" s="455"/>
      <c r="UYX12" s="455"/>
      <c r="UYY12" s="455"/>
      <c r="UYZ12" s="455"/>
      <c r="UZA12" s="455"/>
      <c r="UZB12" s="455"/>
      <c r="UZC12" s="455"/>
      <c r="UZD12" s="455"/>
      <c r="UZE12" s="455"/>
      <c r="UZF12" s="455"/>
      <c r="UZG12" s="455"/>
      <c r="UZH12" s="455"/>
      <c r="UZI12" s="455"/>
      <c r="UZJ12" s="455"/>
      <c r="UZK12" s="455"/>
      <c r="UZL12" s="455"/>
      <c r="UZM12" s="455"/>
      <c r="UZN12" s="455"/>
      <c r="UZO12" s="455"/>
      <c r="UZP12" s="455"/>
      <c r="UZQ12" s="455"/>
      <c r="UZR12" s="455"/>
      <c r="UZS12" s="455"/>
      <c r="UZT12" s="455"/>
      <c r="UZU12" s="455"/>
      <c r="UZV12" s="455"/>
      <c r="UZW12" s="455"/>
      <c r="UZX12" s="455"/>
      <c r="UZY12" s="455"/>
      <c r="UZZ12" s="455"/>
      <c r="VAA12" s="455"/>
      <c r="VAB12" s="455"/>
      <c r="VAC12" s="455"/>
      <c r="VAD12" s="455"/>
      <c r="VAE12" s="455"/>
      <c r="VAF12" s="455"/>
      <c r="VAG12" s="455"/>
      <c r="VAH12" s="455"/>
      <c r="VAI12" s="455"/>
      <c r="VAJ12" s="455"/>
      <c r="VAK12" s="455"/>
      <c r="VAL12" s="455"/>
      <c r="VAM12" s="455"/>
      <c r="VAN12" s="455"/>
      <c r="VAO12" s="455"/>
      <c r="VAP12" s="455"/>
      <c r="VAQ12" s="455"/>
      <c r="VAR12" s="455"/>
      <c r="VAS12" s="455"/>
      <c r="VAT12" s="455"/>
      <c r="VAU12" s="455"/>
      <c r="VAV12" s="455"/>
      <c r="VAW12" s="455"/>
      <c r="VAX12" s="455"/>
      <c r="VAY12" s="455"/>
      <c r="VAZ12" s="455"/>
      <c r="VBA12" s="455"/>
      <c r="VBB12" s="455"/>
      <c r="VBC12" s="455"/>
      <c r="VBD12" s="455"/>
      <c r="VBE12" s="455"/>
      <c r="VBF12" s="455"/>
      <c r="VBG12" s="455"/>
      <c r="VBH12" s="455"/>
      <c r="VBI12" s="455"/>
      <c r="VBJ12" s="455"/>
      <c r="VBK12" s="455"/>
      <c r="VBL12" s="455"/>
      <c r="VBM12" s="455"/>
      <c r="VBN12" s="455"/>
      <c r="VBO12" s="455"/>
      <c r="VBP12" s="455"/>
      <c r="VBQ12" s="455"/>
      <c r="VBR12" s="455"/>
      <c r="VBS12" s="455"/>
      <c r="VBT12" s="455"/>
      <c r="VBU12" s="455"/>
      <c r="VBV12" s="455"/>
      <c r="VBW12" s="455"/>
      <c r="VBX12" s="455"/>
      <c r="VBY12" s="455"/>
      <c r="VBZ12" s="455"/>
      <c r="VCA12" s="455"/>
      <c r="VCB12" s="455"/>
      <c r="VCC12" s="455"/>
      <c r="VCD12" s="455"/>
      <c r="VCE12" s="455"/>
      <c r="VCF12" s="455"/>
      <c r="VCG12" s="455"/>
      <c r="VCH12" s="455"/>
      <c r="VCI12" s="455"/>
      <c r="VCJ12" s="455"/>
      <c r="VCK12" s="455"/>
      <c r="VCL12" s="455"/>
      <c r="VCM12" s="455"/>
      <c r="VCN12" s="455"/>
      <c r="VCO12" s="455"/>
      <c r="VCP12" s="455"/>
      <c r="VCQ12" s="455"/>
      <c r="VCR12" s="455"/>
      <c r="VCS12" s="455"/>
      <c r="VCT12" s="455"/>
      <c r="VCU12" s="455"/>
      <c r="VCV12" s="455"/>
      <c r="VCW12" s="455"/>
      <c r="VCX12" s="455"/>
      <c r="VCY12" s="455"/>
      <c r="VCZ12" s="455"/>
      <c r="VDA12" s="455"/>
      <c r="VDB12" s="455"/>
      <c r="VDC12" s="455"/>
      <c r="VDD12" s="455"/>
      <c r="VDE12" s="455"/>
      <c r="VDF12" s="455"/>
      <c r="VDG12" s="455"/>
      <c r="VDH12" s="455"/>
      <c r="VDI12" s="455"/>
      <c r="VDJ12" s="455"/>
      <c r="VDK12" s="455"/>
      <c r="VDL12" s="455"/>
      <c r="VDM12" s="455"/>
      <c r="VDN12" s="455"/>
      <c r="VDO12" s="455"/>
      <c r="VDP12" s="455"/>
      <c r="VDQ12" s="455"/>
      <c r="VDR12" s="455"/>
      <c r="VDS12" s="455"/>
      <c r="VDT12" s="455"/>
      <c r="VDU12" s="455"/>
      <c r="VDV12" s="455"/>
      <c r="VDW12" s="455"/>
      <c r="VDX12" s="455"/>
      <c r="VDY12" s="455"/>
      <c r="VDZ12" s="455"/>
      <c r="VEA12" s="455"/>
      <c r="VEB12" s="455"/>
      <c r="VEC12" s="455"/>
      <c r="VED12" s="455"/>
      <c r="VEE12" s="455"/>
      <c r="VEF12" s="455"/>
      <c r="VEG12" s="455"/>
      <c r="VEH12" s="455"/>
      <c r="VEI12" s="455"/>
      <c r="VEJ12" s="455"/>
      <c r="VEK12" s="455"/>
      <c r="VEL12" s="455"/>
      <c r="VEM12" s="455"/>
      <c r="VEN12" s="455"/>
      <c r="VEO12" s="455"/>
      <c r="VEP12" s="455"/>
      <c r="VEQ12" s="455"/>
      <c r="VER12" s="455"/>
      <c r="VES12" s="455"/>
      <c r="VET12" s="455"/>
      <c r="VEU12" s="455"/>
      <c r="VEV12" s="455"/>
      <c r="VEW12" s="455"/>
      <c r="VEX12" s="455"/>
      <c r="VEY12" s="455"/>
      <c r="VEZ12" s="455"/>
      <c r="VFA12" s="455"/>
      <c r="VFB12" s="455"/>
      <c r="VFC12" s="455"/>
      <c r="VFD12" s="455"/>
      <c r="VFE12" s="455"/>
      <c r="VFF12" s="455"/>
      <c r="VFG12" s="455"/>
      <c r="VFH12" s="455"/>
      <c r="VFI12" s="455"/>
      <c r="VFJ12" s="455"/>
      <c r="VFK12" s="455"/>
      <c r="VFL12" s="455"/>
      <c r="VFM12" s="455"/>
      <c r="VFN12" s="455"/>
      <c r="VFO12" s="455"/>
      <c r="VFP12" s="455"/>
      <c r="VFQ12" s="455"/>
      <c r="VFR12" s="455"/>
      <c r="VFS12" s="455"/>
      <c r="VFT12" s="455"/>
      <c r="VFU12" s="455"/>
      <c r="VFV12" s="455"/>
      <c r="VFW12" s="455"/>
      <c r="VFX12" s="455"/>
      <c r="VFY12" s="455"/>
      <c r="VFZ12" s="455"/>
      <c r="VGA12" s="455"/>
      <c r="VGB12" s="455"/>
      <c r="VGC12" s="455"/>
      <c r="VGD12" s="455"/>
      <c r="VGE12" s="455"/>
      <c r="VGF12" s="455"/>
      <c r="VGG12" s="455"/>
      <c r="VGH12" s="455"/>
      <c r="VGI12" s="455"/>
      <c r="VGJ12" s="455"/>
      <c r="VGK12" s="455"/>
      <c r="VGL12" s="455"/>
      <c r="VGM12" s="455"/>
      <c r="VGN12" s="455"/>
      <c r="VGO12" s="455"/>
      <c r="VGP12" s="455"/>
      <c r="VGQ12" s="455"/>
      <c r="VGR12" s="455"/>
      <c r="VGS12" s="455"/>
      <c r="VGT12" s="455"/>
      <c r="VGU12" s="455"/>
      <c r="VGV12" s="455"/>
      <c r="VGW12" s="455"/>
      <c r="VGX12" s="455"/>
      <c r="VGY12" s="455"/>
      <c r="VGZ12" s="455"/>
      <c r="VHA12" s="455"/>
      <c r="VHB12" s="455"/>
      <c r="VHC12" s="455"/>
      <c r="VHD12" s="455"/>
      <c r="VHE12" s="455"/>
      <c r="VHF12" s="455"/>
      <c r="VHG12" s="455"/>
      <c r="VHH12" s="455"/>
      <c r="VHI12" s="455"/>
      <c r="VHJ12" s="455"/>
      <c r="VHK12" s="455"/>
      <c r="VHL12" s="455"/>
      <c r="VHM12" s="455"/>
      <c r="VHN12" s="455"/>
      <c r="VHO12" s="455"/>
      <c r="VHP12" s="455"/>
      <c r="VHQ12" s="455"/>
      <c r="VHR12" s="455"/>
      <c r="VHS12" s="455"/>
      <c r="VHT12" s="455"/>
      <c r="VHU12" s="455"/>
      <c r="VHV12" s="455"/>
      <c r="VHW12" s="455"/>
      <c r="VHX12" s="455"/>
      <c r="VHY12" s="455"/>
      <c r="VHZ12" s="455"/>
      <c r="VIA12" s="455"/>
      <c r="VIB12" s="455"/>
      <c r="VIC12" s="455"/>
      <c r="VID12" s="455"/>
      <c r="VIE12" s="455"/>
      <c r="VIF12" s="455"/>
      <c r="VIG12" s="455"/>
      <c r="VIH12" s="455"/>
      <c r="VII12" s="455"/>
      <c r="VIJ12" s="455"/>
      <c r="VIK12" s="455"/>
      <c r="VIL12" s="455"/>
      <c r="VIM12" s="455"/>
      <c r="VIN12" s="455"/>
      <c r="VIO12" s="455"/>
      <c r="VIP12" s="455"/>
      <c r="VIQ12" s="455"/>
      <c r="VIR12" s="455"/>
      <c r="VIS12" s="455"/>
      <c r="VIT12" s="455"/>
      <c r="VIU12" s="455"/>
      <c r="VIV12" s="455"/>
      <c r="VIW12" s="455"/>
      <c r="VIX12" s="455"/>
      <c r="VIY12" s="455"/>
      <c r="VIZ12" s="455"/>
      <c r="VJA12" s="455"/>
      <c r="VJB12" s="455"/>
      <c r="VJC12" s="455"/>
      <c r="VJD12" s="455"/>
      <c r="VJE12" s="455"/>
      <c r="VJF12" s="455"/>
      <c r="VJG12" s="455"/>
      <c r="VJH12" s="455"/>
      <c r="VJI12" s="455"/>
      <c r="VJJ12" s="455"/>
      <c r="VJK12" s="455"/>
      <c r="VJL12" s="455"/>
      <c r="VJM12" s="455"/>
      <c r="VJN12" s="455"/>
      <c r="VJO12" s="455"/>
      <c r="VJP12" s="455"/>
      <c r="VJQ12" s="455"/>
      <c r="VJR12" s="455"/>
      <c r="VJS12" s="455"/>
      <c r="VJT12" s="455"/>
      <c r="VJU12" s="455"/>
      <c r="VJV12" s="455"/>
      <c r="VJW12" s="455"/>
      <c r="VJX12" s="455"/>
      <c r="VJY12" s="455"/>
      <c r="VJZ12" s="455"/>
      <c r="VKA12" s="455"/>
      <c r="VKB12" s="455"/>
      <c r="VKC12" s="455"/>
      <c r="VKD12" s="455"/>
      <c r="VKE12" s="455"/>
      <c r="VKF12" s="455"/>
      <c r="VKG12" s="455"/>
      <c r="VKH12" s="455"/>
      <c r="VKI12" s="455"/>
      <c r="VKJ12" s="455"/>
      <c r="VKK12" s="455"/>
      <c r="VKL12" s="455"/>
      <c r="VKM12" s="455"/>
      <c r="VKN12" s="455"/>
      <c r="VKO12" s="455"/>
      <c r="VKP12" s="455"/>
      <c r="VKQ12" s="455"/>
      <c r="VKR12" s="455"/>
      <c r="VKS12" s="455"/>
      <c r="VKT12" s="455"/>
      <c r="VKU12" s="455"/>
      <c r="VKV12" s="455"/>
      <c r="VKW12" s="455"/>
      <c r="VKX12" s="455"/>
      <c r="VKY12" s="455"/>
      <c r="VKZ12" s="455"/>
      <c r="VLA12" s="455"/>
      <c r="VLB12" s="455"/>
      <c r="VLC12" s="455"/>
      <c r="VLD12" s="455"/>
      <c r="VLE12" s="455"/>
      <c r="VLF12" s="455"/>
      <c r="VLG12" s="455"/>
      <c r="VLH12" s="455"/>
      <c r="VLI12" s="455"/>
      <c r="VLJ12" s="455"/>
      <c r="VLK12" s="455"/>
      <c r="VLL12" s="455"/>
      <c r="VLM12" s="455"/>
      <c r="VLN12" s="455"/>
      <c r="VLO12" s="455"/>
      <c r="VLP12" s="455"/>
      <c r="VLQ12" s="455"/>
      <c r="VLR12" s="455"/>
      <c r="VLS12" s="455"/>
      <c r="VLT12" s="455"/>
      <c r="VLU12" s="455"/>
      <c r="VLV12" s="455"/>
      <c r="VLW12" s="455"/>
      <c r="VLX12" s="455"/>
      <c r="VLY12" s="455"/>
      <c r="VLZ12" s="455"/>
      <c r="VMA12" s="455"/>
      <c r="VMB12" s="455"/>
      <c r="VMC12" s="455"/>
      <c r="VMD12" s="455"/>
      <c r="VME12" s="455"/>
      <c r="VMF12" s="455"/>
      <c r="VMG12" s="455"/>
      <c r="VMH12" s="455"/>
      <c r="VMI12" s="455"/>
      <c r="VMJ12" s="455"/>
      <c r="VMK12" s="455"/>
      <c r="VML12" s="455"/>
      <c r="VMM12" s="455"/>
      <c r="VMN12" s="455"/>
      <c r="VMO12" s="455"/>
      <c r="VMP12" s="455"/>
      <c r="VMQ12" s="455"/>
      <c r="VMR12" s="455"/>
      <c r="VMS12" s="455"/>
      <c r="VMT12" s="455"/>
      <c r="VMU12" s="455"/>
      <c r="VMV12" s="455"/>
      <c r="VMW12" s="455"/>
      <c r="VMX12" s="455"/>
      <c r="VMY12" s="455"/>
      <c r="VMZ12" s="455"/>
      <c r="VNA12" s="455"/>
      <c r="VNB12" s="455"/>
      <c r="VNC12" s="455"/>
      <c r="VND12" s="455"/>
      <c r="VNE12" s="455"/>
      <c r="VNF12" s="455"/>
      <c r="VNG12" s="455"/>
      <c r="VNH12" s="455"/>
      <c r="VNI12" s="455"/>
      <c r="VNJ12" s="455"/>
      <c r="VNK12" s="455"/>
      <c r="VNL12" s="455"/>
      <c r="VNM12" s="455"/>
      <c r="VNN12" s="455"/>
      <c r="VNO12" s="455"/>
      <c r="VNP12" s="455"/>
      <c r="VNQ12" s="455"/>
      <c r="VNR12" s="455"/>
      <c r="VNS12" s="455"/>
      <c r="VNT12" s="455"/>
      <c r="VNU12" s="455"/>
      <c r="VNV12" s="455"/>
      <c r="VNW12" s="455"/>
      <c r="VNX12" s="455"/>
      <c r="VNY12" s="455"/>
      <c r="VNZ12" s="455"/>
      <c r="VOA12" s="455"/>
      <c r="VOB12" s="455"/>
      <c r="VOC12" s="455"/>
      <c r="VOD12" s="455"/>
      <c r="VOE12" s="455"/>
      <c r="VOF12" s="455"/>
      <c r="VOG12" s="455"/>
      <c r="VOH12" s="455"/>
      <c r="VOI12" s="455"/>
      <c r="VOJ12" s="455"/>
      <c r="VOK12" s="455"/>
      <c r="VOL12" s="455"/>
      <c r="VOM12" s="455"/>
      <c r="VON12" s="455"/>
      <c r="VOO12" s="455"/>
      <c r="VOP12" s="455"/>
      <c r="VOQ12" s="455"/>
      <c r="VOR12" s="455"/>
      <c r="VOS12" s="455"/>
      <c r="VOT12" s="455"/>
      <c r="VOU12" s="455"/>
      <c r="VOV12" s="455"/>
      <c r="VOW12" s="455"/>
      <c r="VOX12" s="455"/>
      <c r="VOY12" s="455"/>
      <c r="VOZ12" s="455"/>
      <c r="VPA12" s="455"/>
      <c r="VPB12" s="455"/>
      <c r="VPC12" s="455"/>
      <c r="VPD12" s="455"/>
      <c r="VPE12" s="455"/>
      <c r="VPF12" s="455"/>
      <c r="VPG12" s="455"/>
      <c r="VPH12" s="455"/>
      <c r="VPI12" s="455"/>
      <c r="VPJ12" s="455"/>
      <c r="VPK12" s="455"/>
      <c r="VPL12" s="455"/>
      <c r="VPM12" s="455"/>
      <c r="VPN12" s="455"/>
      <c r="VPO12" s="455"/>
      <c r="VPP12" s="455"/>
      <c r="VPQ12" s="455"/>
      <c r="VPR12" s="455"/>
      <c r="VPS12" s="455"/>
      <c r="VPT12" s="455"/>
      <c r="VPU12" s="455"/>
      <c r="VPV12" s="455"/>
      <c r="VPW12" s="455"/>
      <c r="VPX12" s="455"/>
      <c r="VPY12" s="455"/>
      <c r="VPZ12" s="455"/>
      <c r="VQA12" s="455"/>
      <c r="VQB12" s="455"/>
      <c r="VQC12" s="455"/>
      <c r="VQD12" s="455"/>
      <c r="VQE12" s="455"/>
      <c r="VQF12" s="455"/>
      <c r="VQG12" s="455"/>
      <c r="VQH12" s="455"/>
      <c r="VQI12" s="455"/>
      <c r="VQJ12" s="455"/>
      <c r="VQK12" s="455"/>
      <c r="VQL12" s="455"/>
      <c r="VQM12" s="455"/>
      <c r="VQN12" s="455"/>
      <c r="VQO12" s="455"/>
      <c r="VQP12" s="455"/>
      <c r="VQQ12" s="455"/>
      <c r="VQR12" s="455"/>
      <c r="VQS12" s="455"/>
      <c r="VQT12" s="455"/>
      <c r="VQU12" s="455"/>
      <c r="VQV12" s="455"/>
      <c r="VQW12" s="455"/>
      <c r="VQX12" s="455"/>
      <c r="VQY12" s="455"/>
      <c r="VQZ12" s="455"/>
      <c r="VRA12" s="455"/>
      <c r="VRB12" s="455"/>
      <c r="VRC12" s="455"/>
      <c r="VRD12" s="455"/>
      <c r="VRE12" s="455"/>
      <c r="VRF12" s="455"/>
      <c r="VRG12" s="455"/>
      <c r="VRH12" s="455"/>
      <c r="VRI12" s="455"/>
      <c r="VRJ12" s="455"/>
      <c r="VRK12" s="455"/>
      <c r="VRL12" s="455"/>
      <c r="VRM12" s="455"/>
      <c r="VRN12" s="455"/>
      <c r="VRO12" s="455"/>
      <c r="VRP12" s="455"/>
      <c r="VRQ12" s="455"/>
      <c r="VRR12" s="455"/>
      <c r="VRS12" s="455"/>
      <c r="VRU12" s="455"/>
      <c r="VRV12" s="455"/>
      <c r="VRW12" s="455"/>
      <c r="VRX12" s="455"/>
      <c r="VRY12" s="455"/>
      <c r="VRZ12" s="455"/>
      <c r="VSA12" s="455"/>
      <c r="VSB12" s="455"/>
      <c r="VSC12" s="455"/>
      <c r="VSD12" s="455"/>
      <c r="VSE12" s="455"/>
      <c r="VSF12" s="455"/>
      <c r="VSG12" s="455"/>
      <c r="VSH12" s="455"/>
      <c r="VSI12" s="455"/>
      <c r="VSJ12" s="455"/>
      <c r="VSK12" s="455"/>
      <c r="VSL12" s="455"/>
      <c r="VSM12" s="455"/>
      <c r="VSN12" s="455"/>
      <c r="VSO12" s="455"/>
      <c r="VSP12" s="455"/>
      <c r="VSQ12" s="455"/>
      <c r="VSR12" s="455"/>
      <c r="VSS12" s="455"/>
      <c r="VST12" s="455"/>
      <c r="VSU12" s="455"/>
      <c r="VSV12" s="455"/>
      <c r="VSW12" s="455"/>
      <c r="VSX12" s="455"/>
      <c r="VSY12" s="455"/>
      <c r="VSZ12" s="455"/>
      <c r="VTA12" s="455"/>
      <c r="VTB12" s="455"/>
      <c r="VTC12" s="455"/>
      <c r="VTD12" s="455"/>
      <c r="VTE12" s="455"/>
      <c r="VTF12" s="455"/>
      <c r="VTG12" s="455"/>
      <c r="VTH12" s="455"/>
      <c r="VTI12" s="455"/>
      <c r="VTJ12" s="455"/>
      <c r="VTK12" s="455"/>
      <c r="VTL12" s="455"/>
      <c r="VTM12" s="455"/>
      <c r="VTN12" s="455"/>
      <c r="VTO12" s="455"/>
      <c r="VTP12" s="455"/>
      <c r="VTQ12" s="455"/>
      <c r="VTR12" s="455"/>
      <c r="VTS12" s="455"/>
      <c r="VTT12" s="455"/>
      <c r="VTU12" s="455"/>
      <c r="VTV12" s="455"/>
      <c r="VTW12" s="455"/>
      <c r="VTX12" s="455"/>
      <c r="VTY12" s="455"/>
      <c r="VTZ12" s="455"/>
      <c r="VUA12" s="455"/>
      <c r="VUB12" s="455"/>
      <c r="VUC12" s="455"/>
      <c r="VUD12" s="455"/>
      <c r="VUE12" s="455"/>
      <c r="VUF12" s="455"/>
      <c r="VUG12" s="455"/>
      <c r="VUH12" s="455"/>
      <c r="VUI12" s="455"/>
      <c r="VUJ12" s="455"/>
      <c r="VUK12" s="455"/>
      <c r="VUL12" s="455"/>
      <c r="VUM12" s="455"/>
      <c r="VUN12" s="455"/>
      <c r="VUO12" s="455"/>
      <c r="VUP12" s="455"/>
      <c r="VUQ12" s="455"/>
      <c r="VUR12" s="455"/>
      <c r="VUS12" s="455"/>
      <c r="VUT12" s="455"/>
      <c r="VUU12" s="455"/>
      <c r="VUV12" s="455"/>
      <c r="VUW12" s="455"/>
      <c r="VUX12" s="455"/>
      <c r="VUY12" s="455"/>
      <c r="VUZ12" s="455"/>
      <c r="VVA12" s="455"/>
      <c r="VVB12" s="455"/>
      <c r="VVC12" s="455"/>
      <c r="VVD12" s="455"/>
      <c r="VVE12" s="455"/>
      <c r="VVF12" s="455"/>
      <c r="VVG12" s="455"/>
      <c r="VVH12" s="455"/>
      <c r="VVI12" s="455"/>
      <c r="VVJ12" s="455"/>
      <c r="VVK12" s="455"/>
      <c r="VVL12" s="455"/>
      <c r="VVM12" s="455"/>
      <c r="VVN12" s="455"/>
      <c r="VVO12" s="455"/>
      <c r="VVP12" s="455"/>
      <c r="VVQ12" s="455"/>
      <c r="VVR12" s="455"/>
      <c r="VVS12" s="455"/>
      <c r="VVT12" s="455"/>
      <c r="VVU12" s="455"/>
      <c r="VVV12" s="455"/>
      <c r="VVW12" s="455"/>
      <c r="VVX12" s="455"/>
      <c r="VVY12" s="455"/>
      <c r="VVZ12" s="455"/>
      <c r="VWA12" s="455"/>
      <c r="VWB12" s="455"/>
      <c r="VWC12" s="455"/>
      <c r="VWD12" s="455"/>
      <c r="VWE12" s="455"/>
      <c r="VWF12" s="455"/>
      <c r="VWG12" s="455"/>
      <c r="VWH12" s="455"/>
      <c r="VWI12" s="455"/>
      <c r="VWJ12" s="455"/>
      <c r="VWK12" s="455"/>
      <c r="VWL12" s="455"/>
      <c r="VWM12" s="455"/>
      <c r="VWN12" s="455"/>
      <c r="VWO12" s="455"/>
      <c r="VWP12" s="455"/>
      <c r="VWQ12" s="455"/>
      <c r="VWR12" s="455"/>
      <c r="VWS12" s="455"/>
      <c r="VWT12" s="455"/>
      <c r="VWU12" s="455"/>
      <c r="VWV12" s="455"/>
      <c r="VWW12" s="455"/>
      <c r="VWX12" s="455"/>
      <c r="VWY12" s="455"/>
      <c r="VWZ12" s="455"/>
      <c r="VXA12" s="455"/>
      <c r="VXB12" s="455"/>
      <c r="VXC12" s="455"/>
      <c r="VXD12" s="455"/>
      <c r="VXE12" s="455"/>
      <c r="VXF12" s="455"/>
      <c r="VXG12" s="455"/>
      <c r="VXH12" s="455"/>
      <c r="VXI12" s="455"/>
      <c r="VXJ12" s="455"/>
      <c r="VXK12" s="455"/>
      <c r="VXL12" s="455"/>
      <c r="VXM12" s="455"/>
      <c r="VXN12" s="455"/>
      <c r="VXO12" s="455"/>
      <c r="VXP12" s="455"/>
      <c r="VXQ12" s="455"/>
      <c r="VXR12" s="455"/>
      <c r="VXS12" s="455"/>
      <c r="VXT12" s="455"/>
      <c r="VXU12" s="455"/>
      <c r="VXV12" s="455"/>
      <c r="VXW12" s="455"/>
      <c r="VXX12" s="455"/>
      <c r="VXY12" s="455"/>
      <c r="VXZ12" s="455"/>
      <c r="VYA12" s="455"/>
      <c r="VYB12" s="455"/>
      <c r="VYC12" s="455"/>
      <c r="VYD12" s="455"/>
      <c r="VYE12" s="455"/>
      <c r="VYF12" s="455"/>
      <c r="VYG12" s="455"/>
      <c r="VYH12" s="455"/>
      <c r="VYI12" s="455"/>
      <c r="VYJ12" s="455"/>
      <c r="VYK12" s="455"/>
      <c r="VYL12" s="455"/>
      <c r="VYM12" s="455"/>
      <c r="VYN12" s="455"/>
      <c r="VYO12" s="455"/>
      <c r="VYP12" s="455"/>
      <c r="VYQ12" s="455"/>
      <c r="VYR12" s="455"/>
      <c r="VYS12" s="455"/>
      <c r="VYT12" s="455"/>
      <c r="VYU12" s="455"/>
      <c r="VYV12" s="455"/>
      <c r="VYW12" s="455"/>
      <c r="VYX12" s="455"/>
      <c r="VYY12" s="455"/>
      <c r="VYZ12" s="455"/>
      <c r="VZA12" s="455"/>
      <c r="VZB12" s="455"/>
      <c r="VZC12" s="455"/>
      <c r="VZD12" s="455"/>
      <c r="VZE12" s="455"/>
      <c r="VZF12" s="455"/>
      <c r="VZG12" s="455"/>
      <c r="VZH12" s="455"/>
      <c r="VZI12" s="455"/>
      <c r="VZJ12" s="455"/>
      <c r="VZK12" s="455"/>
      <c r="VZL12" s="455"/>
      <c r="VZM12" s="455"/>
      <c r="VZN12" s="455"/>
      <c r="VZO12" s="455"/>
      <c r="VZP12" s="455"/>
      <c r="VZQ12" s="455"/>
      <c r="VZR12" s="455"/>
      <c r="VZS12" s="455"/>
      <c r="VZT12" s="455"/>
      <c r="VZU12" s="455"/>
      <c r="VZV12" s="455"/>
      <c r="VZW12" s="455"/>
      <c r="VZX12" s="455"/>
      <c r="VZY12" s="455"/>
      <c r="VZZ12" s="455"/>
      <c r="WAA12" s="455"/>
      <c r="WAB12" s="455"/>
      <c r="WAC12" s="455"/>
      <c r="WAD12" s="455"/>
      <c r="WAE12" s="455"/>
      <c r="WAF12" s="455"/>
      <c r="WAG12" s="455"/>
      <c r="WAH12" s="455"/>
      <c r="WAI12" s="455"/>
      <c r="WAJ12" s="455"/>
      <c r="WAK12" s="455"/>
      <c r="WAL12" s="455"/>
      <c r="WAM12" s="455"/>
      <c r="WAN12" s="455"/>
      <c r="WAO12" s="455"/>
      <c r="WAP12" s="455"/>
      <c r="WAQ12" s="455"/>
      <c r="WAR12" s="455"/>
      <c r="WAS12" s="455"/>
      <c r="WAT12" s="455"/>
      <c r="WAU12" s="455"/>
      <c r="WAV12" s="455"/>
      <c r="WAW12" s="455"/>
      <c r="WAX12" s="455"/>
      <c r="WAY12" s="455"/>
      <c r="WAZ12" s="455"/>
      <c r="WBA12" s="455"/>
      <c r="WBB12" s="455"/>
      <c r="WBC12" s="455"/>
      <c r="WBD12" s="455"/>
      <c r="WBE12" s="455"/>
      <c r="WBF12" s="455"/>
      <c r="WBG12" s="455"/>
      <c r="WBH12" s="455"/>
      <c r="WBI12" s="455"/>
      <c r="WBJ12" s="455"/>
      <c r="WBK12" s="455"/>
      <c r="WBL12" s="455"/>
      <c r="WBM12" s="455"/>
      <c r="WBN12" s="455"/>
      <c r="WBO12" s="455"/>
      <c r="WBP12" s="455"/>
      <c r="WBQ12" s="455"/>
      <c r="WBR12" s="455"/>
      <c r="WBS12" s="455"/>
      <c r="WBT12" s="455"/>
      <c r="WBU12" s="455"/>
      <c r="WBV12" s="455"/>
      <c r="WBW12" s="455"/>
      <c r="WBX12" s="455"/>
      <c r="WBY12" s="455"/>
      <c r="WBZ12" s="455"/>
      <c r="WCA12" s="455"/>
      <c r="WCB12" s="455"/>
      <c r="WCC12" s="455"/>
      <c r="WCD12" s="455"/>
      <c r="WCE12" s="455"/>
      <c r="WCF12" s="455"/>
      <c r="WCG12" s="455"/>
      <c r="WCH12" s="455"/>
      <c r="WCI12" s="455"/>
      <c r="WCJ12" s="455"/>
      <c r="WCK12" s="455"/>
      <c r="WCL12" s="455"/>
      <c r="WCM12" s="455"/>
      <c r="WCN12" s="455"/>
      <c r="WCO12" s="455"/>
      <c r="WCP12" s="455"/>
      <c r="WCQ12" s="455"/>
      <c r="WCR12" s="455"/>
      <c r="WCS12" s="455"/>
      <c r="WCT12" s="455"/>
      <c r="WCU12" s="455"/>
      <c r="WCV12" s="455"/>
      <c r="WCW12" s="455"/>
      <c r="WCX12" s="455"/>
      <c r="WCY12" s="455"/>
      <c r="WCZ12" s="455"/>
      <c r="WDA12" s="455"/>
      <c r="WDB12" s="455"/>
      <c r="WDC12" s="455"/>
      <c r="WDD12" s="455"/>
      <c r="WDE12" s="455"/>
      <c r="WDF12" s="455"/>
      <c r="WDG12" s="455"/>
      <c r="WDH12" s="455"/>
      <c r="WDI12" s="455"/>
      <c r="WDJ12" s="455"/>
      <c r="WDK12" s="455"/>
      <c r="WDL12" s="455"/>
      <c r="WDM12" s="455"/>
      <c r="WDN12" s="455"/>
      <c r="WDO12" s="455"/>
      <c r="WDP12" s="455"/>
      <c r="WDQ12" s="455"/>
      <c r="WDR12" s="455"/>
      <c r="WDS12" s="455"/>
      <c r="WDT12" s="455"/>
      <c r="WDU12" s="455"/>
      <c r="WDV12" s="455"/>
      <c r="WDW12" s="455"/>
      <c r="WDX12" s="455"/>
      <c r="WDY12" s="455"/>
      <c r="WDZ12" s="455"/>
      <c r="WEA12" s="455"/>
      <c r="WEB12" s="455"/>
      <c r="WEC12" s="455"/>
      <c r="WED12" s="455"/>
      <c r="WEE12" s="455"/>
      <c r="WEF12" s="455"/>
      <c r="WEG12" s="455"/>
      <c r="WEH12" s="455"/>
      <c r="WEI12" s="455"/>
      <c r="WEJ12" s="455"/>
      <c r="WEK12" s="455"/>
      <c r="WEL12" s="455"/>
      <c r="WEM12" s="455"/>
      <c r="WEN12" s="455"/>
      <c r="WEO12" s="455"/>
      <c r="WEP12" s="455"/>
      <c r="WEQ12" s="455"/>
      <c r="WER12" s="455"/>
      <c r="WES12" s="455"/>
      <c r="WET12" s="455"/>
      <c r="WEU12" s="455"/>
      <c r="WEV12" s="455"/>
      <c r="WEW12" s="455"/>
      <c r="WEX12" s="455"/>
      <c r="WEY12" s="455"/>
      <c r="WEZ12" s="455"/>
      <c r="WFA12" s="455"/>
      <c r="WFB12" s="455"/>
      <c r="WFC12" s="455"/>
      <c r="WFD12" s="455"/>
      <c r="WFE12" s="455"/>
      <c r="WFF12" s="455"/>
      <c r="WFG12" s="455"/>
      <c r="WFH12" s="455"/>
      <c r="WFI12" s="455"/>
      <c r="WFJ12" s="455"/>
      <c r="WFK12" s="455"/>
      <c r="WFL12" s="455"/>
      <c r="WFM12" s="455"/>
      <c r="WFN12" s="455"/>
      <c r="WFO12" s="455"/>
      <c r="WFP12" s="455"/>
      <c r="WFQ12" s="455"/>
      <c r="WFR12" s="455"/>
      <c r="WFS12" s="455"/>
      <c r="WFT12" s="455"/>
      <c r="WFU12" s="455"/>
      <c r="WFV12" s="455"/>
      <c r="WFW12" s="455"/>
      <c r="WFX12" s="455"/>
      <c r="WFY12" s="455"/>
      <c r="WFZ12" s="455"/>
      <c r="WGA12" s="455"/>
      <c r="WGB12" s="455"/>
      <c r="WGC12" s="455"/>
      <c r="WGD12" s="455"/>
      <c r="WGE12" s="455"/>
      <c r="WGF12" s="455"/>
      <c r="WGG12" s="455"/>
      <c r="WGH12" s="455"/>
      <c r="WGI12" s="455"/>
      <c r="WGJ12" s="455"/>
      <c r="WGK12" s="455"/>
      <c r="WGL12" s="455"/>
      <c r="WGM12" s="455"/>
      <c r="WGN12" s="455"/>
      <c r="WGO12" s="455"/>
      <c r="WGP12" s="455"/>
      <c r="WGQ12" s="455"/>
      <c r="WGR12" s="455"/>
      <c r="WGS12" s="455"/>
      <c r="WGT12" s="455"/>
      <c r="WGU12" s="455"/>
      <c r="WGV12" s="455"/>
      <c r="WGW12" s="455"/>
      <c r="WGX12" s="455"/>
      <c r="WGY12" s="455"/>
      <c r="WGZ12" s="455"/>
      <c r="WHA12" s="455"/>
      <c r="WHB12" s="455"/>
      <c r="WHC12" s="455"/>
      <c r="WHD12" s="455"/>
      <c r="WHE12" s="455"/>
      <c r="WHF12" s="455"/>
      <c r="WHG12" s="455"/>
      <c r="WHH12" s="455"/>
      <c r="WHI12" s="455"/>
      <c r="WHJ12" s="455"/>
      <c r="WHK12" s="455"/>
      <c r="WHL12" s="455"/>
      <c r="WHM12" s="455"/>
      <c r="WHN12" s="455"/>
      <c r="WHO12" s="455"/>
      <c r="WHP12" s="455"/>
      <c r="WHQ12" s="455"/>
      <c r="WHR12" s="455"/>
      <c r="WHS12" s="455"/>
      <c r="WHT12" s="455"/>
      <c r="WHU12" s="455"/>
      <c r="WHV12" s="455"/>
      <c r="WHW12" s="455"/>
      <c r="WHX12" s="455"/>
      <c r="WHY12" s="455"/>
      <c r="WHZ12" s="455"/>
      <c r="WIA12" s="455"/>
      <c r="WIB12" s="455"/>
      <c r="WIC12" s="455"/>
      <c r="WID12" s="455"/>
      <c r="WIE12" s="455"/>
      <c r="WIF12" s="455"/>
      <c r="WIG12" s="455"/>
      <c r="WIH12" s="455"/>
      <c r="WII12" s="455"/>
      <c r="WIJ12" s="455"/>
      <c r="WIK12" s="455"/>
      <c r="WIL12" s="455"/>
      <c r="WIM12" s="455"/>
      <c r="WIN12" s="455"/>
      <c r="WIO12" s="455"/>
      <c r="WIP12" s="455"/>
      <c r="WIQ12" s="455"/>
      <c r="WIR12" s="455"/>
      <c r="WIS12" s="455"/>
      <c r="WIT12" s="455"/>
      <c r="WIU12" s="455"/>
      <c r="WIV12" s="455"/>
      <c r="WIW12" s="455"/>
      <c r="WIX12" s="455"/>
      <c r="WIY12" s="455"/>
      <c r="WIZ12" s="455"/>
      <c r="WJA12" s="455"/>
      <c r="WJB12" s="455"/>
      <c r="WJC12" s="455"/>
      <c r="WJD12" s="455"/>
      <c r="WJE12" s="455"/>
      <c r="WJF12" s="455"/>
      <c r="WJG12" s="455"/>
      <c r="WJH12" s="455"/>
      <c r="WJI12" s="455"/>
      <c r="WJJ12" s="455"/>
      <c r="WJK12" s="455"/>
      <c r="WJL12" s="455"/>
      <c r="WJM12" s="455"/>
      <c r="WJN12" s="455"/>
      <c r="WJO12" s="455"/>
      <c r="WJP12" s="455"/>
      <c r="WJQ12" s="455"/>
      <c r="WJR12" s="455"/>
      <c r="WJS12" s="455"/>
      <c r="WJT12" s="455"/>
      <c r="WJU12" s="455"/>
      <c r="WJV12" s="455"/>
      <c r="WJW12" s="455"/>
      <c r="WJX12" s="455"/>
      <c r="WJY12" s="455"/>
      <c r="WJZ12" s="455"/>
      <c r="WKA12" s="455"/>
      <c r="WKB12" s="455"/>
      <c r="WKC12" s="455"/>
      <c r="WKD12" s="455"/>
      <c r="WKE12" s="455"/>
      <c r="WKF12" s="455"/>
      <c r="WKG12" s="455"/>
      <c r="WKH12" s="455"/>
      <c r="WKI12" s="455"/>
      <c r="WKJ12" s="455"/>
      <c r="WKK12" s="455"/>
      <c r="WKL12" s="455"/>
      <c r="WKM12" s="455"/>
      <c r="WKN12" s="455"/>
      <c r="WKO12" s="455"/>
      <c r="WKP12" s="455"/>
      <c r="WKQ12" s="455"/>
      <c r="WKR12" s="455"/>
      <c r="WKS12" s="455"/>
      <c r="WKT12" s="455"/>
      <c r="WKU12" s="455"/>
      <c r="WKV12" s="455"/>
      <c r="WKW12" s="455"/>
      <c r="WKX12" s="455"/>
      <c r="WKY12" s="455"/>
      <c r="WKZ12" s="455"/>
      <c r="WLA12" s="455"/>
      <c r="WLB12" s="455"/>
      <c r="WLC12" s="455"/>
      <c r="WLD12" s="455"/>
      <c r="WLE12" s="455"/>
      <c r="WLF12" s="455"/>
      <c r="WLG12" s="455"/>
      <c r="WLH12" s="455"/>
      <c r="WLI12" s="455"/>
      <c r="WLJ12" s="455"/>
      <c r="WLK12" s="455"/>
      <c r="WLL12" s="455"/>
      <c r="WLM12" s="455"/>
      <c r="WLN12" s="455"/>
      <c r="WLO12" s="455"/>
      <c r="WLP12" s="455"/>
      <c r="WLQ12" s="455"/>
      <c r="WLR12" s="455"/>
      <c r="WLS12" s="455"/>
      <c r="WLT12" s="455"/>
      <c r="WLU12" s="455"/>
      <c r="WLV12" s="455"/>
      <c r="WLW12" s="455"/>
      <c r="WLX12" s="455"/>
      <c r="WLY12" s="455"/>
      <c r="WLZ12" s="455"/>
      <c r="WMA12" s="455"/>
      <c r="WMB12" s="455"/>
      <c r="WMC12" s="455"/>
      <c r="WMD12" s="455"/>
      <c r="WME12" s="455"/>
      <c r="WMF12" s="455"/>
      <c r="WMG12" s="455"/>
      <c r="WMH12" s="455"/>
      <c r="WMI12" s="455"/>
      <c r="WMJ12" s="455"/>
      <c r="WMK12" s="455"/>
      <c r="WML12" s="455"/>
      <c r="WMM12" s="455"/>
      <c r="WMN12" s="455"/>
      <c r="WMO12" s="455"/>
      <c r="WMP12" s="455"/>
      <c r="WMQ12" s="455"/>
      <c r="WMR12" s="455"/>
      <c r="WMS12" s="455"/>
      <c r="WMT12" s="455"/>
      <c r="WMU12" s="455"/>
      <c r="WMV12" s="455"/>
      <c r="WMW12" s="455"/>
      <c r="WMX12" s="455"/>
      <c r="WMY12" s="455"/>
      <c r="WMZ12" s="455"/>
      <c r="WNA12" s="455"/>
      <c r="WNB12" s="455"/>
      <c r="WNC12" s="455"/>
      <c r="WND12" s="455"/>
      <c r="WNE12" s="455"/>
      <c r="WNF12" s="455"/>
      <c r="WNG12" s="455"/>
      <c r="WNH12" s="455"/>
      <c r="WNI12" s="455"/>
      <c r="WNJ12" s="455"/>
      <c r="WNK12" s="455"/>
      <c r="WNL12" s="455"/>
      <c r="WNM12" s="455"/>
      <c r="WNN12" s="455"/>
      <c r="WNO12" s="455"/>
      <c r="WNP12" s="455"/>
      <c r="WNQ12" s="455"/>
      <c r="WNR12" s="455"/>
      <c r="WNS12" s="455"/>
      <c r="WNT12" s="455"/>
      <c r="WNU12" s="455"/>
      <c r="WNV12" s="455"/>
      <c r="WNW12" s="455"/>
      <c r="WNX12" s="455"/>
      <c r="WNY12" s="455"/>
      <c r="WNZ12" s="455"/>
      <c r="WOA12" s="455"/>
      <c r="WOB12" s="455"/>
      <c r="WOC12" s="455"/>
      <c r="WOD12" s="455"/>
      <c r="WOE12" s="455"/>
      <c r="WOF12" s="455"/>
      <c r="WOG12" s="455"/>
      <c r="WOH12" s="455"/>
      <c r="WOI12" s="455"/>
      <c r="WOJ12" s="455"/>
      <c r="WOK12" s="455"/>
      <c r="WOL12" s="455"/>
      <c r="WOM12" s="455"/>
      <c r="WON12" s="455"/>
      <c r="WOO12" s="455"/>
      <c r="WOP12" s="455"/>
      <c r="WOQ12" s="455"/>
      <c r="WOR12" s="455"/>
      <c r="WOS12" s="455"/>
      <c r="WOT12" s="455"/>
      <c r="WOU12" s="455"/>
      <c r="WOV12" s="455"/>
      <c r="WOW12" s="455"/>
      <c r="WOX12" s="455"/>
      <c r="WOY12" s="455"/>
      <c r="WOZ12" s="455"/>
      <c r="WPA12" s="455"/>
      <c r="WPB12" s="455"/>
      <c r="WPC12" s="455"/>
      <c r="WPD12" s="455"/>
      <c r="WPE12" s="455"/>
      <c r="WPF12" s="455"/>
      <c r="WPG12" s="455"/>
      <c r="WPH12" s="455"/>
      <c r="WPI12" s="455"/>
      <c r="WPJ12" s="455"/>
      <c r="WPK12" s="455"/>
      <c r="WPL12" s="455"/>
      <c r="WPM12" s="455"/>
      <c r="WPN12" s="455"/>
      <c r="WPO12" s="455"/>
      <c r="WPP12" s="455"/>
      <c r="WPQ12" s="455"/>
      <c r="WPR12" s="455"/>
      <c r="WPS12" s="455"/>
      <c r="WPT12" s="455"/>
      <c r="WPU12" s="455"/>
      <c r="WPV12" s="455"/>
      <c r="WPW12" s="455"/>
      <c r="WPX12" s="455"/>
      <c r="WPY12" s="455"/>
      <c r="WPZ12" s="455"/>
      <c r="WQA12" s="455"/>
      <c r="WQB12" s="455"/>
      <c r="WQC12" s="455"/>
      <c r="WQD12" s="455"/>
      <c r="WQE12" s="455"/>
      <c r="WQF12" s="455"/>
      <c r="WQG12" s="455"/>
      <c r="WQH12" s="455"/>
      <c r="WQI12" s="455"/>
      <c r="WQJ12" s="455"/>
      <c r="WQK12" s="455"/>
      <c r="WQL12" s="455"/>
      <c r="WQM12" s="455"/>
      <c r="WQN12" s="455"/>
      <c r="WQO12" s="455"/>
      <c r="WQP12" s="455"/>
      <c r="WQQ12" s="455"/>
      <c r="WQR12" s="455"/>
      <c r="WQS12" s="455"/>
      <c r="WQT12" s="455"/>
      <c r="WQU12" s="455"/>
      <c r="WQV12" s="455"/>
      <c r="WQW12" s="455"/>
      <c r="WQX12" s="455"/>
      <c r="WQY12" s="455"/>
      <c r="WQZ12" s="455"/>
      <c r="WRA12" s="455"/>
      <c r="WRB12" s="455"/>
      <c r="WRC12" s="455"/>
      <c r="WRD12" s="455"/>
      <c r="WRE12" s="455"/>
      <c r="WRF12" s="455"/>
      <c r="WRG12" s="455"/>
      <c r="WRH12" s="455"/>
      <c r="WRI12" s="455"/>
      <c r="WRJ12" s="455"/>
      <c r="WRK12" s="455"/>
      <c r="WRL12" s="455"/>
      <c r="WRM12" s="455"/>
      <c r="WRN12" s="455"/>
      <c r="WRO12" s="455"/>
      <c r="WRP12" s="455"/>
      <c r="WRQ12" s="455"/>
      <c r="WRR12" s="455"/>
      <c r="WRS12" s="455"/>
      <c r="WRT12" s="455"/>
      <c r="WRU12" s="455"/>
      <c r="WRV12" s="455"/>
      <c r="WRW12" s="455"/>
      <c r="WRX12" s="455"/>
      <c r="WRY12" s="455"/>
      <c r="WRZ12" s="455"/>
      <c r="WSA12" s="455"/>
      <c r="WSB12" s="455"/>
      <c r="WSC12" s="455"/>
      <c r="WSD12" s="455"/>
      <c r="WSE12" s="455"/>
      <c r="WSF12" s="455"/>
      <c r="WSG12" s="455"/>
      <c r="WSH12" s="455"/>
      <c r="WSI12" s="455"/>
      <c r="WSJ12" s="455"/>
      <c r="WSK12" s="455"/>
      <c r="WSL12" s="455"/>
      <c r="WSM12" s="455"/>
      <c r="WSN12" s="455"/>
      <c r="WSO12" s="455"/>
      <c r="WSP12" s="455"/>
      <c r="WSQ12" s="455"/>
      <c r="WSR12" s="455"/>
      <c r="WSS12" s="455"/>
      <c r="WST12" s="455"/>
      <c r="WSU12" s="455"/>
      <c r="WSV12" s="455"/>
      <c r="WSW12" s="455"/>
      <c r="WSX12" s="455"/>
      <c r="WSY12" s="455"/>
      <c r="WSZ12" s="455"/>
      <c r="WTA12" s="455"/>
      <c r="WTB12" s="455"/>
      <c r="WTC12" s="455"/>
      <c r="WTD12" s="455"/>
      <c r="WTE12" s="455"/>
      <c r="WTF12" s="455"/>
      <c r="WTG12" s="455"/>
      <c r="WTH12" s="455"/>
      <c r="WTI12" s="455"/>
      <c r="WTJ12" s="455"/>
      <c r="WTK12" s="455"/>
      <c r="WTL12" s="455"/>
      <c r="WTM12" s="455"/>
      <c r="WTN12" s="455"/>
      <c r="WTO12" s="455"/>
      <c r="WTP12" s="455"/>
      <c r="WTQ12" s="455"/>
      <c r="WTR12" s="455"/>
      <c r="WTS12" s="455"/>
      <c r="WTT12" s="455"/>
      <c r="WTU12" s="455"/>
      <c r="WTV12" s="455"/>
      <c r="WTW12" s="455"/>
      <c r="WTX12" s="455"/>
      <c r="WTY12" s="455"/>
      <c r="WTZ12" s="455"/>
      <c r="WUA12" s="455"/>
      <c r="WUB12" s="455"/>
      <c r="WUC12" s="455"/>
      <c r="WUD12" s="455"/>
      <c r="WUE12" s="455"/>
      <c r="WUF12" s="455"/>
      <c r="WUG12" s="455"/>
      <c r="WUH12" s="455"/>
      <c r="WUI12" s="455"/>
      <c r="WUJ12" s="455"/>
      <c r="WUK12" s="455"/>
      <c r="WUL12" s="455"/>
      <c r="WUM12" s="455"/>
      <c r="WUN12" s="455"/>
      <c r="WUO12" s="455"/>
      <c r="WUP12" s="455"/>
      <c r="WUQ12" s="455"/>
      <c r="WUR12" s="455"/>
      <c r="WUS12" s="455"/>
      <c r="WUT12" s="455"/>
      <c r="WUU12" s="455"/>
      <c r="WUV12" s="455"/>
      <c r="WUW12" s="455"/>
      <c r="WUX12" s="455"/>
      <c r="WUY12" s="455"/>
      <c r="WUZ12" s="455"/>
      <c r="WVA12" s="455"/>
      <c r="WVB12" s="455"/>
      <c r="WVC12" s="455"/>
      <c r="WVD12" s="455"/>
      <c r="WVE12" s="455"/>
      <c r="WVF12" s="455"/>
      <c r="WVG12" s="455"/>
      <c r="WVH12" s="455"/>
      <c r="WVI12" s="455"/>
      <c r="WVJ12" s="455"/>
      <c r="WVK12" s="455"/>
      <c r="WVL12" s="455"/>
      <c r="WVM12" s="455"/>
      <c r="WVN12" s="455"/>
      <c r="WVO12" s="455"/>
      <c r="WVP12" s="455"/>
      <c r="WVQ12" s="455"/>
      <c r="WVR12" s="455"/>
      <c r="WVS12" s="455"/>
      <c r="WVT12" s="455"/>
      <c r="WVU12" s="455"/>
      <c r="WVV12" s="455"/>
      <c r="WVW12" s="455"/>
      <c r="WVX12" s="455"/>
      <c r="WVY12" s="455"/>
      <c r="WVZ12" s="455"/>
      <c r="WWA12" s="455"/>
      <c r="WWB12" s="455"/>
      <c r="WWC12" s="455"/>
      <c r="WWD12" s="455"/>
      <c r="WWE12" s="455"/>
      <c r="WWF12" s="455"/>
      <c r="WWG12" s="455"/>
      <c r="WWH12" s="455"/>
      <c r="WWI12" s="455"/>
      <c r="WWJ12" s="455"/>
      <c r="WWK12" s="455"/>
      <c r="WWL12" s="455"/>
      <c r="WWM12" s="455"/>
      <c r="WWN12" s="455"/>
      <c r="WWO12" s="455"/>
      <c r="WWP12" s="455"/>
      <c r="WWQ12" s="455"/>
      <c r="WWR12" s="455"/>
      <c r="WWS12" s="455"/>
      <c r="WWT12" s="455"/>
      <c r="WWU12" s="455"/>
      <c r="WWV12" s="455"/>
      <c r="WWW12" s="455"/>
      <c r="WWX12" s="455"/>
      <c r="WWY12" s="455"/>
      <c r="WWZ12" s="455"/>
      <c r="WXA12" s="455"/>
      <c r="WXB12" s="455"/>
      <c r="WXC12" s="455"/>
      <c r="WXD12" s="455"/>
      <c r="WXE12" s="455"/>
      <c r="WXF12" s="455"/>
      <c r="WXG12" s="455"/>
      <c r="WXH12" s="455"/>
      <c r="WXI12" s="455"/>
      <c r="WXJ12" s="455"/>
      <c r="WXK12" s="455"/>
      <c r="WXL12" s="455"/>
      <c r="WXM12" s="455"/>
      <c r="WXN12" s="455"/>
      <c r="WXO12" s="455"/>
      <c r="WXP12" s="455"/>
      <c r="WXQ12" s="455"/>
      <c r="WXR12" s="455"/>
      <c r="WXS12" s="455"/>
      <c r="WXT12" s="455"/>
      <c r="WXU12" s="455"/>
      <c r="WXV12" s="455"/>
      <c r="WXW12" s="455"/>
      <c r="WXX12" s="455"/>
      <c r="WXY12" s="455"/>
      <c r="WXZ12" s="455"/>
      <c r="WYA12" s="455"/>
      <c r="WYB12" s="455"/>
      <c r="WYC12" s="455"/>
      <c r="WYD12" s="455"/>
      <c r="WYE12" s="455"/>
      <c r="WYF12" s="455"/>
      <c r="WYG12" s="455"/>
      <c r="WYH12" s="455"/>
      <c r="WYI12" s="455"/>
      <c r="WYJ12" s="455"/>
      <c r="WYK12" s="455"/>
      <c r="WYL12" s="455"/>
      <c r="WYM12" s="455"/>
      <c r="WYN12" s="455"/>
      <c r="WYO12" s="455"/>
      <c r="WYP12" s="455"/>
      <c r="WYQ12" s="455"/>
      <c r="WYR12" s="455"/>
      <c r="WYS12" s="455"/>
      <c r="WYT12" s="455"/>
      <c r="WYU12" s="455"/>
      <c r="WYV12" s="455"/>
      <c r="WYW12" s="455"/>
      <c r="WYX12" s="455"/>
      <c r="WYY12" s="455"/>
      <c r="WYZ12" s="455"/>
      <c r="WZA12" s="455"/>
      <c r="WZB12" s="455"/>
      <c r="WZC12" s="455"/>
      <c r="WZD12" s="455"/>
      <c r="WZE12" s="455"/>
      <c r="WZF12" s="455"/>
      <c r="WZG12" s="455"/>
      <c r="WZH12" s="455"/>
      <c r="WZI12" s="455"/>
      <c r="WZJ12" s="455"/>
      <c r="WZK12" s="455"/>
      <c r="WZL12" s="455"/>
      <c r="WZM12" s="455"/>
      <c r="WZN12" s="455"/>
      <c r="WZO12" s="455"/>
      <c r="WZP12" s="455"/>
      <c r="WZQ12" s="455"/>
      <c r="WZR12" s="455"/>
      <c r="WZS12" s="455"/>
      <c r="WZT12" s="455"/>
      <c r="WZU12" s="455"/>
      <c r="WZV12" s="455"/>
      <c r="WZW12" s="455"/>
      <c r="WZX12" s="455"/>
      <c r="WZY12" s="455"/>
      <c r="WZZ12" s="455"/>
      <c r="XAA12" s="455"/>
      <c r="XAB12" s="455"/>
      <c r="XAC12" s="455"/>
      <c r="XAD12" s="455"/>
      <c r="XAE12" s="455"/>
      <c r="XAF12" s="455"/>
      <c r="XAG12" s="455"/>
      <c r="XAH12" s="455"/>
      <c r="XAI12" s="455"/>
      <c r="XAJ12" s="455"/>
      <c r="XAK12" s="455"/>
      <c r="XAL12" s="455"/>
      <c r="XAM12" s="455"/>
      <c r="XAN12" s="455"/>
      <c r="XAO12" s="455"/>
      <c r="XAP12" s="455"/>
      <c r="XAQ12" s="455"/>
      <c r="XAR12" s="455"/>
      <c r="XAS12" s="455"/>
      <c r="XAT12" s="455"/>
      <c r="XAU12" s="455"/>
      <c r="XAV12" s="455"/>
      <c r="XAW12" s="455"/>
      <c r="XAX12" s="455"/>
      <c r="XAY12" s="455"/>
      <c r="XAZ12" s="455"/>
      <c r="XBA12" s="455"/>
      <c r="XBB12" s="455"/>
      <c r="XBC12" s="455"/>
      <c r="XBD12" s="455"/>
      <c r="XBE12" s="455"/>
      <c r="XBF12" s="455"/>
      <c r="XBG12" s="455"/>
      <c r="XBH12" s="455"/>
      <c r="XBI12" s="455"/>
      <c r="XBJ12" s="455"/>
      <c r="XBK12" s="455"/>
      <c r="XBL12" s="455"/>
      <c r="XBM12" s="455"/>
      <c r="XBN12" s="455"/>
      <c r="XBO12" s="455"/>
      <c r="XBP12" s="455"/>
      <c r="XBQ12" s="455"/>
      <c r="XBR12" s="455"/>
      <c r="XBS12" s="455"/>
      <c r="XBT12" s="455"/>
      <c r="XBU12" s="455"/>
      <c r="XBV12" s="455"/>
      <c r="XBW12" s="455"/>
      <c r="XBX12" s="455"/>
      <c r="XBY12" s="455"/>
      <c r="XBZ12" s="455"/>
      <c r="XCA12" s="455"/>
      <c r="XCB12" s="455"/>
      <c r="XCC12" s="455"/>
      <c r="XCD12" s="455"/>
      <c r="XCE12" s="455"/>
      <c r="XCF12" s="455"/>
      <c r="XCG12" s="455"/>
      <c r="XCH12" s="455"/>
      <c r="XCI12" s="455"/>
      <c r="XCJ12" s="455"/>
      <c r="XCK12" s="455"/>
      <c r="XCL12" s="455"/>
      <c r="XCM12" s="455"/>
      <c r="XCN12" s="455"/>
      <c r="XCO12" s="455"/>
      <c r="XCP12" s="455"/>
      <c r="XCQ12" s="455"/>
      <c r="XCR12" s="455"/>
      <c r="XCS12" s="455"/>
      <c r="XCT12" s="455"/>
      <c r="XCU12" s="455"/>
      <c r="XCV12" s="455"/>
      <c r="XCW12" s="455"/>
      <c r="XCX12" s="455"/>
      <c r="XCY12" s="455"/>
      <c r="XCZ12" s="455"/>
      <c r="XDA12" s="455"/>
      <c r="XDB12" s="455"/>
      <c r="XDC12" s="455"/>
      <c r="XDD12" s="455"/>
      <c r="XDE12" s="455"/>
      <c r="XDF12" s="455"/>
      <c r="XDG12" s="455"/>
      <c r="XDH12" s="455"/>
      <c r="XDI12" s="455"/>
      <c r="XDJ12" s="455"/>
      <c r="XDK12" s="455"/>
      <c r="XDL12" s="455"/>
      <c r="XDM12" s="455"/>
      <c r="XDN12" s="455"/>
      <c r="XDO12" s="455"/>
      <c r="XDP12" s="455"/>
      <c r="XDQ12" s="455"/>
      <c r="XDR12" s="455"/>
      <c r="XDS12" s="455"/>
      <c r="XDT12" s="455"/>
      <c r="XDU12" s="455"/>
      <c r="XDV12" s="455"/>
      <c r="XDW12" s="455"/>
      <c r="XDX12" s="455"/>
      <c r="XDY12" s="455"/>
      <c r="XDZ12" s="455"/>
      <c r="XEA12" s="455"/>
      <c r="XEB12" s="455"/>
      <c r="XEC12" s="455"/>
      <c r="XED12" s="455"/>
      <c r="XEE12" s="455"/>
      <c r="XEF12" s="455"/>
      <c r="XEG12" s="455"/>
      <c r="XEH12" s="455"/>
      <c r="XEI12" s="455"/>
      <c r="XEJ12" s="455"/>
      <c r="XEK12" s="455"/>
      <c r="XEL12" s="455"/>
      <c r="XEM12" s="455"/>
      <c r="XEN12" s="455"/>
      <c r="XEO12" s="455"/>
      <c r="XEP12" s="455"/>
      <c r="XEQ12" s="455"/>
      <c r="XER12" s="455"/>
      <c r="XES12" s="455"/>
      <c r="XET12" s="455"/>
      <c r="XEU12" s="455"/>
      <c r="XEV12" s="455"/>
      <c r="XEW12" s="455"/>
      <c r="XEX12" s="455"/>
      <c r="XEY12" s="455"/>
      <c r="XEZ12" s="455"/>
      <c r="XFA12" s="455"/>
      <c r="XFB12" s="455"/>
      <c r="XFC12" s="455"/>
    </row>
    <row r="13" spans="1:1023 1025:2047 2049:3071 3073:4095 4097:5119 5121:6143 6145:7167 7169:8191 8193:9215 9217:10239 10241:11263 11265:12287 12289:13311 13313:14335 14337:15359 15361:16383" ht="15.6">
      <c r="A13" s="201" t="s">
        <v>2674</v>
      </c>
      <c r="B13" s="455"/>
      <c r="C13" s="661"/>
      <c r="D13" s="455"/>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455"/>
      <c r="AI13" s="455"/>
      <c r="AJ13" s="455"/>
      <c r="AK13" s="455"/>
      <c r="AL13" s="455"/>
      <c r="AM13" s="455"/>
      <c r="AN13" s="455"/>
      <c r="AO13" s="455"/>
      <c r="AP13" s="455"/>
      <c r="AQ13" s="455"/>
      <c r="AR13" s="455"/>
      <c r="AS13" s="455"/>
      <c r="AT13" s="455"/>
      <c r="AU13" s="455"/>
      <c r="AV13" s="455"/>
      <c r="AW13" s="455"/>
      <c r="AX13" s="455"/>
      <c r="AY13" s="455"/>
      <c r="AZ13" s="455"/>
      <c r="BA13" s="455"/>
      <c r="BB13" s="455"/>
      <c r="BC13" s="455"/>
      <c r="BD13" s="455"/>
      <c r="BE13" s="455"/>
      <c r="BF13" s="455"/>
      <c r="BG13" s="455"/>
      <c r="BH13" s="455"/>
      <c r="BI13" s="455"/>
      <c r="BJ13" s="455"/>
      <c r="BK13" s="455"/>
      <c r="BL13" s="455"/>
      <c r="BM13" s="455"/>
      <c r="BN13" s="455"/>
      <c r="BO13" s="455"/>
      <c r="BP13" s="455"/>
      <c r="BQ13" s="455"/>
      <c r="BR13" s="455"/>
      <c r="BS13" s="455"/>
      <c r="BT13" s="455"/>
      <c r="BU13" s="455"/>
      <c r="BV13" s="455"/>
      <c r="BW13" s="455"/>
      <c r="BX13" s="455"/>
      <c r="BY13" s="455"/>
      <c r="BZ13" s="455"/>
      <c r="CA13" s="455"/>
      <c r="CB13" s="455"/>
      <c r="CC13" s="455"/>
      <c r="CD13" s="455"/>
      <c r="CE13" s="455"/>
      <c r="CF13" s="455"/>
      <c r="CG13" s="455"/>
      <c r="CH13" s="455"/>
      <c r="CI13" s="455"/>
      <c r="CJ13" s="455"/>
      <c r="CK13" s="455"/>
      <c r="CL13" s="455"/>
      <c r="CM13" s="455"/>
      <c r="CN13" s="455"/>
      <c r="CO13" s="455"/>
      <c r="CP13" s="455"/>
      <c r="CQ13" s="455"/>
      <c r="CR13" s="455"/>
      <c r="CS13" s="455"/>
      <c r="CT13" s="455"/>
      <c r="CU13" s="455"/>
      <c r="CV13" s="455"/>
      <c r="CW13" s="455"/>
      <c r="CX13" s="455"/>
      <c r="CY13" s="455"/>
      <c r="CZ13" s="455"/>
      <c r="DA13" s="455"/>
      <c r="DB13" s="455"/>
      <c r="DC13" s="455"/>
      <c r="DD13" s="455"/>
      <c r="DE13" s="455"/>
      <c r="DF13" s="455"/>
      <c r="DG13" s="455"/>
      <c r="DH13" s="455"/>
      <c r="DI13" s="455"/>
      <c r="DJ13" s="455"/>
      <c r="DK13" s="455"/>
      <c r="DL13" s="455"/>
      <c r="DM13" s="455"/>
      <c r="DN13" s="455"/>
      <c r="DO13" s="455"/>
      <c r="DP13" s="455"/>
      <c r="DQ13" s="455"/>
      <c r="DR13" s="455"/>
      <c r="DS13" s="455"/>
      <c r="DT13" s="455"/>
      <c r="DU13" s="455"/>
      <c r="DV13" s="455"/>
      <c r="DW13" s="455"/>
      <c r="DX13" s="455"/>
      <c r="DY13" s="455"/>
      <c r="DZ13" s="455"/>
      <c r="EA13" s="455"/>
      <c r="EB13" s="455"/>
      <c r="EC13" s="455"/>
      <c r="ED13" s="455"/>
      <c r="EE13" s="455"/>
      <c r="EF13" s="455"/>
      <c r="EG13" s="455"/>
      <c r="EH13" s="455"/>
      <c r="EI13" s="455"/>
      <c r="EJ13" s="455"/>
      <c r="EK13" s="455"/>
      <c r="EL13" s="455"/>
      <c r="EM13" s="455"/>
      <c r="EN13" s="455"/>
      <c r="EO13" s="455"/>
      <c r="EP13" s="455"/>
      <c r="EQ13" s="455"/>
      <c r="ER13" s="455"/>
      <c r="ES13" s="455"/>
      <c r="ET13" s="455"/>
      <c r="EU13" s="455"/>
      <c r="EV13" s="455"/>
      <c r="EW13" s="455"/>
      <c r="EX13" s="455"/>
      <c r="EY13" s="455"/>
      <c r="EZ13" s="455"/>
      <c r="FA13" s="455"/>
      <c r="FB13" s="455"/>
      <c r="FC13" s="455"/>
      <c r="FD13" s="455"/>
      <c r="FE13" s="455"/>
      <c r="FF13" s="455"/>
      <c r="FG13" s="455"/>
      <c r="FH13" s="455"/>
      <c r="FI13" s="455"/>
      <c r="FJ13" s="455"/>
      <c r="FK13" s="455"/>
      <c r="FL13" s="455"/>
      <c r="FM13" s="455"/>
      <c r="FN13" s="455"/>
      <c r="FO13" s="455"/>
      <c r="FP13" s="455"/>
      <c r="FQ13" s="455"/>
      <c r="FR13" s="455"/>
      <c r="FS13" s="455"/>
      <c r="FT13" s="455"/>
      <c r="FU13" s="455"/>
      <c r="FV13" s="455"/>
      <c r="FW13" s="455"/>
      <c r="FX13" s="455"/>
      <c r="FY13" s="455"/>
      <c r="FZ13" s="455"/>
      <c r="GA13" s="455"/>
      <c r="GB13" s="455"/>
      <c r="GC13" s="455"/>
      <c r="GD13" s="455"/>
      <c r="GE13" s="455"/>
      <c r="GF13" s="455"/>
      <c r="GG13" s="455"/>
      <c r="GH13" s="455"/>
      <c r="GI13" s="455"/>
      <c r="GJ13" s="455"/>
      <c r="GK13" s="455"/>
      <c r="GL13" s="455"/>
      <c r="GM13" s="455"/>
      <c r="GN13" s="455"/>
      <c r="GO13" s="455"/>
      <c r="GP13" s="455"/>
      <c r="GQ13" s="455"/>
      <c r="GR13" s="455"/>
      <c r="GS13" s="455"/>
      <c r="GT13" s="455"/>
      <c r="GU13" s="455"/>
      <c r="GV13" s="455"/>
      <c r="GW13" s="455"/>
      <c r="GX13" s="455"/>
      <c r="GY13" s="455"/>
      <c r="GZ13" s="455"/>
      <c r="HA13" s="455"/>
      <c r="HB13" s="455"/>
      <c r="HC13" s="455"/>
      <c r="HD13" s="455"/>
      <c r="HE13" s="455"/>
      <c r="HF13" s="455"/>
      <c r="HG13" s="455"/>
      <c r="HH13" s="455"/>
      <c r="HI13" s="455"/>
      <c r="HJ13" s="455"/>
      <c r="HK13" s="455"/>
      <c r="HL13" s="455"/>
      <c r="HM13" s="455"/>
      <c r="HN13" s="455"/>
      <c r="HO13" s="455"/>
      <c r="HP13" s="455"/>
      <c r="HQ13" s="455"/>
      <c r="HR13" s="455"/>
      <c r="HS13" s="455"/>
      <c r="HT13" s="455"/>
      <c r="HU13" s="455"/>
      <c r="HV13" s="455"/>
      <c r="HW13" s="455"/>
      <c r="HX13" s="455"/>
      <c r="HY13" s="455"/>
      <c r="HZ13" s="455"/>
      <c r="IA13" s="455"/>
      <c r="IB13" s="455"/>
      <c r="IC13" s="455"/>
      <c r="ID13" s="455"/>
      <c r="IE13" s="455"/>
      <c r="IF13" s="455"/>
      <c r="IG13" s="455"/>
      <c r="IH13" s="455"/>
      <c r="II13" s="455"/>
      <c r="IJ13" s="455"/>
      <c r="IK13" s="455"/>
      <c r="IL13" s="455"/>
      <c r="IM13" s="455"/>
      <c r="IN13" s="455"/>
      <c r="IO13" s="455"/>
      <c r="IP13" s="455"/>
      <c r="IQ13" s="455"/>
      <c r="IR13" s="455"/>
      <c r="IS13" s="455"/>
      <c r="IT13" s="455"/>
      <c r="IU13" s="455"/>
      <c r="IV13" s="455"/>
      <c r="IW13" s="455"/>
      <c r="IX13" s="455"/>
      <c r="IY13" s="455"/>
      <c r="IZ13" s="455"/>
      <c r="JA13" s="455"/>
      <c r="JB13" s="455"/>
      <c r="JC13" s="455"/>
      <c r="JD13" s="455"/>
      <c r="JE13" s="455"/>
      <c r="JF13" s="455"/>
      <c r="JG13" s="455"/>
      <c r="JH13" s="455"/>
      <c r="JI13" s="455"/>
      <c r="JJ13" s="455"/>
      <c r="JK13" s="455"/>
      <c r="JL13" s="455"/>
      <c r="JM13" s="455"/>
      <c r="JN13" s="455"/>
      <c r="JO13" s="455"/>
      <c r="JP13" s="455"/>
      <c r="JQ13" s="455"/>
      <c r="JR13" s="455"/>
      <c r="JS13" s="455"/>
      <c r="JT13" s="455"/>
      <c r="JU13" s="455"/>
      <c r="JV13" s="455"/>
      <c r="JW13" s="455"/>
      <c r="JX13" s="455"/>
      <c r="JY13" s="455"/>
      <c r="JZ13" s="455"/>
      <c r="KA13" s="455"/>
      <c r="KB13" s="455"/>
      <c r="KC13" s="455"/>
      <c r="KD13" s="455"/>
      <c r="KE13" s="455"/>
      <c r="KF13" s="455"/>
      <c r="KG13" s="455"/>
      <c r="KH13" s="455"/>
      <c r="KI13" s="455"/>
      <c r="KJ13" s="455"/>
      <c r="KK13" s="455"/>
      <c r="KL13" s="455"/>
      <c r="KM13" s="455"/>
      <c r="KN13" s="455"/>
      <c r="KO13" s="455"/>
      <c r="KP13" s="455"/>
      <c r="KQ13" s="455"/>
      <c r="KR13" s="455"/>
      <c r="KS13" s="455"/>
      <c r="KT13" s="455"/>
      <c r="KU13" s="455"/>
      <c r="KV13" s="455"/>
      <c r="KW13" s="455"/>
      <c r="KX13" s="455"/>
      <c r="KY13" s="455"/>
      <c r="KZ13" s="455"/>
      <c r="LA13" s="455"/>
      <c r="LB13" s="455"/>
      <c r="LC13" s="455"/>
      <c r="LD13" s="455"/>
      <c r="LE13" s="455"/>
      <c r="LF13" s="455"/>
      <c r="LG13" s="455"/>
      <c r="LH13" s="455"/>
      <c r="LI13" s="455"/>
      <c r="LJ13" s="455"/>
      <c r="LK13" s="455"/>
      <c r="LL13" s="455"/>
      <c r="LM13" s="455"/>
      <c r="LN13" s="455"/>
      <c r="LO13" s="455"/>
      <c r="LP13" s="455"/>
      <c r="LQ13" s="455"/>
      <c r="LR13" s="455"/>
      <c r="LS13" s="455"/>
      <c r="LT13" s="455"/>
      <c r="LU13" s="455"/>
      <c r="LV13" s="455"/>
      <c r="LW13" s="455"/>
      <c r="LX13" s="455"/>
      <c r="LY13" s="455"/>
      <c r="LZ13" s="455"/>
      <c r="MA13" s="455"/>
      <c r="MB13" s="455"/>
      <c r="MC13" s="455"/>
      <c r="MD13" s="455"/>
      <c r="ME13" s="455"/>
      <c r="MF13" s="455"/>
      <c r="MG13" s="455"/>
      <c r="MH13" s="455"/>
      <c r="MI13" s="455"/>
      <c r="MJ13" s="455"/>
      <c r="MK13" s="455"/>
      <c r="ML13" s="455"/>
      <c r="MM13" s="455"/>
      <c r="MN13" s="455"/>
      <c r="MO13" s="455"/>
      <c r="MP13" s="455"/>
      <c r="MQ13" s="455"/>
      <c r="MR13" s="455"/>
      <c r="MS13" s="455"/>
      <c r="MT13" s="455"/>
      <c r="MU13" s="455"/>
      <c r="MV13" s="455"/>
      <c r="MW13" s="455"/>
      <c r="MX13" s="455"/>
      <c r="MY13" s="455"/>
      <c r="MZ13" s="455"/>
      <c r="NA13" s="455"/>
      <c r="NB13" s="455"/>
      <c r="NC13" s="455"/>
      <c r="ND13" s="455"/>
      <c r="NE13" s="455"/>
      <c r="NF13" s="455"/>
      <c r="NG13" s="455"/>
      <c r="NH13" s="455"/>
      <c r="NI13" s="455"/>
      <c r="NJ13" s="455"/>
      <c r="NK13" s="455"/>
      <c r="NL13" s="455"/>
      <c r="NM13" s="455"/>
      <c r="NN13" s="455"/>
      <c r="NO13" s="455"/>
      <c r="NP13" s="455"/>
      <c r="NQ13" s="455"/>
      <c r="NR13" s="455"/>
      <c r="NS13" s="455"/>
      <c r="NT13" s="455"/>
      <c r="NU13" s="455"/>
      <c r="NV13" s="455"/>
      <c r="NW13" s="455"/>
      <c r="NX13" s="455"/>
      <c r="NY13" s="455"/>
      <c r="NZ13" s="455"/>
      <c r="OA13" s="455"/>
      <c r="OB13" s="455"/>
      <c r="OC13" s="455"/>
      <c r="OD13" s="455"/>
      <c r="OE13" s="455"/>
      <c r="OF13" s="455"/>
      <c r="OG13" s="455"/>
      <c r="OH13" s="455"/>
      <c r="OI13" s="455"/>
      <c r="OJ13" s="455"/>
      <c r="OK13" s="455"/>
      <c r="OL13" s="455"/>
      <c r="OM13" s="455"/>
      <c r="ON13" s="455"/>
      <c r="OO13" s="455"/>
      <c r="OP13" s="455"/>
      <c r="OQ13" s="455"/>
      <c r="OR13" s="455"/>
      <c r="OS13" s="455"/>
      <c r="OT13" s="455"/>
      <c r="OU13" s="455"/>
      <c r="OV13" s="455"/>
      <c r="OW13" s="455"/>
      <c r="OX13" s="455"/>
      <c r="OY13" s="455"/>
      <c r="OZ13" s="455"/>
      <c r="PA13" s="455"/>
      <c r="PB13" s="455"/>
      <c r="PC13" s="455"/>
      <c r="PD13" s="455"/>
      <c r="PE13" s="455"/>
      <c r="PF13" s="455"/>
      <c r="PG13" s="455"/>
      <c r="PH13" s="455"/>
      <c r="PI13" s="455"/>
      <c r="PJ13" s="455"/>
      <c r="PK13" s="455"/>
      <c r="PL13" s="455"/>
      <c r="PM13" s="455"/>
      <c r="PN13" s="455"/>
      <c r="PO13" s="455"/>
      <c r="PP13" s="455"/>
      <c r="PQ13" s="455"/>
      <c r="PR13" s="455"/>
      <c r="PS13" s="455"/>
      <c r="PT13" s="455"/>
      <c r="PU13" s="455"/>
      <c r="PV13" s="455"/>
      <c r="PW13" s="455"/>
      <c r="PX13" s="455"/>
      <c r="PY13" s="455"/>
      <c r="PZ13" s="455"/>
      <c r="QA13" s="455"/>
      <c r="QB13" s="455"/>
      <c r="QC13" s="455"/>
      <c r="QD13" s="455"/>
      <c r="QE13" s="455"/>
      <c r="QF13" s="455"/>
      <c r="QG13" s="455"/>
      <c r="QH13" s="455"/>
      <c r="QI13" s="455"/>
      <c r="QJ13" s="455"/>
      <c r="QK13" s="455"/>
      <c r="QL13" s="455"/>
      <c r="QM13" s="455"/>
      <c r="QN13" s="455"/>
      <c r="QO13" s="455"/>
      <c r="QP13" s="455"/>
      <c r="QQ13" s="455"/>
      <c r="QR13" s="455"/>
      <c r="QS13" s="455"/>
      <c r="QT13" s="455"/>
      <c r="QU13" s="455"/>
      <c r="QV13" s="455"/>
      <c r="QW13" s="455"/>
      <c r="QX13" s="455"/>
      <c r="QY13" s="455"/>
      <c r="QZ13" s="455"/>
      <c r="RA13" s="455"/>
      <c r="RB13" s="455"/>
      <c r="RC13" s="455"/>
      <c r="RD13" s="455"/>
      <c r="RE13" s="455"/>
      <c r="RF13" s="455"/>
      <c r="RG13" s="455"/>
      <c r="RH13" s="455"/>
      <c r="RI13" s="455"/>
      <c r="RJ13" s="455"/>
      <c r="RK13" s="455"/>
      <c r="RL13" s="455"/>
      <c r="RM13" s="455"/>
      <c r="RN13" s="455"/>
      <c r="RO13" s="455"/>
      <c r="RP13" s="455"/>
      <c r="RQ13" s="455"/>
      <c r="RR13" s="455"/>
      <c r="RS13" s="455"/>
      <c r="RT13" s="455"/>
      <c r="RU13" s="455"/>
      <c r="RV13" s="455"/>
      <c r="RW13" s="455"/>
      <c r="RX13" s="455"/>
      <c r="RY13" s="455"/>
      <c r="RZ13" s="455"/>
      <c r="SA13" s="455"/>
      <c r="SB13" s="455"/>
      <c r="SC13" s="455"/>
      <c r="SD13" s="455"/>
      <c r="SE13" s="455"/>
      <c r="SF13" s="455"/>
      <c r="SG13" s="455"/>
      <c r="SH13" s="455"/>
      <c r="SI13" s="455"/>
      <c r="SJ13" s="455"/>
      <c r="SK13" s="455"/>
      <c r="SL13" s="455"/>
      <c r="SM13" s="455"/>
      <c r="SN13" s="455"/>
      <c r="SO13" s="455"/>
      <c r="SP13" s="455"/>
      <c r="SQ13" s="455"/>
      <c r="SR13" s="455"/>
      <c r="SS13" s="455"/>
      <c r="ST13" s="455"/>
      <c r="SU13" s="455"/>
      <c r="SV13" s="455"/>
      <c r="SW13" s="455"/>
      <c r="SX13" s="455"/>
      <c r="SY13" s="455"/>
      <c r="SZ13" s="455"/>
      <c r="TA13" s="455"/>
      <c r="TB13" s="455"/>
      <c r="TC13" s="455"/>
      <c r="TD13" s="455"/>
      <c r="TE13" s="455"/>
      <c r="TF13" s="455"/>
      <c r="TG13" s="455"/>
      <c r="TH13" s="455"/>
      <c r="TI13" s="455"/>
      <c r="TJ13" s="455"/>
      <c r="TK13" s="455"/>
      <c r="TL13" s="455"/>
      <c r="TM13" s="455"/>
      <c r="TN13" s="455"/>
      <c r="TO13" s="455"/>
      <c r="TP13" s="455"/>
      <c r="TQ13" s="455"/>
      <c r="TR13" s="455"/>
      <c r="TS13" s="455"/>
      <c r="TT13" s="455"/>
      <c r="TU13" s="455"/>
      <c r="TV13" s="455"/>
      <c r="TW13" s="455"/>
      <c r="TX13" s="455"/>
      <c r="TY13" s="455"/>
      <c r="TZ13" s="455"/>
      <c r="UA13" s="455"/>
      <c r="UB13" s="455"/>
      <c r="UC13" s="455"/>
      <c r="UD13" s="455"/>
      <c r="UE13" s="455"/>
      <c r="UF13" s="455"/>
      <c r="UG13" s="455"/>
      <c r="UH13" s="455"/>
      <c r="UI13" s="455"/>
      <c r="UJ13" s="455"/>
      <c r="UK13" s="455"/>
      <c r="UL13" s="455"/>
      <c r="UM13" s="455"/>
      <c r="UN13" s="455"/>
      <c r="UO13" s="455"/>
      <c r="UP13" s="455"/>
      <c r="UQ13" s="455"/>
      <c r="UR13" s="455"/>
      <c r="US13" s="455"/>
      <c r="UT13" s="455"/>
      <c r="UU13" s="455"/>
      <c r="UV13" s="455"/>
      <c r="UW13" s="455"/>
      <c r="UX13" s="455"/>
      <c r="UY13" s="455"/>
      <c r="UZ13" s="455"/>
      <c r="VA13" s="455"/>
      <c r="VB13" s="455"/>
      <c r="VC13" s="455"/>
      <c r="VD13" s="455"/>
      <c r="VE13" s="455"/>
      <c r="VF13" s="455"/>
      <c r="VG13" s="455"/>
      <c r="VH13" s="455"/>
      <c r="VI13" s="455"/>
      <c r="VJ13" s="455"/>
      <c r="VK13" s="455"/>
      <c r="VL13" s="455"/>
      <c r="VM13" s="455"/>
      <c r="VN13" s="455"/>
      <c r="VO13" s="455"/>
      <c r="VP13" s="455"/>
      <c r="VQ13" s="455"/>
      <c r="VR13" s="455"/>
      <c r="VS13" s="455"/>
      <c r="VT13" s="455"/>
      <c r="VU13" s="455"/>
      <c r="VV13" s="455"/>
      <c r="VW13" s="455"/>
      <c r="VX13" s="455"/>
      <c r="VY13" s="455"/>
      <c r="VZ13" s="455"/>
      <c r="WA13" s="455"/>
      <c r="WB13" s="455"/>
      <c r="WC13" s="455"/>
      <c r="WD13" s="455"/>
      <c r="WE13" s="455"/>
      <c r="WF13" s="455"/>
      <c r="WG13" s="455"/>
      <c r="WH13" s="455"/>
      <c r="WI13" s="455"/>
      <c r="WJ13" s="455"/>
      <c r="WK13" s="455"/>
      <c r="WL13" s="455"/>
      <c r="WM13" s="455"/>
      <c r="WN13" s="455"/>
      <c r="WO13" s="455"/>
      <c r="WP13" s="455"/>
      <c r="WQ13" s="455"/>
      <c r="WR13" s="455"/>
      <c r="WS13" s="455"/>
      <c r="WT13" s="455"/>
      <c r="WU13" s="455"/>
      <c r="WV13" s="455"/>
      <c r="WW13" s="455"/>
      <c r="WX13" s="455"/>
      <c r="WY13" s="455"/>
      <c r="WZ13" s="455"/>
      <c r="XA13" s="455"/>
      <c r="XB13" s="455"/>
      <c r="XC13" s="455"/>
      <c r="XD13" s="455"/>
      <c r="XE13" s="455"/>
      <c r="XF13" s="455"/>
      <c r="XG13" s="455"/>
      <c r="XH13" s="455"/>
      <c r="XI13" s="455"/>
      <c r="XJ13" s="455"/>
      <c r="XK13" s="455"/>
      <c r="XL13" s="455"/>
      <c r="XM13" s="455"/>
      <c r="XN13" s="455"/>
      <c r="XO13" s="455"/>
      <c r="XP13" s="455"/>
      <c r="XQ13" s="455"/>
      <c r="XR13" s="455"/>
      <c r="XS13" s="455"/>
      <c r="XT13" s="455"/>
      <c r="XU13" s="455"/>
      <c r="XV13" s="455"/>
      <c r="XW13" s="455"/>
      <c r="XX13" s="455"/>
      <c r="XY13" s="455"/>
      <c r="XZ13" s="455"/>
      <c r="YA13" s="455"/>
      <c r="YB13" s="455"/>
      <c r="YC13" s="455"/>
      <c r="YD13" s="455"/>
      <c r="YE13" s="455"/>
      <c r="YF13" s="455"/>
      <c r="YG13" s="455"/>
      <c r="YH13" s="455"/>
      <c r="YI13" s="455"/>
      <c r="YJ13" s="455"/>
      <c r="YK13" s="455"/>
      <c r="YL13" s="455"/>
      <c r="YM13" s="455"/>
      <c r="YN13" s="455"/>
      <c r="YO13" s="455"/>
      <c r="YP13" s="455"/>
      <c r="YQ13" s="455"/>
      <c r="YR13" s="455"/>
      <c r="YS13" s="455"/>
      <c r="YT13" s="455"/>
      <c r="YU13" s="455"/>
      <c r="YV13" s="455"/>
      <c r="YW13" s="455"/>
      <c r="YX13" s="455"/>
      <c r="YY13" s="455"/>
      <c r="YZ13" s="455"/>
      <c r="ZA13" s="455"/>
      <c r="ZB13" s="455"/>
      <c r="ZC13" s="455"/>
      <c r="ZD13" s="455"/>
      <c r="ZE13" s="455"/>
      <c r="ZF13" s="455"/>
      <c r="ZG13" s="455"/>
      <c r="ZH13" s="455"/>
      <c r="ZI13" s="455"/>
      <c r="ZJ13" s="455"/>
      <c r="ZK13" s="455"/>
      <c r="ZL13" s="455"/>
      <c r="ZM13" s="455"/>
      <c r="ZN13" s="455"/>
      <c r="ZO13" s="455"/>
      <c r="ZP13" s="455"/>
      <c r="ZQ13" s="455"/>
      <c r="ZR13" s="455"/>
      <c r="ZS13" s="455"/>
      <c r="ZT13" s="455"/>
      <c r="ZU13" s="455"/>
      <c r="ZV13" s="455"/>
      <c r="ZW13" s="455"/>
      <c r="ZX13" s="455"/>
      <c r="ZY13" s="455"/>
      <c r="ZZ13" s="455"/>
      <c r="AAA13" s="455"/>
      <c r="AAB13" s="455"/>
      <c r="AAC13" s="455"/>
      <c r="AAD13" s="455"/>
      <c r="AAE13" s="455"/>
      <c r="AAF13" s="455"/>
      <c r="AAG13" s="455"/>
      <c r="AAH13" s="455"/>
      <c r="AAI13" s="455"/>
      <c r="AAJ13" s="455"/>
      <c r="AAK13" s="455"/>
      <c r="AAL13" s="455"/>
      <c r="AAM13" s="455"/>
      <c r="AAN13" s="455"/>
      <c r="AAO13" s="455"/>
      <c r="AAP13" s="455"/>
      <c r="AAQ13" s="455"/>
      <c r="AAR13" s="455"/>
      <c r="AAS13" s="455"/>
      <c r="AAT13" s="455"/>
      <c r="AAU13" s="455"/>
      <c r="AAV13" s="455"/>
      <c r="AAW13" s="455"/>
      <c r="AAX13" s="455"/>
      <c r="AAY13" s="455"/>
      <c r="AAZ13" s="455"/>
      <c r="ABA13" s="455"/>
      <c r="ABB13" s="455"/>
      <c r="ABC13" s="455"/>
      <c r="ABD13" s="455"/>
      <c r="ABE13" s="455"/>
      <c r="ABF13" s="455"/>
      <c r="ABG13" s="455"/>
      <c r="ABH13" s="455"/>
      <c r="ABI13" s="455"/>
      <c r="ABJ13" s="455"/>
      <c r="ABK13" s="455"/>
      <c r="ABL13" s="455"/>
      <c r="ABM13" s="455"/>
      <c r="ABN13" s="455"/>
      <c r="ABO13" s="455"/>
      <c r="ABP13" s="455"/>
      <c r="ABQ13" s="455"/>
      <c r="ABR13" s="455"/>
      <c r="ABS13" s="455"/>
      <c r="ABT13" s="455"/>
      <c r="ABU13" s="455"/>
      <c r="ABV13" s="455"/>
      <c r="ABW13" s="455"/>
      <c r="ABX13" s="455"/>
      <c r="ABY13" s="455"/>
      <c r="ABZ13" s="455"/>
      <c r="ACA13" s="455"/>
      <c r="ACB13" s="455"/>
      <c r="ACC13" s="455"/>
      <c r="ACD13" s="455"/>
      <c r="ACE13" s="455"/>
      <c r="ACF13" s="455"/>
      <c r="ACG13" s="455"/>
      <c r="ACH13" s="455"/>
      <c r="ACI13" s="455"/>
      <c r="ACJ13" s="455"/>
      <c r="ACK13" s="455"/>
      <c r="ACL13" s="455"/>
      <c r="ACM13" s="455"/>
      <c r="ACN13" s="455"/>
      <c r="ACO13" s="455"/>
      <c r="ACP13" s="455"/>
      <c r="ACQ13" s="455"/>
      <c r="ACR13" s="455"/>
      <c r="ACS13" s="455"/>
      <c r="ACT13" s="455"/>
      <c r="ACU13" s="455"/>
      <c r="ACV13" s="455"/>
      <c r="ACW13" s="455"/>
      <c r="ACX13" s="455"/>
      <c r="ACY13" s="455"/>
      <c r="ACZ13" s="455"/>
      <c r="ADA13" s="455"/>
      <c r="ADB13" s="455"/>
      <c r="ADC13" s="455"/>
      <c r="ADD13" s="455"/>
      <c r="ADE13" s="455"/>
      <c r="ADF13" s="455"/>
      <c r="ADG13" s="455"/>
      <c r="ADH13" s="455"/>
      <c r="ADI13" s="455"/>
      <c r="ADJ13" s="455"/>
      <c r="ADK13" s="455"/>
      <c r="ADL13" s="455"/>
      <c r="ADM13" s="455"/>
      <c r="ADN13" s="455"/>
      <c r="ADO13" s="455"/>
      <c r="ADP13" s="455"/>
      <c r="ADQ13" s="455"/>
      <c r="ADR13" s="455"/>
      <c r="ADS13" s="455"/>
      <c r="ADT13" s="455"/>
      <c r="ADU13" s="455"/>
      <c r="ADV13" s="455"/>
      <c r="ADW13" s="455"/>
      <c r="ADX13" s="455"/>
      <c r="ADY13" s="455"/>
      <c r="ADZ13" s="455"/>
      <c r="AEA13" s="455"/>
      <c r="AEB13" s="455"/>
      <c r="AEC13" s="455"/>
      <c r="AED13" s="455"/>
      <c r="AEE13" s="455"/>
      <c r="AEF13" s="455"/>
      <c r="AEG13" s="455"/>
      <c r="AEH13" s="455"/>
      <c r="AEI13" s="455"/>
      <c r="AEJ13" s="455"/>
      <c r="AEK13" s="455"/>
      <c r="AEL13" s="455"/>
      <c r="AEM13" s="455"/>
      <c r="AEN13" s="455"/>
      <c r="AEO13" s="455"/>
      <c r="AEP13" s="455"/>
      <c r="AEQ13" s="455"/>
      <c r="AER13" s="455"/>
      <c r="AES13" s="455"/>
      <c r="AET13" s="455"/>
      <c r="AEU13" s="455"/>
      <c r="AEV13" s="455"/>
      <c r="AEW13" s="455"/>
      <c r="AEX13" s="455"/>
      <c r="AEY13" s="455"/>
      <c r="AEZ13" s="455"/>
      <c r="AFA13" s="455"/>
      <c r="AFB13" s="455"/>
      <c r="AFC13" s="455"/>
      <c r="AFD13" s="455"/>
      <c r="AFE13" s="455"/>
      <c r="AFF13" s="455"/>
      <c r="AFG13" s="455"/>
      <c r="AFH13" s="455"/>
      <c r="AFI13" s="455"/>
      <c r="AFJ13" s="455"/>
      <c r="AFK13" s="455"/>
      <c r="AFL13" s="455"/>
      <c r="AFM13" s="455"/>
      <c r="AFN13" s="455"/>
      <c r="AFO13" s="455"/>
      <c r="AFP13" s="455"/>
      <c r="AFQ13" s="455"/>
      <c r="AFR13" s="455"/>
      <c r="AFS13" s="455"/>
      <c r="AFT13" s="455"/>
      <c r="AFU13" s="455"/>
      <c r="AFV13" s="455"/>
      <c r="AFW13" s="455"/>
      <c r="AFX13" s="455"/>
      <c r="AFY13" s="455"/>
      <c r="AFZ13" s="455"/>
      <c r="AGA13" s="455"/>
      <c r="AGB13" s="455"/>
      <c r="AGC13" s="455"/>
      <c r="AGD13" s="455"/>
      <c r="AGE13" s="455"/>
      <c r="AGF13" s="455"/>
      <c r="AGG13" s="455"/>
      <c r="AGH13" s="455"/>
      <c r="AGI13" s="455"/>
      <c r="AGJ13" s="455"/>
      <c r="AGK13" s="455"/>
      <c r="AGL13" s="455"/>
      <c r="AGM13" s="455"/>
      <c r="AGN13" s="455"/>
      <c r="AGO13" s="455"/>
      <c r="AGP13" s="455"/>
      <c r="AGQ13" s="455"/>
      <c r="AGR13" s="455"/>
      <c r="AGS13" s="455"/>
      <c r="AGT13" s="455"/>
      <c r="AGU13" s="455"/>
      <c r="AGV13" s="455"/>
      <c r="AGW13" s="455"/>
      <c r="AGX13" s="455"/>
      <c r="AGY13" s="455"/>
      <c r="AGZ13" s="455"/>
      <c r="AHA13" s="455"/>
      <c r="AHB13" s="455"/>
      <c r="AHC13" s="455"/>
      <c r="AHD13" s="455"/>
      <c r="AHE13" s="455"/>
      <c r="AHF13" s="455"/>
      <c r="AHG13" s="455"/>
      <c r="AHH13" s="455"/>
      <c r="AHI13" s="455"/>
      <c r="AHJ13" s="455"/>
      <c r="AHK13" s="455"/>
      <c r="AHL13" s="455"/>
      <c r="AHM13" s="455"/>
      <c r="AHN13" s="455"/>
      <c r="AHO13" s="455"/>
      <c r="AHP13" s="455"/>
      <c r="AHQ13" s="455"/>
      <c r="AHR13" s="455"/>
      <c r="AHS13" s="455"/>
      <c r="AHT13" s="455"/>
      <c r="AHU13" s="455"/>
      <c r="AHV13" s="455"/>
      <c r="AHW13" s="455"/>
      <c r="AHX13" s="455"/>
      <c r="AHY13" s="455"/>
      <c r="AHZ13" s="455"/>
      <c r="AIA13" s="455"/>
      <c r="AIB13" s="455"/>
      <c r="AIC13" s="455"/>
      <c r="AID13" s="455"/>
      <c r="AIE13" s="455"/>
      <c r="AIF13" s="455"/>
      <c r="AIG13" s="455"/>
      <c r="AIH13" s="455"/>
      <c r="AII13" s="455"/>
      <c r="AIJ13" s="455"/>
      <c r="AIK13" s="455"/>
      <c r="AIL13" s="455"/>
      <c r="AIM13" s="455"/>
      <c r="AIN13" s="455"/>
      <c r="AIO13" s="455"/>
      <c r="AIP13" s="455"/>
      <c r="AIQ13" s="455"/>
      <c r="AIR13" s="455"/>
      <c r="AIS13" s="455"/>
      <c r="AIT13" s="455"/>
      <c r="AIU13" s="455"/>
      <c r="AIV13" s="455"/>
      <c r="AIW13" s="455"/>
      <c r="AIX13" s="455"/>
      <c r="AIY13" s="455"/>
      <c r="AIZ13" s="455"/>
      <c r="AJA13" s="455"/>
      <c r="AJB13" s="455"/>
      <c r="AJC13" s="455"/>
      <c r="AJD13" s="455"/>
      <c r="AJE13" s="455"/>
      <c r="AJF13" s="455"/>
      <c r="AJG13" s="455"/>
      <c r="AJH13" s="455"/>
      <c r="AJI13" s="455"/>
      <c r="AJJ13" s="455"/>
      <c r="AJK13" s="455"/>
      <c r="AJL13" s="455"/>
      <c r="AJM13" s="455"/>
      <c r="AJN13" s="455"/>
      <c r="AJO13" s="455"/>
      <c r="AJP13" s="455"/>
      <c r="AJQ13" s="455"/>
      <c r="AJR13" s="455"/>
      <c r="AJS13" s="455"/>
      <c r="AJT13" s="455"/>
      <c r="AJU13" s="455"/>
      <c r="AJV13" s="455"/>
      <c r="AJW13" s="455"/>
      <c r="AJX13" s="455"/>
      <c r="AJY13" s="455"/>
      <c r="AJZ13" s="455"/>
      <c r="AKA13" s="455"/>
      <c r="AKB13" s="455"/>
      <c r="AKC13" s="455"/>
      <c r="AKD13" s="455"/>
      <c r="AKE13" s="455"/>
      <c r="AKF13" s="455"/>
      <c r="AKG13" s="455"/>
      <c r="AKH13" s="455"/>
      <c r="AKI13" s="455"/>
      <c r="AKJ13" s="455"/>
      <c r="AKK13" s="455"/>
      <c r="AKL13" s="455"/>
      <c r="AKM13" s="455"/>
      <c r="AKN13" s="455"/>
      <c r="AKO13" s="455"/>
      <c r="AKP13" s="455"/>
      <c r="AKQ13" s="455"/>
      <c r="AKR13" s="455"/>
      <c r="AKS13" s="455"/>
      <c r="AKT13" s="455"/>
      <c r="AKU13" s="455"/>
      <c r="AKV13" s="455"/>
      <c r="AKW13" s="455"/>
      <c r="AKX13" s="455"/>
      <c r="AKY13" s="455"/>
      <c r="AKZ13" s="455"/>
      <c r="ALA13" s="455"/>
      <c r="ALB13" s="455"/>
      <c r="ALC13" s="455"/>
      <c r="ALD13" s="455"/>
      <c r="ALE13" s="455"/>
      <c r="ALF13" s="455"/>
      <c r="ALG13" s="455"/>
      <c r="ALH13" s="455"/>
      <c r="ALI13" s="455"/>
      <c r="ALJ13" s="455"/>
      <c r="ALK13" s="455"/>
      <c r="ALL13" s="455"/>
      <c r="ALM13" s="455"/>
      <c r="ALN13" s="455"/>
      <c r="ALO13" s="455"/>
      <c r="ALP13" s="455"/>
      <c r="ALQ13" s="455"/>
      <c r="ALR13" s="455"/>
      <c r="ALS13" s="455"/>
      <c r="ALT13" s="455"/>
      <c r="ALU13" s="455"/>
      <c r="ALV13" s="455"/>
      <c r="ALW13" s="455"/>
      <c r="ALX13" s="455"/>
      <c r="ALY13" s="455"/>
      <c r="ALZ13" s="455"/>
      <c r="AMA13" s="455"/>
      <c r="AMB13" s="455"/>
      <c r="AMC13" s="455"/>
      <c r="AMD13" s="455"/>
      <c r="AME13" s="455"/>
      <c r="AMF13" s="455"/>
      <c r="AMG13" s="455"/>
      <c r="AMH13" s="455"/>
      <c r="AMI13" s="455"/>
      <c r="AMK13" s="455"/>
      <c r="AML13" s="455"/>
      <c r="AMM13" s="455"/>
      <c r="AMN13" s="455"/>
      <c r="AMO13" s="455"/>
      <c r="AMP13" s="455"/>
      <c r="AMQ13" s="455"/>
      <c r="AMR13" s="455"/>
      <c r="AMS13" s="455"/>
      <c r="AMT13" s="455"/>
      <c r="AMU13" s="455"/>
      <c r="AMV13" s="455"/>
      <c r="AMW13" s="455"/>
      <c r="AMX13" s="455"/>
      <c r="AMY13" s="455"/>
      <c r="AMZ13" s="455"/>
      <c r="ANA13" s="455"/>
      <c r="ANB13" s="455"/>
      <c r="ANC13" s="455"/>
      <c r="AND13" s="455"/>
      <c r="ANE13" s="455"/>
      <c r="ANF13" s="455"/>
      <c r="ANG13" s="455"/>
      <c r="ANH13" s="455"/>
      <c r="ANI13" s="455"/>
      <c r="ANJ13" s="455"/>
      <c r="ANK13" s="455"/>
      <c r="ANL13" s="455"/>
      <c r="ANM13" s="455"/>
      <c r="ANN13" s="455"/>
      <c r="ANO13" s="455"/>
      <c r="ANP13" s="455"/>
      <c r="ANQ13" s="455"/>
      <c r="ANR13" s="455"/>
      <c r="ANS13" s="455"/>
      <c r="ANT13" s="455"/>
      <c r="ANU13" s="455"/>
      <c r="ANV13" s="455"/>
      <c r="ANW13" s="455"/>
      <c r="ANX13" s="455"/>
      <c r="ANY13" s="455"/>
      <c r="ANZ13" s="455"/>
      <c r="AOA13" s="455"/>
      <c r="AOB13" s="455"/>
      <c r="AOC13" s="455"/>
      <c r="AOD13" s="455"/>
      <c r="AOE13" s="455"/>
      <c r="AOF13" s="455"/>
      <c r="AOG13" s="455"/>
      <c r="AOH13" s="455"/>
      <c r="AOI13" s="455"/>
      <c r="AOJ13" s="455"/>
      <c r="AOK13" s="455"/>
      <c r="AOL13" s="455"/>
      <c r="AOM13" s="455"/>
      <c r="AON13" s="455"/>
      <c r="AOO13" s="455"/>
      <c r="AOP13" s="455"/>
      <c r="AOQ13" s="455"/>
      <c r="AOR13" s="455"/>
      <c r="AOS13" s="455"/>
      <c r="AOT13" s="455"/>
      <c r="AOU13" s="455"/>
      <c r="AOV13" s="455"/>
      <c r="AOW13" s="455"/>
      <c r="AOX13" s="455"/>
      <c r="AOY13" s="455"/>
      <c r="AOZ13" s="455"/>
      <c r="APA13" s="455"/>
      <c r="APB13" s="455"/>
      <c r="APC13" s="455"/>
      <c r="APD13" s="455"/>
      <c r="APE13" s="455"/>
      <c r="APF13" s="455"/>
      <c r="APG13" s="455"/>
      <c r="APH13" s="455"/>
      <c r="API13" s="455"/>
      <c r="APJ13" s="455"/>
      <c r="APK13" s="455"/>
      <c r="APL13" s="455"/>
      <c r="APM13" s="455"/>
      <c r="APN13" s="455"/>
      <c r="APO13" s="455"/>
      <c r="APP13" s="455"/>
      <c r="APQ13" s="455"/>
      <c r="APR13" s="455"/>
      <c r="APS13" s="455"/>
      <c r="APT13" s="455"/>
      <c r="APU13" s="455"/>
      <c r="APV13" s="455"/>
      <c r="APW13" s="455"/>
      <c r="APX13" s="455"/>
      <c r="APY13" s="455"/>
      <c r="APZ13" s="455"/>
      <c r="AQA13" s="455"/>
      <c r="AQB13" s="455"/>
      <c r="AQC13" s="455"/>
      <c r="AQD13" s="455"/>
      <c r="AQE13" s="455"/>
      <c r="AQF13" s="455"/>
      <c r="AQG13" s="455"/>
      <c r="AQH13" s="455"/>
      <c r="AQI13" s="455"/>
      <c r="AQJ13" s="455"/>
      <c r="AQK13" s="455"/>
      <c r="AQL13" s="455"/>
      <c r="AQM13" s="455"/>
      <c r="AQN13" s="455"/>
      <c r="AQO13" s="455"/>
      <c r="AQP13" s="455"/>
      <c r="AQQ13" s="455"/>
      <c r="AQR13" s="455"/>
      <c r="AQS13" s="455"/>
      <c r="AQT13" s="455"/>
      <c r="AQU13" s="455"/>
      <c r="AQV13" s="455"/>
      <c r="AQW13" s="455"/>
      <c r="AQX13" s="455"/>
      <c r="AQY13" s="455"/>
      <c r="AQZ13" s="455"/>
      <c r="ARA13" s="455"/>
      <c r="ARB13" s="455"/>
      <c r="ARC13" s="455"/>
      <c r="ARD13" s="455"/>
      <c r="ARE13" s="455"/>
      <c r="ARF13" s="455"/>
      <c r="ARG13" s="455"/>
      <c r="ARH13" s="455"/>
      <c r="ARI13" s="455"/>
      <c r="ARJ13" s="455"/>
      <c r="ARK13" s="455"/>
      <c r="ARL13" s="455"/>
      <c r="ARM13" s="455"/>
      <c r="ARN13" s="455"/>
      <c r="ARO13" s="455"/>
      <c r="ARP13" s="455"/>
      <c r="ARQ13" s="455"/>
      <c r="ARR13" s="455"/>
      <c r="ARS13" s="455"/>
      <c r="ART13" s="455"/>
      <c r="ARU13" s="455"/>
      <c r="ARV13" s="455"/>
      <c r="ARW13" s="455"/>
      <c r="ARX13" s="455"/>
      <c r="ARY13" s="455"/>
      <c r="ARZ13" s="455"/>
      <c r="ASA13" s="455"/>
      <c r="ASB13" s="455"/>
      <c r="ASC13" s="455"/>
      <c r="ASD13" s="455"/>
      <c r="ASE13" s="455"/>
      <c r="ASF13" s="455"/>
      <c r="ASG13" s="455"/>
      <c r="ASH13" s="455"/>
      <c r="ASI13" s="455"/>
      <c r="ASJ13" s="455"/>
      <c r="ASK13" s="455"/>
      <c r="ASL13" s="455"/>
      <c r="ASM13" s="455"/>
      <c r="ASN13" s="455"/>
      <c r="ASO13" s="455"/>
      <c r="ASP13" s="455"/>
      <c r="ASQ13" s="455"/>
      <c r="ASR13" s="455"/>
      <c r="ASS13" s="455"/>
      <c r="AST13" s="455"/>
      <c r="ASU13" s="455"/>
      <c r="ASV13" s="455"/>
      <c r="ASW13" s="455"/>
      <c r="ASX13" s="455"/>
      <c r="ASY13" s="455"/>
      <c r="ASZ13" s="455"/>
      <c r="ATA13" s="455"/>
      <c r="ATB13" s="455"/>
      <c r="ATC13" s="455"/>
      <c r="ATD13" s="455"/>
      <c r="ATE13" s="455"/>
      <c r="ATF13" s="455"/>
      <c r="ATG13" s="455"/>
      <c r="ATH13" s="455"/>
      <c r="ATI13" s="455"/>
      <c r="ATJ13" s="455"/>
      <c r="ATK13" s="455"/>
      <c r="ATL13" s="455"/>
      <c r="ATM13" s="455"/>
      <c r="ATN13" s="455"/>
      <c r="ATO13" s="455"/>
      <c r="ATP13" s="455"/>
      <c r="ATQ13" s="455"/>
      <c r="ATR13" s="455"/>
      <c r="ATS13" s="455"/>
      <c r="ATT13" s="455"/>
      <c r="ATU13" s="455"/>
      <c r="ATV13" s="455"/>
      <c r="ATW13" s="455"/>
      <c r="ATX13" s="455"/>
      <c r="ATY13" s="455"/>
      <c r="ATZ13" s="455"/>
      <c r="AUA13" s="455"/>
      <c r="AUB13" s="455"/>
      <c r="AUC13" s="455"/>
      <c r="AUD13" s="455"/>
      <c r="AUE13" s="455"/>
      <c r="AUF13" s="455"/>
      <c r="AUG13" s="455"/>
      <c r="AUH13" s="455"/>
      <c r="AUI13" s="455"/>
      <c r="AUJ13" s="455"/>
      <c r="AUK13" s="455"/>
      <c r="AUL13" s="455"/>
      <c r="AUM13" s="455"/>
      <c r="AUN13" s="455"/>
      <c r="AUO13" s="455"/>
      <c r="AUP13" s="455"/>
      <c r="AUQ13" s="455"/>
      <c r="AUR13" s="455"/>
      <c r="AUS13" s="455"/>
      <c r="AUT13" s="455"/>
      <c r="AUU13" s="455"/>
      <c r="AUV13" s="455"/>
      <c r="AUW13" s="455"/>
      <c r="AUX13" s="455"/>
      <c r="AUY13" s="455"/>
      <c r="AUZ13" s="455"/>
      <c r="AVA13" s="455"/>
      <c r="AVB13" s="455"/>
      <c r="AVC13" s="455"/>
      <c r="AVD13" s="455"/>
      <c r="AVE13" s="455"/>
      <c r="AVF13" s="455"/>
      <c r="AVG13" s="455"/>
      <c r="AVH13" s="455"/>
      <c r="AVI13" s="455"/>
      <c r="AVJ13" s="455"/>
      <c r="AVK13" s="455"/>
      <c r="AVL13" s="455"/>
      <c r="AVM13" s="455"/>
      <c r="AVN13" s="455"/>
      <c r="AVO13" s="455"/>
      <c r="AVP13" s="455"/>
      <c r="AVQ13" s="455"/>
      <c r="AVR13" s="455"/>
      <c r="AVS13" s="455"/>
      <c r="AVT13" s="455"/>
      <c r="AVU13" s="455"/>
      <c r="AVV13" s="455"/>
      <c r="AVW13" s="455"/>
      <c r="AVX13" s="455"/>
      <c r="AVY13" s="455"/>
      <c r="AVZ13" s="455"/>
      <c r="AWA13" s="455"/>
      <c r="AWB13" s="455"/>
      <c r="AWC13" s="455"/>
      <c r="AWD13" s="455"/>
      <c r="AWE13" s="455"/>
      <c r="AWF13" s="455"/>
      <c r="AWG13" s="455"/>
      <c r="AWH13" s="455"/>
      <c r="AWI13" s="455"/>
      <c r="AWJ13" s="455"/>
      <c r="AWK13" s="455"/>
      <c r="AWL13" s="455"/>
      <c r="AWM13" s="455"/>
      <c r="AWN13" s="455"/>
      <c r="AWO13" s="455"/>
      <c r="AWP13" s="455"/>
      <c r="AWQ13" s="455"/>
      <c r="AWR13" s="455"/>
      <c r="AWS13" s="455"/>
      <c r="AWT13" s="455"/>
      <c r="AWU13" s="455"/>
      <c r="AWV13" s="455"/>
      <c r="AWW13" s="455"/>
      <c r="AWX13" s="455"/>
      <c r="AWY13" s="455"/>
      <c r="AWZ13" s="455"/>
      <c r="AXA13" s="455"/>
      <c r="AXB13" s="455"/>
      <c r="AXC13" s="455"/>
      <c r="AXD13" s="455"/>
      <c r="AXE13" s="455"/>
      <c r="AXF13" s="455"/>
      <c r="AXG13" s="455"/>
      <c r="AXH13" s="455"/>
      <c r="AXI13" s="455"/>
      <c r="AXJ13" s="455"/>
      <c r="AXK13" s="455"/>
      <c r="AXL13" s="455"/>
      <c r="AXM13" s="455"/>
      <c r="AXN13" s="455"/>
      <c r="AXO13" s="455"/>
      <c r="AXP13" s="455"/>
      <c r="AXQ13" s="455"/>
      <c r="AXR13" s="455"/>
      <c r="AXS13" s="455"/>
      <c r="AXT13" s="455"/>
      <c r="AXU13" s="455"/>
      <c r="AXV13" s="455"/>
      <c r="AXW13" s="455"/>
      <c r="AXX13" s="455"/>
      <c r="AXY13" s="455"/>
      <c r="AXZ13" s="455"/>
      <c r="AYA13" s="455"/>
      <c r="AYB13" s="455"/>
      <c r="AYC13" s="455"/>
      <c r="AYD13" s="455"/>
      <c r="AYE13" s="455"/>
      <c r="AYF13" s="455"/>
      <c r="AYG13" s="455"/>
      <c r="AYH13" s="455"/>
      <c r="AYI13" s="455"/>
      <c r="AYJ13" s="455"/>
      <c r="AYK13" s="455"/>
      <c r="AYL13" s="455"/>
      <c r="AYM13" s="455"/>
      <c r="AYN13" s="455"/>
      <c r="AYO13" s="455"/>
      <c r="AYP13" s="455"/>
      <c r="AYQ13" s="455"/>
      <c r="AYR13" s="455"/>
      <c r="AYS13" s="455"/>
      <c r="AYT13" s="455"/>
      <c r="AYU13" s="455"/>
      <c r="AYV13" s="455"/>
      <c r="AYW13" s="455"/>
      <c r="AYX13" s="455"/>
      <c r="AYY13" s="455"/>
      <c r="AYZ13" s="455"/>
      <c r="AZA13" s="455"/>
      <c r="AZB13" s="455"/>
      <c r="AZC13" s="455"/>
      <c r="AZD13" s="455"/>
      <c r="AZE13" s="455"/>
      <c r="AZF13" s="455"/>
      <c r="AZG13" s="455"/>
      <c r="AZH13" s="455"/>
      <c r="AZI13" s="455"/>
      <c r="AZJ13" s="455"/>
      <c r="AZK13" s="455"/>
      <c r="AZL13" s="455"/>
      <c r="AZM13" s="455"/>
      <c r="AZN13" s="455"/>
      <c r="AZO13" s="455"/>
      <c r="AZP13" s="455"/>
      <c r="AZQ13" s="455"/>
      <c r="AZR13" s="455"/>
      <c r="AZS13" s="455"/>
      <c r="AZT13" s="455"/>
      <c r="AZU13" s="455"/>
      <c r="AZV13" s="455"/>
      <c r="AZW13" s="455"/>
      <c r="AZX13" s="455"/>
      <c r="AZY13" s="455"/>
      <c r="AZZ13" s="455"/>
      <c r="BAA13" s="455"/>
      <c r="BAB13" s="455"/>
      <c r="BAC13" s="455"/>
      <c r="BAD13" s="455"/>
      <c r="BAE13" s="455"/>
      <c r="BAF13" s="455"/>
      <c r="BAG13" s="455"/>
      <c r="BAH13" s="455"/>
      <c r="BAI13" s="455"/>
      <c r="BAJ13" s="455"/>
      <c r="BAK13" s="455"/>
      <c r="BAL13" s="455"/>
      <c r="BAM13" s="455"/>
      <c r="BAN13" s="455"/>
      <c r="BAO13" s="455"/>
      <c r="BAP13" s="455"/>
      <c r="BAQ13" s="455"/>
      <c r="BAR13" s="455"/>
      <c r="BAS13" s="455"/>
      <c r="BAT13" s="455"/>
      <c r="BAU13" s="455"/>
      <c r="BAV13" s="455"/>
      <c r="BAW13" s="455"/>
      <c r="BAX13" s="455"/>
      <c r="BAY13" s="455"/>
      <c r="BAZ13" s="455"/>
      <c r="BBA13" s="455"/>
      <c r="BBB13" s="455"/>
      <c r="BBC13" s="455"/>
      <c r="BBD13" s="455"/>
      <c r="BBE13" s="455"/>
      <c r="BBF13" s="455"/>
      <c r="BBG13" s="455"/>
      <c r="BBH13" s="455"/>
      <c r="BBI13" s="455"/>
      <c r="BBJ13" s="455"/>
      <c r="BBK13" s="455"/>
      <c r="BBL13" s="455"/>
      <c r="BBM13" s="455"/>
      <c r="BBN13" s="455"/>
      <c r="BBO13" s="455"/>
      <c r="BBP13" s="455"/>
      <c r="BBQ13" s="455"/>
      <c r="BBR13" s="455"/>
      <c r="BBS13" s="455"/>
      <c r="BBT13" s="455"/>
      <c r="BBU13" s="455"/>
      <c r="BBV13" s="455"/>
      <c r="BBW13" s="455"/>
      <c r="BBX13" s="455"/>
      <c r="BBY13" s="455"/>
      <c r="BBZ13" s="455"/>
      <c r="BCA13" s="455"/>
      <c r="BCB13" s="455"/>
      <c r="BCC13" s="455"/>
      <c r="BCD13" s="455"/>
      <c r="BCE13" s="455"/>
      <c r="BCF13" s="455"/>
      <c r="BCG13" s="455"/>
      <c r="BCH13" s="455"/>
      <c r="BCI13" s="455"/>
      <c r="BCJ13" s="455"/>
      <c r="BCK13" s="455"/>
      <c r="BCL13" s="455"/>
      <c r="BCM13" s="455"/>
      <c r="BCN13" s="455"/>
      <c r="BCO13" s="455"/>
      <c r="BCP13" s="455"/>
      <c r="BCQ13" s="455"/>
      <c r="BCR13" s="455"/>
      <c r="BCS13" s="455"/>
      <c r="BCT13" s="455"/>
      <c r="BCU13" s="455"/>
      <c r="BCV13" s="455"/>
      <c r="BCW13" s="455"/>
      <c r="BCX13" s="455"/>
      <c r="BCY13" s="455"/>
      <c r="BCZ13" s="455"/>
      <c r="BDA13" s="455"/>
      <c r="BDB13" s="455"/>
      <c r="BDC13" s="455"/>
      <c r="BDD13" s="455"/>
      <c r="BDE13" s="455"/>
      <c r="BDF13" s="455"/>
      <c r="BDG13" s="455"/>
      <c r="BDH13" s="455"/>
      <c r="BDI13" s="455"/>
      <c r="BDJ13" s="455"/>
      <c r="BDK13" s="455"/>
      <c r="BDL13" s="455"/>
      <c r="BDM13" s="455"/>
      <c r="BDN13" s="455"/>
      <c r="BDO13" s="455"/>
      <c r="BDP13" s="455"/>
      <c r="BDQ13" s="455"/>
      <c r="BDR13" s="455"/>
      <c r="BDS13" s="455"/>
      <c r="BDT13" s="455"/>
      <c r="BDU13" s="455"/>
      <c r="BDV13" s="455"/>
      <c r="BDW13" s="455"/>
      <c r="BDX13" s="455"/>
      <c r="BDY13" s="455"/>
      <c r="BDZ13" s="455"/>
      <c r="BEA13" s="455"/>
      <c r="BEB13" s="455"/>
      <c r="BEC13" s="455"/>
      <c r="BED13" s="455"/>
      <c r="BEE13" s="455"/>
      <c r="BEF13" s="455"/>
      <c r="BEG13" s="455"/>
      <c r="BEH13" s="455"/>
      <c r="BEI13" s="455"/>
      <c r="BEJ13" s="455"/>
      <c r="BEK13" s="455"/>
      <c r="BEL13" s="455"/>
      <c r="BEM13" s="455"/>
      <c r="BEN13" s="455"/>
      <c r="BEO13" s="455"/>
      <c r="BEP13" s="455"/>
      <c r="BEQ13" s="455"/>
      <c r="BER13" s="455"/>
      <c r="BES13" s="455"/>
      <c r="BET13" s="455"/>
      <c r="BEU13" s="455"/>
      <c r="BEV13" s="455"/>
      <c r="BEW13" s="455"/>
      <c r="BEX13" s="455"/>
      <c r="BEY13" s="455"/>
      <c r="BEZ13" s="455"/>
      <c r="BFA13" s="455"/>
      <c r="BFB13" s="455"/>
      <c r="BFC13" s="455"/>
      <c r="BFD13" s="455"/>
      <c r="BFE13" s="455"/>
      <c r="BFF13" s="455"/>
      <c r="BFG13" s="455"/>
      <c r="BFH13" s="455"/>
      <c r="BFI13" s="455"/>
      <c r="BFJ13" s="455"/>
      <c r="BFK13" s="455"/>
      <c r="BFL13" s="455"/>
      <c r="BFM13" s="455"/>
      <c r="BFN13" s="455"/>
      <c r="BFO13" s="455"/>
      <c r="BFP13" s="455"/>
      <c r="BFQ13" s="455"/>
      <c r="BFR13" s="455"/>
      <c r="BFS13" s="455"/>
      <c r="BFT13" s="455"/>
      <c r="BFU13" s="455"/>
      <c r="BFV13" s="455"/>
      <c r="BFW13" s="455"/>
      <c r="BFX13" s="455"/>
      <c r="BFY13" s="455"/>
      <c r="BFZ13" s="455"/>
      <c r="BGA13" s="455"/>
      <c r="BGB13" s="455"/>
      <c r="BGC13" s="455"/>
      <c r="BGD13" s="455"/>
      <c r="BGE13" s="455"/>
      <c r="BGF13" s="455"/>
      <c r="BGG13" s="455"/>
      <c r="BGH13" s="455"/>
      <c r="BGI13" s="455"/>
      <c r="BGJ13" s="455"/>
      <c r="BGK13" s="455"/>
      <c r="BGL13" s="455"/>
      <c r="BGM13" s="455"/>
      <c r="BGN13" s="455"/>
      <c r="BGO13" s="455"/>
      <c r="BGP13" s="455"/>
      <c r="BGQ13" s="455"/>
      <c r="BGR13" s="455"/>
      <c r="BGS13" s="455"/>
      <c r="BGT13" s="455"/>
      <c r="BGU13" s="455"/>
      <c r="BGV13" s="455"/>
      <c r="BGW13" s="455"/>
      <c r="BGX13" s="455"/>
      <c r="BGY13" s="455"/>
      <c r="BGZ13" s="455"/>
      <c r="BHA13" s="455"/>
      <c r="BHB13" s="455"/>
      <c r="BHC13" s="455"/>
      <c r="BHD13" s="455"/>
      <c r="BHE13" s="455"/>
      <c r="BHF13" s="455"/>
      <c r="BHG13" s="455"/>
      <c r="BHH13" s="455"/>
      <c r="BHI13" s="455"/>
      <c r="BHJ13" s="455"/>
      <c r="BHK13" s="455"/>
      <c r="BHL13" s="455"/>
      <c r="BHM13" s="455"/>
      <c r="BHN13" s="455"/>
      <c r="BHO13" s="455"/>
      <c r="BHP13" s="455"/>
      <c r="BHQ13" s="455"/>
      <c r="BHR13" s="455"/>
      <c r="BHS13" s="455"/>
      <c r="BHT13" s="455"/>
      <c r="BHU13" s="455"/>
      <c r="BHV13" s="455"/>
      <c r="BHW13" s="455"/>
      <c r="BHX13" s="455"/>
      <c r="BHY13" s="455"/>
      <c r="BHZ13" s="455"/>
      <c r="BIA13" s="455"/>
      <c r="BIB13" s="455"/>
      <c r="BIC13" s="455"/>
      <c r="BID13" s="455"/>
      <c r="BIE13" s="455"/>
      <c r="BIF13" s="455"/>
      <c r="BIG13" s="455"/>
      <c r="BIH13" s="455"/>
      <c r="BII13" s="455"/>
      <c r="BIJ13" s="455"/>
      <c r="BIK13" s="455"/>
      <c r="BIL13" s="455"/>
      <c r="BIM13" s="455"/>
      <c r="BIN13" s="455"/>
      <c r="BIO13" s="455"/>
      <c r="BIP13" s="455"/>
      <c r="BIQ13" s="455"/>
      <c r="BIR13" s="455"/>
      <c r="BIS13" s="455"/>
      <c r="BIT13" s="455"/>
      <c r="BIU13" s="455"/>
      <c r="BIV13" s="455"/>
      <c r="BIW13" s="455"/>
      <c r="BIX13" s="455"/>
      <c r="BIY13" s="455"/>
      <c r="BIZ13" s="455"/>
      <c r="BJA13" s="455"/>
      <c r="BJB13" s="455"/>
      <c r="BJC13" s="455"/>
      <c r="BJD13" s="455"/>
      <c r="BJE13" s="455"/>
      <c r="BJF13" s="455"/>
      <c r="BJG13" s="455"/>
      <c r="BJH13" s="455"/>
      <c r="BJI13" s="455"/>
      <c r="BJJ13" s="455"/>
      <c r="BJK13" s="455"/>
      <c r="BJL13" s="455"/>
      <c r="BJM13" s="455"/>
      <c r="BJN13" s="455"/>
      <c r="BJO13" s="455"/>
      <c r="BJP13" s="455"/>
      <c r="BJQ13" s="455"/>
      <c r="BJR13" s="455"/>
      <c r="BJS13" s="455"/>
      <c r="BJT13" s="455"/>
      <c r="BJU13" s="455"/>
      <c r="BJV13" s="455"/>
      <c r="BJW13" s="455"/>
      <c r="BJX13" s="455"/>
      <c r="BJY13" s="455"/>
      <c r="BJZ13" s="455"/>
      <c r="BKA13" s="455"/>
      <c r="BKB13" s="455"/>
      <c r="BKC13" s="455"/>
      <c r="BKD13" s="455"/>
      <c r="BKE13" s="455"/>
      <c r="BKF13" s="455"/>
      <c r="BKG13" s="455"/>
      <c r="BKH13" s="455"/>
      <c r="BKI13" s="455"/>
      <c r="BKJ13" s="455"/>
      <c r="BKK13" s="455"/>
      <c r="BKL13" s="455"/>
      <c r="BKM13" s="455"/>
      <c r="BKN13" s="455"/>
      <c r="BKO13" s="455"/>
      <c r="BKP13" s="455"/>
      <c r="BKQ13" s="455"/>
      <c r="BKR13" s="455"/>
      <c r="BKS13" s="455"/>
      <c r="BKT13" s="455"/>
      <c r="BKU13" s="455"/>
      <c r="BKV13" s="455"/>
      <c r="BKW13" s="455"/>
      <c r="BKX13" s="455"/>
      <c r="BKY13" s="455"/>
      <c r="BKZ13" s="455"/>
      <c r="BLA13" s="455"/>
      <c r="BLB13" s="455"/>
      <c r="BLC13" s="455"/>
      <c r="BLD13" s="455"/>
      <c r="BLE13" s="455"/>
      <c r="BLF13" s="455"/>
      <c r="BLG13" s="455"/>
      <c r="BLH13" s="455"/>
      <c r="BLI13" s="455"/>
      <c r="BLJ13" s="455"/>
      <c r="BLK13" s="455"/>
      <c r="BLL13" s="455"/>
      <c r="BLM13" s="455"/>
      <c r="BLN13" s="455"/>
      <c r="BLO13" s="455"/>
      <c r="BLP13" s="455"/>
      <c r="BLQ13" s="455"/>
      <c r="BLR13" s="455"/>
      <c r="BLS13" s="455"/>
      <c r="BLT13" s="455"/>
      <c r="BLU13" s="455"/>
      <c r="BLV13" s="455"/>
      <c r="BLW13" s="455"/>
      <c r="BLX13" s="455"/>
      <c r="BLY13" s="455"/>
      <c r="BLZ13" s="455"/>
      <c r="BMA13" s="455"/>
      <c r="BMB13" s="455"/>
      <c r="BMC13" s="455"/>
      <c r="BMD13" s="455"/>
      <c r="BME13" s="455"/>
      <c r="BMF13" s="455"/>
      <c r="BMG13" s="455"/>
      <c r="BMH13" s="455"/>
      <c r="BMI13" s="455"/>
      <c r="BMJ13" s="455"/>
      <c r="BMK13" s="455"/>
      <c r="BML13" s="455"/>
      <c r="BMM13" s="455"/>
      <c r="BMN13" s="455"/>
      <c r="BMO13" s="455"/>
      <c r="BMP13" s="455"/>
      <c r="BMQ13" s="455"/>
      <c r="BMR13" s="455"/>
      <c r="BMS13" s="455"/>
      <c r="BMT13" s="455"/>
      <c r="BMU13" s="455"/>
      <c r="BMV13" s="455"/>
      <c r="BMW13" s="455"/>
      <c r="BMX13" s="455"/>
      <c r="BMY13" s="455"/>
      <c r="BMZ13" s="455"/>
      <c r="BNA13" s="455"/>
      <c r="BNB13" s="455"/>
      <c r="BNC13" s="455"/>
      <c r="BND13" s="455"/>
      <c r="BNE13" s="455"/>
      <c r="BNF13" s="455"/>
      <c r="BNG13" s="455"/>
      <c r="BNH13" s="455"/>
      <c r="BNI13" s="455"/>
      <c r="BNJ13" s="455"/>
      <c r="BNK13" s="455"/>
      <c r="BNL13" s="455"/>
      <c r="BNM13" s="455"/>
      <c r="BNN13" s="455"/>
      <c r="BNO13" s="455"/>
      <c r="BNP13" s="455"/>
      <c r="BNQ13" s="455"/>
      <c r="BNR13" s="455"/>
      <c r="BNS13" s="455"/>
      <c r="BNT13" s="455"/>
      <c r="BNU13" s="455"/>
      <c r="BNV13" s="455"/>
      <c r="BNW13" s="455"/>
      <c r="BNX13" s="455"/>
      <c r="BNY13" s="455"/>
      <c r="BNZ13" s="455"/>
      <c r="BOA13" s="455"/>
      <c r="BOB13" s="455"/>
      <c r="BOC13" s="455"/>
      <c r="BOD13" s="455"/>
      <c r="BOE13" s="455"/>
      <c r="BOF13" s="455"/>
      <c r="BOG13" s="455"/>
      <c r="BOH13" s="455"/>
      <c r="BOI13" s="455"/>
      <c r="BOJ13" s="455"/>
      <c r="BOK13" s="455"/>
      <c r="BOL13" s="455"/>
      <c r="BOM13" s="455"/>
      <c r="BON13" s="455"/>
      <c r="BOO13" s="455"/>
      <c r="BOP13" s="455"/>
      <c r="BOQ13" s="455"/>
      <c r="BOR13" s="455"/>
      <c r="BOS13" s="455"/>
      <c r="BOT13" s="455"/>
      <c r="BOU13" s="455"/>
      <c r="BOV13" s="455"/>
      <c r="BOW13" s="455"/>
      <c r="BOX13" s="455"/>
      <c r="BOY13" s="455"/>
      <c r="BOZ13" s="455"/>
      <c r="BPA13" s="455"/>
      <c r="BPB13" s="455"/>
      <c r="BPC13" s="455"/>
      <c r="BPD13" s="455"/>
      <c r="BPE13" s="455"/>
      <c r="BPF13" s="455"/>
      <c r="BPG13" s="455"/>
      <c r="BPH13" s="455"/>
      <c r="BPI13" s="455"/>
      <c r="BPJ13" s="455"/>
      <c r="BPK13" s="455"/>
      <c r="BPL13" s="455"/>
      <c r="BPM13" s="455"/>
      <c r="BPN13" s="455"/>
      <c r="BPO13" s="455"/>
      <c r="BPP13" s="455"/>
      <c r="BPQ13" s="455"/>
      <c r="BPR13" s="455"/>
      <c r="BPS13" s="455"/>
      <c r="BPT13" s="455"/>
      <c r="BPU13" s="455"/>
      <c r="BPV13" s="455"/>
      <c r="BPW13" s="455"/>
      <c r="BPX13" s="455"/>
      <c r="BPY13" s="455"/>
      <c r="BPZ13" s="455"/>
      <c r="BQA13" s="455"/>
      <c r="BQB13" s="455"/>
      <c r="BQC13" s="455"/>
      <c r="BQD13" s="455"/>
      <c r="BQE13" s="455"/>
      <c r="BQF13" s="455"/>
      <c r="BQG13" s="455"/>
      <c r="BQH13" s="455"/>
      <c r="BQI13" s="455"/>
      <c r="BQJ13" s="455"/>
      <c r="BQK13" s="455"/>
      <c r="BQL13" s="455"/>
      <c r="BQM13" s="455"/>
      <c r="BQN13" s="455"/>
      <c r="BQO13" s="455"/>
      <c r="BQP13" s="455"/>
      <c r="BQQ13" s="455"/>
      <c r="BQR13" s="455"/>
      <c r="BQS13" s="455"/>
      <c r="BQT13" s="455"/>
      <c r="BQU13" s="455"/>
      <c r="BQV13" s="455"/>
      <c r="BQW13" s="455"/>
      <c r="BQX13" s="455"/>
      <c r="BQY13" s="455"/>
      <c r="BQZ13" s="455"/>
      <c r="BRA13" s="455"/>
      <c r="BRB13" s="455"/>
      <c r="BRC13" s="455"/>
      <c r="BRD13" s="455"/>
      <c r="BRE13" s="455"/>
      <c r="BRF13" s="455"/>
      <c r="BRG13" s="455"/>
      <c r="BRH13" s="455"/>
      <c r="BRI13" s="455"/>
      <c r="BRJ13" s="455"/>
      <c r="BRK13" s="455"/>
      <c r="BRL13" s="455"/>
      <c r="BRM13" s="455"/>
      <c r="BRN13" s="455"/>
      <c r="BRO13" s="455"/>
      <c r="BRP13" s="455"/>
      <c r="BRQ13" s="455"/>
      <c r="BRR13" s="455"/>
      <c r="BRS13" s="455"/>
      <c r="BRT13" s="455"/>
      <c r="BRU13" s="455"/>
      <c r="BRV13" s="455"/>
      <c r="BRW13" s="455"/>
      <c r="BRX13" s="455"/>
      <c r="BRY13" s="455"/>
      <c r="BRZ13" s="455"/>
      <c r="BSA13" s="455"/>
      <c r="BSB13" s="455"/>
      <c r="BSC13" s="455"/>
      <c r="BSD13" s="455"/>
      <c r="BSE13" s="455"/>
      <c r="BSF13" s="455"/>
      <c r="BSG13" s="455"/>
      <c r="BSH13" s="455"/>
      <c r="BSI13" s="455"/>
      <c r="BSJ13" s="455"/>
      <c r="BSK13" s="455"/>
      <c r="BSL13" s="455"/>
      <c r="BSM13" s="455"/>
      <c r="BSN13" s="455"/>
      <c r="BSO13" s="455"/>
      <c r="BSP13" s="455"/>
      <c r="BSQ13" s="455"/>
      <c r="BSR13" s="455"/>
      <c r="BSS13" s="455"/>
      <c r="BST13" s="455"/>
      <c r="BSU13" s="455"/>
      <c r="BSV13" s="455"/>
      <c r="BSW13" s="455"/>
      <c r="BSX13" s="455"/>
      <c r="BSY13" s="455"/>
      <c r="BSZ13" s="455"/>
      <c r="BTA13" s="455"/>
      <c r="BTB13" s="455"/>
      <c r="BTC13" s="455"/>
      <c r="BTD13" s="455"/>
      <c r="BTE13" s="455"/>
      <c r="BTF13" s="455"/>
      <c r="BTG13" s="455"/>
      <c r="BTH13" s="455"/>
      <c r="BTI13" s="455"/>
      <c r="BTJ13" s="455"/>
      <c r="BTK13" s="455"/>
      <c r="BTL13" s="455"/>
      <c r="BTM13" s="455"/>
      <c r="BTN13" s="455"/>
      <c r="BTO13" s="455"/>
      <c r="BTP13" s="455"/>
      <c r="BTQ13" s="455"/>
      <c r="BTR13" s="455"/>
      <c r="BTS13" s="455"/>
      <c r="BTT13" s="455"/>
      <c r="BTU13" s="455"/>
      <c r="BTV13" s="455"/>
      <c r="BTW13" s="455"/>
      <c r="BTX13" s="455"/>
      <c r="BTY13" s="455"/>
      <c r="BTZ13" s="455"/>
      <c r="BUA13" s="455"/>
      <c r="BUB13" s="455"/>
      <c r="BUC13" s="455"/>
      <c r="BUD13" s="455"/>
      <c r="BUE13" s="455"/>
      <c r="BUF13" s="455"/>
      <c r="BUG13" s="455"/>
      <c r="BUH13" s="455"/>
      <c r="BUI13" s="455"/>
      <c r="BUJ13" s="455"/>
      <c r="BUK13" s="455"/>
      <c r="BUL13" s="455"/>
      <c r="BUM13" s="455"/>
      <c r="BUN13" s="455"/>
      <c r="BUO13" s="455"/>
      <c r="BUP13" s="455"/>
      <c r="BUQ13" s="455"/>
      <c r="BUR13" s="455"/>
      <c r="BUS13" s="455"/>
      <c r="BUT13" s="455"/>
      <c r="BUU13" s="455"/>
      <c r="BUV13" s="455"/>
      <c r="BUW13" s="455"/>
      <c r="BUX13" s="455"/>
      <c r="BUY13" s="455"/>
      <c r="BUZ13" s="455"/>
      <c r="BVA13" s="455"/>
      <c r="BVB13" s="455"/>
      <c r="BVC13" s="455"/>
      <c r="BVD13" s="455"/>
      <c r="BVE13" s="455"/>
      <c r="BVF13" s="455"/>
      <c r="BVG13" s="455"/>
      <c r="BVH13" s="455"/>
      <c r="BVI13" s="455"/>
      <c r="BVJ13" s="455"/>
      <c r="BVK13" s="455"/>
      <c r="BVL13" s="455"/>
      <c r="BVM13" s="455"/>
      <c r="BVN13" s="455"/>
      <c r="BVO13" s="455"/>
      <c r="BVP13" s="455"/>
      <c r="BVQ13" s="455"/>
      <c r="BVR13" s="455"/>
      <c r="BVS13" s="455"/>
      <c r="BVT13" s="455"/>
      <c r="BVU13" s="455"/>
      <c r="BVV13" s="455"/>
      <c r="BVW13" s="455"/>
      <c r="BVX13" s="455"/>
      <c r="BVY13" s="455"/>
      <c r="BVZ13" s="455"/>
      <c r="BWA13" s="455"/>
      <c r="BWB13" s="455"/>
      <c r="BWC13" s="455"/>
      <c r="BWD13" s="455"/>
      <c r="BWE13" s="455"/>
      <c r="BWF13" s="455"/>
      <c r="BWG13" s="455"/>
      <c r="BWH13" s="455"/>
      <c r="BWI13" s="455"/>
      <c r="BWJ13" s="455"/>
      <c r="BWK13" s="455"/>
      <c r="BWL13" s="455"/>
      <c r="BWM13" s="455"/>
      <c r="BWN13" s="455"/>
      <c r="BWO13" s="455"/>
      <c r="BWP13" s="455"/>
      <c r="BWQ13" s="455"/>
      <c r="BWR13" s="455"/>
      <c r="BWS13" s="455"/>
      <c r="BWT13" s="455"/>
      <c r="BWU13" s="455"/>
      <c r="BWV13" s="455"/>
      <c r="BWW13" s="455"/>
      <c r="BWX13" s="455"/>
      <c r="BWY13" s="455"/>
      <c r="BWZ13" s="455"/>
      <c r="BXA13" s="455"/>
      <c r="BXB13" s="455"/>
      <c r="BXC13" s="455"/>
      <c r="BXD13" s="455"/>
      <c r="BXE13" s="455"/>
      <c r="BXF13" s="455"/>
      <c r="BXG13" s="455"/>
      <c r="BXH13" s="455"/>
      <c r="BXI13" s="455"/>
      <c r="BXJ13" s="455"/>
      <c r="BXK13" s="455"/>
      <c r="BXL13" s="455"/>
      <c r="BXM13" s="455"/>
      <c r="BXN13" s="455"/>
      <c r="BXO13" s="455"/>
      <c r="BXP13" s="455"/>
      <c r="BXQ13" s="455"/>
      <c r="BXR13" s="455"/>
      <c r="BXS13" s="455"/>
      <c r="BXT13" s="455"/>
      <c r="BXU13" s="455"/>
      <c r="BXV13" s="455"/>
      <c r="BXW13" s="455"/>
      <c r="BXX13" s="455"/>
      <c r="BXY13" s="455"/>
      <c r="BXZ13" s="455"/>
      <c r="BYA13" s="455"/>
      <c r="BYB13" s="455"/>
      <c r="BYC13" s="455"/>
      <c r="BYD13" s="455"/>
      <c r="BYE13" s="455"/>
      <c r="BYF13" s="455"/>
      <c r="BYG13" s="455"/>
      <c r="BYH13" s="455"/>
      <c r="BYI13" s="455"/>
      <c r="BYJ13" s="455"/>
      <c r="BYK13" s="455"/>
      <c r="BYL13" s="455"/>
      <c r="BYM13" s="455"/>
      <c r="BYN13" s="455"/>
      <c r="BYO13" s="455"/>
      <c r="BYP13" s="455"/>
      <c r="BYQ13" s="455"/>
      <c r="BYR13" s="455"/>
      <c r="BYS13" s="455"/>
      <c r="BYT13" s="455"/>
      <c r="BYU13" s="455"/>
      <c r="BYV13" s="455"/>
      <c r="BYW13" s="455"/>
      <c r="BYX13" s="455"/>
      <c r="BYY13" s="455"/>
      <c r="BYZ13" s="455"/>
      <c r="BZA13" s="455"/>
      <c r="BZB13" s="455"/>
      <c r="BZC13" s="455"/>
      <c r="BZD13" s="455"/>
      <c r="BZE13" s="455"/>
      <c r="BZF13" s="455"/>
      <c r="BZG13" s="455"/>
      <c r="BZH13" s="455"/>
      <c r="BZI13" s="455"/>
      <c r="BZJ13" s="455"/>
      <c r="BZK13" s="455"/>
      <c r="BZL13" s="455"/>
      <c r="BZM13" s="455"/>
      <c r="BZN13" s="455"/>
      <c r="BZO13" s="455"/>
      <c r="BZP13" s="455"/>
      <c r="BZQ13" s="455"/>
      <c r="BZR13" s="455"/>
      <c r="BZS13" s="455"/>
      <c r="BZU13" s="455"/>
      <c r="BZV13" s="455"/>
      <c r="BZW13" s="455"/>
      <c r="BZX13" s="455"/>
      <c r="BZY13" s="455"/>
      <c r="BZZ13" s="455"/>
      <c r="CAA13" s="455"/>
      <c r="CAB13" s="455"/>
      <c r="CAC13" s="455"/>
      <c r="CAD13" s="455"/>
      <c r="CAE13" s="455"/>
      <c r="CAF13" s="455"/>
      <c r="CAG13" s="455"/>
      <c r="CAH13" s="455"/>
      <c r="CAI13" s="455"/>
      <c r="CAJ13" s="455"/>
      <c r="CAK13" s="455"/>
      <c r="CAL13" s="455"/>
      <c r="CAM13" s="455"/>
      <c r="CAN13" s="455"/>
      <c r="CAO13" s="455"/>
      <c r="CAP13" s="455"/>
      <c r="CAQ13" s="455"/>
      <c r="CAR13" s="455"/>
      <c r="CAS13" s="455"/>
      <c r="CAT13" s="455"/>
      <c r="CAU13" s="455"/>
      <c r="CAV13" s="455"/>
      <c r="CAW13" s="455"/>
      <c r="CAX13" s="455"/>
      <c r="CAY13" s="455"/>
      <c r="CAZ13" s="455"/>
      <c r="CBA13" s="455"/>
      <c r="CBB13" s="455"/>
      <c r="CBC13" s="455"/>
      <c r="CBD13" s="455"/>
      <c r="CBE13" s="455"/>
      <c r="CBF13" s="455"/>
      <c r="CBG13" s="455"/>
      <c r="CBH13" s="455"/>
      <c r="CBI13" s="455"/>
      <c r="CBJ13" s="455"/>
      <c r="CBK13" s="455"/>
      <c r="CBL13" s="455"/>
      <c r="CBM13" s="455"/>
      <c r="CBN13" s="455"/>
      <c r="CBO13" s="455"/>
      <c r="CBP13" s="455"/>
      <c r="CBQ13" s="455"/>
      <c r="CBR13" s="455"/>
      <c r="CBS13" s="455"/>
      <c r="CBT13" s="455"/>
      <c r="CBU13" s="455"/>
      <c r="CBV13" s="455"/>
      <c r="CBW13" s="455"/>
      <c r="CBX13" s="455"/>
      <c r="CBY13" s="455"/>
      <c r="CBZ13" s="455"/>
      <c r="CCA13" s="455"/>
      <c r="CCB13" s="455"/>
      <c r="CCC13" s="455"/>
      <c r="CCD13" s="455"/>
      <c r="CCE13" s="455"/>
      <c r="CCF13" s="455"/>
      <c r="CCG13" s="455"/>
      <c r="CCH13" s="455"/>
      <c r="CCI13" s="455"/>
      <c r="CCJ13" s="455"/>
      <c r="CCK13" s="455"/>
      <c r="CCL13" s="455"/>
      <c r="CCM13" s="455"/>
      <c r="CCN13" s="455"/>
      <c r="CCO13" s="455"/>
      <c r="CCP13" s="455"/>
      <c r="CCQ13" s="455"/>
      <c r="CCR13" s="455"/>
      <c r="CCS13" s="455"/>
      <c r="CCT13" s="455"/>
      <c r="CCU13" s="455"/>
      <c r="CCV13" s="455"/>
      <c r="CCW13" s="455"/>
      <c r="CCX13" s="455"/>
      <c r="CCY13" s="455"/>
      <c r="CCZ13" s="455"/>
      <c r="CDA13" s="455"/>
      <c r="CDB13" s="455"/>
      <c r="CDC13" s="455"/>
      <c r="CDD13" s="455"/>
      <c r="CDE13" s="455"/>
      <c r="CDF13" s="455"/>
      <c r="CDG13" s="455"/>
      <c r="CDH13" s="455"/>
      <c r="CDI13" s="455"/>
      <c r="CDJ13" s="455"/>
      <c r="CDK13" s="455"/>
      <c r="CDL13" s="455"/>
      <c r="CDM13" s="455"/>
      <c r="CDN13" s="455"/>
      <c r="CDO13" s="455"/>
      <c r="CDP13" s="455"/>
      <c r="CDQ13" s="455"/>
      <c r="CDR13" s="455"/>
      <c r="CDS13" s="455"/>
      <c r="CDT13" s="455"/>
      <c r="CDU13" s="455"/>
      <c r="CDV13" s="455"/>
      <c r="CDW13" s="455"/>
      <c r="CDX13" s="455"/>
      <c r="CDY13" s="455"/>
      <c r="CDZ13" s="455"/>
      <c r="CEA13" s="455"/>
      <c r="CEB13" s="455"/>
      <c r="CEC13" s="455"/>
      <c r="CED13" s="455"/>
      <c r="CEE13" s="455"/>
      <c r="CEF13" s="455"/>
      <c r="CEG13" s="455"/>
      <c r="CEH13" s="455"/>
      <c r="CEI13" s="455"/>
      <c r="CEJ13" s="455"/>
      <c r="CEK13" s="455"/>
      <c r="CEL13" s="455"/>
      <c r="CEM13" s="455"/>
      <c r="CEN13" s="455"/>
      <c r="CEO13" s="455"/>
      <c r="CEP13" s="455"/>
      <c r="CEQ13" s="455"/>
      <c r="CER13" s="455"/>
      <c r="CES13" s="455"/>
      <c r="CET13" s="455"/>
      <c r="CEU13" s="455"/>
      <c r="CEV13" s="455"/>
      <c r="CEW13" s="455"/>
      <c r="CEX13" s="455"/>
      <c r="CEY13" s="455"/>
      <c r="CEZ13" s="455"/>
      <c r="CFA13" s="455"/>
      <c r="CFB13" s="455"/>
      <c r="CFC13" s="455"/>
      <c r="CFD13" s="455"/>
      <c r="CFE13" s="455"/>
      <c r="CFF13" s="455"/>
      <c r="CFG13" s="455"/>
      <c r="CFH13" s="455"/>
      <c r="CFI13" s="455"/>
      <c r="CFJ13" s="455"/>
      <c r="CFK13" s="455"/>
      <c r="CFL13" s="455"/>
      <c r="CFM13" s="455"/>
      <c r="CFN13" s="455"/>
      <c r="CFO13" s="455"/>
      <c r="CFP13" s="455"/>
      <c r="CFQ13" s="455"/>
      <c r="CFR13" s="455"/>
      <c r="CFS13" s="455"/>
      <c r="CFT13" s="455"/>
      <c r="CFU13" s="455"/>
      <c r="CFV13" s="455"/>
      <c r="CFW13" s="455"/>
      <c r="CFX13" s="455"/>
      <c r="CFY13" s="455"/>
      <c r="CFZ13" s="455"/>
      <c r="CGA13" s="455"/>
      <c r="CGB13" s="455"/>
      <c r="CGC13" s="455"/>
      <c r="CGD13" s="455"/>
      <c r="CGE13" s="455"/>
      <c r="CGF13" s="455"/>
      <c r="CGG13" s="455"/>
      <c r="CGH13" s="455"/>
      <c r="CGI13" s="455"/>
      <c r="CGJ13" s="455"/>
      <c r="CGK13" s="455"/>
      <c r="CGL13" s="455"/>
      <c r="CGM13" s="455"/>
      <c r="CGN13" s="455"/>
      <c r="CGO13" s="455"/>
      <c r="CGP13" s="455"/>
      <c r="CGQ13" s="455"/>
      <c r="CGR13" s="455"/>
      <c r="CGS13" s="455"/>
      <c r="CGT13" s="455"/>
      <c r="CGU13" s="455"/>
      <c r="CGV13" s="455"/>
      <c r="CGW13" s="455"/>
      <c r="CGX13" s="455"/>
      <c r="CGY13" s="455"/>
      <c r="CGZ13" s="455"/>
      <c r="CHA13" s="455"/>
      <c r="CHB13" s="455"/>
      <c r="CHC13" s="455"/>
      <c r="CHD13" s="455"/>
      <c r="CHE13" s="455"/>
      <c r="CHF13" s="455"/>
      <c r="CHG13" s="455"/>
      <c r="CHH13" s="455"/>
      <c r="CHI13" s="455"/>
      <c r="CHJ13" s="455"/>
      <c r="CHK13" s="455"/>
      <c r="CHL13" s="455"/>
      <c r="CHM13" s="455"/>
      <c r="CHN13" s="455"/>
      <c r="CHO13" s="455"/>
      <c r="CHP13" s="455"/>
      <c r="CHQ13" s="455"/>
      <c r="CHR13" s="455"/>
      <c r="CHS13" s="455"/>
      <c r="CHT13" s="455"/>
      <c r="CHU13" s="455"/>
      <c r="CHV13" s="455"/>
      <c r="CHW13" s="455"/>
      <c r="CHX13" s="455"/>
      <c r="CHY13" s="455"/>
      <c r="CHZ13" s="455"/>
      <c r="CIA13" s="455"/>
      <c r="CIB13" s="455"/>
      <c r="CIC13" s="455"/>
      <c r="CID13" s="455"/>
      <c r="CIE13" s="455"/>
      <c r="CIF13" s="455"/>
      <c r="CIG13" s="455"/>
      <c r="CIH13" s="455"/>
      <c r="CII13" s="455"/>
      <c r="CIJ13" s="455"/>
      <c r="CIK13" s="455"/>
      <c r="CIL13" s="455"/>
      <c r="CIM13" s="455"/>
      <c r="CIN13" s="455"/>
      <c r="CIO13" s="455"/>
      <c r="CIP13" s="455"/>
      <c r="CIQ13" s="455"/>
      <c r="CIR13" s="455"/>
      <c r="CIS13" s="455"/>
      <c r="CIT13" s="455"/>
      <c r="CIU13" s="455"/>
      <c r="CIV13" s="455"/>
      <c r="CIW13" s="455"/>
      <c r="CIX13" s="455"/>
      <c r="CIY13" s="455"/>
      <c r="CIZ13" s="455"/>
      <c r="CJA13" s="455"/>
      <c r="CJB13" s="455"/>
      <c r="CJC13" s="455"/>
      <c r="CJD13" s="455"/>
      <c r="CJE13" s="455"/>
      <c r="CJF13" s="455"/>
      <c r="CJG13" s="455"/>
      <c r="CJH13" s="455"/>
      <c r="CJI13" s="455"/>
      <c r="CJJ13" s="455"/>
      <c r="CJK13" s="455"/>
      <c r="CJL13" s="455"/>
      <c r="CJM13" s="455"/>
      <c r="CJN13" s="455"/>
      <c r="CJO13" s="455"/>
      <c r="CJP13" s="455"/>
      <c r="CJQ13" s="455"/>
      <c r="CJR13" s="455"/>
      <c r="CJS13" s="455"/>
      <c r="CJT13" s="455"/>
      <c r="CJU13" s="455"/>
      <c r="CJV13" s="455"/>
      <c r="CJW13" s="455"/>
      <c r="CJX13" s="455"/>
      <c r="CJY13" s="455"/>
      <c r="CJZ13" s="455"/>
      <c r="CKA13" s="455"/>
      <c r="CKB13" s="455"/>
      <c r="CKC13" s="455"/>
      <c r="CKD13" s="455"/>
      <c r="CKE13" s="455"/>
      <c r="CKF13" s="455"/>
      <c r="CKG13" s="455"/>
      <c r="CKH13" s="455"/>
      <c r="CKI13" s="455"/>
      <c r="CKJ13" s="455"/>
      <c r="CKK13" s="455"/>
      <c r="CKL13" s="455"/>
      <c r="CKM13" s="455"/>
      <c r="CKN13" s="455"/>
      <c r="CKO13" s="455"/>
      <c r="CKP13" s="455"/>
      <c r="CKQ13" s="455"/>
      <c r="CKR13" s="455"/>
      <c r="CKS13" s="455"/>
      <c r="CKT13" s="455"/>
      <c r="CKU13" s="455"/>
      <c r="CKV13" s="455"/>
      <c r="CKW13" s="455"/>
      <c r="CKX13" s="455"/>
      <c r="CKY13" s="455"/>
      <c r="CKZ13" s="455"/>
      <c r="CLA13" s="455"/>
      <c r="CLB13" s="455"/>
      <c r="CLC13" s="455"/>
      <c r="CLD13" s="455"/>
      <c r="CLE13" s="455"/>
      <c r="CLF13" s="455"/>
      <c r="CLG13" s="455"/>
      <c r="CLH13" s="455"/>
      <c r="CLI13" s="455"/>
      <c r="CLJ13" s="455"/>
      <c r="CLK13" s="455"/>
      <c r="CLL13" s="455"/>
      <c r="CLM13" s="455"/>
      <c r="CLN13" s="455"/>
      <c r="CLO13" s="455"/>
      <c r="CLP13" s="455"/>
      <c r="CLQ13" s="455"/>
      <c r="CLR13" s="455"/>
      <c r="CLS13" s="455"/>
      <c r="CLT13" s="455"/>
      <c r="CLU13" s="455"/>
      <c r="CLV13" s="455"/>
      <c r="CLW13" s="455"/>
      <c r="CLX13" s="455"/>
      <c r="CLY13" s="455"/>
      <c r="CLZ13" s="455"/>
      <c r="CMA13" s="455"/>
      <c r="CMB13" s="455"/>
      <c r="CMC13" s="455"/>
      <c r="CMD13" s="455"/>
      <c r="CME13" s="455"/>
      <c r="CMF13" s="455"/>
      <c r="CMG13" s="455"/>
      <c r="CMH13" s="455"/>
      <c r="CMI13" s="455"/>
      <c r="CMJ13" s="455"/>
      <c r="CMK13" s="455"/>
      <c r="CML13" s="455"/>
      <c r="CMM13" s="455"/>
      <c r="CMN13" s="455"/>
      <c r="CMO13" s="455"/>
      <c r="CMP13" s="455"/>
      <c r="CMQ13" s="455"/>
      <c r="CMR13" s="455"/>
      <c r="CMS13" s="455"/>
      <c r="CMT13" s="455"/>
      <c r="CMU13" s="455"/>
      <c r="CMV13" s="455"/>
      <c r="CMW13" s="455"/>
      <c r="CMX13" s="455"/>
      <c r="CMY13" s="455"/>
      <c r="CMZ13" s="455"/>
      <c r="CNA13" s="455"/>
      <c r="CNB13" s="455"/>
      <c r="CNC13" s="455"/>
      <c r="CND13" s="455"/>
      <c r="CNE13" s="455"/>
      <c r="CNF13" s="455"/>
      <c r="CNG13" s="455"/>
      <c r="CNH13" s="455"/>
      <c r="CNI13" s="455"/>
      <c r="CNJ13" s="455"/>
      <c r="CNK13" s="455"/>
      <c r="CNL13" s="455"/>
      <c r="CNM13" s="455"/>
      <c r="CNN13" s="455"/>
      <c r="CNO13" s="455"/>
      <c r="CNP13" s="455"/>
      <c r="CNQ13" s="455"/>
      <c r="CNR13" s="455"/>
      <c r="CNS13" s="455"/>
      <c r="CNT13" s="455"/>
      <c r="CNU13" s="455"/>
      <c r="CNV13" s="455"/>
      <c r="CNW13" s="455"/>
      <c r="CNX13" s="455"/>
      <c r="CNY13" s="455"/>
      <c r="CNZ13" s="455"/>
      <c r="COA13" s="455"/>
      <c r="COB13" s="455"/>
      <c r="COC13" s="455"/>
      <c r="COD13" s="455"/>
      <c r="COE13" s="455"/>
      <c r="COF13" s="455"/>
      <c r="COG13" s="455"/>
      <c r="COH13" s="455"/>
      <c r="COI13" s="455"/>
      <c r="COJ13" s="455"/>
      <c r="COK13" s="455"/>
      <c r="COL13" s="455"/>
      <c r="COM13" s="455"/>
      <c r="CON13" s="455"/>
      <c r="COO13" s="455"/>
      <c r="COP13" s="455"/>
      <c r="COQ13" s="455"/>
      <c r="COR13" s="455"/>
      <c r="COS13" s="455"/>
      <c r="COT13" s="455"/>
      <c r="COU13" s="455"/>
      <c r="COV13" s="455"/>
      <c r="COW13" s="455"/>
      <c r="COX13" s="455"/>
      <c r="COY13" s="455"/>
      <c r="COZ13" s="455"/>
      <c r="CPA13" s="455"/>
      <c r="CPB13" s="455"/>
      <c r="CPC13" s="455"/>
      <c r="CPD13" s="455"/>
      <c r="CPE13" s="455"/>
      <c r="CPF13" s="455"/>
      <c r="CPG13" s="455"/>
      <c r="CPH13" s="455"/>
      <c r="CPI13" s="455"/>
      <c r="CPJ13" s="455"/>
      <c r="CPK13" s="455"/>
      <c r="CPL13" s="455"/>
      <c r="CPM13" s="455"/>
      <c r="CPN13" s="455"/>
      <c r="CPO13" s="455"/>
      <c r="CPP13" s="455"/>
      <c r="CPQ13" s="455"/>
      <c r="CPR13" s="455"/>
      <c r="CPS13" s="455"/>
      <c r="CPT13" s="455"/>
      <c r="CPU13" s="455"/>
      <c r="CPV13" s="455"/>
      <c r="CPW13" s="455"/>
      <c r="CPX13" s="455"/>
      <c r="CPY13" s="455"/>
      <c r="CPZ13" s="455"/>
      <c r="CQA13" s="455"/>
      <c r="CQB13" s="455"/>
      <c r="CQC13" s="455"/>
      <c r="CQD13" s="455"/>
      <c r="CQE13" s="455"/>
      <c r="CQF13" s="455"/>
      <c r="CQG13" s="455"/>
      <c r="CQH13" s="455"/>
      <c r="CQI13" s="455"/>
      <c r="CQJ13" s="455"/>
      <c r="CQK13" s="455"/>
      <c r="CQL13" s="455"/>
      <c r="CQM13" s="455"/>
      <c r="CQN13" s="455"/>
      <c r="CQO13" s="455"/>
      <c r="CQP13" s="455"/>
      <c r="CQQ13" s="455"/>
      <c r="CQR13" s="455"/>
      <c r="CQS13" s="455"/>
      <c r="CQT13" s="455"/>
      <c r="CQU13" s="455"/>
      <c r="CQV13" s="455"/>
      <c r="CQW13" s="455"/>
      <c r="CQX13" s="455"/>
      <c r="CQY13" s="455"/>
      <c r="CQZ13" s="455"/>
      <c r="CRA13" s="455"/>
      <c r="CRB13" s="455"/>
      <c r="CRC13" s="455"/>
      <c r="CRD13" s="455"/>
      <c r="CRE13" s="455"/>
      <c r="CRF13" s="455"/>
      <c r="CRG13" s="455"/>
      <c r="CRH13" s="455"/>
      <c r="CRI13" s="455"/>
      <c r="CRJ13" s="455"/>
      <c r="CRK13" s="455"/>
      <c r="CRL13" s="455"/>
      <c r="CRM13" s="455"/>
      <c r="CRN13" s="455"/>
      <c r="CRO13" s="455"/>
      <c r="CRP13" s="455"/>
      <c r="CRQ13" s="455"/>
      <c r="CRR13" s="455"/>
      <c r="CRS13" s="455"/>
      <c r="CRT13" s="455"/>
      <c r="CRU13" s="455"/>
      <c r="CRV13" s="455"/>
      <c r="CRW13" s="455"/>
      <c r="CRX13" s="455"/>
      <c r="CRY13" s="455"/>
      <c r="CRZ13" s="455"/>
      <c r="CSA13" s="455"/>
      <c r="CSB13" s="455"/>
      <c r="CSC13" s="455"/>
      <c r="CSD13" s="455"/>
      <c r="CSE13" s="455"/>
      <c r="CSF13" s="455"/>
      <c r="CSG13" s="455"/>
      <c r="CSH13" s="455"/>
      <c r="CSI13" s="455"/>
      <c r="CSJ13" s="455"/>
      <c r="CSK13" s="455"/>
      <c r="CSL13" s="455"/>
      <c r="CSM13" s="455"/>
      <c r="CSN13" s="455"/>
      <c r="CSO13" s="455"/>
      <c r="CSP13" s="455"/>
      <c r="CSQ13" s="455"/>
      <c r="CSR13" s="455"/>
      <c r="CSS13" s="455"/>
      <c r="CST13" s="455"/>
      <c r="CSU13" s="455"/>
      <c r="CSV13" s="455"/>
      <c r="CSW13" s="455"/>
      <c r="CSX13" s="455"/>
      <c r="CSY13" s="455"/>
      <c r="CSZ13" s="455"/>
      <c r="CTA13" s="455"/>
      <c r="CTB13" s="455"/>
      <c r="CTC13" s="455"/>
      <c r="CTD13" s="455"/>
      <c r="CTE13" s="455"/>
      <c r="CTF13" s="455"/>
      <c r="CTG13" s="455"/>
      <c r="CTH13" s="455"/>
      <c r="CTI13" s="455"/>
      <c r="CTJ13" s="455"/>
      <c r="CTK13" s="455"/>
      <c r="CTL13" s="455"/>
      <c r="CTM13" s="455"/>
      <c r="CTN13" s="455"/>
      <c r="CTO13" s="455"/>
      <c r="CTP13" s="455"/>
      <c r="CTQ13" s="455"/>
      <c r="CTR13" s="455"/>
      <c r="CTS13" s="455"/>
      <c r="CTT13" s="455"/>
      <c r="CTU13" s="455"/>
      <c r="CTV13" s="455"/>
      <c r="CTW13" s="455"/>
      <c r="CTX13" s="455"/>
      <c r="CTY13" s="455"/>
      <c r="CTZ13" s="455"/>
      <c r="CUA13" s="455"/>
      <c r="CUB13" s="455"/>
      <c r="CUC13" s="455"/>
      <c r="CUD13" s="455"/>
      <c r="CUE13" s="455"/>
      <c r="CUF13" s="455"/>
      <c r="CUG13" s="455"/>
      <c r="CUH13" s="455"/>
      <c r="CUI13" s="455"/>
      <c r="CUJ13" s="455"/>
      <c r="CUK13" s="455"/>
      <c r="CUL13" s="455"/>
      <c r="CUM13" s="455"/>
      <c r="CUN13" s="455"/>
      <c r="CUO13" s="455"/>
      <c r="CUP13" s="455"/>
      <c r="CUQ13" s="455"/>
      <c r="CUR13" s="455"/>
      <c r="CUS13" s="455"/>
      <c r="CUT13" s="455"/>
      <c r="CUU13" s="455"/>
      <c r="CUV13" s="455"/>
      <c r="CUW13" s="455"/>
      <c r="CUX13" s="455"/>
      <c r="CUY13" s="455"/>
      <c r="CUZ13" s="455"/>
      <c r="CVA13" s="455"/>
      <c r="CVB13" s="455"/>
      <c r="CVC13" s="455"/>
      <c r="CVD13" s="455"/>
      <c r="CVE13" s="455"/>
      <c r="CVF13" s="455"/>
      <c r="CVG13" s="455"/>
      <c r="CVH13" s="455"/>
      <c r="CVI13" s="455"/>
      <c r="CVJ13" s="455"/>
      <c r="CVK13" s="455"/>
      <c r="CVL13" s="455"/>
      <c r="CVM13" s="455"/>
      <c r="CVN13" s="455"/>
      <c r="CVO13" s="455"/>
      <c r="CVP13" s="455"/>
      <c r="CVQ13" s="455"/>
      <c r="CVR13" s="455"/>
      <c r="CVS13" s="455"/>
      <c r="CVT13" s="455"/>
      <c r="CVU13" s="455"/>
      <c r="CVV13" s="455"/>
      <c r="CVW13" s="455"/>
      <c r="CVX13" s="455"/>
      <c r="CVY13" s="455"/>
      <c r="CVZ13" s="455"/>
      <c r="CWA13" s="455"/>
      <c r="CWB13" s="455"/>
      <c r="CWC13" s="455"/>
      <c r="CWD13" s="455"/>
      <c r="CWE13" s="455"/>
      <c r="CWF13" s="455"/>
      <c r="CWG13" s="455"/>
      <c r="CWH13" s="455"/>
      <c r="CWI13" s="455"/>
      <c r="CWJ13" s="455"/>
      <c r="CWK13" s="455"/>
      <c r="CWL13" s="455"/>
      <c r="CWM13" s="455"/>
      <c r="CWN13" s="455"/>
      <c r="CWO13" s="455"/>
      <c r="CWP13" s="455"/>
      <c r="CWQ13" s="455"/>
      <c r="CWR13" s="455"/>
      <c r="CWS13" s="455"/>
      <c r="CWT13" s="455"/>
      <c r="CWU13" s="455"/>
      <c r="CWV13" s="455"/>
      <c r="CWW13" s="455"/>
      <c r="CWX13" s="455"/>
      <c r="CWY13" s="455"/>
      <c r="CWZ13" s="455"/>
      <c r="CXA13" s="455"/>
      <c r="CXB13" s="455"/>
      <c r="CXC13" s="455"/>
      <c r="CXD13" s="455"/>
      <c r="CXE13" s="455"/>
      <c r="CXF13" s="455"/>
      <c r="CXG13" s="455"/>
      <c r="CXH13" s="455"/>
      <c r="CXI13" s="455"/>
      <c r="CXJ13" s="455"/>
      <c r="CXK13" s="455"/>
      <c r="CXL13" s="455"/>
      <c r="CXM13" s="455"/>
      <c r="CXN13" s="455"/>
      <c r="CXO13" s="455"/>
      <c r="CXP13" s="455"/>
      <c r="CXQ13" s="455"/>
      <c r="CXR13" s="455"/>
      <c r="CXS13" s="455"/>
      <c r="CXT13" s="455"/>
      <c r="CXU13" s="455"/>
      <c r="CXV13" s="455"/>
      <c r="CXW13" s="455"/>
      <c r="CXX13" s="455"/>
      <c r="CXY13" s="455"/>
      <c r="CXZ13" s="455"/>
      <c r="CYA13" s="455"/>
      <c r="CYB13" s="455"/>
      <c r="CYC13" s="455"/>
      <c r="CYD13" s="455"/>
      <c r="CYE13" s="455"/>
      <c r="CYF13" s="455"/>
      <c r="CYG13" s="455"/>
      <c r="CYH13" s="455"/>
      <c r="CYI13" s="455"/>
      <c r="CYJ13" s="455"/>
      <c r="CYK13" s="455"/>
      <c r="CYL13" s="455"/>
      <c r="CYM13" s="455"/>
      <c r="CYN13" s="455"/>
      <c r="CYO13" s="455"/>
      <c r="CYP13" s="455"/>
      <c r="CYQ13" s="455"/>
      <c r="CYR13" s="455"/>
      <c r="CYS13" s="455"/>
      <c r="CYT13" s="455"/>
      <c r="CYU13" s="455"/>
      <c r="CYV13" s="455"/>
      <c r="CYW13" s="455"/>
      <c r="CYX13" s="455"/>
      <c r="CYY13" s="455"/>
      <c r="CYZ13" s="455"/>
      <c r="CZA13" s="455"/>
      <c r="CZB13" s="455"/>
      <c r="CZC13" s="455"/>
      <c r="CZD13" s="455"/>
      <c r="CZE13" s="455"/>
      <c r="CZF13" s="455"/>
      <c r="CZG13" s="455"/>
      <c r="CZH13" s="455"/>
      <c r="CZI13" s="455"/>
      <c r="CZJ13" s="455"/>
      <c r="CZK13" s="455"/>
      <c r="CZL13" s="455"/>
      <c r="CZM13" s="455"/>
      <c r="CZN13" s="455"/>
      <c r="CZO13" s="455"/>
      <c r="CZP13" s="455"/>
      <c r="CZQ13" s="455"/>
      <c r="CZR13" s="455"/>
      <c r="CZS13" s="455"/>
      <c r="CZT13" s="455"/>
      <c r="CZU13" s="455"/>
      <c r="CZV13" s="455"/>
      <c r="CZW13" s="455"/>
      <c r="CZX13" s="455"/>
      <c r="CZY13" s="455"/>
      <c r="CZZ13" s="455"/>
      <c r="DAA13" s="455"/>
      <c r="DAB13" s="455"/>
      <c r="DAC13" s="455"/>
      <c r="DAD13" s="455"/>
      <c r="DAE13" s="455"/>
      <c r="DAF13" s="455"/>
      <c r="DAG13" s="455"/>
      <c r="DAH13" s="455"/>
      <c r="DAI13" s="455"/>
      <c r="DAJ13" s="455"/>
      <c r="DAK13" s="455"/>
      <c r="DAL13" s="455"/>
      <c r="DAM13" s="455"/>
      <c r="DAN13" s="455"/>
      <c r="DAO13" s="455"/>
      <c r="DAP13" s="455"/>
      <c r="DAQ13" s="455"/>
      <c r="DAR13" s="455"/>
      <c r="DAS13" s="455"/>
      <c r="DAT13" s="455"/>
      <c r="DAU13" s="455"/>
      <c r="DAV13" s="455"/>
      <c r="DAW13" s="455"/>
      <c r="DAX13" s="455"/>
      <c r="DAY13" s="455"/>
      <c r="DAZ13" s="455"/>
      <c r="DBA13" s="455"/>
      <c r="DBB13" s="455"/>
      <c r="DBC13" s="455"/>
      <c r="DBD13" s="455"/>
      <c r="DBE13" s="455"/>
      <c r="DBF13" s="455"/>
      <c r="DBG13" s="455"/>
      <c r="DBH13" s="455"/>
      <c r="DBI13" s="455"/>
      <c r="DBJ13" s="455"/>
      <c r="DBK13" s="455"/>
      <c r="DBL13" s="455"/>
      <c r="DBM13" s="455"/>
      <c r="DBN13" s="455"/>
      <c r="DBO13" s="455"/>
      <c r="DBP13" s="455"/>
      <c r="DBQ13" s="455"/>
      <c r="DBR13" s="455"/>
      <c r="DBS13" s="455"/>
      <c r="DBT13" s="455"/>
      <c r="DBU13" s="455"/>
      <c r="DBV13" s="455"/>
      <c r="DBW13" s="455"/>
      <c r="DBX13" s="455"/>
      <c r="DBY13" s="455"/>
      <c r="DBZ13" s="455"/>
      <c r="DCA13" s="455"/>
      <c r="DCB13" s="455"/>
      <c r="DCC13" s="455"/>
      <c r="DCD13" s="455"/>
      <c r="DCE13" s="455"/>
      <c r="DCF13" s="455"/>
      <c r="DCG13" s="455"/>
      <c r="DCH13" s="455"/>
      <c r="DCI13" s="455"/>
      <c r="DCJ13" s="455"/>
      <c r="DCK13" s="455"/>
      <c r="DCL13" s="455"/>
      <c r="DCM13" s="455"/>
      <c r="DCN13" s="455"/>
      <c r="DCO13" s="455"/>
      <c r="DCP13" s="455"/>
      <c r="DCQ13" s="455"/>
      <c r="DCR13" s="455"/>
      <c r="DCS13" s="455"/>
      <c r="DCT13" s="455"/>
      <c r="DCU13" s="455"/>
      <c r="DCV13" s="455"/>
      <c r="DCW13" s="455"/>
      <c r="DCX13" s="455"/>
      <c r="DCY13" s="455"/>
      <c r="DCZ13" s="455"/>
      <c r="DDA13" s="455"/>
      <c r="DDB13" s="455"/>
      <c r="DDC13" s="455"/>
      <c r="DDD13" s="455"/>
      <c r="DDE13" s="455"/>
      <c r="DDF13" s="455"/>
      <c r="DDG13" s="455"/>
      <c r="DDH13" s="455"/>
      <c r="DDI13" s="455"/>
      <c r="DDJ13" s="455"/>
      <c r="DDK13" s="455"/>
      <c r="DDL13" s="455"/>
      <c r="DDM13" s="455"/>
      <c r="DDN13" s="455"/>
      <c r="DDO13" s="455"/>
      <c r="DDP13" s="455"/>
      <c r="DDQ13" s="455"/>
      <c r="DDR13" s="455"/>
      <c r="DDS13" s="455"/>
      <c r="DDT13" s="455"/>
      <c r="DDU13" s="455"/>
      <c r="DDV13" s="455"/>
      <c r="DDW13" s="455"/>
      <c r="DDX13" s="455"/>
      <c r="DDY13" s="455"/>
      <c r="DDZ13" s="455"/>
      <c r="DEA13" s="455"/>
      <c r="DEB13" s="455"/>
      <c r="DEC13" s="455"/>
      <c r="DED13" s="455"/>
      <c r="DEE13" s="455"/>
      <c r="DEF13" s="455"/>
      <c r="DEG13" s="455"/>
      <c r="DEH13" s="455"/>
      <c r="DEI13" s="455"/>
      <c r="DEJ13" s="455"/>
      <c r="DEK13" s="455"/>
      <c r="DEL13" s="455"/>
      <c r="DEM13" s="455"/>
      <c r="DEN13" s="455"/>
      <c r="DEO13" s="455"/>
      <c r="DEP13" s="455"/>
      <c r="DEQ13" s="455"/>
      <c r="DER13" s="455"/>
      <c r="DES13" s="455"/>
      <c r="DET13" s="455"/>
      <c r="DEU13" s="455"/>
      <c r="DEV13" s="455"/>
      <c r="DEW13" s="455"/>
      <c r="DEX13" s="455"/>
      <c r="DEY13" s="455"/>
      <c r="DEZ13" s="455"/>
      <c r="DFA13" s="455"/>
      <c r="DFB13" s="455"/>
      <c r="DFC13" s="455"/>
      <c r="DFD13" s="455"/>
      <c r="DFE13" s="455"/>
      <c r="DFF13" s="455"/>
      <c r="DFG13" s="455"/>
      <c r="DFH13" s="455"/>
      <c r="DFI13" s="455"/>
      <c r="DFJ13" s="455"/>
      <c r="DFK13" s="455"/>
      <c r="DFL13" s="455"/>
      <c r="DFM13" s="455"/>
      <c r="DFN13" s="455"/>
      <c r="DFO13" s="455"/>
      <c r="DFP13" s="455"/>
      <c r="DFQ13" s="455"/>
      <c r="DFR13" s="455"/>
      <c r="DFS13" s="455"/>
      <c r="DFT13" s="455"/>
      <c r="DFU13" s="455"/>
      <c r="DFV13" s="455"/>
      <c r="DFW13" s="455"/>
      <c r="DFX13" s="455"/>
      <c r="DFY13" s="455"/>
      <c r="DFZ13" s="455"/>
      <c r="DGA13" s="455"/>
      <c r="DGB13" s="455"/>
      <c r="DGC13" s="455"/>
      <c r="DGD13" s="455"/>
      <c r="DGE13" s="455"/>
      <c r="DGF13" s="455"/>
      <c r="DGG13" s="455"/>
      <c r="DGH13" s="455"/>
      <c r="DGI13" s="455"/>
      <c r="DGJ13" s="455"/>
      <c r="DGK13" s="455"/>
      <c r="DGL13" s="455"/>
      <c r="DGM13" s="455"/>
      <c r="DGN13" s="455"/>
      <c r="DGO13" s="455"/>
      <c r="DGP13" s="455"/>
      <c r="DGQ13" s="455"/>
      <c r="DGR13" s="455"/>
      <c r="DGS13" s="455"/>
      <c r="DGT13" s="455"/>
      <c r="DGU13" s="455"/>
      <c r="DGV13" s="455"/>
      <c r="DGW13" s="455"/>
      <c r="DGX13" s="455"/>
      <c r="DGY13" s="455"/>
      <c r="DGZ13" s="455"/>
      <c r="DHA13" s="455"/>
      <c r="DHB13" s="455"/>
      <c r="DHC13" s="455"/>
      <c r="DHD13" s="455"/>
      <c r="DHE13" s="455"/>
      <c r="DHF13" s="455"/>
      <c r="DHG13" s="455"/>
      <c r="DHH13" s="455"/>
      <c r="DHI13" s="455"/>
      <c r="DHJ13" s="455"/>
      <c r="DHK13" s="455"/>
      <c r="DHL13" s="455"/>
      <c r="DHM13" s="455"/>
      <c r="DHN13" s="455"/>
      <c r="DHO13" s="455"/>
      <c r="DHP13" s="455"/>
      <c r="DHQ13" s="455"/>
      <c r="DHR13" s="455"/>
      <c r="DHS13" s="455"/>
      <c r="DHT13" s="455"/>
      <c r="DHU13" s="455"/>
      <c r="DHV13" s="455"/>
      <c r="DHW13" s="455"/>
      <c r="DHX13" s="455"/>
      <c r="DHY13" s="455"/>
      <c r="DHZ13" s="455"/>
      <c r="DIA13" s="455"/>
      <c r="DIB13" s="455"/>
      <c r="DIC13" s="455"/>
      <c r="DID13" s="455"/>
      <c r="DIE13" s="455"/>
      <c r="DIF13" s="455"/>
      <c r="DIG13" s="455"/>
      <c r="DIH13" s="455"/>
      <c r="DII13" s="455"/>
      <c r="DIJ13" s="455"/>
      <c r="DIK13" s="455"/>
      <c r="DIL13" s="455"/>
      <c r="DIM13" s="455"/>
      <c r="DIN13" s="455"/>
      <c r="DIO13" s="455"/>
      <c r="DIP13" s="455"/>
      <c r="DIQ13" s="455"/>
      <c r="DIR13" s="455"/>
      <c r="DIS13" s="455"/>
      <c r="DIT13" s="455"/>
      <c r="DIU13" s="455"/>
      <c r="DIV13" s="455"/>
      <c r="DIW13" s="455"/>
      <c r="DIX13" s="455"/>
      <c r="DIY13" s="455"/>
      <c r="DIZ13" s="455"/>
      <c r="DJA13" s="455"/>
      <c r="DJB13" s="455"/>
      <c r="DJC13" s="455"/>
      <c r="DJD13" s="455"/>
      <c r="DJE13" s="455"/>
      <c r="DJF13" s="455"/>
      <c r="DJG13" s="455"/>
      <c r="DJH13" s="455"/>
      <c r="DJI13" s="455"/>
      <c r="DJJ13" s="455"/>
      <c r="DJK13" s="455"/>
      <c r="DJL13" s="455"/>
      <c r="DJM13" s="455"/>
      <c r="DJN13" s="455"/>
      <c r="DJO13" s="455"/>
      <c r="DJP13" s="455"/>
      <c r="DJQ13" s="455"/>
      <c r="DJR13" s="455"/>
      <c r="DJS13" s="455"/>
      <c r="DJT13" s="455"/>
      <c r="DJU13" s="455"/>
      <c r="DJV13" s="455"/>
      <c r="DJW13" s="455"/>
      <c r="DJX13" s="455"/>
      <c r="DJY13" s="455"/>
      <c r="DJZ13" s="455"/>
      <c r="DKA13" s="455"/>
      <c r="DKB13" s="455"/>
      <c r="DKC13" s="455"/>
      <c r="DKD13" s="455"/>
      <c r="DKE13" s="455"/>
      <c r="DKF13" s="455"/>
      <c r="DKG13" s="455"/>
      <c r="DKH13" s="455"/>
      <c r="DKI13" s="455"/>
      <c r="DKJ13" s="455"/>
      <c r="DKK13" s="455"/>
      <c r="DKL13" s="455"/>
      <c r="DKM13" s="455"/>
      <c r="DKN13" s="455"/>
      <c r="DKO13" s="455"/>
      <c r="DKP13" s="455"/>
      <c r="DKQ13" s="455"/>
      <c r="DKR13" s="455"/>
      <c r="DKS13" s="455"/>
      <c r="DKT13" s="455"/>
      <c r="DKU13" s="455"/>
      <c r="DKV13" s="455"/>
      <c r="DKW13" s="455"/>
      <c r="DKX13" s="455"/>
      <c r="DKY13" s="455"/>
      <c r="DKZ13" s="455"/>
      <c r="DLA13" s="455"/>
      <c r="DLB13" s="455"/>
      <c r="DLC13" s="455"/>
      <c r="DLD13" s="455"/>
      <c r="DLE13" s="455"/>
      <c r="DLF13" s="455"/>
      <c r="DLG13" s="455"/>
      <c r="DLH13" s="455"/>
      <c r="DLI13" s="455"/>
      <c r="DLJ13" s="455"/>
      <c r="DLK13" s="455"/>
      <c r="DLL13" s="455"/>
      <c r="DLM13" s="455"/>
      <c r="DLN13" s="455"/>
      <c r="DLO13" s="455"/>
      <c r="DLP13" s="455"/>
      <c r="DLQ13" s="455"/>
      <c r="DLR13" s="455"/>
      <c r="DLS13" s="455"/>
      <c r="DLT13" s="455"/>
      <c r="DLU13" s="455"/>
      <c r="DLV13" s="455"/>
      <c r="DLW13" s="455"/>
      <c r="DLX13" s="455"/>
      <c r="DLY13" s="455"/>
      <c r="DLZ13" s="455"/>
      <c r="DMA13" s="455"/>
      <c r="DMB13" s="455"/>
      <c r="DMC13" s="455"/>
      <c r="DMD13" s="455"/>
      <c r="DME13" s="455"/>
      <c r="DMF13" s="455"/>
      <c r="DMG13" s="455"/>
      <c r="DMH13" s="455"/>
      <c r="DMI13" s="455"/>
      <c r="DMJ13" s="455"/>
      <c r="DMK13" s="455"/>
      <c r="DML13" s="455"/>
      <c r="DMM13" s="455"/>
      <c r="DMN13" s="455"/>
      <c r="DMO13" s="455"/>
      <c r="DMP13" s="455"/>
      <c r="DMQ13" s="455"/>
      <c r="DMR13" s="455"/>
      <c r="DMS13" s="455"/>
      <c r="DMT13" s="455"/>
      <c r="DMU13" s="455"/>
      <c r="DMV13" s="455"/>
      <c r="DMW13" s="455"/>
      <c r="DMX13" s="455"/>
      <c r="DMY13" s="455"/>
      <c r="DMZ13" s="455"/>
      <c r="DNA13" s="455"/>
      <c r="DNB13" s="455"/>
      <c r="DNC13" s="455"/>
      <c r="DNE13" s="455"/>
      <c r="DNF13" s="455"/>
      <c r="DNG13" s="455"/>
      <c r="DNH13" s="455"/>
      <c r="DNI13" s="455"/>
      <c r="DNJ13" s="455"/>
      <c r="DNK13" s="455"/>
      <c r="DNL13" s="455"/>
      <c r="DNM13" s="455"/>
      <c r="DNN13" s="455"/>
      <c r="DNO13" s="455"/>
      <c r="DNP13" s="455"/>
      <c r="DNQ13" s="455"/>
      <c r="DNR13" s="455"/>
      <c r="DNS13" s="455"/>
      <c r="DNT13" s="455"/>
      <c r="DNU13" s="455"/>
      <c r="DNV13" s="455"/>
      <c r="DNW13" s="455"/>
      <c r="DNX13" s="455"/>
      <c r="DNY13" s="455"/>
      <c r="DNZ13" s="455"/>
      <c r="DOA13" s="455"/>
      <c r="DOB13" s="455"/>
      <c r="DOC13" s="455"/>
      <c r="DOD13" s="455"/>
      <c r="DOE13" s="455"/>
      <c r="DOF13" s="455"/>
      <c r="DOG13" s="455"/>
      <c r="DOH13" s="455"/>
      <c r="DOI13" s="455"/>
      <c r="DOJ13" s="455"/>
      <c r="DOK13" s="455"/>
      <c r="DOL13" s="455"/>
      <c r="DOM13" s="455"/>
      <c r="DON13" s="455"/>
      <c r="DOO13" s="455"/>
      <c r="DOP13" s="455"/>
      <c r="DOQ13" s="455"/>
      <c r="DOR13" s="455"/>
      <c r="DOS13" s="455"/>
      <c r="DOT13" s="455"/>
      <c r="DOU13" s="455"/>
      <c r="DOV13" s="455"/>
      <c r="DOW13" s="455"/>
      <c r="DOX13" s="455"/>
      <c r="DOY13" s="455"/>
      <c r="DOZ13" s="455"/>
      <c r="DPA13" s="455"/>
      <c r="DPB13" s="455"/>
      <c r="DPC13" s="455"/>
      <c r="DPD13" s="455"/>
      <c r="DPE13" s="455"/>
      <c r="DPF13" s="455"/>
      <c r="DPG13" s="455"/>
      <c r="DPH13" s="455"/>
      <c r="DPI13" s="455"/>
      <c r="DPJ13" s="455"/>
      <c r="DPK13" s="455"/>
      <c r="DPL13" s="455"/>
      <c r="DPM13" s="455"/>
      <c r="DPN13" s="455"/>
      <c r="DPO13" s="455"/>
      <c r="DPP13" s="455"/>
      <c r="DPQ13" s="455"/>
      <c r="DPR13" s="455"/>
      <c r="DPS13" s="455"/>
      <c r="DPT13" s="455"/>
      <c r="DPU13" s="455"/>
      <c r="DPV13" s="455"/>
      <c r="DPW13" s="455"/>
      <c r="DPX13" s="455"/>
      <c r="DPY13" s="455"/>
      <c r="DPZ13" s="455"/>
      <c r="DQA13" s="455"/>
      <c r="DQB13" s="455"/>
      <c r="DQC13" s="455"/>
      <c r="DQD13" s="455"/>
      <c r="DQE13" s="455"/>
      <c r="DQF13" s="455"/>
      <c r="DQG13" s="455"/>
      <c r="DQH13" s="455"/>
      <c r="DQI13" s="455"/>
      <c r="DQJ13" s="455"/>
      <c r="DQK13" s="455"/>
      <c r="DQL13" s="455"/>
      <c r="DQM13" s="455"/>
      <c r="DQN13" s="455"/>
      <c r="DQO13" s="455"/>
      <c r="DQP13" s="455"/>
      <c r="DQQ13" s="455"/>
      <c r="DQR13" s="455"/>
      <c r="DQS13" s="455"/>
      <c r="DQT13" s="455"/>
      <c r="DQU13" s="455"/>
      <c r="DQV13" s="455"/>
      <c r="DQW13" s="455"/>
      <c r="DQX13" s="455"/>
      <c r="DQY13" s="455"/>
      <c r="DQZ13" s="455"/>
      <c r="DRA13" s="455"/>
      <c r="DRB13" s="455"/>
      <c r="DRC13" s="455"/>
      <c r="DRD13" s="455"/>
      <c r="DRE13" s="455"/>
      <c r="DRF13" s="455"/>
      <c r="DRG13" s="455"/>
      <c r="DRH13" s="455"/>
      <c r="DRI13" s="455"/>
      <c r="DRJ13" s="455"/>
      <c r="DRK13" s="455"/>
      <c r="DRL13" s="455"/>
      <c r="DRM13" s="455"/>
      <c r="DRN13" s="455"/>
      <c r="DRO13" s="455"/>
      <c r="DRP13" s="455"/>
      <c r="DRQ13" s="455"/>
      <c r="DRR13" s="455"/>
      <c r="DRS13" s="455"/>
      <c r="DRT13" s="455"/>
      <c r="DRU13" s="455"/>
      <c r="DRV13" s="455"/>
      <c r="DRW13" s="455"/>
      <c r="DRX13" s="455"/>
      <c r="DRY13" s="455"/>
      <c r="DRZ13" s="455"/>
      <c r="DSA13" s="455"/>
      <c r="DSB13" s="455"/>
      <c r="DSC13" s="455"/>
      <c r="DSD13" s="455"/>
      <c r="DSE13" s="455"/>
      <c r="DSF13" s="455"/>
      <c r="DSG13" s="455"/>
      <c r="DSH13" s="455"/>
      <c r="DSI13" s="455"/>
      <c r="DSJ13" s="455"/>
      <c r="DSK13" s="455"/>
      <c r="DSL13" s="455"/>
      <c r="DSM13" s="455"/>
      <c r="DSN13" s="455"/>
      <c r="DSO13" s="455"/>
      <c r="DSP13" s="455"/>
      <c r="DSQ13" s="455"/>
      <c r="DSR13" s="455"/>
      <c r="DSS13" s="455"/>
      <c r="DST13" s="455"/>
      <c r="DSU13" s="455"/>
      <c r="DSV13" s="455"/>
      <c r="DSW13" s="455"/>
      <c r="DSX13" s="455"/>
      <c r="DSY13" s="455"/>
      <c r="DSZ13" s="455"/>
      <c r="DTA13" s="455"/>
      <c r="DTB13" s="455"/>
      <c r="DTC13" s="455"/>
      <c r="DTD13" s="455"/>
      <c r="DTE13" s="455"/>
      <c r="DTF13" s="455"/>
      <c r="DTG13" s="455"/>
      <c r="DTH13" s="455"/>
      <c r="DTI13" s="455"/>
      <c r="DTJ13" s="455"/>
      <c r="DTK13" s="455"/>
      <c r="DTL13" s="455"/>
      <c r="DTM13" s="455"/>
      <c r="DTN13" s="455"/>
      <c r="DTO13" s="455"/>
      <c r="DTP13" s="455"/>
      <c r="DTQ13" s="455"/>
      <c r="DTR13" s="455"/>
      <c r="DTS13" s="455"/>
      <c r="DTT13" s="455"/>
      <c r="DTU13" s="455"/>
      <c r="DTV13" s="455"/>
      <c r="DTW13" s="455"/>
      <c r="DTX13" s="455"/>
      <c r="DTY13" s="455"/>
      <c r="DTZ13" s="455"/>
      <c r="DUA13" s="455"/>
      <c r="DUB13" s="455"/>
      <c r="DUC13" s="455"/>
      <c r="DUD13" s="455"/>
      <c r="DUE13" s="455"/>
      <c r="DUF13" s="455"/>
      <c r="DUG13" s="455"/>
      <c r="DUH13" s="455"/>
      <c r="DUI13" s="455"/>
      <c r="DUJ13" s="455"/>
      <c r="DUK13" s="455"/>
      <c r="DUL13" s="455"/>
      <c r="DUM13" s="455"/>
      <c r="DUN13" s="455"/>
      <c r="DUO13" s="455"/>
      <c r="DUP13" s="455"/>
      <c r="DUQ13" s="455"/>
      <c r="DUR13" s="455"/>
      <c r="DUS13" s="455"/>
      <c r="DUT13" s="455"/>
      <c r="DUU13" s="455"/>
      <c r="DUV13" s="455"/>
      <c r="DUW13" s="455"/>
      <c r="DUX13" s="455"/>
      <c r="DUY13" s="455"/>
      <c r="DUZ13" s="455"/>
      <c r="DVA13" s="455"/>
      <c r="DVB13" s="455"/>
      <c r="DVC13" s="455"/>
      <c r="DVD13" s="455"/>
      <c r="DVE13" s="455"/>
      <c r="DVF13" s="455"/>
      <c r="DVG13" s="455"/>
      <c r="DVH13" s="455"/>
      <c r="DVI13" s="455"/>
      <c r="DVJ13" s="455"/>
      <c r="DVK13" s="455"/>
      <c r="DVL13" s="455"/>
      <c r="DVM13" s="455"/>
      <c r="DVN13" s="455"/>
      <c r="DVO13" s="455"/>
      <c r="DVP13" s="455"/>
      <c r="DVQ13" s="455"/>
      <c r="DVR13" s="455"/>
      <c r="DVS13" s="455"/>
      <c r="DVT13" s="455"/>
      <c r="DVU13" s="455"/>
      <c r="DVV13" s="455"/>
      <c r="DVW13" s="455"/>
      <c r="DVX13" s="455"/>
      <c r="DVY13" s="455"/>
      <c r="DVZ13" s="455"/>
      <c r="DWA13" s="455"/>
      <c r="DWB13" s="455"/>
      <c r="DWC13" s="455"/>
      <c r="DWD13" s="455"/>
      <c r="DWE13" s="455"/>
      <c r="DWF13" s="455"/>
      <c r="DWG13" s="455"/>
      <c r="DWH13" s="455"/>
      <c r="DWI13" s="455"/>
      <c r="DWJ13" s="455"/>
      <c r="DWK13" s="455"/>
      <c r="DWL13" s="455"/>
      <c r="DWM13" s="455"/>
      <c r="DWN13" s="455"/>
      <c r="DWO13" s="455"/>
      <c r="DWP13" s="455"/>
      <c r="DWQ13" s="455"/>
      <c r="DWR13" s="455"/>
      <c r="DWS13" s="455"/>
      <c r="DWT13" s="455"/>
      <c r="DWU13" s="455"/>
      <c r="DWV13" s="455"/>
      <c r="DWW13" s="455"/>
      <c r="DWX13" s="455"/>
      <c r="DWY13" s="455"/>
      <c r="DWZ13" s="455"/>
      <c r="DXA13" s="455"/>
      <c r="DXB13" s="455"/>
      <c r="DXC13" s="455"/>
      <c r="DXD13" s="455"/>
      <c r="DXE13" s="455"/>
      <c r="DXF13" s="455"/>
      <c r="DXG13" s="455"/>
      <c r="DXH13" s="455"/>
      <c r="DXI13" s="455"/>
      <c r="DXJ13" s="455"/>
      <c r="DXK13" s="455"/>
      <c r="DXL13" s="455"/>
      <c r="DXM13" s="455"/>
      <c r="DXN13" s="455"/>
      <c r="DXO13" s="455"/>
      <c r="DXP13" s="455"/>
      <c r="DXQ13" s="455"/>
      <c r="DXR13" s="455"/>
      <c r="DXS13" s="455"/>
      <c r="DXT13" s="455"/>
      <c r="DXU13" s="455"/>
      <c r="DXV13" s="455"/>
      <c r="DXW13" s="455"/>
      <c r="DXX13" s="455"/>
      <c r="DXY13" s="455"/>
      <c r="DXZ13" s="455"/>
      <c r="DYA13" s="455"/>
      <c r="DYB13" s="455"/>
      <c r="DYC13" s="455"/>
      <c r="DYD13" s="455"/>
      <c r="DYE13" s="455"/>
      <c r="DYF13" s="455"/>
      <c r="DYG13" s="455"/>
      <c r="DYH13" s="455"/>
      <c r="DYI13" s="455"/>
      <c r="DYJ13" s="455"/>
      <c r="DYK13" s="455"/>
      <c r="DYL13" s="455"/>
      <c r="DYM13" s="455"/>
      <c r="DYN13" s="455"/>
      <c r="DYO13" s="455"/>
      <c r="DYP13" s="455"/>
      <c r="DYQ13" s="455"/>
      <c r="DYR13" s="455"/>
      <c r="DYS13" s="455"/>
      <c r="DYT13" s="455"/>
      <c r="DYU13" s="455"/>
      <c r="DYV13" s="455"/>
      <c r="DYW13" s="455"/>
      <c r="DYX13" s="455"/>
      <c r="DYY13" s="455"/>
      <c r="DYZ13" s="455"/>
      <c r="DZA13" s="455"/>
      <c r="DZB13" s="455"/>
      <c r="DZC13" s="455"/>
      <c r="DZD13" s="455"/>
      <c r="DZE13" s="455"/>
      <c r="DZF13" s="455"/>
      <c r="DZG13" s="455"/>
      <c r="DZH13" s="455"/>
      <c r="DZI13" s="455"/>
      <c r="DZJ13" s="455"/>
      <c r="DZK13" s="455"/>
      <c r="DZL13" s="455"/>
      <c r="DZM13" s="455"/>
      <c r="DZN13" s="455"/>
      <c r="DZO13" s="455"/>
      <c r="DZP13" s="455"/>
      <c r="DZQ13" s="455"/>
      <c r="DZR13" s="455"/>
      <c r="DZS13" s="455"/>
      <c r="DZT13" s="455"/>
      <c r="DZU13" s="455"/>
      <c r="DZV13" s="455"/>
      <c r="DZW13" s="455"/>
      <c r="DZX13" s="455"/>
      <c r="DZY13" s="455"/>
      <c r="DZZ13" s="455"/>
      <c r="EAA13" s="455"/>
      <c r="EAB13" s="455"/>
      <c r="EAC13" s="455"/>
      <c r="EAD13" s="455"/>
      <c r="EAE13" s="455"/>
      <c r="EAF13" s="455"/>
      <c r="EAG13" s="455"/>
      <c r="EAH13" s="455"/>
      <c r="EAI13" s="455"/>
      <c r="EAJ13" s="455"/>
      <c r="EAK13" s="455"/>
      <c r="EAL13" s="455"/>
      <c r="EAM13" s="455"/>
      <c r="EAN13" s="455"/>
      <c r="EAO13" s="455"/>
      <c r="EAP13" s="455"/>
      <c r="EAQ13" s="455"/>
      <c r="EAR13" s="455"/>
      <c r="EAS13" s="455"/>
      <c r="EAT13" s="455"/>
      <c r="EAU13" s="455"/>
      <c r="EAV13" s="455"/>
      <c r="EAW13" s="455"/>
      <c r="EAX13" s="455"/>
      <c r="EAY13" s="455"/>
      <c r="EAZ13" s="455"/>
      <c r="EBA13" s="455"/>
      <c r="EBB13" s="455"/>
      <c r="EBC13" s="455"/>
      <c r="EBD13" s="455"/>
      <c r="EBE13" s="455"/>
      <c r="EBF13" s="455"/>
      <c r="EBG13" s="455"/>
      <c r="EBH13" s="455"/>
      <c r="EBI13" s="455"/>
      <c r="EBJ13" s="455"/>
      <c r="EBK13" s="455"/>
      <c r="EBL13" s="455"/>
      <c r="EBM13" s="455"/>
      <c r="EBN13" s="455"/>
      <c r="EBO13" s="455"/>
      <c r="EBP13" s="455"/>
      <c r="EBQ13" s="455"/>
      <c r="EBR13" s="455"/>
      <c r="EBS13" s="455"/>
      <c r="EBT13" s="455"/>
      <c r="EBU13" s="455"/>
      <c r="EBV13" s="455"/>
      <c r="EBW13" s="455"/>
      <c r="EBX13" s="455"/>
      <c r="EBY13" s="455"/>
      <c r="EBZ13" s="455"/>
      <c r="ECA13" s="455"/>
      <c r="ECB13" s="455"/>
      <c r="ECC13" s="455"/>
      <c r="ECD13" s="455"/>
      <c r="ECE13" s="455"/>
      <c r="ECF13" s="455"/>
      <c r="ECG13" s="455"/>
      <c r="ECH13" s="455"/>
      <c r="ECI13" s="455"/>
      <c r="ECJ13" s="455"/>
      <c r="ECK13" s="455"/>
      <c r="ECL13" s="455"/>
      <c r="ECM13" s="455"/>
      <c r="ECN13" s="455"/>
      <c r="ECO13" s="455"/>
      <c r="ECP13" s="455"/>
      <c r="ECQ13" s="455"/>
      <c r="ECR13" s="455"/>
      <c r="ECS13" s="455"/>
      <c r="ECT13" s="455"/>
      <c r="ECU13" s="455"/>
      <c r="ECV13" s="455"/>
      <c r="ECW13" s="455"/>
      <c r="ECX13" s="455"/>
      <c r="ECY13" s="455"/>
      <c r="ECZ13" s="455"/>
      <c r="EDA13" s="455"/>
      <c r="EDB13" s="455"/>
      <c r="EDC13" s="455"/>
      <c r="EDD13" s="455"/>
      <c r="EDE13" s="455"/>
      <c r="EDF13" s="455"/>
      <c r="EDG13" s="455"/>
      <c r="EDH13" s="455"/>
      <c r="EDI13" s="455"/>
      <c r="EDJ13" s="455"/>
      <c r="EDK13" s="455"/>
      <c r="EDL13" s="455"/>
      <c r="EDM13" s="455"/>
      <c r="EDN13" s="455"/>
      <c r="EDO13" s="455"/>
      <c r="EDP13" s="455"/>
      <c r="EDQ13" s="455"/>
      <c r="EDR13" s="455"/>
      <c r="EDS13" s="455"/>
      <c r="EDT13" s="455"/>
      <c r="EDU13" s="455"/>
      <c r="EDV13" s="455"/>
      <c r="EDW13" s="455"/>
      <c r="EDX13" s="455"/>
      <c r="EDY13" s="455"/>
      <c r="EDZ13" s="455"/>
      <c r="EEA13" s="455"/>
      <c r="EEB13" s="455"/>
      <c r="EEC13" s="455"/>
      <c r="EED13" s="455"/>
      <c r="EEE13" s="455"/>
      <c r="EEF13" s="455"/>
      <c r="EEG13" s="455"/>
      <c r="EEH13" s="455"/>
      <c r="EEI13" s="455"/>
      <c r="EEJ13" s="455"/>
      <c r="EEK13" s="455"/>
      <c r="EEL13" s="455"/>
      <c r="EEM13" s="455"/>
      <c r="EEN13" s="455"/>
      <c r="EEO13" s="455"/>
      <c r="EEP13" s="455"/>
      <c r="EEQ13" s="455"/>
      <c r="EER13" s="455"/>
      <c r="EES13" s="455"/>
      <c r="EET13" s="455"/>
      <c r="EEU13" s="455"/>
      <c r="EEV13" s="455"/>
      <c r="EEW13" s="455"/>
      <c r="EEX13" s="455"/>
      <c r="EEY13" s="455"/>
      <c r="EEZ13" s="455"/>
      <c r="EFA13" s="455"/>
      <c r="EFB13" s="455"/>
      <c r="EFC13" s="455"/>
      <c r="EFD13" s="455"/>
      <c r="EFE13" s="455"/>
      <c r="EFF13" s="455"/>
      <c r="EFG13" s="455"/>
      <c r="EFH13" s="455"/>
      <c r="EFI13" s="455"/>
      <c r="EFJ13" s="455"/>
      <c r="EFK13" s="455"/>
      <c r="EFL13" s="455"/>
      <c r="EFM13" s="455"/>
      <c r="EFN13" s="455"/>
      <c r="EFO13" s="455"/>
      <c r="EFP13" s="455"/>
      <c r="EFQ13" s="455"/>
      <c r="EFR13" s="455"/>
      <c r="EFS13" s="455"/>
      <c r="EFT13" s="455"/>
      <c r="EFU13" s="455"/>
      <c r="EFV13" s="455"/>
      <c r="EFW13" s="455"/>
      <c r="EFX13" s="455"/>
      <c r="EFY13" s="455"/>
      <c r="EFZ13" s="455"/>
      <c r="EGA13" s="455"/>
      <c r="EGB13" s="455"/>
      <c r="EGC13" s="455"/>
      <c r="EGD13" s="455"/>
      <c r="EGE13" s="455"/>
      <c r="EGF13" s="455"/>
      <c r="EGG13" s="455"/>
      <c r="EGH13" s="455"/>
      <c r="EGI13" s="455"/>
      <c r="EGJ13" s="455"/>
      <c r="EGK13" s="455"/>
      <c r="EGL13" s="455"/>
      <c r="EGM13" s="455"/>
      <c r="EGN13" s="455"/>
      <c r="EGO13" s="455"/>
      <c r="EGP13" s="455"/>
      <c r="EGQ13" s="455"/>
      <c r="EGR13" s="455"/>
      <c r="EGS13" s="455"/>
      <c r="EGT13" s="455"/>
      <c r="EGU13" s="455"/>
      <c r="EGV13" s="455"/>
      <c r="EGW13" s="455"/>
      <c r="EGX13" s="455"/>
      <c r="EGY13" s="455"/>
      <c r="EGZ13" s="455"/>
      <c r="EHA13" s="455"/>
      <c r="EHB13" s="455"/>
      <c r="EHC13" s="455"/>
      <c r="EHD13" s="455"/>
      <c r="EHE13" s="455"/>
      <c r="EHF13" s="455"/>
      <c r="EHG13" s="455"/>
      <c r="EHH13" s="455"/>
      <c r="EHI13" s="455"/>
      <c r="EHJ13" s="455"/>
      <c r="EHK13" s="455"/>
      <c r="EHL13" s="455"/>
      <c r="EHM13" s="455"/>
      <c r="EHN13" s="455"/>
      <c r="EHO13" s="455"/>
      <c r="EHP13" s="455"/>
      <c r="EHQ13" s="455"/>
      <c r="EHR13" s="455"/>
      <c r="EHS13" s="455"/>
      <c r="EHT13" s="455"/>
      <c r="EHU13" s="455"/>
      <c r="EHV13" s="455"/>
      <c r="EHW13" s="455"/>
      <c r="EHX13" s="455"/>
      <c r="EHY13" s="455"/>
      <c r="EHZ13" s="455"/>
      <c r="EIA13" s="455"/>
      <c r="EIB13" s="455"/>
      <c r="EIC13" s="455"/>
      <c r="EID13" s="455"/>
      <c r="EIE13" s="455"/>
      <c r="EIF13" s="455"/>
      <c r="EIG13" s="455"/>
      <c r="EIH13" s="455"/>
      <c r="EII13" s="455"/>
      <c r="EIJ13" s="455"/>
      <c r="EIK13" s="455"/>
      <c r="EIL13" s="455"/>
      <c r="EIM13" s="455"/>
      <c r="EIN13" s="455"/>
      <c r="EIO13" s="455"/>
      <c r="EIP13" s="455"/>
      <c r="EIQ13" s="455"/>
      <c r="EIR13" s="455"/>
      <c r="EIS13" s="455"/>
      <c r="EIT13" s="455"/>
      <c r="EIU13" s="455"/>
      <c r="EIV13" s="455"/>
      <c r="EIW13" s="455"/>
      <c r="EIX13" s="455"/>
      <c r="EIY13" s="455"/>
      <c r="EIZ13" s="455"/>
      <c r="EJA13" s="455"/>
      <c r="EJB13" s="455"/>
      <c r="EJC13" s="455"/>
      <c r="EJD13" s="455"/>
      <c r="EJE13" s="455"/>
      <c r="EJF13" s="455"/>
      <c r="EJG13" s="455"/>
      <c r="EJH13" s="455"/>
      <c r="EJI13" s="455"/>
      <c r="EJJ13" s="455"/>
      <c r="EJK13" s="455"/>
      <c r="EJL13" s="455"/>
      <c r="EJM13" s="455"/>
      <c r="EJN13" s="455"/>
      <c r="EJO13" s="455"/>
      <c r="EJP13" s="455"/>
      <c r="EJQ13" s="455"/>
      <c r="EJR13" s="455"/>
      <c r="EJS13" s="455"/>
      <c r="EJT13" s="455"/>
      <c r="EJU13" s="455"/>
      <c r="EJV13" s="455"/>
      <c r="EJW13" s="455"/>
      <c r="EJX13" s="455"/>
      <c r="EJY13" s="455"/>
      <c r="EJZ13" s="455"/>
      <c r="EKA13" s="455"/>
      <c r="EKB13" s="455"/>
      <c r="EKC13" s="455"/>
      <c r="EKD13" s="455"/>
      <c r="EKE13" s="455"/>
      <c r="EKF13" s="455"/>
      <c r="EKG13" s="455"/>
      <c r="EKH13" s="455"/>
      <c r="EKI13" s="455"/>
      <c r="EKJ13" s="455"/>
      <c r="EKK13" s="455"/>
      <c r="EKL13" s="455"/>
      <c r="EKM13" s="455"/>
      <c r="EKN13" s="455"/>
      <c r="EKO13" s="455"/>
      <c r="EKP13" s="455"/>
      <c r="EKQ13" s="455"/>
      <c r="EKR13" s="455"/>
      <c r="EKS13" s="455"/>
      <c r="EKT13" s="455"/>
      <c r="EKU13" s="455"/>
      <c r="EKV13" s="455"/>
      <c r="EKW13" s="455"/>
      <c r="EKX13" s="455"/>
      <c r="EKY13" s="455"/>
      <c r="EKZ13" s="455"/>
      <c r="ELA13" s="455"/>
      <c r="ELB13" s="455"/>
      <c r="ELC13" s="455"/>
      <c r="ELD13" s="455"/>
      <c r="ELE13" s="455"/>
      <c r="ELF13" s="455"/>
      <c r="ELG13" s="455"/>
      <c r="ELH13" s="455"/>
      <c r="ELI13" s="455"/>
      <c r="ELJ13" s="455"/>
      <c r="ELK13" s="455"/>
      <c r="ELL13" s="455"/>
      <c r="ELM13" s="455"/>
      <c r="ELN13" s="455"/>
      <c r="ELO13" s="455"/>
      <c r="ELP13" s="455"/>
      <c r="ELQ13" s="455"/>
      <c r="ELR13" s="455"/>
      <c r="ELS13" s="455"/>
      <c r="ELT13" s="455"/>
      <c r="ELU13" s="455"/>
      <c r="ELV13" s="455"/>
      <c r="ELW13" s="455"/>
      <c r="ELX13" s="455"/>
      <c r="ELY13" s="455"/>
      <c r="ELZ13" s="455"/>
      <c r="EMA13" s="455"/>
      <c r="EMB13" s="455"/>
      <c r="EMC13" s="455"/>
      <c r="EMD13" s="455"/>
      <c r="EME13" s="455"/>
      <c r="EMF13" s="455"/>
      <c r="EMG13" s="455"/>
      <c r="EMH13" s="455"/>
      <c r="EMI13" s="455"/>
      <c r="EMJ13" s="455"/>
      <c r="EMK13" s="455"/>
      <c r="EML13" s="455"/>
      <c r="EMM13" s="455"/>
      <c r="EMN13" s="455"/>
      <c r="EMO13" s="455"/>
      <c r="EMP13" s="455"/>
      <c r="EMQ13" s="455"/>
      <c r="EMR13" s="455"/>
      <c r="EMS13" s="455"/>
      <c r="EMT13" s="455"/>
      <c r="EMU13" s="455"/>
      <c r="EMV13" s="455"/>
      <c r="EMW13" s="455"/>
      <c r="EMX13" s="455"/>
      <c r="EMY13" s="455"/>
      <c r="EMZ13" s="455"/>
      <c r="ENA13" s="455"/>
      <c r="ENB13" s="455"/>
      <c r="ENC13" s="455"/>
      <c r="END13" s="455"/>
      <c r="ENE13" s="455"/>
      <c r="ENF13" s="455"/>
      <c r="ENG13" s="455"/>
      <c r="ENH13" s="455"/>
      <c r="ENI13" s="455"/>
      <c r="ENJ13" s="455"/>
      <c r="ENK13" s="455"/>
      <c r="ENL13" s="455"/>
      <c r="ENM13" s="455"/>
      <c r="ENN13" s="455"/>
      <c r="ENO13" s="455"/>
      <c r="ENP13" s="455"/>
      <c r="ENQ13" s="455"/>
      <c r="ENR13" s="455"/>
      <c r="ENS13" s="455"/>
      <c r="ENT13" s="455"/>
      <c r="ENU13" s="455"/>
      <c r="ENV13" s="455"/>
      <c r="ENW13" s="455"/>
      <c r="ENX13" s="455"/>
      <c r="ENY13" s="455"/>
      <c r="ENZ13" s="455"/>
      <c r="EOA13" s="455"/>
      <c r="EOB13" s="455"/>
      <c r="EOC13" s="455"/>
      <c r="EOD13" s="455"/>
      <c r="EOE13" s="455"/>
      <c r="EOF13" s="455"/>
      <c r="EOG13" s="455"/>
      <c r="EOH13" s="455"/>
      <c r="EOI13" s="455"/>
      <c r="EOJ13" s="455"/>
      <c r="EOK13" s="455"/>
      <c r="EOL13" s="455"/>
      <c r="EOM13" s="455"/>
      <c r="EON13" s="455"/>
      <c r="EOO13" s="455"/>
      <c r="EOP13" s="455"/>
      <c r="EOQ13" s="455"/>
      <c r="EOR13" s="455"/>
      <c r="EOS13" s="455"/>
      <c r="EOT13" s="455"/>
      <c r="EOU13" s="455"/>
      <c r="EOV13" s="455"/>
      <c r="EOW13" s="455"/>
      <c r="EOX13" s="455"/>
      <c r="EOY13" s="455"/>
      <c r="EOZ13" s="455"/>
      <c r="EPA13" s="455"/>
      <c r="EPB13" s="455"/>
      <c r="EPC13" s="455"/>
      <c r="EPD13" s="455"/>
      <c r="EPE13" s="455"/>
      <c r="EPF13" s="455"/>
      <c r="EPG13" s="455"/>
      <c r="EPH13" s="455"/>
      <c r="EPI13" s="455"/>
      <c r="EPJ13" s="455"/>
      <c r="EPK13" s="455"/>
      <c r="EPL13" s="455"/>
      <c r="EPM13" s="455"/>
      <c r="EPN13" s="455"/>
      <c r="EPO13" s="455"/>
      <c r="EPP13" s="455"/>
      <c r="EPQ13" s="455"/>
      <c r="EPR13" s="455"/>
      <c r="EPS13" s="455"/>
      <c r="EPT13" s="455"/>
      <c r="EPU13" s="455"/>
      <c r="EPV13" s="455"/>
      <c r="EPW13" s="455"/>
      <c r="EPX13" s="455"/>
      <c r="EPY13" s="455"/>
      <c r="EPZ13" s="455"/>
      <c r="EQA13" s="455"/>
      <c r="EQB13" s="455"/>
      <c r="EQC13" s="455"/>
      <c r="EQD13" s="455"/>
      <c r="EQE13" s="455"/>
      <c r="EQF13" s="455"/>
      <c r="EQG13" s="455"/>
      <c r="EQH13" s="455"/>
      <c r="EQI13" s="455"/>
      <c r="EQJ13" s="455"/>
      <c r="EQK13" s="455"/>
      <c r="EQL13" s="455"/>
      <c r="EQM13" s="455"/>
      <c r="EQN13" s="455"/>
      <c r="EQO13" s="455"/>
      <c r="EQP13" s="455"/>
      <c r="EQQ13" s="455"/>
      <c r="EQR13" s="455"/>
      <c r="EQS13" s="455"/>
      <c r="EQT13" s="455"/>
      <c r="EQU13" s="455"/>
      <c r="EQV13" s="455"/>
      <c r="EQW13" s="455"/>
      <c r="EQX13" s="455"/>
      <c r="EQY13" s="455"/>
      <c r="EQZ13" s="455"/>
      <c r="ERA13" s="455"/>
      <c r="ERB13" s="455"/>
      <c r="ERC13" s="455"/>
      <c r="ERD13" s="455"/>
      <c r="ERE13" s="455"/>
      <c r="ERF13" s="455"/>
      <c r="ERG13" s="455"/>
      <c r="ERH13" s="455"/>
      <c r="ERI13" s="455"/>
      <c r="ERJ13" s="455"/>
      <c r="ERK13" s="455"/>
      <c r="ERL13" s="455"/>
      <c r="ERM13" s="455"/>
      <c r="ERN13" s="455"/>
      <c r="ERO13" s="455"/>
      <c r="ERP13" s="455"/>
      <c r="ERQ13" s="455"/>
      <c r="ERR13" s="455"/>
      <c r="ERS13" s="455"/>
      <c r="ERT13" s="455"/>
      <c r="ERU13" s="455"/>
      <c r="ERV13" s="455"/>
      <c r="ERW13" s="455"/>
      <c r="ERX13" s="455"/>
      <c r="ERY13" s="455"/>
      <c r="ERZ13" s="455"/>
      <c r="ESA13" s="455"/>
      <c r="ESB13" s="455"/>
      <c r="ESC13" s="455"/>
      <c r="ESD13" s="455"/>
      <c r="ESE13" s="455"/>
      <c r="ESF13" s="455"/>
      <c r="ESG13" s="455"/>
      <c r="ESH13" s="455"/>
      <c r="ESI13" s="455"/>
      <c r="ESJ13" s="455"/>
      <c r="ESK13" s="455"/>
      <c r="ESL13" s="455"/>
      <c r="ESM13" s="455"/>
      <c r="ESN13" s="455"/>
      <c r="ESO13" s="455"/>
      <c r="ESP13" s="455"/>
      <c r="ESQ13" s="455"/>
      <c r="ESR13" s="455"/>
      <c r="ESS13" s="455"/>
      <c r="EST13" s="455"/>
      <c r="ESU13" s="455"/>
      <c r="ESV13" s="455"/>
      <c r="ESW13" s="455"/>
      <c r="ESX13" s="455"/>
      <c r="ESY13" s="455"/>
      <c r="ESZ13" s="455"/>
      <c r="ETA13" s="455"/>
      <c r="ETB13" s="455"/>
      <c r="ETC13" s="455"/>
      <c r="ETD13" s="455"/>
      <c r="ETE13" s="455"/>
      <c r="ETF13" s="455"/>
      <c r="ETG13" s="455"/>
      <c r="ETH13" s="455"/>
      <c r="ETI13" s="455"/>
      <c r="ETJ13" s="455"/>
      <c r="ETK13" s="455"/>
      <c r="ETL13" s="455"/>
      <c r="ETM13" s="455"/>
      <c r="ETN13" s="455"/>
      <c r="ETO13" s="455"/>
      <c r="ETP13" s="455"/>
      <c r="ETQ13" s="455"/>
      <c r="ETR13" s="455"/>
      <c r="ETS13" s="455"/>
      <c r="ETT13" s="455"/>
      <c r="ETU13" s="455"/>
      <c r="ETV13" s="455"/>
      <c r="ETW13" s="455"/>
      <c r="ETX13" s="455"/>
      <c r="ETY13" s="455"/>
      <c r="ETZ13" s="455"/>
      <c r="EUA13" s="455"/>
      <c r="EUB13" s="455"/>
      <c r="EUC13" s="455"/>
      <c r="EUD13" s="455"/>
      <c r="EUE13" s="455"/>
      <c r="EUF13" s="455"/>
      <c r="EUG13" s="455"/>
      <c r="EUH13" s="455"/>
      <c r="EUI13" s="455"/>
      <c r="EUJ13" s="455"/>
      <c r="EUK13" s="455"/>
      <c r="EUL13" s="455"/>
      <c r="EUM13" s="455"/>
      <c r="EUN13" s="455"/>
      <c r="EUO13" s="455"/>
      <c r="EUP13" s="455"/>
      <c r="EUQ13" s="455"/>
      <c r="EUR13" s="455"/>
      <c r="EUS13" s="455"/>
      <c r="EUT13" s="455"/>
      <c r="EUU13" s="455"/>
      <c r="EUV13" s="455"/>
      <c r="EUW13" s="455"/>
      <c r="EUX13" s="455"/>
      <c r="EUY13" s="455"/>
      <c r="EUZ13" s="455"/>
      <c r="EVA13" s="455"/>
      <c r="EVB13" s="455"/>
      <c r="EVC13" s="455"/>
      <c r="EVD13" s="455"/>
      <c r="EVE13" s="455"/>
      <c r="EVF13" s="455"/>
      <c r="EVG13" s="455"/>
      <c r="EVH13" s="455"/>
      <c r="EVI13" s="455"/>
      <c r="EVJ13" s="455"/>
      <c r="EVK13" s="455"/>
      <c r="EVL13" s="455"/>
      <c r="EVM13" s="455"/>
      <c r="EVN13" s="455"/>
      <c r="EVO13" s="455"/>
      <c r="EVP13" s="455"/>
      <c r="EVQ13" s="455"/>
      <c r="EVR13" s="455"/>
      <c r="EVS13" s="455"/>
      <c r="EVT13" s="455"/>
      <c r="EVU13" s="455"/>
      <c r="EVV13" s="455"/>
      <c r="EVW13" s="455"/>
      <c r="EVX13" s="455"/>
      <c r="EVY13" s="455"/>
      <c r="EVZ13" s="455"/>
      <c r="EWA13" s="455"/>
      <c r="EWB13" s="455"/>
      <c r="EWC13" s="455"/>
      <c r="EWD13" s="455"/>
      <c r="EWE13" s="455"/>
      <c r="EWF13" s="455"/>
      <c r="EWG13" s="455"/>
      <c r="EWH13" s="455"/>
      <c r="EWI13" s="455"/>
      <c r="EWJ13" s="455"/>
      <c r="EWK13" s="455"/>
      <c r="EWL13" s="455"/>
      <c r="EWM13" s="455"/>
      <c r="EWN13" s="455"/>
      <c r="EWO13" s="455"/>
      <c r="EWP13" s="455"/>
      <c r="EWQ13" s="455"/>
      <c r="EWR13" s="455"/>
      <c r="EWS13" s="455"/>
      <c r="EWT13" s="455"/>
      <c r="EWU13" s="455"/>
      <c r="EWV13" s="455"/>
      <c r="EWW13" s="455"/>
      <c r="EWX13" s="455"/>
      <c r="EWY13" s="455"/>
      <c r="EWZ13" s="455"/>
      <c r="EXA13" s="455"/>
      <c r="EXB13" s="455"/>
      <c r="EXC13" s="455"/>
      <c r="EXD13" s="455"/>
      <c r="EXE13" s="455"/>
      <c r="EXF13" s="455"/>
      <c r="EXG13" s="455"/>
      <c r="EXH13" s="455"/>
      <c r="EXI13" s="455"/>
      <c r="EXJ13" s="455"/>
      <c r="EXK13" s="455"/>
      <c r="EXL13" s="455"/>
      <c r="EXM13" s="455"/>
      <c r="EXN13" s="455"/>
      <c r="EXO13" s="455"/>
      <c r="EXP13" s="455"/>
      <c r="EXQ13" s="455"/>
      <c r="EXR13" s="455"/>
      <c r="EXS13" s="455"/>
      <c r="EXT13" s="455"/>
      <c r="EXU13" s="455"/>
      <c r="EXV13" s="455"/>
      <c r="EXW13" s="455"/>
      <c r="EXX13" s="455"/>
      <c r="EXY13" s="455"/>
      <c r="EXZ13" s="455"/>
      <c r="EYA13" s="455"/>
      <c r="EYB13" s="455"/>
      <c r="EYC13" s="455"/>
      <c r="EYD13" s="455"/>
      <c r="EYE13" s="455"/>
      <c r="EYF13" s="455"/>
      <c r="EYG13" s="455"/>
      <c r="EYH13" s="455"/>
      <c r="EYI13" s="455"/>
      <c r="EYJ13" s="455"/>
      <c r="EYK13" s="455"/>
      <c r="EYL13" s="455"/>
      <c r="EYM13" s="455"/>
      <c r="EYN13" s="455"/>
      <c r="EYO13" s="455"/>
      <c r="EYP13" s="455"/>
      <c r="EYQ13" s="455"/>
      <c r="EYR13" s="455"/>
      <c r="EYS13" s="455"/>
      <c r="EYT13" s="455"/>
      <c r="EYU13" s="455"/>
      <c r="EYV13" s="455"/>
      <c r="EYW13" s="455"/>
      <c r="EYX13" s="455"/>
      <c r="EYY13" s="455"/>
      <c r="EYZ13" s="455"/>
      <c r="EZA13" s="455"/>
      <c r="EZB13" s="455"/>
      <c r="EZC13" s="455"/>
      <c r="EZD13" s="455"/>
      <c r="EZE13" s="455"/>
      <c r="EZF13" s="455"/>
      <c r="EZG13" s="455"/>
      <c r="EZH13" s="455"/>
      <c r="EZI13" s="455"/>
      <c r="EZJ13" s="455"/>
      <c r="EZK13" s="455"/>
      <c r="EZL13" s="455"/>
      <c r="EZM13" s="455"/>
      <c r="EZN13" s="455"/>
      <c r="EZO13" s="455"/>
      <c r="EZP13" s="455"/>
      <c r="EZQ13" s="455"/>
      <c r="EZR13" s="455"/>
      <c r="EZS13" s="455"/>
      <c r="EZT13" s="455"/>
      <c r="EZU13" s="455"/>
      <c r="EZV13" s="455"/>
      <c r="EZW13" s="455"/>
      <c r="EZX13" s="455"/>
      <c r="EZY13" s="455"/>
      <c r="EZZ13" s="455"/>
      <c r="FAA13" s="455"/>
      <c r="FAB13" s="455"/>
      <c r="FAC13" s="455"/>
      <c r="FAD13" s="455"/>
      <c r="FAE13" s="455"/>
      <c r="FAF13" s="455"/>
      <c r="FAG13" s="455"/>
      <c r="FAH13" s="455"/>
      <c r="FAI13" s="455"/>
      <c r="FAJ13" s="455"/>
      <c r="FAK13" s="455"/>
      <c r="FAL13" s="455"/>
      <c r="FAM13" s="455"/>
      <c r="FAO13" s="455"/>
      <c r="FAP13" s="455"/>
      <c r="FAQ13" s="455"/>
      <c r="FAR13" s="455"/>
      <c r="FAS13" s="455"/>
      <c r="FAT13" s="455"/>
      <c r="FAU13" s="455"/>
      <c r="FAV13" s="455"/>
      <c r="FAW13" s="455"/>
      <c r="FAX13" s="455"/>
      <c r="FAY13" s="455"/>
      <c r="FAZ13" s="455"/>
      <c r="FBA13" s="455"/>
      <c r="FBB13" s="455"/>
      <c r="FBC13" s="455"/>
      <c r="FBD13" s="455"/>
      <c r="FBE13" s="455"/>
      <c r="FBF13" s="455"/>
      <c r="FBG13" s="455"/>
      <c r="FBH13" s="455"/>
      <c r="FBI13" s="455"/>
      <c r="FBJ13" s="455"/>
      <c r="FBK13" s="455"/>
      <c r="FBL13" s="455"/>
      <c r="FBM13" s="455"/>
      <c r="FBN13" s="455"/>
      <c r="FBO13" s="455"/>
      <c r="FBP13" s="455"/>
      <c r="FBQ13" s="455"/>
      <c r="FBR13" s="455"/>
      <c r="FBS13" s="455"/>
      <c r="FBT13" s="455"/>
      <c r="FBU13" s="455"/>
      <c r="FBV13" s="455"/>
      <c r="FBW13" s="455"/>
      <c r="FBX13" s="455"/>
      <c r="FBY13" s="455"/>
      <c r="FBZ13" s="455"/>
      <c r="FCA13" s="455"/>
      <c r="FCB13" s="455"/>
      <c r="FCC13" s="455"/>
      <c r="FCD13" s="455"/>
      <c r="FCE13" s="455"/>
      <c r="FCF13" s="455"/>
      <c r="FCG13" s="455"/>
      <c r="FCH13" s="455"/>
      <c r="FCI13" s="455"/>
      <c r="FCJ13" s="455"/>
      <c r="FCK13" s="455"/>
      <c r="FCL13" s="455"/>
      <c r="FCM13" s="455"/>
      <c r="FCN13" s="455"/>
      <c r="FCO13" s="455"/>
      <c r="FCP13" s="455"/>
      <c r="FCQ13" s="455"/>
      <c r="FCR13" s="455"/>
      <c r="FCS13" s="455"/>
      <c r="FCT13" s="455"/>
      <c r="FCU13" s="455"/>
      <c r="FCV13" s="455"/>
      <c r="FCW13" s="455"/>
      <c r="FCX13" s="455"/>
      <c r="FCY13" s="455"/>
      <c r="FCZ13" s="455"/>
      <c r="FDA13" s="455"/>
      <c r="FDB13" s="455"/>
      <c r="FDC13" s="455"/>
      <c r="FDD13" s="455"/>
      <c r="FDE13" s="455"/>
      <c r="FDF13" s="455"/>
      <c r="FDG13" s="455"/>
      <c r="FDH13" s="455"/>
      <c r="FDI13" s="455"/>
      <c r="FDJ13" s="455"/>
      <c r="FDK13" s="455"/>
      <c r="FDL13" s="455"/>
      <c r="FDM13" s="455"/>
      <c r="FDN13" s="455"/>
      <c r="FDO13" s="455"/>
      <c r="FDP13" s="455"/>
      <c r="FDQ13" s="455"/>
      <c r="FDR13" s="455"/>
      <c r="FDS13" s="455"/>
      <c r="FDT13" s="455"/>
      <c r="FDU13" s="455"/>
      <c r="FDV13" s="455"/>
      <c r="FDW13" s="455"/>
      <c r="FDX13" s="455"/>
      <c r="FDY13" s="455"/>
      <c r="FDZ13" s="455"/>
      <c r="FEA13" s="455"/>
      <c r="FEB13" s="455"/>
      <c r="FEC13" s="455"/>
      <c r="FED13" s="455"/>
      <c r="FEE13" s="455"/>
      <c r="FEF13" s="455"/>
      <c r="FEG13" s="455"/>
      <c r="FEH13" s="455"/>
      <c r="FEI13" s="455"/>
      <c r="FEJ13" s="455"/>
      <c r="FEK13" s="455"/>
      <c r="FEL13" s="455"/>
      <c r="FEM13" s="455"/>
      <c r="FEN13" s="455"/>
      <c r="FEO13" s="455"/>
      <c r="FEP13" s="455"/>
      <c r="FEQ13" s="455"/>
      <c r="FER13" s="455"/>
      <c r="FES13" s="455"/>
      <c r="FET13" s="455"/>
      <c r="FEU13" s="455"/>
      <c r="FEV13" s="455"/>
      <c r="FEW13" s="455"/>
      <c r="FEX13" s="455"/>
      <c r="FEY13" s="455"/>
      <c r="FEZ13" s="455"/>
      <c r="FFA13" s="455"/>
      <c r="FFB13" s="455"/>
      <c r="FFC13" s="455"/>
      <c r="FFD13" s="455"/>
      <c r="FFE13" s="455"/>
      <c r="FFF13" s="455"/>
      <c r="FFG13" s="455"/>
      <c r="FFH13" s="455"/>
      <c r="FFI13" s="455"/>
      <c r="FFJ13" s="455"/>
      <c r="FFK13" s="455"/>
      <c r="FFL13" s="455"/>
      <c r="FFM13" s="455"/>
      <c r="FFN13" s="455"/>
      <c r="FFO13" s="455"/>
      <c r="FFP13" s="455"/>
      <c r="FFQ13" s="455"/>
      <c r="FFR13" s="455"/>
      <c r="FFS13" s="455"/>
      <c r="FFT13" s="455"/>
      <c r="FFU13" s="455"/>
      <c r="FFV13" s="455"/>
      <c r="FFW13" s="455"/>
      <c r="FFX13" s="455"/>
      <c r="FFY13" s="455"/>
      <c r="FFZ13" s="455"/>
      <c r="FGA13" s="455"/>
      <c r="FGB13" s="455"/>
      <c r="FGC13" s="455"/>
      <c r="FGD13" s="455"/>
      <c r="FGE13" s="455"/>
      <c r="FGF13" s="455"/>
      <c r="FGG13" s="455"/>
      <c r="FGH13" s="455"/>
      <c r="FGI13" s="455"/>
      <c r="FGJ13" s="455"/>
      <c r="FGK13" s="455"/>
      <c r="FGL13" s="455"/>
      <c r="FGM13" s="455"/>
      <c r="FGN13" s="455"/>
      <c r="FGO13" s="455"/>
      <c r="FGP13" s="455"/>
      <c r="FGQ13" s="455"/>
      <c r="FGR13" s="455"/>
      <c r="FGS13" s="455"/>
      <c r="FGT13" s="455"/>
      <c r="FGU13" s="455"/>
      <c r="FGV13" s="455"/>
      <c r="FGW13" s="455"/>
      <c r="FGX13" s="455"/>
      <c r="FGY13" s="455"/>
      <c r="FGZ13" s="455"/>
      <c r="FHA13" s="455"/>
      <c r="FHB13" s="455"/>
      <c r="FHC13" s="455"/>
      <c r="FHD13" s="455"/>
      <c r="FHE13" s="455"/>
      <c r="FHF13" s="455"/>
      <c r="FHG13" s="455"/>
      <c r="FHH13" s="455"/>
      <c r="FHI13" s="455"/>
      <c r="FHJ13" s="455"/>
      <c r="FHK13" s="455"/>
      <c r="FHL13" s="455"/>
      <c r="FHM13" s="455"/>
      <c r="FHN13" s="455"/>
      <c r="FHO13" s="455"/>
      <c r="FHP13" s="455"/>
      <c r="FHQ13" s="455"/>
      <c r="FHR13" s="455"/>
      <c r="FHS13" s="455"/>
      <c r="FHT13" s="455"/>
      <c r="FHU13" s="455"/>
      <c r="FHV13" s="455"/>
      <c r="FHW13" s="455"/>
      <c r="FHX13" s="455"/>
      <c r="FHY13" s="455"/>
      <c r="FHZ13" s="455"/>
      <c r="FIA13" s="455"/>
      <c r="FIB13" s="455"/>
      <c r="FIC13" s="455"/>
      <c r="FID13" s="455"/>
      <c r="FIE13" s="455"/>
      <c r="FIF13" s="455"/>
      <c r="FIG13" s="455"/>
      <c r="FIH13" s="455"/>
      <c r="FII13" s="455"/>
      <c r="FIJ13" s="455"/>
      <c r="FIK13" s="455"/>
      <c r="FIL13" s="455"/>
      <c r="FIM13" s="455"/>
      <c r="FIN13" s="455"/>
      <c r="FIO13" s="455"/>
      <c r="FIP13" s="455"/>
      <c r="FIQ13" s="455"/>
      <c r="FIR13" s="455"/>
      <c r="FIS13" s="455"/>
      <c r="FIT13" s="455"/>
      <c r="FIU13" s="455"/>
      <c r="FIV13" s="455"/>
      <c r="FIW13" s="455"/>
      <c r="FIX13" s="455"/>
      <c r="FIY13" s="455"/>
      <c r="FIZ13" s="455"/>
      <c r="FJA13" s="455"/>
      <c r="FJB13" s="455"/>
      <c r="FJC13" s="455"/>
      <c r="FJD13" s="455"/>
      <c r="FJE13" s="455"/>
      <c r="FJF13" s="455"/>
      <c r="FJG13" s="455"/>
      <c r="FJH13" s="455"/>
      <c r="FJI13" s="455"/>
      <c r="FJJ13" s="455"/>
      <c r="FJK13" s="455"/>
      <c r="FJL13" s="455"/>
      <c r="FJM13" s="455"/>
      <c r="FJN13" s="455"/>
      <c r="FJO13" s="455"/>
      <c r="FJP13" s="455"/>
      <c r="FJQ13" s="455"/>
      <c r="FJR13" s="455"/>
      <c r="FJS13" s="455"/>
      <c r="FJT13" s="455"/>
      <c r="FJU13" s="455"/>
      <c r="FJV13" s="455"/>
      <c r="FJW13" s="455"/>
      <c r="FJX13" s="455"/>
      <c r="FJY13" s="455"/>
      <c r="FJZ13" s="455"/>
      <c r="FKA13" s="455"/>
      <c r="FKB13" s="455"/>
      <c r="FKC13" s="455"/>
      <c r="FKD13" s="455"/>
      <c r="FKE13" s="455"/>
      <c r="FKF13" s="455"/>
      <c r="FKG13" s="455"/>
      <c r="FKH13" s="455"/>
      <c r="FKI13" s="455"/>
      <c r="FKJ13" s="455"/>
      <c r="FKK13" s="455"/>
      <c r="FKL13" s="455"/>
      <c r="FKM13" s="455"/>
      <c r="FKN13" s="455"/>
      <c r="FKO13" s="455"/>
      <c r="FKP13" s="455"/>
      <c r="FKQ13" s="455"/>
      <c r="FKR13" s="455"/>
      <c r="FKS13" s="455"/>
      <c r="FKT13" s="455"/>
      <c r="FKU13" s="455"/>
      <c r="FKV13" s="455"/>
      <c r="FKW13" s="455"/>
      <c r="FKX13" s="455"/>
      <c r="FKY13" s="455"/>
      <c r="FKZ13" s="455"/>
      <c r="FLA13" s="455"/>
      <c r="FLB13" s="455"/>
      <c r="FLC13" s="455"/>
      <c r="FLD13" s="455"/>
      <c r="FLE13" s="455"/>
      <c r="FLF13" s="455"/>
      <c r="FLG13" s="455"/>
      <c r="FLH13" s="455"/>
      <c r="FLI13" s="455"/>
      <c r="FLJ13" s="455"/>
      <c r="FLK13" s="455"/>
      <c r="FLL13" s="455"/>
      <c r="FLM13" s="455"/>
      <c r="FLN13" s="455"/>
      <c r="FLO13" s="455"/>
      <c r="FLP13" s="455"/>
      <c r="FLQ13" s="455"/>
      <c r="FLR13" s="455"/>
      <c r="FLS13" s="455"/>
      <c r="FLT13" s="455"/>
      <c r="FLU13" s="455"/>
      <c r="FLV13" s="455"/>
      <c r="FLW13" s="455"/>
      <c r="FLX13" s="455"/>
      <c r="FLY13" s="455"/>
      <c r="FLZ13" s="455"/>
      <c r="FMA13" s="455"/>
      <c r="FMB13" s="455"/>
      <c r="FMC13" s="455"/>
      <c r="FMD13" s="455"/>
      <c r="FME13" s="455"/>
      <c r="FMF13" s="455"/>
      <c r="FMG13" s="455"/>
      <c r="FMH13" s="455"/>
      <c r="FMI13" s="455"/>
      <c r="FMJ13" s="455"/>
      <c r="FMK13" s="455"/>
      <c r="FML13" s="455"/>
      <c r="FMM13" s="455"/>
      <c r="FMN13" s="455"/>
      <c r="FMO13" s="455"/>
      <c r="FMP13" s="455"/>
      <c r="FMQ13" s="455"/>
      <c r="FMR13" s="455"/>
      <c r="FMS13" s="455"/>
      <c r="FMT13" s="455"/>
      <c r="FMU13" s="455"/>
      <c r="FMV13" s="455"/>
      <c r="FMW13" s="455"/>
      <c r="FMX13" s="455"/>
      <c r="FMY13" s="455"/>
      <c r="FMZ13" s="455"/>
      <c r="FNA13" s="455"/>
      <c r="FNB13" s="455"/>
      <c r="FNC13" s="455"/>
      <c r="FND13" s="455"/>
      <c r="FNE13" s="455"/>
      <c r="FNF13" s="455"/>
      <c r="FNG13" s="455"/>
      <c r="FNH13" s="455"/>
      <c r="FNI13" s="455"/>
      <c r="FNJ13" s="455"/>
      <c r="FNK13" s="455"/>
      <c r="FNL13" s="455"/>
      <c r="FNM13" s="455"/>
      <c r="FNN13" s="455"/>
      <c r="FNO13" s="455"/>
      <c r="FNP13" s="455"/>
      <c r="FNQ13" s="455"/>
      <c r="FNR13" s="455"/>
      <c r="FNS13" s="455"/>
      <c r="FNT13" s="455"/>
      <c r="FNU13" s="455"/>
      <c r="FNV13" s="455"/>
      <c r="FNW13" s="455"/>
      <c r="FNX13" s="455"/>
      <c r="FNY13" s="455"/>
      <c r="FNZ13" s="455"/>
      <c r="FOA13" s="455"/>
      <c r="FOB13" s="455"/>
      <c r="FOC13" s="455"/>
      <c r="FOD13" s="455"/>
      <c r="FOE13" s="455"/>
      <c r="FOF13" s="455"/>
      <c r="FOG13" s="455"/>
      <c r="FOH13" s="455"/>
      <c r="FOI13" s="455"/>
      <c r="FOJ13" s="455"/>
      <c r="FOK13" s="455"/>
      <c r="FOL13" s="455"/>
      <c r="FOM13" s="455"/>
      <c r="FON13" s="455"/>
      <c r="FOO13" s="455"/>
      <c r="FOP13" s="455"/>
      <c r="FOQ13" s="455"/>
      <c r="FOR13" s="455"/>
      <c r="FOS13" s="455"/>
      <c r="FOT13" s="455"/>
      <c r="FOU13" s="455"/>
      <c r="FOV13" s="455"/>
      <c r="FOW13" s="455"/>
      <c r="FOX13" s="455"/>
      <c r="FOY13" s="455"/>
      <c r="FOZ13" s="455"/>
      <c r="FPA13" s="455"/>
      <c r="FPB13" s="455"/>
      <c r="FPC13" s="455"/>
      <c r="FPD13" s="455"/>
      <c r="FPE13" s="455"/>
      <c r="FPF13" s="455"/>
      <c r="FPG13" s="455"/>
      <c r="FPH13" s="455"/>
      <c r="FPI13" s="455"/>
      <c r="FPJ13" s="455"/>
      <c r="FPK13" s="455"/>
      <c r="FPL13" s="455"/>
      <c r="FPM13" s="455"/>
      <c r="FPN13" s="455"/>
      <c r="FPO13" s="455"/>
      <c r="FPP13" s="455"/>
      <c r="FPQ13" s="455"/>
      <c r="FPR13" s="455"/>
      <c r="FPS13" s="455"/>
      <c r="FPT13" s="455"/>
      <c r="FPU13" s="455"/>
      <c r="FPV13" s="455"/>
      <c r="FPW13" s="455"/>
      <c r="FPX13" s="455"/>
      <c r="FPY13" s="455"/>
      <c r="FPZ13" s="455"/>
      <c r="FQA13" s="455"/>
      <c r="FQB13" s="455"/>
      <c r="FQC13" s="455"/>
      <c r="FQD13" s="455"/>
      <c r="FQE13" s="455"/>
      <c r="FQF13" s="455"/>
      <c r="FQG13" s="455"/>
      <c r="FQH13" s="455"/>
      <c r="FQI13" s="455"/>
      <c r="FQJ13" s="455"/>
      <c r="FQK13" s="455"/>
      <c r="FQL13" s="455"/>
      <c r="FQM13" s="455"/>
      <c r="FQN13" s="455"/>
      <c r="FQO13" s="455"/>
      <c r="FQP13" s="455"/>
      <c r="FQQ13" s="455"/>
      <c r="FQR13" s="455"/>
      <c r="FQS13" s="455"/>
      <c r="FQT13" s="455"/>
      <c r="FQU13" s="455"/>
      <c r="FQV13" s="455"/>
      <c r="FQW13" s="455"/>
      <c r="FQX13" s="455"/>
      <c r="FQY13" s="455"/>
      <c r="FQZ13" s="455"/>
      <c r="FRA13" s="455"/>
      <c r="FRB13" s="455"/>
      <c r="FRC13" s="455"/>
      <c r="FRD13" s="455"/>
      <c r="FRE13" s="455"/>
      <c r="FRF13" s="455"/>
      <c r="FRG13" s="455"/>
      <c r="FRH13" s="455"/>
      <c r="FRI13" s="455"/>
      <c r="FRJ13" s="455"/>
      <c r="FRK13" s="455"/>
      <c r="FRL13" s="455"/>
      <c r="FRM13" s="455"/>
      <c r="FRN13" s="455"/>
      <c r="FRO13" s="455"/>
      <c r="FRP13" s="455"/>
      <c r="FRQ13" s="455"/>
      <c r="FRR13" s="455"/>
      <c r="FRS13" s="455"/>
      <c r="FRT13" s="455"/>
      <c r="FRU13" s="455"/>
      <c r="FRV13" s="455"/>
      <c r="FRW13" s="455"/>
      <c r="FRX13" s="455"/>
      <c r="FRY13" s="455"/>
      <c r="FRZ13" s="455"/>
      <c r="FSA13" s="455"/>
      <c r="FSB13" s="455"/>
      <c r="FSC13" s="455"/>
      <c r="FSD13" s="455"/>
      <c r="FSE13" s="455"/>
      <c r="FSF13" s="455"/>
      <c r="FSG13" s="455"/>
      <c r="FSH13" s="455"/>
      <c r="FSI13" s="455"/>
      <c r="FSJ13" s="455"/>
      <c r="FSK13" s="455"/>
      <c r="FSL13" s="455"/>
      <c r="FSM13" s="455"/>
      <c r="FSN13" s="455"/>
      <c r="FSO13" s="455"/>
      <c r="FSP13" s="455"/>
      <c r="FSQ13" s="455"/>
      <c r="FSR13" s="455"/>
      <c r="FSS13" s="455"/>
      <c r="FST13" s="455"/>
      <c r="FSU13" s="455"/>
      <c r="FSV13" s="455"/>
      <c r="FSW13" s="455"/>
      <c r="FSX13" s="455"/>
      <c r="FSY13" s="455"/>
      <c r="FSZ13" s="455"/>
      <c r="FTA13" s="455"/>
      <c r="FTB13" s="455"/>
      <c r="FTC13" s="455"/>
      <c r="FTD13" s="455"/>
      <c r="FTE13" s="455"/>
      <c r="FTF13" s="455"/>
      <c r="FTG13" s="455"/>
      <c r="FTH13" s="455"/>
      <c r="FTI13" s="455"/>
      <c r="FTJ13" s="455"/>
      <c r="FTK13" s="455"/>
      <c r="FTL13" s="455"/>
      <c r="FTM13" s="455"/>
      <c r="FTN13" s="455"/>
      <c r="FTO13" s="455"/>
      <c r="FTP13" s="455"/>
      <c r="FTQ13" s="455"/>
      <c r="FTR13" s="455"/>
      <c r="FTS13" s="455"/>
      <c r="FTT13" s="455"/>
      <c r="FTU13" s="455"/>
      <c r="FTV13" s="455"/>
      <c r="FTW13" s="455"/>
      <c r="FTX13" s="455"/>
      <c r="FTY13" s="455"/>
      <c r="FTZ13" s="455"/>
      <c r="FUA13" s="455"/>
      <c r="FUB13" s="455"/>
      <c r="FUC13" s="455"/>
      <c r="FUD13" s="455"/>
      <c r="FUE13" s="455"/>
      <c r="FUF13" s="455"/>
      <c r="FUG13" s="455"/>
      <c r="FUH13" s="455"/>
      <c r="FUI13" s="455"/>
      <c r="FUJ13" s="455"/>
      <c r="FUK13" s="455"/>
      <c r="FUL13" s="455"/>
      <c r="FUM13" s="455"/>
      <c r="FUN13" s="455"/>
      <c r="FUO13" s="455"/>
      <c r="FUP13" s="455"/>
      <c r="FUQ13" s="455"/>
      <c r="FUR13" s="455"/>
      <c r="FUS13" s="455"/>
      <c r="FUT13" s="455"/>
      <c r="FUU13" s="455"/>
      <c r="FUV13" s="455"/>
      <c r="FUW13" s="455"/>
      <c r="FUX13" s="455"/>
      <c r="FUY13" s="455"/>
      <c r="FUZ13" s="455"/>
      <c r="FVA13" s="455"/>
      <c r="FVB13" s="455"/>
      <c r="FVC13" s="455"/>
      <c r="FVD13" s="455"/>
      <c r="FVE13" s="455"/>
      <c r="FVF13" s="455"/>
      <c r="FVG13" s="455"/>
      <c r="FVH13" s="455"/>
      <c r="FVI13" s="455"/>
      <c r="FVJ13" s="455"/>
      <c r="FVK13" s="455"/>
      <c r="FVL13" s="455"/>
      <c r="FVM13" s="455"/>
      <c r="FVN13" s="455"/>
      <c r="FVO13" s="455"/>
      <c r="FVP13" s="455"/>
      <c r="FVQ13" s="455"/>
      <c r="FVR13" s="455"/>
      <c r="FVS13" s="455"/>
      <c r="FVT13" s="455"/>
      <c r="FVU13" s="455"/>
      <c r="FVV13" s="455"/>
      <c r="FVW13" s="455"/>
      <c r="FVX13" s="455"/>
      <c r="FVY13" s="455"/>
      <c r="FVZ13" s="455"/>
      <c r="FWA13" s="455"/>
      <c r="FWB13" s="455"/>
      <c r="FWC13" s="455"/>
      <c r="FWD13" s="455"/>
      <c r="FWE13" s="455"/>
      <c r="FWF13" s="455"/>
      <c r="FWG13" s="455"/>
      <c r="FWH13" s="455"/>
      <c r="FWI13" s="455"/>
      <c r="FWJ13" s="455"/>
      <c r="FWK13" s="455"/>
      <c r="FWL13" s="455"/>
      <c r="FWM13" s="455"/>
      <c r="FWN13" s="455"/>
      <c r="FWO13" s="455"/>
      <c r="FWP13" s="455"/>
      <c r="FWQ13" s="455"/>
      <c r="FWR13" s="455"/>
      <c r="FWS13" s="455"/>
      <c r="FWT13" s="455"/>
      <c r="FWU13" s="455"/>
      <c r="FWV13" s="455"/>
      <c r="FWW13" s="455"/>
      <c r="FWX13" s="455"/>
      <c r="FWY13" s="455"/>
      <c r="FWZ13" s="455"/>
      <c r="FXA13" s="455"/>
      <c r="FXB13" s="455"/>
      <c r="FXC13" s="455"/>
      <c r="FXD13" s="455"/>
      <c r="FXE13" s="455"/>
      <c r="FXF13" s="455"/>
      <c r="FXG13" s="455"/>
      <c r="FXH13" s="455"/>
      <c r="FXI13" s="455"/>
      <c r="FXJ13" s="455"/>
      <c r="FXK13" s="455"/>
      <c r="FXL13" s="455"/>
      <c r="FXM13" s="455"/>
      <c r="FXN13" s="455"/>
      <c r="FXO13" s="455"/>
      <c r="FXP13" s="455"/>
      <c r="FXQ13" s="455"/>
      <c r="FXR13" s="455"/>
      <c r="FXS13" s="455"/>
      <c r="FXT13" s="455"/>
      <c r="FXU13" s="455"/>
      <c r="FXV13" s="455"/>
      <c r="FXW13" s="455"/>
      <c r="FXX13" s="455"/>
      <c r="FXY13" s="455"/>
      <c r="FXZ13" s="455"/>
      <c r="FYA13" s="455"/>
      <c r="FYB13" s="455"/>
      <c r="FYC13" s="455"/>
      <c r="FYD13" s="455"/>
      <c r="FYE13" s="455"/>
      <c r="FYF13" s="455"/>
      <c r="FYG13" s="455"/>
      <c r="FYH13" s="455"/>
      <c r="FYI13" s="455"/>
      <c r="FYJ13" s="455"/>
      <c r="FYK13" s="455"/>
      <c r="FYL13" s="455"/>
      <c r="FYM13" s="455"/>
      <c r="FYN13" s="455"/>
      <c r="FYO13" s="455"/>
      <c r="FYP13" s="455"/>
      <c r="FYQ13" s="455"/>
      <c r="FYR13" s="455"/>
      <c r="FYS13" s="455"/>
      <c r="FYT13" s="455"/>
      <c r="FYU13" s="455"/>
      <c r="FYV13" s="455"/>
      <c r="FYW13" s="455"/>
      <c r="FYX13" s="455"/>
      <c r="FYY13" s="455"/>
      <c r="FYZ13" s="455"/>
      <c r="FZA13" s="455"/>
      <c r="FZB13" s="455"/>
      <c r="FZC13" s="455"/>
      <c r="FZD13" s="455"/>
      <c r="FZE13" s="455"/>
      <c r="FZF13" s="455"/>
      <c r="FZG13" s="455"/>
      <c r="FZH13" s="455"/>
      <c r="FZI13" s="455"/>
      <c r="FZJ13" s="455"/>
      <c r="FZK13" s="455"/>
      <c r="FZL13" s="455"/>
      <c r="FZM13" s="455"/>
      <c r="FZN13" s="455"/>
      <c r="FZO13" s="455"/>
      <c r="FZP13" s="455"/>
      <c r="FZQ13" s="455"/>
      <c r="FZR13" s="455"/>
      <c r="FZS13" s="455"/>
      <c r="FZT13" s="455"/>
      <c r="FZU13" s="455"/>
      <c r="FZV13" s="455"/>
      <c r="FZW13" s="455"/>
      <c r="FZX13" s="455"/>
      <c r="FZY13" s="455"/>
      <c r="FZZ13" s="455"/>
      <c r="GAA13" s="455"/>
      <c r="GAB13" s="455"/>
      <c r="GAC13" s="455"/>
      <c r="GAD13" s="455"/>
      <c r="GAE13" s="455"/>
      <c r="GAF13" s="455"/>
      <c r="GAG13" s="455"/>
      <c r="GAH13" s="455"/>
      <c r="GAI13" s="455"/>
      <c r="GAJ13" s="455"/>
      <c r="GAK13" s="455"/>
      <c r="GAL13" s="455"/>
      <c r="GAM13" s="455"/>
      <c r="GAN13" s="455"/>
      <c r="GAO13" s="455"/>
      <c r="GAP13" s="455"/>
      <c r="GAQ13" s="455"/>
      <c r="GAR13" s="455"/>
      <c r="GAS13" s="455"/>
      <c r="GAT13" s="455"/>
      <c r="GAU13" s="455"/>
      <c r="GAV13" s="455"/>
      <c r="GAW13" s="455"/>
      <c r="GAX13" s="455"/>
      <c r="GAY13" s="455"/>
      <c r="GAZ13" s="455"/>
      <c r="GBA13" s="455"/>
      <c r="GBB13" s="455"/>
      <c r="GBC13" s="455"/>
      <c r="GBD13" s="455"/>
      <c r="GBE13" s="455"/>
      <c r="GBF13" s="455"/>
      <c r="GBG13" s="455"/>
      <c r="GBH13" s="455"/>
      <c r="GBI13" s="455"/>
      <c r="GBJ13" s="455"/>
      <c r="GBK13" s="455"/>
      <c r="GBL13" s="455"/>
      <c r="GBM13" s="455"/>
      <c r="GBN13" s="455"/>
      <c r="GBO13" s="455"/>
      <c r="GBP13" s="455"/>
      <c r="GBQ13" s="455"/>
      <c r="GBR13" s="455"/>
      <c r="GBS13" s="455"/>
      <c r="GBT13" s="455"/>
      <c r="GBU13" s="455"/>
      <c r="GBV13" s="455"/>
      <c r="GBW13" s="455"/>
      <c r="GBX13" s="455"/>
      <c r="GBY13" s="455"/>
      <c r="GBZ13" s="455"/>
      <c r="GCA13" s="455"/>
      <c r="GCB13" s="455"/>
      <c r="GCC13" s="455"/>
      <c r="GCD13" s="455"/>
      <c r="GCE13" s="455"/>
      <c r="GCF13" s="455"/>
      <c r="GCG13" s="455"/>
      <c r="GCH13" s="455"/>
      <c r="GCI13" s="455"/>
      <c r="GCJ13" s="455"/>
      <c r="GCK13" s="455"/>
      <c r="GCL13" s="455"/>
      <c r="GCM13" s="455"/>
      <c r="GCN13" s="455"/>
      <c r="GCO13" s="455"/>
      <c r="GCP13" s="455"/>
      <c r="GCQ13" s="455"/>
      <c r="GCR13" s="455"/>
      <c r="GCS13" s="455"/>
      <c r="GCT13" s="455"/>
      <c r="GCU13" s="455"/>
      <c r="GCV13" s="455"/>
      <c r="GCW13" s="455"/>
      <c r="GCX13" s="455"/>
      <c r="GCY13" s="455"/>
      <c r="GCZ13" s="455"/>
      <c r="GDA13" s="455"/>
      <c r="GDB13" s="455"/>
      <c r="GDC13" s="455"/>
      <c r="GDD13" s="455"/>
      <c r="GDE13" s="455"/>
      <c r="GDF13" s="455"/>
      <c r="GDG13" s="455"/>
      <c r="GDH13" s="455"/>
      <c r="GDI13" s="455"/>
      <c r="GDJ13" s="455"/>
      <c r="GDK13" s="455"/>
      <c r="GDL13" s="455"/>
      <c r="GDM13" s="455"/>
      <c r="GDN13" s="455"/>
      <c r="GDO13" s="455"/>
      <c r="GDP13" s="455"/>
      <c r="GDQ13" s="455"/>
      <c r="GDR13" s="455"/>
      <c r="GDS13" s="455"/>
      <c r="GDT13" s="455"/>
      <c r="GDU13" s="455"/>
      <c r="GDV13" s="455"/>
      <c r="GDW13" s="455"/>
      <c r="GDX13" s="455"/>
      <c r="GDY13" s="455"/>
      <c r="GDZ13" s="455"/>
      <c r="GEA13" s="455"/>
      <c r="GEB13" s="455"/>
      <c r="GEC13" s="455"/>
      <c r="GED13" s="455"/>
      <c r="GEE13" s="455"/>
      <c r="GEF13" s="455"/>
      <c r="GEG13" s="455"/>
      <c r="GEH13" s="455"/>
      <c r="GEI13" s="455"/>
      <c r="GEJ13" s="455"/>
      <c r="GEK13" s="455"/>
      <c r="GEL13" s="455"/>
      <c r="GEM13" s="455"/>
      <c r="GEN13" s="455"/>
      <c r="GEO13" s="455"/>
      <c r="GEP13" s="455"/>
      <c r="GEQ13" s="455"/>
      <c r="GER13" s="455"/>
      <c r="GES13" s="455"/>
      <c r="GET13" s="455"/>
      <c r="GEU13" s="455"/>
      <c r="GEV13" s="455"/>
      <c r="GEW13" s="455"/>
      <c r="GEX13" s="455"/>
      <c r="GEY13" s="455"/>
      <c r="GEZ13" s="455"/>
      <c r="GFA13" s="455"/>
      <c r="GFB13" s="455"/>
      <c r="GFC13" s="455"/>
      <c r="GFD13" s="455"/>
      <c r="GFE13" s="455"/>
      <c r="GFF13" s="455"/>
      <c r="GFG13" s="455"/>
      <c r="GFH13" s="455"/>
      <c r="GFI13" s="455"/>
      <c r="GFJ13" s="455"/>
      <c r="GFK13" s="455"/>
      <c r="GFL13" s="455"/>
      <c r="GFM13" s="455"/>
      <c r="GFN13" s="455"/>
      <c r="GFO13" s="455"/>
      <c r="GFP13" s="455"/>
      <c r="GFQ13" s="455"/>
      <c r="GFR13" s="455"/>
      <c r="GFS13" s="455"/>
      <c r="GFT13" s="455"/>
      <c r="GFU13" s="455"/>
      <c r="GFV13" s="455"/>
      <c r="GFW13" s="455"/>
      <c r="GFX13" s="455"/>
      <c r="GFY13" s="455"/>
      <c r="GFZ13" s="455"/>
      <c r="GGA13" s="455"/>
      <c r="GGB13" s="455"/>
      <c r="GGC13" s="455"/>
      <c r="GGD13" s="455"/>
      <c r="GGE13" s="455"/>
      <c r="GGF13" s="455"/>
      <c r="GGG13" s="455"/>
      <c r="GGH13" s="455"/>
      <c r="GGI13" s="455"/>
      <c r="GGJ13" s="455"/>
      <c r="GGK13" s="455"/>
      <c r="GGL13" s="455"/>
      <c r="GGM13" s="455"/>
      <c r="GGN13" s="455"/>
      <c r="GGO13" s="455"/>
      <c r="GGP13" s="455"/>
      <c r="GGQ13" s="455"/>
      <c r="GGR13" s="455"/>
      <c r="GGS13" s="455"/>
      <c r="GGT13" s="455"/>
      <c r="GGU13" s="455"/>
      <c r="GGV13" s="455"/>
      <c r="GGW13" s="455"/>
      <c r="GGX13" s="455"/>
      <c r="GGY13" s="455"/>
      <c r="GGZ13" s="455"/>
      <c r="GHA13" s="455"/>
      <c r="GHB13" s="455"/>
      <c r="GHC13" s="455"/>
      <c r="GHD13" s="455"/>
      <c r="GHE13" s="455"/>
      <c r="GHF13" s="455"/>
      <c r="GHG13" s="455"/>
      <c r="GHH13" s="455"/>
      <c r="GHI13" s="455"/>
      <c r="GHJ13" s="455"/>
      <c r="GHK13" s="455"/>
      <c r="GHL13" s="455"/>
      <c r="GHM13" s="455"/>
      <c r="GHN13" s="455"/>
      <c r="GHO13" s="455"/>
      <c r="GHP13" s="455"/>
      <c r="GHQ13" s="455"/>
      <c r="GHR13" s="455"/>
      <c r="GHS13" s="455"/>
      <c r="GHT13" s="455"/>
      <c r="GHU13" s="455"/>
      <c r="GHV13" s="455"/>
      <c r="GHW13" s="455"/>
      <c r="GHX13" s="455"/>
      <c r="GHY13" s="455"/>
      <c r="GHZ13" s="455"/>
      <c r="GIA13" s="455"/>
      <c r="GIB13" s="455"/>
      <c r="GIC13" s="455"/>
      <c r="GID13" s="455"/>
      <c r="GIE13" s="455"/>
      <c r="GIF13" s="455"/>
      <c r="GIG13" s="455"/>
      <c r="GIH13" s="455"/>
      <c r="GII13" s="455"/>
      <c r="GIJ13" s="455"/>
      <c r="GIK13" s="455"/>
      <c r="GIL13" s="455"/>
      <c r="GIM13" s="455"/>
      <c r="GIN13" s="455"/>
      <c r="GIO13" s="455"/>
      <c r="GIP13" s="455"/>
      <c r="GIQ13" s="455"/>
      <c r="GIR13" s="455"/>
      <c r="GIS13" s="455"/>
      <c r="GIT13" s="455"/>
      <c r="GIU13" s="455"/>
      <c r="GIV13" s="455"/>
      <c r="GIW13" s="455"/>
      <c r="GIX13" s="455"/>
      <c r="GIY13" s="455"/>
      <c r="GIZ13" s="455"/>
      <c r="GJA13" s="455"/>
      <c r="GJB13" s="455"/>
      <c r="GJC13" s="455"/>
      <c r="GJD13" s="455"/>
      <c r="GJE13" s="455"/>
      <c r="GJF13" s="455"/>
      <c r="GJG13" s="455"/>
      <c r="GJH13" s="455"/>
      <c r="GJI13" s="455"/>
      <c r="GJJ13" s="455"/>
      <c r="GJK13" s="455"/>
      <c r="GJL13" s="455"/>
      <c r="GJM13" s="455"/>
      <c r="GJN13" s="455"/>
      <c r="GJO13" s="455"/>
      <c r="GJP13" s="455"/>
      <c r="GJQ13" s="455"/>
      <c r="GJR13" s="455"/>
      <c r="GJS13" s="455"/>
      <c r="GJT13" s="455"/>
      <c r="GJU13" s="455"/>
      <c r="GJV13" s="455"/>
      <c r="GJW13" s="455"/>
      <c r="GJX13" s="455"/>
      <c r="GJY13" s="455"/>
      <c r="GJZ13" s="455"/>
      <c r="GKA13" s="455"/>
      <c r="GKB13" s="455"/>
      <c r="GKC13" s="455"/>
      <c r="GKD13" s="455"/>
      <c r="GKE13" s="455"/>
      <c r="GKF13" s="455"/>
      <c r="GKG13" s="455"/>
      <c r="GKH13" s="455"/>
      <c r="GKI13" s="455"/>
      <c r="GKJ13" s="455"/>
      <c r="GKK13" s="455"/>
      <c r="GKL13" s="455"/>
      <c r="GKM13" s="455"/>
      <c r="GKN13" s="455"/>
      <c r="GKO13" s="455"/>
      <c r="GKP13" s="455"/>
      <c r="GKQ13" s="455"/>
      <c r="GKR13" s="455"/>
      <c r="GKS13" s="455"/>
      <c r="GKT13" s="455"/>
      <c r="GKU13" s="455"/>
      <c r="GKV13" s="455"/>
      <c r="GKW13" s="455"/>
      <c r="GKX13" s="455"/>
      <c r="GKY13" s="455"/>
      <c r="GKZ13" s="455"/>
      <c r="GLA13" s="455"/>
      <c r="GLB13" s="455"/>
      <c r="GLC13" s="455"/>
      <c r="GLD13" s="455"/>
      <c r="GLE13" s="455"/>
      <c r="GLF13" s="455"/>
      <c r="GLG13" s="455"/>
      <c r="GLH13" s="455"/>
      <c r="GLI13" s="455"/>
      <c r="GLJ13" s="455"/>
      <c r="GLK13" s="455"/>
      <c r="GLL13" s="455"/>
      <c r="GLM13" s="455"/>
      <c r="GLN13" s="455"/>
      <c r="GLO13" s="455"/>
      <c r="GLP13" s="455"/>
      <c r="GLQ13" s="455"/>
      <c r="GLR13" s="455"/>
      <c r="GLS13" s="455"/>
      <c r="GLT13" s="455"/>
      <c r="GLU13" s="455"/>
      <c r="GLV13" s="455"/>
      <c r="GLW13" s="455"/>
      <c r="GLX13" s="455"/>
      <c r="GLY13" s="455"/>
      <c r="GLZ13" s="455"/>
      <c r="GMA13" s="455"/>
      <c r="GMB13" s="455"/>
      <c r="GMC13" s="455"/>
      <c r="GMD13" s="455"/>
      <c r="GME13" s="455"/>
      <c r="GMF13" s="455"/>
      <c r="GMG13" s="455"/>
      <c r="GMH13" s="455"/>
      <c r="GMI13" s="455"/>
      <c r="GMJ13" s="455"/>
      <c r="GMK13" s="455"/>
      <c r="GML13" s="455"/>
      <c r="GMM13" s="455"/>
      <c r="GMN13" s="455"/>
      <c r="GMO13" s="455"/>
      <c r="GMP13" s="455"/>
      <c r="GMQ13" s="455"/>
      <c r="GMR13" s="455"/>
      <c r="GMS13" s="455"/>
      <c r="GMT13" s="455"/>
      <c r="GMU13" s="455"/>
      <c r="GMV13" s="455"/>
      <c r="GMW13" s="455"/>
      <c r="GMX13" s="455"/>
      <c r="GMY13" s="455"/>
      <c r="GMZ13" s="455"/>
      <c r="GNA13" s="455"/>
      <c r="GNB13" s="455"/>
      <c r="GNC13" s="455"/>
      <c r="GND13" s="455"/>
      <c r="GNE13" s="455"/>
      <c r="GNF13" s="455"/>
      <c r="GNG13" s="455"/>
      <c r="GNH13" s="455"/>
      <c r="GNI13" s="455"/>
      <c r="GNJ13" s="455"/>
      <c r="GNK13" s="455"/>
      <c r="GNL13" s="455"/>
      <c r="GNM13" s="455"/>
      <c r="GNN13" s="455"/>
      <c r="GNO13" s="455"/>
      <c r="GNP13" s="455"/>
      <c r="GNQ13" s="455"/>
      <c r="GNR13" s="455"/>
      <c r="GNS13" s="455"/>
      <c r="GNT13" s="455"/>
      <c r="GNU13" s="455"/>
      <c r="GNV13" s="455"/>
      <c r="GNW13" s="455"/>
      <c r="GNY13" s="455"/>
      <c r="GNZ13" s="455"/>
      <c r="GOA13" s="455"/>
      <c r="GOB13" s="455"/>
      <c r="GOC13" s="455"/>
      <c r="GOD13" s="455"/>
      <c r="GOE13" s="455"/>
      <c r="GOF13" s="455"/>
      <c r="GOG13" s="455"/>
      <c r="GOH13" s="455"/>
      <c r="GOI13" s="455"/>
      <c r="GOJ13" s="455"/>
      <c r="GOK13" s="455"/>
      <c r="GOL13" s="455"/>
      <c r="GOM13" s="455"/>
      <c r="GON13" s="455"/>
      <c r="GOO13" s="455"/>
      <c r="GOP13" s="455"/>
      <c r="GOQ13" s="455"/>
      <c r="GOR13" s="455"/>
      <c r="GOS13" s="455"/>
      <c r="GOT13" s="455"/>
      <c r="GOU13" s="455"/>
      <c r="GOV13" s="455"/>
      <c r="GOW13" s="455"/>
      <c r="GOX13" s="455"/>
      <c r="GOY13" s="455"/>
      <c r="GOZ13" s="455"/>
      <c r="GPA13" s="455"/>
      <c r="GPB13" s="455"/>
      <c r="GPC13" s="455"/>
      <c r="GPD13" s="455"/>
      <c r="GPE13" s="455"/>
      <c r="GPF13" s="455"/>
      <c r="GPG13" s="455"/>
      <c r="GPH13" s="455"/>
      <c r="GPI13" s="455"/>
      <c r="GPJ13" s="455"/>
      <c r="GPK13" s="455"/>
      <c r="GPL13" s="455"/>
      <c r="GPM13" s="455"/>
      <c r="GPN13" s="455"/>
      <c r="GPO13" s="455"/>
      <c r="GPP13" s="455"/>
      <c r="GPQ13" s="455"/>
      <c r="GPR13" s="455"/>
      <c r="GPS13" s="455"/>
      <c r="GPT13" s="455"/>
      <c r="GPU13" s="455"/>
      <c r="GPV13" s="455"/>
      <c r="GPW13" s="455"/>
      <c r="GPX13" s="455"/>
      <c r="GPY13" s="455"/>
      <c r="GPZ13" s="455"/>
      <c r="GQA13" s="455"/>
      <c r="GQB13" s="455"/>
      <c r="GQC13" s="455"/>
      <c r="GQD13" s="455"/>
      <c r="GQE13" s="455"/>
      <c r="GQF13" s="455"/>
      <c r="GQG13" s="455"/>
      <c r="GQH13" s="455"/>
      <c r="GQI13" s="455"/>
      <c r="GQJ13" s="455"/>
      <c r="GQK13" s="455"/>
      <c r="GQL13" s="455"/>
      <c r="GQM13" s="455"/>
      <c r="GQN13" s="455"/>
      <c r="GQO13" s="455"/>
      <c r="GQP13" s="455"/>
      <c r="GQQ13" s="455"/>
      <c r="GQR13" s="455"/>
      <c r="GQS13" s="455"/>
      <c r="GQT13" s="455"/>
      <c r="GQU13" s="455"/>
      <c r="GQV13" s="455"/>
      <c r="GQW13" s="455"/>
      <c r="GQX13" s="455"/>
      <c r="GQY13" s="455"/>
      <c r="GQZ13" s="455"/>
      <c r="GRA13" s="455"/>
      <c r="GRB13" s="455"/>
      <c r="GRC13" s="455"/>
      <c r="GRD13" s="455"/>
      <c r="GRE13" s="455"/>
      <c r="GRF13" s="455"/>
      <c r="GRG13" s="455"/>
      <c r="GRH13" s="455"/>
      <c r="GRI13" s="455"/>
      <c r="GRJ13" s="455"/>
      <c r="GRK13" s="455"/>
      <c r="GRL13" s="455"/>
      <c r="GRM13" s="455"/>
      <c r="GRN13" s="455"/>
      <c r="GRO13" s="455"/>
      <c r="GRP13" s="455"/>
      <c r="GRQ13" s="455"/>
      <c r="GRR13" s="455"/>
      <c r="GRS13" s="455"/>
      <c r="GRT13" s="455"/>
      <c r="GRU13" s="455"/>
      <c r="GRV13" s="455"/>
      <c r="GRW13" s="455"/>
      <c r="GRX13" s="455"/>
      <c r="GRY13" s="455"/>
      <c r="GRZ13" s="455"/>
      <c r="GSA13" s="455"/>
      <c r="GSB13" s="455"/>
      <c r="GSC13" s="455"/>
      <c r="GSD13" s="455"/>
      <c r="GSE13" s="455"/>
      <c r="GSF13" s="455"/>
      <c r="GSG13" s="455"/>
      <c r="GSH13" s="455"/>
      <c r="GSI13" s="455"/>
      <c r="GSJ13" s="455"/>
      <c r="GSK13" s="455"/>
      <c r="GSL13" s="455"/>
      <c r="GSM13" s="455"/>
      <c r="GSN13" s="455"/>
      <c r="GSO13" s="455"/>
      <c r="GSP13" s="455"/>
      <c r="GSQ13" s="455"/>
      <c r="GSR13" s="455"/>
      <c r="GSS13" s="455"/>
      <c r="GST13" s="455"/>
      <c r="GSU13" s="455"/>
      <c r="GSV13" s="455"/>
      <c r="GSW13" s="455"/>
      <c r="GSX13" s="455"/>
      <c r="GSY13" s="455"/>
      <c r="GSZ13" s="455"/>
      <c r="GTA13" s="455"/>
      <c r="GTB13" s="455"/>
      <c r="GTC13" s="455"/>
      <c r="GTD13" s="455"/>
      <c r="GTE13" s="455"/>
      <c r="GTF13" s="455"/>
      <c r="GTG13" s="455"/>
      <c r="GTH13" s="455"/>
      <c r="GTI13" s="455"/>
      <c r="GTJ13" s="455"/>
      <c r="GTK13" s="455"/>
      <c r="GTL13" s="455"/>
      <c r="GTM13" s="455"/>
      <c r="GTN13" s="455"/>
      <c r="GTO13" s="455"/>
      <c r="GTP13" s="455"/>
      <c r="GTQ13" s="455"/>
      <c r="GTR13" s="455"/>
      <c r="GTS13" s="455"/>
      <c r="GTT13" s="455"/>
      <c r="GTU13" s="455"/>
      <c r="GTV13" s="455"/>
      <c r="GTW13" s="455"/>
      <c r="GTX13" s="455"/>
      <c r="GTY13" s="455"/>
      <c r="GTZ13" s="455"/>
      <c r="GUA13" s="455"/>
      <c r="GUB13" s="455"/>
      <c r="GUC13" s="455"/>
      <c r="GUD13" s="455"/>
      <c r="GUE13" s="455"/>
      <c r="GUF13" s="455"/>
      <c r="GUG13" s="455"/>
      <c r="GUH13" s="455"/>
      <c r="GUI13" s="455"/>
      <c r="GUJ13" s="455"/>
      <c r="GUK13" s="455"/>
      <c r="GUL13" s="455"/>
      <c r="GUM13" s="455"/>
      <c r="GUN13" s="455"/>
      <c r="GUO13" s="455"/>
      <c r="GUP13" s="455"/>
      <c r="GUQ13" s="455"/>
      <c r="GUR13" s="455"/>
      <c r="GUS13" s="455"/>
      <c r="GUT13" s="455"/>
      <c r="GUU13" s="455"/>
      <c r="GUV13" s="455"/>
      <c r="GUW13" s="455"/>
      <c r="GUX13" s="455"/>
      <c r="GUY13" s="455"/>
      <c r="GUZ13" s="455"/>
      <c r="GVA13" s="455"/>
      <c r="GVB13" s="455"/>
      <c r="GVC13" s="455"/>
      <c r="GVD13" s="455"/>
      <c r="GVE13" s="455"/>
      <c r="GVF13" s="455"/>
      <c r="GVG13" s="455"/>
      <c r="GVH13" s="455"/>
      <c r="GVI13" s="455"/>
      <c r="GVJ13" s="455"/>
      <c r="GVK13" s="455"/>
      <c r="GVL13" s="455"/>
      <c r="GVM13" s="455"/>
      <c r="GVN13" s="455"/>
      <c r="GVO13" s="455"/>
      <c r="GVP13" s="455"/>
      <c r="GVQ13" s="455"/>
      <c r="GVR13" s="455"/>
      <c r="GVS13" s="455"/>
      <c r="GVT13" s="455"/>
      <c r="GVU13" s="455"/>
      <c r="GVV13" s="455"/>
      <c r="GVW13" s="455"/>
      <c r="GVX13" s="455"/>
      <c r="GVY13" s="455"/>
      <c r="GVZ13" s="455"/>
      <c r="GWA13" s="455"/>
      <c r="GWB13" s="455"/>
      <c r="GWC13" s="455"/>
      <c r="GWD13" s="455"/>
      <c r="GWE13" s="455"/>
      <c r="GWF13" s="455"/>
      <c r="GWG13" s="455"/>
      <c r="GWH13" s="455"/>
      <c r="GWI13" s="455"/>
      <c r="GWJ13" s="455"/>
      <c r="GWK13" s="455"/>
      <c r="GWL13" s="455"/>
      <c r="GWM13" s="455"/>
      <c r="GWN13" s="455"/>
      <c r="GWO13" s="455"/>
      <c r="GWP13" s="455"/>
      <c r="GWQ13" s="455"/>
      <c r="GWR13" s="455"/>
      <c r="GWS13" s="455"/>
      <c r="GWT13" s="455"/>
      <c r="GWU13" s="455"/>
      <c r="GWV13" s="455"/>
      <c r="GWW13" s="455"/>
      <c r="GWX13" s="455"/>
      <c r="GWY13" s="455"/>
      <c r="GWZ13" s="455"/>
      <c r="GXA13" s="455"/>
      <c r="GXB13" s="455"/>
      <c r="GXC13" s="455"/>
      <c r="GXD13" s="455"/>
      <c r="GXE13" s="455"/>
      <c r="GXF13" s="455"/>
      <c r="GXG13" s="455"/>
      <c r="GXH13" s="455"/>
      <c r="GXI13" s="455"/>
      <c r="GXJ13" s="455"/>
      <c r="GXK13" s="455"/>
      <c r="GXL13" s="455"/>
      <c r="GXM13" s="455"/>
      <c r="GXN13" s="455"/>
      <c r="GXO13" s="455"/>
      <c r="GXP13" s="455"/>
      <c r="GXQ13" s="455"/>
      <c r="GXR13" s="455"/>
      <c r="GXS13" s="455"/>
      <c r="GXT13" s="455"/>
      <c r="GXU13" s="455"/>
      <c r="GXV13" s="455"/>
      <c r="GXW13" s="455"/>
      <c r="GXX13" s="455"/>
      <c r="GXY13" s="455"/>
      <c r="GXZ13" s="455"/>
      <c r="GYA13" s="455"/>
      <c r="GYB13" s="455"/>
      <c r="GYC13" s="455"/>
      <c r="GYD13" s="455"/>
      <c r="GYE13" s="455"/>
      <c r="GYF13" s="455"/>
      <c r="GYG13" s="455"/>
      <c r="GYH13" s="455"/>
      <c r="GYI13" s="455"/>
      <c r="GYJ13" s="455"/>
      <c r="GYK13" s="455"/>
      <c r="GYL13" s="455"/>
      <c r="GYM13" s="455"/>
      <c r="GYN13" s="455"/>
      <c r="GYO13" s="455"/>
      <c r="GYP13" s="455"/>
      <c r="GYQ13" s="455"/>
      <c r="GYR13" s="455"/>
      <c r="GYS13" s="455"/>
      <c r="GYT13" s="455"/>
      <c r="GYU13" s="455"/>
      <c r="GYV13" s="455"/>
      <c r="GYW13" s="455"/>
      <c r="GYX13" s="455"/>
      <c r="GYY13" s="455"/>
      <c r="GYZ13" s="455"/>
      <c r="GZA13" s="455"/>
      <c r="GZB13" s="455"/>
      <c r="GZC13" s="455"/>
      <c r="GZD13" s="455"/>
      <c r="GZE13" s="455"/>
      <c r="GZF13" s="455"/>
      <c r="GZG13" s="455"/>
      <c r="GZH13" s="455"/>
      <c r="GZI13" s="455"/>
      <c r="GZJ13" s="455"/>
      <c r="GZK13" s="455"/>
      <c r="GZL13" s="455"/>
      <c r="GZM13" s="455"/>
      <c r="GZN13" s="455"/>
      <c r="GZO13" s="455"/>
      <c r="GZP13" s="455"/>
      <c r="GZQ13" s="455"/>
      <c r="GZR13" s="455"/>
      <c r="GZS13" s="455"/>
      <c r="GZT13" s="455"/>
      <c r="GZU13" s="455"/>
      <c r="GZV13" s="455"/>
      <c r="GZW13" s="455"/>
      <c r="GZX13" s="455"/>
      <c r="GZY13" s="455"/>
      <c r="GZZ13" s="455"/>
      <c r="HAA13" s="455"/>
      <c r="HAB13" s="455"/>
      <c r="HAC13" s="455"/>
      <c r="HAD13" s="455"/>
      <c r="HAE13" s="455"/>
      <c r="HAF13" s="455"/>
      <c r="HAG13" s="455"/>
      <c r="HAH13" s="455"/>
      <c r="HAI13" s="455"/>
      <c r="HAJ13" s="455"/>
      <c r="HAK13" s="455"/>
      <c r="HAL13" s="455"/>
      <c r="HAM13" s="455"/>
      <c r="HAN13" s="455"/>
      <c r="HAO13" s="455"/>
      <c r="HAP13" s="455"/>
      <c r="HAQ13" s="455"/>
      <c r="HAR13" s="455"/>
      <c r="HAS13" s="455"/>
      <c r="HAT13" s="455"/>
      <c r="HAU13" s="455"/>
      <c r="HAV13" s="455"/>
      <c r="HAW13" s="455"/>
      <c r="HAX13" s="455"/>
      <c r="HAY13" s="455"/>
      <c r="HAZ13" s="455"/>
      <c r="HBA13" s="455"/>
      <c r="HBB13" s="455"/>
      <c r="HBC13" s="455"/>
      <c r="HBD13" s="455"/>
      <c r="HBE13" s="455"/>
      <c r="HBF13" s="455"/>
      <c r="HBG13" s="455"/>
      <c r="HBH13" s="455"/>
      <c r="HBI13" s="455"/>
      <c r="HBJ13" s="455"/>
      <c r="HBK13" s="455"/>
      <c r="HBL13" s="455"/>
      <c r="HBM13" s="455"/>
      <c r="HBN13" s="455"/>
      <c r="HBO13" s="455"/>
      <c r="HBP13" s="455"/>
      <c r="HBQ13" s="455"/>
      <c r="HBR13" s="455"/>
      <c r="HBS13" s="455"/>
      <c r="HBT13" s="455"/>
      <c r="HBU13" s="455"/>
      <c r="HBV13" s="455"/>
      <c r="HBW13" s="455"/>
      <c r="HBX13" s="455"/>
      <c r="HBY13" s="455"/>
      <c r="HBZ13" s="455"/>
      <c r="HCA13" s="455"/>
      <c r="HCB13" s="455"/>
      <c r="HCC13" s="455"/>
      <c r="HCD13" s="455"/>
      <c r="HCE13" s="455"/>
      <c r="HCF13" s="455"/>
      <c r="HCG13" s="455"/>
      <c r="HCH13" s="455"/>
      <c r="HCI13" s="455"/>
      <c r="HCJ13" s="455"/>
      <c r="HCK13" s="455"/>
      <c r="HCL13" s="455"/>
      <c r="HCM13" s="455"/>
      <c r="HCN13" s="455"/>
      <c r="HCO13" s="455"/>
      <c r="HCP13" s="455"/>
      <c r="HCQ13" s="455"/>
      <c r="HCR13" s="455"/>
      <c r="HCS13" s="455"/>
      <c r="HCT13" s="455"/>
      <c r="HCU13" s="455"/>
      <c r="HCV13" s="455"/>
      <c r="HCW13" s="455"/>
      <c r="HCX13" s="455"/>
      <c r="HCY13" s="455"/>
      <c r="HCZ13" s="455"/>
      <c r="HDA13" s="455"/>
      <c r="HDB13" s="455"/>
      <c r="HDC13" s="455"/>
      <c r="HDD13" s="455"/>
      <c r="HDE13" s="455"/>
      <c r="HDF13" s="455"/>
      <c r="HDG13" s="455"/>
      <c r="HDH13" s="455"/>
      <c r="HDI13" s="455"/>
      <c r="HDJ13" s="455"/>
      <c r="HDK13" s="455"/>
      <c r="HDL13" s="455"/>
      <c r="HDM13" s="455"/>
      <c r="HDN13" s="455"/>
      <c r="HDO13" s="455"/>
      <c r="HDP13" s="455"/>
      <c r="HDQ13" s="455"/>
      <c r="HDR13" s="455"/>
      <c r="HDS13" s="455"/>
      <c r="HDT13" s="455"/>
      <c r="HDU13" s="455"/>
      <c r="HDV13" s="455"/>
      <c r="HDW13" s="455"/>
      <c r="HDX13" s="455"/>
      <c r="HDY13" s="455"/>
      <c r="HDZ13" s="455"/>
      <c r="HEA13" s="455"/>
      <c r="HEB13" s="455"/>
      <c r="HEC13" s="455"/>
      <c r="HED13" s="455"/>
      <c r="HEE13" s="455"/>
      <c r="HEF13" s="455"/>
      <c r="HEG13" s="455"/>
      <c r="HEH13" s="455"/>
      <c r="HEI13" s="455"/>
      <c r="HEJ13" s="455"/>
      <c r="HEK13" s="455"/>
      <c r="HEL13" s="455"/>
      <c r="HEM13" s="455"/>
      <c r="HEN13" s="455"/>
      <c r="HEO13" s="455"/>
      <c r="HEP13" s="455"/>
      <c r="HEQ13" s="455"/>
      <c r="HER13" s="455"/>
      <c r="HES13" s="455"/>
      <c r="HET13" s="455"/>
      <c r="HEU13" s="455"/>
      <c r="HEV13" s="455"/>
      <c r="HEW13" s="455"/>
      <c r="HEX13" s="455"/>
      <c r="HEY13" s="455"/>
      <c r="HEZ13" s="455"/>
      <c r="HFA13" s="455"/>
      <c r="HFB13" s="455"/>
      <c r="HFC13" s="455"/>
      <c r="HFD13" s="455"/>
      <c r="HFE13" s="455"/>
      <c r="HFF13" s="455"/>
      <c r="HFG13" s="455"/>
      <c r="HFH13" s="455"/>
      <c r="HFI13" s="455"/>
      <c r="HFJ13" s="455"/>
      <c r="HFK13" s="455"/>
      <c r="HFL13" s="455"/>
      <c r="HFM13" s="455"/>
      <c r="HFN13" s="455"/>
      <c r="HFO13" s="455"/>
      <c r="HFP13" s="455"/>
      <c r="HFQ13" s="455"/>
      <c r="HFR13" s="455"/>
      <c r="HFS13" s="455"/>
      <c r="HFT13" s="455"/>
      <c r="HFU13" s="455"/>
      <c r="HFV13" s="455"/>
      <c r="HFW13" s="455"/>
      <c r="HFX13" s="455"/>
      <c r="HFY13" s="455"/>
      <c r="HFZ13" s="455"/>
      <c r="HGA13" s="455"/>
      <c r="HGB13" s="455"/>
      <c r="HGC13" s="455"/>
      <c r="HGD13" s="455"/>
      <c r="HGE13" s="455"/>
      <c r="HGF13" s="455"/>
      <c r="HGG13" s="455"/>
      <c r="HGH13" s="455"/>
      <c r="HGI13" s="455"/>
      <c r="HGJ13" s="455"/>
      <c r="HGK13" s="455"/>
      <c r="HGL13" s="455"/>
      <c r="HGM13" s="455"/>
      <c r="HGN13" s="455"/>
      <c r="HGO13" s="455"/>
      <c r="HGP13" s="455"/>
      <c r="HGQ13" s="455"/>
      <c r="HGR13" s="455"/>
      <c r="HGS13" s="455"/>
      <c r="HGT13" s="455"/>
      <c r="HGU13" s="455"/>
      <c r="HGV13" s="455"/>
      <c r="HGW13" s="455"/>
      <c r="HGX13" s="455"/>
      <c r="HGY13" s="455"/>
      <c r="HGZ13" s="455"/>
      <c r="HHA13" s="455"/>
      <c r="HHB13" s="455"/>
      <c r="HHC13" s="455"/>
      <c r="HHD13" s="455"/>
      <c r="HHE13" s="455"/>
      <c r="HHF13" s="455"/>
      <c r="HHG13" s="455"/>
      <c r="HHH13" s="455"/>
      <c r="HHI13" s="455"/>
      <c r="HHJ13" s="455"/>
      <c r="HHK13" s="455"/>
      <c r="HHL13" s="455"/>
      <c r="HHM13" s="455"/>
      <c r="HHN13" s="455"/>
      <c r="HHO13" s="455"/>
      <c r="HHP13" s="455"/>
      <c r="HHQ13" s="455"/>
      <c r="HHR13" s="455"/>
      <c r="HHS13" s="455"/>
      <c r="HHT13" s="455"/>
      <c r="HHU13" s="455"/>
      <c r="HHV13" s="455"/>
      <c r="HHW13" s="455"/>
      <c r="HHX13" s="455"/>
      <c r="HHY13" s="455"/>
      <c r="HHZ13" s="455"/>
      <c r="HIA13" s="455"/>
      <c r="HIB13" s="455"/>
      <c r="HIC13" s="455"/>
      <c r="HID13" s="455"/>
      <c r="HIE13" s="455"/>
      <c r="HIF13" s="455"/>
      <c r="HIG13" s="455"/>
      <c r="HIH13" s="455"/>
      <c r="HII13" s="455"/>
      <c r="HIJ13" s="455"/>
      <c r="HIK13" s="455"/>
      <c r="HIL13" s="455"/>
      <c r="HIM13" s="455"/>
      <c r="HIN13" s="455"/>
      <c r="HIO13" s="455"/>
      <c r="HIP13" s="455"/>
      <c r="HIQ13" s="455"/>
      <c r="HIR13" s="455"/>
      <c r="HIS13" s="455"/>
      <c r="HIT13" s="455"/>
      <c r="HIU13" s="455"/>
      <c r="HIV13" s="455"/>
      <c r="HIW13" s="455"/>
      <c r="HIX13" s="455"/>
      <c r="HIY13" s="455"/>
      <c r="HIZ13" s="455"/>
      <c r="HJA13" s="455"/>
      <c r="HJB13" s="455"/>
      <c r="HJC13" s="455"/>
      <c r="HJD13" s="455"/>
      <c r="HJE13" s="455"/>
      <c r="HJF13" s="455"/>
      <c r="HJG13" s="455"/>
      <c r="HJH13" s="455"/>
      <c r="HJI13" s="455"/>
      <c r="HJJ13" s="455"/>
      <c r="HJK13" s="455"/>
      <c r="HJL13" s="455"/>
      <c r="HJM13" s="455"/>
      <c r="HJN13" s="455"/>
      <c r="HJO13" s="455"/>
      <c r="HJP13" s="455"/>
      <c r="HJQ13" s="455"/>
      <c r="HJR13" s="455"/>
      <c r="HJS13" s="455"/>
      <c r="HJT13" s="455"/>
      <c r="HJU13" s="455"/>
      <c r="HJV13" s="455"/>
      <c r="HJW13" s="455"/>
      <c r="HJX13" s="455"/>
      <c r="HJY13" s="455"/>
      <c r="HJZ13" s="455"/>
      <c r="HKA13" s="455"/>
      <c r="HKB13" s="455"/>
      <c r="HKC13" s="455"/>
      <c r="HKD13" s="455"/>
      <c r="HKE13" s="455"/>
      <c r="HKF13" s="455"/>
      <c r="HKG13" s="455"/>
      <c r="HKH13" s="455"/>
      <c r="HKI13" s="455"/>
      <c r="HKJ13" s="455"/>
      <c r="HKK13" s="455"/>
      <c r="HKL13" s="455"/>
      <c r="HKM13" s="455"/>
      <c r="HKN13" s="455"/>
      <c r="HKO13" s="455"/>
      <c r="HKP13" s="455"/>
      <c r="HKQ13" s="455"/>
      <c r="HKR13" s="455"/>
      <c r="HKS13" s="455"/>
      <c r="HKT13" s="455"/>
      <c r="HKU13" s="455"/>
      <c r="HKV13" s="455"/>
      <c r="HKW13" s="455"/>
      <c r="HKX13" s="455"/>
      <c r="HKY13" s="455"/>
      <c r="HKZ13" s="455"/>
      <c r="HLA13" s="455"/>
      <c r="HLB13" s="455"/>
      <c r="HLC13" s="455"/>
      <c r="HLD13" s="455"/>
      <c r="HLE13" s="455"/>
      <c r="HLF13" s="455"/>
      <c r="HLG13" s="455"/>
      <c r="HLH13" s="455"/>
      <c r="HLI13" s="455"/>
      <c r="HLJ13" s="455"/>
      <c r="HLK13" s="455"/>
      <c r="HLL13" s="455"/>
      <c r="HLM13" s="455"/>
      <c r="HLN13" s="455"/>
      <c r="HLO13" s="455"/>
      <c r="HLP13" s="455"/>
      <c r="HLQ13" s="455"/>
      <c r="HLR13" s="455"/>
      <c r="HLS13" s="455"/>
      <c r="HLT13" s="455"/>
      <c r="HLU13" s="455"/>
      <c r="HLV13" s="455"/>
      <c r="HLW13" s="455"/>
      <c r="HLX13" s="455"/>
      <c r="HLY13" s="455"/>
      <c r="HLZ13" s="455"/>
      <c r="HMA13" s="455"/>
      <c r="HMB13" s="455"/>
      <c r="HMC13" s="455"/>
      <c r="HMD13" s="455"/>
      <c r="HME13" s="455"/>
      <c r="HMF13" s="455"/>
      <c r="HMG13" s="455"/>
      <c r="HMH13" s="455"/>
      <c r="HMI13" s="455"/>
      <c r="HMJ13" s="455"/>
      <c r="HMK13" s="455"/>
      <c r="HML13" s="455"/>
      <c r="HMM13" s="455"/>
      <c r="HMN13" s="455"/>
      <c r="HMO13" s="455"/>
      <c r="HMP13" s="455"/>
      <c r="HMQ13" s="455"/>
      <c r="HMR13" s="455"/>
      <c r="HMS13" s="455"/>
      <c r="HMT13" s="455"/>
      <c r="HMU13" s="455"/>
      <c r="HMV13" s="455"/>
      <c r="HMW13" s="455"/>
      <c r="HMX13" s="455"/>
      <c r="HMY13" s="455"/>
      <c r="HMZ13" s="455"/>
      <c r="HNA13" s="455"/>
      <c r="HNB13" s="455"/>
      <c r="HNC13" s="455"/>
      <c r="HND13" s="455"/>
      <c r="HNE13" s="455"/>
      <c r="HNF13" s="455"/>
      <c r="HNG13" s="455"/>
      <c r="HNH13" s="455"/>
      <c r="HNI13" s="455"/>
      <c r="HNJ13" s="455"/>
      <c r="HNK13" s="455"/>
      <c r="HNL13" s="455"/>
      <c r="HNM13" s="455"/>
      <c r="HNN13" s="455"/>
      <c r="HNO13" s="455"/>
      <c r="HNP13" s="455"/>
      <c r="HNQ13" s="455"/>
      <c r="HNR13" s="455"/>
      <c r="HNS13" s="455"/>
      <c r="HNT13" s="455"/>
      <c r="HNU13" s="455"/>
      <c r="HNV13" s="455"/>
      <c r="HNW13" s="455"/>
      <c r="HNX13" s="455"/>
      <c r="HNY13" s="455"/>
      <c r="HNZ13" s="455"/>
      <c r="HOA13" s="455"/>
      <c r="HOB13" s="455"/>
      <c r="HOC13" s="455"/>
      <c r="HOD13" s="455"/>
      <c r="HOE13" s="455"/>
      <c r="HOF13" s="455"/>
      <c r="HOG13" s="455"/>
      <c r="HOH13" s="455"/>
      <c r="HOI13" s="455"/>
      <c r="HOJ13" s="455"/>
      <c r="HOK13" s="455"/>
      <c r="HOL13" s="455"/>
      <c r="HOM13" s="455"/>
      <c r="HON13" s="455"/>
      <c r="HOO13" s="455"/>
      <c r="HOP13" s="455"/>
      <c r="HOQ13" s="455"/>
      <c r="HOR13" s="455"/>
      <c r="HOS13" s="455"/>
      <c r="HOT13" s="455"/>
      <c r="HOU13" s="455"/>
      <c r="HOV13" s="455"/>
      <c r="HOW13" s="455"/>
      <c r="HOX13" s="455"/>
      <c r="HOY13" s="455"/>
      <c r="HOZ13" s="455"/>
      <c r="HPA13" s="455"/>
      <c r="HPB13" s="455"/>
      <c r="HPC13" s="455"/>
      <c r="HPD13" s="455"/>
      <c r="HPE13" s="455"/>
      <c r="HPF13" s="455"/>
      <c r="HPG13" s="455"/>
      <c r="HPH13" s="455"/>
      <c r="HPI13" s="455"/>
      <c r="HPJ13" s="455"/>
      <c r="HPK13" s="455"/>
      <c r="HPL13" s="455"/>
      <c r="HPM13" s="455"/>
      <c r="HPN13" s="455"/>
      <c r="HPO13" s="455"/>
      <c r="HPP13" s="455"/>
      <c r="HPQ13" s="455"/>
      <c r="HPR13" s="455"/>
      <c r="HPS13" s="455"/>
      <c r="HPT13" s="455"/>
      <c r="HPU13" s="455"/>
      <c r="HPV13" s="455"/>
      <c r="HPW13" s="455"/>
      <c r="HPX13" s="455"/>
      <c r="HPY13" s="455"/>
      <c r="HPZ13" s="455"/>
      <c r="HQA13" s="455"/>
      <c r="HQB13" s="455"/>
      <c r="HQC13" s="455"/>
      <c r="HQD13" s="455"/>
      <c r="HQE13" s="455"/>
      <c r="HQF13" s="455"/>
      <c r="HQG13" s="455"/>
      <c r="HQH13" s="455"/>
      <c r="HQI13" s="455"/>
      <c r="HQJ13" s="455"/>
      <c r="HQK13" s="455"/>
      <c r="HQL13" s="455"/>
      <c r="HQM13" s="455"/>
      <c r="HQN13" s="455"/>
      <c r="HQO13" s="455"/>
      <c r="HQP13" s="455"/>
      <c r="HQQ13" s="455"/>
      <c r="HQR13" s="455"/>
      <c r="HQS13" s="455"/>
      <c r="HQT13" s="455"/>
      <c r="HQU13" s="455"/>
      <c r="HQV13" s="455"/>
      <c r="HQW13" s="455"/>
      <c r="HQX13" s="455"/>
      <c r="HQY13" s="455"/>
      <c r="HQZ13" s="455"/>
      <c r="HRA13" s="455"/>
      <c r="HRB13" s="455"/>
      <c r="HRC13" s="455"/>
      <c r="HRD13" s="455"/>
      <c r="HRE13" s="455"/>
      <c r="HRF13" s="455"/>
      <c r="HRG13" s="455"/>
      <c r="HRH13" s="455"/>
      <c r="HRI13" s="455"/>
      <c r="HRJ13" s="455"/>
      <c r="HRK13" s="455"/>
      <c r="HRL13" s="455"/>
      <c r="HRM13" s="455"/>
      <c r="HRN13" s="455"/>
      <c r="HRO13" s="455"/>
      <c r="HRP13" s="455"/>
      <c r="HRQ13" s="455"/>
      <c r="HRR13" s="455"/>
      <c r="HRS13" s="455"/>
      <c r="HRT13" s="455"/>
      <c r="HRU13" s="455"/>
      <c r="HRV13" s="455"/>
      <c r="HRW13" s="455"/>
      <c r="HRX13" s="455"/>
      <c r="HRY13" s="455"/>
      <c r="HRZ13" s="455"/>
      <c r="HSA13" s="455"/>
      <c r="HSB13" s="455"/>
      <c r="HSC13" s="455"/>
      <c r="HSD13" s="455"/>
      <c r="HSE13" s="455"/>
      <c r="HSF13" s="455"/>
      <c r="HSG13" s="455"/>
      <c r="HSH13" s="455"/>
      <c r="HSI13" s="455"/>
      <c r="HSJ13" s="455"/>
      <c r="HSK13" s="455"/>
      <c r="HSL13" s="455"/>
      <c r="HSM13" s="455"/>
      <c r="HSN13" s="455"/>
      <c r="HSO13" s="455"/>
      <c r="HSP13" s="455"/>
      <c r="HSQ13" s="455"/>
      <c r="HSR13" s="455"/>
      <c r="HSS13" s="455"/>
      <c r="HST13" s="455"/>
      <c r="HSU13" s="455"/>
      <c r="HSV13" s="455"/>
      <c r="HSW13" s="455"/>
      <c r="HSX13" s="455"/>
      <c r="HSY13" s="455"/>
      <c r="HSZ13" s="455"/>
      <c r="HTA13" s="455"/>
      <c r="HTB13" s="455"/>
      <c r="HTC13" s="455"/>
      <c r="HTD13" s="455"/>
      <c r="HTE13" s="455"/>
      <c r="HTF13" s="455"/>
      <c r="HTG13" s="455"/>
      <c r="HTH13" s="455"/>
      <c r="HTI13" s="455"/>
      <c r="HTJ13" s="455"/>
      <c r="HTK13" s="455"/>
      <c r="HTL13" s="455"/>
      <c r="HTM13" s="455"/>
      <c r="HTN13" s="455"/>
      <c r="HTO13" s="455"/>
      <c r="HTP13" s="455"/>
      <c r="HTQ13" s="455"/>
      <c r="HTR13" s="455"/>
      <c r="HTS13" s="455"/>
      <c r="HTT13" s="455"/>
      <c r="HTU13" s="455"/>
      <c r="HTV13" s="455"/>
      <c r="HTW13" s="455"/>
      <c r="HTX13" s="455"/>
      <c r="HTY13" s="455"/>
      <c r="HTZ13" s="455"/>
      <c r="HUA13" s="455"/>
      <c r="HUB13" s="455"/>
      <c r="HUC13" s="455"/>
      <c r="HUD13" s="455"/>
      <c r="HUE13" s="455"/>
      <c r="HUF13" s="455"/>
      <c r="HUG13" s="455"/>
      <c r="HUH13" s="455"/>
      <c r="HUI13" s="455"/>
      <c r="HUJ13" s="455"/>
      <c r="HUK13" s="455"/>
      <c r="HUL13" s="455"/>
      <c r="HUM13" s="455"/>
      <c r="HUN13" s="455"/>
      <c r="HUO13" s="455"/>
      <c r="HUP13" s="455"/>
      <c r="HUQ13" s="455"/>
      <c r="HUR13" s="455"/>
      <c r="HUS13" s="455"/>
      <c r="HUT13" s="455"/>
      <c r="HUU13" s="455"/>
      <c r="HUV13" s="455"/>
      <c r="HUW13" s="455"/>
      <c r="HUX13" s="455"/>
      <c r="HUY13" s="455"/>
      <c r="HUZ13" s="455"/>
      <c r="HVA13" s="455"/>
      <c r="HVB13" s="455"/>
      <c r="HVC13" s="455"/>
      <c r="HVD13" s="455"/>
      <c r="HVE13" s="455"/>
      <c r="HVF13" s="455"/>
      <c r="HVG13" s="455"/>
      <c r="HVH13" s="455"/>
      <c r="HVI13" s="455"/>
      <c r="HVJ13" s="455"/>
      <c r="HVK13" s="455"/>
      <c r="HVL13" s="455"/>
      <c r="HVM13" s="455"/>
      <c r="HVN13" s="455"/>
      <c r="HVO13" s="455"/>
      <c r="HVP13" s="455"/>
      <c r="HVQ13" s="455"/>
      <c r="HVR13" s="455"/>
      <c r="HVS13" s="455"/>
      <c r="HVT13" s="455"/>
      <c r="HVU13" s="455"/>
      <c r="HVV13" s="455"/>
      <c r="HVW13" s="455"/>
      <c r="HVX13" s="455"/>
      <c r="HVY13" s="455"/>
      <c r="HVZ13" s="455"/>
      <c r="HWA13" s="455"/>
      <c r="HWB13" s="455"/>
      <c r="HWC13" s="455"/>
      <c r="HWD13" s="455"/>
      <c r="HWE13" s="455"/>
      <c r="HWF13" s="455"/>
      <c r="HWG13" s="455"/>
      <c r="HWH13" s="455"/>
      <c r="HWI13" s="455"/>
      <c r="HWJ13" s="455"/>
      <c r="HWK13" s="455"/>
      <c r="HWL13" s="455"/>
      <c r="HWM13" s="455"/>
      <c r="HWN13" s="455"/>
      <c r="HWO13" s="455"/>
      <c r="HWP13" s="455"/>
      <c r="HWQ13" s="455"/>
      <c r="HWR13" s="455"/>
      <c r="HWS13" s="455"/>
      <c r="HWT13" s="455"/>
      <c r="HWU13" s="455"/>
      <c r="HWV13" s="455"/>
      <c r="HWW13" s="455"/>
      <c r="HWX13" s="455"/>
      <c r="HWY13" s="455"/>
      <c r="HWZ13" s="455"/>
      <c r="HXA13" s="455"/>
      <c r="HXB13" s="455"/>
      <c r="HXC13" s="455"/>
      <c r="HXD13" s="455"/>
      <c r="HXE13" s="455"/>
      <c r="HXF13" s="455"/>
      <c r="HXG13" s="455"/>
      <c r="HXH13" s="455"/>
      <c r="HXI13" s="455"/>
      <c r="HXJ13" s="455"/>
      <c r="HXK13" s="455"/>
      <c r="HXL13" s="455"/>
      <c r="HXM13" s="455"/>
      <c r="HXN13" s="455"/>
      <c r="HXO13" s="455"/>
      <c r="HXP13" s="455"/>
      <c r="HXQ13" s="455"/>
      <c r="HXR13" s="455"/>
      <c r="HXS13" s="455"/>
      <c r="HXT13" s="455"/>
      <c r="HXU13" s="455"/>
      <c r="HXV13" s="455"/>
      <c r="HXW13" s="455"/>
      <c r="HXX13" s="455"/>
      <c r="HXY13" s="455"/>
      <c r="HXZ13" s="455"/>
      <c r="HYA13" s="455"/>
      <c r="HYB13" s="455"/>
      <c r="HYC13" s="455"/>
      <c r="HYD13" s="455"/>
      <c r="HYE13" s="455"/>
      <c r="HYF13" s="455"/>
      <c r="HYG13" s="455"/>
      <c r="HYH13" s="455"/>
      <c r="HYI13" s="455"/>
      <c r="HYJ13" s="455"/>
      <c r="HYK13" s="455"/>
      <c r="HYL13" s="455"/>
      <c r="HYM13" s="455"/>
      <c r="HYN13" s="455"/>
      <c r="HYO13" s="455"/>
      <c r="HYP13" s="455"/>
      <c r="HYQ13" s="455"/>
      <c r="HYR13" s="455"/>
      <c r="HYS13" s="455"/>
      <c r="HYT13" s="455"/>
      <c r="HYU13" s="455"/>
      <c r="HYV13" s="455"/>
      <c r="HYW13" s="455"/>
      <c r="HYX13" s="455"/>
      <c r="HYY13" s="455"/>
      <c r="HYZ13" s="455"/>
      <c r="HZA13" s="455"/>
      <c r="HZB13" s="455"/>
      <c r="HZC13" s="455"/>
      <c r="HZD13" s="455"/>
      <c r="HZE13" s="455"/>
      <c r="HZF13" s="455"/>
      <c r="HZG13" s="455"/>
      <c r="HZH13" s="455"/>
      <c r="HZI13" s="455"/>
      <c r="HZJ13" s="455"/>
      <c r="HZK13" s="455"/>
      <c r="HZL13" s="455"/>
      <c r="HZM13" s="455"/>
      <c r="HZN13" s="455"/>
      <c r="HZO13" s="455"/>
      <c r="HZP13" s="455"/>
      <c r="HZQ13" s="455"/>
      <c r="HZR13" s="455"/>
      <c r="HZS13" s="455"/>
      <c r="HZT13" s="455"/>
      <c r="HZU13" s="455"/>
      <c r="HZV13" s="455"/>
      <c r="HZW13" s="455"/>
      <c r="HZX13" s="455"/>
      <c r="HZY13" s="455"/>
      <c r="HZZ13" s="455"/>
      <c r="IAA13" s="455"/>
      <c r="IAB13" s="455"/>
      <c r="IAC13" s="455"/>
      <c r="IAD13" s="455"/>
      <c r="IAE13" s="455"/>
      <c r="IAF13" s="455"/>
      <c r="IAG13" s="455"/>
      <c r="IAH13" s="455"/>
      <c r="IAI13" s="455"/>
      <c r="IAJ13" s="455"/>
      <c r="IAK13" s="455"/>
      <c r="IAL13" s="455"/>
      <c r="IAM13" s="455"/>
      <c r="IAN13" s="455"/>
      <c r="IAO13" s="455"/>
      <c r="IAP13" s="455"/>
      <c r="IAQ13" s="455"/>
      <c r="IAR13" s="455"/>
      <c r="IAS13" s="455"/>
      <c r="IAT13" s="455"/>
      <c r="IAU13" s="455"/>
      <c r="IAV13" s="455"/>
      <c r="IAW13" s="455"/>
      <c r="IAX13" s="455"/>
      <c r="IAY13" s="455"/>
      <c r="IAZ13" s="455"/>
      <c r="IBA13" s="455"/>
      <c r="IBB13" s="455"/>
      <c r="IBC13" s="455"/>
      <c r="IBD13" s="455"/>
      <c r="IBE13" s="455"/>
      <c r="IBF13" s="455"/>
      <c r="IBG13" s="455"/>
      <c r="IBI13" s="455"/>
      <c r="IBJ13" s="455"/>
      <c r="IBK13" s="455"/>
      <c r="IBL13" s="455"/>
      <c r="IBM13" s="455"/>
      <c r="IBN13" s="455"/>
      <c r="IBO13" s="455"/>
      <c r="IBP13" s="455"/>
      <c r="IBQ13" s="455"/>
      <c r="IBR13" s="455"/>
      <c r="IBS13" s="455"/>
      <c r="IBT13" s="455"/>
      <c r="IBU13" s="455"/>
      <c r="IBV13" s="455"/>
      <c r="IBW13" s="455"/>
      <c r="IBX13" s="455"/>
      <c r="IBY13" s="455"/>
      <c r="IBZ13" s="455"/>
      <c r="ICA13" s="455"/>
      <c r="ICB13" s="455"/>
      <c r="ICC13" s="455"/>
      <c r="ICD13" s="455"/>
      <c r="ICE13" s="455"/>
      <c r="ICF13" s="455"/>
      <c r="ICG13" s="455"/>
      <c r="ICH13" s="455"/>
      <c r="ICI13" s="455"/>
      <c r="ICJ13" s="455"/>
      <c r="ICK13" s="455"/>
      <c r="ICL13" s="455"/>
      <c r="ICM13" s="455"/>
      <c r="ICN13" s="455"/>
      <c r="ICO13" s="455"/>
      <c r="ICP13" s="455"/>
      <c r="ICQ13" s="455"/>
      <c r="ICR13" s="455"/>
      <c r="ICS13" s="455"/>
      <c r="ICT13" s="455"/>
      <c r="ICU13" s="455"/>
      <c r="ICV13" s="455"/>
      <c r="ICW13" s="455"/>
      <c r="ICX13" s="455"/>
      <c r="ICY13" s="455"/>
      <c r="ICZ13" s="455"/>
      <c r="IDA13" s="455"/>
      <c r="IDB13" s="455"/>
      <c r="IDC13" s="455"/>
      <c r="IDD13" s="455"/>
      <c r="IDE13" s="455"/>
      <c r="IDF13" s="455"/>
      <c r="IDG13" s="455"/>
      <c r="IDH13" s="455"/>
      <c r="IDI13" s="455"/>
      <c r="IDJ13" s="455"/>
      <c r="IDK13" s="455"/>
      <c r="IDL13" s="455"/>
      <c r="IDM13" s="455"/>
      <c r="IDN13" s="455"/>
      <c r="IDO13" s="455"/>
      <c r="IDP13" s="455"/>
      <c r="IDQ13" s="455"/>
      <c r="IDR13" s="455"/>
      <c r="IDS13" s="455"/>
      <c r="IDT13" s="455"/>
      <c r="IDU13" s="455"/>
      <c r="IDV13" s="455"/>
      <c r="IDW13" s="455"/>
      <c r="IDX13" s="455"/>
      <c r="IDY13" s="455"/>
      <c r="IDZ13" s="455"/>
      <c r="IEA13" s="455"/>
      <c r="IEB13" s="455"/>
      <c r="IEC13" s="455"/>
      <c r="IED13" s="455"/>
      <c r="IEE13" s="455"/>
      <c r="IEF13" s="455"/>
      <c r="IEG13" s="455"/>
      <c r="IEH13" s="455"/>
      <c r="IEI13" s="455"/>
      <c r="IEJ13" s="455"/>
      <c r="IEK13" s="455"/>
      <c r="IEL13" s="455"/>
      <c r="IEM13" s="455"/>
      <c r="IEN13" s="455"/>
      <c r="IEO13" s="455"/>
      <c r="IEP13" s="455"/>
      <c r="IEQ13" s="455"/>
      <c r="IER13" s="455"/>
      <c r="IES13" s="455"/>
      <c r="IET13" s="455"/>
      <c r="IEU13" s="455"/>
      <c r="IEV13" s="455"/>
      <c r="IEW13" s="455"/>
      <c r="IEX13" s="455"/>
      <c r="IEY13" s="455"/>
      <c r="IEZ13" s="455"/>
      <c r="IFA13" s="455"/>
      <c r="IFB13" s="455"/>
      <c r="IFC13" s="455"/>
      <c r="IFD13" s="455"/>
      <c r="IFE13" s="455"/>
      <c r="IFF13" s="455"/>
      <c r="IFG13" s="455"/>
      <c r="IFH13" s="455"/>
      <c r="IFI13" s="455"/>
      <c r="IFJ13" s="455"/>
      <c r="IFK13" s="455"/>
      <c r="IFL13" s="455"/>
      <c r="IFM13" s="455"/>
      <c r="IFN13" s="455"/>
      <c r="IFO13" s="455"/>
      <c r="IFP13" s="455"/>
      <c r="IFQ13" s="455"/>
      <c r="IFR13" s="455"/>
      <c r="IFS13" s="455"/>
      <c r="IFT13" s="455"/>
      <c r="IFU13" s="455"/>
      <c r="IFV13" s="455"/>
      <c r="IFW13" s="455"/>
      <c r="IFX13" s="455"/>
      <c r="IFY13" s="455"/>
      <c r="IFZ13" s="455"/>
      <c r="IGA13" s="455"/>
      <c r="IGB13" s="455"/>
      <c r="IGC13" s="455"/>
      <c r="IGD13" s="455"/>
      <c r="IGE13" s="455"/>
      <c r="IGF13" s="455"/>
      <c r="IGG13" s="455"/>
      <c r="IGH13" s="455"/>
      <c r="IGI13" s="455"/>
      <c r="IGJ13" s="455"/>
      <c r="IGK13" s="455"/>
      <c r="IGL13" s="455"/>
      <c r="IGM13" s="455"/>
      <c r="IGN13" s="455"/>
      <c r="IGO13" s="455"/>
      <c r="IGP13" s="455"/>
      <c r="IGQ13" s="455"/>
      <c r="IGR13" s="455"/>
      <c r="IGS13" s="455"/>
      <c r="IGT13" s="455"/>
      <c r="IGU13" s="455"/>
      <c r="IGV13" s="455"/>
      <c r="IGW13" s="455"/>
      <c r="IGX13" s="455"/>
      <c r="IGY13" s="455"/>
      <c r="IGZ13" s="455"/>
      <c r="IHA13" s="455"/>
      <c r="IHB13" s="455"/>
      <c r="IHC13" s="455"/>
      <c r="IHD13" s="455"/>
      <c r="IHE13" s="455"/>
      <c r="IHF13" s="455"/>
      <c r="IHG13" s="455"/>
      <c r="IHH13" s="455"/>
      <c r="IHI13" s="455"/>
      <c r="IHJ13" s="455"/>
      <c r="IHK13" s="455"/>
      <c r="IHL13" s="455"/>
      <c r="IHM13" s="455"/>
      <c r="IHN13" s="455"/>
      <c r="IHO13" s="455"/>
      <c r="IHP13" s="455"/>
      <c r="IHQ13" s="455"/>
      <c r="IHR13" s="455"/>
      <c r="IHS13" s="455"/>
      <c r="IHT13" s="455"/>
      <c r="IHU13" s="455"/>
      <c r="IHV13" s="455"/>
      <c r="IHW13" s="455"/>
      <c r="IHX13" s="455"/>
      <c r="IHY13" s="455"/>
      <c r="IHZ13" s="455"/>
      <c r="IIA13" s="455"/>
      <c r="IIB13" s="455"/>
      <c r="IIC13" s="455"/>
      <c r="IID13" s="455"/>
      <c r="IIE13" s="455"/>
      <c r="IIF13" s="455"/>
      <c r="IIG13" s="455"/>
      <c r="IIH13" s="455"/>
      <c r="III13" s="455"/>
      <c r="IIJ13" s="455"/>
      <c r="IIK13" s="455"/>
      <c r="IIL13" s="455"/>
      <c r="IIM13" s="455"/>
      <c r="IIN13" s="455"/>
      <c r="IIO13" s="455"/>
      <c r="IIP13" s="455"/>
      <c r="IIQ13" s="455"/>
      <c r="IIR13" s="455"/>
      <c r="IIS13" s="455"/>
      <c r="IIT13" s="455"/>
      <c r="IIU13" s="455"/>
      <c r="IIV13" s="455"/>
      <c r="IIW13" s="455"/>
      <c r="IIX13" s="455"/>
      <c r="IIY13" s="455"/>
      <c r="IIZ13" s="455"/>
      <c r="IJA13" s="455"/>
      <c r="IJB13" s="455"/>
      <c r="IJC13" s="455"/>
      <c r="IJD13" s="455"/>
      <c r="IJE13" s="455"/>
      <c r="IJF13" s="455"/>
      <c r="IJG13" s="455"/>
      <c r="IJH13" s="455"/>
      <c r="IJI13" s="455"/>
      <c r="IJJ13" s="455"/>
      <c r="IJK13" s="455"/>
      <c r="IJL13" s="455"/>
      <c r="IJM13" s="455"/>
      <c r="IJN13" s="455"/>
      <c r="IJO13" s="455"/>
      <c r="IJP13" s="455"/>
      <c r="IJQ13" s="455"/>
      <c r="IJR13" s="455"/>
      <c r="IJS13" s="455"/>
      <c r="IJT13" s="455"/>
      <c r="IJU13" s="455"/>
      <c r="IJV13" s="455"/>
      <c r="IJW13" s="455"/>
      <c r="IJX13" s="455"/>
      <c r="IJY13" s="455"/>
      <c r="IJZ13" s="455"/>
      <c r="IKA13" s="455"/>
      <c r="IKB13" s="455"/>
      <c r="IKC13" s="455"/>
      <c r="IKD13" s="455"/>
      <c r="IKE13" s="455"/>
      <c r="IKF13" s="455"/>
      <c r="IKG13" s="455"/>
      <c r="IKH13" s="455"/>
      <c r="IKI13" s="455"/>
      <c r="IKJ13" s="455"/>
      <c r="IKK13" s="455"/>
      <c r="IKL13" s="455"/>
      <c r="IKM13" s="455"/>
      <c r="IKN13" s="455"/>
      <c r="IKO13" s="455"/>
      <c r="IKP13" s="455"/>
      <c r="IKQ13" s="455"/>
      <c r="IKR13" s="455"/>
      <c r="IKS13" s="455"/>
      <c r="IKT13" s="455"/>
      <c r="IKU13" s="455"/>
      <c r="IKV13" s="455"/>
      <c r="IKW13" s="455"/>
      <c r="IKX13" s="455"/>
      <c r="IKY13" s="455"/>
      <c r="IKZ13" s="455"/>
      <c r="ILA13" s="455"/>
      <c r="ILB13" s="455"/>
      <c r="ILC13" s="455"/>
      <c r="ILD13" s="455"/>
      <c r="ILE13" s="455"/>
      <c r="ILF13" s="455"/>
      <c r="ILG13" s="455"/>
      <c r="ILH13" s="455"/>
      <c r="ILI13" s="455"/>
      <c r="ILJ13" s="455"/>
      <c r="ILK13" s="455"/>
      <c r="ILL13" s="455"/>
      <c r="ILM13" s="455"/>
      <c r="ILN13" s="455"/>
      <c r="ILO13" s="455"/>
      <c r="ILP13" s="455"/>
      <c r="ILQ13" s="455"/>
      <c r="ILR13" s="455"/>
      <c r="ILS13" s="455"/>
      <c r="ILT13" s="455"/>
      <c r="ILU13" s="455"/>
      <c r="ILV13" s="455"/>
      <c r="ILW13" s="455"/>
      <c r="ILX13" s="455"/>
      <c r="ILY13" s="455"/>
      <c r="ILZ13" s="455"/>
      <c r="IMA13" s="455"/>
      <c r="IMB13" s="455"/>
      <c r="IMC13" s="455"/>
      <c r="IMD13" s="455"/>
      <c r="IME13" s="455"/>
      <c r="IMF13" s="455"/>
      <c r="IMG13" s="455"/>
      <c r="IMH13" s="455"/>
      <c r="IMI13" s="455"/>
      <c r="IMJ13" s="455"/>
      <c r="IMK13" s="455"/>
      <c r="IML13" s="455"/>
      <c r="IMM13" s="455"/>
      <c r="IMN13" s="455"/>
      <c r="IMO13" s="455"/>
      <c r="IMP13" s="455"/>
      <c r="IMQ13" s="455"/>
      <c r="IMR13" s="455"/>
      <c r="IMS13" s="455"/>
      <c r="IMT13" s="455"/>
      <c r="IMU13" s="455"/>
      <c r="IMV13" s="455"/>
      <c r="IMW13" s="455"/>
      <c r="IMX13" s="455"/>
      <c r="IMY13" s="455"/>
      <c r="IMZ13" s="455"/>
      <c r="INA13" s="455"/>
      <c r="INB13" s="455"/>
      <c r="INC13" s="455"/>
      <c r="IND13" s="455"/>
      <c r="INE13" s="455"/>
      <c r="INF13" s="455"/>
      <c r="ING13" s="455"/>
      <c r="INH13" s="455"/>
      <c r="INI13" s="455"/>
      <c r="INJ13" s="455"/>
      <c r="INK13" s="455"/>
      <c r="INL13" s="455"/>
      <c r="INM13" s="455"/>
      <c r="INN13" s="455"/>
      <c r="INO13" s="455"/>
      <c r="INP13" s="455"/>
      <c r="INQ13" s="455"/>
      <c r="INR13" s="455"/>
      <c r="INS13" s="455"/>
      <c r="INT13" s="455"/>
      <c r="INU13" s="455"/>
      <c r="INV13" s="455"/>
      <c r="INW13" s="455"/>
      <c r="INX13" s="455"/>
      <c r="INY13" s="455"/>
      <c r="INZ13" s="455"/>
      <c r="IOA13" s="455"/>
      <c r="IOB13" s="455"/>
      <c r="IOC13" s="455"/>
      <c r="IOD13" s="455"/>
      <c r="IOE13" s="455"/>
      <c r="IOF13" s="455"/>
      <c r="IOG13" s="455"/>
      <c r="IOH13" s="455"/>
      <c r="IOI13" s="455"/>
      <c r="IOJ13" s="455"/>
      <c r="IOK13" s="455"/>
      <c r="IOL13" s="455"/>
      <c r="IOM13" s="455"/>
      <c r="ION13" s="455"/>
      <c r="IOO13" s="455"/>
      <c r="IOP13" s="455"/>
      <c r="IOQ13" s="455"/>
      <c r="IOR13" s="455"/>
      <c r="IOS13" s="455"/>
      <c r="IOT13" s="455"/>
      <c r="IOU13" s="455"/>
      <c r="IOV13" s="455"/>
      <c r="IOW13" s="455"/>
      <c r="IOX13" s="455"/>
      <c r="IOY13" s="455"/>
      <c r="IOZ13" s="455"/>
      <c r="IPA13" s="455"/>
      <c r="IPB13" s="455"/>
      <c r="IPC13" s="455"/>
      <c r="IPD13" s="455"/>
      <c r="IPE13" s="455"/>
      <c r="IPF13" s="455"/>
      <c r="IPG13" s="455"/>
      <c r="IPH13" s="455"/>
      <c r="IPI13" s="455"/>
      <c r="IPJ13" s="455"/>
      <c r="IPK13" s="455"/>
      <c r="IPL13" s="455"/>
      <c r="IPM13" s="455"/>
      <c r="IPN13" s="455"/>
      <c r="IPO13" s="455"/>
      <c r="IPP13" s="455"/>
      <c r="IPQ13" s="455"/>
      <c r="IPR13" s="455"/>
      <c r="IPS13" s="455"/>
      <c r="IPT13" s="455"/>
      <c r="IPU13" s="455"/>
      <c r="IPV13" s="455"/>
      <c r="IPW13" s="455"/>
      <c r="IPX13" s="455"/>
      <c r="IPY13" s="455"/>
      <c r="IPZ13" s="455"/>
      <c r="IQA13" s="455"/>
      <c r="IQB13" s="455"/>
      <c r="IQC13" s="455"/>
      <c r="IQD13" s="455"/>
      <c r="IQE13" s="455"/>
      <c r="IQF13" s="455"/>
      <c r="IQG13" s="455"/>
      <c r="IQH13" s="455"/>
      <c r="IQI13" s="455"/>
      <c r="IQJ13" s="455"/>
      <c r="IQK13" s="455"/>
      <c r="IQL13" s="455"/>
      <c r="IQM13" s="455"/>
      <c r="IQN13" s="455"/>
      <c r="IQO13" s="455"/>
      <c r="IQP13" s="455"/>
      <c r="IQQ13" s="455"/>
      <c r="IQR13" s="455"/>
      <c r="IQS13" s="455"/>
      <c r="IQT13" s="455"/>
      <c r="IQU13" s="455"/>
      <c r="IQV13" s="455"/>
      <c r="IQW13" s="455"/>
      <c r="IQX13" s="455"/>
      <c r="IQY13" s="455"/>
      <c r="IQZ13" s="455"/>
      <c r="IRA13" s="455"/>
      <c r="IRB13" s="455"/>
      <c r="IRC13" s="455"/>
      <c r="IRD13" s="455"/>
      <c r="IRE13" s="455"/>
      <c r="IRF13" s="455"/>
      <c r="IRG13" s="455"/>
      <c r="IRH13" s="455"/>
      <c r="IRI13" s="455"/>
      <c r="IRJ13" s="455"/>
      <c r="IRK13" s="455"/>
      <c r="IRL13" s="455"/>
      <c r="IRM13" s="455"/>
      <c r="IRN13" s="455"/>
      <c r="IRO13" s="455"/>
      <c r="IRP13" s="455"/>
      <c r="IRQ13" s="455"/>
      <c r="IRR13" s="455"/>
      <c r="IRS13" s="455"/>
      <c r="IRT13" s="455"/>
      <c r="IRU13" s="455"/>
      <c r="IRV13" s="455"/>
      <c r="IRW13" s="455"/>
      <c r="IRX13" s="455"/>
      <c r="IRY13" s="455"/>
      <c r="IRZ13" s="455"/>
      <c r="ISA13" s="455"/>
      <c r="ISB13" s="455"/>
      <c r="ISC13" s="455"/>
      <c r="ISD13" s="455"/>
      <c r="ISE13" s="455"/>
      <c r="ISF13" s="455"/>
      <c r="ISG13" s="455"/>
      <c r="ISH13" s="455"/>
      <c r="ISI13" s="455"/>
      <c r="ISJ13" s="455"/>
      <c r="ISK13" s="455"/>
      <c r="ISL13" s="455"/>
      <c r="ISM13" s="455"/>
      <c r="ISN13" s="455"/>
      <c r="ISO13" s="455"/>
      <c r="ISP13" s="455"/>
      <c r="ISQ13" s="455"/>
      <c r="ISR13" s="455"/>
      <c r="ISS13" s="455"/>
      <c r="IST13" s="455"/>
      <c r="ISU13" s="455"/>
      <c r="ISV13" s="455"/>
      <c r="ISW13" s="455"/>
      <c r="ISX13" s="455"/>
      <c r="ISY13" s="455"/>
      <c r="ISZ13" s="455"/>
      <c r="ITA13" s="455"/>
      <c r="ITB13" s="455"/>
      <c r="ITC13" s="455"/>
      <c r="ITD13" s="455"/>
      <c r="ITE13" s="455"/>
      <c r="ITF13" s="455"/>
      <c r="ITG13" s="455"/>
      <c r="ITH13" s="455"/>
      <c r="ITI13" s="455"/>
      <c r="ITJ13" s="455"/>
      <c r="ITK13" s="455"/>
      <c r="ITL13" s="455"/>
      <c r="ITM13" s="455"/>
      <c r="ITN13" s="455"/>
      <c r="ITO13" s="455"/>
      <c r="ITP13" s="455"/>
      <c r="ITQ13" s="455"/>
      <c r="ITR13" s="455"/>
      <c r="ITS13" s="455"/>
      <c r="ITT13" s="455"/>
      <c r="ITU13" s="455"/>
      <c r="ITV13" s="455"/>
      <c r="ITW13" s="455"/>
      <c r="ITX13" s="455"/>
      <c r="ITY13" s="455"/>
      <c r="ITZ13" s="455"/>
      <c r="IUA13" s="455"/>
      <c r="IUB13" s="455"/>
      <c r="IUC13" s="455"/>
      <c r="IUD13" s="455"/>
      <c r="IUE13" s="455"/>
      <c r="IUF13" s="455"/>
      <c r="IUG13" s="455"/>
      <c r="IUH13" s="455"/>
      <c r="IUI13" s="455"/>
      <c r="IUJ13" s="455"/>
      <c r="IUK13" s="455"/>
      <c r="IUL13" s="455"/>
      <c r="IUM13" s="455"/>
      <c r="IUN13" s="455"/>
      <c r="IUO13" s="455"/>
      <c r="IUP13" s="455"/>
      <c r="IUQ13" s="455"/>
      <c r="IUR13" s="455"/>
      <c r="IUS13" s="455"/>
      <c r="IUT13" s="455"/>
      <c r="IUU13" s="455"/>
      <c r="IUV13" s="455"/>
      <c r="IUW13" s="455"/>
      <c r="IUX13" s="455"/>
      <c r="IUY13" s="455"/>
      <c r="IUZ13" s="455"/>
      <c r="IVA13" s="455"/>
      <c r="IVB13" s="455"/>
      <c r="IVC13" s="455"/>
      <c r="IVD13" s="455"/>
      <c r="IVE13" s="455"/>
      <c r="IVF13" s="455"/>
      <c r="IVG13" s="455"/>
      <c r="IVH13" s="455"/>
      <c r="IVI13" s="455"/>
      <c r="IVJ13" s="455"/>
      <c r="IVK13" s="455"/>
      <c r="IVL13" s="455"/>
      <c r="IVM13" s="455"/>
      <c r="IVN13" s="455"/>
      <c r="IVO13" s="455"/>
      <c r="IVP13" s="455"/>
      <c r="IVQ13" s="455"/>
      <c r="IVR13" s="455"/>
      <c r="IVS13" s="455"/>
      <c r="IVT13" s="455"/>
      <c r="IVU13" s="455"/>
      <c r="IVV13" s="455"/>
      <c r="IVW13" s="455"/>
      <c r="IVX13" s="455"/>
      <c r="IVY13" s="455"/>
      <c r="IVZ13" s="455"/>
      <c r="IWA13" s="455"/>
      <c r="IWB13" s="455"/>
      <c r="IWC13" s="455"/>
      <c r="IWD13" s="455"/>
      <c r="IWE13" s="455"/>
      <c r="IWF13" s="455"/>
      <c r="IWG13" s="455"/>
      <c r="IWH13" s="455"/>
      <c r="IWI13" s="455"/>
      <c r="IWJ13" s="455"/>
      <c r="IWK13" s="455"/>
      <c r="IWL13" s="455"/>
      <c r="IWM13" s="455"/>
      <c r="IWN13" s="455"/>
      <c r="IWO13" s="455"/>
      <c r="IWP13" s="455"/>
      <c r="IWQ13" s="455"/>
      <c r="IWR13" s="455"/>
      <c r="IWS13" s="455"/>
      <c r="IWT13" s="455"/>
      <c r="IWU13" s="455"/>
      <c r="IWV13" s="455"/>
      <c r="IWW13" s="455"/>
      <c r="IWX13" s="455"/>
      <c r="IWY13" s="455"/>
      <c r="IWZ13" s="455"/>
      <c r="IXA13" s="455"/>
      <c r="IXB13" s="455"/>
      <c r="IXC13" s="455"/>
      <c r="IXD13" s="455"/>
      <c r="IXE13" s="455"/>
      <c r="IXF13" s="455"/>
      <c r="IXG13" s="455"/>
      <c r="IXH13" s="455"/>
      <c r="IXI13" s="455"/>
      <c r="IXJ13" s="455"/>
      <c r="IXK13" s="455"/>
      <c r="IXL13" s="455"/>
      <c r="IXM13" s="455"/>
      <c r="IXN13" s="455"/>
      <c r="IXO13" s="455"/>
      <c r="IXP13" s="455"/>
      <c r="IXQ13" s="455"/>
      <c r="IXR13" s="455"/>
      <c r="IXS13" s="455"/>
      <c r="IXT13" s="455"/>
      <c r="IXU13" s="455"/>
      <c r="IXV13" s="455"/>
      <c r="IXW13" s="455"/>
      <c r="IXX13" s="455"/>
      <c r="IXY13" s="455"/>
      <c r="IXZ13" s="455"/>
      <c r="IYA13" s="455"/>
      <c r="IYB13" s="455"/>
      <c r="IYC13" s="455"/>
      <c r="IYD13" s="455"/>
      <c r="IYE13" s="455"/>
      <c r="IYF13" s="455"/>
      <c r="IYG13" s="455"/>
      <c r="IYH13" s="455"/>
      <c r="IYI13" s="455"/>
      <c r="IYJ13" s="455"/>
      <c r="IYK13" s="455"/>
      <c r="IYL13" s="455"/>
      <c r="IYM13" s="455"/>
      <c r="IYN13" s="455"/>
      <c r="IYO13" s="455"/>
      <c r="IYP13" s="455"/>
      <c r="IYQ13" s="455"/>
      <c r="IYR13" s="455"/>
      <c r="IYS13" s="455"/>
      <c r="IYT13" s="455"/>
      <c r="IYU13" s="455"/>
      <c r="IYV13" s="455"/>
      <c r="IYW13" s="455"/>
      <c r="IYX13" s="455"/>
      <c r="IYY13" s="455"/>
      <c r="IYZ13" s="455"/>
      <c r="IZA13" s="455"/>
      <c r="IZB13" s="455"/>
      <c r="IZC13" s="455"/>
      <c r="IZD13" s="455"/>
      <c r="IZE13" s="455"/>
      <c r="IZF13" s="455"/>
      <c r="IZG13" s="455"/>
      <c r="IZH13" s="455"/>
      <c r="IZI13" s="455"/>
      <c r="IZJ13" s="455"/>
      <c r="IZK13" s="455"/>
      <c r="IZL13" s="455"/>
      <c r="IZM13" s="455"/>
      <c r="IZN13" s="455"/>
      <c r="IZO13" s="455"/>
      <c r="IZP13" s="455"/>
      <c r="IZQ13" s="455"/>
      <c r="IZR13" s="455"/>
      <c r="IZS13" s="455"/>
      <c r="IZT13" s="455"/>
      <c r="IZU13" s="455"/>
      <c r="IZV13" s="455"/>
      <c r="IZW13" s="455"/>
      <c r="IZX13" s="455"/>
      <c r="IZY13" s="455"/>
      <c r="IZZ13" s="455"/>
      <c r="JAA13" s="455"/>
      <c r="JAB13" s="455"/>
      <c r="JAC13" s="455"/>
      <c r="JAD13" s="455"/>
      <c r="JAE13" s="455"/>
      <c r="JAF13" s="455"/>
      <c r="JAG13" s="455"/>
      <c r="JAH13" s="455"/>
      <c r="JAI13" s="455"/>
      <c r="JAJ13" s="455"/>
      <c r="JAK13" s="455"/>
      <c r="JAL13" s="455"/>
      <c r="JAM13" s="455"/>
      <c r="JAN13" s="455"/>
      <c r="JAO13" s="455"/>
      <c r="JAP13" s="455"/>
      <c r="JAQ13" s="455"/>
      <c r="JAR13" s="455"/>
      <c r="JAS13" s="455"/>
      <c r="JAT13" s="455"/>
      <c r="JAU13" s="455"/>
      <c r="JAV13" s="455"/>
      <c r="JAW13" s="455"/>
      <c r="JAX13" s="455"/>
      <c r="JAY13" s="455"/>
      <c r="JAZ13" s="455"/>
      <c r="JBA13" s="455"/>
      <c r="JBB13" s="455"/>
      <c r="JBC13" s="455"/>
      <c r="JBD13" s="455"/>
      <c r="JBE13" s="455"/>
      <c r="JBF13" s="455"/>
      <c r="JBG13" s="455"/>
      <c r="JBH13" s="455"/>
      <c r="JBI13" s="455"/>
      <c r="JBJ13" s="455"/>
      <c r="JBK13" s="455"/>
      <c r="JBL13" s="455"/>
      <c r="JBM13" s="455"/>
      <c r="JBN13" s="455"/>
      <c r="JBO13" s="455"/>
      <c r="JBP13" s="455"/>
      <c r="JBQ13" s="455"/>
      <c r="JBR13" s="455"/>
      <c r="JBS13" s="455"/>
      <c r="JBT13" s="455"/>
      <c r="JBU13" s="455"/>
      <c r="JBV13" s="455"/>
      <c r="JBW13" s="455"/>
      <c r="JBX13" s="455"/>
      <c r="JBY13" s="455"/>
      <c r="JBZ13" s="455"/>
      <c r="JCA13" s="455"/>
      <c r="JCB13" s="455"/>
      <c r="JCC13" s="455"/>
      <c r="JCD13" s="455"/>
      <c r="JCE13" s="455"/>
      <c r="JCF13" s="455"/>
      <c r="JCG13" s="455"/>
      <c r="JCH13" s="455"/>
      <c r="JCI13" s="455"/>
      <c r="JCJ13" s="455"/>
      <c r="JCK13" s="455"/>
      <c r="JCL13" s="455"/>
      <c r="JCM13" s="455"/>
      <c r="JCN13" s="455"/>
      <c r="JCO13" s="455"/>
      <c r="JCP13" s="455"/>
      <c r="JCQ13" s="455"/>
      <c r="JCR13" s="455"/>
      <c r="JCS13" s="455"/>
      <c r="JCT13" s="455"/>
      <c r="JCU13" s="455"/>
      <c r="JCV13" s="455"/>
      <c r="JCW13" s="455"/>
      <c r="JCX13" s="455"/>
      <c r="JCY13" s="455"/>
      <c r="JCZ13" s="455"/>
      <c r="JDA13" s="455"/>
      <c r="JDB13" s="455"/>
      <c r="JDC13" s="455"/>
      <c r="JDD13" s="455"/>
      <c r="JDE13" s="455"/>
      <c r="JDF13" s="455"/>
      <c r="JDG13" s="455"/>
      <c r="JDH13" s="455"/>
      <c r="JDI13" s="455"/>
      <c r="JDJ13" s="455"/>
      <c r="JDK13" s="455"/>
      <c r="JDL13" s="455"/>
      <c r="JDM13" s="455"/>
      <c r="JDN13" s="455"/>
      <c r="JDO13" s="455"/>
      <c r="JDP13" s="455"/>
      <c r="JDQ13" s="455"/>
      <c r="JDR13" s="455"/>
      <c r="JDS13" s="455"/>
      <c r="JDT13" s="455"/>
      <c r="JDU13" s="455"/>
      <c r="JDV13" s="455"/>
      <c r="JDW13" s="455"/>
      <c r="JDX13" s="455"/>
      <c r="JDY13" s="455"/>
      <c r="JDZ13" s="455"/>
      <c r="JEA13" s="455"/>
      <c r="JEB13" s="455"/>
      <c r="JEC13" s="455"/>
      <c r="JED13" s="455"/>
      <c r="JEE13" s="455"/>
      <c r="JEF13" s="455"/>
      <c r="JEG13" s="455"/>
      <c r="JEH13" s="455"/>
      <c r="JEI13" s="455"/>
      <c r="JEJ13" s="455"/>
      <c r="JEK13" s="455"/>
      <c r="JEL13" s="455"/>
      <c r="JEM13" s="455"/>
      <c r="JEN13" s="455"/>
      <c r="JEO13" s="455"/>
      <c r="JEP13" s="455"/>
      <c r="JEQ13" s="455"/>
      <c r="JER13" s="455"/>
      <c r="JES13" s="455"/>
      <c r="JET13" s="455"/>
      <c r="JEU13" s="455"/>
      <c r="JEV13" s="455"/>
      <c r="JEW13" s="455"/>
      <c r="JEX13" s="455"/>
      <c r="JEY13" s="455"/>
      <c r="JEZ13" s="455"/>
      <c r="JFA13" s="455"/>
      <c r="JFB13" s="455"/>
      <c r="JFC13" s="455"/>
      <c r="JFD13" s="455"/>
      <c r="JFE13" s="455"/>
      <c r="JFF13" s="455"/>
      <c r="JFG13" s="455"/>
      <c r="JFH13" s="455"/>
      <c r="JFI13" s="455"/>
      <c r="JFJ13" s="455"/>
      <c r="JFK13" s="455"/>
      <c r="JFL13" s="455"/>
      <c r="JFM13" s="455"/>
      <c r="JFN13" s="455"/>
      <c r="JFO13" s="455"/>
      <c r="JFP13" s="455"/>
      <c r="JFQ13" s="455"/>
      <c r="JFR13" s="455"/>
      <c r="JFS13" s="455"/>
      <c r="JFT13" s="455"/>
      <c r="JFU13" s="455"/>
      <c r="JFV13" s="455"/>
      <c r="JFW13" s="455"/>
      <c r="JFX13" s="455"/>
      <c r="JFY13" s="455"/>
      <c r="JFZ13" s="455"/>
      <c r="JGA13" s="455"/>
      <c r="JGB13" s="455"/>
      <c r="JGC13" s="455"/>
      <c r="JGD13" s="455"/>
      <c r="JGE13" s="455"/>
      <c r="JGF13" s="455"/>
      <c r="JGG13" s="455"/>
      <c r="JGH13" s="455"/>
      <c r="JGI13" s="455"/>
      <c r="JGJ13" s="455"/>
      <c r="JGK13" s="455"/>
      <c r="JGL13" s="455"/>
      <c r="JGM13" s="455"/>
      <c r="JGN13" s="455"/>
      <c r="JGO13" s="455"/>
      <c r="JGP13" s="455"/>
      <c r="JGQ13" s="455"/>
      <c r="JGR13" s="455"/>
      <c r="JGS13" s="455"/>
      <c r="JGT13" s="455"/>
      <c r="JGU13" s="455"/>
      <c r="JGV13" s="455"/>
      <c r="JGW13" s="455"/>
      <c r="JGX13" s="455"/>
      <c r="JGY13" s="455"/>
      <c r="JGZ13" s="455"/>
      <c r="JHA13" s="455"/>
      <c r="JHB13" s="455"/>
      <c r="JHC13" s="455"/>
      <c r="JHD13" s="455"/>
      <c r="JHE13" s="455"/>
      <c r="JHF13" s="455"/>
      <c r="JHG13" s="455"/>
      <c r="JHH13" s="455"/>
      <c r="JHI13" s="455"/>
      <c r="JHJ13" s="455"/>
      <c r="JHK13" s="455"/>
      <c r="JHL13" s="455"/>
      <c r="JHM13" s="455"/>
      <c r="JHN13" s="455"/>
      <c r="JHO13" s="455"/>
      <c r="JHP13" s="455"/>
      <c r="JHQ13" s="455"/>
      <c r="JHR13" s="455"/>
      <c r="JHS13" s="455"/>
      <c r="JHT13" s="455"/>
      <c r="JHU13" s="455"/>
      <c r="JHV13" s="455"/>
      <c r="JHW13" s="455"/>
      <c r="JHX13" s="455"/>
      <c r="JHY13" s="455"/>
      <c r="JHZ13" s="455"/>
      <c r="JIA13" s="455"/>
      <c r="JIB13" s="455"/>
      <c r="JIC13" s="455"/>
      <c r="JID13" s="455"/>
      <c r="JIE13" s="455"/>
      <c r="JIF13" s="455"/>
      <c r="JIG13" s="455"/>
      <c r="JIH13" s="455"/>
      <c r="JII13" s="455"/>
      <c r="JIJ13" s="455"/>
      <c r="JIK13" s="455"/>
      <c r="JIL13" s="455"/>
      <c r="JIM13" s="455"/>
      <c r="JIN13" s="455"/>
      <c r="JIO13" s="455"/>
      <c r="JIP13" s="455"/>
      <c r="JIQ13" s="455"/>
      <c r="JIR13" s="455"/>
      <c r="JIS13" s="455"/>
      <c r="JIT13" s="455"/>
      <c r="JIU13" s="455"/>
      <c r="JIV13" s="455"/>
      <c r="JIW13" s="455"/>
      <c r="JIX13" s="455"/>
      <c r="JIY13" s="455"/>
      <c r="JIZ13" s="455"/>
      <c r="JJA13" s="455"/>
      <c r="JJB13" s="455"/>
      <c r="JJC13" s="455"/>
      <c r="JJD13" s="455"/>
      <c r="JJE13" s="455"/>
      <c r="JJF13" s="455"/>
      <c r="JJG13" s="455"/>
      <c r="JJH13" s="455"/>
      <c r="JJI13" s="455"/>
      <c r="JJJ13" s="455"/>
      <c r="JJK13" s="455"/>
      <c r="JJL13" s="455"/>
      <c r="JJM13" s="455"/>
      <c r="JJN13" s="455"/>
      <c r="JJO13" s="455"/>
      <c r="JJP13" s="455"/>
      <c r="JJQ13" s="455"/>
      <c r="JJR13" s="455"/>
      <c r="JJS13" s="455"/>
      <c r="JJT13" s="455"/>
      <c r="JJU13" s="455"/>
      <c r="JJV13" s="455"/>
      <c r="JJW13" s="455"/>
      <c r="JJX13" s="455"/>
      <c r="JJY13" s="455"/>
      <c r="JJZ13" s="455"/>
      <c r="JKA13" s="455"/>
      <c r="JKB13" s="455"/>
      <c r="JKC13" s="455"/>
      <c r="JKD13" s="455"/>
      <c r="JKE13" s="455"/>
      <c r="JKF13" s="455"/>
      <c r="JKG13" s="455"/>
      <c r="JKH13" s="455"/>
      <c r="JKI13" s="455"/>
      <c r="JKJ13" s="455"/>
      <c r="JKK13" s="455"/>
      <c r="JKL13" s="455"/>
      <c r="JKM13" s="455"/>
      <c r="JKN13" s="455"/>
      <c r="JKO13" s="455"/>
      <c r="JKP13" s="455"/>
      <c r="JKQ13" s="455"/>
      <c r="JKR13" s="455"/>
      <c r="JKS13" s="455"/>
      <c r="JKT13" s="455"/>
      <c r="JKU13" s="455"/>
      <c r="JKV13" s="455"/>
      <c r="JKW13" s="455"/>
      <c r="JKX13" s="455"/>
      <c r="JKY13" s="455"/>
      <c r="JKZ13" s="455"/>
      <c r="JLA13" s="455"/>
      <c r="JLB13" s="455"/>
      <c r="JLC13" s="455"/>
      <c r="JLD13" s="455"/>
      <c r="JLE13" s="455"/>
      <c r="JLF13" s="455"/>
      <c r="JLG13" s="455"/>
      <c r="JLH13" s="455"/>
      <c r="JLI13" s="455"/>
      <c r="JLJ13" s="455"/>
      <c r="JLK13" s="455"/>
      <c r="JLL13" s="455"/>
      <c r="JLM13" s="455"/>
      <c r="JLN13" s="455"/>
      <c r="JLO13" s="455"/>
      <c r="JLP13" s="455"/>
      <c r="JLQ13" s="455"/>
      <c r="JLR13" s="455"/>
      <c r="JLS13" s="455"/>
      <c r="JLT13" s="455"/>
      <c r="JLU13" s="455"/>
      <c r="JLV13" s="455"/>
      <c r="JLW13" s="455"/>
      <c r="JLX13" s="455"/>
      <c r="JLY13" s="455"/>
      <c r="JLZ13" s="455"/>
      <c r="JMA13" s="455"/>
      <c r="JMB13" s="455"/>
      <c r="JMC13" s="455"/>
      <c r="JMD13" s="455"/>
      <c r="JME13" s="455"/>
      <c r="JMF13" s="455"/>
      <c r="JMG13" s="455"/>
      <c r="JMH13" s="455"/>
      <c r="JMI13" s="455"/>
      <c r="JMJ13" s="455"/>
      <c r="JMK13" s="455"/>
      <c r="JML13" s="455"/>
      <c r="JMM13" s="455"/>
      <c r="JMN13" s="455"/>
      <c r="JMO13" s="455"/>
      <c r="JMP13" s="455"/>
      <c r="JMQ13" s="455"/>
      <c r="JMR13" s="455"/>
      <c r="JMS13" s="455"/>
      <c r="JMT13" s="455"/>
      <c r="JMU13" s="455"/>
      <c r="JMV13" s="455"/>
      <c r="JMW13" s="455"/>
      <c r="JMX13" s="455"/>
      <c r="JMY13" s="455"/>
      <c r="JMZ13" s="455"/>
      <c r="JNA13" s="455"/>
      <c r="JNB13" s="455"/>
      <c r="JNC13" s="455"/>
      <c r="JND13" s="455"/>
      <c r="JNE13" s="455"/>
      <c r="JNF13" s="455"/>
      <c r="JNG13" s="455"/>
      <c r="JNH13" s="455"/>
      <c r="JNI13" s="455"/>
      <c r="JNJ13" s="455"/>
      <c r="JNK13" s="455"/>
      <c r="JNL13" s="455"/>
      <c r="JNM13" s="455"/>
      <c r="JNN13" s="455"/>
      <c r="JNO13" s="455"/>
      <c r="JNP13" s="455"/>
      <c r="JNQ13" s="455"/>
      <c r="JNR13" s="455"/>
      <c r="JNS13" s="455"/>
      <c r="JNT13" s="455"/>
      <c r="JNU13" s="455"/>
      <c r="JNV13" s="455"/>
      <c r="JNW13" s="455"/>
      <c r="JNX13" s="455"/>
      <c r="JNY13" s="455"/>
      <c r="JNZ13" s="455"/>
      <c r="JOA13" s="455"/>
      <c r="JOB13" s="455"/>
      <c r="JOC13" s="455"/>
      <c r="JOD13" s="455"/>
      <c r="JOE13" s="455"/>
      <c r="JOF13" s="455"/>
      <c r="JOG13" s="455"/>
      <c r="JOH13" s="455"/>
      <c r="JOI13" s="455"/>
      <c r="JOJ13" s="455"/>
      <c r="JOK13" s="455"/>
      <c r="JOL13" s="455"/>
      <c r="JOM13" s="455"/>
      <c r="JON13" s="455"/>
      <c r="JOO13" s="455"/>
      <c r="JOP13" s="455"/>
      <c r="JOQ13" s="455"/>
      <c r="JOS13" s="455"/>
      <c r="JOT13" s="455"/>
      <c r="JOU13" s="455"/>
      <c r="JOV13" s="455"/>
      <c r="JOW13" s="455"/>
      <c r="JOX13" s="455"/>
      <c r="JOY13" s="455"/>
      <c r="JOZ13" s="455"/>
      <c r="JPA13" s="455"/>
      <c r="JPB13" s="455"/>
      <c r="JPC13" s="455"/>
      <c r="JPD13" s="455"/>
      <c r="JPE13" s="455"/>
      <c r="JPF13" s="455"/>
      <c r="JPG13" s="455"/>
      <c r="JPH13" s="455"/>
      <c r="JPI13" s="455"/>
      <c r="JPJ13" s="455"/>
      <c r="JPK13" s="455"/>
      <c r="JPL13" s="455"/>
      <c r="JPM13" s="455"/>
      <c r="JPN13" s="455"/>
      <c r="JPO13" s="455"/>
      <c r="JPP13" s="455"/>
      <c r="JPQ13" s="455"/>
      <c r="JPR13" s="455"/>
      <c r="JPS13" s="455"/>
      <c r="JPT13" s="455"/>
      <c r="JPU13" s="455"/>
      <c r="JPV13" s="455"/>
      <c r="JPW13" s="455"/>
      <c r="JPX13" s="455"/>
      <c r="JPY13" s="455"/>
      <c r="JPZ13" s="455"/>
      <c r="JQA13" s="455"/>
      <c r="JQB13" s="455"/>
      <c r="JQC13" s="455"/>
      <c r="JQD13" s="455"/>
      <c r="JQE13" s="455"/>
      <c r="JQF13" s="455"/>
      <c r="JQG13" s="455"/>
      <c r="JQH13" s="455"/>
      <c r="JQI13" s="455"/>
      <c r="JQJ13" s="455"/>
      <c r="JQK13" s="455"/>
      <c r="JQL13" s="455"/>
      <c r="JQM13" s="455"/>
      <c r="JQN13" s="455"/>
      <c r="JQO13" s="455"/>
      <c r="JQP13" s="455"/>
      <c r="JQQ13" s="455"/>
      <c r="JQR13" s="455"/>
      <c r="JQS13" s="455"/>
      <c r="JQT13" s="455"/>
      <c r="JQU13" s="455"/>
      <c r="JQV13" s="455"/>
      <c r="JQW13" s="455"/>
      <c r="JQX13" s="455"/>
      <c r="JQY13" s="455"/>
      <c r="JQZ13" s="455"/>
      <c r="JRA13" s="455"/>
      <c r="JRB13" s="455"/>
      <c r="JRC13" s="455"/>
      <c r="JRD13" s="455"/>
      <c r="JRE13" s="455"/>
      <c r="JRF13" s="455"/>
      <c r="JRG13" s="455"/>
      <c r="JRH13" s="455"/>
      <c r="JRI13" s="455"/>
      <c r="JRJ13" s="455"/>
      <c r="JRK13" s="455"/>
      <c r="JRL13" s="455"/>
      <c r="JRM13" s="455"/>
      <c r="JRN13" s="455"/>
      <c r="JRO13" s="455"/>
      <c r="JRP13" s="455"/>
      <c r="JRQ13" s="455"/>
      <c r="JRR13" s="455"/>
      <c r="JRS13" s="455"/>
      <c r="JRT13" s="455"/>
      <c r="JRU13" s="455"/>
      <c r="JRV13" s="455"/>
      <c r="JRW13" s="455"/>
      <c r="JRX13" s="455"/>
      <c r="JRY13" s="455"/>
      <c r="JRZ13" s="455"/>
      <c r="JSA13" s="455"/>
      <c r="JSB13" s="455"/>
      <c r="JSC13" s="455"/>
      <c r="JSD13" s="455"/>
      <c r="JSE13" s="455"/>
      <c r="JSF13" s="455"/>
      <c r="JSG13" s="455"/>
      <c r="JSH13" s="455"/>
      <c r="JSI13" s="455"/>
      <c r="JSJ13" s="455"/>
      <c r="JSK13" s="455"/>
      <c r="JSL13" s="455"/>
      <c r="JSM13" s="455"/>
      <c r="JSN13" s="455"/>
      <c r="JSO13" s="455"/>
      <c r="JSP13" s="455"/>
      <c r="JSQ13" s="455"/>
      <c r="JSR13" s="455"/>
      <c r="JSS13" s="455"/>
      <c r="JST13" s="455"/>
      <c r="JSU13" s="455"/>
      <c r="JSV13" s="455"/>
      <c r="JSW13" s="455"/>
      <c r="JSX13" s="455"/>
      <c r="JSY13" s="455"/>
      <c r="JSZ13" s="455"/>
      <c r="JTA13" s="455"/>
      <c r="JTB13" s="455"/>
      <c r="JTC13" s="455"/>
      <c r="JTD13" s="455"/>
      <c r="JTE13" s="455"/>
      <c r="JTF13" s="455"/>
      <c r="JTG13" s="455"/>
      <c r="JTH13" s="455"/>
      <c r="JTI13" s="455"/>
      <c r="JTJ13" s="455"/>
      <c r="JTK13" s="455"/>
      <c r="JTL13" s="455"/>
      <c r="JTM13" s="455"/>
      <c r="JTN13" s="455"/>
      <c r="JTO13" s="455"/>
      <c r="JTP13" s="455"/>
      <c r="JTQ13" s="455"/>
      <c r="JTR13" s="455"/>
      <c r="JTS13" s="455"/>
      <c r="JTT13" s="455"/>
      <c r="JTU13" s="455"/>
      <c r="JTV13" s="455"/>
      <c r="JTW13" s="455"/>
      <c r="JTX13" s="455"/>
      <c r="JTY13" s="455"/>
      <c r="JTZ13" s="455"/>
      <c r="JUA13" s="455"/>
      <c r="JUB13" s="455"/>
      <c r="JUC13" s="455"/>
      <c r="JUD13" s="455"/>
      <c r="JUE13" s="455"/>
      <c r="JUF13" s="455"/>
      <c r="JUG13" s="455"/>
      <c r="JUH13" s="455"/>
      <c r="JUI13" s="455"/>
      <c r="JUJ13" s="455"/>
      <c r="JUK13" s="455"/>
      <c r="JUL13" s="455"/>
      <c r="JUM13" s="455"/>
      <c r="JUN13" s="455"/>
      <c r="JUO13" s="455"/>
      <c r="JUP13" s="455"/>
      <c r="JUQ13" s="455"/>
      <c r="JUR13" s="455"/>
      <c r="JUS13" s="455"/>
      <c r="JUT13" s="455"/>
      <c r="JUU13" s="455"/>
      <c r="JUV13" s="455"/>
      <c r="JUW13" s="455"/>
      <c r="JUX13" s="455"/>
      <c r="JUY13" s="455"/>
      <c r="JUZ13" s="455"/>
      <c r="JVA13" s="455"/>
      <c r="JVB13" s="455"/>
      <c r="JVC13" s="455"/>
      <c r="JVD13" s="455"/>
      <c r="JVE13" s="455"/>
      <c r="JVF13" s="455"/>
      <c r="JVG13" s="455"/>
      <c r="JVH13" s="455"/>
      <c r="JVI13" s="455"/>
      <c r="JVJ13" s="455"/>
      <c r="JVK13" s="455"/>
      <c r="JVL13" s="455"/>
      <c r="JVM13" s="455"/>
      <c r="JVN13" s="455"/>
      <c r="JVO13" s="455"/>
      <c r="JVP13" s="455"/>
      <c r="JVQ13" s="455"/>
      <c r="JVR13" s="455"/>
      <c r="JVS13" s="455"/>
      <c r="JVT13" s="455"/>
      <c r="JVU13" s="455"/>
      <c r="JVV13" s="455"/>
      <c r="JVW13" s="455"/>
      <c r="JVX13" s="455"/>
      <c r="JVY13" s="455"/>
      <c r="JVZ13" s="455"/>
      <c r="JWA13" s="455"/>
      <c r="JWB13" s="455"/>
      <c r="JWC13" s="455"/>
      <c r="JWD13" s="455"/>
      <c r="JWE13" s="455"/>
      <c r="JWF13" s="455"/>
      <c r="JWG13" s="455"/>
      <c r="JWH13" s="455"/>
      <c r="JWI13" s="455"/>
      <c r="JWJ13" s="455"/>
      <c r="JWK13" s="455"/>
      <c r="JWL13" s="455"/>
      <c r="JWM13" s="455"/>
      <c r="JWN13" s="455"/>
      <c r="JWO13" s="455"/>
      <c r="JWP13" s="455"/>
      <c r="JWQ13" s="455"/>
      <c r="JWR13" s="455"/>
      <c r="JWS13" s="455"/>
      <c r="JWT13" s="455"/>
      <c r="JWU13" s="455"/>
      <c r="JWV13" s="455"/>
      <c r="JWW13" s="455"/>
      <c r="JWX13" s="455"/>
      <c r="JWY13" s="455"/>
      <c r="JWZ13" s="455"/>
      <c r="JXA13" s="455"/>
      <c r="JXB13" s="455"/>
      <c r="JXC13" s="455"/>
      <c r="JXD13" s="455"/>
      <c r="JXE13" s="455"/>
      <c r="JXF13" s="455"/>
      <c r="JXG13" s="455"/>
      <c r="JXH13" s="455"/>
      <c r="JXI13" s="455"/>
      <c r="JXJ13" s="455"/>
      <c r="JXK13" s="455"/>
      <c r="JXL13" s="455"/>
      <c r="JXM13" s="455"/>
      <c r="JXN13" s="455"/>
      <c r="JXO13" s="455"/>
      <c r="JXP13" s="455"/>
      <c r="JXQ13" s="455"/>
      <c r="JXR13" s="455"/>
      <c r="JXS13" s="455"/>
      <c r="JXT13" s="455"/>
      <c r="JXU13" s="455"/>
      <c r="JXV13" s="455"/>
      <c r="JXW13" s="455"/>
      <c r="JXX13" s="455"/>
      <c r="JXY13" s="455"/>
      <c r="JXZ13" s="455"/>
      <c r="JYA13" s="455"/>
      <c r="JYB13" s="455"/>
      <c r="JYC13" s="455"/>
      <c r="JYD13" s="455"/>
      <c r="JYE13" s="455"/>
      <c r="JYF13" s="455"/>
      <c r="JYG13" s="455"/>
      <c r="JYH13" s="455"/>
      <c r="JYI13" s="455"/>
      <c r="JYJ13" s="455"/>
      <c r="JYK13" s="455"/>
      <c r="JYL13" s="455"/>
      <c r="JYM13" s="455"/>
      <c r="JYN13" s="455"/>
      <c r="JYO13" s="455"/>
      <c r="JYP13" s="455"/>
      <c r="JYQ13" s="455"/>
      <c r="JYR13" s="455"/>
      <c r="JYS13" s="455"/>
      <c r="JYT13" s="455"/>
      <c r="JYU13" s="455"/>
      <c r="JYV13" s="455"/>
      <c r="JYW13" s="455"/>
      <c r="JYX13" s="455"/>
      <c r="JYY13" s="455"/>
      <c r="JYZ13" s="455"/>
      <c r="JZA13" s="455"/>
      <c r="JZB13" s="455"/>
      <c r="JZC13" s="455"/>
      <c r="JZD13" s="455"/>
      <c r="JZE13" s="455"/>
      <c r="JZF13" s="455"/>
      <c r="JZG13" s="455"/>
      <c r="JZH13" s="455"/>
      <c r="JZI13" s="455"/>
      <c r="JZJ13" s="455"/>
      <c r="JZK13" s="455"/>
      <c r="JZL13" s="455"/>
      <c r="JZM13" s="455"/>
      <c r="JZN13" s="455"/>
      <c r="JZO13" s="455"/>
      <c r="JZP13" s="455"/>
      <c r="JZQ13" s="455"/>
      <c r="JZR13" s="455"/>
      <c r="JZS13" s="455"/>
      <c r="JZT13" s="455"/>
      <c r="JZU13" s="455"/>
      <c r="JZV13" s="455"/>
      <c r="JZW13" s="455"/>
      <c r="JZX13" s="455"/>
      <c r="JZY13" s="455"/>
      <c r="JZZ13" s="455"/>
      <c r="KAA13" s="455"/>
      <c r="KAB13" s="455"/>
      <c r="KAC13" s="455"/>
      <c r="KAD13" s="455"/>
      <c r="KAE13" s="455"/>
      <c r="KAF13" s="455"/>
      <c r="KAG13" s="455"/>
      <c r="KAH13" s="455"/>
      <c r="KAI13" s="455"/>
      <c r="KAJ13" s="455"/>
      <c r="KAK13" s="455"/>
      <c r="KAL13" s="455"/>
      <c r="KAM13" s="455"/>
      <c r="KAN13" s="455"/>
      <c r="KAO13" s="455"/>
      <c r="KAP13" s="455"/>
      <c r="KAQ13" s="455"/>
      <c r="KAR13" s="455"/>
      <c r="KAS13" s="455"/>
      <c r="KAT13" s="455"/>
      <c r="KAU13" s="455"/>
      <c r="KAV13" s="455"/>
      <c r="KAW13" s="455"/>
      <c r="KAX13" s="455"/>
      <c r="KAY13" s="455"/>
      <c r="KAZ13" s="455"/>
      <c r="KBA13" s="455"/>
      <c r="KBB13" s="455"/>
      <c r="KBC13" s="455"/>
      <c r="KBD13" s="455"/>
      <c r="KBE13" s="455"/>
      <c r="KBF13" s="455"/>
      <c r="KBG13" s="455"/>
      <c r="KBH13" s="455"/>
      <c r="KBI13" s="455"/>
      <c r="KBJ13" s="455"/>
      <c r="KBK13" s="455"/>
      <c r="KBL13" s="455"/>
      <c r="KBM13" s="455"/>
      <c r="KBN13" s="455"/>
      <c r="KBO13" s="455"/>
      <c r="KBP13" s="455"/>
      <c r="KBQ13" s="455"/>
      <c r="KBR13" s="455"/>
      <c r="KBS13" s="455"/>
      <c r="KBT13" s="455"/>
      <c r="KBU13" s="455"/>
      <c r="KBV13" s="455"/>
      <c r="KBW13" s="455"/>
      <c r="KBX13" s="455"/>
      <c r="KBY13" s="455"/>
      <c r="KBZ13" s="455"/>
      <c r="KCA13" s="455"/>
      <c r="KCB13" s="455"/>
      <c r="KCC13" s="455"/>
      <c r="KCD13" s="455"/>
      <c r="KCE13" s="455"/>
      <c r="KCF13" s="455"/>
      <c r="KCG13" s="455"/>
      <c r="KCH13" s="455"/>
      <c r="KCI13" s="455"/>
      <c r="KCJ13" s="455"/>
      <c r="KCK13" s="455"/>
      <c r="KCL13" s="455"/>
      <c r="KCM13" s="455"/>
      <c r="KCN13" s="455"/>
      <c r="KCO13" s="455"/>
      <c r="KCP13" s="455"/>
      <c r="KCQ13" s="455"/>
      <c r="KCR13" s="455"/>
      <c r="KCS13" s="455"/>
      <c r="KCT13" s="455"/>
      <c r="KCU13" s="455"/>
      <c r="KCV13" s="455"/>
      <c r="KCW13" s="455"/>
      <c r="KCX13" s="455"/>
      <c r="KCY13" s="455"/>
      <c r="KCZ13" s="455"/>
      <c r="KDA13" s="455"/>
      <c r="KDB13" s="455"/>
      <c r="KDC13" s="455"/>
      <c r="KDD13" s="455"/>
      <c r="KDE13" s="455"/>
      <c r="KDF13" s="455"/>
      <c r="KDG13" s="455"/>
      <c r="KDH13" s="455"/>
      <c r="KDI13" s="455"/>
      <c r="KDJ13" s="455"/>
      <c r="KDK13" s="455"/>
      <c r="KDL13" s="455"/>
      <c r="KDM13" s="455"/>
      <c r="KDN13" s="455"/>
      <c r="KDO13" s="455"/>
      <c r="KDP13" s="455"/>
      <c r="KDQ13" s="455"/>
      <c r="KDR13" s="455"/>
      <c r="KDS13" s="455"/>
      <c r="KDT13" s="455"/>
      <c r="KDU13" s="455"/>
      <c r="KDV13" s="455"/>
      <c r="KDW13" s="455"/>
      <c r="KDX13" s="455"/>
      <c r="KDY13" s="455"/>
      <c r="KDZ13" s="455"/>
      <c r="KEA13" s="455"/>
      <c r="KEB13" s="455"/>
      <c r="KEC13" s="455"/>
      <c r="KED13" s="455"/>
      <c r="KEE13" s="455"/>
      <c r="KEF13" s="455"/>
      <c r="KEG13" s="455"/>
      <c r="KEH13" s="455"/>
      <c r="KEI13" s="455"/>
      <c r="KEJ13" s="455"/>
      <c r="KEK13" s="455"/>
      <c r="KEL13" s="455"/>
      <c r="KEM13" s="455"/>
      <c r="KEN13" s="455"/>
      <c r="KEO13" s="455"/>
      <c r="KEP13" s="455"/>
      <c r="KEQ13" s="455"/>
      <c r="KER13" s="455"/>
      <c r="KES13" s="455"/>
      <c r="KET13" s="455"/>
      <c r="KEU13" s="455"/>
      <c r="KEV13" s="455"/>
      <c r="KEW13" s="455"/>
      <c r="KEX13" s="455"/>
      <c r="KEY13" s="455"/>
      <c r="KEZ13" s="455"/>
      <c r="KFA13" s="455"/>
      <c r="KFB13" s="455"/>
      <c r="KFC13" s="455"/>
      <c r="KFD13" s="455"/>
      <c r="KFE13" s="455"/>
      <c r="KFF13" s="455"/>
      <c r="KFG13" s="455"/>
      <c r="KFH13" s="455"/>
      <c r="KFI13" s="455"/>
      <c r="KFJ13" s="455"/>
      <c r="KFK13" s="455"/>
      <c r="KFL13" s="455"/>
      <c r="KFM13" s="455"/>
      <c r="KFN13" s="455"/>
      <c r="KFO13" s="455"/>
      <c r="KFP13" s="455"/>
      <c r="KFQ13" s="455"/>
      <c r="KFR13" s="455"/>
      <c r="KFS13" s="455"/>
      <c r="KFT13" s="455"/>
      <c r="KFU13" s="455"/>
      <c r="KFV13" s="455"/>
      <c r="KFW13" s="455"/>
      <c r="KFX13" s="455"/>
      <c r="KFY13" s="455"/>
      <c r="KFZ13" s="455"/>
      <c r="KGA13" s="455"/>
      <c r="KGB13" s="455"/>
      <c r="KGC13" s="455"/>
      <c r="KGD13" s="455"/>
      <c r="KGE13" s="455"/>
      <c r="KGF13" s="455"/>
      <c r="KGG13" s="455"/>
      <c r="KGH13" s="455"/>
      <c r="KGI13" s="455"/>
      <c r="KGJ13" s="455"/>
      <c r="KGK13" s="455"/>
      <c r="KGL13" s="455"/>
      <c r="KGM13" s="455"/>
      <c r="KGN13" s="455"/>
      <c r="KGO13" s="455"/>
      <c r="KGP13" s="455"/>
      <c r="KGQ13" s="455"/>
      <c r="KGR13" s="455"/>
      <c r="KGS13" s="455"/>
      <c r="KGT13" s="455"/>
      <c r="KGU13" s="455"/>
      <c r="KGV13" s="455"/>
      <c r="KGW13" s="455"/>
      <c r="KGX13" s="455"/>
      <c r="KGY13" s="455"/>
      <c r="KGZ13" s="455"/>
      <c r="KHA13" s="455"/>
      <c r="KHB13" s="455"/>
      <c r="KHC13" s="455"/>
      <c r="KHD13" s="455"/>
      <c r="KHE13" s="455"/>
      <c r="KHF13" s="455"/>
      <c r="KHG13" s="455"/>
      <c r="KHH13" s="455"/>
      <c r="KHI13" s="455"/>
      <c r="KHJ13" s="455"/>
      <c r="KHK13" s="455"/>
      <c r="KHL13" s="455"/>
      <c r="KHM13" s="455"/>
      <c r="KHN13" s="455"/>
      <c r="KHO13" s="455"/>
      <c r="KHP13" s="455"/>
      <c r="KHQ13" s="455"/>
      <c r="KHR13" s="455"/>
      <c r="KHS13" s="455"/>
      <c r="KHT13" s="455"/>
      <c r="KHU13" s="455"/>
      <c r="KHV13" s="455"/>
      <c r="KHW13" s="455"/>
      <c r="KHX13" s="455"/>
      <c r="KHY13" s="455"/>
      <c r="KHZ13" s="455"/>
      <c r="KIA13" s="455"/>
      <c r="KIB13" s="455"/>
      <c r="KIC13" s="455"/>
      <c r="KID13" s="455"/>
      <c r="KIE13" s="455"/>
      <c r="KIF13" s="455"/>
      <c r="KIG13" s="455"/>
      <c r="KIH13" s="455"/>
      <c r="KII13" s="455"/>
      <c r="KIJ13" s="455"/>
      <c r="KIK13" s="455"/>
      <c r="KIL13" s="455"/>
      <c r="KIM13" s="455"/>
      <c r="KIN13" s="455"/>
      <c r="KIO13" s="455"/>
      <c r="KIP13" s="455"/>
      <c r="KIQ13" s="455"/>
      <c r="KIR13" s="455"/>
      <c r="KIS13" s="455"/>
      <c r="KIT13" s="455"/>
      <c r="KIU13" s="455"/>
      <c r="KIV13" s="455"/>
      <c r="KIW13" s="455"/>
      <c r="KIX13" s="455"/>
      <c r="KIY13" s="455"/>
      <c r="KIZ13" s="455"/>
      <c r="KJA13" s="455"/>
      <c r="KJB13" s="455"/>
      <c r="KJC13" s="455"/>
      <c r="KJD13" s="455"/>
      <c r="KJE13" s="455"/>
      <c r="KJF13" s="455"/>
      <c r="KJG13" s="455"/>
      <c r="KJH13" s="455"/>
      <c r="KJI13" s="455"/>
      <c r="KJJ13" s="455"/>
      <c r="KJK13" s="455"/>
      <c r="KJL13" s="455"/>
      <c r="KJM13" s="455"/>
      <c r="KJN13" s="455"/>
      <c r="KJO13" s="455"/>
      <c r="KJP13" s="455"/>
      <c r="KJQ13" s="455"/>
      <c r="KJR13" s="455"/>
      <c r="KJS13" s="455"/>
      <c r="KJT13" s="455"/>
      <c r="KJU13" s="455"/>
      <c r="KJV13" s="455"/>
      <c r="KJW13" s="455"/>
      <c r="KJX13" s="455"/>
      <c r="KJY13" s="455"/>
      <c r="KJZ13" s="455"/>
      <c r="KKA13" s="455"/>
      <c r="KKB13" s="455"/>
      <c r="KKC13" s="455"/>
      <c r="KKD13" s="455"/>
      <c r="KKE13" s="455"/>
      <c r="KKF13" s="455"/>
      <c r="KKG13" s="455"/>
      <c r="KKH13" s="455"/>
      <c r="KKI13" s="455"/>
      <c r="KKJ13" s="455"/>
      <c r="KKK13" s="455"/>
      <c r="KKL13" s="455"/>
      <c r="KKM13" s="455"/>
      <c r="KKN13" s="455"/>
      <c r="KKO13" s="455"/>
      <c r="KKP13" s="455"/>
      <c r="KKQ13" s="455"/>
      <c r="KKR13" s="455"/>
      <c r="KKS13" s="455"/>
      <c r="KKT13" s="455"/>
      <c r="KKU13" s="455"/>
      <c r="KKV13" s="455"/>
      <c r="KKW13" s="455"/>
      <c r="KKX13" s="455"/>
      <c r="KKY13" s="455"/>
      <c r="KKZ13" s="455"/>
      <c r="KLA13" s="455"/>
      <c r="KLB13" s="455"/>
      <c r="KLC13" s="455"/>
      <c r="KLD13" s="455"/>
      <c r="KLE13" s="455"/>
      <c r="KLF13" s="455"/>
      <c r="KLG13" s="455"/>
      <c r="KLH13" s="455"/>
      <c r="KLI13" s="455"/>
      <c r="KLJ13" s="455"/>
      <c r="KLK13" s="455"/>
      <c r="KLL13" s="455"/>
      <c r="KLM13" s="455"/>
      <c r="KLN13" s="455"/>
      <c r="KLO13" s="455"/>
      <c r="KLP13" s="455"/>
      <c r="KLQ13" s="455"/>
      <c r="KLR13" s="455"/>
      <c r="KLS13" s="455"/>
      <c r="KLT13" s="455"/>
      <c r="KLU13" s="455"/>
      <c r="KLV13" s="455"/>
      <c r="KLW13" s="455"/>
      <c r="KLX13" s="455"/>
      <c r="KLY13" s="455"/>
      <c r="KLZ13" s="455"/>
      <c r="KMA13" s="455"/>
      <c r="KMB13" s="455"/>
      <c r="KMC13" s="455"/>
      <c r="KMD13" s="455"/>
      <c r="KME13" s="455"/>
      <c r="KMF13" s="455"/>
      <c r="KMG13" s="455"/>
      <c r="KMH13" s="455"/>
      <c r="KMI13" s="455"/>
      <c r="KMJ13" s="455"/>
      <c r="KMK13" s="455"/>
      <c r="KML13" s="455"/>
      <c r="KMM13" s="455"/>
      <c r="KMN13" s="455"/>
      <c r="KMO13" s="455"/>
      <c r="KMP13" s="455"/>
      <c r="KMQ13" s="455"/>
      <c r="KMR13" s="455"/>
      <c r="KMS13" s="455"/>
      <c r="KMT13" s="455"/>
      <c r="KMU13" s="455"/>
      <c r="KMV13" s="455"/>
      <c r="KMW13" s="455"/>
      <c r="KMX13" s="455"/>
      <c r="KMY13" s="455"/>
      <c r="KMZ13" s="455"/>
      <c r="KNA13" s="455"/>
      <c r="KNB13" s="455"/>
      <c r="KNC13" s="455"/>
      <c r="KND13" s="455"/>
      <c r="KNE13" s="455"/>
      <c r="KNF13" s="455"/>
      <c r="KNG13" s="455"/>
      <c r="KNH13" s="455"/>
      <c r="KNI13" s="455"/>
      <c r="KNJ13" s="455"/>
      <c r="KNK13" s="455"/>
      <c r="KNL13" s="455"/>
      <c r="KNM13" s="455"/>
      <c r="KNN13" s="455"/>
      <c r="KNO13" s="455"/>
      <c r="KNP13" s="455"/>
      <c r="KNQ13" s="455"/>
      <c r="KNR13" s="455"/>
      <c r="KNS13" s="455"/>
      <c r="KNT13" s="455"/>
      <c r="KNU13" s="455"/>
      <c r="KNV13" s="455"/>
      <c r="KNW13" s="455"/>
      <c r="KNX13" s="455"/>
      <c r="KNY13" s="455"/>
      <c r="KNZ13" s="455"/>
      <c r="KOA13" s="455"/>
      <c r="KOB13" s="455"/>
      <c r="KOC13" s="455"/>
      <c r="KOD13" s="455"/>
      <c r="KOE13" s="455"/>
      <c r="KOF13" s="455"/>
      <c r="KOG13" s="455"/>
      <c r="KOH13" s="455"/>
      <c r="KOI13" s="455"/>
      <c r="KOJ13" s="455"/>
      <c r="KOK13" s="455"/>
      <c r="KOL13" s="455"/>
      <c r="KOM13" s="455"/>
      <c r="KON13" s="455"/>
      <c r="KOO13" s="455"/>
      <c r="KOP13" s="455"/>
      <c r="KOQ13" s="455"/>
      <c r="KOR13" s="455"/>
      <c r="KOS13" s="455"/>
      <c r="KOT13" s="455"/>
      <c r="KOU13" s="455"/>
      <c r="KOV13" s="455"/>
      <c r="KOW13" s="455"/>
      <c r="KOX13" s="455"/>
      <c r="KOY13" s="455"/>
      <c r="KOZ13" s="455"/>
      <c r="KPA13" s="455"/>
      <c r="KPB13" s="455"/>
      <c r="KPC13" s="455"/>
      <c r="KPD13" s="455"/>
      <c r="KPE13" s="455"/>
      <c r="KPF13" s="455"/>
      <c r="KPG13" s="455"/>
      <c r="KPH13" s="455"/>
      <c r="KPI13" s="455"/>
      <c r="KPJ13" s="455"/>
      <c r="KPK13" s="455"/>
      <c r="KPL13" s="455"/>
      <c r="KPM13" s="455"/>
      <c r="KPN13" s="455"/>
      <c r="KPO13" s="455"/>
      <c r="KPP13" s="455"/>
      <c r="KPQ13" s="455"/>
      <c r="KPR13" s="455"/>
      <c r="KPS13" s="455"/>
      <c r="KPT13" s="455"/>
      <c r="KPU13" s="455"/>
      <c r="KPV13" s="455"/>
      <c r="KPW13" s="455"/>
      <c r="KPX13" s="455"/>
      <c r="KPY13" s="455"/>
      <c r="KPZ13" s="455"/>
      <c r="KQA13" s="455"/>
      <c r="KQB13" s="455"/>
      <c r="KQC13" s="455"/>
      <c r="KQD13" s="455"/>
      <c r="KQE13" s="455"/>
      <c r="KQF13" s="455"/>
      <c r="KQG13" s="455"/>
      <c r="KQH13" s="455"/>
      <c r="KQI13" s="455"/>
      <c r="KQJ13" s="455"/>
      <c r="KQK13" s="455"/>
      <c r="KQL13" s="455"/>
      <c r="KQM13" s="455"/>
      <c r="KQN13" s="455"/>
      <c r="KQO13" s="455"/>
      <c r="KQP13" s="455"/>
      <c r="KQQ13" s="455"/>
      <c r="KQR13" s="455"/>
      <c r="KQS13" s="455"/>
      <c r="KQT13" s="455"/>
      <c r="KQU13" s="455"/>
      <c r="KQV13" s="455"/>
      <c r="KQW13" s="455"/>
      <c r="KQX13" s="455"/>
      <c r="KQY13" s="455"/>
      <c r="KQZ13" s="455"/>
      <c r="KRA13" s="455"/>
      <c r="KRB13" s="455"/>
      <c r="KRC13" s="455"/>
      <c r="KRD13" s="455"/>
      <c r="KRE13" s="455"/>
      <c r="KRF13" s="455"/>
      <c r="KRG13" s="455"/>
      <c r="KRH13" s="455"/>
      <c r="KRI13" s="455"/>
      <c r="KRJ13" s="455"/>
      <c r="KRK13" s="455"/>
      <c r="KRL13" s="455"/>
      <c r="KRM13" s="455"/>
      <c r="KRN13" s="455"/>
      <c r="KRO13" s="455"/>
      <c r="KRP13" s="455"/>
      <c r="KRQ13" s="455"/>
      <c r="KRR13" s="455"/>
      <c r="KRS13" s="455"/>
      <c r="KRT13" s="455"/>
      <c r="KRU13" s="455"/>
      <c r="KRV13" s="455"/>
      <c r="KRW13" s="455"/>
      <c r="KRX13" s="455"/>
      <c r="KRY13" s="455"/>
      <c r="KRZ13" s="455"/>
      <c r="KSA13" s="455"/>
      <c r="KSB13" s="455"/>
      <c r="KSC13" s="455"/>
      <c r="KSD13" s="455"/>
      <c r="KSE13" s="455"/>
      <c r="KSF13" s="455"/>
      <c r="KSG13" s="455"/>
      <c r="KSH13" s="455"/>
      <c r="KSI13" s="455"/>
      <c r="KSJ13" s="455"/>
      <c r="KSK13" s="455"/>
      <c r="KSL13" s="455"/>
      <c r="KSM13" s="455"/>
      <c r="KSN13" s="455"/>
      <c r="KSO13" s="455"/>
      <c r="KSP13" s="455"/>
      <c r="KSQ13" s="455"/>
      <c r="KSR13" s="455"/>
      <c r="KSS13" s="455"/>
      <c r="KST13" s="455"/>
      <c r="KSU13" s="455"/>
      <c r="KSV13" s="455"/>
      <c r="KSW13" s="455"/>
      <c r="KSX13" s="455"/>
      <c r="KSY13" s="455"/>
      <c r="KSZ13" s="455"/>
      <c r="KTA13" s="455"/>
      <c r="KTB13" s="455"/>
      <c r="KTC13" s="455"/>
      <c r="KTD13" s="455"/>
      <c r="KTE13" s="455"/>
      <c r="KTF13" s="455"/>
      <c r="KTG13" s="455"/>
      <c r="KTH13" s="455"/>
      <c r="KTI13" s="455"/>
      <c r="KTJ13" s="455"/>
      <c r="KTK13" s="455"/>
      <c r="KTL13" s="455"/>
      <c r="KTM13" s="455"/>
      <c r="KTN13" s="455"/>
      <c r="KTO13" s="455"/>
      <c r="KTP13" s="455"/>
      <c r="KTQ13" s="455"/>
      <c r="KTR13" s="455"/>
      <c r="KTS13" s="455"/>
      <c r="KTT13" s="455"/>
      <c r="KTU13" s="455"/>
      <c r="KTV13" s="455"/>
      <c r="KTW13" s="455"/>
      <c r="KTX13" s="455"/>
      <c r="KTY13" s="455"/>
      <c r="KTZ13" s="455"/>
      <c r="KUA13" s="455"/>
      <c r="KUB13" s="455"/>
      <c r="KUC13" s="455"/>
      <c r="KUD13" s="455"/>
      <c r="KUE13" s="455"/>
      <c r="KUF13" s="455"/>
      <c r="KUG13" s="455"/>
      <c r="KUH13" s="455"/>
      <c r="KUI13" s="455"/>
      <c r="KUJ13" s="455"/>
      <c r="KUK13" s="455"/>
      <c r="KUL13" s="455"/>
      <c r="KUM13" s="455"/>
      <c r="KUN13" s="455"/>
      <c r="KUO13" s="455"/>
      <c r="KUP13" s="455"/>
      <c r="KUQ13" s="455"/>
      <c r="KUR13" s="455"/>
      <c r="KUS13" s="455"/>
      <c r="KUT13" s="455"/>
      <c r="KUU13" s="455"/>
      <c r="KUV13" s="455"/>
      <c r="KUW13" s="455"/>
      <c r="KUX13" s="455"/>
      <c r="KUY13" s="455"/>
      <c r="KUZ13" s="455"/>
      <c r="KVA13" s="455"/>
      <c r="KVB13" s="455"/>
      <c r="KVC13" s="455"/>
      <c r="KVD13" s="455"/>
      <c r="KVE13" s="455"/>
      <c r="KVF13" s="455"/>
      <c r="KVG13" s="455"/>
      <c r="KVH13" s="455"/>
      <c r="KVI13" s="455"/>
      <c r="KVJ13" s="455"/>
      <c r="KVK13" s="455"/>
      <c r="KVL13" s="455"/>
      <c r="KVM13" s="455"/>
      <c r="KVN13" s="455"/>
      <c r="KVO13" s="455"/>
      <c r="KVP13" s="455"/>
      <c r="KVQ13" s="455"/>
      <c r="KVR13" s="455"/>
      <c r="KVS13" s="455"/>
      <c r="KVT13" s="455"/>
      <c r="KVU13" s="455"/>
      <c r="KVV13" s="455"/>
      <c r="KVW13" s="455"/>
      <c r="KVX13" s="455"/>
      <c r="KVY13" s="455"/>
      <c r="KVZ13" s="455"/>
      <c r="KWA13" s="455"/>
      <c r="KWB13" s="455"/>
      <c r="KWC13" s="455"/>
      <c r="KWD13" s="455"/>
      <c r="KWE13" s="455"/>
      <c r="KWF13" s="455"/>
      <c r="KWG13" s="455"/>
      <c r="KWH13" s="455"/>
      <c r="KWI13" s="455"/>
      <c r="KWJ13" s="455"/>
      <c r="KWK13" s="455"/>
      <c r="KWL13" s="455"/>
      <c r="KWM13" s="455"/>
      <c r="KWN13" s="455"/>
      <c r="KWO13" s="455"/>
      <c r="KWP13" s="455"/>
      <c r="KWQ13" s="455"/>
      <c r="KWR13" s="455"/>
      <c r="KWS13" s="455"/>
      <c r="KWT13" s="455"/>
      <c r="KWU13" s="455"/>
      <c r="KWV13" s="455"/>
      <c r="KWW13" s="455"/>
      <c r="KWX13" s="455"/>
      <c r="KWY13" s="455"/>
      <c r="KWZ13" s="455"/>
      <c r="KXA13" s="455"/>
      <c r="KXB13" s="455"/>
      <c r="KXC13" s="455"/>
      <c r="KXD13" s="455"/>
      <c r="KXE13" s="455"/>
      <c r="KXF13" s="455"/>
      <c r="KXG13" s="455"/>
      <c r="KXH13" s="455"/>
      <c r="KXI13" s="455"/>
      <c r="KXJ13" s="455"/>
      <c r="KXK13" s="455"/>
      <c r="KXL13" s="455"/>
      <c r="KXM13" s="455"/>
      <c r="KXN13" s="455"/>
      <c r="KXO13" s="455"/>
      <c r="KXP13" s="455"/>
      <c r="KXQ13" s="455"/>
      <c r="KXR13" s="455"/>
      <c r="KXS13" s="455"/>
      <c r="KXT13" s="455"/>
      <c r="KXU13" s="455"/>
      <c r="KXV13" s="455"/>
      <c r="KXW13" s="455"/>
      <c r="KXX13" s="455"/>
      <c r="KXY13" s="455"/>
      <c r="KXZ13" s="455"/>
      <c r="KYA13" s="455"/>
      <c r="KYB13" s="455"/>
      <c r="KYC13" s="455"/>
      <c r="KYD13" s="455"/>
      <c r="KYE13" s="455"/>
      <c r="KYF13" s="455"/>
      <c r="KYG13" s="455"/>
      <c r="KYH13" s="455"/>
      <c r="KYI13" s="455"/>
      <c r="KYJ13" s="455"/>
      <c r="KYK13" s="455"/>
      <c r="KYL13" s="455"/>
      <c r="KYM13" s="455"/>
      <c r="KYN13" s="455"/>
      <c r="KYO13" s="455"/>
      <c r="KYP13" s="455"/>
      <c r="KYQ13" s="455"/>
      <c r="KYR13" s="455"/>
      <c r="KYS13" s="455"/>
      <c r="KYT13" s="455"/>
      <c r="KYU13" s="455"/>
      <c r="KYV13" s="455"/>
      <c r="KYW13" s="455"/>
      <c r="KYX13" s="455"/>
      <c r="KYY13" s="455"/>
      <c r="KYZ13" s="455"/>
      <c r="KZA13" s="455"/>
      <c r="KZB13" s="455"/>
      <c r="KZC13" s="455"/>
      <c r="KZD13" s="455"/>
      <c r="KZE13" s="455"/>
      <c r="KZF13" s="455"/>
      <c r="KZG13" s="455"/>
      <c r="KZH13" s="455"/>
      <c r="KZI13" s="455"/>
      <c r="KZJ13" s="455"/>
      <c r="KZK13" s="455"/>
      <c r="KZL13" s="455"/>
      <c r="KZM13" s="455"/>
      <c r="KZN13" s="455"/>
      <c r="KZO13" s="455"/>
      <c r="KZP13" s="455"/>
      <c r="KZQ13" s="455"/>
      <c r="KZR13" s="455"/>
      <c r="KZS13" s="455"/>
      <c r="KZT13" s="455"/>
      <c r="KZU13" s="455"/>
      <c r="KZV13" s="455"/>
      <c r="KZW13" s="455"/>
      <c r="KZX13" s="455"/>
      <c r="KZY13" s="455"/>
      <c r="KZZ13" s="455"/>
      <c r="LAA13" s="455"/>
      <c r="LAB13" s="455"/>
      <c r="LAC13" s="455"/>
      <c r="LAD13" s="455"/>
      <c r="LAE13" s="455"/>
      <c r="LAF13" s="455"/>
      <c r="LAG13" s="455"/>
      <c r="LAH13" s="455"/>
      <c r="LAI13" s="455"/>
      <c r="LAJ13" s="455"/>
      <c r="LAK13" s="455"/>
      <c r="LAL13" s="455"/>
      <c r="LAM13" s="455"/>
      <c r="LAN13" s="455"/>
      <c r="LAO13" s="455"/>
      <c r="LAP13" s="455"/>
      <c r="LAQ13" s="455"/>
      <c r="LAR13" s="455"/>
      <c r="LAS13" s="455"/>
      <c r="LAT13" s="455"/>
      <c r="LAU13" s="455"/>
      <c r="LAV13" s="455"/>
      <c r="LAW13" s="455"/>
      <c r="LAX13" s="455"/>
      <c r="LAY13" s="455"/>
      <c r="LAZ13" s="455"/>
      <c r="LBA13" s="455"/>
      <c r="LBB13" s="455"/>
      <c r="LBC13" s="455"/>
      <c r="LBD13" s="455"/>
      <c r="LBE13" s="455"/>
      <c r="LBF13" s="455"/>
      <c r="LBG13" s="455"/>
      <c r="LBH13" s="455"/>
      <c r="LBI13" s="455"/>
      <c r="LBJ13" s="455"/>
      <c r="LBK13" s="455"/>
      <c r="LBL13" s="455"/>
      <c r="LBM13" s="455"/>
      <c r="LBN13" s="455"/>
      <c r="LBO13" s="455"/>
      <c r="LBP13" s="455"/>
      <c r="LBQ13" s="455"/>
      <c r="LBR13" s="455"/>
      <c r="LBS13" s="455"/>
      <c r="LBT13" s="455"/>
      <c r="LBU13" s="455"/>
      <c r="LBV13" s="455"/>
      <c r="LBW13" s="455"/>
      <c r="LBX13" s="455"/>
      <c r="LBY13" s="455"/>
      <c r="LBZ13" s="455"/>
      <c r="LCA13" s="455"/>
      <c r="LCC13" s="455"/>
      <c r="LCD13" s="455"/>
      <c r="LCE13" s="455"/>
      <c r="LCF13" s="455"/>
      <c r="LCG13" s="455"/>
      <c r="LCH13" s="455"/>
      <c r="LCI13" s="455"/>
      <c r="LCJ13" s="455"/>
      <c r="LCK13" s="455"/>
      <c r="LCL13" s="455"/>
      <c r="LCM13" s="455"/>
      <c r="LCN13" s="455"/>
      <c r="LCO13" s="455"/>
      <c r="LCP13" s="455"/>
      <c r="LCQ13" s="455"/>
      <c r="LCR13" s="455"/>
      <c r="LCS13" s="455"/>
      <c r="LCT13" s="455"/>
      <c r="LCU13" s="455"/>
      <c r="LCV13" s="455"/>
      <c r="LCW13" s="455"/>
      <c r="LCX13" s="455"/>
      <c r="LCY13" s="455"/>
      <c r="LCZ13" s="455"/>
      <c r="LDA13" s="455"/>
      <c r="LDB13" s="455"/>
      <c r="LDC13" s="455"/>
      <c r="LDD13" s="455"/>
      <c r="LDE13" s="455"/>
      <c r="LDF13" s="455"/>
      <c r="LDG13" s="455"/>
      <c r="LDH13" s="455"/>
      <c r="LDI13" s="455"/>
      <c r="LDJ13" s="455"/>
      <c r="LDK13" s="455"/>
      <c r="LDL13" s="455"/>
      <c r="LDM13" s="455"/>
      <c r="LDN13" s="455"/>
      <c r="LDO13" s="455"/>
      <c r="LDP13" s="455"/>
      <c r="LDQ13" s="455"/>
      <c r="LDR13" s="455"/>
      <c r="LDS13" s="455"/>
      <c r="LDT13" s="455"/>
      <c r="LDU13" s="455"/>
      <c r="LDV13" s="455"/>
      <c r="LDW13" s="455"/>
      <c r="LDX13" s="455"/>
      <c r="LDY13" s="455"/>
      <c r="LDZ13" s="455"/>
      <c r="LEA13" s="455"/>
      <c r="LEB13" s="455"/>
      <c r="LEC13" s="455"/>
      <c r="LED13" s="455"/>
      <c r="LEE13" s="455"/>
      <c r="LEF13" s="455"/>
      <c r="LEG13" s="455"/>
      <c r="LEH13" s="455"/>
      <c r="LEI13" s="455"/>
      <c r="LEJ13" s="455"/>
      <c r="LEK13" s="455"/>
      <c r="LEL13" s="455"/>
      <c r="LEM13" s="455"/>
      <c r="LEN13" s="455"/>
      <c r="LEO13" s="455"/>
      <c r="LEP13" s="455"/>
      <c r="LEQ13" s="455"/>
      <c r="LER13" s="455"/>
      <c r="LES13" s="455"/>
      <c r="LET13" s="455"/>
      <c r="LEU13" s="455"/>
      <c r="LEV13" s="455"/>
      <c r="LEW13" s="455"/>
      <c r="LEX13" s="455"/>
      <c r="LEY13" s="455"/>
      <c r="LEZ13" s="455"/>
      <c r="LFA13" s="455"/>
      <c r="LFB13" s="455"/>
      <c r="LFC13" s="455"/>
      <c r="LFD13" s="455"/>
      <c r="LFE13" s="455"/>
      <c r="LFF13" s="455"/>
      <c r="LFG13" s="455"/>
      <c r="LFH13" s="455"/>
      <c r="LFI13" s="455"/>
      <c r="LFJ13" s="455"/>
      <c r="LFK13" s="455"/>
      <c r="LFL13" s="455"/>
      <c r="LFM13" s="455"/>
      <c r="LFN13" s="455"/>
      <c r="LFO13" s="455"/>
      <c r="LFP13" s="455"/>
      <c r="LFQ13" s="455"/>
      <c r="LFR13" s="455"/>
      <c r="LFS13" s="455"/>
      <c r="LFT13" s="455"/>
      <c r="LFU13" s="455"/>
      <c r="LFV13" s="455"/>
      <c r="LFW13" s="455"/>
      <c r="LFX13" s="455"/>
      <c r="LFY13" s="455"/>
      <c r="LFZ13" s="455"/>
      <c r="LGA13" s="455"/>
      <c r="LGB13" s="455"/>
      <c r="LGC13" s="455"/>
      <c r="LGD13" s="455"/>
      <c r="LGE13" s="455"/>
      <c r="LGF13" s="455"/>
      <c r="LGG13" s="455"/>
      <c r="LGH13" s="455"/>
      <c r="LGI13" s="455"/>
      <c r="LGJ13" s="455"/>
      <c r="LGK13" s="455"/>
      <c r="LGL13" s="455"/>
      <c r="LGM13" s="455"/>
      <c r="LGN13" s="455"/>
      <c r="LGO13" s="455"/>
      <c r="LGP13" s="455"/>
      <c r="LGQ13" s="455"/>
      <c r="LGR13" s="455"/>
      <c r="LGS13" s="455"/>
      <c r="LGT13" s="455"/>
      <c r="LGU13" s="455"/>
      <c r="LGV13" s="455"/>
      <c r="LGW13" s="455"/>
      <c r="LGX13" s="455"/>
      <c r="LGY13" s="455"/>
      <c r="LGZ13" s="455"/>
      <c r="LHA13" s="455"/>
      <c r="LHB13" s="455"/>
      <c r="LHC13" s="455"/>
      <c r="LHD13" s="455"/>
      <c r="LHE13" s="455"/>
      <c r="LHF13" s="455"/>
      <c r="LHG13" s="455"/>
      <c r="LHH13" s="455"/>
      <c r="LHI13" s="455"/>
      <c r="LHJ13" s="455"/>
      <c r="LHK13" s="455"/>
      <c r="LHL13" s="455"/>
      <c r="LHM13" s="455"/>
      <c r="LHN13" s="455"/>
      <c r="LHO13" s="455"/>
      <c r="LHP13" s="455"/>
      <c r="LHQ13" s="455"/>
      <c r="LHR13" s="455"/>
      <c r="LHS13" s="455"/>
      <c r="LHT13" s="455"/>
      <c r="LHU13" s="455"/>
      <c r="LHV13" s="455"/>
      <c r="LHW13" s="455"/>
      <c r="LHX13" s="455"/>
      <c r="LHY13" s="455"/>
      <c r="LHZ13" s="455"/>
      <c r="LIA13" s="455"/>
      <c r="LIB13" s="455"/>
      <c r="LIC13" s="455"/>
      <c r="LID13" s="455"/>
      <c r="LIE13" s="455"/>
      <c r="LIF13" s="455"/>
      <c r="LIG13" s="455"/>
      <c r="LIH13" s="455"/>
      <c r="LII13" s="455"/>
      <c r="LIJ13" s="455"/>
      <c r="LIK13" s="455"/>
      <c r="LIL13" s="455"/>
      <c r="LIM13" s="455"/>
      <c r="LIN13" s="455"/>
      <c r="LIO13" s="455"/>
      <c r="LIP13" s="455"/>
      <c r="LIQ13" s="455"/>
      <c r="LIR13" s="455"/>
      <c r="LIS13" s="455"/>
      <c r="LIT13" s="455"/>
      <c r="LIU13" s="455"/>
      <c r="LIV13" s="455"/>
      <c r="LIW13" s="455"/>
      <c r="LIX13" s="455"/>
      <c r="LIY13" s="455"/>
      <c r="LIZ13" s="455"/>
      <c r="LJA13" s="455"/>
      <c r="LJB13" s="455"/>
      <c r="LJC13" s="455"/>
      <c r="LJD13" s="455"/>
      <c r="LJE13" s="455"/>
      <c r="LJF13" s="455"/>
      <c r="LJG13" s="455"/>
      <c r="LJH13" s="455"/>
      <c r="LJI13" s="455"/>
      <c r="LJJ13" s="455"/>
      <c r="LJK13" s="455"/>
      <c r="LJL13" s="455"/>
      <c r="LJM13" s="455"/>
      <c r="LJN13" s="455"/>
      <c r="LJO13" s="455"/>
      <c r="LJP13" s="455"/>
      <c r="LJQ13" s="455"/>
      <c r="LJR13" s="455"/>
      <c r="LJS13" s="455"/>
      <c r="LJT13" s="455"/>
      <c r="LJU13" s="455"/>
      <c r="LJV13" s="455"/>
      <c r="LJW13" s="455"/>
      <c r="LJX13" s="455"/>
      <c r="LJY13" s="455"/>
      <c r="LJZ13" s="455"/>
      <c r="LKA13" s="455"/>
      <c r="LKB13" s="455"/>
      <c r="LKC13" s="455"/>
      <c r="LKD13" s="455"/>
      <c r="LKE13" s="455"/>
      <c r="LKF13" s="455"/>
      <c r="LKG13" s="455"/>
      <c r="LKH13" s="455"/>
      <c r="LKI13" s="455"/>
      <c r="LKJ13" s="455"/>
      <c r="LKK13" s="455"/>
      <c r="LKL13" s="455"/>
      <c r="LKM13" s="455"/>
      <c r="LKN13" s="455"/>
      <c r="LKO13" s="455"/>
      <c r="LKP13" s="455"/>
      <c r="LKQ13" s="455"/>
      <c r="LKR13" s="455"/>
      <c r="LKS13" s="455"/>
      <c r="LKT13" s="455"/>
      <c r="LKU13" s="455"/>
      <c r="LKV13" s="455"/>
      <c r="LKW13" s="455"/>
      <c r="LKX13" s="455"/>
      <c r="LKY13" s="455"/>
      <c r="LKZ13" s="455"/>
      <c r="LLA13" s="455"/>
      <c r="LLB13" s="455"/>
      <c r="LLC13" s="455"/>
      <c r="LLD13" s="455"/>
      <c r="LLE13" s="455"/>
      <c r="LLF13" s="455"/>
      <c r="LLG13" s="455"/>
      <c r="LLH13" s="455"/>
      <c r="LLI13" s="455"/>
      <c r="LLJ13" s="455"/>
      <c r="LLK13" s="455"/>
      <c r="LLL13" s="455"/>
      <c r="LLM13" s="455"/>
      <c r="LLN13" s="455"/>
      <c r="LLO13" s="455"/>
      <c r="LLP13" s="455"/>
      <c r="LLQ13" s="455"/>
      <c r="LLR13" s="455"/>
      <c r="LLS13" s="455"/>
      <c r="LLT13" s="455"/>
      <c r="LLU13" s="455"/>
      <c r="LLV13" s="455"/>
      <c r="LLW13" s="455"/>
      <c r="LLX13" s="455"/>
      <c r="LLY13" s="455"/>
      <c r="LLZ13" s="455"/>
      <c r="LMA13" s="455"/>
      <c r="LMB13" s="455"/>
      <c r="LMC13" s="455"/>
      <c r="LMD13" s="455"/>
      <c r="LME13" s="455"/>
      <c r="LMF13" s="455"/>
      <c r="LMG13" s="455"/>
      <c r="LMH13" s="455"/>
      <c r="LMI13" s="455"/>
      <c r="LMJ13" s="455"/>
      <c r="LMK13" s="455"/>
      <c r="LML13" s="455"/>
      <c r="LMM13" s="455"/>
      <c r="LMN13" s="455"/>
      <c r="LMO13" s="455"/>
      <c r="LMP13" s="455"/>
      <c r="LMQ13" s="455"/>
      <c r="LMR13" s="455"/>
      <c r="LMS13" s="455"/>
      <c r="LMT13" s="455"/>
      <c r="LMU13" s="455"/>
      <c r="LMV13" s="455"/>
      <c r="LMW13" s="455"/>
      <c r="LMX13" s="455"/>
      <c r="LMY13" s="455"/>
      <c r="LMZ13" s="455"/>
      <c r="LNA13" s="455"/>
      <c r="LNB13" s="455"/>
      <c r="LNC13" s="455"/>
      <c r="LND13" s="455"/>
      <c r="LNE13" s="455"/>
      <c r="LNF13" s="455"/>
      <c r="LNG13" s="455"/>
      <c r="LNH13" s="455"/>
      <c r="LNI13" s="455"/>
      <c r="LNJ13" s="455"/>
      <c r="LNK13" s="455"/>
      <c r="LNL13" s="455"/>
      <c r="LNM13" s="455"/>
      <c r="LNN13" s="455"/>
      <c r="LNO13" s="455"/>
      <c r="LNP13" s="455"/>
      <c r="LNQ13" s="455"/>
      <c r="LNR13" s="455"/>
      <c r="LNS13" s="455"/>
      <c r="LNT13" s="455"/>
      <c r="LNU13" s="455"/>
      <c r="LNV13" s="455"/>
      <c r="LNW13" s="455"/>
      <c r="LNX13" s="455"/>
      <c r="LNY13" s="455"/>
      <c r="LNZ13" s="455"/>
      <c r="LOA13" s="455"/>
      <c r="LOB13" s="455"/>
      <c r="LOC13" s="455"/>
      <c r="LOD13" s="455"/>
      <c r="LOE13" s="455"/>
      <c r="LOF13" s="455"/>
      <c r="LOG13" s="455"/>
      <c r="LOH13" s="455"/>
      <c r="LOI13" s="455"/>
      <c r="LOJ13" s="455"/>
      <c r="LOK13" s="455"/>
      <c r="LOL13" s="455"/>
      <c r="LOM13" s="455"/>
      <c r="LON13" s="455"/>
      <c r="LOO13" s="455"/>
      <c r="LOP13" s="455"/>
      <c r="LOQ13" s="455"/>
      <c r="LOR13" s="455"/>
      <c r="LOS13" s="455"/>
      <c r="LOT13" s="455"/>
      <c r="LOU13" s="455"/>
      <c r="LOV13" s="455"/>
      <c r="LOW13" s="455"/>
      <c r="LOX13" s="455"/>
      <c r="LOY13" s="455"/>
      <c r="LOZ13" s="455"/>
      <c r="LPA13" s="455"/>
      <c r="LPB13" s="455"/>
      <c r="LPC13" s="455"/>
      <c r="LPD13" s="455"/>
      <c r="LPE13" s="455"/>
      <c r="LPF13" s="455"/>
      <c r="LPG13" s="455"/>
      <c r="LPH13" s="455"/>
      <c r="LPI13" s="455"/>
      <c r="LPJ13" s="455"/>
      <c r="LPK13" s="455"/>
      <c r="LPL13" s="455"/>
      <c r="LPM13" s="455"/>
      <c r="LPN13" s="455"/>
      <c r="LPO13" s="455"/>
      <c r="LPP13" s="455"/>
      <c r="LPQ13" s="455"/>
      <c r="LPR13" s="455"/>
      <c r="LPS13" s="455"/>
      <c r="LPT13" s="455"/>
      <c r="LPU13" s="455"/>
      <c r="LPV13" s="455"/>
      <c r="LPW13" s="455"/>
      <c r="LPX13" s="455"/>
      <c r="LPY13" s="455"/>
      <c r="LPZ13" s="455"/>
      <c r="LQA13" s="455"/>
      <c r="LQB13" s="455"/>
      <c r="LQC13" s="455"/>
      <c r="LQD13" s="455"/>
      <c r="LQE13" s="455"/>
      <c r="LQF13" s="455"/>
      <c r="LQG13" s="455"/>
      <c r="LQH13" s="455"/>
      <c r="LQI13" s="455"/>
      <c r="LQJ13" s="455"/>
      <c r="LQK13" s="455"/>
      <c r="LQL13" s="455"/>
      <c r="LQM13" s="455"/>
      <c r="LQN13" s="455"/>
      <c r="LQO13" s="455"/>
      <c r="LQP13" s="455"/>
      <c r="LQQ13" s="455"/>
      <c r="LQR13" s="455"/>
      <c r="LQS13" s="455"/>
      <c r="LQT13" s="455"/>
      <c r="LQU13" s="455"/>
      <c r="LQV13" s="455"/>
      <c r="LQW13" s="455"/>
      <c r="LQX13" s="455"/>
      <c r="LQY13" s="455"/>
      <c r="LQZ13" s="455"/>
      <c r="LRA13" s="455"/>
      <c r="LRB13" s="455"/>
      <c r="LRC13" s="455"/>
      <c r="LRD13" s="455"/>
      <c r="LRE13" s="455"/>
      <c r="LRF13" s="455"/>
      <c r="LRG13" s="455"/>
      <c r="LRH13" s="455"/>
      <c r="LRI13" s="455"/>
      <c r="LRJ13" s="455"/>
      <c r="LRK13" s="455"/>
      <c r="LRL13" s="455"/>
      <c r="LRM13" s="455"/>
      <c r="LRN13" s="455"/>
      <c r="LRO13" s="455"/>
      <c r="LRP13" s="455"/>
      <c r="LRQ13" s="455"/>
      <c r="LRR13" s="455"/>
      <c r="LRS13" s="455"/>
      <c r="LRT13" s="455"/>
      <c r="LRU13" s="455"/>
      <c r="LRV13" s="455"/>
      <c r="LRW13" s="455"/>
      <c r="LRX13" s="455"/>
      <c r="LRY13" s="455"/>
      <c r="LRZ13" s="455"/>
      <c r="LSA13" s="455"/>
      <c r="LSB13" s="455"/>
      <c r="LSC13" s="455"/>
      <c r="LSD13" s="455"/>
      <c r="LSE13" s="455"/>
      <c r="LSF13" s="455"/>
      <c r="LSG13" s="455"/>
      <c r="LSH13" s="455"/>
      <c r="LSI13" s="455"/>
      <c r="LSJ13" s="455"/>
      <c r="LSK13" s="455"/>
      <c r="LSL13" s="455"/>
      <c r="LSM13" s="455"/>
      <c r="LSN13" s="455"/>
      <c r="LSO13" s="455"/>
      <c r="LSP13" s="455"/>
      <c r="LSQ13" s="455"/>
      <c r="LSR13" s="455"/>
      <c r="LSS13" s="455"/>
      <c r="LST13" s="455"/>
      <c r="LSU13" s="455"/>
      <c r="LSV13" s="455"/>
      <c r="LSW13" s="455"/>
      <c r="LSX13" s="455"/>
      <c r="LSY13" s="455"/>
      <c r="LSZ13" s="455"/>
      <c r="LTA13" s="455"/>
      <c r="LTB13" s="455"/>
      <c r="LTC13" s="455"/>
      <c r="LTD13" s="455"/>
      <c r="LTE13" s="455"/>
      <c r="LTF13" s="455"/>
      <c r="LTG13" s="455"/>
      <c r="LTH13" s="455"/>
      <c r="LTI13" s="455"/>
      <c r="LTJ13" s="455"/>
      <c r="LTK13" s="455"/>
      <c r="LTL13" s="455"/>
      <c r="LTM13" s="455"/>
      <c r="LTN13" s="455"/>
      <c r="LTO13" s="455"/>
      <c r="LTP13" s="455"/>
      <c r="LTQ13" s="455"/>
      <c r="LTR13" s="455"/>
      <c r="LTS13" s="455"/>
      <c r="LTT13" s="455"/>
      <c r="LTU13" s="455"/>
      <c r="LTV13" s="455"/>
      <c r="LTW13" s="455"/>
      <c r="LTX13" s="455"/>
      <c r="LTY13" s="455"/>
      <c r="LTZ13" s="455"/>
      <c r="LUA13" s="455"/>
      <c r="LUB13" s="455"/>
      <c r="LUC13" s="455"/>
      <c r="LUD13" s="455"/>
      <c r="LUE13" s="455"/>
      <c r="LUF13" s="455"/>
      <c r="LUG13" s="455"/>
      <c r="LUH13" s="455"/>
      <c r="LUI13" s="455"/>
      <c r="LUJ13" s="455"/>
      <c r="LUK13" s="455"/>
      <c r="LUL13" s="455"/>
      <c r="LUM13" s="455"/>
      <c r="LUN13" s="455"/>
      <c r="LUO13" s="455"/>
      <c r="LUP13" s="455"/>
      <c r="LUQ13" s="455"/>
      <c r="LUR13" s="455"/>
      <c r="LUS13" s="455"/>
      <c r="LUT13" s="455"/>
      <c r="LUU13" s="455"/>
      <c r="LUV13" s="455"/>
      <c r="LUW13" s="455"/>
      <c r="LUX13" s="455"/>
      <c r="LUY13" s="455"/>
      <c r="LUZ13" s="455"/>
      <c r="LVA13" s="455"/>
      <c r="LVB13" s="455"/>
      <c r="LVC13" s="455"/>
      <c r="LVD13" s="455"/>
      <c r="LVE13" s="455"/>
      <c r="LVF13" s="455"/>
      <c r="LVG13" s="455"/>
      <c r="LVH13" s="455"/>
      <c r="LVI13" s="455"/>
      <c r="LVJ13" s="455"/>
      <c r="LVK13" s="455"/>
      <c r="LVL13" s="455"/>
      <c r="LVM13" s="455"/>
      <c r="LVN13" s="455"/>
      <c r="LVO13" s="455"/>
      <c r="LVP13" s="455"/>
      <c r="LVQ13" s="455"/>
      <c r="LVR13" s="455"/>
      <c r="LVS13" s="455"/>
      <c r="LVT13" s="455"/>
      <c r="LVU13" s="455"/>
      <c r="LVV13" s="455"/>
      <c r="LVW13" s="455"/>
      <c r="LVX13" s="455"/>
      <c r="LVY13" s="455"/>
      <c r="LVZ13" s="455"/>
      <c r="LWA13" s="455"/>
      <c r="LWB13" s="455"/>
      <c r="LWC13" s="455"/>
      <c r="LWD13" s="455"/>
      <c r="LWE13" s="455"/>
      <c r="LWF13" s="455"/>
      <c r="LWG13" s="455"/>
      <c r="LWH13" s="455"/>
      <c r="LWI13" s="455"/>
      <c r="LWJ13" s="455"/>
      <c r="LWK13" s="455"/>
      <c r="LWL13" s="455"/>
      <c r="LWM13" s="455"/>
      <c r="LWN13" s="455"/>
      <c r="LWO13" s="455"/>
      <c r="LWP13" s="455"/>
      <c r="LWQ13" s="455"/>
      <c r="LWR13" s="455"/>
      <c r="LWS13" s="455"/>
      <c r="LWT13" s="455"/>
      <c r="LWU13" s="455"/>
      <c r="LWV13" s="455"/>
      <c r="LWW13" s="455"/>
      <c r="LWX13" s="455"/>
      <c r="LWY13" s="455"/>
      <c r="LWZ13" s="455"/>
      <c r="LXA13" s="455"/>
      <c r="LXB13" s="455"/>
      <c r="LXC13" s="455"/>
      <c r="LXD13" s="455"/>
      <c r="LXE13" s="455"/>
      <c r="LXF13" s="455"/>
      <c r="LXG13" s="455"/>
      <c r="LXH13" s="455"/>
      <c r="LXI13" s="455"/>
      <c r="LXJ13" s="455"/>
      <c r="LXK13" s="455"/>
      <c r="LXL13" s="455"/>
      <c r="LXM13" s="455"/>
      <c r="LXN13" s="455"/>
      <c r="LXO13" s="455"/>
      <c r="LXP13" s="455"/>
      <c r="LXQ13" s="455"/>
      <c r="LXR13" s="455"/>
      <c r="LXS13" s="455"/>
      <c r="LXT13" s="455"/>
      <c r="LXU13" s="455"/>
      <c r="LXV13" s="455"/>
      <c r="LXW13" s="455"/>
      <c r="LXX13" s="455"/>
      <c r="LXY13" s="455"/>
      <c r="LXZ13" s="455"/>
      <c r="LYA13" s="455"/>
      <c r="LYB13" s="455"/>
      <c r="LYC13" s="455"/>
      <c r="LYD13" s="455"/>
      <c r="LYE13" s="455"/>
      <c r="LYF13" s="455"/>
      <c r="LYG13" s="455"/>
      <c r="LYH13" s="455"/>
      <c r="LYI13" s="455"/>
      <c r="LYJ13" s="455"/>
      <c r="LYK13" s="455"/>
      <c r="LYL13" s="455"/>
      <c r="LYM13" s="455"/>
      <c r="LYN13" s="455"/>
      <c r="LYO13" s="455"/>
      <c r="LYP13" s="455"/>
      <c r="LYQ13" s="455"/>
      <c r="LYR13" s="455"/>
      <c r="LYS13" s="455"/>
      <c r="LYT13" s="455"/>
      <c r="LYU13" s="455"/>
      <c r="LYV13" s="455"/>
      <c r="LYW13" s="455"/>
      <c r="LYX13" s="455"/>
      <c r="LYY13" s="455"/>
      <c r="LYZ13" s="455"/>
      <c r="LZA13" s="455"/>
      <c r="LZB13" s="455"/>
      <c r="LZC13" s="455"/>
      <c r="LZD13" s="455"/>
      <c r="LZE13" s="455"/>
      <c r="LZF13" s="455"/>
      <c r="LZG13" s="455"/>
      <c r="LZH13" s="455"/>
      <c r="LZI13" s="455"/>
      <c r="LZJ13" s="455"/>
      <c r="LZK13" s="455"/>
      <c r="LZL13" s="455"/>
      <c r="LZM13" s="455"/>
      <c r="LZN13" s="455"/>
      <c r="LZO13" s="455"/>
      <c r="LZP13" s="455"/>
      <c r="LZQ13" s="455"/>
      <c r="LZR13" s="455"/>
      <c r="LZS13" s="455"/>
      <c r="LZT13" s="455"/>
      <c r="LZU13" s="455"/>
      <c r="LZV13" s="455"/>
      <c r="LZW13" s="455"/>
      <c r="LZX13" s="455"/>
      <c r="LZY13" s="455"/>
      <c r="LZZ13" s="455"/>
      <c r="MAA13" s="455"/>
      <c r="MAB13" s="455"/>
      <c r="MAC13" s="455"/>
      <c r="MAD13" s="455"/>
      <c r="MAE13" s="455"/>
      <c r="MAF13" s="455"/>
      <c r="MAG13" s="455"/>
      <c r="MAH13" s="455"/>
      <c r="MAI13" s="455"/>
      <c r="MAJ13" s="455"/>
      <c r="MAK13" s="455"/>
      <c r="MAL13" s="455"/>
      <c r="MAM13" s="455"/>
      <c r="MAN13" s="455"/>
      <c r="MAO13" s="455"/>
      <c r="MAP13" s="455"/>
      <c r="MAQ13" s="455"/>
      <c r="MAR13" s="455"/>
      <c r="MAS13" s="455"/>
      <c r="MAT13" s="455"/>
      <c r="MAU13" s="455"/>
      <c r="MAV13" s="455"/>
      <c r="MAW13" s="455"/>
      <c r="MAX13" s="455"/>
      <c r="MAY13" s="455"/>
      <c r="MAZ13" s="455"/>
      <c r="MBA13" s="455"/>
      <c r="MBB13" s="455"/>
      <c r="MBC13" s="455"/>
      <c r="MBD13" s="455"/>
      <c r="MBE13" s="455"/>
      <c r="MBF13" s="455"/>
      <c r="MBG13" s="455"/>
      <c r="MBH13" s="455"/>
      <c r="MBI13" s="455"/>
      <c r="MBJ13" s="455"/>
      <c r="MBK13" s="455"/>
      <c r="MBL13" s="455"/>
      <c r="MBM13" s="455"/>
      <c r="MBN13" s="455"/>
      <c r="MBO13" s="455"/>
      <c r="MBP13" s="455"/>
      <c r="MBQ13" s="455"/>
      <c r="MBR13" s="455"/>
      <c r="MBS13" s="455"/>
      <c r="MBT13" s="455"/>
      <c r="MBU13" s="455"/>
      <c r="MBV13" s="455"/>
      <c r="MBW13" s="455"/>
      <c r="MBX13" s="455"/>
      <c r="MBY13" s="455"/>
      <c r="MBZ13" s="455"/>
      <c r="MCA13" s="455"/>
      <c r="MCB13" s="455"/>
      <c r="MCC13" s="455"/>
      <c r="MCD13" s="455"/>
      <c r="MCE13" s="455"/>
      <c r="MCF13" s="455"/>
      <c r="MCG13" s="455"/>
      <c r="MCH13" s="455"/>
      <c r="MCI13" s="455"/>
      <c r="MCJ13" s="455"/>
      <c r="MCK13" s="455"/>
      <c r="MCL13" s="455"/>
      <c r="MCM13" s="455"/>
      <c r="MCN13" s="455"/>
      <c r="MCO13" s="455"/>
      <c r="MCP13" s="455"/>
      <c r="MCQ13" s="455"/>
      <c r="MCR13" s="455"/>
      <c r="MCS13" s="455"/>
      <c r="MCT13" s="455"/>
      <c r="MCU13" s="455"/>
      <c r="MCV13" s="455"/>
      <c r="MCW13" s="455"/>
      <c r="MCX13" s="455"/>
      <c r="MCY13" s="455"/>
      <c r="MCZ13" s="455"/>
      <c r="MDA13" s="455"/>
      <c r="MDB13" s="455"/>
      <c r="MDC13" s="455"/>
      <c r="MDD13" s="455"/>
      <c r="MDE13" s="455"/>
      <c r="MDF13" s="455"/>
      <c r="MDG13" s="455"/>
      <c r="MDH13" s="455"/>
      <c r="MDI13" s="455"/>
      <c r="MDJ13" s="455"/>
      <c r="MDK13" s="455"/>
      <c r="MDL13" s="455"/>
      <c r="MDM13" s="455"/>
      <c r="MDN13" s="455"/>
      <c r="MDO13" s="455"/>
      <c r="MDP13" s="455"/>
      <c r="MDQ13" s="455"/>
      <c r="MDR13" s="455"/>
      <c r="MDS13" s="455"/>
      <c r="MDT13" s="455"/>
      <c r="MDU13" s="455"/>
      <c r="MDV13" s="455"/>
      <c r="MDW13" s="455"/>
      <c r="MDX13" s="455"/>
      <c r="MDY13" s="455"/>
      <c r="MDZ13" s="455"/>
      <c r="MEA13" s="455"/>
      <c r="MEB13" s="455"/>
      <c r="MEC13" s="455"/>
      <c r="MED13" s="455"/>
      <c r="MEE13" s="455"/>
      <c r="MEF13" s="455"/>
      <c r="MEG13" s="455"/>
      <c r="MEH13" s="455"/>
      <c r="MEI13" s="455"/>
      <c r="MEJ13" s="455"/>
      <c r="MEK13" s="455"/>
      <c r="MEL13" s="455"/>
      <c r="MEM13" s="455"/>
      <c r="MEN13" s="455"/>
      <c r="MEO13" s="455"/>
      <c r="MEP13" s="455"/>
      <c r="MEQ13" s="455"/>
      <c r="MER13" s="455"/>
      <c r="MES13" s="455"/>
      <c r="MET13" s="455"/>
      <c r="MEU13" s="455"/>
      <c r="MEV13" s="455"/>
      <c r="MEW13" s="455"/>
      <c r="MEX13" s="455"/>
      <c r="MEY13" s="455"/>
      <c r="MEZ13" s="455"/>
      <c r="MFA13" s="455"/>
      <c r="MFB13" s="455"/>
      <c r="MFC13" s="455"/>
      <c r="MFD13" s="455"/>
      <c r="MFE13" s="455"/>
      <c r="MFF13" s="455"/>
      <c r="MFG13" s="455"/>
      <c r="MFH13" s="455"/>
      <c r="MFI13" s="455"/>
      <c r="MFJ13" s="455"/>
      <c r="MFK13" s="455"/>
      <c r="MFL13" s="455"/>
      <c r="MFM13" s="455"/>
      <c r="MFN13" s="455"/>
      <c r="MFO13" s="455"/>
      <c r="MFP13" s="455"/>
      <c r="MFQ13" s="455"/>
      <c r="MFR13" s="455"/>
      <c r="MFS13" s="455"/>
      <c r="MFT13" s="455"/>
      <c r="MFU13" s="455"/>
      <c r="MFV13" s="455"/>
      <c r="MFW13" s="455"/>
      <c r="MFX13" s="455"/>
      <c r="MFY13" s="455"/>
      <c r="MFZ13" s="455"/>
      <c r="MGA13" s="455"/>
      <c r="MGB13" s="455"/>
      <c r="MGC13" s="455"/>
      <c r="MGD13" s="455"/>
      <c r="MGE13" s="455"/>
      <c r="MGF13" s="455"/>
      <c r="MGG13" s="455"/>
      <c r="MGH13" s="455"/>
      <c r="MGI13" s="455"/>
      <c r="MGJ13" s="455"/>
      <c r="MGK13" s="455"/>
      <c r="MGL13" s="455"/>
      <c r="MGM13" s="455"/>
      <c r="MGN13" s="455"/>
      <c r="MGO13" s="455"/>
      <c r="MGP13" s="455"/>
      <c r="MGQ13" s="455"/>
      <c r="MGR13" s="455"/>
      <c r="MGS13" s="455"/>
      <c r="MGT13" s="455"/>
      <c r="MGU13" s="455"/>
      <c r="MGV13" s="455"/>
      <c r="MGW13" s="455"/>
      <c r="MGX13" s="455"/>
      <c r="MGY13" s="455"/>
      <c r="MGZ13" s="455"/>
      <c r="MHA13" s="455"/>
      <c r="MHB13" s="455"/>
      <c r="MHC13" s="455"/>
      <c r="MHD13" s="455"/>
      <c r="MHE13" s="455"/>
      <c r="MHF13" s="455"/>
      <c r="MHG13" s="455"/>
      <c r="MHH13" s="455"/>
      <c r="MHI13" s="455"/>
      <c r="MHJ13" s="455"/>
      <c r="MHK13" s="455"/>
      <c r="MHL13" s="455"/>
      <c r="MHM13" s="455"/>
      <c r="MHN13" s="455"/>
      <c r="MHO13" s="455"/>
      <c r="MHP13" s="455"/>
      <c r="MHQ13" s="455"/>
      <c r="MHR13" s="455"/>
      <c r="MHS13" s="455"/>
      <c r="MHT13" s="455"/>
      <c r="MHU13" s="455"/>
      <c r="MHV13" s="455"/>
      <c r="MHW13" s="455"/>
      <c r="MHX13" s="455"/>
      <c r="MHY13" s="455"/>
      <c r="MHZ13" s="455"/>
      <c r="MIA13" s="455"/>
      <c r="MIB13" s="455"/>
      <c r="MIC13" s="455"/>
      <c r="MID13" s="455"/>
      <c r="MIE13" s="455"/>
      <c r="MIF13" s="455"/>
      <c r="MIG13" s="455"/>
      <c r="MIH13" s="455"/>
      <c r="MII13" s="455"/>
      <c r="MIJ13" s="455"/>
      <c r="MIK13" s="455"/>
      <c r="MIL13" s="455"/>
      <c r="MIM13" s="455"/>
      <c r="MIN13" s="455"/>
      <c r="MIO13" s="455"/>
      <c r="MIP13" s="455"/>
      <c r="MIQ13" s="455"/>
      <c r="MIR13" s="455"/>
      <c r="MIS13" s="455"/>
      <c r="MIT13" s="455"/>
      <c r="MIU13" s="455"/>
      <c r="MIV13" s="455"/>
      <c r="MIW13" s="455"/>
      <c r="MIX13" s="455"/>
      <c r="MIY13" s="455"/>
      <c r="MIZ13" s="455"/>
      <c r="MJA13" s="455"/>
      <c r="MJB13" s="455"/>
      <c r="MJC13" s="455"/>
      <c r="MJD13" s="455"/>
      <c r="MJE13" s="455"/>
      <c r="MJF13" s="455"/>
      <c r="MJG13" s="455"/>
      <c r="MJH13" s="455"/>
      <c r="MJI13" s="455"/>
      <c r="MJJ13" s="455"/>
      <c r="MJK13" s="455"/>
      <c r="MJL13" s="455"/>
      <c r="MJM13" s="455"/>
      <c r="MJN13" s="455"/>
      <c r="MJO13" s="455"/>
      <c r="MJP13" s="455"/>
      <c r="MJQ13" s="455"/>
      <c r="MJR13" s="455"/>
      <c r="MJS13" s="455"/>
      <c r="MJT13" s="455"/>
      <c r="MJU13" s="455"/>
      <c r="MJV13" s="455"/>
      <c r="MJW13" s="455"/>
      <c r="MJX13" s="455"/>
      <c r="MJY13" s="455"/>
      <c r="MJZ13" s="455"/>
      <c r="MKA13" s="455"/>
      <c r="MKB13" s="455"/>
      <c r="MKC13" s="455"/>
      <c r="MKD13" s="455"/>
      <c r="MKE13" s="455"/>
      <c r="MKF13" s="455"/>
      <c r="MKG13" s="455"/>
      <c r="MKH13" s="455"/>
      <c r="MKI13" s="455"/>
      <c r="MKJ13" s="455"/>
      <c r="MKK13" s="455"/>
      <c r="MKL13" s="455"/>
      <c r="MKM13" s="455"/>
      <c r="MKN13" s="455"/>
      <c r="MKO13" s="455"/>
      <c r="MKP13" s="455"/>
      <c r="MKQ13" s="455"/>
      <c r="MKR13" s="455"/>
      <c r="MKS13" s="455"/>
      <c r="MKT13" s="455"/>
      <c r="MKU13" s="455"/>
      <c r="MKV13" s="455"/>
      <c r="MKW13" s="455"/>
      <c r="MKX13" s="455"/>
      <c r="MKY13" s="455"/>
      <c r="MKZ13" s="455"/>
      <c r="MLA13" s="455"/>
      <c r="MLB13" s="455"/>
      <c r="MLC13" s="455"/>
      <c r="MLD13" s="455"/>
      <c r="MLE13" s="455"/>
      <c r="MLF13" s="455"/>
      <c r="MLG13" s="455"/>
      <c r="MLH13" s="455"/>
      <c r="MLI13" s="455"/>
      <c r="MLJ13" s="455"/>
      <c r="MLK13" s="455"/>
      <c r="MLL13" s="455"/>
      <c r="MLM13" s="455"/>
      <c r="MLN13" s="455"/>
      <c r="MLO13" s="455"/>
      <c r="MLP13" s="455"/>
      <c r="MLQ13" s="455"/>
      <c r="MLR13" s="455"/>
      <c r="MLS13" s="455"/>
      <c r="MLT13" s="455"/>
      <c r="MLU13" s="455"/>
      <c r="MLV13" s="455"/>
      <c r="MLW13" s="455"/>
      <c r="MLX13" s="455"/>
      <c r="MLY13" s="455"/>
      <c r="MLZ13" s="455"/>
      <c r="MMA13" s="455"/>
      <c r="MMB13" s="455"/>
      <c r="MMC13" s="455"/>
      <c r="MMD13" s="455"/>
      <c r="MME13" s="455"/>
      <c r="MMF13" s="455"/>
      <c r="MMG13" s="455"/>
      <c r="MMH13" s="455"/>
      <c r="MMI13" s="455"/>
      <c r="MMJ13" s="455"/>
      <c r="MMK13" s="455"/>
      <c r="MML13" s="455"/>
      <c r="MMM13" s="455"/>
      <c r="MMN13" s="455"/>
      <c r="MMO13" s="455"/>
      <c r="MMP13" s="455"/>
      <c r="MMQ13" s="455"/>
      <c r="MMR13" s="455"/>
      <c r="MMS13" s="455"/>
      <c r="MMT13" s="455"/>
      <c r="MMU13" s="455"/>
      <c r="MMV13" s="455"/>
      <c r="MMW13" s="455"/>
      <c r="MMX13" s="455"/>
      <c r="MMY13" s="455"/>
      <c r="MMZ13" s="455"/>
      <c r="MNA13" s="455"/>
      <c r="MNB13" s="455"/>
      <c r="MNC13" s="455"/>
      <c r="MND13" s="455"/>
      <c r="MNE13" s="455"/>
      <c r="MNF13" s="455"/>
      <c r="MNG13" s="455"/>
      <c r="MNH13" s="455"/>
      <c r="MNI13" s="455"/>
      <c r="MNJ13" s="455"/>
      <c r="MNK13" s="455"/>
      <c r="MNL13" s="455"/>
      <c r="MNM13" s="455"/>
      <c r="MNN13" s="455"/>
      <c r="MNO13" s="455"/>
      <c r="MNP13" s="455"/>
      <c r="MNQ13" s="455"/>
      <c r="MNR13" s="455"/>
      <c r="MNS13" s="455"/>
      <c r="MNT13" s="455"/>
      <c r="MNU13" s="455"/>
      <c r="MNV13" s="455"/>
      <c r="MNW13" s="455"/>
      <c r="MNX13" s="455"/>
      <c r="MNY13" s="455"/>
      <c r="MNZ13" s="455"/>
      <c r="MOA13" s="455"/>
      <c r="MOB13" s="455"/>
      <c r="MOC13" s="455"/>
      <c r="MOD13" s="455"/>
      <c r="MOE13" s="455"/>
      <c r="MOF13" s="455"/>
      <c r="MOG13" s="455"/>
      <c r="MOH13" s="455"/>
      <c r="MOI13" s="455"/>
      <c r="MOJ13" s="455"/>
      <c r="MOK13" s="455"/>
      <c r="MOL13" s="455"/>
      <c r="MOM13" s="455"/>
      <c r="MON13" s="455"/>
      <c r="MOO13" s="455"/>
      <c r="MOP13" s="455"/>
      <c r="MOQ13" s="455"/>
      <c r="MOR13" s="455"/>
      <c r="MOS13" s="455"/>
      <c r="MOT13" s="455"/>
      <c r="MOU13" s="455"/>
      <c r="MOV13" s="455"/>
      <c r="MOW13" s="455"/>
      <c r="MOX13" s="455"/>
      <c r="MOY13" s="455"/>
      <c r="MOZ13" s="455"/>
      <c r="MPA13" s="455"/>
      <c r="MPB13" s="455"/>
      <c r="MPC13" s="455"/>
      <c r="MPD13" s="455"/>
      <c r="MPE13" s="455"/>
      <c r="MPF13" s="455"/>
      <c r="MPG13" s="455"/>
      <c r="MPH13" s="455"/>
      <c r="MPI13" s="455"/>
      <c r="MPJ13" s="455"/>
      <c r="MPK13" s="455"/>
      <c r="MPM13" s="455"/>
      <c r="MPN13" s="455"/>
      <c r="MPO13" s="455"/>
      <c r="MPP13" s="455"/>
      <c r="MPQ13" s="455"/>
      <c r="MPR13" s="455"/>
      <c r="MPS13" s="455"/>
      <c r="MPT13" s="455"/>
      <c r="MPU13" s="455"/>
      <c r="MPV13" s="455"/>
      <c r="MPW13" s="455"/>
      <c r="MPX13" s="455"/>
      <c r="MPY13" s="455"/>
      <c r="MPZ13" s="455"/>
      <c r="MQA13" s="455"/>
      <c r="MQB13" s="455"/>
      <c r="MQC13" s="455"/>
      <c r="MQD13" s="455"/>
      <c r="MQE13" s="455"/>
      <c r="MQF13" s="455"/>
      <c r="MQG13" s="455"/>
      <c r="MQH13" s="455"/>
      <c r="MQI13" s="455"/>
      <c r="MQJ13" s="455"/>
      <c r="MQK13" s="455"/>
      <c r="MQL13" s="455"/>
      <c r="MQM13" s="455"/>
      <c r="MQN13" s="455"/>
      <c r="MQO13" s="455"/>
      <c r="MQP13" s="455"/>
      <c r="MQQ13" s="455"/>
      <c r="MQR13" s="455"/>
      <c r="MQS13" s="455"/>
      <c r="MQT13" s="455"/>
      <c r="MQU13" s="455"/>
      <c r="MQV13" s="455"/>
      <c r="MQW13" s="455"/>
      <c r="MQX13" s="455"/>
      <c r="MQY13" s="455"/>
      <c r="MQZ13" s="455"/>
      <c r="MRA13" s="455"/>
      <c r="MRB13" s="455"/>
      <c r="MRC13" s="455"/>
      <c r="MRD13" s="455"/>
      <c r="MRE13" s="455"/>
      <c r="MRF13" s="455"/>
      <c r="MRG13" s="455"/>
      <c r="MRH13" s="455"/>
      <c r="MRI13" s="455"/>
      <c r="MRJ13" s="455"/>
      <c r="MRK13" s="455"/>
      <c r="MRL13" s="455"/>
      <c r="MRM13" s="455"/>
      <c r="MRN13" s="455"/>
      <c r="MRO13" s="455"/>
      <c r="MRP13" s="455"/>
      <c r="MRQ13" s="455"/>
      <c r="MRR13" s="455"/>
      <c r="MRS13" s="455"/>
      <c r="MRT13" s="455"/>
      <c r="MRU13" s="455"/>
      <c r="MRV13" s="455"/>
      <c r="MRW13" s="455"/>
      <c r="MRX13" s="455"/>
      <c r="MRY13" s="455"/>
      <c r="MRZ13" s="455"/>
      <c r="MSA13" s="455"/>
      <c r="MSB13" s="455"/>
      <c r="MSC13" s="455"/>
      <c r="MSD13" s="455"/>
      <c r="MSE13" s="455"/>
      <c r="MSF13" s="455"/>
      <c r="MSG13" s="455"/>
      <c r="MSH13" s="455"/>
      <c r="MSI13" s="455"/>
      <c r="MSJ13" s="455"/>
      <c r="MSK13" s="455"/>
      <c r="MSL13" s="455"/>
      <c r="MSM13" s="455"/>
      <c r="MSN13" s="455"/>
      <c r="MSO13" s="455"/>
      <c r="MSP13" s="455"/>
      <c r="MSQ13" s="455"/>
      <c r="MSR13" s="455"/>
      <c r="MSS13" s="455"/>
      <c r="MST13" s="455"/>
      <c r="MSU13" s="455"/>
      <c r="MSV13" s="455"/>
      <c r="MSW13" s="455"/>
      <c r="MSX13" s="455"/>
      <c r="MSY13" s="455"/>
      <c r="MSZ13" s="455"/>
      <c r="MTA13" s="455"/>
      <c r="MTB13" s="455"/>
      <c r="MTC13" s="455"/>
      <c r="MTD13" s="455"/>
      <c r="MTE13" s="455"/>
      <c r="MTF13" s="455"/>
      <c r="MTG13" s="455"/>
      <c r="MTH13" s="455"/>
      <c r="MTI13" s="455"/>
      <c r="MTJ13" s="455"/>
      <c r="MTK13" s="455"/>
      <c r="MTL13" s="455"/>
      <c r="MTM13" s="455"/>
      <c r="MTN13" s="455"/>
      <c r="MTO13" s="455"/>
      <c r="MTP13" s="455"/>
      <c r="MTQ13" s="455"/>
      <c r="MTR13" s="455"/>
      <c r="MTS13" s="455"/>
      <c r="MTT13" s="455"/>
      <c r="MTU13" s="455"/>
      <c r="MTV13" s="455"/>
      <c r="MTW13" s="455"/>
      <c r="MTX13" s="455"/>
      <c r="MTY13" s="455"/>
      <c r="MTZ13" s="455"/>
      <c r="MUA13" s="455"/>
      <c r="MUB13" s="455"/>
      <c r="MUC13" s="455"/>
      <c r="MUD13" s="455"/>
      <c r="MUE13" s="455"/>
      <c r="MUF13" s="455"/>
      <c r="MUG13" s="455"/>
      <c r="MUH13" s="455"/>
      <c r="MUI13" s="455"/>
      <c r="MUJ13" s="455"/>
      <c r="MUK13" s="455"/>
      <c r="MUL13" s="455"/>
      <c r="MUM13" s="455"/>
      <c r="MUN13" s="455"/>
      <c r="MUO13" s="455"/>
      <c r="MUP13" s="455"/>
      <c r="MUQ13" s="455"/>
      <c r="MUR13" s="455"/>
      <c r="MUS13" s="455"/>
      <c r="MUT13" s="455"/>
      <c r="MUU13" s="455"/>
      <c r="MUV13" s="455"/>
      <c r="MUW13" s="455"/>
      <c r="MUX13" s="455"/>
      <c r="MUY13" s="455"/>
      <c r="MUZ13" s="455"/>
      <c r="MVA13" s="455"/>
      <c r="MVB13" s="455"/>
      <c r="MVC13" s="455"/>
      <c r="MVD13" s="455"/>
      <c r="MVE13" s="455"/>
      <c r="MVF13" s="455"/>
      <c r="MVG13" s="455"/>
      <c r="MVH13" s="455"/>
      <c r="MVI13" s="455"/>
      <c r="MVJ13" s="455"/>
      <c r="MVK13" s="455"/>
      <c r="MVL13" s="455"/>
      <c r="MVM13" s="455"/>
      <c r="MVN13" s="455"/>
      <c r="MVO13" s="455"/>
      <c r="MVP13" s="455"/>
      <c r="MVQ13" s="455"/>
      <c r="MVR13" s="455"/>
      <c r="MVS13" s="455"/>
      <c r="MVT13" s="455"/>
      <c r="MVU13" s="455"/>
      <c r="MVV13" s="455"/>
      <c r="MVW13" s="455"/>
      <c r="MVX13" s="455"/>
      <c r="MVY13" s="455"/>
      <c r="MVZ13" s="455"/>
      <c r="MWA13" s="455"/>
      <c r="MWB13" s="455"/>
      <c r="MWC13" s="455"/>
      <c r="MWD13" s="455"/>
      <c r="MWE13" s="455"/>
      <c r="MWF13" s="455"/>
      <c r="MWG13" s="455"/>
      <c r="MWH13" s="455"/>
      <c r="MWI13" s="455"/>
      <c r="MWJ13" s="455"/>
      <c r="MWK13" s="455"/>
      <c r="MWL13" s="455"/>
      <c r="MWM13" s="455"/>
      <c r="MWN13" s="455"/>
      <c r="MWO13" s="455"/>
      <c r="MWP13" s="455"/>
      <c r="MWQ13" s="455"/>
      <c r="MWR13" s="455"/>
      <c r="MWS13" s="455"/>
      <c r="MWT13" s="455"/>
      <c r="MWU13" s="455"/>
      <c r="MWV13" s="455"/>
      <c r="MWW13" s="455"/>
      <c r="MWX13" s="455"/>
      <c r="MWY13" s="455"/>
      <c r="MWZ13" s="455"/>
      <c r="MXA13" s="455"/>
      <c r="MXB13" s="455"/>
      <c r="MXC13" s="455"/>
      <c r="MXD13" s="455"/>
      <c r="MXE13" s="455"/>
      <c r="MXF13" s="455"/>
      <c r="MXG13" s="455"/>
      <c r="MXH13" s="455"/>
      <c r="MXI13" s="455"/>
      <c r="MXJ13" s="455"/>
      <c r="MXK13" s="455"/>
      <c r="MXL13" s="455"/>
      <c r="MXM13" s="455"/>
      <c r="MXN13" s="455"/>
      <c r="MXO13" s="455"/>
      <c r="MXP13" s="455"/>
      <c r="MXQ13" s="455"/>
      <c r="MXR13" s="455"/>
      <c r="MXS13" s="455"/>
      <c r="MXT13" s="455"/>
      <c r="MXU13" s="455"/>
      <c r="MXV13" s="455"/>
      <c r="MXW13" s="455"/>
      <c r="MXX13" s="455"/>
      <c r="MXY13" s="455"/>
      <c r="MXZ13" s="455"/>
      <c r="MYA13" s="455"/>
      <c r="MYB13" s="455"/>
      <c r="MYC13" s="455"/>
      <c r="MYD13" s="455"/>
      <c r="MYE13" s="455"/>
      <c r="MYF13" s="455"/>
      <c r="MYG13" s="455"/>
      <c r="MYH13" s="455"/>
      <c r="MYI13" s="455"/>
      <c r="MYJ13" s="455"/>
      <c r="MYK13" s="455"/>
      <c r="MYL13" s="455"/>
      <c r="MYM13" s="455"/>
      <c r="MYN13" s="455"/>
      <c r="MYO13" s="455"/>
      <c r="MYP13" s="455"/>
      <c r="MYQ13" s="455"/>
      <c r="MYR13" s="455"/>
      <c r="MYS13" s="455"/>
      <c r="MYT13" s="455"/>
      <c r="MYU13" s="455"/>
      <c r="MYV13" s="455"/>
      <c r="MYW13" s="455"/>
      <c r="MYX13" s="455"/>
      <c r="MYY13" s="455"/>
      <c r="MYZ13" s="455"/>
      <c r="MZA13" s="455"/>
      <c r="MZB13" s="455"/>
      <c r="MZC13" s="455"/>
      <c r="MZD13" s="455"/>
      <c r="MZE13" s="455"/>
      <c r="MZF13" s="455"/>
      <c r="MZG13" s="455"/>
      <c r="MZH13" s="455"/>
      <c r="MZI13" s="455"/>
      <c r="MZJ13" s="455"/>
      <c r="MZK13" s="455"/>
      <c r="MZL13" s="455"/>
      <c r="MZM13" s="455"/>
      <c r="MZN13" s="455"/>
      <c r="MZO13" s="455"/>
      <c r="MZP13" s="455"/>
      <c r="MZQ13" s="455"/>
      <c r="MZR13" s="455"/>
      <c r="MZS13" s="455"/>
      <c r="MZT13" s="455"/>
      <c r="MZU13" s="455"/>
      <c r="MZV13" s="455"/>
      <c r="MZW13" s="455"/>
      <c r="MZX13" s="455"/>
      <c r="MZY13" s="455"/>
      <c r="MZZ13" s="455"/>
      <c r="NAA13" s="455"/>
      <c r="NAB13" s="455"/>
      <c r="NAC13" s="455"/>
      <c r="NAD13" s="455"/>
      <c r="NAE13" s="455"/>
      <c r="NAF13" s="455"/>
      <c r="NAG13" s="455"/>
      <c r="NAH13" s="455"/>
      <c r="NAI13" s="455"/>
      <c r="NAJ13" s="455"/>
      <c r="NAK13" s="455"/>
      <c r="NAL13" s="455"/>
      <c r="NAM13" s="455"/>
      <c r="NAN13" s="455"/>
      <c r="NAO13" s="455"/>
      <c r="NAP13" s="455"/>
      <c r="NAQ13" s="455"/>
      <c r="NAR13" s="455"/>
      <c r="NAS13" s="455"/>
      <c r="NAT13" s="455"/>
      <c r="NAU13" s="455"/>
      <c r="NAV13" s="455"/>
      <c r="NAW13" s="455"/>
      <c r="NAX13" s="455"/>
      <c r="NAY13" s="455"/>
      <c r="NAZ13" s="455"/>
      <c r="NBA13" s="455"/>
      <c r="NBB13" s="455"/>
      <c r="NBC13" s="455"/>
      <c r="NBD13" s="455"/>
      <c r="NBE13" s="455"/>
      <c r="NBF13" s="455"/>
      <c r="NBG13" s="455"/>
      <c r="NBH13" s="455"/>
      <c r="NBI13" s="455"/>
      <c r="NBJ13" s="455"/>
      <c r="NBK13" s="455"/>
      <c r="NBL13" s="455"/>
      <c r="NBM13" s="455"/>
      <c r="NBN13" s="455"/>
      <c r="NBO13" s="455"/>
      <c r="NBP13" s="455"/>
      <c r="NBQ13" s="455"/>
      <c r="NBR13" s="455"/>
      <c r="NBS13" s="455"/>
      <c r="NBT13" s="455"/>
      <c r="NBU13" s="455"/>
      <c r="NBV13" s="455"/>
      <c r="NBW13" s="455"/>
      <c r="NBX13" s="455"/>
      <c r="NBY13" s="455"/>
      <c r="NBZ13" s="455"/>
      <c r="NCA13" s="455"/>
      <c r="NCB13" s="455"/>
      <c r="NCC13" s="455"/>
      <c r="NCD13" s="455"/>
      <c r="NCE13" s="455"/>
      <c r="NCF13" s="455"/>
      <c r="NCG13" s="455"/>
      <c r="NCH13" s="455"/>
      <c r="NCI13" s="455"/>
      <c r="NCJ13" s="455"/>
      <c r="NCK13" s="455"/>
      <c r="NCL13" s="455"/>
      <c r="NCM13" s="455"/>
      <c r="NCN13" s="455"/>
      <c r="NCO13" s="455"/>
      <c r="NCP13" s="455"/>
      <c r="NCQ13" s="455"/>
      <c r="NCR13" s="455"/>
      <c r="NCS13" s="455"/>
      <c r="NCT13" s="455"/>
      <c r="NCU13" s="455"/>
      <c r="NCV13" s="455"/>
      <c r="NCW13" s="455"/>
      <c r="NCX13" s="455"/>
      <c r="NCY13" s="455"/>
      <c r="NCZ13" s="455"/>
      <c r="NDA13" s="455"/>
      <c r="NDB13" s="455"/>
      <c r="NDC13" s="455"/>
      <c r="NDD13" s="455"/>
      <c r="NDE13" s="455"/>
      <c r="NDF13" s="455"/>
      <c r="NDG13" s="455"/>
      <c r="NDH13" s="455"/>
      <c r="NDI13" s="455"/>
      <c r="NDJ13" s="455"/>
      <c r="NDK13" s="455"/>
      <c r="NDL13" s="455"/>
      <c r="NDM13" s="455"/>
      <c r="NDN13" s="455"/>
      <c r="NDO13" s="455"/>
      <c r="NDP13" s="455"/>
      <c r="NDQ13" s="455"/>
      <c r="NDR13" s="455"/>
      <c r="NDS13" s="455"/>
      <c r="NDT13" s="455"/>
      <c r="NDU13" s="455"/>
      <c r="NDV13" s="455"/>
      <c r="NDW13" s="455"/>
      <c r="NDX13" s="455"/>
      <c r="NDY13" s="455"/>
      <c r="NDZ13" s="455"/>
      <c r="NEA13" s="455"/>
      <c r="NEB13" s="455"/>
      <c r="NEC13" s="455"/>
      <c r="NED13" s="455"/>
      <c r="NEE13" s="455"/>
      <c r="NEF13" s="455"/>
      <c r="NEG13" s="455"/>
      <c r="NEH13" s="455"/>
      <c r="NEI13" s="455"/>
      <c r="NEJ13" s="455"/>
      <c r="NEK13" s="455"/>
      <c r="NEL13" s="455"/>
      <c r="NEM13" s="455"/>
      <c r="NEN13" s="455"/>
      <c r="NEO13" s="455"/>
      <c r="NEP13" s="455"/>
      <c r="NEQ13" s="455"/>
      <c r="NER13" s="455"/>
      <c r="NES13" s="455"/>
      <c r="NET13" s="455"/>
      <c r="NEU13" s="455"/>
      <c r="NEV13" s="455"/>
      <c r="NEW13" s="455"/>
      <c r="NEX13" s="455"/>
      <c r="NEY13" s="455"/>
      <c r="NEZ13" s="455"/>
      <c r="NFA13" s="455"/>
      <c r="NFB13" s="455"/>
      <c r="NFC13" s="455"/>
      <c r="NFD13" s="455"/>
      <c r="NFE13" s="455"/>
      <c r="NFF13" s="455"/>
      <c r="NFG13" s="455"/>
      <c r="NFH13" s="455"/>
      <c r="NFI13" s="455"/>
      <c r="NFJ13" s="455"/>
      <c r="NFK13" s="455"/>
      <c r="NFL13" s="455"/>
      <c r="NFM13" s="455"/>
      <c r="NFN13" s="455"/>
      <c r="NFO13" s="455"/>
      <c r="NFP13" s="455"/>
      <c r="NFQ13" s="455"/>
      <c r="NFR13" s="455"/>
      <c r="NFS13" s="455"/>
      <c r="NFT13" s="455"/>
      <c r="NFU13" s="455"/>
      <c r="NFV13" s="455"/>
      <c r="NFW13" s="455"/>
      <c r="NFX13" s="455"/>
      <c r="NFY13" s="455"/>
      <c r="NFZ13" s="455"/>
      <c r="NGA13" s="455"/>
      <c r="NGB13" s="455"/>
      <c r="NGC13" s="455"/>
      <c r="NGD13" s="455"/>
      <c r="NGE13" s="455"/>
      <c r="NGF13" s="455"/>
      <c r="NGG13" s="455"/>
      <c r="NGH13" s="455"/>
      <c r="NGI13" s="455"/>
      <c r="NGJ13" s="455"/>
      <c r="NGK13" s="455"/>
      <c r="NGL13" s="455"/>
      <c r="NGM13" s="455"/>
      <c r="NGN13" s="455"/>
      <c r="NGO13" s="455"/>
      <c r="NGP13" s="455"/>
      <c r="NGQ13" s="455"/>
      <c r="NGR13" s="455"/>
      <c r="NGS13" s="455"/>
      <c r="NGT13" s="455"/>
      <c r="NGU13" s="455"/>
      <c r="NGV13" s="455"/>
      <c r="NGW13" s="455"/>
      <c r="NGX13" s="455"/>
      <c r="NGY13" s="455"/>
      <c r="NGZ13" s="455"/>
      <c r="NHA13" s="455"/>
      <c r="NHB13" s="455"/>
      <c r="NHC13" s="455"/>
      <c r="NHD13" s="455"/>
      <c r="NHE13" s="455"/>
      <c r="NHF13" s="455"/>
      <c r="NHG13" s="455"/>
      <c r="NHH13" s="455"/>
      <c r="NHI13" s="455"/>
      <c r="NHJ13" s="455"/>
      <c r="NHK13" s="455"/>
      <c r="NHL13" s="455"/>
      <c r="NHM13" s="455"/>
      <c r="NHN13" s="455"/>
      <c r="NHO13" s="455"/>
      <c r="NHP13" s="455"/>
      <c r="NHQ13" s="455"/>
      <c r="NHR13" s="455"/>
      <c r="NHS13" s="455"/>
      <c r="NHT13" s="455"/>
      <c r="NHU13" s="455"/>
      <c r="NHV13" s="455"/>
      <c r="NHW13" s="455"/>
      <c r="NHX13" s="455"/>
      <c r="NHY13" s="455"/>
      <c r="NHZ13" s="455"/>
      <c r="NIA13" s="455"/>
      <c r="NIB13" s="455"/>
      <c r="NIC13" s="455"/>
      <c r="NID13" s="455"/>
      <c r="NIE13" s="455"/>
      <c r="NIF13" s="455"/>
      <c r="NIG13" s="455"/>
      <c r="NIH13" s="455"/>
      <c r="NII13" s="455"/>
      <c r="NIJ13" s="455"/>
      <c r="NIK13" s="455"/>
      <c r="NIL13" s="455"/>
      <c r="NIM13" s="455"/>
      <c r="NIN13" s="455"/>
      <c r="NIO13" s="455"/>
      <c r="NIP13" s="455"/>
      <c r="NIQ13" s="455"/>
      <c r="NIR13" s="455"/>
      <c r="NIS13" s="455"/>
      <c r="NIT13" s="455"/>
      <c r="NIU13" s="455"/>
      <c r="NIV13" s="455"/>
      <c r="NIW13" s="455"/>
      <c r="NIX13" s="455"/>
      <c r="NIY13" s="455"/>
      <c r="NIZ13" s="455"/>
      <c r="NJA13" s="455"/>
      <c r="NJB13" s="455"/>
      <c r="NJC13" s="455"/>
      <c r="NJD13" s="455"/>
      <c r="NJE13" s="455"/>
      <c r="NJF13" s="455"/>
      <c r="NJG13" s="455"/>
      <c r="NJH13" s="455"/>
      <c r="NJI13" s="455"/>
      <c r="NJJ13" s="455"/>
      <c r="NJK13" s="455"/>
      <c r="NJL13" s="455"/>
      <c r="NJM13" s="455"/>
      <c r="NJN13" s="455"/>
      <c r="NJO13" s="455"/>
      <c r="NJP13" s="455"/>
      <c r="NJQ13" s="455"/>
      <c r="NJR13" s="455"/>
      <c r="NJS13" s="455"/>
      <c r="NJT13" s="455"/>
      <c r="NJU13" s="455"/>
      <c r="NJV13" s="455"/>
      <c r="NJW13" s="455"/>
      <c r="NJX13" s="455"/>
      <c r="NJY13" s="455"/>
      <c r="NJZ13" s="455"/>
      <c r="NKA13" s="455"/>
      <c r="NKB13" s="455"/>
      <c r="NKC13" s="455"/>
      <c r="NKD13" s="455"/>
      <c r="NKE13" s="455"/>
      <c r="NKF13" s="455"/>
      <c r="NKG13" s="455"/>
      <c r="NKH13" s="455"/>
      <c r="NKI13" s="455"/>
      <c r="NKJ13" s="455"/>
      <c r="NKK13" s="455"/>
      <c r="NKL13" s="455"/>
      <c r="NKM13" s="455"/>
      <c r="NKN13" s="455"/>
      <c r="NKO13" s="455"/>
      <c r="NKP13" s="455"/>
      <c r="NKQ13" s="455"/>
      <c r="NKR13" s="455"/>
      <c r="NKS13" s="455"/>
      <c r="NKT13" s="455"/>
      <c r="NKU13" s="455"/>
      <c r="NKV13" s="455"/>
      <c r="NKW13" s="455"/>
      <c r="NKX13" s="455"/>
      <c r="NKY13" s="455"/>
      <c r="NKZ13" s="455"/>
      <c r="NLA13" s="455"/>
      <c r="NLB13" s="455"/>
      <c r="NLC13" s="455"/>
      <c r="NLD13" s="455"/>
      <c r="NLE13" s="455"/>
      <c r="NLF13" s="455"/>
      <c r="NLG13" s="455"/>
      <c r="NLH13" s="455"/>
      <c r="NLI13" s="455"/>
      <c r="NLJ13" s="455"/>
      <c r="NLK13" s="455"/>
      <c r="NLL13" s="455"/>
      <c r="NLM13" s="455"/>
      <c r="NLN13" s="455"/>
      <c r="NLO13" s="455"/>
      <c r="NLP13" s="455"/>
      <c r="NLQ13" s="455"/>
      <c r="NLR13" s="455"/>
      <c r="NLS13" s="455"/>
      <c r="NLT13" s="455"/>
      <c r="NLU13" s="455"/>
      <c r="NLV13" s="455"/>
      <c r="NLW13" s="455"/>
      <c r="NLX13" s="455"/>
      <c r="NLY13" s="455"/>
      <c r="NLZ13" s="455"/>
      <c r="NMA13" s="455"/>
      <c r="NMB13" s="455"/>
      <c r="NMC13" s="455"/>
      <c r="NMD13" s="455"/>
      <c r="NME13" s="455"/>
      <c r="NMF13" s="455"/>
      <c r="NMG13" s="455"/>
      <c r="NMH13" s="455"/>
      <c r="NMI13" s="455"/>
      <c r="NMJ13" s="455"/>
      <c r="NMK13" s="455"/>
      <c r="NML13" s="455"/>
      <c r="NMM13" s="455"/>
      <c r="NMN13" s="455"/>
      <c r="NMO13" s="455"/>
      <c r="NMP13" s="455"/>
      <c r="NMQ13" s="455"/>
      <c r="NMR13" s="455"/>
      <c r="NMS13" s="455"/>
      <c r="NMT13" s="455"/>
      <c r="NMU13" s="455"/>
      <c r="NMV13" s="455"/>
      <c r="NMW13" s="455"/>
      <c r="NMX13" s="455"/>
      <c r="NMY13" s="455"/>
      <c r="NMZ13" s="455"/>
      <c r="NNA13" s="455"/>
      <c r="NNB13" s="455"/>
      <c r="NNC13" s="455"/>
      <c r="NND13" s="455"/>
      <c r="NNE13" s="455"/>
      <c r="NNF13" s="455"/>
      <c r="NNG13" s="455"/>
      <c r="NNH13" s="455"/>
      <c r="NNI13" s="455"/>
      <c r="NNJ13" s="455"/>
      <c r="NNK13" s="455"/>
      <c r="NNL13" s="455"/>
      <c r="NNM13" s="455"/>
      <c r="NNN13" s="455"/>
      <c r="NNO13" s="455"/>
      <c r="NNP13" s="455"/>
      <c r="NNQ13" s="455"/>
      <c r="NNR13" s="455"/>
      <c r="NNS13" s="455"/>
      <c r="NNT13" s="455"/>
      <c r="NNU13" s="455"/>
      <c r="NNV13" s="455"/>
      <c r="NNW13" s="455"/>
      <c r="NNX13" s="455"/>
      <c r="NNY13" s="455"/>
      <c r="NNZ13" s="455"/>
      <c r="NOA13" s="455"/>
      <c r="NOB13" s="455"/>
      <c r="NOC13" s="455"/>
      <c r="NOD13" s="455"/>
      <c r="NOE13" s="455"/>
      <c r="NOF13" s="455"/>
      <c r="NOG13" s="455"/>
      <c r="NOH13" s="455"/>
      <c r="NOI13" s="455"/>
      <c r="NOJ13" s="455"/>
      <c r="NOK13" s="455"/>
      <c r="NOL13" s="455"/>
      <c r="NOM13" s="455"/>
      <c r="NON13" s="455"/>
      <c r="NOO13" s="455"/>
      <c r="NOP13" s="455"/>
      <c r="NOQ13" s="455"/>
      <c r="NOR13" s="455"/>
      <c r="NOS13" s="455"/>
      <c r="NOT13" s="455"/>
      <c r="NOU13" s="455"/>
      <c r="NOV13" s="455"/>
      <c r="NOW13" s="455"/>
      <c r="NOX13" s="455"/>
      <c r="NOY13" s="455"/>
      <c r="NOZ13" s="455"/>
      <c r="NPA13" s="455"/>
      <c r="NPB13" s="455"/>
      <c r="NPC13" s="455"/>
      <c r="NPD13" s="455"/>
      <c r="NPE13" s="455"/>
      <c r="NPF13" s="455"/>
      <c r="NPG13" s="455"/>
      <c r="NPH13" s="455"/>
      <c r="NPI13" s="455"/>
      <c r="NPJ13" s="455"/>
      <c r="NPK13" s="455"/>
      <c r="NPL13" s="455"/>
      <c r="NPM13" s="455"/>
      <c r="NPN13" s="455"/>
      <c r="NPO13" s="455"/>
      <c r="NPP13" s="455"/>
      <c r="NPQ13" s="455"/>
      <c r="NPR13" s="455"/>
      <c r="NPS13" s="455"/>
      <c r="NPT13" s="455"/>
      <c r="NPU13" s="455"/>
      <c r="NPV13" s="455"/>
      <c r="NPW13" s="455"/>
      <c r="NPX13" s="455"/>
      <c r="NPY13" s="455"/>
      <c r="NPZ13" s="455"/>
      <c r="NQA13" s="455"/>
      <c r="NQB13" s="455"/>
      <c r="NQC13" s="455"/>
      <c r="NQD13" s="455"/>
      <c r="NQE13" s="455"/>
      <c r="NQF13" s="455"/>
      <c r="NQG13" s="455"/>
      <c r="NQH13" s="455"/>
      <c r="NQI13" s="455"/>
      <c r="NQJ13" s="455"/>
      <c r="NQK13" s="455"/>
      <c r="NQL13" s="455"/>
      <c r="NQM13" s="455"/>
      <c r="NQN13" s="455"/>
      <c r="NQO13" s="455"/>
      <c r="NQP13" s="455"/>
      <c r="NQQ13" s="455"/>
      <c r="NQR13" s="455"/>
      <c r="NQS13" s="455"/>
      <c r="NQT13" s="455"/>
      <c r="NQU13" s="455"/>
      <c r="NQV13" s="455"/>
      <c r="NQW13" s="455"/>
      <c r="NQX13" s="455"/>
      <c r="NQY13" s="455"/>
      <c r="NQZ13" s="455"/>
      <c r="NRA13" s="455"/>
      <c r="NRB13" s="455"/>
      <c r="NRC13" s="455"/>
      <c r="NRD13" s="455"/>
      <c r="NRE13" s="455"/>
      <c r="NRF13" s="455"/>
      <c r="NRG13" s="455"/>
      <c r="NRH13" s="455"/>
      <c r="NRI13" s="455"/>
      <c r="NRJ13" s="455"/>
      <c r="NRK13" s="455"/>
      <c r="NRL13" s="455"/>
      <c r="NRM13" s="455"/>
      <c r="NRN13" s="455"/>
      <c r="NRO13" s="455"/>
      <c r="NRP13" s="455"/>
      <c r="NRQ13" s="455"/>
      <c r="NRR13" s="455"/>
      <c r="NRS13" s="455"/>
      <c r="NRT13" s="455"/>
      <c r="NRU13" s="455"/>
      <c r="NRV13" s="455"/>
      <c r="NRW13" s="455"/>
      <c r="NRX13" s="455"/>
      <c r="NRY13" s="455"/>
      <c r="NRZ13" s="455"/>
      <c r="NSA13" s="455"/>
      <c r="NSB13" s="455"/>
      <c r="NSC13" s="455"/>
      <c r="NSD13" s="455"/>
      <c r="NSE13" s="455"/>
      <c r="NSF13" s="455"/>
      <c r="NSG13" s="455"/>
      <c r="NSH13" s="455"/>
      <c r="NSI13" s="455"/>
      <c r="NSJ13" s="455"/>
      <c r="NSK13" s="455"/>
      <c r="NSL13" s="455"/>
      <c r="NSM13" s="455"/>
      <c r="NSN13" s="455"/>
      <c r="NSO13" s="455"/>
      <c r="NSP13" s="455"/>
      <c r="NSQ13" s="455"/>
      <c r="NSR13" s="455"/>
      <c r="NSS13" s="455"/>
      <c r="NST13" s="455"/>
      <c r="NSU13" s="455"/>
      <c r="NSV13" s="455"/>
      <c r="NSW13" s="455"/>
      <c r="NSX13" s="455"/>
      <c r="NSY13" s="455"/>
      <c r="NSZ13" s="455"/>
      <c r="NTA13" s="455"/>
      <c r="NTB13" s="455"/>
      <c r="NTC13" s="455"/>
      <c r="NTD13" s="455"/>
      <c r="NTE13" s="455"/>
      <c r="NTF13" s="455"/>
      <c r="NTG13" s="455"/>
      <c r="NTH13" s="455"/>
      <c r="NTI13" s="455"/>
      <c r="NTJ13" s="455"/>
      <c r="NTK13" s="455"/>
      <c r="NTL13" s="455"/>
      <c r="NTM13" s="455"/>
      <c r="NTN13" s="455"/>
      <c r="NTO13" s="455"/>
      <c r="NTP13" s="455"/>
      <c r="NTQ13" s="455"/>
      <c r="NTR13" s="455"/>
      <c r="NTS13" s="455"/>
      <c r="NTT13" s="455"/>
      <c r="NTU13" s="455"/>
      <c r="NTV13" s="455"/>
      <c r="NTW13" s="455"/>
      <c r="NTX13" s="455"/>
      <c r="NTY13" s="455"/>
      <c r="NTZ13" s="455"/>
      <c r="NUA13" s="455"/>
      <c r="NUB13" s="455"/>
      <c r="NUC13" s="455"/>
      <c r="NUD13" s="455"/>
      <c r="NUE13" s="455"/>
      <c r="NUF13" s="455"/>
      <c r="NUG13" s="455"/>
      <c r="NUH13" s="455"/>
      <c r="NUI13" s="455"/>
      <c r="NUJ13" s="455"/>
      <c r="NUK13" s="455"/>
      <c r="NUL13" s="455"/>
      <c r="NUM13" s="455"/>
      <c r="NUN13" s="455"/>
      <c r="NUO13" s="455"/>
      <c r="NUP13" s="455"/>
      <c r="NUQ13" s="455"/>
      <c r="NUR13" s="455"/>
      <c r="NUS13" s="455"/>
      <c r="NUT13" s="455"/>
      <c r="NUU13" s="455"/>
      <c r="NUV13" s="455"/>
      <c r="NUW13" s="455"/>
      <c r="NUX13" s="455"/>
      <c r="NUY13" s="455"/>
      <c r="NUZ13" s="455"/>
      <c r="NVA13" s="455"/>
      <c r="NVB13" s="455"/>
      <c r="NVC13" s="455"/>
      <c r="NVD13" s="455"/>
      <c r="NVE13" s="455"/>
      <c r="NVF13" s="455"/>
      <c r="NVG13" s="455"/>
      <c r="NVH13" s="455"/>
      <c r="NVI13" s="455"/>
      <c r="NVJ13" s="455"/>
      <c r="NVK13" s="455"/>
      <c r="NVL13" s="455"/>
      <c r="NVM13" s="455"/>
      <c r="NVN13" s="455"/>
      <c r="NVO13" s="455"/>
      <c r="NVP13" s="455"/>
      <c r="NVQ13" s="455"/>
      <c r="NVR13" s="455"/>
      <c r="NVS13" s="455"/>
      <c r="NVT13" s="455"/>
      <c r="NVU13" s="455"/>
      <c r="NVV13" s="455"/>
      <c r="NVW13" s="455"/>
      <c r="NVX13" s="455"/>
      <c r="NVY13" s="455"/>
      <c r="NVZ13" s="455"/>
      <c r="NWA13" s="455"/>
      <c r="NWB13" s="455"/>
      <c r="NWC13" s="455"/>
      <c r="NWD13" s="455"/>
      <c r="NWE13" s="455"/>
      <c r="NWF13" s="455"/>
      <c r="NWG13" s="455"/>
      <c r="NWH13" s="455"/>
      <c r="NWI13" s="455"/>
      <c r="NWJ13" s="455"/>
      <c r="NWK13" s="455"/>
      <c r="NWL13" s="455"/>
      <c r="NWM13" s="455"/>
      <c r="NWN13" s="455"/>
      <c r="NWO13" s="455"/>
      <c r="NWP13" s="455"/>
      <c r="NWQ13" s="455"/>
      <c r="NWR13" s="455"/>
      <c r="NWS13" s="455"/>
      <c r="NWT13" s="455"/>
      <c r="NWU13" s="455"/>
      <c r="NWV13" s="455"/>
      <c r="NWW13" s="455"/>
      <c r="NWX13" s="455"/>
      <c r="NWY13" s="455"/>
      <c r="NWZ13" s="455"/>
      <c r="NXA13" s="455"/>
      <c r="NXB13" s="455"/>
      <c r="NXC13" s="455"/>
      <c r="NXD13" s="455"/>
      <c r="NXE13" s="455"/>
      <c r="NXF13" s="455"/>
      <c r="NXG13" s="455"/>
      <c r="NXH13" s="455"/>
      <c r="NXI13" s="455"/>
      <c r="NXJ13" s="455"/>
      <c r="NXK13" s="455"/>
      <c r="NXL13" s="455"/>
      <c r="NXM13" s="455"/>
      <c r="NXN13" s="455"/>
      <c r="NXO13" s="455"/>
      <c r="NXP13" s="455"/>
      <c r="NXQ13" s="455"/>
      <c r="NXR13" s="455"/>
      <c r="NXS13" s="455"/>
      <c r="NXT13" s="455"/>
      <c r="NXU13" s="455"/>
      <c r="NXV13" s="455"/>
      <c r="NXW13" s="455"/>
      <c r="NXX13" s="455"/>
      <c r="NXY13" s="455"/>
      <c r="NXZ13" s="455"/>
      <c r="NYA13" s="455"/>
      <c r="NYB13" s="455"/>
      <c r="NYC13" s="455"/>
      <c r="NYD13" s="455"/>
      <c r="NYE13" s="455"/>
      <c r="NYF13" s="455"/>
      <c r="NYG13" s="455"/>
      <c r="NYH13" s="455"/>
      <c r="NYI13" s="455"/>
      <c r="NYJ13" s="455"/>
      <c r="NYK13" s="455"/>
      <c r="NYL13" s="455"/>
      <c r="NYM13" s="455"/>
      <c r="NYN13" s="455"/>
      <c r="NYO13" s="455"/>
      <c r="NYP13" s="455"/>
      <c r="NYQ13" s="455"/>
      <c r="NYR13" s="455"/>
      <c r="NYS13" s="455"/>
      <c r="NYT13" s="455"/>
      <c r="NYU13" s="455"/>
      <c r="NYV13" s="455"/>
      <c r="NYW13" s="455"/>
      <c r="NYX13" s="455"/>
      <c r="NYY13" s="455"/>
      <c r="NYZ13" s="455"/>
      <c r="NZA13" s="455"/>
      <c r="NZB13" s="455"/>
      <c r="NZC13" s="455"/>
      <c r="NZD13" s="455"/>
      <c r="NZE13" s="455"/>
      <c r="NZF13" s="455"/>
      <c r="NZG13" s="455"/>
      <c r="NZH13" s="455"/>
      <c r="NZI13" s="455"/>
      <c r="NZJ13" s="455"/>
      <c r="NZK13" s="455"/>
      <c r="NZL13" s="455"/>
      <c r="NZM13" s="455"/>
      <c r="NZN13" s="455"/>
      <c r="NZO13" s="455"/>
      <c r="NZP13" s="455"/>
      <c r="NZQ13" s="455"/>
      <c r="NZR13" s="455"/>
      <c r="NZS13" s="455"/>
      <c r="NZT13" s="455"/>
      <c r="NZU13" s="455"/>
      <c r="NZV13" s="455"/>
      <c r="NZW13" s="455"/>
      <c r="NZX13" s="455"/>
      <c r="NZY13" s="455"/>
      <c r="NZZ13" s="455"/>
      <c r="OAA13" s="455"/>
      <c r="OAB13" s="455"/>
      <c r="OAC13" s="455"/>
      <c r="OAD13" s="455"/>
      <c r="OAE13" s="455"/>
      <c r="OAF13" s="455"/>
      <c r="OAG13" s="455"/>
      <c r="OAH13" s="455"/>
      <c r="OAI13" s="455"/>
      <c r="OAJ13" s="455"/>
      <c r="OAK13" s="455"/>
      <c r="OAL13" s="455"/>
      <c r="OAM13" s="455"/>
      <c r="OAN13" s="455"/>
      <c r="OAO13" s="455"/>
      <c r="OAP13" s="455"/>
      <c r="OAQ13" s="455"/>
      <c r="OAR13" s="455"/>
      <c r="OAS13" s="455"/>
      <c r="OAT13" s="455"/>
      <c r="OAU13" s="455"/>
      <c r="OAV13" s="455"/>
      <c r="OAW13" s="455"/>
      <c r="OAX13" s="455"/>
      <c r="OAY13" s="455"/>
      <c r="OAZ13" s="455"/>
      <c r="OBA13" s="455"/>
      <c r="OBB13" s="455"/>
      <c r="OBC13" s="455"/>
      <c r="OBD13" s="455"/>
      <c r="OBE13" s="455"/>
      <c r="OBF13" s="455"/>
      <c r="OBG13" s="455"/>
      <c r="OBH13" s="455"/>
      <c r="OBI13" s="455"/>
      <c r="OBJ13" s="455"/>
      <c r="OBK13" s="455"/>
      <c r="OBL13" s="455"/>
      <c r="OBM13" s="455"/>
      <c r="OBN13" s="455"/>
      <c r="OBO13" s="455"/>
      <c r="OBP13" s="455"/>
      <c r="OBQ13" s="455"/>
      <c r="OBR13" s="455"/>
      <c r="OBS13" s="455"/>
      <c r="OBT13" s="455"/>
      <c r="OBU13" s="455"/>
      <c r="OBV13" s="455"/>
      <c r="OBW13" s="455"/>
      <c r="OBX13" s="455"/>
      <c r="OBY13" s="455"/>
      <c r="OBZ13" s="455"/>
      <c r="OCA13" s="455"/>
      <c r="OCB13" s="455"/>
      <c r="OCC13" s="455"/>
      <c r="OCD13" s="455"/>
      <c r="OCE13" s="455"/>
      <c r="OCF13" s="455"/>
      <c r="OCG13" s="455"/>
      <c r="OCH13" s="455"/>
      <c r="OCI13" s="455"/>
      <c r="OCJ13" s="455"/>
      <c r="OCK13" s="455"/>
      <c r="OCL13" s="455"/>
      <c r="OCM13" s="455"/>
      <c r="OCN13" s="455"/>
      <c r="OCO13" s="455"/>
      <c r="OCP13" s="455"/>
      <c r="OCQ13" s="455"/>
      <c r="OCR13" s="455"/>
      <c r="OCS13" s="455"/>
      <c r="OCT13" s="455"/>
      <c r="OCU13" s="455"/>
      <c r="OCW13" s="455"/>
      <c r="OCX13" s="455"/>
      <c r="OCY13" s="455"/>
      <c r="OCZ13" s="455"/>
      <c r="ODA13" s="455"/>
      <c r="ODB13" s="455"/>
      <c r="ODC13" s="455"/>
      <c r="ODD13" s="455"/>
      <c r="ODE13" s="455"/>
      <c r="ODF13" s="455"/>
      <c r="ODG13" s="455"/>
      <c r="ODH13" s="455"/>
      <c r="ODI13" s="455"/>
      <c r="ODJ13" s="455"/>
      <c r="ODK13" s="455"/>
      <c r="ODL13" s="455"/>
      <c r="ODM13" s="455"/>
      <c r="ODN13" s="455"/>
      <c r="ODO13" s="455"/>
      <c r="ODP13" s="455"/>
      <c r="ODQ13" s="455"/>
      <c r="ODR13" s="455"/>
      <c r="ODS13" s="455"/>
      <c r="ODT13" s="455"/>
      <c r="ODU13" s="455"/>
      <c r="ODV13" s="455"/>
      <c r="ODW13" s="455"/>
      <c r="ODX13" s="455"/>
      <c r="ODY13" s="455"/>
      <c r="ODZ13" s="455"/>
      <c r="OEA13" s="455"/>
      <c r="OEB13" s="455"/>
      <c r="OEC13" s="455"/>
      <c r="OED13" s="455"/>
      <c r="OEE13" s="455"/>
      <c r="OEF13" s="455"/>
      <c r="OEG13" s="455"/>
      <c r="OEH13" s="455"/>
      <c r="OEI13" s="455"/>
      <c r="OEJ13" s="455"/>
      <c r="OEK13" s="455"/>
      <c r="OEL13" s="455"/>
      <c r="OEM13" s="455"/>
      <c r="OEN13" s="455"/>
      <c r="OEO13" s="455"/>
      <c r="OEP13" s="455"/>
      <c r="OEQ13" s="455"/>
      <c r="OER13" s="455"/>
      <c r="OES13" s="455"/>
      <c r="OET13" s="455"/>
      <c r="OEU13" s="455"/>
      <c r="OEV13" s="455"/>
      <c r="OEW13" s="455"/>
      <c r="OEX13" s="455"/>
      <c r="OEY13" s="455"/>
      <c r="OEZ13" s="455"/>
      <c r="OFA13" s="455"/>
      <c r="OFB13" s="455"/>
      <c r="OFC13" s="455"/>
      <c r="OFD13" s="455"/>
      <c r="OFE13" s="455"/>
      <c r="OFF13" s="455"/>
      <c r="OFG13" s="455"/>
      <c r="OFH13" s="455"/>
      <c r="OFI13" s="455"/>
      <c r="OFJ13" s="455"/>
      <c r="OFK13" s="455"/>
      <c r="OFL13" s="455"/>
      <c r="OFM13" s="455"/>
      <c r="OFN13" s="455"/>
      <c r="OFO13" s="455"/>
      <c r="OFP13" s="455"/>
      <c r="OFQ13" s="455"/>
      <c r="OFR13" s="455"/>
      <c r="OFS13" s="455"/>
      <c r="OFT13" s="455"/>
      <c r="OFU13" s="455"/>
      <c r="OFV13" s="455"/>
      <c r="OFW13" s="455"/>
      <c r="OFX13" s="455"/>
      <c r="OFY13" s="455"/>
      <c r="OFZ13" s="455"/>
      <c r="OGA13" s="455"/>
      <c r="OGB13" s="455"/>
      <c r="OGC13" s="455"/>
      <c r="OGD13" s="455"/>
      <c r="OGE13" s="455"/>
      <c r="OGF13" s="455"/>
      <c r="OGG13" s="455"/>
      <c r="OGH13" s="455"/>
      <c r="OGI13" s="455"/>
      <c r="OGJ13" s="455"/>
      <c r="OGK13" s="455"/>
      <c r="OGL13" s="455"/>
      <c r="OGM13" s="455"/>
      <c r="OGN13" s="455"/>
      <c r="OGO13" s="455"/>
      <c r="OGP13" s="455"/>
      <c r="OGQ13" s="455"/>
      <c r="OGR13" s="455"/>
      <c r="OGS13" s="455"/>
      <c r="OGT13" s="455"/>
      <c r="OGU13" s="455"/>
      <c r="OGV13" s="455"/>
      <c r="OGW13" s="455"/>
      <c r="OGX13" s="455"/>
      <c r="OGY13" s="455"/>
      <c r="OGZ13" s="455"/>
      <c r="OHA13" s="455"/>
      <c r="OHB13" s="455"/>
      <c r="OHC13" s="455"/>
      <c r="OHD13" s="455"/>
      <c r="OHE13" s="455"/>
      <c r="OHF13" s="455"/>
      <c r="OHG13" s="455"/>
      <c r="OHH13" s="455"/>
      <c r="OHI13" s="455"/>
      <c r="OHJ13" s="455"/>
      <c r="OHK13" s="455"/>
      <c r="OHL13" s="455"/>
      <c r="OHM13" s="455"/>
      <c r="OHN13" s="455"/>
      <c r="OHO13" s="455"/>
      <c r="OHP13" s="455"/>
      <c r="OHQ13" s="455"/>
      <c r="OHR13" s="455"/>
      <c r="OHS13" s="455"/>
      <c r="OHT13" s="455"/>
      <c r="OHU13" s="455"/>
      <c r="OHV13" s="455"/>
      <c r="OHW13" s="455"/>
      <c r="OHX13" s="455"/>
      <c r="OHY13" s="455"/>
      <c r="OHZ13" s="455"/>
      <c r="OIA13" s="455"/>
      <c r="OIB13" s="455"/>
      <c r="OIC13" s="455"/>
      <c r="OID13" s="455"/>
      <c r="OIE13" s="455"/>
      <c r="OIF13" s="455"/>
      <c r="OIG13" s="455"/>
      <c r="OIH13" s="455"/>
      <c r="OII13" s="455"/>
      <c r="OIJ13" s="455"/>
      <c r="OIK13" s="455"/>
      <c r="OIL13" s="455"/>
      <c r="OIM13" s="455"/>
      <c r="OIN13" s="455"/>
      <c r="OIO13" s="455"/>
      <c r="OIP13" s="455"/>
      <c r="OIQ13" s="455"/>
      <c r="OIR13" s="455"/>
      <c r="OIS13" s="455"/>
      <c r="OIT13" s="455"/>
      <c r="OIU13" s="455"/>
      <c r="OIV13" s="455"/>
      <c r="OIW13" s="455"/>
      <c r="OIX13" s="455"/>
      <c r="OIY13" s="455"/>
      <c r="OIZ13" s="455"/>
      <c r="OJA13" s="455"/>
      <c r="OJB13" s="455"/>
      <c r="OJC13" s="455"/>
      <c r="OJD13" s="455"/>
      <c r="OJE13" s="455"/>
      <c r="OJF13" s="455"/>
      <c r="OJG13" s="455"/>
      <c r="OJH13" s="455"/>
      <c r="OJI13" s="455"/>
      <c r="OJJ13" s="455"/>
      <c r="OJK13" s="455"/>
      <c r="OJL13" s="455"/>
      <c r="OJM13" s="455"/>
      <c r="OJN13" s="455"/>
      <c r="OJO13" s="455"/>
      <c r="OJP13" s="455"/>
      <c r="OJQ13" s="455"/>
      <c r="OJR13" s="455"/>
      <c r="OJS13" s="455"/>
      <c r="OJT13" s="455"/>
      <c r="OJU13" s="455"/>
      <c r="OJV13" s="455"/>
      <c r="OJW13" s="455"/>
      <c r="OJX13" s="455"/>
      <c r="OJY13" s="455"/>
      <c r="OJZ13" s="455"/>
      <c r="OKA13" s="455"/>
      <c r="OKB13" s="455"/>
      <c r="OKC13" s="455"/>
      <c r="OKD13" s="455"/>
      <c r="OKE13" s="455"/>
      <c r="OKF13" s="455"/>
      <c r="OKG13" s="455"/>
      <c r="OKH13" s="455"/>
      <c r="OKI13" s="455"/>
      <c r="OKJ13" s="455"/>
      <c r="OKK13" s="455"/>
      <c r="OKL13" s="455"/>
      <c r="OKM13" s="455"/>
      <c r="OKN13" s="455"/>
      <c r="OKO13" s="455"/>
      <c r="OKP13" s="455"/>
      <c r="OKQ13" s="455"/>
      <c r="OKR13" s="455"/>
      <c r="OKS13" s="455"/>
      <c r="OKT13" s="455"/>
      <c r="OKU13" s="455"/>
      <c r="OKV13" s="455"/>
      <c r="OKW13" s="455"/>
      <c r="OKX13" s="455"/>
      <c r="OKY13" s="455"/>
      <c r="OKZ13" s="455"/>
      <c r="OLA13" s="455"/>
      <c r="OLB13" s="455"/>
      <c r="OLC13" s="455"/>
      <c r="OLD13" s="455"/>
      <c r="OLE13" s="455"/>
      <c r="OLF13" s="455"/>
      <c r="OLG13" s="455"/>
      <c r="OLH13" s="455"/>
      <c r="OLI13" s="455"/>
      <c r="OLJ13" s="455"/>
      <c r="OLK13" s="455"/>
      <c r="OLL13" s="455"/>
      <c r="OLM13" s="455"/>
      <c r="OLN13" s="455"/>
      <c r="OLO13" s="455"/>
      <c r="OLP13" s="455"/>
      <c r="OLQ13" s="455"/>
      <c r="OLR13" s="455"/>
      <c r="OLS13" s="455"/>
      <c r="OLT13" s="455"/>
      <c r="OLU13" s="455"/>
      <c r="OLV13" s="455"/>
      <c r="OLW13" s="455"/>
      <c r="OLX13" s="455"/>
      <c r="OLY13" s="455"/>
      <c r="OLZ13" s="455"/>
      <c r="OMA13" s="455"/>
      <c r="OMB13" s="455"/>
      <c r="OMC13" s="455"/>
      <c r="OMD13" s="455"/>
      <c r="OME13" s="455"/>
      <c r="OMF13" s="455"/>
      <c r="OMG13" s="455"/>
      <c r="OMH13" s="455"/>
      <c r="OMI13" s="455"/>
      <c r="OMJ13" s="455"/>
      <c r="OMK13" s="455"/>
      <c r="OML13" s="455"/>
      <c r="OMM13" s="455"/>
      <c r="OMN13" s="455"/>
      <c r="OMO13" s="455"/>
      <c r="OMP13" s="455"/>
      <c r="OMQ13" s="455"/>
      <c r="OMR13" s="455"/>
      <c r="OMS13" s="455"/>
      <c r="OMT13" s="455"/>
      <c r="OMU13" s="455"/>
      <c r="OMV13" s="455"/>
      <c r="OMW13" s="455"/>
      <c r="OMX13" s="455"/>
      <c r="OMY13" s="455"/>
      <c r="OMZ13" s="455"/>
      <c r="ONA13" s="455"/>
      <c r="ONB13" s="455"/>
      <c r="ONC13" s="455"/>
      <c r="OND13" s="455"/>
      <c r="ONE13" s="455"/>
      <c r="ONF13" s="455"/>
      <c r="ONG13" s="455"/>
      <c r="ONH13" s="455"/>
      <c r="ONI13" s="455"/>
      <c r="ONJ13" s="455"/>
      <c r="ONK13" s="455"/>
      <c r="ONL13" s="455"/>
      <c r="ONM13" s="455"/>
      <c r="ONN13" s="455"/>
      <c r="ONO13" s="455"/>
      <c r="ONP13" s="455"/>
      <c r="ONQ13" s="455"/>
      <c r="ONR13" s="455"/>
      <c r="ONS13" s="455"/>
      <c r="ONT13" s="455"/>
      <c r="ONU13" s="455"/>
      <c r="ONV13" s="455"/>
      <c r="ONW13" s="455"/>
      <c r="ONX13" s="455"/>
      <c r="ONY13" s="455"/>
      <c r="ONZ13" s="455"/>
      <c r="OOA13" s="455"/>
      <c r="OOB13" s="455"/>
      <c r="OOC13" s="455"/>
      <c r="OOD13" s="455"/>
      <c r="OOE13" s="455"/>
      <c r="OOF13" s="455"/>
      <c r="OOG13" s="455"/>
      <c r="OOH13" s="455"/>
      <c r="OOI13" s="455"/>
      <c r="OOJ13" s="455"/>
      <c r="OOK13" s="455"/>
      <c r="OOL13" s="455"/>
      <c r="OOM13" s="455"/>
      <c r="OON13" s="455"/>
      <c r="OOO13" s="455"/>
      <c r="OOP13" s="455"/>
      <c r="OOQ13" s="455"/>
      <c r="OOR13" s="455"/>
      <c r="OOS13" s="455"/>
      <c r="OOT13" s="455"/>
      <c r="OOU13" s="455"/>
      <c r="OOV13" s="455"/>
      <c r="OOW13" s="455"/>
      <c r="OOX13" s="455"/>
      <c r="OOY13" s="455"/>
      <c r="OOZ13" s="455"/>
      <c r="OPA13" s="455"/>
      <c r="OPB13" s="455"/>
      <c r="OPC13" s="455"/>
      <c r="OPD13" s="455"/>
      <c r="OPE13" s="455"/>
      <c r="OPF13" s="455"/>
      <c r="OPG13" s="455"/>
      <c r="OPH13" s="455"/>
      <c r="OPI13" s="455"/>
      <c r="OPJ13" s="455"/>
      <c r="OPK13" s="455"/>
      <c r="OPL13" s="455"/>
      <c r="OPM13" s="455"/>
      <c r="OPN13" s="455"/>
      <c r="OPO13" s="455"/>
      <c r="OPP13" s="455"/>
      <c r="OPQ13" s="455"/>
      <c r="OPR13" s="455"/>
      <c r="OPS13" s="455"/>
      <c r="OPT13" s="455"/>
      <c r="OPU13" s="455"/>
      <c r="OPV13" s="455"/>
      <c r="OPW13" s="455"/>
      <c r="OPX13" s="455"/>
      <c r="OPY13" s="455"/>
      <c r="OPZ13" s="455"/>
      <c r="OQA13" s="455"/>
      <c r="OQB13" s="455"/>
      <c r="OQC13" s="455"/>
      <c r="OQD13" s="455"/>
      <c r="OQE13" s="455"/>
      <c r="OQF13" s="455"/>
      <c r="OQG13" s="455"/>
      <c r="OQH13" s="455"/>
      <c r="OQI13" s="455"/>
      <c r="OQJ13" s="455"/>
      <c r="OQK13" s="455"/>
      <c r="OQL13" s="455"/>
      <c r="OQM13" s="455"/>
      <c r="OQN13" s="455"/>
      <c r="OQO13" s="455"/>
      <c r="OQP13" s="455"/>
      <c r="OQQ13" s="455"/>
      <c r="OQR13" s="455"/>
      <c r="OQS13" s="455"/>
      <c r="OQT13" s="455"/>
      <c r="OQU13" s="455"/>
      <c r="OQV13" s="455"/>
      <c r="OQW13" s="455"/>
      <c r="OQX13" s="455"/>
      <c r="OQY13" s="455"/>
      <c r="OQZ13" s="455"/>
      <c r="ORA13" s="455"/>
      <c r="ORB13" s="455"/>
      <c r="ORC13" s="455"/>
      <c r="ORD13" s="455"/>
      <c r="ORE13" s="455"/>
      <c r="ORF13" s="455"/>
      <c r="ORG13" s="455"/>
      <c r="ORH13" s="455"/>
      <c r="ORI13" s="455"/>
      <c r="ORJ13" s="455"/>
      <c r="ORK13" s="455"/>
      <c r="ORL13" s="455"/>
      <c r="ORM13" s="455"/>
      <c r="ORN13" s="455"/>
      <c r="ORO13" s="455"/>
      <c r="ORP13" s="455"/>
      <c r="ORQ13" s="455"/>
      <c r="ORR13" s="455"/>
      <c r="ORS13" s="455"/>
      <c r="ORT13" s="455"/>
      <c r="ORU13" s="455"/>
      <c r="ORV13" s="455"/>
      <c r="ORW13" s="455"/>
      <c r="ORX13" s="455"/>
      <c r="ORY13" s="455"/>
      <c r="ORZ13" s="455"/>
      <c r="OSA13" s="455"/>
      <c r="OSB13" s="455"/>
      <c r="OSC13" s="455"/>
      <c r="OSD13" s="455"/>
      <c r="OSE13" s="455"/>
      <c r="OSF13" s="455"/>
      <c r="OSG13" s="455"/>
      <c r="OSH13" s="455"/>
      <c r="OSI13" s="455"/>
      <c r="OSJ13" s="455"/>
      <c r="OSK13" s="455"/>
      <c r="OSL13" s="455"/>
      <c r="OSM13" s="455"/>
      <c r="OSN13" s="455"/>
      <c r="OSO13" s="455"/>
      <c r="OSP13" s="455"/>
      <c r="OSQ13" s="455"/>
      <c r="OSR13" s="455"/>
      <c r="OSS13" s="455"/>
      <c r="OST13" s="455"/>
      <c r="OSU13" s="455"/>
      <c r="OSV13" s="455"/>
      <c r="OSW13" s="455"/>
      <c r="OSX13" s="455"/>
      <c r="OSY13" s="455"/>
      <c r="OSZ13" s="455"/>
      <c r="OTA13" s="455"/>
      <c r="OTB13" s="455"/>
      <c r="OTC13" s="455"/>
      <c r="OTD13" s="455"/>
      <c r="OTE13" s="455"/>
      <c r="OTF13" s="455"/>
      <c r="OTG13" s="455"/>
      <c r="OTH13" s="455"/>
      <c r="OTI13" s="455"/>
      <c r="OTJ13" s="455"/>
      <c r="OTK13" s="455"/>
      <c r="OTL13" s="455"/>
      <c r="OTM13" s="455"/>
      <c r="OTN13" s="455"/>
      <c r="OTO13" s="455"/>
      <c r="OTP13" s="455"/>
      <c r="OTQ13" s="455"/>
      <c r="OTR13" s="455"/>
      <c r="OTS13" s="455"/>
      <c r="OTT13" s="455"/>
      <c r="OTU13" s="455"/>
      <c r="OTV13" s="455"/>
      <c r="OTW13" s="455"/>
      <c r="OTX13" s="455"/>
      <c r="OTY13" s="455"/>
      <c r="OTZ13" s="455"/>
      <c r="OUA13" s="455"/>
      <c r="OUB13" s="455"/>
      <c r="OUC13" s="455"/>
      <c r="OUD13" s="455"/>
      <c r="OUE13" s="455"/>
      <c r="OUF13" s="455"/>
      <c r="OUG13" s="455"/>
      <c r="OUH13" s="455"/>
      <c r="OUI13" s="455"/>
      <c r="OUJ13" s="455"/>
      <c r="OUK13" s="455"/>
      <c r="OUL13" s="455"/>
      <c r="OUM13" s="455"/>
      <c r="OUN13" s="455"/>
      <c r="OUO13" s="455"/>
      <c r="OUP13" s="455"/>
      <c r="OUQ13" s="455"/>
      <c r="OUR13" s="455"/>
      <c r="OUS13" s="455"/>
      <c r="OUT13" s="455"/>
      <c r="OUU13" s="455"/>
      <c r="OUV13" s="455"/>
      <c r="OUW13" s="455"/>
      <c r="OUX13" s="455"/>
      <c r="OUY13" s="455"/>
      <c r="OUZ13" s="455"/>
      <c r="OVA13" s="455"/>
      <c r="OVB13" s="455"/>
      <c r="OVC13" s="455"/>
      <c r="OVD13" s="455"/>
      <c r="OVE13" s="455"/>
      <c r="OVF13" s="455"/>
      <c r="OVG13" s="455"/>
      <c r="OVH13" s="455"/>
      <c r="OVI13" s="455"/>
      <c r="OVJ13" s="455"/>
      <c r="OVK13" s="455"/>
      <c r="OVL13" s="455"/>
      <c r="OVM13" s="455"/>
      <c r="OVN13" s="455"/>
      <c r="OVO13" s="455"/>
      <c r="OVP13" s="455"/>
      <c r="OVQ13" s="455"/>
      <c r="OVR13" s="455"/>
      <c r="OVS13" s="455"/>
      <c r="OVT13" s="455"/>
      <c r="OVU13" s="455"/>
      <c r="OVV13" s="455"/>
      <c r="OVW13" s="455"/>
      <c r="OVX13" s="455"/>
      <c r="OVY13" s="455"/>
      <c r="OVZ13" s="455"/>
      <c r="OWA13" s="455"/>
      <c r="OWB13" s="455"/>
      <c r="OWC13" s="455"/>
      <c r="OWD13" s="455"/>
      <c r="OWE13" s="455"/>
      <c r="OWF13" s="455"/>
      <c r="OWG13" s="455"/>
      <c r="OWH13" s="455"/>
      <c r="OWI13" s="455"/>
      <c r="OWJ13" s="455"/>
      <c r="OWK13" s="455"/>
      <c r="OWL13" s="455"/>
      <c r="OWM13" s="455"/>
      <c r="OWN13" s="455"/>
      <c r="OWO13" s="455"/>
      <c r="OWP13" s="455"/>
      <c r="OWQ13" s="455"/>
      <c r="OWR13" s="455"/>
      <c r="OWS13" s="455"/>
      <c r="OWT13" s="455"/>
      <c r="OWU13" s="455"/>
      <c r="OWV13" s="455"/>
      <c r="OWW13" s="455"/>
      <c r="OWX13" s="455"/>
      <c r="OWY13" s="455"/>
      <c r="OWZ13" s="455"/>
      <c r="OXA13" s="455"/>
      <c r="OXB13" s="455"/>
      <c r="OXC13" s="455"/>
      <c r="OXD13" s="455"/>
      <c r="OXE13" s="455"/>
      <c r="OXF13" s="455"/>
      <c r="OXG13" s="455"/>
      <c r="OXH13" s="455"/>
      <c r="OXI13" s="455"/>
      <c r="OXJ13" s="455"/>
      <c r="OXK13" s="455"/>
      <c r="OXL13" s="455"/>
      <c r="OXM13" s="455"/>
      <c r="OXN13" s="455"/>
      <c r="OXO13" s="455"/>
      <c r="OXP13" s="455"/>
      <c r="OXQ13" s="455"/>
      <c r="OXR13" s="455"/>
      <c r="OXS13" s="455"/>
      <c r="OXT13" s="455"/>
      <c r="OXU13" s="455"/>
      <c r="OXV13" s="455"/>
      <c r="OXW13" s="455"/>
      <c r="OXX13" s="455"/>
      <c r="OXY13" s="455"/>
      <c r="OXZ13" s="455"/>
      <c r="OYA13" s="455"/>
      <c r="OYB13" s="455"/>
      <c r="OYC13" s="455"/>
      <c r="OYD13" s="455"/>
      <c r="OYE13" s="455"/>
      <c r="OYF13" s="455"/>
      <c r="OYG13" s="455"/>
      <c r="OYH13" s="455"/>
      <c r="OYI13" s="455"/>
      <c r="OYJ13" s="455"/>
      <c r="OYK13" s="455"/>
      <c r="OYL13" s="455"/>
      <c r="OYM13" s="455"/>
      <c r="OYN13" s="455"/>
      <c r="OYO13" s="455"/>
      <c r="OYP13" s="455"/>
      <c r="OYQ13" s="455"/>
      <c r="OYR13" s="455"/>
      <c r="OYS13" s="455"/>
      <c r="OYT13" s="455"/>
      <c r="OYU13" s="455"/>
      <c r="OYV13" s="455"/>
      <c r="OYW13" s="455"/>
      <c r="OYX13" s="455"/>
      <c r="OYY13" s="455"/>
      <c r="OYZ13" s="455"/>
      <c r="OZA13" s="455"/>
      <c r="OZB13" s="455"/>
      <c r="OZC13" s="455"/>
      <c r="OZD13" s="455"/>
      <c r="OZE13" s="455"/>
      <c r="OZF13" s="455"/>
      <c r="OZG13" s="455"/>
      <c r="OZH13" s="455"/>
      <c r="OZI13" s="455"/>
      <c r="OZJ13" s="455"/>
      <c r="OZK13" s="455"/>
      <c r="OZL13" s="455"/>
      <c r="OZM13" s="455"/>
      <c r="OZN13" s="455"/>
      <c r="OZO13" s="455"/>
      <c r="OZP13" s="455"/>
      <c r="OZQ13" s="455"/>
      <c r="OZR13" s="455"/>
      <c r="OZS13" s="455"/>
      <c r="OZT13" s="455"/>
      <c r="OZU13" s="455"/>
      <c r="OZV13" s="455"/>
      <c r="OZW13" s="455"/>
      <c r="OZX13" s="455"/>
      <c r="OZY13" s="455"/>
      <c r="OZZ13" s="455"/>
      <c r="PAA13" s="455"/>
      <c r="PAB13" s="455"/>
      <c r="PAC13" s="455"/>
      <c r="PAD13" s="455"/>
      <c r="PAE13" s="455"/>
      <c r="PAF13" s="455"/>
      <c r="PAG13" s="455"/>
      <c r="PAH13" s="455"/>
      <c r="PAI13" s="455"/>
      <c r="PAJ13" s="455"/>
      <c r="PAK13" s="455"/>
      <c r="PAL13" s="455"/>
      <c r="PAM13" s="455"/>
      <c r="PAN13" s="455"/>
      <c r="PAO13" s="455"/>
      <c r="PAP13" s="455"/>
      <c r="PAQ13" s="455"/>
      <c r="PAR13" s="455"/>
      <c r="PAS13" s="455"/>
      <c r="PAT13" s="455"/>
      <c r="PAU13" s="455"/>
      <c r="PAV13" s="455"/>
      <c r="PAW13" s="455"/>
      <c r="PAX13" s="455"/>
      <c r="PAY13" s="455"/>
      <c r="PAZ13" s="455"/>
      <c r="PBA13" s="455"/>
      <c r="PBB13" s="455"/>
      <c r="PBC13" s="455"/>
      <c r="PBD13" s="455"/>
      <c r="PBE13" s="455"/>
      <c r="PBF13" s="455"/>
      <c r="PBG13" s="455"/>
      <c r="PBH13" s="455"/>
      <c r="PBI13" s="455"/>
      <c r="PBJ13" s="455"/>
      <c r="PBK13" s="455"/>
      <c r="PBL13" s="455"/>
      <c r="PBM13" s="455"/>
      <c r="PBN13" s="455"/>
      <c r="PBO13" s="455"/>
      <c r="PBP13" s="455"/>
      <c r="PBQ13" s="455"/>
      <c r="PBR13" s="455"/>
      <c r="PBS13" s="455"/>
      <c r="PBT13" s="455"/>
      <c r="PBU13" s="455"/>
      <c r="PBV13" s="455"/>
      <c r="PBW13" s="455"/>
      <c r="PBX13" s="455"/>
      <c r="PBY13" s="455"/>
      <c r="PBZ13" s="455"/>
      <c r="PCA13" s="455"/>
      <c r="PCB13" s="455"/>
      <c r="PCC13" s="455"/>
      <c r="PCD13" s="455"/>
      <c r="PCE13" s="455"/>
      <c r="PCF13" s="455"/>
      <c r="PCG13" s="455"/>
      <c r="PCH13" s="455"/>
      <c r="PCI13" s="455"/>
      <c r="PCJ13" s="455"/>
      <c r="PCK13" s="455"/>
      <c r="PCL13" s="455"/>
      <c r="PCM13" s="455"/>
      <c r="PCN13" s="455"/>
      <c r="PCO13" s="455"/>
      <c r="PCP13" s="455"/>
      <c r="PCQ13" s="455"/>
      <c r="PCR13" s="455"/>
      <c r="PCS13" s="455"/>
      <c r="PCT13" s="455"/>
      <c r="PCU13" s="455"/>
      <c r="PCV13" s="455"/>
      <c r="PCW13" s="455"/>
      <c r="PCX13" s="455"/>
      <c r="PCY13" s="455"/>
      <c r="PCZ13" s="455"/>
      <c r="PDA13" s="455"/>
      <c r="PDB13" s="455"/>
      <c r="PDC13" s="455"/>
      <c r="PDD13" s="455"/>
      <c r="PDE13" s="455"/>
      <c r="PDF13" s="455"/>
      <c r="PDG13" s="455"/>
      <c r="PDH13" s="455"/>
      <c r="PDI13" s="455"/>
      <c r="PDJ13" s="455"/>
      <c r="PDK13" s="455"/>
      <c r="PDL13" s="455"/>
      <c r="PDM13" s="455"/>
      <c r="PDN13" s="455"/>
      <c r="PDO13" s="455"/>
      <c r="PDP13" s="455"/>
      <c r="PDQ13" s="455"/>
      <c r="PDR13" s="455"/>
      <c r="PDS13" s="455"/>
      <c r="PDT13" s="455"/>
      <c r="PDU13" s="455"/>
      <c r="PDV13" s="455"/>
      <c r="PDW13" s="455"/>
      <c r="PDX13" s="455"/>
      <c r="PDY13" s="455"/>
      <c r="PDZ13" s="455"/>
      <c r="PEA13" s="455"/>
      <c r="PEB13" s="455"/>
      <c r="PEC13" s="455"/>
      <c r="PED13" s="455"/>
      <c r="PEE13" s="455"/>
      <c r="PEF13" s="455"/>
      <c r="PEG13" s="455"/>
      <c r="PEH13" s="455"/>
      <c r="PEI13" s="455"/>
      <c r="PEJ13" s="455"/>
      <c r="PEK13" s="455"/>
      <c r="PEL13" s="455"/>
      <c r="PEM13" s="455"/>
      <c r="PEN13" s="455"/>
      <c r="PEO13" s="455"/>
      <c r="PEP13" s="455"/>
      <c r="PEQ13" s="455"/>
      <c r="PER13" s="455"/>
      <c r="PES13" s="455"/>
      <c r="PET13" s="455"/>
      <c r="PEU13" s="455"/>
      <c r="PEV13" s="455"/>
      <c r="PEW13" s="455"/>
      <c r="PEX13" s="455"/>
      <c r="PEY13" s="455"/>
      <c r="PEZ13" s="455"/>
      <c r="PFA13" s="455"/>
      <c r="PFB13" s="455"/>
      <c r="PFC13" s="455"/>
      <c r="PFD13" s="455"/>
      <c r="PFE13" s="455"/>
      <c r="PFF13" s="455"/>
      <c r="PFG13" s="455"/>
      <c r="PFH13" s="455"/>
      <c r="PFI13" s="455"/>
      <c r="PFJ13" s="455"/>
      <c r="PFK13" s="455"/>
      <c r="PFL13" s="455"/>
      <c r="PFM13" s="455"/>
      <c r="PFN13" s="455"/>
      <c r="PFO13" s="455"/>
      <c r="PFP13" s="455"/>
      <c r="PFQ13" s="455"/>
      <c r="PFR13" s="455"/>
      <c r="PFS13" s="455"/>
      <c r="PFT13" s="455"/>
      <c r="PFU13" s="455"/>
      <c r="PFV13" s="455"/>
      <c r="PFW13" s="455"/>
      <c r="PFX13" s="455"/>
      <c r="PFY13" s="455"/>
      <c r="PFZ13" s="455"/>
      <c r="PGA13" s="455"/>
      <c r="PGB13" s="455"/>
      <c r="PGC13" s="455"/>
      <c r="PGD13" s="455"/>
      <c r="PGE13" s="455"/>
      <c r="PGF13" s="455"/>
      <c r="PGG13" s="455"/>
      <c r="PGH13" s="455"/>
      <c r="PGI13" s="455"/>
      <c r="PGJ13" s="455"/>
      <c r="PGK13" s="455"/>
      <c r="PGL13" s="455"/>
      <c r="PGM13" s="455"/>
      <c r="PGN13" s="455"/>
      <c r="PGO13" s="455"/>
      <c r="PGP13" s="455"/>
      <c r="PGQ13" s="455"/>
      <c r="PGR13" s="455"/>
      <c r="PGS13" s="455"/>
      <c r="PGT13" s="455"/>
      <c r="PGU13" s="455"/>
      <c r="PGV13" s="455"/>
      <c r="PGW13" s="455"/>
      <c r="PGX13" s="455"/>
      <c r="PGY13" s="455"/>
      <c r="PGZ13" s="455"/>
      <c r="PHA13" s="455"/>
      <c r="PHB13" s="455"/>
      <c r="PHC13" s="455"/>
      <c r="PHD13" s="455"/>
      <c r="PHE13" s="455"/>
      <c r="PHF13" s="455"/>
      <c r="PHG13" s="455"/>
      <c r="PHH13" s="455"/>
      <c r="PHI13" s="455"/>
      <c r="PHJ13" s="455"/>
      <c r="PHK13" s="455"/>
      <c r="PHL13" s="455"/>
      <c r="PHM13" s="455"/>
      <c r="PHN13" s="455"/>
      <c r="PHO13" s="455"/>
      <c r="PHP13" s="455"/>
      <c r="PHQ13" s="455"/>
      <c r="PHR13" s="455"/>
      <c r="PHS13" s="455"/>
      <c r="PHT13" s="455"/>
      <c r="PHU13" s="455"/>
      <c r="PHV13" s="455"/>
      <c r="PHW13" s="455"/>
      <c r="PHX13" s="455"/>
      <c r="PHY13" s="455"/>
      <c r="PHZ13" s="455"/>
      <c r="PIA13" s="455"/>
      <c r="PIB13" s="455"/>
      <c r="PIC13" s="455"/>
      <c r="PID13" s="455"/>
      <c r="PIE13" s="455"/>
      <c r="PIF13" s="455"/>
      <c r="PIG13" s="455"/>
      <c r="PIH13" s="455"/>
      <c r="PII13" s="455"/>
      <c r="PIJ13" s="455"/>
      <c r="PIK13" s="455"/>
      <c r="PIL13" s="455"/>
      <c r="PIM13" s="455"/>
      <c r="PIN13" s="455"/>
      <c r="PIO13" s="455"/>
      <c r="PIP13" s="455"/>
      <c r="PIQ13" s="455"/>
      <c r="PIR13" s="455"/>
      <c r="PIS13" s="455"/>
      <c r="PIT13" s="455"/>
      <c r="PIU13" s="455"/>
      <c r="PIV13" s="455"/>
      <c r="PIW13" s="455"/>
      <c r="PIX13" s="455"/>
      <c r="PIY13" s="455"/>
      <c r="PIZ13" s="455"/>
      <c r="PJA13" s="455"/>
      <c r="PJB13" s="455"/>
      <c r="PJC13" s="455"/>
      <c r="PJD13" s="455"/>
      <c r="PJE13" s="455"/>
      <c r="PJF13" s="455"/>
      <c r="PJG13" s="455"/>
      <c r="PJH13" s="455"/>
      <c r="PJI13" s="455"/>
      <c r="PJJ13" s="455"/>
      <c r="PJK13" s="455"/>
      <c r="PJL13" s="455"/>
      <c r="PJM13" s="455"/>
      <c r="PJN13" s="455"/>
      <c r="PJO13" s="455"/>
      <c r="PJP13" s="455"/>
      <c r="PJQ13" s="455"/>
      <c r="PJR13" s="455"/>
      <c r="PJS13" s="455"/>
      <c r="PJT13" s="455"/>
      <c r="PJU13" s="455"/>
      <c r="PJV13" s="455"/>
      <c r="PJW13" s="455"/>
      <c r="PJX13" s="455"/>
      <c r="PJY13" s="455"/>
      <c r="PJZ13" s="455"/>
      <c r="PKA13" s="455"/>
      <c r="PKB13" s="455"/>
      <c r="PKC13" s="455"/>
      <c r="PKD13" s="455"/>
      <c r="PKE13" s="455"/>
      <c r="PKF13" s="455"/>
      <c r="PKG13" s="455"/>
      <c r="PKH13" s="455"/>
      <c r="PKI13" s="455"/>
      <c r="PKJ13" s="455"/>
      <c r="PKK13" s="455"/>
      <c r="PKL13" s="455"/>
      <c r="PKM13" s="455"/>
      <c r="PKN13" s="455"/>
      <c r="PKO13" s="455"/>
      <c r="PKP13" s="455"/>
      <c r="PKQ13" s="455"/>
      <c r="PKR13" s="455"/>
      <c r="PKS13" s="455"/>
      <c r="PKT13" s="455"/>
      <c r="PKU13" s="455"/>
      <c r="PKV13" s="455"/>
      <c r="PKW13" s="455"/>
      <c r="PKX13" s="455"/>
      <c r="PKY13" s="455"/>
      <c r="PKZ13" s="455"/>
      <c r="PLA13" s="455"/>
      <c r="PLB13" s="455"/>
      <c r="PLC13" s="455"/>
      <c r="PLD13" s="455"/>
      <c r="PLE13" s="455"/>
      <c r="PLF13" s="455"/>
      <c r="PLG13" s="455"/>
      <c r="PLH13" s="455"/>
      <c r="PLI13" s="455"/>
      <c r="PLJ13" s="455"/>
      <c r="PLK13" s="455"/>
      <c r="PLL13" s="455"/>
      <c r="PLM13" s="455"/>
      <c r="PLN13" s="455"/>
      <c r="PLO13" s="455"/>
      <c r="PLP13" s="455"/>
      <c r="PLQ13" s="455"/>
      <c r="PLR13" s="455"/>
      <c r="PLS13" s="455"/>
      <c r="PLT13" s="455"/>
      <c r="PLU13" s="455"/>
      <c r="PLV13" s="455"/>
      <c r="PLW13" s="455"/>
      <c r="PLX13" s="455"/>
      <c r="PLY13" s="455"/>
      <c r="PLZ13" s="455"/>
      <c r="PMA13" s="455"/>
      <c r="PMB13" s="455"/>
      <c r="PMC13" s="455"/>
      <c r="PMD13" s="455"/>
      <c r="PME13" s="455"/>
      <c r="PMF13" s="455"/>
      <c r="PMG13" s="455"/>
      <c r="PMH13" s="455"/>
      <c r="PMI13" s="455"/>
      <c r="PMJ13" s="455"/>
      <c r="PMK13" s="455"/>
      <c r="PML13" s="455"/>
      <c r="PMM13" s="455"/>
      <c r="PMN13" s="455"/>
      <c r="PMO13" s="455"/>
      <c r="PMP13" s="455"/>
      <c r="PMQ13" s="455"/>
      <c r="PMR13" s="455"/>
      <c r="PMS13" s="455"/>
      <c r="PMT13" s="455"/>
      <c r="PMU13" s="455"/>
      <c r="PMV13" s="455"/>
      <c r="PMW13" s="455"/>
      <c r="PMX13" s="455"/>
      <c r="PMY13" s="455"/>
      <c r="PMZ13" s="455"/>
      <c r="PNA13" s="455"/>
      <c r="PNB13" s="455"/>
      <c r="PNC13" s="455"/>
      <c r="PND13" s="455"/>
      <c r="PNE13" s="455"/>
      <c r="PNF13" s="455"/>
      <c r="PNG13" s="455"/>
      <c r="PNH13" s="455"/>
      <c r="PNI13" s="455"/>
      <c r="PNJ13" s="455"/>
      <c r="PNK13" s="455"/>
      <c r="PNL13" s="455"/>
      <c r="PNM13" s="455"/>
      <c r="PNN13" s="455"/>
      <c r="PNO13" s="455"/>
      <c r="PNP13" s="455"/>
      <c r="PNQ13" s="455"/>
      <c r="PNR13" s="455"/>
      <c r="PNS13" s="455"/>
      <c r="PNT13" s="455"/>
      <c r="PNU13" s="455"/>
      <c r="PNV13" s="455"/>
      <c r="PNW13" s="455"/>
      <c r="PNX13" s="455"/>
      <c r="PNY13" s="455"/>
      <c r="PNZ13" s="455"/>
      <c r="POA13" s="455"/>
      <c r="POB13" s="455"/>
      <c r="POC13" s="455"/>
      <c r="POD13" s="455"/>
      <c r="POE13" s="455"/>
      <c r="POF13" s="455"/>
      <c r="POG13" s="455"/>
      <c r="POH13" s="455"/>
      <c r="POI13" s="455"/>
      <c r="POJ13" s="455"/>
      <c r="POK13" s="455"/>
      <c r="POL13" s="455"/>
      <c r="POM13" s="455"/>
      <c r="PON13" s="455"/>
      <c r="POO13" s="455"/>
      <c r="POP13" s="455"/>
      <c r="POQ13" s="455"/>
      <c r="POR13" s="455"/>
      <c r="POS13" s="455"/>
      <c r="POT13" s="455"/>
      <c r="POU13" s="455"/>
      <c r="POV13" s="455"/>
      <c r="POW13" s="455"/>
      <c r="POX13" s="455"/>
      <c r="POY13" s="455"/>
      <c r="POZ13" s="455"/>
      <c r="PPA13" s="455"/>
      <c r="PPB13" s="455"/>
      <c r="PPC13" s="455"/>
      <c r="PPD13" s="455"/>
      <c r="PPE13" s="455"/>
      <c r="PPF13" s="455"/>
      <c r="PPG13" s="455"/>
      <c r="PPH13" s="455"/>
      <c r="PPI13" s="455"/>
      <c r="PPJ13" s="455"/>
      <c r="PPK13" s="455"/>
      <c r="PPL13" s="455"/>
      <c r="PPM13" s="455"/>
      <c r="PPN13" s="455"/>
      <c r="PPO13" s="455"/>
      <c r="PPP13" s="455"/>
      <c r="PPQ13" s="455"/>
      <c r="PPR13" s="455"/>
      <c r="PPS13" s="455"/>
      <c r="PPT13" s="455"/>
      <c r="PPU13" s="455"/>
      <c r="PPV13" s="455"/>
      <c r="PPW13" s="455"/>
      <c r="PPX13" s="455"/>
      <c r="PPY13" s="455"/>
      <c r="PPZ13" s="455"/>
      <c r="PQA13" s="455"/>
      <c r="PQB13" s="455"/>
      <c r="PQC13" s="455"/>
      <c r="PQD13" s="455"/>
      <c r="PQE13" s="455"/>
      <c r="PQG13" s="455"/>
      <c r="PQH13" s="455"/>
      <c r="PQI13" s="455"/>
      <c r="PQJ13" s="455"/>
      <c r="PQK13" s="455"/>
      <c r="PQL13" s="455"/>
      <c r="PQM13" s="455"/>
      <c r="PQN13" s="455"/>
      <c r="PQO13" s="455"/>
      <c r="PQP13" s="455"/>
      <c r="PQQ13" s="455"/>
      <c r="PQR13" s="455"/>
      <c r="PQS13" s="455"/>
      <c r="PQT13" s="455"/>
      <c r="PQU13" s="455"/>
      <c r="PQV13" s="455"/>
      <c r="PQW13" s="455"/>
      <c r="PQX13" s="455"/>
      <c r="PQY13" s="455"/>
      <c r="PQZ13" s="455"/>
      <c r="PRA13" s="455"/>
      <c r="PRB13" s="455"/>
      <c r="PRC13" s="455"/>
      <c r="PRD13" s="455"/>
      <c r="PRE13" s="455"/>
      <c r="PRF13" s="455"/>
      <c r="PRG13" s="455"/>
      <c r="PRH13" s="455"/>
      <c r="PRI13" s="455"/>
      <c r="PRJ13" s="455"/>
      <c r="PRK13" s="455"/>
      <c r="PRL13" s="455"/>
      <c r="PRM13" s="455"/>
      <c r="PRN13" s="455"/>
      <c r="PRO13" s="455"/>
      <c r="PRP13" s="455"/>
      <c r="PRQ13" s="455"/>
      <c r="PRR13" s="455"/>
      <c r="PRS13" s="455"/>
      <c r="PRT13" s="455"/>
      <c r="PRU13" s="455"/>
      <c r="PRV13" s="455"/>
      <c r="PRW13" s="455"/>
      <c r="PRX13" s="455"/>
      <c r="PRY13" s="455"/>
      <c r="PRZ13" s="455"/>
      <c r="PSA13" s="455"/>
      <c r="PSB13" s="455"/>
      <c r="PSC13" s="455"/>
      <c r="PSD13" s="455"/>
      <c r="PSE13" s="455"/>
      <c r="PSF13" s="455"/>
      <c r="PSG13" s="455"/>
      <c r="PSH13" s="455"/>
      <c r="PSI13" s="455"/>
      <c r="PSJ13" s="455"/>
      <c r="PSK13" s="455"/>
      <c r="PSL13" s="455"/>
      <c r="PSM13" s="455"/>
      <c r="PSN13" s="455"/>
      <c r="PSO13" s="455"/>
      <c r="PSP13" s="455"/>
      <c r="PSQ13" s="455"/>
      <c r="PSR13" s="455"/>
      <c r="PSS13" s="455"/>
      <c r="PST13" s="455"/>
      <c r="PSU13" s="455"/>
      <c r="PSV13" s="455"/>
      <c r="PSW13" s="455"/>
      <c r="PSX13" s="455"/>
      <c r="PSY13" s="455"/>
      <c r="PSZ13" s="455"/>
      <c r="PTA13" s="455"/>
      <c r="PTB13" s="455"/>
      <c r="PTC13" s="455"/>
      <c r="PTD13" s="455"/>
      <c r="PTE13" s="455"/>
      <c r="PTF13" s="455"/>
      <c r="PTG13" s="455"/>
      <c r="PTH13" s="455"/>
      <c r="PTI13" s="455"/>
      <c r="PTJ13" s="455"/>
      <c r="PTK13" s="455"/>
      <c r="PTL13" s="455"/>
      <c r="PTM13" s="455"/>
      <c r="PTN13" s="455"/>
      <c r="PTO13" s="455"/>
      <c r="PTP13" s="455"/>
      <c r="PTQ13" s="455"/>
      <c r="PTR13" s="455"/>
      <c r="PTS13" s="455"/>
      <c r="PTT13" s="455"/>
      <c r="PTU13" s="455"/>
      <c r="PTV13" s="455"/>
      <c r="PTW13" s="455"/>
      <c r="PTX13" s="455"/>
      <c r="PTY13" s="455"/>
      <c r="PTZ13" s="455"/>
      <c r="PUA13" s="455"/>
      <c r="PUB13" s="455"/>
      <c r="PUC13" s="455"/>
      <c r="PUD13" s="455"/>
      <c r="PUE13" s="455"/>
      <c r="PUF13" s="455"/>
      <c r="PUG13" s="455"/>
      <c r="PUH13" s="455"/>
      <c r="PUI13" s="455"/>
      <c r="PUJ13" s="455"/>
      <c r="PUK13" s="455"/>
      <c r="PUL13" s="455"/>
      <c r="PUM13" s="455"/>
      <c r="PUN13" s="455"/>
      <c r="PUO13" s="455"/>
      <c r="PUP13" s="455"/>
      <c r="PUQ13" s="455"/>
      <c r="PUR13" s="455"/>
      <c r="PUS13" s="455"/>
      <c r="PUT13" s="455"/>
      <c r="PUU13" s="455"/>
      <c r="PUV13" s="455"/>
      <c r="PUW13" s="455"/>
      <c r="PUX13" s="455"/>
      <c r="PUY13" s="455"/>
      <c r="PUZ13" s="455"/>
      <c r="PVA13" s="455"/>
      <c r="PVB13" s="455"/>
      <c r="PVC13" s="455"/>
      <c r="PVD13" s="455"/>
      <c r="PVE13" s="455"/>
      <c r="PVF13" s="455"/>
      <c r="PVG13" s="455"/>
      <c r="PVH13" s="455"/>
      <c r="PVI13" s="455"/>
      <c r="PVJ13" s="455"/>
      <c r="PVK13" s="455"/>
      <c r="PVL13" s="455"/>
      <c r="PVM13" s="455"/>
      <c r="PVN13" s="455"/>
      <c r="PVO13" s="455"/>
      <c r="PVP13" s="455"/>
      <c r="PVQ13" s="455"/>
      <c r="PVR13" s="455"/>
      <c r="PVS13" s="455"/>
      <c r="PVT13" s="455"/>
      <c r="PVU13" s="455"/>
      <c r="PVV13" s="455"/>
      <c r="PVW13" s="455"/>
      <c r="PVX13" s="455"/>
      <c r="PVY13" s="455"/>
      <c r="PVZ13" s="455"/>
      <c r="PWA13" s="455"/>
      <c r="PWB13" s="455"/>
      <c r="PWC13" s="455"/>
      <c r="PWD13" s="455"/>
      <c r="PWE13" s="455"/>
      <c r="PWF13" s="455"/>
      <c r="PWG13" s="455"/>
      <c r="PWH13" s="455"/>
      <c r="PWI13" s="455"/>
      <c r="PWJ13" s="455"/>
      <c r="PWK13" s="455"/>
      <c r="PWL13" s="455"/>
      <c r="PWM13" s="455"/>
      <c r="PWN13" s="455"/>
      <c r="PWO13" s="455"/>
      <c r="PWP13" s="455"/>
      <c r="PWQ13" s="455"/>
      <c r="PWR13" s="455"/>
      <c r="PWS13" s="455"/>
      <c r="PWT13" s="455"/>
      <c r="PWU13" s="455"/>
      <c r="PWV13" s="455"/>
      <c r="PWW13" s="455"/>
      <c r="PWX13" s="455"/>
      <c r="PWY13" s="455"/>
      <c r="PWZ13" s="455"/>
      <c r="PXA13" s="455"/>
      <c r="PXB13" s="455"/>
      <c r="PXC13" s="455"/>
      <c r="PXD13" s="455"/>
      <c r="PXE13" s="455"/>
      <c r="PXF13" s="455"/>
      <c r="PXG13" s="455"/>
      <c r="PXH13" s="455"/>
      <c r="PXI13" s="455"/>
      <c r="PXJ13" s="455"/>
      <c r="PXK13" s="455"/>
      <c r="PXL13" s="455"/>
      <c r="PXM13" s="455"/>
      <c r="PXN13" s="455"/>
      <c r="PXO13" s="455"/>
      <c r="PXP13" s="455"/>
      <c r="PXQ13" s="455"/>
      <c r="PXR13" s="455"/>
      <c r="PXS13" s="455"/>
      <c r="PXT13" s="455"/>
      <c r="PXU13" s="455"/>
      <c r="PXV13" s="455"/>
      <c r="PXW13" s="455"/>
      <c r="PXX13" s="455"/>
      <c r="PXY13" s="455"/>
      <c r="PXZ13" s="455"/>
      <c r="PYA13" s="455"/>
      <c r="PYB13" s="455"/>
      <c r="PYC13" s="455"/>
      <c r="PYD13" s="455"/>
      <c r="PYE13" s="455"/>
      <c r="PYF13" s="455"/>
      <c r="PYG13" s="455"/>
      <c r="PYH13" s="455"/>
      <c r="PYI13" s="455"/>
      <c r="PYJ13" s="455"/>
      <c r="PYK13" s="455"/>
      <c r="PYL13" s="455"/>
      <c r="PYM13" s="455"/>
      <c r="PYN13" s="455"/>
      <c r="PYO13" s="455"/>
      <c r="PYP13" s="455"/>
      <c r="PYQ13" s="455"/>
      <c r="PYR13" s="455"/>
      <c r="PYS13" s="455"/>
      <c r="PYT13" s="455"/>
      <c r="PYU13" s="455"/>
      <c r="PYV13" s="455"/>
      <c r="PYW13" s="455"/>
      <c r="PYX13" s="455"/>
      <c r="PYY13" s="455"/>
      <c r="PYZ13" s="455"/>
      <c r="PZA13" s="455"/>
      <c r="PZB13" s="455"/>
      <c r="PZC13" s="455"/>
      <c r="PZD13" s="455"/>
      <c r="PZE13" s="455"/>
      <c r="PZF13" s="455"/>
      <c r="PZG13" s="455"/>
      <c r="PZH13" s="455"/>
      <c r="PZI13" s="455"/>
      <c r="PZJ13" s="455"/>
      <c r="PZK13" s="455"/>
      <c r="PZL13" s="455"/>
      <c r="PZM13" s="455"/>
      <c r="PZN13" s="455"/>
      <c r="PZO13" s="455"/>
      <c r="PZP13" s="455"/>
      <c r="PZQ13" s="455"/>
      <c r="PZR13" s="455"/>
      <c r="PZS13" s="455"/>
      <c r="PZT13" s="455"/>
      <c r="PZU13" s="455"/>
      <c r="PZV13" s="455"/>
      <c r="PZW13" s="455"/>
      <c r="PZX13" s="455"/>
      <c r="PZY13" s="455"/>
      <c r="PZZ13" s="455"/>
      <c r="QAA13" s="455"/>
      <c r="QAB13" s="455"/>
      <c r="QAC13" s="455"/>
      <c r="QAD13" s="455"/>
      <c r="QAE13" s="455"/>
      <c r="QAF13" s="455"/>
      <c r="QAG13" s="455"/>
      <c r="QAH13" s="455"/>
      <c r="QAI13" s="455"/>
      <c r="QAJ13" s="455"/>
      <c r="QAK13" s="455"/>
      <c r="QAL13" s="455"/>
      <c r="QAM13" s="455"/>
      <c r="QAN13" s="455"/>
      <c r="QAO13" s="455"/>
      <c r="QAP13" s="455"/>
      <c r="QAQ13" s="455"/>
      <c r="QAR13" s="455"/>
      <c r="QAS13" s="455"/>
      <c r="QAT13" s="455"/>
      <c r="QAU13" s="455"/>
      <c r="QAV13" s="455"/>
      <c r="QAW13" s="455"/>
      <c r="QAX13" s="455"/>
      <c r="QAY13" s="455"/>
      <c r="QAZ13" s="455"/>
      <c r="QBA13" s="455"/>
      <c r="QBB13" s="455"/>
      <c r="QBC13" s="455"/>
      <c r="QBD13" s="455"/>
      <c r="QBE13" s="455"/>
      <c r="QBF13" s="455"/>
      <c r="QBG13" s="455"/>
      <c r="QBH13" s="455"/>
      <c r="QBI13" s="455"/>
      <c r="QBJ13" s="455"/>
      <c r="QBK13" s="455"/>
      <c r="QBL13" s="455"/>
      <c r="QBM13" s="455"/>
      <c r="QBN13" s="455"/>
      <c r="QBO13" s="455"/>
      <c r="QBP13" s="455"/>
      <c r="QBQ13" s="455"/>
      <c r="QBR13" s="455"/>
      <c r="QBS13" s="455"/>
      <c r="QBT13" s="455"/>
      <c r="QBU13" s="455"/>
      <c r="QBV13" s="455"/>
      <c r="QBW13" s="455"/>
      <c r="QBX13" s="455"/>
      <c r="QBY13" s="455"/>
      <c r="QBZ13" s="455"/>
      <c r="QCA13" s="455"/>
      <c r="QCB13" s="455"/>
      <c r="QCC13" s="455"/>
      <c r="QCD13" s="455"/>
      <c r="QCE13" s="455"/>
      <c r="QCF13" s="455"/>
      <c r="QCG13" s="455"/>
      <c r="QCH13" s="455"/>
      <c r="QCI13" s="455"/>
      <c r="QCJ13" s="455"/>
      <c r="QCK13" s="455"/>
      <c r="QCL13" s="455"/>
      <c r="QCM13" s="455"/>
      <c r="QCN13" s="455"/>
      <c r="QCO13" s="455"/>
      <c r="QCP13" s="455"/>
      <c r="QCQ13" s="455"/>
      <c r="QCR13" s="455"/>
      <c r="QCS13" s="455"/>
      <c r="QCT13" s="455"/>
      <c r="QCU13" s="455"/>
      <c r="QCV13" s="455"/>
      <c r="QCW13" s="455"/>
      <c r="QCX13" s="455"/>
      <c r="QCY13" s="455"/>
      <c r="QCZ13" s="455"/>
      <c r="QDA13" s="455"/>
      <c r="QDB13" s="455"/>
      <c r="QDC13" s="455"/>
      <c r="QDD13" s="455"/>
      <c r="QDE13" s="455"/>
      <c r="QDF13" s="455"/>
      <c r="QDG13" s="455"/>
      <c r="QDH13" s="455"/>
      <c r="QDI13" s="455"/>
      <c r="QDJ13" s="455"/>
      <c r="QDK13" s="455"/>
      <c r="QDL13" s="455"/>
      <c r="QDM13" s="455"/>
      <c r="QDN13" s="455"/>
      <c r="QDO13" s="455"/>
      <c r="QDP13" s="455"/>
      <c r="QDQ13" s="455"/>
      <c r="QDR13" s="455"/>
      <c r="QDS13" s="455"/>
      <c r="QDT13" s="455"/>
      <c r="QDU13" s="455"/>
      <c r="QDV13" s="455"/>
      <c r="QDW13" s="455"/>
      <c r="QDX13" s="455"/>
      <c r="QDY13" s="455"/>
      <c r="QDZ13" s="455"/>
      <c r="QEA13" s="455"/>
      <c r="QEB13" s="455"/>
      <c r="QEC13" s="455"/>
      <c r="QED13" s="455"/>
      <c r="QEE13" s="455"/>
      <c r="QEF13" s="455"/>
      <c r="QEG13" s="455"/>
      <c r="QEH13" s="455"/>
      <c r="QEI13" s="455"/>
      <c r="QEJ13" s="455"/>
      <c r="QEK13" s="455"/>
      <c r="QEL13" s="455"/>
      <c r="QEM13" s="455"/>
      <c r="QEN13" s="455"/>
      <c r="QEO13" s="455"/>
      <c r="QEP13" s="455"/>
      <c r="QEQ13" s="455"/>
      <c r="QER13" s="455"/>
      <c r="QES13" s="455"/>
      <c r="QET13" s="455"/>
      <c r="QEU13" s="455"/>
      <c r="QEV13" s="455"/>
      <c r="QEW13" s="455"/>
      <c r="QEX13" s="455"/>
      <c r="QEY13" s="455"/>
      <c r="QEZ13" s="455"/>
      <c r="QFA13" s="455"/>
      <c r="QFB13" s="455"/>
      <c r="QFC13" s="455"/>
      <c r="QFD13" s="455"/>
      <c r="QFE13" s="455"/>
      <c r="QFF13" s="455"/>
      <c r="QFG13" s="455"/>
      <c r="QFH13" s="455"/>
      <c r="QFI13" s="455"/>
      <c r="QFJ13" s="455"/>
      <c r="QFK13" s="455"/>
      <c r="QFL13" s="455"/>
      <c r="QFM13" s="455"/>
      <c r="QFN13" s="455"/>
      <c r="QFO13" s="455"/>
      <c r="QFP13" s="455"/>
      <c r="QFQ13" s="455"/>
      <c r="QFR13" s="455"/>
      <c r="QFS13" s="455"/>
      <c r="QFT13" s="455"/>
      <c r="QFU13" s="455"/>
      <c r="QFV13" s="455"/>
      <c r="QFW13" s="455"/>
      <c r="QFX13" s="455"/>
      <c r="QFY13" s="455"/>
      <c r="QFZ13" s="455"/>
      <c r="QGA13" s="455"/>
      <c r="QGB13" s="455"/>
      <c r="QGC13" s="455"/>
      <c r="QGD13" s="455"/>
      <c r="QGE13" s="455"/>
      <c r="QGF13" s="455"/>
      <c r="QGG13" s="455"/>
      <c r="QGH13" s="455"/>
      <c r="QGI13" s="455"/>
      <c r="QGJ13" s="455"/>
      <c r="QGK13" s="455"/>
      <c r="QGL13" s="455"/>
      <c r="QGM13" s="455"/>
      <c r="QGN13" s="455"/>
      <c r="QGO13" s="455"/>
      <c r="QGP13" s="455"/>
      <c r="QGQ13" s="455"/>
      <c r="QGR13" s="455"/>
      <c r="QGS13" s="455"/>
      <c r="QGT13" s="455"/>
      <c r="QGU13" s="455"/>
      <c r="QGV13" s="455"/>
      <c r="QGW13" s="455"/>
      <c r="QGX13" s="455"/>
      <c r="QGY13" s="455"/>
      <c r="QGZ13" s="455"/>
      <c r="QHA13" s="455"/>
      <c r="QHB13" s="455"/>
      <c r="QHC13" s="455"/>
      <c r="QHD13" s="455"/>
      <c r="QHE13" s="455"/>
      <c r="QHF13" s="455"/>
      <c r="QHG13" s="455"/>
      <c r="QHH13" s="455"/>
      <c r="QHI13" s="455"/>
      <c r="QHJ13" s="455"/>
      <c r="QHK13" s="455"/>
      <c r="QHL13" s="455"/>
      <c r="QHM13" s="455"/>
      <c r="QHN13" s="455"/>
      <c r="QHO13" s="455"/>
      <c r="QHP13" s="455"/>
      <c r="QHQ13" s="455"/>
      <c r="QHR13" s="455"/>
      <c r="QHS13" s="455"/>
      <c r="QHT13" s="455"/>
      <c r="QHU13" s="455"/>
      <c r="QHV13" s="455"/>
      <c r="QHW13" s="455"/>
      <c r="QHX13" s="455"/>
      <c r="QHY13" s="455"/>
      <c r="QHZ13" s="455"/>
      <c r="QIA13" s="455"/>
      <c r="QIB13" s="455"/>
      <c r="QIC13" s="455"/>
      <c r="QID13" s="455"/>
      <c r="QIE13" s="455"/>
      <c r="QIF13" s="455"/>
      <c r="QIG13" s="455"/>
      <c r="QIH13" s="455"/>
      <c r="QII13" s="455"/>
      <c r="QIJ13" s="455"/>
      <c r="QIK13" s="455"/>
      <c r="QIL13" s="455"/>
      <c r="QIM13" s="455"/>
      <c r="QIN13" s="455"/>
      <c r="QIO13" s="455"/>
      <c r="QIP13" s="455"/>
      <c r="QIQ13" s="455"/>
      <c r="QIR13" s="455"/>
      <c r="QIS13" s="455"/>
      <c r="QIT13" s="455"/>
      <c r="QIU13" s="455"/>
      <c r="QIV13" s="455"/>
      <c r="QIW13" s="455"/>
      <c r="QIX13" s="455"/>
      <c r="QIY13" s="455"/>
      <c r="QIZ13" s="455"/>
      <c r="QJA13" s="455"/>
      <c r="QJB13" s="455"/>
      <c r="QJC13" s="455"/>
      <c r="QJD13" s="455"/>
      <c r="QJE13" s="455"/>
      <c r="QJF13" s="455"/>
      <c r="QJG13" s="455"/>
      <c r="QJH13" s="455"/>
      <c r="QJI13" s="455"/>
      <c r="QJJ13" s="455"/>
      <c r="QJK13" s="455"/>
      <c r="QJL13" s="455"/>
      <c r="QJM13" s="455"/>
      <c r="QJN13" s="455"/>
      <c r="QJO13" s="455"/>
      <c r="QJP13" s="455"/>
      <c r="QJQ13" s="455"/>
      <c r="QJR13" s="455"/>
      <c r="QJS13" s="455"/>
      <c r="QJT13" s="455"/>
      <c r="QJU13" s="455"/>
      <c r="QJV13" s="455"/>
      <c r="QJW13" s="455"/>
      <c r="QJX13" s="455"/>
      <c r="QJY13" s="455"/>
      <c r="QJZ13" s="455"/>
      <c r="QKA13" s="455"/>
      <c r="QKB13" s="455"/>
      <c r="QKC13" s="455"/>
      <c r="QKD13" s="455"/>
      <c r="QKE13" s="455"/>
      <c r="QKF13" s="455"/>
      <c r="QKG13" s="455"/>
      <c r="QKH13" s="455"/>
      <c r="QKI13" s="455"/>
      <c r="QKJ13" s="455"/>
      <c r="QKK13" s="455"/>
      <c r="QKL13" s="455"/>
      <c r="QKM13" s="455"/>
      <c r="QKN13" s="455"/>
      <c r="QKO13" s="455"/>
      <c r="QKP13" s="455"/>
      <c r="QKQ13" s="455"/>
      <c r="QKR13" s="455"/>
      <c r="QKS13" s="455"/>
      <c r="QKT13" s="455"/>
      <c r="QKU13" s="455"/>
      <c r="QKV13" s="455"/>
      <c r="QKW13" s="455"/>
      <c r="QKX13" s="455"/>
      <c r="QKY13" s="455"/>
      <c r="QKZ13" s="455"/>
      <c r="QLA13" s="455"/>
      <c r="QLB13" s="455"/>
      <c r="QLC13" s="455"/>
      <c r="QLD13" s="455"/>
      <c r="QLE13" s="455"/>
      <c r="QLF13" s="455"/>
      <c r="QLG13" s="455"/>
      <c r="QLH13" s="455"/>
      <c r="QLI13" s="455"/>
      <c r="QLJ13" s="455"/>
      <c r="QLK13" s="455"/>
      <c r="QLL13" s="455"/>
      <c r="QLM13" s="455"/>
      <c r="QLN13" s="455"/>
      <c r="QLO13" s="455"/>
      <c r="QLP13" s="455"/>
      <c r="QLQ13" s="455"/>
      <c r="QLR13" s="455"/>
      <c r="QLS13" s="455"/>
      <c r="QLT13" s="455"/>
      <c r="QLU13" s="455"/>
      <c r="QLV13" s="455"/>
      <c r="QLW13" s="455"/>
      <c r="QLX13" s="455"/>
      <c r="QLY13" s="455"/>
      <c r="QLZ13" s="455"/>
      <c r="QMA13" s="455"/>
      <c r="QMB13" s="455"/>
      <c r="QMC13" s="455"/>
      <c r="QMD13" s="455"/>
      <c r="QME13" s="455"/>
      <c r="QMF13" s="455"/>
      <c r="QMG13" s="455"/>
      <c r="QMH13" s="455"/>
      <c r="QMI13" s="455"/>
      <c r="QMJ13" s="455"/>
      <c r="QMK13" s="455"/>
      <c r="QML13" s="455"/>
      <c r="QMM13" s="455"/>
      <c r="QMN13" s="455"/>
      <c r="QMO13" s="455"/>
      <c r="QMP13" s="455"/>
      <c r="QMQ13" s="455"/>
      <c r="QMR13" s="455"/>
      <c r="QMS13" s="455"/>
      <c r="QMT13" s="455"/>
      <c r="QMU13" s="455"/>
      <c r="QMV13" s="455"/>
      <c r="QMW13" s="455"/>
      <c r="QMX13" s="455"/>
      <c r="QMY13" s="455"/>
      <c r="QMZ13" s="455"/>
      <c r="QNA13" s="455"/>
      <c r="QNB13" s="455"/>
      <c r="QNC13" s="455"/>
      <c r="QND13" s="455"/>
      <c r="QNE13" s="455"/>
      <c r="QNF13" s="455"/>
      <c r="QNG13" s="455"/>
      <c r="QNH13" s="455"/>
      <c r="QNI13" s="455"/>
      <c r="QNJ13" s="455"/>
      <c r="QNK13" s="455"/>
      <c r="QNL13" s="455"/>
      <c r="QNM13" s="455"/>
      <c r="QNN13" s="455"/>
      <c r="QNO13" s="455"/>
      <c r="QNP13" s="455"/>
      <c r="QNQ13" s="455"/>
      <c r="QNR13" s="455"/>
      <c r="QNS13" s="455"/>
      <c r="QNT13" s="455"/>
      <c r="QNU13" s="455"/>
      <c r="QNV13" s="455"/>
      <c r="QNW13" s="455"/>
      <c r="QNX13" s="455"/>
      <c r="QNY13" s="455"/>
      <c r="QNZ13" s="455"/>
      <c r="QOA13" s="455"/>
      <c r="QOB13" s="455"/>
      <c r="QOC13" s="455"/>
      <c r="QOD13" s="455"/>
      <c r="QOE13" s="455"/>
      <c r="QOF13" s="455"/>
      <c r="QOG13" s="455"/>
      <c r="QOH13" s="455"/>
      <c r="QOI13" s="455"/>
      <c r="QOJ13" s="455"/>
      <c r="QOK13" s="455"/>
      <c r="QOL13" s="455"/>
      <c r="QOM13" s="455"/>
      <c r="QON13" s="455"/>
      <c r="QOO13" s="455"/>
      <c r="QOP13" s="455"/>
      <c r="QOQ13" s="455"/>
      <c r="QOR13" s="455"/>
      <c r="QOS13" s="455"/>
      <c r="QOT13" s="455"/>
      <c r="QOU13" s="455"/>
      <c r="QOV13" s="455"/>
      <c r="QOW13" s="455"/>
      <c r="QOX13" s="455"/>
      <c r="QOY13" s="455"/>
      <c r="QOZ13" s="455"/>
      <c r="QPA13" s="455"/>
      <c r="QPB13" s="455"/>
      <c r="QPC13" s="455"/>
      <c r="QPD13" s="455"/>
      <c r="QPE13" s="455"/>
      <c r="QPF13" s="455"/>
      <c r="QPG13" s="455"/>
      <c r="QPH13" s="455"/>
      <c r="QPI13" s="455"/>
      <c r="QPJ13" s="455"/>
      <c r="QPK13" s="455"/>
      <c r="QPL13" s="455"/>
      <c r="QPM13" s="455"/>
      <c r="QPN13" s="455"/>
      <c r="QPO13" s="455"/>
      <c r="QPP13" s="455"/>
      <c r="QPQ13" s="455"/>
      <c r="QPR13" s="455"/>
      <c r="QPS13" s="455"/>
      <c r="QPT13" s="455"/>
      <c r="QPU13" s="455"/>
      <c r="QPV13" s="455"/>
      <c r="QPW13" s="455"/>
      <c r="QPX13" s="455"/>
      <c r="QPY13" s="455"/>
      <c r="QPZ13" s="455"/>
      <c r="QQA13" s="455"/>
      <c r="QQB13" s="455"/>
      <c r="QQC13" s="455"/>
      <c r="QQD13" s="455"/>
      <c r="QQE13" s="455"/>
      <c r="QQF13" s="455"/>
      <c r="QQG13" s="455"/>
      <c r="QQH13" s="455"/>
      <c r="QQI13" s="455"/>
      <c r="QQJ13" s="455"/>
      <c r="QQK13" s="455"/>
      <c r="QQL13" s="455"/>
      <c r="QQM13" s="455"/>
      <c r="QQN13" s="455"/>
      <c r="QQO13" s="455"/>
      <c r="QQP13" s="455"/>
      <c r="QQQ13" s="455"/>
      <c r="QQR13" s="455"/>
      <c r="QQS13" s="455"/>
      <c r="QQT13" s="455"/>
      <c r="QQU13" s="455"/>
      <c r="QQV13" s="455"/>
      <c r="QQW13" s="455"/>
      <c r="QQX13" s="455"/>
      <c r="QQY13" s="455"/>
      <c r="QQZ13" s="455"/>
      <c r="QRA13" s="455"/>
      <c r="QRB13" s="455"/>
      <c r="QRC13" s="455"/>
      <c r="QRD13" s="455"/>
      <c r="QRE13" s="455"/>
      <c r="QRF13" s="455"/>
      <c r="QRG13" s="455"/>
      <c r="QRH13" s="455"/>
      <c r="QRI13" s="455"/>
      <c r="QRJ13" s="455"/>
      <c r="QRK13" s="455"/>
      <c r="QRL13" s="455"/>
      <c r="QRM13" s="455"/>
      <c r="QRN13" s="455"/>
      <c r="QRO13" s="455"/>
      <c r="QRP13" s="455"/>
      <c r="QRQ13" s="455"/>
      <c r="QRR13" s="455"/>
      <c r="QRS13" s="455"/>
      <c r="QRT13" s="455"/>
      <c r="QRU13" s="455"/>
      <c r="QRV13" s="455"/>
      <c r="QRW13" s="455"/>
      <c r="QRX13" s="455"/>
      <c r="QRY13" s="455"/>
      <c r="QRZ13" s="455"/>
      <c r="QSA13" s="455"/>
      <c r="QSB13" s="455"/>
      <c r="QSC13" s="455"/>
      <c r="QSD13" s="455"/>
      <c r="QSE13" s="455"/>
      <c r="QSF13" s="455"/>
      <c r="QSG13" s="455"/>
      <c r="QSH13" s="455"/>
      <c r="QSI13" s="455"/>
      <c r="QSJ13" s="455"/>
      <c r="QSK13" s="455"/>
      <c r="QSL13" s="455"/>
      <c r="QSM13" s="455"/>
      <c r="QSN13" s="455"/>
      <c r="QSO13" s="455"/>
      <c r="QSP13" s="455"/>
      <c r="QSQ13" s="455"/>
      <c r="QSR13" s="455"/>
      <c r="QSS13" s="455"/>
      <c r="QST13" s="455"/>
      <c r="QSU13" s="455"/>
      <c r="QSV13" s="455"/>
      <c r="QSW13" s="455"/>
      <c r="QSX13" s="455"/>
      <c r="QSY13" s="455"/>
      <c r="QSZ13" s="455"/>
      <c r="QTA13" s="455"/>
      <c r="QTB13" s="455"/>
      <c r="QTC13" s="455"/>
      <c r="QTD13" s="455"/>
      <c r="QTE13" s="455"/>
      <c r="QTF13" s="455"/>
      <c r="QTG13" s="455"/>
      <c r="QTH13" s="455"/>
      <c r="QTI13" s="455"/>
      <c r="QTJ13" s="455"/>
      <c r="QTK13" s="455"/>
      <c r="QTL13" s="455"/>
      <c r="QTM13" s="455"/>
      <c r="QTN13" s="455"/>
      <c r="QTO13" s="455"/>
      <c r="QTP13" s="455"/>
      <c r="QTQ13" s="455"/>
      <c r="QTR13" s="455"/>
      <c r="QTS13" s="455"/>
      <c r="QTT13" s="455"/>
      <c r="QTU13" s="455"/>
      <c r="QTV13" s="455"/>
      <c r="QTW13" s="455"/>
      <c r="QTX13" s="455"/>
      <c r="QTY13" s="455"/>
      <c r="QTZ13" s="455"/>
      <c r="QUA13" s="455"/>
      <c r="QUB13" s="455"/>
      <c r="QUC13" s="455"/>
      <c r="QUD13" s="455"/>
      <c r="QUE13" s="455"/>
      <c r="QUF13" s="455"/>
      <c r="QUG13" s="455"/>
      <c r="QUH13" s="455"/>
      <c r="QUI13" s="455"/>
      <c r="QUJ13" s="455"/>
      <c r="QUK13" s="455"/>
      <c r="QUL13" s="455"/>
      <c r="QUM13" s="455"/>
      <c r="QUN13" s="455"/>
      <c r="QUO13" s="455"/>
      <c r="QUP13" s="455"/>
      <c r="QUQ13" s="455"/>
      <c r="QUR13" s="455"/>
      <c r="QUS13" s="455"/>
      <c r="QUT13" s="455"/>
      <c r="QUU13" s="455"/>
      <c r="QUV13" s="455"/>
      <c r="QUW13" s="455"/>
      <c r="QUX13" s="455"/>
      <c r="QUY13" s="455"/>
      <c r="QUZ13" s="455"/>
      <c r="QVA13" s="455"/>
      <c r="QVB13" s="455"/>
      <c r="QVC13" s="455"/>
      <c r="QVD13" s="455"/>
      <c r="QVE13" s="455"/>
      <c r="QVF13" s="455"/>
      <c r="QVG13" s="455"/>
      <c r="QVH13" s="455"/>
      <c r="QVI13" s="455"/>
      <c r="QVJ13" s="455"/>
      <c r="QVK13" s="455"/>
      <c r="QVL13" s="455"/>
      <c r="QVM13" s="455"/>
      <c r="QVN13" s="455"/>
      <c r="QVO13" s="455"/>
      <c r="QVP13" s="455"/>
      <c r="QVQ13" s="455"/>
      <c r="QVR13" s="455"/>
      <c r="QVS13" s="455"/>
      <c r="QVT13" s="455"/>
      <c r="QVU13" s="455"/>
      <c r="QVV13" s="455"/>
      <c r="QVW13" s="455"/>
      <c r="QVX13" s="455"/>
      <c r="QVY13" s="455"/>
      <c r="QVZ13" s="455"/>
      <c r="QWA13" s="455"/>
      <c r="QWB13" s="455"/>
      <c r="QWC13" s="455"/>
      <c r="QWD13" s="455"/>
      <c r="QWE13" s="455"/>
      <c r="QWF13" s="455"/>
      <c r="QWG13" s="455"/>
      <c r="QWH13" s="455"/>
      <c r="QWI13" s="455"/>
      <c r="QWJ13" s="455"/>
      <c r="QWK13" s="455"/>
      <c r="QWL13" s="455"/>
      <c r="QWM13" s="455"/>
      <c r="QWN13" s="455"/>
      <c r="QWO13" s="455"/>
      <c r="QWP13" s="455"/>
      <c r="QWQ13" s="455"/>
      <c r="QWR13" s="455"/>
      <c r="QWS13" s="455"/>
      <c r="QWT13" s="455"/>
      <c r="QWU13" s="455"/>
      <c r="QWV13" s="455"/>
      <c r="QWW13" s="455"/>
      <c r="QWX13" s="455"/>
      <c r="QWY13" s="455"/>
      <c r="QWZ13" s="455"/>
      <c r="QXA13" s="455"/>
      <c r="QXB13" s="455"/>
      <c r="QXC13" s="455"/>
      <c r="QXD13" s="455"/>
      <c r="QXE13" s="455"/>
      <c r="QXF13" s="455"/>
      <c r="QXG13" s="455"/>
      <c r="QXH13" s="455"/>
      <c r="QXI13" s="455"/>
      <c r="QXJ13" s="455"/>
      <c r="QXK13" s="455"/>
      <c r="QXL13" s="455"/>
      <c r="QXM13" s="455"/>
      <c r="QXN13" s="455"/>
      <c r="QXO13" s="455"/>
      <c r="QXP13" s="455"/>
      <c r="QXQ13" s="455"/>
      <c r="QXR13" s="455"/>
      <c r="QXS13" s="455"/>
      <c r="QXT13" s="455"/>
      <c r="QXU13" s="455"/>
      <c r="QXV13" s="455"/>
      <c r="QXW13" s="455"/>
      <c r="QXX13" s="455"/>
      <c r="QXY13" s="455"/>
      <c r="QXZ13" s="455"/>
      <c r="QYA13" s="455"/>
      <c r="QYB13" s="455"/>
      <c r="QYC13" s="455"/>
      <c r="QYD13" s="455"/>
      <c r="QYE13" s="455"/>
      <c r="QYF13" s="455"/>
      <c r="QYG13" s="455"/>
      <c r="QYH13" s="455"/>
      <c r="QYI13" s="455"/>
      <c r="QYJ13" s="455"/>
      <c r="QYK13" s="455"/>
      <c r="QYL13" s="455"/>
      <c r="QYM13" s="455"/>
      <c r="QYN13" s="455"/>
      <c r="QYO13" s="455"/>
      <c r="QYP13" s="455"/>
      <c r="QYQ13" s="455"/>
      <c r="QYR13" s="455"/>
      <c r="QYS13" s="455"/>
      <c r="QYT13" s="455"/>
      <c r="QYU13" s="455"/>
      <c r="QYV13" s="455"/>
      <c r="QYW13" s="455"/>
      <c r="QYX13" s="455"/>
      <c r="QYY13" s="455"/>
      <c r="QYZ13" s="455"/>
      <c r="QZA13" s="455"/>
      <c r="QZB13" s="455"/>
      <c r="QZC13" s="455"/>
      <c r="QZD13" s="455"/>
      <c r="QZE13" s="455"/>
      <c r="QZF13" s="455"/>
      <c r="QZG13" s="455"/>
      <c r="QZH13" s="455"/>
      <c r="QZI13" s="455"/>
      <c r="QZJ13" s="455"/>
      <c r="QZK13" s="455"/>
      <c r="QZL13" s="455"/>
      <c r="QZM13" s="455"/>
      <c r="QZN13" s="455"/>
      <c r="QZO13" s="455"/>
      <c r="QZP13" s="455"/>
      <c r="QZQ13" s="455"/>
      <c r="QZR13" s="455"/>
      <c r="QZS13" s="455"/>
      <c r="QZT13" s="455"/>
      <c r="QZU13" s="455"/>
      <c r="QZV13" s="455"/>
      <c r="QZW13" s="455"/>
      <c r="QZX13" s="455"/>
      <c r="QZY13" s="455"/>
      <c r="QZZ13" s="455"/>
      <c r="RAA13" s="455"/>
      <c r="RAB13" s="455"/>
      <c r="RAC13" s="455"/>
      <c r="RAD13" s="455"/>
      <c r="RAE13" s="455"/>
      <c r="RAF13" s="455"/>
      <c r="RAG13" s="455"/>
      <c r="RAH13" s="455"/>
      <c r="RAI13" s="455"/>
      <c r="RAJ13" s="455"/>
      <c r="RAK13" s="455"/>
      <c r="RAL13" s="455"/>
      <c r="RAM13" s="455"/>
      <c r="RAN13" s="455"/>
      <c r="RAO13" s="455"/>
      <c r="RAP13" s="455"/>
      <c r="RAQ13" s="455"/>
      <c r="RAR13" s="455"/>
      <c r="RAS13" s="455"/>
      <c r="RAT13" s="455"/>
      <c r="RAU13" s="455"/>
      <c r="RAV13" s="455"/>
      <c r="RAW13" s="455"/>
      <c r="RAX13" s="455"/>
      <c r="RAY13" s="455"/>
      <c r="RAZ13" s="455"/>
      <c r="RBA13" s="455"/>
      <c r="RBB13" s="455"/>
      <c r="RBC13" s="455"/>
      <c r="RBD13" s="455"/>
      <c r="RBE13" s="455"/>
      <c r="RBF13" s="455"/>
      <c r="RBG13" s="455"/>
      <c r="RBH13" s="455"/>
      <c r="RBI13" s="455"/>
      <c r="RBJ13" s="455"/>
      <c r="RBK13" s="455"/>
      <c r="RBL13" s="455"/>
      <c r="RBM13" s="455"/>
      <c r="RBN13" s="455"/>
      <c r="RBO13" s="455"/>
      <c r="RBP13" s="455"/>
      <c r="RBQ13" s="455"/>
      <c r="RBR13" s="455"/>
      <c r="RBS13" s="455"/>
      <c r="RBT13" s="455"/>
      <c r="RBU13" s="455"/>
      <c r="RBV13" s="455"/>
      <c r="RBW13" s="455"/>
      <c r="RBX13" s="455"/>
      <c r="RBY13" s="455"/>
      <c r="RBZ13" s="455"/>
      <c r="RCA13" s="455"/>
      <c r="RCB13" s="455"/>
      <c r="RCC13" s="455"/>
      <c r="RCD13" s="455"/>
      <c r="RCE13" s="455"/>
      <c r="RCF13" s="455"/>
      <c r="RCG13" s="455"/>
      <c r="RCH13" s="455"/>
      <c r="RCI13" s="455"/>
      <c r="RCJ13" s="455"/>
      <c r="RCK13" s="455"/>
      <c r="RCL13" s="455"/>
      <c r="RCM13" s="455"/>
      <c r="RCN13" s="455"/>
      <c r="RCO13" s="455"/>
      <c r="RCP13" s="455"/>
      <c r="RCQ13" s="455"/>
      <c r="RCR13" s="455"/>
      <c r="RCS13" s="455"/>
      <c r="RCT13" s="455"/>
      <c r="RCU13" s="455"/>
      <c r="RCV13" s="455"/>
      <c r="RCW13" s="455"/>
      <c r="RCX13" s="455"/>
      <c r="RCY13" s="455"/>
      <c r="RCZ13" s="455"/>
      <c r="RDA13" s="455"/>
      <c r="RDB13" s="455"/>
      <c r="RDC13" s="455"/>
      <c r="RDD13" s="455"/>
      <c r="RDE13" s="455"/>
      <c r="RDF13" s="455"/>
      <c r="RDG13" s="455"/>
      <c r="RDH13" s="455"/>
      <c r="RDI13" s="455"/>
      <c r="RDJ13" s="455"/>
      <c r="RDK13" s="455"/>
      <c r="RDL13" s="455"/>
      <c r="RDM13" s="455"/>
      <c r="RDN13" s="455"/>
      <c r="RDO13" s="455"/>
      <c r="RDQ13" s="455"/>
      <c r="RDR13" s="455"/>
      <c r="RDS13" s="455"/>
      <c r="RDT13" s="455"/>
      <c r="RDU13" s="455"/>
      <c r="RDV13" s="455"/>
      <c r="RDW13" s="455"/>
      <c r="RDX13" s="455"/>
      <c r="RDY13" s="455"/>
      <c r="RDZ13" s="455"/>
      <c r="REA13" s="455"/>
      <c r="REB13" s="455"/>
      <c r="REC13" s="455"/>
      <c r="RED13" s="455"/>
      <c r="REE13" s="455"/>
      <c r="REF13" s="455"/>
      <c r="REG13" s="455"/>
      <c r="REH13" s="455"/>
      <c r="REI13" s="455"/>
      <c r="REJ13" s="455"/>
      <c r="REK13" s="455"/>
      <c r="REL13" s="455"/>
      <c r="REM13" s="455"/>
      <c r="REN13" s="455"/>
      <c r="REO13" s="455"/>
      <c r="REP13" s="455"/>
      <c r="REQ13" s="455"/>
      <c r="RER13" s="455"/>
      <c r="RES13" s="455"/>
      <c r="RET13" s="455"/>
      <c r="REU13" s="455"/>
      <c r="REV13" s="455"/>
      <c r="REW13" s="455"/>
      <c r="REX13" s="455"/>
      <c r="REY13" s="455"/>
      <c r="REZ13" s="455"/>
      <c r="RFA13" s="455"/>
      <c r="RFB13" s="455"/>
      <c r="RFC13" s="455"/>
      <c r="RFD13" s="455"/>
      <c r="RFE13" s="455"/>
      <c r="RFF13" s="455"/>
      <c r="RFG13" s="455"/>
      <c r="RFH13" s="455"/>
      <c r="RFI13" s="455"/>
      <c r="RFJ13" s="455"/>
      <c r="RFK13" s="455"/>
      <c r="RFL13" s="455"/>
      <c r="RFM13" s="455"/>
      <c r="RFN13" s="455"/>
      <c r="RFO13" s="455"/>
      <c r="RFP13" s="455"/>
      <c r="RFQ13" s="455"/>
      <c r="RFR13" s="455"/>
      <c r="RFS13" s="455"/>
      <c r="RFT13" s="455"/>
      <c r="RFU13" s="455"/>
      <c r="RFV13" s="455"/>
      <c r="RFW13" s="455"/>
      <c r="RFX13" s="455"/>
      <c r="RFY13" s="455"/>
      <c r="RFZ13" s="455"/>
      <c r="RGA13" s="455"/>
      <c r="RGB13" s="455"/>
      <c r="RGC13" s="455"/>
      <c r="RGD13" s="455"/>
      <c r="RGE13" s="455"/>
      <c r="RGF13" s="455"/>
      <c r="RGG13" s="455"/>
      <c r="RGH13" s="455"/>
      <c r="RGI13" s="455"/>
      <c r="RGJ13" s="455"/>
      <c r="RGK13" s="455"/>
      <c r="RGL13" s="455"/>
      <c r="RGM13" s="455"/>
      <c r="RGN13" s="455"/>
      <c r="RGO13" s="455"/>
      <c r="RGP13" s="455"/>
      <c r="RGQ13" s="455"/>
      <c r="RGR13" s="455"/>
      <c r="RGS13" s="455"/>
      <c r="RGT13" s="455"/>
      <c r="RGU13" s="455"/>
      <c r="RGV13" s="455"/>
      <c r="RGW13" s="455"/>
      <c r="RGX13" s="455"/>
      <c r="RGY13" s="455"/>
      <c r="RGZ13" s="455"/>
      <c r="RHA13" s="455"/>
      <c r="RHB13" s="455"/>
      <c r="RHC13" s="455"/>
      <c r="RHD13" s="455"/>
      <c r="RHE13" s="455"/>
      <c r="RHF13" s="455"/>
      <c r="RHG13" s="455"/>
      <c r="RHH13" s="455"/>
      <c r="RHI13" s="455"/>
      <c r="RHJ13" s="455"/>
      <c r="RHK13" s="455"/>
      <c r="RHL13" s="455"/>
      <c r="RHM13" s="455"/>
      <c r="RHN13" s="455"/>
      <c r="RHO13" s="455"/>
      <c r="RHP13" s="455"/>
      <c r="RHQ13" s="455"/>
      <c r="RHR13" s="455"/>
      <c r="RHS13" s="455"/>
      <c r="RHT13" s="455"/>
      <c r="RHU13" s="455"/>
      <c r="RHV13" s="455"/>
      <c r="RHW13" s="455"/>
      <c r="RHX13" s="455"/>
      <c r="RHY13" s="455"/>
      <c r="RHZ13" s="455"/>
      <c r="RIA13" s="455"/>
      <c r="RIB13" s="455"/>
      <c r="RIC13" s="455"/>
      <c r="RID13" s="455"/>
      <c r="RIE13" s="455"/>
      <c r="RIF13" s="455"/>
      <c r="RIG13" s="455"/>
      <c r="RIH13" s="455"/>
      <c r="RII13" s="455"/>
      <c r="RIJ13" s="455"/>
      <c r="RIK13" s="455"/>
      <c r="RIL13" s="455"/>
      <c r="RIM13" s="455"/>
      <c r="RIN13" s="455"/>
      <c r="RIO13" s="455"/>
      <c r="RIP13" s="455"/>
      <c r="RIQ13" s="455"/>
      <c r="RIR13" s="455"/>
      <c r="RIS13" s="455"/>
      <c r="RIT13" s="455"/>
      <c r="RIU13" s="455"/>
      <c r="RIV13" s="455"/>
      <c r="RIW13" s="455"/>
      <c r="RIX13" s="455"/>
      <c r="RIY13" s="455"/>
      <c r="RIZ13" s="455"/>
      <c r="RJA13" s="455"/>
      <c r="RJB13" s="455"/>
      <c r="RJC13" s="455"/>
      <c r="RJD13" s="455"/>
      <c r="RJE13" s="455"/>
      <c r="RJF13" s="455"/>
      <c r="RJG13" s="455"/>
      <c r="RJH13" s="455"/>
      <c r="RJI13" s="455"/>
      <c r="RJJ13" s="455"/>
      <c r="RJK13" s="455"/>
      <c r="RJL13" s="455"/>
      <c r="RJM13" s="455"/>
      <c r="RJN13" s="455"/>
      <c r="RJO13" s="455"/>
      <c r="RJP13" s="455"/>
      <c r="RJQ13" s="455"/>
      <c r="RJR13" s="455"/>
      <c r="RJS13" s="455"/>
      <c r="RJT13" s="455"/>
      <c r="RJU13" s="455"/>
      <c r="RJV13" s="455"/>
      <c r="RJW13" s="455"/>
      <c r="RJX13" s="455"/>
      <c r="RJY13" s="455"/>
      <c r="RJZ13" s="455"/>
      <c r="RKA13" s="455"/>
      <c r="RKB13" s="455"/>
      <c r="RKC13" s="455"/>
      <c r="RKD13" s="455"/>
      <c r="RKE13" s="455"/>
      <c r="RKF13" s="455"/>
      <c r="RKG13" s="455"/>
      <c r="RKH13" s="455"/>
      <c r="RKI13" s="455"/>
      <c r="RKJ13" s="455"/>
      <c r="RKK13" s="455"/>
      <c r="RKL13" s="455"/>
      <c r="RKM13" s="455"/>
      <c r="RKN13" s="455"/>
      <c r="RKO13" s="455"/>
      <c r="RKP13" s="455"/>
      <c r="RKQ13" s="455"/>
      <c r="RKR13" s="455"/>
      <c r="RKS13" s="455"/>
      <c r="RKT13" s="455"/>
      <c r="RKU13" s="455"/>
      <c r="RKV13" s="455"/>
      <c r="RKW13" s="455"/>
      <c r="RKX13" s="455"/>
      <c r="RKY13" s="455"/>
      <c r="RKZ13" s="455"/>
      <c r="RLA13" s="455"/>
      <c r="RLB13" s="455"/>
      <c r="RLC13" s="455"/>
      <c r="RLD13" s="455"/>
      <c r="RLE13" s="455"/>
      <c r="RLF13" s="455"/>
      <c r="RLG13" s="455"/>
      <c r="RLH13" s="455"/>
      <c r="RLI13" s="455"/>
      <c r="RLJ13" s="455"/>
      <c r="RLK13" s="455"/>
      <c r="RLL13" s="455"/>
      <c r="RLM13" s="455"/>
      <c r="RLN13" s="455"/>
      <c r="RLO13" s="455"/>
      <c r="RLP13" s="455"/>
      <c r="RLQ13" s="455"/>
      <c r="RLR13" s="455"/>
      <c r="RLS13" s="455"/>
      <c r="RLT13" s="455"/>
      <c r="RLU13" s="455"/>
      <c r="RLV13" s="455"/>
      <c r="RLW13" s="455"/>
      <c r="RLX13" s="455"/>
      <c r="RLY13" s="455"/>
      <c r="RLZ13" s="455"/>
      <c r="RMA13" s="455"/>
      <c r="RMB13" s="455"/>
      <c r="RMC13" s="455"/>
      <c r="RMD13" s="455"/>
      <c r="RME13" s="455"/>
      <c r="RMF13" s="455"/>
      <c r="RMG13" s="455"/>
      <c r="RMH13" s="455"/>
      <c r="RMI13" s="455"/>
      <c r="RMJ13" s="455"/>
      <c r="RMK13" s="455"/>
      <c r="RML13" s="455"/>
      <c r="RMM13" s="455"/>
      <c r="RMN13" s="455"/>
      <c r="RMO13" s="455"/>
      <c r="RMP13" s="455"/>
      <c r="RMQ13" s="455"/>
      <c r="RMR13" s="455"/>
      <c r="RMS13" s="455"/>
      <c r="RMT13" s="455"/>
      <c r="RMU13" s="455"/>
      <c r="RMV13" s="455"/>
      <c r="RMW13" s="455"/>
      <c r="RMX13" s="455"/>
      <c r="RMY13" s="455"/>
      <c r="RMZ13" s="455"/>
      <c r="RNA13" s="455"/>
      <c r="RNB13" s="455"/>
      <c r="RNC13" s="455"/>
      <c r="RND13" s="455"/>
      <c r="RNE13" s="455"/>
      <c r="RNF13" s="455"/>
      <c r="RNG13" s="455"/>
      <c r="RNH13" s="455"/>
      <c r="RNI13" s="455"/>
      <c r="RNJ13" s="455"/>
      <c r="RNK13" s="455"/>
      <c r="RNL13" s="455"/>
      <c r="RNM13" s="455"/>
      <c r="RNN13" s="455"/>
      <c r="RNO13" s="455"/>
      <c r="RNP13" s="455"/>
      <c r="RNQ13" s="455"/>
      <c r="RNR13" s="455"/>
      <c r="RNS13" s="455"/>
      <c r="RNT13" s="455"/>
      <c r="RNU13" s="455"/>
      <c r="RNV13" s="455"/>
      <c r="RNW13" s="455"/>
      <c r="RNX13" s="455"/>
      <c r="RNY13" s="455"/>
      <c r="RNZ13" s="455"/>
      <c r="ROA13" s="455"/>
      <c r="ROB13" s="455"/>
      <c r="ROC13" s="455"/>
      <c r="ROD13" s="455"/>
      <c r="ROE13" s="455"/>
      <c r="ROF13" s="455"/>
      <c r="ROG13" s="455"/>
      <c r="ROH13" s="455"/>
      <c r="ROI13" s="455"/>
      <c r="ROJ13" s="455"/>
      <c r="ROK13" s="455"/>
      <c r="ROL13" s="455"/>
      <c r="ROM13" s="455"/>
      <c r="RON13" s="455"/>
      <c r="ROO13" s="455"/>
      <c r="ROP13" s="455"/>
      <c r="ROQ13" s="455"/>
      <c r="ROR13" s="455"/>
      <c r="ROS13" s="455"/>
      <c r="ROT13" s="455"/>
      <c r="ROU13" s="455"/>
      <c r="ROV13" s="455"/>
      <c r="ROW13" s="455"/>
      <c r="ROX13" s="455"/>
      <c r="ROY13" s="455"/>
      <c r="ROZ13" s="455"/>
      <c r="RPA13" s="455"/>
      <c r="RPB13" s="455"/>
      <c r="RPC13" s="455"/>
      <c r="RPD13" s="455"/>
      <c r="RPE13" s="455"/>
      <c r="RPF13" s="455"/>
      <c r="RPG13" s="455"/>
      <c r="RPH13" s="455"/>
      <c r="RPI13" s="455"/>
      <c r="RPJ13" s="455"/>
      <c r="RPK13" s="455"/>
      <c r="RPL13" s="455"/>
      <c r="RPM13" s="455"/>
      <c r="RPN13" s="455"/>
      <c r="RPO13" s="455"/>
      <c r="RPP13" s="455"/>
      <c r="RPQ13" s="455"/>
      <c r="RPR13" s="455"/>
      <c r="RPS13" s="455"/>
      <c r="RPT13" s="455"/>
      <c r="RPU13" s="455"/>
      <c r="RPV13" s="455"/>
      <c r="RPW13" s="455"/>
      <c r="RPX13" s="455"/>
      <c r="RPY13" s="455"/>
      <c r="RPZ13" s="455"/>
      <c r="RQA13" s="455"/>
      <c r="RQB13" s="455"/>
      <c r="RQC13" s="455"/>
      <c r="RQD13" s="455"/>
      <c r="RQE13" s="455"/>
      <c r="RQF13" s="455"/>
      <c r="RQG13" s="455"/>
      <c r="RQH13" s="455"/>
      <c r="RQI13" s="455"/>
      <c r="RQJ13" s="455"/>
      <c r="RQK13" s="455"/>
      <c r="RQL13" s="455"/>
      <c r="RQM13" s="455"/>
      <c r="RQN13" s="455"/>
      <c r="RQO13" s="455"/>
      <c r="RQP13" s="455"/>
      <c r="RQQ13" s="455"/>
      <c r="RQR13" s="455"/>
      <c r="RQS13" s="455"/>
      <c r="RQT13" s="455"/>
      <c r="RQU13" s="455"/>
      <c r="RQV13" s="455"/>
      <c r="RQW13" s="455"/>
      <c r="RQX13" s="455"/>
      <c r="RQY13" s="455"/>
      <c r="RQZ13" s="455"/>
      <c r="RRA13" s="455"/>
      <c r="RRB13" s="455"/>
      <c r="RRC13" s="455"/>
      <c r="RRD13" s="455"/>
      <c r="RRE13" s="455"/>
      <c r="RRF13" s="455"/>
      <c r="RRG13" s="455"/>
      <c r="RRH13" s="455"/>
      <c r="RRI13" s="455"/>
      <c r="RRJ13" s="455"/>
      <c r="RRK13" s="455"/>
      <c r="RRL13" s="455"/>
      <c r="RRM13" s="455"/>
      <c r="RRN13" s="455"/>
      <c r="RRO13" s="455"/>
      <c r="RRP13" s="455"/>
      <c r="RRQ13" s="455"/>
      <c r="RRR13" s="455"/>
      <c r="RRS13" s="455"/>
      <c r="RRT13" s="455"/>
      <c r="RRU13" s="455"/>
      <c r="RRV13" s="455"/>
      <c r="RRW13" s="455"/>
      <c r="RRX13" s="455"/>
      <c r="RRY13" s="455"/>
      <c r="RRZ13" s="455"/>
      <c r="RSA13" s="455"/>
      <c r="RSB13" s="455"/>
      <c r="RSC13" s="455"/>
      <c r="RSD13" s="455"/>
      <c r="RSE13" s="455"/>
      <c r="RSF13" s="455"/>
      <c r="RSG13" s="455"/>
      <c r="RSH13" s="455"/>
      <c r="RSI13" s="455"/>
      <c r="RSJ13" s="455"/>
      <c r="RSK13" s="455"/>
      <c r="RSL13" s="455"/>
      <c r="RSM13" s="455"/>
      <c r="RSN13" s="455"/>
      <c r="RSO13" s="455"/>
      <c r="RSP13" s="455"/>
      <c r="RSQ13" s="455"/>
      <c r="RSR13" s="455"/>
      <c r="RSS13" s="455"/>
      <c r="RST13" s="455"/>
      <c r="RSU13" s="455"/>
      <c r="RSV13" s="455"/>
      <c r="RSW13" s="455"/>
      <c r="RSX13" s="455"/>
      <c r="RSY13" s="455"/>
      <c r="RSZ13" s="455"/>
      <c r="RTA13" s="455"/>
      <c r="RTB13" s="455"/>
      <c r="RTC13" s="455"/>
      <c r="RTD13" s="455"/>
      <c r="RTE13" s="455"/>
      <c r="RTF13" s="455"/>
      <c r="RTG13" s="455"/>
      <c r="RTH13" s="455"/>
      <c r="RTI13" s="455"/>
      <c r="RTJ13" s="455"/>
      <c r="RTK13" s="455"/>
      <c r="RTL13" s="455"/>
      <c r="RTM13" s="455"/>
      <c r="RTN13" s="455"/>
      <c r="RTO13" s="455"/>
      <c r="RTP13" s="455"/>
      <c r="RTQ13" s="455"/>
      <c r="RTR13" s="455"/>
      <c r="RTS13" s="455"/>
      <c r="RTT13" s="455"/>
      <c r="RTU13" s="455"/>
      <c r="RTV13" s="455"/>
      <c r="RTW13" s="455"/>
      <c r="RTX13" s="455"/>
      <c r="RTY13" s="455"/>
      <c r="RTZ13" s="455"/>
      <c r="RUA13" s="455"/>
      <c r="RUB13" s="455"/>
      <c r="RUC13" s="455"/>
      <c r="RUD13" s="455"/>
      <c r="RUE13" s="455"/>
      <c r="RUF13" s="455"/>
      <c r="RUG13" s="455"/>
      <c r="RUH13" s="455"/>
      <c r="RUI13" s="455"/>
      <c r="RUJ13" s="455"/>
      <c r="RUK13" s="455"/>
      <c r="RUL13" s="455"/>
      <c r="RUM13" s="455"/>
      <c r="RUN13" s="455"/>
      <c r="RUO13" s="455"/>
      <c r="RUP13" s="455"/>
      <c r="RUQ13" s="455"/>
      <c r="RUR13" s="455"/>
      <c r="RUS13" s="455"/>
      <c r="RUT13" s="455"/>
      <c r="RUU13" s="455"/>
      <c r="RUV13" s="455"/>
      <c r="RUW13" s="455"/>
      <c r="RUX13" s="455"/>
      <c r="RUY13" s="455"/>
      <c r="RUZ13" s="455"/>
      <c r="RVA13" s="455"/>
      <c r="RVB13" s="455"/>
      <c r="RVC13" s="455"/>
      <c r="RVD13" s="455"/>
      <c r="RVE13" s="455"/>
      <c r="RVF13" s="455"/>
      <c r="RVG13" s="455"/>
      <c r="RVH13" s="455"/>
      <c r="RVI13" s="455"/>
      <c r="RVJ13" s="455"/>
      <c r="RVK13" s="455"/>
      <c r="RVL13" s="455"/>
      <c r="RVM13" s="455"/>
      <c r="RVN13" s="455"/>
      <c r="RVO13" s="455"/>
      <c r="RVP13" s="455"/>
      <c r="RVQ13" s="455"/>
      <c r="RVR13" s="455"/>
      <c r="RVS13" s="455"/>
      <c r="RVT13" s="455"/>
      <c r="RVU13" s="455"/>
      <c r="RVV13" s="455"/>
      <c r="RVW13" s="455"/>
      <c r="RVX13" s="455"/>
      <c r="RVY13" s="455"/>
      <c r="RVZ13" s="455"/>
      <c r="RWA13" s="455"/>
      <c r="RWB13" s="455"/>
      <c r="RWC13" s="455"/>
      <c r="RWD13" s="455"/>
      <c r="RWE13" s="455"/>
      <c r="RWF13" s="455"/>
      <c r="RWG13" s="455"/>
      <c r="RWH13" s="455"/>
      <c r="RWI13" s="455"/>
      <c r="RWJ13" s="455"/>
      <c r="RWK13" s="455"/>
      <c r="RWL13" s="455"/>
      <c r="RWM13" s="455"/>
      <c r="RWN13" s="455"/>
      <c r="RWO13" s="455"/>
      <c r="RWP13" s="455"/>
      <c r="RWQ13" s="455"/>
      <c r="RWR13" s="455"/>
      <c r="RWS13" s="455"/>
      <c r="RWT13" s="455"/>
      <c r="RWU13" s="455"/>
      <c r="RWV13" s="455"/>
      <c r="RWW13" s="455"/>
      <c r="RWX13" s="455"/>
      <c r="RWY13" s="455"/>
      <c r="RWZ13" s="455"/>
      <c r="RXA13" s="455"/>
      <c r="RXB13" s="455"/>
      <c r="RXC13" s="455"/>
      <c r="RXD13" s="455"/>
      <c r="RXE13" s="455"/>
      <c r="RXF13" s="455"/>
      <c r="RXG13" s="455"/>
      <c r="RXH13" s="455"/>
      <c r="RXI13" s="455"/>
      <c r="RXJ13" s="455"/>
      <c r="RXK13" s="455"/>
      <c r="RXL13" s="455"/>
      <c r="RXM13" s="455"/>
      <c r="RXN13" s="455"/>
      <c r="RXO13" s="455"/>
      <c r="RXP13" s="455"/>
      <c r="RXQ13" s="455"/>
      <c r="RXR13" s="455"/>
      <c r="RXS13" s="455"/>
      <c r="RXT13" s="455"/>
      <c r="RXU13" s="455"/>
      <c r="RXV13" s="455"/>
      <c r="RXW13" s="455"/>
      <c r="RXX13" s="455"/>
      <c r="RXY13" s="455"/>
      <c r="RXZ13" s="455"/>
      <c r="RYA13" s="455"/>
      <c r="RYB13" s="455"/>
      <c r="RYC13" s="455"/>
      <c r="RYD13" s="455"/>
      <c r="RYE13" s="455"/>
      <c r="RYF13" s="455"/>
      <c r="RYG13" s="455"/>
      <c r="RYH13" s="455"/>
      <c r="RYI13" s="455"/>
      <c r="RYJ13" s="455"/>
      <c r="RYK13" s="455"/>
      <c r="RYL13" s="455"/>
      <c r="RYM13" s="455"/>
      <c r="RYN13" s="455"/>
      <c r="RYO13" s="455"/>
      <c r="RYP13" s="455"/>
      <c r="RYQ13" s="455"/>
      <c r="RYR13" s="455"/>
      <c r="RYS13" s="455"/>
      <c r="RYT13" s="455"/>
      <c r="RYU13" s="455"/>
      <c r="RYV13" s="455"/>
      <c r="RYW13" s="455"/>
      <c r="RYX13" s="455"/>
      <c r="RYY13" s="455"/>
      <c r="RYZ13" s="455"/>
      <c r="RZA13" s="455"/>
      <c r="RZB13" s="455"/>
      <c r="RZC13" s="455"/>
      <c r="RZD13" s="455"/>
      <c r="RZE13" s="455"/>
      <c r="RZF13" s="455"/>
      <c r="RZG13" s="455"/>
      <c r="RZH13" s="455"/>
      <c r="RZI13" s="455"/>
      <c r="RZJ13" s="455"/>
      <c r="RZK13" s="455"/>
      <c r="RZL13" s="455"/>
      <c r="RZM13" s="455"/>
      <c r="RZN13" s="455"/>
      <c r="RZO13" s="455"/>
      <c r="RZP13" s="455"/>
      <c r="RZQ13" s="455"/>
      <c r="RZR13" s="455"/>
      <c r="RZS13" s="455"/>
      <c r="RZT13" s="455"/>
      <c r="RZU13" s="455"/>
      <c r="RZV13" s="455"/>
      <c r="RZW13" s="455"/>
      <c r="RZX13" s="455"/>
      <c r="RZY13" s="455"/>
      <c r="RZZ13" s="455"/>
      <c r="SAA13" s="455"/>
      <c r="SAB13" s="455"/>
      <c r="SAC13" s="455"/>
      <c r="SAD13" s="455"/>
      <c r="SAE13" s="455"/>
      <c r="SAF13" s="455"/>
      <c r="SAG13" s="455"/>
      <c r="SAH13" s="455"/>
      <c r="SAI13" s="455"/>
      <c r="SAJ13" s="455"/>
      <c r="SAK13" s="455"/>
      <c r="SAL13" s="455"/>
      <c r="SAM13" s="455"/>
      <c r="SAN13" s="455"/>
      <c r="SAO13" s="455"/>
      <c r="SAP13" s="455"/>
      <c r="SAQ13" s="455"/>
      <c r="SAR13" s="455"/>
      <c r="SAS13" s="455"/>
      <c r="SAT13" s="455"/>
      <c r="SAU13" s="455"/>
      <c r="SAV13" s="455"/>
      <c r="SAW13" s="455"/>
      <c r="SAX13" s="455"/>
      <c r="SAY13" s="455"/>
      <c r="SAZ13" s="455"/>
      <c r="SBA13" s="455"/>
      <c r="SBB13" s="455"/>
      <c r="SBC13" s="455"/>
      <c r="SBD13" s="455"/>
      <c r="SBE13" s="455"/>
      <c r="SBF13" s="455"/>
      <c r="SBG13" s="455"/>
      <c r="SBH13" s="455"/>
      <c r="SBI13" s="455"/>
      <c r="SBJ13" s="455"/>
      <c r="SBK13" s="455"/>
      <c r="SBL13" s="455"/>
      <c r="SBM13" s="455"/>
      <c r="SBN13" s="455"/>
      <c r="SBO13" s="455"/>
      <c r="SBP13" s="455"/>
      <c r="SBQ13" s="455"/>
      <c r="SBR13" s="455"/>
      <c r="SBS13" s="455"/>
      <c r="SBT13" s="455"/>
      <c r="SBU13" s="455"/>
      <c r="SBV13" s="455"/>
      <c r="SBW13" s="455"/>
      <c r="SBX13" s="455"/>
      <c r="SBY13" s="455"/>
      <c r="SBZ13" s="455"/>
      <c r="SCA13" s="455"/>
      <c r="SCB13" s="455"/>
      <c r="SCC13" s="455"/>
      <c r="SCD13" s="455"/>
      <c r="SCE13" s="455"/>
      <c r="SCF13" s="455"/>
      <c r="SCG13" s="455"/>
      <c r="SCH13" s="455"/>
      <c r="SCI13" s="455"/>
      <c r="SCJ13" s="455"/>
      <c r="SCK13" s="455"/>
      <c r="SCL13" s="455"/>
      <c r="SCM13" s="455"/>
      <c r="SCN13" s="455"/>
      <c r="SCO13" s="455"/>
      <c r="SCP13" s="455"/>
      <c r="SCQ13" s="455"/>
      <c r="SCR13" s="455"/>
      <c r="SCS13" s="455"/>
      <c r="SCT13" s="455"/>
      <c r="SCU13" s="455"/>
      <c r="SCV13" s="455"/>
      <c r="SCW13" s="455"/>
      <c r="SCX13" s="455"/>
      <c r="SCY13" s="455"/>
      <c r="SCZ13" s="455"/>
      <c r="SDA13" s="455"/>
      <c r="SDB13" s="455"/>
      <c r="SDC13" s="455"/>
      <c r="SDD13" s="455"/>
      <c r="SDE13" s="455"/>
      <c r="SDF13" s="455"/>
      <c r="SDG13" s="455"/>
      <c r="SDH13" s="455"/>
      <c r="SDI13" s="455"/>
      <c r="SDJ13" s="455"/>
      <c r="SDK13" s="455"/>
      <c r="SDL13" s="455"/>
      <c r="SDM13" s="455"/>
      <c r="SDN13" s="455"/>
      <c r="SDO13" s="455"/>
      <c r="SDP13" s="455"/>
      <c r="SDQ13" s="455"/>
      <c r="SDR13" s="455"/>
      <c r="SDS13" s="455"/>
      <c r="SDT13" s="455"/>
      <c r="SDU13" s="455"/>
      <c r="SDV13" s="455"/>
      <c r="SDW13" s="455"/>
      <c r="SDX13" s="455"/>
      <c r="SDY13" s="455"/>
      <c r="SDZ13" s="455"/>
      <c r="SEA13" s="455"/>
      <c r="SEB13" s="455"/>
      <c r="SEC13" s="455"/>
      <c r="SED13" s="455"/>
      <c r="SEE13" s="455"/>
      <c r="SEF13" s="455"/>
      <c r="SEG13" s="455"/>
      <c r="SEH13" s="455"/>
      <c r="SEI13" s="455"/>
      <c r="SEJ13" s="455"/>
      <c r="SEK13" s="455"/>
      <c r="SEL13" s="455"/>
      <c r="SEM13" s="455"/>
      <c r="SEN13" s="455"/>
      <c r="SEO13" s="455"/>
      <c r="SEP13" s="455"/>
      <c r="SEQ13" s="455"/>
      <c r="SER13" s="455"/>
      <c r="SES13" s="455"/>
      <c r="SET13" s="455"/>
      <c r="SEU13" s="455"/>
      <c r="SEV13" s="455"/>
      <c r="SEW13" s="455"/>
      <c r="SEX13" s="455"/>
      <c r="SEY13" s="455"/>
      <c r="SEZ13" s="455"/>
      <c r="SFA13" s="455"/>
      <c r="SFB13" s="455"/>
      <c r="SFC13" s="455"/>
      <c r="SFD13" s="455"/>
      <c r="SFE13" s="455"/>
      <c r="SFF13" s="455"/>
      <c r="SFG13" s="455"/>
      <c r="SFH13" s="455"/>
      <c r="SFI13" s="455"/>
      <c r="SFJ13" s="455"/>
      <c r="SFK13" s="455"/>
      <c r="SFL13" s="455"/>
      <c r="SFM13" s="455"/>
      <c r="SFN13" s="455"/>
      <c r="SFO13" s="455"/>
      <c r="SFP13" s="455"/>
      <c r="SFQ13" s="455"/>
      <c r="SFR13" s="455"/>
      <c r="SFS13" s="455"/>
      <c r="SFT13" s="455"/>
      <c r="SFU13" s="455"/>
      <c r="SFV13" s="455"/>
      <c r="SFW13" s="455"/>
      <c r="SFX13" s="455"/>
      <c r="SFY13" s="455"/>
      <c r="SFZ13" s="455"/>
      <c r="SGA13" s="455"/>
      <c r="SGB13" s="455"/>
      <c r="SGC13" s="455"/>
      <c r="SGD13" s="455"/>
      <c r="SGE13" s="455"/>
      <c r="SGF13" s="455"/>
      <c r="SGG13" s="455"/>
      <c r="SGH13" s="455"/>
      <c r="SGI13" s="455"/>
      <c r="SGJ13" s="455"/>
      <c r="SGK13" s="455"/>
      <c r="SGL13" s="455"/>
      <c r="SGM13" s="455"/>
      <c r="SGN13" s="455"/>
      <c r="SGO13" s="455"/>
      <c r="SGP13" s="455"/>
      <c r="SGQ13" s="455"/>
      <c r="SGR13" s="455"/>
      <c r="SGS13" s="455"/>
      <c r="SGT13" s="455"/>
      <c r="SGU13" s="455"/>
      <c r="SGV13" s="455"/>
      <c r="SGW13" s="455"/>
      <c r="SGX13" s="455"/>
      <c r="SGY13" s="455"/>
      <c r="SGZ13" s="455"/>
      <c r="SHA13" s="455"/>
      <c r="SHB13" s="455"/>
      <c r="SHC13" s="455"/>
      <c r="SHD13" s="455"/>
      <c r="SHE13" s="455"/>
      <c r="SHF13" s="455"/>
      <c r="SHG13" s="455"/>
      <c r="SHH13" s="455"/>
      <c r="SHI13" s="455"/>
      <c r="SHJ13" s="455"/>
      <c r="SHK13" s="455"/>
      <c r="SHL13" s="455"/>
      <c r="SHM13" s="455"/>
      <c r="SHN13" s="455"/>
      <c r="SHO13" s="455"/>
      <c r="SHP13" s="455"/>
      <c r="SHQ13" s="455"/>
      <c r="SHR13" s="455"/>
      <c r="SHS13" s="455"/>
      <c r="SHT13" s="455"/>
      <c r="SHU13" s="455"/>
      <c r="SHV13" s="455"/>
      <c r="SHW13" s="455"/>
      <c r="SHX13" s="455"/>
      <c r="SHY13" s="455"/>
      <c r="SHZ13" s="455"/>
      <c r="SIA13" s="455"/>
      <c r="SIB13" s="455"/>
      <c r="SIC13" s="455"/>
      <c r="SID13" s="455"/>
      <c r="SIE13" s="455"/>
      <c r="SIF13" s="455"/>
      <c r="SIG13" s="455"/>
      <c r="SIH13" s="455"/>
      <c r="SII13" s="455"/>
      <c r="SIJ13" s="455"/>
      <c r="SIK13" s="455"/>
      <c r="SIL13" s="455"/>
      <c r="SIM13" s="455"/>
      <c r="SIN13" s="455"/>
      <c r="SIO13" s="455"/>
      <c r="SIP13" s="455"/>
      <c r="SIQ13" s="455"/>
      <c r="SIR13" s="455"/>
      <c r="SIS13" s="455"/>
      <c r="SIT13" s="455"/>
      <c r="SIU13" s="455"/>
      <c r="SIV13" s="455"/>
      <c r="SIW13" s="455"/>
      <c r="SIX13" s="455"/>
      <c r="SIY13" s="455"/>
      <c r="SIZ13" s="455"/>
      <c r="SJA13" s="455"/>
      <c r="SJB13" s="455"/>
      <c r="SJC13" s="455"/>
      <c r="SJD13" s="455"/>
      <c r="SJE13" s="455"/>
      <c r="SJF13" s="455"/>
      <c r="SJG13" s="455"/>
      <c r="SJH13" s="455"/>
      <c r="SJI13" s="455"/>
      <c r="SJJ13" s="455"/>
      <c r="SJK13" s="455"/>
      <c r="SJL13" s="455"/>
      <c r="SJM13" s="455"/>
      <c r="SJN13" s="455"/>
      <c r="SJO13" s="455"/>
      <c r="SJP13" s="455"/>
      <c r="SJQ13" s="455"/>
      <c r="SJR13" s="455"/>
      <c r="SJS13" s="455"/>
      <c r="SJT13" s="455"/>
      <c r="SJU13" s="455"/>
      <c r="SJV13" s="455"/>
      <c r="SJW13" s="455"/>
      <c r="SJX13" s="455"/>
      <c r="SJY13" s="455"/>
      <c r="SJZ13" s="455"/>
      <c r="SKA13" s="455"/>
      <c r="SKB13" s="455"/>
      <c r="SKC13" s="455"/>
      <c r="SKD13" s="455"/>
      <c r="SKE13" s="455"/>
      <c r="SKF13" s="455"/>
      <c r="SKG13" s="455"/>
      <c r="SKH13" s="455"/>
      <c r="SKI13" s="455"/>
      <c r="SKJ13" s="455"/>
      <c r="SKK13" s="455"/>
      <c r="SKL13" s="455"/>
      <c r="SKM13" s="455"/>
      <c r="SKN13" s="455"/>
      <c r="SKO13" s="455"/>
      <c r="SKP13" s="455"/>
      <c r="SKQ13" s="455"/>
      <c r="SKR13" s="455"/>
      <c r="SKS13" s="455"/>
      <c r="SKT13" s="455"/>
      <c r="SKU13" s="455"/>
      <c r="SKV13" s="455"/>
      <c r="SKW13" s="455"/>
      <c r="SKX13" s="455"/>
      <c r="SKY13" s="455"/>
      <c r="SKZ13" s="455"/>
      <c r="SLA13" s="455"/>
      <c r="SLB13" s="455"/>
      <c r="SLC13" s="455"/>
      <c r="SLD13" s="455"/>
      <c r="SLE13" s="455"/>
      <c r="SLF13" s="455"/>
      <c r="SLG13" s="455"/>
      <c r="SLH13" s="455"/>
      <c r="SLI13" s="455"/>
      <c r="SLJ13" s="455"/>
      <c r="SLK13" s="455"/>
      <c r="SLL13" s="455"/>
      <c r="SLM13" s="455"/>
      <c r="SLN13" s="455"/>
      <c r="SLO13" s="455"/>
      <c r="SLP13" s="455"/>
      <c r="SLQ13" s="455"/>
      <c r="SLR13" s="455"/>
      <c r="SLS13" s="455"/>
      <c r="SLT13" s="455"/>
      <c r="SLU13" s="455"/>
      <c r="SLV13" s="455"/>
      <c r="SLW13" s="455"/>
      <c r="SLX13" s="455"/>
      <c r="SLY13" s="455"/>
      <c r="SLZ13" s="455"/>
      <c r="SMA13" s="455"/>
      <c r="SMB13" s="455"/>
      <c r="SMC13" s="455"/>
      <c r="SMD13" s="455"/>
      <c r="SME13" s="455"/>
      <c r="SMF13" s="455"/>
      <c r="SMG13" s="455"/>
      <c r="SMH13" s="455"/>
      <c r="SMI13" s="455"/>
      <c r="SMJ13" s="455"/>
      <c r="SMK13" s="455"/>
      <c r="SML13" s="455"/>
      <c r="SMM13" s="455"/>
      <c r="SMN13" s="455"/>
      <c r="SMO13" s="455"/>
      <c r="SMP13" s="455"/>
      <c r="SMQ13" s="455"/>
      <c r="SMR13" s="455"/>
      <c r="SMS13" s="455"/>
      <c r="SMT13" s="455"/>
      <c r="SMU13" s="455"/>
      <c r="SMV13" s="455"/>
      <c r="SMW13" s="455"/>
      <c r="SMX13" s="455"/>
      <c r="SMY13" s="455"/>
      <c r="SMZ13" s="455"/>
      <c r="SNA13" s="455"/>
      <c r="SNB13" s="455"/>
      <c r="SNC13" s="455"/>
      <c r="SND13" s="455"/>
      <c r="SNE13" s="455"/>
      <c r="SNF13" s="455"/>
      <c r="SNG13" s="455"/>
      <c r="SNH13" s="455"/>
      <c r="SNI13" s="455"/>
      <c r="SNJ13" s="455"/>
      <c r="SNK13" s="455"/>
      <c r="SNL13" s="455"/>
      <c r="SNM13" s="455"/>
      <c r="SNN13" s="455"/>
      <c r="SNO13" s="455"/>
      <c r="SNP13" s="455"/>
      <c r="SNQ13" s="455"/>
      <c r="SNR13" s="455"/>
      <c r="SNS13" s="455"/>
      <c r="SNT13" s="455"/>
      <c r="SNU13" s="455"/>
      <c r="SNV13" s="455"/>
      <c r="SNW13" s="455"/>
      <c r="SNX13" s="455"/>
      <c r="SNY13" s="455"/>
      <c r="SNZ13" s="455"/>
      <c r="SOA13" s="455"/>
      <c r="SOB13" s="455"/>
      <c r="SOC13" s="455"/>
      <c r="SOD13" s="455"/>
      <c r="SOE13" s="455"/>
      <c r="SOF13" s="455"/>
      <c r="SOG13" s="455"/>
      <c r="SOH13" s="455"/>
      <c r="SOI13" s="455"/>
      <c r="SOJ13" s="455"/>
      <c r="SOK13" s="455"/>
      <c r="SOL13" s="455"/>
      <c r="SOM13" s="455"/>
      <c r="SON13" s="455"/>
      <c r="SOO13" s="455"/>
      <c r="SOP13" s="455"/>
      <c r="SOQ13" s="455"/>
      <c r="SOR13" s="455"/>
      <c r="SOS13" s="455"/>
      <c r="SOT13" s="455"/>
      <c r="SOU13" s="455"/>
      <c r="SOV13" s="455"/>
      <c r="SOW13" s="455"/>
      <c r="SOX13" s="455"/>
      <c r="SOY13" s="455"/>
      <c r="SOZ13" s="455"/>
      <c r="SPA13" s="455"/>
      <c r="SPB13" s="455"/>
      <c r="SPC13" s="455"/>
      <c r="SPD13" s="455"/>
      <c r="SPE13" s="455"/>
      <c r="SPF13" s="455"/>
      <c r="SPG13" s="455"/>
      <c r="SPH13" s="455"/>
      <c r="SPI13" s="455"/>
      <c r="SPJ13" s="455"/>
      <c r="SPK13" s="455"/>
      <c r="SPL13" s="455"/>
      <c r="SPM13" s="455"/>
      <c r="SPN13" s="455"/>
      <c r="SPO13" s="455"/>
      <c r="SPP13" s="455"/>
      <c r="SPQ13" s="455"/>
      <c r="SPR13" s="455"/>
      <c r="SPS13" s="455"/>
      <c r="SPT13" s="455"/>
      <c r="SPU13" s="455"/>
      <c r="SPV13" s="455"/>
      <c r="SPW13" s="455"/>
      <c r="SPX13" s="455"/>
      <c r="SPY13" s="455"/>
      <c r="SPZ13" s="455"/>
      <c r="SQA13" s="455"/>
      <c r="SQB13" s="455"/>
      <c r="SQC13" s="455"/>
      <c r="SQD13" s="455"/>
      <c r="SQE13" s="455"/>
      <c r="SQF13" s="455"/>
      <c r="SQG13" s="455"/>
      <c r="SQH13" s="455"/>
      <c r="SQI13" s="455"/>
      <c r="SQJ13" s="455"/>
      <c r="SQK13" s="455"/>
      <c r="SQL13" s="455"/>
      <c r="SQM13" s="455"/>
      <c r="SQN13" s="455"/>
      <c r="SQO13" s="455"/>
      <c r="SQP13" s="455"/>
      <c r="SQQ13" s="455"/>
      <c r="SQR13" s="455"/>
      <c r="SQS13" s="455"/>
      <c r="SQT13" s="455"/>
      <c r="SQU13" s="455"/>
      <c r="SQV13" s="455"/>
      <c r="SQW13" s="455"/>
      <c r="SQX13" s="455"/>
      <c r="SQY13" s="455"/>
      <c r="SRA13" s="455"/>
      <c r="SRB13" s="455"/>
      <c r="SRC13" s="455"/>
      <c r="SRD13" s="455"/>
      <c r="SRE13" s="455"/>
      <c r="SRF13" s="455"/>
      <c r="SRG13" s="455"/>
      <c r="SRH13" s="455"/>
      <c r="SRI13" s="455"/>
      <c r="SRJ13" s="455"/>
      <c r="SRK13" s="455"/>
      <c r="SRL13" s="455"/>
      <c r="SRM13" s="455"/>
      <c r="SRN13" s="455"/>
      <c r="SRO13" s="455"/>
      <c r="SRP13" s="455"/>
      <c r="SRQ13" s="455"/>
      <c r="SRR13" s="455"/>
      <c r="SRS13" s="455"/>
      <c r="SRT13" s="455"/>
      <c r="SRU13" s="455"/>
      <c r="SRV13" s="455"/>
      <c r="SRW13" s="455"/>
      <c r="SRX13" s="455"/>
      <c r="SRY13" s="455"/>
      <c r="SRZ13" s="455"/>
      <c r="SSA13" s="455"/>
      <c r="SSB13" s="455"/>
      <c r="SSC13" s="455"/>
      <c r="SSD13" s="455"/>
      <c r="SSE13" s="455"/>
      <c r="SSF13" s="455"/>
      <c r="SSG13" s="455"/>
      <c r="SSH13" s="455"/>
      <c r="SSI13" s="455"/>
      <c r="SSJ13" s="455"/>
      <c r="SSK13" s="455"/>
      <c r="SSL13" s="455"/>
      <c r="SSM13" s="455"/>
      <c r="SSN13" s="455"/>
      <c r="SSO13" s="455"/>
      <c r="SSP13" s="455"/>
      <c r="SSQ13" s="455"/>
      <c r="SSR13" s="455"/>
      <c r="SSS13" s="455"/>
      <c r="SST13" s="455"/>
      <c r="SSU13" s="455"/>
      <c r="SSV13" s="455"/>
      <c r="SSW13" s="455"/>
      <c r="SSX13" s="455"/>
      <c r="SSY13" s="455"/>
      <c r="SSZ13" s="455"/>
      <c r="STA13" s="455"/>
      <c r="STB13" s="455"/>
      <c r="STC13" s="455"/>
      <c r="STD13" s="455"/>
      <c r="STE13" s="455"/>
      <c r="STF13" s="455"/>
      <c r="STG13" s="455"/>
      <c r="STH13" s="455"/>
      <c r="STI13" s="455"/>
      <c r="STJ13" s="455"/>
      <c r="STK13" s="455"/>
      <c r="STL13" s="455"/>
      <c r="STM13" s="455"/>
      <c r="STN13" s="455"/>
      <c r="STO13" s="455"/>
      <c r="STP13" s="455"/>
      <c r="STQ13" s="455"/>
      <c r="STR13" s="455"/>
      <c r="STS13" s="455"/>
      <c r="STT13" s="455"/>
      <c r="STU13" s="455"/>
      <c r="STV13" s="455"/>
      <c r="STW13" s="455"/>
      <c r="STX13" s="455"/>
      <c r="STY13" s="455"/>
      <c r="STZ13" s="455"/>
      <c r="SUA13" s="455"/>
      <c r="SUB13" s="455"/>
      <c r="SUC13" s="455"/>
      <c r="SUD13" s="455"/>
      <c r="SUE13" s="455"/>
      <c r="SUF13" s="455"/>
      <c r="SUG13" s="455"/>
      <c r="SUH13" s="455"/>
      <c r="SUI13" s="455"/>
      <c r="SUJ13" s="455"/>
      <c r="SUK13" s="455"/>
      <c r="SUL13" s="455"/>
      <c r="SUM13" s="455"/>
      <c r="SUN13" s="455"/>
      <c r="SUO13" s="455"/>
      <c r="SUP13" s="455"/>
      <c r="SUQ13" s="455"/>
      <c r="SUR13" s="455"/>
      <c r="SUS13" s="455"/>
      <c r="SUT13" s="455"/>
      <c r="SUU13" s="455"/>
      <c r="SUV13" s="455"/>
      <c r="SUW13" s="455"/>
      <c r="SUX13" s="455"/>
      <c r="SUY13" s="455"/>
      <c r="SUZ13" s="455"/>
      <c r="SVA13" s="455"/>
      <c r="SVB13" s="455"/>
      <c r="SVC13" s="455"/>
      <c r="SVD13" s="455"/>
      <c r="SVE13" s="455"/>
      <c r="SVF13" s="455"/>
      <c r="SVG13" s="455"/>
      <c r="SVH13" s="455"/>
      <c r="SVI13" s="455"/>
      <c r="SVJ13" s="455"/>
      <c r="SVK13" s="455"/>
      <c r="SVL13" s="455"/>
      <c r="SVM13" s="455"/>
      <c r="SVN13" s="455"/>
      <c r="SVO13" s="455"/>
      <c r="SVP13" s="455"/>
      <c r="SVQ13" s="455"/>
      <c r="SVR13" s="455"/>
      <c r="SVS13" s="455"/>
      <c r="SVT13" s="455"/>
      <c r="SVU13" s="455"/>
      <c r="SVV13" s="455"/>
      <c r="SVW13" s="455"/>
      <c r="SVX13" s="455"/>
      <c r="SVY13" s="455"/>
      <c r="SVZ13" s="455"/>
      <c r="SWA13" s="455"/>
      <c r="SWB13" s="455"/>
      <c r="SWC13" s="455"/>
      <c r="SWD13" s="455"/>
      <c r="SWE13" s="455"/>
      <c r="SWF13" s="455"/>
      <c r="SWG13" s="455"/>
      <c r="SWH13" s="455"/>
      <c r="SWI13" s="455"/>
      <c r="SWJ13" s="455"/>
      <c r="SWK13" s="455"/>
      <c r="SWL13" s="455"/>
      <c r="SWM13" s="455"/>
      <c r="SWN13" s="455"/>
      <c r="SWO13" s="455"/>
      <c r="SWP13" s="455"/>
      <c r="SWQ13" s="455"/>
      <c r="SWR13" s="455"/>
      <c r="SWS13" s="455"/>
      <c r="SWT13" s="455"/>
      <c r="SWU13" s="455"/>
      <c r="SWV13" s="455"/>
      <c r="SWW13" s="455"/>
      <c r="SWX13" s="455"/>
      <c r="SWY13" s="455"/>
      <c r="SWZ13" s="455"/>
      <c r="SXA13" s="455"/>
      <c r="SXB13" s="455"/>
      <c r="SXC13" s="455"/>
      <c r="SXD13" s="455"/>
      <c r="SXE13" s="455"/>
      <c r="SXF13" s="455"/>
      <c r="SXG13" s="455"/>
      <c r="SXH13" s="455"/>
      <c r="SXI13" s="455"/>
      <c r="SXJ13" s="455"/>
      <c r="SXK13" s="455"/>
      <c r="SXL13" s="455"/>
      <c r="SXM13" s="455"/>
      <c r="SXN13" s="455"/>
      <c r="SXO13" s="455"/>
      <c r="SXP13" s="455"/>
      <c r="SXQ13" s="455"/>
      <c r="SXR13" s="455"/>
      <c r="SXS13" s="455"/>
      <c r="SXT13" s="455"/>
      <c r="SXU13" s="455"/>
      <c r="SXV13" s="455"/>
      <c r="SXW13" s="455"/>
      <c r="SXX13" s="455"/>
      <c r="SXY13" s="455"/>
      <c r="SXZ13" s="455"/>
      <c r="SYA13" s="455"/>
      <c r="SYB13" s="455"/>
      <c r="SYC13" s="455"/>
      <c r="SYD13" s="455"/>
      <c r="SYE13" s="455"/>
      <c r="SYF13" s="455"/>
      <c r="SYG13" s="455"/>
      <c r="SYH13" s="455"/>
      <c r="SYI13" s="455"/>
      <c r="SYJ13" s="455"/>
      <c r="SYK13" s="455"/>
      <c r="SYL13" s="455"/>
      <c r="SYM13" s="455"/>
      <c r="SYN13" s="455"/>
      <c r="SYO13" s="455"/>
      <c r="SYP13" s="455"/>
      <c r="SYQ13" s="455"/>
      <c r="SYR13" s="455"/>
      <c r="SYS13" s="455"/>
      <c r="SYT13" s="455"/>
      <c r="SYU13" s="455"/>
      <c r="SYV13" s="455"/>
      <c r="SYW13" s="455"/>
      <c r="SYX13" s="455"/>
      <c r="SYY13" s="455"/>
      <c r="SYZ13" s="455"/>
      <c r="SZA13" s="455"/>
      <c r="SZB13" s="455"/>
      <c r="SZC13" s="455"/>
      <c r="SZD13" s="455"/>
      <c r="SZE13" s="455"/>
      <c r="SZF13" s="455"/>
      <c r="SZG13" s="455"/>
      <c r="SZH13" s="455"/>
      <c r="SZI13" s="455"/>
      <c r="SZJ13" s="455"/>
      <c r="SZK13" s="455"/>
      <c r="SZL13" s="455"/>
      <c r="SZM13" s="455"/>
      <c r="SZN13" s="455"/>
      <c r="SZO13" s="455"/>
      <c r="SZP13" s="455"/>
      <c r="SZQ13" s="455"/>
      <c r="SZR13" s="455"/>
      <c r="SZS13" s="455"/>
      <c r="SZT13" s="455"/>
      <c r="SZU13" s="455"/>
      <c r="SZV13" s="455"/>
      <c r="SZW13" s="455"/>
      <c r="SZX13" s="455"/>
      <c r="SZY13" s="455"/>
      <c r="SZZ13" s="455"/>
      <c r="TAA13" s="455"/>
      <c r="TAB13" s="455"/>
      <c r="TAC13" s="455"/>
      <c r="TAD13" s="455"/>
      <c r="TAE13" s="455"/>
      <c r="TAF13" s="455"/>
      <c r="TAG13" s="455"/>
      <c r="TAH13" s="455"/>
      <c r="TAI13" s="455"/>
      <c r="TAJ13" s="455"/>
      <c r="TAK13" s="455"/>
      <c r="TAL13" s="455"/>
      <c r="TAM13" s="455"/>
      <c r="TAN13" s="455"/>
      <c r="TAO13" s="455"/>
      <c r="TAP13" s="455"/>
      <c r="TAQ13" s="455"/>
      <c r="TAR13" s="455"/>
      <c r="TAS13" s="455"/>
      <c r="TAT13" s="455"/>
      <c r="TAU13" s="455"/>
      <c r="TAV13" s="455"/>
      <c r="TAW13" s="455"/>
      <c r="TAX13" s="455"/>
      <c r="TAY13" s="455"/>
      <c r="TAZ13" s="455"/>
      <c r="TBA13" s="455"/>
      <c r="TBB13" s="455"/>
      <c r="TBC13" s="455"/>
      <c r="TBD13" s="455"/>
      <c r="TBE13" s="455"/>
      <c r="TBF13" s="455"/>
      <c r="TBG13" s="455"/>
      <c r="TBH13" s="455"/>
      <c r="TBI13" s="455"/>
      <c r="TBJ13" s="455"/>
      <c r="TBK13" s="455"/>
      <c r="TBL13" s="455"/>
      <c r="TBM13" s="455"/>
      <c r="TBN13" s="455"/>
      <c r="TBO13" s="455"/>
      <c r="TBP13" s="455"/>
      <c r="TBQ13" s="455"/>
      <c r="TBR13" s="455"/>
      <c r="TBS13" s="455"/>
      <c r="TBT13" s="455"/>
      <c r="TBU13" s="455"/>
      <c r="TBV13" s="455"/>
      <c r="TBW13" s="455"/>
      <c r="TBX13" s="455"/>
      <c r="TBY13" s="455"/>
      <c r="TBZ13" s="455"/>
      <c r="TCA13" s="455"/>
      <c r="TCB13" s="455"/>
      <c r="TCC13" s="455"/>
      <c r="TCD13" s="455"/>
      <c r="TCE13" s="455"/>
      <c r="TCF13" s="455"/>
      <c r="TCG13" s="455"/>
      <c r="TCH13" s="455"/>
      <c r="TCI13" s="455"/>
      <c r="TCJ13" s="455"/>
      <c r="TCK13" s="455"/>
      <c r="TCL13" s="455"/>
      <c r="TCM13" s="455"/>
      <c r="TCN13" s="455"/>
      <c r="TCO13" s="455"/>
      <c r="TCP13" s="455"/>
      <c r="TCQ13" s="455"/>
      <c r="TCR13" s="455"/>
      <c r="TCS13" s="455"/>
      <c r="TCT13" s="455"/>
      <c r="TCU13" s="455"/>
      <c r="TCV13" s="455"/>
      <c r="TCW13" s="455"/>
      <c r="TCX13" s="455"/>
      <c r="TCY13" s="455"/>
      <c r="TCZ13" s="455"/>
      <c r="TDA13" s="455"/>
      <c r="TDB13" s="455"/>
      <c r="TDC13" s="455"/>
      <c r="TDD13" s="455"/>
      <c r="TDE13" s="455"/>
      <c r="TDF13" s="455"/>
      <c r="TDG13" s="455"/>
      <c r="TDH13" s="455"/>
      <c r="TDI13" s="455"/>
      <c r="TDJ13" s="455"/>
      <c r="TDK13" s="455"/>
      <c r="TDL13" s="455"/>
      <c r="TDM13" s="455"/>
      <c r="TDN13" s="455"/>
      <c r="TDO13" s="455"/>
      <c r="TDP13" s="455"/>
      <c r="TDQ13" s="455"/>
      <c r="TDR13" s="455"/>
      <c r="TDS13" s="455"/>
      <c r="TDT13" s="455"/>
      <c r="TDU13" s="455"/>
      <c r="TDV13" s="455"/>
      <c r="TDW13" s="455"/>
      <c r="TDX13" s="455"/>
      <c r="TDY13" s="455"/>
      <c r="TDZ13" s="455"/>
      <c r="TEA13" s="455"/>
      <c r="TEB13" s="455"/>
      <c r="TEC13" s="455"/>
      <c r="TED13" s="455"/>
      <c r="TEE13" s="455"/>
      <c r="TEF13" s="455"/>
      <c r="TEG13" s="455"/>
      <c r="TEH13" s="455"/>
      <c r="TEI13" s="455"/>
      <c r="TEJ13" s="455"/>
      <c r="TEK13" s="455"/>
      <c r="TEL13" s="455"/>
      <c r="TEM13" s="455"/>
      <c r="TEN13" s="455"/>
      <c r="TEO13" s="455"/>
      <c r="TEP13" s="455"/>
      <c r="TEQ13" s="455"/>
      <c r="TER13" s="455"/>
      <c r="TES13" s="455"/>
      <c r="TET13" s="455"/>
      <c r="TEU13" s="455"/>
      <c r="TEV13" s="455"/>
      <c r="TEW13" s="455"/>
      <c r="TEX13" s="455"/>
      <c r="TEY13" s="455"/>
      <c r="TEZ13" s="455"/>
      <c r="TFA13" s="455"/>
      <c r="TFB13" s="455"/>
      <c r="TFC13" s="455"/>
      <c r="TFD13" s="455"/>
      <c r="TFE13" s="455"/>
      <c r="TFF13" s="455"/>
      <c r="TFG13" s="455"/>
      <c r="TFH13" s="455"/>
      <c r="TFI13" s="455"/>
      <c r="TFJ13" s="455"/>
      <c r="TFK13" s="455"/>
      <c r="TFL13" s="455"/>
      <c r="TFM13" s="455"/>
      <c r="TFN13" s="455"/>
      <c r="TFO13" s="455"/>
      <c r="TFP13" s="455"/>
      <c r="TFQ13" s="455"/>
      <c r="TFR13" s="455"/>
      <c r="TFS13" s="455"/>
      <c r="TFT13" s="455"/>
      <c r="TFU13" s="455"/>
      <c r="TFV13" s="455"/>
      <c r="TFW13" s="455"/>
      <c r="TFX13" s="455"/>
      <c r="TFY13" s="455"/>
      <c r="TFZ13" s="455"/>
      <c r="TGA13" s="455"/>
      <c r="TGB13" s="455"/>
      <c r="TGC13" s="455"/>
      <c r="TGD13" s="455"/>
      <c r="TGE13" s="455"/>
      <c r="TGF13" s="455"/>
      <c r="TGG13" s="455"/>
      <c r="TGH13" s="455"/>
      <c r="TGI13" s="455"/>
      <c r="TGJ13" s="455"/>
      <c r="TGK13" s="455"/>
      <c r="TGL13" s="455"/>
      <c r="TGM13" s="455"/>
      <c r="TGN13" s="455"/>
      <c r="TGO13" s="455"/>
      <c r="TGP13" s="455"/>
      <c r="TGQ13" s="455"/>
      <c r="TGR13" s="455"/>
      <c r="TGS13" s="455"/>
      <c r="TGT13" s="455"/>
      <c r="TGU13" s="455"/>
      <c r="TGV13" s="455"/>
      <c r="TGW13" s="455"/>
      <c r="TGX13" s="455"/>
      <c r="TGY13" s="455"/>
      <c r="TGZ13" s="455"/>
      <c r="THA13" s="455"/>
      <c r="THB13" s="455"/>
      <c r="THC13" s="455"/>
      <c r="THD13" s="455"/>
      <c r="THE13" s="455"/>
      <c r="THF13" s="455"/>
      <c r="THG13" s="455"/>
      <c r="THH13" s="455"/>
      <c r="THI13" s="455"/>
      <c r="THJ13" s="455"/>
      <c r="THK13" s="455"/>
      <c r="THL13" s="455"/>
      <c r="THM13" s="455"/>
      <c r="THN13" s="455"/>
      <c r="THO13" s="455"/>
      <c r="THP13" s="455"/>
      <c r="THQ13" s="455"/>
      <c r="THR13" s="455"/>
      <c r="THS13" s="455"/>
      <c r="THT13" s="455"/>
      <c r="THU13" s="455"/>
      <c r="THV13" s="455"/>
      <c r="THW13" s="455"/>
      <c r="THX13" s="455"/>
      <c r="THY13" s="455"/>
      <c r="THZ13" s="455"/>
      <c r="TIA13" s="455"/>
      <c r="TIB13" s="455"/>
      <c r="TIC13" s="455"/>
      <c r="TID13" s="455"/>
      <c r="TIE13" s="455"/>
      <c r="TIF13" s="455"/>
      <c r="TIG13" s="455"/>
      <c r="TIH13" s="455"/>
      <c r="TII13" s="455"/>
      <c r="TIJ13" s="455"/>
      <c r="TIK13" s="455"/>
      <c r="TIL13" s="455"/>
      <c r="TIM13" s="455"/>
      <c r="TIN13" s="455"/>
      <c r="TIO13" s="455"/>
      <c r="TIP13" s="455"/>
      <c r="TIQ13" s="455"/>
      <c r="TIR13" s="455"/>
      <c r="TIS13" s="455"/>
      <c r="TIT13" s="455"/>
      <c r="TIU13" s="455"/>
      <c r="TIV13" s="455"/>
      <c r="TIW13" s="455"/>
      <c r="TIX13" s="455"/>
      <c r="TIY13" s="455"/>
      <c r="TIZ13" s="455"/>
      <c r="TJA13" s="455"/>
      <c r="TJB13" s="455"/>
      <c r="TJC13" s="455"/>
      <c r="TJD13" s="455"/>
      <c r="TJE13" s="455"/>
      <c r="TJF13" s="455"/>
      <c r="TJG13" s="455"/>
      <c r="TJH13" s="455"/>
      <c r="TJI13" s="455"/>
      <c r="TJJ13" s="455"/>
      <c r="TJK13" s="455"/>
      <c r="TJL13" s="455"/>
      <c r="TJM13" s="455"/>
      <c r="TJN13" s="455"/>
      <c r="TJO13" s="455"/>
      <c r="TJP13" s="455"/>
      <c r="TJQ13" s="455"/>
      <c r="TJR13" s="455"/>
      <c r="TJS13" s="455"/>
      <c r="TJT13" s="455"/>
      <c r="TJU13" s="455"/>
      <c r="TJV13" s="455"/>
      <c r="TJW13" s="455"/>
      <c r="TJX13" s="455"/>
      <c r="TJY13" s="455"/>
      <c r="TJZ13" s="455"/>
      <c r="TKA13" s="455"/>
      <c r="TKB13" s="455"/>
      <c r="TKC13" s="455"/>
      <c r="TKD13" s="455"/>
      <c r="TKE13" s="455"/>
      <c r="TKF13" s="455"/>
      <c r="TKG13" s="455"/>
      <c r="TKH13" s="455"/>
      <c r="TKI13" s="455"/>
      <c r="TKJ13" s="455"/>
      <c r="TKK13" s="455"/>
      <c r="TKL13" s="455"/>
      <c r="TKM13" s="455"/>
      <c r="TKN13" s="455"/>
      <c r="TKO13" s="455"/>
      <c r="TKP13" s="455"/>
      <c r="TKQ13" s="455"/>
      <c r="TKR13" s="455"/>
      <c r="TKS13" s="455"/>
      <c r="TKT13" s="455"/>
      <c r="TKU13" s="455"/>
      <c r="TKV13" s="455"/>
      <c r="TKW13" s="455"/>
      <c r="TKX13" s="455"/>
      <c r="TKY13" s="455"/>
      <c r="TKZ13" s="455"/>
      <c r="TLA13" s="455"/>
      <c r="TLB13" s="455"/>
      <c r="TLC13" s="455"/>
      <c r="TLD13" s="455"/>
      <c r="TLE13" s="455"/>
      <c r="TLF13" s="455"/>
      <c r="TLG13" s="455"/>
      <c r="TLH13" s="455"/>
      <c r="TLI13" s="455"/>
      <c r="TLJ13" s="455"/>
      <c r="TLK13" s="455"/>
      <c r="TLL13" s="455"/>
      <c r="TLM13" s="455"/>
      <c r="TLN13" s="455"/>
      <c r="TLO13" s="455"/>
      <c r="TLP13" s="455"/>
      <c r="TLQ13" s="455"/>
      <c r="TLR13" s="455"/>
      <c r="TLS13" s="455"/>
      <c r="TLT13" s="455"/>
      <c r="TLU13" s="455"/>
      <c r="TLV13" s="455"/>
      <c r="TLW13" s="455"/>
      <c r="TLX13" s="455"/>
      <c r="TLY13" s="455"/>
      <c r="TLZ13" s="455"/>
      <c r="TMA13" s="455"/>
      <c r="TMB13" s="455"/>
      <c r="TMC13" s="455"/>
      <c r="TMD13" s="455"/>
      <c r="TME13" s="455"/>
      <c r="TMF13" s="455"/>
      <c r="TMG13" s="455"/>
      <c r="TMH13" s="455"/>
      <c r="TMI13" s="455"/>
      <c r="TMJ13" s="455"/>
      <c r="TMK13" s="455"/>
      <c r="TML13" s="455"/>
      <c r="TMM13" s="455"/>
      <c r="TMN13" s="455"/>
      <c r="TMO13" s="455"/>
      <c r="TMP13" s="455"/>
      <c r="TMQ13" s="455"/>
      <c r="TMR13" s="455"/>
      <c r="TMS13" s="455"/>
      <c r="TMT13" s="455"/>
      <c r="TMU13" s="455"/>
      <c r="TMV13" s="455"/>
      <c r="TMW13" s="455"/>
      <c r="TMX13" s="455"/>
      <c r="TMY13" s="455"/>
      <c r="TMZ13" s="455"/>
      <c r="TNA13" s="455"/>
      <c r="TNB13" s="455"/>
      <c r="TNC13" s="455"/>
      <c r="TND13" s="455"/>
      <c r="TNE13" s="455"/>
      <c r="TNF13" s="455"/>
      <c r="TNG13" s="455"/>
      <c r="TNH13" s="455"/>
      <c r="TNI13" s="455"/>
      <c r="TNJ13" s="455"/>
      <c r="TNK13" s="455"/>
      <c r="TNL13" s="455"/>
      <c r="TNM13" s="455"/>
      <c r="TNN13" s="455"/>
      <c r="TNO13" s="455"/>
      <c r="TNP13" s="455"/>
      <c r="TNQ13" s="455"/>
      <c r="TNR13" s="455"/>
      <c r="TNS13" s="455"/>
      <c r="TNT13" s="455"/>
      <c r="TNU13" s="455"/>
      <c r="TNV13" s="455"/>
      <c r="TNW13" s="455"/>
      <c r="TNX13" s="455"/>
      <c r="TNY13" s="455"/>
      <c r="TNZ13" s="455"/>
      <c r="TOA13" s="455"/>
      <c r="TOB13" s="455"/>
      <c r="TOC13" s="455"/>
      <c r="TOD13" s="455"/>
      <c r="TOE13" s="455"/>
      <c r="TOF13" s="455"/>
      <c r="TOG13" s="455"/>
      <c r="TOH13" s="455"/>
      <c r="TOI13" s="455"/>
      <c r="TOJ13" s="455"/>
      <c r="TOK13" s="455"/>
      <c r="TOL13" s="455"/>
      <c r="TOM13" s="455"/>
      <c r="TON13" s="455"/>
      <c r="TOO13" s="455"/>
      <c r="TOP13" s="455"/>
      <c r="TOQ13" s="455"/>
      <c r="TOR13" s="455"/>
      <c r="TOS13" s="455"/>
      <c r="TOT13" s="455"/>
      <c r="TOU13" s="455"/>
      <c r="TOV13" s="455"/>
      <c r="TOW13" s="455"/>
      <c r="TOX13" s="455"/>
      <c r="TOY13" s="455"/>
      <c r="TOZ13" s="455"/>
      <c r="TPA13" s="455"/>
      <c r="TPB13" s="455"/>
      <c r="TPC13" s="455"/>
      <c r="TPD13" s="455"/>
      <c r="TPE13" s="455"/>
      <c r="TPF13" s="455"/>
      <c r="TPG13" s="455"/>
      <c r="TPH13" s="455"/>
      <c r="TPI13" s="455"/>
      <c r="TPJ13" s="455"/>
      <c r="TPK13" s="455"/>
      <c r="TPL13" s="455"/>
      <c r="TPM13" s="455"/>
      <c r="TPN13" s="455"/>
      <c r="TPO13" s="455"/>
      <c r="TPP13" s="455"/>
      <c r="TPQ13" s="455"/>
      <c r="TPR13" s="455"/>
      <c r="TPS13" s="455"/>
      <c r="TPT13" s="455"/>
      <c r="TPU13" s="455"/>
      <c r="TPV13" s="455"/>
      <c r="TPW13" s="455"/>
      <c r="TPX13" s="455"/>
      <c r="TPY13" s="455"/>
      <c r="TPZ13" s="455"/>
      <c r="TQA13" s="455"/>
      <c r="TQB13" s="455"/>
      <c r="TQC13" s="455"/>
      <c r="TQD13" s="455"/>
      <c r="TQE13" s="455"/>
      <c r="TQF13" s="455"/>
      <c r="TQG13" s="455"/>
      <c r="TQH13" s="455"/>
      <c r="TQI13" s="455"/>
      <c r="TQJ13" s="455"/>
      <c r="TQK13" s="455"/>
      <c r="TQL13" s="455"/>
      <c r="TQM13" s="455"/>
      <c r="TQN13" s="455"/>
      <c r="TQO13" s="455"/>
      <c r="TQP13" s="455"/>
      <c r="TQQ13" s="455"/>
      <c r="TQR13" s="455"/>
      <c r="TQS13" s="455"/>
      <c r="TQT13" s="455"/>
      <c r="TQU13" s="455"/>
      <c r="TQV13" s="455"/>
      <c r="TQW13" s="455"/>
      <c r="TQX13" s="455"/>
      <c r="TQY13" s="455"/>
      <c r="TQZ13" s="455"/>
      <c r="TRA13" s="455"/>
      <c r="TRB13" s="455"/>
      <c r="TRC13" s="455"/>
      <c r="TRD13" s="455"/>
      <c r="TRE13" s="455"/>
      <c r="TRF13" s="455"/>
      <c r="TRG13" s="455"/>
      <c r="TRH13" s="455"/>
      <c r="TRI13" s="455"/>
      <c r="TRJ13" s="455"/>
      <c r="TRK13" s="455"/>
      <c r="TRL13" s="455"/>
      <c r="TRM13" s="455"/>
      <c r="TRN13" s="455"/>
      <c r="TRO13" s="455"/>
      <c r="TRP13" s="455"/>
      <c r="TRQ13" s="455"/>
      <c r="TRR13" s="455"/>
      <c r="TRS13" s="455"/>
      <c r="TRT13" s="455"/>
      <c r="TRU13" s="455"/>
      <c r="TRV13" s="455"/>
      <c r="TRW13" s="455"/>
      <c r="TRX13" s="455"/>
      <c r="TRY13" s="455"/>
      <c r="TRZ13" s="455"/>
      <c r="TSA13" s="455"/>
      <c r="TSB13" s="455"/>
      <c r="TSC13" s="455"/>
      <c r="TSD13" s="455"/>
      <c r="TSE13" s="455"/>
      <c r="TSF13" s="455"/>
      <c r="TSG13" s="455"/>
      <c r="TSH13" s="455"/>
      <c r="TSI13" s="455"/>
      <c r="TSJ13" s="455"/>
      <c r="TSK13" s="455"/>
      <c r="TSL13" s="455"/>
      <c r="TSM13" s="455"/>
      <c r="TSN13" s="455"/>
      <c r="TSO13" s="455"/>
      <c r="TSP13" s="455"/>
      <c r="TSQ13" s="455"/>
      <c r="TSR13" s="455"/>
      <c r="TSS13" s="455"/>
      <c r="TST13" s="455"/>
      <c r="TSU13" s="455"/>
      <c r="TSV13" s="455"/>
      <c r="TSW13" s="455"/>
      <c r="TSX13" s="455"/>
      <c r="TSY13" s="455"/>
      <c r="TSZ13" s="455"/>
      <c r="TTA13" s="455"/>
      <c r="TTB13" s="455"/>
      <c r="TTC13" s="455"/>
      <c r="TTD13" s="455"/>
      <c r="TTE13" s="455"/>
      <c r="TTF13" s="455"/>
      <c r="TTG13" s="455"/>
      <c r="TTH13" s="455"/>
      <c r="TTI13" s="455"/>
      <c r="TTJ13" s="455"/>
      <c r="TTK13" s="455"/>
      <c r="TTL13" s="455"/>
      <c r="TTM13" s="455"/>
      <c r="TTN13" s="455"/>
      <c r="TTO13" s="455"/>
      <c r="TTP13" s="455"/>
      <c r="TTQ13" s="455"/>
      <c r="TTR13" s="455"/>
      <c r="TTS13" s="455"/>
      <c r="TTT13" s="455"/>
      <c r="TTU13" s="455"/>
      <c r="TTV13" s="455"/>
      <c r="TTW13" s="455"/>
      <c r="TTX13" s="455"/>
      <c r="TTY13" s="455"/>
      <c r="TTZ13" s="455"/>
      <c r="TUA13" s="455"/>
      <c r="TUB13" s="455"/>
      <c r="TUC13" s="455"/>
      <c r="TUD13" s="455"/>
      <c r="TUE13" s="455"/>
      <c r="TUF13" s="455"/>
      <c r="TUG13" s="455"/>
      <c r="TUH13" s="455"/>
      <c r="TUI13" s="455"/>
      <c r="TUJ13" s="455"/>
      <c r="TUK13" s="455"/>
      <c r="TUL13" s="455"/>
      <c r="TUM13" s="455"/>
      <c r="TUN13" s="455"/>
      <c r="TUO13" s="455"/>
      <c r="TUP13" s="455"/>
      <c r="TUQ13" s="455"/>
      <c r="TUR13" s="455"/>
      <c r="TUS13" s="455"/>
      <c r="TUT13" s="455"/>
      <c r="TUU13" s="455"/>
      <c r="TUV13" s="455"/>
      <c r="TUW13" s="455"/>
      <c r="TUX13" s="455"/>
      <c r="TUY13" s="455"/>
      <c r="TUZ13" s="455"/>
      <c r="TVA13" s="455"/>
      <c r="TVB13" s="455"/>
      <c r="TVC13" s="455"/>
      <c r="TVD13" s="455"/>
      <c r="TVE13" s="455"/>
      <c r="TVF13" s="455"/>
      <c r="TVG13" s="455"/>
      <c r="TVH13" s="455"/>
      <c r="TVI13" s="455"/>
      <c r="TVJ13" s="455"/>
      <c r="TVK13" s="455"/>
      <c r="TVL13" s="455"/>
      <c r="TVM13" s="455"/>
      <c r="TVN13" s="455"/>
      <c r="TVO13" s="455"/>
      <c r="TVP13" s="455"/>
      <c r="TVQ13" s="455"/>
      <c r="TVR13" s="455"/>
      <c r="TVS13" s="455"/>
      <c r="TVT13" s="455"/>
      <c r="TVU13" s="455"/>
      <c r="TVV13" s="455"/>
      <c r="TVW13" s="455"/>
      <c r="TVX13" s="455"/>
      <c r="TVY13" s="455"/>
      <c r="TVZ13" s="455"/>
      <c r="TWA13" s="455"/>
      <c r="TWB13" s="455"/>
      <c r="TWC13" s="455"/>
      <c r="TWD13" s="455"/>
      <c r="TWE13" s="455"/>
      <c r="TWF13" s="455"/>
      <c r="TWG13" s="455"/>
      <c r="TWH13" s="455"/>
      <c r="TWI13" s="455"/>
      <c r="TWJ13" s="455"/>
      <c r="TWK13" s="455"/>
      <c r="TWL13" s="455"/>
      <c r="TWM13" s="455"/>
      <c r="TWN13" s="455"/>
      <c r="TWO13" s="455"/>
      <c r="TWP13" s="455"/>
      <c r="TWQ13" s="455"/>
      <c r="TWR13" s="455"/>
      <c r="TWS13" s="455"/>
      <c r="TWT13" s="455"/>
      <c r="TWU13" s="455"/>
      <c r="TWV13" s="455"/>
      <c r="TWW13" s="455"/>
      <c r="TWX13" s="455"/>
      <c r="TWY13" s="455"/>
      <c r="TWZ13" s="455"/>
      <c r="TXA13" s="455"/>
      <c r="TXB13" s="455"/>
      <c r="TXC13" s="455"/>
      <c r="TXD13" s="455"/>
      <c r="TXE13" s="455"/>
      <c r="TXF13" s="455"/>
      <c r="TXG13" s="455"/>
      <c r="TXH13" s="455"/>
      <c r="TXI13" s="455"/>
      <c r="TXJ13" s="455"/>
      <c r="TXK13" s="455"/>
      <c r="TXL13" s="455"/>
      <c r="TXM13" s="455"/>
      <c r="TXN13" s="455"/>
      <c r="TXO13" s="455"/>
      <c r="TXP13" s="455"/>
      <c r="TXQ13" s="455"/>
      <c r="TXR13" s="455"/>
      <c r="TXS13" s="455"/>
      <c r="TXT13" s="455"/>
      <c r="TXU13" s="455"/>
      <c r="TXV13" s="455"/>
      <c r="TXW13" s="455"/>
      <c r="TXX13" s="455"/>
      <c r="TXY13" s="455"/>
      <c r="TXZ13" s="455"/>
      <c r="TYA13" s="455"/>
      <c r="TYB13" s="455"/>
      <c r="TYC13" s="455"/>
      <c r="TYD13" s="455"/>
      <c r="TYE13" s="455"/>
      <c r="TYF13" s="455"/>
      <c r="TYG13" s="455"/>
      <c r="TYH13" s="455"/>
      <c r="TYI13" s="455"/>
      <c r="TYJ13" s="455"/>
      <c r="TYK13" s="455"/>
      <c r="TYL13" s="455"/>
      <c r="TYM13" s="455"/>
      <c r="TYN13" s="455"/>
      <c r="TYO13" s="455"/>
      <c r="TYP13" s="455"/>
      <c r="TYQ13" s="455"/>
      <c r="TYR13" s="455"/>
      <c r="TYS13" s="455"/>
      <c r="TYT13" s="455"/>
      <c r="TYU13" s="455"/>
      <c r="TYV13" s="455"/>
      <c r="TYW13" s="455"/>
      <c r="TYX13" s="455"/>
      <c r="TYY13" s="455"/>
      <c r="TYZ13" s="455"/>
      <c r="TZA13" s="455"/>
      <c r="TZB13" s="455"/>
      <c r="TZC13" s="455"/>
      <c r="TZD13" s="455"/>
      <c r="TZE13" s="455"/>
      <c r="TZF13" s="455"/>
      <c r="TZG13" s="455"/>
      <c r="TZH13" s="455"/>
      <c r="TZI13" s="455"/>
      <c r="TZJ13" s="455"/>
      <c r="TZK13" s="455"/>
      <c r="TZL13" s="455"/>
      <c r="TZM13" s="455"/>
      <c r="TZN13" s="455"/>
      <c r="TZO13" s="455"/>
      <c r="TZP13" s="455"/>
      <c r="TZQ13" s="455"/>
      <c r="TZR13" s="455"/>
      <c r="TZS13" s="455"/>
      <c r="TZT13" s="455"/>
      <c r="TZU13" s="455"/>
      <c r="TZV13" s="455"/>
      <c r="TZW13" s="455"/>
      <c r="TZX13" s="455"/>
      <c r="TZY13" s="455"/>
      <c r="TZZ13" s="455"/>
      <c r="UAA13" s="455"/>
      <c r="UAB13" s="455"/>
      <c r="UAC13" s="455"/>
      <c r="UAD13" s="455"/>
      <c r="UAE13" s="455"/>
      <c r="UAF13" s="455"/>
      <c r="UAG13" s="455"/>
      <c r="UAH13" s="455"/>
      <c r="UAI13" s="455"/>
      <c r="UAJ13" s="455"/>
      <c r="UAK13" s="455"/>
      <c r="UAL13" s="455"/>
      <c r="UAM13" s="455"/>
      <c r="UAN13" s="455"/>
      <c r="UAO13" s="455"/>
      <c r="UAP13" s="455"/>
      <c r="UAQ13" s="455"/>
      <c r="UAR13" s="455"/>
      <c r="UAS13" s="455"/>
      <c r="UAT13" s="455"/>
      <c r="UAU13" s="455"/>
      <c r="UAV13" s="455"/>
      <c r="UAW13" s="455"/>
      <c r="UAX13" s="455"/>
      <c r="UAY13" s="455"/>
      <c r="UAZ13" s="455"/>
      <c r="UBA13" s="455"/>
      <c r="UBB13" s="455"/>
      <c r="UBC13" s="455"/>
      <c r="UBD13" s="455"/>
      <c r="UBE13" s="455"/>
      <c r="UBF13" s="455"/>
      <c r="UBG13" s="455"/>
      <c r="UBH13" s="455"/>
      <c r="UBI13" s="455"/>
      <c r="UBJ13" s="455"/>
      <c r="UBK13" s="455"/>
      <c r="UBL13" s="455"/>
      <c r="UBM13" s="455"/>
      <c r="UBN13" s="455"/>
      <c r="UBO13" s="455"/>
      <c r="UBP13" s="455"/>
      <c r="UBQ13" s="455"/>
      <c r="UBR13" s="455"/>
      <c r="UBS13" s="455"/>
      <c r="UBT13" s="455"/>
      <c r="UBU13" s="455"/>
      <c r="UBV13" s="455"/>
      <c r="UBW13" s="455"/>
      <c r="UBX13" s="455"/>
      <c r="UBY13" s="455"/>
      <c r="UBZ13" s="455"/>
      <c r="UCA13" s="455"/>
      <c r="UCB13" s="455"/>
      <c r="UCC13" s="455"/>
      <c r="UCD13" s="455"/>
      <c r="UCE13" s="455"/>
      <c r="UCF13" s="455"/>
      <c r="UCG13" s="455"/>
      <c r="UCH13" s="455"/>
      <c r="UCI13" s="455"/>
      <c r="UCJ13" s="455"/>
      <c r="UCK13" s="455"/>
      <c r="UCL13" s="455"/>
      <c r="UCM13" s="455"/>
      <c r="UCN13" s="455"/>
      <c r="UCO13" s="455"/>
      <c r="UCP13" s="455"/>
      <c r="UCQ13" s="455"/>
      <c r="UCR13" s="455"/>
      <c r="UCS13" s="455"/>
      <c r="UCT13" s="455"/>
      <c r="UCU13" s="455"/>
      <c r="UCV13" s="455"/>
      <c r="UCW13" s="455"/>
      <c r="UCX13" s="455"/>
      <c r="UCY13" s="455"/>
      <c r="UCZ13" s="455"/>
      <c r="UDA13" s="455"/>
      <c r="UDB13" s="455"/>
      <c r="UDC13" s="455"/>
      <c r="UDD13" s="455"/>
      <c r="UDE13" s="455"/>
      <c r="UDF13" s="455"/>
      <c r="UDG13" s="455"/>
      <c r="UDH13" s="455"/>
      <c r="UDI13" s="455"/>
      <c r="UDJ13" s="455"/>
      <c r="UDK13" s="455"/>
      <c r="UDL13" s="455"/>
      <c r="UDM13" s="455"/>
      <c r="UDN13" s="455"/>
      <c r="UDO13" s="455"/>
      <c r="UDP13" s="455"/>
      <c r="UDQ13" s="455"/>
      <c r="UDR13" s="455"/>
      <c r="UDS13" s="455"/>
      <c r="UDT13" s="455"/>
      <c r="UDU13" s="455"/>
      <c r="UDV13" s="455"/>
      <c r="UDW13" s="455"/>
      <c r="UDX13" s="455"/>
      <c r="UDY13" s="455"/>
      <c r="UDZ13" s="455"/>
      <c r="UEA13" s="455"/>
      <c r="UEB13" s="455"/>
      <c r="UEC13" s="455"/>
      <c r="UED13" s="455"/>
      <c r="UEE13" s="455"/>
      <c r="UEF13" s="455"/>
      <c r="UEG13" s="455"/>
      <c r="UEH13" s="455"/>
      <c r="UEI13" s="455"/>
      <c r="UEK13" s="455"/>
      <c r="UEL13" s="455"/>
      <c r="UEM13" s="455"/>
      <c r="UEN13" s="455"/>
      <c r="UEO13" s="455"/>
      <c r="UEP13" s="455"/>
      <c r="UEQ13" s="455"/>
      <c r="UER13" s="455"/>
      <c r="UES13" s="455"/>
      <c r="UET13" s="455"/>
      <c r="UEU13" s="455"/>
      <c r="UEV13" s="455"/>
      <c r="UEW13" s="455"/>
      <c r="UEX13" s="455"/>
      <c r="UEY13" s="455"/>
      <c r="UEZ13" s="455"/>
      <c r="UFA13" s="455"/>
      <c r="UFB13" s="455"/>
      <c r="UFC13" s="455"/>
      <c r="UFD13" s="455"/>
      <c r="UFE13" s="455"/>
      <c r="UFF13" s="455"/>
      <c r="UFG13" s="455"/>
      <c r="UFH13" s="455"/>
      <c r="UFI13" s="455"/>
      <c r="UFJ13" s="455"/>
      <c r="UFK13" s="455"/>
      <c r="UFL13" s="455"/>
      <c r="UFM13" s="455"/>
      <c r="UFN13" s="455"/>
      <c r="UFO13" s="455"/>
      <c r="UFP13" s="455"/>
      <c r="UFQ13" s="455"/>
      <c r="UFR13" s="455"/>
      <c r="UFS13" s="455"/>
      <c r="UFT13" s="455"/>
      <c r="UFU13" s="455"/>
      <c r="UFV13" s="455"/>
      <c r="UFW13" s="455"/>
      <c r="UFX13" s="455"/>
      <c r="UFY13" s="455"/>
      <c r="UFZ13" s="455"/>
      <c r="UGA13" s="455"/>
      <c r="UGB13" s="455"/>
      <c r="UGC13" s="455"/>
      <c r="UGD13" s="455"/>
      <c r="UGE13" s="455"/>
      <c r="UGF13" s="455"/>
      <c r="UGG13" s="455"/>
      <c r="UGH13" s="455"/>
      <c r="UGI13" s="455"/>
      <c r="UGJ13" s="455"/>
      <c r="UGK13" s="455"/>
      <c r="UGL13" s="455"/>
      <c r="UGM13" s="455"/>
      <c r="UGN13" s="455"/>
      <c r="UGO13" s="455"/>
      <c r="UGP13" s="455"/>
      <c r="UGQ13" s="455"/>
      <c r="UGR13" s="455"/>
      <c r="UGS13" s="455"/>
      <c r="UGT13" s="455"/>
      <c r="UGU13" s="455"/>
      <c r="UGV13" s="455"/>
      <c r="UGW13" s="455"/>
      <c r="UGX13" s="455"/>
      <c r="UGY13" s="455"/>
      <c r="UGZ13" s="455"/>
      <c r="UHA13" s="455"/>
      <c r="UHB13" s="455"/>
      <c r="UHC13" s="455"/>
      <c r="UHD13" s="455"/>
      <c r="UHE13" s="455"/>
      <c r="UHF13" s="455"/>
      <c r="UHG13" s="455"/>
      <c r="UHH13" s="455"/>
      <c r="UHI13" s="455"/>
      <c r="UHJ13" s="455"/>
      <c r="UHK13" s="455"/>
      <c r="UHL13" s="455"/>
      <c r="UHM13" s="455"/>
      <c r="UHN13" s="455"/>
      <c r="UHO13" s="455"/>
      <c r="UHP13" s="455"/>
      <c r="UHQ13" s="455"/>
      <c r="UHR13" s="455"/>
      <c r="UHS13" s="455"/>
      <c r="UHT13" s="455"/>
      <c r="UHU13" s="455"/>
      <c r="UHV13" s="455"/>
      <c r="UHW13" s="455"/>
      <c r="UHX13" s="455"/>
      <c r="UHY13" s="455"/>
      <c r="UHZ13" s="455"/>
      <c r="UIA13" s="455"/>
      <c r="UIB13" s="455"/>
      <c r="UIC13" s="455"/>
      <c r="UID13" s="455"/>
      <c r="UIE13" s="455"/>
      <c r="UIF13" s="455"/>
      <c r="UIG13" s="455"/>
      <c r="UIH13" s="455"/>
      <c r="UII13" s="455"/>
      <c r="UIJ13" s="455"/>
      <c r="UIK13" s="455"/>
      <c r="UIL13" s="455"/>
      <c r="UIM13" s="455"/>
      <c r="UIN13" s="455"/>
      <c r="UIO13" s="455"/>
      <c r="UIP13" s="455"/>
      <c r="UIQ13" s="455"/>
      <c r="UIR13" s="455"/>
      <c r="UIS13" s="455"/>
      <c r="UIT13" s="455"/>
      <c r="UIU13" s="455"/>
      <c r="UIV13" s="455"/>
      <c r="UIW13" s="455"/>
      <c r="UIX13" s="455"/>
      <c r="UIY13" s="455"/>
      <c r="UIZ13" s="455"/>
      <c r="UJA13" s="455"/>
      <c r="UJB13" s="455"/>
      <c r="UJC13" s="455"/>
      <c r="UJD13" s="455"/>
      <c r="UJE13" s="455"/>
      <c r="UJF13" s="455"/>
      <c r="UJG13" s="455"/>
      <c r="UJH13" s="455"/>
      <c r="UJI13" s="455"/>
      <c r="UJJ13" s="455"/>
      <c r="UJK13" s="455"/>
      <c r="UJL13" s="455"/>
      <c r="UJM13" s="455"/>
      <c r="UJN13" s="455"/>
      <c r="UJO13" s="455"/>
      <c r="UJP13" s="455"/>
      <c r="UJQ13" s="455"/>
      <c r="UJR13" s="455"/>
      <c r="UJS13" s="455"/>
      <c r="UJT13" s="455"/>
      <c r="UJU13" s="455"/>
      <c r="UJV13" s="455"/>
      <c r="UJW13" s="455"/>
      <c r="UJX13" s="455"/>
      <c r="UJY13" s="455"/>
      <c r="UJZ13" s="455"/>
      <c r="UKA13" s="455"/>
      <c r="UKB13" s="455"/>
      <c r="UKC13" s="455"/>
      <c r="UKD13" s="455"/>
      <c r="UKE13" s="455"/>
      <c r="UKF13" s="455"/>
      <c r="UKG13" s="455"/>
      <c r="UKH13" s="455"/>
      <c r="UKI13" s="455"/>
      <c r="UKJ13" s="455"/>
      <c r="UKK13" s="455"/>
      <c r="UKL13" s="455"/>
      <c r="UKM13" s="455"/>
      <c r="UKN13" s="455"/>
      <c r="UKO13" s="455"/>
      <c r="UKP13" s="455"/>
      <c r="UKQ13" s="455"/>
      <c r="UKR13" s="455"/>
      <c r="UKS13" s="455"/>
      <c r="UKT13" s="455"/>
      <c r="UKU13" s="455"/>
      <c r="UKV13" s="455"/>
      <c r="UKW13" s="455"/>
      <c r="UKX13" s="455"/>
      <c r="UKY13" s="455"/>
      <c r="UKZ13" s="455"/>
      <c r="ULA13" s="455"/>
      <c r="ULB13" s="455"/>
      <c r="ULC13" s="455"/>
      <c r="ULD13" s="455"/>
      <c r="ULE13" s="455"/>
      <c r="ULF13" s="455"/>
      <c r="ULG13" s="455"/>
      <c r="ULH13" s="455"/>
      <c r="ULI13" s="455"/>
      <c r="ULJ13" s="455"/>
      <c r="ULK13" s="455"/>
      <c r="ULL13" s="455"/>
      <c r="ULM13" s="455"/>
      <c r="ULN13" s="455"/>
      <c r="ULO13" s="455"/>
      <c r="ULP13" s="455"/>
      <c r="ULQ13" s="455"/>
      <c r="ULR13" s="455"/>
      <c r="ULS13" s="455"/>
      <c r="ULT13" s="455"/>
      <c r="ULU13" s="455"/>
      <c r="ULV13" s="455"/>
      <c r="ULW13" s="455"/>
      <c r="ULX13" s="455"/>
      <c r="ULY13" s="455"/>
      <c r="ULZ13" s="455"/>
      <c r="UMA13" s="455"/>
      <c r="UMB13" s="455"/>
      <c r="UMC13" s="455"/>
      <c r="UMD13" s="455"/>
      <c r="UME13" s="455"/>
      <c r="UMF13" s="455"/>
      <c r="UMG13" s="455"/>
      <c r="UMH13" s="455"/>
      <c r="UMI13" s="455"/>
      <c r="UMJ13" s="455"/>
      <c r="UMK13" s="455"/>
      <c r="UML13" s="455"/>
      <c r="UMM13" s="455"/>
      <c r="UMN13" s="455"/>
      <c r="UMO13" s="455"/>
      <c r="UMP13" s="455"/>
      <c r="UMQ13" s="455"/>
      <c r="UMR13" s="455"/>
      <c r="UMS13" s="455"/>
      <c r="UMT13" s="455"/>
      <c r="UMU13" s="455"/>
      <c r="UMV13" s="455"/>
      <c r="UMW13" s="455"/>
      <c r="UMX13" s="455"/>
      <c r="UMY13" s="455"/>
      <c r="UMZ13" s="455"/>
      <c r="UNA13" s="455"/>
      <c r="UNB13" s="455"/>
      <c r="UNC13" s="455"/>
      <c r="UND13" s="455"/>
      <c r="UNE13" s="455"/>
      <c r="UNF13" s="455"/>
      <c r="UNG13" s="455"/>
      <c r="UNH13" s="455"/>
      <c r="UNI13" s="455"/>
      <c r="UNJ13" s="455"/>
      <c r="UNK13" s="455"/>
      <c r="UNL13" s="455"/>
      <c r="UNM13" s="455"/>
      <c r="UNN13" s="455"/>
      <c r="UNO13" s="455"/>
      <c r="UNP13" s="455"/>
      <c r="UNQ13" s="455"/>
      <c r="UNR13" s="455"/>
      <c r="UNS13" s="455"/>
      <c r="UNT13" s="455"/>
      <c r="UNU13" s="455"/>
      <c r="UNV13" s="455"/>
      <c r="UNW13" s="455"/>
      <c r="UNX13" s="455"/>
      <c r="UNY13" s="455"/>
      <c r="UNZ13" s="455"/>
      <c r="UOA13" s="455"/>
      <c r="UOB13" s="455"/>
      <c r="UOC13" s="455"/>
      <c r="UOD13" s="455"/>
      <c r="UOE13" s="455"/>
      <c r="UOF13" s="455"/>
      <c r="UOG13" s="455"/>
      <c r="UOH13" s="455"/>
      <c r="UOI13" s="455"/>
      <c r="UOJ13" s="455"/>
      <c r="UOK13" s="455"/>
      <c r="UOL13" s="455"/>
      <c r="UOM13" s="455"/>
      <c r="UON13" s="455"/>
      <c r="UOO13" s="455"/>
      <c r="UOP13" s="455"/>
      <c r="UOQ13" s="455"/>
      <c r="UOR13" s="455"/>
      <c r="UOS13" s="455"/>
      <c r="UOT13" s="455"/>
      <c r="UOU13" s="455"/>
      <c r="UOV13" s="455"/>
      <c r="UOW13" s="455"/>
      <c r="UOX13" s="455"/>
      <c r="UOY13" s="455"/>
      <c r="UOZ13" s="455"/>
      <c r="UPA13" s="455"/>
      <c r="UPB13" s="455"/>
      <c r="UPC13" s="455"/>
      <c r="UPD13" s="455"/>
      <c r="UPE13" s="455"/>
      <c r="UPF13" s="455"/>
      <c r="UPG13" s="455"/>
      <c r="UPH13" s="455"/>
      <c r="UPI13" s="455"/>
      <c r="UPJ13" s="455"/>
      <c r="UPK13" s="455"/>
      <c r="UPL13" s="455"/>
      <c r="UPM13" s="455"/>
      <c r="UPN13" s="455"/>
      <c r="UPO13" s="455"/>
      <c r="UPP13" s="455"/>
      <c r="UPQ13" s="455"/>
      <c r="UPR13" s="455"/>
      <c r="UPS13" s="455"/>
      <c r="UPT13" s="455"/>
      <c r="UPU13" s="455"/>
      <c r="UPV13" s="455"/>
      <c r="UPW13" s="455"/>
      <c r="UPX13" s="455"/>
      <c r="UPY13" s="455"/>
      <c r="UPZ13" s="455"/>
      <c r="UQA13" s="455"/>
      <c r="UQB13" s="455"/>
      <c r="UQC13" s="455"/>
      <c r="UQD13" s="455"/>
      <c r="UQE13" s="455"/>
      <c r="UQF13" s="455"/>
      <c r="UQG13" s="455"/>
      <c r="UQH13" s="455"/>
      <c r="UQI13" s="455"/>
      <c r="UQJ13" s="455"/>
      <c r="UQK13" s="455"/>
      <c r="UQL13" s="455"/>
      <c r="UQM13" s="455"/>
      <c r="UQN13" s="455"/>
      <c r="UQO13" s="455"/>
      <c r="UQP13" s="455"/>
      <c r="UQQ13" s="455"/>
      <c r="UQR13" s="455"/>
      <c r="UQS13" s="455"/>
      <c r="UQT13" s="455"/>
      <c r="UQU13" s="455"/>
      <c r="UQV13" s="455"/>
      <c r="UQW13" s="455"/>
      <c r="UQX13" s="455"/>
      <c r="UQY13" s="455"/>
      <c r="UQZ13" s="455"/>
      <c r="URA13" s="455"/>
      <c r="URB13" s="455"/>
      <c r="URC13" s="455"/>
      <c r="URD13" s="455"/>
      <c r="URE13" s="455"/>
      <c r="URF13" s="455"/>
      <c r="URG13" s="455"/>
      <c r="URH13" s="455"/>
      <c r="URI13" s="455"/>
      <c r="URJ13" s="455"/>
      <c r="URK13" s="455"/>
      <c r="URL13" s="455"/>
      <c r="URM13" s="455"/>
      <c r="URN13" s="455"/>
      <c r="URO13" s="455"/>
      <c r="URP13" s="455"/>
      <c r="URQ13" s="455"/>
      <c r="URR13" s="455"/>
      <c r="URS13" s="455"/>
      <c r="URT13" s="455"/>
      <c r="URU13" s="455"/>
      <c r="URV13" s="455"/>
      <c r="URW13" s="455"/>
      <c r="URX13" s="455"/>
      <c r="URY13" s="455"/>
      <c r="URZ13" s="455"/>
      <c r="USA13" s="455"/>
      <c r="USB13" s="455"/>
      <c r="USC13" s="455"/>
      <c r="USD13" s="455"/>
      <c r="USE13" s="455"/>
      <c r="USF13" s="455"/>
      <c r="USG13" s="455"/>
      <c r="USH13" s="455"/>
      <c r="USI13" s="455"/>
      <c r="USJ13" s="455"/>
      <c r="USK13" s="455"/>
      <c r="USL13" s="455"/>
      <c r="USM13" s="455"/>
      <c r="USN13" s="455"/>
      <c r="USO13" s="455"/>
      <c r="USP13" s="455"/>
      <c r="USQ13" s="455"/>
      <c r="USR13" s="455"/>
      <c r="USS13" s="455"/>
      <c r="UST13" s="455"/>
      <c r="USU13" s="455"/>
      <c r="USV13" s="455"/>
      <c r="USW13" s="455"/>
      <c r="USX13" s="455"/>
      <c r="USY13" s="455"/>
      <c r="USZ13" s="455"/>
      <c r="UTA13" s="455"/>
      <c r="UTB13" s="455"/>
      <c r="UTC13" s="455"/>
      <c r="UTD13" s="455"/>
      <c r="UTE13" s="455"/>
      <c r="UTF13" s="455"/>
      <c r="UTG13" s="455"/>
      <c r="UTH13" s="455"/>
      <c r="UTI13" s="455"/>
      <c r="UTJ13" s="455"/>
      <c r="UTK13" s="455"/>
      <c r="UTL13" s="455"/>
      <c r="UTM13" s="455"/>
      <c r="UTN13" s="455"/>
      <c r="UTO13" s="455"/>
      <c r="UTP13" s="455"/>
      <c r="UTQ13" s="455"/>
      <c r="UTR13" s="455"/>
      <c r="UTS13" s="455"/>
      <c r="UTT13" s="455"/>
      <c r="UTU13" s="455"/>
      <c r="UTV13" s="455"/>
      <c r="UTW13" s="455"/>
      <c r="UTX13" s="455"/>
      <c r="UTY13" s="455"/>
      <c r="UTZ13" s="455"/>
      <c r="UUA13" s="455"/>
      <c r="UUB13" s="455"/>
      <c r="UUC13" s="455"/>
      <c r="UUD13" s="455"/>
      <c r="UUE13" s="455"/>
      <c r="UUF13" s="455"/>
      <c r="UUG13" s="455"/>
      <c r="UUH13" s="455"/>
      <c r="UUI13" s="455"/>
      <c r="UUJ13" s="455"/>
      <c r="UUK13" s="455"/>
      <c r="UUL13" s="455"/>
      <c r="UUM13" s="455"/>
      <c r="UUN13" s="455"/>
      <c r="UUO13" s="455"/>
      <c r="UUP13" s="455"/>
      <c r="UUQ13" s="455"/>
      <c r="UUR13" s="455"/>
      <c r="UUS13" s="455"/>
      <c r="UUT13" s="455"/>
      <c r="UUU13" s="455"/>
      <c r="UUV13" s="455"/>
      <c r="UUW13" s="455"/>
      <c r="UUX13" s="455"/>
      <c r="UUY13" s="455"/>
      <c r="UUZ13" s="455"/>
      <c r="UVA13" s="455"/>
      <c r="UVB13" s="455"/>
      <c r="UVC13" s="455"/>
      <c r="UVD13" s="455"/>
      <c r="UVE13" s="455"/>
      <c r="UVF13" s="455"/>
      <c r="UVG13" s="455"/>
      <c r="UVH13" s="455"/>
      <c r="UVI13" s="455"/>
      <c r="UVJ13" s="455"/>
      <c r="UVK13" s="455"/>
      <c r="UVL13" s="455"/>
      <c r="UVM13" s="455"/>
      <c r="UVN13" s="455"/>
      <c r="UVO13" s="455"/>
      <c r="UVP13" s="455"/>
      <c r="UVQ13" s="455"/>
      <c r="UVR13" s="455"/>
      <c r="UVS13" s="455"/>
      <c r="UVT13" s="455"/>
      <c r="UVU13" s="455"/>
      <c r="UVV13" s="455"/>
      <c r="UVW13" s="455"/>
      <c r="UVX13" s="455"/>
      <c r="UVY13" s="455"/>
      <c r="UVZ13" s="455"/>
      <c r="UWA13" s="455"/>
      <c r="UWB13" s="455"/>
      <c r="UWC13" s="455"/>
      <c r="UWD13" s="455"/>
      <c r="UWE13" s="455"/>
      <c r="UWF13" s="455"/>
      <c r="UWG13" s="455"/>
      <c r="UWH13" s="455"/>
      <c r="UWI13" s="455"/>
      <c r="UWJ13" s="455"/>
      <c r="UWK13" s="455"/>
      <c r="UWL13" s="455"/>
      <c r="UWM13" s="455"/>
      <c r="UWN13" s="455"/>
      <c r="UWO13" s="455"/>
      <c r="UWP13" s="455"/>
      <c r="UWQ13" s="455"/>
      <c r="UWR13" s="455"/>
      <c r="UWS13" s="455"/>
      <c r="UWT13" s="455"/>
      <c r="UWU13" s="455"/>
      <c r="UWV13" s="455"/>
      <c r="UWW13" s="455"/>
      <c r="UWX13" s="455"/>
      <c r="UWY13" s="455"/>
      <c r="UWZ13" s="455"/>
      <c r="UXA13" s="455"/>
      <c r="UXB13" s="455"/>
      <c r="UXC13" s="455"/>
      <c r="UXD13" s="455"/>
      <c r="UXE13" s="455"/>
      <c r="UXF13" s="455"/>
      <c r="UXG13" s="455"/>
      <c r="UXH13" s="455"/>
      <c r="UXI13" s="455"/>
      <c r="UXJ13" s="455"/>
      <c r="UXK13" s="455"/>
      <c r="UXL13" s="455"/>
      <c r="UXM13" s="455"/>
      <c r="UXN13" s="455"/>
      <c r="UXO13" s="455"/>
      <c r="UXP13" s="455"/>
      <c r="UXQ13" s="455"/>
      <c r="UXR13" s="455"/>
      <c r="UXS13" s="455"/>
      <c r="UXT13" s="455"/>
      <c r="UXU13" s="455"/>
      <c r="UXV13" s="455"/>
      <c r="UXW13" s="455"/>
      <c r="UXX13" s="455"/>
      <c r="UXY13" s="455"/>
      <c r="UXZ13" s="455"/>
      <c r="UYA13" s="455"/>
      <c r="UYB13" s="455"/>
      <c r="UYC13" s="455"/>
      <c r="UYD13" s="455"/>
      <c r="UYE13" s="455"/>
      <c r="UYF13" s="455"/>
      <c r="UYG13" s="455"/>
      <c r="UYH13" s="455"/>
      <c r="UYI13" s="455"/>
      <c r="UYJ13" s="455"/>
      <c r="UYK13" s="455"/>
      <c r="UYL13" s="455"/>
      <c r="UYM13" s="455"/>
      <c r="UYN13" s="455"/>
      <c r="UYO13" s="455"/>
      <c r="UYP13" s="455"/>
      <c r="UYQ13" s="455"/>
      <c r="UYR13" s="455"/>
      <c r="UYS13" s="455"/>
      <c r="UYT13" s="455"/>
      <c r="UYU13" s="455"/>
      <c r="UYV13" s="455"/>
      <c r="UYW13" s="455"/>
      <c r="UYX13" s="455"/>
      <c r="UYY13" s="455"/>
      <c r="UYZ13" s="455"/>
      <c r="UZA13" s="455"/>
      <c r="UZB13" s="455"/>
      <c r="UZC13" s="455"/>
      <c r="UZD13" s="455"/>
      <c r="UZE13" s="455"/>
      <c r="UZF13" s="455"/>
      <c r="UZG13" s="455"/>
      <c r="UZH13" s="455"/>
      <c r="UZI13" s="455"/>
      <c r="UZJ13" s="455"/>
      <c r="UZK13" s="455"/>
      <c r="UZL13" s="455"/>
      <c r="UZM13" s="455"/>
      <c r="UZN13" s="455"/>
      <c r="UZO13" s="455"/>
      <c r="UZP13" s="455"/>
      <c r="UZQ13" s="455"/>
      <c r="UZR13" s="455"/>
      <c r="UZS13" s="455"/>
      <c r="UZT13" s="455"/>
      <c r="UZU13" s="455"/>
      <c r="UZV13" s="455"/>
      <c r="UZW13" s="455"/>
      <c r="UZX13" s="455"/>
      <c r="UZY13" s="455"/>
      <c r="UZZ13" s="455"/>
      <c r="VAA13" s="455"/>
      <c r="VAB13" s="455"/>
      <c r="VAC13" s="455"/>
      <c r="VAD13" s="455"/>
      <c r="VAE13" s="455"/>
      <c r="VAF13" s="455"/>
      <c r="VAG13" s="455"/>
      <c r="VAH13" s="455"/>
      <c r="VAI13" s="455"/>
      <c r="VAJ13" s="455"/>
      <c r="VAK13" s="455"/>
      <c r="VAL13" s="455"/>
      <c r="VAM13" s="455"/>
      <c r="VAN13" s="455"/>
      <c r="VAO13" s="455"/>
      <c r="VAP13" s="455"/>
      <c r="VAQ13" s="455"/>
      <c r="VAR13" s="455"/>
      <c r="VAS13" s="455"/>
      <c r="VAT13" s="455"/>
      <c r="VAU13" s="455"/>
      <c r="VAV13" s="455"/>
      <c r="VAW13" s="455"/>
      <c r="VAX13" s="455"/>
      <c r="VAY13" s="455"/>
      <c r="VAZ13" s="455"/>
      <c r="VBA13" s="455"/>
      <c r="VBB13" s="455"/>
      <c r="VBC13" s="455"/>
      <c r="VBD13" s="455"/>
      <c r="VBE13" s="455"/>
      <c r="VBF13" s="455"/>
      <c r="VBG13" s="455"/>
      <c r="VBH13" s="455"/>
      <c r="VBI13" s="455"/>
      <c r="VBJ13" s="455"/>
      <c r="VBK13" s="455"/>
      <c r="VBL13" s="455"/>
      <c r="VBM13" s="455"/>
      <c r="VBN13" s="455"/>
      <c r="VBO13" s="455"/>
      <c r="VBP13" s="455"/>
      <c r="VBQ13" s="455"/>
      <c r="VBR13" s="455"/>
      <c r="VBS13" s="455"/>
      <c r="VBT13" s="455"/>
      <c r="VBU13" s="455"/>
      <c r="VBV13" s="455"/>
      <c r="VBW13" s="455"/>
      <c r="VBX13" s="455"/>
      <c r="VBY13" s="455"/>
      <c r="VBZ13" s="455"/>
      <c r="VCA13" s="455"/>
      <c r="VCB13" s="455"/>
      <c r="VCC13" s="455"/>
      <c r="VCD13" s="455"/>
      <c r="VCE13" s="455"/>
      <c r="VCF13" s="455"/>
      <c r="VCG13" s="455"/>
      <c r="VCH13" s="455"/>
      <c r="VCI13" s="455"/>
      <c r="VCJ13" s="455"/>
      <c r="VCK13" s="455"/>
      <c r="VCL13" s="455"/>
      <c r="VCM13" s="455"/>
      <c r="VCN13" s="455"/>
      <c r="VCO13" s="455"/>
      <c r="VCP13" s="455"/>
      <c r="VCQ13" s="455"/>
      <c r="VCR13" s="455"/>
      <c r="VCS13" s="455"/>
      <c r="VCT13" s="455"/>
      <c r="VCU13" s="455"/>
      <c r="VCV13" s="455"/>
      <c r="VCW13" s="455"/>
      <c r="VCX13" s="455"/>
      <c r="VCY13" s="455"/>
      <c r="VCZ13" s="455"/>
      <c r="VDA13" s="455"/>
      <c r="VDB13" s="455"/>
      <c r="VDC13" s="455"/>
      <c r="VDD13" s="455"/>
      <c r="VDE13" s="455"/>
      <c r="VDF13" s="455"/>
      <c r="VDG13" s="455"/>
      <c r="VDH13" s="455"/>
      <c r="VDI13" s="455"/>
      <c r="VDJ13" s="455"/>
      <c r="VDK13" s="455"/>
      <c r="VDL13" s="455"/>
      <c r="VDM13" s="455"/>
      <c r="VDN13" s="455"/>
      <c r="VDO13" s="455"/>
      <c r="VDP13" s="455"/>
      <c r="VDQ13" s="455"/>
      <c r="VDR13" s="455"/>
      <c r="VDS13" s="455"/>
      <c r="VDT13" s="455"/>
      <c r="VDU13" s="455"/>
      <c r="VDV13" s="455"/>
      <c r="VDW13" s="455"/>
      <c r="VDX13" s="455"/>
      <c r="VDY13" s="455"/>
      <c r="VDZ13" s="455"/>
      <c r="VEA13" s="455"/>
      <c r="VEB13" s="455"/>
      <c r="VEC13" s="455"/>
      <c r="VED13" s="455"/>
      <c r="VEE13" s="455"/>
      <c r="VEF13" s="455"/>
      <c r="VEG13" s="455"/>
      <c r="VEH13" s="455"/>
      <c r="VEI13" s="455"/>
      <c r="VEJ13" s="455"/>
      <c r="VEK13" s="455"/>
      <c r="VEL13" s="455"/>
      <c r="VEM13" s="455"/>
      <c r="VEN13" s="455"/>
      <c r="VEO13" s="455"/>
      <c r="VEP13" s="455"/>
      <c r="VEQ13" s="455"/>
      <c r="VER13" s="455"/>
      <c r="VES13" s="455"/>
      <c r="VET13" s="455"/>
      <c r="VEU13" s="455"/>
      <c r="VEV13" s="455"/>
      <c r="VEW13" s="455"/>
      <c r="VEX13" s="455"/>
      <c r="VEY13" s="455"/>
      <c r="VEZ13" s="455"/>
      <c r="VFA13" s="455"/>
      <c r="VFB13" s="455"/>
      <c r="VFC13" s="455"/>
      <c r="VFD13" s="455"/>
      <c r="VFE13" s="455"/>
      <c r="VFF13" s="455"/>
      <c r="VFG13" s="455"/>
      <c r="VFH13" s="455"/>
      <c r="VFI13" s="455"/>
      <c r="VFJ13" s="455"/>
      <c r="VFK13" s="455"/>
      <c r="VFL13" s="455"/>
      <c r="VFM13" s="455"/>
      <c r="VFN13" s="455"/>
      <c r="VFO13" s="455"/>
      <c r="VFP13" s="455"/>
      <c r="VFQ13" s="455"/>
      <c r="VFR13" s="455"/>
      <c r="VFS13" s="455"/>
      <c r="VFT13" s="455"/>
      <c r="VFU13" s="455"/>
      <c r="VFV13" s="455"/>
      <c r="VFW13" s="455"/>
      <c r="VFX13" s="455"/>
      <c r="VFY13" s="455"/>
      <c r="VFZ13" s="455"/>
      <c r="VGA13" s="455"/>
      <c r="VGB13" s="455"/>
      <c r="VGC13" s="455"/>
      <c r="VGD13" s="455"/>
      <c r="VGE13" s="455"/>
      <c r="VGF13" s="455"/>
      <c r="VGG13" s="455"/>
      <c r="VGH13" s="455"/>
      <c r="VGI13" s="455"/>
      <c r="VGJ13" s="455"/>
      <c r="VGK13" s="455"/>
      <c r="VGL13" s="455"/>
      <c r="VGM13" s="455"/>
      <c r="VGN13" s="455"/>
      <c r="VGO13" s="455"/>
      <c r="VGP13" s="455"/>
      <c r="VGQ13" s="455"/>
      <c r="VGR13" s="455"/>
      <c r="VGS13" s="455"/>
      <c r="VGT13" s="455"/>
      <c r="VGU13" s="455"/>
      <c r="VGV13" s="455"/>
      <c r="VGW13" s="455"/>
      <c r="VGX13" s="455"/>
      <c r="VGY13" s="455"/>
      <c r="VGZ13" s="455"/>
      <c r="VHA13" s="455"/>
      <c r="VHB13" s="455"/>
      <c r="VHC13" s="455"/>
      <c r="VHD13" s="455"/>
      <c r="VHE13" s="455"/>
      <c r="VHF13" s="455"/>
      <c r="VHG13" s="455"/>
      <c r="VHH13" s="455"/>
      <c r="VHI13" s="455"/>
      <c r="VHJ13" s="455"/>
      <c r="VHK13" s="455"/>
      <c r="VHL13" s="455"/>
      <c r="VHM13" s="455"/>
      <c r="VHN13" s="455"/>
      <c r="VHO13" s="455"/>
      <c r="VHP13" s="455"/>
      <c r="VHQ13" s="455"/>
      <c r="VHR13" s="455"/>
      <c r="VHS13" s="455"/>
      <c r="VHT13" s="455"/>
      <c r="VHU13" s="455"/>
      <c r="VHV13" s="455"/>
      <c r="VHW13" s="455"/>
      <c r="VHX13" s="455"/>
      <c r="VHY13" s="455"/>
      <c r="VHZ13" s="455"/>
      <c r="VIA13" s="455"/>
      <c r="VIB13" s="455"/>
      <c r="VIC13" s="455"/>
      <c r="VID13" s="455"/>
      <c r="VIE13" s="455"/>
      <c r="VIF13" s="455"/>
      <c r="VIG13" s="455"/>
      <c r="VIH13" s="455"/>
      <c r="VII13" s="455"/>
      <c r="VIJ13" s="455"/>
      <c r="VIK13" s="455"/>
      <c r="VIL13" s="455"/>
      <c r="VIM13" s="455"/>
      <c r="VIN13" s="455"/>
      <c r="VIO13" s="455"/>
      <c r="VIP13" s="455"/>
      <c r="VIQ13" s="455"/>
      <c r="VIR13" s="455"/>
      <c r="VIS13" s="455"/>
      <c r="VIT13" s="455"/>
      <c r="VIU13" s="455"/>
      <c r="VIV13" s="455"/>
      <c r="VIW13" s="455"/>
      <c r="VIX13" s="455"/>
      <c r="VIY13" s="455"/>
      <c r="VIZ13" s="455"/>
      <c r="VJA13" s="455"/>
      <c r="VJB13" s="455"/>
      <c r="VJC13" s="455"/>
      <c r="VJD13" s="455"/>
      <c r="VJE13" s="455"/>
      <c r="VJF13" s="455"/>
      <c r="VJG13" s="455"/>
      <c r="VJH13" s="455"/>
      <c r="VJI13" s="455"/>
      <c r="VJJ13" s="455"/>
      <c r="VJK13" s="455"/>
      <c r="VJL13" s="455"/>
      <c r="VJM13" s="455"/>
      <c r="VJN13" s="455"/>
      <c r="VJO13" s="455"/>
      <c r="VJP13" s="455"/>
      <c r="VJQ13" s="455"/>
      <c r="VJR13" s="455"/>
      <c r="VJS13" s="455"/>
      <c r="VJT13" s="455"/>
      <c r="VJU13" s="455"/>
      <c r="VJV13" s="455"/>
      <c r="VJW13" s="455"/>
      <c r="VJX13" s="455"/>
      <c r="VJY13" s="455"/>
      <c r="VJZ13" s="455"/>
      <c r="VKA13" s="455"/>
      <c r="VKB13" s="455"/>
      <c r="VKC13" s="455"/>
      <c r="VKD13" s="455"/>
      <c r="VKE13" s="455"/>
      <c r="VKF13" s="455"/>
      <c r="VKG13" s="455"/>
      <c r="VKH13" s="455"/>
      <c r="VKI13" s="455"/>
      <c r="VKJ13" s="455"/>
      <c r="VKK13" s="455"/>
      <c r="VKL13" s="455"/>
      <c r="VKM13" s="455"/>
      <c r="VKN13" s="455"/>
      <c r="VKO13" s="455"/>
      <c r="VKP13" s="455"/>
      <c r="VKQ13" s="455"/>
      <c r="VKR13" s="455"/>
      <c r="VKS13" s="455"/>
      <c r="VKT13" s="455"/>
      <c r="VKU13" s="455"/>
      <c r="VKV13" s="455"/>
      <c r="VKW13" s="455"/>
      <c r="VKX13" s="455"/>
      <c r="VKY13" s="455"/>
      <c r="VKZ13" s="455"/>
      <c r="VLA13" s="455"/>
      <c r="VLB13" s="455"/>
      <c r="VLC13" s="455"/>
      <c r="VLD13" s="455"/>
      <c r="VLE13" s="455"/>
      <c r="VLF13" s="455"/>
      <c r="VLG13" s="455"/>
      <c r="VLH13" s="455"/>
      <c r="VLI13" s="455"/>
      <c r="VLJ13" s="455"/>
      <c r="VLK13" s="455"/>
      <c r="VLL13" s="455"/>
      <c r="VLM13" s="455"/>
      <c r="VLN13" s="455"/>
      <c r="VLO13" s="455"/>
      <c r="VLP13" s="455"/>
      <c r="VLQ13" s="455"/>
      <c r="VLR13" s="455"/>
      <c r="VLS13" s="455"/>
      <c r="VLT13" s="455"/>
      <c r="VLU13" s="455"/>
      <c r="VLV13" s="455"/>
      <c r="VLW13" s="455"/>
      <c r="VLX13" s="455"/>
      <c r="VLY13" s="455"/>
      <c r="VLZ13" s="455"/>
      <c r="VMA13" s="455"/>
      <c r="VMB13" s="455"/>
      <c r="VMC13" s="455"/>
      <c r="VMD13" s="455"/>
      <c r="VME13" s="455"/>
      <c r="VMF13" s="455"/>
      <c r="VMG13" s="455"/>
      <c r="VMH13" s="455"/>
      <c r="VMI13" s="455"/>
      <c r="VMJ13" s="455"/>
      <c r="VMK13" s="455"/>
      <c r="VML13" s="455"/>
      <c r="VMM13" s="455"/>
      <c r="VMN13" s="455"/>
      <c r="VMO13" s="455"/>
      <c r="VMP13" s="455"/>
      <c r="VMQ13" s="455"/>
      <c r="VMR13" s="455"/>
      <c r="VMS13" s="455"/>
      <c r="VMT13" s="455"/>
      <c r="VMU13" s="455"/>
      <c r="VMV13" s="455"/>
      <c r="VMW13" s="455"/>
      <c r="VMX13" s="455"/>
      <c r="VMY13" s="455"/>
      <c r="VMZ13" s="455"/>
      <c r="VNA13" s="455"/>
      <c r="VNB13" s="455"/>
      <c r="VNC13" s="455"/>
      <c r="VND13" s="455"/>
      <c r="VNE13" s="455"/>
      <c r="VNF13" s="455"/>
      <c r="VNG13" s="455"/>
      <c r="VNH13" s="455"/>
      <c r="VNI13" s="455"/>
      <c r="VNJ13" s="455"/>
      <c r="VNK13" s="455"/>
      <c r="VNL13" s="455"/>
      <c r="VNM13" s="455"/>
      <c r="VNN13" s="455"/>
      <c r="VNO13" s="455"/>
      <c r="VNP13" s="455"/>
      <c r="VNQ13" s="455"/>
      <c r="VNR13" s="455"/>
      <c r="VNS13" s="455"/>
      <c r="VNT13" s="455"/>
      <c r="VNU13" s="455"/>
      <c r="VNV13" s="455"/>
      <c r="VNW13" s="455"/>
      <c r="VNX13" s="455"/>
      <c r="VNY13" s="455"/>
      <c r="VNZ13" s="455"/>
      <c r="VOA13" s="455"/>
      <c r="VOB13" s="455"/>
      <c r="VOC13" s="455"/>
      <c r="VOD13" s="455"/>
      <c r="VOE13" s="455"/>
      <c r="VOF13" s="455"/>
      <c r="VOG13" s="455"/>
      <c r="VOH13" s="455"/>
      <c r="VOI13" s="455"/>
      <c r="VOJ13" s="455"/>
      <c r="VOK13" s="455"/>
      <c r="VOL13" s="455"/>
      <c r="VOM13" s="455"/>
      <c r="VON13" s="455"/>
      <c r="VOO13" s="455"/>
      <c r="VOP13" s="455"/>
      <c r="VOQ13" s="455"/>
      <c r="VOR13" s="455"/>
      <c r="VOS13" s="455"/>
      <c r="VOT13" s="455"/>
      <c r="VOU13" s="455"/>
      <c r="VOV13" s="455"/>
      <c r="VOW13" s="455"/>
      <c r="VOX13" s="455"/>
      <c r="VOY13" s="455"/>
      <c r="VOZ13" s="455"/>
      <c r="VPA13" s="455"/>
      <c r="VPB13" s="455"/>
      <c r="VPC13" s="455"/>
      <c r="VPD13" s="455"/>
      <c r="VPE13" s="455"/>
      <c r="VPF13" s="455"/>
      <c r="VPG13" s="455"/>
      <c r="VPH13" s="455"/>
      <c r="VPI13" s="455"/>
      <c r="VPJ13" s="455"/>
      <c r="VPK13" s="455"/>
      <c r="VPL13" s="455"/>
      <c r="VPM13" s="455"/>
      <c r="VPN13" s="455"/>
      <c r="VPO13" s="455"/>
      <c r="VPP13" s="455"/>
      <c r="VPQ13" s="455"/>
      <c r="VPR13" s="455"/>
      <c r="VPS13" s="455"/>
      <c r="VPT13" s="455"/>
      <c r="VPU13" s="455"/>
      <c r="VPV13" s="455"/>
      <c r="VPW13" s="455"/>
      <c r="VPX13" s="455"/>
      <c r="VPY13" s="455"/>
      <c r="VPZ13" s="455"/>
      <c r="VQA13" s="455"/>
      <c r="VQB13" s="455"/>
      <c r="VQC13" s="455"/>
      <c r="VQD13" s="455"/>
      <c r="VQE13" s="455"/>
      <c r="VQF13" s="455"/>
      <c r="VQG13" s="455"/>
      <c r="VQH13" s="455"/>
      <c r="VQI13" s="455"/>
      <c r="VQJ13" s="455"/>
      <c r="VQK13" s="455"/>
      <c r="VQL13" s="455"/>
      <c r="VQM13" s="455"/>
      <c r="VQN13" s="455"/>
      <c r="VQO13" s="455"/>
      <c r="VQP13" s="455"/>
      <c r="VQQ13" s="455"/>
      <c r="VQR13" s="455"/>
      <c r="VQS13" s="455"/>
      <c r="VQT13" s="455"/>
      <c r="VQU13" s="455"/>
      <c r="VQV13" s="455"/>
      <c r="VQW13" s="455"/>
      <c r="VQX13" s="455"/>
      <c r="VQY13" s="455"/>
      <c r="VQZ13" s="455"/>
      <c r="VRA13" s="455"/>
      <c r="VRB13" s="455"/>
      <c r="VRC13" s="455"/>
      <c r="VRD13" s="455"/>
      <c r="VRE13" s="455"/>
      <c r="VRF13" s="455"/>
      <c r="VRG13" s="455"/>
      <c r="VRH13" s="455"/>
      <c r="VRI13" s="455"/>
      <c r="VRJ13" s="455"/>
      <c r="VRK13" s="455"/>
      <c r="VRL13" s="455"/>
      <c r="VRM13" s="455"/>
      <c r="VRN13" s="455"/>
      <c r="VRO13" s="455"/>
      <c r="VRP13" s="455"/>
      <c r="VRQ13" s="455"/>
      <c r="VRR13" s="455"/>
      <c r="VRS13" s="455"/>
      <c r="VRU13" s="455"/>
      <c r="VRV13" s="455"/>
      <c r="VRW13" s="455"/>
      <c r="VRX13" s="455"/>
      <c r="VRY13" s="455"/>
      <c r="VRZ13" s="455"/>
      <c r="VSA13" s="455"/>
      <c r="VSB13" s="455"/>
      <c r="VSC13" s="455"/>
      <c r="VSD13" s="455"/>
      <c r="VSE13" s="455"/>
      <c r="VSF13" s="455"/>
      <c r="VSG13" s="455"/>
      <c r="VSH13" s="455"/>
      <c r="VSI13" s="455"/>
      <c r="VSJ13" s="455"/>
      <c r="VSK13" s="455"/>
      <c r="VSL13" s="455"/>
      <c r="VSM13" s="455"/>
      <c r="VSN13" s="455"/>
      <c r="VSO13" s="455"/>
      <c r="VSP13" s="455"/>
      <c r="VSQ13" s="455"/>
      <c r="VSR13" s="455"/>
      <c r="VSS13" s="455"/>
      <c r="VST13" s="455"/>
      <c r="VSU13" s="455"/>
      <c r="VSV13" s="455"/>
      <c r="VSW13" s="455"/>
      <c r="VSX13" s="455"/>
      <c r="VSY13" s="455"/>
      <c r="VSZ13" s="455"/>
      <c r="VTA13" s="455"/>
      <c r="VTB13" s="455"/>
      <c r="VTC13" s="455"/>
      <c r="VTD13" s="455"/>
      <c r="VTE13" s="455"/>
      <c r="VTF13" s="455"/>
      <c r="VTG13" s="455"/>
      <c r="VTH13" s="455"/>
      <c r="VTI13" s="455"/>
      <c r="VTJ13" s="455"/>
      <c r="VTK13" s="455"/>
      <c r="VTL13" s="455"/>
      <c r="VTM13" s="455"/>
      <c r="VTN13" s="455"/>
      <c r="VTO13" s="455"/>
      <c r="VTP13" s="455"/>
      <c r="VTQ13" s="455"/>
      <c r="VTR13" s="455"/>
      <c r="VTS13" s="455"/>
      <c r="VTT13" s="455"/>
      <c r="VTU13" s="455"/>
      <c r="VTV13" s="455"/>
      <c r="VTW13" s="455"/>
      <c r="VTX13" s="455"/>
      <c r="VTY13" s="455"/>
      <c r="VTZ13" s="455"/>
      <c r="VUA13" s="455"/>
      <c r="VUB13" s="455"/>
      <c r="VUC13" s="455"/>
      <c r="VUD13" s="455"/>
      <c r="VUE13" s="455"/>
      <c r="VUF13" s="455"/>
      <c r="VUG13" s="455"/>
      <c r="VUH13" s="455"/>
      <c r="VUI13" s="455"/>
      <c r="VUJ13" s="455"/>
      <c r="VUK13" s="455"/>
      <c r="VUL13" s="455"/>
      <c r="VUM13" s="455"/>
      <c r="VUN13" s="455"/>
      <c r="VUO13" s="455"/>
      <c r="VUP13" s="455"/>
      <c r="VUQ13" s="455"/>
      <c r="VUR13" s="455"/>
      <c r="VUS13" s="455"/>
      <c r="VUT13" s="455"/>
      <c r="VUU13" s="455"/>
      <c r="VUV13" s="455"/>
      <c r="VUW13" s="455"/>
      <c r="VUX13" s="455"/>
      <c r="VUY13" s="455"/>
      <c r="VUZ13" s="455"/>
      <c r="VVA13" s="455"/>
      <c r="VVB13" s="455"/>
      <c r="VVC13" s="455"/>
      <c r="VVD13" s="455"/>
      <c r="VVE13" s="455"/>
      <c r="VVF13" s="455"/>
      <c r="VVG13" s="455"/>
      <c r="VVH13" s="455"/>
      <c r="VVI13" s="455"/>
      <c r="VVJ13" s="455"/>
      <c r="VVK13" s="455"/>
      <c r="VVL13" s="455"/>
      <c r="VVM13" s="455"/>
      <c r="VVN13" s="455"/>
      <c r="VVO13" s="455"/>
      <c r="VVP13" s="455"/>
      <c r="VVQ13" s="455"/>
      <c r="VVR13" s="455"/>
      <c r="VVS13" s="455"/>
      <c r="VVT13" s="455"/>
      <c r="VVU13" s="455"/>
      <c r="VVV13" s="455"/>
      <c r="VVW13" s="455"/>
      <c r="VVX13" s="455"/>
      <c r="VVY13" s="455"/>
      <c r="VVZ13" s="455"/>
      <c r="VWA13" s="455"/>
      <c r="VWB13" s="455"/>
      <c r="VWC13" s="455"/>
      <c r="VWD13" s="455"/>
      <c r="VWE13" s="455"/>
      <c r="VWF13" s="455"/>
      <c r="VWG13" s="455"/>
      <c r="VWH13" s="455"/>
      <c r="VWI13" s="455"/>
      <c r="VWJ13" s="455"/>
      <c r="VWK13" s="455"/>
      <c r="VWL13" s="455"/>
      <c r="VWM13" s="455"/>
      <c r="VWN13" s="455"/>
      <c r="VWO13" s="455"/>
      <c r="VWP13" s="455"/>
      <c r="VWQ13" s="455"/>
      <c r="VWR13" s="455"/>
      <c r="VWS13" s="455"/>
      <c r="VWT13" s="455"/>
      <c r="VWU13" s="455"/>
      <c r="VWV13" s="455"/>
      <c r="VWW13" s="455"/>
      <c r="VWX13" s="455"/>
      <c r="VWY13" s="455"/>
      <c r="VWZ13" s="455"/>
      <c r="VXA13" s="455"/>
      <c r="VXB13" s="455"/>
      <c r="VXC13" s="455"/>
      <c r="VXD13" s="455"/>
      <c r="VXE13" s="455"/>
      <c r="VXF13" s="455"/>
      <c r="VXG13" s="455"/>
      <c r="VXH13" s="455"/>
      <c r="VXI13" s="455"/>
      <c r="VXJ13" s="455"/>
      <c r="VXK13" s="455"/>
      <c r="VXL13" s="455"/>
      <c r="VXM13" s="455"/>
      <c r="VXN13" s="455"/>
      <c r="VXO13" s="455"/>
      <c r="VXP13" s="455"/>
      <c r="VXQ13" s="455"/>
      <c r="VXR13" s="455"/>
      <c r="VXS13" s="455"/>
      <c r="VXT13" s="455"/>
      <c r="VXU13" s="455"/>
      <c r="VXV13" s="455"/>
      <c r="VXW13" s="455"/>
      <c r="VXX13" s="455"/>
      <c r="VXY13" s="455"/>
      <c r="VXZ13" s="455"/>
      <c r="VYA13" s="455"/>
      <c r="VYB13" s="455"/>
      <c r="VYC13" s="455"/>
      <c r="VYD13" s="455"/>
      <c r="VYE13" s="455"/>
      <c r="VYF13" s="455"/>
      <c r="VYG13" s="455"/>
      <c r="VYH13" s="455"/>
      <c r="VYI13" s="455"/>
      <c r="VYJ13" s="455"/>
      <c r="VYK13" s="455"/>
      <c r="VYL13" s="455"/>
      <c r="VYM13" s="455"/>
      <c r="VYN13" s="455"/>
      <c r="VYO13" s="455"/>
      <c r="VYP13" s="455"/>
      <c r="VYQ13" s="455"/>
      <c r="VYR13" s="455"/>
      <c r="VYS13" s="455"/>
      <c r="VYT13" s="455"/>
      <c r="VYU13" s="455"/>
      <c r="VYV13" s="455"/>
      <c r="VYW13" s="455"/>
      <c r="VYX13" s="455"/>
      <c r="VYY13" s="455"/>
      <c r="VYZ13" s="455"/>
      <c r="VZA13" s="455"/>
      <c r="VZB13" s="455"/>
      <c r="VZC13" s="455"/>
      <c r="VZD13" s="455"/>
      <c r="VZE13" s="455"/>
      <c r="VZF13" s="455"/>
      <c r="VZG13" s="455"/>
      <c r="VZH13" s="455"/>
      <c r="VZI13" s="455"/>
      <c r="VZJ13" s="455"/>
      <c r="VZK13" s="455"/>
      <c r="VZL13" s="455"/>
      <c r="VZM13" s="455"/>
      <c r="VZN13" s="455"/>
      <c r="VZO13" s="455"/>
      <c r="VZP13" s="455"/>
      <c r="VZQ13" s="455"/>
      <c r="VZR13" s="455"/>
      <c r="VZS13" s="455"/>
      <c r="VZT13" s="455"/>
      <c r="VZU13" s="455"/>
      <c r="VZV13" s="455"/>
      <c r="VZW13" s="455"/>
      <c r="VZX13" s="455"/>
      <c r="VZY13" s="455"/>
      <c r="VZZ13" s="455"/>
      <c r="WAA13" s="455"/>
      <c r="WAB13" s="455"/>
      <c r="WAC13" s="455"/>
      <c r="WAD13" s="455"/>
      <c r="WAE13" s="455"/>
      <c r="WAF13" s="455"/>
      <c r="WAG13" s="455"/>
      <c r="WAH13" s="455"/>
      <c r="WAI13" s="455"/>
      <c r="WAJ13" s="455"/>
      <c r="WAK13" s="455"/>
      <c r="WAL13" s="455"/>
      <c r="WAM13" s="455"/>
      <c r="WAN13" s="455"/>
      <c r="WAO13" s="455"/>
      <c r="WAP13" s="455"/>
      <c r="WAQ13" s="455"/>
      <c r="WAR13" s="455"/>
      <c r="WAS13" s="455"/>
      <c r="WAT13" s="455"/>
      <c r="WAU13" s="455"/>
      <c r="WAV13" s="455"/>
      <c r="WAW13" s="455"/>
      <c r="WAX13" s="455"/>
      <c r="WAY13" s="455"/>
      <c r="WAZ13" s="455"/>
      <c r="WBA13" s="455"/>
      <c r="WBB13" s="455"/>
      <c r="WBC13" s="455"/>
      <c r="WBD13" s="455"/>
      <c r="WBE13" s="455"/>
      <c r="WBF13" s="455"/>
      <c r="WBG13" s="455"/>
      <c r="WBH13" s="455"/>
      <c r="WBI13" s="455"/>
      <c r="WBJ13" s="455"/>
      <c r="WBK13" s="455"/>
      <c r="WBL13" s="455"/>
      <c r="WBM13" s="455"/>
      <c r="WBN13" s="455"/>
      <c r="WBO13" s="455"/>
      <c r="WBP13" s="455"/>
      <c r="WBQ13" s="455"/>
      <c r="WBR13" s="455"/>
      <c r="WBS13" s="455"/>
      <c r="WBT13" s="455"/>
      <c r="WBU13" s="455"/>
      <c r="WBV13" s="455"/>
      <c r="WBW13" s="455"/>
      <c r="WBX13" s="455"/>
      <c r="WBY13" s="455"/>
      <c r="WBZ13" s="455"/>
      <c r="WCA13" s="455"/>
      <c r="WCB13" s="455"/>
      <c r="WCC13" s="455"/>
      <c r="WCD13" s="455"/>
      <c r="WCE13" s="455"/>
      <c r="WCF13" s="455"/>
      <c r="WCG13" s="455"/>
      <c r="WCH13" s="455"/>
      <c r="WCI13" s="455"/>
      <c r="WCJ13" s="455"/>
      <c r="WCK13" s="455"/>
      <c r="WCL13" s="455"/>
      <c r="WCM13" s="455"/>
      <c r="WCN13" s="455"/>
      <c r="WCO13" s="455"/>
      <c r="WCP13" s="455"/>
      <c r="WCQ13" s="455"/>
      <c r="WCR13" s="455"/>
      <c r="WCS13" s="455"/>
      <c r="WCT13" s="455"/>
      <c r="WCU13" s="455"/>
      <c r="WCV13" s="455"/>
      <c r="WCW13" s="455"/>
      <c r="WCX13" s="455"/>
      <c r="WCY13" s="455"/>
      <c r="WCZ13" s="455"/>
      <c r="WDA13" s="455"/>
      <c r="WDB13" s="455"/>
      <c r="WDC13" s="455"/>
      <c r="WDD13" s="455"/>
      <c r="WDE13" s="455"/>
      <c r="WDF13" s="455"/>
      <c r="WDG13" s="455"/>
      <c r="WDH13" s="455"/>
      <c r="WDI13" s="455"/>
      <c r="WDJ13" s="455"/>
      <c r="WDK13" s="455"/>
      <c r="WDL13" s="455"/>
      <c r="WDM13" s="455"/>
      <c r="WDN13" s="455"/>
      <c r="WDO13" s="455"/>
      <c r="WDP13" s="455"/>
      <c r="WDQ13" s="455"/>
      <c r="WDR13" s="455"/>
      <c r="WDS13" s="455"/>
      <c r="WDT13" s="455"/>
      <c r="WDU13" s="455"/>
      <c r="WDV13" s="455"/>
      <c r="WDW13" s="455"/>
      <c r="WDX13" s="455"/>
      <c r="WDY13" s="455"/>
      <c r="WDZ13" s="455"/>
      <c r="WEA13" s="455"/>
      <c r="WEB13" s="455"/>
      <c r="WEC13" s="455"/>
      <c r="WED13" s="455"/>
      <c r="WEE13" s="455"/>
      <c r="WEF13" s="455"/>
      <c r="WEG13" s="455"/>
      <c r="WEH13" s="455"/>
      <c r="WEI13" s="455"/>
      <c r="WEJ13" s="455"/>
      <c r="WEK13" s="455"/>
      <c r="WEL13" s="455"/>
      <c r="WEM13" s="455"/>
      <c r="WEN13" s="455"/>
      <c r="WEO13" s="455"/>
      <c r="WEP13" s="455"/>
      <c r="WEQ13" s="455"/>
      <c r="WER13" s="455"/>
      <c r="WES13" s="455"/>
      <c r="WET13" s="455"/>
      <c r="WEU13" s="455"/>
      <c r="WEV13" s="455"/>
      <c r="WEW13" s="455"/>
      <c r="WEX13" s="455"/>
      <c r="WEY13" s="455"/>
      <c r="WEZ13" s="455"/>
      <c r="WFA13" s="455"/>
      <c r="WFB13" s="455"/>
      <c r="WFC13" s="455"/>
      <c r="WFD13" s="455"/>
      <c r="WFE13" s="455"/>
      <c r="WFF13" s="455"/>
      <c r="WFG13" s="455"/>
      <c r="WFH13" s="455"/>
      <c r="WFI13" s="455"/>
      <c r="WFJ13" s="455"/>
      <c r="WFK13" s="455"/>
      <c r="WFL13" s="455"/>
      <c r="WFM13" s="455"/>
      <c r="WFN13" s="455"/>
      <c r="WFO13" s="455"/>
      <c r="WFP13" s="455"/>
      <c r="WFQ13" s="455"/>
      <c r="WFR13" s="455"/>
      <c r="WFS13" s="455"/>
      <c r="WFT13" s="455"/>
      <c r="WFU13" s="455"/>
      <c r="WFV13" s="455"/>
      <c r="WFW13" s="455"/>
      <c r="WFX13" s="455"/>
      <c r="WFY13" s="455"/>
      <c r="WFZ13" s="455"/>
      <c r="WGA13" s="455"/>
      <c r="WGB13" s="455"/>
      <c r="WGC13" s="455"/>
      <c r="WGD13" s="455"/>
      <c r="WGE13" s="455"/>
      <c r="WGF13" s="455"/>
      <c r="WGG13" s="455"/>
      <c r="WGH13" s="455"/>
      <c r="WGI13" s="455"/>
      <c r="WGJ13" s="455"/>
      <c r="WGK13" s="455"/>
      <c r="WGL13" s="455"/>
      <c r="WGM13" s="455"/>
      <c r="WGN13" s="455"/>
      <c r="WGO13" s="455"/>
      <c r="WGP13" s="455"/>
      <c r="WGQ13" s="455"/>
      <c r="WGR13" s="455"/>
      <c r="WGS13" s="455"/>
      <c r="WGT13" s="455"/>
      <c r="WGU13" s="455"/>
      <c r="WGV13" s="455"/>
      <c r="WGW13" s="455"/>
      <c r="WGX13" s="455"/>
      <c r="WGY13" s="455"/>
      <c r="WGZ13" s="455"/>
      <c r="WHA13" s="455"/>
      <c r="WHB13" s="455"/>
      <c r="WHC13" s="455"/>
      <c r="WHD13" s="455"/>
      <c r="WHE13" s="455"/>
      <c r="WHF13" s="455"/>
      <c r="WHG13" s="455"/>
      <c r="WHH13" s="455"/>
      <c r="WHI13" s="455"/>
      <c r="WHJ13" s="455"/>
      <c r="WHK13" s="455"/>
      <c r="WHL13" s="455"/>
      <c r="WHM13" s="455"/>
      <c r="WHN13" s="455"/>
      <c r="WHO13" s="455"/>
      <c r="WHP13" s="455"/>
      <c r="WHQ13" s="455"/>
      <c r="WHR13" s="455"/>
      <c r="WHS13" s="455"/>
      <c r="WHT13" s="455"/>
      <c r="WHU13" s="455"/>
      <c r="WHV13" s="455"/>
      <c r="WHW13" s="455"/>
      <c r="WHX13" s="455"/>
      <c r="WHY13" s="455"/>
      <c r="WHZ13" s="455"/>
      <c r="WIA13" s="455"/>
      <c r="WIB13" s="455"/>
      <c r="WIC13" s="455"/>
      <c r="WID13" s="455"/>
      <c r="WIE13" s="455"/>
      <c r="WIF13" s="455"/>
      <c r="WIG13" s="455"/>
      <c r="WIH13" s="455"/>
      <c r="WII13" s="455"/>
      <c r="WIJ13" s="455"/>
      <c r="WIK13" s="455"/>
      <c r="WIL13" s="455"/>
      <c r="WIM13" s="455"/>
      <c r="WIN13" s="455"/>
      <c r="WIO13" s="455"/>
      <c r="WIP13" s="455"/>
      <c r="WIQ13" s="455"/>
      <c r="WIR13" s="455"/>
      <c r="WIS13" s="455"/>
      <c r="WIT13" s="455"/>
      <c r="WIU13" s="455"/>
      <c r="WIV13" s="455"/>
      <c r="WIW13" s="455"/>
      <c r="WIX13" s="455"/>
      <c r="WIY13" s="455"/>
      <c r="WIZ13" s="455"/>
      <c r="WJA13" s="455"/>
      <c r="WJB13" s="455"/>
      <c r="WJC13" s="455"/>
      <c r="WJD13" s="455"/>
      <c r="WJE13" s="455"/>
      <c r="WJF13" s="455"/>
      <c r="WJG13" s="455"/>
      <c r="WJH13" s="455"/>
      <c r="WJI13" s="455"/>
      <c r="WJJ13" s="455"/>
      <c r="WJK13" s="455"/>
      <c r="WJL13" s="455"/>
      <c r="WJM13" s="455"/>
      <c r="WJN13" s="455"/>
      <c r="WJO13" s="455"/>
      <c r="WJP13" s="455"/>
      <c r="WJQ13" s="455"/>
      <c r="WJR13" s="455"/>
      <c r="WJS13" s="455"/>
      <c r="WJT13" s="455"/>
      <c r="WJU13" s="455"/>
      <c r="WJV13" s="455"/>
      <c r="WJW13" s="455"/>
      <c r="WJX13" s="455"/>
      <c r="WJY13" s="455"/>
      <c r="WJZ13" s="455"/>
      <c r="WKA13" s="455"/>
      <c r="WKB13" s="455"/>
      <c r="WKC13" s="455"/>
      <c r="WKD13" s="455"/>
      <c r="WKE13" s="455"/>
      <c r="WKF13" s="455"/>
      <c r="WKG13" s="455"/>
      <c r="WKH13" s="455"/>
      <c r="WKI13" s="455"/>
      <c r="WKJ13" s="455"/>
      <c r="WKK13" s="455"/>
      <c r="WKL13" s="455"/>
      <c r="WKM13" s="455"/>
      <c r="WKN13" s="455"/>
      <c r="WKO13" s="455"/>
      <c r="WKP13" s="455"/>
      <c r="WKQ13" s="455"/>
      <c r="WKR13" s="455"/>
      <c r="WKS13" s="455"/>
      <c r="WKT13" s="455"/>
      <c r="WKU13" s="455"/>
      <c r="WKV13" s="455"/>
      <c r="WKW13" s="455"/>
      <c r="WKX13" s="455"/>
      <c r="WKY13" s="455"/>
      <c r="WKZ13" s="455"/>
      <c r="WLA13" s="455"/>
      <c r="WLB13" s="455"/>
      <c r="WLC13" s="455"/>
      <c r="WLD13" s="455"/>
      <c r="WLE13" s="455"/>
      <c r="WLF13" s="455"/>
      <c r="WLG13" s="455"/>
      <c r="WLH13" s="455"/>
      <c r="WLI13" s="455"/>
      <c r="WLJ13" s="455"/>
      <c r="WLK13" s="455"/>
      <c r="WLL13" s="455"/>
      <c r="WLM13" s="455"/>
      <c r="WLN13" s="455"/>
      <c r="WLO13" s="455"/>
      <c r="WLP13" s="455"/>
      <c r="WLQ13" s="455"/>
      <c r="WLR13" s="455"/>
      <c r="WLS13" s="455"/>
      <c r="WLT13" s="455"/>
      <c r="WLU13" s="455"/>
      <c r="WLV13" s="455"/>
      <c r="WLW13" s="455"/>
      <c r="WLX13" s="455"/>
      <c r="WLY13" s="455"/>
      <c r="WLZ13" s="455"/>
      <c r="WMA13" s="455"/>
      <c r="WMB13" s="455"/>
      <c r="WMC13" s="455"/>
      <c r="WMD13" s="455"/>
      <c r="WME13" s="455"/>
      <c r="WMF13" s="455"/>
      <c r="WMG13" s="455"/>
      <c r="WMH13" s="455"/>
      <c r="WMI13" s="455"/>
      <c r="WMJ13" s="455"/>
      <c r="WMK13" s="455"/>
      <c r="WML13" s="455"/>
      <c r="WMM13" s="455"/>
      <c r="WMN13" s="455"/>
      <c r="WMO13" s="455"/>
      <c r="WMP13" s="455"/>
      <c r="WMQ13" s="455"/>
      <c r="WMR13" s="455"/>
      <c r="WMS13" s="455"/>
      <c r="WMT13" s="455"/>
      <c r="WMU13" s="455"/>
      <c r="WMV13" s="455"/>
      <c r="WMW13" s="455"/>
      <c r="WMX13" s="455"/>
      <c r="WMY13" s="455"/>
      <c r="WMZ13" s="455"/>
      <c r="WNA13" s="455"/>
      <c r="WNB13" s="455"/>
      <c r="WNC13" s="455"/>
      <c r="WND13" s="455"/>
      <c r="WNE13" s="455"/>
      <c r="WNF13" s="455"/>
      <c r="WNG13" s="455"/>
      <c r="WNH13" s="455"/>
      <c r="WNI13" s="455"/>
      <c r="WNJ13" s="455"/>
      <c r="WNK13" s="455"/>
      <c r="WNL13" s="455"/>
      <c r="WNM13" s="455"/>
      <c r="WNN13" s="455"/>
      <c r="WNO13" s="455"/>
      <c r="WNP13" s="455"/>
      <c r="WNQ13" s="455"/>
      <c r="WNR13" s="455"/>
      <c r="WNS13" s="455"/>
      <c r="WNT13" s="455"/>
      <c r="WNU13" s="455"/>
      <c r="WNV13" s="455"/>
      <c r="WNW13" s="455"/>
      <c r="WNX13" s="455"/>
      <c r="WNY13" s="455"/>
      <c r="WNZ13" s="455"/>
      <c r="WOA13" s="455"/>
      <c r="WOB13" s="455"/>
      <c r="WOC13" s="455"/>
      <c r="WOD13" s="455"/>
      <c r="WOE13" s="455"/>
      <c r="WOF13" s="455"/>
      <c r="WOG13" s="455"/>
      <c r="WOH13" s="455"/>
      <c r="WOI13" s="455"/>
      <c r="WOJ13" s="455"/>
      <c r="WOK13" s="455"/>
      <c r="WOL13" s="455"/>
      <c r="WOM13" s="455"/>
      <c r="WON13" s="455"/>
      <c r="WOO13" s="455"/>
      <c r="WOP13" s="455"/>
      <c r="WOQ13" s="455"/>
      <c r="WOR13" s="455"/>
      <c r="WOS13" s="455"/>
      <c r="WOT13" s="455"/>
      <c r="WOU13" s="455"/>
      <c r="WOV13" s="455"/>
      <c r="WOW13" s="455"/>
      <c r="WOX13" s="455"/>
      <c r="WOY13" s="455"/>
      <c r="WOZ13" s="455"/>
      <c r="WPA13" s="455"/>
      <c r="WPB13" s="455"/>
      <c r="WPC13" s="455"/>
      <c r="WPD13" s="455"/>
      <c r="WPE13" s="455"/>
      <c r="WPF13" s="455"/>
      <c r="WPG13" s="455"/>
      <c r="WPH13" s="455"/>
      <c r="WPI13" s="455"/>
      <c r="WPJ13" s="455"/>
      <c r="WPK13" s="455"/>
      <c r="WPL13" s="455"/>
      <c r="WPM13" s="455"/>
      <c r="WPN13" s="455"/>
      <c r="WPO13" s="455"/>
      <c r="WPP13" s="455"/>
      <c r="WPQ13" s="455"/>
      <c r="WPR13" s="455"/>
      <c r="WPS13" s="455"/>
      <c r="WPT13" s="455"/>
      <c r="WPU13" s="455"/>
      <c r="WPV13" s="455"/>
      <c r="WPW13" s="455"/>
      <c r="WPX13" s="455"/>
      <c r="WPY13" s="455"/>
      <c r="WPZ13" s="455"/>
      <c r="WQA13" s="455"/>
      <c r="WQB13" s="455"/>
      <c r="WQC13" s="455"/>
      <c r="WQD13" s="455"/>
      <c r="WQE13" s="455"/>
      <c r="WQF13" s="455"/>
      <c r="WQG13" s="455"/>
      <c r="WQH13" s="455"/>
      <c r="WQI13" s="455"/>
      <c r="WQJ13" s="455"/>
      <c r="WQK13" s="455"/>
      <c r="WQL13" s="455"/>
      <c r="WQM13" s="455"/>
      <c r="WQN13" s="455"/>
      <c r="WQO13" s="455"/>
      <c r="WQP13" s="455"/>
      <c r="WQQ13" s="455"/>
      <c r="WQR13" s="455"/>
      <c r="WQS13" s="455"/>
      <c r="WQT13" s="455"/>
      <c r="WQU13" s="455"/>
      <c r="WQV13" s="455"/>
      <c r="WQW13" s="455"/>
      <c r="WQX13" s="455"/>
      <c r="WQY13" s="455"/>
      <c r="WQZ13" s="455"/>
      <c r="WRA13" s="455"/>
      <c r="WRB13" s="455"/>
      <c r="WRC13" s="455"/>
      <c r="WRD13" s="455"/>
      <c r="WRE13" s="455"/>
      <c r="WRF13" s="455"/>
      <c r="WRG13" s="455"/>
      <c r="WRH13" s="455"/>
      <c r="WRI13" s="455"/>
      <c r="WRJ13" s="455"/>
      <c r="WRK13" s="455"/>
      <c r="WRL13" s="455"/>
      <c r="WRM13" s="455"/>
      <c r="WRN13" s="455"/>
      <c r="WRO13" s="455"/>
      <c r="WRP13" s="455"/>
      <c r="WRQ13" s="455"/>
      <c r="WRR13" s="455"/>
      <c r="WRS13" s="455"/>
      <c r="WRT13" s="455"/>
      <c r="WRU13" s="455"/>
      <c r="WRV13" s="455"/>
      <c r="WRW13" s="455"/>
      <c r="WRX13" s="455"/>
      <c r="WRY13" s="455"/>
      <c r="WRZ13" s="455"/>
      <c r="WSA13" s="455"/>
      <c r="WSB13" s="455"/>
      <c r="WSC13" s="455"/>
      <c r="WSD13" s="455"/>
      <c r="WSE13" s="455"/>
      <c r="WSF13" s="455"/>
      <c r="WSG13" s="455"/>
      <c r="WSH13" s="455"/>
      <c r="WSI13" s="455"/>
      <c r="WSJ13" s="455"/>
      <c r="WSK13" s="455"/>
      <c r="WSL13" s="455"/>
      <c r="WSM13" s="455"/>
      <c r="WSN13" s="455"/>
      <c r="WSO13" s="455"/>
      <c r="WSP13" s="455"/>
      <c r="WSQ13" s="455"/>
      <c r="WSR13" s="455"/>
      <c r="WSS13" s="455"/>
      <c r="WST13" s="455"/>
      <c r="WSU13" s="455"/>
      <c r="WSV13" s="455"/>
      <c r="WSW13" s="455"/>
      <c r="WSX13" s="455"/>
      <c r="WSY13" s="455"/>
      <c r="WSZ13" s="455"/>
      <c r="WTA13" s="455"/>
      <c r="WTB13" s="455"/>
      <c r="WTC13" s="455"/>
      <c r="WTD13" s="455"/>
      <c r="WTE13" s="455"/>
      <c r="WTF13" s="455"/>
      <c r="WTG13" s="455"/>
      <c r="WTH13" s="455"/>
      <c r="WTI13" s="455"/>
      <c r="WTJ13" s="455"/>
      <c r="WTK13" s="455"/>
      <c r="WTL13" s="455"/>
      <c r="WTM13" s="455"/>
      <c r="WTN13" s="455"/>
      <c r="WTO13" s="455"/>
      <c r="WTP13" s="455"/>
      <c r="WTQ13" s="455"/>
      <c r="WTR13" s="455"/>
      <c r="WTS13" s="455"/>
      <c r="WTT13" s="455"/>
      <c r="WTU13" s="455"/>
      <c r="WTV13" s="455"/>
      <c r="WTW13" s="455"/>
      <c r="WTX13" s="455"/>
      <c r="WTY13" s="455"/>
      <c r="WTZ13" s="455"/>
      <c r="WUA13" s="455"/>
      <c r="WUB13" s="455"/>
      <c r="WUC13" s="455"/>
      <c r="WUD13" s="455"/>
      <c r="WUE13" s="455"/>
      <c r="WUF13" s="455"/>
      <c r="WUG13" s="455"/>
      <c r="WUH13" s="455"/>
      <c r="WUI13" s="455"/>
      <c r="WUJ13" s="455"/>
      <c r="WUK13" s="455"/>
      <c r="WUL13" s="455"/>
      <c r="WUM13" s="455"/>
      <c r="WUN13" s="455"/>
      <c r="WUO13" s="455"/>
      <c r="WUP13" s="455"/>
      <c r="WUQ13" s="455"/>
      <c r="WUR13" s="455"/>
      <c r="WUS13" s="455"/>
      <c r="WUT13" s="455"/>
      <c r="WUU13" s="455"/>
      <c r="WUV13" s="455"/>
      <c r="WUW13" s="455"/>
      <c r="WUX13" s="455"/>
      <c r="WUY13" s="455"/>
      <c r="WUZ13" s="455"/>
      <c r="WVA13" s="455"/>
      <c r="WVB13" s="455"/>
      <c r="WVC13" s="455"/>
      <c r="WVD13" s="455"/>
      <c r="WVE13" s="455"/>
      <c r="WVF13" s="455"/>
      <c r="WVG13" s="455"/>
      <c r="WVH13" s="455"/>
      <c r="WVI13" s="455"/>
      <c r="WVJ13" s="455"/>
      <c r="WVK13" s="455"/>
      <c r="WVL13" s="455"/>
      <c r="WVM13" s="455"/>
      <c r="WVN13" s="455"/>
      <c r="WVO13" s="455"/>
      <c r="WVP13" s="455"/>
      <c r="WVQ13" s="455"/>
      <c r="WVR13" s="455"/>
      <c r="WVS13" s="455"/>
      <c r="WVT13" s="455"/>
      <c r="WVU13" s="455"/>
      <c r="WVV13" s="455"/>
      <c r="WVW13" s="455"/>
      <c r="WVX13" s="455"/>
      <c r="WVY13" s="455"/>
      <c r="WVZ13" s="455"/>
      <c r="WWA13" s="455"/>
      <c r="WWB13" s="455"/>
      <c r="WWC13" s="455"/>
      <c r="WWD13" s="455"/>
      <c r="WWE13" s="455"/>
      <c r="WWF13" s="455"/>
      <c r="WWG13" s="455"/>
      <c r="WWH13" s="455"/>
      <c r="WWI13" s="455"/>
      <c r="WWJ13" s="455"/>
      <c r="WWK13" s="455"/>
      <c r="WWL13" s="455"/>
      <c r="WWM13" s="455"/>
      <c r="WWN13" s="455"/>
      <c r="WWO13" s="455"/>
      <c r="WWP13" s="455"/>
      <c r="WWQ13" s="455"/>
      <c r="WWR13" s="455"/>
      <c r="WWS13" s="455"/>
      <c r="WWT13" s="455"/>
      <c r="WWU13" s="455"/>
      <c r="WWV13" s="455"/>
      <c r="WWW13" s="455"/>
      <c r="WWX13" s="455"/>
      <c r="WWY13" s="455"/>
      <c r="WWZ13" s="455"/>
      <c r="WXA13" s="455"/>
      <c r="WXB13" s="455"/>
      <c r="WXC13" s="455"/>
      <c r="WXD13" s="455"/>
      <c r="WXE13" s="455"/>
      <c r="WXF13" s="455"/>
      <c r="WXG13" s="455"/>
      <c r="WXH13" s="455"/>
      <c r="WXI13" s="455"/>
      <c r="WXJ13" s="455"/>
      <c r="WXK13" s="455"/>
      <c r="WXL13" s="455"/>
      <c r="WXM13" s="455"/>
      <c r="WXN13" s="455"/>
      <c r="WXO13" s="455"/>
      <c r="WXP13" s="455"/>
      <c r="WXQ13" s="455"/>
      <c r="WXR13" s="455"/>
      <c r="WXS13" s="455"/>
      <c r="WXT13" s="455"/>
      <c r="WXU13" s="455"/>
      <c r="WXV13" s="455"/>
      <c r="WXW13" s="455"/>
      <c r="WXX13" s="455"/>
      <c r="WXY13" s="455"/>
      <c r="WXZ13" s="455"/>
      <c r="WYA13" s="455"/>
      <c r="WYB13" s="455"/>
      <c r="WYC13" s="455"/>
      <c r="WYD13" s="455"/>
      <c r="WYE13" s="455"/>
      <c r="WYF13" s="455"/>
      <c r="WYG13" s="455"/>
      <c r="WYH13" s="455"/>
      <c r="WYI13" s="455"/>
      <c r="WYJ13" s="455"/>
      <c r="WYK13" s="455"/>
      <c r="WYL13" s="455"/>
      <c r="WYM13" s="455"/>
      <c r="WYN13" s="455"/>
      <c r="WYO13" s="455"/>
      <c r="WYP13" s="455"/>
      <c r="WYQ13" s="455"/>
      <c r="WYR13" s="455"/>
      <c r="WYS13" s="455"/>
      <c r="WYT13" s="455"/>
      <c r="WYU13" s="455"/>
      <c r="WYV13" s="455"/>
      <c r="WYW13" s="455"/>
      <c r="WYX13" s="455"/>
      <c r="WYY13" s="455"/>
      <c r="WYZ13" s="455"/>
      <c r="WZA13" s="455"/>
      <c r="WZB13" s="455"/>
      <c r="WZC13" s="455"/>
      <c r="WZD13" s="455"/>
      <c r="WZE13" s="455"/>
      <c r="WZF13" s="455"/>
      <c r="WZG13" s="455"/>
      <c r="WZH13" s="455"/>
      <c r="WZI13" s="455"/>
      <c r="WZJ13" s="455"/>
      <c r="WZK13" s="455"/>
      <c r="WZL13" s="455"/>
      <c r="WZM13" s="455"/>
      <c r="WZN13" s="455"/>
      <c r="WZO13" s="455"/>
      <c r="WZP13" s="455"/>
      <c r="WZQ13" s="455"/>
      <c r="WZR13" s="455"/>
      <c r="WZS13" s="455"/>
      <c r="WZT13" s="455"/>
      <c r="WZU13" s="455"/>
      <c r="WZV13" s="455"/>
      <c r="WZW13" s="455"/>
      <c r="WZX13" s="455"/>
      <c r="WZY13" s="455"/>
      <c r="WZZ13" s="455"/>
      <c r="XAA13" s="455"/>
      <c r="XAB13" s="455"/>
      <c r="XAC13" s="455"/>
      <c r="XAD13" s="455"/>
      <c r="XAE13" s="455"/>
      <c r="XAF13" s="455"/>
      <c r="XAG13" s="455"/>
      <c r="XAH13" s="455"/>
      <c r="XAI13" s="455"/>
      <c r="XAJ13" s="455"/>
      <c r="XAK13" s="455"/>
      <c r="XAL13" s="455"/>
      <c r="XAM13" s="455"/>
      <c r="XAN13" s="455"/>
      <c r="XAO13" s="455"/>
      <c r="XAP13" s="455"/>
      <c r="XAQ13" s="455"/>
      <c r="XAR13" s="455"/>
      <c r="XAS13" s="455"/>
      <c r="XAT13" s="455"/>
      <c r="XAU13" s="455"/>
      <c r="XAV13" s="455"/>
      <c r="XAW13" s="455"/>
      <c r="XAX13" s="455"/>
      <c r="XAY13" s="455"/>
      <c r="XAZ13" s="455"/>
      <c r="XBA13" s="455"/>
      <c r="XBB13" s="455"/>
      <c r="XBC13" s="455"/>
      <c r="XBD13" s="455"/>
      <c r="XBE13" s="455"/>
      <c r="XBF13" s="455"/>
      <c r="XBG13" s="455"/>
      <c r="XBH13" s="455"/>
      <c r="XBI13" s="455"/>
      <c r="XBJ13" s="455"/>
      <c r="XBK13" s="455"/>
      <c r="XBL13" s="455"/>
      <c r="XBM13" s="455"/>
      <c r="XBN13" s="455"/>
      <c r="XBO13" s="455"/>
      <c r="XBP13" s="455"/>
      <c r="XBQ13" s="455"/>
      <c r="XBR13" s="455"/>
      <c r="XBS13" s="455"/>
      <c r="XBT13" s="455"/>
      <c r="XBU13" s="455"/>
      <c r="XBV13" s="455"/>
      <c r="XBW13" s="455"/>
      <c r="XBX13" s="455"/>
      <c r="XBY13" s="455"/>
      <c r="XBZ13" s="455"/>
      <c r="XCA13" s="455"/>
      <c r="XCB13" s="455"/>
      <c r="XCC13" s="455"/>
      <c r="XCD13" s="455"/>
      <c r="XCE13" s="455"/>
      <c r="XCF13" s="455"/>
      <c r="XCG13" s="455"/>
      <c r="XCH13" s="455"/>
      <c r="XCI13" s="455"/>
      <c r="XCJ13" s="455"/>
      <c r="XCK13" s="455"/>
      <c r="XCL13" s="455"/>
      <c r="XCM13" s="455"/>
      <c r="XCN13" s="455"/>
      <c r="XCO13" s="455"/>
      <c r="XCP13" s="455"/>
      <c r="XCQ13" s="455"/>
      <c r="XCR13" s="455"/>
      <c r="XCS13" s="455"/>
      <c r="XCT13" s="455"/>
      <c r="XCU13" s="455"/>
      <c r="XCV13" s="455"/>
      <c r="XCW13" s="455"/>
      <c r="XCX13" s="455"/>
      <c r="XCY13" s="455"/>
      <c r="XCZ13" s="455"/>
      <c r="XDA13" s="455"/>
      <c r="XDB13" s="455"/>
      <c r="XDC13" s="455"/>
      <c r="XDD13" s="455"/>
      <c r="XDE13" s="455"/>
      <c r="XDF13" s="455"/>
      <c r="XDG13" s="455"/>
      <c r="XDH13" s="455"/>
      <c r="XDI13" s="455"/>
      <c r="XDJ13" s="455"/>
      <c r="XDK13" s="455"/>
      <c r="XDL13" s="455"/>
      <c r="XDM13" s="455"/>
      <c r="XDN13" s="455"/>
      <c r="XDO13" s="455"/>
      <c r="XDP13" s="455"/>
      <c r="XDQ13" s="455"/>
      <c r="XDR13" s="455"/>
      <c r="XDS13" s="455"/>
      <c r="XDT13" s="455"/>
      <c r="XDU13" s="455"/>
      <c r="XDV13" s="455"/>
      <c r="XDW13" s="455"/>
      <c r="XDX13" s="455"/>
      <c r="XDY13" s="455"/>
      <c r="XDZ13" s="455"/>
      <c r="XEA13" s="455"/>
      <c r="XEB13" s="455"/>
      <c r="XEC13" s="455"/>
      <c r="XED13" s="455"/>
      <c r="XEE13" s="455"/>
      <c r="XEF13" s="455"/>
      <c r="XEG13" s="455"/>
      <c r="XEH13" s="455"/>
      <c r="XEI13" s="455"/>
      <c r="XEJ13" s="455"/>
      <c r="XEK13" s="455"/>
      <c r="XEL13" s="455"/>
      <c r="XEM13" s="455"/>
      <c r="XEN13" s="455"/>
      <c r="XEO13" s="455"/>
      <c r="XEP13" s="455"/>
      <c r="XEQ13" s="455"/>
      <c r="XER13" s="455"/>
      <c r="XES13" s="455"/>
      <c r="XET13" s="455"/>
      <c r="XEU13" s="455"/>
      <c r="XEV13" s="455"/>
      <c r="XEW13" s="455"/>
      <c r="XEX13" s="455"/>
      <c r="XEY13" s="455"/>
      <c r="XEZ13" s="455"/>
      <c r="XFA13" s="455"/>
      <c r="XFB13" s="455"/>
      <c r="XFC13" s="455"/>
    </row>
    <row r="14" spans="1:1023 1025:2047 2049:3071 3073:4095 4097:5119 5121:6143 6145:7167 7169:8191 8193:9215 9217:10239 10241:11263 11265:12287 12289:13311 13313:14335 14337:15359 15361:16383" s="199" customFormat="1" ht="13.8">
      <c r="A14" s="199" t="s">
        <v>2675</v>
      </c>
      <c r="C14" s="1537">
        <v>1.0349999999999999</v>
      </c>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row>
    <row r="15" spans="1:1023 1025:2047 2049:3071 3073:4095 4097:5119 5121:6143 6145:7167 7169:8191 8193:9215 9217:10239 10241:11263 11265:12287 12289:13311 13313:14335 14337:15359 15361:16383" s="209" customFormat="1" ht="13.8">
      <c r="A15" s="209" t="s">
        <v>2676</v>
      </c>
      <c r="C15" s="669"/>
      <c r="E15" s="209">
        <f>Application!W845</f>
        <v>186737</v>
      </c>
      <c r="G15" s="209">
        <f>E15*$C$14</f>
        <v>193272.79499999998</v>
      </c>
      <c r="I15" s="209">
        <f>G15*$C$14</f>
        <v>200037.34282499997</v>
      </c>
      <c r="K15" s="209">
        <f>I15*$C$14</f>
        <v>207038.64982387496</v>
      </c>
      <c r="M15" s="209">
        <f>K15*$C$14</f>
        <v>214285.00256771056</v>
      </c>
      <c r="O15" s="209">
        <f>M15*$C$14</f>
        <v>221784.9776575804</v>
      </c>
      <c r="Q15" s="209">
        <f>O15*$C$14</f>
        <v>229547.4518755957</v>
      </c>
      <c r="S15" s="209">
        <f>Q15*$C$14</f>
        <v>237581.61269124152</v>
      </c>
      <c r="U15" s="209">
        <f>S15*$C$14</f>
        <v>245896.96913543495</v>
      </c>
      <c r="W15" s="209">
        <f>U15*$C$14</f>
        <v>254503.36305517514</v>
      </c>
      <c r="Y15" s="209">
        <f>W15*$C$14</f>
        <v>263410.98076210625</v>
      </c>
      <c r="AA15" s="209">
        <f>Y15*$C$14</f>
        <v>272630.36508877994</v>
      </c>
      <c r="AC15" s="209">
        <f>AA15*$C$14</f>
        <v>282172.42786688724</v>
      </c>
      <c r="AE15" s="209">
        <f>AC15*$C$14</f>
        <v>292048.4628422283</v>
      </c>
      <c r="AG15" s="209">
        <f>AE15*$C$14</f>
        <v>302270.15904170624</v>
      </c>
    </row>
    <row r="16" spans="1:1023 1025:2047 2049:3071 3073:4095 4097:5119 5121:6143 6145:7167 7169:8191 8193:9215 9217:10239 10241:11263 11265:12287 12289:13311 13313:14335 14337:15359 15361:16383" s="199" customFormat="1" ht="13.8">
      <c r="A16" s="199" t="s">
        <v>1333</v>
      </c>
      <c r="C16" s="661"/>
      <c r="E16" s="212">
        <f>Application!W847</f>
        <v>64800</v>
      </c>
      <c r="F16" s="212"/>
      <c r="G16" s="212">
        <f t="shared" ref="G16:AG21" si="8188">E16*$C$14</f>
        <v>67068</v>
      </c>
      <c r="H16" s="212"/>
      <c r="I16" s="212">
        <f t="shared" si="8188"/>
        <v>69415.37999999999</v>
      </c>
      <c r="J16" s="212"/>
      <c r="K16" s="212">
        <f t="shared" si="8188"/>
        <v>71844.91829999999</v>
      </c>
      <c r="L16" s="212"/>
      <c r="M16" s="212">
        <f t="shared" si="8188"/>
        <v>74359.490440499983</v>
      </c>
      <c r="N16" s="212"/>
      <c r="O16" s="212">
        <f t="shared" si="8188"/>
        <v>76962.072605917478</v>
      </c>
      <c r="P16" s="212"/>
      <c r="Q16" s="212">
        <f t="shared" si="8188"/>
        <v>79655.745147124588</v>
      </c>
      <c r="R16" s="212"/>
      <c r="S16" s="212">
        <f t="shared" si="8188"/>
        <v>82443.696227273947</v>
      </c>
      <c r="T16" s="212"/>
      <c r="U16" s="212">
        <f t="shared" si="8188"/>
        <v>85329.225595228534</v>
      </c>
      <c r="V16" s="212"/>
      <c r="W16" s="212">
        <f t="shared" si="8188"/>
        <v>88315.748491061531</v>
      </c>
      <c r="X16" s="212"/>
      <c r="Y16" s="212">
        <f t="shared" si="8188"/>
        <v>91406.799688248677</v>
      </c>
      <c r="Z16" s="212"/>
      <c r="AA16" s="212">
        <f t="shared" si="8188"/>
        <v>94606.037677337372</v>
      </c>
      <c r="AB16" s="212"/>
      <c r="AC16" s="212">
        <f t="shared" si="8188"/>
        <v>97917.248996044174</v>
      </c>
      <c r="AD16" s="212"/>
      <c r="AE16" s="212">
        <f t="shared" si="8188"/>
        <v>101344.35271090572</v>
      </c>
      <c r="AF16" s="212"/>
      <c r="AG16" s="212">
        <f t="shared" si="8188"/>
        <v>104891.40505578741</v>
      </c>
    </row>
    <row r="17" spans="1:33" s="199" customFormat="1" ht="13.8">
      <c r="A17" s="199" t="s">
        <v>229</v>
      </c>
      <c r="C17" s="661"/>
      <c r="E17" s="212">
        <f>Application!W853</f>
        <v>98976</v>
      </c>
      <c r="F17" s="212"/>
      <c r="G17" s="212">
        <f t="shared" si="8188"/>
        <v>102440.15999999999</v>
      </c>
      <c r="H17" s="212"/>
      <c r="I17" s="212">
        <f t="shared" si="8188"/>
        <v>106025.56559999999</v>
      </c>
      <c r="J17" s="212"/>
      <c r="K17" s="212">
        <f t="shared" si="8188"/>
        <v>109736.46039599998</v>
      </c>
      <c r="L17" s="212"/>
      <c r="M17" s="212">
        <f t="shared" si="8188"/>
        <v>113577.23650985997</v>
      </c>
      <c r="N17" s="212"/>
      <c r="O17" s="212">
        <f t="shared" si="8188"/>
        <v>117552.43978770507</v>
      </c>
      <c r="P17" s="212"/>
      <c r="Q17" s="212">
        <f t="shared" si="8188"/>
        <v>121666.77518027474</v>
      </c>
      <c r="R17" s="212"/>
      <c r="S17" s="212">
        <f t="shared" si="8188"/>
        <v>125925.11231158434</v>
      </c>
      <c r="T17" s="212"/>
      <c r="U17" s="212">
        <f t="shared" si="8188"/>
        <v>130332.49124248978</v>
      </c>
      <c r="V17" s="212"/>
      <c r="W17" s="212">
        <f t="shared" si="8188"/>
        <v>134894.12843597692</v>
      </c>
      <c r="X17" s="212"/>
      <c r="Y17" s="212">
        <f t="shared" si="8188"/>
        <v>139615.4229312361</v>
      </c>
      <c r="Z17" s="212"/>
      <c r="AA17" s="212">
        <f t="shared" si="8188"/>
        <v>144501.96273382936</v>
      </c>
      <c r="AB17" s="212"/>
      <c r="AC17" s="212">
        <f t="shared" si="8188"/>
        <v>149559.53142951339</v>
      </c>
      <c r="AD17" s="212"/>
      <c r="AE17" s="212">
        <f t="shared" si="8188"/>
        <v>154794.11502954634</v>
      </c>
      <c r="AF17" s="212"/>
      <c r="AG17" s="212">
        <f t="shared" si="8188"/>
        <v>160211.90905558044</v>
      </c>
    </row>
    <row r="18" spans="1:33" s="199" customFormat="1" ht="13.8">
      <c r="A18" s="199" t="s">
        <v>2677</v>
      </c>
      <c r="C18" s="661"/>
      <c r="E18" s="212">
        <f>Application!W860</f>
        <v>171171</v>
      </c>
      <c r="F18" s="212"/>
      <c r="G18" s="212">
        <f t="shared" si="8188"/>
        <v>177161.98499999999</v>
      </c>
      <c r="H18" s="212"/>
      <c r="I18" s="212">
        <f t="shared" si="8188"/>
        <v>183362.65447499996</v>
      </c>
      <c r="J18" s="212"/>
      <c r="K18" s="212">
        <f t="shared" si="8188"/>
        <v>189780.34738162495</v>
      </c>
      <c r="L18" s="212"/>
      <c r="M18" s="212">
        <f t="shared" si="8188"/>
        <v>196422.6595399818</v>
      </c>
      <c r="N18" s="212"/>
      <c r="O18" s="212">
        <f t="shared" si="8188"/>
        <v>203297.45262388114</v>
      </c>
      <c r="P18" s="212"/>
      <c r="Q18" s="212">
        <f t="shared" si="8188"/>
        <v>210412.86346571698</v>
      </c>
      <c r="R18" s="212"/>
      <c r="S18" s="212">
        <f t="shared" si="8188"/>
        <v>217777.31368701704</v>
      </c>
      <c r="T18" s="212"/>
      <c r="U18" s="212">
        <f t="shared" si="8188"/>
        <v>225399.51966606261</v>
      </c>
      <c r="V18" s="212"/>
      <c r="W18" s="212">
        <f t="shared" si="8188"/>
        <v>233288.50285437479</v>
      </c>
      <c r="X18" s="212"/>
      <c r="Y18" s="212">
        <f t="shared" si="8188"/>
        <v>241453.60045427788</v>
      </c>
      <c r="Z18" s="212"/>
      <c r="AA18" s="212">
        <f t="shared" si="8188"/>
        <v>249904.47647017759</v>
      </c>
      <c r="AB18" s="212"/>
      <c r="AC18" s="212">
        <f t="shared" si="8188"/>
        <v>258651.13314663377</v>
      </c>
      <c r="AD18" s="212"/>
      <c r="AE18" s="212">
        <f t="shared" si="8188"/>
        <v>267703.92280676594</v>
      </c>
      <c r="AF18" s="212"/>
      <c r="AG18" s="212">
        <f t="shared" si="8188"/>
        <v>277073.56010500272</v>
      </c>
    </row>
    <row r="19" spans="1:33" s="199" customFormat="1" ht="13.8">
      <c r="A19" s="199" t="s">
        <v>1847</v>
      </c>
      <c r="C19" s="661"/>
      <c r="E19" s="212">
        <f>Application!W861</f>
        <v>77404</v>
      </c>
      <c r="F19" s="212"/>
      <c r="G19" s="212">
        <f t="shared" si="8188"/>
        <v>80113.14</v>
      </c>
      <c r="H19" s="212"/>
      <c r="I19" s="212">
        <f t="shared" si="8188"/>
        <v>82917.099899999987</v>
      </c>
      <c r="J19" s="212"/>
      <c r="K19" s="212">
        <f t="shared" si="8188"/>
        <v>85819.198396499982</v>
      </c>
      <c r="L19" s="212"/>
      <c r="M19" s="212">
        <f t="shared" si="8188"/>
        <v>88822.870340377471</v>
      </c>
      <c r="N19" s="212"/>
      <c r="O19" s="212">
        <f t="shared" si="8188"/>
        <v>91931.670802290682</v>
      </c>
      <c r="P19" s="212"/>
      <c r="Q19" s="212">
        <f t="shared" si="8188"/>
        <v>95149.279280370843</v>
      </c>
      <c r="R19" s="212"/>
      <c r="S19" s="212">
        <f t="shared" si="8188"/>
        <v>98479.504055183817</v>
      </c>
      <c r="T19" s="212"/>
      <c r="U19" s="212">
        <f t="shared" si="8188"/>
        <v>101926.28669711524</v>
      </c>
      <c r="V19" s="212"/>
      <c r="W19" s="212">
        <f t="shared" si="8188"/>
        <v>105493.70673151426</v>
      </c>
      <c r="X19" s="212"/>
      <c r="Y19" s="212">
        <f t="shared" si="8188"/>
        <v>109185.98646711725</v>
      </c>
      <c r="Z19" s="212"/>
      <c r="AA19" s="212">
        <f t="shared" si="8188"/>
        <v>113007.49599346635</v>
      </c>
      <c r="AB19" s="212"/>
      <c r="AC19" s="212">
        <f t="shared" si="8188"/>
        <v>116962.75835323766</v>
      </c>
      <c r="AD19" s="212"/>
      <c r="AE19" s="212">
        <f t="shared" si="8188"/>
        <v>121056.45489560097</v>
      </c>
      <c r="AF19" s="212"/>
      <c r="AG19" s="212">
        <f t="shared" si="8188"/>
        <v>125293.43081694699</v>
      </c>
    </row>
    <row r="20" spans="1:33" s="199" customFormat="1" ht="13.8">
      <c r="A20" s="199" t="s">
        <v>231</v>
      </c>
      <c r="C20" s="661"/>
      <c r="E20" s="212">
        <f>Application!W870</f>
        <v>110828</v>
      </c>
      <c r="F20" s="212"/>
      <c r="G20" s="212">
        <f t="shared" si="8188"/>
        <v>114706.98</v>
      </c>
      <c r="H20" s="212"/>
      <c r="I20" s="212">
        <f t="shared" si="8188"/>
        <v>118721.72429999999</v>
      </c>
      <c r="J20" s="212"/>
      <c r="K20" s="212">
        <f t="shared" si="8188"/>
        <v>122876.98465049997</v>
      </c>
      <c r="L20" s="212"/>
      <c r="M20" s="212">
        <f t="shared" si="8188"/>
        <v>127177.67911326746</v>
      </c>
      <c r="N20" s="212"/>
      <c r="O20" s="212">
        <f t="shared" si="8188"/>
        <v>131628.8978822318</v>
      </c>
      <c r="P20" s="212"/>
      <c r="Q20" s="212">
        <f t="shared" si="8188"/>
        <v>136235.9093081099</v>
      </c>
      <c r="R20" s="212"/>
      <c r="S20" s="212">
        <f t="shared" si="8188"/>
        <v>141004.16613389374</v>
      </c>
      <c r="T20" s="212"/>
      <c r="U20" s="212">
        <f t="shared" si="8188"/>
        <v>145939.31194858</v>
      </c>
      <c r="V20" s="212"/>
      <c r="W20" s="212">
        <f t="shared" si="8188"/>
        <v>151047.1878667803</v>
      </c>
      <c r="X20" s="212"/>
      <c r="Y20" s="212">
        <f t="shared" si="8188"/>
        <v>156333.83944211761</v>
      </c>
      <c r="Z20" s="212"/>
      <c r="AA20" s="212">
        <f t="shared" si="8188"/>
        <v>161805.5238225917</v>
      </c>
      <c r="AB20" s="212"/>
      <c r="AC20" s="212">
        <f t="shared" si="8188"/>
        <v>167468.71715638239</v>
      </c>
      <c r="AD20" s="212"/>
      <c r="AE20" s="212">
        <f t="shared" si="8188"/>
        <v>173330.12225685577</v>
      </c>
      <c r="AF20" s="212"/>
      <c r="AG20" s="212">
        <f t="shared" si="8188"/>
        <v>179396.67653584571</v>
      </c>
    </row>
    <row r="21" spans="1:33" s="199" customFormat="1" ht="13.8">
      <c r="A21" s="216" t="s">
        <v>2678</v>
      </c>
      <c r="B21" s="216"/>
      <c r="C21" s="661"/>
      <c r="E21" s="222">
        <f>Application!W877</f>
        <v>0</v>
      </c>
      <c r="F21" s="212"/>
      <c r="G21" s="222">
        <f t="shared" si="8188"/>
        <v>0</v>
      </c>
      <c r="H21" s="212"/>
      <c r="I21" s="222">
        <f t="shared" si="8188"/>
        <v>0</v>
      </c>
      <c r="J21" s="212"/>
      <c r="K21" s="222">
        <f t="shared" si="8188"/>
        <v>0</v>
      </c>
      <c r="L21" s="212"/>
      <c r="M21" s="222">
        <f t="shared" si="8188"/>
        <v>0</v>
      </c>
      <c r="N21" s="212"/>
      <c r="O21" s="222">
        <f t="shared" si="8188"/>
        <v>0</v>
      </c>
      <c r="P21" s="212"/>
      <c r="Q21" s="222">
        <f t="shared" si="8188"/>
        <v>0</v>
      </c>
      <c r="R21" s="212"/>
      <c r="S21" s="222">
        <f t="shared" si="8188"/>
        <v>0</v>
      </c>
      <c r="T21" s="212"/>
      <c r="U21" s="222">
        <f t="shared" si="8188"/>
        <v>0</v>
      </c>
      <c r="V21" s="212"/>
      <c r="W21" s="222">
        <f t="shared" si="8188"/>
        <v>0</v>
      </c>
      <c r="X21" s="212"/>
      <c r="Y21" s="222">
        <f t="shared" si="8188"/>
        <v>0</v>
      </c>
      <c r="Z21" s="212"/>
      <c r="AA21" s="222">
        <f t="shared" si="8188"/>
        <v>0</v>
      </c>
      <c r="AB21" s="212"/>
      <c r="AC21" s="222">
        <f t="shared" si="8188"/>
        <v>0</v>
      </c>
      <c r="AD21" s="212"/>
      <c r="AE21" s="222">
        <f t="shared" si="8188"/>
        <v>0</v>
      </c>
      <c r="AF21" s="212"/>
      <c r="AG21" s="222">
        <f t="shared" si="8188"/>
        <v>0</v>
      </c>
    </row>
    <row r="22" spans="1:33" s="213" customFormat="1" ht="13.8">
      <c r="A22" s="213" t="s">
        <v>2679</v>
      </c>
      <c r="C22" s="661"/>
      <c r="E22" s="213">
        <f>SUM(E15:E21)</f>
        <v>709916</v>
      </c>
      <c r="G22" s="213">
        <f>SUM(G15:G21)</f>
        <v>734763.05999999994</v>
      </c>
      <c r="I22" s="213">
        <f>SUM(I15:I21)</f>
        <v>760479.76709999994</v>
      </c>
      <c r="K22" s="213">
        <f>SUM(K15:K21)</f>
        <v>787096.55894849985</v>
      </c>
      <c r="M22" s="213">
        <f>SUM(M15:M21)</f>
        <v>814644.93851169723</v>
      </c>
      <c r="O22" s="213">
        <f>SUM(O15:O21)</f>
        <v>843157.51135960664</v>
      </c>
      <c r="Q22" s="213">
        <f>SUM(Q15:Q21)</f>
        <v>872668.02425719274</v>
      </c>
      <c r="S22" s="213">
        <f>SUM(S15:S21)</f>
        <v>903211.40510619443</v>
      </c>
      <c r="U22" s="213">
        <f>SUM(U15:U21)</f>
        <v>934823.80428491114</v>
      </c>
      <c r="W22" s="213">
        <f>SUM(W15:W21)</f>
        <v>967542.63743488304</v>
      </c>
      <c r="Y22" s="213">
        <f>SUM(Y15:Y21)</f>
        <v>1001406.6297451037</v>
      </c>
      <c r="AA22" s="213">
        <f>SUM(AA15:AA21)</f>
        <v>1036455.8617861823</v>
      </c>
      <c r="AC22" s="213">
        <f>SUM(AC15:AC21)</f>
        <v>1072731.8169486986</v>
      </c>
      <c r="AE22" s="213">
        <f>SUM(AE15:AE21)</f>
        <v>1110277.430541903</v>
      </c>
      <c r="AG22" s="213">
        <f>SUM(AG15:AG21)</f>
        <v>1149137.1406108695</v>
      </c>
    </row>
    <row r="23" spans="1:33" s="199" customFormat="1" ht="13.8">
      <c r="C23" s="661"/>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row>
    <row r="24" spans="1:33" s="199" customFormat="1" ht="13.8">
      <c r="A24" s="199" t="s">
        <v>2680</v>
      </c>
      <c r="C24" s="661"/>
      <c r="E24" s="634"/>
      <c r="F24" s="212"/>
      <c r="G24" s="212">
        <f>E24*$C$24</f>
        <v>0</v>
      </c>
      <c r="H24" s="212"/>
      <c r="I24" s="212">
        <f>G24*$C$24</f>
        <v>0</v>
      </c>
      <c r="J24" s="212"/>
      <c r="K24" s="212">
        <f>I24*$C$24</f>
        <v>0</v>
      </c>
      <c r="L24" s="212"/>
      <c r="M24" s="212">
        <f>K24*$C$24</f>
        <v>0</v>
      </c>
      <c r="N24" s="212"/>
      <c r="O24" s="212">
        <f>M24*$C$24</f>
        <v>0</v>
      </c>
      <c r="P24" s="212"/>
      <c r="Q24" s="212">
        <f>O24*$C$24</f>
        <v>0</v>
      </c>
      <c r="R24" s="212"/>
      <c r="S24" s="212">
        <f>Q24*$C$24</f>
        <v>0</v>
      </c>
      <c r="T24" s="212"/>
      <c r="U24" s="212">
        <f>S24*$C$24</f>
        <v>0</v>
      </c>
      <c r="V24" s="212"/>
      <c r="W24" s="212">
        <f>U24*$C$24</f>
        <v>0</v>
      </c>
      <c r="X24" s="212"/>
      <c r="Y24" s="212">
        <f>W24*$C$24</f>
        <v>0</v>
      </c>
      <c r="Z24" s="212"/>
      <c r="AA24" s="212">
        <f>Y24*$C$24</f>
        <v>0</v>
      </c>
      <c r="AB24" s="212"/>
      <c r="AC24" s="212">
        <f>AA24*$C$24</f>
        <v>0</v>
      </c>
      <c r="AD24" s="212"/>
      <c r="AE24" s="212">
        <f>AC24*$C$24</f>
        <v>0</v>
      </c>
      <c r="AF24" s="212"/>
      <c r="AG24" s="212">
        <f>AE24*$C$24</f>
        <v>0</v>
      </c>
    </row>
    <row r="25" spans="1:33" s="199" customFormat="1" ht="13.8">
      <c r="C25" s="661"/>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12"/>
      <c r="AD25" s="212"/>
      <c r="AE25" s="212"/>
      <c r="AF25" s="212"/>
      <c r="AG25" s="212"/>
    </row>
    <row r="26" spans="1:33" s="199" customFormat="1" ht="13.8">
      <c r="A26" s="199" t="s">
        <v>2681</v>
      </c>
      <c r="C26" s="1539">
        <v>1.0349999999999999</v>
      </c>
      <c r="E26" s="212">
        <f>Application!AC885</f>
        <v>0</v>
      </c>
      <c r="F26" s="212"/>
      <c r="G26" s="212">
        <f>E26*$C$26</f>
        <v>0</v>
      </c>
      <c r="H26" s="212"/>
      <c r="I26" s="212">
        <f>G26*$C$26</f>
        <v>0</v>
      </c>
      <c r="J26" s="212"/>
      <c r="K26" s="212">
        <f>I26*$C$26</f>
        <v>0</v>
      </c>
      <c r="L26" s="212"/>
      <c r="M26" s="212">
        <f>K26*$C$26</f>
        <v>0</v>
      </c>
      <c r="N26" s="212"/>
      <c r="O26" s="212">
        <f>M26*$C$26</f>
        <v>0</v>
      </c>
      <c r="P26" s="212"/>
      <c r="Q26" s="212">
        <f>O26*$C$26</f>
        <v>0</v>
      </c>
      <c r="R26" s="212"/>
      <c r="S26" s="212">
        <f>Q26*$C$26</f>
        <v>0</v>
      </c>
      <c r="T26" s="212"/>
      <c r="U26" s="212">
        <f>S26*$C$26</f>
        <v>0</v>
      </c>
      <c r="V26" s="212"/>
      <c r="W26" s="212">
        <f>U26*$C$26</f>
        <v>0</v>
      </c>
      <c r="X26" s="212"/>
      <c r="Y26" s="212">
        <f>W26*$C$26</f>
        <v>0</v>
      </c>
      <c r="Z26" s="212"/>
      <c r="AA26" s="212">
        <f>Y26*$C$26</f>
        <v>0</v>
      </c>
      <c r="AB26" s="212"/>
      <c r="AC26" s="212">
        <f>AA26*$C$26</f>
        <v>0</v>
      </c>
      <c r="AD26" s="212"/>
      <c r="AE26" s="212">
        <f>AC26*$C$26</f>
        <v>0</v>
      </c>
      <c r="AF26" s="212"/>
      <c r="AG26" s="212">
        <f>AE26*$C$26</f>
        <v>0</v>
      </c>
    </row>
    <row r="27" spans="1:33" s="199" customFormat="1" ht="13.8">
      <c r="A27" s="199" t="s">
        <v>2280</v>
      </c>
      <c r="C27" s="1539">
        <v>1.0349999999999999</v>
      </c>
      <c r="E27" s="212">
        <f>Application!AC886</f>
        <v>103271</v>
      </c>
      <c r="F27" s="212"/>
      <c r="G27" s="212">
        <f>E27*$C$27</f>
        <v>106885.48499999999</v>
      </c>
      <c r="H27" s="212"/>
      <c r="I27" s="212">
        <f>G27*$C$27</f>
        <v>110626.47697499998</v>
      </c>
      <c r="J27" s="212"/>
      <c r="K27" s="212">
        <f>I27*$C$27</f>
        <v>114498.40366912498</v>
      </c>
      <c r="L27" s="212"/>
      <c r="M27" s="212">
        <f>K27*$C$27</f>
        <v>118505.84779754434</v>
      </c>
      <c r="N27" s="212"/>
      <c r="O27" s="212">
        <f>M27*$C$27</f>
        <v>122653.55247045838</v>
      </c>
      <c r="P27" s="212"/>
      <c r="Q27" s="212">
        <f>O27*$C$27</f>
        <v>126946.42680692441</v>
      </c>
      <c r="R27" s="212"/>
      <c r="S27" s="212">
        <f>Q27*$C$27</f>
        <v>131389.55174516677</v>
      </c>
      <c r="T27" s="212"/>
      <c r="U27" s="212">
        <f>S27*$C$27</f>
        <v>135988.18605624759</v>
      </c>
      <c r="V27" s="212"/>
      <c r="W27" s="212">
        <f>U27*$C$27</f>
        <v>140747.77256821626</v>
      </c>
      <c r="X27" s="212"/>
      <c r="Y27" s="212">
        <f>W27*$C$27</f>
        <v>145673.9446081038</v>
      </c>
      <c r="Z27" s="212"/>
      <c r="AA27" s="212">
        <f>Y27*$C$27</f>
        <v>150772.53266938744</v>
      </c>
      <c r="AB27" s="212"/>
      <c r="AC27" s="212">
        <f>AA27*$C$27</f>
        <v>156049.571312816</v>
      </c>
      <c r="AD27" s="212"/>
      <c r="AE27" s="212">
        <f>AC27*$C$27</f>
        <v>161511.30630876456</v>
      </c>
      <c r="AF27" s="212"/>
      <c r="AG27" s="212">
        <f>AE27*$C$27</f>
        <v>167164.20202957132</v>
      </c>
    </row>
    <row r="28" spans="1:33" s="199" customFormat="1" ht="13.8">
      <c r="A28" s="199" t="s">
        <v>2682</v>
      </c>
      <c r="C28" s="1539"/>
      <c r="E28" s="212">
        <f>Application!AC887</f>
        <v>43200</v>
      </c>
      <c r="F28" s="212"/>
      <c r="G28" s="212">
        <f>$E$28</f>
        <v>43200</v>
      </c>
      <c r="H28" s="212"/>
      <c r="I28" s="212">
        <f>$E$28</f>
        <v>43200</v>
      </c>
      <c r="J28" s="212"/>
      <c r="K28" s="212">
        <f>$E$28</f>
        <v>43200</v>
      </c>
      <c r="L28" s="212"/>
      <c r="M28" s="212">
        <f>$E$28</f>
        <v>43200</v>
      </c>
      <c r="N28" s="212"/>
      <c r="O28" s="212">
        <f>$E$28</f>
        <v>43200</v>
      </c>
      <c r="P28" s="212"/>
      <c r="Q28" s="212">
        <f>$E$28</f>
        <v>43200</v>
      </c>
      <c r="R28" s="212"/>
      <c r="S28" s="212">
        <f>$E$28</f>
        <v>43200</v>
      </c>
      <c r="T28" s="212"/>
      <c r="U28" s="212">
        <f>$E$28</f>
        <v>43200</v>
      </c>
      <c r="V28" s="212"/>
      <c r="W28" s="212">
        <f>$E$28</f>
        <v>43200</v>
      </c>
      <c r="X28" s="212"/>
      <c r="Y28" s="212">
        <f>$E$28</f>
        <v>43200</v>
      </c>
      <c r="Z28" s="212"/>
      <c r="AA28" s="212">
        <f>$E$28</f>
        <v>43200</v>
      </c>
      <c r="AB28" s="212"/>
      <c r="AC28" s="212">
        <f>$E$28</f>
        <v>43200</v>
      </c>
      <c r="AD28" s="212"/>
      <c r="AE28" s="212">
        <f>$E$28</f>
        <v>43200</v>
      </c>
      <c r="AF28" s="212"/>
      <c r="AG28" s="212">
        <f>$E$28</f>
        <v>43200</v>
      </c>
    </row>
    <row r="29" spans="1:33" s="199" customFormat="1" ht="13.8">
      <c r="A29" s="199" t="s">
        <v>2683</v>
      </c>
      <c r="C29" s="1537"/>
      <c r="E29" s="212">
        <f>Application!AC888</f>
        <v>56208.792600000001</v>
      </c>
      <c r="F29" s="212"/>
      <c r="G29" s="212">
        <f>$E$29</f>
        <v>56208.792600000001</v>
      </c>
      <c r="H29" s="212"/>
      <c r="I29" s="212">
        <f>$E$29</f>
        <v>56208.792600000001</v>
      </c>
      <c r="J29" s="212"/>
      <c r="K29" s="212">
        <f>$E$29</f>
        <v>56208.792600000001</v>
      </c>
      <c r="L29" s="212"/>
      <c r="M29" s="212">
        <f>$E$29</f>
        <v>56208.792600000001</v>
      </c>
      <c r="N29" s="212"/>
      <c r="O29" s="212">
        <f>$E$29</f>
        <v>56208.792600000001</v>
      </c>
      <c r="P29" s="212"/>
      <c r="Q29" s="212">
        <f>$E$29</f>
        <v>56208.792600000001</v>
      </c>
      <c r="R29" s="212"/>
      <c r="S29" s="212">
        <f>$E$29</f>
        <v>56208.792600000001</v>
      </c>
      <c r="T29" s="212"/>
      <c r="U29" s="212">
        <f>$E$29</f>
        <v>56208.792600000001</v>
      </c>
      <c r="V29" s="212"/>
      <c r="W29" s="212">
        <f>$E$29</f>
        <v>56208.792600000001</v>
      </c>
      <c r="X29" s="212"/>
      <c r="Y29" s="212">
        <f>$E$29</f>
        <v>56208.792600000001</v>
      </c>
      <c r="Z29" s="212"/>
      <c r="AA29" s="212">
        <f>$E$29</f>
        <v>56208.792600000001</v>
      </c>
      <c r="AB29" s="212"/>
      <c r="AC29" s="212">
        <f>$E$29</f>
        <v>56208.792600000001</v>
      </c>
      <c r="AD29" s="212"/>
      <c r="AE29" s="212">
        <f>$E$29</f>
        <v>56208.792600000001</v>
      </c>
      <c r="AF29" s="212"/>
      <c r="AG29" s="212">
        <f>$E$29</f>
        <v>56208.792600000001</v>
      </c>
    </row>
    <row r="30" spans="1:33" s="199" customFormat="1" ht="13.8">
      <c r="A30" s="199" t="s">
        <v>2684</v>
      </c>
      <c r="C30" s="1537">
        <v>1.02</v>
      </c>
      <c r="E30" s="212">
        <f>Application!AC889</f>
        <v>6183</v>
      </c>
      <c r="F30" s="212"/>
      <c r="G30" s="212">
        <f>E30*$C$30</f>
        <v>6306.66</v>
      </c>
      <c r="H30" s="212"/>
      <c r="I30" s="212">
        <f>G30*$C$30</f>
        <v>6432.7932000000001</v>
      </c>
      <c r="J30" s="212"/>
      <c r="K30" s="212">
        <f>I30*$C$30</f>
        <v>6561.4490640000004</v>
      </c>
      <c r="L30" s="212"/>
      <c r="M30" s="212">
        <f>K30*$C$30</f>
        <v>6692.6780452800003</v>
      </c>
      <c r="N30" s="212"/>
      <c r="O30" s="212">
        <f>M30*$C$30</f>
        <v>6826.5316061856001</v>
      </c>
      <c r="P30" s="212"/>
      <c r="Q30" s="212">
        <f>O30*$C$30</f>
        <v>6963.0622383093123</v>
      </c>
      <c r="R30" s="212"/>
      <c r="S30" s="212">
        <f>Q30*$C$30</f>
        <v>7102.3234830754991</v>
      </c>
      <c r="T30" s="212"/>
      <c r="U30" s="212">
        <f>S30*$C$30</f>
        <v>7244.369952737009</v>
      </c>
      <c r="V30" s="212"/>
      <c r="W30" s="212">
        <f>U30*$C$30</f>
        <v>7389.257351791749</v>
      </c>
      <c r="X30" s="212"/>
      <c r="Y30" s="212">
        <f>W30*$C$30</f>
        <v>7537.0424988275845</v>
      </c>
      <c r="Z30" s="212"/>
      <c r="AA30" s="212">
        <f>Y30*$C$30</f>
        <v>7687.783348804136</v>
      </c>
      <c r="AB30" s="212"/>
      <c r="AC30" s="212">
        <f>AA30*$C$30</f>
        <v>7841.5390157802185</v>
      </c>
      <c r="AD30" s="212"/>
      <c r="AE30" s="212">
        <f>AC30*$C$30</f>
        <v>7998.3697960958234</v>
      </c>
      <c r="AF30" s="212"/>
      <c r="AG30" s="212">
        <f>AE30*$C$30</f>
        <v>8158.3371920177397</v>
      </c>
    </row>
    <row r="31" spans="1:33" s="199" customFormat="1" ht="13.8">
      <c r="A31" s="199" t="s">
        <v>2685</v>
      </c>
      <c r="C31" s="1537">
        <v>1.02</v>
      </c>
      <c r="E31" s="212">
        <f>Application!AC890</f>
        <v>3392</v>
      </c>
      <c r="F31" s="212"/>
      <c r="G31" s="212">
        <f>E31*$C$31</f>
        <v>3459.84</v>
      </c>
      <c r="H31" s="212"/>
      <c r="I31" s="212">
        <f>G31*$C$31</f>
        <v>3529.0368000000003</v>
      </c>
      <c r="J31" s="212"/>
      <c r="K31" s="212">
        <f>I31*$C$31</f>
        <v>3599.6175360000002</v>
      </c>
      <c r="L31" s="212"/>
      <c r="M31" s="212">
        <f>K31*$C$31</f>
        <v>3671.6098867200003</v>
      </c>
      <c r="N31" s="212"/>
      <c r="O31" s="212">
        <f>M31*$C$31</f>
        <v>3745.0420844544005</v>
      </c>
      <c r="P31" s="212"/>
      <c r="Q31" s="212">
        <f>O31*$C$31</f>
        <v>3819.9429261434884</v>
      </c>
      <c r="R31" s="212"/>
      <c r="S31" s="212">
        <f>Q31*$C$31</f>
        <v>3896.3417846663583</v>
      </c>
      <c r="T31" s="212"/>
      <c r="U31" s="212">
        <f>S31*$C$31</f>
        <v>3974.2686203596854</v>
      </c>
      <c r="V31" s="212"/>
      <c r="W31" s="212">
        <f>U31*$C$31</f>
        <v>4053.753992766879</v>
      </c>
      <c r="X31" s="212"/>
      <c r="Y31" s="212">
        <f>W31*$C$31</f>
        <v>4134.8290726222167</v>
      </c>
      <c r="Z31" s="212"/>
      <c r="AA31" s="212">
        <f>Y31*$C$31</f>
        <v>4217.5256540746614</v>
      </c>
      <c r="AB31" s="212"/>
      <c r="AC31" s="212">
        <f>AA31*$C$31</f>
        <v>4301.8761671561542</v>
      </c>
      <c r="AD31" s="212"/>
      <c r="AE31" s="212">
        <f>AC31*$C$31</f>
        <v>4387.9136904992774</v>
      </c>
      <c r="AF31" s="212"/>
      <c r="AG31" s="212">
        <f>AE31*$C$31</f>
        <v>4475.6719643092629</v>
      </c>
    </row>
    <row r="32" spans="1:33" s="199" customFormat="1" ht="13.8">
      <c r="A32" s="216" t="s">
        <v>2731</v>
      </c>
      <c r="B32" s="216"/>
      <c r="C32" s="1540">
        <v>1.0349999999999999</v>
      </c>
      <c r="E32" s="212">
        <f>Application!AC891</f>
        <v>4000</v>
      </c>
      <c r="F32" s="212"/>
      <c r="G32" s="212">
        <f>E32*$C$32</f>
        <v>4140</v>
      </c>
      <c r="H32" s="212"/>
      <c r="I32" s="212">
        <f>G32*$C$32</f>
        <v>4284.8999999999996</v>
      </c>
      <c r="J32" s="212"/>
      <c r="K32" s="212">
        <f>I32*$C$32</f>
        <v>4434.8714999999993</v>
      </c>
      <c r="L32" s="212"/>
      <c r="M32" s="212">
        <f>K32*$C$32</f>
        <v>4590.0920024999987</v>
      </c>
      <c r="N32" s="212"/>
      <c r="O32" s="212">
        <f>M32*$C$32</f>
        <v>4750.7452225874986</v>
      </c>
      <c r="P32" s="212"/>
      <c r="Q32" s="212">
        <f>O32*$C$32</f>
        <v>4917.0213053780608</v>
      </c>
      <c r="R32" s="212"/>
      <c r="S32" s="212">
        <f>Q32*$C$32</f>
        <v>5089.1170510662923</v>
      </c>
      <c r="T32" s="212"/>
      <c r="U32" s="212">
        <f>S32*$C$32</f>
        <v>5267.2361478536122</v>
      </c>
      <c r="V32" s="212"/>
      <c r="W32" s="212">
        <f>U32*$C$32</f>
        <v>5451.5894130284878</v>
      </c>
      <c r="X32" s="212"/>
      <c r="Y32" s="212">
        <f>W32*$C$32</f>
        <v>5642.3950424844843</v>
      </c>
      <c r="Z32" s="212"/>
      <c r="AA32" s="212">
        <f>Y32*$C$32</f>
        <v>5839.8788689714411</v>
      </c>
      <c r="AB32" s="212"/>
      <c r="AC32" s="212">
        <f>AA32*$C$32</f>
        <v>6044.2746293854407</v>
      </c>
      <c r="AD32" s="212"/>
      <c r="AE32" s="212">
        <f>AC32*$C$32</f>
        <v>6255.8242414139304</v>
      </c>
      <c r="AF32" s="212"/>
      <c r="AG32" s="212">
        <f>AE32*$C$32</f>
        <v>6474.7780898634173</v>
      </c>
    </row>
    <row r="33" spans="1:33" s="199" customFormat="1" ht="13.8">
      <c r="A33" s="216"/>
      <c r="B33" s="216"/>
      <c r="C33" s="1540">
        <v>1.0349999999999999</v>
      </c>
      <c r="E33" s="212">
        <f>Application!AC892</f>
        <v>0</v>
      </c>
      <c r="F33" s="212"/>
      <c r="G33" s="212">
        <f>E33*$C$33</f>
        <v>0</v>
      </c>
      <c r="H33" s="212"/>
      <c r="I33" s="212">
        <f>G33*$C$33</f>
        <v>0</v>
      </c>
      <c r="J33" s="212"/>
      <c r="K33" s="212">
        <f>I33*$C$33</f>
        <v>0</v>
      </c>
      <c r="L33" s="212"/>
      <c r="M33" s="212">
        <f>K33*$C$33</f>
        <v>0</v>
      </c>
      <c r="N33" s="212"/>
      <c r="O33" s="212">
        <f>M33*$C$33</f>
        <v>0</v>
      </c>
      <c r="P33" s="212"/>
      <c r="Q33" s="212">
        <f>O33*$C$33</f>
        <v>0</v>
      </c>
      <c r="R33" s="212"/>
      <c r="S33" s="212">
        <f>Q33*$C$33</f>
        <v>0</v>
      </c>
      <c r="T33" s="212"/>
      <c r="U33" s="212">
        <f>S33*$C$33</f>
        <v>0</v>
      </c>
      <c r="V33" s="212"/>
      <c r="W33" s="212">
        <f>U33*$C$33</f>
        <v>0</v>
      </c>
      <c r="X33" s="212"/>
      <c r="Y33" s="212">
        <f>W33*$C$33</f>
        <v>0</v>
      </c>
      <c r="Z33" s="212"/>
      <c r="AA33" s="212">
        <f>Y33*$C$33</f>
        <v>0</v>
      </c>
      <c r="AB33" s="212"/>
      <c r="AC33" s="212">
        <f>AA33*$C$33</f>
        <v>0</v>
      </c>
      <c r="AD33" s="212"/>
      <c r="AE33" s="212">
        <f>AC33*$C$33</f>
        <v>0</v>
      </c>
      <c r="AF33" s="212"/>
      <c r="AG33" s="212">
        <f>AE33*$C$33</f>
        <v>0</v>
      </c>
    </row>
    <row r="34" spans="1:33" s="199" customFormat="1" ht="13.8">
      <c r="C34" s="210"/>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row>
    <row r="35" spans="1:33" s="213" customFormat="1" ht="13.8">
      <c r="A35" s="213" t="s">
        <v>1359</v>
      </c>
      <c r="C35" s="214"/>
      <c r="E35" s="213">
        <f>SUM(E22:E33)</f>
        <v>926170.79260000004</v>
      </c>
      <c r="G35" s="213">
        <f>SUM(G22:G33)</f>
        <v>954963.83759999997</v>
      </c>
      <c r="I35" s="213">
        <f>SUM(I22:I33)</f>
        <v>984761.76667499996</v>
      </c>
      <c r="K35" s="213">
        <f>SUM(K22:K33)</f>
        <v>1015599.6933176249</v>
      </c>
      <c r="M35" s="213">
        <f>SUM(M22:M33)</f>
        <v>1047513.9588437416</v>
      </c>
      <c r="O35" s="213">
        <f>SUM(O22:O33)</f>
        <v>1080542.1753432928</v>
      </c>
      <c r="Q35" s="213">
        <f>SUM(Q22:Q33)</f>
        <v>1114723.270133948</v>
      </c>
      <c r="S35" s="213">
        <f>SUM(S22:S33)</f>
        <v>1150097.5317701695</v>
      </c>
      <c r="U35" s="213">
        <f>SUM(U22:U33)</f>
        <v>1186706.6576621092</v>
      </c>
      <c r="W35" s="213">
        <f>SUM(W22:W33)</f>
        <v>1224593.8033606864</v>
      </c>
      <c r="Y35" s="213">
        <f>SUM(Y22:Y33)</f>
        <v>1263803.6335671416</v>
      </c>
      <c r="AA35" s="213">
        <f>SUM(AA22:AA33)</f>
        <v>1304382.3749274202</v>
      </c>
      <c r="AC35" s="213">
        <f>SUM(AC22:AC33)</f>
        <v>1346377.8706738367</v>
      </c>
      <c r="AE35" s="213">
        <f>SUM(AE22:AE33)</f>
        <v>1389839.6371786767</v>
      </c>
      <c r="AG35" s="213">
        <f>SUM(AG22:AG33)</f>
        <v>1434818.9224866314</v>
      </c>
    </row>
    <row r="36" spans="1:33" s="199" customFormat="1" ht="13.8">
      <c r="C36" s="210"/>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row>
    <row r="37" spans="1:33" s="213" customFormat="1" ht="13.8">
      <c r="A37" s="213" t="s">
        <v>2686</v>
      </c>
      <c r="C37" s="214"/>
      <c r="E37" s="213">
        <f>E11-E35</f>
        <v>463869.87038296042</v>
      </c>
      <c r="G37" s="213">
        <f>G11-G35</f>
        <v>469827.8419575342</v>
      </c>
      <c r="I37" s="213">
        <f>I11-I35</f>
        <v>475649.70487147232</v>
      </c>
      <c r="K37" s="213">
        <f>K11-K35</f>
        <v>481322.06501750916</v>
      </c>
      <c r="M37" s="213">
        <f>M11-M35</f>
        <v>486830.84344977094</v>
      </c>
      <c r="O37" s="213">
        <f>O11-O35</f>
        <v>492161.24700755719</v>
      </c>
      <c r="Q37" s="213">
        <f>Q11-Q35</f>
        <v>497297.73777567362</v>
      </c>
      <c r="S37" s="213">
        <f>S11-S35</f>
        <v>502224.00133719249</v>
      </c>
      <c r="U37" s="213">
        <f>U11-U35</f>
        <v>506922.91377293621</v>
      </c>
      <c r="W37" s="213">
        <f>W11-W35</f>
        <v>511376.50736023486</v>
      </c>
      <c r="Y37" s="213">
        <f>Y11-Y35</f>
        <v>515565.93492180295</v>
      </c>
      <c r="AA37" s="213">
        <f>AA11-AA35</f>
        <v>519471.43277374771</v>
      </c>
      <c r="AC37" s="213">
        <f>AC11-AC35</f>
        <v>523072.28221986</v>
      </c>
      <c r="AE37" s="213">
        <f>AE11-AE35</f>
        <v>526346.76953736227</v>
      </c>
      <c r="AG37" s="213">
        <f>AG11-AG35</f>
        <v>529272.14439730812</v>
      </c>
    </row>
    <row r="38" spans="1:33" s="199" customFormat="1" ht="13.8">
      <c r="C38" s="210"/>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row>
    <row r="39" spans="1:33" s="199" customFormat="1" ht="13.8">
      <c r="A39" s="208" t="s">
        <v>2687</v>
      </c>
      <c r="C39" s="210"/>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row>
    <row r="40" spans="1:33" s="199" customFormat="1" ht="13.8">
      <c r="A40" s="215" t="str">
        <f>Application!C637</f>
        <v>Permanent Mortgage</v>
      </c>
      <c r="B40" s="216"/>
      <c r="C40" s="210"/>
      <c r="E40" s="212">
        <f>Application!AF637</f>
        <v>399120.21090394177</v>
      </c>
      <c r="F40" s="212"/>
      <c r="G40" s="212">
        <f>$E$40</f>
        <v>399120.21090394177</v>
      </c>
      <c r="H40" s="212"/>
      <c r="I40" s="212">
        <f>$E$40</f>
        <v>399120.21090394177</v>
      </c>
      <c r="J40" s="212"/>
      <c r="K40" s="212">
        <f>$E$40</f>
        <v>399120.21090394177</v>
      </c>
      <c r="L40" s="212"/>
      <c r="M40" s="212">
        <f>$E$40</f>
        <v>399120.21090394177</v>
      </c>
      <c r="N40" s="212"/>
      <c r="O40" s="212">
        <f>$E$40</f>
        <v>399120.21090394177</v>
      </c>
      <c r="P40" s="212"/>
      <c r="Q40" s="212">
        <f>$E$40</f>
        <v>399120.21090394177</v>
      </c>
      <c r="R40" s="212"/>
      <c r="S40" s="212">
        <f>$E$40</f>
        <v>399120.21090394177</v>
      </c>
      <c r="T40" s="212"/>
      <c r="U40" s="212">
        <f>$E$40</f>
        <v>399120.21090394177</v>
      </c>
      <c r="V40" s="212"/>
      <c r="W40" s="212">
        <f>$E$40</f>
        <v>399120.21090394177</v>
      </c>
      <c r="X40" s="212"/>
      <c r="Y40" s="212">
        <f>$E$40</f>
        <v>399120.21090394177</v>
      </c>
      <c r="Z40" s="212"/>
      <c r="AA40" s="212">
        <f>$E$40</f>
        <v>399120.21090394177</v>
      </c>
      <c r="AB40" s="212"/>
      <c r="AC40" s="212">
        <f>$E$40</f>
        <v>399120.21090394177</v>
      </c>
      <c r="AD40" s="212"/>
      <c r="AE40" s="212">
        <f>$E$40</f>
        <v>399120.21090394177</v>
      </c>
      <c r="AF40" s="212"/>
      <c r="AG40" s="212">
        <f>$E$40</f>
        <v>399120.21090394177</v>
      </c>
    </row>
    <row r="41" spans="1:33" s="199" customFormat="1" ht="13.8">
      <c r="A41" s="215"/>
      <c r="B41" s="216"/>
      <c r="C41" s="210"/>
      <c r="E41" s="212"/>
      <c r="F41" s="212"/>
      <c r="G41" s="212">
        <f>$E$41</f>
        <v>0</v>
      </c>
      <c r="H41" s="212"/>
      <c r="I41" s="212">
        <f>$E$41</f>
        <v>0</v>
      </c>
      <c r="J41" s="212"/>
      <c r="K41" s="212">
        <f>$E$41</f>
        <v>0</v>
      </c>
      <c r="L41" s="212"/>
      <c r="M41" s="212">
        <f>$E$41</f>
        <v>0</v>
      </c>
      <c r="N41" s="212"/>
      <c r="O41" s="212">
        <f>$E$41</f>
        <v>0</v>
      </c>
      <c r="P41" s="212"/>
      <c r="Q41" s="212">
        <f>$E$41</f>
        <v>0</v>
      </c>
      <c r="R41" s="212"/>
      <c r="S41" s="212">
        <f>$E$41</f>
        <v>0</v>
      </c>
      <c r="T41" s="212"/>
      <c r="U41" s="212">
        <f>$E$41</f>
        <v>0</v>
      </c>
      <c r="V41" s="212"/>
      <c r="W41" s="212">
        <f>$E$41</f>
        <v>0</v>
      </c>
      <c r="X41" s="212"/>
      <c r="Y41" s="212">
        <f>$E$41</f>
        <v>0</v>
      </c>
      <c r="Z41" s="212"/>
      <c r="AA41" s="212">
        <f>$E$41</f>
        <v>0</v>
      </c>
      <c r="AB41" s="212"/>
      <c r="AC41" s="212">
        <f>$E$41</f>
        <v>0</v>
      </c>
      <c r="AD41" s="212"/>
      <c r="AE41" s="212">
        <f>$E$41</f>
        <v>0</v>
      </c>
      <c r="AF41" s="212"/>
      <c r="AG41" s="212">
        <f>$E$41</f>
        <v>0</v>
      </c>
    </row>
    <row r="42" spans="1:33" s="199" customFormat="1" ht="13.8">
      <c r="A42" s="215"/>
      <c r="B42" s="216"/>
      <c r="C42" s="210"/>
      <c r="E42" s="222"/>
      <c r="F42" s="212"/>
      <c r="G42" s="222">
        <f>$E$42</f>
        <v>0</v>
      </c>
      <c r="H42" s="212"/>
      <c r="I42" s="222">
        <f>$E$42</f>
        <v>0</v>
      </c>
      <c r="J42" s="212"/>
      <c r="K42" s="222">
        <f>$E$42</f>
        <v>0</v>
      </c>
      <c r="L42" s="212"/>
      <c r="M42" s="222">
        <f>$E$42</f>
        <v>0</v>
      </c>
      <c r="N42" s="212"/>
      <c r="O42" s="222">
        <f>$E$42</f>
        <v>0</v>
      </c>
      <c r="P42" s="212"/>
      <c r="Q42" s="222">
        <f>$E$42</f>
        <v>0</v>
      </c>
      <c r="R42" s="212"/>
      <c r="S42" s="222">
        <f>$E$42</f>
        <v>0</v>
      </c>
      <c r="T42" s="212"/>
      <c r="U42" s="222">
        <f>$E$42</f>
        <v>0</v>
      </c>
      <c r="V42" s="212"/>
      <c r="W42" s="222">
        <f>$E$42</f>
        <v>0</v>
      </c>
      <c r="X42" s="212"/>
      <c r="Y42" s="222">
        <f>$E$42</f>
        <v>0</v>
      </c>
      <c r="Z42" s="212"/>
      <c r="AA42" s="222">
        <f>$E$42</f>
        <v>0</v>
      </c>
      <c r="AB42" s="212"/>
      <c r="AC42" s="222">
        <f>$E$42</f>
        <v>0</v>
      </c>
      <c r="AD42" s="212"/>
      <c r="AE42" s="222">
        <f>$E$42</f>
        <v>0</v>
      </c>
      <c r="AF42" s="212"/>
      <c r="AG42" s="222">
        <f>$E$42</f>
        <v>0</v>
      </c>
    </row>
    <row r="43" spans="1:33" s="213" customFormat="1" ht="13.8">
      <c r="A43" s="213" t="s">
        <v>2688</v>
      </c>
      <c r="C43" s="214"/>
      <c r="E43" s="213">
        <f>SUM(E40:E42)</f>
        <v>399120.21090394177</v>
      </c>
      <c r="G43" s="213">
        <f>SUM(G40:G42)</f>
        <v>399120.21090394177</v>
      </c>
      <c r="I43" s="213">
        <f>SUM(I40:I42)</f>
        <v>399120.21090394177</v>
      </c>
      <c r="K43" s="213">
        <f>SUM(K40:K42)</f>
        <v>399120.21090394177</v>
      </c>
      <c r="M43" s="213">
        <f>SUM(M40:M42)</f>
        <v>399120.21090394177</v>
      </c>
      <c r="O43" s="213">
        <f>SUM(O40:O42)</f>
        <v>399120.21090394177</v>
      </c>
      <c r="Q43" s="213">
        <f>SUM(Q40:Q42)</f>
        <v>399120.21090394177</v>
      </c>
      <c r="S43" s="213">
        <f>SUM(S40:S42)</f>
        <v>399120.21090394177</v>
      </c>
      <c r="U43" s="213">
        <f>SUM(U40:U42)</f>
        <v>399120.21090394177</v>
      </c>
      <c r="W43" s="213">
        <f>SUM(W40:W42)</f>
        <v>399120.21090394177</v>
      </c>
      <c r="Y43" s="213">
        <f>SUM(Y40:Y42)</f>
        <v>399120.21090394177</v>
      </c>
      <c r="AA43" s="213">
        <f>SUM(AA40:AA42)</f>
        <v>399120.21090394177</v>
      </c>
      <c r="AC43" s="213">
        <f>SUM(AC40:AC42)</f>
        <v>399120.21090394177</v>
      </c>
      <c r="AE43" s="213">
        <f>SUM(AE40:AE42)</f>
        <v>399120.21090394177</v>
      </c>
      <c r="AG43" s="213">
        <f>SUM(AG40:AG42)</f>
        <v>399120.21090394177</v>
      </c>
    </row>
    <row r="44" spans="1:33" s="199" customFormat="1" ht="13.8">
      <c r="C44" s="210"/>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row>
    <row r="45" spans="1:33" s="213" customFormat="1" ht="13.8">
      <c r="A45" s="213" t="s">
        <v>2689</v>
      </c>
      <c r="C45" s="214"/>
      <c r="E45" s="213">
        <f>E37-E43</f>
        <v>64749.65947901865</v>
      </c>
      <c r="G45" s="213">
        <f>G37-G43</f>
        <v>70707.631053592428</v>
      </c>
      <c r="I45" s="213">
        <f>I37-I43</f>
        <v>76529.49396753055</v>
      </c>
      <c r="K45" s="213">
        <f>K37-K43</f>
        <v>82201.854113567388</v>
      </c>
      <c r="M45" s="213">
        <f>M37-M43</f>
        <v>87710.632545829169</v>
      </c>
      <c r="O45" s="213">
        <f>O37-O43</f>
        <v>93041.036103615421</v>
      </c>
      <c r="Q45" s="213">
        <f>Q37-Q43</f>
        <v>98177.526871731854</v>
      </c>
      <c r="S45" s="213">
        <f>S37-S43</f>
        <v>103103.79043325072</v>
      </c>
      <c r="U45" s="213">
        <f>U37-U43</f>
        <v>107802.70286899444</v>
      </c>
      <c r="W45" s="213">
        <f>W37-W43</f>
        <v>112256.29645629309</v>
      </c>
      <c r="Y45" s="213">
        <f>Y37-Y43</f>
        <v>116445.72401786118</v>
      </c>
      <c r="AA45" s="213">
        <f>AA37-AA43</f>
        <v>120351.22186980594</v>
      </c>
      <c r="AC45" s="213">
        <f>AC37-AC43</f>
        <v>123952.07131591823</v>
      </c>
      <c r="AE45" s="213">
        <f>AE37-AE43</f>
        <v>127226.5586334205</v>
      </c>
      <c r="AG45" s="213">
        <f>AG37-AG43</f>
        <v>130151.93349336635</v>
      </c>
    </row>
    <row r="46" spans="1:33" s="199" customFormat="1" ht="13.8">
      <c r="C46" s="210"/>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row>
    <row r="47" spans="1:33" s="217" customFormat="1" ht="13.8">
      <c r="A47" s="217" t="s">
        <v>2690</v>
      </c>
      <c r="C47" s="210"/>
      <c r="E47" s="217">
        <f>E45/(E4+E6+E9)</f>
        <v>4.991601690370949E-2</v>
      </c>
      <c r="G47" s="217">
        <f>G45/(G4+G6+G9)</f>
        <v>5.3179574248003847E-2</v>
      </c>
      <c r="I47" s="217">
        <f>I45/(I4+I6+I9)</f>
        <v>5.6154368188367637E-2</v>
      </c>
      <c r="K47" s="217">
        <f>K45/(K4+K6+K9)</f>
        <v>5.8845390824323857E-2</v>
      </c>
      <c r="M47" s="217">
        <f>M45/(M4+M6+M9)</f>
        <v>6.1257492538143235E-2</v>
      </c>
      <c r="O47" s="217">
        <f>O45/(O4+O6+O9)</f>
        <v>6.3395385256398068E-2</v>
      </c>
      <c r="Q47" s="217">
        <f>Q45/(Q4+Q6+Q9)</f>
        <v>6.5263645630068812E-2</v>
      </c>
      <c r="S47" s="217">
        <f>S45/(S4+S6+S9)</f>
        <v>6.6866718135158848E-2</v>
      </c>
      <c r="U47" s="217">
        <f>U45/(U4+U6+U9)</f>
        <v>6.8208918095757451E-2</v>
      </c>
      <c r="W47" s="217">
        <f>W45/(W4+W6+W9)</f>
        <v>6.9294434631404486E-2</v>
      </c>
      <c r="Y47" s="217">
        <f>Y45/(Y4+Y6+Y9)</f>
        <v>7.0127333530594471E-2</v>
      </c>
      <c r="AA47" s="217">
        <f>AA45/(AA4+AA6+AA9)</f>
        <v>7.0711560052198211E-2</v>
      </c>
      <c r="AC47" s="217">
        <f>AC45/(AC4+AC6+AC9)</f>
        <v>7.1050941656547323E-2</v>
      </c>
      <c r="AE47" s="217">
        <f>AE45/(AE4+AE6+AE9)</f>
        <v>7.1149190667865514E-2</v>
      </c>
      <c r="AG47" s="217">
        <f>AG45/(AG4+AG6+AG9)</f>
        <v>7.1009906869711259E-2</v>
      </c>
    </row>
    <row r="48" spans="1:33" s="217" customFormat="1" ht="13.8">
      <c r="A48" s="217" t="s">
        <v>2691</v>
      </c>
      <c r="C48" s="210"/>
      <c r="E48" s="217">
        <f>E45/E43</f>
        <v>0.16223097129652067</v>
      </c>
      <c r="G48" s="217">
        <f>G45/G43</f>
        <v>0.17715873343885855</v>
      </c>
      <c r="I48" s="217">
        <f>I45/I43</f>
        <v>0.19174547386163132</v>
      </c>
      <c r="K48" s="217">
        <f>K45/K43</f>
        <v>0.20595763348439228</v>
      </c>
      <c r="M48" s="217">
        <f>M45/M43</f>
        <v>0.21975993735616389</v>
      </c>
      <c r="O48" s="217">
        <f>O45/O43</f>
        <v>0.23311532105300492</v>
      </c>
      <c r="Q48" s="217">
        <f>Q45/Q43</f>
        <v>0.24598485416054444</v>
      </c>
      <c r="S48" s="217">
        <f>S45/S43</f>
        <v>0.25832766073093005</v>
      </c>
      <c r="U48" s="217">
        <f>U45/U43</f>
        <v>0.2701008365996776</v>
      </c>
      <c r="W48" s="217">
        <f>W45/W43</f>
        <v>0.28125936344353747</v>
      </c>
      <c r="Y48" s="217">
        <f>Y45/Y43</f>
        <v>0.29175601945622032</v>
      </c>
      <c r="AA48" s="217">
        <f>AA45/AA43</f>
        <v>0.30154128651423134</v>
      </c>
      <c r="AC48" s="217">
        <f>AC45/AC43</f>
        <v>0.31056325370040055</v>
      </c>
      <c r="AE48" s="217">
        <f>AE45/AE43</f>
        <v>0.31876751704774164</v>
      </c>
      <c r="AG48" s="217">
        <f>AG45/AG43</f>
        <v>0.32609707536131427</v>
      </c>
    </row>
    <row r="49" spans="1:35" s="218" customFormat="1" ht="13.8">
      <c r="A49" s="218" t="s">
        <v>2235</v>
      </c>
      <c r="C49" s="219"/>
      <c r="E49" s="218">
        <f>E37/E43</f>
        <v>1.1622309712965206</v>
      </c>
      <c r="G49" s="218">
        <f>G37/G43</f>
        <v>1.1771587334388585</v>
      </c>
      <c r="I49" s="218">
        <f>I37/I43</f>
        <v>1.1917454738616313</v>
      </c>
      <c r="K49" s="218">
        <f>K37/K43</f>
        <v>1.2059576334843922</v>
      </c>
      <c r="M49" s="218">
        <f>M37/M43</f>
        <v>1.2197599373561638</v>
      </c>
      <c r="O49" s="218">
        <f>O37/O43</f>
        <v>1.233115321053005</v>
      </c>
      <c r="Q49" s="218">
        <f>Q37/Q43</f>
        <v>1.2459848541605445</v>
      </c>
      <c r="S49" s="218">
        <f>S37/S43</f>
        <v>1.2583276607309299</v>
      </c>
      <c r="U49" s="218">
        <f>U37/U43</f>
        <v>1.2701008365996775</v>
      </c>
      <c r="W49" s="218">
        <f>W37/W43</f>
        <v>1.2812593634435374</v>
      </c>
      <c r="Y49" s="218">
        <f>Y37/Y43</f>
        <v>1.2917560194562203</v>
      </c>
      <c r="AA49" s="218">
        <f>AA37/AA43</f>
        <v>1.3015412865142313</v>
      </c>
      <c r="AC49" s="218">
        <f>AC37/AC43</f>
        <v>1.3105632537004006</v>
      </c>
      <c r="AE49" s="218">
        <f>AE37/AE43</f>
        <v>1.3187675170477418</v>
      </c>
      <c r="AG49" s="218">
        <f>AG37/AG43</f>
        <v>1.3260970753613144</v>
      </c>
    </row>
    <row r="50" spans="1:35" s="199" customFormat="1" ht="13.8">
      <c r="A50" s="220"/>
      <c r="B50" s="220"/>
      <c r="C50" s="221"/>
      <c r="D50" s="220"/>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row>
    <row r="51" spans="1:35" s="4" customFormat="1">
      <c r="A51" s="4" t="s">
        <v>2692</v>
      </c>
      <c r="C51" s="661"/>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c r="AC51" s="660"/>
      <c r="AD51" s="660"/>
      <c r="AE51" s="660"/>
      <c r="AF51" s="660"/>
      <c r="AG51" s="660"/>
    </row>
    <row r="52" spans="1:35" s="4" customFormat="1">
      <c r="A52" s="3057" t="s">
        <v>787</v>
      </c>
      <c r="B52" s="3057"/>
      <c r="C52" s="3057"/>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c r="AC52" s="660"/>
      <c r="AD52" s="660"/>
      <c r="AE52" s="660"/>
      <c r="AF52" s="660"/>
      <c r="AG52" s="660"/>
    </row>
    <row r="53" spans="1:35" s="662" customFormat="1">
      <c r="A53" s="662" t="s">
        <v>2693</v>
      </c>
      <c r="C53" s="663"/>
      <c r="E53" s="664"/>
      <c r="G53" s="660">
        <f>E53*$C$53</f>
        <v>0</v>
      </c>
      <c r="I53" s="660">
        <f>G53*$C$53</f>
        <v>0</v>
      </c>
      <c r="K53" s="660">
        <f>I53*$C$53</f>
        <v>0</v>
      </c>
      <c r="M53" s="660">
        <f>K53*$C$53</f>
        <v>0</v>
      </c>
      <c r="O53" s="660">
        <f>M53*$C$53</f>
        <v>0</v>
      </c>
      <c r="Q53" s="660">
        <f>O53*$C$53</f>
        <v>0</v>
      </c>
      <c r="S53" s="660">
        <f>Q53*$C$53</f>
        <v>0</v>
      </c>
      <c r="U53" s="660">
        <f>S53*$C$53</f>
        <v>0</v>
      </c>
      <c r="W53" s="660">
        <f>U53*$C$53</f>
        <v>0</v>
      </c>
      <c r="Y53" s="660">
        <f>W53*$C$53</f>
        <v>0</v>
      </c>
      <c r="AA53" s="660">
        <f>Y53*$C$53</f>
        <v>0</v>
      </c>
      <c r="AC53" s="660">
        <f>AA53*$C$53</f>
        <v>0</v>
      </c>
      <c r="AE53" s="660">
        <f>AC53*$C$53</f>
        <v>0</v>
      </c>
      <c r="AG53" s="660">
        <f>AE53*$C$53</f>
        <v>0</v>
      </c>
    </row>
    <row r="54" spans="1:35" s="4" customFormat="1">
      <c r="A54" s="4" t="s">
        <v>2694</v>
      </c>
      <c r="C54" s="658"/>
      <c r="E54" s="665"/>
      <c r="F54" s="660"/>
      <c r="G54" s="660">
        <f t="shared" ref="G54:AG57" si="8189">E54*$C$53</f>
        <v>0</v>
      </c>
      <c r="H54" s="660"/>
      <c r="I54" s="660">
        <f t="shared" si="8189"/>
        <v>0</v>
      </c>
      <c r="J54" s="660"/>
      <c r="K54" s="660">
        <f t="shared" si="8189"/>
        <v>0</v>
      </c>
      <c r="L54" s="660"/>
      <c r="M54" s="660">
        <f t="shared" si="8189"/>
        <v>0</v>
      </c>
      <c r="N54" s="660"/>
      <c r="O54" s="660">
        <f t="shared" si="8189"/>
        <v>0</v>
      </c>
      <c r="P54" s="660"/>
      <c r="Q54" s="660">
        <f t="shared" si="8189"/>
        <v>0</v>
      </c>
      <c r="R54" s="660"/>
      <c r="S54" s="660">
        <f t="shared" si="8189"/>
        <v>0</v>
      </c>
      <c r="T54" s="660"/>
      <c r="U54" s="660">
        <f t="shared" si="8189"/>
        <v>0</v>
      </c>
      <c r="V54" s="660"/>
      <c r="W54" s="660">
        <f t="shared" si="8189"/>
        <v>0</v>
      </c>
      <c r="X54" s="660"/>
      <c r="Y54" s="660">
        <f t="shared" si="8189"/>
        <v>0</v>
      </c>
      <c r="Z54" s="660"/>
      <c r="AA54" s="660">
        <f t="shared" si="8189"/>
        <v>0</v>
      </c>
      <c r="AB54" s="660"/>
      <c r="AC54" s="660">
        <f t="shared" si="8189"/>
        <v>0</v>
      </c>
      <c r="AD54" s="660"/>
      <c r="AE54" s="660">
        <f t="shared" si="8189"/>
        <v>0</v>
      </c>
      <c r="AF54" s="660"/>
      <c r="AG54" s="660">
        <f t="shared" si="8189"/>
        <v>0</v>
      </c>
      <c r="AH54" s="660"/>
      <c r="AI54" s="660"/>
    </row>
    <row r="55" spans="1:35" s="4" customFormat="1">
      <c r="A55" s="4" t="s">
        <v>2695</v>
      </c>
      <c r="C55" s="658"/>
      <c r="E55" s="665"/>
      <c r="F55" s="660"/>
      <c r="G55" s="660">
        <f t="shared" si="8189"/>
        <v>0</v>
      </c>
      <c r="H55" s="660"/>
      <c r="I55" s="660">
        <f t="shared" si="8189"/>
        <v>0</v>
      </c>
      <c r="J55" s="660"/>
      <c r="K55" s="660">
        <f t="shared" si="8189"/>
        <v>0</v>
      </c>
      <c r="L55" s="660"/>
      <c r="M55" s="660">
        <f t="shared" si="8189"/>
        <v>0</v>
      </c>
      <c r="N55" s="660"/>
      <c r="O55" s="660">
        <f t="shared" si="8189"/>
        <v>0</v>
      </c>
      <c r="P55" s="660"/>
      <c r="Q55" s="660">
        <f t="shared" si="8189"/>
        <v>0</v>
      </c>
      <c r="R55" s="660"/>
      <c r="S55" s="660">
        <f t="shared" si="8189"/>
        <v>0</v>
      </c>
      <c r="T55" s="660"/>
      <c r="U55" s="660">
        <f t="shared" si="8189"/>
        <v>0</v>
      </c>
      <c r="V55" s="660"/>
      <c r="W55" s="660">
        <f t="shared" si="8189"/>
        <v>0</v>
      </c>
      <c r="X55" s="660"/>
      <c r="Y55" s="660">
        <f t="shared" si="8189"/>
        <v>0</v>
      </c>
      <c r="Z55" s="660"/>
      <c r="AA55" s="660">
        <f t="shared" si="8189"/>
        <v>0</v>
      </c>
      <c r="AB55" s="660"/>
      <c r="AC55" s="660">
        <f t="shared" si="8189"/>
        <v>0</v>
      </c>
      <c r="AD55" s="660"/>
      <c r="AE55" s="660">
        <f t="shared" si="8189"/>
        <v>0</v>
      </c>
      <c r="AF55" s="660"/>
      <c r="AG55" s="660">
        <f t="shared" si="8189"/>
        <v>0</v>
      </c>
      <c r="AH55" s="660"/>
      <c r="AI55" s="660"/>
    </row>
    <row r="56" spans="1:35" s="4" customFormat="1">
      <c r="A56" s="666"/>
      <c r="B56" s="666"/>
      <c r="C56" s="658"/>
      <c r="E56" s="665"/>
      <c r="F56" s="660"/>
      <c r="G56" s="660">
        <f t="shared" si="8189"/>
        <v>0</v>
      </c>
      <c r="H56" s="660"/>
      <c r="I56" s="660">
        <f t="shared" si="8189"/>
        <v>0</v>
      </c>
      <c r="J56" s="660"/>
      <c r="K56" s="660">
        <f t="shared" si="8189"/>
        <v>0</v>
      </c>
      <c r="L56" s="660"/>
      <c r="M56" s="660">
        <f t="shared" si="8189"/>
        <v>0</v>
      </c>
      <c r="N56" s="660"/>
      <c r="O56" s="660">
        <f t="shared" si="8189"/>
        <v>0</v>
      </c>
      <c r="P56" s="660"/>
      <c r="Q56" s="660">
        <f t="shared" si="8189"/>
        <v>0</v>
      </c>
      <c r="R56" s="660"/>
      <c r="S56" s="660">
        <f t="shared" si="8189"/>
        <v>0</v>
      </c>
      <c r="T56" s="660"/>
      <c r="U56" s="660">
        <f t="shared" si="8189"/>
        <v>0</v>
      </c>
      <c r="V56" s="660"/>
      <c r="W56" s="660">
        <f t="shared" si="8189"/>
        <v>0</v>
      </c>
      <c r="X56" s="660"/>
      <c r="Y56" s="660">
        <f t="shared" si="8189"/>
        <v>0</v>
      </c>
      <c r="Z56" s="660"/>
      <c r="AA56" s="660">
        <f t="shared" si="8189"/>
        <v>0</v>
      </c>
      <c r="AB56" s="660"/>
      <c r="AC56" s="660">
        <f t="shared" si="8189"/>
        <v>0</v>
      </c>
      <c r="AD56" s="660"/>
      <c r="AE56" s="660">
        <f t="shared" si="8189"/>
        <v>0</v>
      </c>
      <c r="AF56" s="660"/>
      <c r="AG56" s="660">
        <f t="shared" si="8189"/>
        <v>0</v>
      </c>
      <c r="AH56" s="660"/>
      <c r="AI56" s="660"/>
    </row>
    <row r="57" spans="1:35" s="4" customFormat="1">
      <c r="A57" s="666"/>
      <c r="B57" s="666"/>
      <c r="C57" s="658"/>
      <c r="E57" s="667"/>
      <c r="F57" s="660"/>
      <c r="G57" s="668">
        <f t="shared" si="8189"/>
        <v>0</v>
      </c>
      <c r="H57" s="660"/>
      <c r="I57" s="668">
        <f t="shared" si="8189"/>
        <v>0</v>
      </c>
      <c r="J57" s="660"/>
      <c r="K57" s="668">
        <f t="shared" si="8189"/>
        <v>0</v>
      </c>
      <c r="L57" s="660"/>
      <c r="M57" s="668">
        <f t="shared" si="8189"/>
        <v>0</v>
      </c>
      <c r="N57" s="660"/>
      <c r="O57" s="668">
        <f t="shared" si="8189"/>
        <v>0</v>
      </c>
      <c r="P57" s="660"/>
      <c r="Q57" s="668">
        <f t="shared" si="8189"/>
        <v>0</v>
      </c>
      <c r="R57" s="660"/>
      <c r="S57" s="668">
        <f t="shared" si="8189"/>
        <v>0</v>
      </c>
      <c r="T57" s="660"/>
      <c r="U57" s="668">
        <f t="shared" si="8189"/>
        <v>0</v>
      </c>
      <c r="V57" s="660"/>
      <c r="W57" s="668">
        <f t="shared" si="8189"/>
        <v>0</v>
      </c>
      <c r="X57" s="660"/>
      <c r="Y57" s="668">
        <f t="shared" si="8189"/>
        <v>0</v>
      </c>
      <c r="Z57" s="660"/>
      <c r="AA57" s="668">
        <f t="shared" si="8189"/>
        <v>0</v>
      </c>
      <c r="AB57" s="660"/>
      <c r="AC57" s="668">
        <f t="shared" si="8189"/>
        <v>0</v>
      </c>
      <c r="AD57" s="660"/>
      <c r="AE57" s="668">
        <f t="shared" si="8189"/>
        <v>0</v>
      </c>
      <c r="AF57" s="660"/>
      <c r="AG57" s="668">
        <f t="shared" si="8189"/>
        <v>0</v>
      </c>
      <c r="AH57" s="660"/>
      <c r="AI57" s="660"/>
    </row>
    <row r="58" spans="1:35" s="4" customFormat="1">
      <c r="A58" s="662" t="s">
        <v>2696</v>
      </c>
      <c r="C58" s="661"/>
      <c r="E58" s="660">
        <f>SUM(E53:E57)</f>
        <v>0</v>
      </c>
      <c r="F58" s="660"/>
      <c r="G58" s="660">
        <f>SUM(G53:G57)</f>
        <v>0</v>
      </c>
      <c r="H58" s="660"/>
      <c r="I58" s="660">
        <f>SUM(I53:I57)</f>
        <v>0</v>
      </c>
      <c r="J58" s="660"/>
      <c r="K58" s="660">
        <f>SUM(K53:K57)</f>
        <v>0</v>
      </c>
      <c r="L58" s="660"/>
      <c r="M58" s="660">
        <f>SUM(M53:M57)</f>
        <v>0</v>
      </c>
      <c r="N58" s="660"/>
      <c r="O58" s="660">
        <f>SUM(O53:O57)</f>
        <v>0</v>
      </c>
      <c r="P58" s="660"/>
      <c r="Q58" s="660">
        <f>SUM(Q53:Q57)</f>
        <v>0</v>
      </c>
      <c r="R58" s="660"/>
      <c r="S58" s="660">
        <f>SUM(S53:S57)</f>
        <v>0</v>
      </c>
      <c r="T58" s="660"/>
      <c r="U58" s="660">
        <f>SUM(U53:U57)</f>
        <v>0</v>
      </c>
      <c r="V58" s="660"/>
      <c r="W58" s="660">
        <f>SUM(W53:W57)</f>
        <v>0</v>
      </c>
      <c r="X58" s="660"/>
      <c r="Y58" s="660">
        <f>SUM(Y53:Y57)</f>
        <v>0</v>
      </c>
      <c r="Z58" s="660"/>
      <c r="AA58" s="660">
        <f>SUM(AA53:AA57)</f>
        <v>0</v>
      </c>
      <c r="AB58" s="660"/>
      <c r="AC58" s="660">
        <f>SUM(AC53:AC57)</f>
        <v>0</v>
      </c>
      <c r="AD58" s="660"/>
      <c r="AE58" s="660">
        <f>SUM(AE53:AE57)</f>
        <v>0</v>
      </c>
      <c r="AF58" s="660"/>
      <c r="AG58" s="660">
        <f>SUM(AG53:AG57)</f>
        <v>0</v>
      </c>
      <c r="AH58" s="660"/>
      <c r="AI58" s="660"/>
    </row>
    <row r="59" spans="1:35" s="4" customFormat="1" ht="12.75" customHeight="1">
      <c r="A59" s="662"/>
      <c r="C59" s="661"/>
      <c r="E59" s="660"/>
      <c r="F59" s="660"/>
      <c r="G59" s="660"/>
      <c r="H59" s="660"/>
      <c r="I59" s="660"/>
      <c r="J59" s="660"/>
      <c r="K59" s="660"/>
      <c r="L59" s="660"/>
      <c r="M59" s="660"/>
      <c r="N59" s="660"/>
      <c r="O59" s="660"/>
      <c r="P59" s="660"/>
      <c r="Q59" s="660"/>
      <c r="R59" s="660"/>
      <c r="S59" s="660"/>
      <c r="T59" s="660"/>
      <c r="U59" s="660"/>
      <c r="V59" s="660"/>
      <c r="W59" s="660"/>
      <c r="X59" s="660"/>
      <c r="Y59" s="660"/>
      <c r="Z59" s="660"/>
      <c r="AA59" s="660"/>
      <c r="AB59" s="660"/>
      <c r="AC59" s="660"/>
      <c r="AD59" s="660"/>
      <c r="AE59" s="660"/>
      <c r="AF59" s="660"/>
      <c r="AG59" s="660"/>
      <c r="AH59" s="660"/>
      <c r="AI59" s="660"/>
    </row>
    <row r="60" spans="1:35" s="662" customFormat="1">
      <c r="A60" s="662" t="s">
        <v>2697</v>
      </c>
      <c r="C60" s="669"/>
      <c r="E60" s="662">
        <f>E45-E58</f>
        <v>64749.65947901865</v>
      </c>
      <c r="G60" s="662">
        <f>G45-G58</f>
        <v>70707.631053592428</v>
      </c>
      <c r="I60" s="662">
        <f>I45-I58</f>
        <v>76529.49396753055</v>
      </c>
      <c r="K60" s="662">
        <f>K45-K58</f>
        <v>82201.854113567388</v>
      </c>
      <c r="M60" s="662">
        <f>M45-M58</f>
        <v>87710.632545829169</v>
      </c>
      <c r="O60" s="662">
        <f>O45-O58</f>
        <v>93041.036103615421</v>
      </c>
      <c r="Q60" s="662">
        <f>Q45-Q58</f>
        <v>98177.526871731854</v>
      </c>
      <c r="S60" s="662">
        <f>S45-S58</f>
        <v>103103.79043325072</v>
      </c>
      <c r="U60" s="662">
        <f>U45-U58</f>
        <v>107802.70286899444</v>
      </c>
      <c r="W60" s="662">
        <f>W45-W58</f>
        <v>112256.29645629309</v>
      </c>
      <c r="Y60" s="662">
        <f>Y45-Y58</f>
        <v>116445.72401786118</v>
      </c>
      <c r="AA60" s="662">
        <f>AA45-AA58</f>
        <v>120351.22186980594</v>
      </c>
      <c r="AC60" s="662">
        <f>AC45-AC58</f>
        <v>123952.07131591823</v>
      </c>
      <c r="AE60" s="662">
        <f>AE45-AE58</f>
        <v>127226.5586334205</v>
      </c>
      <c r="AG60" s="662">
        <f>AG45-AG58</f>
        <v>130151.93349336635</v>
      </c>
    </row>
    <row r="61" spans="1:35" s="4" customFormat="1" ht="8.25" customHeight="1">
      <c r="C61" s="661"/>
      <c r="E61" s="660"/>
      <c r="F61" s="660"/>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0"/>
      <c r="AF61" s="660"/>
      <c r="AG61" s="660"/>
      <c r="AH61" s="660"/>
      <c r="AI61" s="660"/>
    </row>
    <row r="62" spans="1:35" s="662" customFormat="1">
      <c r="A62" s="662" t="s">
        <v>2698</v>
      </c>
      <c r="C62" s="659">
        <v>0.5</v>
      </c>
      <c r="E62" s="664">
        <f>E60*$C$62</f>
        <v>32374.829739509325</v>
      </c>
      <c r="G62" s="670">
        <f>G60*$C$62</f>
        <v>35353.815526796214</v>
      </c>
      <c r="H62" s="670"/>
      <c r="I62" s="670">
        <f>I60*$C$62</f>
        <v>38264.746983765275</v>
      </c>
      <c r="J62" s="670"/>
      <c r="K62" s="670">
        <f>K60*$C$62</f>
        <v>41100.927056783694</v>
      </c>
      <c r="L62" s="670"/>
      <c r="M62" s="670">
        <f>M60*$C$62</f>
        <v>43855.316272914584</v>
      </c>
      <c r="N62" s="670"/>
      <c r="O62" s="670">
        <f>O60*$C$62</f>
        <v>46520.51805180771</v>
      </c>
      <c r="P62" s="670"/>
      <c r="Q62" s="670">
        <f>Q60*$C$62</f>
        <v>49088.763435865927</v>
      </c>
      <c r="R62" s="670"/>
      <c r="S62" s="670">
        <f>S60*$C$62</f>
        <v>51551.895216625358</v>
      </c>
      <c r="T62" s="670"/>
      <c r="U62" s="670">
        <f>U60*$C$62</f>
        <v>53901.351434497221</v>
      </c>
      <c r="V62" s="670"/>
      <c r="W62" s="670">
        <f>W60*$C$62</f>
        <v>56128.148228146543</v>
      </c>
      <c r="Y62" s="670">
        <f>Y60*$C$62</f>
        <v>58222.862008930591</v>
      </c>
      <c r="AA62" s="670">
        <f>AA60*$C$62</f>
        <v>60175.610934902972</v>
      </c>
      <c r="AC62" s="670">
        <f>AC60*$C$62</f>
        <v>61976.035657959117</v>
      </c>
      <c r="AE62" s="670">
        <f>AE60*$C$62</f>
        <v>63613.27931671025</v>
      </c>
      <c r="AG62" s="670">
        <f>AG60*$C$62</f>
        <v>65075.966746683174</v>
      </c>
    </row>
    <row r="63" spans="1:35" s="670" customFormat="1">
      <c r="A63" s="3057" t="s">
        <v>787</v>
      </c>
      <c r="B63" s="3057"/>
      <c r="C63" s="3057"/>
    </row>
    <row r="64" spans="1:35" s="4" customFormat="1" ht="8.25" customHeight="1">
      <c r="C64" s="661"/>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row>
    <row r="65" spans="1:35" s="4" customFormat="1">
      <c r="A65" s="4" t="s">
        <v>2699</v>
      </c>
      <c r="C65" s="659">
        <v>0.25</v>
      </c>
      <c r="E65" s="660"/>
      <c r="F65" s="660"/>
      <c r="G65" s="660"/>
      <c r="H65" s="660"/>
      <c r="I65" s="660"/>
      <c r="J65" s="660"/>
      <c r="K65" s="660"/>
      <c r="L65" s="660"/>
      <c r="M65" s="660"/>
      <c r="N65" s="660"/>
      <c r="O65" s="660"/>
      <c r="P65" s="660"/>
      <c r="Q65" s="660"/>
      <c r="R65" s="660"/>
      <c r="S65" s="660"/>
      <c r="T65" s="660"/>
      <c r="U65" s="660"/>
      <c r="V65" s="660"/>
      <c r="W65" s="660"/>
      <c r="X65" s="660"/>
      <c r="Y65" s="660"/>
      <c r="Z65" s="660"/>
      <c r="AA65" s="660"/>
      <c r="AB65" s="660"/>
      <c r="AC65" s="660"/>
      <c r="AD65" s="660"/>
      <c r="AE65" s="660"/>
      <c r="AF65" s="660"/>
      <c r="AG65" s="660"/>
      <c r="AH65" s="660"/>
      <c r="AI65" s="660"/>
    </row>
    <row r="66" spans="1:35" s="662" customFormat="1">
      <c r="A66" s="664"/>
      <c r="B66" s="664"/>
      <c r="C66" s="663"/>
      <c r="E66" s="664">
        <f>$E60*$C$65</f>
        <v>16187.414869754663</v>
      </c>
      <c r="G66" s="660">
        <f>G60*$C$65</f>
        <v>17676.907763398107</v>
      </c>
      <c r="I66" s="660">
        <f>I60*$C$65</f>
        <v>19132.373491882638</v>
      </c>
      <c r="K66" s="660">
        <f>K60*$C$65</f>
        <v>20550.463528391847</v>
      </c>
      <c r="M66" s="660">
        <f>M60*$C$65</f>
        <v>21927.658136457292</v>
      </c>
      <c r="O66" s="660">
        <f>O60*$C$65</f>
        <v>23260.259025903855</v>
      </c>
      <c r="Q66" s="660">
        <f>Q60*$C$65</f>
        <v>24544.381717932964</v>
      </c>
      <c r="S66" s="660">
        <f>S60*$C$65</f>
        <v>25775.947608312679</v>
      </c>
      <c r="U66" s="660">
        <f>U60*$C$65</f>
        <v>26950.67571724861</v>
      </c>
      <c r="W66" s="660">
        <f>W60*$C$65</f>
        <v>28064.074114073272</v>
      </c>
      <c r="Y66" s="660">
        <f>Y60*$C$65</f>
        <v>29111.431004465296</v>
      </c>
      <c r="AA66" s="660">
        <f>AA60*$C$65</f>
        <v>30087.805467451486</v>
      </c>
      <c r="AC66" s="660">
        <f>AC60*$C$65</f>
        <v>30988.017828979559</v>
      </c>
      <c r="AE66" s="660">
        <f>AE60*$C$65</f>
        <v>31806.639658355125</v>
      </c>
      <c r="AG66" s="660">
        <f>AG60*$C$65</f>
        <v>32537.983373341587</v>
      </c>
    </row>
    <row r="67" spans="1:35" s="660" customFormat="1">
      <c r="A67" s="665"/>
      <c r="B67" s="665"/>
      <c r="C67" s="671"/>
      <c r="E67" s="664">
        <f>$E60*$C$65</f>
        <v>16187.414869754663</v>
      </c>
      <c r="G67" s="660">
        <f>G60*$C$65</f>
        <v>17676.907763398107</v>
      </c>
      <c r="I67" s="660">
        <f>I60*$C$65</f>
        <v>19132.373491882638</v>
      </c>
      <c r="K67" s="660">
        <f>K60*$C$65</f>
        <v>20550.463528391847</v>
      </c>
      <c r="M67" s="660">
        <f>M60*$C$65</f>
        <v>21927.658136457292</v>
      </c>
      <c r="O67" s="660">
        <f>O60*$C$65</f>
        <v>23260.259025903855</v>
      </c>
      <c r="Q67" s="660">
        <f>Q60*$C$65</f>
        <v>24544.381717932964</v>
      </c>
      <c r="S67" s="660">
        <f>S60*$C$65</f>
        <v>25775.947608312679</v>
      </c>
      <c r="U67" s="660">
        <f>U60*$C$65</f>
        <v>26950.67571724861</v>
      </c>
      <c r="W67" s="660">
        <f>W60*$C$65</f>
        <v>28064.074114073272</v>
      </c>
      <c r="Y67" s="660">
        <f>Y60*$C$65</f>
        <v>29111.431004465296</v>
      </c>
      <c r="AA67" s="660">
        <f>AA60*$C$65</f>
        <v>30087.805467451486</v>
      </c>
      <c r="AC67" s="660">
        <f>AC60*$C$65</f>
        <v>30988.017828979559</v>
      </c>
      <c r="AE67" s="660">
        <f>AE60*$C$65</f>
        <v>31806.639658355125</v>
      </c>
      <c r="AG67" s="660">
        <f>AG60*$C$65</f>
        <v>32537.983373341587</v>
      </c>
    </row>
    <row r="68" spans="1:35" s="660" customFormat="1">
      <c r="A68" s="665"/>
      <c r="B68" s="665"/>
      <c r="C68" s="671"/>
      <c r="E68" s="665"/>
      <c r="G68" s="660">
        <f t="shared" ref="G68:AG69" si="8190">E68*$C$66</f>
        <v>0</v>
      </c>
      <c r="I68" s="660">
        <f t="shared" si="8190"/>
        <v>0</v>
      </c>
      <c r="K68" s="660">
        <f t="shared" si="8190"/>
        <v>0</v>
      </c>
      <c r="M68" s="660">
        <f t="shared" si="8190"/>
        <v>0</v>
      </c>
      <c r="O68" s="660">
        <f t="shared" si="8190"/>
        <v>0</v>
      </c>
      <c r="Q68" s="660">
        <f t="shared" si="8190"/>
        <v>0</v>
      </c>
      <c r="S68" s="660">
        <f t="shared" si="8190"/>
        <v>0</v>
      </c>
      <c r="U68" s="660">
        <f t="shared" si="8190"/>
        <v>0</v>
      </c>
      <c r="W68" s="660">
        <f t="shared" si="8190"/>
        <v>0</v>
      </c>
      <c r="Y68" s="660">
        <f t="shared" si="8190"/>
        <v>0</v>
      </c>
      <c r="AA68" s="660">
        <f t="shared" si="8190"/>
        <v>0</v>
      </c>
      <c r="AC68" s="660">
        <f t="shared" si="8190"/>
        <v>0</v>
      </c>
      <c r="AE68" s="660">
        <f t="shared" si="8190"/>
        <v>0</v>
      </c>
      <c r="AG68" s="660">
        <f t="shared" si="8190"/>
        <v>0</v>
      </c>
    </row>
    <row r="69" spans="1:35" s="660" customFormat="1">
      <c r="A69" s="665"/>
      <c r="B69" s="665"/>
      <c r="C69" s="671"/>
      <c r="E69" s="667"/>
      <c r="G69" s="668">
        <f t="shared" si="8190"/>
        <v>0</v>
      </c>
      <c r="I69" s="668">
        <f t="shared" si="8190"/>
        <v>0</v>
      </c>
      <c r="K69" s="668">
        <f t="shared" si="8190"/>
        <v>0</v>
      </c>
      <c r="M69" s="668">
        <f t="shared" si="8190"/>
        <v>0</v>
      </c>
      <c r="O69" s="668">
        <f t="shared" si="8190"/>
        <v>0</v>
      </c>
      <c r="Q69" s="668">
        <f t="shared" si="8190"/>
        <v>0</v>
      </c>
      <c r="S69" s="668">
        <f t="shared" si="8190"/>
        <v>0</v>
      </c>
      <c r="U69" s="668">
        <f t="shared" si="8190"/>
        <v>0</v>
      </c>
      <c r="W69" s="668">
        <f t="shared" si="8190"/>
        <v>0</v>
      </c>
      <c r="Y69" s="668">
        <f t="shared" si="8190"/>
        <v>0</v>
      </c>
      <c r="AA69" s="668">
        <f t="shared" si="8190"/>
        <v>0</v>
      </c>
      <c r="AC69" s="668">
        <f t="shared" si="8190"/>
        <v>0</v>
      </c>
      <c r="AE69" s="668">
        <f t="shared" si="8190"/>
        <v>0</v>
      </c>
      <c r="AG69" s="668">
        <f t="shared" si="8190"/>
        <v>0</v>
      </c>
    </row>
    <row r="70" spans="1:35" s="672" customFormat="1">
      <c r="A70" s="662" t="s">
        <v>2696</v>
      </c>
      <c r="C70" s="671"/>
      <c r="E70" s="672">
        <f>SUM(E66:E69)</f>
        <v>32374.829739509325</v>
      </c>
      <c r="G70" s="672">
        <f>SUM(G66:G69)</f>
        <v>35353.815526796214</v>
      </c>
      <c r="I70" s="672">
        <f>SUM(I66:I69)</f>
        <v>38264.746983765275</v>
      </c>
      <c r="K70" s="672">
        <f>SUM(K66:K69)</f>
        <v>41100.927056783694</v>
      </c>
      <c r="M70" s="672">
        <f>SUM(M66:M69)</f>
        <v>43855.316272914584</v>
      </c>
      <c r="O70" s="672">
        <f>SUM(O66:O69)</f>
        <v>46520.51805180771</v>
      </c>
      <c r="Q70" s="672">
        <f>SUM(Q66:Q69)</f>
        <v>49088.763435865927</v>
      </c>
      <c r="S70" s="672">
        <f>SUM(S66:S69)</f>
        <v>51551.895216625358</v>
      </c>
      <c r="U70" s="672">
        <f>SUM(U66:U69)</f>
        <v>53901.351434497221</v>
      </c>
      <c r="W70" s="672">
        <f>SUM(W66:W69)</f>
        <v>56128.148228146543</v>
      </c>
      <c r="Y70" s="672">
        <f>SUM(Y66:Y69)</f>
        <v>58222.862008930591</v>
      </c>
      <c r="AA70" s="672">
        <f>SUM(AA66:AA69)</f>
        <v>60175.610934902972</v>
      </c>
      <c r="AC70" s="672">
        <f>SUM(AC66:AC69)</f>
        <v>61976.035657959117</v>
      </c>
      <c r="AE70" s="672">
        <f>SUM(AE66:AE69)</f>
        <v>63613.27931671025</v>
      </c>
      <c r="AG70" s="672">
        <f>SUM(AG66:AG69)</f>
        <v>65075.966746683174</v>
      </c>
    </row>
    <row r="71" spans="1:35" s="672" customFormat="1">
      <c r="A71" s="662"/>
      <c r="C71" s="671"/>
    </row>
    <row r="72" spans="1:35" s="672" customFormat="1">
      <c r="A72" s="662" t="s">
        <v>2700</v>
      </c>
      <c r="C72" s="671"/>
      <c r="E72" s="662">
        <f>E60-E62-E70</f>
        <v>0</v>
      </c>
      <c r="G72" s="662">
        <f>G60-G62-G70</f>
        <v>0</v>
      </c>
      <c r="I72" s="662">
        <f>I60-I62-I70</f>
        <v>0</v>
      </c>
      <c r="K72" s="662">
        <f>K60-K62-K70</f>
        <v>0</v>
      </c>
      <c r="M72" s="662">
        <f>M60-M62-M70</f>
        <v>0</v>
      </c>
      <c r="O72" s="662">
        <f>O60-O62-O70</f>
        <v>0</v>
      </c>
      <c r="Q72" s="662">
        <f>Q60-Q62-Q70</f>
        <v>0</v>
      </c>
      <c r="S72" s="662">
        <f>S60-S62-S70</f>
        <v>0</v>
      </c>
      <c r="U72" s="662">
        <f>U60-U62-U70</f>
        <v>0</v>
      </c>
      <c r="W72" s="662">
        <f>W60-W62-W70</f>
        <v>0</v>
      </c>
      <c r="Y72" s="662">
        <f>Y60-Y62-Y70</f>
        <v>0</v>
      </c>
      <c r="AA72" s="662">
        <f>AA60-AA62-AA70</f>
        <v>0</v>
      </c>
      <c r="AC72" s="662">
        <f>AC60-AC62-AC70</f>
        <v>0</v>
      </c>
      <c r="AE72" s="662">
        <f>AE60-AE62-AE70</f>
        <v>0</v>
      </c>
      <c r="AG72" s="662">
        <f>AG60-AG62-AG70</f>
        <v>0</v>
      </c>
    </row>
    <row r="73" spans="1:35" s="660" customFormat="1">
      <c r="A73" s="593"/>
      <c r="C73" s="673"/>
    </row>
    <row r="74" spans="1:35" s="207" customFormat="1">
      <c r="A74" s="593"/>
      <c r="B74" s="660"/>
      <c r="C74" s="673"/>
      <c r="D74" s="660"/>
      <c r="E74" s="660"/>
      <c r="F74" s="660"/>
      <c r="G74" s="660"/>
      <c r="H74" s="660"/>
      <c r="I74" s="660"/>
      <c r="J74" s="660"/>
      <c r="K74" s="660"/>
      <c r="L74" s="660"/>
      <c r="M74" s="660"/>
      <c r="N74" s="660"/>
      <c r="O74" s="660"/>
      <c r="P74" s="660"/>
      <c r="Q74" s="660"/>
      <c r="R74" s="660"/>
      <c r="S74" s="660"/>
      <c r="T74" s="660"/>
      <c r="U74" s="660"/>
      <c r="V74" s="660"/>
      <c r="W74" s="660"/>
      <c r="X74" s="660"/>
      <c r="Y74" s="660"/>
      <c r="Z74" s="660"/>
      <c r="AA74" s="660"/>
      <c r="AB74" s="660"/>
      <c r="AC74" s="660"/>
      <c r="AD74" s="660"/>
      <c r="AE74" s="660"/>
      <c r="AF74" s="660"/>
      <c r="AG74" s="660"/>
      <c r="AH74" s="660"/>
      <c r="AI74" s="660"/>
    </row>
    <row r="75" spans="1:35" s="207" customFormat="1">
      <c r="A75" s="660" t="s">
        <v>2701</v>
      </c>
      <c r="B75" s="660"/>
      <c r="C75" s="673"/>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row>
    <row r="76" spans="1:35" s="207" customFormat="1">
      <c r="A76" s="660"/>
      <c r="B76" s="660"/>
      <c r="C76" s="673"/>
      <c r="D76" s="660"/>
      <c r="E76" s="660"/>
      <c r="F76" s="660"/>
      <c r="G76" s="660"/>
      <c r="H76" s="660"/>
      <c r="I76" s="660"/>
      <c r="J76" s="660"/>
      <c r="K76" s="660"/>
      <c r="L76" s="660"/>
      <c r="M76" s="660"/>
      <c r="N76" s="660"/>
      <c r="O76" s="660"/>
      <c r="P76" s="660"/>
      <c r="Q76" s="660"/>
      <c r="R76" s="660"/>
      <c r="S76" s="660"/>
      <c r="T76" s="660"/>
      <c r="U76" s="660"/>
      <c r="V76" s="660"/>
      <c r="W76" s="660"/>
      <c r="X76" s="660"/>
      <c r="Y76" s="660"/>
      <c r="Z76" s="660"/>
      <c r="AA76" s="660"/>
      <c r="AB76" s="660"/>
      <c r="AC76" s="660"/>
      <c r="AD76" s="660"/>
      <c r="AE76" s="660"/>
      <c r="AF76" s="660"/>
      <c r="AG76" s="660"/>
      <c r="AH76" s="660"/>
      <c r="AI76" s="660"/>
    </row>
    <row r="77" spans="1:35" s="223" customFormat="1" ht="30" customHeight="1">
      <c r="A77" s="3056" t="s">
        <v>2702</v>
      </c>
      <c r="B77" s="3056"/>
      <c r="C77" s="3056"/>
      <c r="D77" s="3056"/>
      <c r="E77" s="3056"/>
      <c r="F77" s="3056"/>
      <c r="G77" s="3056"/>
      <c r="H77" s="3056"/>
      <c r="I77" s="3056"/>
      <c r="J77" s="3056"/>
      <c r="K77" s="3056"/>
      <c r="L77" s="3056"/>
      <c r="M77" s="3056"/>
      <c r="N77" s="3056"/>
      <c r="O77" s="3056"/>
      <c r="P77" s="3056"/>
      <c r="Q77" s="3056"/>
      <c r="R77" s="3056"/>
      <c r="S77" s="3056"/>
      <c r="T77" s="3056"/>
      <c r="U77" s="3056"/>
      <c r="V77" s="3056"/>
      <c r="W77" s="3056"/>
      <c r="X77" s="3056"/>
      <c r="Y77" s="3056"/>
      <c r="Z77" s="3056"/>
      <c r="AA77" s="3056"/>
      <c r="AB77" s="3056"/>
      <c r="AC77" s="3056"/>
      <c r="AD77" s="3056"/>
      <c r="AE77" s="3056"/>
      <c r="AF77" s="3056"/>
      <c r="AG77" s="3056"/>
      <c r="AH77" s="1541"/>
      <c r="AI77" s="1541"/>
    </row>
    <row r="78" spans="1:35" s="204" customFormat="1" hidden="1">
      <c r="C78" s="206"/>
    </row>
    <row r="79" spans="1:35" s="204" customFormat="1" hidden="1">
      <c r="C79" s="206"/>
    </row>
    <row r="80" spans="1:35" s="204" customFormat="1" hidden="1">
      <c r="C80" s="206"/>
    </row>
    <row r="81" spans="3:3" s="204" customFormat="1" hidden="1">
      <c r="C81" s="206"/>
    </row>
    <row r="82" spans="3:3" s="204" customFormat="1" hidden="1">
      <c r="C82" s="206"/>
    </row>
    <row r="83" spans="3:3" s="204" customFormat="1" hidden="1">
      <c r="C83" s="206"/>
    </row>
    <row r="84" spans="3:3" s="204" customFormat="1" hidden="1">
      <c r="C84" s="206"/>
    </row>
    <row r="85" spans="3:3" s="204" customFormat="1" hidden="1">
      <c r="C85" s="206"/>
    </row>
    <row r="86" spans="3:3" s="204" customFormat="1" hidden="1">
      <c r="C86" s="206"/>
    </row>
    <row r="87" spans="3:3" s="204" customFormat="1" hidden="1">
      <c r="C87" s="206"/>
    </row>
    <row r="88" spans="3:3" s="204" customFormat="1" hidden="1">
      <c r="C88" s="206"/>
    </row>
    <row r="89" spans="3:3" s="204" customFormat="1" hidden="1">
      <c r="C89" s="206"/>
    </row>
    <row r="90" spans="3:3" s="204" customFormat="1" hidden="1">
      <c r="C90" s="206"/>
    </row>
    <row r="91" spans="3:3" s="204" customFormat="1" hidden="1">
      <c r="C91" s="206"/>
    </row>
    <row r="92" spans="3:3" s="204" customFormat="1" hidden="1">
      <c r="C92" s="206"/>
    </row>
    <row r="93" spans="3:3" s="204" customFormat="1" hidden="1">
      <c r="C93" s="206"/>
    </row>
    <row r="94" spans="3:3" s="204" customFormat="1" hidden="1">
      <c r="C94" s="206"/>
    </row>
    <row r="95" spans="3:3" s="204" customFormat="1" hidden="1">
      <c r="C95" s="206"/>
    </row>
    <row r="96" spans="3:3" s="204" customFormat="1" hidden="1">
      <c r="C96" s="206"/>
    </row>
    <row r="97" spans="3:3" s="204" customFormat="1" hidden="1">
      <c r="C97" s="206"/>
    </row>
    <row r="98" spans="3:3" s="204" customFormat="1" hidden="1">
      <c r="C98" s="206"/>
    </row>
    <row r="99" spans="3:3" s="204" customFormat="1" hidden="1">
      <c r="C99" s="206"/>
    </row>
    <row r="100" spans="3:3" s="204" customFormat="1" hidden="1">
      <c r="C100" s="206"/>
    </row>
    <row r="101" spans="3:3" s="204" customFormat="1" hidden="1">
      <c r="C101" s="206"/>
    </row>
    <row r="102" spans="3:3" s="204" customFormat="1" hidden="1">
      <c r="C102" s="206"/>
    </row>
    <row r="103" spans="3:3" s="204" customFormat="1" hidden="1">
      <c r="C103" s="206"/>
    </row>
    <row r="104" spans="3:3" s="204" customFormat="1" hidden="1">
      <c r="C104" s="206"/>
    </row>
    <row r="105" spans="3:3" s="204" customFormat="1" hidden="1">
      <c r="C105" s="206"/>
    </row>
    <row r="106" spans="3:3" s="204" customFormat="1" hidden="1">
      <c r="C106" s="206"/>
    </row>
    <row r="107" spans="3:3" s="204" customFormat="1" hidden="1">
      <c r="C107" s="206"/>
    </row>
    <row r="108" spans="3:3" s="204" customFormat="1" hidden="1">
      <c r="C108" s="206"/>
    </row>
    <row r="109" spans="3:3" s="204" customFormat="1" hidden="1">
      <c r="C109" s="206"/>
    </row>
    <row r="110" spans="3:3" s="204" customFormat="1" hidden="1">
      <c r="C110" s="206"/>
    </row>
    <row r="111" spans="3:3" s="204" customFormat="1" hidden="1">
      <c r="C111" s="206"/>
    </row>
    <row r="112" spans="3:3" s="204" customFormat="1" hidden="1">
      <c r="C112" s="206"/>
    </row>
    <row r="113" spans="3:3" s="204" customFormat="1" hidden="1">
      <c r="C113" s="206"/>
    </row>
    <row r="114" spans="3:3" s="204" customFormat="1" hidden="1">
      <c r="C114" s="206"/>
    </row>
    <row r="115" spans="3:3" s="204" customFormat="1" hidden="1">
      <c r="C115" s="206"/>
    </row>
    <row r="116" spans="3:3" s="204" customFormat="1" hidden="1">
      <c r="C116" s="206"/>
    </row>
    <row r="117" spans="3:3" s="204" customFormat="1" hidden="1">
      <c r="C117" s="206"/>
    </row>
    <row r="118" spans="3:3" s="204" customFormat="1" hidden="1">
      <c r="C118" s="206"/>
    </row>
    <row r="119" spans="3:3" s="204" customFormat="1" hidden="1">
      <c r="C119" s="206"/>
    </row>
    <row r="120" spans="3:3" s="204" customFormat="1" hidden="1">
      <c r="C120" s="206"/>
    </row>
    <row r="121" spans="3:3" s="204" customFormat="1" hidden="1">
      <c r="C121" s="206"/>
    </row>
    <row r="122" spans="3:3" s="204" customFormat="1" hidden="1">
      <c r="C122" s="206"/>
    </row>
    <row r="123" spans="3:3" s="204" customFormat="1" hidden="1">
      <c r="C123" s="206"/>
    </row>
    <row r="124" spans="3:3" s="204" customFormat="1" hidden="1">
      <c r="C124" s="206"/>
    </row>
    <row r="125" spans="3:3" s="204" customFormat="1" hidden="1">
      <c r="C125" s="206"/>
    </row>
    <row r="126" spans="3:3" s="204" customFormat="1" hidden="1">
      <c r="C126" s="206"/>
    </row>
    <row r="127" spans="3:3" s="204" customFormat="1" hidden="1">
      <c r="C127" s="206"/>
    </row>
    <row r="128" spans="3:3" s="204" customFormat="1" hidden="1">
      <c r="C128" s="206"/>
    </row>
    <row r="129" spans="3:3" s="204" customFormat="1" hidden="1">
      <c r="C129" s="206"/>
    </row>
    <row r="130" spans="3:3" s="204" customFormat="1" hidden="1">
      <c r="C130" s="206"/>
    </row>
    <row r="131" spans="3:3" s="204" customFormat="1" hidden="1">
      <c r="C131" s="206"/>
    </row>
    <row r="132" spans="3:3" s="204" customFormat="1" hidden="1">
      <c r="C132" s="206"/>
    </row>
    <row r="133" spans="3:3" s="204" customFormat="1" hidden="1">
      <c r="C133" s="206"/>
    </row>
    <row r="134" spans="3:3" s="204" customFormat="1" hidden="1">
      <c r="C134" s="206"/>
    </row>
    <row r="135" spans="3:3" s="204" customFormat="1" hidden="1">
      <c r="C135" s="206"/>
    </row>
    <row r="136" spans="3:3" s="204" customFormat="1" hidden="1">
      <c r="C136" s="206"/>
    </row>
    <row r="137" spans="3:3" s="204" customFormat="1" hidden="1">
      <c r="C137" s="206"/>
    </row>
    <row r="138" spans="3:3" s="204" customFormat="1" hidden="1">
      <c r="C138" s="206"/>
    </row>
    <row r="139" spans="3:3" s="204" customFormat="1" hidden="1">
      <c r="C139" s="206"/>
    </row>
    <row r="140" spans="3:3" s="204" customFormat="1" hidden="1">
      <c r="C140" s="206"/>
    </row>
    <row r="141" spans="3:3" s="204" customFormat="1" hidden="1">
      <c r="C141" s="206"/>
    </row>
    <row r="142" spans="3:3" s="204" customFormat="1" hidden="1">
      <c r="C142" s="206"/>
    </row>
    <row r="143" spans="3:3" s="204" customFormat="1" hidden="1">
      <c r="C143" s="206"/>
    </row>
    <row r="144" spans="3:3" s="204" customFormat="1" hidden="1">
      <c r="C144" s="206"/>
    </row>
    <row r="145" spans="3:3" s="204" customFormat="1" hidden="1">
      <c r="C145" s="206"/>
    </row>
    <row r="146" spans="3:3" s="204" customFormat="1" hidden="1">
      <c r="C146" s="206"/>
    </row>
    <row r="147" spans="3:3" s="204" customFormat="1" hidden="1">
      <c r="C147" s="206"/>
    </row>
    <row r="148" spans="3:3" s="204" customFormat="1" hidden="1">
      <c r="C148" s="206"/>
    </row>
    <row r="149" spans="3:3" s="204" customFormat="1" hidden="1">
      <c r="C149" s="206"/>
    </row>
    <row r="150" spans="3:3" s="204" customFormat="1" hidden="1">
      <c r="C150" s="206"/>
    </row>
    <row r="151" spans="3:3" s="204" customFormat="1" hidden="1">
      <c r="C151" s="206"/>
    </row>
    <row r="152" spans="3:3" s="204" customFormat="1" hidden="1">
      <c r="C152" s="206"/>
    </row>
    <row r="153" spans="3:3" s="204" customFormat="1" hidden="1">
      <c r="C153" s="206"/>
    </row>
    <row r="154" spans="3:3" s="204" customFormat="1" hidden="1">
      <c r="C154" s="206"/>
    </row>
    <row r="155" spans="3:3" s="204" customFormat="1" hidden="1">
      <c r="C155" s="206"/>
    </row>
    <row r="156" spans="3:3" s="204" customFormat="1" hidden="1">
      <c r="C156" s="206"/>
    </row>
    <row r="157" spans="3:3" s="204" customFormat="1" hidden="1">
      <c r="C157" s="206"/>
    </row>
    <row r="158" spans="3:3" s="204" customFormat="1" hidden="1">
      <c r="C158" s="206"/>
    </row>
    <row r="159" spans="3:3" s="204" customFormat="1" hidden="1">
      <c r="C159" s="206"/>
    </row>
    <row r="160" spans="3:3" s="204" customFormat="1" hidden="1">
      <c r="C160" s="206"/>
    </row>
    <row r="161" spans="3:3" s="204" customFormat="1" hidden="1">
      <c r="C161" s="206"/>
    </row>
    <row r="162" spans="3:3" s="204" customFormat="1" hidden="1">
      <c r="C162" s="206"/>
    </row>
    <row r="163" spans="3:3" s="204" customFormat="1" hidden="1">
      <c r="C163" s="206"/>
    </row>
    <row r="164" spans="3:3" s="204" customFormat="1" hidden="1">
      <c r="C164" s="206"/>
    </row>
    <row r="165" spans="3:3" s="204" customFormat="1" hidden="1">
      <c r="C165" s="206"/>
    </row>
    <row r="166" spans="3:3" s="204" customFormat="1" hidden="1">
      <c r="C166" s="206"/>
    </row>
    <row r="167" spans="3:3" s="204" customFormat="1" hidden="1">
      <c r="C167" s="206"/>
    </row>
    <row r="168" spans="3:3" s="204" customFormat="1" hidden="1">
      <c r="C168" s="206"/>
    </row>
    <row r="169" spans="3:3" s="204" customFormat="1" hidden="1">
      <c r="C169" s="206"/>
    </row>
    <row r="170" spans="3:3" s="204" customFormat="1" hidden="1">
      <c r="C170" s="206"/>
    </row>
    <row r="171" spans="3:3" s="204" customFormat="1" hidden="1">
      <c r="C171" s="206"/>
    </row>
    <row r="172" spans="3:3" s="204" customFormat="1" hidden="1">
      <c r="C172" s="206"/>
    </row>
    <row r="173" spans="3:3" s="204" customFormat="1" hidden="1">
      <c r="C173" s="206"/>
    </row>
    <row r="174" spans="3:3" s="204" customFormat="1" hidden="1">
      <c r="C174" s="206"/>
    </row>
    <row r="175" spans="3:3" s="204" customFormat="1" hidden="1">
      <c r="C175" s="206"/>
    </row>
    <row r="176" spans="3:3" s="204" customFormat="1" hidden="1">
      <c r="C176" s="206"/>
    </row>
    <row r="177" spans="3:3" s="204" customFormat="1" hidden="1">
      <c r="C177" s="206"/>
    </row>
    <row r="178" spans="3:3" s="204" customFormat="1" hidden="1">
      <c r="C178" s="206"/>
    </row>
    <row r="179" spans="3:3" s="204" customFormat="1" hidden="1">
      <c r="C179" s="206"/>
    </row>
    <row r="180" spans="3:3" s="204" customFormat="1" hidden="1">
      <c r="C180" s="206"/>
    </row>
    <row r="181" spans="3:3" s="204" customFormat="1" hidden="1">
      <c r="C181" s="206"/>
    </row>
    <row r="182" spans="3:3" s="204" customFormat="1" hidden="1">
      <c r="C182" s="206"/>
    </row>
    <row r="183" spans="3:3" s="204" customFormat="1" hidden="1">
      <c r="C183" s="206"/>
    </row>
    <row r="184" spans="3:3" s="204" customFormat="1" hidden="1">
      <c r="C184" s="206"/>
    </row>
    <row r="185" spans="3:3" s="204" customFormat="1" hidden="1">
      <c r="C185" s="206"/>
    </row>
    <row r="186" spans="3:3" s="204" customFormat="1" hidden="1">
      <c r="C186" s="206"/>
    </row>
    <row r="187" spans="3:3" s="204" customFormat="1" hidden="1">
      <c r="C187" s="206"/>
    </row>
    <row r="188" spans="3:3" s="204" customFormat="1" hidden="1">
      <c r="C188" s="206"/>
    </row>
    <row r="189" spans="3:3" s="204" customFormat="1" hidden="1">
      <c r="C189" s="206"/>
    </row>
    <row r="190" spans="3:3" s="204" customFormat="1" hidden="1">
      <c r="C190" s="206"/>
    </row>
    <row r="191" spans="3:3" s="204" customFormat="1" hidden="1">
      <c r="C191" s="206"/>
    </row>
    <row r="192" spans="3:3" s="204" customFormat="1" hidden="1">
      <c r="C192" s="206"/>
    </row>
    <row r="193" spans="3:3" s="204" customFormat="1" hidden="1">
      <c r="C193" s="206"/>
    </row>
    <row r="194" spans="3:3" s="204" customFormat="1" hidden="1">
      <c r="C194" s="206"/>
    </row>
    <row r="195" spans="3:3" s="204" customFormat="1" hidden="1">
      <c r="C195" s="206"/>
    </row>
    <row r="196" spans="3:3" s="204" customFormat="1" hidden="1">
      <c r="C196" s="206"/>
    </row>
    <row r="197" spans="3:3" s="204" customFormat="1" hidden="1">
      <c r="C197" s="206"/>
    </row>
    <row r="198" spans="3:3" s="204" customFormat="1" hidden="1">
      <c r="C198" s="206"/>
    </row>
    <row r="199" spans="3:3" s="204" customFormat="1" hidden="1">
      <c r="C199" s="206"/>
    </row>
    <row r="200" spans="3:3" s="204" customFormat="1" hidden="1">
      <c r="C200" s="206"/>
    </row>
    <row r="201" spans="3:3" s="204" customFormat="1" hidden="1">
      <c r="C201" s="206"/>
    </row>
    <row r="202" spans="3:3" s="204" customFormat="1" hidden="1">
      <c r="C202" s="206"/>
    </row>
    <row r="203" spans="3:3" s="204" customFormat="1" hidden="1">
      <c r="C203" s="206"/>
    </row>
    <row r="204" spans="3:3" s="204" customFormat="1" hidden="1">
      <c r="C204" s="206"/>
    </row>
    <row r="205" spans="3:3" s="204" customFormat="1" hidden="1">
      <c r="C205" s="206"/>
    </row>
    <row r="206" spans="3:3" s="204" customFormat="1" hidden="1">
      <c r="C206" s="206"/>
    </row>
    <row r="207" spans="3:3" s="204" customFormat="1" hidden="1">
      <c r="C207" s="206"/>
    </row>
    <row r="208" spans="3:3" s="204" customFormat="1" hidden="1">
      <c r="C208" s="206"/>
    </row>
    <row r="209" spans="3:3" s="204" customFormat="1" hidden="1">
      <c r="C209" s="206"/>
    </row>
    <row r="210" spans="3:3" s="204" customFormat="1" hidden="1">
      <c r="C210" s="206"/>
    </row>
    <row r="211" spans="3:3" s="204" customFormat="1" hidden="1">
      <c r="C211" s="206"/>
    </row>
    <row r="212" spans="3:3" s="204" customFormat="1" hidden="1">
      <c r="C212" s="206"/>
    </row>
    <row r="213" spans="3:3" s="204" customFormat="1" hidden="1">
      <c r="C213" s="206"/>
    </row>
    <row r="214" spans="3:3" s="204" customFormat="1" hidden="1">
      <c r="C214" s="206"/>
    </row>
    <row r="215" spans="3:3" s="204" customFormat="1" hidden="1">
      <c r="C215" s="206"/>
    </row>
    <row r="216" spans="3:3" s="204" customFormat="1" hidden="1">
      <c r="C216" s="206"/>
    </row>
    <row r="217" spans="3:3" s="204" customFormat="1" hidden="1">
      <c r="C217" s="20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activeCell="F19" sqref="F19"/>
    </sheetView>
  </sheetViews>
  <sheetFormatPr defaultColWidth="0" defaultRowHeight="13.8" zeroHeight="1"/>
  <cols>
    <col min="1" max="2" width="15.6640625" style="263" customWidth="1"/>
    <col min="3" max="3" width="11" style="263" customWidth="1"/>
    <col min="4" max="4" width="15.6640625" style="263" customWidth="1"/>
    <col min="5" max="5" width="3.6640625" style="263" customWidth="1"/>
    <col min="6" max="7" width="15.6640625" style="263" customWidth="1"/>
    <col min="8" max="8" width="3.6640625" style="263" customWidth="1"/>
    <col min="9" max="10" width="15.6640625" style="263" customWidth="1"/>
    <col min="11" max="17" width="15.6640625" style="263" hidden="1" customWidth="1"/>
    <col min="18" max="16384" width="9.109375" style="263" hidden="1"/>
  </cols>
  <sheetData>
    <row r="1" spans="1:12">
      <c r="A1" s="3058" t="s">
        <v>2703</v>
      </c>
      <c r="B1" s="3058"/>
      <c r="C1" s="3058"/>
      <c r="D1" s="3058"/>
      <c r="E1" s="3058"/>
      <c r="F1" s="3058"/>
      <c r="G1" s="3058"/>
      <c r="H1" s="3058"/>
      <c r="I1" s="3058"/>
      <c r="J1" s="3058"/>
      <c r="K1" s="189"/>
      <c r="L1" s="189"/>
    </row>
    <row r="2" spans="1:12">
      <c r="A2" s="419"/>
      <c r="B2" s="419"/>
      <c r="C2" s="419"/>
      <c r="D2" s="419"/>
      <c r="E2" s="419"/>
      <c r="F2" s="419"/>
      <c r="G2" s="419"/>
      <c r="H2" s="419"/>
      <c r="I2" s="419"/>
      <c r="J2" s="419"/>
    </row>
    <row r="3" spans="1:12" ht="82.8">
      <c r="A3" s="420" t="s">
        <v>2704</v>
      </c>
      <c r="B3" s="420" t="s">
        <v>2705</v>
      </c>
      <c r="C3" s="420" t="s">
        <v>2706</v>
      </c>
      <c r="D3" s="420" t="s">
        <v>2707</v>
      </c>
      <c r="E3" s="228"/>
      <c r="F3" s="420" t="s">
        <v>2708</v>
      </c>
      <c r="G3" s="420" t="s">
        <v>2709</v>
      </c>
      <c r="H3" s="421"/>
      <c r="I3" s="420" t="s">
        <v>2710</v>
      </c>
      <c r="J3" s="420" t="s">
        <v>2711</v>
      </c>
      <c r="K3" s="189"/>
      <c r="L3" s="264"/>
    </row>
    <row r="4" spans="1:12">
      <c r="A4" s="422" t="str">
        <f>Application!B728</f>
        <v>SRO/Studio</v>
      </c>
      <c r="B4" s="796">
        <f>Application!G728</f>
        <v>5</v>
      </c>
      <c r="C4" s="797"/>
      <c r="D4" s="422">
        <f>Application!O728</f>
        <v>312</v>
      </c>
      <c r="E4" s="423"/>
      <c r="F4" s="798"/>
      <c r="G4" s="424">
        <f>F4*B4</f>
        <v>0</v>
      </c>
      <c r="H4" s="425"/>
      <c r="I4" s="422" t="str">
        <f>IF(F4=0," ",(F4-D4))</f>
        <v xml:space="preserve"> </v>
      </c>
      <c r="J4" s="424" t="str">
        <f>IF(F4=0," ",(I4*B4))</f>
        <v xml:space="preserve"> </v>
      </c>
      <c r="K4" s="189"/>
      <c r="L4" s="264"/>
    </row>
    <row r="5" spans="1:12">
      <c r="A5" s="422" t="str">
        <f>Application!B729</f>
        <v>SRO/Studio</v>
      </c>
      <c r="B5" s="796">
        <f>Application!G729</f>
        <v>2</v>
      </c>
      <c r="C5" s="797" t="s">
        <v>786</v>
      </c>
      <c r="D5" s="422">
        <f>Application!O729</f>
        <v>687</v>
      </c>
      <c r="E5" s="423"/>
      <c r="F5" s="798">
        <f>[10]EVERYTHING!$T$9</f>
        <v>1552</v>
      </c>
      <c r="G5" s="424">
        <f t="shared" ref="G5:G28" si="0">F5*B5</f>
        <v>3104</v>
      </c>
      <c r="H5" s="425"/>
      <c r="I5" s="422">
        <f t="shared" ref="I5:I28" si="1">IF(F5=0," ",(F5-D5))</f>
        <v>865</v>
      </c>
      <c r="J5" s="424">
        <f t="shared" ref="J5:J28" si="2">IF(F5=0," ",(I5*B5))</f>
        <v>1730</v>
      </c>
      <c r="K5" s="189"/>
      <c r="L5" s="264"/>
    </row>
    <row r="6" spans="1:12">
      <c r="A6" s="422" t="str">
        <f>Application!B730</f>
        <v>SRO/Studio</v>
      </c>
      <c r="B6" s="796">
        <f>Application!G730</f>
        <v>1</v>
      </c>
      <c r="C6" s="797"/>
      <c r="D6" s="422">
        <f>Application!O730</f>
        <v>1187</v>
      </c>
      <c r="E6" s="423"/>
      <c r="F6" s="798"/>
      <c r="G6" s="424">
        <f t="shared" si="0"/>
        <v>0</v>
      </c>
      <c r="H6" s="425"/>
      <c r="I6" s="422" t="str">
        <f t="shared" si="1"/>
        <v xml:space="preserve"> </v>
      </c>
      <c r="J6" s="424" t="str">
        <f t="shared" si="2"/>
        <v xml:space="preserve"> </v>
      </c>
      <c r="K6" s="189"/>
      <c r="L6" s="264"/>
    </row>
    <row r="7" spans="1:12">
      <c r="A7" s="422" t="str">
        <f>Application!B731</f>
        <v>1 Bedroom</v>
      </c>
      <c r="B7" s="796">
        <f>Application!G731</f>
        <v>7</v>
      </c>
      <c r="C7" s="797"/>
      <c r="D7" s="422">
        <f>Application!O731</f>
        <v>325.75</v>
      </c>
      <c r="E7" s="423"/>
      <c r="F7" s="798"/>
      <c r="G7" s="424">
        <f t="shared" si="0"/>
        <v>0</v>
      </c>
      <c r="H7" s="425"/>
      <c r="I7" s="422" t="str">
        <f t="shared" si="1"/>
        <v xml:space="preserve"> </v>
      </c>
      <c r="J7" s="424" t="str">
        <f t="shared" si="2"/>
        <v xml:space="preserve"> </v>
      </c>
      <c r="K7" s="189"/>
      <c r="L7" s="264"/>
    </row>
    <row r="8" spans="1:12">
      <c r="A8" s="422" t="str">
        <f>Application!B732</f>
        <v>1 Bedroom</v>
      </c>
      <c r="B8" s="796">
        <f>Application!G732</f>
        <v>5</v>
      </c>
      <c r="C8" s="797" t="s">
        <v>786</v>
      </c>
      <c r="D8" s="422">
        <f>Application!O732</f>
        <v>727.5</v>
      </c>
      <c r="E8" s="423"/>
      <c r="F8" s="798">
        <f>[10]EVERYTHING!$T$13</f>
        <v>1863</v>
      </c>
      <c r="G8" s="424">
        <f t="shared" si="0"/>
        <v>9315</v>
      </c>
      <c r="H8" s="425"/>
      <c r="I8" s="422">
        <f t="shared" si="1"/>
        <v>1135.5</v>
      </c>
      <c r="J8" s="424">
        <f t="shared" si="2"/>
        <v>5677.5</v>
      </c>
      <c r="K8" s="189"/>
      <c r="L8" s="264"/>
    </row>
    <row r="9" spans="1:12">
      <c r="A9" s="422" t="str">
        <f>Application!B733</f>
        <v>1 Bedroom</v>
      </c>
      <c r="B9" s="796">
        <f>Application!G733</f>
        <v>14</v>
      </c>
      <c r="C9" s="797" t="s">
        <v>786</v>
      </c>
      <c r="D9" s="422">
        <f>Application!O733</f>
        <v>1263.1666666666667</v>
      </c>
      <c r="E9" s="423"/>
      <c r="F9" s="798">
        <f>[10]EVERYTHING!$T$15</f>
        <v>1863</v>
      </c>
      <c r="G9" s="424">
        <f t="shared" si="0"/>
        <v>26082</v>
      </c>
      <c r="H9" s="425"/>
      <c r="I9" s="422">
        <f t="shared" si="1"/>
        <v>599.83333333333326</v>
      </c>
      <c r="J9" s="424">
        <f t="shared" si="2"/>
        <v>8397.6666666666661</v>
      </c>
      <c r="K9" s="189"/>
      <c r="L9" s="264"/>
    </row>
    <row r="10" spans="1:12">
      <c r="A10" s="422" t="str">
        <f>Application!B734</f>
        <v>1 Bedroom</v>
      </c>
      <c r="B10" s="796">
        <f>Application!G734</f>
        <v>1</v>
      </c>
      <c r="C10" s="797"/>
      <c r="D10" s="422">
        <f>Application!O734</f>
        <v>1531</v>
      </c>
      <c r="E10" s="423"/>
      <c r="F10" s="798"/>
      <c r="G10" s="424">
        <f t="shared" si="0"/>
        <v>0</v>
      </c>
      <c r="H10" s="425"/>
      <c r="I10" s="422" t="str">
        <f t="shared" si="1"/>
        <v xml:space="preserve"> </v>
      </c>
      <c r="J10" s="424" t="str">
        <f t="shared" si="2"/>
        <v xml:space="preserve"> </v>
      </c>
      <c r="K10" s="189"/>
      <c r="L10" s="264"/>
    </row>
    <row r="11" spans="1:12">
      <c r="A11" s="422" t="str">
        <f>Application!B735</f>
        <v>2 Bedrooms</v>
      </c>
      <c r="B11" s="796">
        <f>Application!G735</f>
        <v>3</v>
      </c>
      <c r="C11" s="797"/>
      <c r="D11" s="422">
        <f>Application!O735</f>
        <v>376.25</v>
      </c>
      <c r="E11" s="423"/>
      <c r="F11" s="798"/>
      <c r="G11" s="424">
        <f t="shared" si="0"/>
        <v>0</v>
      </c>
      <c r="H11" s="425"/>
      <c r="I11" s="422" t="str">
        <f t="shared" si="1"/>
        <v xml:space="preserve"> </v>
      </c>
      <c r="J11" s="424" t="str">
        <f t="shared" si="2"/>
        <v xml:space="preserve"> </v>
      </c>
      <c r="K11" s="189"/>
      <c r="L11" s="264"/>
    </row>
    <row r="12" spans="1:12">
      <c r="A12" s="422" t="str">
        <f>Application!B736</f>
        <v>2 Bedrooms</v>
      </c>
      <c r="B12" s="796">
        <f>Application!G736</f>
        <v>3</v>
      </c>
      <c r="C12" s="797" t="s">
        <v>786</v>
      </c>
      <c r="D12" s="422">
        <f>Application!O736</f>
        <v>858.5</v>
      </c>
      <c r="E12" s="423"/>
      <c r="F12" s="798">
        <f>[10]EVERYTHING!$T$19</f>
        <v>2350</v>
      </c>
      <c r="G12" s="424">
        <f t="shared" si="0"/>
        <v>7050</v>
      </c>
      <c r="H12" s="425"/>
      <c r="I12" s="422">
        <f t="shared" si="1"/>
        <v>1491.5</v>
      </c>
      <c r="J12" s="424">
        <f t="shared" si="2"/>
        <v>4474.5</v>
      </c>
      <c r="K12" s="189"/>
      <c r="L12" s="264"/>
    </row>
    <row r="13" spans="1:12">
      <c r="A13" s="422" t="str">
        <f>Application!B737</f>
        <v>2 Bedrooms</v>
      </c>
      <c r="B13" s="796">
        <f>Application!G737</f>
        <v>2</v>
      </c>
      <c r="C13" s="797"/>
      <c r="D13" s="422">
        <f>Application!O737</f>
        <v>1501.5</v>
      </c>
      <c r="E13" s="423"/>
      <c r="F13" s="798"/>
      <c r="G13" s="424">
        <f t="shared" si="0"/>
        <v>0</v>
      </c>
      <c r="H13" s="425"/>
      <c r="I13" s="422" t="str">
        <f t="shared" si="1"/>
        <v xml:space="preserve"> </v>
      </c>
      <c r="J13" s="424" t="str">
        <f t="shared" si="2"/>
        <v xml:space="preserve"> </v>
      </c>
      <c r="K13" s="189"/>
      <c r="L13" s="264"/>
    </row>
    <row r="14" spans="1:12">
      <c r="A14" s="422" t="str">
        <f>Application!B738</f>
        <v>2 Bedrooms</v>
      </c>
      <c r="B14" s="796">
        <f>Application!G738</f>
        <v>9</v>
      </c>
      <c r="C14" s="797"/>
      <c r="D14" s="422">
        <f>Application!O738</f>
        <v>1823</v>
      </c>
      <c r="E14" s="423"/>
      <c r="F14" s="798"/>
      <c r="G14" s="424">
        <f t="shared" si="0"/>
        <v>0</v>
      </c>
      <c r="H14" s="425"/>
      <c r="I14" s="422" t="str">
        <f t="shared" si="1"/>
        <v xml:space="preserve"> </v>
      </c>
      <c r="J14" s="424" t="str">
        <f t="shared" si="2"/>
        <v xml:space="preserve"> </v>
      </c>
      <c r="K14" s="189"/>
      <c r="L14" s="264"/>
    </row>
    <row r="15" spans="1:12">
      <c r="A15" s="422" t="str">
        <f>Application!B739</f>
        <v>3 Bedrooms</v>
      </c>
      <c r="B15" s="796">
        <f>Application!G739</f>
        <v>3</v>
      </c>
      <c r="C15" s="797"/>
      <c r="D15" s="422">
        <f>Application!O739</f>
        <v>431</v>
      </c>
      <c r="E15" s="423"/>
      <c r="F15" s="798"/>
      <c r="G15" s="424">
        <f t="shared" si="0"/>
        <v>0</v>
      </c>
      <c r="H15" s="425"/>
      <c r="I15" s="422" t="str">
        <f t="shared" si="1"/>
        <v xml:space="preserve"> </v>
      </c>
      <c r="J15" s="424" t="str">
        <f t="shared" si="2"/>
        <v xml:space="preserve"> </v>
      </c>
      <c r="K15" s="189"/>
      <c r="L15" s="264"/>
    </row>
    <row r="16" spans="1:12">
      <c r="A16" s="422" t="str">
        <f>Application!B740</f>
        <v>3 Bedrooms</v>
      </c>
      <c r="B16" s="796">
        <f>Application!G740</f>
        <v>1</v>
      </c>
      <c r="C16" s="797"/>
      <c r="D16" s="422">
        <f>Application!O740</f>
        <v>1730.6666666666667</v>
      </c>
      <c r="E16" s="423"/>
      <c r="F16" s="798"/>
      <c r="G16" s="424">
        <f t="shared" si="0"/>
        <v>0</v>
      </c>
      <c r="H16" s="425"/>
      <c r="I16" s="422" t="str">
        <f t="shared" si="1"/>
        <v xml:space="preserve"> </v>
      </c>
      <c r="J16" s="424" t="str">
        <f t="shared" si="2"/>
        <v xml:space="preserve"> </v>
      </c>
      <c r="K16" s="189"/>
      <c r="L16" s="264"/>
    </row>
    <row r="17" spans="1:12">
      <c r="A17" s="422" t="str">
        <f>Application!B741</f>
        <v>3 Bedrooms</v>
      </c>
      <c r="B17" s="796">
        <f>Application!G741</f>
        <v>14</v>
      </c>
      <c r="C17" s="797"/>
      <c r="D17" s="422">
        <f>Application!O741</f>
        <v>2102</v>
      </c>
      <c r="E17" s="423"/>
      <c r="F17" s="798"/>
      <c r="G17" s="424">
        <f t="shared" si="0"/>
        <v>0</v>
      </c>
      <c r="H17" s="425"/>
      <c r="I17" s="422" t="str">
        <f t="shared" si="1"/>
        <v xml:space="preserve"> </v>
      </c>
      <c r="J17" s="424" t="str">
        <f t="shared" si="2"/>
        <v xml:space="preserve"> </v>
      </c>
      <c r="K17" s="189"/>
      <c r="L17" s="264"/>
    </row>
    <row r="18" spans="1:12">
      <c r="A18" s="422" t="str">
        <f>Application!B742</f>
        <v>2 Bedrooms</v>
      </c>
      <c r="B18" s="796">
        <f>Application!G742</f>
        <v>1</v>
      </c>
      <c r="C18" s="797" t="s">
        <v>786</v>
      </c>
      <c r="D18" s="422">
        <f>Application!O742</f>
        <v>1501.5</v>
      </c>
      <c r="E18" s="423"/>
      <c r="F18" s="798">
        <f>[10]EVERYTHING!$T$21</f>
        <v>2350</v>
      </c>
      <c r="G18" s="424">
        <f t="shared" si="0"/>
        <v>2350</v>
      </c>
      <c r="H18" s="425"/>
      <c r="I18" s="422">
        <f t="shared" si="1"/>
        <v>848.5</v>
      </c>
      <c r="J18" s="424">
        <f t="shared" si="2"/>
        <v>848.5</v>
      </c>
      <c r="K18" s="189"/>
      <c r="L18" s="264"/>
    </row>
    <row r="19" spans="1:12">
      <c r="A19" s="422">
        <f>Application!B743</f>
        <v>0</v>
      </c>
      <c r="B19" s="796">
        <f>Application!G743</f>
        <v>0</v>
      </c>
      <c r="C19" s="797"/>
      <c r="D19" s="422">
        <f>Application!O743</f>
        <v>0</v>
      </c>
      <c r="E19" s="423"/>
      <c r="F19" s="798"/>
      <c r="G19" s="424">
        <f t="shared" si="0"/>
        <v>0</v>
      </c>
      <c r="H19" s="425"/>
      <c r="I19" s="422" t="str">
        <f t="shared" si="1"/>
        <v xml:space="preserve"> </v>
      </c>
      <c r="J19" s="424" t="str">
        <f t="shared" si="2"/>
        <v xml:space="preserve"> </v>
      </c>
      <c r="K19" s="189"/>
      <c r="L19" s="264"/>
    </row>
    <row r="20" spans="1:12">
      <c r="A20" s="422">
        <f>Application!B744</f>
        <v>0</v>
      </c>
      <c r="B20" s="796">
        <f>Application!G744</f>
        <v>0</v>
      </c>
      <c r="C20" s="797"/>
      <c r="D20" s="422">
        <f>Application!O744</f>
        <v>0</v>
      </c>
      <c r="E20" s="423"/>
      <c r="F20" s="798"/>
      <c r="G20" s="424">
        <f t="shared" si="0"/>
        <v>0</v>
      </c>
      <c r="H20" s="425"/>
      <c r="I20" s="422" t="str">
        <f t="shared" si="1"/>
        <v xml:space="preserve"> </v>
      </c>
      <c r="J20" s="424" t="str">
        <f t="shared" si="2"/>
        <v xml:space="preserve"> </v>
      </c>
      <c r="K20" s="189"/>
      <c r="L20" s="264"/>
    </row>
    <row r="21" spans="1:12">
      <c r="A21" s="422">
        <f>Application!B745</f>
        <v>0</v>
      </c>
      <c r="B21" s="796">
        <f>Application!G745</f>
        <v>0</v>
      </c>
      <c r="C21" s="797"/>
      <c r="D21" s="422">
        <f>Application!O745</f>
        <v>0</v>
      </c>
      <c r="E21" s="423"/>
      <c r="F21" s="798"/>
      <c r="G21" s="424">
        <f t="shared" si="0"/>
        <v>0</v>
      </c>
      <c r="H21" s="425"/>
      <c r="I21" s="422" t="str">
        <f t="shared" si="1"/>
        <v xml:space="preserve"> </v>
      </c>
      <c r="J21" s="424" t="str">
        <f t="shared" si="2"/>
        <v xml:space="preserve"> </v>
      </c>
      <c r="K21" s="189"/>
      <c r="L21" s="264"/>
    </row>
    <row r="22" spans="1:12">
      <c r="A22" s="422">
        <f>Application!B746</f>
        <v>0</v>
      </c>
      <c r="B22" s="796">
        <f>Application!G746</f>
        <v>0</v>
      </c>
      <c r="C22" s="797"/>
      <c r="D22" s="422">
        <f>Application!O746</f>
        <v>0</v>
      </c>
      <c r="E22" s="423"/>
      <c r="F22" s="798"/>
      <c r="G22" s="424">
        <f t="shared" si="0"/>
        <v>0</v>
      </c>
      <c r="H22" s="425"/>
      <c r="I22" s="422" t="str">
        <f t="shared" si="1"/>
        <v xml:space="preserve"> </v>
      </c>
      <c r="J22" s="424" t="str">
        <f t="shared" si="2"/>
        <v xml:space="preserve"> </v>
      </c>
      <c r="K22" s="189"/>
      <c r="L22" s="264"/>
    </row>
    <row r="23" spans="1:12">
      <c r="A23" s="422">
        <f>Application!B747</f>
        <v>0</v>
      </c>
      <c r="B23" s="796">
        <f>Application!G747</f>
        <v>0</v>
      </c>
      <c r="C23" s="797"/>
      <c r="D23" s="422">
        <f>Application!O747</f>
        <v>0</v>
      </c>
      <c r="E23" s="423"/>
      <c r="F23" s="798"/>
      <c r="G23" s="424">
        <f t="shared" si="0"/>
        <v>0</v>
      </c>
      <c r="H23" s="425"/>
      <c r="I23" s="422" t="str">
        <f t="shared" si="1"/>
        <v xml:space="preserve"> </v>
      </c>
      <c r="J23" s="424" t="str">
        <f t="shared" si="2"/>
        <v xml:space="preserve"> </v>
      </c>
      <c r="K23" s="189"/>
      <c r="L23" s="264"/>
    </row>
    <row r="24" spans="1:12">
      <c r="A24" s="422">
        <f>Application!B748</f>
        <v>0</v>
      </c>
      <c r="B24" s="796">
        <f>Application!G748</f>
        <v>0</v>
      </c>
      <c r="C24" s="797"/>
      <c r="D24" s="422">
        <f>Application!O748</f>
        <v>0</v>
      </c>
      <c r="E24" s="423"/>
      <c r="F24" s="798"/>
      <c r="G24" s="424">
        <f t="shared" si="0"/>
        <v>0</v>
      </c>
      <c r="H24" s="425"/>
      <c r="I24" s="422" t="str">
        <f t="shared" si="1"/>
        <v xml:space="preserve"> </v>
      </c>
      <c r="J24" s="424" t="str">
        <f t="shared" si="2"/>
        <v xml:space="preserve"> </v>
      </c>
      <c r="K24" s="189"/>
      <c r="L24" s="264"/>
    </row>
    <row r="25" spans="1:12">
      <c r="A25" s="422">
        <f>Application!B749</f>
        <v>0</v>
      </c>
      <c r="B25" s="796">
        <f>Application!G749</f>
        <v>0</v>
      </c>
      <c r="C25" s="797"/>
      <c r="D25" s="422">
        <f>Application!O749</f>
        <v>0</v>
      </c>
      <c r="E25" s="423"/>
      <c r="F25" s="798"/>
      <c r="G25" s="424">
        <f t="shared" si="0"/>
        <v>0</v>
      </c>
      <c r="H25" s="425"/>
      <c r="I25" s="422" t="str">
        <f t="shared" si="1"/>
        <v xml:space="preserve"> </v>
      </c>
      <c r="J25" s="424" t="str">
        <f t="shared" si="2"/>
        <v xml:space="preserve"> </v>
      </c>
      <c r="K25" s="189"/>
      <c r="L25" s="264"/>
    </row>
    <row r="26" spans="1:12">
      <c r="A26" s="422">
        <f>Application!B750</f>
        <v>0</v>
      </c>
      <c r="B26" s="796">
        <f>Application!G750</f>
        <v>0</v>
      </c>
      <c r="C26" s="797"/>
      <c r="D26" s="422">
        <f>Application!O750</f>
        <v>0</v>
      </c>
      <c r="E26" s="423"/>
      <c r="F26" s="798"/>
      <c r="G26" s="424">
        <f t="shared" si="0"/>
        <v>0</v>
      </c>
      <c r="H26" s="425"/>
      <c r="I26" s="422" t="str">
        <f t="shared" si="1"/>
        <v xml:space="preserve"> </v>
      </c>
      <c r="J26" s="424" t="str">
        <f t="shared" si="2"/>
        <v xml:space="preserve"> </v>
      </c>
      <c r="K26" s="189"/>
      <c r="L26" s="264"/>
    </row>
    <row r="27" spans="1:12">
      <c r="A27" s="422">
        <f>Application!B751</f>
        <v>0</v>
      </c>
      <c r="B27" s="796">
        <f>Application!G751</f>
        <v>0</v>
      </c>
      <c r="C27" s="797"/>
      <c r="D27" s="422">
        <f>Application!O751</f>
        <v>0</v>
      </c>
      <c r="E27" s="423"/>
      <c r="F27" s="798"/>
      <c r="G27" s="424">
        <f t="shared" si="0"/>
        <v>0</v>
      </c>
      <c r="H27" s="425"/>
      <c r="I27" s="422" t="str">
        <f t="shared" si="1"/>
        <v xml:space="preserve"> </v>
      </c>
      <c r="J27" s="424" t="str">
        <f t="shared" si="2"/>
        <v xml:space="preserve"> </v>
      </c>
      <c r="K27" s="189"/>
      <c r="L27" s="264"/>
    </row>
    <row r="28" spans="1:12">
      <c r="A28" s="422">
        <f>Application!B752</f>
        <v>0</v>
      </c>
      <c r="B28" s="796">
        <f>Application!G752</f>
        <v>0</v>
      </c>
      <c r="C28" s="797"/>
      <c r="D28" s="422">
        <f>Application!O752</f>
        <v>0</v>
      </c>
      <c r="E28" s="423"/>
      <c r="F28" s="798"/>
      <c r="G28" s="424">
        <f t="shared" si="0"/>
        <v>0</v>
      </c>
      <c r="H28" s="425"/>
      <c r="I28" s="422" t="str">
        <f t="shared" si="1"/>
        <v xml:space="preserve"> </v>
      </c>
      <c r="J28" s="424" t="str">
        <f t="shared" si="2"/>
        <v xml:space="preserve"> </v>
      </c>
      <c r="K28" s="189"/>
      <c r="L28" s="264"/>
    </row>
    <row r="29" spans="1:12">
      <c r="A29" s="228"/>
      <c r="B29" s="228"/>
      <c r="C29" s="228"/>
      <c r="D29" s="423"/>
      <c r="E29" s="423"/>
      <c r="F29" s="423"/>
      <c r="G29" s="423"/>
      <c r="H29" s="425"/>
      <c r="I29" s="423"/>
      <c r="J29" s="228"/>
      <c r="K29" s="189"/>
      <c r="L29" s="264"/>
    </row>
    <row r="30" spans="1:12">
      <c r="A30" s="426" t="s">
        <v>2712</v>
      </c>
      <c r="B30" s="427"/>
      <c r="C30" s="427"/>
      <c r="D30" s="428">
        <f>Application!O753</f>
        <v>86321.5</v>
      </c>
      <c r="E30" s="423"/>
      <c r="F30" s="423"/>
      <c r="G30" s="428">
        <f>SUM(G4:G28)*12</f>
        <v>574812</v>
      </c>
      <c r="H30" s="429"/>
      <c r="I30" s="427"/>
      <c r="J30" s="428">
        <f>SUM(J4:J28)*12</f>
        <v>253537.99999999997</v>
      </c>
      <c r="K30" s="189"/>
      <c r="L30" s="265"/>
    </row>
    <row r="31" spans="1:12">
      <c r="A31" s="426"/>
      <c r="B31" s="427"/>
      <c r="C31" s="427"/>
      <c r="D31" s="429"/>
      <c r="E31" s="423"/>
      <c r="F31" s="423"/>
      <c r="G31" s="429"/>
      <c r="H31" s="429"/>
      <c r="I31" s="427"/>
      <c r="J31" s="429"/>
      <c r="K31" s="189"/>
      <c r="L31" s="265"/>
    </row>
    <row r="32" spans="1:12">
      <c r="A32" s="430" t="s">
        <v>2713</v>
      </c>
      <c r="B32" s="419"/>
      <c r="C32" s="419"/>
      <c r="D32" s="419"/>
      <c r="E32" s="419"/>
      <c r="F32" s="419"/>
      <c r="G32" s="419"/>
      <c r="H32" s="419"/>
      <c r="I32" s="419"/>
      <c r="J32" s="419"/>
    </row>
    <row r="33" spans="1:10">
      <c r="A33" s="430" t="s">
        <v>2714</v>
      </c>
      <c r="B33" s="419"/>
      <c r="C33" s="419"/>
      <c r="D33" s="419"/>
      <c r="E33" s="419"/>
      <c r="F33" s="419"/>
      <c r="G33" s="419"/>
      <c r="H33" s="419"/>
      <c r="I33" s="419"/>
      <c r="J33" s="419"/>
    </row>
    <row r="34" spans="1:10">
      <c r="A34" s="419" t="s">
        <v>2715</v>
      </c>
      <c r="B34" s="419"/>
      <c r="C34" s="419"/>
      <c r="D34" s="419"/>
      <c r="E34" s="419"/>
      <c r="F34" s="419"/>
      <c r="G34" s="419"/>
      <c r="H34" s="419"/>
      <c r="I34" s="419"/>
      <c r="J34" s="419"/>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275" t="s">
        <v>2716</v>
      </c>
    </row>
    <row r="2" spans="1:1" ht="15.6">
      <c r="A2" s="276"/>
    </row>
    <row r="3" spans="1:1" ht="15.6">
      <c r="A3" s="277" t="s">
        <v>2717</v>
      </c>
    </row>
    <row r="4" spans="1:1" ht="15.6">
      <c r="A4" s="277" t="s">
        <v>2718</v>
      </c>
    </row>
    <row r="5" spans="1:1" ht="15.6">
      <c r="A5" s="277" t="s">
        <v>2719</v>
      </c>
    </row>
    <row r="6" spans="1:1" ht="15.6">
      <c r="A6" s="277" t="s">
        <v>2720</v>
      </c>
    </row>
    <row r="7" spans="1:1" ht="15.6">
      <c r="A7" s="277" t="s">
        <v>2721</v>
      </c>
    </row>
    <row r="8" spans="1:1" ht="15.6">
      <c r="A8" s="310" t="s">
        <v>2722</v>
      </c>
    </row>
    <row r="9" spans="1:1" ht="15.6">
      <c r="A9" s="277" t="s">
        <v>2723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189" customWidth="1"/>
    <col min="2" max="4" width="14.6640625" style="189" customWidth="1"/>
    <col min="5" max="5" width="50.6640625" style="189" customWidth="1"/>
    <col min="6" max="6" width="9.109375" style="189" customWidth="1"/>
    <col min="7" max="253" width="0" style="281" hidden="1" customWidth="1"/>
    <col min="254" max="16384" width="9.109375" style="281" hidden="1"/>
  </cols>
  <sheetData>
    <row r="1" spans="1:253" s="245" customFormat="1" ht="18" customHeight="1">
      <c r="A1" s="555" t="s">
        <v>2724</v>
      </c>
      <c r="D1" s="247"/>
    </row>
    <row r="2" spans="1:253" s="245" customFormat="1">
      <c r="A2" s="235" t="s">
        <v>2725</v>
      </c>
      <c r="B2" s="237"/>
      <c r="C2" s="237"/>
      <c r="D2" s="234"/>
      <c r="E2" s="238"/>
      <c r="F2" s="237"/>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row>
    <row r="3" spans="1:253" s="317" customFormat="1" ht="80.25" customHeight="1">
      <c r="A3" s="246"/>
      <c r="B3" s="239" t="s">
        <v>2726</v>
      </c>
      <c r="C3" s="239" t="s">
        <v>2727</v>
      </c>
      <c r="D3" s="239" t="s">
        <v>2728</v>
      </c>
      <c r="E3" s="236" t="s">
        <v>2729</v>
      </c>
      <c r="F3" s="236"/>
      <c r="G3" s="322"/>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6"/>
      <c r="AN3" s="316"/>
      <c r="AO3" s="316"/>
      <c r="AP3" s="316"/>
      <c r="AQ3" s="316"/>
      <c r="AR3" s="316"/>
      <c r="AS3" s="316"/>
      <c r="AT3" s="316"/>
      <c r="AU3" s="316"/>
      <c r="AV3" s="316"/>
      <c r="AW3" s="316"/>
      <c r="AX3" s="316"/>
      <c r="AY3" s="316"/>
      <c r="AZ3" s="316"/>
      <c r="BA3" s="316"/>
      <c r="BB3" s="316"/>
      <c r="BC3" s="316"/>
      <c r="BD3" s="316"/>
      <c r="BE3" s="316"/>
      <c r="BF3" s="316"/>
      <c r="BG3" s="316"/>
      <c r="BH3" s="316"/>
      <c r="BI3" s="316"/>
      <c r="BJ3" s="316"/>
      <c r="BK3" s="316"/>
      <c r="BL3" s="316"/>
      <c r="BM3" s="316"/>
      <c r="BN3" s="316"/>
      <c r="BO3" s="316"/>
      <c r="BP3" s="316"/>
      <c r="BQ3" s="316"/>
      <c r="BR3" s="316"/>
      <c r="BS3" s="316"/>
      <c r="BT3" s="316"/>
      <c r="BU3" s="316"/>
      <c r="BV3" s="316"/>
      <c r="BW3" s="316"/>
      <c r="BX3" s="316"/>
      <c r="BY3" s="316"/>
      <c r="BZ3" s="316"/>
      <c r="CA3" s="316"/>
      <c r="CB3" s="316"/>
      <c r="CC3" s="316"/>
      <c r="CD3" s="316"/>
      <c r="CE3" s="316"/>
      <c r="CF3" s="316"/>
      <c r="CG3" s="316"/>
      <c r="CH3" s="316"/>
      <c r="CI3" s="316"/>
      <c r="CJ3" s="316"/>
      <c r="CK3" s="316"/>
      <c r="CL3" s="316"/>
      <c r="CM3" s="316"/>
      <c r="CN3" s="316"/>
      <c r="CO3" s="316"/>
      <c r="CP3" s="316"/>
      <c r="CQ3" s="316"/>
      <c r="CR3" s="316"/>
      <c r="CS3" s="316"/>
      <c r="CT3" s="316"/>
      <c r="CU3" s="316"/>
      <c r="CV3" s="316"/>
      <c r="CW3" s="316"/>
      <c r="CX3" s="316"/>
      <c r="CY3" s="316"/>
      <c r="CZ3" s="316"/>
      <c r="DA3" s="316"/>
      <c r="DB3" s="316"/>
      <c r="DC3" s="316"/>
      <c r="DD3" s="316"/>
      <c r="DE3" s="316"/>
      <c r="DF3" s="316"/>
      <c r="DG3" s="316"/>
      <c r="DH3" s="316"/>
      <c r="DI3" s="316"/>
      <c r="DJ3" s="316"/>
      <c r="DK3" s="316"/>
      <c r="DL3" s="316"/>
      <c r="DM3" s="316"/>
      <c r="DN3" s="316"/>
      <c r="DO3" s="316"/>
      <c r="DP3" s="316"/>
      <c r="DQ3" s="316"/>
      <c r="DR3" s="316"/>
      <c r="DS3" s="316"/>
      <c r="DT3" s="316"/>
      <c r="DU3" s="316"/>
      <c r="DV3" s="316"/>
      <c r="DW3" s="316"/>
      <c r="DX3" s="316"/>
      <c r="DY3" s="316"/>
      <c r="DZ3" s="316"/>
      <c r="EA3" s="316"/>
      <c r="EB3" s="316"/>
      <c r="EC3" s="316"/>
      <c r="ED3" s="316"/>
      <c r="EE3" s="316"/>
      <c r="EF3" s="316"/>
      <c r="EG3" s="316"/>
      <c r="EH3" s="316"/>
      <c r="EI3" s="316"/>
      <c r="EJ3" s="316"/>
      <c r="EK3" s="316"/>
      <c r="EL3" s="316"/>
      <c r="EM3" s="316"/>
      <c r="EN3" s="316"/>
      <c r="EO3" s="316"/>
      <c r="EP3" s="316"/>
      <c r="EQ3" s="316"/>
      <c r="ER3" s="316"/>
      <c r="ES3" s="316"/>
      <c r="ET3" s="316"/>
      <c r="EU3" s="316"/>
      <c r="EV3" s="316"/>
      <c r="EW3" s="316"/>
      <c r="EX3" s="316"/>
      <c r="EY3" s="316"/>
      <c r="EZ3" s="316"/>
      <c r="FA3" s="316"/>
      <c r="FB3" s="316"/>
      <c r="FC3" s="316"/>
      <c r="FD3" s="316"/>
      <c r="FE3" s="316"/>
      <c r="FF3" s="316"/>
      <c r="FG3" s="316"/>
      <c r="FH3" s="316"/>
      <c r="FI3" s="316"/>
      <c r="FJ3" s="316"/>
      <c r="FK3" s="316"/>
      <c r="FL3" s="316"/>
      <c r="FM3" s="316"/>
      <c r="FN3" s="316"/>
      <c r="FO3" s="316"/>
      <c r="FP3" s="316"/>
      <c r="FQ3" s="316"/>
      <c r="FR3" s="316"/>
      <c r="FS3" s="316"/>
      <c r="FT3" s="316"/>
      <c r="FU3" s="316"/>
      <c r="FV3" s="316"/>
      <c r="FW3" s="316"/>
      <c r="FX3" s="316"/>
      <c r="FY3" s="316"/>
      <c r="FZ3" s="316"/>
      <c r="GA3" s="316"/>
      <c r="GB3" s="316"/>
      <c r="GC3" s="316"/>
      <c r="GD3" s="316"/>
      <c r="GE3" s="316"/>
      <c r="GF3" s="316"/>
      <c r="GG3" s="316"/>
      <c r="GH3" s="316"/>
      <c r="GI3" s="316"/>
      <c r="GJ3" s="316"/>
      <c r="GK3" s="316"/>
      <c r="GL3" s="316"/>
      <c r="GM3" s="316"/>
      <c r="GN3" s="316"/>
      <c r="GO3" s="316"/>
      <c r="GP3" s="316"/>
      <c r="GQ3" s="316"/>
      <c r="GR3" s="316"/>
      <c r="GS3" s="316"/>
      <c r="GT3" s="316"/>
      <c r="GU3" s="316"/>
      <c r="GV3" s="316"/>
      <c r="GW3" s="316"/>
      <c r="GX3" s="316"/>
      <c r="GY3" s="316"/>
      <c r="GZ3" s="316"/>
      <c r="HA3" s="316"/>
      <c r="HB3" s="316"/>
      <c r="HC3" s="316"/>
      <c r="HD3" s="316"/>
      <c r="HE3" s="316"/>
      <c r="HF3" s="316"/>
      <c r="HG3" s="316"/>
      <c r="HH3" s="316"/>
      <c r="HI3" s="316"/>
      <c r="HJ3" s="316"/>
      <c r="HK3" s="316"/>
      <c r="HL3" s="316"/>
      <c r="HM3" s="316"/>
      <c r="HN3" s="316"/>
      <c r="HO3" s="316"/>
      <c r="HP3" s="316"/>
      <c r="HQ3" s="316"/>
      <c r="HR3" s="316"/>
      <c r="HS3" s="316"/>
      <c r="HT3" s="316"/>
      <c r="HU3" s="316"/>
      <c r="HV3" s="316"/>
      <c r="HW3" s="316"/>
      <c r="HX3" s="316"/>
      <c r="HY3" s="316"/>
      <c r="HZ3" s="316"/>
      <c r="IA3" s="316"/>
      <c r="IB3" s="316"/>
      <c r="IC3" s="316"/>
      <c r="ID3" s="316"/>
      <c r="IE3" s="316"/>
      <c r="IF3" s="316"/>
      <c r="IG3" s="316"/>
      <c r="IH3" s="316"/>
      <c r="II3" s="316"/>
      <c r="IJ3" s="316"/>
      <c r="IK3" s="316"/>
      <c r="IL3" s="316"/>
      <c r="IM3" s="316"/>
      <c r="IN3" s="316"/>
      <c r="IO3" s="316"/>
      <c r="IP3" s="316"/>
      <c r="IQ3" s="316"/>
      <c r="IR3" s="316"/>
      <c r="IS3" s="316"/>
    </row>
    <row r="4" spans="1:253" s="319" customFormat="1">
      <c r="A4" s="240" t="s">
        <v>1807</v>
      </c>
      <c r="B4" s="240"/>
      <c r="C4" s="240"/>
      <c r="D4" s="240"/>
      <c r="E4" s="248"/>
      <c r="F4" s="240"/>
      <c r="G4" s="1542"/>
      <c r="H4" s="1543"/>
      <c r="I4" s="1543"/>
      <c r="J4" s="1543"/>
      <c r="K4" s="1543"/>
      <c r="L4" s="1543"/>
      <c r="M4" s="1543"/>
      <c r="N4" s="1543"/>
      <c r="O4" s="1543"/>
      <c r="P4" s="1543"/>
      <c r="Q4" s="1543"/>
      <c r="R4" s="1543"/>
      <c r="S4" s="1543"/>
      <c r="T4" s="1543"/>
      <c r="U4" s="1543"/>
      <c r="V4" s="1543"/>
      <c r="W4" s="1543"/>
      <c r="X4" s="1543"/>
      <c r="Y4" s="1543"/>
      <c r="Z4" s="1543"/>
      <c r="AA4" s="1543"/>
      <c r="AB4" s="1543"/>
      <c r="AC4" s="1543"/>
      <c r="AD4" s="1543"/>
      <c r="AE4" s="1543"/>
      <c r="AF4" s="1543"/>
      <c r="AG4" s="1543"/>
      <c r="AH4" s="1543"/>
      <c r="AI4" s="1543"/>
      <c r="AJ4" s="1543"/>
      <c r="AK4" s="1543"/>
      <c r="AL4" s="1543"/>
      <c r="AM4" s="1543"/>
      <c r="AN4" s="1543"/>
      <c r="AO4" s="1543"/>
      <c r="AP4" s="1543"/>
      <c r="AQ4" s="1543"/>
      <c r="AR4" s="1543"/>
      <c r="AS4" s="1543"/>
      <c r="AT4" s="1543"/>
      <c r="AU4" s="1543"/>
      <c r="AV4" s="1543"/>
      <c r="AW4" s="1543"/>
      <c r="AX4" s="1543"/>
      <c r="AY4" s="1543"/>
      <c r="AZ4" s="1543"/>
      <c r="BA4" s="1543"/>
      <c r="BB4" s="1543"/>
      <c r="BC4" s="1543"/>
      <c r="BD4" s="1543"/>
      <c r="BE4" s="1543"/>
      <c r="BF4" s="1543"/>
      <c r="BG4" s="1543"/>
      <c r="BH4" s="1543"/>
      <c r="BI4" s="1543"/>
      <c r="BJ4" s="1543"/>
      <c r="BK4" s="1543"/>
      <c r="BL4" s="1543"/>
      <c r="BM4" s="1543"/>
      <c r="BN4" s="1543"/>
      <c r="BO4" s="1543"/>
      <c r="BP4" s="1543"/>
      <c r="BQ4" s="1543"/>
      <c r="BR4" s="1543"/>
      <c r="BS4" s="1543"/>
      <c r="BT4" s="1543"/>
      <c r="BU4" s="1543"/>
      <c r="BV4" s="1543"/>
      <c r="BW4" s="1543"/>
      <c r="BX4" s="1543"/>
      <c r="BY4" s="1543"/>
      <c r="BZ4" s="1543"/>
      <c r="CA4" s="1543"/>
      <c r="CB4" s="1543"/>
      <c r="CC4" s="1543"/>
      <c r="CD4" s="1543"/>
      <c r="CE4" s="1543"/>
      <c r="CF4" s="1543"/>
      <c r="CG4" s="1543"/>
      <c r="CH4" s="1543"/>
      <c r="CI4" s="1543"/>
      <c r="CJ4" s="1543"/>
      <c r="CK4" s="1543"/>
      <c r="CL4" s="1543"/>
      <c r="CM4" s="1543"/>
      <c r="CN4" s="1543"/>
      <c r="CO4" s="1543"/>
      <c r="CP4" s="1543"/>
      <c r="CQ4" s="1543"/>
      <c r="CR4" s="1543"/>
      <c r="CS4" s="1543"/>
      <c r="CT4" s="1543"/>
      <c r="CU4" s="1543"/>
      <c r="CV4" s="1543"/>
      <c r="CW4" s="1543"/>
      <c r="CX4" s="1543"/>
      <c r="CY4" s="1543"/>
      <c r="CZ4" s="1543"/>
      <c r="DA4" s="1543"/>
      <c r="DB4" s="1543"/>
      <c r="DC4" s="1543"/>
      <c r="DD4" s="1543"/>
      <c r="DE4" s="1543"/>
      <c r="DF4" s="1543"/>
      <c r="DG4" s="1543"/>
      <c r="DH4" s="1543"/>
      <c r="DI4" s="1543"/>
      <c r="DJ4" s="1543"/>
      <c r="DK4" s="1543"/>
      <c r="DL4" s="1543"/>
      <c r="DM4" s="1543"/>
      <c r="DN4" s="1543"/>
      <c r="DO4" s="1543"/>
      <c r="DP4" s="1543"/>
      <c r="DQ4" s="1543"/>
      <c r="DR4" s="1543"/>
      <c r="DS4" s="1543"/>
      <c r="DT4" s="1543"/>
      <c r="DU4" s="1543"/>
      <c r="DV4" s="1543"/>
      <c r="DW4" s="1543"/>
      <c r="DX4" s="1543"/>
      <c r="DY4" s="1543"/>
      <c r="DZ4" s="1543"/>
      <c r="EA4" s="1543"/>
      <c r="EB4" s="1543"/>
      <c r="EC4" s="1543"/>
      <c r="ED4" s="1543"/>
      <c r="EE4" s="1543"/>
      <c r="EF4" s="1543"/>
      <c r="EG4" s="1543"/>
      <c r="EH4" s="1543"/>
      <c r="EI4" s="1543"/>
      <c r="EJ4" s="1543"/>
      <c r="EK4" s="1543"/>
      <c r="EL4" s="1543"/>
      <c r="EM4" s="1543"/>
      <c r="EN4" s="1543"/>
      <c r="EO4" s="1543"/>
      <c r="EP4" s="1543"/>
      <c r="EQ4" s="1543"/>
      <c r="ER4" s="1543"/>
      <c r="ES4" s="1543"/>
      <c r="ET4" s="1543"/>
      <c r="EU4" s="1543"/>
      <c r="EV4" s="1543"/>
      <c r="EW4" s="1543"/>
      <c r="EX4" s="1543"/>
      <c r="EY4" s="1543"/>
      <c r="EZ4" s="1543"/>
      <c r="FA4" s="1543"/>
      <c r="FB4" s="1543"/>
      <c r="FC4" s="1543"/>
      <c r="FD4" s="1543"/>
      <c r="FE4" s="1543"/>
      <c r="FF4" s="1543"/>
      <c r="FG4" s="1543"/>
      <c r="FH4" s="1543"/>
      <c r="FI4" s="1543"/>
      <c r="FJ4" s="1543"/>
      <c r="FK4" s="1543"/>
      <c r="FL4" s="1543"/>
      <c r="FM4" s="1543"/>
      <c r="FN4" s="1543"/>
      <c r="FO4" s="1543"/>
      <c r="FP4" s="1543"/>
      <c r="FQ4" s="1543"/>
      <c r="FR4" s="1543"/>
      <c r="FS4" s="1543"/>
      <c r="FT4" s="1543"/>
      <c r="FU4" s="1543"/>
      <c r="FV4" s="1543"/>
      <c r="FW4" s="1543"/>
      <c r="FX4" s="1543"/>
      <c r="FY4" s="1543"/>
      <c r="FZ4" s="1543"/>
      <c r="GA4" s="1543"/>
      <c r="GB4" s="1543"/>
      <c r="GC4" s="1543"/>
      <c r="GD4" s="1543"/>
      <c r="GE4" s="1543"/>
      <c r="GF4" s="1543"/>
      <c r="GG4" s="1543"/>
      <c r="GH4" s="1543"/>
      <c r="GI4" s="1543"/>
      <c r="GJ4" s="1543"/>
      <c r="GK4" s="1543"/>
      <c r="GL4" s="1543"/>
      <c r="GM4" s="1543"/>
      <c r="GN4" s="1543"/>
      <c r="GO4" s="1543"/>
      <c r="GP4" s="1543"/>
      <c r="GQ4" s="1543"/>
      <c r="GR4" s="1543"/>
      <c r="GS4" s="1543"/>
      <c r="GT4" s="1543"/>
      <c r="GU4" s="1543"/>
      <c r="GV4" s="1543"/>
      <c r="GW4" s="1543"/>
      <c r="GX4" s="1543"/>
      <c r="GY4" s="1543"/>
      <c r="GZ4" s="1543"/>
      <c r="HA4" s="1543"/>
      <c r="HB4" s="1543"/>
      <c r="HC4" s="1543"/>
      <c r="HD4" s="1543"/>
      <c r="HE4" s="1543"/>
      <c r="HF4" s="1543"/>
      <c r="HG4" s="1543"/>
      <c r="HH4" s="1543"/>
      <c r="HI4" s="1543"/>
      <c r="HJ4" s="1543"/>
      <c r="HK4" s="1543"/>
      <c r="HL4" s="1543"/>
      <c r="HM4" s="1543"/>
      <c r="HN4" s="1543"/>
      <c r="HO4" s="1543"/>
      <c r="HP4" s="1543"/>
      <c r="HQ4" s="1543"/>
      <c r="HR4" s="1543"/>
      <c r="HS4" s="1543"/>
      <c r="HT4" s="1543"/>
      <c r="HU4" s="1543"/>
      <c r="HV4" s="1543"/>
      <c r="HW4" s="1543"/>
      <c r="HX4" s="1543"/>
      <c r="HY4" s="1543"/>
      <c r="HZ4" s="1543"/>
      <c r="IA4" s="1543"/>
      <c r="IB4" s="1543"/>
      <c r="IC4" s="1543"/>
      <c r="ID4" s="1543"/>
      <c r="IE4" s="1543"/>
      <c r="IF4" s="1543"/>
      <c r="IG4" s="1543"/>
      <c r="IH4" s="1543"/>
      <c r="II4" s="1543"/>
      <c r="IJ4" s="1543"/>
      <c r="IK4" s="1543"/>
      <c r="IL4" s="1543"/>
      <c r="IM4" s="1543"/>
      <c r="IN4" s="1543"/>
      <c r="IO4" s="1543"/>
      <c r="IP4" s="1543"/>
      <c r="IQ4" s="1543"/>
      <c r="IR4" s="1543"/>
      <c r="IS4" s="1543"/>
    </row>
    <row r="5" spans="1:253" s="319" customFormat="1">
      <c r="A5" s="335" t="s">
        <v>1808</v>
      </c>
      <c r="B5" s="1544">
        <f>'Sources and Uses Budget'!$C4</f>
        <v>4025000</v>
      </c>
      <c r="C5" s="1544">
        <f>'Sources and Uses Budget'!$C4</f>
        <v>4025000</v>
      </c>
      <c r="D5" s="1545">
        <f>C5-B5</f>
        <v>0</v>
      </c>
      <c r="E5" s="1546"/>
      <c r="F5" s="1547"/>
      <c r="G5" s="1542"/>
      <c r="H5" s="1543"/>
      <c r="I5" s="1543"/>
      <c r="J5" s="1543"/>
      <c r="K5" s="1543"/>
      <c r="L5" s="1543"/>
      <c r="M5" s="1543"/>
      <c r="N5" s="1543"/>
      <c r="O5" s="1543"/>
      <c r="P5" s="1543"/>
      <c r="Q5" s="1543"/>
      <c r="R5" s="1543"/>
      <c r="S5" s="1543"/>
      <c r="T5" s="1543"/>
      <c r="U5" s="1543"/>
      <c r="V5" s="1543"/>
      <c r="W5" s="1543"/>
      <c r="X5" s="1543"/>
      <c r="Y5" s="1543"/>
      <c r="Z5" s="1543"/>
      <c r="AA5" s="1543"/>
      <c r="AB5" s="1543"/>
      <c r="AC5" s="1543"/>
      <c r="AD5" s="1543"/>
      <c r="AE5" s="1543"/>
      <c r="AF5" s="1543"/>
      <c r="AG5" s="1543"/>
      <c r="AH5" s="1543"/>
      <c r="AI5" s="1543"/>
      <c r="AJ5" s="1543"/>
      <c r="AK5" s="1543"/>
      <c r="AL5" s="1543"/>
      <c r="AM5" s="1543"/>
      <c r="AN5" s="1543"/>
      <c r="AO5" s="1543"/>
      <c r="AP5" s="1543"/>
      <c r="AQ5" s="1543"/>
      <c r="AR5" s="1543"/>
      <c r="AS5" s="1543"/>
      <c r="AT5" s="1543"/>
      <c r="AU5" s="1543"/>
      <c r="AV5" s="1543"/>
      <c r="AW5" s="1543"/>
      <c r="AX5" s="1543"/>
      <c r="AY5" s="1543"/>
      <c r="AZ5" s="1543"/>
      <c r="BA5" s="1543"/>
      <c r="BB5" s="1543"/>
      <c r="BC5" s="1543"/>
      <c r="BD5" s="1543"/>
      <c r="BE5" s="1543"/>
      <c r="BF5" s="1543"/>
      <c r="BG5" s="1543"/>
      <c r="BH5" s="1543"/>
      <c r="BI5" s="1543"/>
      <c r="BJ5" s="1543"/>
      <c r="BK5" s="1543"/>
      <c r="BL5" s="1543"/>
      <c r="BM5" s="1543"/>
      <c r="BN5" s="1543"/>
      <c r="BO5" s="1543"/>
      <c r="BP5" s="1543"/>
      <c r="BQ5" s="1543"/>
      <c r="BR5" s="1543"/>
      <c r="BS5" s="1543"/>
      <c r="BT5" s="1543"/>
      <c r="BU5" s="1543"/>
      <c r="BV5" s="1543"/>
      <c r="BW5" s="1543"/>
      <c r="BX5" s="1543"/>
      <c r="BY5" s="1543"/>
      <c r="BZ5" s="1543"/>
      <c r="CA5" s="1543"/>
      <c r="CB5" s="1543"/>
      <c r="CC5" s="1543"/>
      <c r="CD5" s="1543"/>
      <c r="CE5" s="1543"/>
      <c r="CF5" s="1543"/>
      <c r="CG5" s="1543"/>
      <c r="CH5" s="1543"/>
      <c r="CI5" s="1543"/>
      <c r="CJ5" s="1543"/>
      <c r="CK5" s="1543"/>
      <c r="CL5" s="1543"/>
      <c r="CM5" s="1543"/>
      <c r="CN5" s="1543"/>
      <c r="CO5" s="1543"/>
      <c r="CP5" s="1543"/>
      <c r="CQ5" s="1543"/>
      <c r="CR5" s="1543"/>
      <c r="CS5" s="1543"/>
      <c r="CT5" s="1543"/>
      <c r="CU5" s="1543"/>
      <c r="CV5" s="1543"/>
      <c r="CW5" s="1543"/>
      <c r="CX5" s="1543"/>
      <c r="CY5" s="1543"/>
      <c r="CZ5" s="1543"/>
      <c r="DA5" s="1543"/>
      <c r="DB5" s="1543"/>
      <c r="DC5" s="1543"/>
      <c r="DD5" s="1543"/>
      <c r="DE5" s="1543"/>
      <c r="DF5" s="1543"/>
      <c r="DG5" s="1543"/>
      <c r="DH5" s="1543"/>
      <c r="DI5" s="1543"/>
      <c r="DJ5" s="1543"/>
      <c r="DK5" s="1543"/>
      <c r="DL5" s="1543"/>
      <c r="DM5" s="1543"/>
      <c r="DN5" s="1543"/>
      <c r="DO5" s="1543"/>
      <c r="DP5" s="1543"/>
      <c r="DQ5" s="1543"/>
      <c r="DR5" s="1543"/>
      <c r="DS5" s="1543"/>
      <c r="DT5" s="1543"/>
      <c r="DU5" s="1543"/>
      <c r="DV5" s="1543"/>
      <c r="DW5" s="1543"/>
      <c r="DX5" s="1543"/>
      <c r="DY5" s="1543"/>
      <c r="DZ5" s="1543"/>
      <c r="EA5" s="1543"/>
      <c r="EB5" s="1543"/>
      <c r="EC5" s="1543"/>
      <c r="ED5" s="1543"/>
      <c r="EE5" s="1543"/>
      <c r="EF5" s="1543"/>
      <c r="EG5" s="1543"/>
      <c r="EH5" s="1543"/>
      <c r="EI5" s="1543"/>
      <c r="EJ5" s="1543"/>
      <c r="EK5" s="1543"/>
      <c r="EL5" s="1543"/>
      <c r="EM5" s="1543"/>
      <c r="EN5" s="1543"/>
      <c r="EO5" s="1543"/>
      <c r="EP5" s="1543"/>
      <c r="EQ5" s="1543"/>
      <c r="ER5" s="1543"/>
      <c r="ES5" s="1543"/>
      <c r="ET5" s="1543"/>
      <c r="EU5" s="1543"/>
      <c r="EV5" s="1543"/>
      <c r="EW5" s="1543"/>
      <c r="EX5" s="1543"/>
      <c r="EY5" s="1543"/>
      <c r="EZ5" s="1543"/>
      <c r="FA5" s="1543"/>
      <c r="FB5" s="1543"/>
      <c r="FC5" s="1543"/>
      <c r="FD5" s="1543"/>
      <c r="FE5" s="1543"/>
      <c r="FF5" s="1543"/>
      <c r="FG5" s="1543"/>
      <c r="FH5" s="1543"/>
      <c r="FI5" s="1543"/>
      <c r="FJ5" s="1543"/>
      <c r="FK5" s="1543"/>
      <c r="FL5" s="1543"/>
      <c r="FM5" s="1543"/>
      <c r="FN5" s="1543"/>
      <c r="FO5" s="1543"/>
      <c r="FP5" s="1543"/>
      <c r="FQ5" s="1543"/>
      <c r="FR5" s="1543"/>
      <c r="FS5" s="1543"/>
      <c r="FT5" s="1543"/>
      <c r="FU5" s="1543"/>
      <c r="FV5" s="1543"/>
      <c r="FW5" s="1543"/>
      <c r="FX5" s="1543"/>
      <c r="FY5" s="1543"/>
      <c r="FZ5" s="1543"/>
      <c r="GA5" s="1543"/>
      <c r="GB5" s="1543"/>
      <c r="GC5" s="1543"/>
      <c r="GD5" s="1543"/>
      <c r="GE5" s="1543"/>
      <c r="GF5" s="1543"/>
      <c r="GG5" s="1543"/>
      <c r="GH5" s="1543"/>
      <c r="GI5" s="1543"/>
      <c r="GJ5" s="1543"/>
      <c r="GK5" s="1543"/>
      <c r="GL5" s="1543"/>
      <c r="GM5" s="1543"/>
      <c r="GN5" s="1543"/>
      <c r="GO5" s="1543"/>
      <c r="GP5" s="1543"/>
      <c r="GQ5" s="1543"/>
      <c r="GR5" s="1543"/>
      <c r="GS5" s="1543"/>
      <c r="GT5" s="1543"/>
      <c r="GU5" s="1543"/>
      <c r="GV5" s="1543"/>
      <c r="GW5" s="1543"/>
      <c r="GX5" s="1543"/>
      <c r="GY5" s="1543"/>
      <c r="GZ5" s="1543"/>
      <c r="HA5" s="1543"/>
      <c r="HB5" s="1543"/>
      <c r="HC5" s="1543"/>
      <c r="HD5" s="1543"/>
      <c r="HE5" s="1543"/>
      <c r="HF5" s="1543"/>
      <c r="HG5" s="1543"/>
      <c r="HH5" s="1543"/>
      <c r="HI5" s="1543"/>
      <c r="HJ5" s="1543"/>
      <c r="HK5" s="1543"/>
      <c r="HL5" s="1543"/>
      <c r="HM5" s="1543"/>
      <c r="HN5" s="1543"/>
      <c r="HO5" s="1543"/>
      <c r="HP5" s="1543"/>
      <c r="HQ5" s="1543"/>
      <c r="HR5" s="1543"/>
      <c r="HS5" s="1543"/>
      <c r="HT5" s="1543"/>
      <c r="HU5" s="1543"/>
      <c r="HV5" s="1543"/>
      <c r="HW5" s="1543"/>
      <c r="HX5" s="1543"/>
      <c r="HY5" s="1543"/>
      <c r="HZ5" s="1543"/>
      <c r="IA5" s="1543"/>
      <c r="IB5" s="1543"/>
      <c r="IC5" s="1543"/>
      <c r="ID5" s="1543"/>
      <c r="IE5" s="1543"/>
      <c r="IF5" s="1543"/>
      <c r="IG5" s="1543"/>
      <c r="IH5" s="1543"/>
      <c r="II5" s="1543"/>
      <c r="IJ5" s="1543"/>
      <c r="IK5" s="1543"/>
      <c r="IL5" s="1543"/>
      <c r="IM5" s="1543"/>
      <c r="IN5" s="1543"/>
      <c r="IO5" s="1543"/>
      <c r="IP5" s="1543"/>
      <c r="IQ5" s="1543"/>
      <c r="IR5" s="1543"/>
      <c r="IS5" s="1543"/>
    </row>
    <row r="6" spans="1:253" s="319" customFormat="1">
      <c r="A6" s="335" t="s">
        <v>1809</v>
      </c>
      <c r="B6" s="1544">
        <f>'Sources and Uses Budget'!$C5</f>
        <v>0</v>
      </c>
      <c r="C6" s="1544">
        <f>'Sources and Uses Budget'!$C5</f>
        <v>0</v>
      </c>
      <c r="D6" s="1545">
        <f t="shared" ref="D6:D77" si="0">C6-B6</f>
        <v>0</v>
      </c>
      <c r="E6" s="1546"/>
      <c r="F6" s="1547"/>
      <c r="G6" s="1542"/>
      <c r="H6" s="1543"/>
      <c r="I6" s="1543"/>
      <c r="J6" s="1543"/>
      <c r="K6" s="1543"/>
      <c r="L6" s="1543"/>
      <c r="M6" s="1543"/>
      <c r="N6" s="1543"/>
      <c r="O6" s="1543"/>
      <c r="P6" s="1543"/>
      <c r="Q6" s="1543"/>
      <c r="R6" s="1543"/>
      <c r="S6" s="1543"/>
      <c r="T6" s="1543"/>
      <c r="U6" s="1543"/>
      <c r="V6" s="1543"/>
      <c r="W6" s="1543"/>
      <c r="X6" s="1543"/>
      <c r="Y6" s="1543"/>
      <c r="Z6" s="1543"/>
      <c r="AA6" s="1543"/>
      <c r="AB6" s="1543"/>
      <c r="AC6" s="1543"/>
      <c r="AD6" s="1543"/>
      <c r="AE6" s="1543"/>
      <c r="AF6" s="1543"/>
      <c r="AG6" s="1543"/>
      <c r="AH6" s="1543"/>
      <c r="AI6" s="1543"/>
      <c r="AJ6" s="1543"/>
      <c r="AK6" s="1543"/>
      <c r="AL6" s="1543"/>
      <c r="AM6" s="1543"/>
      <c r="AN6" s="1543"/>
      <c r="AO6" s="1543"/>
      <c r="AP6" s="1543"/>
      <c r="AQ6" s="1543"/>
      <c r="AR6" s="1543"/>
      <c r="AS6" s="1543"/>
      <c r="AT6" s="1543"/>
      <c r="AU6" s="1543"/>
      <c r="AV6" s="1543"/>
      <c r="AW6" s="1543"/>
      <c r="AX6" s="1543"/>
      <c r="AY6" s="1543"/>
      <c r="AZ6" s="1543"/>
      <c r="BA6" s="1543"/>
      <c r="BB6" s="1543"/>
      <c r="BC6" s="1543"/>
      <c r="BD6" s="1543"/>
      <c r="BE6" s="1543"/>
      <c r="BF6" s="1543"/>
      <c r="BG6" s="1543"/>
      <c r="BH6" s="1543"/>
      <c r="BI6" s="1543"/>
      <c r="BJ6" s="1543"/>
      <c r="BK6" s="1543"/>
      <c r="BL6" s="1543"/>
      <c r="BM6" s="1543"/>
      <c r="BN6" s="1543"/>
      <c r="BO6" s="1543"/>
      <c r="BP6" s="1543"/>
      <c r="BQ6" s="1543"/>
      <c r="BR6" s="1543"/>
      <c r="BS6" s="1543"/>
      <c r="BT6" s="1543"/>
      <c r="BU6" s="1543"/>
      <c r="BV6" s="1543"/>
      <c r="BW6" s="1543"/>
      <c r="BX6" s="1543"/>
      <c r="BY6" s="1543"/>
      <c r="BZ6" s="1543"/>
      <c r="CA6" s="1543"/>
      <c r="CB6" s="1543"/>
      <c r="CC6" s="1543"/>
      <c r="CD6" s="1543"/>
      <c r="CE6" s="1543"/>
      <c r="CF6" s="1543"/>
      <c r="CG6" s="1543"/>
      <c r="CH6" s="1543"/>
      <c r="CI6" s="1543"/>
      <c r="CJ6" s="1543"/>
      <c r="CK6" s="1543"/>
      <c r="CL6" s="1543"/>
      <c r="CM6" s="1543"/>
      <c r="CN6" s="1543"/>
      <c r="CO6" s="1543"/>
      <c r="CP6" s="1543"/>
      <c r="CQ6" s="1543"/>
      <c r="CR6" s="1543"/>
      <c r="CS6" s="1543"/>
      <c r="CT6" s="1543"/>
      <c r="CU6" s="1543"/>
      <c r="CV6" s="1543"/>
      <c r="CW6" s="1543"/>
      <c r="CX6" s="1543"/>
      <c r="CY6" s="1543"/>
      <c r="CZ6" s="1543"/>
      <c r="DA6" s="1543"/>
      <c r="DB6" s="1543"/>
      <c r="DC6" s="1543"/>
      <c r="DD6" s="1543"/>
      <c r="DE6" s="1543"/>
      <c r="DF6" s="1543"/>
      <c r="DG6" s="1543"/>
      <c r="DH6" s="1543"/>
      <c r="DI6" s="1543"/>
      <c r="DJ6" s="1543"/>
      <c r="DK6" s="1543"/>
      <c r="DL6" s="1543"/>
      <c r="DM6" s="1543"/>
      <c r="DN6" s="1543"/>
      <c r="DO6" s="1543"/>
      <c r="DP6" s="1543"/>
      <c r="DQ6" s="1543"/>
      <c r="DR6" s="1543"/>
      <c r="DS6" s="1543"/>
      <c r="DT6" s="1543"/>
      <c r="DU6" s="1543"/>
      <c r="DV6" s="1543"/>
      <c r="DW6" s="1543"/>
      <c r="DX6" s="1543"/>
      <c r="DY6" s="1543"/>
      <c r="DZ6" s="1543"/>
      <c r="EA6" s="1543"/>
      <c r="EB6" s="1543"/>
      <c r="EC6" s="1543"/>
      <c r="ED6" s="1543"/>
      <c r="EE6" s="1543"/>
      <c r="EF6" s="1543"/>
      <c r="EG6" s="1543"/>
      <c r="EH6" s="1543"/>
      <c r="EI6" s="1543"/>
      <c r="EJ6" s="1543"/>
      <c r="EK6" s="1543"/>
      <c r="EL6" s="1543"/>
      <c r="EM6" s="1543"/>
      <c r="EN6" s="1543"/>
      <c r="EO6" s="1543"/>
      <c r="EP6" s="1543"/>
      <c r="EQ6" s="1543"/>
      <c r="ER6" s="1543"/>
      <c r="ES6" s="1543"/>
      <c r="ET6" s="1543"/>
      <c r="EU6" s="1543"/>
      <c r="EV6" s="1543"/>
      <c r="EW6" s="1543"/>
      <c r="EX6" s="1543"/>
      <c r="EY6" s="1543"/>
      <c r="EZ6" s="1543"/>
      <c r="FA6" s="1543"/>
      <c r="FB6" s="1543"/>
      <c r="FC6" s="1543"/>
      <c r="FD6" s="1543"/>
      <c r="FE6" s="1543"/>
      <c r="FF6" s="1543"/>
      <c r="FG6" s="1543"/>
      <c r="FH6" s="1543"/>
      <c r="FI6" s="1543"/>
      <c r="FJ6" s="1543"/>
      <c r="FK6" s="1543"/>
      <c r="FL6" s="1543"/>
      <c r="FM6" s="1543"/>
      <c r="FN6" s="1543"/>
      <c r="FO6" s="1543"/>
      <c r="FP6" s="1543"/>
      <c r="FQ6" s="1543"/>
      <c r="FR6" s="1543"/>
      <c r="FS6" s="1543"/>
      <c r="FT6" s="1543"/>
      <c r="FU6" s="1543"/>
      <c r="FV6" s="1543"/>
      <c r="FW6" s="1543"/>
      <c r="FX6" s="1543"/>
      <c r="FY6" s="1543"/>
      <c r="FZ6" s="1543"/>
      <c r="GA6" s="1543"/>
      <c r="GB6" s="1543"/>
      <c r="GC6" s="1543"/>
      <c r="GD6" s="1543"/>
      <c r="GE6" s="1543"/>
      <c r="GF6" s="1543"/>
      <c r="GG6" s="1543"/>
      <c r="GH6" s="1543"/>
      <c r="GI6" s="1543"/>
      <c r="GJ6" s="1543"/>
      <c r="GK6" s="1543"/>
      <c r="GL6" s="1543"/>
      <c r="GM6" s="1543"/>
      <c r="GN6" s="1543"/>
      <c r="GO6" s="1543"/>
      <c r="GP6" s="1543"/>
      <c r="GQ6" s="1543"/>
      <c r="GR6" s="1543"/>
      <c r="GS6" s="1543"/>
      <c r="GT6" s="1543"/>
      <c r="GU6" s="1543"/>
      <c r="GV6" s="1543"/>
      <c r="GW6" s="1543"/>
      <c r="GX6" s="1543"/>
      <c r="GY6" s="1543"/>
      <c r="GZ6" s="1543"/>
      <c r="HA6" s="1543"/>
      <c r="HB6" s="1543"/>
      <c r="HC6" s="1543"/>
      <c r="HD6" s="1543"/>
      <c r="HE6" s="1543"/>
      <c r="HF6" s="1543"/>
      <c r="HG6" s="1543"/>
      <c r="HH6" s="1543"/>
      <c r="HI6" s="1543"/>
      <c r="HJ6" s="1543"/>
      <c r="HK6" s="1543"/>
      <c r="HL6" s="1543"/>
      <c r="HM6" s="1543"/>
      <c r="HN6" s="1543"/>
      <c r="HO6" s="1543"/>
      <c r="HP6" s="1543"/>
      <c r="HQ6" s="1543"/>
      <c r="HR6" s="1543"/>
      <c r="HS6" s="1543"/>
      <c r="HT6" s="1543"/>
      <c r="HU6" s="1543"/>
      <c r="HV6" s="1543"/>
      <c r="HW6" s="1543"/>
      <c r="HX6" s="1543"/>
      <c r="HY6" s="1543"/>
      <c r="HZ6" s="1543"/>
      <c r="IA6" s="1543"/>
      <c r="IB6" s="1543"/>
      <c r="IC6" s="1543"/>
      <c r="ID6" s="1543"/>
      <c r="IE6" s="1543"/>
      <c r="IF6" s="1543"/>
      <c r="IG6" s="1543"/>
      <c r="IH6" s="1543"/>
      <c r="II6" s="1543"/>
      <c r="IJ6" s="1543"/>
      <c r="IK6" s="1543"/>
      <c r="IL6" s="1543"/>
      <c r="IM6" s="1543"/>
      <c r="IN6" s="1543"/>
      <c r="IO6" s="1543"/>
      <c r="IP6" s="1543"/>
      <c r="IQ6" s="1543"/>
      <c r="IR6" s="1543"/>
      <c r="IS6" s="1543"/>
    </row>
    <row r="7" spans="1:253" s="319" customFormat="1">
      <c r="A7" s="335" t="s">
        <v>1810</v>
      </c>
      <c r="B7" s="1544">
        <f>'Sources and Uses Budget'!$C6</f>
        <v>129000</v>
      </c>
      <c r="C7" s="1544">
        <f>'Sources and Uses Budget'!$C6</f>
        <v>129000</v>
      </c>
      <c r="D7" s="1545">
        <f t="shared" si="0"/>
        <v>0</v>
      </c>
      <c r="E7" s="1546"/>
      <c r="F7" s="1547"/>
      <c r="G7" s="1542"/>
      <c r="H7" s="1543"/>
      <c r="I7" s="1543"/>
      <c r="J7" s="1543"/>
      <c r="K7" s="1543"/>
      <c r="L7" s="1543"/>
      <c r="M7" s="1543"/>
      <c r="N7" s="1543"/>
      <c r="O7" s="1543"/>
      <c r="P7" s="1543"/>
      <c r="Q7" s="1543"/>
      <c r="R7" s="1543"/>
      <c r="S7" s="1543"/>
      <c r="T7" s="1543"/>
      <c r="U7" s="1543"/>
      <c r="V7" s="1543"/>
      <c r="W7" s="1543"/>
      <c r="X7" s="1543"/>
      <c r="Y7" s="1543"/>
      <c r="Z7" s="1543"/>
      <c r="AA7" s="1543"/>
      <c r="AB7" s="1543"/>
      <c r="AC7" s="1543"/>
      <c r="AD7" s="1543"/>
      <c r="AE7" s="1543"/>
      <c r="AF7" s="1543"/>
      <c r="AG7" s="1543"/>
      <c r="AH7" s="1543"/>
      <c r="AI7" s="1543"/>
      <c r="AJ7" s="1543"/>
      <c r="AK7" s="1543"/>
      <c r="AL7" s="1543"/>
      <c r="AM7" s="1543"/>
      <c r="AN7" s="1543"/>
      <c r="AO7" s="1543"/>
      <c r="AP7" s="1543"/>
      <c r="AQ7" s="1543"/>
      <c r="AR7" s="1543"/>
      <c r="AS7" s="1543"/>
      <c r="AT7" s="1543"/>
      <c r="AU7" s="1543"/>
      <c r="AV7" s="1543"/>
      <c r="AW7" s="1543"/>
      <c r="AX7" s="1543"/>
      <c r="AY7" s="1543"/>
      <c r="AZ7" s="1543"/>
      <c r="BA7" s="1543"/>
      <c r="BB7" s="1543"/>
      <c r="BC7" s="1543"/>
      <c r="BD7" s="1543"/>
      <c r="BE7" s="1543"/>
      <c r="BF7" s="1543"/>
      <c r="BG7" s="1543"/>
      <c r="BH7" s="1543"/>
      <c r="BI7" s="1543"/>
      <c r="BJ7" s="1543"/>
      <c r="BK7" s="1543"/>
      <c r="BL7" s="1543"/>
      <c r="BM7" s="1543"/>
      <c r="BN7" s="1543"/>
      <c r="BO7" s="1543"/>
      <c r="BP7" s="1543"/>
      <c r="BQ7" s="1543"/>
      <c r="BR7" s="1543"/>
      <c r="BS7" s="1543"/>
      <c r="BT7" s="1543"/>
      <c r="BU7" s="1543"/>
      <c r="BV7" s="1543"/>
      <c r="BW7" s="1543"/>
      <c r="BX7" s="1543"/>
      <c r="BY7" s="1543"/>
      <c r="BZ7" s="1543"/>
      <c r="CA7" s="1543"/>
      <c r="CB7" s="1543"/>
      <c r="CC7" s="1543"/>
      <c r="CD7" s="1543"/>
      <c r="CE7" s="1543"/>
      <c r="CF7" s="1543"/>
      <c r="CG7" s="1543"/>
      <c r="CH7" s="1543"/>
      <c r="CI7" s="1543"/>
      <c r="CJ7" s="1543"/>
      <c r="CK7" s="1543"/>
      <c r="CL7" s="1543"/>
      <c r="CM7" s="1543"/>
      <c r="CN7" s="1543"/>
      <c r="CO7" s="1543"/>
      <c r="CP7" s="1543"/>
      <c r="CQ7" s="1543"/>
      <c r="CR7" s="1543"/>
      <c r="CS7" s="1543"/>
      <c r="CT7" s="1543"/>
      <c r="CU7" s="1543"/>
      <c r="CV7" s="1543"/>
      <c r="CW7" s="1543"/>
      <c r="CX7" s="1543"/>
      <c r="CY7" s="1543"/>
      <c r="CZ7" s="1543"/>
      <c r="DA7" s="1543"/>
      <c r="DB7" s="1543"/>
      <c r="DC7" s="1543"/>
      <c r="DD7" s="1543"/>
      <c r="DE7" s="1543"/>
      <c r="DF7" s="1543"/>
      <c r="DG7" s="1543"/>
      <c r="DH7" s="1543"/>
      <c r="DI7" s="1543"/>
      <c r="DJ7" s="1543"/>
      <c r="DK7" s="1543"/>
      <c r="DL7" s="1543"/>
      <c r="DM7" s="1543"/>
      <c r="DN7" s="1543"/>
      <c r="DO7" s="1543"/>
      <c r="DP7" s="1543"/>
      <c r="DQ7" s="1543"/>
      <c r="DR7" s="1543"/>
      <c r="DS7" s="1543"/>
      <c r="DT7" s="1543"/>
      <c r="DU7" s="1543"/>
      <c r="DV7" s="1543"/>
      <c r="DW7" s="1543"/>
      <c r="DX7" s="1543"/>
      <c r="DY7" s="1543"/>
      <c r="DZ7" s="1543"/>
      <c r="EA7" s="1543"/>
      <c r="EB7" s="1543"/>
      <c r="EC7" s="1543"/>
      <c r="ED7" s="1543"/>
      <c r="EE7" s="1543"/>
      <c r="EF7" s="1543"/>
      <c r="EG7" s="1543"/>
      <c r="EH7" s="1543"/>
      <c r="EI7" s="1543"/>
      <c r="EJ7" s="1543"/>
      <c r="EK7" s="1543"/>
      <c r="EL7" s="1543"/>
      <c r="EM7" s="1543"/>
      <c r="EN7" s="1543"/>
      <c r="EO7" s="1543"/>
      <c r="EP7" s="1543"/>
      <c r="EQ7" s="1543"/>
      <c r="ER7" s="1543"/>
      <c r="ES7" s="1543"/>
      <c r="ET7" s="1543"/>
      <c r="EU7" s="1543"/>
      <c r="EV7" s="1543"/>
      <c r="EW7" s="1543"/>
      <c r="EX7" s="1543"/>
      <c r="EY7" s="1543"/>
      <c r="EZ7" s="1543"/>
      <c r="FA7" s="1543"/>
      <c r="FB7" s="1543"/>
      <c r="FC7" s="1543"/>
      <c r="FD7" s="1543"/>
      <c r="FE7" s="1543"/>
      <c r="FF7" s="1543"/>
      <c r="FG7" s="1543"/>
      <c r="FH7" s="1543"/>
      <c r="FI7" s="1543"/>
      <c r="FJ7" s="1543"/>
      <c r="FK7" s="1543"/>
      <c r="FL7" s="1543"/>
      <c r="FM7" s="1543"/>
      <c r="FN7" s="1543"/>
      <c r="FO7" s="1543"/>
      <c r="FP7" s="1543"/>
      <c r="FQ7" s="1543"/>
      <c r="FR7" s="1543"/>
      <c r="FS7" s="1543"/>
      <c r="FT7" s="1543"/>
      <c r="FU7" s="1543"/>
      <c r="FV7" s="1543"/>
      <c r="FW7" s="1543"/>
      <c r="FX7" s="1543"/>
      <c r="FY7" s="1543"/>
      <c r="FZ7" s="1543"/>
      <c r="GA7" s="1543"/>
      <c r="GB7" s="1543"/>
      <c r="GC7" s="1543"/>
      <c r="GD7" s="1543"/>
      <c r="GE7" s="1543"/>
      <c r="GF7" s="1543"/>
      <c r="GG7" s="1543"/>
      <c r="GH7" s="1543"/>
      <c r="GI7" s="1543"/>
      <c r="GJ7" s="1543"/>
      <c r="GK7" s="1543"/>
      <c r="GL7" s="1543"/>
      <c r="GM7" s="1543"/>
      <c r="GN7" s="1543"/>
      <c r="GO7" s="1543"/>
      <c r="GP7" s="1543"/>
      <c r="GQ7" s="1543"/>
      <c r="GR7" s="1543"/>
      <c r="GS7" s="1543"/>
      <c r="GT7" s="1543"/>
      <c r="GU7" s="1543"/>
      <c r="GV7" s="1543"/>
      <c r="GW7" s="1543"/>
      <c r="GX7" s="1543"/>
      <c r="GY7" s="1543"/>
      <c r="GZ7" s="1543"/>
      <c r="HA7" s="1543"/>
      <c r="HB7" s="1543"/>
      <c r="HC7" s="1543"/>
      <c r="HD7" s="1543"/>
      <c r="HE7" s="1543"/>
      <c r="HF7" s="1543"/>
      <c r="HG7" s="1543"/>
      <c r="HH7" s="1543"/>
      <c r="HI7" s="1543"/>
      <c r="HJ7" s="1543"/>
      <c r="HK7" s="1543"/>
      <c r="HL7" s="1543"/>
      <c r="HM7" s="1543"/>
      <c r="HN7" s="1543"/>
      <c r="HO7" s="1543"/>
      <c r="HP7" s="1543"/>
      <c r="HQ7" s="1543"/>
      <c r="HR7" s="1543"/>
      <c r="HS7" s="1543"/>
      <c r="HT7" s="1543"/>
      <c r="HU7" s="1543"/>
      <c r="HV7" s="1543"/>
      <c r="HW7" s="1543"/>
      <c r="HX7" s="1543"/>
      <c r="HY7" s="1543"/>
      <c r="HZ7" s="1543"/>
      <c r="IA7" s="1543"/>
      <c r="IB7" s="1543"/>
      <c r="IC7" s="1543"/>
      <c r="ID7" s="1543"/>
      <c r="IE7" s="1543"/>
      <c r="IF7" s="1543"/>
      <c r="IG7" s="1543"/>
      <c r="IH7" s="1543"/>
      <c r="II7" s="1543"/>
      <c r="IJ7" s="1543"/>
      <c r="IK7" s="1543"/>
      <c r="IL7" s="1543"/>
      <c r="IM7" s="1543"/>
      <c r="IN7" s="1543"/>
      <c r="IO7" s="1543"/>
      <c r="IP7" s="1543"/>
      <c r="IQ7" s="1543"/>
      <c r="IR7" s="1543"/>
      <c r="IS7" s="1543"/>
    </row>
    <row r="8" spans="1:253" s="319" customFormat="1">
      <c r="A8" s="335" t="s">
        <v>1811</v>
      </c>
      <c r="B8" s="1544">
        <f>'Sources and Uses Budget'!$C7</f>
        <v>0</v>
      </c>
      <c r="C8" s="1544">
        <f>'Sources and Uses Budget'!$C7</f>
        <v>0</v>
      </c>
      <c r="D8" s="1545">
        <f t="shared" si="0"/>
        <v>0</v>
      </c>
      <c r="E8" s="1546"/>
      <c r="F8" s="1547"/>
      <c r="G8" s="1542"/>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3"/>
      <c r="AW8" s="1543"/>
      <c r="AX8" s="1543"/>
      <c r="AY8" s="1543"/>
      <c r="AZ8" s="1543"/>
      <c r="BA8" s="1543"/>
      <c r="BB8" s="1543"/>
      <c r="BC8" s="1543"/>
      <c r="BD8" s="1543"/>
      <c r="BE8" s="1543"/>
      <c r="BF8" s="1543"/>
      <c r="BG8" s="1543"/>
      <c r="BH8" s="1543"/>
      <c r="BI8" s="1543"/>
      <c r="BJ8" s="1543"/>
      <c r="BK8" s="1543"/>
      <c r="BL8" s="1543"/>
      <c r="BM8" s="1543"/>
      <c r="BN8" s="1543"/>
      <c r="BO8" s="1543"/>
      <c r="BP8" s="1543"/>
      <c r="BQ8" s="1543"/>
      <c r="BR8" s="1543"/>
      <c r="BS8" s="1543"/>
      <c r="BT8" s="1543"/>
      <c r="BU8" s="1543"/>
      <c r="BV8" s="1543"/>
      <c r="BW8" s="1543"/>
      <c r="BX8" s="1543"/>
      <c r="BY8" s="1543"/>
      <c r="BZ8" s="1543"/>
      <c r="CA8" s="1543"/>
      <c r="CB8" s="1543"/>
      <c r="CC8" s="1543"/>
      <c r="CD8" s="1543"/>
      <c r="CE8" s="1543"/>
      <c r="CF8" s="1543"/>
      <c r="CG8" s="1543"/>
      <c r="CH8" s="1543"/>
      <c r="CI8" s="1543"/>
      <c r="CJ8" s="1543"/>
      <c r="CK8" s="1543"/>
      <c r="CL8" s="1543"/>
      <c r="CM8" s="1543"/>
      <c r="CN8" s="1543"/>
      <c r="CO8" s="1543"/>
      <c r="CP8" s="1543"/>
      <c r="CQ8" s="1543"/>
      <c r="CR8" s="1543"/>
      <c r="CS8" s="1543"/>
      <c r="CT8" s="1543"/>
      <c r="CU8" s="1543"/>
      <c r="CV8" s="1543"/>
      <c r="CW8" s="1543"/>
      <c r="CX8" s="1543"/>
      <c r="CY8" s="1543"/>
      <c r="CZ8" s="1543"/>
      <c r="DA8" s="1543"/>
      <c r="DB8" s="1543"/>
      <c r="DC8" s="1543"/>
      <c r="DD8" s="1543"/>
      <c r="DE8" s="1543"/>
      <c r="DF8" s="1543"/>
      <c r="DG8" s="1543"/>
      <c r="DH8" s="1543"/>
      <c r="DI8" s="1543"/>
      <c r="DJ8" s="1543"/>
      <c r="DK8" s="1543"/>
      <c r="DL8" s="1543"/>
      <c r="DM8" s="1543"/>
      <c r="DN8" s="1543"/>
      <c r="DO8" s="1543"/>
      <c r="DP8" s="1543"/>
      <c r="DQ8" s="1543"/>
      <c r="DR8" s="1543"/>
      <c r="DS8" s="1543"/>
      <c r="DT8" s="1543"/>
      <c r="DU8" s="1543"/>
      <c r="DV8" s="1543"/>
      <c r="DW8" s="1543"/>
      <c r="DX8" s="1543"/>
      <c r="DY8" s="1543"/>
      <c r="DZ8" s="1543"/>
      <c r="EA8" s="1543"/>
      <c r="EB8" s="1543"/>
      <c r="EC8" s="1543"/>
      <c r="ED8" s="1543"/>
      <c r="EE8" s="1543"/>
      <c r="EF8" s="1543"/>
      <c r="EG8" s="1543"/>
      <c r="EH8" s="1543"/>
      <c r="EI8" s="1543"/>
      <c r="EJ8" s="1543"/>
      <c r="EK8" s="1543"/>
      <c r="EL8" s="1543"/>
      <c r="EM8" s="1543"/>
      <c r="EN8" s="1543"/>
      <c r="EO8" s="1543"/>
      <c r="EP8" s="1543"/>
      <c r="EQ8" s="1543"/>
      <c r="ER8" s="1543"/>
      <c r="ES8" s="1543"/>
      <c r="ET8" s="1543"/>
      <c r="EU8" s="1543"/>
      <c r="EV8" s="1543"/>
      <c r="EW8" s="1543"/>
      <c r="EX8" s="1543"/>
      <c r="EY8" s="1543"/>
      <c r="EZ8" s="1543"/>
      <c r="FA8" s="1543"/>
      <c r="FB8" s="1543"/>
      <c r="FC8" s="1543"/>
      <c r="FD8" s="1543"/>
      <c r="FE8" s="1543"/>
      <c r="FF8" s="1543"/>
      <c r="FG8" s="1543"/>
      <c r="FH8" s="1543"/>
      <c r="FI8" s="1543"/>
      <c r="FJ8" s="1543"/>
      <c r="FK8" s="1543"/>
      <c r="FL8" s="1543"/>
      <c r="FM8" s="1543"/>
      <c r="FN8" s="1543"/>
      <c r="FO8" s="1543"/>
      <c r="FP8" s="1543"/>
      <c r="FQ8" s="1543"/>
      <c r="FR8" s="1543"/>
      <c r="FS8" s="1543"/>
      <c r="FT8" s="1543"/>
      <c r="FU8" s="1543"/>
      <c r="FV8" s="1543"/>
      <c r="FW8" s="1543"/>
      <c r="FX8" s="1543"/>
      <c r="FY8" s="1543"/>
      <c r="FZ8" s="1543"/>
      <c r="GA8" s="1543"/>
      <c r="GB8" s="1543"/>
      <c r="GC8" s="1543"/>
      <c r="GD8" s="1543"/>
      <c r="GE8" s="1543"/>
      <c r="GF8" s="1543"/>
      <c r="GG8" s="1543"/>
      <c r="GH8" s="1543"/>
      <c r="GI8" s="1543"/>
      <c r="GJ8" s="1543"/>
      <c r="GK8" s="1543"/>
      <c r="GL8" s="1543"/>
      <c r="GM8" s="1543"/>
      <c r="GN8" s="1543"/>
      <c r="GO8" s="1543"/>
      <c r="GP8" s="1543"/>
      <c r="GQ8" s="1543"/>
      <c r="GR8" s="1543"/>
      <c r="GS8" s="1543"/>
      <c r="GT8" s="1543"/>
      <c r="GU8" s="1543"/>
      <c r="GV8" s="1543"/>
      <c r="GW8" s="1543"/>
      <c r="GX8" s="1543"/>
      <c r="GY8" s="1543"/>
      <c r="GZ8" s="1543"/>
      <c r="HA8" s="1543"/>
      <c r="HB8" s="1543"/>
      <c r="HC8" s="1543"/>
      <c r="HD8" s="1543"/>
      <c r="HE8" s="1543"/>
      <c r="HF8" s="1543"/>
      <c r="HG8" s="1543"/>
      <c r="HH8" s="1543"/>
      <c r="HI8" s="1543"/>
      <c r="HJ8" s="1543"/>
      <c r="HK8" s="1543"/>
      <c r="HL8" s="1543"/>
      <c r="HM8" s="1543"/>
      <c r="HN8" s="1543"/>
      <c r="HO8" s="1543"/>
      <c r="HP8" s="1543"/>
      <c r="HQ8" s="1543"/>
      <c r="HR8" s="1543"/>
      <c r="HS8" s="1543"/>
      <c r="HT8" s="1543"/>
      <c r="HU8" s="1543"/>
      <c r="HV8" s="1543"/>
      <c r="HW8" s="1543"/>
      <c r="HX8" s="1543"/>
      <c r="HY8" s="1543"/>
      <c r="HZ8" s="1543"/>
      <c r="IA8" s="1543"/>
      <c r="IB8" s="1543"/>
      <c r="IC8" s="1543"/>
      <c r="ID8" s="1543"/>
      <c r="IE8" s="1543"/>
      <c r="IF8" s="1543"/>
      <c r="IG8" s="1543"/>
      <c r="IH8" s="1543"/>
      <c r="II8" s="1543"/>
      <c r="IJ8" s="1543"/>
      <c r="IK8" s="1543"/>
      <c r="IL8" s="1543"/>
      <c r="IM8" s="1543"/>
      <c r="IN8" s="1543"/>
      <c r="IO8" s="1543"/>
      <c r="IP8" s="1543"/>
      <c r="IQ8" s="1543"/>
      <c r="IR8" s="1543"/>
      <c r="IS8" s="1543"/>
    </row>
    <row r="9" spans="1:253" s="319" customFormat="1">
      <c r="A9" s="336" t="s">
        <v>1812</v>
      </c>
      <c r="B9" s="1545">
        <f>SUM(B5:B8)</f>
        <v>4154000</v>
      </c>
      <c r="C9" s="1545">
        <f>SUM(C5:C8)</f>
        <v>4154000</v>
      </c>
      <c r="D9" s="1545">
        <f t="shared" si="0"/>
        <v>0</v>
      </c>
      <c r="E9" s="1546"/>
      <c r="F9" s="1547"/>
      <c r="G9" s="1542"/>
      <c r="H9" s="1543"/>
      <c r="I9" s="1543"/>
      <c r="J9" s="1543"/>
      <c r="K9" s="1543"/>
      <c r="L9" s="1543"/>
      <c r="M9" s="1543"/>
      <c r="N9" s="1543"/>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3"/>
      <c r="AP9" s="1543"/>
      <c r="AQ9" s="1543"/>
      <c r="AR9" s="1543"/>
      <c r="AS9" s="1543"/>
      <c r="AT9" s="1543"/>
      <c r="AU9" s="1543"/>
      <c r="AV9" s="1543"/>
      <c r="AW9" s="1543"/>
      <c r="AX9" s="1543"/>
      <c r="AY9" s="1543"/>
      <c r="AZ9" s="1543"/>
      <c r="BA9" s="1543"/>
      <c r="BB9" s="1543"/>
      <c r="BC9" s="1543"/>
      <c r="BD9" s="1543"/>
      <c r="BE9" s="1543"/>
      <c r="BF9" s="1543"/>
      <c r="BG9" s="1543"/>
      <c r="BH9" s="1543"/>
      <c r="BI9" s="1543"/>
      <c r="BJ9" s="1543"/>
      <c r="BK9" s="1543"/>
      <c r="BL9" s="1543"/>
      <c r="BM9" s="1543"/>
      <c r="BN9" s="1543"/>
      <c r="BO9" s="1543"/>
      <c r="BP9" s="1543"/>
      <c r="BQ9" s="1543"/>
      <c r="BR9" s="1543"/>
      <c r="BS9" s="1543"/>
      <c r="BT9" s="1543"/>
      <c r="BU9" s="1543"/>
      <c r="BV9" s="1543"/>
      <c r="BW9" s="1543"/>
      <c r="BX9" s="1543"/>
      <c r="BY9" s="1543"/>
      <c r="BZ9" s="1543"/>
      <c r="CA9" s="1543"/>
      <c r="CB9" s="1543"/>
      <c r="CC9" s="1543"/>
      <c r="CD9" s="1543"/>
      <c r="CE9" s="1543"/>
      <c r="CF9" s="1543"/>
      <c r="CG9" s="1543"/>
      <c r="CH9" s="1543"/>
      <c r="CI9" s="1543"/>
      <c r="CJ9" s="1543"/>
      <c r="CK9" s="1543"/>
      <c r="CL9" s="1543"/>
      <c r="CM9" s="1543"/>
      <c r="CN9" s="1543"/>
      <c r="CO9" s="1543"/>
      <c r="CP9" s="1543"/>
      <c r="CQ9" s="1543"/>
      <c r="CR9" s="1543"/>
      <c r="CS9" s="1543"/>
      <c r="CT9" s="1543"/>
      <c r="CU9" s="1543"/>
      <c r="CV9" s="1543"/>
      <c r="CW9" s="1543"/>
      <c r="CX9" s="1543"/>
      <c r="CY9" s="1543"/>
      <c r="CZ9" s="1543"/>
      <c r="DA9" s="1543"/>
      <c r="DB9" s="1543"/>
      <c r="DC9" s="1543"/>
      <c r="DD9" s="1543"/>
      <c r="DE9" s="1543"/>
      <c r="DF9" s="1543"/>
      <c r="DG9" s="1543"/>
      <c r="DH9" s="1543"/>
      <c r="DI9" s="1543"/>
      <c r="DJ9" s="1543"/>
      <c r="DK9" s="1543"/>
      <c r="DL9" s="1543"/>
      <c r="DM9" s="1543"/>
      <c r="DN9" s="1543"/>
      <c r="DO9" s="1543"/>
      <c r="DP9" s="1543"/>
      <c r="DQ9" s="1543"/>
      <c r="DR9" s="1543"/>
      <c r="DS9" s="1543"/>
      <c r="DT9" s="1543"/>
      <c r="DU9" s="1543"/>
      <c r="DV9" s="1543"/>
      <c r="DW9" s="1543"/>
      <c r="DX9" s="1543"/>
      <c r="DY9" s="1543"/>
      <c r="DZ9" s="1543"/>
      <c r="EA9" s="1543"/>
      <c r="EB9" s="1543"/>
      <c r="EC9" s="1543"/>
      <c r="ED9" s="1543"/>
      <c r="EE9" s="1543"/>
      <c r="EF9" s="1543"/>
      <c r="EG9" s="1543"/>
      <c r="EH9" s="1543"/>
      <c r="EI9" s="1543"/>
      <c r="EJ9" s="1543"/>
      <c r="EK9" s="1543"/>
      <c r="EL9" s="1543"/>
      <c r="EM9" s="1543"/>
      <c r="EN9" s="1543"/>
      <c r="EO9" s="1543"/>
      <c r="EP9" s="1543"/>
      <c r="EQ9" s="1543"/>
      <c r="ER9" s="1543"/>
      <c r="ES9" s="1543"/>
      <c r="ET9" s="1543"/>
      <c r="EU9" s="1543"/>
      <c r="EV9" s="1543"/>
      <c r="EW9" s="1543"/>
      <c r="EX9" s="1543"/>
      <c r="EY9" s="1543"/>
      <c r="EZ9" s="1543"/>
      <c r="FA9" s="1543"/>
      <c r="FB9" s="1543"/>
      <c r="FC9" s="1543"/>
      <c r="FD9" s="1543"/>
      <c r="FE9" s="1543"/>
      <c r="FF9" s="1543"/>
      <c r="FG9" s="1543"/>
      <c r="FH9" s="1543"/>
      <c r="FI9" s="1543"/>
      <c r="FJ9" s="1543"/>
      <c r="FK9" s="1543"/>
      <c r="FL9" s="1543"/>
      <c r="FM9" s="1543"/>
      <c r="FN9" s="1543"/>
      <c r="FO9" s="1543"/>
      <c r="FP9" s="1543"/>
      <c r="FQ9" s="1543"/>
      <c r="FR9" s="1543"/>
      <c r="FS9" s="1543"/>
      <c r="FT9" s="1543"/>
      <c r="FU9" s="1543"/>
      <c r="FV9" s="1543"/>
      <c r="FW9" s="1543"/>
      <c r="FX9" s="1543"/>
      <c r="FY9" s="1543"/>
      <c r="FZ9" s="1543"/>
      <c r="GA9" s="1543"/>
      <c r="GB9" s="1543"/>
      <c r="GC9" s="1543"/>
      <c r="GD9" s="1543"/>
      <c r="GE9" s="1543"/>
      <c r="GF9" s="1543"/>
      <c r="GG9" s="1543"/>
      <c r="GH9" s="1543"/>
      <c r="GI9" s="1543"/>
      <c r="GJ9" s="1543"/>
      <c r="GK9" s="1543"/>
      <c r="GL9" s="1543"/>
      <c r="GM9" s="1543"/>
      <c r="GN9" s="1543"/>
      <c r="GO9" s="1543"/>
      <c r="GP9" s="1543"/>
      <c r="GQ9" s="1543"/>
      <c r="GR9" s="1543"/>
      <c r="GS9" s="1543"/>
      <c r="GT9" s="1543"/>
      <c r="GU9" s="1543"/>
      <c r="GV9" s="1543"/>
      <c r="GW9" s="1543"/>
      <c r="GX9" s="1543"/>
      <c r="GY9" s="1543"/>
      <c r="GZ9" s="1543"/>
      <c r="HA9" s="1543"/>
      <c r="HB9" s="1543"/>
      <c r="HC9" s="1543"/>
      <c r="HD9" s="1543"/>
      <c r="HE9" s="1543"/>
      <c r="HF9" s="1543"/>
      <c r="HG9" s="1543"/>
      <c r="HH9" s="1543"/>
      <c r="HI9" s="1543"/>
      <c r="HJ9" s="1543"/>
      <c r="HK9" s="1543"/>
      <c r="HL9" s="1543"/>
      <c r="HM9" s="1543"/>
      <c r="HN9" s="1543"/>
      <c r="HO9" s="1543"/>
      <c r="HP9" s="1543"/>
      <c r="HQ9" s="1543"/>
      <c r="HR9" s="1543"/>
      <c r="HS9" s="1543"/>
      <c r="HT9" s="1543"/>
      <c r="HU9" s="1543"/>
      <c r="HV9" s="1543"/>
      <c r="HW9" s="1543"/>
      <c r="HX9" s="1543"/>
      <c r="HY9" s="1543"/>
      <c r="HZ9" s="1543"/>
      <c r="IA9" s="1543"/>
      <c r="IB9" s="1543"/>
      <c r="IC9" s="1543"/>
      <c r="ID9" s="1543"/>
      <c r="IE9" s="1543"/>
      <c r="IF9" s="1543"/>
      <c r="IG9" s="1543"/>
      <c r="IH9" s="1543"/>
      <c r="II9" s="1543"/>
      <c r="IJ9" s="1543"/>
      <c r="IK9" s="1543"/>
      <c r="IL9" s="1543"/>
      <c r="IM9" s="1543"/>
      <c r="IN9" s="1543"/>
      <c r="IO9" s="1543"/>
      <c r="IP9" s="1543"/>
      <c r="IQ9" s="1543"/>
      <c r="IR9" s="1543"/>
      <c r="IS9" s="1543"/>
    </row>
    <row r="10" spans="1:253" s="319" customFormat="1">
      <c r="A10" s="335" t="s">
        <v>1813</v>
      </c>
      <c r="B10" s="1544">
        <f>'Sources and Uses Budget'!$C9</f>
        <v>0</v>
      </c>
      <c r="C10" s="1544">
        <f>'Sources and Uses Budget'!$C9</f>
        <v>0</v>
      </c>
      <c r="D10" s="1545">
        <f t="shared" si="0"/>
        <v>0</v>
      </c>
      <c r="E10" s="1546"/>
      <c r="F10" s="1547"/>
      <c r="G10" s="1542"/>
      <c r="H10" s="1543"/>
      <c r="I10" s="1543"/>
      <c r="J10" s="1543"/>
      <c r="K10" s="1543"/>
      <c r="L10" s="1543"/>
      <c r="M10" s="1543"/>
      <c r="N10" s="1543"/>
      <c r="O10" s="1543"/>
      <c r="P10" s="1543"/>
      <c r="Q10" s="1543"/>
      <c r="R10" s="1543"/>
      <c r="S10" s="1543"/>
      <c r="T10" s="1543"/>
      <c r="U10" s="1543"/>
      <c r="V10" s="1543"/>
      <c r="W10" s="1543"/>
      <c r="X10" s="1543"/>
      <c r="Y10" s="1543"/>
      <c r="Z10" s="1543"/>
      <c r="AA10" s="1543"/>
      <c r="AB10" s="1543"/>
      <c r="AC10" s="1543"/>
      <c r="AD10" s="1543"/>
      <c r="AE10" s="1543"/>
      <c r="AF10" s="1543"/>
      <c r="AG10" s="1543"/>
      <c r="AH10" s="1543"/>
      <c r="AI10" s="1543"/>
      <c r="AJ10" s="1543"/>
      <c r="AK10" s="1543"/>
      <c r="AL10" s="1543"/>
      <c r="AM10" s="1543"/>
      <c r="AN10" s="1543"/>
      <c r="AO10" s="1543"/>
      <c r="AP10" s="1543"/>
      <c r="AQ10" s="1543"/>
      <c r="AR10" s="1543"/>
      <c r="AS10" s="1543"/>
      <c r="AT10" s="1543"/>
      <c r="AU10" s="1543"/>
      <c r="AV10" s="1543"/>
      <c r="AW10" s="1543"/>
      <c r="AX10" s="1543"/>
      <c r="AY10" s="1543"/>
      <c r="AZ10" s="1543"/>
      <c r="BA10" s="1543"/>
      <c r="BB10" s="1543"/>
      <c r="BC10" s="1543"/>
      <c r="BD10" s="1543"/>
      <c r="BE10" s="1543"/>
      <c r="BF10" s="1543"/>
      <c r="BG10" s="1543"/>
      <c r="BH10" s="1543"/>
      <c r="BI10" s="1543"/>
      <c r="BJ10" s="1543"/>
      <c r="BK10" s="1543"/>
      <c r="BL10" s="1543"/>
      <c r="BM10" s="1543"/>
      <c r="BN10" s="1543"/>
      <c r="BO10" s="1543"/>
      <c r="BP10" s="1543"/>
      <c r="BQ10" s="1543"/>
      <c r="BR10" s="1543"/>
      <c r="BS10" s="1543"/>
      <c r="BT10" s="1543"/>
      <c r="BU10" s="1543"/>
      <c r="BV10" s="1543"/>
      <c r="BW10" s="1543"/>
      <c r="BX10" s="1543"/>
      <c r="BY10" s="1543"/>
      <c r="BZ10" s="1543"/>
      <c r="CA10" s="1543"/>
      <c r="CB10" s="1543"/>
      <c r="CC10" s="1543"/>
      <c r="CD10" s="1543"/>
      <c r="CE10" s="1543"/>
      <c r="CF10" s="1543"/>
      <c r="CG10" s="1543"/>
      <c r="CH10" s="1543"/>
      <c r="CI10" s="1543"/>
      <c r="CJ10" s="1543"/>
      <c r="CK10" s="1543"/>
      <c r="CL10" s="1543"/>
      <c r="CM10" s="1543"/>
      <c r="CN10" s="1543"/>
      <c r="CO10" s="1543"/>
      <c r="CP10" s="1543"/>
      <c r="CQ10" s="1543"/>
      <c r="CR10" s="1543"/>
      <c r="CS10" s="1543"/>
      <c r="CT10" s="1543"/>
      <c r="CU10" s="1543"/>
      <c r="CV10" s="1543"/>
      <c r="CW10" s="1543"/>
      <c r="CX10" s="1543"/>
      <c r="CY10" s="1543"/>
      <c r="CZ10" s="1543"/>
      <c r="DA10" s="1543"/>
      <c r="DB10" s="1543"/>
      <c r="DC10" s="1543"/>
      <c r="DD10" s="1543"/>
      <c r="DE10" s="1543"/>
      <c r="DF10" s="1543"/>
      <c r="DG10" s="1543"/>
      <c r="DH10" s="1543"/>
      <c r="DI10" s="1543"/>
      <c r="DJ10" s="1543"/>
      <c r="DK10" s="1543"/>
      <c r="DL10" s="1543"/>
      <c r="DM10" s="1543"/>
      <c r="DN10" s="1543"/>
      <c r="DO10" s="1543"/>
      <c r="DP10" s="1543"/>
      <c r="DQ10" s="1543"/>
      <c r="DR10" s="1543"/>
      <c r="DS10" s="1543"/>
      <c r="DT10" s="1543"/>
      <c r="DU10" s="1543"/>
      <c r="DV10" s="1543"/>
      <c r="DW10" s="1543"/>
      <c r="DX10" s="1543"/>
      <c r="DY10" s="1543"/>
      <c r="DZ10" s="1543"/>
      <c r="EA10" s="1543"/>
      <c r="EB10" s="1543"/>
      <c r="EC10" s="1543"/>
      <c r="ED10" s="1543"/>
      <c r="EE10" s="1543"/>
      <c r="EF10" s="1543"/>
      <c r="EG10" s="1543"/>
      <c r="EH10" s="1543"/>
      <c r="EI10" s="1543"/>
      <c r="EJ10" s="1543"/>
      <c r="EK10" s="1543"/>
      <c r="EL10" s="1543"/>
      <c r="EM10" s="1543"/>
      <c r="EN10" s="1543"/>
      <c r="EO10" s="1543"/>
      <c r="EP10" s="1543"/>
      <c r="EQ10" s="1543"/>
      <c r="ER10" s="1543"/>
      <c r="ES10" s="1543"/>
      <c r="ET10" s="1543"/>
      <c r="EU10" s="1543"/>
      <c r="EV10" s="1543"/>
      <c r="EW10" s="1543"/>
      <c r="EX10" s="1543"/>
      <c r="EY10" s="1543"/>
      <c r="EZ10" s="1543"/>
      <c r="FA10" s="1543"/>
      <c r="FB10" s="1543"/>
      <c r="FC10" s="1543"/>
      <c r="FD10" s="1543"/>
      <c r="FE10" s="1543"/>
      <c r="FF10" s="1543"/>
      <c r="FG10" s="1543"/>
      <c r="FH10" s="1543"/>
      <c r="FI10" s="1543"/>
      <c r="FJ10" s="1543"/>
      <c r="FK10" s="1543"/>
      <c r="FL10" s="1543"/>
      <c r="FM10" s="1543"/>
      <c r="FN10" s="1543"/>
      <c r="FO10" s="1543"/>
      <c r="FP10" s="1543"/>
      <c r="FQ10" s="1543"/>
      <c r="FR10" s="1543"/>
      <c r="FS10" s="1543"/>
      <c r="FT10" s="1543"/>
      <c r="FU10" s="1543"/>
      <c r="FV10" s="1543"/>
      <c r="FW10" s="1543"/>
      <c r="FX10" s="1543"/>
      <c r="FY10" s="1543"/>
      <c r="FZ10" s="1543"/>
      <c r="GA10" s="1543"/>
      <c r="GB10" s="1543"/>
      <c r="GC10" s="1543"/>
      <c r="GD10" s="1543"/>
      <c r="GE10" s="1543"/>
      <c r="GF10" s="1543"/>
      <c r="GG10" s="1543"/>
      <c r="GH10" s="1543"/>
      <c r="GI10" s="1543"/>
      <c r="GJ10" s="1543"/>
      <c r="GK10" s="1543"/>
      <c r="GL10" s="1543"/>
      <c r="GM10" s="1543"/>
      <c r="GN10" s="1543"/>
      <c r="GO10" s="1543"/>
      <c r="GP10" s="1543"/>
      <c r="GQ10" s="1543"/>
      <c r="GR10" s="1543"/>
      <c r="GS10" s="1543"/>
      <c r="GT10" s="1543"/>
      <c r="GU10" s="1543"/>
      <c r="GV10" s="1543"/>
      <c r="GW10" s="1543"/>
      <c r="GX10" s="1543"/>
      <c r="GY10" s="1543"/>
      <c r="GZ10" s="1543"/>
      <c r="HA10" s="1543"/>
      <c r="HB10" s="1543"/>
      <c r="HC10" s="1543"/>
      <c r="HD10" s="1543"/>
      <c r="HE10" s="1543"/>
      <c r="HF10" s="1543"/>
      <c r="HG10" s="1543"/>
      <c r="HH10" s="1543"/>
      <c r="HI10" s="1543"/>
      <c r="HJ10" s="1543"/>
      <c r="HK10" s="1543"/>
      <c r="HL10" s="1543"/>
      <c r="HM10" s="1543"/>
      <c r="HN10" s="1543"/>
      <c r="HO10" s="1543"/>
      <c r="HP10" s="1543"/>
      <c r="HQ10" s="1543"/>
      <c r="HR10" s="1543"/>
      <c r="HS10" s="1543"/>
      <c r="HT10" s="1543"/>
      <c r="HU10" s="1543"/>
      <c r="HV10" s="1543"/>
      <c r="HW10" s="1543"/>
      <c r="HX10" s="1543"/>
      <c r="HY10" s="1543"/>
      <c r="HZ10" s="1543"/>
      <c r="IA10" s="1543"/>
      <c r="IB10" s="1543"/>
      <c r="IC10" s="1543"/>
      <c r="ID10" s="1543"/>
      <c r="IE10" s="1543"/>
      <c r="IF10" s="1543"/>
      <c r="IG10" s="1543"/>
      <c r="IH10" s="1543"/>
      <c r="II10" s="1543"/>
      <c r="IJ10" s="1543"/>
      <c r="IK10" s="1543"/>
      <c r="IL10" s="1543"/>
      <c r="IM10" s="1543"/>
      <c r="IN10" s="1543"/>
      <c r="IO10" s="1543"/>
      <c r="IP10" s="1543"/>
      <c r="IQ10" s="1543"/>
      <c r="IR10" s="1543"/>
      <c r="IS10" s="1543"/>
    </row>
    <row r="11" spans="1:253" s="319" customFormat="1">
      <c r="A11" s="335" t="s">
        <v>1814</v>
      </c>
      <c r="B11" s="1544">
        <f>'Sources and Uses Budget'!$C10</f>
        <v>404749</v>
      </c>
      <c r="C11" s="1544">
        <f>'Sources and Uses Budget'!$C10</f>
        <v>404749</v>
      </c>
      <c r="D11" s="1545">
        <f t="shared" si="0"/>
        <v>0</v>
      </c>
      <c r="E11" s="1546"/>
      <c r="F11" s="1547"/>
      <c r="G11" s="1542"/>
      <c r="H11" s="1543"/>
      <c r="I11" s="1543"/>
      <c r="J11" s="1543"/>
      <c r="K11" s="1543"/>
      <c r="L11" s="1543"/>
      <c r="M11" s="1543"/>
      <c r="N11" s="1543"/>
      <c r="O11" s="1543"/>
      <c r="P11" s="1543"/>
      <c r="Q11" s="1543"/>
      <c r="R11" s="1543"/>
      <c r="S11" s="1543"/>
      <c r="T11" s="1543"/>
      <c r="U11" s="1543"/>
      <c r="V11" s="1543"/>
      <c r="W11" s="1543"/>
      <c r="X11" s="1543"/>
      <c r="Y11" s="1543"/>
      <c r="Z11" s="1543"/>
      <c r="AA11" s="1543"/>
      <c r="AB11" s="1543"/>
      <c r="AC11" s="1543"/>
      <c r="AD11" s="1543"/>
      <c r="AE11" s="1543"/>
      <c r="AF11" s="1543"/>
      <c r="AG11" s="1543"/>
      <c r="AH11" s="1543"/>
      <c r="AI11" s="1543"/>
      <c r="AJ11" s="1543"/>
      <c r="AK11" s="1543"/>
      <c r="AL11" s="1543"/>
      <c r="AM11" s="1543"/>
      <c r="AN11" s="1543"/>
      <c r="AO11" s="1543"/>
      <c r="AP11" s="1543"/>
      <c r="AQ11" s="1543"/>
      <c r="AR11" s="1543"/>
      <c r="AS11" s="1543"/>
      <c r="AT11" s="1543"/>
      <c r="AU11" s="1543"/>
      <c r="AV11" s="1543"/>
      <c r="AW11" s="1543"/>
      <c r="AX11" s="1543"/>
      <c r="AY11" s="1543"/>
      <c r="AZ11" s="1543"/>
      <c r="BA11" s="1543"/>
      <c r="BB11" s="1543"/>
      <c r="BC11" s="1543"/>
      <c r="BD11" s="1543"/>
      <c r="BE11" s="1543"/>
      <c r="BF11" s="1543"/>
      <c r="BG11" s="1543"/>
      <c r="BH11" s="1543"/>
      <c r="BI11" s="1543"/>
      <c r="BJ11" s="1543"/>
      <c r="BK11" s="1543"/>
      <c r="BL11" s="1543"/>
      <c r="BM11" s="1543"/>
      <c r="BN11" s="1543"/>
      <c r="BO11" s="1543"/>
      <c r="BP11" s="1543"/>
      <c r="BQ11" s="1543"/>
      <c r="BR11" s="1543"/>
      <c r="BS11" s="1543"/>
      <c r="BT11" s="1543"/>
      <c r="BU11" s="1543"/>
      <c r="BV11" s="1543"/>
      <c r="BW11" s="1543"/>
      <c r="BX11" s="1543"/>
      <c r="BY11" s="1543"/>
      <c r="BZ11" s="1543"/>
      <c r="CA11" s="1543"/>
      <c r="CB11" s="1543"/>
      <c r="CC11" s="1543"/>
      <c r="CD11" s="1543"/>
      <c r="CE11" s="1543"/>
      <c r="CF11" s="1543"/>
      <c r="CG11" s="1543"/>
      <c r="CH11" s="1543"/>
      <c r="CI11" s="1543"/>
      <c r="CJ11" s="1543"/>
      <c r="CK11" s="1543"/>
      <c r="CL11" s="1543"/>
      <c r="CM11" s="1543"/>
      <c r="CN11" s="1543"/>
      <c r="CO11" s="1543"/>
      <c r="CP11" s="1543"/>
      <c r="CQ11" s="1543"/>
      <c r="CR11" s="1543"/>
      <c r="CS11" s="1543"/>
      <c r="CT11" s="1543"/>
      <c r="CU11" s="1543"/>
      <c r="CV11" s="1543"/>
      <c r="CW11" s="1543"/>
      <c r="CX11" s="1543"/>
      <c r="CY11" s="1543"/>
      <c r="CZ11" s="1543"/>
      <c r="DA11" s="1543"/>
      <c r="DB11" s="1543"/>
      <c r="DC11" s="1543"/>
      <c r="DD11" s="1543"/>
      <c r="DE11" s="1543"/>
      <c r="DF11" s="1543"/>
      <c r="DG11" s="1543"/>
      <c r="DH11" s="1543"/>
      <c r="DI11" s="1543"/>
      <c r="DJ11" s="1543"/>
      <c r="DK11" s="1543"/>
      <c r="DL11" s="1543"/>
      <c r="DM11" s="1543"/>
      <c r="DN11" s="1543"/>
      <c r="DO11" s="1543"/>
      <c r="DP11" s="1543"/>
      <c r="DQ11" s="1543"/>
      <c r="DR11" s="1543"/>
      <c r="DS11" s="1543"/>
      <c r="DT11" s="1543"/>
      <c r="DU11" s="1543"/>
      <c r="DV11" s="1543"/>
      <c r="DW11" s="1543"/>
      <c r="DX11" s="1543"/>
      <c r="DY11" s="1543"/>
      <c r="DZ11" s="1543"/>
      <c r="EA11" s="1543"/>
      <c r="EB11" s="1543"/>
      <c r="EC11" s="1543"/>
      <c r="ED11" s="1543"/>
      <c r="EE11" s="1543"/>
      <c r="EF11" s="1543"/>
      <c r="EG11" s="1543"/>
      <c r="EH11" s="1543"/>
      <c r="EI11" s="1543"/>
      <c r="EJ11" s="1543"/>
      <c r="EK11" s="1543"/>
      <c r="EL11" s="1543"/>
      <c r="EM11" s="1543"/>
      <c r="EN11" s="1543"/>
      <c r="EO11" s="1543"/>
      <c r="EP11" s="1543"/>
      <c r="EQ11" s="1543"/>
      <c r="ER11" s="1543"/>
      <c r="ES11" s="1543"/>
      <c r="ET11" s="1543"/>
      <c r="EU11" s="1543"/>
      <c r="EV11" s="1543"/>
      <c r="EW11" s="1543"/>
      <c r="EX11" s="1543"/>
      <c r="EY11" s="1543"/>
      <c r="EZ11" s="1543"/>
      <c r="FA11" s="1543"/>
      <c r="FB11" s="1543"/>
      <c r="FC11" s="1543"/>
      <c r="FD11" s="1543"/>
      <c r="FE11" s="1543"/>
      <c r="FF11" s="1543"/>
      <c r="FG11" s="1543"/>
      <c r="FH11" s="1543"/>
      <c r="FI11" s="1543"/>
      <c r="FJ11" s="1543"/>
      <c r="FK11" s="1543"/>
      <c r="FL11" s="1543"/>
      <c r="FM11" s="1543"/>
      <c r="FN11" s="1543"/>
      <c r="FO11" s="1543"/>
      <c r="FP11" s="1543"/>
      <c r="FQ11" s="1543"/>
      <c r="FR11" s="1543"/>
      <c r="FS11" s="1543"/>
      <c r="FT11" s="1543"/>
      <c r="FU11" s="1543"/>
      <c r="FV11" s="1543"/>
      <c r="FW11" s="1543"/>
      <c r="FX11" s="1543"/>
      <c r="FY11" s="1543"/>
      <c r="FZ11" s="1543"/>
      <c r="GA11" s="1543"/>
      <c r="GB11" s="1543"/>
      <c r="GC11" s="1543"/>
      <c r="GD11" s="1543"/>
      <c r="GE11" s="1543"/>
      <c r="GF11" s="1543"/>
      <c r="GG11" s="1543"/>
      <c r="GH11" s="1543"/>
      <c r="GI11" s="1543"/>
      <c r="GJ11" s="1543"/>
      <c r="GK11" s="1543"/>
      <c r="GL11" s="1543"/>
      <c r="GM11" s="1543"/>
      <c r="GN11" s="1543"/>
      <c r="GO11" s="1543"/>
      <c r="GP11" s="1543"/>
      <c r="GQ11" s="1543"/>
      <c r="GR11" s="1543"/>
      <c r="GS11" s="1543"/>
      <c r="GT11" s="1543"/>
      <c r="GU11" s="1543"/>
      <c r="GV11" s="1543"/>
      <c r="GW11" s="1543"/>
      <c r="GX11" s="1543"/>
      <c r="GY11" s="1543"/>
      <c r="GZ11" s="1543"/>
      <c r="HA11" s="1543"/>
      <c r="HB11" s="1543"/>
      <c r="HC11" s="1543"/>
      <c r="HD11" s="1543"/>
      <c r="HE11" s="1543"/>
      <c r="HF11" s="1543"/>
      <c r="HG11" s="1543"/>
      <c r="HH11" s="1543"/>
      <c r="HI11" s="1543"/>
      <c r="HJ11" s="1543"/>
      <c r="HK11" s="1543"/>
      <c r="HL11" s="1543"/>
      <c r="HM11" s="1543"/>
      <c r="HN11" s="1543"/>
      <c r="HO11" s="1543"/>
      <c r="HP11" s="1543"/>
      <c r="HQ11" s="1543"/>
      <c r="HR11" s="1543"/>
      <c r="HS11" s="1543"/>
      <c r="HT11" s="1543"/>
      <c r="HU11" s="1543"/>
      <c r="HV11" s="1543"/>
      <c r="HW11" s="1543"/>
      <c r="HX11" s="1543"/>
      <c r="HY11" s="1543"/>
      <c r="HZ11" s="1543"/>
      <c r="IA11" s="1543"/>
      <c r="IB11" s="1543"/>
      <c r="IC11" s="1543"/>
      <c r="ID11" s="1543"/>
      <c r="IE11" s="1543"/>
      <c r="IF11" s="1543"/>
      <c r="IG11" s="1543"/>
      <c r="IH11" s="1543"/>
      <c r="II11" s="1543"/>
      <c r="IJ11" s="1543"/>
      <c r="IK11" s="1543"/>
      <c r="IL11" s="1543"/>
      <c r="IM11" s="1543"/>
      <c r="IN11" s="1543"/>
      <c r="IO11" s="1543"/>
      <c r="IP11" s="1543"/>
      <c r="IQ11" s="1543"/>
      <c r="IR11" s="1543"/>
      <c r="IS11" s="1543"/>
    </row>
    <row r="12" spans="1:253" s="319" customFormat="1">
      <c r="A12" s="336" t="s">
        <v>1815</v>
      </c>
      <c r="B12" s="1545">
        <f>SUM(B10:B11)</f>
        <v>404749</v>
      </c>
      <c r="C12" s="1545">
        <f>SUM(C10:C11)</f>
        <v>404749</v>
      </c>
      <c r="D12" s="1545">
        <f t="shared" si="0"/>
        <v>0</v>
      </c>
      <c r="E12" s="1546"/>
      <c r="F12" s="1547"/>
      <c r="G12" s="1542"/>
      <c r="H12" s="1543"/>
      <c r="I12" s="1543"/>
      <c r="J12" s="1543"/>
      <c r="K12" s="1543"/>
      <c r="L12" s="1543"/>
      <c r="M12" s="1543"/>
      <c r="N12" s="1543"/>
      <c r="O12" s="1543"/>
      <c r="P12" s="1543"/>
      <c r="Q12" s="1543"/>
      <c r="R12" s="1543"/>
      <c r="S12" s="1543"/>
      <c r="T12" s="1543"/>
      <c r="U12" s="1543"/>
      <c r="V12" s="1543"/>
      <c r="W12" s="1543"/>
      <c r="X12" s="1543"/>
      <c r="Y12" s="1543"/>
      <c r="Z12" s="1543"/>
      <c r="AA12" s="1543"/>
      <c r="AB12" s="1543"/>
      <c r="AC12" s="1543"/>
      <c r="AD12" s="1543"/>
      <c r="AE12" s="1543"/>
      <c r="AF12" s="1543"/>
      <c r="AG12" s="1543"/>
      <c r="AH12" s="1543"/>
      <c r="AI12" s="1543"/>
      <c r="AJ12" s="1543"/>
      <c r="AK12" s="1543"/>
      <c r="AL12" s="1543"/>
      <c r="AM12" s="1543"/>
      <c r="AN12" s="1543"/>
      <c r="AO12" s="1543"/>
      <c r="AP12" s="1543"/>
      <c r="AQ12" s="1543"/>
      <c r="AR12" s="1543"/>
      <c r="AS12" s="1543"/>
      <c r="AT12" s="1543"/>
      <c r="AU12" s="1543"/>
      <c r="AV12" s="1543"/>
      <c r="AW12" s="1543"/>
      <c r="AX12" s="1543"/>
      <c r="AY12" s="1543"/>
      <c r="AZ12" s="1543"/>
      <c r="BA12" s="1543"/>
      <c r="BB12" s="1543"/>
      <c r="BC12" s="1543"/>
      <c r="BD12" s="1543"/>
      <c r="BE12" s="1543"/>
      <c r="BF12" s="1543"/>
      <c r="BG12" s="1543"/>
      <c r="BH12" s="1543"/>
      <c r="BI12" s="1543"/>
      <c r="BJ12" s="1543"/>
      <c r="BK12" s="1543"/>
      <c r="BL12" s="1543"/>
      <c r="BM12" s="1543"/>
      <c r="BN12" s="1543"/>
      <c r="BO12" s="1543"/>
      <c r="BP12" s="1543"/>
      <c r="BQ12" s="1543"/>
      <c r="BR12" s="1543"/>
      <c r="BS12" s="1543"/>
      <c r="BT12" s="1543"/>
      <c r="BU12" s="1543"/>
      <c r="BV12" s="1543"/>
      <c r="BW12" s="1543"/>
      <c r="BX12" s="1543"/>
      <c r="BY12" s="1543"/>
      <c r="BZ12" s="1543"/>
      <c r="CA12" s="1543"/>
      <c r="CB12" s="1543"/>
      <c r="CC12" s="1543"/>
      <c r="CD12" s="1543"/>
      <c r="CE12" s="1543"/>
      <c r="CF12" s="1543"/>
      <c r="CG12" s="1543"/>
      <c r="CH12" s="1543"/>
      <c r="CI12" s="1543"/>
      <c r="CJ12" s="1543"/>
      <c r="CK12" s="1543"/>
      <c r="CL12" s="1543"/>
      <c r="CM12" s="1543"/>
      <c r="CN12" s="1543"/>
      <c r="CO12" s="1543"/>
      <c r="CP12" s="1543"/>
      <c r="CQ12" s="1543"/>
      <c r="CR12" s="1543"/>
      <c r="CS12" s="1543"/>
      <c r="CT12" s="1543"/>
      <c r="CU12" s="1543"/>
      <c r="CV12" s="1543"/>
      <c r="CW12" s="1543"/>
      <c r="CX12" s="1543"/>
      <c r="CY12" s="1543"/>
      <c r="CZ12" s="1543"/>
      <c r="DA12" s="1543"/>
      <c r="DB12" s="1543"/>
      <c r="DC12" s="1543"/>
      <c r="DD12" s="1543"/>
      <c r="DE12" s="1543"/>
      <c r="DF12" s="1543"/>
      <c r="DG12" s="1543"/>
      <c r="DH12" s="1543"/>
      <c r="DI12" s="1543"/>
      <c r="DJ12" s="1543"/>
      <c r="DK12" s="1543"/>
      <c r="DL12" s="1543"/>
      <c r="DM12" s="1543"/>
      <c r="DN12" s="1543"/>
      <c r="DO12" s="1543"/>
      <c r="DP12" s="1543"/>
      <c r="DQ12" s="1543"/>
      <c r="DR12" s="1543"/>
      <c r="DS12" s="1543"/>
      <c r="DT12" s="1543"/>
      <c r="DU12" s="1543"/>
      <c r="DV12" s="1543"/>
      <c r="DW12" s="1543"/>
      <c r="DX12" s="1543"/>
      <c r="DY12" s="1543"/>
      <c r="DZ12" s="1543"/>
      <c r="EA12" s="1543"/>
      <c r="EB12" s="1543"/>
      <c r="EC12" s="1543"/>
      <c r="ED12" s="1543"/>
      <c r="EE12" s="1543"/>
      <c r="EF12" s="1543"/>
      <c r="EG12" s="1543"/>
      <c r="EH12" s="1543"/>
      <c r="EI12" s="1543"/>
      <c r="EJ12" s="1543"/>
      <c r="EK12" s="1543"/>
      <c r="EL12" s="1543"/>
      <c r="EM12" s="1543"/>
      <c r="EN12" s="1543"/>
      <c r="EO12" s="1543"/>
      <c r="EP12" s="1543"/>
      <c r="EQ12" s="1543"/>
      <c r="ER12" s="1543"/>
      <c r="ES12" s="1543"/>
      <c r="ET12" s="1543"/>
      <c r="EU12" s="1543"/>
      <c r="EV12" s="1543"/>
      <c r="EW12" s="1543"/>
      <c r="EX12" s="1543"/>
      <c r="EY12" s="1543"/>
      <c r="EZ12" s="1543"/>
      <c r="FA12" s="1543"/>
      <c r="FB12" s="1543"/>
      <c r="FC12" s="1543"/>
      <c r="FD12" s="1543"/>
      <c r="FE12" s="1543"/>
      <c r="FF12" s="1543"/>
      <c r="FG12" s="1543"/>
      <c r="FH12" s="1543"/>
      <c r="FI12" s="1543"/>
      <c r="FJ12" s="1543"/>
      <c r="FK12" s="1543"/>
      <c r="FL12" s="1543"/>
      <c r="FM12" s="1543"/>
      <c r="FN12" s="1543"/>
      <c r="FO12" s="1543"/>
      <c r="FP12" s="1543"/>
      <c r="FQ12" s="1543"/>
      <c r="FR12" s="1543"/>
      <c r="FS12" s="1543"/>
      <c r="FT12" s="1543"/>
      <c r="FU12" s="1543"/>
      <c r="FV12" s="1543"/>
      <c r="FW12" s="1543"/>
      <c r="FX12" s="1543"/>
      <c r="FY12" s="1543"/>
      <c r="FZ12" s="1543"/>
      <c r="GA12" s="1543"/>
      <c r="GB12" s="1543"/>
      <c r="GC12" s="1543"/>
      <c r="GD12" s="1543"/>
      <c r="GE12" s="1543"/>
      <c r="GF12" s="1543"/>
      <c r="GG12" s="1543"/>
      <c r="GH12" s="1543"/>
      <c r="GI12" s="1543"/>
      <c r="GJ12" s="1543"/>
      <c r="GK12" s="1543"/>
      <c r="GL12" s="1543"/>
      <c r="GM12" s="1543"/>
      <c r="GN12" s="1543"/>
      <c r="GO12" s="1543"/>
      <c r="GP12" s="1543"/>
      <c r="GQ12" s="1543"/>
      <c r="GR12" s="1543"/>
      <c r="GS12" s="1543"/>
      <c r="GT12" s="1543"/>
      <c r="GU12" s="1543"/>
      <c r="GV12" s="1543"/>
      <c r="GW12" s="1543"/>
      <c r="GX12" s="1543"/>
      <c r="GY12" s="1543"/>
      <c r="GZ12" s="1543"/>
      <c r="HA12" s="1543"/>
      <c r="HB12" s="1543"/>
      <c r="HC12" s="1543"/>
      <c r="HD12" s="1543"/>
      <c r="HE12" s="1543"/>
      <c r="HF12" s="1543"/>
      <c r="HG12" s="1543"/>
      <c r="HH12" s="1543"/>
      <c r="HI12" s="1543"/>
      <c r="HJ12" s="1543"/>
      <c r="HK12" s="1543"/>
      <c r="HL12" s="1543"/>
      <c r="HM12" s="1543"/>
      <c r="HN12" s="1543"/>
      <c r="HO12" s="1543"/>
      <c r="HP12" s="1543"/>
      <c r="HQ12" s="1543"/>
      <c r="HR12" s="1543"/>
      <c r="HS12" s="1543"/>
      <c r="HT12" s="1543"/>
      <c r="HU12" s="1543"/>
      <c r="HV12" s="1543"/>
      <c r="HW12" s="1543"/>
      <c r="HX12" s="1543"/>
      <c r="HY12" s="1543"/>
      <c r="HZ12" s="1543"/>
      <c r="IA12" s="1543"/>
      <c r="IB12" s="1543"/>
      <c r="IC12" s="1543"/>
      <c r="ID12" s="1543"/>
      <c r="IE12" s="1543"/>
      <c r="IF12" s="1543"/>
      <c r="IG12" s="1543"/>
      <c r="IH12" s="1543"/>
      <c r="II12" s="1543"/>
      <c r="IJ12" s="1543"/>
      <c r="IK12" s="1543"/>
      <c r="IL12" s="1543"/>
      <c r="IM12" s="1543"/>
      <c r="IN12" s="1543"/>
      <c r="IO12" s="1543"/>
      <c r="IP12" s="1543"/>
      <c r="IQ12" s="1543"/>
      <c r="IR12" s="1543"/>
      <c r="IS12" s="1543"/>
    </row>
    <row r="13" spans="1:253" s="319" customFormat="1">
      <c r="A13" s="336" t="s">
        <v>1816</v>
      </c>
      <c r="B13" s="1545">
        <f>SUM(B9+B12)</f>
        <v>4558749</v>
      </c>
      <c r="C13" s="1545">
        <f>SUM(C9+C12)</f>
        <v>4558749</v>
      </c>
      <c r="D13" s="1545">
        <f t="shared" si="0"/>
        <v>0</v>
      </c>
      <c r="E13" s="1546"/>
      <c r="F13" s="1547"/>
      <c r="G13" s="1542"/>
      <c r="H13" s="1543"/>
      <c r="I13" s="1543"/>
      <c r="J13" s="1543"/>
      <c r="K13" s="1543"/>
      <c r="L13" s="1543"/>
      <c r="M13" s="1543"/>
      <c r="N13" s="1543"/>
      <c r="O13" s="1543"/>
      <c r="P13" s="1543"/>
      <c r="Q13" s="1543"/>
      <c r="R13" s="1543"/>
      <c r="S13" s="1543"/>
      <c r="T13" s="1543"/>
      <c r="U13" s="1543"/>
      <c r="V13" s="1543"/>
      <c r="W13" s="1543"/>
      <c r="X13" s="1543"/>
      <c r="Y13" s="1543"/>
      <c r="Z13" s="1543"/>
      <c r="AA13" s="1543"/>
      <c r="AB13" s="1543"/>
      <c r="AC13" s="1543"/>
      <c r="AD13" s="1543"/>
      <c r="AE13" s="1543"/>
      <c r="AF13" s="1543"/>
      <c r="AG13" s="1543"/>
      <c r="AH13" s="1543"/>
      <c r="AI13" s="1543"/>
      <c r="AJ13" s="1543"/>
      <c r="AK13" s="1543"/>
      <c r="AL13" s="1543"/>
      <c r="AM13" s="1543"/>
      <c r="AN13" s="1543"/>
      <c r="AO13" s="1543"/>
      <c r="AP13" s="1543"/>
      <c r="AQ13" s="1543"/>
      <c r="AR13" s="1543"/>
      <c r="AS13" s="1543"/>
      <c r="AT13" s="1543"/>
      <c r="AU13" s="1543"/>
      <c r="AV13" s="1543"/>
      <c r="AW13" s="1543"/>
      <c r="AX13" s="1543"/>
      <c r="AY13" s="1543"/>
      <c r="AZ13" s="1543"/>
      <c r="BA13" s="1543"/>
      <c r="BB13" s="1543"/>
      <c r="BC13" s="1543"/>
      <c r="BD13" s="1543"/>
      <c r="BE13" s="1543"/>
      <c r="BF13" s="1543"/>
      <c r="BG13" s="1543"/>
      <c r="BH13" s="1543"/>
      <c r="BI13" s="1543"/>
      <c r="BJ13" s="1543"/>
      <c r="BK13" s="1543"/>
      <c r="BL13" s="1543"/>
      <c r="BM13" s="1543"/>
      <c r="BN13" s="1543"/>
      <c r="BO13" s="1543"/>
      <c r="BP13" s="1543"/>
      <c r="BQ13" s="1543"/>
      <c r="BR13" s="1543"/>
      <c r="BS13" s="1543"/>
      <c r="BT13" s="1543"/>
      <c r="BU13" s="1543"/>
      <c r="BV13" s="1543"/>
      <c r="BW13" s="1543"/>
      <c r="BX13" s="1543"/>
      <c r="BY13" s="1543"/>
      <c r="BZ13" s="1543"/>
      <c r="CA13" s="1543"/>
      <c r="CB13" s="1543"/>
      <c r="CC13" s="1543"/>
      <c r="CD13" s="1543"/>
      <c r="CE13" s="1543"/>
      <c r="CF13" s="1543"/>
      <c r="CG13" s="1543"/>
      <c r="CH13" s="1543"/>
      <c r="CI13" s="1543"/>
      <c r="CJ13" s="1543"/>
      <c r="CK13" s="1543"/>
      <c r="CL13" s="1543"/>
      <c r="CM13" s="1543"/>
      <c r="CN13" s="1543"/>
      <c r="CO13" s="1543"/>
      <c r="CP13" s="1543"/>
      <c r="CQ13" s="1543"/>
      <c r="CR13" s="1543"/>
      <c r="CS13" s="1543"/>
      <c r="CT13" s="1543"/>
      <c r="CU13" s="1543"/>
      <c r="CV13" s="1543"/>
      <c r="CW13" s="1543"/>
      <c r="CX13" s="1543"/>
      <c r="CY13" s="1543"/>
      <c r="CZ13" s="1543"/>
      <c r="DA13" s="1543"/>
      <c r="DB13" s="1543"/>
      <c r="DC13" s="1543"/>
      <c r="DD13" s="1543"/>
      <c r="DE13" s="1543"/>
      <c r="DF13" s="1543"/>
      <c r="DG13" s="1543"/>
      <c r="DH13" s="1543"/>
      <c r="DI13" s="1543"/>
      <c r="DJ13" s="1543"/>
      <c r="DK13" s="1543"/>
      <c r="DL13" s="1543"/>
      <c r="DM13" s="1543"/>
      <c r="DN13" s="1543"/>
      <c r="DO13" s="1543"/>
      <c r="DP13" s="1543"/>
      <c r="DQ13" s="1543"/>
      <c r="DR13" s="1543"/>
      <c r="DS13" s="1543"/>
      <c r="DT13" s="1543"/>
      <c r="DU13" s="1543"/>
      <c r="DV13" s="1543"/>
      <c r="DW13" s="1543"/>
      <c r="DX13" s="1543"/>
      <c r="DY13" s="1543"/>
      <c r="DZ13" s="1543"/>
      <c r="EA13" s="1543"/>
      <c r="EB13" s="1543"/>
      <c r="EC13" s="1543"/>
      <c r="ED13" s="1543"/>
      <c r="EE13" s="1543"/>
      <c r="EF13" s="1543"/>
      <c r="EG13" s="1543"/>
      <c r="EH13" s="1543"/>
      <c r="EI13" s="1543"/>
      <c r="EJ13" s="1543"/>
      <c r="EK13" s="1543"/>
      <c r="EL13" s="1543"/>
      <c r="EM13" s="1543"/>
      <c r="EN13" s="1543"/>
      <c r="EO13" s="1543"/>
      <c r="EP13" s="1543"/>
      <c r="EQ13" s="1543"/>
      <c r="ER13" s="1543"/>
      <c r="ES13" s="1543"/>
      <c r="ET13" s="1543"/>
      <c r="EU13" s="1543"/>
      <c r="EV13" s="1543"/>
      <c r="EW13" s="1543"/>
      <c r="EX13" s="1543"/>
      <c r="EY13" s="1543"/>
      <c r="EZ13" s="1543"/>
      <c r="FA13" s="1543"/>
      <c r="FB13" s="1543"/>
      <c r="FC13" s="1543"/>
      <c r="FD13" s="1543"/>
      <c r="FE13" s="1543"/>
      <c r="FF13" s="1543"/>
      <c r="FG13" s="1543"/>
      <c r="FH13" s="1543"/>
      <c r="FI13" s="1543"/>
      <c r="FJ13" s="1543"/>
      <c r="FK13" s="1543"/>
      <c r="FL13" s="1543"/>
      <c r="FM13" s="1543"/>
      <c r="FN13" s="1543"/>
      <c r="FO13" s="1543"/>
      <c r="FP13" s="1543"/>
      <c r="FQ13" s="1543"/>
      <c r="FR13" s="1543"/>
      <c r="FS13" s="1543"/>
      <c r="FT13" s="1543"/>
      <c r="FU13" s="1543"/>
      <c r="FV13" s="1543"/>
      <c r="FW13" s="1543"/>
      <c r="FX13" s="1543"/>
      <c r="FY13" s="1543"/>
      <c r="FZ13" s="1543"/>
      <c r="GA13" s="1543"/>
      <c r="GB13" s="1543"/>
      <c r="GC13" s="1543"/>
      <c r="GD13" s="1543"/>
      <c r="GE13" s="1543"/>
      <c r="GF13" s="1543"/>
      <c r="GG13" s="1543"/>
      <c r="GH13" s="1543"/>
      <c r="GI13" s="1543"/>
      <c r="GJ13" s="1543"/>
      <c r="GK13" s="1543"/>
      <c r="GL13" s="1543"/>
      <c r="GM13" s="1543"/>
      <c r="GN13" s="1543"/>
      <c r="GO13" s="1543"/>
      <c r="GP13" s="1543"/>
      <c r="GQ13" s="1543"/>
      <c r="GR13" s="1543"/>
      <c r="GS13" s="1543"/>
      <c r="GT13" s="1543"/>
      <c r="GU13" s="1543"/>
      <c r="GV13" s="1543"/>
      <c r="GW13" s="1543"/>
      <c r="GX13" s="1543"/>
      <c r="GY13" s="1543"/>
      <c r="GZ13" s="1543"/>
      <c r="HA13" s="1543"/>
      <c r="HB13" s="1543"/>
      <c r="HC13" s="1543"/>
      <c r="HD13" s="1543"/>
      <c r="HE13" s="1543"/>
      <c r="HF13" s="1543"/>
      <c r="HG13" s="1543"/>
      <c r="HH13" s="1543"/>
      <c r="HI13" s="1543"/>
      <c r="HJ13" s="1543"/>
      <c r="HK13" s="1543"/>
      <c r="HL13" s="1543"/>
      <c r="HM13" s="1543"/>
      <c r="HN13" s="1543"/>
      <c r="HO13" s="1543"/>
      <c r="HP13" s="1543"/>
      <c r="HQ13" s="1543"/>
      <c r="HR13" s="1543"/>
      <c r="HS13" s="1543"/>
      <c r="HT13" s="1543"/>
      <c r="HU13" s="1543"/>
      <c r="HV13" s="1543"/>
      <c r="HW13" s="1543"/>
      <c r="HX13" s="1543"/>
      <c r="HY13" s="1543"/>
      <c r="HZ13" s="1543"/>
      <c r="IA13" s="1543"/>
      <c r="IB13" s="1543"/>
      <c r="IC13" s="1543"/>
      <c r="ID13" s="1543"/>
      <c r="IE13" s="1543"/>
      <c r="IF13" s="1543"/>
      <c r="IG13" s="1543"/>
      <c r="IH13" s="1543"/>
      <c r="II13" s="1543"/>
      <c r="IJ13" s="1543"/>
      <c r="IK13" s="1543"/>
      <c r="IL13" s="1543"/>
      <c r="IM13" s="1543"/>
      <c r="IN13" s="1543"/>
      <c r="IO13" s="1543"/>
      <c r="IP13" s="1543"/>
      <c r="IQ13" s="1543"/>
      <c r="IR13" s="1543"/>
      <c r="IS13" s="1543"/>
    </row>
    <row r="14" spans="1:253" s="319" customFormat="1">
      <c r="A14" s="337" t="s">
        <v>1817</v>
      </c>
      <c r="B14" s="1544">
        <f>'Sources and Uses Budget'!$C13</f>
        <v>1056660</v>
      </c>
      <c r="C14" s="1544">
        <f>'Sources and Uses Budget'!$C13</f>
        <v>1056660</v>
      </c>
      <c r="D14" s="1545">
        <f t="shared" si="0"/>
        <v>0</v>
      </c>
      <c r="E14" s="1546"/>
      <c r="F14" s="1547"/>
      <c r="G14" s="1542"/>
      <c r="H14" s="1543"/>
      <c r="I14" s="1543"/>
      <c r="J14" s="1543"/>
      <c r="K14" s="1543"/>
      <c r="L14" s="1543"/>
      <c r="M14" s="1543"/>
      <c r="N14" s="1543"/>
      <c r="O14" s="1543"/>
      <c r="P14" s="1543"/>
      <c r="Q14" s="1543"/>
      <c r="R14" s="1543"/>
      <c r="S14" s="1543"/>
      <c r="T14" s="1543"/>
      <c r="U14" s="1543"/>
      <c r="V14" s="1543"/>
      <c r="W14" s="1543"/>
      <c r="X14" s="1543"/>
      <c r="Y14" s="1543"/>
      <c r="Z14" s="1543"/>
      <c r="AA14" s="1543"/>
      <c r="AB14" s="1543"/>
      <c r="AC14" s="1543"/>
      <c r="AD14" s="1543"/>
      <c r="AE14" s="1543"/>
      <c r="AF14" s="1543"/>
      <c r="AG14" s="1543"/>
      <c r="AH14" s="1543"/>
      <c r="AI14" s="1543"/>
      <c r="AJ14" s="1543"/>
      <c r="AK14" s="1543"/>
      <c r="AL14" s="1543"/>
      <c r="AM14" s="1543"/>
      <c r="AN14" s="1543"/>
      <c r="AO14" s="1543"/>
      <c r="AP14" s="1543"/>
      <c r="AQ14" s="1543"/>
      <c r="AR14" s="1543"/>
      <c r="AS14" s="1543"/>
      <c r="AT14" s="1543"/>
      <c r="AU14" s="1543"/>
      <c r="AV14" s="1543"/>
      <c r="AW14" s="1543"/>
      <c r="AX14" s="1543"/>
      <c r="AY14" s="1543"/>
      <c r="AZ14" s="1543"/>
      <c r="BA14" s="1543"/>
      <c r="BB14" s="1543"/>
      <c r="BC14" s="1543"/>
      <c r="BD14" s="1543"/>
      <c r="BE14" s="1543"/>
      <c r="BF14" s="1543"/>
      <c r="BG14" s="1543"/>
      <c r="BH14" s="1543"/>
      <c r="BI14" s="1543"/>
      <c r="BJ14" s="1543"/>
      <c r="BK14" s="1543"/>
      <c r="BL14" s="1543"/>
      <c r="BM14" s="1543"/>
      <c r="BN14" s="1543"/>
      <c r="BO14" s="1543"/>
      <c r="BP14" s="1543"/>
      <c r="BQ14" s="1543"/>
      <c r="BR14" s="1543"/>
      <c r="BS14" s="1543"/>
      <c r="BT14" s="1543"/>
      <c r="BU14" s="1543"/>
      <c r="BV14" s="1543"/>
      <c r="BW14" s="1543"/>
      <c r="BX14" s="1543"/>
      <c r="BY14" s="1543"/>
      <c r="BZ14" s="1543"/>
      <c r="CA14" s="1543"/>
      <c r="CB14" s="1543"/>
      <c r="CC14" s="1543"/>
      <c r="CD14" s="1543"/>
      <c r="CE14" s="1543"/>
      <c r="CF14" s="1543"/>
      <c r="CG14" s="1543"/>
      <c r="CH14" s="1543"/>
      <c r="CI14" s="1543"/>
      <c r="CJ14" s="1543"/>
      <c r="CK14" s="1543"/>
      <c r="CL14" s="1543"/>
      <c r="CM14" s="1543"/>
      <c r="CN14" s="1543"/>
      <c r="CO14" s="1543"/>
      <c r="CP14" s="1543"/>
      <c r="CQ14" s="1543"/>
      <c r="CR14" s="1543"/>
      <c r="CS14" s="1543"/>
      <c r="CT14" s="1543"/>
      <c r="CU14" s="1543"/>
      <c r="CV14" s="1543"/>
      <c r="CW14" s="1543"/>
      <c r="CX14" s="1543"/>
      <c r="CY14" s="1543"/>
      <c r="CZ14" s="1543"/>
      <c r="DA14" s="1543"/>
      <c r="DB14" s="1543"/>
      <c r="DC14" s="1543"/>
      <c r="DD14" s="1543"/>
      <c r="DE14" s="1543"/>
      <c r="DF14" s="1543"/>
      <c r="DG14" s="1543"/>
      <c r="DH14" s="1543"/>
      <c r="DI14" s="1543"/>
      <c r="DJ14" s="1543"/>
      <c r="DK14" s="1543"/>
      <c r="DL14" s="1543"/>
      <c r="DM14" s="1543"/>
      <c r="DN14" s="1543"/>
      <c r="DO14" s="1543"/>
      <c r="DP14" s="1543"/>
      <c r="DQ14" s="1543"/>
      <c r="DR14" s="1543"/>
      <c r="DS14" s="1543"/>
      <c r="DT14" s="1543"/>
      <c r="DU14" s="1543"/>
      <c r="DV14" s="1543"/>
      <c r="DW14" s="1543"/>
      <c r="DX14" s="1543"/>
      <c r="DY14" s="1543"/>
      <c r="DZ14" s="1543"/>
      <c r="EA14" s="1543"/>
      <c r="EB14" s="1543"/>
      <c r="EC14" s="1543"/>
      <c r="ED14" s="1543"/>
      <c r="EE14" s="1543"/>
      <c r="EF14" s="1543"/>
      <c r="EG14" s="1543"/>
      <c r="EH14" s="1543"/>
      <c r="EI14" s="1543"/>
      <c r="EJ14" s="1543"/>
      <c r="EK14" s="1543"/>
      <c r="EL14" s="1543"/>
      <c r="EM14" s="1543"/>
      <c r="EN14" s="1543"/>
      <c r="EO14" s="1543"/>
      <c r="EP14" s="1543"/>
      <c r="EQ14" s="1543"/>
      <c r="ER14" s="1543"/>
      <c r="ES14" s="1543"/>
      <c r="ET14" s="1543"/>
      <c r="EU14" s="1543"/>
      <c r="EV14" s="1543"/>
      <c r="EW14" s="1543"/>
      <c r="EX14" s="1543"/>
      <c r="EY14" s="1543"/>
      <c r="EZ14" s="1543"/>
      <c r="FA14" s="1543"/>
      <c r="FB14" s="1543"/>
      <c r="FC14" s="1543"/>
      <c r="FD14" s="1543"/>
      <c r="FE14" s="1543"/>
      <c r="FF14" s="1543"/>
      <c r="FG14" s="1543"/>
      <c r="FH14" s="1543"/>
      <c r="FI14" s="1543"/>
      <c r="FJ14" s="1543"/>
      <c r="FK14" s="1543"/>
      <c r="FL14" s="1543"/>
      <c r="FM14" s="1543"/>
      <c r="FN14" s="1543"/>
      <c r="FO14" s="1543"/>
      <c r="FP14" s="1543"/>
      <c r="FQ14" s="1543"/>
      <c r="FR14" s="1543"/>
      <c r="FS14" s="1543"/>
      <c r="FT14" s="1543"/>
      <c r="FU14" s="1543"/>
      <c r="FV14" s="1543"/>
      <c r="FW14" s="1543"/>
      <c r="FX14" s="1543"/>
      <c r="FY14" s="1543"/>
      <c r="FZ14" s="1543"/>
      <c r="GA14" s="1543"/>
      <c r="GB14" s="1543"/>
      <c r="GC14" s="1543"/>
      <c r="GD14" s="1543"/>
      <c r="GE14" s="1543"/>
      <c r="GF14" s="1543"/>
      <c r="GG14" s="1543"/>
      <c r="GH14" s="1543"/>
      <c r="GI14" s="1543"/>
      <c r="GJ14" s="1543"/>
      <c r="GK14" s="1543"/>
      <c r="GL14" s="1543"/>
      <c r="GM14" s="1543"/>
      <c r="GN14" s="1543"/>
      <c r="GO14" s="1543"/>
      <c r="GP14" s="1543"/>
      <c r="GQ14" s="1543"/>
      <c r="GR14" s="1543"/>
      <c r="GS14" s="1543"/>
      <c r="GT14" s="1543"/>
      <c r="GU14" s="1543"/>
      <c r="GV14" s="1543"/>
      <c r="GW14" s="1543"/>
      <c r="GX14" s="1543"/>
      <c r="GY14" s="1543"/>
      <c r="GZ14" s="1543"/>
      <c r="HA14" s="1543"/>
      <c r="HB14" s="1543"/>
      <c r="HC14" s="1543"/>
      <c r="HD14" s="1543"/>
      <c r="HE14" s="1543"/>
      <c r="HF14" s="1543"/>
      <c r="HG14" s="1543"/>
      <c r="HH14" s="1543"/>
      <c r="HI14" s="1543"/>
      <c r="HJ14" s="1543"/>
      <c r="HK14" s="1543"/>
      <c r="HL14" s="1543"/>
      <c r="HM14" s="1543"/>
      <c r="HN14" s="1543"/>
      <c r="HO14" s="1543"/>
      <c r="HP14" s="1543"/>
      <c r="HQ14" s="1543"/>
      <c r="HR14" s="1543"/>
      <c r="HS14" s="1543"/>
      <c r="HT14" s="1543"/>
      <c r="HU14" s="1543"/>
      <c r="HV14" s="1543"/>
      <c r="HW14" s="1543"/>
      <c r="HX14" s="1543"/>
      <c r="HY14" s="1543"/>
      <c r="HZ14" s="1543"/>
      <c r="IA14" s="1543"/>
      <c r="IB14" s="1543"/>
      <c r="IC14" s="1543"/>
      <c r="ID14" s="1543"/>
      <c r="IE14" s="1543"/>
      <c r="IF14" s="1543"/>
      <c r="IG14" s="1543"/>
      <c r="IH14" s="1543"/>
      <c r="II14" s="1543"/>
      <c r="IJ14" s="1543"/>
      <c r="IK14" s="1543"/>
      <c r="IL14" s="1543"/>
      <c r="IM14" s="1543"/>
      <c r="IN14" s="1543"/>
      <c r="IO14" s="1543"/>
      <c r="IP14" s="1543"/>
      <c r="IQ14" s="1543"/>
      <c r="IR14" s="1543"/>
      <c r="IS14" s="1543"/>
    </row>
    <row r="15" spans="1:253" s="319" customFormat="1" ht="22.8">
      <c r="A15" s="338" t="s">
        <v>1935</v>
      </c>
      <c r="B15" s="1544">
        <f>'Sources and Uses Budget'!$C14</f>
        <v>0</v>
      </c>
      <c r="C15" s="1544">
        <f>'Sources and Uses Budget'!$C14</f>
        <v>0</v>
      </c>
      <c r="D15" s="1545">
        <f t="shared" si="0"/>
        <v>0</v>
      </c>
      <c r="E15" s="1546"/>
      <c r="F15" s="1547"/>
      <c r="G15" s="1542"/>
      <c r="H15" s="1543"/>
      <c r="I15" s="1543"/>
      <c r="J15" s="1543"/>
      <c r="K15" s="1543"/>
      <c r="L15" s="1543"/>
      <c r="M15" s="1543"/>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c r="AL15" s="1543"/>
      <c r="AM15" s="1543"/>
      <c r="AN15" s="1543"/>
      <c r="AO15" s="1543"/>
      <c r="AP15" s="1543"/>
      <c r="AQ15" s="1543"/>
      <c r="AR15" s="1543"/>
      <c r="AS15" s="1543"/>
      <c r="AT15" s="1543"/>
      <c r="AU15" s="1543"/>
      <c r="AV15" s="1543"/>
      <c r="AW15" s="1543"/>
      <c r="AX15" s="1543"/>
      <c r="AY15" s="1543"/>
      <c r="AZ15" s="1543"/>
      <c r="BA15" s="1543"/>
      <c r="BB15" s="1543"/>
      <c r="BC15" s="1543"/>
      <c r="BD15" s="1543"/>
      <c r="BE15" s="1543"/>
      <c r="BF15" s="1543"/>
      <c r="BG15" s="1543"/>
      <c r="BH15" s="1543"/>
      <c r="BI15" s="1543"/>
      <c r="BJ15" s="1543"/>
      <c r="BK15" s="1543"/>
      <c r="BL15" s="1543"/>
      <c r="BM15" s="1543"/>
      <c r="BN15" s="1543"/>
      <c r="BO15" s="1543"/>
      <c r="BP15" s="1543"/>
      <c r="BQ15" s="1543"/>
      <c r="BR15" s="1543"/>
      <c r="BS15" s="1543"/>
      <c r="BT15" s="1543"/>
      <c r="BU15" s="1543"/>
      <c r="BV15" s="1543"/>
      <c r="BW15" s="1543"/>
      <c r="BX15" s="1543"/>
      <c r="BY15" s="1543"/>
      <c r="BZ15" s="1543"/>
      <c r="CA15" s="1543"/>
      <c r="CB15" s="1543"/>
      <c r="CC15" s="1543"/>
      <c r="CD15" s="1543"/>
      <c r="CE15" s="1543"/>
      <c r="CF15" s="1543"/>
      <c r="CG15" s="1543"/>
      <c r="CH15" s="1543"/>
      <c r="CI15" s="1543"/>
      <c r="CJ15" s="1543"/>
      <c r="CK15" s="1543"/>
      <c r="CL15" s="1543"/>
      <c r="CM15" s="1543"/>
      <c r="CN15" s="1543"/>
      <c r="CO15" s="1543"/>
      <c r="CP15" s="1543"/>
      <c r="CQ15" s="1543"/>
      <c r="CR15" s="1543"/>
      <c r="CS15" s="1543"/>
      <c r="CT15" s="1543"/>
      <c r="CU15" s="1543"/>
      <c r="CV15" s="1543"/>
      <c r="CW15" s="1543"/>
      <c r="CX15" s="1543"/>
      <c r="CY15" s="1543"/>
      <c r="CZ15" s="1543"/>
      <c r="DA15" s="1543"/>
      <c r="DB15" s="1543"/>
      <c r="DC15" s="1543"/>
      <c r="DD15" s="1543"/>
      <c r="DE15" s="1543"/>
      <c r="DF15" s="1543"/>
      <c r="DG15" s="1543"/>
      <c r="DH15" s="1543"/>
      <c r="DI15" s="1543"/>
      <c r="DJ15" s="1543"/>
      <c r="DK15" s="1543"/>
      <c r="DL15" s="1543"/>
      <c r="DM15" s="1543"/>
      <c r="DN15" s="1543"/>
      <c r="DO15" s="1543"/>
      <c r="DP15" s="1543"/>
      <c r="DQ15" s="1543"/>
      <c r="DR15" s="1543"/>
      <c r="DS15" s="1543"/>
      <c r="DT15" s="1543"/>
      <c r="DU15" s="1543"/>
      <c r="DV15" s="1543"/>
      <c r="DW15" s="1543"/>
      <c r="DX15" s="1543"/>
      <c r="DY15" s="1543"/>
      <c r="DZ15" s="1543"/>
      <c r="EA15" s="1543"/>
      <c r="EB15" s="1543"/>
      <c r="EC15" s="1543"/>
      <c r="ED15" s="1543"/>
      <c r="EE15" s="1543"/>
      <c r="EF15" s="1543"/>
      <c r="EG15" s="1543"/>
      <c r="EH15" s="1543"/>
      <c r="EI15" s="1543"/>
      <c r="EJ15" s="1543"/>
      <c r="EK15" s="1543"/>
      <c r="EL15" s="1543"/>
      <c r="EM15" s="1543"/>
      <c r="EN15" s="1543"/>
      <c r="EO15" s="1543"/>
      <c r="EP15" s="1543"/>
      <c r="EQ15" s="1543"/>
      <c r="ER15" s="1543"/>
      <c r="ES15" s="1543"/>
      <c r="ET15" s="1543"/>
      <c r="EU15" s="1543"/>
      <c r="EV15" s="1543"/>
      <c r="EW15" s="1543"/>
      <c r="EX15" s="1543"/>
      <c r="EY15" s="1543"/>
      <c r="EZ15" s="1543"/>
      <c r="FA15" s="1543"/>
      <c r="FB15" s="1543"/>
      <c r="FC15" s="1543"/>
      <c r="FD15" s="1543"/>
      <c r="FE15" s="1543"/>
      <c r="FF15" s="1543"/>
      <c r="FG15" s="1543"/>
      <c r="FH15" s="1543"/>
      <c r="FI15" s="1543"/>
      <c r="FJ15" s="1543"/>
      <c r="FK15" s="1543"/>
      <c r="FL15" s="1543"/>
      <c r="FM15" s="1543"/>
      <c r="FN15" s="1543"/>
      <c r="FO15" s="1543"/>
      <c r="FP15" s="1543"/>
      <c r="FQ15" s="1543"/>
      <c r="FR15" s="1543"/>
      <c r="FS15" s="1543"/>
      <c r="FT15" s="1543"/>
      <c r="FU15" s="1543"/>
      <c r="FV15" s="1543"/>
      <c r="FW15" s="1543"/>
      <c r="FX15" s="1543"/>
      <c r="FY15" s="1543"/>
      <c r="FZ15" s="1543"/>
      <c r="GA15" s="1543"/>
      <c r="GB15" s="1543"/>
      <c r="GC15" s="1543"/>
      <c r="GD15" s="1543"/>
      <c r="GE15" s="1543"/>
      <c r="GF15" s="1543"/>
      <c r="GG15" s="1543"/>
      <c r="GH15" s="1543"/>
      <c r="GI15" s="1543"/>
      <c r="GJ15" s="1543"/>
      <c r="GK15" s="1543"/>
      <c r="GL15" s="1543"/>
      <c r="GM15" s="1543"/>
      <c r="GN15" s="1543"/>
      <c r="GO15" s="1543"/>
      <c r="GP15" s="1543"/>
      <c r="GQ15" s="1543"/>
      <c r="GR15" s="1543"/>
      <c r="GS15" s="1543"/>
      <c r="GT15" s="1543"/>
      <c r="GU15" s="1543"/>
      <c r="GV15" s="1543"/>
      <c r="GW15" s="1543"/>
      <c r="GX15" s="1543"/>
      <c r="GY15" s="1543"/>
      <c r="GZ15" s="1543"/>
      <c r="HA15" s="1543"/>
      <c r="HB15" s="1543"/>
      <c r="HC15" s="1543"/>
      <c r="HD15" s="1543"/>
      <c r="HE15" s="1543"/>
      <c r="HF15" s="1543"/>
      <c r="HG15" s="1543"/>
      <c r="HH15" s="1543"/>
      <c r="HI15" s="1543"/>
      <c r="HJ15" s="1543"/>
      <c r="HK15" s="1543"/>
      <c r="HL15" s="1543"/>
      <c r="HM15" s="1543"/>
      <c r="HN15" s="1543"/>
      <c r="HO15" s="1543"/>
      <c r="HP15" s="1543"/>
      <c r="HQ15" s="1543"/>
      <c r="HR15" s="1543"/>
      <c r="HS15" s="1543"/>
      <c r="HT15" s="1543"/>
      <c r="HU15" s="1543"/>
      <c r="HV15" s="1543"/>
      <c r="HW15" s="1543"/>
      <c r="HX15" s="1543"/>
      <c r="HY15" s="1543"/>
      <c r="HZ15" s="1543"/>
      <c r="IA15" s="1543"/>
      <c r="IB15" s="1543"/>
      <c r="IC15" s="1543"/>
      <c r="ID15" s="1543"/>
      <c r="IE15" s="1543"/>
      <c r="IF15" s="1543"/>
      <c r="IG15" s="1543"/>
      <c r="IH15" s="1543"/>
      <c r="II15" s="1543"/>
      <c r="IJ15" s="1543"/>
      <c r="IK15" s="1543"/>
      <c r="IL15" s="1543"/>
      <c r="IM15" s="1543"/>
      <c r="IN15" s="1543"/>
      <c r="IO15" s="1543"/>
      <c r="IP15" s="1543"/>
      <c r="IQ15" s="1543"/>
      <c r="IR15" s="1543"/>
      <c r="IS15" s="1543"/>
    </row>
    <row r="16" spans="1:253" s="319" customFormat="1">
      <c r="A16" s="338" t="s">
        <v>1819</v>
      </c>
      <c r="B16" s="1544">
        <f>'Sources and Uses Budget'!$C15</f>
        <v>0</v>
      </c>
      <c r="C16" s="1544">
        <f>'Sources and Uses Budget'!$C15</f>
        <v>0</v>
      </c>
      <c r="D16" s="1545">
        <f t="shared" si="0"/>
        <v>0</v>
      </c>
      <c r="E16" s="1546"/>
      <c r="F16" s="1547"/>
      <c r="G16" s="1542"/>
      <c r="H16" s="1543"/>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543"/>
      <c r="BE16" s="1543"/>
      <c r="BF16" s="1543"/>
      <c r="BG16" s="1543"/>
      <c r="BH16" s="1543"/>
      <c r="BI16" s="1543"/>
      <c r="BJ16" s="1543"/>
      <c r="BK16" s="1543"/>
      <c r="BL16" s="1543"/>
      <c r="BM16" s="1543"/>
      <c r="BN16" s="1543"/>
      <c r="BO16" s="1543"/>
      <c r="BP16" s="1543"/>
      <c r="BQ16" s="1543"/>
      <c r="BR16" s="1543"/>
      <c r="BS16" s="1543"/>
      <c r="BT16" s="1543"/>
      <c r="BU16" s="1543"/>
      <c r="BV16" s="1543"/>
      <c r="BW16" s="1543"/>
      <c r="BX16" s="1543"/>
      <c r="BY16" s="1543"/>
      <c r="BZ16" s="1543"/>
      <c r="CA16" s="1543"/>
      <c r="CB16" s="1543"/>
      <c r="CC16" s="1543"/>
      <c r="CD16" s="1543"/>
      <c r="CE16" s="1543"/>
      <c r="CF16" s="1543"/>
      <c r="CG16" s="1543"/>
      <c r="CH16" s="1543"/>
      <c r="CI16" s="1543"/>
      <c r="CJ16" s="1543"/>
      <c r="CK16" s="1543"/>
      <c r="CL16" s="1543"/>
      <c r="CM16" s="1543"/>
      <c r="CN16" s="1543"/>
      <c r="CO16" s="1543"/>
      <c r="CP16" s="1543"/>
      <c r="CQ16" s="1543"/>
      <c r="CR16" s="1543"/>
      <c r="CS16" s="1543"/>
      <c r="CT16" s="1543"/>
      <c r="CU16" s="1543"/>
      <c r="CV16" s="1543"/>
      <c r="CW16" s="1543"/>
      <c r="CX16" s="1543"/>
      <c r="CY16" s="1543"/>
      <c r="CZ16" s="1543"/>
      <c r="DA16" s="1543"/>
      <c r="DB16" s="1543"/>
      <c r="DC16" s="1543"/>
      <c r="DD16" s="1543"/>
      <c r="DE16" s="1543"/>
      <c r="DF16" s="1543"/>
      <c r="DG16" s="1543"/>
      <c r="DH16" s="1543"/>
      <c r="DI16" s="1543"/>
      <c r="DJ16" s="1543"/>
      <c r="DK16" s="1543"/>
      <c r="DL16" s="1543"/>
      <c r="DM16" s="1543"/>
      <c r="DN16" s="1543"/>
      <c r="DO16" s="1543"/>
      <c r="DP16" s="1543"/>
      <c r="DQ16" s="1543"/>
      <c r="DR16" s="1543"/>
      <c r="DS16" s="1543"/>
      <c r="DT16" s="1543"/>
      <c r="DU16" s="1543"/>
      <c r="DV16" s="1543"/>
      <c r="DW16" s="1543"/>
      <c r="DX16" s="1543"/>
      <c r="DY16" s="1543"/>
      <c r="DZ16" s="1543"/>
      <c r="EA16" s="1543"/>
      <c r="EB16" s="1543"/>
      <c r="EC16" s="1543"/>
      <c r="ED16" s="1543"/>
      <c r="EE16" s="1543"/>
      <c r="EF16" s="1543"/>
      <c r="EG16" s="1543"/>
      <c r="EH16" s="1543"/>
      <c r="EI16" s="1543"/>
      <c r="EJ16" s="1543"/>
      <c r="EK16" s="1543"/>
      <c r="EL16" s="1543"/>
      <c r="EM16" s="1543"/>
      <c r="EN16" s="1543"/>
      <c r="EO16" s="1543"/>
      <c r="EP16" s="1543"/>
      <c r="EQ16" s="1543"/>
      <c r="ER16" s="1543"/>
      <c r="ES16" s="1543"/>
      <c r="ET16" s="1543"/>
      <c r="EU16" s="1543"/>
      <c r="EV16" s="1543"/>
      <c r="EW16" s="1543"/>
      <c r="EX16" s="1543"/>
      <c r="EY16" s="1543"/>
      <c r="EZ16" s="1543"/>
      <c r="FA16" s="1543"/>
      <c r="FB16" s="1543"/>
      <c r="FC16" s="1543"/>
      <c r="FD16" s="1543"/>
      <c r="FE16" s="1543"/>
      <c r="FF16" s="1543"/>
      <c r="FG16" s="1543"/>
      <c r="FH16" s="1543"/>
      <c r="FI16" s="1543"/>
      <c r="FJ16" s="1543"/>
      <c r="FK16" s="1543"/>
      <c r="FL16" s="1543"/>
      <c r="FM16" s="1543"/>
      <c r="FN16" s="1543"/>
      <c r="FO16" s="1543"/>
      <c r="FP16" s="1543"/>
      <c r="FQ16" s="1543"/>
      <c r="FR16" s="1543"/>
      <c r="FS16" s="1543"/>
      <c r="FT16" s="1543"/>
      <c r="FU16" s="1543"/>
      <c r="FV16" s="1543"/>
      <c r="FW16" s="1543"/>
      <c r="FX16" s="1543"/>
      <c r="FY16" s="1543"/>
      <c r="FZ16" s="1543"/>
      <c r="GA16" s="1543"/>
      <c r="GB16" s="1543"/>
      <c r="GC16" s="1543"/>
      <c r="GD16" s="1543"/>
      <c r="GE16" s="1543"/>
      <c r="GF16" s="1543"/>
      <c r="GG16" s="1543"/>
      <c r="GH16" s="1543"/>
      <c r="GI16" s="1543"/>
      <c r="GJ16" s="1543"/>
      <c r="GK16" s="1543"/>
      <c r="GL16" s="1543"/>
      <c r="GM16" s="1543"/>
      <c r="GN16" s="1543"/>
      <c r="GO16" s="1543"/>
      <c r="GP16" s="1543"/>
      <c r="GQ16" s="1543"/>
      <c r="GR16" s="1543"/>
      <c r="GS16" s="1543"/>
      <c r="GT16" s="1543"/>
      <c r="GU16" s="1543"/>
      <c r="GV16" s="1543"/>
      <c r="GW16" s="1543"/>
      <c r="GX16" s="1543"/>
      <c r="GY16" s="1543"/>
      <c r="GZ16" s="1543"/>
      <c r="HA16" s="1543"/>
      <c r="HB16" s="1543"/>
      <c r="HC16" s="1543"/>
      <c r="HD16" s="1543"/>
      <c r="HE16" s="1543"/>
      <c r="HF16" s="1543"/>
      <c r="HG16" s="1543"/>
      <c r="HH16" s="1543"/>
      <c r="HI16" s="1543"/>
      <c r="HJ16" s="1543"/>
      <c r="HK16" s="1543"/>
      <c r="HL16" s="1543"/>
      <c r="HM16" s="1543"/>
      <c r="HN16" s="1543"/>
      <c r="HO16" s="1543"/>
      <c r="HP16" s="1543"/>
      <c r="HQ16" s="1543"/>
      <c r="HR16" s="1543"/>
      <c r="HS16" s="1543"/>
      <c r="HT16" s="1543"/>
      <c r="HU16" s="1543"/>
      <c r="HV16" s="1543"/>
      <c r="HW16" s="1543"/>
      <c r="HX16" s="1543"/>
      <c r="HY16" s="1543"/>
      <c r="HZ16" s="1543"/>
      <c r="IA16" s="1543"/>
      <c r="IB16" s="1543"/>
      <c r="IC16" s="1543"/>
      <c r="ID16" s="1543"/>
      <c r="IE16" s="1543"/>
      <c r="IF16" s="1543"/>
      <c r="IG16" s="1543"/>
      <c r="IH16" s="1543"/>
      <c r="II16" s="1543"/>
      <c r="IJ16" s="1543"/>
      <c r="IK16" s="1543"/>
      <c r="IL16" s="1543"/>
      <c r="IM16" s="1543"/>
      <c r="IN16" s="1543"/>
      <c r="IO16" s="1543"/>
      <c r="IP16" s="1543"/>
      <c r="IQ16" s="1543"/>
      <c r="IR16" s="1543"/>
      <c r="IS16" s="1543"/>
    </row>
    <row r="17" spans="1:253" s="319" customFormat="1">
      <c r="A17" s="240" t="s">
        <v>1820</v>
      </c>
      <c r="B17" s="240"/>
      <c r="C17" s="240"/>
      <c r="D17" s="240"/>
      <c r="E17" s="248"/>
      <c r="F17" s="240"/>
      <c r="G17" s="1542"/>
      <c r="H17" s="1543"/>
      <c r="I17" s="1543"/>
      <c r="J17" s="1543"/>
      <c r="K17" s="1543"/>
      <c r="L17" s="1543"/>
      <c r="M17" s="1543"/>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c r="AL17" s="1543"/>
      <c r="AM17" s="1543"/>
      <c r="AN17" s="1543"/>
      <c r="AO17" s="1543"/>
      <c r="AP17" s="1543"/>
      <c r="AQ17" s="1543"/>
      <c r="AR17" s="1543"/>
      <c r="AS17" s="1543"/>
      <c r="AT17" s="1543"/>
      <c r="AU17" s="1543"/>
      <c r="AV17" s="1543"/>
      <c r="AW17" s="1543"/>
      <c r="AX17" s="1543"/>
      <c r="AY17" s="1543"/>
      <c r="AZ17" s="1543"/>
      <c r="BA17" s="1543"/>
      <c r="BB17" s="1543"/>
      <c r="BC17" s="1543"/>
      <c r="BD17" s="1543"/>
      <c r="BE17" s="1543"/>
      <c r="BF17" s="1543"/>
      <c r="BG17" s="1543"/>
      <c r="BH17" s="1543"/>
      <c r="BI17" s="1543"/>
      <c r="BJ17" s="1543"/>
      <c r="BK17" s="1543"/>
      <c r="BL17" s="1543"/>
      <c r="BM17" s="1543"/>
      <c r="BN17" s="1543"/>
      <c r="BO17" s="1543"/>
      <c r="BP17" s="1543"/>
      <c r="BQ17" s="1543"/>
      <c r="BR17" s="1543"/>
      <c r="BS17" s="1543"/>
      <c r="BT17" s="1543"/>
      <c r="BU17" s="1543"/>
      <c r="BV17" s="1543"/>
      <c r="BW17" s="1543"/>
      <c r="BX17" s="1543"/>
      <c r="BY17" s="1543"/>
      <c r="BZ17" s="1543"/>
      <c r="CA17" s="1543"/>
      <c r="CB17" s="1543"/>
      <c r="CC17" s="1543"/>
      <c r="CD17" s="1543"/>
      <c r="CE17" s="1543"/>
      <c r="CF17" s="1543"/>
      <c r="CG17" s="1543"/>
      <c r="CH17" s="1543"/>
      <c r="CI17" s="1543"/>
      <c r="CJ17" s="1543"/>
      <c r="CK17" s="1543"/>
      <c r="CL17" s="1543"/>
      <c r="CM17" s="1543"/>
      <c r="CN17" s="1543"/>
      <c r="CO17" s="1543"/>
      <c r="CP17" s="1543"/>
      <c r="CQ17" s="1543"/>
      <c r="CR17" s="1543"/>
      <c r="CS17" s="1543"/>
      <c r="CT17" s="1543"/>
      <c r="CU17" s="1543"/>
      <c r="CV17" s="1543"/>
      <c r="CW17" s="1543"/>
      <c r="CX17" s="1543"/>
      <c r="CY17" s="1543"/>
      <c r="CZ17" s="1543"/>
      <c r="DA17" s="1543"/>
      <c r="DB17" s="1543"/>
      <c r="DC17" s="1543"/>
      <c r="DD17" s="1543"/>
      <c r="DE17" s="1543"/>
      <c r="DF17" s="1543"/>
      <c r="DG17" s="1543"/>
      <c r="DH17" s="1543"/>
      <c r="DI17" s="1543"/>
      <c r="DJ17" s="1543"/>
      <c r="DK17" s="1543"/>
      <c r="DL17" s="1543"/>
      <c r="DM17" s="1543"/>
      <c r="DN17" s="1543"/>
      <c r="DO17" s="1543"/>
      <c r="DP17" s="1543"/>
      <c r="DQ17" s="1543"/>
      <c r="DR17" s="1543"/>
      <c r="DS17" s="1543"/>
      <c r="DT17" s="1543"/>
      <c r="DU17" s="1543"/>
      <c r="DV17" s="1543"/>
      <c r="DW17" s="1543"/>
      <c r="DX17" s="1543"/>
      <c r="DY17" s="1543"/>
      <c r="DZ17" s="1543"/>
      <c r="EA17" s="1543"/>
      <c r="EB17" s="1543"/>
      <c r="EC17" s="1543"/>
      <c r="ED17" s="1543"/>
      <c r="EE17" s="1543"/>
      <c r="EF17" s="1543"/>
      <c r="EG17" s="1543"/>
      <c r="EH17" s="1543"/>
      <c r="EI17" s="1543"/>
      <c r="EJ17" s="1543"/>
      <c r="EK17" s="1543"/>
      <c r="EL17" s="1543"/>
      <c r="EM17" s="1543"/>
      <c r="EN17" s="1543"/>
      <c r="EO17" s="1543"/>
      <c r="EP17" s="1543"/>
      <c r="EQ17" s="1543"/>
      <c r="ER17" s="1543"/>
      <c r="ES17" s="1543"/>
      <c r="ET17" s="1543"/>
      <c r="EU17" s="1543"/>
      <c r="EV17" s="1543"/>
      <c r="EW17" s="1543"/>
      <c r="EX17" s="1543"/>
      <c r="EY17" s="1543"/>
      <c r="EZ17" s="1543"/>
      <c r="FA17" s="1543"/>
      <c r="FB17" s="1543"/>
      <c r="FC17" s="1543"/>
      <c r="FD17" s="1543"/>
      <c r="FE17" s="1543"/>
      <c r="FF17" s="1543"/>
      <c r="FG17" s="1543"/>
      <c r="FH17" s="1543"/>
      <c r="FI17" s="1543"/>
      <c r="FJ17" s="1543"/>
      <c r="FK17" s="1543"/>
      <c r="FL17" s="1543"/>
      <c r="FM17" s="1543"/>
      <c r="FN17" s="1543"/>
      <c r="FO17" s="1543"/>
      <c r="FP17" s="1543"/>
      <c r="FQ17" s="1543"/>
      <c r="FR17" s="1543"/>
      <c r="FS17" s="1543"/>
      <c r="FT17" s="1543"/>
      <c r="FU17" s="1543"/>
      <c r="FV17" s="1543"/>
      <c r="FW17" s="1543"/>
      <c r="FX17" s="1543"/>
      <c r="FY17" s="1543"/>
      <c r="FZ17" s="1543"/>
      <c r="GA17" s="1543"/>
      <c r="GB17" s="1543"/>
      <c r="GC17" s="1543"/>
      <c r="GD17" s="1543"/>
      <c r="GE17" s="1543"/>
      <c r="GF17" s="1543"/>
      <c r="GG17" s="1543"/>
      <c r="GH17" s="1543"/>
      <c r="GI17" s="1543"/>
      <c r="GJ17" s="1543"/>
      <c r="GK17" s="1543"/>
      <c r="GL17" s="1543"/>
      <c r="GM17" s="1543"/>
      <c r="GN17" s="1543"/>
      <c r="GO17" s="1543"/>
      <c r="GP17" s="1543"/>
      <c r="GQ17" s="1543"/>
      <c r="GR17" s="1543"/>
      <c r="GS17" s="1543"/>
      <c r="GT17" s="1543"/>
      <c r="GU17" s="1543"/>
      <c r="GV17" s="1543"/>
      <c r="GW17" s="1543"/>
      <c r="GX17" s="1543"/>
      <c r="GY17" s="1543"/>
      <c r="GZ17" s="1543"/>
      <c r="HA17" s="1543"/>
      <c r="HB17" s="1543"/>
      <c r="HC17" s="1543"/>
      <c r="HD17" s="1543"/>
      <c r="HE17" s="1543"/>
      <c r="HF17" s="1543"/>
      <c r="HG17" s="1543"/>
      <c r="HH17" s="1543"/>
      <c r="HI17" s="1543"/>
      <c r="HJ17" s="1543"/>
      <c r="HK17" s="1543"/>
      <c r="HL17" s="1543"/>
      <c r="HM17" s="1543"/>
      <c r="HN17" s="1543"/>
      <c r="HO17" s="1543"/>
      <c r="HP17" s="1543"/>
      <c r="HQ17" s="1543"/>
      <c r="HR17" s="1543"/>
      <c r="HS17" s="1543"/>
      <c r="HT17" s="1543"/>
      <c r="HU17" s="1543"/>
      <c r="HV17" s="1543"/>
      <c r="HW17" s="1543"/>
      <c r="HX17" s="1543"/>
      <c r="HY17" s="1543"/>
      <c r="HZ17" s="1543"/>
      <c r="IA17" s="1543"/>
      <c r="IB17" s="1543"/>
      <c r="IC17" s="1543"/>
      <c r="ID17" s="1543"/>
      <c r="IE17" s="1543"/>
      <c r="IF17" s="1543"/>
      <c r="IG17" s="1543"/>
      <c r="IH17" s="1543"/>
      <c r="II17" s="1543"/>
      <c r="IJ17" s="1543"/>
      <c r="IK17" s="1543"/>
      <c r="IL17" s="1543"/>
      <c r="IM17" s="1543"/>
      <c r="IN17" s="1543"/>
      <c r="IO17" s="1543"/>
      <c r="IP17" s="1543"/>
      <c r="IQ17" s="1543"/>
      <c r="IR17" s="1543"/>
      <c r="IS17" s="1543"/>
    </row>
    <row r="18" spans="1:253" s="319" customFormat="1">
      <c r="A18" s="249" t="s">
        <v>1821</v>
      </c>
      <c r="B18" s="1544">
        <f>'Sources and Uses Budget'!$C17</f>
        <v>0</v>
      </c>
      <c r="C18" s="1544">
        <f>'Sources and Uses Budget'!$C17</f>
        <v>0</v>
      </c>
      <c r="D18" s="1545">
        <f t="shared" si="0"/>
        <v>0</v>
      </c>
      <c r="E18" s="1546"/>
      <c r="F18" s="1547"/>
      <c r="G18" s="1542"/>
      <c r="H18" s="1543"/>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c r="AL18" s="1543"/>
      <c r="AM18" s="1543"/>
      <c r="AN18" s="1543"/>
      <c r="AO18" s="1543"/>
      <c r="AP18" s="1543"/>
      <c r="AQ18" s="1543"/>
      <c r="AR18" s="1543"/>
      <c r="AS18" s="1543"/>
      <c r="AT18" s="1543"/>
      <c r="AU18" s="1543"/>
      <c r="AV18" s="1543"/>
      <c r="AW18" s="1543"/>
      <c r="AX18" s="1543"/>
      <c r="AY18" s="1543"/>
      <c r="AZ18" s="1543"/>
      <c r="BA18" s="1543"/>
      <c r="BB18" s="1543"/>
      <c r="BC18" s="1543"/>
      <c r="BD18" s="1543"/>
      <c r="BE18" s="1543"/>
      <c r="BF18" s="1543"/>
      <c r="BG18" s="1543"/>
      <c r="BH18" s="1543"/>
      <c r="BI18" s="1543"/>
      <c r="BJ18" s="1543"/>
      <c r="BK18" s="1543"/>
      <c r="BL18" s="1543"/>
      <c r="BM18" s="1543"/>
      <c r="BN18" s="1543"/>
      <c r="BO18" s="1543"/>
      <c r="BP18" s="1543"/>
      <c r="BQ18" s="1543"/>
      <c r="BR18" s="1543"/>
      <c r="BS18" s="1543"/>
      <c r="BT18" s="1543"/>
      <c r="BU18" s="1543"/>
      <c r="BV18" s="1543"/>
      <c r="BW18" s="1543"/>
      <c r="BX18" s="1543"/>
      <c r="BY18" s="1543"/>
      <c r="BZ18" s="1543"/>
      <c r="CA18" s="1543"/>
      <c r="CB18" s="1543"/>
      <c r="CC18" s="1543"/>
      <c r="CD18" s="1543"/>
      <c r="CE18" s="1543"/>
      <c r="CF18" s="1543"/>
      <c r="CG18" s="1543"/>
      <c r="CH18" s="1543"/>
      <c r="CI18" s="1543"/>
      <c r="CJ18" s="1543"/>
      <c r="CK18" s="1543"/>
      <c r="CL18" s="1543"/>
      <c r="CM18" s="1543"/>
      <c r="CN18" s="1543"/>
      <c r="CO18" s="1543"/>
      <c r="CP18" s="1543"/>
      <c r="CQ18" s="1543"/>
      <c r="CR18" s="1543"/>
      <c r="CS18" s="1543"/>
      <c r="CT18" s="1543"/>
      <c r="CU18" s="1543"/>
      <c r="CV18" s="1543"/>
      <c r="CW18" s="1543"/>
      <c r="CX18" s="1543"/>
      <c r="CY18" s="1543"/>
      <c r="CZ18" s="1543"/>
      <c r="DA18" s="1543"/>
      <c r="DB18" s="1543"/>
      <c r="DC18" s="1543"/>
      <c r="DD18" s="1543"/>
      <c r="DE18" s="1543"/>
      <c r="DF18" s="1543"/>
      <c r="DG18" s="1543"/>
      <c r="DH18" s="1543"/>
      <c r="DI18" s="1543"/>
      <c r="DJ18" s="1543"/>
      <c r="DK18" s="1543"/>
      <c r="DL18" s="1543"/>
      <c r="DM18" s="1543"/>
      <c r="DN18" s="1543"/>
      <c r="DO18" s="1543"/>
      <c r="DP18" s="1543"/>
      <c r="DQ18" s="1543"/>
      <c r="DR18" s="1543"/>
      <c r="DS18" s="1543"/>
      <c r="DT18" s="1543"/>
      <c r="DU18" s="1543"/>
      <c r="DV18" s="1543"/>
      <c r="DW18" s="1543"/>
      <c r="DX18" s="1543"/>
      <c r="DY18" s="1543"/>
      <c r="DZ18" s="1543"/>
      <c r="EA18" s="1543"/>
      <c r="EB18" s="1543"/>
      <c r="EC18" s="1543"/>
      <c r="ED18" s="1543"/>
      <c r="EE18" s="1543"/>
      <c r="EF18" s="1543"/>
      <c r="EG18" s="1543"/>
      <c r="EH18" s="1543"/>
      <c r="EI18" s="1543"/>
      <c r="EJ18" s="1543"/>
      <c r="EK18" s="1543"/>
      <c r="EL18" s="1543"/>
      <c r="EM18" s="1543"/>
      <c r="EN18" s="1543"/>
      <c r="EO18" s="1543"/>
      <c r="EP18" s="1543"/>
      <c r="EQ18" s="1543"/>
      <c r="ER18" s="1543"/>
      <c r="ES18" s="1543"/>
      <c r="ET18" s="1543"/>
      <c r="EU18" s="1543"/>
      <c r="EV18" s="1543"/>
      <c r="EW18" s="1543"/>
      <c r="EX18" s="1543"/>
      <c r="EY18" s="1543"/>
      <c r="EZ18" s="1543"/>
      <c r="FA18" s="1543"/>
      <c r="FB18" s="1543"/>
      <c r="FC18" s="1543"/>
      <c r="FD18" s="1543"/>
      <c r="FE18" s="1543"/>
      <c r="FF18" s="1543"/>
      <c r="FG18" s="1543"/>
      <c r="FH18" s="1543"/>
      <c r="FI18" s="1543"/>
      <c r="FJ18" s="1543"/>
      <c r="FK18" s="1543"/>
      <c r="FL18" s="1543"/>
      <c r="FM18" s="1543"/>
      <c r="FN18" s="1543"/>
      <c r="FO18" s="1543"/>
      <c r="FP18" s="1543"/>
      <c r="FQ18" s="1543"/>
      <c r="FR18" s="1543"/>
      <c r="FS18" s="1543"/>
      <c r="FT18" s="1543"/>
      <c r="FU18" s="1543"/>
      <c r="FV18" s="1543"/>
      <c r="FW18" s="1543"/>
      <c r="FX18" s="1543"/>
      <c r="FY18" s="1543"/>
      <c r="FZ18" s="1543"/>
      <c r="GA18" s="1543"/>
      <c r="GB18" s="1543"/>
      <c r="GC18" s="1543"/>
      <c r="GD18" s="1543"/>
      <c r="GE18" s="1543"/>
      <c r="GF18" s="1543"/>
      <c r="GG18" s="1543"/>
      <c r="GH18" s="1543"/>
      <c r="GI18" s="1543"/>
      <c r="GJ18" s="1543"/>
      <c r="GK18" s="1543"/>
      <c r="GL18" s="1543"/>
      <c r="GM18" s="1543"/>
      <c r="GN18" s="1543"/>
      <c r="GO18" s="1543"/>
      <c r="GP18" s="1543"/>
      <c r="GQ18" s="1543"/>
      <c r="GR18" s="1543"/>
      <c r="GS18" s="1543"/>
      <c r="GT18" s="1543"/>
      <c r="GU18" s="1543"/>
      <c r="GV18" s="1543"/>
      <c r="GW18" s="1543"/>
      <c r="GX18" s="1543"/>
      <c r="GY18" s="1543"/>
      <c r="GZ18" s="1543"/>
      <c r="HA18" s="1543"/>
      <c r="HB18" s="1543"/>
      <c r="HC18" s="1543"/>
      <c r="HD18" s="1543"/>
      <c r="HE18" s="1543"/>
      <c r="HF18" s="1543"/>
      <c r="HG18" s="1543"/>
      <c r="HH18" s="1543"/>
      <c r="HI18" s="1543"/>
      <c r="HJ18" s="1543"/>
      <c r="HK18" s="1543"/>
      <c r="HL18" s="1543"/>
      <c r="HM18" s="1543"/>
      <c r="HN18" s="1543"/>
      <c r="HO18" s="1543"/>
      <c r="HP18" s="1543"/>
      <c r="HQ18" s="1543"/>
      <c r="HR18" s="1543"/>
      <c r="HS18" s="1543"/>
      <c r="HT18" s="1543"/>
      <c r="HU18" s="1543"/>
      <c r="HV18" s="1543"/>
      <c r="HW18" s="1543"/>
      <c r="HX18" s="1543"/>
      <c r="HY18" s="1543"/>
      <c r="HZ18" s="1543"/>
      <c r="IA18" s="1543"/>
      <c r="IB18" s="1543"/>
      <c r="IC18" s="1543"/>
      <c r="ID18" s="1543"/>
      <c r="IE18" s="1543"/>
      <c r="IF18" s="1543"/>
      <c r="IG18" s="1543"/>
      <c r="IH18" s="1543"/>
      <c r="II18" s="1543"/>
      <c r="IJ18" s="1543"/>
      <c r="IK18" s="1543"/>
      <c r="IL18" s="1543"/>
      <c r="IM18" s="1543"/>
      <c r="IN18" s="1543"/>
      <c r="IO18" s="1543"/>
      <c r="IP18" s="1543"/>
      <c r="IQ18" s="1543"/>
      <c r="IR18" s="1543"/>
      <c r="IS18" s="1543"/>
    </row>
    <row r="19" spans="1:253" s="319" customFormat="1">
      <c r="A19" s="249" t="s">
        <v>1822</v>
      </c>
      <c r="B19" s="1544">
        <f>'Sources and Uses Budget'!$C18</f>
        <v>0</v>
      </c>
      <c r="C19" s="1544">
        <f>'Sources and Uses Budget'!$C18</f>
        <v>0</v>
      </c>
      <c r="D19" s="1545">
        <f t="shared" si="0"/>
        <v>0</v>
      </c>
      <c r="E19" s="1546"/>
      <c r="F19" s="1547"/>
      <c r="G19" s="1542"/>
      <c r="H19" s="1543"/>
      <c r="I19" s="1543"/>
      <c r="J19" s="1543"/>
      <c r="K19" s="1543"/>
      <c r="L19" s="1543"/>
      <c r="M19" s="1543"/>
      <c r="N19" s="1543"/>
      <c r="O19" s="1543"/>
      <c r="P19" s="1543"/>
      <c r="Q19" s="1543"/>
      <c r="R19" s="1543"/>
      <c r="S19" s="1543"/>
      <c r="T19" s="1543"/>
      <c r="U19" s="1543"/>
      <c r="V19" s="1543"/>
      <c r="W19" s="1543"/>
      <c r="X19" s="1543"/>
      <c r="Y19" s="1543"/>
      <c r="Z19" s="1543"/>
      <c r="AA19" s="1543"/>
      <c r="AB19" s="1543"/>
      <c r="AC19" s="1543"/>
      <c r="AD19" s="1543"/>
      <c r="AE19" s="1543"/>
      <c r="AF19" s="1543"/>
      <c r="AG19" s="1543"/>
      <c r="AH19" s="1543"/>
      <c r="AI19" s="1543"/>
      <c r="AJ19" s="1543"/>
      <c r="AK19" s="1543"/>
      <c r="AL19" s="1543"/>
      <c r="AM19" s="1543"/>
      <c r="AN19" s="1543"/>
      <c r="AO19" s="1543"/>
      <c r="AP19" s="1543"/>
      <c r="AQ19" s="1543"/>
      <c r="AR19" s="1543"/>
      <c r="AS19" s="1543"/>
      <c r="AT19" s="1543"/>
      <c r="AU19" s="1543"/>
      <c r="AV19" s="1543"/>
      <c r="AW19" s="1543"/>
      <c r="AX19" s="1543"/>
      <c r="AY19" s="1543"/>
      <c r="AZ19" s="1543"/>
      <c r="BA19" s="1543"/>
      <c r="BB19" s="1543"/>
      <c r="BC19" s="1543"/>
      <c r="BD19" s="1543"/>
      <c r="BE19" s="1543"/>
      <c r="BF19" s="1543"/>
      <c r="BG19" s="1543"/>
      <c r="BH19" s="1543"/>
      <c r="BI19" s="1543"/>
      <c r="BJ19" s="1543"/>
      <c r="BK19" s="1543"/>
      <c r="BL19" s="1543"/>
      <c r="BM19" s="1543"/>
      <c r="BN19" s="1543"/>
      <c r="BO19" s="1543"/>
      <c r="BP19" s="1543"/>
      <c r="BQ19" s="1543"/>
      <c r="BR19" s="1543"/>
      <c r="BS19" s="1543"/>
      <c r="BT19" s="1543"/>
      <c r="BU19" s="1543"/>
      <c r="BV19" s="1543"/>
      <c r="BW19" s="1543"/>
      <c r="BX19" s="1543"/>
      <c r="BY19" s="1543"/>
      <c r="BZ19" s="1543"/>
      <c r="CA19" s="1543"/>
      <c r="CB19" s="1543"/>
      <c r="CC19" s="1543"/>
      <c r="CD19" s="1543"/>
      <c r="CE19" s="1543"/>
      <c r="CF19" s="1543"/>
      <c r="CG19" s="1543"/>
      <c r="CH19" s="1543"/>
      <c r="CI19" s="1543"/>
      <c r="CJ19" s="1543"/>
      <c r="CK19" s="1543"/>
      <c r="CL19" s="1543"/>
      <c r="CM19" s="1543"/>
      <c r="CN19" s="1543"/>
      <c r="CO19" s="1543"/>
      <c r="CP19" s="1543"/>
      <c r="CQ19" s="1543"/>
      <c r="CR19" s="1543"/>
      <c r="CS19" s="1543"/>
      <c r="CT19" s="1543"/>
      <c r="CU19" s="1543"/>
      <c r="CV19" s="1543"/>
      <c r="CW19" s="1543"/>
      <c r="CX19" s="1543"/>
      <c r="CY19" s="1543"/>
      <c r="CZ19" s="1543"/>
      <c r="DA19" s="1543"/>
      <c r="DB19" s="1543"/>
      <c r="DC19" s="1543"/>
      <c r="DD19" s="1543"/>
      <c r="DE19" s="1543"/>
      <c r="DF19" s="1543"/>
      <c r="DG19" s="1543"/>
      <c r="DH19" s="1543"/>
      <c r="DI19" s="1543"/>
      <c r="DJ19" s="1543"/>
      <c r="DK19" s="1543"/>
      <c r="DL19" s="1543"/>
      <c r="DM19" s="1543"/>
      <c r="DN19" s="1543"/>
      <c r="DO19" s="1543"/>
      <c r="DP19" s="1543"/>
      <c r="DQ19" s="1543"/>
      <c r="DR19" s="1543"/>
      <c r="DS19" s="1543"/>
      <c r="DT19" s="1543"/>
      <c r="DU19" s="1543"/>
      <c r="DV19" s="1543"/>
      <c r="DW19" s="1543"/>
      <c r="DX19" s="1543"/>
      <c r="DY19" s="1543"/>
      <c r="DZ19" s="1543"/>
      <c r="EA19" s="1543"/>
      <c r="EB19" s="1543"/>
      <c r="EC19" s="1543"/>
      <c r="ED19" s="1543"/>
      <c r="EE19" s="1543"/>
      <c r="EF19" s="1543"/>
      <c r="EG19" s="1543"/>
      <c r="EH19" s="1543"/>
      <c r="EI19" s="1543"/>
      <c r="EJ19" s="1543"/>
      <c r="EK19" s="1543"/>
      <c r="EL19" s="1543"/>
      <c r="EM19" s="1543"/>
      <c r="EN19" s="1543"/>
      <c r="EO19" s="1543"/>
      <c r="EP19" s="1543"/>
      <c r="EQ19" s="1543"/>
      <c r="ER19" s="1543"/>
      <c r="ES19" s="1543"/>
      <c r="ET19" s="1543"/>
      <c r="EU19" s="1543"/>
      <c r="EV19" s="1543"/>
      <c r="EW19" s="1543"/>
      <c r="EX19" s="1543"/>
      <c r="EY19" s="1543"/>
      <c r="EZ19" s="1543"/>
      <c r="FA19" s="1543"/>
      <c r="FB19" s="1543"/>
      <c r="FC19" s="1543"/>
      <c r="FD19" s="1543"/>
      <c r="FE19" s="1543"/>
      <c r="FF19" s="1543"/>
      <c r="FG19" s="1543"/>
      <c r="FH19" s="1543"/>
      <c r="FI19" s="1543"/>
      <c r="FJ19" s="1543"/>
      <c r="FK19" s="1543"/>
      <c r="FL19" s="1543"/>
      <c r="FM19" s="1543"/>
      <c r="FN19" s="1543"/>
      <c r="FO19" s="1543"/>
      <c r="FP19" s="1543"/>
      <c r="FQ19" s="1543"/>
      <c r="FR19" s="1543"/>
      <c r="FS19" s="1543"/>
      <c r="FT19" s="1543"/>
      <c r="FU19" s="1543"/>
      <c r="FV19" s="1543"/>
      <c r="FW19" s="1543"/>
      <c r="FX19" s="1543"/>
      <c r="FY19" s="1543"/>
      <c r="FZ19" s="1543"/>
      <c r="GA19" s="1543"/>
      <c r="GB19" s="1543"/>
      <c r="GC19" s="1543"/>
      <c r="GD19" s="1543"/>
      <c r="GE19" s="1543"/>
      <c r="GF19" s="1543"/>
      <c r="GG19" s="1543"/>
      <c r="GH19" s="1543"/>
      <c r="GI19" s="1543"/>
      <c r="GJ19" s="1543"/>
      <c r="GK19" s="1543"/>
      <c r="GL19" s="1543"/>
      <c r="GM19" s="1543"/>
      <c r="GN19" s="1543"/>
      <c r="GO19" s="1543"/>
      <c r="GP19" s="1543"/>
      <c r="GQ19" s="1543"/>
      <c r="GR19" s="1543"/>
      <c r="GS19" s="1543"/>
      <c r="GT19" s="1543"/>
      <c r="GU19" s="1543"/>
      <c r="GV19" s="1543"/>
      <c r="GW19" s="1543"/>
      <c r="GX19" s="1543"/>
      <c r="GY19" s="1543"/>
      <c r="GZ19" s="1543"/>
      <c r="HA19" s="1543"/>
      <c r="HB19" s="1543"/>
      <c r="HC19" s="1543"/>
      <c r="HD19" s="1543"/>
      <c r="HE19" s="1543"/>
      <c r="HF19" s="1543"/>
      <c r="HG19" s="1543"/>
      <c r="HH19" s="1543"/>
      <c r="HI19" s="1543"/>
      <c r="HJ19" s="1543"/>
      <c r="HK19" s="1543"/>
      <c r="HL19" s="1543"/>
      <c r="HM19" s="1543"/>
      <c r="HN19" s="1543"/>
      <c r="HO19" s="1543"/>
      <c r="HP19" s="1543"/>
      <c r="HQ19" s="1543"/>
      <c r="HR19" s="1543"/>
      <c r="HS19" s="1543"/>
      <c r="HT19" s="1543"/>
      <c r="HU19" s="1543"/>
      <c r="HV19" s="1543"/>
      <c r="HW19" s="1543"/>
      <c r="HX19" s="1543"/>
      <c r="HY19" s="1543"/>
      <c r="HZ19" s="1543"/>
      <c r="IA19" s="1543"/>
      <c r="IB19" s="1543"/>
      <c r="IC19" s="1543"/>
      <c r="ID19" s="1543"/>
      <c r="IE19" s="1543"/>
      <c r="IF19" s="1543"/>
      <c r="IG19" s="1543"/>
      <c r="IH19" s="1543"/>
      <c r="II19" s="1543"/>
      <c r="IJ19" s="1543"/>
      <c r="IK19" s="1543"/>
      <c r="IL19" s="1543"/>
      <c r="IM19" s="1543"/>
      <c r="IN19" s="1543"/>
      <c r="IO19" s="1543"/>
      <c r="IP19" s="1543"/>
      <c r="IQ19" s="1543"/>
      <c r="IR19" s="1543"/>
      <c r="IS19" s="1543"/>
    </row>
    <row r="20" spans="1:253" s="319" customFormat="1">
      <c r="A20" s="249" t="s">
        <v>1823</v>
      </c>
      <c r="B20" s="1544">
        <f>'Sources and Uses Budget'!$C19</f>
        <v>0</v>
      </c>
      <c r="C20" s="1544">
        <f>'Sources and Uses Budget'!$C19</f>
        <v>0</v>
      </c>
      <c r="D20" s="1545">
        <f t="shared" si="0"/>
        <v>0</v>
      </c>
      <c r="E20" s="1546"/>
      <c r="F20" s="1547"/>
      <c r="G20" s="1542"/>
      <c r="H20" s="1543"/>
      <c r="I20" s="1543"/>
      <c r="J20" s="1543"/>
      <c r="K20" s="1543"/>
      <c r="L20" s="1543"/>
      <c r="M20" s="1543"/>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c r="AL20" s="1543"/>
      <c r="AM20" s="1543"/>
      <c r="AN20" s="1543"/>
      <c r="AO20" s="1543"/>
      <c r="AP20" s="1543"/>
      <c r="AQ20" s="1543"/>
      <c r="AR20" s="1543"/>
      <c r="AS20" s="1543"/>
      <c r="AT20" s="1543"/>
      <c r="AU20" s="1543"/>
      <c r="AV20" s="1543"/>
      <c r="AW20" s="1543"/>
      <c r="AX20" s="1543"/>
      <c r="AY20" s="1543"/>
      <c r="AZ20" s="1543"/>
      <c r="BA20" s="1543"/>
      <c r="BB20" s="1543"/>
      <c r="BC20" s="1543"/>
      <c r="BD20" s="1543"/>
      <c r="BE20" s="1543"/>
      <c r="BF20" s="1543"/>
      <c r="BG20" s="1543"/>
      <c r="BH20" s="1543"/>
      <c r="BI20" s="1543"/>
      <c r="BJ20" s="1543"/>
      <c r="BK20" s="1543"/>
      <c r="BL20" s="1543"/>
      <c r="BM20" s="1543"/>
      <c r="BN20" s="1543"/>
      <c r="BO20" s="1543"/>
      <c r="BP20" s="1543"/>
      <c r="BQ20" s="1543"/>
      <c r="BR20" s="1543"/>
      <c r="BS20" s="1543"/>
      <c r="BT20" s="1543"/>
      <c r="BU20" s="1543"/>
      <c r="BV20" s="1543"/>
      <c r="BW20" s="1543"/>
      <c r="BX20" s="1543"/>
      <c r="BY20" s="1543"/>
      <c r="BZ20" s="1543"/>
      <c r="CA20" s="1543"/>
      <c r="CB20" s="1543"/>
      <c r="CC20" s="1543"/>
      <c r="CD20" s="1543"/>
      <c r="CE20" s="1543"/>
      <c r="CF20" s="1543"/>
      <c r="CG20" s="1543"/>
      <c r="CH20" s="1543"/>
      <c r="CI20" s="1543"/>
      <c r="CJ20" s="1543"/>
      <c r="CK20" s="1543"/>
      <c r="CL20" s="1543"/>
      <c r="CM20" s="1543"/>
      <c r="CN20" s="1543"/>
      <c r="CO20" s="1543"/>
      <c r="CP20" s="1543"/>
      <c r="CQ20" s="1543"/>
      <c r="CR20" s="1543"/>
      <c r="CS20" s="1543"/>
      <c r="CT20" s="1543"/>
      <c r="CU20" s="1543"/>
      <c r="CV20" s="1543"/>
      <c r="CW20" s="1543"/>
      <c r="CX20" s="1543"/>
      <c r="CY20" s="1543"/>
      <c r="CZ20" s="1543"/>
      <c r="DA20" s="1543"/>
      <c r="DB20" s="1543"/>
      <c r="DC20" s="1543"/>
      <c r="DD20" s="1543"/>
      <c r="DE20" s="1543"/>
      <c r="DF20" s="1543"/>
      <c r="DG20" s="1543"/>
      <c r="DH20" s="1543"/>
      <c r="DI20" s="1543"/>
      <c r="DJ20" s="1543"/>
      <c r="DK20" s="1543"/>
      <c r="DL20" s="1543"/>
      <c r="DM20" s="1543"/>
      <c r="DN20" s="1543"/>
      <c r="DO20" s="1543"/>
      <c r="DP20" s="1543"/>
      <c r="DQ20" s="1543"/>
      <c r="DR20" s="1543"/>
      <c r="DS20" s="1543"/>
      <c r="DT20" s="1543"/>
      <c r="DU20" s="1543"/>
      <c r="DV20" s="1543"/>
      <c r="DW20" s="1543"/>
      <c r="DX20" s="1543"/>
      <c r="DY20" s="1543"/>
      <c r="DZ20" s="1543"/>
      <c r="EA20" s="1543"/>
      <c r="EB20" s="1543"/>
      <c r="EC20" s="1543"/>
      <c r="ED20" s="1543"/>
      <c r="EE20" s="1543"/>
      <c r="EF20" s="1543"/>
      <c r="EG20" s="1543"/>
      <c r="EH20" s="1543"/>
      <c r="EI20" s="1543"/>
      <c r="EJ20" s="1543"/>
      <c r="EK20" s="1543"/>
      <c r="EL20" s="1543"/>
      <c r="EM20" s="1543"/>
      <c r="EN20" s="1543"/>
      <c r="EO20" s="1543"/>
      <c r="EP20" s="1543"/>
      <c r="EQ20" s="1543"/>
      <c r="ER20" s="1543"/>
      <c r="ES20" s="1543"/>
      <c r="ET20" s="1543"/>
      <c r="EU20" s="1543"/>
      <c r="EV20" s="1543"/>
      <c r="EW20" s="1543"/>
      <c r="EX20" s="1543"/>
      <c r="EY20" s="1543"/>
      <c r="EZ20" s="1543"/>
      <c r="FA20" s="1543"/>
      <c r="FB20" s="1543"/>
      <c r="FC20" s="1543"/>
      <c r="FD20" s="1543"/>
      <c r="FE20" s="1543"/>
      <c r="FF20" s="1543"/>
      <c r="FG20" s="1543"/>
      <c r="FH20" s="1543"/>
      <c r="FI20" s="1543"/>
      <c r="FJ20" s="1543"/>
      <c r="FK20" s="1543"/>
      <c r="FL20" s="1543"/>
      <c r="FM20" s="1543"/>
      <c r="FN20" s="1543"/>
      <c r="FO20" s="1543"/>
      <c r="FP20" s="1543"/>
      <c r="FQ20" s="1543"/>
      <c r="FR20" s="1543"/>
      <c r="FS20" s="1543"/>
      <c r="FT20" s="1543"/>
      <c r="FU20" s="1543"/>
      <c r="FV20" s="1543"/>
      <c r="FW20" s="1543"/>
      <c r="FX20" s="1543"/>
      <c r="FY20" s="1543"/>
      <c r="FZ20" s="1543"/>
      <c r="GA20" s="1543"/>
      <c r="GB20" s="1543"/>
      <c r="GC20" s="1543"/>
      <c r="GD20" s="1543"/>
      <c r="GE20" s="1543"/>
      <c r="GF20" s="1543"/>
      <c r="GG20" s="1543"/>
      <c r="GH20" s="1543"/>
      <c r="GI20" s="1543"/>
      <c r="GJ20" s="1543"/>
      <c r="GK20" s="1543"/>
      <c r="GL20" s="1543"/>
      <c r="GM20" s="1543"/>
      <c r="GN20" s="1543"/>
      <c r="GO20" s="1543"/>
      <c r="GP20" s="1543"/>
      <c r="GQ20" s="1543"/>
      <c r="GR20" s="1543"/>
      <c r="GS20" s="1543"/>
      <c r="GT20" s="1543"/>
      <c r="GU20" s="1543"/>
      <c r="GV20" s="1543"/>
      <c r="GW20" s="1543"/>
      <c r="GX20" s="1543"/>
      <c r="GY20" s="1543"/>
      <c r="GZ20" s="1543"/>
      <c r="HA20" s="1543"/>
      <c r="HB20" s="1543"/>
      <c r="HC20" s="1543"/>
      <c r="HD20" s="1543"/>
      <c r="HE20" s="1543"/>
      <c r="HF20" s="1543"/>
      <c r="HG20" s="1543"/>
      <c r="HH20" s="1543"/>
      <c r="HI20" s="1543"/>
      <c r="HJ20" s="1543"/>
      <c r="HK20" s="1543"/>
      <c r="HL20" s="1543"/>
      <c r="HM20" s="1543"/>
      <c r="HN20" s="1543"/>
      <c r="HO20" s="1543"/>
      <c r="HP20" s="1543"/>
      <c r="HQ20" s="1543"/>
      <c r="HR20" s="1543"/>
      <c r="HS20" s="1543"/>
      <c r="HT20" s="1543"/>
      <c r="HU20" s="1543"/>
      <c r="HV20" s="1543"/>
      <c r="HW20" s="1543"/>
      <c r="HX20" s="1543"/>
      <c r="HY20" s="1543"/>
      <c r="HZ20" s="1543"/>
      <c r="IA20" s="1543"/>
      <c r="IB20" s="1543"/>
      <c r="IC20" s="1543"/>
      <c r="ID20" s="1543"/>
      <c r="IE20" s="1543"/>
      <c r="IF20" s="1543"/>
      <c r="IG20" s="1543"/>
      <c r="IH20" s="1543"/>
      <c r="II20" s="1543"/>
      <c r="IJ20" s="1543"/>
      <c r="IK20" s="1543"/>
      <c r="IL20" s="1543"/>
      <c r="IM20" s="1543"/>
      <c r="IN20" s="1543"/>
      <c r="IO20" s="1543"/>
      <c r="IP20" s="1543"/>
      <c r="IQ20" s="1543"/>
      <c r="IR20" s="1543"/>
      <c r="IS20" s="1543"/>
    </row>
    <row r="21" spans="1:253" s="319" customFormat="1">
      <c r="A21" s="249" t="s">
        <v>1824</v>
      </c>
      <c r="B21" s="1544">
        <f>'Sources and Uses Budget'!$C20</f>
        <v>0</v>
      </c>
      <c r="C21" s="1544">
        <f>'Sources and Uses Budget'!$C20</f>
        <v>0</v>
      </c>
      <c r="D21" s="1545">
        <f t="shared" si="0"/>
        <v>0</v>
      </c>
      <c r="E21" s="1546"/>
      <c r="F21" s="1547"/>
      <c r="G21" s="1542"/>
      <c r="H21" s="1543"/>
      <c r="I21" s="1543"/>
      <c r="J21" s="1543"/>
      <c r="K21" s="1543"/>
      <c r="L21" s="1543"/>
      <c r="M21" s="1543"/>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c r="AL21" s="1543"/>
      <c r="AM21" s="1543"/>
      <c r="AN21" s="1543"/>
      <c r="AO21" s="1543"/>
      <c r="AP21" s="1543"/>
      <c r="AQ21" s="1543"/>
      <c r="AR21" s="1543"/>
      <c r="AS21" s="1543"/>
      <c r="AT21" s="1543"/>
      <c r="AU21" s="1543"/>
      <c r="AV21" s="1543"/>
      <c r="AW21" s="1543"/>
      <c r="AX21" s="1543"/>
      <c r="AY21" s="1543"/>
      <c r="AZ21" s="1543"/>
      <c r="BA21" s="1543"/>
      <c r="BB21" s="1543"/>
      <c r="BC21" s="1543"/>
      <c r="BD21" s="1543"/>
      <c r="BE21" s="1543"/>
      <c r="BF21" s="1543"/>
      <c r="BG21" s="1543"/>
      <c r="BH21" s="1543"/>
      <c r="BI21" s="1543"/>
      <c r="BJ21" s="1543"/>
      <c r="BK21" s="1543"/>
      <c r="BL21" s="1543"/>
      <c r="BM21" s="1543"/>
      <c r="BN21" s="1543"/>
      <c r="BO21" s="1543"/>
      <c r="BP21" s="1543"/>
      <c r="BQ21" s="1543"/>
      <c r="BR21" s="1543"/>
      <c r="BS21" s="1543"/>
      <c r="BT21" s="1543"/>
      <c r="BU21" s="1543"/>
      <c r="BV21" s="1543"/>
      <c r="BW21" s="1543"/>
      <c r="BX21" s="1543"/>
      <c r="BY21" s="1543"/>
      <c r="BZ21" s="1543"/>
      <c r="CA21" s="1543"/>
      <c r="CB21" s="1543"/>
      <c r="CC21" s="1543"/>
      <c r="CD21" s="1543"/>
      <c r="CE21" s="1543"/>
      <c r="CF21" s="1543"/>
      <c r="CG21" s="1543"/>
      <c r="CH21" s="1543"/>
      <c r="CI21" s="1543"/>
      <c r="CJ21" s="1543"/>
      <c r="CK21" s="1543"/>
      <c r="CL21" s="1543"/>
      <c r="CM21" s="1543"/>
      <c r="CN21" s="1543"/>
      <c r="CO21" s="1543"/>
      <c r="CP21" s="1543"/>
      <c r="CQ21" s="1543"/>
      <c r="CR21" s="1543"/>
      <c r="CS21" s="1543"/>
      <c r="CT21" s="1543"/>
      <c r="CU21" s="1543"/>
      <c r="CV21" s="1543"/>
      <c r="CW21" s="1543"/>
      <c r="CX21" s="1543"/>
      <c r="CY21" s="1543"/>
      <c r="CZ21" s="1543"/>
      <c r="DA21" s="1543"/>
      <c r="DB21" s="1543"/>
      <c r="DC21" s="1543"/>
      <c r="DD21" s="1543"/>
      <c r="DE21" s="1543"/>
      <c r="DF21" s="1543"/>
      <c r="DG21" s="1543"/>
      <c r="DH21" s="1543"/>
      <c r="DI21" s="1543"/>
      <c r="DJ21" s="1543"/>
      <c r="DK21" s="1543"/>
      <c r="DL21" s="1543"/>
      <c r="DM21" s="1543"/>
      <c r="DN21" s="1543"/>
      <c r="DO21" s="1543"/>
      <c r="DP21" s="1543"/>
      <c r="DQ21" s="1543"/>
      <c r="DR21" s="1543"/>
      <c r="DS21" s="1543"/>
      <c r="DT21" s="1543"/>
      <c r="DU21" s="1543"/>
      <c r="DV21" s="1543"/>
      <c r="DW21" s="1543"/>
      <c r="DX21" s="1543"/>
      <c r="DY21" s="1543"/>
      <c r="DZ21" s="1543"/>
      <c r="EA21" s="1543"/>
      <c r="EB21" s="1543"/>
      <c r="EC21" s="1543"/>
      <c r="ED21" s="1543"/>
      <c r="EE21" s="1543"/>
      <c r="EF21" s="1543"/>
      <c r="EG21" s="1543"/>
      <c r="EH21" s="1543"/>
      <c r="EI21" s="1543"/>
      <c r="EJ21" s="1543"/>
      <c r="EK21" s="1543"/>
      <c r="EL21" s="1543"/>
      <c r="EM21" s="1543"/>
      <c r="EN21" s="1543"/>
      <c r="EO21" s="1543"/>
      <c r="EP21" s="1543"/>
      <c r="EQ21" s="1543"/>
      <c r="ER21" s="1543"/>
      <c r="ES21" s="1543"/>
      <c r="ET21" s="1543"/>
      <c r="EU21" s="1543"/>
      <c r="EV21" s="1543"/>
      <c r="EW21" s="1543"/>
      <c r="EX21" s="1543"/>
      <c r="EY21" s="1543"/>
      <c r="EZ21" s="1543"/>
      <c r="FA21" s="1543"/>
      <c r="FB21" s="1543"/>
      <c r="FC21" s="1543"/>
      <c r="FD21" s="1543"/>
      <c r="FE21" s="1543"/>
      <c r="FF21" s="1543"/>
      <c r="FG21" s="1543"/>
      <c r="FH21" s="1543"/>
      <c r="FI21" s="1543"/>
      <c r="FJ21" s="1543"/>
      <c r="FK21" s="1543"/>
      <c r="FL21" s="1543"/>
      <c r="FM21" s="1543"/>
      <c r="FN21" s="1543"/>
      <c r="FO21" s="1543"/>
      <c r="FP21" s="1543"/>
      <c r="FQ21" s="1543"/>
      <c r="FR21" s="1543"/>
      <c r="FS21" s="1543"/>
      <c r="FT21" s="1543"/>
      <c r="FU21" s="1543"/>
      <c r="FV21" s="1543"/>
      <c r="FW21" s="1543"/>
      <c r="FX21" s="1543"/>
      <c r="FY21" s="1543"/>
      <c r="FZ21" s="1543"/>
      <c r="GA21" s="1543"/>
      <c r="GB21" s="1543"/>
      <c r="GC21" s="1543"/>
      <c r="GD21" s="1543"/>
      <c r="GE21" s="1543"/>
      <c r="GF21" s="1543"/>
      <c r="GG21" s="1543"/>
      <c r="GH21" s="1543"/>
      <c r="GI21" s="1543"/>
      <c r="GJ21" s="1543"/>
      <c r="GK21" s="1543"/>
      <c r="GL21" s="1543"/>
      <c r="GM21" s="1543"/>
      <c r="GN21" s="1543"/>
      <c r="GO21" s="1543"/>
      <c r="GP21" s="1543"/>
      <c r="GQ21" s="1543"/>
      <c r="GR21" s="1543"/>
      <c r="GS21" s="1543"/>
      <c r="GT21" s="1543"/>
      <c r="GU21" s="1543"/>
      <c r="GV21" s="1543"/>
      <c r="GW21" s="1543"/>
      <c r="GX21" s="1543"/>
      <c r="GY21" s="1543"/>
      <c r="GZ21" s="1543"/>
      <c r="HA21" s="1543"/>
      <c r="HB21" s="1543"/>
      <c r="HC21" s="1543"/>
      <c r="HD21" s="1543"/>
      <c r="HE21" s="1543"/>
      <c r="HF21" s="1543"/>
      <c r="HG21" s="1543"/>
      <c r="HH21" s="1543"/>
      <c r="HI21" s="1543"/>
      <c r="HJ21" s="1543"/>
      <c r="HK21" s="1543"/>
      <c r="HL21" s="1543"/>
      <c r="HM21" s="1543"/>
      <c r="HN21" s="1543"/>
      <c r="HO21" s="1543"/>
      <c r="HP21" s="1543"/>
      <c r="HQ21" s="1543"/>
      <c r="HR21" s="1543"/>
      <c r="HS21" s="1543"/>
      <c r="HT21" s="1543"/>
      <c r="HU21" s="1543"/>
      <c r="HV21" s="1543"/>
      <c r="HW21" s="1543"/>
      <c r="HX21" s="1543"/>
      <c r="HY21" s="1543"/>
      <c r="HZ21" s="1543"/>
      <c r="IA21" s="1543"/>
      <c r="IB21" s="1543"/>
      <c r="IC21" s="1543"/>
      <c r="ID21" s="1543"/>
      <c r="IE21" s="1543"/>
      <c r="IF21" s="1543"/>
      <c r="IG21" s="1543"/>
      <c r="IH21" s="1543"/>
      <c r="II21" s="1543"/>
      <c r="IJ21" s="1543"/>
      <c r="IK21" s="1543"/>
      <c r="IL21" s="1543"/>
      <c r="IM21" s="1543"/>
      <c r="IN21" s="1543"/>
      <c r="IO21" s="1543"/>
      <c r="IP21" s="1543"/>
      <c r="IQ21" s="1543"/>
      <c r="IR21" s="1543"/>
      <c r="IS21" s="1543"/>
    </row>
    <row r="22" spans="1:253" s="319" customFormat="1">
      <c r="A22" s="249" t="s">
        <v>1825</v>
      </c>
      <c r="B22" s="1544">
        <f>'Sources and Uses Budget'!$C21</f>
        <v>0</v>
      </c>
      <c r="C22" s="1544">
        <f>'Sources and Uses Budget'!$C21</f>
        <v>0</v>
      </c>
      <c r="D22" s="1545">
        <f t="shared" si="0"/>
        <v>0</v>
      </c>
      <c r="E22" s="1546"/>
      <c r="F22" s="1547"/>
      <c r="G22" s="1542"/>
      <c r="H22" s="1543"/>
      <c r="I22" s="1543"/>
      <c r="J22" s="1543"/>
      <c r="K22" s="1543"/>
      <c r="L22" s="1543"/>
      <c r="M22" s="1543"/>
      <c r="N22" s="1543"/>
      <c r="O22" s="1543"/>
      <c r="P22" s="1543"/>
      <c r="Q22" s="1543"/>
      <c r="R22" s="1543"/>
      <c r="S22" s="1543"/>
      <c r="T22" s="1543"/>
      <c r="U22" s="1543"/>
      <c r="V22" s="1543"/>
      <c r="W22" s="1543"/>
      <c r="X22" s="1543"/>
      <c r="Y22" s="1543"/>
      <c r="Z22" s="1543"/>
      <c r="AA22" s="1543"/>
      <c r="AB22" s="1543"/>
      <c r="AC22" s="1543"/>
      <c r="AD22" s="1543"/>
      <c r="AE22" s="1543"/>
      <c r="AF22" s="1543"/>
      <c r="AG22" s="1543"/>
      <c r="AH22" s="1543"/>
      <c r="AI22" s="1543"/>
      <c r="AJ22" s="1543"/>
      <c r="AK22" s="1543"/>
      <c r="AL22" s="1543"/>
      <c r="AM22" s="1543"/>
      <c r="AN22" s="1543"/>
      <c r="AO22" s="1543"/>
      <c r="AP22" s="1543"/>
      <c r="AQ22" s="1543"/>
      <c r="AR22" s="1543"/>
      <c r="AS22" s="1543"/>
      <c r="AT22" s="1543"/>
      <c r="AU22" s="1543"/>
      <c r="AV22" s="1543"/>
      <c r="AW22" s="1543"/>
      <c r="AX22" s="1543"/>
      <c r="AY22" s="1543"/>
      <c r="AZ22" s="1543"/>
      <c r="BA22" s="1543"/>
      <c r="BB22" s="1543"/>
      <c r="BC22" s="1543"/>
      <c r="BD22" s="1543"/>
      <c r="BE22" s="1543"/>
      <c r="BF22" s="1543"/>
      <c r="BG22" s="1543"/>
      <c r="BH22" s="1543"/>
      <c r="BI22" s="1543"/>
      <c r="BJ22" s="1543"/>
      <c r="BK22" s="1543"/>
      <c r="BL22" s="1543"/>
      <c r="BM22" s="1543"/>
      <c r="BN22" s="1543"/>
      <c r="BO22" s="1543"/>
      <c r="BP22" s="1543"/>
      <c r="BQ22" s="1543"/>
      <c r="BR22" s="1543"/>
      <c r="BS22" s="1543"/>
      <c r="BT22" s="1543"/>
      <c r="BU22" s="1543"/>
      <c r="BV22" s="1543"/>
      <c r="BW22" s="1543"/>
      <c r="BX22" s="1543"/>
      <c r="BY22" s="1543"/>
      <c r="BZ22" s="1543"/>
      <c r="CA22" s="1543"/>
      <c r="CB22" s="1543"/>
      <c r="CC22" s="1543"/>
      <c r="CD22" s="1543"/>
      <c r="CE22" s="1543"/>
      <c r="CF22" s="1543"/>
      <c r="CG22" s="1543"/>
      <c r="CH22" s="1543"/>
      <c r="CI22" s="1543"/>
      <c r="CJ22" s="1543"/>
      <c r="CK22" s="1543"/>
      <c r="CL22" s="1543"/>
      <c r="CM22" s="1543"/>
      <c r="CN22" s="1543"/>
      <c r="CO22" s="1543"/>
      <c r="CP22" s="1543"/>
      <c r="CQ22" s="1543"/>
      <c r="CR22" s="1543"/>
      <c r="CS22" s="1543"/>
      <c r="CT22" s="1543"/>
      <c r="CU22" s="1543"/>
      <c r="CV22" s="1543"/>
      <c r="CW22" s="1543"/>
      <c r="CX22" s="1543"/>
      <c r="CY22" s="1543"/>
      <c r="CZ22" s="1543"/>
      <c r="DA22" s="1543"/>
      <c r="DB22" s="1543"/>
      <c r="DC22" s="1543"/>
      <c r="DD22" s="1543"/>
      <c r="DE22" s="1543"/>
      <c r="DF22" s="1543"/>
      <c r="DG22" s="1543"/>
      <c r="DH22" s="1543"/>
      <c r="DI22" s="1543"/>
      <c r="DJ22" s="1543"/>
      <c r="DK22" s="1543"/>
      <c r="DL22" s="1543"/>
      <c r="DM22" s="1543"/>
      <c r="DN22" s="1543"/>
      <c r="DO22" s="1543"/>
      <c r="DP22" s="1543"/>
      <c r="DQ22" s="1543"/>
      <c r="DR22" s="1543"/>
      <c r="DS22" s="1543"/>
      <c r="DT22" s="1543"/>
      <c r="DU22" s="1543"/>
      <c r="DV22" s="1543"/>
      <c r="DW22" s="1543"/>
      <c r="DX22" s="1543"/>
      <c r="DY22" s="1543"/>
      <c r="DZ22" s="1543"/>
      <c r="EA22" s="1543"/>
      <c r="EB22" s="1543"/>
      <c r="EC22" s="1543"/>
      <c r="ED22" s="1543"/>
      <c r="EE22" s="1543"/>
      <c r="EF22" s="1543"/>
      <c r="EG22" s="1543"/>
      <c r="EH22" s="1543"/>
      <c r="EI22" s="1543"/>
      <c r="EJ22" s="1543"/>
      <c r="EK22" s="1543"/>
      <c r="EL22" s="1543"/>
      <c r="EM22" s="1543"/>
      <c r="EN22" s="1543"/>
      <c r="EO22" s="1543"/>
      <c r="EP22" s="1543"/>
      <c r="EQ22" s="1543"/>
      <c r="ER22" s="1543"/>
      <c r="ES22" s="1543"/>
      <c r="ET22" s="1543"/>
      <c r="EU22" s="1543"/>
      <c r="EV22" s="1543"/>
      <c r="EW22" s="1543"/>
      <c r="EX22" s="1543"/>
      <c r="EY22" s="1543"/>
      <c r="EZ22" s="1543"/>
      <c r="FA22" s="1543"/>
      <c r="FB22" s="1543"/>
      <c r="FC22" s="1543"/>
      <c r="FD22" s="1543"/>
      <c r="FE22" s="1543"/>
      <c r="FF22" s="1543"/>
      <c r="FG22" s="1543"/>
      <c r="FH22" s="1543"/>
      <c r="FI22" s="1543"/>
      <c r="FJ22" s="1543"/>
      <c r="FK22" s="1543"/>
      <c r="FL22" s="1543"/>
      <c r="FM22" s="1543"/>
      <c r="FN22" s="1543"/>
      <c r="FO22" s="1543"/>
      <c r="FP22" s="1543"/>
      <c r="FQ22" s="1543"/>
      <c r="FR22" s="1543"/>
      <c r="FS22" s="1543"/>
      <c r="FT22" s="1543"/>
      <c r="FU22" s="1543"/>
      <c r="FV22" s="1543"/>
      <c r="FW22" s="1543"/>
      <c r="FX22" s="1543"/>
      <c r="FY22" s="1543"/>
      <c r="FZ22" s="1543"/>
      <c r="GA22" s="1543"/>
      <c r="GB22" s="1543"/>
      <c r="GC22" s="1543"/>
      <c r="GD22" s="1543"/>
      <c r="GE22" s="1543"/>
      <c r="GF22" s="1543"/>
      <c r="GG22" s="1543"/>
      <c r="GH22" s="1543"/>
      <c r="GI22" s="1543"/>
      <c r="GJ22" s="1543"/>
      <c r="GK22" s="1543"/>
      <c r="GL22" s="1543"/>
      <c r="GM22" s="1543"/>
      <c r="GN22" s="1543"/>
      <c r="GO22" s="1543"/>
      <c r="GP22" s="1543"/>
      <c r="GQ22" s="1543"/>
      <c r="GR22" s="1543"/>
      <c r="GS22" s="1543"/>
      <c r="GT22" s="1543"/>
      <c r="GU22" s="1543"/>
      <c r="GV22" s="1543"/>
      <c r="GW22" s="1543"/>
      <c r="GX22" s="1543"/>
      <c r="GY22" s="1543"/>
      <c r="GZ22" s="1543"/>
      <c r="HA22" s="1543"/>
      <c r="HB22" s="1543"/>
      <c r="HC22" s="1543"/>
      <c r="HD22" s="1543"/>
      <c r="HE22" s="1543"/>
      <c r="HF22" s="1543"/>
      <c r="HG22" s="1543"/>
      <c r="HH22" s="1543"/>
      <c r="HI22" s="1543"/>
      <c r="HJ22" s="1543"/>
      <c r="HK22" s="1543"/>
      <c r="HL22" s="1543"/>
      <c r="HM22" s="1543"/>
      <c r="HN22" s="1543"/>
      <c r="HO22" s="1543"/>
      <c r="HP22" s="1543"/>
      <c r="HQ22" s="1543"/>
      <c r="HR22" s="1543"/>
      <c r="HS22" s="1543"/>
      <c r="HT22" s="1543"/>
      <c r="HU22" s="1543"/>
      <c r="HV22" s="1543"/>
      <c r="HW22" s="1543"/>
      <c r="HX22" s="1543"/>
      <c r="HY22" s="1543"/>
      <c r="HZ22" s="1543"/>
      <c r="IA22" s="1543"/>
      <c r="IB22" s="1543"/>
      <c r="IC22" s="1543"/>
      <c r="ID22" s="1543"/>
      <c r="IE22" s="1543"/>
      <c r="IF22" s="1543"/>
      <c r="IG22" s="1543"/>
      <c r="IH22" s="1543"/>
      <c r="II22" s="1543"/>
      <c r="IJ22" s="1543"/>
      <c r="IK22" s="1543"/>
      <c r="IL22" s="1543"/>
      <c r="IM22" s="1543"/>
      <c r="IN22" s="1543"/>
      <c r="IO22" s="1543"/>
      <c r="IP22" s="1543"/>
      <c r="IQ22" s="1543"/>
      <c r="IR22" s="1543"/>
      <c r="IS22" s="1543"/>
    </row>
    <row r="23" spans="1:253" s="319" customFormat="1">
      <c r="A23" s="249" t="s">
        <v>1826</v>
      </c>
      <c r="B23" s="1544">
        <f>'Sources and Uses Budget'!$C22</f>
        <v>0</v>
      </c>
      <c r="C23" s="1544">
        <f>'Sources and Uses Budget'!$C22</f>
        <v>0</v>
      </c>
      <c r="D23" s="1545">
        <f t="shared" si="0"/>
        <v>0</v>
      </c>
      <c r="E23" s="1546"/>
      <c r="F23" s="1547"/>
      <c r="G23" s="1542"/>
      <c r="H23" s="1543"/>
      <c r="I23" s="1543"/>
      <c r="J23" s="1543"/>
      <c r="K23" s="1543"/>
      <c r="L23" s="1543"/>
      <c r="M23" s="1543"/>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c r="AL23" s="1543"/>
      <c r="AM23" s="1543"/>
      <c r="AN23" s="1543"/>
      <c r="AO23" s="1543"/>
      <c r="AP23" s="1543"/>
      <c r="AQ23" s="1543"/>
      <c r="AR23" s="1543"/>
      <c r="AS23" s="1543"/>
      <c r="AT23" s="1543"/>
      <c r="AU23" s="1543"/>
      <c r="AV23" s="1543"/>
      <c r="AW23" s="1543"/>
      <c r="AX23" s="1543"/>
      <c r="AY23" s="1543"/>
      <c r="AZ23" s="1543"/>
      <c r="BA23" s="1543"/>
      <c r="BB23" s="1543"/>
      <c r="BC23" s="1543"/>
      <c r="BD23" s="1543"/>
      <c r="BE23" s="1543"/>
      <c r="BF23" s="1543"/>
      <c r="BG23" s="1543"/>
      <c r="BH23" s="1543"/>
      <c r="BI23" s="1543"/>
      <c r="BJ23" s="1543"/>
      <c r="BK23" s="1543"/>
      <c r="BL23" s="1543"/>
      <c r="BM23" s="1543"/>
      <c r="BN23" s="1543"/>
      <c r="BO23" s="1543"/>
      <c r="BP23" s="1543"/>
      <c r="BQ23" s="1543"/>
      <c r="BR23" s="1543"/>
      <c r="BS23" s="1543"/>
      <c r="BT23" s="1543"/>
      <c r="BU23" s="1543"/>
      <c r="BV23" s="1543"/>
      <c r="BW23" s="1543"/>
      <c r="BX23" s="1543"/>
      <c r="BY23" s="1543"/>
      <c r="BZ23" s="1543"/>
      <c r="CA23" s="1543"/>
      <c r="CB23" s="1543"/>
      <c r="CC23" s="1543"/>
      <c r="CD23" s="1543"/>
      <c r="CE23" s="1543"/>
      <c r="CF23" s="1543"/>
      <c r="CG23" s="1543"/>
      <c r="CH23" s="1543"/>
      <c r="CI23" s="1543"/>
      <c r="CJ23" s="1543"/>
      <c r="CK23" s="1543"/>
      <c r="CL23" s="1543"/>
      <c r="CM23" s="1543"/>
      <c r="CN23" s="1543"/>
      <c r="CO23" s="1543"/>
      <c r="CP23" s="1543"/>
      <c r="CQ23" s="1543"/>
      <c r="CR23" s="1543"/>
      <c r="CS23" s="1543"/>
      <c r="CT23" s="1543"/>
      <c r="CU23" s="1543"/>
      <c r="CV23" s="1543"/>
      <c r="CW23" s="1543"/>
      <c r="CX23" s="1543"/>
      <c r="CY23" s="1543"/>
      <c r="CZ23" s="1543"/>
      <c r="DA23" s="1543"/>
      <c r="DB23" s="1543"/>
      <c r="DC23" s="1543"/>
      <c r="DD23" s="1543"/>
      <c r="DE23" s="1543"/>
      <c r="DF23" s="1543"/>
      <c r="DG23" s="1543"/>
      <c r="DH23" s="1543"/>
      <c r="DI23" s="1543"/>
      <c r="DJ23" s="1543"/>
      <c r="DK23" s="1543"/>
      <c r="DL23" s="1543"/>
      <c r="DM23" s="1543"/>
      <c r="DN23" s="1543"/>
      <c r="DO23" s="1543"/>
      <c r="DP23" s="1543"/>
      <c r="DQ23" s="1543"/>
      <c r="DR23" s="1543"/>
      <c r="DS23" s="1543"/>
      <c r="DT23" s="1543"/>
      <c r="DU23" s="1543"/>
      <c r="DV23" s="1543"/>
      <c r="DW23" s="1543"/>
      <c r="DX23" s="1543"/>
      <c r="DY23" s="1543"/>
      <c r="DZ23" s="1543"/>
      <c r="EA23" s="1543"/>
      <c r="EB23" s="1543"/>
      <c r="EC23" s="1543"/>
      <c r="ED23" s="1543"/>
      <c r="EE23" s="1543"/>
      <c r="EF23" s="1543"/>
      <c r="EG23" s="1543"/>
      <c r="EH23" s="1543"/>
      <c r="EI23" s="1543"/>
      <c r="EJ23" s="1543"/>
      <c r="EK23" s="1543"/>
      <c r="EL23" s="1543"/>
      <c r="EM23" s="1543"/>
      <c r="EN23" s="1543"/>
      <c r="EO23" s="1543"/>
      <c r="EP23" s="1543"/>
      <c r="EQ23" s="1543"/>
      <c r="ER23" s="1543"/>
      <c r="ES23" s="1543"/>
      <c r="ET23" s="1543"/>
      <c r="EU23" s="1543"/>
      <c r="EV23" s="1543"/>
      <c r="EW23" s="1543"/>
      <c r="EX23" s="1543"/>
      <c r="EY23" s="1543"/>
      <c r="EZ23" s="1543"/>
      <c r="FA23" s="1543"/>
      <c r="FB23" s="1543"/>
      <c r="FC23" s="1543"/>
      <c r="FD23" s="1543"/>
      <c r="FE23" s="1543"/>
      <c r="FF23" s="1543"/>
      <c r="FG23" s="1543"/>
      <c r="FH23" s="1543"/>
      <c r="FI23" s="1543"/>
      <c r="FJ23" s="1543"/>
      <c r="FK23" s="1543"/>
      <c r="FL23" s="1543"/>
      <c r="FM23" s="1543"/>
      <c r="FN23" s="1543"/>
      <c r="FO23" s="1543"/>
      <c r="FP23" s="1543"/>
      <c r="FQ23" s="1543"/>
      <c r="FR23" s="1543"/>
      <c r="FS23" s="1543"/>
      <c r="FT23" s="1543"/>
      <c r="FU23" s="1543"/>
      <c r="FV23" s="1543"/>
      <c r="FW23" s="1543"/>
      <c r="FX23" s="1543"/>
      <c r="FY23" s="1543"/>
      <c r="FZ23" s="1543"/>
      <c r="GA23" s="1543"/>
      <c r="GB23" s="1543"/>
      <c r="GC23" s="1543"/>
      <c r="GD23" s="1543"/>
      <c r="GE23" s="1543"/>
      <c r="GF23" s="1543"/>
      <c r="GG23" s="1543"/>
      <c r="GH23" s="1543"/>
      <c r="GI23" s="1543"/>
      <c r="GJ23" s="1543"/>
      <c r="GK23" s="1543"/>
      <c r="GL23" s="1543"/>
      <c r="GM23" s="1543"/>
      <c r="GN23" s="1543"/>
      <c r="GO23" s="1543"/>
      <c r="GP23" s="1543"/>
      <c r="GQ23" s="1543"/>
      <c r="GR23" s="1543"/>
      <c r="GS23" s="1543"/>
      <c r="GT23" s="1543"/>
      <c r="GU23" s="1543"/>
      <c r="GV23" s="1543"/>
      <c r="GW23" s="1543"/>
      <c r="GX23" s="1543"/>
      <c r="GY23" s="1543"/>
      <c r="GZ23" s="1543"/>
      <c r="HA23" s="1543"/>
      <c r="HB23" s="1543"/>
      <c r="HC23" s="1543"/>
      <c r="HD23" s="1543"/>
      <c r="HE23" s="1543"/>
      <c r="HF23" s="1543"/>
      <c r="HG23" s="1543"/>
      <c r="HH23" s="1543"/>
      <c r="HI23" s="1543"/>
      <c r="HJ23" s="1543"/>
      <c r="HK23" s="1543"/>
      <c r="HL23" s="1543"/>
      <c r="HM23" s="1543"/>
      <c r="HN23" s="1543"/>
      <c r="HO23" s="1543"/>
      <c r="HP23" s="1543"/>
      <c r="HQ23" s="1543"/>
      <c r="HR23" s="1543"/>
      <c r="HS23" s="1543"/>
      <c r="HT23" s="1543"/>
      <c r="HU23" s="1543"/>
      <c r="HV23" s="1543"/>
      <c r="HW23" s="1543"/>
      <c r="HX23" s="1543"/>
      <c r="HY23" s="1543"/>
      <c r="HZ23" s="1543"/>
      <c r="IA23" s="1543"/>
      <c r="IB23" s="1543"/>
      <c r="IC23" s="1543"/>
      <c r="ID23" s="1543"/>
      <c r="IE23" s="1543"/>
      <c r="IF23" s="1543"/>
      <c r="IG23" s="1543"/>
      <c r="IH23" s="1543"/>
      <c r="II23" s="1543"/>
      <c r="IJ23" s="1543"/>
      <c r="IK23" s="1543"/>
      <c r="IL23" s="1543"/>
      <c r="IM23" s="1543"/>
      <c r="IN23" s="1543"/>
      <c r="IO23" s="1543"/>
      <c r="IP23" s="1543"/>
      <c r="IQ23" s="1543"/>
      <c r="IR23" s="1543"/>
      <c r="IS23" s="1543"/>
    </row>
    <row r="24" spans="1:253" s="319" customFormat="1">
      <c r="A24" s="249" t="s">
        <v>1827</v>
      </c>
      <c r="B24" s="1544">
        <f>'Sources and Uses Budget'!$C23</f>
        <v>0</v>
      </c>
      <c r="C24" s="1544">
        <f>'Sources and Uses Budget'!$C23</f>
        <v>0</v>
      </c>
      <c r="D24" s="1545">
        <f t="shared" si="0"/>
        <v>0</v>
      </c>
      <c r="E24" s="1546"/>
      <c r="F24" s="1547"/>
      <c r="G24" s="1542"/>
      <c r="H24" s="1543"/>
      <c r="I24" s="1543"/>
      <c r="J24" s="1543"/>
      <c r="K24" s="1543"/>
      <c r="L24" s="1543"/>
      <c r="M24" s="1543"/>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c r="AL24" s="1543"/>
      <c r="AM24" s="1543"/>
      <c r="AN24" s="1543"/>
      <c r="AO24" s="1543"/>
      <c r="AP24" s="1543"/>
      <c r="AQ24" s="1543"/>
      <c r="AR24" s="1543"/>
      <c r="AS24" s="1543"/>
      <c r="AT24" s="1543"/>
      <c r="AU24" s="1543"/>
      <c r="AV24" s="1543"/>
      <c r="AW24" s="1543"/>
      <c r="AX24" s="1543"/>
      <c r="AY24" s="1543"/>
      <c r="AZ24" s="1543"/>
      <c r="BA24" s="1543"/>
      <c r="BB24" s="1543"/>
      <c r="BC24" s="1543"/>
      <c r="BD24" s="1543"/>
      <c r="BE24" s="1543"/>
      <c r="BF24" s="1543"/>
      <c r="BG24" s="1543"/>
      <c r="BH24" s="1543"/>
      <c r="BI24" s="1543"/>
      <c r="BJ24" s="1543"/>
      <c r="BK24" s="1543"/>
      <c r="BL24" s="1543"/>
      <c r="BM24" s="1543"/>
      <c r="BN24" s="1543"/>
      <c r="BO24" s="1543"/>
      <c r="BP24" s="1543"/>
      <c r="BQ24" s="1543"/>
      <c r="BR24" s="1543"/>
      <c r="BS24" s="1543"/>
      <c r="BT24" s="1543"/>
      <c r="BU24" s="1543"/>
      <c r="BV24" s="1543"/>
      <c r="BW24" s="1543"/>
      <c r="BX24" s="1543"/>
      <c r="BY24" s="1543"/>
      <c r="BZ24" s="1543"/>
      <c r="CA24" s="1543"/>
      <c r="CB24" s="1543"/>
      <c r="CC24" s="1543"/>
      <c r="CD24" s="1543"/>
      <c r="CE24" s="1543"/>
      <c r="CF24" s="1543"/>
      <c r="CG24" s="1543"/>
      <c r="CH24" s="1543"/>
      <c r="CI24" s="1543"/>
      <c r="CJ24" s="1543"/>
      <c r="CK24" s="1543"/>
      <c r="CL24" s="1543"/>
      <c r="CM24" s="1543"/>
      <c r="CN24" s="1543"/>
      <c r="CO24" s="1543"/>
      <c r="CP24" s="1543"/>
      <c r="CQ24" s="1543"/>
      <c r="CR24" s="1543"/>
      <c r="CS24" s="1543"/>
      <c r="CT24" s="1543"/>
      <c r="CU24" s="1543"/>
      <c r="CV24" s="1543"/>
      <c r="CW24" s="1543"/>
      <c r="CX24" s="1543"/>
      <c r="CY24" s="1543"/>
      <c r="CZ24" s="1543"/>
      <c r="DA24" s="1543"/>
      <c r="DB24" s="1543"/>
      <c r="DC24" s="1543"/>
      <c r="DD24" s="1543"/>
      <c r="DE24" s="1543"/>
      <c r="DF24" s="1543"/>
      <c r="DG24" s="1543"/>
      <c r="DH24" s="1543"/>
      <c r="DI24" s="1543"/>
      <c r="DJ24" s="1543"/>
      <c r="DK24" s="1543"/>
      <c r="DL24" s="1543"/>
      <c r="DM24" s="1543"/>
      <c r="DN24" s="1543"/>
      <c r="DO24" s="1543"/>
      <c r="DP24" s="1543"/>
      <c r="DQ24" s="1543"/>
      <c r="DR24" s="1543"/>
      <c r="DS24" s="1543"/>
      <c r="DT24" s="1543"/>
      <c r="DU24" s="1543"/>
      <c r="DV24" s="1543"/>
      <c r="DW24" s="1543"/>
      <c r="DX24" s="1543"/>
      <c r="DY24" s="1543"/>
      <c r="DZ24" s="1543"/>
      <c r="EA24" s="1543"/>
      <c r="EB24" s="1543"/>
      <c r="EC24" s="1543"/>
      <c r="ED24" s="1543"/>
      <c r="EE24" s="1543"/>
      <c r="EF24" s="1543"/>
      <c r="EG24" s="1543"/>
      <c r="EH24" s="1543"/>
      <c r="EI24" s="1543"/>
      <c r="EJ24" s="1543"/>
      <c r="EK24" s="1543"/>
      <c r="EL24" s="1543"/>
      <c r="EM24" s="1543"/>
      <c r="EN24" s="1543"/>
      <c r="EO24" s="1543"/>
      <c r="EP24" s="1543"/>
      <c r="EQ24" s="1543"/>
      <c r="ER24" s="1543"/>
      <c r="ES24" s="1543"/>
      <c r="ET24" s="1543"/>
      <c r="EU24" s="1543"/>
      <c r="EV24" s="1543"/>
      <c r="EW24" s="1543"/>
      <c r="EX24" s="1543"/>
      <c r="EY24" s="1543"/>
      <c r="EZ24" s="1543"/>
      <c r="FA24" s="1543"/>
      <c r="FB24" s="1543"/>
      <c r="FC24" s="1543"/>
      <c r="FD24" s="1543"/>
      <c r="FE24" s="1543"/>
      <c r="FF24" s="1543"/>
      <c r="FG24" s="1543"/>
      <c r="FH24" s="1543"/>
      <c r="FI24" s="1543"/>
      <c r="FJ24" s="1543"/>
      <c r="FK24" s="1543"/>
      <c r="FL24" s="1543"/>
      <c r="FM24" s="1543"/>
      <c r="FN24" s="1543"/>
      <c r="FO24" s="1543"/>
      <c r="FP24" s="1543"/>
      <c r="FQ24" s="1543"/>
      <c r="FR24" s="1543"/>
      <c r="FS24" s="1543"/>
      <c r="FT24" s="1543"/>
      <c r="FU24" s="1543"/>
      <c r="FV24" s="1543"/>
      <c r="FW24" s="1543"/>
      <c r="FX24" s="1543"/>
      <c r="FY24" s="1543"/>
      <c r="FZ24" s="1543"/>
      <c r="GA24" s="1543"/>
      <c r="GB24" s="1543"/>
      <c r="GC24" s="1543"/>
      <c r="GD24" s="1543"/>
      <c r="GE24" s="1543"/>
      <c r="GF24" s="1543"/>
      <c r="GG24" s="1543"/>
      <c r="GH24" s="1543"/>
      <c r="GI24" s="1543"/>
      <c r="GJ24" s="1543"/>
      <c r="GK24" s="1543"/>
      <c r="GL24" s="1543"/>
      <c r="GM24" s="1543"/>
      <c r="GN24" s="1543"/>
      <c r="GO24" s="1543"/>
      <c r="GP24" s="1543"/>
      <c r="GQ24" s="1543"/>
      <c r="GR24" s="1543"/>
      <c r="GS24" s="1543"/>
      <c r="GT24" s="1543"/>
      <c r="GU24" s="1543"/>
      <c r="GV24" s="1543"/>
      <c r="GW24" s="1543"/>
      <c r="GX24" s="1543"/>
      <c r="GY24" s="1543"/>
      <c r="GZ24" s="1543"/>
      <c r="HA24" s="1543"/>
      <c r="HB24" s="1543"/>
      <c r="HC24" s="1543"/>
      <c r="HD24" s="1543"/>
      <c r="HE24" s="1543"/>
      <c r="HF24" s="1543"/>
      <c r="HG24" s="1543"/>
      <c r="HH24" s="1543"/>
      <c r="HI24" s="1543"/>
      <c r="HJ24" s="1543"/>
      <c r="HK24" s="1543"/>
      <c r="HL24" s="1543"/>
      <c r="HM24" s="1543"/>
      <c r="HN24" s="1543"/>
      <c r="HO24" s="1543"/>
      <c r="HP24" s="1543"/>
      <c r="HQ24" s="1543"/>
      <c r="HR24" s="1543"/>
      <c r="HS24" s="1543"/>
      <c r="HT24" s="1543"/>
      <c r="HU24" s="1543"/>
      <c r="HV24" s="1543"/>
      <c r="HW24" s="1543"/>
      <c r="HX24" s="1543"/>
      <c r="HY24" s="1543"/>
      <c r="HZ24" s="1543"/>
      <c r="IA24" s="1543"/>
      <c r="IB24" s="1543"/>
      <c r="IC24" s="1543"/>
      <c r="ID24" s="1543"/>
      <c r="IE24" s="1543"/>
      <c r="IF24" s="1543"/>
      <c r="IG24" s="1543"/>
      <c r="IH24" s="1543"/>
      <c r="II24" s="1543"/>
      <c r="IJ24" s="1543"/>
      <c r="IK24" s="1543"/>
      <c r="IL24" s="1543"/>
      <c r="IM24" s="1543"/>
      <c r="IN24" s="1543"/>
      <c r="IO24" s="1543"/>
      <c r="IP24" s="1543"/>
      <c r="IQ24" s="1543"/>
      <c r="IR24" s="1543"/>
      <c r="IS24" s="1543"/>
    </row>
    <row r="25" spans="1:253" s="319" customFormat="1">
      <c r="A25" s="549" t="s">
        <v>1828</v>
      </c>
      <c r="B25" s="1544">
        <f>'Sources and Uses Budget'!$C24</f>
        <v>0</v>
      </c>
      <c r="C25" s="1544">
        <f>'Sources and Uses Budget'!$C24</f>
        <v>0</v>
      </c>
      <c r="D25" s="1545">
        <f t="shared" si="0"/>
        <v>0</v>
      </c>
      <c r="E25" s="1546"/>
      <c r="F25" s="1547"/>
      <c r="G25" s="1542"/>
      <c r="H25" s="1543"/>
      <c r="I25" s="1543"/>
      <c r="J25" s="1543"/>
      <c r="K25" s="1543"/>
      <c r="L25" s="1543"/>
      <c r="M25" s="1543"/>
      <c r="N25" s="1543"/>
      <c r="O25" s="1543"/>
      <c r="P25" s="1543"/>
      <c r="Q25" s="1543"/>
      <c r="R25" s="1543"/>
      <c r="S25" s="1543"/>
      <c r="T25" s="1543"/>
      <c r="U25" s="1543"/>
      <c r="V25" s="1543"/>
      <c r="W25" s="1543"/>
      <c r="X25" s="1543"/>
      <c r="Y25" s="1543"/>
      <c r="Z25" s="1543"/>
      <c r="AA25" s="1543"/>
      <c r="AB25" s="1543"/>
      <c r="AC25" s="1543"/>
      <c r="AD25" s="1543"/>
      <c r="AE25" s="1543"/>
      <c r="AF25" s="1543"/>
      <c r="AG25" s="1543"/>
      <c r="AH25" s="1543"/>
      <c r="AI25" s="1543"/>
      <c r="AJ25" s="1543"/>
      <c r="AK25" s="1543"/>
      <c r="AL25" s="1543"/>
      <c r="AM25" s="1543"/>
      <c r="AN25" s="1543"/>
      <c r="AO25" s="1543"/>
      <c r="AP25" s="1543"/>
      <c r="AQ25" s="1543"/>
      <c r="AR25" s="1543"/>
      <c r="AS25" s="1543"/>
      <c r="AT25" s="1543"/>
      <c r="AU25" s="1543"/>
      <c r="AV25" s="1543"/>
      <c r="AW25" s="1543"/>
      <c r="AX25" s="1543"/>
      <c r="AY25" s="1543"/>
      <c r="AZ25" s="1543"/>
      <c r="BA25" s="1543"/>
      <c r="BB25" s="1543"/>
      <c r="BC25" s="1543"/>
      <c r="BD25" s="1543"/>
      <c r="BE25" s="1543"/>
      <c r="BF25" s="1543"/>
      <c r="BG25" s="1543"/>
      <c r="BH25" s="1543"/>
      <c r="BI25" s="1543"/>
      <c r="BJ25" s="1543"/>
      <c r="BK25" s="1543"/>
      <c r="BL25" s="1543"/>
      <c r="BM25" s="1543"/>
      <c r="BN25" s="1543"/>
      <c r="BO25" s="1543"/>
      <c r="BP25" s="1543"/>
      <c r="BQ25" s="1543"/>
      <c r="BR25" s="1543"/>
      <c r="BS25" s="1543"/>
      <c r="BT25" s="1543"/>
      <c r="BU25" s="1543"/>
      <c r="BV25" s="1543"/>
      <c r="BW25" s="1543"/>
      <c r="BX25" s="1543"/>
      <c r="BY25" s="1543"/>
      <c r="BZ25" s="1543"/>
      <c r="CA25" s="1543"/>
      <c r="CB25" s="1543"/>
      <c r="CC25" s="1543"/>
      <c r="CD25" s="1543"/>
      <c r="CE25" s="1543"/>
      <c r="CF25" s="1543"/>
      <c r="CG25" s="1543"/>
      <c r="CH25" s="1543"/>
      <c r="CI25" s="1543"/>
      <c r="CJ25" s="1543"/>
      <c r="CK25" s="1543"/>
      <c r="CL25" s="1543"/>
      <c r="CM25" s="1543"/>
      <c r="CN25" s="1543"/>
      <c r="CO25" s="1543"/>
      <c r="CP25" s="1543"/>
      <c r="CQ25" s="1543"/>
      <c r="CR25" s="1543"/>
      <c r="CS25" s="1543"/>
      <c r="CT25" s="1543"/>
      <c r="CU25" s="1543"/>
      <c r="CV25" s="1543"/>
      <c r="CW25" s="1543"/>
      <c r="CX25" s="1543"/>
      <c r="CY25" s="1543"/>
      <c r="CZ25" s="1543"/>
      <c r="DA25" s="1543"/>
      <c r="DB25" s="1543"/>
      <c r="DC25" s="1543"/>
      <c r="DD25" s="1543"/>
      <c r="DE25" s="1543"/>
      <c r="DF25" s="1543"/>
      <c r="DG25" s="1543"/>
      <c r="DH25" s="1543"/>
      <c r="DI25" s="1543"/>
      <c r="DJ25" s="1543"/>
      <c r="DK25" s="1543"/>
      <c r="DL25" s="1543"/>
      <c r="DM25" s="1543"/>
      <c r="DN25" s="1543"/>
      <c r="DO25" s="1543"/>
      <c r="DP25" s="1543"/>
      <c r="DQ25" s="1543"/>
      <c r="DR25" s="1543"/>
      <c r="DS25" s="1543"/>
      <c r="DT25" s="1543"/>
      <c r="DU25" s="1543"/>
      <c r="DV25" s="1543"/>
      <c r="DW25" s="1543"/>
      <c r="DX25" s="1543"/>
      <c r="DY25" s="1543"/>
      <c r="DZ25" s="1543"/>
      <c r="EA25" s="1543"/>
      <c r="EB25" s="1543"/>
      <c r="EC25" s="1543"/>
      <c r="ED25" s="1543"/>
      <c r="EE25" s="1543"/>
      <c r="EF25" s="1543"/>
      <c r="EG25" s="1543"/>
      <c r="EH25" s="1543"/>
      <c r="EI25" s="1543"/>
      <c r="EJ25" s="1543"/>
      <c r="EK25" s="1543"/>
      <c r="EL25" s="1543"/>
      <c r="EM25" s="1543"/>
      <c r="EN25" s="1543"/>
      <c r="EO25" s="1543"/>
      <c r="EP25" s="1543"/>
      <c r="EQ25" s="1543"/>
      <c r="ER25" s="1543"/>
      <c r="ES25" s="1543"/>
      <c r="ET25" s="1543"/>
      <c r="EU25" s="1543"/>
      <c r="EV25" s="1543"/>
      <c r="EW25" s="1543"/>
      <c r="EX25" s="1543"/>
      <c r="EY25" s="1543"/>
      <c r="EZ25" s="1543"/>
      <c r="FA25" s="1543"/>
      <c r="FB25" s="1543"/>
      <c r="FC25" s="1543"/>
      <c r="FD25" s="1543"/>
      <c r="FE25" s="1543"/>
      <c r="FF25" s="1543"/>
      <c r="FG25" s="1543"/>
      <c r="FH25" s="1543"/>
      <c r="FI25" s="1543"/>
      <c r="FJ25" s="1543"/>
      <c r="FK25" s="1543"/>
      <c r="FL25" s="1543"/>
      <c r="FM25" s="1543"/>
      <c r="FN25" s="1543"/>
      <c r="FO25" s="1543"/>
      <c r="FP25" s="1543"/>
      <c r="FQ25" s="1543"/>
      <c r="FR25" s="1543"/>
      <c r="FS25" s="1543"/>
      <c r="FT25" s="1543"/>
      <c r="FU25" s="1543"/>
      <c r="FV25" s="1543"/>
      <c r="FW25" s="1543"/>
      <c r="FX25" s="1543"/>
      <c r="FY25" s="1543"/>
      <c r="FZ25" s="1543"/>
      <c r="GA25" s="1543"/>
      <c r="GB25" s="1543"/>
      <c r="GC25" s="1543"/>
      <c r="GD25" s="1543"/>
      <c r="GE25" s="1543"/>
      <c r="GF25" s="1543"/>
      <c r="GG25" s="1543"/>
      <c r="GH25" s="1543"/>
      <c r="GI25" s="1543"/>
      <c r="GJ25" s="1543"/>
      <c r="GK25" s="1543"/>
      <c r="GL25" s="1543"/>
      <c r="GM25" s="1543"/>
      <c r="GN25" s="1543"/>
      <c r="GO25" s="1543"/>
      <c r="GP25" s="1543"/>
      <c r="GQ25" s="1543"/>
      <c r="GR25" s="1543"/>
      <c r="GS25" s="1543"/>
      <c r="GT25" s="1543"/>
      <c r="GU25" s="1543"/>
      <c r="GV25" s="1543"/>
      <c r="GW25" s="1543"/>
      <c r="GX25" s="1543"/>
      <c r="GY25" s="1543"/>
      <c r="GZ25" s="1543"/>
      <c r="HA25" s="1543"/>
      <c r="HB25" s="1543"/>
      <c r="HC25" s="1543"/>
      <c r="HD25" s="1543"/>
      <c r="HE25" s="1543"/>
      <c r="HF25" s="1543"/>
      <c r="HG25" s="1543"/>
      <c r="HH25" s="1543"/>
      <c r="HI25" s="1543"/>
      <c r="HJ25" s="1543"/>
      <c r="HK25" s="1543"/>
      <c r="HL25" s="1543"/>
      <c r="HM25" s="1543"/>
      <c r="HN25" s="1543"/>
      <c r="HO25" s="1543"/>
      <c r="HP25" s="1543"/>
      <c r="HQ25" s="1543"/>
      <c r="HR25" s="1543"/>
      <c r="HS25" s="1543"/>
      <c r="HT25" s="1543"/>
      <c r="HU25" s="1543"/>
      <c r="HV25" s="1543"/>
      <c r="HW25" s="1543"/>
      <c r="HX25" s="1543"/>
      <c r="HY25" s="1543"/>
      <c r="HZ25" s="1543"/>
      <c r="IA25" s="1543"/>
      <c r="IB25" s="1543"/>
      <c r="IC25" s="1543"/>
      <c r="ID25" s="1543"/>
      <c r="IE25" s="1543"/>
      <c r="IF25" s="1543"/>
      <c r="IG25" s="1543"/>
      <c r="IH25" s="1543"/>
      <c r="II25" s="1543"/>
      <c r="IJ25" s="1543"/>
      <c r="IK25" s="1543"/>
      <c r="IL25" s="1543"/>
      <c r="IM25" s="1543"/>
      <c r="IN25" s="1543"/>
      <c r="IO25" s="1543"/>
      <c r="IP25" s="1543"/>
      <c r="IQ25" s="1543"/>
      <c r="IR25" s="1543"/>
      <c r="IS25" s="1543"/>
    </row>
    <row r="26" spans="1:253" s="319" customFormat="1">
      <c r="A26" s="549" t="str">
        <f>'Sources and Uses Budget'!A25</f>
        <v>Other: (Specify)</v>
      </c>
      <c r="B26" s="1544">
        <f>'Sources and Uses Budget'!$C25</f>
        <v>0</v>
      </c>
      <c r="C26" s="1544">
        <f>'Sources and Uses Budget'!$C25</f>
        <v>0</v>
      </c>
      <c r="D26" s="1545">
        <f t="shared" si="0"/>
        <v>0</v>
      </c>
      <c r="E26" s="1546"/>
      <c r="F26" s="1547"/>
      <c r="G26" s="1542"/>
      <c r="H26" s="1543"/>
      <c r="I26" s="1543"/>
      <c r="J26" s="1543"/>
      <c r="K26" s="1543"/>
      <c r="L26" s="1543"/>
      <c r="M26" s="1543"/>
      <c r="N26" s="1543"/>
      <c r="O26" s="1543"/>
      <c r="P26" s="1543"/>
      <c r="Q26" s="1543"/>
      <c r="R26" s="1543"/>
      <c r="S26" s="1543"/>
      <c r="T26" s="1543"/>
      <c r="U26" s="1543"/>
      <c r="V26" s="1543"/>
      <c r="W26" s="1543"/>
      <c r="X26" s="1543"/>
      <c r="Y26" s="1543"/>
      <c r="Z26" s="1543"/>
      <c r="AA26" s="1543"/>
      <c r="AB26" s="1543"/>
      <c r="AC26" s="1543"/>
      <c r="AD26" s="1543"/>
      <c r="AE26" s="1543"/>
      <c r="AF26" s="1543"/>
      <c r="AG26" s="1543"/>
      <c r="AH26" s="1543"/>
      <c r="AI26" s="1543"/>
      <c r="AJ26" s="1543"/>
      <c r="AK26" s="1543"/>
      <c r="AL26" s="1543"/>
      <c r="AM26" s="1543"/>
      <c r="AN26" s="1543"/>
      <c r="AO26" s="1543"/>
      <c r="AP26" s="1543"/>
      <c r="AQ26" s="1543"/>
      <c r="AR26" s="1543"/>
      <c r="AS26" s="1543"/>
      <c r="AT26" s="1543"/>
      <c r="AU26" s="1543"/>
      <c r="AV26" s="1543"/>
      <c r="AW26" s="1543"/>
      <c r="AX26" s="1543"/>
      <c r="AY26" s="1543"/>
      <c r="AZ26" s="1543"/>
      <c r="BA26" s="1543"/>
      <c r="BB26" s="1543"/>
      <c r="BC26" s="1543"/>
      <c r="BD26" s="1543"/>
      <c r="BE26" s="1543"/>
      <c r="BF26" s="1543"/>
      <c r="BG26" s="1543"/>
      <c r="BH26" s="1543"/>
      <c r="BI26" s="1543"/>
      <c r="BJ26" s="1543"/>
      <c r="BK26" s="1543"/>
      <c r="BL26" s="1543"/>
      <c r="BM26" s="1543"/>
      <c r="BN26" s="1543"/>
      <c r="BO26" s="1543"/>
      <c r="BP26" s="1543"/>
      <c r="BQ26" s="1543"/>
      <c r="BR26" s="1543"/>
      <c r="BS26" s="1543"/>
      <c r="BT26" s="1543"/>
      <c r="BU26" s="1543"/>
      <c r="BV26" s="1543"/>
      <c r="BW26" s="1543"/>
      <c r="BX26" s="1543"/>
      <c r="BY26" s="1543"/>
      <c r="BZ26" s="1543"/>
      <c r="CA26" s="1543"/>
      <c r="CB26" s="1543"/>
      <c r="CC26" s="1543"/>
      <c r="CD26" s="1543"/>
      <c r="CE26" s="1543"/>
      <c r="CF26" s="1543"/>
      <c r="CG26" s="1543"/>
      <c r="CH26" s="1543"/>
      <c r="CI26" s="1543"/>
      <c r="CJ26" s="1543"/>
      <c r="CK26" s="1543"/>
      <c r="CL26" s="1543"/>
      <c r="CM26" s="1543"/>
      <c r="CN26" s="1543"/>
      <c r="CO26" s="1543"/>
      <c r="CP26" s="1543"/>
      <c r="CQ26" s="1543"/>
      <c r="CR26" s="1543"/>
      <c r="CS26" s="1543"/>
      <c r="CT26" s="1543"/>
      <c r="CU26" s="1543"/>
      <c r="CV26" s="1543"/>
      <c r="CW26" s="1543"/>
      <c r="CX26" s="1543"/>
      <c r="CY26" s="1543"/>
      <c r="CZ26" s="1543"/>
      <c r="DA26" s="1543"/>
      <c r="DB26" s="1543"/>
      <c r="DC26" s="1543"/>
      <c r="DD26" s="1543"/>
      <c r="DE26" s="1543"/>
      <c r="DF26" s="1543"/>
      <c r="DG26" s="1543"/>
      <c r="DH26" s="1543"/>
      <c r="DI26" s="1543"/>
      <c r="DJ26" s="1543"/>
      <c r="DK26" s="1543"/>
      <c r="DL26" s="1543"/>
      <c r="DM26" s="1543"/>
      <c r="DN26" s="1543"/>
      <c r="DO26" s="1543"/>
      <c r="DP26" s="1543"/>
      <c r="DQ26" s="1543"/>
      <c r="DR26" s="1543"/>
      <c r="DS26" s="1543"/>
      <c r="DT26" s="1543"/>
      <c r="DU26" s="1543"/>
      <c r="DV26" s="1543"/>
      <c r="DW26" s="1543"/>
      <c r="DX26" s="1543"/>
      <c r="DY26" s="1543"/>
      <c r="DZ26" s="1543"/>
      <c r="EA26" s="1543"/>
      <c r="EB26" s="1543"/>
      <c r="EC26" s="1543"/>
      <c r="ED26" s="1543"/>
      <c r="EE26" s="1543"/>
      <c r="EF26" s="1543"/>
      <c r="EG26" s="1543"/>
      <c r="EH26" s="1543"/>
      <c r="EI26" s="1543"/>
      <c r="EJ26" s="1543"/>
      <c r="EK26" s="1543"/>
      <c r="EL26" s="1543"/>
      <c r="EM26" s="1543"/>
      <c r="EN26" s="1543"/>
      <c r="EO26" s="1543"/>
      <c r="EP26" s="1543"/>
      <c r="EQ26" s="1543"/>
      <c r="ER26" s="1543"/>
      <c r="ES26" s="1543"/>
      <c r="ET26" s="1543"/>
      <c r="EU26" s="1543"/>
      <c r="EV26" s="1543"/>
      <c r="EW26" s="1543"/>
      <c r="EX26" s="1543"/>
      <c r="EY26" s="1543"/>
      <c r="EZ26" s="1543"/>
      <c r="FA26" s="1543"/>
      <c r="FB26" s="1543"/>
      <c r="FC26" s="1543"/>
      <c r="FD26" s="1543"/>
      <c r="FE26" s="1543"/>
      <c r="FF26" s="1543"/>
      <c r="FG26" s="1543"/>
      <c r="FH26" s="1543"/>
      <c r="FI26" s="1543"/>
      <c r="FJ26" s="1543"/>
      <c r="FK26" s="1543"/>
      <c r="FL26" s="1543"/>
      <c r="FM26" s="1543"/>
      <c r="FN26" s="1543"/>
      <c r="FO26" s="1543"/>
      <c r="FP26" s="1543"/>
      <c r="FQ26" s="1543"/>
      <c r="FR26" s="1543"/>
      <c r="FS26" s="1543"/>
      <c r="FT26" s="1543"/>
      <c r="FU26" s="1543"/>
      <c r="FV26" s="1543"/>
      <c r="FW26" s="1543"/>
      <c r="FX26" s="1543"/>
      <c r="FY26" s="1543"/>
      <c r="FZ26" s="1543"/>
      <c r="GA26" s="1543"/>
      <c r="GB26" s="1543"/>
      <c r="GC26" s="1543"/>
      <c r="GD26" s="1543"/>
      <c r="GE26" s="1543"/>
      <c r="GF26" s="1543"/>
      <c r="GG26" s="1543"/>
      <c r="GH26" s="1543"/>
      <c r="GI26" s="1543"/>
      <c r="GJ26" s="1543"/>
      <c r="GK26" s="1543"/>
      <c r="GL26" s="1543"/>
      <c r="GM26" s="1543"/>
      <c r="GN26" s="1543"/>
      <c r="GO26" s="1543"/>
      <c r="GP26" s="1543"/>
      <c r="GQ26" s="1543"/>
      <c r="GR26" s="1543"/>
      <c r="GS26" s="1543"/>
      <c r="GT26" s="1543"/>
      <c r="GU26" s="1543"/>
      <c r="GV26" s="1543"/>
      <c r="GW26" s="1543"/>
      <c r="GX26" s="1543"/>
      <c r="GY26" s="1543"/>
      <c r="GZ26" s="1543"/>
      <c r="HA26" s="1543"/>
      <c r="HB26" s="1543"/>
      <c r="HC26" s="1543"/>
      <c r="HD26" s="1543"/>
      <c r="HE26" s="1543"/>
      <c r="HF26" s="1543"/>
      <c r="HG26" s="1543"/>
      <c r="HH26" s="1543"/>
      <c r="HI26" s="1543"/>
      <c r="HJ26" s="1543"/>
      <c r="HK26" s="1543"/>
      <c r="HL26" s="1543"/>
      <c r="HM26" s="1543"/>
      <c r="HN26" s="1543"/>
      <c r="HO26" s="1543"/>
      <c r="HP26" s="1543"/>
      <c r="HQ26" s="1543"/>
      <c r="HR26" s="1543"/>
      <c r="HS26" s="1543"/>
      <c r="HT26" s="1543"/>
      <c r="HU26" s="1543"/>
      <c r="HV26" s="1543"/>
      <c r="HW26" s="1543"/>
      <c r="HX26" s="1543"/>
      <c r="HY26" s="1543"/>
      <c r="HZ26" s="1543"/>
      <c r="IA26" s="1543"/>
      <c r="IB26" s="1543"/>
      <c r="IC26" s="1543"/>
      <c r="ID26" s="1543"/>
      <c r="IE26" s="1543"/>
      <c r="IF26" s="1543"/>
      <c r="IG26" s="1543"/>
      <c r="IH26" s="1543"/>
      <c r="II26" s="1543"/>
      <c r="IJ26" s="1543"/>
      <c r="IK26" s="1543"/>
      <c r="IL26" s="1543"/>
      <c r="IM26" s="1543"/>
      <c r="IN26" s="1543"/>
      <c r="IO26" s="1543"/>
      <c r="IP26" s="1543"/>
      <c r="IQ26" s="1543"/>
      <c r="IR26" s="1543"/>
      <c r="IS26" s="1543"/>
    </row>
    <row r="27" spans="1:253" s="319" customFormat="1">
      <c r="A27" s="724" t="s">
        <v>1830</v>
      </c>
      <c r="B27" s="1545">
        <f>SUM(B18:B26)</f>
        <v>0</v>
      </c>
      <c r="C27" s="1545">
        <f>SUM(C18:C26)</f>
        <v>0</v>
      </c>
      <c r="D27" s="1545">
        <f>SUM(D18:D26)</f>
        <v>0</v>
      </c>
      <c r="E27" s="1546"/>
      <c r="F27" s="1547"/>
      <c r="G27" s="1542"/>
      <c r="H27" s="1543"/>
      <c r="I27" s="1543"/>
      <c r="J27" s="1543"/>
      <c r="K27" s="1543"/>
      <c r="L27" s="1543"/>
      <c r="M27" s="1543"/>
      <c r="N27" s="1543"/>
      <c r="O27" s="1543"/>
      <c r="P27" s="1543"/>
      <c r="Q27" s="1543"/>
      <c r="R27" s="1543"/>
      <c r="S27" s="1543"/>
      <c r="T27" s="1543"/>
      <c r="U27" s="1543"/>
      <c r="V27" s="1543"/>
      <c r="W27" s="1543"/>
      <c r="X27" s="1543"/>
      <c r="Y27" s="1543"/>
      <c r="Z27" s="1543"/>
      <c r="AA27" s="1543"/>
      <c r="AB27" s="1543"/>
      <c r="AC27" s="1543"/>
      <c r="AD27" s="1543"/>
      <c r="AE27" s="1543"/>
      <c r="AF27" s="1543"/>
      <c r="AG27" s="1543"/>
      <c r="AH27" s="1543"/>
      <c r="AI27" s="1543"/>
      <c r="AJ27" s="1543"/>
      <c r="AK27" s="1543"/>
      <c r="AL27" s="1543"/>
      <c r="AM27" s="1543"/>
      <c r="AN27" s="1543"/>
      <c r="AO27" s="1543"/>
      <c r="AP27" s="1543"/>
      <c r="AQ27" s="1543"/>
      <c r="AR27" s="1543"/>
      <c r="AS27" s="1543"/>
      <c r="AT27" s="1543"/>
      <c r="AU27" s="1543"/>
      <c r="AV27" s="1543"/>
      <c r="AW27" s="1543"/>
      <c r="AX27" s="1543"/>
      <c r="AY27" s="1543"/>
      <c r="AZ27" s="1543"/>
      <c r="BA27" s="1543"/>
      <c r="BB27" s="1543"/>
      <c r="BC27" s="1543"/>
      <c r="BD27" s="1543"/>
      <c r="BE27" s="1543"/>
      <c r="BF27" s="1543"/>
      <c r="BG27" s="1543"/>
      <c r="BH27" s="1543"/>
      <c r="BI27" s="1543"/>
      <c r="BJ27" s="1543"/>
      <c r="BK27" s="1543"/>
      <c r="BL27" s="1543"/>
      <c r="BM27" s="1543"/>
      <c r="BN27" s="1543"/>
      <c r="BO27" s="1543"/>
      <c r="BP27" s="1543"/>
      <c r="BQ27" s="1543"/>
      <c r="BR27" s="1543"/>
      <c r="BS27" s="1543"/>
      <c r="BT27" s="1543"/>
      <c r="BU27" s="1543"/>
      <c r="BV27" s="1543"/>
      <c r="BW27" s="1543"/>
      <c r="BX27" s="1543"/>
      <c r="BY27" s="1543"/>
      <c r="BZ27" s="1543"/>
      <c r="CA27" s="1543"/>
      <c r="CB27" s="1543"/>
      <c r="CC27" s="1543"/>
      <c r="CD27" s="1543"/>
      <c r="CE27" s="1543"/>
      <c r="CF27" s="1543"/>
      <c r="CG27" s="1543"/>
      <c r="CH27" s="1543"/>
      <c r="CI27" s="1543"/>
      <c r="CJ27" s="1543"/>
      <c r="CK27" s="1543"/>
      <c r="CL27" s="1543"/>
      <c r="CM27" s="1543"/>
      <c r="CN27" s="1543"/>
      <c r="CO27" s="1543"/>
      <c r="CP27" s="1543"/>
      <c r="CQ27" s="1543"/>
      <c r="CR27" s="1543"/>
      <c r="CS27" s="1543"/>
      <c r="CT27" s="1543"/>
      <c r="CU27" s="1543"/>
      <c r="CV27" s="1543"/>
      <c r="CW27" s="1543"/>
      <c r="CX27" s="1543"/>
      <c r="CY27" s="1543"/>
      <c r="CZ27" s="1543"/>
      <c r="DA27" s="1543"/>
      <c r="DB27" s="1543"/>
      <c r="DC27" s="1543"/>
      <c r="DD27" s="1543"/>
      <c r="DE27" s="1543"/>
      <c r="DF27" s="1543"/>
      <c r="DG27" s="1543"/>
      <c r="DH27" s="1543"/>
      <c r="DI27" s="1543"/>
      <c r="DJ27" s="1543"/>
      <c r="DK27" s="1543"/>
      <c r="DL27" s="1543"/>
      <c r="DM27" s="1543"/>
      <c r="DN27" s="1543"/>
      <c r="DO27" s="1543"/>
      <c r="DP27" s="1543"/>
      <c r="DQ27" s="1543"/>
      <c r="DR27" s="1543"/>
      <c r="DS27" s="1543"/>
      <c r="DT27" s="1543"/>
      <c r="DU27" s="1543"/>
      <c r="DV27" s="1543"/>
      <c r="DW27" s="1543"/>
      <c r="DX27" s="1543"/>
      <c r="DY27" s="1543"/>
      <c r="DZ27" s="1543"/>
      <c r="EA27" s="1543"/>
      <c r="EB27" s="1543"/>
      <c r="EC27" s="1543"/>
      <c r="ED27" s="1543"/>
      <c r="EE27" s="1543"/>
      <c r="EF27" s="1543"/>
      <c r="EG27" s="1543"/>
      <c r="EH27" s="1543"/>
      <c r="EI27" s="1543"/>
      <c r="EJ27" s="1543"/>
      <c r="EK27" s="1543"/>
      <c r="EL27" s="1543"/>
      <c r="EM27" s="1543"/>
      <c r="EN27" s="1543"/>
      <c r="EO27" s="1543"/>
      <c r="EP27" s="1543"/>
      <c r="EQ27" s="1543"/>
      <c r="ER27" s="1543"/>
      <c r="ES27" s="1543"/>
      <c r="ET27" s="1543"/>
      <c r="EU27" s="1543"/>
      <c r="EV27" s="1543"/>
      <c r="EW27" s="1543"/>
      <c r="EX27" s="1543"/>
      <c r="EY27" s="1543"/>
      <c r="EZ27" s="1543"/>
      <c r="FA27" s="1543"/>
      <c r="FB27" s="1543"/>
      <c r="FC27" s="1543"/>
      <c r="FD27" s="1543"/>
      <c r="FE27" s="1543"/>
      <c r="FF27" s="1543"/>
      <c r="FG27" s="1543"/>
      <c r="FH27" s="1543"/>
      <c r="FI27" s="1543"/>
      <c r="FJ27" s="1543"/>
      <c r="FK27" s="1543"/>
      <c r="FL27" s="1543"/>
      <c r="FM27" s="1543"/>
      <c r="FN27" s="1543"/>
      <c r="FO27" s="1543"/>
      <c r="FP27" s="1543"/>
      <c r="FQ27" s="1543"/>
      <c r="FR27" s="1543"/>
      <c r="FS27" s="1543"/>
      <c r="FT27" s="1543"/>
      <c r="FU27" s="1543"/>
      <c r="FV27" s="1543"/>
      <c r="FW27" s="1543"/>
      <c r="FX27" s="1543"/>
      <c r="FY27" s="1543"/>
      <c r="FZ27" s="1543"/>
      <c r="GA27" s="1543"/>
      <c r="GB27" s="1543"/>
      <c r="GC27" s="1543"/>
      <c r="GD27" s="1543"/>
      <c r="GE27" s="1543"/>
      <c r="GF27" s="1543"/>
      <c r="GG27" s="1543"/>
      <c r="GH27" s="1543"/>
      <c r="GI27" s="1543"/>
      <c r="GJ27" s="1543"/>
      <c r="GK27" s="1543"/>
      <c r="GL27" s="1543"/>
      <c r="GM27" s="1543"/>
      <c r="GN27" s="1543"/>
      <c r="GO27" s="1543"/>
      <c r="GP27" s="1543"/>
      <c r="GQ27" s="1543"/>
      <c r="GR27" s="1543"/>
      <c r="GS27" s="1543"/>
      <c r="GT27" s="1543"/>
      <c r="GU27" s="1543"/>
      <c r="GV27" s="1543"/>
      <c r="GW27" s="1543"/>
      <c r="GX27" s="1543"/>
      <c r="GY27" s="1543"/>
      <c r="GZ27" s="1543"/>
      <c r="HA27" s="1543"/>
      <c r="HB27" s="1543"/>
      <c r="HC27" s="1543"/>
      <c r="HD27" s="1543"/>
      <c r="HE27" s="1543"/>
      <c r="HF27" s="1543"/>
      <c r="HG27" s="1543"/>
      <c r="HH27" s="1543"/>
      <c r="HI27" s="1543"/>
      <c r="HJ27" s="1543"/>
      <c r="HK27" s="1543"/>
      <c r="HL27" s="1543"/>
      <c r="HM27" s="1543"/>
      <c r="HN27" s="1543"/>
      <c r="HO27" s="1543"/>
      <c r="HP27" s="1543"/>
      <c r="HQ27" s="1543"/>
      <c r="HR27" s="1543"/>
      <c r="HS27" s="1543"/>
      <c r="HT27" s="1543"/>
      <c r="HU27" s="1543"/>
      <c r="HV27" s="1543"/>
      <c r="HW27" s="1543"/>
      <c r="HX27" s="1543"/>
      <c r="HY27" s="1543"/>
      <c r="HZ27" s="1543"/>
      <c r="IA27" s="1543"/>
      <c r="IB27" s="1543"/>
      <c r="IC27" s="1543"/>
      <c r="ID27" s="1543"/>
      <c r="IE27" s="1543"/>
      <c r="IF27" s="1543"/>
      <c r="IG27" s="1543"/>
      <c r="IH27" s="1543"/>
      <c r="II27" s="1543"/>
      <c r="IJ27" s="1543"/>
      <c r="IK27" s="1543"/>
      <c r="IL27" s="1543"/>
      <c r="IM27" s="1543"/>
      <c r="IN27" s="1543"/>
      <c r="IO27" s="1543"/>
      <c r="IP27" s="1543"/>
      <c r="IQ27" s="1543"/>
      <c r="IR27" s="1543"/>
      <c r="IS27" s="1543"/>
    </row>
    <row r="28" spans="1:253" s="319" customFormat="1">
      <c r="A28" s="241" t="s">
        <v>1831</v>
      </c>
      <c r="B28" s="1544">
        <f>'Sources and Uses Budget'!$C$27</f>
        <v>0</v>
      </c>
      <c r="C28" s="1544">
        <f>'Sources and Uses Budget'!$C$27</f>
        <v>0</v>
      </c>
      <c r="D28" s="1545">
        <f t="shared" si="0"/>
        <v>0</v>
      </c>
      <c r="E28" s="1546"/>
      <c r="F28" s="1547"/>
      <c r="G28" s="1542"/>
      <c r="H28" s="1543"/>
      <c r="I28" s="1543"/>
      <c r="J28" s="1543"/>
      <c r="K28" s="1543"/>
      <c r="L28" s="1543"/>
      <c r="M28" s="1543"/>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c r="AL28" s="1543"/>
      <c r="AM28" s="1543"/>
      <c r="AN28" s="1543"/>
      <c r="AO28" s="1543"/>
      <c r="AP28" s="1543"/>
      <c r="AQ28" s="1543"/>
      <c r="AR28" s="1543"/>
      <c r="AS28" s="1543"/>
      <c r="AT28" s="1543"/>
      <c r="AU28" s="1543"/>
      <c r="AV28" s="1543"/>
      <c r="AW28" s="1543"/>
      <c r="AX28" s="1543"/>
      <c r="AY28" s="1543"/>
      <c r="AZ28" s="1543"/>
      <c r="BA28" s="1543"/>
      <c r="BB28" s="1543"/>
      <c r="BC28" s="1543"/>
      <c r="BD28" s="1543"/>
      <c r="BE28" s="1543"/>
      <c r="BF28" s="1543"/>
      <c r="BG28" s="1543"/>
      <c r="BH28" s="1543"/>
      <c r="BI28" s="1543"/>
      <c r="BJ28" s="1543"/>
      <c r="BK28" s="1543"/>
      <c r="BL28" s="1543"/>
      <c r="BM28" s="1543"/>
      <c r="BN28" s="1543"/>
      <c r="BO28" s="1543"/>
      <c r="BP28" s="1543"/>
      <c r="BQ28" s="1543"/>
      <c r="BR28" s="1543"/>
      <c r="BS28" s="1543"/>
      <c r="BT28" s="1543"/>
      <c r="BU28" s="1543"/>
      <c r="BV28" s="1543"/>
      <c r="BW28" s="1543"/>
      <c r="BX28" s="1543"/>
      <c r="BY28" s="1543"/>
      <c r="BZ28" s="1543"/>
      <c r="CA28" s="1543"/>
      <c r="CB28" s="1543"/>
      <c r="CC28" s="1543"/>
      <c r="CD28" s="1543"/>
      <c r="CE28" s="1543"/>
      <c r="CF28" s="1543"/>
      <c r="CG28" s="1543"/>
      <c r="CH28" s="1543"/>
      <c r="CI28" s="1543"/>
      <c r="CJ28" s="1543"/>
      <c r="CK28" s="1543"/>
      <c r="CL28" s="1543"/>
      <c r="CM28" s="1543"/>
      <c r="CN28" s="1543"/>
      <c r="CO28" s="1543"/>
      <c r="CP28" s="1543"/>
      <c r="CQ28" s="1543"/>
      <c r="CR28" s="1543"/>
      <c r="CS28" s="1543"/>
      <c r="CT28" s="1543"/>
      <c r="CU28" s="1543"/>
      <c r="CV28" s="1543"/>
      <c r="CW28" s="1543"/>
      <c r="CX28" s="1543"/>
      <c r="CY28" s="1543"/>
      <c r="CZ28" s="1543"/>
      <c r="DA28" s="1543"/>
      <c r="DB28" s="1543"/>
      <c r="DC28" s="1543"/>
      <c r="DD28" s="1543"/>
      <c r="DE28" s="1543"/>
      <c r="DF28" s="1543"/>
      <c r="DG28" s="1543"/>
      <c r="DH28" s="1543"/>
      <c r="DI28" s="1543"/>
      <c r="DJ28" s="1543"/>
      <c r="DK28" s="1543"/>
      <c r="DL28" s="1543"/>
      <c r="DM28" s="1543"/>
      <c r="DN28" s="1543"/>
      <c r="DO28" s="1543"/>
      <c r="DP28" s="1543"/>
      <c r="DQ28" s="1543"/>
      <c r="DR28" s="1543"/>
      <c r="DS28" s="1543"/>
      <c r="DT28" s="1543"/>
      <c r="DU28" s="1543"/>
      <c r="DV28" s="1543"/>
      <c r="DW28" s="1543"/>
      <c r="DX28" s="1543"/>
      <c r="DY28" s="1543"/>
      <c r="DZ28" s="1543"/>
      <c r="EA28" s="1543"/>
      <c r="EB28" s="1543"/>
      <c r="EC28" s="1543"/>
      <c r="ED28" s="1543"/>
      <c r="EE28" s="1543"/>
      <c r="EF28" s="1543"/>
      <c r="EG28" s="1543"/>
      <c r="EH28" s="1543"/>
      <c r="EI28" s="1543"/>
      <c r="EJ28" s="1543"/>
      <c r="EK28" s="1543"/>
      <c r="EL28" s="1543"/>
      <c r="EM28" s="1543"/>
      <c r="EN28" s="1543"/>
      <c r="EO28" s="1543"/>
      <c r="EP28" s="1543"/>
      <c r="EQ28" s="1543"/>
      <c r="ER28" s="1543"/>
      <c r="ES28" s="1543"/>
      <c r="ET28" s="1543"/>
      <c r="EU28" s="1543"/>
      <c r="EV28" s="1543"/>
      <c r="EW28" s="1543"/>
      <c r="EX28" s="1543"/>
      <c r="EY28" s="1543"/>
      <c r="EZ28" s="1543"/>
      <c r="FA28" s="1543"/>
      <c r="FB28" s="1543"/>
      <c r="FC28" s="1543"/>
      <c r="FD28" s="1543"/>
      <c r="FE28" s="1543"/>
      <c r="FF28" s="1543"/>
      <c r="FG28" s="1543"/>
      <c r="FH28" s="1543"/>
      <c r="FI28" s="1543"/>
      <c r="FJ28" s="1543"/>
      <c r="FK28" s="1543"/>
      <c r="FL28" s="1543"/>
      <c r="FM28" s="1543"/>
      <c r="FN28" s="1543"/>
      <c r="FO28" s="1543"/>
      <c r="FP28" s="1543"/>
      <c r="FQ28" s="1543"/>
      <c r="FR28" s="1543"/>
      <c r="FS28" s="1543"/>
      <c r="FT28" s="1543"/>
      <c r="FU28" s="1543"/>
      <c r="FV28" s="1543"/>
      <c r="FW28" s="1543"/>
      <c r="FX28" s="1543"/>
      <c r="FY28" s="1543"/>
      <c r="FZ28" s="1543"/>
      <c r="GA28" s="1543"/>
      <c r="GB28" s="1543"/>
      <c r="GC28" s="1543"/>
      <c r="GD28" s="1543"/>
      <c r="GE28" s="1543"/>
      <c r="GF28" s="1543"/>
      <c r="GG28" s="1543"/>
      <c r="GH28" s="1543"/>
      <c r="GI28" s="1543"/>
      <c r="GJ28" s="1543"/>
      <c r="GK28" s="1543"/>
      <c r="GL28" s="1543"/>
      <c r="GM28" s="1543"/>
      <c r="GN28" s="1543"/>
      <c r="GO28" s="1543"/>
      <c r="GP28" s="1543"/>
      <c r="GQ28" s="1543"/>
      <c r="GR28" s="1543"/>
      <c r="GS28" s="1543"/>
      <c r="GT28" s="1543"/>
      <c r="GU28" s="1543"/>
      <c r="GV28" s="1543"/>
      <c r="GW28" s="1543"/>
      <c r="GX28" s="1543"/>
      <c r="GY28" s="1543"/>
      <c r="GZ28" s="1543"/>
      <c r="HA28" s="1543"/>
      <c r="HB28" s="1543"/>
      <c r="HC28" s="1543"/>
      <c r="HD28" s="1543"/>
      <c r="HE28" s="1543"/>
      <c r="HF28" s="1543"/>
      <c r="HG28" s="1543"/>
      <c r="HH28" s="1543"/>
      <c r="HI28" s="1543"/>
      <c r="HJ28" s="1543"/>
      <c r="HK28" s="1543"/>
      <c r="HL28" s="1543"/>
      <c r="HM28" s="1543"/>
      <c r="HN28" s="1543"/>
      <c r="HO28" s="1543"/>
      <c r="HP28" s="1543"/>
      <c r="HQ28" s="1543"/>
      <c r="HR28" s="1543"/>
      <c r="HS28" s="1543"/>
      <c r="HT28" s="1543"/>
      <c r="HU28" s="1543"/>
      <c r="HV28" s="1543"/>
      <c r="HW28" s="1543"/>
      <c r="HX28" s="1543"/>
      <c r="HY28" s="1543"/>
      <c r="HZ28" s="1543"/>
      <c r="IA28" s="1543"/>
      <c r="IB28" s="1543"/>
      <c r="IC28" s="1543"/>
      <c r="ID28" s="1543"/>
      <c r="IE28" s="1543"/>
      <c r="IF28" s="1543"/>
      <c r="IG28" s="1543"/>
      <c r="IH28" s="1543"/>
      <c r="II28" s="1543"/>
      <c r="IJ28" s="1543"/>
      <c r="IK28" s="1543"/>
      <c r="IL28" s="1543"/>
      <c r="IM28" s="1543"/>
      <c r="IN28" s="1543"/>
      <c r="IO28" s="1543"/>
      <c r="IP28" s="1543"/>
      <c r="IQ28" s="1543"/>
      <c r="IR28" s="1543"/>
      <c r="IS28" s="1543"/>
    </row>
    <row r="29" spans="1:253" s="319" customFormat="1">
      <c r="A29" s="240" t="s">
        <v>1832</v>
      </c>
      <c r="B29" s="240"/>
      <c r="C29" s="240"/>
      <c r="D29" s="240"/>
      <c r="E29" s="248"/>
      <c r="F29" s="240"/>
      <c r="G29" s="1542"/>
      <c r="H29" s="1543"/>
      <c r="I29" s="1543"/>
      <c r="J29" s="1543"/>
      <c r="K29" s="1543"/>
      <c r="L29" s="1543"/>
      <c r="M29" s="1543"/>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c r="AL29" s="1543"/>
      <c r="AM29" s="1543"/>
      <c r="AN29" s="1543"/>
      <c r="AO29" s="1543"/>
      <c r="AP29" s="1543"/>
      <c r="AQ29" s="1543"/>
      <c r="AR29" s="1543"/>
      <c r="AS29" s="1543"/>
      <c r="AT29" s="1543"/>
      <c r="AU29" s="1543"/>
      <c r="AV29" s="1543"/>
      <c r="AW29" s="1543"/>
      <c r="AX29" s="1543"/>
      <c r="AY29" s="1543"/>
      <c r="AZ29" s="1543"/>
      <c r="BA29" s="1543"/>
      <c r="BB29" s="1543"/>
      <c r="BC29" s="1543"/>
      <c r="BD29" s="1543"/>
      <c r="BE29" s="1543"/>
      <c r="BF29" s="1543"/>
      <c r="BG29" s="1543"/>
      <c r="BH29" s="1543"/>
      <c r="BI29" s="1543"/>
      <c r="BJ29" s="1543"/>
      <c r="BK29" s="1543"/>
      <c r="BL29" s="1543"/>
      <c r="BM29" s="1543"/>
      <c r="BN29" s="1543"/>
      <c r="BO29" s="1543"/>
      <c r="BP29" s="1543"/>
      <c r="BQ29" s="1543"/>
      <c r="BR29" s="1543"/>
      <c r="BS29" s="1543"/>
      <c r="BT29" s="1543"/>
      <c r="BU29" s="1543"/>
      <c r="BV29" s="1543"/>
      <c r="BW29" s="1543"/>
      <c r="BX29" s="1543"/>
      <c r="BY29" s="1543"/>
      <c r="BZ29" s="1543"/>
      <c r="CA29" s="1543"/>
      <c r="CB29" s="1543"/>
      <c r="CC29" s="1543"/>
      <c r="CD29" s="1543"/>
      <c r="CE29" s="1543"/>
      <c r="CF29" s="1543"/>
      <c r="CG29" s="1543"/>
      <c r="CH29" s="1543"/>
      <c r="CI29" s="1543"/>
      <c r="CJ29" s="1543"/>
      <c r="CK29" s="1543"/>
      <c r="CL29" s="1543"/>
      <c r="CM29" s="1543"/>
      <c r="CN29" s="1543"/>
      <c r="CO29" s="1543"/>
      <c r="CP29" s="1543"/>
      <c r="CQ29" s="1543"/>
      <c r="CR29" s="1543"/>
      <c r="CS29" s="1543"/>
      <c r="CT29" s="1543"/>
      <c r="CU29" s="1543"/>
      <c r="CV29" s="1543"/>
      <c r="CW29" s="1543"/>
      <c r="CX29" s="1543"/>
      <c r="CY29" s="1543"/>
      <c r="CZ29" s="1543"/>
      <c r="DA29" s="1543"/>
      <c r="DB29" s="1543"/>
      <c r="DC29" s="1543"/>
      <c r="DD29" s="1543"/>
      <c r="DE29" s="1543"/>
      <c r="DF29" s="1543"/>
      <c r="DG29" s="1543"/>
      <c r="DH29" s="1543"/>
      <c r="DI29" s="1543"/>
      <c r="DJ29" s="1543"/>
      <c r="DK29" s="1543"/>
      <c r="DL29" s="1543"/>
      <c r="DM29" s="1543"/>
      <c r="DN29" s="1543"/>
      <c r="DO29" s="1543"/>
      <c r="DP29" s="1543"/>
      <c r="DQ29" s="1543"/>
      <c r="DR29" s="1543"/>
      <c r="DS29" s="1543"/>
      <c r="DT29" s="1543"/>
      <c r="DU29" s="1543"/>
      <c r="DV29" s="1543"/>
      <c r="DW29" s="1543"/>
      <c r="DX29" s="1543"/>
      <c r="DY29" s="1543"/>
      <c r="DZ29" s="1543"/>
      <c r="EA29" s="1543"/>
      <c r="EB29" s="1543"/>
      <c r="EC29" s="1543"/>
      <c r="ED29" s="1543"/>
      <c r="EE29" s="1543"/>
      <c r="EF29" s="1543"/>
      <c r="EG29" s="1543"/>
      <c r="EH29" s="1543"/>
      <c r="EI29" s="1543"/>
      <c r="EJ29" s="1543"/>
      <c r="EK29" s="1543"/>
      <c r="EL29" s="1543"/>
      <c r="EM29" s="1543"/>
      <c r="EN29" s="1543"/>
      <c r="EO29" s="1543"/>
      <c r="EP29" s="1543"/>
      <c r="EQ29" s="1543"/>
      <c r="ER29" s="1543"/>
      <c r="ES29" s="1543"/>
      <c r="ET29" s="1543"/>
      <c r="EU29" s="1543"/>
      <c r="EV29" s="1543"/>
      <c r="EW29" s="1543"/>
      <c r="EX29" s="1543"/>
      <c r="EY29" s="1543"/>
      <c r="EZ29" s="1543"/>
      <c r="FA29" s="1543"/>
      <c r="FB29" s="1543"/>
      <c r="FC29" s="1543"/>
      <c r="FD29" s="1543"/>
      <c r="FE29" s="1543"/>
      <c r="FF29" s="1543"/>
      <c r="FG29" s="1543"/>
      <c r="FH29" s="1543"/>
      <c r="FI29" s="1543"/>
      <c r="FJ29" s="1543"/>
      <c r="FK29" s="1543"/>
      <c r="FL29" s="1543"/>
      <c r="FM29" s="1543"/>
      <c r="FN29" s="1543"/>
      <c r="FO29" s="1543"/>
      <c r="FP29" s="1543"/>
      <c r="FQ29" s="1543"/>
      <c r="FR29" s="1543"/>
      <c r="FS29" s="1543"/>
      <c r="FT29" s="1543"/>
      <c r="FU29" s="1543"/>
      <c r="FV29" s="1543"/>
      <c r="FW29" s="1543"/>
      <c r="FX29" s="1543"/>
      <c r="FY29" s="1543"/>
      <c r="FZ29" s="1543"/>
      <c r="GA29" s="1543"/>
      <c r="GB29" s="1543"/>
      <c r="GC29" s="1543"/>
      <c r="GD29" s="1543"/>
      <c r="GE29" s="1543"/>
      <c r="GF29" s="1543"/>
      <c r="GG29" s="1543"/>
      <c r="GH29" s="1543"/>
      <c r="GI29" s="1543"/>
      <c r="GJ29" s="1543"/>
      <c r="GK29" s="1543"/>
      <c r="GL29" s="1543"/>
      <c r="GM29" s="1543"/>
      <c r="GN29" s="1543"/>
      <c r="GO29" s="1543"/>
      <c r="GP29" s="1543"/>
      <c r="GQ29" s="1543"/>
      <c r="GR29" s="1543"/>
      <c r="GS29" s="1543"/>
      <c r="GT29" s="1543"/>
      <c r="GU29" s="1543"/>
      <c r="GV29" s="1543"/>
      <c r="GW29" s="1543"/>
      <c r="GX29" s="1543"/>
      <c r="GY29" s="1543"/>
      <c r="GZ29" s="1543"/>
      <c r="HA29" s="1543"/>
      <c r="HB29" s="1543"/>
      <c r="HC29" s="1543"/>
      <c r="HD29" s="1543"/>
      <c r="HE29" s="1543"/>
      <c r="HF29" s="1543"/>
      <c r="HG29" s="1543"/>
      <c r="HH29" s="1543"/>
      <c r="HI29" s="1543"/>
      <c r="HJ29" s="1543"/>
      <c r="HK29" s="1543"/>
      <c r="HL29" s="1543"/>
      <c r="HM29" s="1543"/>
      <c r="HN29" s="1543"/>
      <c r="HO29" s="1543"/>
      <c r="HP29" s="1543"/>
      <c r="HQ29" s="1543"/>
      <c r="HR29" s="1543"/>
      <c r="HS29" s="1543"/>
      <c r="HT29" s="1543"/>
      <c r="HU29" s="1543"/>
      <c r="HV29" s="1543"/>
      <c r="HW29" s="1543"/>
      <c r="HX29" s="1543"/>
      <c r="HY29" s="1543"/>
      <c r="HZ29" s="1543"/>
      <c r="IA29" s="1543"/>
      <c r="IB29" s="1543"/>
      <c r="IC29" s="1543"/>
      <c r="ID29" s="1543"/>
      <c r="IE29" s="1543"/>
      <c r="IF29" s="1543"/>
      <c r="IG29" s="1543"/>
      <c r="IH29" s="1543"/>
      <c r="II29" s="1543"/>
      <c r="IJ29" s="1543"/>
      <c r="IK29" s="1543"/>
      <c r="IL29" s="1543"/>
      <c r="IM29" s="1543"/>
      <c r="IN29" s="1543"/>
      <c r="IO29" s="1543"/>
      <c r="IP29" s="1543"/>
      <c r="IQ29" s="1543"/>
      <c r="IR29" s="1543"/>
      <c r="IS29" s="1543"/>
    </row>
    <row r="30" spans="1:253" s="319" customFormat="1">
      <c r="A30" s="249" t="s">
        <v>1821</v>
      </c>
      <c r="B30" s="1544">
        <f>'Sources and Uses Budget'!$C29</f>
        <v>3389610</v>
      </c>
      <c r="C30" s="1544">
        <f>'Sources and Uses Budget'!$C29</f>
        <v>3389610</v>
      </c>
      <c r="D30" s="1545">
        <f t="shared" si="0"/>
        <v>0</v>
      </c>
      <c r="E30" s="1546"/>
      <c r="F30" s="1547"/>
      <c r="G30" s="1542"/>
      <c r="H30" s="1543"/>
      <c r="I30" s="1543"/>
      <c r="J30" s="1543"/>
      <c r="K30" s="1543"/>
      <c r="L30" s="1543"/>
      <c r="M30" s="1543"/>
      <c r="N30" s="1543"/>
      <c r="O30" s="1543"/>
      <c r="P30" s="1543"/>
      <c r="Q30" s="1543"/>
      <c r="R30" s="1543"/>
      <c r="S30" s="1543"/>
      <c r="T30" s="1543"/>
      <c r="U30" s="1543"/>
      <c r="V30" s="1543"/>
      <c r="W30" s="1543"/>
      <c r="X30" s="1543"/>
      <c r="Y30" s="1543"/>
      <c r="Z30" s="1543"/>
      <c r="AA30" s="1543"/>
      <c r="AB30" s="1543"/>
      <c r="AC30" s="1543"/>
      <c r="AD30" s="1543"/>
      <c r="AE30" s="1543"/>
      <c r="AF30" s="1543"/>
      <c r="AG30" s="1543"/>
      <c r="AH30" s="1543"/>
      <c r="AI30" s="1543"/>
      <c r="AJ30" s="1543"/>
      <c r="AK30" s="1543"/>
      <c r="AL30" s="1543"/>
      <c r="AM30" s="1543"/>
      <c r="AN30" s="1543"/>
      <c r="AO30" s="1543"/>
      <c r="AP30" s="1543"/>
      <c r="AQ30" s="1543"/>
      <c r="AR30" s="1543"/>
      <c r="AS30" s="1543"/>
      <c r="AT30" s="1543"/>
      <c r="AU30" s="1543"/>
      <c r="AV30" s="1543"/>
      <c r="AW30" s="1543"/>
      <c r="AX30" s="1543"/>
      <c r="AY30" s="1543"/>
      <c r="AZ30" s="1543"/>
      <c r="BA30" s="1543"/>
      <c r="BB30" s="1543"/>
      <c r="BC30" s="1543"/>
      <c r="BD30" s="1543"/>
      <c r="BE30" s="1543"/>
      <c r="BF30" s="1543"/>
      <c r="BG30" s="1543"/>
      <c r="BH30" s="1543"/>
      <c r="BI30" s="1543"/>
      <c r="BJ30" s="1543"/>
      <c r="BK30" s="1543"/>
      <c r="BL30" s="1543"/>
      <c r="BM30" s="1543"/>
      <c r="BN30" s="1543"/>
      <c r="BO30" s="1543"/>
      <c r="BP30" s="1543"/>
      <c r="BQ30" s="1543"/>
      <c r="BR30" s="1543"/>
      <c r="BS30" s="1543"/>
      <c r="BT30" s="1543"/>
      <c r="BU30" s="1543"/>
      <c r="BV30" s="1543"/>
      <c r="BW30" s="1543"/>
      <c r="BX30" s="1543"/>
      <c r="BY30" s="1543"/>
      <c r="BZ30" s="1543"/>
      <c r="CA30" s="1543"/>
      <c r="CB30" s="1543"/>
      <c r="CC30" s="1543"/>
      <c r="CD30" s="1543"/>
      <c r="CE30" s="1543"/>
      <c r="CF30" s="1543"/>
      <c r="CG30" s="1543"/>
      <c r="CH30" s="1543"/>
      <c r="CI30" s="1543"/>
      <c r="CJ30" s="1543"/>
      <c r="CK30" s="1543"/>
      <c r="CL30" s="1543"/>
      <c r="CM30" s="1543"/>
      <c r="CN30" s="1543"/>
      <c r="CO30" s="1543"/>
      <c r="CP30" s="1543"/>
      <c r="CQ30" s="1543"/>
      <c r="CR30" s="1543"/>
      <c r="CS30" s="1543"/>
      <c r="CT30" s="1543"/>
      <c r="CU30" s="1543"/>
      <c r="CV30" s="1543"/>
      <c r="CW30" s="1543"/>
      <c r="CX30" s="1543"/>
      <c r="CY30" s="1543"/>
      <c r="CZ30" s="1543"/>
      <c r="DA30" s="1543"/>
      <c r="DB30" s="1543"/>
      <c r="DC30" s="1543"/>
      <c r="DD30" s="1543"/>
      <c r="DE30" s="1543"/>
      <c r="DF30" s="1543"/>
      <c r="DG30" s="1543"/>
      <c r="DH30" s="1543"/>
      <c r="DI30" s="1543"/>
      <c r="DJ30" s="1543"/>
      <c r="DK30" s="1543"/>
      <c r="DL30" s="1543"/>
      <c r="DM30" s="1543"/>
      <c r="DN30" s="1543"/>
      <c r="DO30" s="1543"/>
      <c r="DP30" s="1543"/>
      <c r="DQ30" s="1543"/>
      <c r="DR30" s="1543"/>
      <c r="DS30" s="1543"/>
      <c r="DT30" s="1543"/>
      <c r="DU30" s="1543"/>
      <c r="DV30" s="1543"/>
      <c r="DW30" s="1543"/>
      <c r="DX30" s="1543"/>
      <c r="DY30" s="1543"/>
      <c r="DZ30" s="1543"/>
      <c r="EA30" s="1543"/>
      <c r="EB30" s="1543"/>
      <c r="EC30" s="1543"/>
      <c r="ED30" s="1543"/>
      <c r="EE30" s="1543"/>
      <c r="EF30" s="1543"/>
      <c r="EG30" s="1543"/>
      <c r="EH30" s="1543"/>
      <c r="EI30" s="1543"/>
      <c r="EJ30" s="1543"/>
      <c r="EK30" s="1543"/>
      <c r="EL30" s="1543"/>
      <c r="EM30" s="1543"/>
      <c r="EN30" s="1543"/>
      <c r="EO30" s="1543"/>
      <c r="EP30" s="1543"/>
      <c r="EQ30" s="1543"/>
      <c r="ER30" s="1543"/>
      <c r="ES30" s="1543"/>
      <c r="ET30" s="1543"/>
      <c r="EU30" s="1543"/>
      <c r="EV30" s="1543"/>
      <c r="EW30" s="1543"/>
      <c r="EX30" s="1543"/>
      <c r="EY30" s="1543"/>
      <c r="EZ30" s="1543"/>
      <c r="FA30" s="1543"/>
      <c r="FB30" s="1543"/>
      <c r="FC30" s="1543"/>
      <c r="FD30" s="1543"/>
      <c r="FE30" s="1543"/>
      <c r="FF30" s="1543"/>
      <c r="FG30" s="1543"/>
      <c r="FH30" s="1543"/>
      <c r="FI30" s="1543"/>
      <c r="FJ30" s="1543"/>
      <c r="FK30" s="1543"/>
      <c r="FL30" s="1543"/>
      <c r="FM30" s="1543"/>
      <c r="FN30" s="1543"/>
      <c r="FO30" s="1543"/>
      <c r="FP30" s="1543"/>
      <c r="FQ30" s="1543"/>
      <c r="FR30" s="1543"/>
      <c r="FS30" s="1543"/>
      <c r="FT30" s="1543"/>
      <c r="FU30" s="1543"/>
      <c r="FV30" s="1543"/>
      <c r="FW30" s="1543"/>
      <c r="FX30" s="1543"/>
      <c r="FY30" s="1543"/>
      <c r="FZ30" s="1543"/>
      <c r="GA30" s="1543"/>
      <c r="GB30" s="1543"/>
      <c r="GC30" s="1543"/>
      <c r="GD30" s="1543"/>
      <c r="GE30" s="1543"/>
      <c r="GF30" s="1543"/>
      <c r="GG30" s="1543"/>
      <c r="GH30" s="1543"/>
      <c r="GI30" s="1543"/>
      <c r="GJ30" s="1543"/>
      <c r="GK30" s="1543"/>
      <c r="GL30" s="1543"/>
      <c r="GM30" s="1543"/>
      <c r="GN30" s="1543"/>
      <c r="GO30" s="1543"/>
      <c r="GP30" s="1543"/>
      <c r="GQ30" s="1543"/>
      <c r="GR30" s="1543"/>
      <c r="GS30" s="1543"/>
      <c r="GT30" s="1543"/>
      <c r="GU30" s="1543"/>
      <c r="GV30" s="1543"/>
      <c r="GW30" s="1543"/>
      <c r="GX30" s="1543"/>
      <c r="GY30" s="1543"/>
      <c r="GZ30" s="1543"/>
      <c r="HA30" s="1543"/>
      <c r="HB30" s="1543"/>
      <c r="HC30" s="1543"/>
      <c r="HD30" s="1543"/>
      <c r="HE30" s="1543"/>
      <c r="HF30" s="1543"/>
      <c r="HG30" s="1543"/>
      <c r="HH30" s="1543"/>
      <c r="HI30" s="1543"/>
      <c r="HJ30" s="1543"/>
      <c r="HK30" s="1543"/>
      <c r="HL30" s="1543"/>
      <c r="HM30" s="1543"/>
      <c r="HN30" s="1543"/>
      <c r="HO30" s="1543"/>
      <c r="HP30" s="1543"/>
      <c r="HQ30" s="1543"/>
      <c r="HR30" s="1543"/>
      <c r="HS30" s="1543"/>
      <c r="HT30" s="1543"/>
      <c r="HU30" s="1543"/>
      <c r="HV30" s="1543"/>
      <c r="HW30" s="1543"/>
      <c r="HX30" s="1543"/>
      <c r="HY30" s="1543"/>
      <c r="HZ30" s="1543"/>
      <c r="IA30" s="1543"/>
      <c r="IB30" s="1543"/>
      <c r="IC30" s="1543"/>
      <c r="ID30" s="1543"/>
      <c r="IE30" s="1543"/>
      <c r="IF30" s="1543"/>
      <c r="IG30" s="1543"/>
      <c r="IH30" s="1543"/>
      <c r="II30" s="1543"/>
      <c r="IJ30" s="1543"/>
      <c r="IK30" s="1543"/>
      <c r="IL30" s="1543"/>
      <c r="IM30" s="1543"/>
      <c r="IN30" s="1543"/>
      <c r="IO30" s="1543"/>
      <c r="IP30" s="1543"/>
      <c r="IQ30" s="1543"/>
      <c r="IR30" s="1543"/>
      <c r="IS30" s="1543"/>
    </row>
    <row r="31" spans="1:253" s="319" customFormat="1">
      <c r="A31" s="249" t="s">
        <v>1822</v>
      </c>
      <c r="B31" s="1544">
        <f>'Sources and Uses Budget'!$C30</f>
        <v>30525949.583067626</v>
      </c>
      <c r="C31" s="1544">
        <f>'Sources and Uses Budget'!$C30</f>
        <v>30525949.583067626</v>
      </c>
      <c r="D31" s="1545">
        <f t="shared" si="0"/>
        <v>0</v>
      </c>
      <c r="E31" s="1546"/>
      <c r="F31" s="1547"/>
      <c r="G31" s="1542"/>
      <c r="H31" s="1543"/>
      <c r="I31" s="1543"/>
      <c r="J31" s="1543"/>
      <c r="K31" s="1543"/>
      <c r="L31" s="1543"/>
      <c r="M31" s="1543"/>
      <c r="N31" s="1543"/>
      <c r="O31" s="1543"/>
      <c r="P31" s="1543"/>
      <c r="Q31" s="1543"/>
      <c r="R31" s="1543"/>
      <c r="S31" s="1543"/>
      <c r="T31" s="1543"/>
      <c r="U31" s="1543"/>
      <c r="V31" s="1543"/>
      <c r="W31" s="1543"/>
      <c r="X31" s="1543"/>
      <c r="Y31" s="1543"/>
      <c r="Z31" s="1543"/>
      <c r="AA31" s="1543"/>
      <c r="AB31" s="1543"/>
      <c r="AC31" s="1543"/>
      <c r="AD31" s="1543"/>
      <c r="AE31" s="1543"/>
      <c r="AF31" s="1543"/>
      <c r="AG31" s="1543"/>
      <c r="AH31" s="1543"/>
      <c r="AI31" s="1543"/>
      <c r="AJ31" s="1543"/>
      <c r="AK31" s="1543"/>
      <c r="AL31" s="1543"/>
      <c r="AM31" s="1543"/>
      <c r="AN31" s="1543"/>
      <c r="AO31" s="1543"/>
      <c r="AP31" s="1543"/>
      <c r="AQ31" s="1543"/>
      <c r="AR31" s="1543"/>
      <c r="AS31" s="1543"/>
      <c r="AT31" s="1543"/>
      <c r="AU31" s="1543"/>
      <c r="AV31" s="1543"/>
      <c r="AW31" s="1543"/>
      <c r="AX31" s="1543"/>
      <c r="AY31" s="1543"/>
      <c r="AZ31" s="1543"/>
      <c r="BA31" s="1543"/>
      <c r="BB31" s="1543"/>
      <c r="BC31" s="1543"/>
      <c r="BD31" s="1543"/>
      <c r="BE31" s="1543"/>
      <c r="BF31" s="1543"/>
      <c r="BG31" s="1543"/>
      <c r="BH31" s="1543"/>
      <c r="BI31" s="1543"/>
      <c r="BJ31" s="1543"/>
      <c r="BK31" s="1543"/>
      <c r="BL31" s="1543"/>
      <c r="BM31" s="1543"/>
      <c r="BN31" s="1543"/>
      <c r="BO31" s="1543"/>
      <c r="BP31" s="1543"/>
      <c r="BQ31" s="1543"/>
      <c r="BR31" s="1543"/>
      <c r="BS31" s="1543"/>
      <c r="BT31" s="1543"/>
      <c r="BU31" s="1543"/>
      <c r="BV31" s="1543"/>
      <c r="BW31" s="1543"/>
      <c r="BX31" s="1543"/>
      <c r="BY31" s="1543"/>
      <c r="BZ31" s="1543"/>
      <c r="CA31" s="1543"/>
      <c r="CB31" s="1543"/>
      <c r="CC31" s="1543"/>
      <c r="CD31" s="1543"/>
      <c r="CE31" s="1543"/>
      <c r="CF31" s="1543"/>
      <c r="CG31" s="1543"/>
      <c r="CH31" s="1543"/>
      <c r="CI31" s="1543"/>
      <c r="CJ31" s="1543"/>
      <c r="CK31" s="1543"/>
      <c r="CL31" s="1543"/>
      <c r="CM31" s="1543"/>
      <c r="CN31" s="1543"/>
      <c r="CO31" s="1543"/>
      <c r="CP31" s="1543"/>
      <c r="CQ31" s="1543"/>
      <c r="CR31" s="1543"/>
      <c r="CS31" s="1543"/>
      <c r="CT31" s="1543"/>
      <c r="CU31" s="1543"/>
      <c r="CV31" s="1543"/>
      <c r="CW31" s="1543"/>
      <c r="CX31" s="1543"/>
      <c r="CY31" s="1543"/>
      <c r="CZ31" s="1543"/>
      <c r="DA31" s="1543"/>
      <c r="DB31" s="1543"/>
      <c r="DC31" s="1543"/>
      <c r="DD31" s="1543"/>
      <c r="DE31" s="1543"/>
      <c r="DF31" s="1543"/>
      <c r="DG31" s="1543"/>
      <c r="DH31" s="1543"/>
      <c r="DI31" s="1543"/>
      <c r="DJ31" s="1543"/>
      <c r="DK31" s="1543"/>
      <c r="DL31" s="1543"/>
      <c r="DM31" s="1543"/>
      <c r="DN31" s="1543"/>
      <c r="DO31" s="1543"/>
      <c r="DP31" s="1543"/>
      <c r="DQ31" s="1543"/>
      <c r="DR31" s="1543"/>
      <c r="DS31" s="1543"/>
      <c r="DT31" s="1543"/>
      <c r="DU31" s="1543"/>
      <c r="DV31" s="1543"/>
      <c r="DW31" s="1543"/>
      <c r="DX31" s="1543"/>
      <c r="DY31" s="1543"/>
      <c r="DZ31" s="1543"/>
      <c r="EA31" s="1543"/>
      <c r="EB31" s="1543"/>
      <c r="EC31" s="1543"/>
      <c r="ED31" s="1543"/>
      <c r="EE31" s="1543"/>
      <c r="EF31" s="1543"/>
      <c r="EG31" s="1543"/>
      <c r="EH31" s="1543"/>
      <c r="EI31" s="1543"/>
      <c r="EJ31" s="1543"/>
      <c r="EK31" s="1543"/>
      <c r="EL31" s="1543"/>
      <c r="EM31" s="1543"/>
      <c r="EN31" s="1543"/>
      <c r="EO31" s="1543"/>
      <c r="EP31" s="1543"/>
      <c r="EQ31" s="1543"/>
      <c r="ER31" s="1543"/>
      <c r="ES31" s="1543"/>
      <c r="ET31" s="1543"/>
      <c r="EU31" s="1543"/>
      <c r="EV31" s="1543"/>
      <c r="EW31" s="1543"/>
      <c r="EX31" s="1543"/>
      <c r="EY31" s="1543"/>
      <c r="EZ31" s="1543"/>
      <c r="FA31" s="1543"/>
      <c r="FB31" s="1543"/>
      <c r="FC31" s="1543"/>
      <c r="FD31" s="1543"/>
      <c r="FE31" s="1543"/>
      <c r="FF31" s="1543"/>
      <c r="FG31" s="1543"/>
      <c r="FH31" s="1543"/>
      <c r="FI31" s="1543"/>
      <c r="FJ31" s="1543"/>
      <c r="FK31" s="1543"/>
      <c r="FL31" s="1543"/>
      <c r="FM31" s="1543"/>
      <c r="FN31" s="1543"/>
      <c r="FO31" s="1543"/>
      <c r="FP31" s="1543"/>
      <c r="FQ31" s="1543"/>
      <c r="FR31" s="1543"/>
      <c r="FS31" s="1543"/>
      <c r="FT31" s="1543"/>
      <c r="FU31" s="1543"/>
      <c r="FV31" s="1543"/>
      <c r="FW31" s="1543"/>
      <c r="FX31" s="1543"/>
      <c r="FY31" s="1543"/>
      <c r="FZ31" s="1543"/>
      <c r="GA31" s="1543"/>
      <c r="GB31" s="1543"/>
      <c r="GC31" s="1543"/>
      <c r="GD31" s="1543"/>
      <c r="GE31" s="1543"/>
      <c r="GF31" s="1543"/>
      <c r="GG31" s="1543"/>
      <c r="GH31" s="1543"/>
      <c r="GI31" s="1543"/>
      <c r="GJ31" s="1543"/>
      <c r="GK31" s="1543"/>
      <c r="GL31" s="1543"/>
      <c r="GM31" s="1543"/>
      <c r="GN31" s="1543"/>
      <c r="GO31" s="1543"/>
      <c r="GP31" s="1543"/>
      <c r="GQ31" s="1543"/>
      <c r="GR31" s="1543"/>
      <c r="GS31" s="1543"/>
      <c r="GT31" s="1543"/>
      <c r="GU31" s="1543"/>
      <c r="GV31" s="1543"/>
      <c r="GW31" s="1543"/>
      <c r="GX31" s="1543"/>
      <c r="GY31" s="1543"/>
      <c r="GZ31" s="1543"/>
      <c r="HA31" s="1543"/>
      <c r="HB31" s="1543"/>
      <c r="HC31" s="1543"/>
      <c r="HD31" s="1543"/>
      <c r="HE31" s="1543"/>
      <c r="HF31" s="1543"/>
      <c r="HG31" s="1543"/>
      <c r="HH31" s="1543"/>
      <c r="HI31" s="1543"/>
      <c r="HJ31" s="1543"/>
      <c r="HK31" s="1543"/>
      <c r="HL31" s="1543"/>
      <c r="HM31" s="1543"/>
      <c r="HN31" s="1543"/>
      <c r="HO31" s="1543"/>
      <c r="HP31" s="1543"/>
      <c r="HQ31" s="1543"/>
      <c r="HR31" s="1543"/>
      <c r="HS31" s="1543"/>
      <c r="HT31" s="1543"/>
      <c r="HU31" s="1543"/>
      <c r="HV31" s="1543"/>
      <c r="HW31" s="1543"/>
      <c r="HX31" s="1543"/>
      <c r="HY31" s="1543"/>
      <c r="HZ31" s="1543"/>
      <c r="IA31" s="1543"/>
      <c r="IB31" s="1543"/>
      <c r="IC31" s="1543"/>
      <c r="ID31" s="1543"/>
      <c r="IE31" s="1543"/>
      <c r="IF31" s="1543"/>
      <c r="IG31" s="1543"/>
      <c r="IH31" s="1543"/>
      <c r="II31" s="1543"/>
      <c r="IJ31" s="1543"/>
      <c r="IK31" s="1543"/>
      <c r="IL31" s="1543"/>
      <c r="IM31" s="1543"/>
      <c r="IN31" s="1543"/>
      <c r="IO31" s="1543"/>
      <c r="IP31" s="1543"/>
      <c r="IQ31" s="1543"/>
      <c r="IR31" s="1543"/>
      <c r="IS31" s="1543"/>
    </row>
    <row r="32" spans="1:253" s="319" customFormat="1">
      <c r="A32" s="249" t="s">
        <v>1823</v>
      </c>
      <c r="B32" s="1544">
        <f>'Sources and Uses Budget'!$C31</f>
        <v>1566687</v>
      </c>
      <c r="C32" s="1544">
        <f>'Sources and Uses Budget'!$C31</f>
        <v>1566687</v>
      </c>
      <c r="D32" s="1545">
        <f t="shared" si="0"/>
        <v>0</v>
      </c>
      <c r="E32" s="1546"/>
      <c r="F32" s="1547"/>
      <c r="G32" s="1542"/>
      <c r="H32" s="1543"/>
      <c r="I32" s="1543"/>
      <c r="J32" s="1543"/>
      <c r="K32" s="1543"/>
      <c r="L32" s="1543"/>
      <c r="M32" s="1543"/>
      <c r="N32" s="1543"/>
      <c r="O32" s="1543"/>
      <c r="P32" s="1543"/>
      <c r="Q32" s="1543"/>
      <c r="R32" s="1543"/>
      <c r="S32" s="1543"/>
      <c r="T32" s="1543"/>
      <c r="U32" s="1543"/>
      <c r="V32" s="1543"/>
      <c r="W32" s="1543"/>
      <c r="X32" s="1543"/>
      <c r="Y32" s="1543"/>
      <c r="Z32" s="1543"/>
      <c r="AA32" s="1543"/>
      <c r="AB32" s="1543"/>
      <c r="AC32" s="1543"/>
      <c r="AD32" s="1543"/>
      <c r="AE32" s="1543"/>
      <c r="AF32" s="1543"/>
      <c r="AG32" s="1543"/>
      <c r="AH32" s="1543"/>
      <c r="AI32" s="1543"/>
      <c r="AJ32" s="1543"/>
      <c r="AK32" s="1543"/>
      <c r="AL32" s="1543"/>
      <c r="AM32" s="1543"/>
      <c r="AN32" s="1543"/>
      <c r="AO32" s="1543"/>
      <c r="AP32" s="1543"/>
      <c r="AQ32" s="1543"/>
      <c r="AR32" s="1543"/>
      <c r="AS32" s="1543"/>
      <c r="AT32" s="1543"/>
      <c r="AU32" s="1543"/>
      <c r="AV32" s="1543"/>
      <c r="AW32" s="1543"/>
      <c r="AX32" s="1543"/>
      <c r="AY32" s="1543"/>
      <c r="AZ32" s="1543"/>
      <c r="BA32" s="1543"/>
      <c r="BB32" s="1543"/>
      <c r="BC32" s="1543"/>
      <c r="BD32" s="1543"/>
      <c r="BE32" s="1543"/>
      <c r="BF32" s="1543"/>
      <c r="BG32" s="1543"/>
      <c r="BH32" s="1543"/>
      <c r="BI32" s="1543"/>
      <c r="BJ32" s="1543"/>
      <c r="BK32" s="1543"/>
      <c r="BL32" s="1543"/>
      <c r="BM32" s="1543"/>
      <c r="BN32" s="1543"/>
      <c r="BO32" s="1543"/>
      <c r="BP32" s="1543"/>
      <c r="BQ32" s="1543"/>
      <c r="BR32" s="1543"/>
      <c r="BS32" s="1543"/>
      <c r="BT32" s="1543"/>
      <c r="BU32" s="1543"/>
      <c r="BV32" s="1543"/>
      <c r="BW32" s="1543"/>
      <c r="BX32" s="1543"/>
      <c r="BY32" s="1543"/>
      <c r="BZ32" s="1543"/>
      <c r="CA32" s="1543"/>
      <c r="CB32" s="1543"/>
      <c r="CC32" s="1543"/>
      <c r="CD32" s="1543"/>
      <c r="CE32" s="1543"/>
      <c r="CF32" s="1543"/>
      <c r="CG32" s="1543"/>
      <c r="CH32" s="1543"/>
      <c r="CI32" s="1543"/>
      <c r="CJ32" s="1543"/>
      <c r="CK32" s="1543"/>
      <c r="CL32" s="1543"/>
      <c r="CM32" s="1543"/>
      <c r="CN32" s="1543"/>
      <c r="CO32" s="1543"/>
      <c r="CP32" s="1543"/>
      <c r="CQ32" s="1543"/>
      <c r="CR32" s="1543"/>
      <c r="CS32" s="1543"/>
      <c r="CT32" s="1543"/>
      <c r="CU32" s="1543"/>
      <c r="CV32" s="1543"/>
      <c r="CW32" s="1543"/>
      <c r="CX32" s="1543"/>
      <c r="CY32" s="1543"/>
      <c r="CZ32" s="1543"/>
      <c r="DA32" s="1543"/>
      <c r="DB32" s="1543"/>
      <c r="DC32" s="1543"/>
      <c r="DD32" s="1543"/>
      <c r="DE32" s="1543"/>
      <c r="DF32" s="1543"/>
      <c r="DG32" s="1543"/>
      <c r="DH32" s="1543"/>
      <c r="DI32" s="1543"/>
      <c r="DJ32" s="1543"/>
      <c r="DK32" s="1543"/>
      <c r="DL32" s="1543"/>
      <c r="DM32" s="1543"/>
      <c r="DN32" s="1543"/>
      <c r="DO32" s="1543"/>
      <c r="DP32" s="1543"/>
      <c r="DQ32" s="1543"/>
      <c r="DR32" s="1543"/>
      <c r="DS32" s="1543"/>
      <c r="DT32" s="1543"/>
      <c r="DU32" s="1543"/>
      <c r="DV32" s="1543"/>
      <c r="DW32" s="1543"/>
      <c r="DX32" s="1543"/>
      <c r="DY32" s="1543"/>
      <c r="DZ32" s="1543"/>
      <c r="EA32" s="1543"/>
      <c r="EB32" s="1543"/>
      <c r="EC32" s="1543"/>
      <c r="ED32" s="1543"/>
      <c r="EE32" s="1543"/>
      <c r="EF32" s="1543"/>
      <c r="EG32" s="1543"/>
      <c r="EH32" s="1543"/>
      <c r="EI32" s="1543"/>
      <c r="EJ32" s="1543"/>
      <c r="EK32" s="1543"/>
      <c r="EL32" s="1543"/>
      <c r="EM32" s="1543"/>
      <c r="EN32" s="1543"/>
      <c r="EO32" s="1543"/>
      <c r="EP32" s="1543"/>
      <c r="EQ32" s="1543"/>
      <c r="ER32" s="1543"/>
      <c r="ES32" s="1543"/>
      <c r="ET32" s="1543"/>
      <c r="EU32" s="1543"/>
      <c r="EV32" s="1543"/>
      <c r="EW32" s="1543"/>
      <c r="EX32" s="1543"/>
      <c r="EY32" s="1543"/>
      <c r="EZ32" s="1543"/>
      <c r="FA32" s="1543"/>
      <c r="FB32" s="1543"/>
      <c r="FC32" s="1543"/>
      <c r="FD32" s="1543"/>
      <c r="FE32" s="1543"/>
      <c r="FF32" s="1543"/>
      <c r="FG32" s="1543"/>
      <c r="FH32" s="1543"/>
      <c r="FI32" s="1543"/>
      <c r="FJ32" s="1543"/>
      <c r="FK32" s="1543"/>
      <c r="FL32" s="1543"/>
      <c r="FM32" s="1543"/>
      <c r="FN32" s="1543"/>
      <c r="FO32" s="1543"/>
      <c r="FP32" s="1543"/>
      <c r="FQ32" s="1543"/>
      <c r="FR32" s="1543"/>
      <c r="FS32" s="1543"/>
      <c r="FT32" s="1543"/>
      <c r="FU32" s="1543"/>
      <c r="FV32" s="1543"/>
      <c r="FW32" s="1543"/>
      <c r="FX32" s="1543"/>
      <c r="FY32" s="1543"/>
      <c r="FZ32" s="1543"/>
      <c r="GA32" s="1543"/>
      <c r="GB32" s="1543"/>
      <c r="GC32" s="1543"/>
      <c r="GD32" s="1543"/>
      <c r="GE32" s="1543"/>
      <c r="GF32" s="1543"/>
      <c r="GG32" s="1543"/>
      <c r="GH32" s="1543"/>
      <c r="GI32" s="1543"/>
      <c r="GJ32" s="1543"/>
      <c r="GK32" s="1543"/>
      <c r="GL32" s="1543"/>
      <c r="GM32" s="1543"/>
      <c r="GN32" s="1543"/>
      <c r="GO32" s="1543"/>
      <c r="GP32" s="1543"/>
      <c r="GQ32" s="1543"/>
      <c r="GR32" s="1543"/>
      <c r="GS32" s="1543"/>
      <c r="GT32" s="1543"/>
      <c r="GU32" s="1543"/>
      <c r="GV32" s="1543"/>
      <c r="GW32" s="1543"/>
      <c r="GX32" s="1543"/>
      <c r="GY32" s="1543"/>
      <c r="GZ32" s="1543"/>
      <c r="HA32" s="1543"/>
      <c r="HB32" s="1543"/>
      <c r="HC32" s="1543"/>
      <c r="HD32" s="1543"/>
      <c r="HE32" s="1543"/>
      <c r="HF32" s="1543"/>
      <c r="HG32" s="1543"/>
      <c r="HH32" s="1543"/>
      <c r="HI32" s="1543"/>
      <c r="HJ32" s="1543"/>
      <c r="HK32" s="1543"/>
      <c r="HL32" s="1543"/>
      <c r="HM32" s="1543"/>
      <c r="HN32" s="1543"/>
      <c r="HO32" s="1543"/>
      <c r="HP32" s="1543"/>
      <c r="HQ32" s="1543"/>
      <c r="HR32" s="1543"/>
      <c r="HS32" s="1543"/>
      <c r="HT32" s="1543"/>
      <c r="HU32" s="1543"/>
      <c r="HV32" s="1543"/>
      <c r="HW32" s="1543"/>
      <c r="HX32" s="1543"/>
      <c r="HY32" s="1543"/>
      <c r="HZ32" s="1543"/>
      <c r="IA32" s="1543"/>
      <c r="IB32" s="1543"/>
      <c r="IC32" s="1543"/>
      <c r="ID32" s="1543"/>
      <c r="IE32" s="1543"/>
      <c r="IF32" s="1543"/>
      <c r="IG32" s="1543"/>
      <c r="IH32" s="1543"/>
      <c r="II32" s="1543"/>
      <c r="IJ32" s="1543"/>
      <c r="IK32" s="1543"/>
      <c r="IL32" s="1543"/>
      <c r="IM32" s="1543"/>
      <c r="IN32" s="1543"/>
      <c r="IO32" s="1543"/>
      <c r="IP32" s="1543"/>
      <c r="IQ32" s="1543"/>
      <c r="IR32" s="1543"/>
      <c r="IS32" s="1543"/>
    </row>
    <row r="33" spans="1:253" s="319" customFormat="1">
      <c r="A33" s="249" t="s">
        <v>1824</v>
      </c>
      <c r="B33" s="1544">
        <f>'Sources and Uses Budget'!$C32</f>
        <v>638627.5</v>
      </c>
      <c r="C33" s="1544">
        <f>'Sources and Uses Budget'!$C32</f>
        <v>638627.5</v>
      </c>
      <c r="D33" s="1545">
        <f t="shared" si="0"/>
        <v>0</v>
      </c>
      <c r="E33" s="1546"/>
      <c r="F33" s="1547"/>
      <c r="G33" s="1542"/>
      <c r="H33" s="1543"/>
      <c r="I33" s="1543"/>
      <c r="J33" s="1543"/>
      <c r="K33" s="1543"/>
      <c r="L33" s="1543"/>
      <c r="M33" s="1543"/>
      <c r="N33" s="1543"/>
      <c r="O33" s="1543"/>
      <c r="P33" s="1543"/>
      <c r="Q33" s="1543"/>
      <c r="R33" s="1543"/>
      <c r="S33" s="1543"/>
      <c r="T33" s="1543"/>
      <c r="U33" s="1543"/>
      <c r="V33" s="1543"/>
      <c r="W33" s="1543"/>
      <c r="X33" s="1543"/>
      <c r="Y33" s="1543"/>
      <c r="Z33" s="1543"/>
      <c r="AA33" s="1543"/>
      <c r="AB33" s="1543"/>
      <c r="AC33" s="1543"/>
      <c r="AD33" s="1543"/>
      <c r="AE33" s="1543"/>
      <c r="AF33" s="1543"/>
      <c r="AG33" s="1543"/>
      <c r="AH33" s="1543"/>
      <c r="AI33" s="1543"/>
      <c r="AJ33" s="1543"/>
      <c r="AK33" s="1543"/>
      <c r="AL33" s="1543"/>
      <c r="AM33" s="1543"/>
      <c r="AN33" s="1543"/>
      <c r="AO33" s="1543"/>
      <c r="AP33" s="1543"/>
      <c r="AQ33" s="1543"/>
      <c r="AR33" s="1543"/>
      <c r="AS33" s="1543"/>
      <c r="AT33" s="1543"/>
      <c r="AU33" s="1543"/>
      <c r="AV33" s="1543"/>
      <c r="AW33" s="1543"/>
      <c r="AX33" s="1543"/>
      <c r="AY33" s="1543"/>
      <c r="AZ33" s="1543"/>
      <c r="BA33" s="1543"/>
      <c r="BB33" s="1543"/>
      <c r="BC33" s="1543"/>
      <c r="BD33" s="1543"/>
      <c r="BE33" s="1543"/>
      <c r="BF33" s="1543"/>
      <c r="BG33" s="1543"/>
      <c r="BH33" s="1543"/>
      <c r="BI33" s="1543"/>
      <c r="BJ33" s="1543"/>
      <c r="BK33" s="1543"/>
      <c r="BL33" s="1543"/>
      <c r="BM33" s="1543"/>
      <c r="BN33" s="1543"/>
      <c r="BO33" s="1543"/>
      <c r="BP33" s="1543"/>
      <c r="BQ33" s="1543"/>
      <c r="BR33" s="1543"/>
      <c r="BS33" s="1543"/>
      <c r="BT33" s="1543"/>
      <c r="BU33" s="1543"/>
      <c r="BV33" s="1543"/>
      <c r="BW33" s="1543"/>
      <c r="BX33" s="1543"/>
      <c r="BY33" s="1543"/>
      <c r="BZ33" s="1543"/>
      <c r="CA33" s="1543"/>
      <c r="CB33" s="1543"/>
      <c r="CC33" s="1543"/>
      <c r="CD33" s="1543"/>
      <c r="CE33" s="1543"/>
      <c r="CF33" s="1543"/>
      <c r="CG33" s="1543"/>
      <c r="CH33" s="1543"/>
      <c r="CI33" s="1543"/>
      <c r="CJ33" s="1543"/>
      <c r="CK33" s="1543"/>
      <c r="CL33" s="1543"/>
      <c r="CM33" s="1543"/>
      <c r="CN33" s="1543"/>
      <c r="CO33" s="1543"/>
      <c r="CP33" s="1543"/>
      <c r="CQ33" s="1543"/>
      <c r="CR33" s="1543"/>
      <c r="CS33" s="1543"/>
      <c r="CT33" s="1543"/>
      <c r="CU33" s="1543"/>
      <c r="CV33" s="1543"/>
      <c r="CW33" s="1543"/>
      <c r="CX33" s="1543"/>
      <c r="CY33" s="1543"/>
      <c r="CZ33" s="1543"/>
      <c r="DA33" s="1543"/>
      <c r="DB33" s="1543"/>
      <c r="DC33" s="1543"/>
      <c r="DD33" s="1543"/>
      <c r="DE33" s="1543"/>
      <c r="DF33" s="1543"/>
      <c r="DG33" s="1543"/>
      <c r="DH33" s="1543"/>
      <c r="DI33" s="1543"/>
      <c r="DJ33" s="1543"/>
      <c r="DK33" s="1543"/>
      <c r="DL33" s="1543"/>
      <c r="DM33" s="1543"/>
      <c r="DN33" s="1543"/>
      <c r="DO33" s="1543"/>
      <c r="DP33" s="1543"/>
      <c r="DQ33" s="1543"/>
      <c r="DR33" s="1543"/>
      <c r="DS33" s="1543"/>
      <c r="DT33" s="1543"/>
      <c r="DU33" s="1543"/>
      <c r="DV33" s="1543"/>
      <c r="DW33" s="1543"/>
      <c r="DX33" s="1543"/>
      <c r="DY33" s="1543"/>
      <c r="DZ33" s="1543"/>
      <c r="EA33" s="1543"/>
      <c r="EB33" s="1543"/>
      <c r="EC33" s="1543"/>
      <c r="ED33" s="1543"/>
      <c r="EE33" s="1543"/>
      <c r="EF33" s="1543"/>
      <c r="EG33" s="1543"/>
      <c r="EH33" s="1543"/>
      <c r="EI33" s="1543"/>
      <c r="EJ33" s="1543"/>
      <c r="EK33" s="1543"/>
      <c r="EL33" s="1543"/>
      <c r="EM33" s="1543"/>
      <c r="EN33" s="1543"/>
      <c r="EO33" s="1543"/>
      <c r="EP33" s="1543"/>
      <c r="EQ33" s="1543"/>
      <c r="ER33" s="1543"/>
      <c r="ES33" s="1543"/>
      <c r="ET33" s="1543"/>
      <c r="EU33" s="1543"/>
      <c r="EV33" s="1543"/>
      <c r="EW33" s="1543"/>
      <c r="EX33" s="1543"/>
      <c r="EY33" s="1543"/>
      <c r="EZ33" s="1543"/>
      <c r="FA33" s="1543"/>
      <c r="FB33" s="1543"/>
      <c r="FC33" s="1543"/>
      <c r="FD33" s="1543"/>
      <c r="FE33" s="1543"/>
      <c r="FF33" s="1543"/>
      <c r="FG33" s="1543"/>
      <c r="FH33" s="1543"/>
      <c r="FI33" s="1543"/>
      <c r="FJ33" s="1543"/>
      <c r="FK33" s="1543"/>
      <c r="FL33" s="1543"/>
      <c r="FM33" s="1543"/>
      <c r="FN33" s="1543"/>
      <c r="FO33" s="1543"/>
      <c r="FP33" s="1543"/>
      <c r="FQ33" s="1543"/>
      <c r="FR33" s="1543"/>
      <c r="FS33" s="1543"/>
      <c r="FT33" s="1543"/>
      <c r="FU33" s="1543"/>
      <c r="FV33" s="1543"/>
      <c r="FW33" s="1543"/>
      <c r="FX33" s="1543"/>
      <c r="FY33" s="1543"/>
      <c r="FZ33" s="1543"/>
      <c r="GA33" s="1543"/>
      <c r="GB33" s="1543"/>
      <c r="GC33" s="1543"/>
      <c r="GD33" s="1543"/>
      <c r="GE33" s="1543"/>
      <c r="GF33" s="1543"/>
      <c r="GG33" s="1543"/>
      <c r="GH33" s="1543"/>
      <c r="GI33" s="1543"/>
      <c r="GJ33" s="1543"/>
      <c r="GK33" s="1543"/>
      <c r="GL33" s="1543"/>
      <c r="GM33" s="1543"/>
      <c r="GN33" s="1543"/>
      <c r="GO33" s="1543"/>
      <c r="GP33" s="1543"/>
      <c r="GQ33" s="1543"/>
      <c r="GR33" s="1543"/>
      <c r="GS33" s="1543"/>
      <c r="GT33" s="1543"/>
      <c r="GU33" s="1543"/>
      <c r="GV33" s="1543"/>
      <c r="GW33" s="1543"/>
      <c r="GX33" s="1543"/>
      <c r="GY33" s="1543"/>
      <c r="GZ33" s="1543"/>
      <c r="HA33" s="1543"/>
      <c r="HB33" s="1543"/>
      <c r="HC33" s="1543"/>
      <c r="HD33" s="1543"/>
      <c r="HE33" s="1543"/>
      <c r="HF33" s="1543"/>
      <c r="HG33" s="1543"/>
      <c r="HH33" s="1543"/>
      <c r="HI33" s="1543"/>
      <c r="HJ33" s="1543"/>
      <c r="HK33" s="1543"/>
      <c r="HL33" s="1543"/>
      <c r="HM33" s="1543"/>
      <c r="HN33" s="1543"/>
      <c r="HO33" s="1543"/>
      <c r="HP33" s="1543"/>
      <c r="HQ33" s="1543"/>
      <c r="HR33" s="1543"/>
      <c r="HS33" s="1543"/>
      <c r="HT33" s="1543"/>
      <c r="HU33" s="1543"/>
      <c r="HV33" s="1543"/>
      <c r="HW33" s="1543"/>
      <c r="HX33" s="1543"/>
      <c r="HY33" s="1543"/>
      <c r="HZ33" s="1543"/>
      <c r="IA33" s="1543"/>
      <c r="IB33" s="1543"/>
      <c r="IC33" s="1543"/>
      <c r="ID33" s="1543"/>
      <c r="IE33" s="1543"/>
      <c r="IF33" s="1543"/>
      <c r="IG33" s="1543"/>
      <c r="IH33" s="1543"/>
      <c r="II33" s="1543"/>
      <c r="IJ33" s="1543"/>
      <c r="IK33" s="1543"/>
      <c r="IL33" s="1543"/>
      <c r="IM33" s="1543"/>
      <c r="IN33" s="1543"/>
      <c r="IO33" s="1543"/>
      <c r="IP33" s="1543"/>
      <c r="IQ33" s="1543"/>
      <c r="IR33" s="1543"/>
      <c r="IS33" s="1543"/>
    </row>
    <row r="34" spans="1:253" s="319" customFormat="1">
      <c r="A34" s="249" t="s">
        <v>1825</v>
      </c>
      <c r="B34" s="1544">
        <f>'Sources and Uses Budget'!$C33</f>
        <v>638627.5</v>
      </c>
      <c r="C34" s="1544">
        <f>'Sources and Uses Budget'!$C33</f>
        <v>638627.5</v>
      </c>
      <c r="D34" s="1545">
        <f t="shared" si="0"/>
        <v>0</v>
      </c>
      <c r="E34" s="1546"/>
      <c r="F34" s="1547"/>
      <c r="G34" s="1542"/>
      <c r="H34" s="1543"/>
      <c r="I34" s="1543"/>
      <c r="J34" s="1543"/>
      <c r="K34" s="1543"/>
      <c r="L34" s="1543"/>
      <c r="M34" s="1543"/>
      <c r="N34" s="1543"/>
      <c r="O34" s="1543"/>
      <c r="P34" s="1543"/>
      <c r="Q34" s="1543"/>
      <c r="R34" s="1543"/>
      <c r="S34" s="1543"/>
      <c r="T34" s="1543"/>
      <c r="U34" s="1543"/>
      <c r="V34" s="1543"/>
      <c r="W34" s="1543"/>
      <c r="X34" s="1543"/>
      <c r="Y34" s="1543"/>
      <c r="Z34" s="1543"/>
      <c r="AA34" s="1543"/>
      <c r="AB34" s="1543"/>
      <c r="AC34" s="1543"/>
      <c r="AD34" s="1543"/>
      <c r="AE34" s="1543"/>
      <c r="AF34" s="1543"/>
      <c r="AG34" s="1543"/>
      <c r="AH34" s="1543"/>
      <c r="AI34" s="1543"/>
      <c r="AJ34" s="1543"/>
      <c r="AK34" s="1543"/>
      <c r="AL34" s="1543"/>
      <c r="AM34" s="1543"/>
      <c r="AN34" s="1543"/>
      <c r="AO34" s="1543"/>
      <c r="AP34" s="1543"/>
      <c r="AQ34" s="1543"/>
      <c r="AR34" s="1543"/>
      <c r="AS34" s="1543"/>
      <c r="AT34" s="1543"/>
      <c r="AU34" s="1543"/>
      <c r="AV34" s="1543"/>
      <c r="AW34" s="1543"/>
      <c r="AX34" s="1543"/>
      <c r="AY34" s="1543"/>
      <c r="AZ34" s="1543"/>
      <c r="BA34" s="1543"/>
      <c r="BB34" s="1543"/>
      <c r="BC34" s="1543"/>
      <c r="BD34" s="1543"/>
      <c r="BE34" s="1543"/>
      <c r="BF34" s="1543"/>
      <c r="BG34" s="1543"/>
      <c r="BH34" s="1543"/>
      <c r="BI34" s="1543"/>
      <c r="BJ34" s="1543"/>
      <c r="BK34" s="1543"/>
      <c r="BL34" s="1543"/>
      <c r="BM34" s="1543"/>
      <c r="BN34" s="1543"/>
      <c r="BO34" s="1543"/>
      <c r="BP34" s="1543"/>
      <c r="BQ34" s="1543"/>
      <c r="BR34" s="1543"/>
      <c r="BS34" s="1543"/>
      <c r="BT34" s="1543"/>
      <c r="BU34" s="1543"/>
      <c r="BV34" s="1543"/>
      <c r="BW34" s="1543"/>
      <c r="BX34" s="1543"/>
      <c r="BY34" s="1543"/>
      <c r="BZ34" s="1543"/>
      <c r="CA34" s="1543"/>
      <c r="CB34" s="1543"/>
      <c r="CC34" s="1543"/>
      <c r="CD34" s="1543"/>
      <c r="CE34" s="1543"/>
      <c r="CF34" s="1543"/>
      <c r="CG34" s="1543"/>
      <c r="CH34" s="1543"/>
      <c r="CI34" s="1543"/>
      <c r="CJ34" s="1543"/>
      <c r="CK34" s="1543"/>
      <c r="CL34" s="1543"/>
      <c r="CM34" s="1543"/>
      <c r="CN34" s="1543"/>
      <c r="CO34" s="1543"/>
      <c r="CP34" s="1543"/>
      <c r="CQ34" s="1543"/>
      <c r="CR34" s="1543"/>
      <c r="CS34" s="1543"/>
      <c r="CT34" s="1543"/>
      <c r="CU34" s="1543"/>
      <c r="CV34" s="1543"/>
      <c r="CW34" s="1543"/>
      <c r="CX34" s="1543"/>
      <c r="CY34" s="1543"/>
      <c r="CZ34" s="1543"/>
      <c r="DA34" s="1543"/>
      <c r="DB34" s="1543"/>
      <c r="DC34" s="1543"/>
      <c r="DD34" s="1543"/>
      <c r="DE34" s="1543"/>
      <c r="DF34" s="1543"/>
      <c r="DG34" s="1543"/>
      <c r="DH34" s="1543"/>
      <c r="DI34" s="1543"/>
      <c r="DJ34" s="1543"/>
      <c r="DK34" s="1543"/>
      <c r="DL34" s="1543"/>
      <c r="DM34" s="1543"/>
      <c r="DN34" s="1543"/>
      <c r="DO34" s="1543"/>
      <c r="DP34" s="1543"/>
      <c r="DQ34" s="1543"/>
      <c r="DR34" s="1543"/>
      <c r="DS34" s="1543"/>
      <c r="DT34" s="1543"/>
      <c r="DU34" s="1543"/>
      <c r="DV34" s="1543"/>
      <c r="DW34" s="1543"/>
      <c r="DX34" s="1543"/>
      <c r="DY34" s="1543"/>
      <c r="DZ34" s="1543"/>
      <c r="EA34" s="1543"/>
      <c r="EB34" s="1543"/>
      <c r="EC34" s="1543"/>
      <c r="ED34" s="1543"/>
      <c r="EE34" s="1543"/>
      <c r="EF34" s="1543"/>
      <c r="EG34" s="1543"/>
      <c r="EH34" s="1543"/>
      <c r="EI34" s="1543"/>
      <c r="EJ34" s="1543"/>
      <c r="EK34" s="1543"/>
      <c r="EL34" s="1543"/>
      <c r="EM34" s="1543"/>
      <c r="EN34" s="1543"/>
      <c r="EO34" s="1543"/>
      <c r="EP34" s="1543"/>
      <c r="EQ34" s="1543"/>
      <c r="ER34" s="1543"/>
      <c r="ES34" s="1543"/>
      <c r="ET34" s="1543"/>
      <c r="EU34" s="1543"/>
      <c r="EV34" s="1543"/>
      <c r="EW34" s="1543"/>
      <c r="EX34" s="1543"/>
      <c r="EY34" s="1543"/>
      <c r="EZ34" s="1543"/>
      <c r="FA34" s="1543"/>
      <c r="FB34" s="1543"/>
      <c r="FC34" s="1543"/>
      <c r="FD34" s="1543"/>
      <c r="FE34" s="1543"/>
      <c r="FF34" s="1543"/>
      <c r="FG34" s="1543"/>
      <c r="FH34" s="1543"/>
      <c r="FI34" s="1543"/>
      <c r="FJ34" s="1543"/>
      <c r="FK34" s="1543"/>
      <c r="FL34" s="1543"/>
      <c r="FM34" s="1543"/>
      <c r="FN34" s="1543"/>
      <c r="FO34" s="1543"/>
      <c r="FP34" s="1543"/>
      <c r="FQ34" s="1543"/>
      <c r="FR34" s="1543"/>
      <c r="FS34" s="1543"/>
      <c r="FT34" s="1543"/>
      <c r="FU34" s="1543"/>
      <c r="FV34" s="1543"/>
      <c r="FW34" s="1543"/>
      <c r="FX34" s="1543"/>
      <c r="FY34" s="1543"/>
      <c r="FZ34" s="1543"/>
      <c r="GA34" s="1543"/>
      <c r="GB34" s="1543"/>
      <c r="GC34" s="1543"/>
      <c r="GD34" s="1543"/>
      <c r="GE34" s="1543"/>
      <c r="GF34" s="1543"/>
      <c r="GG34" s="1543"/>
      <c r="GH34" s="1543"/>
      <c r="GI34" s="1543"/>
      <c r="GJ34" s="1543"/>
      <c r="GK34" s="1543"/>
      <c r="GL34" s="1543"/>
      <c r="GM34" s="1543"/>
      <c r="GN34" s="1543"/>
      <c r="GO34" s="1543"/>
      <c r="GP34" s="1543"/>
      <c r="GQ34" s="1543"/>
      <c r="GR34" s="1543"/>
      <c r="GS34" s="1543"/>
      <c r="GT34" s="1543"/>
      <c r="GU34" s="1543"/>
      <c r="GV34" s="1543"/>
      <c r="GW34" s="1543"/>
      <c r="GX34" s="1543"/>
      <c r="GY34" s="1543"/>
      <c r="GZ34" s="1543"/>
      <c r="HA34" s="1543"/>
      <c r="HB34" s="1543"/>
      <c r="HC34" s="1543"/>
      <c r="HD34" s="1543"/>
      <c r="HE34" s="1543"/>
      <c r="HF34" s="1543"/>
      <c r="HG34" s="1543"/>
      <c r="HH34" s="1543"/>
      <c r="HI34" s="1543"/>
      <c r="HJ34" s="1543"/>
      <c r="HK34" s="1543"/>
      <c r="HL34" s="1543"/>
      <c r="HM34" s="1543"/>
      <c r="HN34" s="1543"/>
      <c r="HO34" s="1543"/>
      <c r="HP34" s="1543"/>
      <c r="HQ34" s="1543"/>
      <c r="HR34" s="1543"/>
      <c r="HS34" s="1543"/>
      <c r="HT34" s="1543"/>
      <c r="HU34" s="1543"/>
      <c r="HV34" s="1543"/>
      <c r="HW34" s="1543"/>
      <c r="HX34" s="1543"/>
      <c r="HY34" s="1543"/>
      <c r="HZ34" s="1543"/>
      <c r="IA34" s="1543"/>
      <c r="IB34" s="1543"/>
      <c r="IC34" s="1543"/>
      <c r="ID34" s="1543"/>
      <c r="IE34" s="1543"/>
      <c r="IF34" s="1543"/>
      <c r="IG34" s="1543"/>
      <c r="IH34" s="1543"/>
      <c r="II34" s="1543"/>
      <c r="IJ34" s="1543"/>
      <c r="IK34" s="1543"/>
      <c r="IL34" s="1543"/>
      <c r="IM34" s="1543"/>
      <c r="IN34" s="1543"/>
      <c r="IO34" s="1543"/>
      <c r="IP34" s="1543"/>
      <c r="IQ34" s="1543"/>
      <c r="IR34" s="1543"/>
      <c r="IS34" s="1543"/>
    </row>
    <row r="35" spans="1:253" s="319" customFormat="1">
      <c r="A35" s="249" t="s">
        <v>1826</v>
      </c>
      <c r="B35" s="1544">
        <f>'Sources and Uses Budget'!$C34</f>
        <v>0</v>
      </c>
      <c r="C35" s="1544">
        <f>'Sources and Uses Budget'!$C34</f>
        <v>0</v>
      </c>
      <c r="D35" s="1545">
        <f t="shared" si="0"/>
        <v>0</v>
      </c>
      <c r="E35" s="1546"/>
      <c r="F35" s="1547"/>
      <c r="G35" s="1542"/>
      <c r="H35" s="1543"/>
      <c r="I35" s="1543"/>
      <c r="J35" s="1543"/>
      <c r="K35" s="1543"/>
      <c r="L35" s="1543"/>
      <c r="M35" s="1543"/>
      <c r="N35" s="1543"/>
      <c r="O35" s="1543"/>
      <c r="P35" s="1543"/>
      <c r="Q35" s="1543"/>
      <c r="R35" s="1543"/>
      <c r="S35" s="1543"/>
      <c r="T35" s="1543"/>
      <c r="U35" s="1543"/>
      <c r="V35" s="1543"/>
      <c r="W35" s="1543"/>
      <c r="X35" s="1543"/>
      <c r="Y35" s="1543"/>
      <c r="Z35" s="1543"/>
      <c r="AA35" s="1543"/>
      <c r="AB35" s="1543"/>
      <c r="AC35" s="1543"/>
      <c r="AD35" s="1543"/>
      <c r="AE35" s="1543"/>
      <c r="AF35" s="1543"/>
      <c r="AG35" s="1543"/>
      <c r="AH35" s="1543"/>
      <c r="AI35" s="1543"/>
      <c r="AJ35" s="1543"/>
      <c r="AK35" s="1543"/>
      <c r="AL35" s="1543"/>
      <c r="AM35" s="1543"/>
      <c r="AN35" s="1543"/>
      <c r="AO35" s="1543"/>
      <c r="AP35" s="1543"/>
      <c r="AQ35" s="1543"/>
      <c r="AR35" s="1543"/>
      <c r="AS35" s="1543"/>
      <c r="AT35" s="1543"/>
      <c r="AU35" s="1543"/>
      <c r="AV35" s="1543"/>
      <c r="AW35" s="1543"/>
      <c r="AX35" s="1543"/>
      <c r="AY35" s="1543"/>
      <c r="AZ35" s="1543"/>
      <c r="BA35" s="1543"/>
      <c r="BB35" s="1543"/>
      <c r="BC35" s="1543"/>
      <c r="BD35" s="1543"/>
      <c r="BE35" s="1543"/>
      <c r="BF35" s="1543"/>
      <c r="BG35" s="1543"/>
      <c r="BH35" s="1543"/>
      <c r="BI35" s="1543"/>
      <c r="BJ35" s="1543"/>
      <c r="BK35" s="1543"/>
      <c r="BL35" s="1543"/>
      <c r="BM35" s="1543"/>
      <c r="BN35" s="1543"/>
      <c r="BO35" s="1543"/>
      <c r="BP35" s="1543"/>
      <c r="BQ35" s="1543"/>
      <c r="BR35" s="1543"/>
      <c r="BS35" s="1543"/>
      <c r="BT35" s="1543"/>
      <c r="BU35" s="1543"/>
      <c r="BV35" s="1543"/>
      <c r="BW35" s="1543"/>
      <c r="BX35" s="1543"/>
      <c r="BY35" s="1543"/>
      <c r="BZ35" s="1543"/>
      <c r="CA35" s="1543"/>
      <c r="CB35" s="1543"/>
      <c r="CC35" s="1543"/>
      <c r="CD35" s="1543"/>
      <c r="CE35" s="1543"/>
      <c r="CF35" s="1543"/>
      <c r="CG35" s="1543"/>
      <c r="CH35" s="1543"/>
      <c r="CI35" s="1543"/>
      <c r="CJ35" s="1543"/>
      <c r="CK35" s="1543"/>
      <c r="CL35" s="1543"/>
      <c r="CM35" s="1543"/>
      <c r="CN35" s="1543"/>
      <c r="CO35" s="1543"/>
      <c r="CP35" s="1543"/>
      <c r="CQ35" s="1543"/>
      <c r="CR35" s="1543"/>
      <c r="CS35" s="1543"/>
      <c r="CT35" s="1543"/>
      <c r="CU35" s="1543"/>
      <c r="CV35" s="1543"/>
      <c r="CW35" s="1543"/>
      <c r="CX35" s="1543"/>
      <c r="CY35" s="1543"/>
      <c r="CZ35" s="1543"/>
      <c r="DA35" s="1543"/>
      <c r="DB35" s="1543"/>
      <c r="DC35" s="1543"/>
      <c r="DD35" s="1543"/>
      <c r="DE35" s="1543"/>
      <c r="DF35" s="1543"/>
      <c r="DG35" s="1543"/>
      <c r="DH35" s="1543"/>
      <c r="DI35" s="1543"/>
      <c r="DJ35" s="1543"/>
      <c r="DK35" s="1543"/>
      <c r="DL35" s="1543"/>
      <c r="DM35" s="1543"/>
      <c r="DN35" s="1543"/>
      <c r="DO35" s="1543"/>
      <c r="DP35" s="1543"/>
      <c r="DQ35" s="1543"/>
      <c r="DR35" s="1543"/>
      <c r="DS35" s="1543"/>
      <c r="DT35" s="1543"/>
      <c r="DU35" s="1543"/>
      <c r="DV35" s="1543"/>
      <c r="DW35" s="1543"/>
      <c r="DX35" s="1543"/>
      <c r="DY35" s="1543"/>
      <c r="DZ35" s="1543"/>
      <c r="EA35" s="1543"/>
      <c r="EB35" s="1543"/>
      <c r="EC35" s="1543"/>
      <c r="ED35" s="1543"/>
      <c r="EE35" s="1543"/>
      <c r="EF35" s="1543"/>
      <c r="EG35" s="1543"/>
      <c r="EH35" s="1543"/>
      <c r="EI35" s="1543"/>
      <c r="EJ35" s="1543"/>
      <c r="EK35" s="1543"/>
      <c r="EL35" s="1543"/>
      <c r="EM35" s="1543"/>
      <c r="EN35" s="1543"/>
      <c r="EO35" s="1543"/>
      <c r="EP35" s="1543"/>
      <c r="EQ35" s="1543"/>
      <c r="ER35" s="1543"/>
      <c r="ES35" s="1543"/>
      <c r="ET35" s="1543"/>
      <c r="EU35" s="1543"/>
      <c r="EV35" s="1543"/>
      <c r="EW35" s="1543"/>
      <c r="EX35" s="1543"/>
      <c r="EY35" s="1543"/>
      <c r="EZ35" s="1543"/>
      <c r="FA35" s="1543"/>
      <c r="FB35" s="1543"/>
      <c r="FC35" s="1543"/>
      <c r="FD35" s="1543"/>
      <c r="FE35" s="1543"/>
      <c r="FF35" s="1543"/>
      <c r="FG35" s="1543"/>
      <c r="FH35" s="1543"/>
      <c r="FI35" s="1543"/>
      <c r="FJ35" s="1543"/>
      <c r="FK35" s="1543"/>
      <c r="FL35" s="1543"/>
      <c r="FM35" s="1543"/>
      <c r="FN35" s="1543"/>
      <c r="FO35" s="1543"/>
      <c r="FP35" s="1543"/>
      <c r="FQ35" s="1543"/>
      <c r="FR35" s="1543"/>
      <c r="FS35" s="1543"/>
      <c r="FT35" s="1543"/>
      <c r="FU35" s="1543"/>
      <c r="FV35" s="1543"/>
      <c r="FW35" s="1543"/>
      <c r="FX35" s="1543"/>
      <c r="FY35" s="1543"/>
      <c r="FZ35" s="1543"/>
      <c r="GA35" s="1543"/>
      <c r="GB35" s="1543"/>
      <c r="GC35" s="1543"/>
      <c r="GD35" s="1543"/>
      <c r="GE35" s="1543"/>
      <c r="GF35" s="1543"/>
      <c r="GG35" s="1543"/>
      <c r="GH35" s="1543"/>
      <c r="GI35" s="1543"/>
      <c r="GJ35" s="1543"/>
      <c r="GK35" s="1543"/>
      <c r="GL35" s="1543"/>
      <c r="GM35" s="1543"/>
      <c r="GN35" s="1543"/>
      <c r="GO35" s="1543"/>
      <c r="GP35" s="1543"/>
      <c r="GQ35" s="1543"/>
      <c r="GR35" s="1543"/>
      <c r="GS35" s="1543"/>
      <c r="GT35" s="1543"/>
      <c r="GU35" s="1543"/>
      <c r="GV35" s="1543"/>
      <c r="GW35" s="1543"/>
      <c r="GX35" s="1543"/>
      <c r="GY35" s="1543"/>
      <c r="GZ35" s="1543"/>
      <c r="HA35" s="1543"/>
      <c r="HB35" s="1543"/>
      <c r="HC35" s="1543"/>
      <c r="HD35" s="1543"/>
      <c r="HE35" s="1543"/>
      <c r="HF35" s="1543"/>
      <c r="HG35" s="1543"/>
      <c r="HH35" s="1543"/>
      <c r="HI35" s="1543"/>
      <c r="HJ35" s="1543"/>
      <c r="HK35" s="1543"/>
      <c r="HL35" s="1543"/>
      <c r="HM35" s="1543"/>
      <c r="HN35" s="1543"/>
      <c r="HO35" s="1543"/>
      <c r="HP35" s="1543"/>
      <c r="HQ35" s="1543"/>
      <c r="HR35" s="1543"/>
      <c r="HS35" s="1543"/>
      <c r="HT35" s="1543"/>
      <c r="HU35" s="1543"/>
      <c r="HV35" s="1543"/>
      <c r="HW35" s="1543"/>
      <c r="HX35" s="1543"/>
      <c r="HY35" s="1543"/>
      <c r="HZ35" s="1543"/>
      <c r="IA35" s="1543"/>
      <c r="IB35" s="1543"/>
      <c r="IC35" s="1543"/>
      <c r="ID35" s="1543"/>
      <c r="IE35" s="1543"/>
      <c r="IF35" s="1543"/>
      <c r="IG35" s="1543"/>
      <c r="IH35" s="1543"/>
      <c r="II35" s="1543"/>
      <c r="IJ35" s="1543"/>
      <c r="IK35" s="1543"/>
      <c r="IL35" s="1543"/>
      <c r="IM35" s="1543"/>
      <c r="IN35" s="1543"/>
      <c r="IO35" s="1543"/>
      <c r="IP35" s="1543"/>
      <c r="IQ35" s="1543"/>
      <c r="IR35" s="1543"/>
      <c r="IS35" s="1543"/>
    </row>
    <row r="36" spans="1:253" s="319" customFormat="1">
      <c r="A36" s="249" t="s">
        <v>1827</v>
      </c>
      <c r="B36" s="1544">
        <f>'Sources and Uses Budget'!$C35</f>
        <v>327425</v>
      </c>
      <c r="C36" s="1544">
        <f>'Sources and Uses Budget'!$C35</f>
        <v>327425</v>
      </c>
      <c r="D36" s="1545">
        <f t="shared" si="0"/>
        <v>0</v>
      </c>
      <c r="E36" s="1546"/>
      <c r="F36" s="1547"/>
      <c r="G36" s="1542"/>
      <c r="H36" s="1543"/>
      <c r="I36" s="1543"/>
      <c r="J36" s="1543"/>
      <c r="K36" s="1543"/>
      <c r="L36" s="1543"/>
      <c r="M36" s="1543"/>
      <c r="N36" s="1543"/>
      <c r="O36" s="1543"/>
      <c r="P36" s="1543"/>
      <c r="Q36" s="1543"/>
      <c r="R36" s="1543"/>
      <c r="S36" s="1543"/>
      <c r="T36" s="1543"/>
      <c r="U36" s="1543"/>
      <c r="V36" s="1543"/>
      <c r="W36" s="1543"/>
      <c r="X36" s="1543"/>
      <c r="Y36" s="1543"/>
      <c r="Z36" s="1543"/>
      <c r="AA36" s="1543"/>
      <c r="AB36" s="1543"/>
      <c r="AC36" s="1543"/>
      <c r="AD36" s="1543"/>
      <c r="AE36" s="1543"/>
      <c r="AF36" s="1543"/>
      <c r="AG36" s="1543"/>
      <c r="AH36" s="1543"/>
      <c r="AI36" s="1543"/>
      <c r="AJ36" s="1543"/>
      <c r="AK36" s="1543"/>
      <c r="AL36" s="1543"/>
      <c r="AM36" s="1543"/>
      <c r="AN36" s="1543"/>
      <c r="AO36" s="1543"/>
      <c r="AP36" s="1543"/>
      <c r="AQ36" s="1543"/>
      <c r="AR36" s="1543"/>
      <c r="AS36" s="1543"/>
      <c r="AT36" s="1543"/>
      <c r="AU36" s="1543"/>
      <c r="AV36" s="1543"/>
      <c r="AW36" s="1543"/>
      <c r="AX36" s="1543"/>
      <c r="AY36" s="1543"/>
      <c r="AZ36" s="1543"/>
      <c r="BA36" s="1543"/>
      <c r="BB36" s="1543"/>
      <c r="BC36" s="1543"/>
      <c r="BD36" s="1543"/>
      <c r="BE36" s="1543"/>
      <c r="BF36" s="1543"/>
      <c r="BG36" s="1543"/>
      <c r="BH36" s="1543"/>
      <c r="BI36" s="1543"/>
      <c r="BJ36" s="1543"/>
      <c r="BK36" s="1543"/>
      <c r="BL36" s="1543"/>
      <c r="BM36" s="1543"/>
      <c r="BN36" s="1543"/>
      <c r="BO36" s="1543"/>
      <c r="BP36" s="1543"/>
      <c r="BQ36" s="1543"/>
      <c r="BR36" s="1543"/>
      <c r="BS36" s="1543"/>
      <c r="BT36" s="1543"/>
      <c r="BU36" s="1543"/>
      <c r="BV36" s="1543"/>
      <c r="BW36" s="1543"/>
      <c r="BX36" s="1543"/>
      <c r="BY36" s="1543"/>
      <c r="BZ36" s="1543"/>
      <c r="CA36" s="1543"/>
      <c r="CB36" s="1543"/>
      <c r="CC36" s="1543"/>
      <c r="CD36" s="1543"/>
      <c r="CE36" s="1543"/>
      <c r="CF36" s="1543"/>
      <c r="CG36" s="1543"/>
      <c r="CH36" s="1543"/>
      <c r="CI36" s="1543"/>
      <c r="CJ36" s="1543"/>
      <c r="CK36" s="1543"/>
      <c r="CL36" s="1543"/>
      <c r="CM36" s="1543"/>
      <c r="CN36" s="1543"/>
      <c r="CO36" s="1543"/>
      <c r="CP36" s="1543"/>
      <c r="CQ36" s="1543"/>
      <c r="CR36" s="1543"/>
      <c r="CS36" s="1543"/>
      <c r="CT36" s="1543"/>
      <c r="CU36" s="1543"/>
      <c r="CV36" s="1543"/>
      <c r="CW36" s="1543"/>
      <c r="CX36" s="1543"/>
      <c r="CY36" s="1543"/>
      <c r="CZ36" s="1543"/>
      <c r="DA36" s="1543"/>
      <c r="DB36" s="1543"/>
      <c r="DC36" s="1543"/>
      <c r="DD36" s="1543"/>
      <c r="DE36" s="1543"/>
      <c r="DF36" s="1543"/>
      <c r="DG36" s="1543"/>
      <c r="DH36" s="1543"/>
      <c r="DI36" s="1543"/>
      <c r="DJ36" s="1543"/>
      <c r="DK36" s="1543"/>
      <c r="DL36" s="1543"/>
      <c r="DM36" s="1543"/>
      <c r="DN36" s="1543"/>
      <c r="DO36" s="1543"/>
      <c r="DP36" s="1543"/>
      <c r="DQ36" s="1543"/>
      <c r="DR36" s="1543"/>
      <c r="DS36" s="1543"/>
      <c r="DT36" s="1543"/>
      <c r="DU36" s="1543"/>
      <c r="DV36" s="1543"/>
      <c r="DW36" s="1543"/>
      <c r="DX36" s="1543"/>
      <c r="DY36" s="1543"/>
      <c r="DZ36" s="1543"/>
      <c r="EA36" s="1543"/>
      <c r="EB36" s="1543"/>
      <c r="EC36" s="1543"/>
      <c r="ED36" s="1543"/>
      <c r="EE36" s="1543"/>
      <c r="EF36" s="1543"/>
      <c r="EG36" s="1543"/>
      <c r="EH36" s="1543"/>
      <c r="EI36" s="1543"/>
      <c r="EJ36" s="1543"/>
      <c r="EK36" s="1543"/>
      <c r="EL36" s="1543"/>
      <c r="EM36" s="1543"/>
      <c r="EN36" s="1543"/>
      <c r="EO36" s="1543"/>
      <c r="EP36" s="1543"/>
      <c r="EQ36" s="1543"/>
      <c r="ER36" s="1543"/>
      <c r="ES36" s="1543"/>
      <c r="ET36" s="1543"/>
      <c r="EU36" s="1543"/>
      <c r="EV36" s="1543"/>
      <c r="EW36" s="1543"/>
      <c r="EX36" s="1543"/>
      <c r="EY36" s="1543"/>
      <c r="EZ36" s="1543"/>
      <c r="FA36" s="1543"/>
      <c r="FB36" s="1543"/>
      <c r="FC36" s="1543"/>
      <c r="FD36" s="1543"/>
      <c r="FE36" s="1543"/>
      <c r="FF36" s="1543"/>
      <c r="FG36" s="1543"/>
      <c r="FH36" s="1543"/>
      <c r="FI36" s="1543"/>
      <c r="FJ36" s="1543"/>
      <c r="FK36" s="1543"/>
      <c r="FL36" s="1543"/>
      <c r="FM36" s="1543"/>
      <c r="FN36" s="1543"/>
      <c r="FO36" s="1543"/>
      <c r="FP36" s="1543"/>
      <c r="FQ36" s="1543"/>
      <c r="FR36" s="1543"/>
      <c r="FS36" s="1543"/>
      <c r="FT36" s="1543"/>
      <c r="FU36" s="1543"/>
      <c r="FV36" s="1543"/>
      <c r="FW36" s="1543"/>
      <c r="FX36" s="1543"/>
      <c r="FY36" s="1543"/>
      <c r="FZ36" s="1543"/>
      <c r="GA36" s="1543"/>
      <c r="GB36" s="1543"/>
      <c r="GC36" s="1543"/>
      <c r="GD36" s="1543"/>
      <c r="GE36" s="1543"/>
      <c r="GF36" s="1543"/>
      <c r="GG36" s="1543"/>
      <c r="GH36" s="1543"/>
      <c r="GI36" s="1543"/>
      <c r="GJ36" s="1543"/>
      <c r="GK36" s="1543"/>
      <c r="GL36" s="1543"/>
      <c r="GM36" s="1543"/>
      <c r="GN36" s="1543"/>
      <c r="GO36" s="1543"/>
      <c r="GP36" s="1543"/>
      <c r="GQ36" s="1543"/>
      <c r="GR36" s="1543"/>
      <c r="GS36" s="1543"/>
      <c r="GT36" s="1543"/>
      <c r="GU36" s="1543"/>
      <c r="GV36" s="1543"/>
      <c r="GW36" s="1543"/>
      <c r="GX36" s="1543"/>
      <c r="GY36" s="1543"/>
      <c r="GZ36" s="1543"/>
      <c r="HA36" s="1543"/>
      <c r="HB36" s="1543"/>
      <c r="HC36" s="1543"/>
      <c r="HD36" s="1543"/>
      <c r="HE36" s="1543"/>
      <c r="HF36" s="1543"/>
      <c r="HG36" s="1543"/>
      <c r="HH36" s="1543"/>
      <c r="HI36" s="1543"/>
      <c r="HJ36" s="1543"/>
      <c r="HK36" s="1543"/>
      <c r="HL36" s="1543"/>
      <c r="HM36" s="1543"/>
      <c r="HN36" s="1543"/>
      <c r="HO36" s="1543"/>
      <c r="HP36" s="1543"/>
      <c r="HQ36" s="1543"/>
      <c r="HR36" s="1543"/>
      <c r="HS36" s="1543"/>
      <c r="HT36" s="1543"/>
      <c r="HU36" s="1543"/>
      <c r="HV36" s="1543"/>
      <c r="HW36" s="1543"/>
      <c r="HX36" s="1543"/>
      <c r="HY36" s="1543"/>
      <c r="HZ36" s="1543"/>
      <c r="IA36" s="1543"/>
      <c r="IB36" s="1543"/>
      <c r="IC36" s="1543"/>
      <c r="ID36" s="1543"/>
      <c r="IE36" s="1543"/>
      <c r="IF36" s="1543"/>
      <c r="IG36" s="1543"/>
      <c r="IH36" s="1543"/>
      <c r="II36" s="1543"/>
      <c r="IJ36" s="1543"/>
      <c r="IK36" s="1543"/>
      <c r="IL36" s="1543"/>
      <c r="IM36" s="1543"/>
      <c r="IN36" s="1543"/>
      <c r="IO36" s="1543"/>
      <c r="IP36" s="1543"/>
      <c r="IQ36" s="1543"/>
      <c r="IR36" s="1543"/>
      <c r="IS36" s="1543"/>
    </row>
    <row r="37" spans="1:253" s="319" customFormat="1">
      <c r="A37" s="722" t="s">
        <v>1828</v>
      </c>
      <c r="B37" s="1544">
        <f>'Sources and Uses Budget'!$C36</f>
        <v>347400</v>
      </c>
      <c r="C37" s="1544">
        <f>'Sources and Uses Budget'!$C36</f>
        <v>347400</v>
      </c>
      <c r="D37" s="1545"/>
      <c r="E37" s="1546"/>
      <c r="F37" s="1547"/>
      <c r="G37" s="1542"/>
      <c r="H37" s="1543"/>
      <c r="I37" s="1543"/>
      <c r="J37" s="1543"/>
      <c r="K37" s="1543"/>
      <c r="L37" s="1543"/>
      <c r="M37" s="1543"/>
      <c r="N37" s="1543"/>
      <c r="O37" s="1543"/>
      <c r="P37" s="1543"/>
      <c r="Q37" s="1543"/>
      <c r="R37" s="1543"/>
      <c r="S37" s="1543"/>
      <c r="T37" s="1543"/>
      <c r="U37" s="1543"/>
      <c r="V37" s="1543"/>
      <c r="W37" s="1543"/>
      <c r="X37" s="1543"/>
      <c r="Y37" s="1543"/>
      <c r="Z37" s="1543"/>
      <c r="AA37" s="1543"/>
      <c r="AB37" s="1543"/>
      <c r="AC37" s="1543"/>
      <c r="AD37" s="1543"/>
      <c r="AE37" s="1543"/>
      <c r="AF37" s="1543"/>
      <c r="AG37" s="1543"/>
      <c r="AH37" s="1543"/>
      <c r="AI37" s="1543"/>
      <c r="AJ37" s="1543"/>
      <c r="AK37" s="1543"/>
      <c r="AL37" s="1543"/>
      <c r="AM37" s="1543"/>
      <c r="AN37" s="1543"/>
      <c r="AO37" s="1543"/>
      <c r="AP37" s="1543"/>
      <c r="AQ37" s="1543"/>
      <c r="AR37" s="1543"/>
      <c r="AS37" s="1543"/>
      <c r="AT37" s="1543"/>
      <c r="AU37" s="1543"/>
      <c r="AV37" s="1543"/>
      <c r="AW37" s="1543"/>
      <c r="AX37" s="1543"/>
      <c r="AY37" s="1543"/>
      <c r="AZ37" s="1543"/>
      <c r="BA37" s="1543"/>
      <c r="BB37" s="1543"/>
      <c r="BC37" s="1543"/>
      <c r="BD37" s="1543"/>
      <c r="BE37" s="1543"/>
      <c r="BF37" s="1543"/>
      <c r="BG37" s="1543"/>
      <c r="BH37" s="1543"/>
      <c r="BI37" s="1543"/>
      <c r="BJ37" s="1543"/>
      <c r="BK37" s="1543"/>
      <c r="BL37" s="1543"/>
      <c r="BM37" s="1543"/>
      <c r="BN37" s="1543"/>
      <c r="BO37" s="1543"/>
      <c r="BP37" s="1543"/>
      <c r="BQ37" s="1543"/>
      <c r="BR37" s="1543"/>
      <c r="BS37" s="1543"/>
      <c r="BT37" s="1543"/>
      <c r="BU37" s="1543"/>
      <c r="BV37" s="1543"/>
      <c r="BW37" s="1543"/>
      <c r="BX37" s="1543"/>
      <c r="BY37" s="1543"/>
      <c r="BZ37" s="1543"/>
      <c r="CA37" s="1543"/>
      <c r="CB37" s="1543"/>
      <c r="CC37" s="1543"/>
      <c r="CD37" s="1543"/>
      <c r="CE37" s="1543"/>
      <c r="CF37" s="1543"/>
      <c r="CG37" s="1543"/>
      <c r="CH37" s="1543"/>
      <c r="CI37" s="1543"/>
      <c r="CJ37" s="1543"/>
      <c r="CK37" s="1543"/>
      <c r="CL37" s="1543"/>
      <c r="CM37" s="1543"/>
      <c r="CN37" s="1543"/>
      <c r="CO37" s="1543"/>
      <c r="CP37" s="1543"/>
      <c r="CQ37" s="1543"/>
      <c r="CR37" s="1543"/>
      <c r="CS37" s="1543"/>
      <c r="CT37" s="1543"/>
      <c r="CU37" s="1543"/>
      <c r="CV37" s="1543"/>
      <c r="CW37" s="1543"/>
      <c r="CX37" s="1543"/>
      <c r="CY37" s="1543"/>
      <c r="CZ37" s="1543"/>
      <c r="DA37" s="1543"/>
      <c r="DB37" s="1543"/>
      <c r="DC37" s="1543"/>
      <c r="DD37" s="1543"/>
      <c r="DE37" s="1543"/>
      <c r="DF37" s="1543"/>
      <c r="DG37" s="1543"/>
      <c r="DH37" s="1543"/>
      <c r="DI37" s="1543"/>
      <c r="DJ37" s="1543"/>
      <c r="DK37" s="1543"/>
      <c r="DL37" s="1543"/>
      <c r="DM37" s="1543"/>
      <c r="DN37" s="1543"/>
      <c r="DO37" s="1543"/>
      <c r="DP37" s="1543"/>
      <c r="DQ37" s="1543"/>
      <c r="DR37" s="1543"/>
      <c r="DS37" s="1543"/>
      <c r="DT37" s="1543"/>
      <c r="DU37" s="1543"/>
      <c r="DV37" s="1543"/>
      <c r="DW37" s="1543"/>
      <c r="DX37" s="1543"/>
      <c r="DY37" s="1543"/>
      <c r="DZ37" s="1543"/>
      <c r="EA37" s="1543"/>
      <c r="EB37" s="1543"/>
      <c r="EC37" s="1543"/>
      <c r="ED37" s="1543"/>
      <c r="EE37" s="1543"/>
      <c r="EF37" s="1543"/>
      <c r="EG37" s="1543"/>
      <c r="EH37" s="1543"/>
      <c r="EI37" s="1543"/>
      <c r="EJ37" s="1543"/>
      <c r="EK37" s="1543"/>
      <c r="EL37" s="1543"/>
      <c r="EM37" s="1543"/>
      <c r="EN37" s="1543"/>
      <c r="EO37" s="1543"/>
      <c r="EP37" s="1543"/>
      <c r="EQ37" s="1543"/>
      <c r="ER37" s="1543"/>
      <c r="ES37" s="1543"/>
      <c r="ET37" s="1543"/>
      <c r="EU37" s="1543"/>
      <c r="EV37" s="1543"/>
      <c r="EW37" s="1543"/>
      <c r="EX37" s="1543"/>
      <c r="EY37" s="1543"/>
      <c r="EZ37" s="1543"/>
      <c r="FA37" s="1543"/>
      <c r="FB37" s="1543"/>
      <c r="FC37" s="1543"/>
      <c r="FD37" s="1543"/>
      <c r="FE37" s="1543"/>
      <c r="FF37" s="1543"/>
      <c r="FG37" s="1543"/>
      <c r="FH37" s="1543"/>
      <c r="FI37" s="1543"/>
      <c r="FJ37" s="1543"/>
      <c r="FK37" s="1543"/>
      <c r="FL37" s="1543"/>
      <c r="FM37" s="1543"/>
      <c r="FN37" s="1543"/>
      <c r="FO37" s="1543"/>
      <c r="FP37" s="1543"/>
      <c r="FQ37" s="1543"/>
      <c r="FR37" s="1543"/>
      <c r="FS37" s="1543"/>
      <c r="FT37" s="1543"/>
      <c r="FU37" s="1543"/>
      <c r="FV37" s="1543"/>
      <c r="FW37" s="1543"/>
      <c r="FX37" s="1543"/>
      <c r="FY37" s="1543"/>
      <c r="FZ37" s="1543"/>
      <c r="GA37" s="1543"/>
      <c r="GB37" s="1543"/>
      <c r="GC37" s="1543"/>
      <c r="GD37" s="1543"/>
      <c r="GE37" s="1543"/>
      <c r="GF37" s="1543"/>
      <c r="GG37" s="1543"/>
      <c r="GH37" s="1543"/>
      <c r="GI37" s="1543"/>
      <c r="GJ37" s="1543"/>
      <c r="GK37" s="1543"/>
      <c r="GL37" s="1543"/>
      <c r="GM37" s="1543"/>
      <c r="GN37" s="1543"/>
      <c r="GO37" s="1543"/>
      <c r="GP37" s="1543"/>
      <c r="GQ37" s="1543"/>
      <c r="GR37" s="1543"/>
      <c r="GS37" s="1543"/>
      <c r="GT37" s="1543"/>
      <c r="GU37" s="1543"/>
      <c r="GV37" s="1543"/>
      <c r="GW37" s="1543"/>
      <c r="GX37" s="1543"/>
      <c r="GY37" s="1543"/>
      <c r="GZ37" s="1543"/>
      <c r="HA37" s="1543"/>
      <c r="HB37" s="1543"/>
      <c r="HC37" s="1543"/>
      <c r="HD37" s="1543"/>
      <c r="HE37" s="1543"/>
      <c r="HF37" s="1543"/>
      <c r="HG37" s="1543"/>
      <c r="HH37" s="1543"/>
      <c r="HI37" s="1543"/>
      <c r="HJ37" s="1543"/>
      <c r="HK37" s="1543"/>
      <c r="HL37" s="1543"/>
      <c r="HM37" s="1543"/>
      <c r="HN37" s="1543"/>
      <c r="HO37" s="1543"/>
      <c r="HP37" s="1543"/>
      <c r="HQ37" s="1543"/>
      <c r="HR37" s="1543"/>
      <c r="HS37" s="1543"/>
      <c r="HT37" s="1543"/>
      <c r="HU37" s="1543"/>
      <c r="HV37" s="1543"/>
      <c r="HW37" s="1543"/>
      <c r="HX37" s="1543"/>
      <c r="HY37" s="1543"/>
      <c r="HZ37" s="1543"/>
      <c r="IA37" s="1543"/>
      <c r="IB37" s="1543"/>
      <c r="IC37" s="1543"/>
      <c r="ID37" s="1543"/>
      <c r="IE37" s="1543"/>
      <c r="IF37" s="1543"/>
      <c r="IG37" s="1543"/>
      <c r="IH37" s="1543"/>
      <c r="II37" s="1543"/>
      <c r="IJ37" s="1543"/>
      <c r="IK37" s="1543"/>
      <c r="IL37" s="1543"/>
      <c r="IM37" s="1543"/>
      <c r="IN37" s="1543"/>
      <c r="IO37" s="1543"/>
      <c r="IP37" s="1543"/>
      <c r="IQ37" s="1543"/>
      <c r="IR37" s="1543"/>
      <c r="IS37" s="1543"/>
    </row>
    <row r="38" spans="1:253" s="319" customFormat="1">
      <c r="A38" s="549" t="str">
        <f>'Sources and Uses Budget'!A37</f>
        <v>Other: (Specify)</v>
      </c>
      <c r="B38" s="1544">
        <f>'Sources and Uses Budget'!$C37</f>
        <v>0</v>
      </c>
      <c r="C38" s="1544">
        <f>'Sources and Uses Budget'!$C37</f>
        <v>0</v>
      </c>
      <c r="D38" s="1545">
        <f t="shared" si="0"/>
        <v>0</v>
      </c>
      <c r="E38" s="1546"/>
      <c r="F38" s="1547"/>
      <c r="G38" s="1542"/>
      <c r="H38" s="1543"/>
      <c r="I38" s="1543"/>
      <c r="J38" s="1543"/>
      <c r="K38" s="1543"/>
      <c r="L38" s="1543"/>
      <c r="M38" s="1543"/>
      <c r="N38" s="1543"/>
      <c r="O38" s="1543"/>
      <c r="P38" s="1543"/>
      <c r="Q38" s="1543"/>
      <c r="R38" s="1543"/>
      <c r="S38" s="1543"/>
      <c r="T38" s="1543"/>
      <c r="U38" s="1543"/>
      <c r="V38" s="1543"/>
      <c r="W38" s="1543"/>
      <c r="X38" s="1543"/>
      <c r="Y38" s="1543"/>
      <c r="Z38" s="1543"/>
      <c r="AA38" s="1543"/>
      <c r="AB38" s="1543"/>
      <c r="AC38" s="1543"/>
      <c r="AD38" s="1543"/>
      <c r="AE38" s="1543"/>
      <c r="AF38" s="1543"/>
      <c r="AG38" s="1543"/>
      <c r="AH38" s="1543"/>
      <c r="AI38" s="1543"/>
      <c r="AJ38" s="1543"/>
      <c r="AK38" s="1543"/>
      <c r="AL38" s="1543"/>
      <c r="AM38" s="1543"/>
      <c r="AN38" s="1543"/>
      <c r="AO38" s="1543"/>
      <c r="AP38" s="1543"/>
      <c r="AQ38" s="1543"/>
      <c r="AR38" s="1543"/>
      <c r="AS38" s="1543"/>
      <c r="AT38" s="1543"/>
      <c r="AU38" s="1543"/>
      <c r="AV38" s="1543"/>
      <c r="AW38" s="1543"/>
      <c r="AX38" s="1543"/>
      <c r="AY38" s="1543"/>
      <c r="AZ38" s="1543"/>
      <c r="BA38" s="1543"/>
      <c r="BB38" s="1543"/>
      <c r="BC38" s="1543"/>
      <c r="BD38" s="1543"/>
      <c r="BE38" s="1543"/>
      <c r="BF38" s="1543"/>
      <c r="BG38" s="1543"/>
      <c r="BH38" s="1543"/>
      <c r="BI38" s="1543"/>
      <c r="BJ38" s="1543"/>
      <c r="BK38" s="1543"/>
      <c r="BL38" s="1543"/>
      <c r="BM38" s="1543"/>
      <c r="BN38" s="1543"/>
      <c r="BO38" s="1543"/>
      <c r="BP38" s="1543"/>
      <c r="BQ38" s="1543"/>
      <c r="BR38" s="1543"/>
      <c r="BS38" s="1543"/>
      <c r="BT38" s="1543"/>
      <c r="BU38" s="1543"/>
      <c r="BV38" s="1543"/>
      <c r="BW38" s="1543"/>
      <c r="BX38" s="1543"/>
      <c r="BY38" s="1543"/>
      <c r="BZ38" s="1543"/>
      <c r="CA38" s="1543"/>
      <c r="CB38" s="1543"/>
      <c r="CC38" s="1543"/>
      <c r="CD38" s="1543"/>
      <c r="CE38" s="1543"/>
      <c r="CF38" s="1543"/>
      <c r="CG38" s="1543"/>
      <c r="CH38" s="1543"/>
      <c r="CI38" s="1543"/>
      <c r="CJ38" s="1543"/>
      <c r="CK38" s="1543"/>
      <c r="CL38" s="1543"/>
      <c r="CM38" s="1543"/>
      <c r="CN38" s="1543"/>
      <c r="CO38" s="1543"/>
      <c r="CP38" s="1543"/>
      <c r="CQ38" s="1543"/>
      <c r="CR38" s="1543"/>
      <c r="CS38" s="1543"/>
      <c r="CT38" s="1543"/>
      <c r="CU38" s="1543"/>
      <c r="CV38" s="1543"/>
      <c r="CW38" s="1543"/>
      <c r="CX38" s="1543"/>
      <c r="CY38" s="1543"/>
      <c r="CZ38" s="1543"/>
      <c r="DA38" s="1543"/>
      <c r="DB38" s="1543"/>
      <c r="DC38" s="1543"/>
      <c r="DD38" s="1543"/>
      <c r="DE38" s="1543"/>
      <c r="DF38" s="1543"/>
      <c r="DG38" s="1543"/>
      <c r="DH38" s="1543"/>
      <c r="DI38" s="1543"/>
      <c r="DJ38" s="1543"/>
      <c r="DK38" s="1543"/>
      <c r="DL38" s="1543"/>
      <c r="DM38" s="1543"/>
      <c r="DN38" s="1543"/>
      <c r="DO38" s="1543"/>
      <c r="DP38" s="1543"/>
      <c r="DQ38" s="1543"/>
      <c r="DR38" s="1543"/>
      <c r="DS38" s="1543"/>
      <c r="DT38" s="1543"/>
      <c r="DU38" s="1543"/>
      <c r="DV38" s="1543"/>
      <c r="DW38" s="1543"/>
      <c r="DX38" s="1543"/>
      <c r="DY38" s="1543"/>
      <c r="DZ38" s="1543"/>
      <c r="EA38" s="1543"/>
      <c r="EB38" s="1543"/>
      <c r="EC38" s="1543"/>
      <c r="ED38" s="1543"/>
      <c r="EE38" s="1543"/>
      <c r="EF38" s="1543"/>
      <c r="EG38" s="1543"/>
      <c r="EH38" s="1543"/>
      <c r="EI38" s="1543"/>
      <c r="EJ38" s="1543"/>
      <c r="EK38" s="1543"/>
      <c r="EL38" s="1543"/>
      <c r="EM38" s="1543"/>
      <c r="EN38" s="1543"/>
      <c r="EO38" s="1543"/>
      <c r="EP38" s="1543"/>
      <c r="EQ38" s="1543"/>
      <c r="ER38" s="1543"/>
      <c r="ES38" s="1543"/>
      <c r="ET38" s="1543"/>
      <c r="EU38" s="1543"/>
      <c r="EV38" s="1543"/>
      <c r="EW38" s="1543"/>
      <c r="EX38" s="1543"/>
      <c r="EY38" s="1543"/>
      <c r="EZ38" s="1543"/>
      <c r="FA38" s="1543"/>
      <c r="FB38" s="1543"/>
      <c r="FC38" s="1543"/>
      <c r="FD38" s="1543"/>
      <c r="FE38" s="1543"/>
      <c r="FF38" s="1543"/>
      <c r="FG38" s="1543"/>
      <c r="FH38" s="1543"/>
      <c r="FI38" s="1543"/>
      <c r="FJ38" s="1543"/>
      <c r="FK38" s="1543"/>
      <c r="FL38" s="1543"/>
      <c r="FM38" s="1543"/>
      <c r="FN38" s="1543"/>
      <c r="FO38" s="1543"/>
      <c r="FP38" s="1543"/>
      <c r="FQ38" s="1543"/>
      <c r="FR38" s="1543"/>
      <c r="FS38" s="1543"/>
      <c r="FT38" s="1543"/>
      <c r="FU38" s="1543"/>
      <c r="FV38" s="1543"/>
      <c r="FW38" s="1543"/>
      <c r="FX38" s="1543"/>
      <c r="FY38" s="1543"/>
      <c r="FZ38" s="1543"/>
      <c r="GA38" s="1543"/>
      <c r="GB38" s="1543"/>
      <c r="GC38" s="1543"/>
      <c r="GD38" s="1543"/>
      <c r="GE38" s="1543"/>
      <c r="GF38" s="1543"/>
      <c r="GG38" s="1543"/>
      <c r="GH38" s="1543"/>
      <c r="GI38" s="1543"/>
      <c r="GJ38" s="1543"/>
      <c r="GK38" s="1543"/>
      <c r="GL38" s="1543"/>
      <c r="GM38" s="1543"/>
      <c r="GN38" s="1543"/>
      <c r="GO38" s="1543"/>
      <c r="GP38" s="1543"/>
      <c r="GQ38" s="1543"/>
      <c r="GR38" s="1543"/>
      <c r="GS38" s="1543"/>
      <c r="GT38" s="1543"/>
      <c r="GU38" s="1543"/>
      <c r="GV38" s="1543"/>
      <c r="GW38" s="1543"/>
      <c r="GX38" s="1543"/>
      <c r="GY38" s="1543"/>
      <c r="GZ38" s="1543"/>
      <c r="HA38" s="1543"/>
      <c r="HB38" s="1543"/>
      <c r="HC38" s="1543"/>
      <c r="HD38" s="1543"/>
      <c r="HE38" s="1543"/>
      <c r="HF38" s="1543"/>
      <c r="HG38" s="1543"/>
      <c r="HH38" s="1543"/>
      <c r="HI38" s="1543"/>
      <c r="HJ38" s="1543"/>
      <c r="HK38" s="1543"/>
      <c r="HL38" s="1543"/>
      <c r="HM38" s="1543"/>
      <c r="HN38" s="1543"/>
      <c r="HO38" s="1543"/>
      <c r="HP38" s="1543"/>
      <c r="HQ38" s="1543"/>
      <c r="HR38" s="1543"/>
      <c r="HS38" s="1543"/>
      <c r="HT38" s="1543"/>
      <c r="HU38" s="1543"/>
      <c r="HV38" s="1543"/>
      <c r="HW38" s="1543"/>
      <c r="HX38" s="1543"/>
      <c r="HY38" s="1543"/>
      <c r="HZ38" s="1543"/>
      <c r="IA38" s="1543"/>
      <c r="IB38" s="1543"/>
      <c r="IC38" s="1543"/>
      <c r="ID38" s="1543"/>
      <c r="IE38" s="1543"/>
      <c r="IF38" s="1543"/>
      <c r="IG38" s="1543"/>
      <c r="IH38" s="1543"/>
      <c r="II38" s="1543"/>
      <c r="IJ38" s="1543"/>
      <c r="IK38" s="1543"/>
      <c r="IL38" s="1543"/>
      <c r="IM38" s="1543"/>
      <c r="IN38" s="1543"/>
      <c r="IO38" s="1543"/>
      <c r="IP38" s="1543"/>
      <c r="IQ38" s="1543"/>
      <c r="IR38" s="1543"/>
      <c r="IS38" s="1543"/>
    </row>
    <row r="39" spans="1:253" s="319" customFormat="1">
      <c r="A39" s="241" t="s">
        <v>1833</v>
      </c>
      <c r="B39" s="1545">
        <f>SUM(B30:B38)</f>
        <v>37434326.583067626</v>
      </c>
      <c r="C39" s="1545">
        <f>SUM(C30:C38)</f>
        <v>37434326.583067626</v>
      </c>
      <c r="D39" s="1545">
        <f t="shared" si="0"/>
        <v>0</v>
      </c>
      <c r="E39" s="1546"/>
      <c r="F39" s="1547"/>
      <c r="G39" s="1542"/>
      <c r="H39" s="1543"/>
      <c r="I39" s="1543"/>
      <c r="J39" s="1543"/>
      <c r="K39" s="1543"/>
      <c r="L39" s="1543"/>
      <c r="M39" s="1543"/>
      <c r="N39" s="1543"/>
      <c r="O39" s="1543"/>
      <c r="P39" s="1543"/>
      <c r="Q39" s="1543"/>
      <c r="R39" s="1543"/>
      <c r="S39" s="1543"/>
      <c r="T39" s="1543"/>
      <c r="U39" s="1543"/>
      <c r="V39" s="1543"/>
      <c r="W39" s="1543"/>
      <c r="X39" s="1543"/>
      <c r="Y39" s="1543"/>
      <c r="Z39" s="1543"/>
      <c r="AA39" s="1543"/>
      <c r="AB39" s="1543"/>
      <c r="AC39" s="1543"/>
      <c r="AD39" s="1543"/>
      <c r="AE39" s="1543"/>
      <c r="AF39" s="1543"/>
      <c r="AG39" s="1543"/>
      <c r="AH39" s="1543"/>
      <c r="AI39" s="1543"/>
      <c r="AJ39" s="1543"/>
      <c r="AK39" s="1543"/>
      <c r="AL39" s="1543"/>
      <c r="AM39" s="1543"/>
      <c r="AN39" s="1543"/>
      <c r="AO39" s="1543"/>
      <c r="AP39" s="1543"/>
      <c r="AQ39" s="1543"/>
      <c r="AR39" s="1543"/>
      <c r="AS39" s="1543"/>
      <c r="AT39" s="1543"/>
      <c r="AU39" s="1543"/>
      <c r="AV39" s="1543"/>
      <c r="AW39" s="1543"/>
      <c r="AX39" s="1543"/>
      <c r="AY39" s="1543"/>
      <c r="AZ39" s="1543"/>
      <c r="BA39" s="1543"/>
      <c r="BB39" s="1543"/>
      <c r="BC39" s="1543"/>
      <c r="BD39" s="1543"/>
      <c r="BE39" s="1543"/>
      <c r="BF39" s="1543"/>
      <c r="BG39" s="1543"/>
      <c r="BH39" s="1543"/>
      <c r="BI39" s="1543"/>
      <c r="BJ39" s="1543"/>
      <c r="BK39" s="1543"/>
      <c r="BL39" s="1543"/>
      <c r="BM39" s="1543"/>
      <c r="BN39" s="1543"/>
      <c r="BO39" s="1543"/>
      <c r="BP39" s="1543"/>
      <c r="BQ39" s="1543"/>
      <c r="BR39" s="1543"/>
      <c r="BS39" s="1543"/>
      <c r="BT39" s="1543"/>
      <c r="BU39" s="1543"/>
      <c r="BV39" s="1543"/>
      <c r="BW39" s="1543"/>
      <c r="BX39" s="1543"/>
      <c r="BY39" s="1543"/>
      <c r="BZ39" s="1543"/>
      <c r="CA39" s="1543"/>
      <c r="CB39" s="1543"/>
      <c r="CC39" s="1543"/>
      <c r="CD39" s="1543"/>
      <c r="CE39" s="1543"/>
      <c r="CF39" s="1543"/>
      <c r="CG39" s="1543"/>
      <c r="CH39" s="1543"/>
      <c r="CI39" s="1543"/>
      <c r="CJ39" s="1543"/>
      <c r="CK39" s="1543"/>
      <c r="CL39" s="1543"/>
      <c r="CM39" s="1543"/>
      <c r="CN39" s="1543"/>
      <c r="CO39" s="1543"/>
      <c r="CP39" s="1543"/>
      <c r="CQ39" s="1543"/>
      <c r="CR39" s="1543"/>
      <c r="CS39" s="1543"/>
      <c r="CT39" s="1543"/>
      <c r="CU39" s="1543"/>
      <c r="CV39" s="1543"/>
      <c r="CW39" s="1543"/>
      <c r="CX39" s="1543"/>
      <c r="CY39" s="1543"/>
      <c r="CZ39" s="1543"/>
      <c r="DA39" s="1543"/>
      <c r="DB39" s="1543"/>
      <c r="DC39" s="1543"/>
      <c r="DD39" s="1543"/>
      <c r="DE39" s="1543"/>
      <c r="DF39" s="1543"/>
      <c r="DG39" s="1543"/>
      <c r="DH39" s="1543"/>
      <c r="DI39" s="1543"/>
      <c r="DJ39" s="1543"/>
      <c r="DK39" s="1543"/>
      <c r="DL39" s="1543"/>
      <c r="DM39" s="1543"/>
      <c r="DN39" s="1543"/>
      <c r="DO39" s="1543"/>
      <c r="DP39" s="1543"/>
      <c r="DQ39" s="1543"/>
      <c r="DR39" s="1543"/>
      <c r="DS39" s="1543"/>
      <c r="DT39" s="1543"/>
      <c r="DU39" s="1543"/>
      <c r="DV39" s="1543"/>
      <c r="DW39" s="1543"/>
      <c r="DX39" s="1543"/>
      <c r="DY39" s="1543"/>
      <c r="DZ39" s="1543"/>
      <c r="EA39" s="1543"/>
      <c r="EB39" s="1543"/>
      <c r="EC39" s="1543"/>
      <c r="ED39" s="1543"/>
      <c r="EE39" s="1543"/>
      <c r="EF39" s="1543"/>
      <c r="EG39" s="1543"/>
      <c r="EH39" s="1543"/>
      <c r="EI39" s="1543"/>
      <c r="EJ39" s="1543"/>
      <c r="EK39" s="1543"/>
      <c r="EL39" s="1543"/>
      <c r="EM39" s="1543"/>
      <c r="EN39" s="1543"/>
      <c r="EO39" s="1543"/>
      <c r="EP39" s="1543"/>
      <c r="EQ39" s="1543"/>
      <c r="ER39" s="1543"/>
      <c r="ES39" s="1543"/>
      <c r="ET39" s="1543"/>
      <c r="EU39" s="1543"/>
      <c r="EV39" s="1543"/>
      <c r="EW39" s="1543"/>
      <c r="EX39" s="1543"/>
      <c r="EY39" s="1543"/>
      <c r="EZ39" s="1543"/>
      <c r="FA39" s="1543"/>
      <c r="FB39" s="1543"/>
      <c r="FC39" s="1543"/>
      <c r="FD39" s="1543"/>
      <c r="FE39" s="1543"/>
      <c r="FF39" s="1543"/>
      <c r="FG39" s="1543"/>
      <c r="FH39" s="1543"/>
      <c r="FI39" s="1543"/>
      <c r="FJ39" s="1543"/>
      <c r="FK39" s="1543"/>
      <c r="FL39" s="1543"/>
      <c r="FM39" s="1543"/>
      <c r="FN39" s="1543"/>
      <c r="FO39" s="1543"/>
      <c r="FP39" s="1543"/>
      <c r="FQ39" s="1543"/>
      <c r="FR39" s="1543"/>
      <c r="FS39" s="1543"/>
      <c r="FT39" s="1543"/>
      <c r="FU39" s="1543"/>
      <c r="FV39" s="1543"/>
      <c r="FW39" s="1543"/>
      <c r="FX39" s="1543"/>
      <c r="FY39" s="1543"/>
      <c r="FZ39" s="1543"/>
      <c r="GA39" s="1543"/>
      <c r="GB39" s="1543"/>
      <c r="GC39" s="1543"/>
      <c r="GD39" s="1543"/>
      <c r="GE39" s="1543"/>
      <c r="GF39" s="1543"/>
      <c r="GG39" s="1543"/>
      <c r="GH39" s="1543"/>
      <c r="GI39" s="1543"/>
      <c r="GJ39" s="1543"/>
      <c r="GK39" s="1543"/>
      <c r="GL39" s="1543"/>
      <c r="GM39" s="1543"/>
      <c r="GN39" s="1543"/>
      <c r="GO39" s="1543"/>
      <c r="GP39" s="1543"/>
      <c r="GQ39" s="1543"/>
      <c r="GR39" s="1543"/>
      <c r="GS39" s="1543"/>
      <c r="GT39" s="1543"/>
      <c r="GU39" s="1543"/>
      <c r="GV39" s="1543"/>
      <c r="GW39" s="1543"/>
      <c r="GX39" s="1543"/>
      <c r="GY39" s="1543"/>
      <c r="GZ39" s="1543"/>
      <c r="HA39" s="1543"/>
      <c r="HB39" s="1543"/>
      <c r="HC39" s="1543"/>
      <c r="HD39" s="1543"/>
      <c r="HE39" s="1543"/>
      <c r="HF39" s="1543"/>
      <c r="HG39" s="1543"/>
      <c r="HH39" s="1543"/>
      <c r="HI39" s="1543"/>
      <c r="HJ39" s="1543"/>
      <c r="HK39" s="1543"/>
      <c r="HL39" s="1543"/>
      <c r="HM39" s="1543"/>
      <c r="HN39" s="1543"/>
      <c r="HO39" s="1543"/>
      <c r="HP39" s="1543"/>
      <c r="HQ39" s="1543"/>
      <c r="HR39" s="1543"/>
      <c r="HS39" s="1543"/>
      <c r="HT39" s="1543"/>
      <c r="HU39" s="1543"/>
      <c r="HV39" s="1543"/>
      <c r="HW39" s="1543"/>
      <c r="HX39" s="1543"/>
      <c r="HY39" s="1543"/>
      <c r="HZ39" s="1543"/>
      <c r="IA39" s="1543"/>
      <c r="IB39" s="1543"/>
      <c r="IC39" s="1543"/>
      <c r="ID39" s="1543"/>
      <c r="IE39" s="1543"/>
      <c r="IF39" s="1543"/>
      <c r="IG39" s="1543"/>
      <c r="IH39" s="1543"/>
      <c r="II39" s="1543"/>
      <c r="IJ39" s="1543"/>
      <c r="IK39" s="1543"/>
      <c r="IL39" s="1543"/>
      <c r="IM39" s="1543"/>
      <c r="IN39" s="1543"/>
      <c r="IO39" s="1543"/>
      <c r="IP39" s="1543"/>
      <c r="IQ39" s="1543"/>
      <c r="IR39" s="1543"/>
      <c r="IS39" s="1543"/>
    </row>
    <row r="40" spans="1:253" s="319" customFormat="1">
      <c r="A40" s="240" t="s">
        <v>1834</v>
      </c>
      <c r="B40" s="240"/>
      <c r="C40" s="240"/>
      <c r="D40" s="240"/>
      <c r="E40" s="248"/>
      <c r="F40" s="240"/>
      <c r="G40" s="1542"/>
      <c r="H40" s="1543"/>
      <c r="I40" s="1543"/>
      <c r="J40" s="1543"/>
      <c r="K40" s="1543"/>
      <c r="L40" s="1543"/>
      <c r="M40" s="1543"/>
      <c r="N40" s="1543"/>
      <c r="O40" s="1543"/>
      <c r="P40" s="1543"/>
      <c r="Q40" s="1543"/>
      <c r="R40" s="1543"/>
      <c r="S40" s="1543"/>
      <c r="T40" s="1543"/>
      <c r="U40" s="1543"/>
      <c r="V40" s="1543"/>
      <c r="W40" s="1543"/>
      <c r="X40" s="1543"/>
      <c r="Y40" s="1543"/>
      <c r="Z40" s="1543"/>
      <c r="AA40" s="1543"/>
      <c r="AB40" s="1543"/>
      <c r="AC40" s="1543"/>
      <c r="AD40" s="1543"/>
      <c r="AE40" s="1543"/>
      <c r="AF40" s="1543"/>
      <c r="AG40" s="1543"/>
      <c r="AH40" s="1543"/>
      <c r="AI40" s="1543"/>
      <c r="AJ40" s="1543"/>
      <c r="AK40" s="1543"/>
      <c r="AL40" s="1543"/>
      <c r="AM40" s="1543"/>
      <c r="AN40" s="1543"/>
      <c r="AO40" s="1543"/>
      <c r="AP40" s="1543"/>
      <c r="AQ40" s="1543"/>
      <c r="AR40" s="1543"/>
      <c r="AS40" s="1543"/>
      <c r="AT40" s="1543"/>
      <c r="AU40" s="1543"/>
      <c r="AV40" s="1543"/>
      <c r="AW40" s="1543"/>
      <c r="AX40" s="1543"/>
      <c r="AY40" s="1543"/>
      <c r="AZ40" s="1543"/>
      <c r="BA40" s="1543"/>
      <c r="BB40" s="1543"/>
      <c r="BC40" s="1543"/>
      <c r="BD40" s="1543"/>
      <c r="BE40" s="1543"/>
      <c r="BF40" s="1543"/>
      <c r="BG40" s="1543"/>
      <c r="BH40" s="1543"/>
      <c r="BI40" s="1543"/>
      <c r="BJ40" s="1543"/>
      <c r="BK40" s="1543"/>
      <c r="BL40" s="1543"/>
      <c r="BM40" s="1543"/>
      <c r="BN40" s="1543"/>
      <c r="BO40" s="1543"/>
      <c r="BP40" s="1543"/>
      <c r="BQ40" s="1543"/>
      <c r="BR40" s="1543"/>
      <c r="BS40" s="1543"/>
      <c r="BT40" s="1543"/>
      <c r="BU40" s="1543"/>
      <c r="BV40" s="1543"/>
      <c r="BW40" s="1543"/>
      <c r="BX40" s="1543"/>
      <c r="BY40" s="1543"/>
      <c r="BZ40" s="1543"/>
      <c r="CA40" s="1543"/>
      <c r="CB40" s="1543"/>
      <c r="CC40" s="1543"/>
      <c r="CD40" s="1543"/>
      <c r="CE40" s="1543"/>
      <c r="CF40" s="1543"/>
      <c r="CG40" s="1543"/>
      <c r="CH40" s="1543"/>
      <c r="CI40" s="1543"/>
      <c r="CJ40" s="1543"/>
      <c r="CK40" s="1543"/>
      <c r="CL40" s="1543"/>
      <c r="CM40" s="1543"/>
      <c r="CN40" s="1543"/>
      <c r="CO40" s="1543"/>
      <c r="CP40" s="1543"/>
      <c r="CQ40" s="1543"/>
      <c r="CR40" s="1543"/>
      <c r="CS40" s="1543"/>
      <c r="CT40" s="1543"/>
      <c r="CU40" s="1543"/>
      <c r="CV40" s="1543"/>
      <c r="CW40" s="1543"/>
      <c r="CX40" s="1543"/>
      <c r="CY40" s="1543"/>
      <c r="CZ40" s="1543"/>
      <c r="DA40" s="1543"/>
      <c r="DB40" s="1543"/>
      <c r="DC40" s="1543"/>
      <c r="DD40" s="1543"/>
      <c r="DE40" s="1543"/>
      <c r="DF40" s="1543"/>
      <c r="DG40" s="1543"/>
      <c r="DH40" s="1543"/>
      <c r="DI40" s="1543"/>
      <c r="DJ40" s="1543"/>
      <c r="DK40" s="1543"/>
      <c r="DL40" s="1543"/>
      <c r="DM40" s="1543"/>
      <c r="DN40" s="1543"/>
      <c r="DO40" s="1543"/>
      <c r="DP40" s="1543"/>
      <c r="DQ40" s="1543"/>
      <c r="DR40" s="1543"/>
      <c r="DS40" s="1543"/>
      <c r="DT40" s="1543"/>
      <c r="DU40" s="1543"/>
      <c r="DV40" s="1543"/>
      <c r="DW40" s="1543"/>
      <c r="DX40" s="1543"/>
      <c r="DY40" s="1543"/>
      <c r="DZ40" s="1543"/>
      <c r="EA40" s="1543"/>
      <c r="EB40" s="1543"/>
      <c r="EC40" s="1543"/>
      <c r="ED40" s="1543"/>
      <c r="EE40" s="1543"/>
      <c r="EF40" s="1543"/>
      <c r="EG40" s="1543"/>
      <c r="EH40" s="1543"/>
      <c r="EI40" s="1543"/>
      <c r="EJ40" s="1543"/>
      <c r="EK40" s="1543"/>
      <c r="EL40" s="1543"/>
      <c r="EM40" s="1543"/>
      <c r="EN40" s="1543"/>
      <c r="EO40" s="1543"/>
      <c r="EP40" s="1543"/>
      <c r="EQ40" s="1543"/>
      <c r="ER40" s="1543"/>
      <c r="ES40" s="1543"/>
      <c r="ET40" s="1543"/>
      <c r="EU40" s="1543"/>
      <c r="EV40" s="1543"/>
      <c r="EW40" s="1543"/>
      <c r="EX40" s="1543"/>
      <c r="EY40" s="1543"/>
      <c r="EZ40" s="1543"/>
      <c r="FA40" s="1543"/>
      <c r="FB40" s="1543"/>
      <c r="FC40" s="1543"/>
      <c r="FD40" s="1543"/>
      <c r="FE40" s="1543"/>
      <c r="FF40" s="1543"/>
      <c r="FG40" s="1543"/>
      <c r="FH40" s="1543"/>
      <c r="FI40" s="1543"/>
      <c r="FJ40" s="1543"/>
      <c r="FK40" s="1543"/>
      <c r="FL40" s="1543"/>
      <c r="FM40" s="1543"/>
      <c r="FN40" s="1543"/>
      <c r="FO40" s="1543"/>
      <c r="FP40" s="1543"/>
      <c r="FQ40" s="1543"/>
      <c r="FR40" s="1543"/>
      <c r="FS40" s="1543"/>
      <c r="FT40" s="1543"/>
      <c r="FU40" s="1543"/>
      <c r="FV40" s="1543"/>
      <c r="FW40" s="1543"/>
      <c r="FX40" s="1543"/>
      <c r="FY40" s="1543"/>
      <c r="FZ40" s="1543"/>
      <c r="GA40" s="1543"/>
      <c r="GB40" s="1543"/>
      <c r="GC40" s="1543"/>
      <c r="GD40" s="1543"/>
      <c r="GE40" s="1543"/>
      <c r="GF40" s="1543"/>
      <c r="GG40" s="1543"/>
      <c r="GH40" s="1543"/>
      <c r="GI40" s="1543"/>
      <c r="GJ40" s="1543"/>
      <c r="GK40" s="1543"/>
      <c r="GL40" s="1543"/>
      <c r="GM40" s="1543"/>
      <c r="GN40" s="1543"/>
      <c r="GO40" s="1543"/>
      <c r="GP40" s="1543"/>
      <c r="GQ40" s="1543"/>
      <c r="GR40" s="1543"/>
      <c r="GS40" s="1543"/>
      <c r="GT40" s="1543"/>
      <c r="GU40" s="1543"/>
      <c r="GV40" s="1543"/>
      <c r="GW40" s="1543"/>
      <c r="GX40" s="1543"/>
      <c r="GY40" s="1543"/>
      <c r="GZ40" s="1543"/>
      <c r="HA40" s="1543"/>
      <c r="HB40" s="1543"/>
      <c r="HC40" s="1543"/>
      <c r="HD40" s="1543"/>
      <c r="HE40" s="1543"/>
      <c r="HF40" s="1543"/>
      <c r="HG40" s="1543"/>
      <c r="HH40" s="1543"/>
      <c r="HI40" s="1543"/>
      <c r="HJ40" s="1543"/>
      <c r="HK40" s="1543"/>
      <c r="HL40" s="1543"/>
      <c r="HM40" s="1543"/>
      <c r="HN40" s="1543"/>
      <c r="HO40" s="1543"/>
      <c r="HP40" s="1543"/>
      <c r="HQ40" s="1543"/>
      <c r="HR40" s="1543"/>
      <c r="HS40" s="1543"/>
      <c r="HT40" s="1543"/>
      <c r="HU40" s="1543"/>
      <c r="HV40" s="1543"/>
      <c r="HW40" s="1543"/>
      <c r="HX40" s="1543"/>
      <c r="HY40" s="1543"/>
      <c r="HZ40" s="1543"/>
      <c r="IA40" s="1543"/>
      <c r="IB40" s="1543"/>
      <c r="IC40" s="1543"/>
      <c r="ID40" s="1543"/>
      <c r="IE40" s="1543"/>
      <c r="IF40" s="1543"/>
      <c r="IG40" s="1543"/>
      <c r="IH40" s="1543"/>
      <c r="II40" s="1543"/>
      <c r="IJ40" s="1543"/>
      <c r="IK40" s="1543"/>
      <c r="IL40" s="1543"/>
      <c r="IM40" s="1543"/>
      <c r="IN40" s="1543"/>
      <c r="IO40" s="1543"/>
      <c r="IP40" s="1543"/>
      <c r="IQ40" s="1543"/>
      <c r="IR40" s="1543"/>
      <c r="IS40" s="1543"/>
    </row>
    <row r="41" spans="1:253" s="319" customFormat="1">
      <c r="A41" s="551" t="s">
        <v>1835</v>
      </c>
      <c r="B41" s="1544">
        <f>'Sources and Uses Budget'!$C40</f>
        <v>1308929</v>
      </c>
      <c r="C41" s="1544">
        <f>'Sources and Uses Budget'!$C40</f>
        <v>1308929</v>
      </c>
      <c r="D41" s="1545">
        <f t="shared" si="0"/>
        <v>0</v>
      </c>
      <c r="E41" s="1546"/>
      <c r="F41" s="1547"/>
      <c r="G41" s="1542"/>
      <c r="H41" s="1543"/>
      <c r="I41" s="1543"/>
      <c r="J41" s="1543"/>
      <c r="K41" s="1543"/>
      <c r="L41" s="1543"/>
      <c r="M41" s="1543"/>
      <c r="N41" s="1543"/>
      <c r="O41" s="1543"/>
      <c r="P41" s="1543"/>
      <c r="Q41" s="1543"/>
      <c r="R41" s="1543"/>
      <c r="S41" s="1543"/>
      <c r="T41" s="1543"/>
      <c r="U41" s="1543"/>
      <c r="V41" s="1543"/>
      <c r="W41" s="1543"/>
      <c r="X41" s="1543"/>
      <c r="Y41" s="1543"/>
      <c r="Z41" s="1543"/>
      <c r="AA41" s="1543"/>
      <c r="AB41" s="1543"/>
      <c r="AC41" s="1543"/>
      <c r="AD41" s="1543"/>
      <c r="AE41" s="1543"/>
      <c r="AF41" s="1543"/>
      <c r="AG41" s="1543"/>
      <c r="AH41" s="1543"/>
      <c r="AI41" s="1543"/>
      <c r="AJ41" s="1543"/>
      <c r="AK41" s="1543"/>
      <c r="AL41" s="1543"/>
      <c r="AM41" s="1543"/>
      <c r="AN41" s="1543"/>
      <c r="AO41" s="1543"/>
      <c r="AP41" s="1543"/>
      <c r="AQ41" s="1543"/>
      <c r="AR41" s="1543"/>
      <c r="AS41" s="1543"/>
      <c r="AT41" s="1543"/>
      <c r="AU41" s="1543"/>
      <c r="AV41" s="1543"/>
      <c r="AW41" s="1543"/>
      <c r="AX41" s="1543"/>
      <c r="AY41" s="1543"/>
      <c r="AZ41" s="1543"/>
      <c r="BA41" s="1543"/>
      <c r="BB41" s="1543"/>
      <c r="BC41" s="1543"/>
      <c r="BD41" s="1543"/>
      <c r="BE41" s="1543"/>
      <c r="BF41" s="1543"/>
      <c r="BG41" s="1543"/>
      <c r="BH41" s="1543"/>
      <c r="BI41" s="1543"/>
      <c r="BJ41" s="1543"/>
      <c r="BK41" s="1543"/>
      <c r="BL41" s="1543"/>
      <c r="BM41" s="1543"/>
      <c r="BN41" s="1543"/>
      <c r="BO41" s="1543"/>
      <c r="BP41" s="1543"/>
      <c r="BQ41" s="1543"/>
      <c r="BR41" s="1543"/>
      <c r="BS41" s="1543"/>
      <c r="BT41" s="1543"/>
      <c r="BU41" s="1543"/>
      <c r="BV41" s="1543"/>
      <c r="BW41" s="1543"/>
      <c r="BX41" s="1543"/>
      <c r="BY41" s="1543"/>
      <c r="BZ41" s="1543"/>
      <c r="CA41" s="1543"/>
      <c r="CB41" s="1543"/>
      <c r="CC41" s="1543"/>
      <c r="CD41" s="1543"/>
      <c r="CE41" s="1543"/>
      <c r="CF41" s="1543"/>
      <c r="CG41" s="1543"/>
      <c r="CH41" s="1543"/>
      <c r="CI41" s="1543"/>
      <c r="CJ41" s="1543"/>
      <c r="CK41" s="1543"/>
      <c r="CL41" s="1543"/>
      <c r="CM41" s="1543"/>
      <c r="CN41" s="1543"/>
      <c r="CO41" s="1543"/>
      <c r="CP41" s="1543"/>
      <c r="CQ41" s="1543"/>
      <c r="CR41" s="1543"/>
      <c r="CS41" s="1543"/>
      <c r="CT41" s="1543"/>
      <c r="CU41" s="1543"/>
      <c r="CV41" s="1543"/>
      <c r="CW41" s="1543"/>
      <c r="CX41" s="1543"/>
      <c r="CY41" s="1543"/>
      <c r="CZ41" s="1543"/>
      <c r="DA41" s="1543"/>
      <c r="DB41" s="1543"/>
      <c r="DC41" s="1543"/>
      <c r="DD41" s="1543"/>
      <c r="DE41" s="1543"/>
      <c r="DF41" s="1543"/>
      <c r="DG41" s="1543"/>
      <c r="DH41" s="1543"/>
      <c r="DI41" s="1543"/>
      <c r="DJ41" s="1543"/>
      <c r="DK41" s="1543"/>
      <c r="DL41" s="1543"/>
      <c r="DM41" s="1543"/>
      <c r="DN41" s="1543"/>
      <c r="DO41" s="1543"/>
      <c r="DP41" s="1543"/>
      <c r="DQ41" s="1543"/>
      <c r="DR41" s="1543"/>
      <c r="DS41" s="1543"/>
      <c r="DT41" s="1543"/>
      <c r="DU41" s="1543"/>
      <c r="DV41" s="1543"/>
      <c r="DW41" s="1543"/>
      <c r="DX41" s="1543"/>
      <c r="DY41" s="1543"/>
      <c r="DZ41" s="1543"/>
      <c r="EA41" s="1543"/>
      <c r="EB41" s="1543"/>
      <c r="EC41" s="1543"/>
      <c r="ED41" s="1543"/>
      <c r="EE41" s="1543"/>
      <c r="EF41" s="1543"/>
      <c r="EG41" s="1543"/>
      <c r="EH41" s="1543"/>
      <c r="EI41" s="1543"/>
      <c r="EJ41" s="1543"/>
      <c r="EK41" s="1543"/>
      <c r="EL41" s="1543"/>
      <c r="EM41" s="1543"/>
      <c r="EN41" s="1543"/>
      <c r="EO41" s="1543"/>
      <c r="EP41" s="1543"/>
      <c r="EQ41" s="1543"/>
      <c r="ER41" s="1543"/>
      <c r="ES41" s="1543"/>
      <c r="ET41" s="1543"/>
      <c r="EU41" s="1543"/>
      <c r="EV41" s="1543"/>
      <c r="EW41" s="1543"/>
      <c r="EX41" s="1543"/>
      <c r="EY41" s="1543"/>
      <c r="EZ41" s="1543"/>
      <c r="FA41" s="1543"/>
      <c r="FB41" s="1543"/>
      <c r="FC41" s="1543"/>
      <c r="FD41" s="1543"/>
      <c r="FE41" s="1543"/>
      <c r="FF41" s="1543"/>
      <c r="FG41" s="1543"/>
      <c r="FH41" s="1543"/>
      <c r="FI41" s="1543"/>
      <c r="FJ41" s="1543"/>
      <c r="FK41" s="1543"/>
      <c r="FL41" s="1543"/>
      <c r="FM41" s="1543"/>
      <c r="FN41" s="1543"/>
      <c r="FO41" s="1543"/>
      <c r="FP41" s="1543"/>
      <c r="FQ41" s="1543"/>
      <c r="FR41" s="1543"/>
      <c r="FS41" s="1543"/>
      <c r="FT41" s="1543"/>
      <c r="FU41" s="1543"/>
      <c r="FV41" s="1543"/>
      <c r="FW41" s="1543"/>
      <c r="FX41" s="1543"/>
      <c r="FY41" s="1543"/>
      <c r="FZ41" s="1543"/>
      <c r="GA41" s="1543"/>
      <c r="GB41" s="1543"/>
      <c r="GC41" s="1543"/>
      <c r="GD41" s="1543"/>
      <c r="GE41" s="1543"/>
      <c r="GF41" s="1543"/>
      <c r="GG41" s="1543"/>
      <c r="GH41" s="1543"/>
      <c r="GI41" s="1543"/>
      <c r="GJ41" s="1543"/>
      <c r="GK41" s="1543"/>
      <c r="GL41" s="1543"/>
      <c r="GM41" s="1543"/>
      <c r="GN41" s="1543"/>
      <c r="GO41" s="1543"/>
      <c r="GP41" s="1543"/>
      <c r="GQ41" s="1543"/>
      <c r="GR41" s="1543"/>
      <c r="GS41" s="1543"/>
      <c r="GT41" s="1543"/>
      <c r="GU41" s="1543"/>
      <c r="GV41" s="1543"/>
      <c r="GW41" s="1543"/>
      <c r="GX41" s="1543"/>
      <c r="GY41" s="1543"/>
      <c r="GZ41" s="1543"/>
      <c r="HA41" s="1543"/>
      <c r="HB41" s="1543"/>
      <c r="HC41" s="1543"/>
      <c r="HD41" s="1543"/>
      <c r="HE41" s="1543"/>
      <c r="HF41" s="1543"/>
      <c r="HG41" s="1543"/>
      <c r="HH41" s="1543"/>
      <c r="HI41" s="1543"/>
      <c r="HJ41" s="1543"/>
      <c r="HK41" s="1543"/>
      <c r="HL41" s="1543"/>
      <c r="HM41" s="1543"/>
      <c r="HN41" s="1543"/>
      <c r="HO41" s="1543"/>
      <c r="HP41" s="1543"/>
      <c r="HQ41" s="1543"/>
      <c r="HR41" s="1543"/>
      <c r="HS41" s="1543"/>
      <c r="HT41" s="1543"/>
      <c r="HU41" s="1543"/>
      <c r="HV41" s="1543"/>
      <c r="HW41" s="1543"/>
      <c r="HX41" s="1543"/>
      <c r="HY41" s="1543"/>
      <c r="HZ41" s="1543"/>
      <c r="IA41" s="1543"/>
      <c r="IB41" s="1543"/>
      <c r="IC41" s="1543"/>
      <c r="ID41" s="1543"/>
      <c r="IE41" s="1543"/>
      <c r="IF41" s="1543"/>
      <c r="IG41" s="1543"/>
      <c r="IH41" s="1543"/>
      <c r="II41" s="1543"/>
      <c r="IJ41" s="1543"/>
      <c r="IK41" s="1543"/>
      <c r="IL41" s="1543"/>
      <c r="IM41" s="1543"/>
      <c r="IN41" s="1543"/>
      <c r="IO41" s="1543"/>
      <c r="IP41" s="1543"/>
      <c r="IQ41" s="1543"/>
      <c r="IR41" s="1543"/>
      <c r="IS41" s="1543"/>
    </row>
    <row r="42" spans="1:253" s="319" customFormat="1">
      <c r="A42" s="551" t="s">
        <v>1836</v>
      </c>
      <c r="B42" s="1544">
        <f>'Sources and Uses Budget'!$C41</f>
        <v>0</v>
      </c>
      <c r="C42" s="1544">
        <f>'Sources and Uses Budget'!$C41</f>
        <v>0</v>
      </c>
      <c r="D42" s="1545">
        <f t="shared" si="0"/>
        <v>0</v>
      </c>
      <c r="E42" s="1546"/>
      <c r="F42" s="1547"/>
      <c r="G42" s="1542"/>
      <c r="H42" s="1543"/>
      <c r="I42" s="1543"/>
      <c r="J42" s="1543"/>
      <c r="K42" s="1543"/>
      <c r="L42" s="1543"/>
      <c r="M42" s="1543"/>
      <c r="N42" s="1543"/>
      <c r="O42" s="1543"/>
      <c r="P42" s="1543"/>
      <c r="Q42" s="1543"/>
      <c r="R42" s="1543"/>
      <c r="S42" s="1543"/>
      <c r="T42" s="1543"/>
      <c r="U42" s="1543"/>
      <c r="V42" s="1543"/>
      <c r="W42" s="1543"/>
      <c r="X42" s="1543"/>
      <c r="Y42" s="1543"/>
      <c r="Z42" s="1543"/>
      <c r="AA42" s="1543"/>
      <c r="AB42" s="1543"/>
      <c r="AC42" s="1543"/>
      <c r="AD42" s="1543"/>
      <c r="AE42" s="1543"/>
      <c r="AF42" s="1543"/>
      <c r="AG42" s="1543"/>
      <c r="AH42" s="1543"/>
      <c r="AI42" s="1543"/>
      <c r="AJ42" s="1543"/>
      <c r="AK42" s="1543"/>
      <c r="AL42" s="1543"/>
      <c r="AM42" s="1543"/>
      <c r="AN42" s="1543"/>
      <c r="AO42" s="1543"/>
      <c r="AP42" s="1543"/>
      <c r="AQ42" s="1543"/>
      <c r="AR42" s="1543"/>
      <c r="AS42" s="1543"/>
      <c r="AT42" s="1543"/>
      <c r="AU42" s="1543"/>
      <c r="AV42" s="1543"/>
      <c r="AW42" s="1543"/>
      <c r="AX42" s="1543"/>
      <c r="AY42" s="1543"/>
      <c r="AZ42" s="1543"/>
      <c r="BA42" s="1543"/>
      <c r="BB42" s="1543"/>
      <c r="BC42" s="1543"/>
      <c r="BD42" s="1543"/>
      <c r="BE42" s="1543"/>
      <c r="BF42" s="1543"/>
      <c r="BG42" s="1543"/>
      <c r="BH42" s="1543"/>
      <c r="BI42" s="1543"/>
      <c r="BJ42" s="1543"/>
      <c r="BK42" s="1543"/>
      <c r="BL42" s="1543"/>
      <c r="BM42" s="1543"/>
      <c r="BN42" s="1543"/>
      <c r="BO42" s="1543"/>
      <c r="BP42" s="1543"/>
      <c r="BQ42" s="1543"/>
      <c r="BR42" s="1543"/>
      <c r="BS42" s="1543"/>
      <c r="BT42" s="1543"/>
      <c r="BU42" s="1543"/>
      <c r="BV42" s="1543"/>
      <c r="BW42" s="1543"/>
      <c r="BX42" s="1543"/>
      <c r="BY42" s="1543"/>
      <c r="BZ42" s="1543"/>
      <c r="CA42" s="1543"/>
      <c r="CB42" s="1543"/>
      <c r="CC42" s="1543"/>
      <c r="CD42" s="1543"/>
      <c r="CE42" s="1543"/>
      <c r="CF42" s="1543"/>
      <c r="CG42" s="1543"/>
      <c r="CH42" s="1543"/>
      <c r="CI42" s="1543"/>
      <c r="CJ42" s="1543"/>
      <c r="CK42" s="1543"/>
      <c r="CL42" s="1543"/>
      <c r="CM42" s="1543"/>
      <c r="CN42" s="1543"/>
      <c r="CO42" s="1543"/>
      <c r="CP42" s="1543"/>
      <c r="CQ42" s="1543"/>
      <c r="CR42" s="1543"/>
      <c r="CS42" s="1543"/>
      <c r="CT42" s="1543"/>
      <c r="CU42" s="1543"/>
      <c r="CV42" s="1543"/>
      <c r="CW42" s="1543"/>
      <c r="CX42" s="1543"/>
      <c r="CY42" s="1543"/>
      <c r="CZ42" s="1543"/>
      <c r="DA42" s="1543"/>
      <c r="DB42" s="1543"/>
      <c r="DC42" s="1543"/>
      <c r="DD42" s="1543"/>
      <c r="DE42" s="1543"/>
      <c r="DF42" s="1543"/>
      <c r="DG42" s="1543"/>
      <c r="DH42" s="1543"/>
      <c r="DI42" s="1543"/>
      <c r="DJ42" s="1543"/>
      <c r="DK42" s="1543"/>
      <c r="DL42" s="1543"/>
      <c r="DM42" s="1543"/>
      <c r="DN42" s="1543"/>
      <c r="DO42" s="1543"/>
      <c r="DP42" s="1543"/>
      <c r="DQ42" s="1543"/>
      <c r="DR42" s="1543"/>
      <c r="DS42" s="1543"/>
      <c r="DT42" s="1543"/>
      <c r="DU42" s="1543"/>
      <c r="DV42" s="1543"/>
      <c r="DW42" s="1543"/>
      <c r="DX42" s="1543"/>
      <c r="DY42" s="1543"/>
      <c r="DZ42" s="1543"/>
      <c r="EA42" s="1543"/>
      <c r="EB42" s="1543"/>
      <c r="EC42" s="1543"/>
      <c r="ED42" s="1543"/>
      <c r="EE42" s="1543"/>
      <c r="EF42" s="1543"/>
      <c r="EG42" s="1543"/>
      <c r="EH42" s="1543"/>
      <c r="EI42" s="1543"/>
      <c r="EJ42" s="1543"/>
      <c r="EK42" s="1543"/>
      <c r="EL42" s="1543"/>
      <c r="EM42" s="1543"/>
      <c r="EN42" s="1543"/>
      <c r="EO42" s="1543"/>
      <c r="EP42" s="1543"/>
      <c r="EQ42" s="1543"/>
      <c r="ER42" s="1543"/>
      <c r="ES42" s="1543"/>
      <c r="ET42" s="1543"/>
      <c r="EU42" s="1543"/>
      <c r="EV42" s="1543"/>
      <c r="EW42" s="1543"/>
      <c r="EX42" s="1543"/>
      <c r="EY42" s="1543"/>
      <c r="EZ42" s="1543"/>
      <c r="FA42" s="1543"/>
      <c r="FB42" s="1543"/>
      <c r="FC42" s="1543"/>
      <c r="FD42" s="1543"/>
      <c r="FE42" s="1543"/>
      <c r="FF42" s="1543"/>
      <c r="FG42" s="1543"/>
      <c r="FH42" s="1543"/>
      <c r="FI42" s="1543"/>
      <c r="FJ42" s="1543"/>
      <c r="FK42" s="1543"/>
      <c r="FL42" s="1543"/>
      <c r="FM42" s="1543"/>
      <c r="FN42" s="1543"/>
      <c r="FO42" s="1543"/>
      <c r="FP42" s="1543"/>
      <c r="FQ42" s="1543"/>
      <c r="FR42" s="1543"/>
      <c r="FS42" s="1543"/>
      <c r="FT42" s="1543"/>
      <c r="FU42" s="1543"/>
      <c r="FV42" s="1543"/>
      <c r="FW42" s="1543"/>
      <c r="FX42" s="1543"/>
      <c r="FY42" s="1543"/>
      <c r="FZ42" s="1543"/>
      <c r="GA42" s="1543"/>
      <c r="GB42" s="1543"/>
      <c r="GC42" s="1543"/>
      <c r="GD42" s="1543"/>
      <c r="GE42" s="1543"/>
      <c r="GF42" s="1543"/>
      <c r="GG42" s="1543"/>
      <c r="GH42" s="1543"/>
      <c r="GI42" s="1543"/>
      <c r="GJ42" s="1543"/>
      <c r="GK42" s="1543"/>
      <c r="GL42" s="1543"/>
      <c r="GM42" s="1543"/>
      <c r="GN42" s="1543"/>
      <c r="GO42" s="1543"/>
      <c r="GP42" s="1543"/>
      <c r="GQ42" s="1543"/>
      <c r="GR42" s="1543"/>
      <c r="GS42" s="1543"/>
      <c r="GT42" s="1543"/>
      <c r="GU42" s="1543"/>
      <c r="GV42" s="1543"/>
      <c r="GW42" s="1543"/>
      <c r="GX42" s="1543"/>
      <c r="GY42" s="1543"/>
      <c r="GZ42" s="1543"/>
      <c r="HA42" s="1543"/>
      <c r="HB42" s="1543"/>
      <c r="HC42" s="1543"/>
      <c r="HD42" s="1543"/>
      <c r="HE42" s="1543"/>
      <c r="HF42" s="1543"/>
      <c r="HG42" s="1543"/>
      <c r="HH42" s="1543"/>
      <c r="HI42" s="1543"/>
      <c r="HJ42" s="1543"/>
      <c r="HK42" s="1543"/>
      <c r="HL42" s="1543"/>
      <c r="HM42" s="1543"/>
      <c r="HN42" s="1543"/>
      <c r="HO42" s="1543"/>
      <c r="HP42" s="1543"/>
      <c r="HQ42" s="1543"/>
      <c r="HR42" s="1543"/>
      <c r="HS42" s="1543"/>
      <c r="HT42" s="1543"/>
      <c r="HU42" s="1543"/>
      <c r="HV42" s="1543"/>
      <c r="HW42" s="1543"/>
      <c r="HX42" s="1543"/>
      <c r="HY42" s="1543"/>
      <c r="HZ42" s="1543"/>
      <c r="IA42" s="1543"/>
      <c r="IB42" s="1543"/>
      <c r="IC42" s="1543"/>
      <c r="ID42" s="1543"/>
      <c r="IE42" s="1543"/>
      <c r="IF42" s="1543"/>
      <c r="IG42" s="1543"/>
      <c r="IH42" s="1543"/>
      <c r="II42" s="1543"/>
      <c r="IJ42" s="1543"/>
      <c r="IK42" s="1543"/>
      <c r="IL42" s="1543"/>
      <c r="IM42" s="1543"/>
      <c r="IN42" s="1543"/>
      <c r="IO42" s="1543"/>
      <c r="IP42" s="1543"/>
      <c r="IQ42" s="1543"/>
      <c r="IR42" s="1543"/>
      <c r="IS42" s="1543"/>
    </row>
    <row r="43" spans="1:253" s="319" customFormat="1">
      <c r="A43" s="241" t="s">
        <v>1837</v>
      </c>
      <c r="B43" s="1545">
        <f>SUM(B41:B42)</f>
        <v>1308929</v>
      </c>
      <c r="C43" s="1545">
        <f>SUM(C41:C42)</f>
        <v>1308929</v>
      </c>
      <c r="D43" s="1545">
        <f t="shared" si="0"/>
        <v>0</v>
      </c>
      <c r="E43" s="1546"/>
      <c r="F43" s="1547"/>
      <c r="G43" s="1542"/>
      <c r="H43" s="1543"/>
      <c r="I43" s="1543"/>
      <c r="J43" s="1543"/>
      <c r="K43" s="1543"/>
      <c r="L43" s="1543"/>
      <c r="M43" s="1543"/>
      <c r="N43" s="1543"/>
      <c r="O43" s="1543"/>
      <c r="P43" s="1543"/>
      <c r="Q43" s="1543"/>
      <c r="R43" s="1543"/>
      <c r="S43" s="1543"/>
      <c r="T43" s="1543"/>
      <c r="U43" s="1543"/>
      <c r="V43" s="1543"/>
      <c r="W43" s="1543"/>
      <c r="X43" s="1543"/>
      <c r="Y43" s="1543"/>
      <c r="Z43" s="1543"/>
      <c r="AA43" s="1543"/>
      <c r="AB43" s="1543"/>
      <c r="AC43" s="1543"/>
      <c r="AD43" s="1543"/>
      <c r="AE43" s="1543"/>
      <c r="AF43" s="1543"/>
      <c r="AG43" s="1543"/>
      <c r="AH43" s="1543"/>
      <c r="AI43" s="1543"/>
      <c r="AJ43" s="1543"/>
      <c r="AK43" s="1543"/>
      <c r="AL43" s="1543"/>
      <c r="AM43" s="1543"/>
      <c r="AN43" s="1543"/>
      <c r="AO43" s="1543"/>
      <c r="AP43" s="1543"/>
      <c r="AQ43" s="1543"/>
      <c r="AR43" s="1543"/>
      <c r="AS43" s="1543"/>
      <c r="AT43" s="1543"/>
      <c r="AU43" s="1543"/>
      <c r="AV43" s="1543"/>
      <c r="AW43" s="1543"/>
      <c r="AX43" s="1543"/>
      <c r="AY43" s="1543"/>
      <c r="AZ43" s="1543"/>
      <c r="BA43" s="1543"/>
      <c r="BB43" s="1543"/>
      <c r="BC43" s="1543"/>
      <c r="BD43" s="1543"/>
      <c r="BE43" s="1543"/>
      <c r="BF43" s="1543"/>
      <c r="BG43" s="1543"/>
      <c r="BH43" s="1543"/>
      <c r="BI43" s="1543"/>
      <c r="BJ43" s="1543"/>
      <c r="BK43" s="1543"/>
      <c r="BL43" s="1543"/>
      <c r="BM43" s="1543"/>
      <c r="BN43" s="1543"/>
      <c r="BO43" s="1543"/>
      <c r="BP43" s="1543"/>
      <c r="BQ43" s="1543"/>
      <c r="BR43" s="1543"/>
      <c r="BS43" s="1543"/>
      <c r="BT43" s="1543"/>
      <c r="BU43" s="1543"/>
      <c r="BV43" s="1543"/>
      <c r="BW43" s="1543"/>
      <c r="BX43" s="1543"/>
      <c r="BY43" s="1543"/>
      <c r="BZ43" s="1543"/>
      <c r="CA43" s="1543"/>
      <c r="CB43" s="1543"/>
      <c r="CC43" s="1543"/>
      <c r="CD43" s="1543"/>
      <c r="CE43" s="1543"/>
      <c r="CF43" s="1543"/>
      <c r="CG43" s="1543"/>
      <c r="CH43" s="1543"/>
      <c r="CI43" s="1543"/>
      <c r="CJ43" s="1543"/>
      <c r="CK43" s="1543"/>
      <c r="CL43" s="1543"/>
      <c r="CM43" s="1543"/>
      <c r="CN43" s="1543"/>
      <c r="CO43" s="1543"/>
      <c r="CP43" s="1543"/>
      <c r="CQ43" s="1543"/>
      <c r="CR43" s="1543"/>
      <c r="CS43" s="1543"/>
      <c r="CT43" s="1543"/>
      <c r="CU43" s="1543"/>
      <c r="CV43" s="1543"/>
      <c r="CW43" s="1543"/>
      <c r="CX43" s="1543"/>
      <c r="CY43" s="1543"/>
      <c r="CZ43" s="1543"/>
      <c r="DA43" s="1543"/>
      <c r="DB43" s="1543"/>
      <c r="DC43" s="1543"/>
      <c r="DD43" s="1543"/>
      <c r="DE43" s="1543"/>
      <c r="DF43" s="1543"/>
      <c r="DG43" s="1543"/>
      <c r="DH43" s="1543"/>
      <c r="DI43" s="1543"/>
      <c r="DJ43" s="1543"/>
      <c r="DK43" s="1543"/>
      <c r="DL43" s="1543"/>
      <c r="DM43" s="1543"/>
      <c r="DN43" s="1543"/>
      <c r="DO43" s="1543"/>
      <c r="DP43" s="1543"/>
      <c r="DQ43" s="1543"/>
      <c r="DR43" s="1543"/>
      <c r="DS43" s="1543"/>
      <c r="DT43" s="1543"/>
      <c r="DU43" s="1543"/>
      <c r="DV43" s="1543"/>
      <c r="DW43" s="1543"/>
      <c r="DX43" s="1543"/>
      <c r="DY43" s="1543"/>
      <c r="DZ43" s="1543"/>
      <c r="EA43" s="1543"/>
      <c r="EB43" s="1543"/>
      <c r="EC43" s="1543"/>
      <c r="ED43" s="1543"/>
      <c r="EE43" s="1543"/>
      <c r="EF43" s="1543"/>
      <c r="EG43" s="1543"/>
      <c r="EH43" s="1543"/>
      <c r="EI43" s="1543"/>
      <c r="EJ43" s="1543"/>
      <c r="EK43" s="1543"/>
      <c r="EL43" s="1543"/>
      <c r="EM43" s="1543"/>
      <c r="EN43" s="1543"/>
      <c r="EO43" s="1543"/>
      <c r="EP43" s="1543"/>
      <c r="EQ43" s="1543"/>
      <c r="ER43" s="1543"/>
      <c r="ES43" s="1543"/>
      <c r="ET43" s="1543"/>
      <c r="EU43" s="1543"/>
      <c r="EV43" s="1543"/>
      <c r="EW43" s="1543"/>
      <c r="EX43" s="1543"/>
      <c r="EY43" s="1543"/>
      <c r="EZ43" s="1543"/>
      <c r="FA43" s="1543"/>
      <c r="FB43" s="1543"/>
      <c r="FC43" s="1543"/>
      <c r="FD43" s="1543"/>
      <c r="FE43" s="1543"/>
      <c r="FF43" s="1543"/>
      <c r="FG43" s="1543"/>
      <c r="FH43" s="1543"/>
      <c r="FI43" s="1543"/>
      <c r="FJ43" s="1543"/>
      <c r="FK43" s="1543"/>
      <c r="FL43" s="1543"/>
      <c r="FM43" s="1543"/>
      <c r="FN43" s="1543"/>
      <c r="FO43" s="1543"/>
      <c r="FP43" s="1543"/>
      <c r="FQ43" s="1543"/>
      <c r="FR43" s="1543"/>
      <c r="FS43" s="1543"/>
      <c r="FT43" s="1543"/>
      <c r="FU43" s="1543"/>
      <c r="FV43" s="1543"/>
      <c r="FW43" s="1543"/>
      <c r="FX43" s="1543"/>
      <c r="FY43" s="1543"/>
      <c r="FZ43" s="1543"/>
      <c r="GA43" s="1543"/>
      <c r="GB43" s="1543"/>
      <c r="GC43" s="1543"/>
      <c r="GD43" s="1543"/>
      <c r="GE43" s="1543"/>
      <c r="GF43" s="1543"/>
      <c r="GG43" s="1543"/>
      <c r="GH43" s="1543"/>
      <c r="GI43" s="1543"/>
      <c r="GJ43" s="1543"/>
      <c r="GK43" s="1543"/>
      <c r="GL43" s="1543"/>
      <c r="GM43" s="1543"/>
      <c r="GN43" s="1543"/>
      <c r="GO43" s="1543"/>
      <c r="GP43" s="1543"/>
      <c r="GQ43" s="1543"/>
      <c r="GR43" s="1543"/>
      <c r="GS43" s="1543"/>
      <c r="GT43" s="1543"/>
      <c r="GU43" s="1543"/>
      <c r="GV43" s="1543"/>
      <c r="GW43" s="1543"/>
      <c r="GX43" s="1543"/>
      <c r="GY43" s="1543"/>
      <c r="GZ43" s="1543"/>
      <c r="HA43" s="1543"/>
      <c r="HB43" s="1543"/>
      <c r="HC43" s="1543"/>
      <c r="HD43" s="1543"/>
      <c r="HE43" s="1543"/>
      <c r="HF43" s="1543"/>
      <c r="HG43" s="1543"/>
      <c r="HH43" s="1543"/>
      <c r="HI43" s="1543"/>
      <c r="HJ43" s="1543"/>
      <c r="HK43" s="1543"/>
      <c r="HL43" s="1543"/>
      <c r="HM43" s="1543"/>
      <c r="HN43" s="1543"/>
      <c r="HO43" s="1543"/>
      <c r="HP43" s="1543"/>
      <c r="HQ43" s="1543"/>
      <c r="HR43" s="1543"/>
      <c r="HS43" s="1543"/>
      <c r="HT43" s="1543"/>
      <c r="HU43" s="1543"/>
      <c r="HV43" s="1543"/>
      <c r="HW43" s="1543"/>
      <c r="HX43" s="1543"/>
      <c r="HY43" s="1543"/>
      <c r="HZ43" s="1543"/>
      <c r="IA43" s="1543"/>
      <c r="IB43" s="1543"/>
      <c r="IC43" s="1543"/>
      <c r="ID43" s="1543"/>
      <c r="IE43" s="1543"/>
      <c r="IF43" s="1543"/>
      <c r="IG43" s="1543"/>
      <c r="IH43" s="1543"/>
      <c r="II43" s="1543"/>
      <c r="IJ43" s="1543"/>
      <c r="IK43" s="1543"/>
      <c r="IL43" s="1543"/>
      <c r="IM43" s="1543"/>
      <c r="IN43" s="1543"/>
      <c r="IO43" s="1543"/>
      <c r="IP43" s="1543"/>
      <c r="IQ43" s="1543"/>
      <c r="IR43" s="1543"/>
      <c r="IS43" s="1543"/>
    </row>
    <row r="44" spans="1:253" s="319" customFormat="1">
      <c r="A44" s="241" t="s">
        <v>1838</v>
      </c>
      <c r="B44" s="1544">
        <f>'Sources and Uses Budget'!$C43</f>
        <v>288833</v>
      </c>
      <c r="C44" s="1544">
        <f>'Sources and Uses Budget'!$C43</f>
        <v>288833</v>
      </c>
      <c r="D44" s="1545">
        <f t="shared" si="0"/>
        <v>0</v>
      </c>
      <c r="E44" s="1546"/>
      <c r="F44" s="1547"/>
      <c r="G44" s="1542"/>
      <c r="H44" s="1543"/>
      <c r="I44" s="1543"/>
      <c r="J44" s="1543"/>
      <c r="K44" s="1543"/>
      <c r="L44" s="1543"/>
      <c r="M44" s="1543"/>
      <c r="N44" s="1543"/>
      <c r="O44" s="1543"/>
      <c r="P44" s="1543"/>
      <c r="Q44" s="1543"/>
      <c r="R44" s="1543"/>
      <c r="S44" s="1543"/>
      <c r="T44" s="1543"/>
      <c r="U44" s="1543"/>
      <c r="V44" s="1543"/>
      <c r="W44" s="1543"/>
      <c r="X44" s="1543"/>
      <c r="Y44" s="1543"/>
      <c r="Z44" s="1543"/>
      <c r="AA44" s="1543"/>
      <c r="AB44" s="1543"/>
      <c r="AC44" s="1543"/>
      <c r="AD44" s="1543"/>
      <c r="AE44" s="1543"/>
      <c r="AF44" s="1543"/>
      <c r="AG44" s="1543"/>
      <c r="AH44" s="1543"/>
      <c r="AI44" s="1543"/>
      <c r="AJ44" s="1543"/>
      <c r="AK44" s="1543"/>
      <c r="AL44" s="1543"/>
      <c r="AM44" s="1543"/>
      <c r="AN44" s="1543"/>
      <c r="AO44" s="1543"/>
      <c r="AP44" s="1543"/>
      <c r="AQ44" s="1543"/>
      <c r="AR44" s="1543"/>
      <c r="AS44" s="1543"/>
      <c r="AT44" s="1543"/>
      <c r="AU44" s="1543"/>
      <c r="AV44" s="1543"/>
      <c r="AW44" s="1543"/>
      <c r="AX44" s="1543"/>
      <c r="AY44" s="1543"/>
      <c r="AZ44" s="1543"/>
      <c r="BA44" s="1543"/>
      <c r="BB44" s="1543"/>
      <c r="BC44" s="1543"/>
      <c r="BD44" s="1543"/>
      <c r="BE44" s="1543"/>
      <c r="BF44" s="1543"/>
      <c r="BG44" s="1543"/>
      <c r="BH44" s="1543"/>
      <c r="BI44" s="1543"/>
      <c r="BJ44" s="1543"/>
      <c r="BK44" s="1543"/>
      <c r="BL44" s="1543"/>
      <c r="BM44" s="1543"/>
      <c r="BN44" s="1543"/>
      <c r="BO44" s="1543"/>
      <c r="BP44" s="1543"/>
      <c r="BQ44" s="1543"/>
      <c r="BR44" s="1543"/>
      <c r="BS44" s="1543"/>
      <c r="BT44" s="1543"/>
      <c r="BU44" s="1543"/>
      <c r="BV44" s="1543"/>
      <c r="BW44" s="1543"/>
      <c r="BX44" s="1543"/>
      <c r="BY44" s="1543"/>
      <c r="BZ44" s="1543"/>
      <c r="CA44" s="1543"/>
      <c r="CB44" s="1543"/>
      <c r="CC44" s="1543"/>
      <c r="CD44" s="1543"/>
      <c r="CE44" s="1543"/>
      <c r="CF44" s="1543"/>
      <c r="CG44" s="1543"/>
      <c r="CH44" s="1543"/>
      <c r="CI44" s="1543"/>
      <c r="CJ44" s="1543"/>
      <c r="CK44" s="1543"/>
      <c r="CL44" s="1543"/>
      <c r="CM44" s="1543"/>
      <c r="CN44" s="1543"/>
      <c r="CO44" s="1543"/>
      <c r="CP44" s="1543"/>
      <c r="CQ44" s="1543"/>
      <c r="CR44" s="1543"/>
      <c r="CS44" s="1543"/>
      <c r="CT44" s="1543"/>
      <c r="CU44" s="1543"/>
      <c r="CV44" s="1543"/>
      <c r="CW44" s="1543"/>
      <c r="CX44" s="1543"/>
      <c r="CY44" s="1543"/>
      <c r="CZ44" s="1543"/>
      <c r="DA44" s="1543"/>
      <c r="DB44" s="1543"/>
      <c r="DC44" s="1543"/>
      <c r="DD44" s="1543"/>
      <c r="DE44" s="1543"/>
      <c r="DF44" s="1543"/>
      <c r="DG44" s="1543"/>
      <c r="DH44" s="1543"/>
      <c r="DI44" s="1543"/>
      <c r="DJ44" s="1543"/>
      <c r="DK44" s="1543"/>
      <c r="DL44" s="1543"/>
      <c r="DM44" s="1543"/>
      <c r="DN44" s="1543"/>
      <c r="DO44" s="1543"/>
      <c r="DP44" s="1543"/>
      <c r="DQ44" s="1543"/>
      <c r="DR44" s="1543"/>
      <c r="DS44" s="1543"/>
      <c r="DT44" s="1543"/>
      <c r="DU44" s="1543"/>
      <c r="DV44" s="1543"/>
      <c r="DW44" s="1543"/>
      <c r="DX44" s="1543"/>
      <c r="DY44" s="1543"/>
      <c r="DZ44" s="1543"/>
      <c r="EA44" s="1543"/>
      <c r="EB44" s="1543"/>
      <c r="EC44" s="1543"/>
      <c r="ED44" s="1543"/>
      <c r="EE44" s="1543"/>
      <c r="EF44" s="1543"/>
      <c r="EG44" s="1543"/>
      <c r="EH44" s="1543"/>
      <c r="EI44" s="1543"/>
      <c r="EJ44" s="1543"/>
      <c r="EK44" s="1543"/>
      <c r="EL44" s="1543"/>
      <c r="EM44" s="1543"/>
      <c r="EN44" s="1543"/>
      <c r="EO44" s="1543"/>
      <c r="EP44" s="1543"/>
      <c r="EQ44" s="1543"/>
      <c r="ER44" s="1543"/>
      <c r="ES44" s="1543"/>
      <c r="ET44" s="1543"/>
      <c r="EU44" s="1543"/>
      <c r="EV44" s="1543"/>
      <c r="EW44" s="1543"/>
      <c r="EX44" s="1543"/>
      <c r="EY44" s="1543"/>
      <c r="EZ44" s="1543"/>
      <c r="FA44" s="1543"/>
      <c r="FB44" s="1543"/>
      <c r="FC44" s="1543"/>
      <c r="FD44" s="1543"/>
      <c r="FE44" s="1543"/>
      <c r="FF44" s="1543"/>
      <c r="FG44" s="1543"/>
      <c r="FH44" s="1543"/>
      <c r="FI44" s="1543"/>
      <c r="FJ44" s="1543"/>
      <c r="FK44" s="1543"/>
      <c r="FL44" s="1543"/>
      <c r="FM44" s="1543"/>
      <c r="FN44" s="1543"/>
      <c r="FO44" s="1543"/>
      <c r="FP44" s="1543"/>
      <c r="FQ44" s="1543"/>
      <c r="FR44" s="1543"/>
      <c r="FS44" s="1543"/>
      <c r="FT44" s="1543"/>
      <c r="FU44" s="1543"/>
      <c r="FV44" s="1543"/>
      <c r="FW44" s="1543"/>
      <c r="FX44" s="1543"/>
      <c r="FY44" s="1543"/>
      <c r="FZ44" s="1543"/>
      <c r="GA44" s="1543"/>
      <c r="GB44" s="1543"/>
      <c r="GC44" s="1543"/>
      <c r="GD44" s="1543"/>
      <c r="GE44" s="1543"/>
      <c r="GF44" s="1543"/>
      <c r="GG44" s="1543"/>
      <c r="GH44" s="1543"/>
      <c r="GI44" s="1543"/>
      <c r="GJ44" s="1543"/>
      <c r="GK44" s="1543"/>
      <c r="GL44" s="1543"/>
      <c r="GM44" s="1543"/>
      <c r="GN44" s="1543"/>
      <c r="GO44" s="1543"/>
      <c r="GP44" s="1543"/>
      <c r="GQ44" s="1543"/>
      <c r="GR44" s="1543"/>
      <c r="GS44" s="1543"/>
      <c r="GT44" s="1543"/>
      <c r="GU44" s="1543"/>
      <c r="GV44" s="1543"/>
      <c r="GW44" s="1543"/>
      <c r="GX44" s="1543"/>
      <c r="GY44" s="1543"/>
      <c r="GZ44" s="1543"/>
      <c r="HA44" s="1543"/>
      <c r="HB44" s="1543"/>
      <c r="HC44" s="1543"/>
      <c r="HD44" s="1543"/>
      <c r="HE44" s="1543"/>
      <c r="HF44" s="1543"/>
      <c r="HG44" s="1543"/>
      <c r="HH44" s="1543"/>
      <c r="HI44" s="1543"/>
      <c r="HJ44" s="1543"/>
      <c r="HK44" s="1543"/>
      <c r="HL44" s="1543"/>
      <c r="HM44" s="1543"/>
      <c r="HN44" s="1543"/>
      <c r="HO44" s="1543"/>
      <c r="HP44" s="1543"/>
      <c r="HQ44" s="1543"/>
      <c r="HR44" s="1543"/>
      <c r="HS44" s="1543"/>
      <c r="HT44" s="1543"/>
      <c r="HU44" s="1543"/>
      <c r="HV44" s="1543"/>
      <c r="HW44" s="1543"/>
      <c r="HX44" s="1543"/>
      <c r="HY44" s="1543"/>
      <c r="HZ44" s="1543"/>
      <c r="IA44" s="1543"/>
      <c r="IB44" s="1543"/>
      <c r="IC44" s="1543"/>
      <c r="ID44" s="1543"/>
      <c r="IE44" s="1543"/>
      <c r="IF44" s="1543"/>
      <c r="IG44" s="1543"/>
      <c r="IH44" s="1543"/>
      <c r="II44" s="1543"/>
      <c r="IJ44" s="1543"/>
      <c r="IK44" s="1543"/>
      <c r="IL44" s="1543"/>
      <c r="IM44" s="1543"/>
      <c r="IN44" s="1543"/>
      <c r="IO44" s="1543"/>
      <c r="IP44" s="1543"/>
      <c r="IQ44" s="1543"/>
      <c r="IR44" s="1543"/>
      <c r="IS44" s="1543"/>
    </row>
    <row r="45" spans="1:253" s="319" customFormat="1" ht="12" customHeight="1">
      <c r="A45" s="240" t="s">
        <v>1839</v>
      </c>
      <c r="B45" s="240"/>
      <c r="C45" s="240"/>
      <c r="D45" s="240"/>
      <c r="E45" s="248"/>
      <c r="F45" s="240"/>
      <c r="G45" s="1542"/>
      <c r="H45" s="1543"/>
      <c r="I45" s="1543"/>
      <c r="J45" s="1543"/>
      <c r="K45" s="1543"/>
      <c r="L45" s="1543"/>
      <c r="M45" s="1543"/>
      <c r="N45" s="1543"/>
      <c r="O45" s="1543"/>
      <c r="P45" s="1543"/>
      <c r="Q45" s="1543"/>
      <c r="R45" s="1543"/>
      <c r="S45" s="1543"/>
      <c r="T45" s="1543"/>
      <c r="U45" s="1543"/>
      <c r="V45" s="1543"/>
      <c r="W45" s="1543"/>
      <c r="X45" s="1543"/>
      <c r="Y45" s="1543"/>
      <c r="Z45" s="1543"/>
      <c r="AA45" s="1543"/>
      <c r="AB45" s="1543"/>
      <c r="AC45" s="1543"/>
      <c r="AD45" s="1543"/>
      <c r="AE45" s="1543"/>
      <c r="AF45" s="1543"/>
      <c r="AG45" s="1543"/>
      <c r="AH45" s="1543"/>
      <c r="AI45" s="1543"/>
      <c r="AJ45" s="1543"/>
      <c r="AK45" s="1543"/>
      <c r="AL45" s="1543"/>
      <c r="AM45" s="1543"/>
      <c r="AN45" s="1543"/>
      <c r="AO45" s="1543"/>
      <c r="AP45" s="1543"/>
      <c r="AQ45" s="1543"/>
      <c r="AR45" s="1543"/>
      <c r="AS45" s="1543"/>
      <c r="AT45" s="1543"/>
      <c r="AU45" s="1543"/>
      <c r="AV45" s="1543"/>
      <c r="AW45" s="1543"/>
      <c r="AX45" s="1543"/>
      <c r="AY45" s="1543"/>
      <c r="AZ45" s="1543"/>
      <c r="BA45" s="1543"/>
      <c r="BB45" s="1543"/>
      <c r="BC45" s="1543"/>
      <c r="BD45" s="1543"/>
      <c r="BE45" s="1543"/>
      <c r="BF45" s="1543"/>
      <c r="BG45" s="1543"/>
      <c r="BH45" s="1543"/>
      <c r="BI45" s="1543"/>
      <c r="BJ45" s="1543"/>
      <c r="BK45" s="1543"/>
      <c r="BL45" s="1543"/>
      <c r="BM45" s="1543"/>
      <c r="BN45" s="1543"/>
      <c r="BO45" s="1543"/>
      <c r="BP45" s="1543"/>
      <c r="BQ45" s="1543"/>
      <c r="BR45" s="1543"/>
      <c r="BS45" s="1543"/>
      <c r="BT45" s="1543"/>
      <c r="BU45" s="1543"/>
      <c r="BV45" s="1543"/>
      <c r="BW45" s="1543"/>
      <c r="BX45" s="1543"/>
      <c r="BY45" s="1543"/>
      <c r="BZ45" s="1543"/>
      <c r="CA45" s="1543"/>
      <c r="CB45" s="1543"/>
      <c r="CC45" s="1543"/>
      <c r="CD45" s="1543"/>
      <c r="CE45" s="1543"/>
      <c r="CF45" s="1543"/>
      <c r="CG45" s="1543"/>
      <c r="CH45" s="1543"/>
      <c r="CI45" s="1543"/>
      <c r="CJ45" s="1543"/>
      <c r="CK45" s="1543"/>
      <c r="CL45" s="1543"/>
      <c r="CM45" s="1543"/>
      <c r="CN45" s="1543"/>
      <c r="CO45" s="1543"/>
      <c r="CP45" s="1543"/>
      <c r="CQ45" s="1543"/>
      <c r="CR45" s="1543"/>
      <c r="CS45" s="1543"/>
      <c r="CT45" s="1543"/>
      <c r="CU45" s="1543"/>
      <c r="CV45" s="1543"/>
      <c r="CW45" s="1543"/>
      <c r="CX45" s="1543"/>
      <c r="CY45" s="1543"/>
      <c r="CZ45" s="1543"/>
      <c r="DA45" s="1543"/>
      <c r="DB45" s="1543"/>
      <c r="DC45" s="1543"/>
      <c r="DD45" s="1543"/>
      <c r="DE45" s="1543"/>
      <c r="DF45" s="1543"/>
      <c r="DG45" s="1543"/>
      <c r="DH45" s="1543"/>
      <c r="DI45" s="1543"/>
      <c r="DJ45" s="1543"/>
      <c r="DK45" s="1543"/>
      <c r="DL45" s="1543"/>
      <c r="DM45" s="1543"/>
      <c r="DN45" s="1543"/>
      <c r="DO45" s="1543"/>
      <c r="DP45" s="1543"/>
      <c r="DQ45" s="1543"/>
      <c r="DR45" s="1543"/>
      <c r="DS45" s="1543"/>
      <c r="DT45" s="1543"/>
      <c r="DU45" s="1543"/>
      <c r="DV45" s="1543"/>
      <c r="DW45" s="1543"/>
      <c r="DX45" s="1543"/>
      <c r="DY45" s="1543"/>
      <c r="DZ45" s="1543"/>
      <c r="EA45" s="1543"/>
      <c r="EB45" s="1543"/>
      <c r="EC45" s="1543"/>
      <c r="ED45" s="1543"/>
      <c r="EE45" s="1543"/>
      <c r="EF45" s="1543"/>
      <c r="EG45" s="1543"/>
      <c r="EH45" s="1543"/>
      <c r="EI45" s="1543"/>
      <c r="EJ45" s="1543"/>
      <c r="EK45" s="1543"/>
      <c r="EL45" s="1543"/>
      <c r="EM45" s="1543"/>
      <c r="EN45" s="1543"/>
      <c r="EO45" s="1543"/>
      <c r="EP45" s="1543"/>
      <c r="EQ45" s="1543"/>
      <c r="ER45" s="1543"/>
      <c r="ES45" s="1543"/>
      <c r="ET45" s="1543"/>
      <c r="EU45" s="1543"/>
      <c r="EV45" s="1543"/>
      <c r="EW45" s="1543"/>
      <c r="EX45" s="1543"/>
      <c r="EY45" s="1543"/>
      <c r="EZ45" s="1543"/>
      <c r="FA45" s="1543"/>
      <c r="FB45" s="1543"/>
      <c r="FC45" s="1543"/>
      <c r="FD45" s="1543"/>
      <c r="FE45" s="1543"/>
      <c r="FF45" s="1543"/>
      <c r="FG45" s="1543"/>
      <c r="FH45" s="1543"/>
      <c r="FI45" s="1543"/>
      <c r="FJ45" s="1543"/>
      <c r="FK45" s="1543"/>
      <c r="FL45" s="1543"/>
      <c r="FM45" s="1543"/>
      <c r="FN45" s="1543"/>
      <c r="FO45" s="1543"/>
      <c r="FP45" s="1543"/>
      <c r="FQ45" s="1543"/>
      <c r="FR45" s="1543"/>
      <c r="FS45" s="1543"/>
      <c r="FT45" s="1543"/>
      <c r="FU45" s="1543"/>
      <c r="FV45" s="1543"/>
      <c r="FW45" s="1543"/>
      <c r="FX45" s="1543"/>
      <c r="FY45" s="1543"/>
      <c r="FZ45" s="1543"/>
      <c r="GA45" s="1543"/>
      <c r="GB45" s="1543"/>
      <c r="GC45" s="1543"/>
      <c r="GD45" s="1543"/>
      <c r="GE45" s="1543"/>
      <c r="GF45" s="1543"/>
      <c r="GG45" s="1543"/>
      <c r="GH45" s="1543"/>
      <c r="GI45" s="1543"/>
      <c r="GJ45" s="1543"/>
      <c r="GK45" s="1543"/>
      <c r="GL45" s="1543"/>
      <c r="GM45" s="1543"/>
      <c r="GN45" s="1543"/>
      <c r="GO45" s="1543"/>
      <c r="GP45" s="1543"/>
      <c r="GQ45" s="1543"/>
      <c r="GR45" s="1543"/>
      <c r="GS45" s="1543"/>
      <c r="GT45" s="1543"/>
      <c r="GU45" s="1543"/>
      <c r="GV45" s="1543"/>
      <c r="GW45" s="1543"/>
      <c r="GX45" s="1543"/>
      <c r="GY45" s="1543"/>
      <c r="GZ45" s="1543"/>
      <c r="HA45" s="1543"/>
      <c r="HB45" s="1543"/>
      <c r="HC45" s="1543"/>
      <c r="HD45" s="1543"/>
      <c r="HE45" s="1543"/>
      <c r="HF45" s="1543"/>
      <c r="HG45" s="1543"/>
      <c r="HH45" s="1543"/>
      <c r="HI45" s="1543"/>
      <c r="HJ45" s="1543"/>
      <c r="HK45" s="1543"/>
      <c r="HL45" s="1543"/>
      <c r="HM45" s="1543"/>
      <c r="HN45" s="1543"/>
      <c r="HO45" s="1543"/>
      <c r="HP45" s="1543"/>
      <c r="HQ45" s="1543"/>
      <c r="HR45" s="1543"/>
      <c r="HS45" s="1543"/>
      <c r="HT45" s="1543"/>
      <c r="HU45" s="1543"/>
      <c r="HV45" s="1543"/>
      <c r="HW45" s="1543"/>
      <c r="HX45" s="1543"/>
      <c r="HY45" s="1543"/>
      <c r="HZ45" s="1543"/>
      <c r="IA45" s="1543"/>
      <c r="IB45" s="1543"/>
      <c r="IC45" s="1543"/>
      <c r="ID45" s="1543"/>
      <c r="IE45" s="1543"/>
      <c r="IF45" s="1543"/>
      <c r="IG45" s="1543"/>
      <c r="IH45" s="1543"/>
      <c r="II45" s="1543"/>
      <c r="IJ45" s="1543"/>
      <c r="IK45" s="1543"/>
      <c r="IL45" s="1543"/>
      <c r="IM45" s="1543"/>
      <c r="IN45" s="1543"/>
      <c r="IO45" s="1543"/>
      <c r="IP45" s="1543"/>
      <c r="IQ45" s="1543"/>
      <c r="IR45" s="1543"/>
      <c r="IS45" s="1543"/>
    </row>
    <row r="46" spans="1:253" s="319" customFormat="1">
      <c r="A46" s="249" t="s">
        <v>1840</v>
      </c>
      <c r="B46" s="1544">
        <f>'Sources and Uses Budget'!$C45</f>
        <v>2692869.9983172631</v>
      </c>
      <c r="C46" s="1544">
        <f>'Sources and Uses Budget'!$C45</f>
        <v>2692869.9983172631</v>
      </c>
      <c r="D46" s="1545">
        <f t="shared" si="0"/>
        <v>0</v>
      </c>
      <c r="E46" s="1546"/>
      <c r="F46" s="1547"/>
      <c r="G46" s="1542"/>
      <c r="H46" s="1543"/>
      <c r="I46" s="1543"/>
      <c r="J46" s="1543"/>
      <c r="K46" s="1543"/>
      <c r="L46" s="1543"/>
      <c r="M46" s="1543"/>
      <c r="N46" s="1543"/>
      <c r="O46" s="1543"/>
      <c r="P46" s="1543"/>
      <c r="Q46" s="1543"/>
      <c r="R46" s="1543"/>
      <c r="S46" s="1543"/>
      <c r="T46" s="1543"/>
      <c r="U46" s="1543"/>
      <c r="V46" s="1543"/>
      <c r="W46" s="1543"/>
      <c r="X46" s="1543"/>
      <c r="Y46" s="1543"/>
      <c r="Z46" s="1543"/>
      <c r="AA46" s="1543"/>
      <c r="AB46" s="1543"/>
      <c r="AC46" s="1543"/>
      <c r="AD46" s="1543"/>
      <c r="AE46" s="1543"/>
      <c r="AF46" s="1543"/>
      <c r="AG46" s="1543"/>
      <c r="AH46" s="1543"/>
      <c r="AI46" s="1543"/>
      <c r="AJ46" s="1543"/>
      <c r="AK46" s="1543"/>
      <c r="AL46" s="1543"/>
      <c r="AM46" s="1543"/>
      <c r="AN46" s="1543"/>
      <c r="AO46" s="1543"/>
      <c r="AP46" s="1543"/>
      <c r="AQ46" s="1543"/>
      <c r="AR46" s="1543"/>
      <c r="AS46" s="1543"/>
      <c r="AT46" s="1543"/>
      <c r="AU46" s="1543"/>
      <c r="AV46" s="1543"/>
      <c r="AW46" s="1543"/>
      <c r="AX46" s="1543"/>
      <c r="AY46" s="1543"/>
      <c r="AZ46" s="1543"/>
      <c r="BA46" s="1543"/>
      <c r="BB46" s="1543"/>
      <c r="BC46" s="1543"/>
      <c r="BD46" s="1543"/>
      <c r="BE46" s="1543"/>
      <c r="BF46" s="1543"/>
      <c r="BG46" s="1543"/>
      <c r="BH46" s="1543"/>
      <c r="BI46" s="1543"/>
      <c r="BJ46" s="1543"/>
      <c r="BK46" s="1543"/>
      <c r="BL46" s="1543"/>
      <c r="BM46" s="1543"/>
      <c r="BN46" s="1543"/>
      <c r="BO46" s="1543"/>
      <c r="BP46" s="1543"/>
      <c r="BQ46" s="1543"/>
      <c r="BR46" s="1543"/>
      <c r="BS46" s="1543"/>
      <c r="BT46" s="1543"/>
      <c r="BU46" s="1543"/>
      <c r="BV46" s="1543"/>
      <c r="BW46" s="1543"/>
      <c r="BX46" s="1543"/>
      <c r="BY46" s="1543"/>
      <c r="BZ46" s="1543"/>
      <c r="CA46" s="1543"/>
      <c r="CB46" s="1543"/>
      <c r="CC46" s="1543"/>
      <c r="CD46" s="1543"/>
      <c r="CE46" s="1543"/>
      <c r="CF46" s="1543"/>
      <c r="CG46" s="1543"/>
      <c r="CH46" s="1543"/>
      <c r="CI46" s="1543"/>
      <c r="CJ46" s="1543"/>
      <c r="CK46" s="1543"/>
      <c r="CL46" s="1543"/>
      <c r="CM46" s="1543"/>
      <c r="CN46" s="1543"/>
      <c r="CO46" s="1543"/>
      <c r="CP46" s="1543"/>
      <c r="CQ46" s="1543"/>
      <c r="CR46" s="1543"/>
      <c r="CS46" s="1543"/>
      <c r="CT46" s="1543"/>
      <c r="CU46" s="1543"/>
      <c r="CV46" s="1543"/>
      <c r="CW46" s="1543"/>
      <c r="CX46" s="1543"/>
      <c r="CY46" s="1543"/>
      <c r="CZ46" s="1543"/>
      <c r="DA46" s="1543"/>
      <c r="DB46" s="1543"/>
      <c r="DC46" s="1543"/>
      <c r="DD46" s="1543"/>
      <c r="DE46" s="1543"/>
      <c r="DF46" s="1543"/>
      <c r="DG46" s="1543"/>
      <c r="DH46" s="1543"/>
      <c r="DI46" s="1543"/>
      <c r="DJ46" s="1543"/>
      <c r="DK46" s="1543"/>
      <c r="DL46" s="1543"/>
      <c r="DM46" s="1543"/>
      <c r="DN46" s="1543"/>
      <c r="DO46" s="1543"/>
      <c r="DP46" s="1543"/>
      <c r="DQ46" s="1543"/>
      <c r="DR46" s="1543"/>
      <c r="DS46" s="1543"/>
      <c r="DT46" s="1543"/>
      <c r="DU46" s="1543"/>
      <c r="DV46" s="1543"/>
      <c r="DW46" s="1543"/>
      <c r="DX46" s="1543"/>
      <c r="DY46" s="1543"/>
      <c r="DZ46" s="1543"/>
      <c r="EA46" s="1543"/>
      <c r="EB46" s="1543"/>
      <c r="EC46" s="1543"/>
      <c r="ED46" s="1543"/>
      <c r="EE46" s="1543"/>
      <c r="EF46" s="1543"/>
      <c r="EG46" s="1543"/>
      <c r="EH46" s="1543"/>
      <c r="EI46" s="1543"/>
      <c r="EJ46" s="1543"/>
      <c r="EK46" s="1543"/>
      <c r="EL46" s="1543"/>
      <c r="EM46" s="1543"/>
      <c r="EN46" s="1543"/>
      <c r="EO46" s="1543"/>
      <c r="EP46" s="1543"/>
      <c r="EQ46" s="1543"/>
      <c r="ER46" s="1543"/>
      <c r="ES46" s="1543"/>
      <c r="ET46" s="1543"/>
      <c r="EU46" s="1543"/>
      <c r="EV46" s="1543"/>
      <c r="EW46" s="1543"/>
      <c r="EX46" s="1543"/>
      <c r="EY46" s="1543"/>
      <c r="EZ46" s="1543"/>
      <c r="FA46" s="1543"/>
      <c r="FB46" s="1543"/>
      <c r="FC46" s="1543"/>
      <c r="FD46" s="1543"/>
      <c r="FE46" s="1543"/>
      <c r="FF46" s="1543"/>
      <c r="FG46" s="1543"/>
      <c r="FH46" s="1543"/>
      <c r="FI46" s="1543"/>
      <c r="FJ46" s="1543"/>
      <c r="FK46" s="1543"/>
      <c r="FL46" s="1543"/>
      <c r="FM46" s="1543"/>
      <c r="FN46" s="1543"/>
      <c r="FO46" s="1543"/>
      <c r="FP46" s="1543"/>
      <c r="FQ46" s="1543"/>
      <c r="FR46" s="1543"/>
      <c r="FS46" s="1543"/>
      <c r="FT46" s="1543"/>
      <c r="FU46" s="1543"/>
      <c r="FV46" s="1543"/>
      <c r="FW46" s="1543"/>
      <c r="FX46" s="1543"/>
      <c r="FY46" s="1543"/>
      <c r="FZ46" s="1543"/>
      <c r="GA46" s="1543"/>
      <c r="GB46" s="1543"/>
      <c r="GC46" s="1543"/>
      <c r="GD46" s="1543"/>
      <c r="GE46" s="1543"/>
      <c r="GF46" s="1543"/>
      <c r="GG46" s="1543"/>
      <c r="GH46" s="1543"/>
      <c r="GI46" s="1543"/>
      <c r="GJ46" s="1543"/>
      <c r="GK46" s="1543"/>
      <c r="GL46" s="1543"/>
      <c r="GM46" s="1543"/>
      <c r="GN46" s="1543"/>
      <c r="GO46" s="1543"/>
      <c r="GP46" s="1543"/>
      <c r="GQ46" s="1543"/>
      <c r="GR46" s="1543"/>
      <c r="GS46" s="1543"/>
      <c r="GT46" s="1543"/>
      <c r="GU46" s="1543"/>
      <c r="GV46" s="1543"/>
      <c r="GW46" s="1543"/>
      <c r="GX46" s="1543"/>
      <c r="GY46" s="1543"/>
      <c r="GZ46" s="1543"/>
      <c r="HA46" s="1543"/>
      <c r="HB46" s="1543"/>
      <c r="HC46" s="1543"/>
      <c r="HD46" s="1543"/>
      <c r="HE46" s="1543"/>
      <c r="HF46" s="1543"/>
      <c r="HG46" s="1543"/>
      <c r="HH46" s="1543"/>
      <c r="HI46" s="1543"/>
      <c r="HJ46" s="1543"/>
      <c r="HK46" s="1543"/>
      <c r="HL46" s="1543"/>
      <c r="HM46" s="1543"/>
      <c r="HN46" s="1543"/>
      <c r="HO46" s="1543"/>
      <c r="HP46" s="1543"/>
      <c r="HQ46" s="1543"/>
      <c r="HR46" s="1543"/>
      <c r="HS46" s="1543"/>
      <c r="HT46" s="1543"/>
      <c r="HU46" s="1543"/>
      <c r="HV46" s="1543"/>
      <c r="HW46" s="1543"/>
      <c r="HX46" s="1543"/>
      <c r="HY46" s="1543"/>
      <c r="HZ46" s="1543"/>
      <c r="IA46" s="1543"/>
      <c r="IB46" s="1543"/>
      <c r="IC46" s="1543"/>
      <c r="ID46" s="1543"/>
      <c r="IE46" s="1543"/>
      <c r="IF46" s="1543"/>
      <c r="IG46" s="1543"/>
      <c r="IH46" s="1543"/>
      <c r="II46" s="1543"/>
      <c r="IJ46" s="1543"/>
      <c r="IK46" s="1543"/>
      <c r="IL46" s="1543"/>
      <c r="IM46" s="1543"/>
      <c r="IN46" s="1543"/>
      <c r="IO46" s="1543"/>
      <c r="IP46" s="1543"/>
      <c r="IQ46" s="1543"/>
      <c r="IR46" s="1543"/>
      <c r="IS46" s="1543"/>
    </row>
    <row r="47" spans="1:253" s="319" customFormat="1">
      <c r="A47" s="249" t="s">
        <v>1841</v>
      </c>
      <c r="B47" s="1544">
        <f>'Sources and Uses Budget'!$C46</f>
        <v>299625.05299590772</v>
      </c>
      <c r="C47" s="1544">
        <f>'Sources and Uses Budget'!$C46</f>
        <v>299625.05299590772</v>
      </c>
      <c r="D47" s="1545">
        <f t="shared" si="0"/>
        <v>0</v>
      </c>
      <c r="E47" s="1546"/>
      <c r="F47" s="1547"/>
      <c r="G47" s="1542"/>
      <c r="H47" s="1543"/>
      <c r="I47" s="1543"/>
      <c r="J47" s="1543"/>
      <c r="K47" s="1543"/>
      <c r="L47" s="1543"/>
      <c r="M47" s="1543"/>
      <c r="N47" s="1543"/>
      <c r="O47" s="1543"/>
      <c r="P47" s="1543"/>
      <c r="Q47" s="1543"/>
      <c r="R47" s="1543"/>
      <c r="S47" s="1543"/>
      <c r="T47" s="1543"/>
      <c r="U47" s="1543"/>
      <c r="V47" s="1543"/>
      <c r="W47" s="1543"/>
      <c r="X47" s="1543"/>
      <c r="Y47" s="1543"/>
      <c r="Z47" s="1543"/>
      <c r="AA47" s="1543"/>
      <c r="AB47" s="1543"/>
      <c r="AC47" s="1543"/>
      <c r="AD47" s="1543"/>
      <c r="AE47" s="1543"/>
      <c r="AF47" s="1543"/>
      <c r="AG47" s="1543"/>
      <c r="AH47" s="1543"/>
      <c r="AI47" s="1543"/>
      <c r="AJ47" s="1543"/>
      <c r="AK47" s="1543"/>
      <c r="AL47" s="1543"/>
      <c r="AM47" s="1543"/>
      <c r="AN47" s="1543"/>
      <c r="AO47" s="1543"/>
      <c r="AP47" s="1543"/>
      <c r="AQ47" s="1543"/>
      <c r="AR47" s="1543"/>
      <c r="AS47" s="1543"/>
      <c r="AT47" s="1543"/>
      <c r="AU47" s="1543"/>
      <c r="AV47" s="1543"/>
      <c r="AW47" s="1543"/>
      <c r="AX47" s="1543"/>
      <c r="AY47" s="1543"/>
      <c r="AZ47" s="1543"/>
      <c r="BA47" s="1543"/>
      <c r="BB47" s="1543"/>
      <c r="BC47" s="1543"/>
      <c r="BD47" s="1543"/>
      <c r="BE47" s="1543"/>
      <c r="BF47" s="1543"/>
      <c r="BG47" s="1543"/>
      <c r="BH47" s="1543"/>
      <c r="BI47" s="1543"/>
      <c r="BJ47" s="1543"/>
      <c r="BK47" s="1543"/>
      <c r="BL47" s="1543"/>
      <c r="BM47" s="1543"/>
      <c r="BN47" s="1543"/>
      <c r="BO47" s="1543"/>
      <c r="BP47" s="1543"/>
      <c r="BQ47" s="1543"/>
      <c r="BR47" s="1543"/>
      <c r="BS47" s="1543"/>
      <c r="BT47" s="1543"/>
      <c r="BU47" s="1543"/>
      <c r="BV47" s="1543"/>
      <c r="BW47" s="1543"/>
      <c r="BX47" s="1543"/>
      <c r="BY47" s="1543"/>
      <c r="BZ47" s="1543"/>
      <c r="CA47" s="1543"/>
      <c r="CB47" s="1543"/>
      <c r="CC47" s="1543"/>
      <c r="CD47" s="1543"/>
      <c r="CE47" s="1543"/>
      <c r="CF47" s="1543"/>
      <c r="CG47" s="1543"/>
      <c r="CH47" s="1543"/>
      <c r="CI47" s="1543"/>
      <c r="CJ47" s="1543"/>
      <c r="CK47" s="1543"/>
      <c r="CL47" s="1543"/>
      <c r="CM47" s="1543"/>
      <c r="CN47" s="1543"/>
      <c r="CO47" s="1543"/>
      <c r="CP47" s="1543"/>
      <c r="CQ47" s="1543"/>
      <c r="CR47" s="1543"/>
      <c r="CS47" s="1543"/>
      <c r="CT47" s="1543"/>
      <c r="CU47" s="1543"/>
      <c r="CV47" s="1543"/>
      <c r="CW47" s="1543"/>
      <c r="CX47" s="1543"/>
      <c r="CY47" s="1543"/>
      <c r="CZ47" s="1543"/>
      <c r="DA47" s="1543"/>
      <c r="DB47" s="1543"/>
      <c r="DC47" s="1543"/>
      <c r="DD47" s="1543"/>
      <c r="DE47" s="1543"/>
      <c r="DF47" s="1543"/>
      <c r="DG47" s="1543"/>
      <c r="DH47" s="1543"/>
      <c r="DI47" s="1543"/>
      <c r="DJ47" s="1543"/>
      <c r="DK47" s="1543"/>
      <c r="DL47" s="1543"/>
      <c r="DM47" s="1543"/>
      <c r="DN47" s="1543"/>
      <c r="DO47" s="1543"/>
      <c r="DP47" s="1543"/>
      <c r="DQ47" s="1543"/>
      <c r="DR47" s="1543"/>
      <c r="DS47" s="1543"/>
      <c r="DT47" s="1543"/>
      <c r="DU47" s="1543"/>
      <c r="DV47" s="1543"/>
      <c r="DW47" s="1543"/>
      <c r="DX47" s="1543"/>
      <c r="DY47" s="1543"/>
      <c r="DZ47" s="1543"/>
      <c r="EA47" s="1543"/>
      <c r="EB47" s="1543"/>
      <c r="EC47" s="1543"/>
      <c r="ED47" s="1543"/>
      <c r="EE47" s="1543"/>
      <c r="EF47" s="1543"/>
      <c r="EG47" s="1543"/>
      <c r="EH47" s="1543"/>
      <c r="EI47" s="1543"/>
      <c r="EJ47" s="1543"/>
      <c r="EK47" s="1543"/>
      <c r="EL47" s="1543"/>
      <c r="EM47" s="1543"/>
      <c r="EN47" s="1543"/>
      <c r="EO47" s="1543"/>
      <c r="EP47" s="1543"/>
      <c r="EQ47" s="1543"/>
      <c r="ER47" s="1543"/>
      <c r="ES47" s="1543"/>
      <c r="ET47" s="1543"/>
      <c r="EU47" s="1543"/>
      <c r="EV47" s="1543"/>
      <c r="EW47" s="1543"/>
      <c r="EX47" s="1543"/>
      <c r="EY47" s="1543"/>
      <c r="EZ47" s="1543"/>
      <c r="FA47" s="1543"/>
      <c r="FB47" s="1543"/>
      <c r="FC47" s="1543"/>
      <c r="FD47" s="1543"/>
      <c r="FE47" s="1543"/>
      <c r="FF47" s="1543"/>
      <c r="FG47" s="1543"/>
      <c r="FH47" s="1543"/>
      <c r="FI47" s="1543"/>
      <c r="FJ47" s="1543"/>
      <c r="FK47" s="1543"/>
      <c r="FL47" s="1543"/>
      <c r="FM47" s="1543"/>
      <c r="FN47" s="1543"/>
      <c r="FO47" s="1543"/>
      <c r="FP47" s="1543"/>
      <c r="FQ47" s="1543"/>
      <c r="FR47" s="1543"/>
      <c r="FS47" s="1543"/>
      <c r="FT47" s="1543"/>
      <c r="FU47" s="1543"/>
      <c r="FV47" s="1543"/>
      <c r="FW47" s="1543"/>
      <c r="FX47" s="1543"/>
      <c r="FY47" s="1543"/>
      <c r="FZ47" s="1543"/>
      <c r="GA47" s="1543"/>
      <c r="GB47" s="1543"/>
      <c r="GC47" s="1543"/>
      <c r="GD47" s="1543"/>
      <c r="GE47" s="1543"/>
      <c r="GF47" s="1543"/>
      <c r="GG47" s="1543"/>
      <c r="GH47" s="1543"/>
      <c r="GI47" s="1543"/>
      <c r="GJ47" s="1543"/>
      <c r="GK47" s="1543"/>
      <c r="GL47" s="1543"/>
      <c r="GM47" s="1543"/>
      <c r="GN47" s="1543"/>
      <c r="GO47" s="1543"/>
      <c r="GP47" s="1543"/>
      <c r="GQ47" s="1543"/>
      <c r="GR47" s="1543"/>
      <c r="GS47" s="1543"/>
      <c r="GT47" s="1543"/>
      <c r="GU47" s="1543"/>
      <c r="GV47" s="1543"/>
      <c r="GW47" s="1543"/>
      <c r="GX47" s="1543"/>
      <c r="GY47" s="1543"/>
      <c r="GZ47" s="1543"/>
      <c r="HA47" s="1543"/>
      <c r="HB47" s="1543"/>
      <c r="HC47" s="1543"/>
      <c r="HD47" s="1543"/>
      <c r="HE47" s="1543"/>
      <c r="HF47" s="1543"/>
      <c r="HG47" s="1543"/>
      <c r="HH47" s="1543"/>
      <c r="HI47" s="1543"/>
      <c r="HJ47" s="1543"/>
      <c r="HK47" s="1543"/>
      <c r="HL47" s="1543"/>
      <c r="HM47" s="1543"/>
      <c r="HN47" s="1543"/>
      <c r="HO47" s="1543"/>
      <c r="HP47" s="1543"/>
      <c r="HQ47" s="1543"/>
      <c r="HR47" s="1543"/>
      <c r="HS47" s="1543"/>
      <c r="HT47" s="1543"/>
      <c r="HU47" s="1543"/>
      <c r="HV47" s="1543"/>
      <c r="HW47" s="1543"/>
      <c r="HX47" s="1543"/>
      <c r="HY47" s="1543"/>
      <c r="HZ47" s="1543"/>
      <c r="IA47" s="1543"/>
      <c r="IB47" s="1543"/>
      <c r="IC47" s="1543"/>
      <c r="ID47" s="1543"/>
      <c r="IE47" s="1543"/>
      <c r="IF47" s="1543"/>
      <c r="IG47" s="1543"/>
      <c r="IH47" s="1543"/>
      <c r="II47" s="1543"/>
      <c r="IJ47" s="1543"/>
      <c r="IK47" s="1543"/>
      <c r="IL47" s="1543"/>
      <c r="IM47" s="1543"/>
      <c r="IN47" s="1543"/>
      <c r="IO47" s="1543"/>
      <c r="IP47" s="1543"/>
      <c r="IQ47" s="1543"/>
      <c r="IR47" s="1543"/>
      <c r="IS47" s="1543"/>
    </row>
    <row r="48" spans="1:253" s="319" customFormat="1" ht="12" customHeight="1">
      <c r="A48" s="1525" t="s">
        <v>1842</v>
      </c>
      <c r="B48" s="1544">
        <f>'Sources and Uses Budget'!$C47</f>
        <v>0</v>
      </c>
      <c r="C48" s="1544">
        <f>'Sources and Uses Budget'!$C47</f>
        <v>0</v>
      </c>
      <c r="D48" s="1545">
        <f t="shared" si="0"/>
        <v>0</v>
      </c>
      <c r="E48" s="1546"/>
      <c r="F48" s="1547"/>
      <c r="G48" s="1542"/>
      <c r="H48" s="1543"/>
      <c r="I48" s="1543"/>
      <c r="J48" s="1543"/>
      <c r="K48" s="1543"/>
      <c r="L48" s="1543"/>
      <c r="M48" s="1543"/>
      <c r="N48" s="1543"/>
      <c r="O48" s="1543"/>
      <c r="P48" s="1543"/>
      <c r="Q48" s="1543"/>
      <c r="R48" s="1543"/>
      <c r="S48" s="1543"/>
      <c r="T48" s="1543"/>
      <c r="U48" s="1543"/>
      <c r="V48" s="1543"/>
      <c r="W48" s="1543"/>
      <c r="X48" s="1543"/>
      <c r="Y48" s="1543"/>
      <c r="Z48" s="1543"/>
      <c r="AA48" s="1543"/>
      <c r="AB48" s="1543"/>
      <c r="AC48" s="1543"/>
      <c r="AD48" s="1543"/>
      <c r="AE48" s="1543"/>
      <c r="AF48" s="1543"/>
      <c r="AG48" s="1543"/>
      <c r="AH48" s="1543"/>
      <c r="AI48" s="1543"/>
      <c r="AJ48" s="1543"/>
      <c r="AK48" s="1543"/>
      <c r="AL48" s="1543"/>
      <c r="AM48" s="1543"/>
      <c r="AN48" s="1543"/>
      <c r="AO48" s="1543"/>
      <c r="AP48" s="1543"/>
      <c r="AQ48" s="1543"/>
      <c r="AR48" s="1543"/>
      <c r="AS48" s="1543"/>
      <c r="AT48" s="1543"/>
      <c r="AU48" s="1543"/>
      <c r="AV48" s="1543"/>
      <c r="AW48" s="1543"/>
      <c r="AX48" s="1543"/>
      <c r="AY48" s="1543"/>
      <c r="AZ48" s="1543"/>
      <c r="BA48" s="1543"/>
      <c r="BB48" s="1543"/>
      <c r="BC48" s="1543"/>
      <c r="BD48" s="1543"/>
      <c r="BE48" s="1543"/>
      <c r="BF48" s="1543"/>
      <c r="BG48" s="1543"/>
      <c r="BH48" s="1543"/>
      <c r="BI48" s="1543"/>
      <c r="BJ48" s="1543"/>
      <c r="BK48" s="1543"/>
      <c r="BL48" s="1543"/>
      <c r="BM48" s="1543"/>
      <c r="BN48" s="1543"/>
      <c r="BO48" s="1543"/>
      <c r="BP48" s="1543"/>
      <c r="BQ48" s="1543"/>
      <c r="BR48" s="1543"/>
      <c r="BS48" s="1543"/>
      <c r="BT48" s="1543"/>
      <c r="BU48" s="1543"/>
      <c r="BV48" s="1543"/>
      <c r="BW48" s="1543"/>
      <c r="BX48" s="1543"/>
      <c r="BY48" s="1543"/>
      <c r="BZ48" s="1543"/>
      <c r="CA48" s="1543"/>
      <c r="CB48" s="1543"/>
      <c r="CC48" s="1543"/>
      <c r="CD48" s="1543"/>
      <c r="CE48" s="1543"/>
      <c r="CF48" s="1543"/>
      <c r="CG48" s="1543"/>
      <c r="CH48" s="1543"/>
      <c r="CI48" s="1543"/>
      <c r="CJ48" s="1543"/>
      <c r="CK48" s="1543"/>
      <c r="CL48" s="1543"/>
      <c r="CM48" s="1543"/>
      <c r="CN48" s="1543"/>
      <c r="CO48" s="1543"/>
      <c r="CP48" s="1543"/>
      <c r="CQ48" s="1543"/>
      <c r="CR48" s="1543"/>
      <c r="CS48" s="1543"/>
      <c r="CT48" s="1543"/>
      <c r="CU48" s="1543"/>
      <c r="CV48" s="1543"/>
      <c r="CW48" s="1543"/>
      <c r="CX48" s="1543"/>
      <c r="CY48" s="1543"/>
      <c r="CZ48" s="1543"/>
      <c r="DA48" s="1543"/>
      <c r="DB48" s="1543"/>
      <c r="DC48" s="1543"/>
      <c r="DD48" s="1543"/>
      <c r="DE48" s="1543"/>
      <c r="DF48" s="1543"/>
      <c r="DG48" s="1543"/>
      <c r="DH48" s="1543"/>
      <c r="DI48" s="1543"/>
      <c r="DJ48" s="1543"/>
      <c r="DK48" s="1543"/>
      <c r="DL48" s="1543"/>
      <c r="DM48" s="1543"/>
      <c r="DN48" s="1543"/>
      <c r="DO48" s="1543"/>
      <c r="DP48" s="1543"/>
      <c r="DQ48" s="1543"/>
      <c r="DR48" s="1543"/>
      <c r="DS48" s="1543"/>
      <c r="DT48" s="1543"/>
      <c r="DU48" s="1543"/>
      <c r="DV48" s="1543"/>
      <c r="DW48" s="1543"/>
      <c r="DX48" s="1543"/>
      <c r="DY48" s="1543"/>
      <c r="DZ48" s="1543"/>
      <c r="EA48" s="1543"/>
      <c r="EB48" s="1543"/>
      <c r="EC48" s="1543"/>
      <c r="ED48" s="1543"/>
      <c r="EE48" s="1543"/>
      <c r="EF48" s="1543"/>
      <c r="EG48" s="1543"/>
      <c r="EH48" s="1543"/>
      <c r="EI48" s="1543"/>
      <c r="EJ48" s="1543"/>
      <c r="EK48" s="1543"/>
      <c r="EL48" s="1543"/>
      <c r="EM48" s="1543"/>
      <c r="EN48" s="1543"/>
      <c r="EO48" s="1543"/>
      <c r="EP48" s="1543"/>
      <c r="EQ48" s="1543"/>
      <c r="ER48" s="1543"/>
      <c r="ES48" s="1543"/>
      <c r="ET48" s="1543"/>
      <c r="EU48" s="1543"/>
      <c r="EV48" s="1543"/>
      <c r="EW48" s="1543"/>
      <c r="EX48" s="1543"/>
      <c r="EY48" s="1543"/>
      <c r="EZ48" s="1543"/>
      <c r="FA48" s="1543"/>
      <c r="FB48" s="1543"/>
      <c r="FC48" s="1543"/>
      <c r="FD48" s="1543"/>
      <c r="FE48" s="1543"/>
      <c r="FF48" s="1543"/>
      <c r="FG48" s="1543"/>
      <c r="FH48" s="1543"/>
      <c r="FI48" s="1543"/>
      <c r="FJ48" s="1543"/>
      <c r="FK48" s="1543"/>
      <c r="FL48" s="1543"/>
      <c r="FM48" s="1543"/>
      <c r="FN48" s="1543"/>
      <c r="FO48" s="1543"/>
      <c r="FP48" s="1543"/>
      <c r="FQ48" s="1543"/>
      <c r="FR48" s="1543"/>
      <c r="FS48" s="1543"/>
      <c r="FT48" s="1543"/>
      <c r="FU48" s="1543"/>
      <c r="FV48" s="1543"/>
      <c r="FW48" s="1543"/>
      <c r="FX48" s="1543"/>
      <c r="FY48" s="1543"/>
      <c r="FZ48" s="1543"/>
      <c r="GA48" s="1543"/>
      <c r="GB48" s="1543"/>
      <c r="GC48" s="1543"/>
      <c r="GD48" s="1543"/>
      <c r="GE48" s="1543"/>
      <c r="GF48" s="1543"/>
      <c r="GG48" s="1543"/>
      <c r="GH48" s="1543"/>
      <c r="GI48" s="1543"/>
      <c r="GJ48" s="1543"/>
      <c r="GK48" s="1543"/>
      <c r="GL48" s="1543"/>
      <c r="GM48" s="1543"/>
      <c r="GN48" s="1543"/>
      <c r="GO48" s="1543"/>
      <c r="GP48" s="1543"/>
      <c r="GQ48" s="1543"/>
      <c r="GR48" s="1543"/>
      <c r="GS48" s="1543"/>
      <c r="GT48" s="1543"/>
      <c r="GU48" s="1543"/>
      <c r="GV48" s="1543"/>
      <c r="GW48" s="1543"/>
      <c r="GX48" s="1543"/>
      <c r="GY48" s="1543"/>
      <c r="GZ48" s="1543"/>
      <c r="HA48" s="1543"/>
      <c r="HB48" s="1543"/>
      <c r="HC48" s="1543"/>
      <c r="HD48" s="1543"/>
      <c r="HE48" s="1543"/>
      <c r="HF48" s="1543"/>
      <c r="HG48" s="1543"/>
      <c r="HH48" s="1543"/>
      <c r="HI48" s="1543"/>
      <c r="HJ48" s="1543"/>
      <c r="HK48" s="1543"/>
      <c r="HL48" s="1543"/>
      <c r="HM48" s="1543"/>
      <c r="HN48" s="1543"/>
      <c r="HO48" s="1543"/>
      <c r="HP48" s="1543"/>
      <c r="HQ48" s="1543"/>
      <c r="HR48" s="1543"/>
      <c r="HS48" s="1543"/>
      <c r="HT48" s="1543"/>
      <c r="HU48" s="1543"/>
      <c r="HV48" s="1543"/>
      <c r="HW48" s="1543"/>
      <c r="HX48" s="1543"/>
      <c r="HY48" s="1543"/>
      <c r="HZ48" s="1543"/>
      <c r="IA48" s="1543"/>
      <c r="IB48" s="1543"/>
      <c r="IC48" s="1543"/>
      <c r="ID48" s="1543"/>
      <c r="IE48" s="1543"/>
      <c r="IF48" s="1543"/>
      <c r="IG48" s="1543"/>
      <c r="IH48" s="1543"/>
      <c r="II48" s="1543"/>
      <c r="IJ48" s="1543"/>
      <c r="IK48" s="1543"/>
      <c r="IL48" s="1543"/>
      <c r="IM48" s="1543"/>
      <c r="IN48" s="1543"/>
      <c r="IO48" s="1543"/>
      <c r="IP48" s="1543"/>
      <c r="IQ48" s="1543"/>
      <c r="IR48" s="1543"/>
      <c r="IS48" s="1543"/>
    </row>
    <row r="49" spans="1:253" s="319" customFormat="1">
      <c r="A49" s="249" t="s">
        <v>1843</v>
      </c>
      <c r="B49" s="1544">
        <f>'Sources and Uses Budget'!$C48</f>
        <v>0</v>
      </c>
      <c r="C49" s="1544">
        <f>'Sources and Uses Budget'!$C48</f>
        <v>0</v>
      </c>
      <c r="D49" s="1545">
        <f t="shared" si="0"/>
        <v>0</v>
      </c>
      <c r="E49" s="1546"/>
      <c r="F49" s="1547"/>
      <c r="G49" s="1542"/>
      <c r="H49" s="1543"/>
      <c r="I49" s="1543"/>
      <c r="J49" s="1543"/>
      <c r="K49" s="1543"/>
      <c r="L49" s="1543"/>
      <c r="M49" s="1543"/>
      <c r="N49" s="1543"/>
      <c r="O49" s="1543"/>
      <c r="P49" s="1543"/>
      <c r="Q49" s="1543"/>
      <c r="R49" s="1543"/>
      <c r="S49" s="1543"/>
      <c r="T49" s="1543"/>
      <c r="U49" s="1543"/>
      <c r="V49" s="1543"/>
      <c r="W49" s="1543"/>
      <c r="X49" s="1543"/>
      <c r="Y49" s="1543"/>
      <c r="Z49" s="1543"/>
      <c r="AA49" s="1543"/>
      <c r="AB49" s="1543"/>
      <c r="AC49" s="1543"/>
      <c r="AD49" s="1543"/>
      <c r="AE49" s="1543"/>
      <c r="AF49" s="1543"/>
      <c r="AG49" s="1543"/>
      <c r="AH49" s="1543"/>
      <c r="AI49" s="1543"/>
      <c r="AJ49" s="1543"/>
      <c r="AK49" s="1543"/>
      <c r="AL49" s="1543"/>
      <c r="AM49" s="1543"/>
      <c r="AN49" s="1543"/>
      <c r="AO49" s="1543"/>
      <c r="AP49" s="1543"/>
      <c r="AQ49" s="1543"/>
      <c r="AR49" s="1543"/>
      <c r="AS49" s="1543"/>
      <c r="AT49" s="1543"/>
      <c r="AU49" s="1543"/>
      <c r="AV49" s="1543"/>
      <c r="AW49" s="1543"/>
      <c r="AX49" s="1543"/>
      <c r="AY49" s="1543"/>
      <c r="AZ49" s="1543"/>
      <c r="BA49" s="1543"/>
      <c r="BB49" s="1543"/>
      <c r="BC49" s="1543"/>
      <c r="BD49" s="1543"/>
      <c r="BE49" s="1543"/>
      <c r="BF49" s="1543"/>
      <c r="BG49" s="1543"/>
      <c r="BH49" s="1543"/>
      <c r="BI49" s="1543"/>
      <c r="BJ49" s="1543"/>
      <c r="BK49" s="1543"/>
      <c r="BL49" s="1543"/>
      <c r="BM49" s="1543"/>
      <c r="BN49" s="1543"/>
      <c r="BO49" s="1543"/>
      <c r="BP49" s="1543"/>
      <c r="BQ49" s="1543"/>
      <c r="BR49" s="1543"/>
      <c r="BS49" s="1543"/>
      <c r="BT49" s="1543"/>
      <c r="BU49" s="1543"/>
      <c r="BV49" s="1543"/>
      <c r="BW49" s="1543"/>
      <c r="BX49" s="1543"/>
      <c r="BY49" s="1543"/>
      <c r="BZ49" s="1543"/>
      <c r="CA49" s="1543"/>
      <c r="CB49" s="1543"/>
      <c r="CC49" s="1543"/>
      <c r="CD49" s="1543"/>
      <c r="CE49" s="1543"/>
      <c r="CF49" s="1543"/>
      <c r="CG49" s="1543"/>
      <c r="CH49" s="1543"/>
      <c r="CI49" s="1543"/>
      <c r="CJ49" s="1543"/>
      <c r="CK49" s="1543"/>
      <c r="CL49" s="1543"/>
      <c r="CM49" s="1543"/>
      <c r="CN49" s="1543"/>
      <c r="CO49" s="1543"/>
      <c r="CP49" s="1543"/>
      <c r="CQ49" s="1543"/>
      <c r="CR49" s="1543"/>
      <c r="CS49" s="1543"/>
      <c r="CT49" s="1543"/>
      <c r="CU49" s="1543"/>
      <c r="CV49" s="1543"/>
      <c r="CW49" s="1543"/>
      <c r="CX49" s="1543"/>
      <c r="CY49" s="1543"/>
      <c r="CZ49" s="1543"/>
      <c r="DA49" s="1543"/>
      <c r="DB49" s="1543"/>
      <c r="DC49" s="1543"/>
      <c r="DD49" s="1543"/>
      <c r="DE49" s="1543"/>
      <c r="DF49" s="1543"/>
      <c r="DG49" s="1543"/>
      <c r="DH49" s="1543"/>
      <c r="DI49" s="1543"/>
      <c r="DJ49" s="1543"/>
      <c r="DK49" s="1543"/>
      <c r="DL49" s="1543"/>
      <c r="DM49" s="1543"/>
      <c r="DN49" s="1543"/>
      <c r="DO49" s="1543"/>
      <c r="DP49" s="1543"/>
      <c r="DQ49" s="1543"/>
      <c r="DR49" s="1543"/>
      <c r="DS49" s="1543"/>
      <c r="DT49" s="1543"/>
      <c r="DU49" s="1543"/>
      <c r="DV49" s="1543"/>
      <c r="DW49" s="1543"/>
      <c r="DX49" s="1543"/>
      <c r="DY49" s="1543"/>
      <c r="DZ49" s="1543"/>
      <c r="EA49" s="1543"/>
      <c r="EB49" s="1543"/>
      <c r="EC49" s="1543"/>
      <c r="ED49" s="1543"/>
      <c r="EE49" s="1543"/>
      <c r="EF49" s="1543"/>
      <c r="EG49" s="1543"/>
      <c r="EH49" s="1543"/>
      <c r="EI49" s="1543"/>
      <c r="EJ49" s="1543"/>
      <c r="EK49" s="1543"/>
      <c r="EL49" s="1543"/>
      <c r="EM49" s="1543"/>
      <c r="EN49" s="1543"/>
      <c r="EO49" s="1543"/>
      <c r="EP49" s="1543"/>
      <c r="EQ49" s="1543"/>
      <c r="ER49" s="1543"/>
      <c r="ES49" s="1543"/>
      <c r="ET49" s="1543"/>
      <c r="EU49" s="1543"/>
      <c r="EV49" s="1543"/>
      <c r="EW49" s="1543"/>
      <c r="EX49" s="1543"/>
      <c r="EY49" s="1543"/>
      <c r="EZ49" s="1543"/>
      <c r="FA49" s="1543"/>
      <c r="FB49" s="1543"/>
      <c r="FC49" s="1543"/>
      <c r="FD49" s="1543"/>
      <c r="FE49" s="1543"/>
      <c r="FF49" s="1543"/>
      <c r="FG49" s="1543"/>
      <c r="FH49" s="1543"/>
      <c r="FI49" s="1543"/>
      <c r="FJ49" s="1543"/>
      <c r="FK49" s="1543"/>
      <c r="FL49" s="1543"/>
      <c r="FM49" s="1543"/>
      <c r="FN49" s="1543"/>
      <c r="FO49" s="1543"/>
      <c r="FP49" s="1543"/>
      <c r="FQ49" s="1543"/>
      <c r="FR49" s="1543"/>
      <c r="FS49" s="1543"/>
      <c r="FT49" s="1543"/>
      <c r="FU49" s="1543"/>
      <c r="FV49" s="1543"/>
      <c r="FW49" s="1543"/>
      <c r="FX49" s="1543"/>
      <c r="FY49" s="1543"/>
      <c r="FZ49" s="1543"/>
      <c r="GA49" s="1543"/>
      <c r="GB49" s="1543"/>
      <c r="GC49" s="1543"/>
      <c r="GD49" s="1543"/>
      <c r="GE49" s="1543"/>
      <c r="GF49" s="1543"/>
      <c r="GG49" s="1543"/>
      <c r="GH49" s="1543"/>
      <c r="GI49" s="1543"/>
      <c r="GJ49" s="1543"/>
      <c r="GK49" s="1543"/>
      <c r="GL49" s="1543"/>
      <c r="GM49" s="1543"/>
      <c r="GN49" s="1543"/>
      <c r="GO49" s="1543"/>
      <c r="GP49" s="1543"/>
      <c r="GQ49" s="1543"/>
      <c r="GR49" s="1543"/>
      <c r="GS49" s="1543"/>
      <c r="GT49" s="1543"/>
      <c r="GU49" s="1543"/>
      <c r="GV49" s="1543"/>
      <c r="GW49" s="1543"/>
      <c r="GX49" s="1543"/>
      <c r="GY49" s="1543"/>
      <c r="GZ49" s="1543"/>
      <c r="HA49" s="1543"/>
      <c r="HB49" s="1543"/>
      <c r="HC49" s="1543"/>
      <c r="HD49" s="1543"/>
      <c r="HE49" s="1543"/>
      <c r="HF49" s="1543"/>
      <c r="HG49" s="1543"/>
      <c r="HH49" s="1543"/>
      <c r="HI49" s="1543"/>
      <c r="HJ49" s="1543"/>
      <c r="HK49" s="1543"/>
      <c r="HL49" s="1543"/>
      <c r="HM49" s="1543"/>
      <c r="HN49" s="1543"/>
      <c r="HO49" s="1543"/>
      <c r="HP49" s="1543"/>
      <c r="HQ49" s="1543"/>
      <c r="HR49" s="1543"/>
      <c r="HS49" s="1543"/>
      <c r="HT49" s="1543"/>
      <c r="HU49" s="1543"/>
      <c r="HV49" s="1543"/>
      <c r="HW49" s="1543"/>
      <c r="HX49" s="1543"/>
      <c r="HY49" s="1543"/>
      <c r="HZ49" s="1543"/>
      <c r="IA49" s="1543"/>
      <c r="IB49" s="1543"/>
      <c r="IC49" s="1543"/>
      <c r="ID49" s="1543"/>
      <c r="IE49" s="1543"/>
      <c r="IF49" s="1543"/>
      <c r="IG49" s="1543"/>
      <c r="IH49" s="1543"/>
      <c r="II49" s="1543"/>
      <c r="IJ49" s="1543"/>
      <c r="IK49" s="1543"/>
      <c r="IL49" s="1543"/>
      <c r="IM49" s="1543"/>
      <c r="IN49" s="1543"/>
      <c r="IO49" s="1543"/>
      <c r="IP49" s="1543"/>
      <c r="IQ49" s="1543"/>
      <c r="IR49" s="1543"/>
      <c r="IS49" s="1543"/>
    </row>
    <row r="50" spans="1:253" s="319" customFormat="1">
      <c r="A50" s="249" t="s">
        <v>1844</v>
      </c>
      <c r="B50" s="1544">
        <f>'Sources and Uses Budget'!$C49</f>
        <v>343620.01130579365</v>
      </c>
      <c r="C50" s="1544">
        <f>'Sources and Uses Budget'!$C49</f>
        <v>343620.01130579365</v>
      </c>
      <c r="D50" s="1545">
        <f t="shared" si="0"/>
        <v>0</v>
      </c>
      <c r="E50" s="1546"/>
      <c r="F50" s="1547"/>
      <c r="G50" s="1542"/>
      <c r="H50" s="1543"/>
      <c r="I50" s="1543"/>
      <c r="J50" s="1543"/>
      <c r="K50" s="1543"/>
      <c r="L50" s="1543"/>
      <c r="M50" s="1543"/>
      <c r="N50" s="1543"/>
      <c r="O50" s="1543"/>
      <c r="P50" s="1543"/>
      <c r="Q50" s="1543"/>
      <c r="R50" s="1543"/>
      <c r="S50" s="1543"/>
      <c r="T50" s="1543"/>
      <c r="U50" s="1543"/>
      <c r="V50" s="1543"/>
      <c r="W50" s="1543"/>
      <c r="X50" s="1543"/>
      <c r="Y50" s="1543"/>
      <c r="Z50" s="1543"/>
      <c r="AA50" s="1543"/>
      <c r="AB50" s="1543"/>
      <c r="AC50" s="1543"/>
      <c r="AD50" s="1543"/>
      <c r="AE50" s="1543"/>
      <c r="AF50" s="1543"/>
      <c r="AG50" s="1543"/>
      <c r="AH50" s="1543"/>
      <c r="AI50" s="1543"/>
      <c r="AJ50" s="1543"/>
      <c r="AK50" s="1543"/>
      <c r="AL50" s="1543"/>
      <c r="AM50" s="1543"/>
      <c r="AN50" s="1543"/>
      <c r="AO50" s="1543"/>
      <c r="AP50" s="1543"/>
      <c r="AQ50" s="1543"/>
      <c r="AR50" s="1543"/>
      <c r="AS50" s="1543"/>
      <c r="AT50" s="1543"/>
      <c r="AU50" s="1543"/>
      <c r="AV50" s="1543"/>
      <c r="AW50" s="1543"/>
      <c r="AX50" s="1543"/>
      <c r="AY50" s="1543"/>
      <c r="AZ50" s="1543"/>
      <c r="BA50" s="1543"/>
      <c r="BB50" s="1543"/>
      <c r="BC50" s="1543"/>
      <c r="BD50" s="1543"/>
      <c r="BE50" s="1543"/>
      <c r="BF50" s="1543"/>
      <c r="BG50" s="1543"/>
      <c r="BH50" s="1543"/>
      <c r="BI50" s="1543"/>
      <c r="BJ50" s="1543"/>
      <c r="BK50" s="1543"/>
      <c r="BL50" s="1543"/>
      <c r="BM50" s="1543"/>
      <c r="BN50" s="1543"/>
      <c r="BO50" s="1543"/>
      <c r="BP50" s="1543"/>
      <c r="BQ50" s="1543"/>
      <c r="BR50" s="1543"/>
      <c r="BS50" s="1543"/>
      <c r="BT50" s="1543"/>
      <c r="BU50" s="1543"/>
      <c r="BV50" s="1543"/>
      <c r="BW50" s="1543"/>
      <c r="BX50" s="1543"/>
      <c r="BY50" s="1543"/>
      <c r="BZ50" s="1543"/>
      <c r="CA50" s="1543"/>
      <c r="CB50" s="1543"/>
      <c r="CC50" s="1543"/>
      <c r="CD50" s="1543"/>
      <c r="CE50" s="1543"/>
      <c r="CF50" s="1543"/>
      <c r="CG50" s="1543"/>
      <c r="CH50" s="1543"/>
      <c r="CI50" s="1543"/>
      <c r="CJ50" s="1543"/>
      <c r="CK50" s="1543"/>
      <c r="CL50" s="1543"/>
      <c r="CM50" s="1543"/>
      <c r="CN50" s="1543"/>
      <c r="CO50" s="1543"/>
      <c r="CP50" s="1543"/>
      <c r="CQ50" s="1543"/>
      <c r="CR50" s="1543"/>
      <c r="CS50" s="1543"/>
      <c r="CT50" s="1543"/>
      <c r="CU50" s="1543"/>
      <c r="CV50" s="1543"/>
      <c r="CW50" s="1543"/>
      <c r="CX50" s="1543"/>
      <c r="CY50" s="1543"/>
      <c r="CZ50" s="1543"/>
      <c r="DA50" s="1543"/>
      <c r="DB50" s="1543"/>
      <c r="DC50" s="1543"/>
      <c r="DD50" s="1543"/>
      <c r="DE50" s="1543"/>
      <c r="DF50" s="1543"/>
      <c r="DG50" s="1543"/>
      <c r="DH50" s="1543"/>
      <c r="DI50" s="1543"/>
      <c r="DJ50" s="1543"/>
      <c r="DK50" s="1543"/>
      <c r="DL50" s="1543"/>
      <c r="DM50" s="1543"/>
      <c r="DN50" s="1543"/>
      <c r="DO50" s="1543"/>
      <c r="DP50" s="1543"/>
      <c r="DQ50" s="1543"/>
      <c r="DR50" s="1543"/>
      <c r="DS50" s="1543"/>
      <c r="DT50" s="1543"/>
      <c r="DU50" s="1543"/>
      <c r="DV50" s="1543"/>
      <c r="DW50" s="1543"/>
      <c r="DX50" s="1543"/>
      <c r="DY50" s="1543"/>
      <c r="DZ50" s="1543"/>
      <c r="EA50" s="1543"/>
      <c r="EB50" s="1543"/>
      <c r="EC50" s="1543"/>
      <c r="ED50" s="1543"/>
      <c r="EE50" s="1543"/>
      <c r="EF50" s="1543"/>
      <c r="EG50" s="1543"/>
      <c r="EH50" s="1543"/>
      <c r="EI50" s="1543"/>
      <c r="EJ50" s="1543"/>
      <c r="EK50" s="1543"/>
      <c r="EL50" s="1543"/>
      <c r="EM50" s="1543"/>
      <c r="EN50" s="1543"/>
      <c r="EO50" s="1543"/>
      <c r="EP50" s="1543"/>
      <c r="EQ50" s="1543"/>
      <c r="ER50" s="1543"/>
      <c r="ES50" s="1543"/>
      <c r="ET50" s="1543"/>
      <c r="EU50" s="1543"/>
      <c r="EV50" s="1543"/>
      <c r="EW50" s="1543"/>
      <c r="EX50" s="1543"/>
      <c r="EY50" s="1543"/>
      <c r="EZ50" s="1543"/>
      <c r="FA50" s="1543"/>
      <c r="FB50" s="1543"/>
      <c r="FC50" s="1543"/>
      <c r="FD50" s="1543"/>
      <c r="FE50" s="1543"/>
      <c r="FF50" s="1543"/>
      <c r="FG50" s="1543"/>
      <c r="FH50" s="1543"/>
      <c r="FI50" s="1543"/>
      <c r="FJ50" s="1543"/>
      <c r="FK50" s="1543"/>
      <c r="FL50" s="1543"/>
      <c r="FM50" s="1543"/>
      <c r="FN50" s="1543"/>
      <c r="FO50" s="1543"/>
      <c r="FP50" s="1543"/>
      <c r="FQ50" s="1543"/>
      <c r="FR50" s="1543"/>
      <c r="FS50" s="1543"/>
      <c r="FT50" s="1543"/>
      <c r="FU50" s="1543"/>
      <c r="FV50" s="1543"/>
      <c r="FW50" s="1543"/>
      <c r="FX50" s="1543"/>
      <c r="FY50" s="1543"/>
      <c r="FZ50" s="1543"/>
      <c r="GA50" s="1543"/>
      <c r="GB50" s="1543"/>
      <c r="GC50" s="1543"/>
      <c r="GD50" s="1543"/>
      <c r="GE50" s="1543"/>
      <c r="GF50" s="1543"/>
      <c r="GG50" s="1543"/>
      <c r="GH50" s="1543"/>
      <c r="GI50" s="1543"/>
      <c r="GJ50" s="1543"/>
      <c r="GK50" s="1543"/>
      <c r="GL50" s="1543"/>
      <c r="GM50" s="1543"/>
      <c r="GN50" s="1543"/>
      <c r="GO50" s="1543"/>
      <c r="GP50" s="1543"/>
      <c r="GQ50" s="1543"/>
      <c r="GR50" s="1543"/>
      <c r="GS50" s="1543"/>
      <c r="GT50" s="1543"/>
      <c r="GU50" s="1543"/>
      <c r="GV50" s="1543"/>
      <c r="GW50" s="1543"/>
      <c r="GX50" s="1543"/>
      <c r="GY50" s="1543"/>
      <c r="GZ50" s="1543"/>
      <c r="HA50" s="1543"/>
      <c r="HB50" s="1543"/>
      <c r="HC50" s="1543"/>
      <c r="HD50" s="1543"/>
      <c r="HE50" s="1543"/>
      <c r="HF50" s="1543"/>
      <c r="HG50" s="1543"/>
      <c r="HH50" s="1543"/>
      <c r="HI50" s="1543"/>
      <c r="HJ50" s="1543"/>
      <c r="HK50" s="1543"/>
      <c r="HL50" s="1543"/>
      <c r="HM50" s="1543"/>
      <c r="HN50" s="1543"/>
      <c r="HO50" s="1543"/>
      <c r="HP50" s="1543"/>
      <c r="HQ50" s="1543"/>
      <c r="HR50" s="1543"/>
      <c r="HS50" s="1543"/>
      <c r="HT50" s="1543"/>
      <c r="HU50" s="1543"/>
      <c r="HV50" s="1543"/>
      <c r="HW50" s="1543"/>
      <c r="HX50" s="1543"/>
      <c r="HY50" s="1543"/>
      <c r="HZ50" s="1543"/>
      <c r="IA50" s="1543"/>
      <c r="IB50" s="1543"/>
      <c r="IC50" s="1543"/>
      <c r="ID50" s="1543"/>
      <c r="IE50" s="1543"/>
      <c r="IF50" s="1543"/>
      <c r="IG50" s="1543"/>
      <c r="IH50" s="1543"/>
      <c r="II50" s="1543"/>
      <c r="IJ50" s="1543"/>
      <c r="IK50" s="1543"/>
      <c r="IL50" s="1543"/>
      <c r="IM50" s="1543"/>
      <c r="IN50" s="1543"/>
      <c r="IO50" s="1543"/>
      <c r="IP50" s="1543"/>
      <c r="IQ50" s="1543"/>
      <c r="IR50" s="1543"/>
      <c r="IS50" s="1543"/>
    </row>
    <row r="51" spans="1:253" s="319" customFormat="1">
      <c r="A51" s="249" t="s">
        <v>1845</v>
      </c>
      <c r="B51" s="1544">
        <f>'Sources and Uses Budget'!$C50</f>
        <v>30000</v>
      </c>
      <c r="C51" s="1544">
        <f>'Sources and Uses Budget'!$C50</f>
        <v>30000</v>
      </c>
      <c r="D51" s="1545">
        <f t="shared" si="0"/>
        <v>0</v>
      </c>
      <c r="E51" s="1546"/>
      <c r="F51" s="1547"/>
      <c r="G51" s="1542"/>
      <c r="H51" s="1543"/>
      <c r="I51" s="1543"/>
      <c r="J51" s="1543"/>
      <c r="K51" s="1543"/>
      <c r="L51" s="1543"/>
      <c r="M51" s="1543"/>
      <c r="N51" s="1543"/>
      <c r="O51" s="1543"/>
      <c r="P51" s="1543"/>
      <c r="Q51" s="1543"/>
      <c r="R51" s="1543"/>
      <c r="S51" s="1543"/>
      <c r="T51" s="1543"/>
      <c r="U51" s="1543"/>
      <c r="V51" s="1543"/>
      <c r="W51" s="1543"/>
      <c r="X51" s="1543"/>
      <c r="Y51" s="1543"/>
      <c r="Z51" s="1543"/>
      <c r="AA51" s="1543"/>
      <c r="AB51" s="1543"/>
      <c r="AC51" s="1543"/>
      <c r="AD51" s="1543"/>
      <c r="AE51" s="1543"/>
      <c r="AF51" s="1543"/>
      <c r="AG51" s="1543"/>
      <c r="AH51" s="1543"/>
      <c r="AI51" s="1543"/>
      <c r="AJ51" s="1543"/>
      <c r="AK51" s="1543"/>
      <c r="AL51" s="1543"/>
      <c r="AM51" s="1543"/>
      <c r="AN51" s="1543"/>
      <c r="AO51" s="1543"/>
      <c r="AP51" s="1543"/>
      <c r="AQ51" s="1543"/>
      <c r="AR51" s="1543"/>
      <c r="AS51" s="1543"/>
      <c r="AT51" s="1543"/>
      <c r="AU51" s="1543"/>
      <c r="AV51" s="1543"/>
      <c r="AW51" s="1543"/>
      <c r="AX51" s="1543"/>
      <c r="AY51" s="1543"/>
      <c r="AZ51" s="1543"/>
      <c r="BA51" s="1543"/>
      <c r="BB51" s="1543"/>
      <c r="BC51" s="1543"/>
      <c r="BD51" s="1543"/>
      <c r="BE51" s="1543"/>
      <c r="BF51" s="1543"/>
      <c r="BG51" s="1543"/>
      <c r="BH51" s="1543"/>
      <c r="BI51" s="1543"/>
      <c r="BJ51" s="1543"/>
      <c r="BK51" s="1543"/>
      <c r="BL51" s="1543"/>
      <c r="BM51" s="1543"/>
      <c r="BN51" s="1543"/>
      <c r="BO51" s="1543"/>
      <c r="BP51" s="1543"/>
      <c r="BQ51" s="1543"/>
      <c r="BR51" s="1543"/>
      <c r="BS51" s="1543"/>
      <c r="BT51" s="1543"/>
      <c r="BU51" s="1543"/>
      <c r="BV51" s="1543"/>
      <c r="BW51" s="1543"/>
      <c r="BX51" s="1543"/>
      <c r="BY51" s="1543"/>
      <c r="BZ51" s="1543"/>
      <c r="CA51" s="1543"/>
      <c r="CB51" s="1543"/>
      <c r="CC51" s="1543"/>
      <c r="CD51" s="1543"/>
      <c r="CE51" s="1543"/>
      <c r="CF51" s="1543"/>
      <c r="CG51" s="1543"/>
      <c r="CH51" s="1543"/>
      <c r="CI51" s="1543"/>
      <c r="CJ51" s="1543"/>
      <c r="CK51" s="1543"/>
      <c r="CL51" s="1543"/>
      <c r="CM51" s="1543"/>
      <c r="CN51" s="1543"/>
      <c r="CO51" s="1543"/>
      <c r="CP51" s="1543"/>
      <c r="CQ51" s="1543"/>
      <c r="CR51" s="1543"/>
      <c r="CS51" s="1543"/>
      <c r="CT51" s="1543"/>
      <c r="CU51" s="1543"/>
      <c r="CV51" s="1543"/>
      <c r="CW51" s="1543"/>
      <c r="CX51" s="1543"/>
      <c r="CY51" s="1543"/>
      <c r="CZ51" s="1543"/>
      <c r="DA51" s="1543"/>
      <c r="DB51" s="1543"/>
      <c r="DC51" s="1543"/>
      <c r="DD51" s="1543"/>
      <c r="DE51" s="1543"/>
      <c r="DF51" s="1543"/>
      <c r="DG51" s="1543"/>
      <c r="DH51" s="1543"/>
      <c r="DI51" s="1543"/>
      <c r="DJ51" s="1543"/>
      <c r="DK51" s="1543"/>
      <c r="DL51" s="1543"/>
      <c r="DM51" s="1543"/>
      <c r="DN51" s="1543"/>
      <c r="DO51" s="1543"/>
      <c r="DP51" s="1543"/>
      <c r="DQ51" s="1543"/>
      <c r="DR51" s="1543"/>
      <c r="DS51" s="1543"/>
      <c r="DT51" s="1543"/>
      <c r="DU51" s="1543"/>
      <c r="DV51" s="1543"/>
      <c r="DW51" s="1543"/>
      <c r="DX51" s="1543"/>
      <c r="DY51" s="1543"/>
      <c r="DZ51" s="1543"/>
      <c r="EA51" s="1543"/>
      <c r="EB51" s="1543"/>
      <c r="EC51" s="1543"/>
      <c r="ED51" s="1543"/>
      <c r="EE51" s="1543"/>
      <c r="EF51" s="1543"/>
      <c r="EG51" s="1543"/>
      <c r="EH51" s="1543"/>
      <c r="EI51" s="1543"/>
      <c r="EJ51" s="1543"/>
      <c r="EK51" s="1543"/>
      <c r="EL51" s="1543"/>
      <c r="EM51" s="1543"/>
      <c r="EN51" s="1543"/>
      <c r="EO51" s="1543"/>
      <c r="EP51" s="1543"/>
      <c r="EQ51" s="1543"/>
      <c r="ER51" s="1543"/>
      <c r="ES51" s="1543"/>
      <c r="ET51" s="1543"/>
      <c r="EU51" s="1543"/>
      <c r="EV51" s="1543"/>
      <c r="EW51" s="1543"/>
      <c r="EX51" s="1543"/>
      <c r="EY51" s="1543"/>
      <c r="EZ51" s="1543"/>
      <c r="FA51" s="1543"/>
      <c r="FB51" s="1543"/>
      <c r="FC51" s="1543"/>
      <c r="FD51" s="1543"/>
      <c r="FE51" s="1543"/>
      <c r="FF51" s="1543"/>
      <c r="FG51" s="1543"/>
      <c r="FH51" s="1543"/>
      <c r="FI51" s="1543"/>
      <c r="FJ51" s="1543"/>
      <c r="FK51" s="1543"/>
      <c r="FL51" s="1543"/>
      <c r="FM51" s="1543"/>
      <c r="FN51" s="1543"/>
      <c r="FO51" s="1543"/>
      <c r="FP51" s="1543"/>
      <c r="FQ51" s="1543"/>
      <c r="FR51" s="1543"/>
      <c r="FS51" s="1543"/>
      <c r="FT51" s="1543"/>
      <c r="FU51" s="1543"/>
      <c r="FV51" s="1543"/>
      <c r="FW51" s="1543"/>
      <c r="FX51" s="1543"/>
      <c r="FY51" s="1543"/>
      <c r="FZ51" s="1543"/>
      <c r="GA51" s="1543"/>
      <c r="GB51" s="1543"/>
      <c r="GC51" s="1543"/>
      <c r="GD51" s="1543"/>
      <c r="GE51" s="1543"/>
      <c r="GF51" s="1543"/>
      <c r="GG51" s="1543"/>
      <c r="GH51" s="1543"/>
      <c r="GI51" s="1543"/>
      <c r="GJ51" s="1543"/>
      <c r="GK51" s="1543"/>
      <c r="GL51" s="1543"/>
      <c r="GM51" s="1543"/>
      <c r="GN51" s="1543"/>
      <c r="GO51" s="1543"/>
      <c r="GP51" s="1543"/>
      <c r="GQ51" s="1543"/>
      <c r="GR51" s="1543"/>
      <c r="GS51" s="1543"/>
      <c r="GT51" s="1543"/>
      <c r="GU51" s="1543"/>
      <c r="GV51" s="1543"/>
      <c r="GW51" s="1543"/>
      <c r="GX51" s="1543"/>
      <c r="GY51" s="1543"/>
      <c r="GZ51" s="1543"/>
      <c r="HA51" s="1543"/>
      <c r="HB51" s="1543"/>
      <c r="HC51" s="1543"/>
      <c r="HD51" s="1543"/>
      <c r="HE51" s="1543"/>
      <c r="HF51" s="1543"/>
      <c r="HG51" s="1543"/>
      <c r="HH51" s="1543"/>
      <c r="HI51" s="1543"/>
      <c r="HJ51" s="1543"/>
      <c r="HK51" s="1543"/>
      <c r="HL51" s="1543"/>
      <c r="HM51" s="1543"/>
      <c r="HN51" s="1543"/>
      <c r="HO51" s="1543"/>
      <c r="HP51" s="1543"/>
      <c r="HQ51" s="1543"/>
      <c r="HR51" s="1543"/>
      <c r="HS51" s="1543"/>
      <c r="HT51" s="1543"/>
      <c r="HU51" s="1543"/>
      <c r="HV51" s="1543"/>
      <c r="HW51" s="1543"/>
      <c r="HX51" s="1543"/>
      <c r="HY51" s="1543"/>
      <c r="HZ51" s="1543"/>
      <c r="IA51" s="1543"/>
      <c r="IB51" s="1543"/>
      <c r="IC51" s="1543"/>
      <c r="ID51" s="1543"/>
      <c r="IE51" s="1543"/>
      <c r="IF51" s="1543"/>
      <c r="IG51" s="1543"/>
      <c r="IH51" s="1543"/>
      <c r="II51" s="1543"/>
      <c r="IJ51" s="1543"/>
      <c r="IK51" s="1543"/>
      <c r="IL51" s="1543"/>
      <c r="IM51" s="1543"/>
      <c r="IN51" s="1543"/>
      <c r="IO51" s="1543"/>
      <c r="IP51" s="1543"/>
      <c r="IQ51" s="1543"/>
      <c r="IR51" s="1543"/>
      <c r="IS51" s="1543"/>
    </row>
    <row r="52" spans="1:253" s="319" customFormat="1">
      <c r="A52" s="249" t="s">
        <v>1846</v>
      </c>
      <c r="B52" s="1544">
        <f>'Sources and Uses Budget'!$C51</f>
        <v>210000</v>
      </c>
      <c r="C52" s="1544">
        <f>'Sources and Uses Budget'!$C51</f>
        <v>210000</v>
      </c>
      <c r="D52" s="1545">
        <f t="shared" si="0"/>
        <v>0</v>
      </c>
      <c r="E52" s="1546"/>
      <c r="F52" s="1547"/>
      <c r="G52" s="1542"/>
      <c r="H52" s="1543"/>
      <c r="I52" s="1543"/>
      <c r="J52" s="1543"/>
      <c r="K52" s="1543"/>
      <c r="L52" s="1543"/>
      <c r="M52" s="1543"/>
      <c r="N52" s="1543"/>
      <c r="O52" s="1543"/>
      <c r="P52" s="1543"/>
      <c r="Q52" s="1543"/>
      <c r="R52" s="1543"/>
      <c r="S52" s="1543"/>
      <c r="T52" s="1543"/>
      <c r="U52" s="1543"/>
      <c r="V52" s="1543"/>
      <c r="W52" s="1543"/>
      <c r="X52" s="1543"/>
      <c r="Y52" s="1543"/>
      <c r="Z52" s="1543"/>
      <c r="AA52" s="1543"/>
      <c r="AB52" s="1543"/>
      <c r="AC52" s="1543"/>
      <c r="AD52" s="1543"/>
      <c r="AE52" s="1543"/>
      <c r="AF52" s="1543"/>
      <c r="AG52" s="1543"/>
      <c r="AH52" s="1543"/>
      <c r="AI52" s="1543"/>
      <c r="AJ52" s="1543"/>
      <c r="AK52" s="1543"/>
      <c r="AL52" s="1543"/>
      <c r="AM52" s="1543"/>
      <c r="AN52" s="1543"/>
      <c r="AO52" s="1543"/>
      <c r="AP52" s="1543"/>
      <c r="AQ52" s="1543"/>
      <c r="AR52" s="1543"/>
      <c r="AS52" s="1543"/>
      <c r="AT52" s="1543"/>
      <c r="AU52" s="1543"/>
      <c r="AV52" s="1543"/>
      <c r="AW52" s="1543"/>
      <c r="AX52" s="1543"/>
      <c r="AY52" s="1543"/>
      <c r="AZ52" s="1543"/>
      <c r="BA52" s="1543"/>
      <c r="BB52" s="1543"/>
      <c r="BC52" s="1543"/>
      <c r="BD52" s="1543"/>
      <c r="BE52" s="1543"/>
      <c r="BF52" s="1543"/>
      <c r="BG52" s="1543"/>
      <c r="BH52" s="1543"/>
      <c r="BI52" s="1543"/>
      <c r="BJ52" s="1543"/>
      <c r="BK52" s="1543"/>
      <c r="BL52" s="1543"/>
      <c r="BM52" s="1543"/>
      <c r="BN52" s="1543"/>
      <c r="BO52" s="1543"/>
      <c r="BP52" s="1543"/>
      <c r="BQ52" s="1543"/>
      <c r="BR52" s="1543"/>
      <c r="BS52" s="1543"/>
      <c r="BT52" s="1543"/>
      <c r="BU52" s="1543"/>
      <c r="BV52" s="1543"/>
      <c r="BW52" s="1543"/>
      <c r="BX52" s="1543"/>
      <c r="BY52" s="1543"/>
      <c r="BZ52" s="1543"/>
      <c r="CA52" s="1543"/>
      <c r="CB52" s="1543"/>
      <c r="CC52" s="1543"/>
      <c r="CD52" s="1543"/>
      <c r="CE52" s="1543"/>
      <c r="CF52" s="1543"/>
      <c r="CG52" s="1543"/>
      <c r="CH52" s="1543"/>
      <c r="CI52" s="1543"/>
      <c r="CJ52" s="1543"/>
      <c r="CK52" s="1543"/>
      <c r="CL52" s="1543"/>
      <c r="CM52" s="1543"/>
      <c r="CN52" s="1543"/>
      <c r="CO52" s="1543"/>
      <c r="CP52" s="1543"/>
      <c r="CQ52" s="1543"/>
      <c r="CR52" s="1543"/>
      <c r="CS52" s="1543"/>
      <c r="CT52" s="1543"/>
      <c r="CU52" s="1543"/>
      <c r="CV52" s="1543"/>
      <c r="CW52" s="1543"/>
      <c r="CX52" s="1543"/>
      <c r="CY52" s="1543"/>
      <c r="CZ52" s="1543"/>
      <c r="DA52" s="1543"/>
      <c r="DB52" s="1543"/>
      <c r="DC52" s="1543"/>
      <c r="DD52" s="1543"/>
      <c r="DE52" s="1543"/>
      <c r="DF52" s="1543"/>
      <c r="DG52" s="1543"/>
      <c r="DH52" s="1543"/>
      <c r="DI52" s="1543"/>
      <c r="DJ52" s="1543"/>
      <c r="DK52" s="1543"/>
      <c r="DL52" s="1543"/>
      <c r="DM52" s="1543"/>
      <c r="DN52" s="1543"/>
      <c r="DO52" s="1543"/>
      <c r="DP52" s="1543"/>
      <c r="DQ52" s="1543"/>
      <c r="DR52" s="1543"/>
      <c r="DS52" s="1543"/>
      <c r="DT52" s="1543"/>
      <c r="DU52" s="1543"/>
      <c r="DV52" s="1543"/>
      <c r="DW52" s="1543"/>
      <c r="DX52" s="1543"/>
      <c r="DY52" s="1543"/>
      <c r="DZ52" s="1543"/>
      <c r="EA52" s="1543"/>
      <c r="EB52" s="1543"/>
      <c r="EC52" s="1543"/>
      <c r="ED52" s="1543"/>
      <c r="EE52" s="1543"/>
      <c r="EF52" s="1543"/>
      <c r="EG52" s="1543"/>
      <c r="EH52" s="1543"/>
      <c r="EI52" s="1543"/>
      <c r="EJ52" s="1543"/>
      <c r="EK52" s="1543"/>
      <c r="EL52" s="1543"/>
      <c r="EM52" s="1543"/>
      <c r="EN52" s="1543"/>
      <c r="EO52" s="1543"/>
      <c r="EP52" s="1543"/>
      <c r="EQ52" s="1543"/>
      <c r="ER52" s="1543"/>
      <c r="ES52" s="1543"/>
      <c r="ET52" s="1543"/>
      <c r="EU52" s="1543"/>
      <c r="EV52" s="1543"/>
      <c r="EW52" s="1543"/>
      <c r="EX52" s="1543"/>
      <c r="EY52" s="1543"/>
      <c r="EZ52" s="1543"/>
      <c r="FA52" s="1543"/>
      <c r="FB52" s="1543"/>
      <c r="FC52" s="1543"/>
      <c r="FD52" s="1543"/>
      <c r="FE52" s="1543"/>
      <c r="FF52" s="1543"/>
      <c r="FG52" s="1543"/>
      <c r="FH52" s="1543"/>
      <c r="FI52" s="1543"/>
      <c r="FJ52" s="1543"/>
      <c r="FK52" s="1543"/>
      <c r="FL52" s="1543"/>
      <c r="FM52" s="1543"/>
      <c r="FN52" s="1543"/>
      <c r="FO52" s="1543"/>
      <c r="FP52" s="1543"/>
      <c r="FQ52" s="1543"/>
      <c r="FR52" s="1543"/>
      <c r="FS52" s="1543"/>
      <c r="FT52" s="1543"/>
      <c r="FU52" s="1543"/>
      <c r="FV52" s="1543"/>
      <c r="FW52" s="1543"/>
      <c r="FX52" s="1543"/>
      <c r="FY52" s="1543"/>
      <c r="FZ52" s="1543"/>
      <c r="GA52" s="1543"/>
      <c r="GB52" s="1543"/>
      <c r="GC52" s="1543"/>
      <c r="GD52" s="1543"/>
      <c r="GE52" s="1543"/>
      <c r="GF52" s="1543"/>
      <c r="GG52" s="1543"/>
      <c r="GH52" s="1543"/>
      <c r="GI52" s="1543"/>
      <c r="GJ52" s="1543"/>
      <c r="GK52" s="1543"/>
      <c r="GL52" s="1543"/>
      <c r="GM52" s="1543"/>
      <c r="GN52" s="1543"/>
      <c r="GO52" s="1543"/>
      <c r="GP52" s="1543"/>
      <c r="GQ52" s="1543"/>
      <c r="GR52" s="1543"/>
      <c r="GS52" s="1543"/>
      <c r="GT52" s="1543"/>
      <c r="GU52" s="1543"/>
      <c r="GV52" s="1543"/>
      <c r="GW52" s="1543"/>
      <c r="GX52" s="1543"/>
      <c r="GY52" s="1543"/>
      <c r="GZ52" s="1543"/>
      <c r="HA52" s="1543"/>
      <c r="HB52" s="1543"/>
      <c r="HC52" s="1543"/>
      <c r="HD52" s="1543"/>
      <c r="HE52" s="1543"/>
      <c r="HF52" s="1543"/>
      <c r="HG52" s="1543"/>
      <c r="HH52" s="1543"/>
      <c r="HI52" s="1543"/>
      <c r="HJ52" s="1543"/>
      <c r="HK52" s="1543"/>
      <c r="HL52" s="1543"/>
      <c r="HM52" s="1543"/>
      <c r="HN52" s="1543"/>
      <c r="HO52" s="1543"/>
      <c r="HP52" s="1543"/>
      <c r="HQ52" s="1543"/>
      <c r="HR52" s="1543"/>
      <c r="HS52" s="1543"/>
      <c r="HT52" s="1543"/>
      <c r="HU52" s="1543"/>
      <c r="HV52" s="1543"/>
      <c r="HW52" s="1543"/>
      <c r="HX52" s="1543"/>
      <c r="HY52" s="1543"/>
      <c r="HZ52" s="1543"/>
      <c r="IA52" s="1543"/>
      <c r="IB52" s="1543"/>
      <c r="IC52" s="1543"/>
      <c r="ID52" s="1543"/>
      <c r="IE52" s="1543"/>
      <c r="IF52" s="1543"/>
      <c r="IG52" s="1543"/>
      <c r="IH52" s="1543"/>
      <c r="II52" s="1543"/>
      <c r="IJ52" s="1543"/>
      <c r="IK52" s="1543"/>
      <c r="IL52" s="1543"/>
      <c r="IM52" s="1543"/>
      <c r="IN52" s="1543"/>
      <c r="IO52" s="1543"/>
      <c r="IP52" s="1543"/>
      <c r="IQ52" s="1543"/>
      <c r="IR52" s="1543"/>
      <c r="IS52" s="1543"/>
    </row>
    <row r="53" spans="1:253" s="319" customFormat="1">
      <c r="A53" s="249" t="s">
        <v>1847</v>
      </c>
      <c r="B53" s="1544">
        <f>'Sources and Uses Budget'!$C52</f>
        <v>800000</v>
      </c>
      <c r="C53" s="1544">
        <f>'Sources and Uses Budget'!$C52</f>
        <v>800000</v>
      </c>
      <c r="D53" s="1545">
        <f t="shared" si="0"/>
        <v>0</v>
      </c>
      <c r="E53" s="1546"/>
      <c r="F53" s="1547"/>
      <c r="G53" s="1542"/>
      <c r="H53" s="1543"/>
      <c r="I53" s="1543"/>
      <c r="J53" s="1543"/>
      <c r="K53" s="1543"/>
      <c r="L53" s="1543"/>
      <c r="M53" s="1543"/>
      <c r="N53" s="1543"/>
      <c r="O53" s="1543"/>
      <c r="P53" s="1543"/>
      <c r="Q53" s="1543"/>
      <c r="R53" s="1543"/>
      <c r="S53" s="1543"/>
      <c r="T53" s="1543"/>
      <c r="U53" s="1543"/>
      <c r="V53" s="1543"/>
      <c r="W53" s="1543"/>
      <c r="X53" s="1543"/>
      <c r="Y53" s="1543"/>
      <c r="Z53" s="1543"/>
      <c r="AA53" s="1543"/>
      <c r="AB53" s="1543"/>
      <c r="AC53" s="1543"/>
      <c r="AD53" s="1543"/>
      <c r="AE53" s="1543"/>
      <c r="AF53" s="1543"/>
      <c r="AG53" s="1543"/>
      <c r="AH53" s="1543"/>
      <c r="AI53" s="1543"/>
      <c r="AJ53" s="1543"/>
      <c r="AK53" s="1543"/>
      <c r="AL53" s="1543"/>
      <c r="AM53" s="1543"/>
      <c r="AN53" s="1543"/>
      <c r="AO53" s="1543"/>
      <c r="AP53" s="1543"/>
      <c r="AQ53" s="1543"/>
      <c r="AR53" s="1543"/>
      <c r="AS53" s="1543"/>
      <c r="AT53" s="1543"/>
      <c r="AU53" s="1543"/>
      <c r="AV53" s="1543"/>
      <c r="AW53" s="1543"/>
      <c r="AX53" s="1543"/>
      <c r="AY53" s="1543"/>
      <c r="AZ53" s="1543"/>
      <c r="BA53" s="1543"/>
      <c r="BB53" s="1543"/>
      <c r="BC53" s="1543"/>
      <c r="BD53" s="1543"/>
      <c r="BE53" s="1543"/>
      <c r="BF53" s="1543"/>
      <c r="BG53" s="1543"/>
      <c r="BH53" s="1543"/>
      <c r="BI53" s="1543"/>
      <c r="BJ53" s="1543"/>
      <c r="BK53" s="1543"/>
      <c r="BL53" s="1543"/>
      <c r="BM53" s="1543"/>
      <c r="BN53" s="1543"/>
      <c r="BO53" s="1543"/>
      <c r="BP53" s="1543"/>
      <c r="BQ53" s="1543"/>
      <c r="BR53" s="1543"/>
      <c r="BS53" s="1543"/>
      <c r="BT53" s="1543"/>
      <c r="BU53" s="1543"/>
      <c r="BV53" s="1543"/>
      <c r="BW53" s="1543"/>
      <c r="BX53" s="1543"/>
      <c r="BY53" s="1543"/>
      <c r="BZ53" s="1543"/>
      <c r="CA53" s="1543"/>
      <c r="CB53" s="1543"/>
      <c r="CC53" s="1543"/>
      <c r="CD53" s="1543"/>
      <c r="CE53" s="1543"/>
      <c r="CF53" s="1543"/>
      <c r="CG53" s="1543"/>
      <c r="CH53" s="1543"/>
      <c r="CI53" s="1543"/>
      <c r="CJ53" s="1543"/>
      <c r="CK53" s="1543"/>
      <c r="CL53" s="1543"/>
      <c r="CM53" s="1543"/>
      <c r="CN53" s="1543"/>
      <c r="CO53" s="1543"/>
      <c r="CP53" s="1543"/>
      <c r="CQ53" s="1543"/>
      <c r="CR53" s="1543"/>
      <c r="CS53" s="1543"/>
      <c r="CT53" s="1543"/>
      <c r="CU53" s="1543"/>
      <c r="CV53" s="1543"/>
      <c r="CW53" s="1543"/>
      <c r="CX53" s="1543"/>
      <c r="CY53" s="1543"/>
      <c r="CZ53" s="1543"/>
      <c r="DA53" s="1543"/>
      <c r="DB53" s="1543"/>
      <c r="DC53" s="1543"/>
      <c r="DD53" s="1543"/>
      <c r="DE53" s="1543"/>
      <c r="DF53" s="1543"/>
      <c r="DG53" s="1543"/>
      <c r="DH53" s="1543"/>
      <c r="DI53" s="1543"/>
      <c r="DJ53" s="1543"/>
      <c r="DK53" s="1543"/>
      <c r="DL53" s="1543"/>
      <c r="DM53" s="1543"/>
      <c r="DN53" s="1543"/>
      <c r="DO53" s="1543"/>
      <c r="DP53" s="1543"/>
      <c r="DQ53" s="1543"/>
      <c r="DR53" s="1543"/>
      <c r="DS53" s="1543"/>
      <c r="DT53" s="1543"/>
      <c r="DU53" s="1543"/>
      <c r="DV53" s="1543"/>
      <c r="DW53" s="1543"/>
      <c r="DX53" s="1543"/>
      <c r="DY53" s="1543"/>
      <c r="DZ53" s="1543"/>
      <c r="EA53" s="1543"/>
      <c r="EB53" s="1543"/>
      <c r="EC53" s="1543"/>
      <c r="ED53" s="1543"/>
      <c r="EE53" s="1543"/>
      <c r="EF53" s="1543"/>
      <c r="EG53" s="1543"/>
      <c r="EH53" s="1543"/>
      <c r="EI53" s="1543"/>
      <c r="EJ53" s="1543"/>
      <c r="EK53" s="1543"/>
      <c r="EL53" s="1543"/>
      <c r="EM53" s="1543"/>
      <c r="EN53" s="1543"/>
      <c r="EO53" s="1543"/>
      <c r="EP53" s="1543"/>
      <c r="EQ53" s="1543"/>
      <c r="ER53" s="1543"/>
      <c r="ES53" s="1543"/>
      <c r="ET53" s="1543"/>
      <c r="EU53" s="1543"/>
      <c r="EV53" s="1543"/>
      <c r="EW53" s="1543"/>
      <c r="EX53" s="1543"/>
      <c r="EY53" s="1543"/>
      <c r="EZ53" s="1543"/>
      <c r="FA53" s="1543"/>
      <c r="FB53" s="1543"/>
      <c r="FC53" s="1543"/>
      <c r="FD53" s="1543"/>
      <c r="FE53" s="1543"/>
      <c r="FF53" s="1543"/>
      <c r="FG53" s="1543"/>
      <c r="FH53" s="1543"/>
      <c r="FI53" s="1543"/>
      <c r="FJ53" s="1543"/>
      <c r="FK53" s="1543"/>
      <c r="FL53" s="1543"/>
      <c r="FM53" s="1543"/>
      <c r="FN53" s="1543"/>
      <c r="FO53" s="1543"/>
      <c r="FP53" s="1543"/>
      <c r="FQ53" s="1543"/>
      <c r="FR53" s="1543"/>
      <c r="FS53" s="1543"/>
      <c r="FT53" s="1543"/>
      <c r="FU53" s="1543"/>
      <c r="FV53" s="1543"/>
      <c r="FW53" s="1543"/>
      <c r="FX53" s="1543"/>
      <c r="FY53" s="1543"/>
      <c r="FZ53" s="1543"/>
      <c r="GA53" s="1543"/>
      <c r="GB53" s="1543"/>
      <c r="GC53" s="1543"/>
      <c r="GD53" s="1543"/>
      <c r="GE53" s="1543"/>
      <c r="GF53" s="1543"/>
      <c r="GG53" s="1543"/>
      <c r="GH53" s="1543"/>
      <c r="GI53" s="1543"/>
      <c r="GJ53" s="1543"/>
      <c r="GK53" s="1543"/>
      <c r="GL53" s="1543"/>
      <c r="GM53" s="1543"/>
      <c r="GN53" s="1543"/>
      <c r="GO53" s="1543"/>
      <c r="GP53" s="1543"/>
      <c r="GQ53" s="1543"/>
      <c r="GR53" s="1543"/>
      <c r="GS53" s="1543"/>
      <c r="GT53" s="1543"/>
      <c r="GU53" s="1543"/>
      <c r="GV53" s="1543"/>
      <c r="GW53" s="1543"/>
      <c r="GX53" s="1543"/>
      <c r="GY53" s="1543"/>
      <c r="GZ53" s="1543"/>
      <c r="HA53" s="1543"/>
      <c r="HB53" s="1543"/>
      <c r="HC53" s="1543"/>
      <c r="HD53" s="1543"/>
      <c r="HE53" s="1543"/>
      <c r="HF53" s="1543"/>
      <c r="HG53" s="1543"/>
      <c r="HH53" s="1543"/>
      <c r="HI53" s="1543"/>
      <c r="HJ53" s="1543"/>
      <c r="HK53" s="1543"/>
      <c r="HL53" s="1543"/>
      <c r="HM53" s="1543"/>
      <c r="HN53" s="1543"/>
      <c r="HO53" s="1543"/>
      <c r="HP53" s="1543"/>
      <c r="HQ53" s="1543"/>
      <c r="HR53" s="1543"/>
      <c r="HS53" s="1543"/>
      <c r="HT53" s="1543"/>
      <c r="HU53" s="1543"/>
      <c r="HV53" s="1543"/>
      <c r="HW53" s="1543"/>
      <c r="HX53" s="1543"/>
      <c r="HY53" s="1543"/>
      <c r="HZ53" s="1543"/>
      <c r="IA53" s="1543"/>
      <c r="IB53" s="1543"/>
      <c r="IC53" s="1543"/>
      <c r="ID53" s="1543"/>
      <c r="IE53" s="1543"/>
      <c r="IF53" s="1543"/>
      <c r="IG53" s="1543"/>
      <c r="IH53" s="1543"/>
      <c r="II53" s="1543"/>
      <c r="IJ53" s="1543"/>
      <c r="IK53" s="1543"/>
      <c r="IL53" s="1543"/>
      <c r="IM53" s="1543"/>
      <c r="IN53" s="1543"/>
      <c r="IO53" s="1543"/>
      <c r="IP53" s="1543"/>
      <c r="IQ53" s="1543"/>
      <c r="IR53" s="1543"/>
      <c r="IS53" s="1543"/>
    </row>
    <row r="54" spans="1:253" s="319" customFormat="1">
      <c r="A54" s="549" t="str">
        <f>'Sources and Uses Budget'!A53</f>
        <v>Other: (Local Lender Fees)</v>
      </c>
      <c r="B54" s="1544">
        <f>'Sources and Uses Budget'!$C53</f>
        <v>20000</v>
      </c>
      <c r="C54" s="1544">
        <f>'Sources and Uses Budget'!$C53</f>
        <v>20000</v>
      </c>
      <c r="D54" s="1545">
        <f t="shared" si="0"/>
        <v>0</v>
      </c>
      <c r="E54" s="1546"/>
      <c r="F54" s="1547"/>
      <c r="G54" s="1542"/>
      <c r="H54" s="1543"/>
      <c r="I54" s="1543"/>
      <c r="J54" s="1543"/>
      <c r="K54" s="1543"/>
      <c r="L54" s="1543"/>
      <c r="M54" s="1543"/>
      <c r="N54" s="1543"/>
      <c r="O54" s="1543"/>
      <c r="P54" s="1543"/>
      <c r="Q54" s="1543"/>
      <c r="R54" s="1543"/>
      <c r="S54" s="1543"/>
      <c r="T54" s="1543"/>
      <c r="U54" s="1543"/>
      <c r="V54" s="1543"/>
      <c r="W54" s="1543"/>
      <c r="X54" s="1543"/>
      <c r="Y54" s="1543"/>
      <c r="Z54" s="1543"/>
      <c r="AA54" s="1543"/>
      <c r="AB54" s="1543"/>
      <c r="AC54" s="1543"/>
      <c r="AD54" s="1543"/>
      <c r="AE54" s="1543"/>
      <c r="AF54" s="1543"/>
      <c r="AG54" s="1543"/>
      <c r="AH54" s="1543"/>
      <c r="AI54" s="1543"/>
      <c r="AJ54" s="1543"/>
      <c r="AK54" s="1543"/>
      <c r="AL54" s="1543"/>
      <c r="AM54" s="1543"/>
      <c r="AN54" s="1543"/>
      <c r="AO54" s="1543"/>
      <c r="AP54" s="1543"/>
      <c r="AQ54" s="1543"/>
      <c r="AR54" s="1543"/>
      <c r="AS54" s="1543"/>
      <c r="AT54" s="1543"/>
      <c r="AU54" s="1543"/>
      <c r="AV54" s="1543"/>
      <c r="AW54" s="1543"/>
      <c r="AX54" s="1543"/>
      <c r="AY54" s="1543"/>
      <c r="AZ54" s="1543"/>
      <c r="BA54" s="1543"/>
      <c r="BB54" s="1543"/>
      <c r="BC54" s="1543"/>
      <c r="BD54" s="1543"/>
      <c r="BE54" s="1543"/>
      <c r="BF54" s="1543"/>
      <c r="BG54" s="1543"/>
      <c r="BH54" s="1543"/>
      <c r="BI54" s="1543"/>
      <c r="BJ54" s="1543"/>
      <c r="BK54" s="1543"/>
      <c r="BL54" s="1543"/>
      <c r="BM54" s="1543"/>
      <c r="BN54" s="1543"/>
      <c r="BO54" s="1543"/>
      <c r="BP54" s="1543"/>
      <c r="BQ54" s="1543"/>
      <c r="BR54" s="1543"/>
      <c r="BS54" s="1543"/>
      <c r="BT54" s="1543"/>
      <c r="BU54" s="1543"/>
      <c r="BV54" s="1543"/>
      <c r="BW54" s="1543"/>
      <c r="BX54" s="1543"/>
      <c r="BY54" s="1543"/>
      <c r="BZ54" s="1543"/>
      <c r="CA54" s="1543"/>
      <c r="CB54" s="1543"/>
      <c r="CC54" s="1543"/>
      <c r="CD54" s="1543"/>
      <c r="CE54" s="1543"/>
      <c r="CF54" s="1543"/>
      <c r="CG54" s="1543"/>
      <c r="CH54" s="1543"/>
      <c r="CI54" s="1543"/>
      <c r="CJ54" s="1543"/>
      <c r="CK54" s="1543"/>
      <c r="CL54" s="1543"/>
      <c r="CM54" s="1543"/>
      <c r="CN54" s="1543"/>
      <c r="CO54" s="1543"/>
      <c r="CP54" s="1543"/>
      <c r="CQ54" s="1543"/>
      <c r="CR54" s="1543"/>
      <c r="CS54" s="1543"/>
      <c r="CT54" s="1543"/>
      <c r="CU54" s="1543"/>
      <c r="CV54" s="1543"/>
      <c r="CW54" s="1543"/>
      <c r="CX54" s="1543"/>
      <c r="CY54" s="1543"/>
      <c r="CZ54" s="1543"/>
      <c r="DA54" s="1543"/>
      <c r="DB54" s="1543"/>
      <c r="DC54" s="1543"/>
      <c r="DD54" s="1543"/>
      <c r="DE54" s="1543"/>
      <c r="DF54" s="1543"/>
      <c r="DG54" s="1543"/>
      <c r="DH54" s="1543"/>
      <c r="DI54" s="1543"/>
      <c r="DJ54" s="1543"/>
      <c r="DK54" s="1543"/>
      <c r="DL54" s="1543"/>
      <c r="DM54" s="1543"/>
      <c r="DN54" s="1543"/>
      <c r="DO54" s="1543"/>
      <c r="DP54" s="1543"/>
      <c r="DQ54" s="1543"/>
      <c r="DR54" s="1543"/>
      <c r="DS54" s="1543"/>
      <c r="DT54" s="1543"/>
      <c r="DU54" s="1543"/>
      <c r="DV54" s="1543"/>
      <c r="DW54" s="1543"/>
      <c r="DX54" s="1543"/>
      <c r="DY54" s="1543"/>
      <c r="DZ54" s="1543"/>
      <c r="EA54" s="1543"/>
      <c r="EB54" s="1543"/>
      <c r="EC54" s="1543"/>
      <c r="ED54" s="1543"/>
      <c r="EE54" s="1543"/>
      <c r="EF54" s="1543"/>
      <c r="EG54" s="1543"/>
      <c r="EH54" s="1543"/>
      <c r="EI54" s="1543"/>
      <c r="EJ54" s="1543"/>
      <c r="EK54" s="1543"/>
      <c r="EL54" s="1543"/>
      <c r="EM54" s="1543"/>
      <c r="EN54" s="1543"/>
      <c r="EO54" s="1543"/>
      <c r="EP54" s="1543"/>
      <c r="EQ54" s="1543"/>
      <c r="ER54" s="1543"/>
      <c r="ES54" s="1543"/>
      <c r="ET54" s="1543"/>
      <c r="EU54" s="1543"/>
      <c r="EV54" s="1543"/>
      <c r="EW54" s="1543"/>
      <c r="EX54" s="1543"/>
      <c r="EY54" s="1543"/>
      <c r="EZ54" s="1543"/>
      <c r="FA54" s="1543"/>
      <c r="FB54" s="1543"/>
      <c r="FC54" s="1543"/>
      <c r="FD54" s="1543"/>
      <c r="FE54" s="1543"/>
      <c r="FF54" s="1543"/>
      <c r="FG54" s="1543"/>
      <c r="FH54" s="1543"/>
      <c r="FI54" s="1543"/>
      <c r="FJ54" s="1543"/>
      <c r="FK54" s="1543"/>
      <c r="FL54" s="1543"/>
      <c r="FM54" s="1543"/>
      <c r="FN54" s="1543"/>
      <c r="FO54" s="1543"/>
      <c r="FP54" s="1543"/>
      <c r="FQ54" s="1543"/>
      <c r="FR54" s="1543"/>
      <c r="FS54" s="1543"/>
      <c r="FT54" s="1543"/>
      <c r="FU54" s="1543"/>
      <c r="FV54" s="1543"/>
      <c r="FW54" s="1543"/>
      <c r="FX54" s="1543"/>
      <c r="FY54" s="1543"/>
      <c r="FZ54" s="1543"/>
      <c r="GA54" s="1543"/>
      <c r="GB54" s="1543"/>
      <c r="GC54" s="1543"/>
      <c r="GD54" s="1543"/>
      <c r="GE54" s="1543"/>
      <c r="GF54" s="1543"/>
      <c r="GG54" s="1543"/>
      <c r="GH54" s="1543"/>
      <c r="GI54" s="1543"/>
      <c r="GJ54" s="1543"/>
      <c r="GK54" s="1543"/>
      <c r="GL54" s="1543"/>
      <c r="GM54" s="1543"/>
      <c r="GN54" s="1543"/>
      <c r="GO54" s="1543"/>
      <c r="GP54" s="1543"/>
      <c r="GQ54" s="1543"/>
      <c r="GR54" s="1543"/>
      <c r="GS54" s="1543"/>
      <c r="GT54" s="1543"/>
      <c r="GU54" s="1543"/>
      <c r="GV54" s="1543"/>
      <c r="GW54" s="1543"/>
      <c r="GX54" s="1543"/>
      <c r="GY54" s="1543"/>
      <c r="GZ54" s="1543"/>
      <c r="HA54" s="1543"/>
      <c r="HB54" s="1543"/>
      <c r="HC54" s="1543"/>
      <c r="HD54" s="1543"/>
      <c r="HE54" s="1543"/>
      <c r="HF54" s="1543"/>
      <c r="HG54" s="1543"/>
      <c r="HH54" s="1543"/>
      <c r="HI54" s="1543"/>
      <c r="HJ54" s="1543"/>
      <c r="HK54" s="1543"/>
      <c r="HL54" s="1543"/>
      <c r="HM54" s="1543"/>
      <c r="HN54" s="1543"/>
      <c r="HO54" s="1543"/>
      <c r="HP54" s="1543"/>
      <c r="HQ54" s="1543"/>
      <c r="HR54" s="1543"/>
      <c r="HS54" s="1543"/>
      <c r="HT54" s="1543"/>
      <c r="HU54" s="1543"/>
      <c r="HV54" s="1543"/>
      <c r="HW54" s="1543"/>
      <c r="HX54" s="1543"/>
      <c r="HY54" s="1543"/>
      <c r="HZ54" s="1543"/>
      <c r="IA54" s="1543"/>
      <c r="IB54" s="1543"/>
      <c r="IC54" s="1543"/>
      <c r="ID54" s="1543"/>
      <c r="IE54" s="1543"/>
      <c r="IF54" s="1543"/>
      <c r="IG54" s="1543"/>
      <c r="IH54" s="1543"/>
      <c r="II54" s="1543"/>
      <c r="IJ54" s="1543"/>
      <c r="IK54" s="1543"/>
      <c r="IL54" s="1543"/>
      <c r="IM54" s="1543"/>
      <c r="IN54" s="1543"/>
      <c r="IO54" s="1543"/>
      <c r="IP54" s="1543"/>
      <c r="IQ54" s="1543"/>
      <c r="IR54" s="1543"/>
      <c r="IS54" s="1543"/>
    </row>
    <row r="55" spans="1:253" s="321" customFormat="1">
      <c r="A55" s="241" t="s">
        <v>1849</v>
      </c>
      <c r="B55" s="242">
        <f>SUM(B46:B54)</f>
        <v>4396115.0626189644</v>
      </c>
      <c r="C55" s="242">
        <f>SUM(C46:C54)</f>
        <v>4396115.0626189644</v>
      </c>
      <c r="D55" s="1545">
        <f t="shared" si="0"/>
        <v>0</v>
      </c>
      <c r="E55" s="1546"/>
      <c r="F55" s="1547"/>
      <c r="G55" s="323"/>
      <c r="H55" s="320"/>
      <c r="I55" s="320"/>
      <c r="J55" s="320"/>
      <c r="K55" s="320"/>
      <c r="L55" s="320"/>
      <c r="M55" s="320"/>
      <c r="N55" s="320"/>
      <c r="O55" s="320"/>
      <c r="P55" s="320"/>
      <c r="Q55" s="320"/>
      <c r="R55" s="320"/>
      <c r="S55" s="320"/>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c r="CC55" s="320"/>
      <c r="CD55" s="320"/>
      <c r="CE55" s="320"/>
      <c r="CF55" s="320"/>
      <c r="CG55" s="320"/>
      <c r="CH55" s="320"/>
      <c r="CI55" s="320"/>
      <c r="CJ55" s="320"/>
      <c r="CK55" s="320"/>
      <c r="CL55" s="320"/>
      <c r="CM55" s="320"/>
      <c r="CN55" s="320"/>
      <c r="CO55" s="320"/>
      <c r="CP55" s="320"/>
      <c r="CQ55" s="320"/>
      <c r="CR55" s="320"/>
      <c r="CS55" s="320"/>
      <c r="CT55" s="320"/>
      <c r="CU55" s="320"/>
      <c r="CV55" s="320"/>
      <c r="CW55" s="320"/>
      <c r="CX55" s="320"/>
      <c r="CY55" s="320"/>
      <c r="CZ55" s="320"/>
      <c r="DA55" s="320"/>
      <c r="DB55" s="320"/>
      <c r="DC55" s="320"/>
      <c r="DD55" s="320"/>
      <c r="DE55" s="320"/>
      <c r="DF55" s="320"/>
      <c r="DG55" s="320"/>
      <c r="DH55" s="320"/>
      <c r="DI55" s="320"/>
      <c r="DJ55" s="320"/>
      <c r="DK55" s="320"/>
      <c r="DL55" s="320"/>
      <c r="DM55" s="320"/>
      <c r="DN55" s="320"/>
      <c r="DO55" s="320"/>
      <c r="DP55" s="320"/>
      <c r="DQ55" s="320"/>
      <c r="DR55" s="320"/>
      <c r="DS55" s="320"/>
      <c r="DT55" s="320"/>
      <c r="DU55" s="320"/>
      <c r="DV55" s="320"/>
      <c r="DW55" s="320"/>
      <c r="DX55" s="320"/>
      <c r="DY55" s="320"/>
      <c r="DZ55" s="320"/>
      <c r="EA55" s="320"/>
      <c r="EB55" s="320"/>
      <c r="EC55" s="320"/>
      <c r="ED55" s="320"/>
      <c r="EE55" s="320"/>
      <c r="EF55" s="320"/>
      <c r="EG55" s="320"/>
      <c r="EH55" s="320"/>
      <c r="EI55" s="320"/>
      <c r="EJ55" s="320"/>
      <c r="EK55" s="320"/>
      <c r="EL55" s="320"/>
      <c r="EM55" s="320"/>
      <c r="EN55" s="320"/>
      <c r="EO55" s="320"/>
      <c r="EP55" s="320"/>
      <c r="EQ55" s="320"/>
      <c r="ER55" s="320"/>
      <c r="ES55" s="320"/>
      <c r="ET55" s="320"/>
      <c r="EU55" s="320"/>
      <c r="EV55" s="320"/>
      <c r="EW55" s="320"/>
      <c r="EX55" s="320"/>
      <c r="EY55" s="320"/>
      <c r="EZ55" s="320"/>
      <c r="FA55" s="320"/>
      <c r="FB55" s="320"/>
      <c r="FC55" s="320"/>
      <c r="FD55" s="320"/>
      <c r="FE55" s="320"/>
      <c r="FF55" s="320"/>
      <c r="FG55" s="320"/>
      <c r="FH55" s="320"/>
      <c r="FI55" s="320"/>
      <c r="FJ55" s="320"/>
      <c r="FK55" s="320"/>
      <c r="FL55" s="320"/>
      <c r="FM55" s="320"/>
      <c r="FN55" s="320"/>
      <c r="FO55" s="320"/>
      <c r="FP55" s="320"/>
      <c r="FQ55" s="320"/>
      <c r="FR55" s="320"/>
      <c r="FS55" s="320"/>
      <c r="FT55" s="320"/>
      <c r="FU55" s="320"/>
      <c r="FV55" s="320"/>
      <c r="FW55" s="320"/>
      <c r="FX55" s="320"/>
      <c r="FY55" s="320"/>
      <c r="FZ55" s="320"/>
      <c r="GA55" s="320"/>
      <c r="GB55" s="320"/>
      <c r="GC55" s="320"/>
      <c r="GD55" s="320"/>
      <c r="GE55" s="320"/>
      <c r="GF55" s="320"/>
      <c r="GG55" s="320"/>
      <c r="GH55" s="320"/>
      <c r="GI55" s="320"/>
      <c r="GJ55" s="320"/>
      <c r="GK55" s="320"/>
      <c r="GL55" s="320"/>
      <c r="GM55" s="320"/>
      <c r="GN55" s="320"/>
      <c r="GO55" s="320"/>
      <c r="GP55" s="320"/>
      <c r="GQ55" s="320"/>
      <c r="GR55" s="320"/>
      <c r="GS55" s="320"/>
      <c r="GT55" s="320"/>
      <c r="GU55" s="320"/>
      <c r="GV55" s="320"/>
      <c r="GW55" s="320"/>
      <c r="GX55" s="320"/>
      <c r="GY55" s="320"/>
      <c r="GZ55" s="320"/>
      <c r="HA55" s="320"/>
      <c r="HB55" s="320"/>
      <c r="HC55" s="320"/>
      <c r="HD55" s="320"/>
      <c r="HE55" s="320"/>
      <c r="HF55" s="320"/>
      <c r="HG55" s="320"/>
      <c r="HH55" s="320"/>
      <c r="HI55" s="320"/>
      <c r="HJ55" s="320"/>
      <c r="HK55" s="320"/>
      <c r="HL55" s="320"/>
      <c r="HM55" s="320"/>
      <c r="HN55" s="320"/>
      <c r="HO55" s="320"/>
      <c r="HP55" s="320"/>
      <c r="HQ55" s="320"/>
      <c r="HR55" s="320"/>
      <c r="HS55" s="320"/>
      <c r="HT55" s="320"/>
      <c r="HU55" s="320"/>
      <c r="HV55" s="320"/>
      <c r="HW55" s="320"/>
      <c r="HX55" s="320"/>
      <c r="HY55" s="320"/>
      <c r="HZ55" s="320"/>
      <c r="IA55" s="320"/>
      <c r="IB55" s="320"/>
      <c r="IC55" s="320"/>
      <c r="ID55" s="320"/>
      <c r="IE55" s="320"/>
      <c r="IF55" s="320"/>
      <c r="IG55" s="320"/>
      <c r="IH55" s="320"/>
      <c r="II55" s="320"/>
      <c r="IJ55" s="320"/>
      <c r="IK55" s="320"/>
      <c r="IL55" s="320"/>
      <c r="IM55" s="320"/>
      <c r="IN55" s="320"/>
      <c r="IO55" s="320"/>
      <c r="IP55" s="320"/>
      <c r="IQ55" s="320"/>
      <c r="IR55" s="320"/>
      <c r="IS55" s="320"/>
    </row>
    <row r="56" spans="1:253" s="319" customFormat="1">
      <c r="A56" s="240" t="s">
        <v>1130</v>
      </c>
      <c r="B56" s="240"/>
      <c r="C56" s="240"/>
      <c r="D56" s="240"/>
      <c r="E56" s="248"/>
      <c r="F56" s="240"/>
      <c r="G56" s="1542"/>
      <c r="H56" s="1543"/>
      <c r="I56" s="1543"/>
      <c r="J56" s="1543"/>
      <c r="K56" s="1543"/>
      <c r="L56" s="1543"/>
      <c r="M56" s="1543"/>
      <c r="N56" s="1543"/>
      <c r="O56" s="1543"/>
      <c r="P56" s="1543"/>
      <c r="Q56" s="1543"/>
      <c r="R56" s="1543"/>
      <c r="S56" s="1543"/>
      <c r="T56" s="1543"/>
      <c r="U56" s="1543"/>
      <c r="V56" s="1543"/>
      <c r="W56" s="1543"/>
      <c r="X56" s="1543"/>
      <c r="Y56" s="1543"/>
      <c r="Z56" s="1543"/>
      <c r="AA56" s="1543"/>
      <c r="AB56" s="1543"/>
      <c r="AC56" s="1543"/>
      <c r="AD56" s="1543"/>
      <c r="AE56" s="1543"/>
      <c r="AF56" s="1543"/>
      <c r="AG56" s="1543"/>
      <c r="AH56" s="1543"/>
      <c r="AI56" s="1543"/>
      <c r="AJ56" s="1543"/>
      <c r="AK56" s="1543"/>
      <c r="AL56" s="1543"/>
      <c r="AM56" s="1543"/>
      <c r="AN56" s="1543"/>
      <c r="AO56" s="1543"/>
      <c r="AP56" s="1543"/>
      <c r="AQ56" s="1543"/>
      <c r="AR56" s="1543"/>
      <c r="AS56" s="1543"/>
      <c r="AT56" s="1543"/>
      <c r="AU56" s="1543"/>
      <c r="AV56" s="1543"/>
      <c r="AW56" s="1543"/>
      <c r="AX56" s="1543"/>
      <c r="AY56" s="1543"/>
      <c r="AZ56" s="1543"/>
      <c r="BA56" s="1543"/>
      <c r="BB56" s="1543"/>
      <c r="BC56" s="1543"/>
      <c r="BD56" s="1543"/>
      <c r="BE56" s="1543"/>
      <c r="BF56" s="1543"/>
      <c r="BG56" s="1543"/>
      <c r="BH56" s="1543"/>
      <c r="BI56" s="1543"/>
      <c r="BJ56" s="1543"/>
      <c r="BK56" s="1543"/>
      <c r="BL56" s="1543"/>
      <c r="BM56" s="1543"/>
      <c r="BN56" s="1543"/>
      <c r="BO56" s="1543"/>
      <c r="BP56" s="1543"/>
      <c r="BQ56" s="1543"/>
      <c r="BR56" s="1543"/>
      <c r="BS56" s="1543"/>
      <c r="BT56" s="1543"/>
      <c r="BU56" s="1543"/>
      <c r="BV56" s="1543"/>
      <c r="BW56" s="1543"/>
      <c r="BX56" s="1543"/>
      <c r="BY56" s="1543"/>
      <c r="BZ56" s="1543"/>
      <c r="CA56" s="1543"/>
      <c r="CB56" s="1543"/>
      <c r="CC56" s="1543"/>
      <c r="CD56" s="1543"/>
      <c r="CE56" s="1543"/>
      <c r="CF56" s="1543"/>
      <c r="CG56" s="1543"/>
      <c r="CH56" s="1543"/>
      <c r="CI56" s="1543"/>
      <c r="CJ56" s="1543"/>
      <c r="CK56" s="1543"/>
      <c r="CL56" s="1543"/>
      <c r="CM56" s="1543"/>
      <c r="CN56" s="1543"/>
      <c r="CO56" s="1543"/>
      <c r="CP56" s="1543"/>
      <c r="CQ56" s="1543"/>
      <c r="CR56" s="1543"/>
      <c r="CS56" s="1543"/>
      <c r="CT56" s="1543"/>
      <c r="CU56" s="1543"/>
      <c r="CV56" s="1543"/>
      <c r="CW56" s="1543"/>
      <c r="CX56" s="1543"/>
      <c r="CY56" s="1543"/>
      <c r="CZ56" s="1543"/>
      <c r="DA56" s="1543"/>
      <c r="DB56" s="1543"/>
      <c r="DC56" s="1543"/>
      <c r="DD56" s="1543"/>
      <c r="DE56" s="1543"/>
      <c r="DF56" s="1543"/>
      <c r="DG56" s="1543"/>
      <c r="DH56" s="1543"/>
      <c r="DI56" s="1543"/>
      <c r="DJ56" s="1543"/>
      <c r="DK56" s="1543"/>
      <c r="DL56" s="1543"/>
      <c r="DM56" s="1543"/>
      <c r="DN56" s="1543"/>
      <c r="DO56" s="1543"/>
      <c r="DP56" s="1543"/>
      <c r="DQ56" s="1543"/>
      <c r="DR56" s="1543"/>
      <c r="DS56" s="1543"/>
      <c r="DT56" s="1543"/>
      <c r="DU56" s="1543"/>
      <c r="DV56" s="1543"/>
      <c r="DW56" s="1543"/>
      <c r="DX56" s="1543"/>
      <c r="DY56" s="1543"/>
      <c r="DZ56" s="1543"/>
      <c r="EA56" s="1543"/>
      <c r="EB56" s="1543"/>
      <c r="EC56" s="1543"/>
      <c r="ED56" s="1543"/>
      <c r="EE56" s="1543"/>
      <c r="EF56" s="1543"/>
      <c r="EG56" s="1543"/>
      <c r="EH56" s="1543"/>
      <c r="EI56" s="1543"/>
      <c r="EJ56" s="1543"/>
      <c r="EK56" s="1543"/>
      <c r="EL56" s="1543"/>
      <c r="EM56" s="1543"/>
      <c r="EN56" s="1543"/>
      <c r="EO56" s="1543"/>
      <c r="EP56" s="1543"/>
      <c r="EQ56" s="1543"/>
      <c r="ER56" s="1543"/>
      <c r="ES56" s="1543"/>
      <c r="ET56" s="1543"/>
      <c r="EU56" s="1543"/>
      <c r="EV56" s="1543"/>
      <c r="EW56" s="1543"/>
      <c r="EX56" s="1543"/>
      <c r="EY56" s="1543"/>
      <c r="EZ56" s="1543"/>
      <c r="FA56" s="1543"/>
      <c r="FB56" s="1543"/>
      <c r="FC56" s="1543"/>
      <c r="FD56" s="1543"/>
      <c r="FE56" s="1543"/>
      <c r="FF56" s="1543"/>
      <c r="FG56" s="1543"/>
      <c r="FH56" s="1543"/>
      <c r="FI56" s="1543"/>
      <c r="FJ56" s="1543"/>
      <c r="FK56" s="1543"/>
      <c r="FL56" s="1543"/>
      <c r="FM56" s="1543"/>
      <c r="FN56" s="1543"/>
      <c r="FO56" s="1543"/>
      <c r="FP56" s="1543"/>
      <c r="FQ56" s="1543"/>
      <c r="FR56" s="1543"/>
      <c r="FS56" s="1543"/>
      <c r="FT56" s="1543"/>
      <c r="FU56" s="1543"/>
      <c r="FV56" s="1543"/>
      <c r="FW56" s="1543"/>
      <c r="FX56" s="1543"/>
      <c r="FY56" s="1543"/>
      <c r="FZ56" s="1543"/>
      <c r="GA56" s="1543"/>
      <c r="GB56" s="1543"/>
      <c r="GC56" s="1543"/>
      <c r="GD56" s="1543"/>
      <c r="GE56" s="1543"/>
      <c r="GF56" s="1543"/>
      <c r="GG56" s="1543"/>
      <c r="GH56" s="1543"/>
      <c r="GI56" s="1543"/>
      <c r="GJ56" s="1543"/>
      <c r="GK56" s="1543"/>
      <c r="GL56" s="1543"/>
      <c r="GM56" s="1543"/>
      <c r="GN56" s="1543"/>
      <c r="GO56" s="1543"/>
      <c r="GP56" s="1543"/>
      <c r="GQ56" s="1543"/>
      <c r="GR56" s="1543"/>
      <c r="GS56" s="1543"/>
      <c r="GT56" s="1543"/>
      <c r="GU56" s="1543"/>
      <c r="GV56" s="1543"/>
      <c r="GW56" s="1543"/>
      <c r="GX56" s="1543"/>
      <c r="GY56" s="1543"/>
      <c r="GZ56" s="1543"/>
      <c r="HA56" s="1543"/>
      <c r="HB56" s="1543"/>
      <c r="HC56" s="1543"/>
      <c r="HD56" s="1543"/>
      <c r="HE56" s="1543"/>
      <c r="HF56" s="1543"/>
      <c r="HG56" s="1543"/>
      <c r="HH56" s="1543"/>
      <c r="HI56" s="1543"/>
      <c r="HJ56" s="1543"/>
      <c r="HK56" s="1543"/>
      <c r="HL56" s="1543"/>
      <c r="HM56" s="1543"/>
      <c r="HN56" s="1543"/>
      <c r="HO56" s="1543"/>
      <c r="HP56" s="1543"/>
      <c r="HQ56" s="1543"/>
      <c r="HR56" s="1543"/>
      <c r="HS56" s="1543"/>
      <c r="HT56" s="1543"/>
      <c r="HU56" s="1543"/>
      <c r="HV56" s="1543"/>
      <c r="HW56" s="1543"/>
      <c r="HX56" s="1543"/>
      <c r="HY56" s="1543"/>
      <c r="HZ56" s="1543"/>
      <c r="IA56" s="1543"/>
      <c r="IB56" s="1543"/>
      <c r="IC56" s="1543"/>
      <c r="ID56" s="1543"/>
      <c r="IE56" s="1543"/>
      <c r="IF56" s="1543"/>
      <c r="IG56" s="1543"/>
      <c r="IH56" s="1543"/>
      <c r="II56" s="1543"/>
      <c r="IJ56" s="1543"/>
      <c r="IK56" s="1543"/>
      <c r="IL56" s="1543"/>
      <c r="IM56" s="1543"/>
      <c r="IN56" s="1543"/>
      <c r="IO56" s="1543"/>
      <c r="IP56" s="1543"/>
      <c r="IQ56" s="1543"/>
      <c r="IR56" s="1543"/>
      <c r="IS56" s="1543"/>
    </row>
    <row r="57" spans="1:253" s="319" customFormat="1">
      <c r="A57" s="551" t="s">
        <v>1850</v>
      </c>
      <c r="B57" s="1544">
        <f>'Sources and Uses Budget'!$C56</f>
        <v>44610</v>
      </c>
      <c r="C57" s="1544">
        <f>'Sources and Uses Budget'!$C56</f>
        <v>44610</v>
      </c>
      <c r="D57" s="1545">
        <f t="shared" si="0"/>
        <v>0</v>
      </c>
      <c r="E57" s="1546"/>
      <c r="F57" s="1547"/>
      <c r="G57" s="1542"/>
      <c r="H57" s="1543"/>
      <c r="I57" s="1543"/>
      <c r="J57" s="1543"/>
      <c r="K57" s="1543"/>
      <c r="L57" s="1543"/>
      <c r="M57" s="1543"/>
      <c r="N57" s="1543"/>
      <c r="O57" s="1543"/>
      <c r="P57" s="1543"/>
      <c r="Q57" s="1543"/>
      <c r="R57" s="1543"/>
      <c r="S57" s="1543"/>
      <c r="T57" s="1543"/>
      <c r="U57" s="1543"/>
      <c r="V57" s="1543"/>
      <c r="W57" s="1543"/>
      <c r="X57" s="1543"/>
      <c r="Y57" s="1543"/>
      <c r="Z57" s="1543"/>
      <c r="AA57" s="1543"/>
      <c r="AB57" s="1543"/>
      <c r="AC57" s="1543"/>
      <c r="AD57" s="1543"/>
      <c r="AE57" s="1543"/>
      <c r="AF57" s="1543"/>
      <c r="AG57" s="1543"/>
      <c r="AH57" s="1543"/>
      <c r="AI57" s="1543"/>
      <c r="AJ57" s="1543"/>
      <c r="AK57" s="1543"/>
      <c r="AL57" s="1543"/>
      <c r="AM57" s="1543"/>
      <c r="AN57" s="1543"/>
      <c r="AO57" s="1543"/>
      <c r="AP57" s="1543"/>
      <c r="AQ57" s="1543"/>
      <c r="AR57" s="1543"/>
      <c r="AS57" s="1543"/>
      <c r="AT57" s="1543"/>
      <c r="AU57" s="1543"/>
      <c r="AV57" s="1543"/>
      <c r="AW57" s="1543"/>
      <c r="AX57" s="1543"/>
      <c r="AY57" s="1543"/>
      <c r="AZ57" s="1543"/>
      <c r="BA57" s="1543"/>
      <c r="BB57" s="1543"/>
      <c r="BC57" s="1543"/>
      <c r="BD57" s="1543"/>
      <c r="BE57" s="1543"/>
      <c r="BF57" s="1543"/>
      <c r="BG57" s="1543"/>
      <c r="BH57" s="1543"/>
      <c r="BI57" s="1543"/>
      <c r="BJ57" s="1543"/>
      <c r="BK57" s="1543"/>
      <c r="BL57" s="1543"/>
      <c r="BM57" s="1543"/>
      <c r="BN57" s="1543"/>
      <c r="BO57" s="1543"/>
      <c r="BP57" s="1543"/>
      <c r="BQ57" s="1543"/>
      <c r="BR57" s="1543"/>
      <c r="BS57" s="1543"/>
      <c r="BT57" s="1543"/>
      <c r="BU57" s="1543"/>
      <c r="BV57" s="1543"/>
      <c r="BW57" s="1543"/>
      <c r="BX57" s="1543"/>
      <c r="BY57" s="1543"/>
      <c r="BZ57" s="1543"/>
      <c r="CA57" s="1543"/>
      <c r="CB57" s="1543"/>
      <c r="CC57" s="1543"/>
      <c r="CD57" s="1543"/>
      <c r="CE57" s="1543"/>
      <c r="CF57" s="1543"/>
      <c r="CG57" s="1543"/>
      <c r="CH57" s="1543"/>
      <c r="CI57" s="1543"/>
      <c r="CJ57" s="1543"/>
      <c r="CK57" s="1543"/>
      <c r="CL57" s="1543"/>
      <c r="CM57" s="1543"/>
      <c r="CN57" s="1543"/>
      <c r="CO57" s="1543"/>
      <c r="CP57" s="1543"/>
      <c r="CQ57" s="1543"/>
      <c r="CR57" s="1543"/>
      <c r="CS57" s="1543"/>
      <c r="CT57" s="1543"/>
      <c r="CU57" s="1543"/>
      <c r="CV57" s="1543"/>
      <c r="CW57" s="1543"/>
      <c r="CX57" s="1543"/>
      <c r="CY57" s="1543"/>
      <c r="CZ57" s="1543"/>
      <c r="DA57" s="1543"/>
      <c r="DB57" s="1543"/>
      <c r="DC57" s="1543"/>
      <c r="DD57" s="1543"/>
      <c r="DE57" s="1543"/>
      <c r="DF57" s="1543"/>
      <c r="DG57" s="1543"/>
      <c r="DH57" s="1543"/>
      <c r="DI57" s="1543"/>
      <c r="DJ57" s="1543"/>
      <c r="DK57" s="1543"/>
      <c r="DL57" s="1543"/>
      <c r="DM57" s="1543"/>
      <c r="DN57" s="1543"/>
      <c r="DO57" s="1543"/>
      <c r="DP57" s="1543"/>
      <c r="DQ57" s="1543"/>
      <c r="DR57" s="1543"/>
      <c r="DS57" s="1543"/>
      <c r="DT57" s="1543"/>
      <c r="DU57" s="1543"/>
      <c r="DV57" s="1543"/>
      <c r="DW57" s="1543"/>
      <c r="DX57" s="1543"/>
      <c r="DY57" s="1543"/>
      <c r="DZ57" s="1543"/>
      <c r="EA57" s="1543"/>
      <c r="EB57" s="1543"/>
      <c r="EC57" s="1543"/>
      <c r="ED57" s="1543"/>
      <c r="EE57" s="1543"/>
      <c r="EF57" s="1543"/>
      <c r="EG57" s="1543"/>
      <c r="EH57" s="1543"/>
      <c r="EI57" s="1543"/>
      <c r="EJ57" s="1543"/>
      <c r="EK57" s="1543"/>
      <c r="EL57" s="1543"/>
      <c r="EM57" s="1543"/>
      <c r="EN57" s="1543"/>
      <c r="EO57" s="1543"/>
      <c r="EP57" s="1543"/>
      <c r="EQ57" s="1543"/>
      <c r="ER57" s="1543"/>
      <c r="ES57" s="1543"/>
      <c r="ET57" s="1543"/>
      <c r="EU57" s="1543"/>
      <c r="EV57" s="1543"/>
      <c r="EW57" s="1543"/>
      <c r="EX57" s="1543"/>
      <c r="EY57" s="1543"/>
      <c r="EZ57" s="1543"/>
      <c r="FA57" s="1543"/>
      <c r="FB57" s="1543"/>
      <c r="FC57" s="1543"/>
      <c r="FD57" s="1543"/>
      <c r="FE57" s="1543"/>
      <c r="FF57" s="1543"/>
      <c r="FG57" s="1543"/>
      <c r="FH57" s="1543"/>
      <c r="FI57" s="1543"/>
      <c r="FJ57" s="1543"/>
      <c r="FK57" s="1543"/>
      <c r="FL57" s="1543"/>
      <c r="FM57" s="1543"/>
      <c r="FN57" s="1543"/>
      <c r="FO57" s="1543"/>
      <c r="FP57" s="1543"/>
      <c r="FQ57" s="1543"/>
      <c r="FR57" s="1543"/>
      <c r="FS57" s="1543"/>
      <c r="FT57" s="1543"/>
      <c r="FU57" s="1543"/>
      <c r="FV57" s="1543"/>
      <c r="FW57" s="1543"/>
      <c r="FX57" s="1543"/>
      <c r="FY57" s="1543"/>
      <c r="FZ57" s="1543"/>
      <c r="GA57" s="1543"/>
      <c r="GB57" s="1543"/>
      <c r="GC57" s="1543"/>
      <c r="GD57" s="1543"/>
      <c r="GE57" s="1543"/>
      <c r="GF57" s="1543"/>
      <c r="GG57" s="1543"/>
      <c r="GH57" s="1543"/>
      <c r="GI57" s="1543"/>
      <c r="GJ57" s="1543"/>
      <c r="GK57" s="1543"/>
      <c r="GL57" s="1543"/>
      <c r="GM57" s="1543"/>
      <c r="GN57" s="1543"/>
      <c r="GO57" s="1543"/>
      <c r="GP57" s="1543"/>
      <c r="GQ57" s="1543"/>
      <c r="GR57" s="1543"/>
      <c r="GS57" s="1543"/>
      <c r="GT57" s="1543"/>
      <c r="GU57" s="1543"/>
      <c r="GV57" s="1543"/>
      <c r="GW57" s="1543"/>
      <c r="GX57" s="1543"/>
      <c r="GY57" s="1543"/>
      <c r="GZ57" s="1543"/>
      <c r="HA57" s="1543"/>
      <c r="HB57" s="1543"/>
      <c r="HC57" s="1543"/>
      <c r="HD57" s="1543"/>
      <c r="HE57" s="1543"/>
      <c r="HF57" s="1543"/>
      <c r="HG57" s="1543"/>
      <c r="HH57" s="1543"/>
      <c r="HI57" s="1543"/>
      <c r="HJ57" s="1543"/>
      <c r="HK57" s="1543"/>
      <c r="HL57" s="1543"/>
      <c r="HM57" s="1543"/>
      <c r="HN57" s="1543"/>
      <c r="HO57" s="1543"/>
      <c r="HP57" s="1543"/>
      <c r="HQ57" s="1543"/>
      <c r="HR57" s="1543"/>
      <c r="HS57" s="1543"/>
      <c r="HT57" s="1543"/>
      <c r="HU57" s="1543"/>
      <c r="HV57" s="1543"/>
      <c r="HW57" s="1543"/>
      <c r="HX57" s="1543"/>
      <c r="HY57" s="1543"/>
      <c r="HZ57" s="1543"/>
      <c r="IA57" s="1543"/>
      <c r="IB57" s="1543"/>
      <c r="IC57" s="1543"/>
      <c r="ID57" s="1543"/>
      <c r="IE57" s="1543"/>
      <c r="IF57" s="1543"/>
      <c r="IG57" s="1543"/>
      <c r="IH57" s="1543"/>
      <c r="II57" s="1543"/>
      <c r="IJ57" s="1543"/>
      <c r="IK57" s="1543"/>
      <c r="IL57" s="1543"/>
      <c r="IM57" s="1543"/>
      <c r="IN57" s="1543"/>
      <c r="IO57" s="1543"/>
      <c r="IP57" s="1543"/>
      <c r="IQ57" s="1543"/>
      <c r="IR57" s="1543"/>
      <c r="IS57" s="1543"/>
    </row>
    <row r="58" spans="1:253" s="319" customFormat="1" ht="12" customHeight="1">
      <c r="A58" s="551" t="s">
        <v>1842</v>
      </c>
      <c r="B58" s="1544">
        <f>'Sources and Uses Budget'!$C57</f>
        <v>0</v>
      </c>
      <c r="C58" s="1544">
        <f>'Sources and Uses Budget'!$C57</f>
        <v>0</v>
      </c>
      <c r="D58" s="1545">
        <f t="shared" si="0"/>
        <v>0</v>
      </c>
      <c r="E58" s="1546"/>
      <c r="F58" s="1547"/>
      <c r="G58" s="1542"/>
      <c r="H58" s="1543"/>
      <c r="I58" s="1543"/>
      <c r="J58" s="1543"/>
      <c r="K58" s="1543"/>
      <c r="L58" s="1543"/>
      <c r="M58" s="1543"/>
      <c r="N58" s="1543"/>
      <c r="O58" s="1543"/>
      <c r="P58" s="1543"/>
      <c r="Q58" s="1543"/>
      <c r="R58" s="1543"/>
      <c r="S58" s="1543"/>
      <c r="T58" s="1543"/>
      <c r="U58" s="1543"/>
      <c r="V58" s="1543"/>
      <c r="W58" s="1543"/>
      <c r="X58" s="1543"/>
      <c r="Y58" s="1543"/>
      <c r="Z58" s="1543"/>
      <c r="AA58" s="1543"/>
      <c r="AB58" s="1543"/>
      <c r="AC58" s="1543"/>
      <c r="AD58" s="1543"/>
      <c r="AE58" s="1543"/>
      <c r="AF58" s="1543"/>
      <c r="AG58" s="1543"/>
      <c r="AH58" s="1543"/>
      <c r="AI58" s="1543"/>
      <c r="AJ58" s="1543"/>
      <c r="AK58" s="1543"/>
      <c r="AL58" s="1543"/>
      <c r="AM58" s="1543"/>
      <c r="AN58" s="1543"/>
      <c r="AO58" s="1543"/>
      <c r="AP58" s="1543"/>
      <c r="AQ58" s="1543"/>
      <c r="AR58" s="1543"/>
      <c r="AS58" s="1543"/>
      <c r="AT58" s="1543"/>
      <c r="AU58" s="1543"/>
      <c r="AV58" s="1543"/>
      <c r="AW58" s="1543"/>
      <c r="AX58" s="1543"/>
      <c r="AY58" s="1543"/>
      <c r="AZ58" s="1543"/>
      <c r="BA58" s="1543"/>
      <c r="BB58" s="1543"/>
      <c r="BC58" s="1543"/>
      <c r="BD58" s="1543"/>
      <c r="BE58" s="1543"/>
      <c r="BF58" s="1543"/>
      <c r="BG58" s="1543"/>
      <c r="BH58" s="1543"/>
      <c r="BI58" s="1543"/>
      <c r="BJ58" s="1543"/>
      <c r="BK58" s="1543"/>
      <c r="BL58" s="1543"/>
      <c r="BM58" s="1543"/>
      <c r="BN58" s="1543"/>
      <c r="BO58" s="1543"/>
      <c r="BP58" s="1543"/>
      <c r="BQ58" s="1543"/>
      <c r="BR58" s="1543"/>
      <c r="BS58" s="1543"/>
      <c r="BT58" s="1543"/>
      <c r="BU58" s="1543"/>
      <c r="BV58" s="1543"/>
      <c r="BW58" s="1543"/>
      <c r="BX58" s="1543"/>
      <c r="BY58" s="1543"/>
      <c r="BZ58" s="1543"/>
      <c r="CA58" s="1543"/>
      <c r="CB58" s="1543"/>
      <c r="CC58" s="1543"/>
      <c r="CD58" s="1543"/>
      <c r="CE58" s="1543"/>
      <c r="CF58" s="1543"/>
      <c r="CG58" s="1543"/>
      <c r="CH58" s="1543"/>
      <c r="CI58" s="1543"/>
      <c r="CJ58" s="1543"/>
      <c r="CK58" s="1543"/>
      <c r="CL58" s="1543"/>
      <c r="CM58" s="1543"/>
      <c r="CN58" s="1543"/>
      <c r="CO58" s="1543"/>
      <c r="CP58" s="1543"/>
      <c r="CQ58" s="1543"/>
      <c r="CR58" s="1543"/>
      <c r="CS58" s="1543"/>
      <c r="CT58" s="1543"/>
      <c r="CU58" s="1543"/>
      <c r="CV58" s="1543"/>
      <c r="CW58" s="1543"/>
      <c r="CX58" s="1543"/>
      <c r="CY58" s="1543"/>
      <c r="CZ58" s="1543"/>
      <c r="DA58" s="1543"/>
      <c r="DB58" s="1543"/>
      <c r="DC58" s="1543"/>
      <c r="DD58" s="1543"/>
      <c r="DE58" s="1543"/>
      <c r="DF58" s="1543"/>
      <c r="DG58" s="1543"/>
      <c r="DH58" s="1543"/>
      <c r="DI58" s="1543"/>
      <c r="DJ58" s="1543"/>
      <c r="DK58" s="1543"/>
      <c r="DL58" s="1543"/>
      <c r="DM58" s="1543"/>
      <c r="DN58" s="1543"/>
      <c r="DO58" s="1543"/>
      <c r="DP58" s="1543"/>
      <c r="DQ58" s="1543"/>
      <c r="DR58" s="1543"/>
      <c r="DS58" s="1543"/>
      <c r="DT58" s="1543"/>
      <c r="DU58" s="1543"/>
      <c r="DV58" s="1543"/>
      <c r="DW58" s="1543"/>
      <c r="DX58" s="1543"/>
      <c r="DY58" s="1543"/>
      <c r="DZ58" s="1543"/>
      <c r="EA58" s="1543"/>
      <c r="EB58" s="1543"/>
      <c r="EC58" s="1543"/>
      <c r="ED58" s="1543"/>
      <c r="EE58" s="1543"/>
      <c r="EF58" s="1543"/>
      <c r="EG58" s="1543"/>
      <c r="EH58" s="1543"/>
      <c r="EI58" s="1543"/>
      <c r="EJ58" s="1543"/>
      <c r="EK58" s="1543"/>
      <c r="EL58" s="1543"/>
      <c r="EM58" s="1543"/>
      <c r="EN58" s="1543"/>
      <c r="EO58" s="1543"/>
      <c r="EP58" s="1543"/>
      <c r="EQ58" s="1543"/>
      <c r="ER58" s="1543"/>
      <c r="ES58" s="1543"/>
      <c r="ET58" s="1543"/>
      <c r="EU58" s="1543"/>
      <c r="EV58" s="1543"/>
      <c r="EW58" s="1543"/>
      <c r="EX58" s="1543"/>
      <c r="EY58" s="1543"/>
      <c r="EZ58" s="1543"/>
      <c r="FA58" s="1543"/>
      <c r="FB58" s="1543"/>
      <c r="FC58" s="1543"/>
      <c r="FD58" s="1543"/>
      <c r="FE58" s="1543"/>
      <c r="FF58" s="1543"/>
      <c r="FG58" s="1543"/>
      <c r="FH58" s="1543"/>
      <c r="FI58" s="1543"/>
      <c r="FJ58" s="1543"/>
      <c r="FK58" s="1543"/>
      <c r="FL58" s="1543"/>
      <c r="FM58" s="1543"/>
      <c r="FN58" s="1543"/>
      <c r="FO58" s="1543"/>
      <c r="FP58" s="1543"/>
      <c r="FQ58" s="1543"/>
      <c r="FR58" s="1543"/>
      <c r="FS58" s="1543"/>
      <c r="FT58" s="1543"/>
      <c r="FU58" s="1543"/>
      <c r="FV58" s="1543"/>
      <c r="FW58" s="1543"/>
      <c r="FX58" s="1543"/>
      <c r="FY58" s="1543"/>
      <c r="FZ58" s="1543"/>
      <c r="GA58" s="1543"/>
      <c r="GB58" s="1543"/>
      <c r="GC58" s="1543"/>
      <c r="GD58" s="1543"/>
      <c r="GE58" s="1543"/>
      <c r="GF58" s="1543"/>
      <c r="GG58" s="1543"/>
      <c r="GH58" s="1543"/>
      <c r="GI58" s="1543"/>
      <c r="GJ58" s="1543"/>
      <c r="GK58" s="1543"/>
      <c r="GL58" s="1543"/>
      <c r="GM58" s="1543"/>
      <c r="GN58" s="1543"/>
      <c r="GO58" s="1543"/>
      <c r="GP58" s="1543"/>
      <c r="GQ58" s="1543"/>
      <c r="GR58" s="1543"/>
      <c r="GS58" s="1543"/>
      <c r="GT58" s="1543"/>
      <c r="GU58" s="1543"/>
      <c r="GV58" s="1543"/>
      <c r="GW58" s="1543"/>
      <c r="GX58" s="1543"/>
      <c r="GY58" s="1543"/>
      <c r="GZ58" s="1543"/>
      <c r="HA58" s="1543"/>
      <c r="HB58" s="1543"/>
      <c r="HC58" s="1543"/>
      <c r="HD58" s="1543"/>
      <c r="HE58" s="1543"/>
      <c r="HF58" s="1543"/>
      <c r="HG58" s="1543"/>
      <c r="HH58" s="1543"/>
      <c r="HI58" s="1543"/>
      <c r="HJ58" s="1543"/>
      <c r="HK58" s="1543"/>
      <c r="HL58" s="1543"/>
      <c r="HM58" s="1543"/>
      <c r="HN58" s="1543"/>
      <c r="HO58" s="1543"/>
      <c r="HP58" s="1543"/>
      <c r="HQ58" s="1543"/>
      <c r="HR58" s="1543"/>
      <c r="HS58" s="1543"/>
      <c r="HT58" s="1543"/>
      <c r="HU58" s="1543"/>
      <c r="HV58" s="1543"/>
      <c r="HW58" s="1543"/>
      <c r="HX58" s="1543"/>
      <c r="HY58" s="1543"/>
      <c r="HZ58" s="1543"/>
      <c r="IA58" s="1543"/>
      <c r="IB58" s="1543"/>
      <c r="IC58" s="1543"/>
      <c r="ID58" s="1543"/>
      <c r="IE58" s="1543"/>
      <c r="IF58" s="1543"/>
      <c r="IG58" s="1543"/>
      <c r="IH58" s="1543"/>
      <c r="II58" s="1543"/>
      <c r="IJ58" s="1543"/>
      <c r="IK58" s="1543"/>
      <c r="IL58" s="1543"/>
      <c r="IM58" s="1543"/>
      <c r="IN58" s="1543"/>
      <c r="IO58" s="1543"/>
      <c r="IP58" s="1543"/>
      <c r="IQ58" s="1543"/>
      <c r="IR58" s="1543"/>
      <c r="IS58" s="1543"/>
    </row>
    <row r="59" spans="1:253" s="319" customFormat="1">
      <c r="A59" s="551" t="s">
        <v>1845</v>
      </c>
      <c r="B59" s="1544">
        <f>'Sources and Uses Budget'!$C58</f>
        <v>15000</v>
      </c>
      <c r="C59" s="1544">
        <f>'Sources and Uses Budget'!$C58</f>
        <v>15000</v>
      </c>
      <c r="D59" s="1545">
        <f t="shared" si="0"/>
        <v>0</v>
      </c>
      <c r="E59" s="1546"/>
      <c r="F59" s="1547"/>
      <c r="G59" s="1542"/>
      <c r="H59" s="1543"/>
      <c r="I59" s="1543"/>
      <c r="J59" s="1543"/>
      <c r="K59" s="1543"/>
      <c r="L59" s="1543"/>
      <c r="M59" s="1543"/>
      <c r="N59" s="1543"/>
      <c r="O59" s="1543"/>
      <c r="P59" s="1543"/>
      <c r="Q59" s="1543"/>
      <c r="R59" s="1543"/>
      <c r="S59" s="1543"/>
      <c r="T59" s="1543"/>
      <c r="U59" s="1543"/>
      <c r="V59" s="1543"/>
      <c r="W59" s="1543"/>
      <c r="X59" s="1543"/>
      <c r="Y59" s="1543"/>
      <c r="Z59" s="1543"/>
      <c r="AA59" s="1543"/>
      <c r="AB59" s="1543"/>
      <c r="AC59" s="1543"/>
      <c r="AD59" s="1543"/>
      <c r="AE59" s="1543"/>
      <c r="AF59" s="1543"/>
      <c r="AG59" s="1543"/>
      <c r="AH59" s="1543"/>
      <c r="AI59" s="1543"/>
      <c r="AJ59" s="1543"/>
      <c r="AK59" s="1543"/>
      <c r="AL59" s="1543"/>
      <c r="AM59" s="1543"/>
      <c r="AN59" s="1543"/>
      <c r="AO59" s="1543"/>
      <c r="AP59" s="1543"/>
      <c r="AQ59" s="1543"/>
      <c r="AR59" s="1543"/>
      <c r="AS59" s="1543"/>
      <c r="AT59" s="1543"/>
      <c r="AU59" s="1543"/>
      <c r="AV59" s="1543"/>
      <c r="AW59" s="1543"/>
      <c r="AX59" s="1543"/>
      <c r="AY59" s="1543"/>
      <c r="AZ59" s="1543"/>
      <c r="BA59" s="1543"/>
      <c r="BB59" s="1543"/>
      <c r="BC59" s="1543"/>
      <c r="BD59" s="1543"/>
      <c r="BE59" s="1543"/>
      <c r="BF59" s="1543"/>
      <c r="BG59" s="1543"/>
      <c r="BH59" s="1543"/>
      <c r="BI59" s="1543"/>
      <c r="BJ59" s="1543"/>
      <c r="BK59" s="1543"/>
      <c r="BL59" s="1543"/>
      <c r="BM59" s="1543"/>
      <c r="BN59" s="1543"/>
      <c r="BO59" s="1543"/>
      <c r="BP59" s="1543"/>
      <c r="BQ59" s="1543"/>
      <c r="BR59" s="1543"/>
      <c r="BS59" s="1543"/>
      <c r="BT59" s="1543"/>
      <c r="BU59" s="1543"/>
      <c r="BV59" s="1543"/>
      <c r="BW59" s="1543"/>
      <c r="BX59" s="1543"/>
      <c r="BY59" s="1543"/>
      <c r="BZ59" s="1543"/>
      <c r="CA59" s="1543"/>
      <c r="CB59" s="1543"/>
      <c r="CC59" s="1543"/>
      <c r="CD59" s="1543"/>
      <c r="CE59" s="1543"/>
      <c r="CF59" s="1543"/>
      <c r="CG59" s="1543"/>
      <c r="CH59" s="1543"/>
      <c r="CI59" s="1543"/>
      <c r="CJ59" s="1543"/>
      <c r="CK59" s="1543"/>
      <c r="CL59" s="1543"/>
      <c r="CM59" s="1543"/>
      <c r="CN59" s="1543"/>
      <c r="CO59" s="1543"/>
      <c r="CP59" s="1543"/>
      <c r="CQ59" s="1543"/>
      <c r="CR59" s="1543"/>
      <c r="CS59" s="1543"/>
      <c r="CT59" s="1543"/>
      <c r="CU59" s="1543"/>
      <c r="CV59" s="1543"/>
      <c r="CW59" s="1543"/>
      <c r="CX59" s="1543"/>
      <c r="CY59" s="1543"/>
      <c r="CZ59" s="1543"/>
      <c r="DA59" s="1543"/>
      <c r="DB59" s="1543"/>
      <c r="DC59" s="1543"/>
      <c r="DD59" s="1543"/>
      <c r="DE59" s="1543"/>
      <c r="DF59" s="1543"/>
      <c r="DG59" s="1543"/>
      <c r="DH59" s="1543"/>
      <c r="DI59" s="1543"/>
      <c r="DJ59" s="1543"/>
      <c r="DK59" s="1543"/>
      <c r="DL59" s="1543"/>
      <c r="DM59" s="1543"/>
      <c r="DN59" s="1543"/>
      <c r="DO59" s="1543"/>
      <c r="DP59" s="1543"/>
      <c r="DQ59" s="1543"/>
      <c r="DR59" s="1543"/>
      <c r="DS59" s="1543"/>
      <c r="DT59" s="1543"/>
      <c r="DU59" s="1543"/>
      <c r="DV59" s="1543"/>
      <c r="DW59" s="1543"/>
      <c r="DX59" s="1543"/>
      <c r="DY59" s="1543"/>
      <c r="DZ59" s="1543"/>
      <c r="EA59" s="1543"/>
      <c r="EB59" s="1543"/>
      <c r="EC59" s="1543"/>
      <c r="ED59" s="1543"/>
      <c r="EE59" s="1543"/>
      <c r="EF59" s="1543"/>
      <c r="EG59" s="1543"/>
      <c r="EH59" s="1543"/>
      <c r="EI59" s="1543"/>
      <c r="EJ59" s="1543"/>
      <c r="EK59" s="1543"/>
      <c r="EL59" s="1543"/>
      <c r="EM59" s="1543"/>
      <c r="EN59" s="1543"/>
      <c r="EO59" s="1543"/>
      <c r="EP59" s="1543"/>
      <c r="EQ59" s="1543"/>
      <c r="ER59" s="1543"/>
      <c r="ES59" s="1543"/>
      <c r="ET59" s="1543"/>
      <c r="EU59" s="1543"/>
      <c r="EV59" s="1543"/>
      <c r="EW59" s="1543"/>
      <c r="EX59" s="1543"/>
      <c r="EY59" s="1543"/>
      <c r="EZ59" s="1543"/>
      <c r="FA59" s="1543"/>
      <c r="FB59" s="1543"/>
      <c r="FC59" s="1543"/>
      <c r="FD59" s="1543"/>
      <c r="FE59" s="1543"/>
      <c r="FF59" s="1543"/>
      <c r="FG59" s="1543"/>
      <c r="FH59" s="1543"/>
      <c r="FI59" s="1543"/>
      <c r="FJ59" s="1543"/>
      <c r="FK59" s="1543"/>
      <c r="FL59" s="1543"/>
      <c r="FM59" s="1543"/>
      <c r="FN59" s="1543"/>
      <c r="FO59" s="1543"/>
      <c r="FP59" s="1543"/>
      <c r="FQ59" s="1543"/>
      <c r="FR59" s="1543"/>
      <c r="FS59" s="1543"/>
      <c r="FT59" s="1543"/>
      <c r="FU59" s="1543"/>
      <c r="FV59" s="1543"/>
      <c r="FW59" s="1543"/>
      <c r="FX59" s="1543"/>
      <c r="FY59" s="1543"/>
      <c r="FZ59" s="1543"/>
      <c r="GA59" s="1543"/>
      <c r="GB59" s="1543"/>
      <c r="GC59" s="1543"/>
      <c r="GD59" s="1543"/>
      <c r="GE59" s="1543"/>
      <c r="GF59" s="1543"/>
      <c r="GG59" s="1543"/>
      <c r="GH59" s="1543"/>
      <c r="GI59" s="1543"/>
      <c r="GJ59" s="1543"/>
      <c r="GK59" s="1543"/>
      <c r="GL59" s="1543"/>
      <c r="GM59" s="1543"/>
      <c r="GN59" s="1543"/>
      <c r="GO59" s="1543"/>
      <c r="GP59" s="1543"/>
      <c r="GQ59" s="1543"/>
      <c r="GR59" s="1543"/>
      <c r="GS59" s="1543"/>
      <c r="GT59" s="1543"/>
      <c r="GU59" s="1543"/>
      <c r="GV59" s="1543"/>
      <c r="GW59" s="1543"/>
      <c r="GX59" s="1543"/>
      <c r="GY59" s="1543"/>
      <c r="GZ59" s="1543"/>
      <c r="HA59" s="1543"/>
      <c r="HB59" s="1543"/>
      <c r="HC59" s="1543"/>
      <c r="HD59" s="1543"/>
      <c r="HE59" s="1543"/>
      <c r="HF59" s="1543"/>
      <c r="HG59" s="1543"/>
      <c r="HH59" s="1543"/>
      <c r="HI59" s="1543"/>
      <c r="HJ59" s="1543"/>
      <c r="HK59" s="1543"/>
      <c r="HL59" s="1543"/>
      <c r="HM59" s="1543"/>
      <c r="HN59" s="1543"/>
      <c r="HO59" s="1543"/>
      <c r="HP59" s="1543"/>
      <c r="HQ59" s="1543"/>
      <c r="HR59" s="1543"/>
      <c r="HS59" s="1543"/>
      <c r="HT59" s="1543"/>
      <c r="HU59" s="1543"/>
      <c r="HV59" s="1543"/>
      <c r="HW59" s="1543"/>
      <c r="HX59" s="1543"/>
      <c r="HY59" s="1543"/>
      <c r="HZ59" s="1543"/>
      <c r="IA59" s="1543"/>
      <c r="IB59" s="1543"/>
      <c r="IC59" s="1543"/>
      <c r="ID59" s="1543"/>
      <c r="IE59" s="1543"/>
      <c r="IF59" s="1543"/>
      <c r="IG59" s="1543"/>
      <c r="IH59" s="1543"/>
      <c r="II59" s="1543"/>
      <c r="IJ59" s="1543"/>
      <c r="IK59" s="1543"/>
      <c r="IL59" s="1543"/>
      <c r="IM59" s="1543"/>
      <c r="IN59" s="1543"/>
      <c r="IO59" s="1543"/>
      <c r="IP59" s="1543"/>
      <c r="IQ59" s="1543"/>
      <c r="IR59" s="1543"/>
      <c r="IS59" s="1543"/>
    </row>
    <row r="60" spans="1:253" s="319" customFormat="1">
      <c r="A60" s="551" t="s">
        <v>1846</v>
      </c>
      <c r="B60" s="1544">
        <f>'Sources and Uses Budget'!$C59</f>
        <v>0</v>
      </c>
      <c r="C60" s="1544">
        <f>'Sources and Uses Budget'!$C59</f>
        <v>0</v>
      </c>
      <c r="D60" s="1545">
        <f t="shared" si="0"/>
        <v>0</v>
      </c>
      <c r="E60" s="1546"/>
      <c r="F60" s="1547"/>
      <c r="G60" s="1542"/>
      <c r="H60" s="1543"/>
      <c r="I60" s="1543"/>
      <c r="J60" s="1543"/>
      <c r="K60" s="1543"/>
      <c r="L60" s="1543"/>
      <c r="M60" s="1543"/>
      <c r="N60" s="1543"/>
      <c r="O60" s="1543"/>
      <c r="P60" s="1543"/>
      <c r="Q60" s="1543"/>
      <c r="R60" s="1543"/>
      <c r="S60" s="1543"/>
      <c r="T60" s="1543"/>
      <c r="U60" s="1543"/>
      <c r="V60" s="1543"/>
      <c r="W60" s="1543"/>
      <c r="X60" s="1543"/>
      <c r="Y60" s="1543"/>
      <c r="Z60" s="1543"/>
      <c r="AA60" s="1543"/>
      <c r="AB60" s="1543"/>
      <c r="AC60" s="1543"/>
      <c r="AD60" s="1543"/>
      <c r="AE60" s="1543"/>
      <c r="AF60" s="1543"/>
      <c r="AG60" s="1543"/>
      <c r="AH60" s="1543"/>
      <c r="AI60" s="1543"/>
      <c r="AJ60" s="1543"/>
      <c r="AK60" s="1543"/>
      <c r="AL60" s="1543"/>
      <c r="AM60" s="1543"/>
      <c r="AN60" s="1543"/>
      <c r="AO60" s="1543"/>
      <c r="AP60" s="1543"/>
      <c r="AQ60" s="1543"/>
      <c r="AR60" s="1543"/>
      <c r="AS60" s="1543"/>
      <c r="AT60" s="1543"/>
      <c r="AU60" s="1543"/>
      <c r="AV60" s="1543"/>
      <c r="AW60" s="1543"/>
      <c r="AX60" s="1543"/>
      <c r="AY60" s="1543"/>
      <c r="AZ60" s="1543"/>
      <c r="BA60" s="1543"/>
      <c r="BB60" s="1543"/>
      <c r="BC60" s="1543"/>
      <c r="BD60" s="1543"/>
      <c r="BE60" s="1543"/>
      <c r="BF60" s="1543"/>
      <c r="BG60" s="1543"/>
      <c r="BH60" s="1543"/>
      <c r="BI60" s="1543"/>
      <c r="BJ60" s="1543"/>
      <c r="BK60" s="1543"/>
      <c r="BL60" s="1543"/>
      <c r="BM60" s="1543"/>
      <c r="BN60" s="1543"/>
      <c r="BO60" s="1543"/>
      <c r="BP60" s="1543"/>
      <c r="BQ60" s="1543"/>
      <c r="BR60" s="1543"/>
      <c r="BS60" s="1543"/>
      <c r="BT60" s="1543"/>
      <c r="BU60" s="1543"/>
      <c r="BV60" s="1543"/>
      <c r="BW60" s="1543"/>
      <c r="BX60" s="1543"/>
      <c r="BY60" s="1543"/>
      <c r="BZ60" s="1543"/>
      <c r="CA60" s="1543"/>
      <c r="CB60" s="1543"/>
      <c r="CC60" s="1543"/>
      <c r="CD60" s="1543"/>
      <c r="CE60" s="1543"/>
      <c r="CF60" s="1543"/>
      <c r="CG60" s="1543"/>
      <c r="CH60" s="1543"/>
      <c r="CI60" s="1543"/>
      <c r="CJ60" s="1543"/>
      <c r="CK60" s="1543"/>
      <c r="CL60" s="1543"/>
      <c r="CM60" s="1543"/>
      <c r="CN60" s="1543"/>
      <c r="CO60" s="1543"/>
      <c r="CP60" s="1543"/>
      <c r="CQ60" s="1543"/>
      <c r="CR60" s="1543"/>
      <c r="CS60" s="1543"/>
      <c r="CT60" s="1543"/>
      <c r="CU60" s="1543"/>
      <c r="CV60" s="1543"/>
      <c r="CW60" s="1543"/>
      <c r="CX60" s="1543"/>
      <c r="CY60" s="1543"/>
      <c r="CZ60" s="1543"/>
      <c r="DA60" s="1543"/>
      <c r="DB60" s="1543"/>
      <c r="DC60" s="1543"/>
      <c r="DD60" s="1543"/>
      <c r="DE60" s="1543"/>
      <c r="DF60" s="1543"/>
      <c r="DG60" s="1543"/>
      <c r="DH60" s="1543"/>
      <c r="DI60" s="1543"/>
      <c r="DJ60" s="1543"/>
      <c r="DK60" s="1543"/>
      <c r="DL60" s="1543"/>
      <c r="DM60" s="1543"/>
      <c r="DN60" s="1543"/>
      <c r="DO60" s="1543"/>
      <c r="DP60" s="1543"/>
      <c r="DQ60" s="1543"/>
      <c r="DR60" s="1543"/>
      <c r="DS60" s="1543"/>
      <c r="DT60" s="1543"/>
      <c r="DU60" s="1543"/>
      <c r="DV60" s="1543"/>
      <c r="DW60" s="1543"/>
      <c r="DX60" s="1543"/>
      <c r="DY60" s="1543"/>
      <c r="DZ60" s="1543"/>
      <c r="EA60" s="1543"/>
      <c r="EB60" s="1543"/>
      <c r="EC60" s="1543"/>
      <c r="ED60" s="1543"/>
      <c r="EE60" s="1543"/>
      <c r="EF60" s="1543"/>
      <c r="EG60" s="1543"/>
      <c r="EH60" s="1543"/>
      <c r="EI60" s="1543"/>
      <c r="EJ60" s="1543"/>
      <c r="EK60" s="1543"/>
      <c r="EL60" s="1543"/>
      <c r="EM60" s="1543"/>
      <c r="EN60" s="1543"/>
      <c r="EO60" s="1543"/>
      <c r="EP60" s="1543"/>
      <c r="EQ60" s="1543"/>
      <c r="ER60" s="1543"/>
      <c r="ES60" s="1543"/>
      <c r="ET60" s="1543"/>
      <c r="EU60" s="1543"/>
      <c r="EV60" s="1543"/>
      <c r="EW60" s="1543"/>
      <c r="EX60" s="1543"/>
      <c r="EY60" s="1543"/>
      <c r="EZ60" s="1543"/>
      <c r="FA60" s="1543"/>
      <c r="FB60" s="1543"/>
      <c r="FC60" s="1543"/>
      <c r="FD60" s="1543"/>
      <c r="FE60" s="1543"/>
      <c r="FF60" s="1543"/>
      <c r="FG60" s="1543"/>
      <c r="FH60" s="1543"/>
      <c r="FI60" s="1543"/>
      <c r="FJ60" s="1543"/>
      <c r="FK60" s="1543"/>
      <c r="FL60" s="1543"/>
      <c r="FM60" s="1543"/>
      <c r="FN60" s="1543"/>
      <c r="FO60" s="1543"/>
      <c r="FP60" s="1543"/>
      <c r="FQ60" s="1543"/>
      <c r="FR60" s="1543"/>
      <c r="FS60" s="1543"/>
      <c r="FT60" s="1543"/>
      <c r="FU60" s="1543"/>
      <c r="FV60" s="1543"/>
      <c r="FW60" s="1543"/>
      <c r="FX60" s="1543"/>
      <c r="FY60" s="1543"/>
      <c r="FZ60" s="1543"/>
      <c r="GA60" s="1543"/>
      <c r="GB60" s="1543"/>
      <c r="GC60" s="1543"/>
      <c r="GD60" s="1543"/>
      <c r="GE60" s="1543"/>
      <c r="GF60" s="1543"/>
      <c r="GG60" s="1543"/>
      <c r="GH60" s="1543"/>
      <c r="GI60" s="1543"/>
      <c r="GJ60" s="1543"/>
      <c r="GK60" s="1543"/>
      <c r="GL60" s="1543"/>
      <c r="GM60" s="1543"/>
      <c r="GN60" s="1543"/>
      <c r="GO60" s="1543"/>
      <c r="GP60" s="1543"/>
      <c r="GQ60" s="1543"/>
      <c r="GR60" s="1543"/>
      <c r="GS60" s="1543"/>
      <c r="GT60" s="1543"/>
      <c r="GU60" s="1543"/>
      <c r="GV60" s="1543"/>
      <c r="GW60" s="1543"/>
      <c r="GX60" s="1543"/>
      <c r="GY60" s="1543"/>
      <c r="GZ60" s="1543"/>
      <c r="HA60" s="1543"/>
      <c r="HB60" s="1543"/>
      <c r="HC60" s="1543"/>
      <c r="HD60" s="1543"/>
      <c r="HE60" s="1543"/>
      <c r="HF60" s="1543"/>
      <c r="HG60" s="1543"/>
      <c r="HH60" s="1543"/>
      <c r="HI60" s="1543"/>
      <c r="HJ60" s="1543"/>
      <c r="HK60" s="1543"/>
      <c r="HL60" s="1543"/>
      <c r="HM60" s="1543"/>
      <c r="HN60" s="1543"/>
      <c r="HO60" s="1543"/>
      <c r="HP60" s="1543"/>
      <c r="HQ60" s="1543"/>
      <c r="HR60" s="1543"/>
      <c r="HS60" s="1543"/>
      <c r="HT60" s="1543"/>
      <c r="HU60" s="1543"/>
      <c r="HV60" s="1543"/>
      <c r="HW60" s="1543"/>
      <c r="HX60" s="1543"/>
      <c r="HY60" s="1543"/>
      <c r="HZ60" s="1543"/>
      <c r="IA60" s="1543"/>
      <c r="IB60" s="1543"/>
      <c r="IC60" s="1543"/>
      <c r="ID60" s="1543"/>
      <c r="IE60" s="1543"/>
      <c r="IF60" s="1543"/>
      <c r="IG60" s="1543"/>
      <c r="IH60" s="1543"/>
      <c r="II60" s="1543"/>
      <c r="IJ60" s="1543"/>
      <c r="IK60" s="1543"/>
      <c r="IL60" s="1543"/>
      <c r="IM60" s="1543"/>
      <c r="IN60" s="1543"/>
      <c r="IO60" s="1543"/>
      <c r="IP60" s="1543"/>
      <c r="IQ60" s="1543"/>
      <c r="IR60" s="1543"/>
      <c r="IS60" s="1543"/>
    </row>
    <row r="61" spans="1:253" s="319" customFormat="1">
      <c r="A61" s="551" t="s">
        <v>1847</v>
      </c>
      <c r="B61" s="1544">
        <f>'Sources and Uses Budget'!$C60</f>
        <v>0</v>
      </c>
      <c r="C61" s="1544">
        <f>'Sources and Uses Budget'!$C60</f>
        <v>0</v>
      </c>
      <c r="D61" s="1545">
        <f t="shared" si="0"/>
        <v>0</v>
      </c>
      <c r="E61" s="1546"/>
      <c r="F61" s="1547"/>
      <c r="G61" s="1542"/>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c r="AO61" s="1543"/>
      <c r="AP61" s="1543"/>
      <c r="AQ61" s="1543"/>
      <c r="AR61" s="1543"/>
      <c r="AS61" s="1543"/>
      <c r="AT61" s="1543"/>
      <c r="AU61" s="1543"/>
      <c r="AV61" s="1543"/>
      <c r="AW61" s="1543"/>
      <c r="AX61" s="1543"/>
      <c r="AY61" s="1543"/>
      <c r="AZ61" s="1543"/>
      <c r="BA61" s="1543"/>
      <c r="BB61" s="1543"/>
      <c r="BC61" s="1543"/>
      <c r="BD61" s="1543"/>
      <c r="BE61" s="1543"/>
      <c r="BF61" s="1543"/>
      <c r="BG61" s="1543"/>
      <c r="BH61" s="1543"/>
      <c r="BI61" s="1543"/>
      <c r="BJ61" s="1543"/>
      <c r="BK61" s="1543"/>
      <c r="BL61" s="1543"/>
      <c r="BM61" s="1543"/>
      <c r="BN61" s="1543"/>
      <c r="BO61" s="1543"/>
      <c r="BP61" s="1543"/>
      <c r="BQ61" s="1543"/>
      <c r="BR61" s="1543"/>
      <c r="BS61" s="1543"/>
      <c r="BT61" s="1543"/>
      <c r="BU61" s="1543"/>
      <c r="BV61" s="1543"/>
      <c r="BW61" s="1543"/>
      <c r="BX61" s="1543"/>
      <c r="BY61" s="1543"/>
      <c r="BZ61" s="1543"/>
      <c r="CA61" s="1543"/>
      <c r="CB61" s="1543"/>
      <c r="CC61" s="1543"/>
      <c r="CD61" s="1543"/>
      <c r="CE61" s="1543"/>
      <c r="CF61" s="1543"/>
      <c r="CG61" s="1543"/>
      <c r="CH61" s="1543"/>
      <c r="CI61" s="1543"/>
      <c r="CJ61" s="1543"/>
      <c r="CK61" s="1543"/>
      <c r="CL61" s="1543"/>
      <c r="CM61" s="1543"/>
      <c r="CN61" s="1543"/>
      <c r="CO61" s="1543"/>
      <c r="CP61" s="1543"/>
      <c r="CQ61" s="1543"/>
      <c r="CR61" s="1543"/>
      <c r="CS61" s="1543"/>
      <c r="CT61" s="1543"/>
      <c r="CU61" s="1543"/>
      <c r="CV61" s="1543"/>
      <c r="CW61" s="1543"/>
      <c r="CX61" s="1543"/>
      <c r="CY61" s="1543"/>
      <c r="CZ61" s="1543"/>
      <c r="DA61" s="1543"/>
      <c r="DB61" s="1543"/>
      <c r="DC61" s="1543"/>
      <c r="DD61" s="1543"/>
      <c r="DE61" s="1543"/>
      <c r="DF61" s="1543"/>
      <c r="DG61" s="1543"/>
      <c r="DH61" s="1543"/>
      <c r="DI61" s="1543"/>
      <c r="DJ61" s="1543"/>
      <c r="DK61" s="1543"/>
      <c r="DL61" s="1543"/>
      <c r="DM61" s="1543"/>
      <c r="DN61" s="1543"/>
      <c r="DO61" s="1543"/>
      <c r="DP61" s="1543"/>
      <c r="DQ61" s="1543"/>
      <c r="DR61" s="1543"/>
      <c r="DS61" s="1543"/>
      <c r="DT61" s="1543"/>
      <c r="DU61" s="1543"/>
      <c r="DV61" s="1543"/>
      <c r="DW61" s="1543"/>
      <c r="DX61" s="1543"/>
      <c r="DY61" s="1543"/>
      <c r="DZ61" s="1543"/>
      <c r="EA61" s="1543"/>
      <c r="EB61" s="1543"/>
      <c r="EC61" s="1543"/>
      <c r="ED61" s="1543"/>
      <c r="EE61" s="1543"/>
      <c r="EF61" s="1543"/>
      <c r="EG61" s="1543"/>
      <c r="EH61" s="1543"/>
      <c r="EI61" s="1543"/>
      <c r="EJ61" s="1543"/>
      <c r="EK61" s="1543"/>
      <c r="EL61" s="1543"/>
      <c r="EM61" s="1543"/>
      <c r="EN61" s="1543"/>
      <c r="EO61" s="1543"/>
      <c r="EP61" s="1543"/>
      <c r="EQ61" s="1543"/>
      <c r="ER61" s="1543"/>
      <c r="ES61" s="1543"/>
      <c r="ET61" s="1543"/>
      <c r="EU61" s="1543"/>
      <c r="EV61" s="1543"/>
      <c r="EW61" s="1543"/>
      <c r="EX61" s="1543"/>
      <c r="EY61" s="1543"/>
      <c r="EZ61" s="1543"/>
      <c r="FA61" s="1543"/>
      <c r="FB61" s="1543"/>
      <c r="FC61" s="1543"/>
      <c r="FD61" s="1543"/>
      <c r="FE61" s="1543"/>
      <c r="FF61" s="1543"/>
      <c r="FG61" s="1543"/>
      <c r="FH61" s="1543"/>
      <c r="FI61" s="1543"/>
      <c r="FJ61" s="1543"/>
      <c r="FK61" s="1543"/>
      <c r="FL61" s="1543"/>
      <c r="FM61" s="1543"/>
      <c r="FN61" s="1543"/>
      <c r="FO61" s="1543"/>
      <c r="FP61" s="1543"/>
      <c r="FQ61" s="1543"/>
      <c r="FR61" s="1543"/>
      <c r="FS61" s="1543"/>
      <c r="FT61" s="1543"/>
      <c r="FU61" s="1543"/>
      <c r="FV61" s="1543"/>
      <c r="FW61" s="1543"/>
      <c r="FX61" s="1543"/>
      <c r="FY61" s="1543"/>
      <c r="FZ61" s="1543"/>
      <c r="GA61" s="1543"/>
      <c r="GB61" s="1543"/>
      <c r="GC61" s="1543"/>
      <c r="GD61" s="1543"/>
      <c r="GE61" s="1543"/>
      <c r="GF61" s="1543"/>
      <c r="GG61" s="1543"/>
      <c r="GH61" s="1543"/>
      <c r="GI61" s="1543"/>
      <c r="GJ61" s="1543"/>
      <c r="GK61" s="1543"/>
      <c r="GL61" s="1543"/>
      <c r="GM61" s="1543"/>
      <c r="GN61" s="1543"/>
      <c r="GO61" s="1543"/>
      <c r="GP61" s="1543"/>
      <c r="GQ61" s="1543"/>
      <c r="GR61" s="1543"/>
      <c r="GS61" s="1543"/>
      <c r="GT61" s="1543"/>
      <c r="GU61" s="1543"/>
      <c r="GV61" s="1543"/>
      <c r="GW61" s="1543"/>
      <c r="GX61" s="1543"/>
      <c r="GY61" s="1543"/>
      <c r="GZ61" s="1543"/>
      <c r="HA61" s="1543"/>
      <c r="HB61" s="1543"/>
      <c r="HC61" s="1543"/>
      <c r="HD61" s="1543"/>
      <c r="HE61" s="1543"/>
      <c r="HF61" s="1543"/>
      <c r="HG61" s="1543"/>
      <c r="HH61" s="1543"/>
      <c r="HI61" s="1543"/>
      <c r="HJ61" s="1543"/>
      <c r="HK61" s="1543"/>
      <c r="HL61" s="1543"/>
      <c r="HM61" s="1543"/>
      <c r="HN61" s="1543"/>
      <c r="HO61" s="1543"/>
      <c r="HP61" s="1543"/>
      <c r="HQ61" s="1543"/>
      <c r="HR61" s="1543"/>
      <c r="HS61" s="1543"/>
      <c r="HT61" s="1543"/>
      <c r="HU61" s="1543"/>
      <c r="HV61" s="1543"/>
      <c r="HW61" s="1543"/>
      <c r="HX61" s="1543"/>
      <c r="HY61" s="1543"/>
      <c r="HZ61" s="1543"/>
      <c r="IA61" s="1543"/>
      <c r="IB61" s="1543"/>
      <c r="IC61" s="1543"/>
      <c r="ID61" s="1543"/>
      <c r="IE61" s="1543"/>
      <c r="IF61" s="1543"/>
      <c r="IG61" s="1543"/>
      <c r="IH61" s="1543"/>
      <c r="II61" s="1543"/>
      <c r="IJ61" s="1543"/>
      <c r="IK61" s="1543"/>
      <c r="IL61" s="1543"/>
      <c r="IM61" s="1543"/>
      <c r="IN61" s="1543"/>
      <c r="IO61" s="1543"/>
      <c r="IP61" s="1543"/>
      <c r="IQ61" s="1543"/>
      <c r="IR61" s="1543"/>
      <c r="IS61" s="1543"/>
    </row>
    <row r="62" spans="1:253" s="319" customFormat="1">
      <c r="A62" s="1548" t="str">
        <f>'Sources and Uses Budget'!A61</f>
        <v>Other: (Perm Lender Costs and Legal)</v>
      </c>
      <c r="B62" s="1544">
        <f>'Sources and Uses Budget'!$C61</f>
        <v>55000</v>
      </c>
      <c r="C62" s="1544">
        <f>'Sources and Uses Budget'!$C61</f>
        <v>55000</v>
      </c>
      <c r="D62" s="1545">
        <f t="shared" si="0"/>
        <v>0</v>
      </c>
      <c r="E62" s="1546"/>
      <c r="F62" s="1547"/>
      <c r="G62" s="1542"/>
      <c r="H62" s="1543"/>
      <c r="I62" s="1543"/>
      <c r="J62" s="1543"/>
      <c r="K62" s="1543"/>
      <c r="L62" s="1543"/>
      <c r="M62" s="1543"/>
      <c r="N62" s="1543"/>
      <c r="O62" s="1543"/>
      <c r="P62" s="1543"/>
      <c r="Q62" s="1543"/>
      <c r="R62" s="1543"/>
      <c r="S62" s="1543"/>
      <c r="T62" s="1543"/>
      <c r="U62" s="1543"/>
      <c r="V62" s="1543"/>
      <c r="W62" s="1543"/>
      <c r="X62" s="1543"/>
      <c r="Y62" s="1543"/>
      <c r="Z62" s="1543"/>
      <c r="AA62" s="1543"/>
      <c r="AB62" s="1543"/>
      <c r="AC62" s="1543"/>
      <c r="AD62" s="1543"/>
      <c r="AE62" s="1543"/>
      <c r="AF62" s="1543"/>
      <c r="AG62" s="1543"/>
      <c r="AH62" s="1543"/>
      <c r="AI62" s="1543"/>
      <c r="AJ62" s="1543"/>
      <c r="AK62" s="1543"/>
      <c r="AL62" s="1543"/>
      <c r="AM62" s="1543"/>
      <c r="AN62" s="1543"/>
      <c r="AO62" s="1543"/>
      <c r="AP62" s="1543"/>
      <c r="AQ62" s="1543"/>
      <c r="AR62" s="1543"/>
      <c r="AS62" s="1543"/>
      <c r="AT62" s="1543"/>
      <c r="AU62" s="1543"/>
      <c r="AV62" s="1543"/>
      <c r="AW62" s="1543"/>
      <c r="AX62" s="1543"/>
      <c r="AY62" s="1543"/>
      <c r="AZ62" s="1543"/>
      <c r="BA62" s="1543"/>
      <c r="BB62" s="1543"/>
      <c r="BC62" s="1543"/>
      <c r="BD62" s="1543"/>
      <c r="BE62" s="1543"/>
      <c r="BF62" s="1543"/>
      <c r="BG62" s="1543"/>
      <c r="BH62" s="1543"/>
      <c r="BI62" s="1543"/>
      <c r="BJ62" s="1543"/>
      <c r="BK62" s="1543"/>
      <c r="BL62" s="1543"/>
      <c r="BM62" s="1543"/>
      <c r="BN62" s="1543"/>
      <c r="BO62" s="1543"/>
      <c r="BP62" s="1543"/>
      <c r="BQ62" s="1543"/>
      <c r="BR62" s="1543"/>
      <c r="BS62" s="1543"/>
      <c r="BT62" s="1543"/>
      <c r="BU62" s="1543"/>
      <c r="BV62" s="1543"/>
      <c r="BW62" s="1543"/>
      <c r="BX62" s="1543"/>
      <c r="BY62" s="1543"/>
      <c r="BZ62" s="1543"/>
      <c r="CA62" s="1543"/>
      <c r="CB62" s="1543"/>
      <c r="CC62" s="1543"/>
      <c r="CD62" s="1543"/>
      <c r="CE62" s="1543"/>
      <c r="CF62" s="1543"/>
      <c r="CG62" s="1543"/>
      <c r="CH62" s="1543"/>
      <c r="CI62" s="1543"/>
      <c r="CJ62" s="1543"/>
      <c r="CK62" s="1543"/>
      <c r="CL62" s="1543"/>
      <c r="CM62" s="1543"/>
      <c r="CN62" s="1543"/>
      <c r="CO62" s="1543"/>
      <c r="CP62" s="1543"/>
      <c r="CQ62" s="1543"/>
      <c r="CR62" s="1543"/>
      <c r="CS62" s="1543"/>
      <c r="CT62" s="1543"/>
      <c r="CU62" s="1543"/>
      <c r="CV62" s="1543"/>
      <c r="CW62" s="1543"/>
      <c r="CX62" s="1543"/>
      <c r="CY62" s="1543"/>
      <c r="CZ62" s="1543"/>
      <c r="DA62" s="1543"/>
      <c r="DB62" s="1543"/>
      <c r="DC62" s="1543"/>
      <c r="DD62" s="1543"/>
      <c r="DE62" s="1543"/>
      <c r="DF62" s="1543"/>
      <c r="DG62" s="1543"/>
      <c r="DH62" s="1543"/>
      <c r="DI62" s="1543"/>
      <c r="DJ62" s="1543"/>
      <c r="DK62" s="1543"/>
      <c r="DL62" s="1543"/>
      <c r="DM62" s="1543"/>
      <c r="DN62" s="1543"/>
      <c r="DO62" s="1543"/>
      <c r="DP62" s="1543"/>
      <c r="DQ62" s="1543"/>
      <c r="DR62" s="1543"/>
      <c r="DS62" s="1543"/>
      <c r="DT62" s="1543"/>
      <c r="DU62" s="1543"/>
      <c r="DV62" s="1543"/>
      <c r="DW62" s="1543"/>
      <c r="DX62" s="1543"/>
      <c r="DY62" s="1543"/>
      <c r="DZ62" s="1543"/>
      <c r="EA62" s="1543"/>
      <c r="EB62" s="1543"/>
      <c r="EC62" s="1543"/>
      <c r="ED62" s="1543"/>
      <c r="EE62" s="1543"/>
      <c r="EF62" s="1543"/>
      <c r="EG62" s="1543"/>
      <c r="EH62" s="1543"/>
      <c r="EI62" s="1543"/>
      <c r="EJ62" s="1543"/>
      <c r="EK62" s="1543"/>
      <c r="EL62" s="1543"/>
      <c r="EM62" s="1543"/>
      <c r="EN62" s="1543"/>
      <c r="EO62" s="1543"/>
      <c r="EP62" s="1543"/>
      <c r="EQ62" s="1543"/>
      <c r="ER62" s="1543"/>
      <c r="ES62" s="1543"/>
      <c r="ET62" s="1543"/>
      <c r="EU62" s="1543"/>
      <c r="EV62" s="1543"/>
      <c r="EW62" s="1543"/>
      <c r="EX62" s="1543"/>
      <c r="EY62" s="1543"/>
      <c r="EZ62" s="1543"/>
      <c r="FA62" s="1543"/>
      <c r="FB62" s="1543"/>
      <c r="FC62" s="1543"/>
      <c r="FD62" s="1543"/>
      <c r="FE62" s="1543"/>
      <c r="FF62" s="1543"/>
      <c r="FG62" s="1543"/>
      <c r="FH62" s="1543"/>
      <c r="FI62" s="1543"/>
      <c r="FJ62" s="1543"/>
      <c r="FK62" s="1543"/>
      <c r="FL62" s="1543"/>
      <c r="FM62" s="1543"/>
      <c r="FN62" s="1543"/>
      <c r="FO62" s="1543"/>
      <c r="FP62" s="1543"/>
      <c r="FQ62" s="1543"/>
      <c r="FR62" s="1543"/>
      <c r="FS62" s="1543"/>
      <c r="FT62" s="1543"/>
      <c r="FU62" s="1543"/>
      <c r="FV62" s="1543"/>
      <c r="FW62" s="1543"/>
      <c r="FX62" s="1543"/>
      <c r="FY62" s="1543"/>
      <c r="FZ62" s="1543"/>
      <c r="GA62" s="1543"/>
      <c r="GB62" s="1543"/>
      <c r="GC62" s="1543"/>
      <c r="GD62" s="1543"/>
      <c r="GE62" s="1543"/>
      <c r="GF62" s="1543"/>
      <c r="GG62" s="1543"/>
      <c r="GH62" s="1543"/>
      <c r="GI62" s="1543"/>
      <c r="GJ62" s="1543"/>
      <c r="GK62" s="1543"/>
      <c r="GL62" s="1543"/>
      <c r="GM62" s="1543"/>
      <c r="GN62" s="1543"/>
      <c r="GO62" s="1543"/>
      <c r="GP62" s="1543"/>
      <c r="GQ62" s="1543"/>
      <c r="GR62" s="1543"/>
      <c r="GS62" s="1543"/>
      <c r="GT62" s="1543"/>
      <c r="GU62" s="1543"/>
      <c r="GV62" s="1543"/>
      <c r="GW62" s="1543"/>
      <c r="GX62" s="1543"/>
      <c r="GY62" s="1543"/>
      <c r="GZ62" s="1543"/>
      <c r="HA62" s="1543"/>
      <c r="HB62" s="1543"/>
      <c r="HC62" s="1543"/>
      <c r="HD62" s="1543"/>
      <c r="HE62" s="1543"/>
      <c r="HF62" s="1543"/>
      <c r="HG62" s="1543"/>
      <c r="HH62" s="1543"/>
      <c r="HI62" s="1543"/>
      <c r="HJ62" s="1543"/>
      <c r="HK62" s="1543"/>
      <c r="HL62" s="1543"/>
      <c r="HM62" s="1543"/>
      <c r="HN62" s="1543"/>
      <c r="HO62" s="1543"/>
      <c r="HP62" s="1543"/>
      <c r="HQ62" s="1543"/>
      <c r="HR62" s="1543"/>
      <c r="HS62" s="1543"/>
      <c r="HT62" s="1543"/>
      <c r="HU62" s="1543"/>
      <c r="HV62" s="1543"/>
      <c r="HW62" s="1543"/>
      <c r="HX62" s="1543"/>
      <c r="HY62" s="1543"/>
      <c r="HZ62" s="1543"/>
      <c r="IA62" s="1543"/>
      <c r="IB62" s="1543"/>
      <c r="IC62" s="1543"/>
      <c r="ID62" s="1543"/>
      <c r="IE62" s="1543"/>
      <c r="IF62" s="1543"/>
      <c r="IG62" s="1543"/>
      <c r="IH62" s="1543"/>
      <c r="II62" s="1543"/>
      <c r="IJ62" s="1543"/>
      <c r="IK62" s="1543"/>
      <c r="IL62" s="1543"/>
      <c r="IM62" s="1543"/>
      <c r="IN62" s="1543"/>
      <c r="IO62" s="1543"/>
      <c r="IP62" s="1543"/>
      <c r="IQ62" s="1543"/>
      <c r="IR62" s="1543"/>
      <c r="IS62" s="1543"/>
    </row>
    <row r="63" spans="1:253" s="319" customFormat="1" ht="13.65" customHeight="1">
      <c r="A63" s="241" t="s">
        <v>1852</v>
      </c>
      <c r="B63" s="1545">
        <f>SUM(B57:B62)</f>
        <v>114610</v>
      </c>
      <c r="C63" s="1545">
        <f>SUM(C57:C62)</f>
        <v>114610</v>
      </c>
      <c r="D63" s="1545">
        <f t="shared" si="0"/>
        <v>0</v>
      </c>
      <c r="E63" s="1546"/>
      <c r="F63" s="1547"/>
      <c r="G63" s="1542"/>
      <c r="H63" s="1543"/>
      <c r="I63" s="1543"/>
      <c r="J63" s="1543"/>
      <c r="K63" s="1543"/>
      <c r="L63" s="1543"/>
      <c r="M63" s="1543"/>
      <c r="N63" s="1543"/>
      <c r="O63" s="1543"/>
      <c r="P63" s="1543"/>
      <c r="Q63" s="1543"/>
      <c r="R63" s="1543"/>
      <c r="S63" s="1543"/>
      <c r="T63" s="1543"/>
      <c r="U63" s="1543"/>
      <c r="V63" s="1543"/>
      <c r="W63" s="1543"/>
      <c r="X63" s="1543"/>
      <c r="Y63" s="1543"/>
      <c r="Z63" s="1543"/>
      <c r="AA63" s="1543"/>
      <c r="AB63" s="1543"/>
      <c r="AC63" s="1543"/>
      <c r="AD63" s="1543"/>
      <c r="AE63" s="1543"/>
      <c r="AF63" s="1543"/>
      <c r="AG63" s="1543"/>
      <c r="AH63" s="1543"/>
      <c r="AI63" s="1543"/>
      <c r="AJ63" s="1543"/>
      <c r="AK63" s="1543"/>
      <c r="AL63" s="1543"/>
      <c r="AM63" s="1543"/>
      <c r="AN63" s="1543"/>
      <c r="AO63" s="1543"/>
      <c r="AP63" s="1543"/>
      <c r="AQ63" s="1543"/>
      <c r="AR63" s="1543"/>
      <c r="AS63" s="1543"/>
      <c r="AT63" s="1543"/>
      <c r="AU63" s="1543"/>
      <c r="AV63" s="1543"/>
      <c r="AW63" s="1543"/>
      <c r="AX63" s="1543"/>
      <c r="AY63" s="1543"/>
      <c r="AZ63" s="1543"/>
      <c r="BA63" s="1543"/>
      <c r="BB63" s="1543"/>
      <c r="BC63" s="1543"/>
      <c r="BD63" s="1543"/>
      <c r="BE63" s="1543"/>
      <c r="BF63" s="1543"/>
      <c r="BG63" s="1543"/>
      <c r="BH63" s="1543"/>
      <c r="BI63" s="1543"/>
      <c r="BJ63" s="1543"/>
      <c r="BK63" s="1543"/>
      <c r="BL63" s="1543"/>
      <c r="BM63" s="1543"/>
      <c r="BN63" s="1543"/>
      <c r="BO63" s="1543"/>
      <c r="BP63" s="1543"/>
      <c r="BQ63" s="1543"/>
      <c r="BR63" s="1543"/>
      <c r="BS63" s="1543"/>
      <c r="BT63" s="1543"/>
      <c r="BU63" s="1543"/>
      <c r="BV63" s="1543"/>
      <c r="BW63" s="1543"/>
      <c r="BX63" s="1543"/>
      <c r="BY63" s="1543"/>
      <c r="BZ63" s="1543"/>
      <c r="CA63" s="1543"/>
      <c r="CB63" s="1543"/>
      <c r="CC63" s="1543"/>
      <c r="CD63" s="1543"/>
      <c r="CE63" s="1543"/>
      <c r="CF63" s="1543"/>
      <c r="CG63" s="1543"/>
      <c r="CH63" s="1543"/>
      <c r="CI63" s="1543"/>
      <c r="CJ63" s="1543"/>
      <c r="CK63" s="1543"/>
      <c r="CL63" s="1543"/>
      <c r="CM63" s="1543"/>
      <c r="CN63" s="1543"/>
      <c r="CO63" s="1543"/>
      <c r="CP63" s="1543"/>
      <c r="CQ63" s="1543"/>
      <c r="CR63" s="1543"/>
      <c r="CS63" s="1543"/>
      <c r="CT63" s="1543"/>
      <c r="CU63" s="1543"/>
      <c r="CV63" s="1543"/>
      <c r="CW63" s="1543"/>
      <c r="CX63" s="1543"/>
      <c r="CY63" s="1543"/>
      <c r="CZ63" s="1543"/>
      <c r="DA63" s="1543"/>
      <c r="DB63" s="1543"/>
      <c r="DC63" s="1543"/>
      <c r="DD63" s="1543"/>
      <c r="DE63" s="1543"/>
      <c r="DF63" s="1543"/>
      <c r="DG63" s="1543"/>
      <c r="DH63" s="1543"/>
      <c r="DI63" s="1543"/>
      <c r="DJ63" s="1543"/>
      <c r="DK63" s="1543"/>
      <c r="DL63" s="1543"/>
      <c r="DM63" s="1543"/>
      <c r="DN63" s="1543"/>
      <c r="DO63" s="1543"/>
      <c r="DP63" s="1543"/>
      <c r="DQ63" s="1543"/>
      <c r="DR63" s="1543"/>
      <c r="DS63" s="1543"/>
      <c r="DT63" s="1543"/>
      <c r="DU63" s="1543"/>
      <c r="DV63" s="1543"/>
      <c r="DW63" s="1543"/>
      <c r="DX63" s="1543"/>
      <c r="DY63" s="1543"/>
      <c r="DZ63" s="1543"/>
      <c r="EA63" s="1543"/>
      <c r="EB63" s="1543"/>
      <c r="EC63" s="1543"/>
      <c r="ED63" s="1543"/>
      <c r="EE63" s="1543"/>
      <c r="EF63" s="1543"/>
      <c r="EG63" s="1543"/>
      <c r="EH63" s="1543"/>
      <c r="EI63" s="1543"/>
      <c r="EJ63" s="1543"/>
      <c r="EK63" s="1543"/>
      <c r="EL63" s="1543"/>
      <c r="EM63" s="1543"/>
      <c r="EN63" s="1543"/>
      <c r="EO63" s="1543"/>
      <c r="EP63" s="1543"/>
      <c r="EQ63" s="1543"/>
      <c r="ER63" s="1543"/>
      <c r="ES63" s="1543"/>
      <c r="ET63" s="1543"/>
      <c r="EU63" s="1543"/>
      <c r="EV63" s="1543"/>
      <c r="EW63" s="1543"/>
      <c r="EX63" s="1543"/>
      <c r="EY63" s="1543"/>
      <c r="EZ63" s="1543"/>
      <c r="FA63" s="1543"/>
      <c r="FB63" s="1543"/>
      <c r="FC63" s="1543"/>
      <c r="FD63" s="1543"/>
      <c r="FE63" s="1543"/>
      <c r="FF63" s="1543"/>
      <c r="FG63" s="1543"/>
      <c r="FH63" s="1543"/>
      <c r="FI63" s="1543"/>
      <c r="FJ63" s="1543"/>
      <c r="FK63" s="1543"/>
      <c r="FL63" s="1543"/>
      <c r="FM63" s="1543"/>
      <c r="FN63" s="1543"/>
      <c r="FO63" s="1543"/>
      <c r="FP63" s="1543"/>
      <c r="FQ63" s="1543"/>
      <c r="FR63" s="1543"/>
      <c r="FS63" s="1543"/>
      <c r="FT63" s="1543"/>
      <c r="FU63" s="1543"/>
      <c r="FV63" s="1543"/>
      <c r="FW63" s="1543"/>
      <c r="FX63" s="1543"/>
      <c r="FY63" s="1543"/>
      <c r="FZ63" s="1543"/>
      <c r="GA63" s="1543"/>
      <c r="GB63" s="1543"/>
      <c r="GC63" s="1543"/>
      <c r="GD63" s="1543"/>
      <c r="GE63" s="1543"/>
      <c r="GF63" s="1543"/>
      <c r="GG63" s="1543"/>
      <c r="GH63" s="1543"/>
      <c r="GI63" s="1543"/>
      <c r="GJ63" s="1543"/>
      <c r="GK63" s="1543"/>
      <c r="GL63" s="1543"/>
      <c r="GM63" s="1543"/>
      <c r="GN63" s="1543"/>
      <c r="GO63" s="1543"/>
      <c r="GP63" s="1543"/>
      <c r="GQ63" s="1543"/>
      <c r="GR63" s="1543"/>
      <c r="GS63" s="1543"/>
      <c r="GT63" s="1543"/>
      <c r="GU63" s="1543"/>
      <c r="GV63" s="1543"/>
      <c r="GW63" s="1543"/>
      <c r="GX63" s="1543"/>
      <c r="GY63" s="1543"/>
      <c r="GZ63" s="1543"/>
      <c r="HA63" s="1543"/>
      <c r="HB63" s="1543"/>
      <c r="HC63" s="1543"/>
      <c r="HD63" s="1543"/>
      <c r="HE63" s="1543"/>
      <c r="HF63" s="1543"/>
      <c r="HG63" s="1543"/>
      <c r="HH63" s="1543"/>
      <c r="HI63" s="1543"/>
      <c r="HJ63" s="1543"/>
      <c r="HK63" s="1543"/>
      <c r="HL63" s="1543"/>
      <c r="HM63" s="1543"/>
      <c r="HN63" s="1543"/>
      <c r="HO63" s="1543"/>
      <c r="HP63" s="1543"/>
      <c r="HQ63" s="1543"/>
      <c r="HR63" s="1543"/>
      <c r="HS63" s="1543"/>
      <c r="HT63" s="1543"/>
      <c r="HU63" s="1543"/>
      <c r="HV63" s="1543"/>
      <c r="HW63" s="1543"/>
      <c r="HX63" s="1543"/>
      <c r="HY63" s="1543"/>
      <c r="HZ63" s="1543"/>
      <c r="IA63" s="1543"/>
      <c r="IB63" s="1543"/>
      <c r="IC63" s="1543"/>
      <c r="ID63" s="1543"/>
      <c r="IE63" s="1543"/>
      <c r="IF63" s="1543"/>
      <c r="IG63" s="1543"/>
      <c r="IH63" s="1543"/>
      <c r="II63" s="1543"/>
      <c r="IJ63" s="1543"/>
      <c r="IK63" s="1543"/>
      <c r="IL63" s="1543"/>
      <c r="IM63" s="1543"/>
      <c r="IN63" s="1543"/>
      <c r="IO63" s="1543"/>
      <c r="IP63" s="1543"/>
      <c r="IQ63" s="1543"/>
      <c r="IR63" s="1543"/>
      <c r="IS63" s="1543"/>
    </row>
    <row r="64" spans="1:253" s="319" customFormat="1">
      <c r="A64" s="243" t="s">
        <v>1853</v>
      </c>
      <c r="B64" s="1545">
        <f>SUM(B9+B12+B14+B15+B17+B26+B28+B39+B43+B44+B55+B63)</f>
        <v>49158222.645686589</v>
      </c>
      <c r="C64" s="1545">
        <f>SUM(C9+C12+C14+C15+C17+C26+C28+C39+C43+C44+C55+C63)</f>
        <v>49158222.645686589</v>
      </c>
      <c r="D64" s="1545">
        <f t="shared" si="0"/>
        <v>0</v>
      </c>
      <c r="E64" s="1546"/>
      <c r="F64" s="1547"/>
      <c r="G64" s="1542"/>
      <c r="H64" s="1543"/>
      <c r="I64" s="1543"/>
      <c r="J64" s="1543"/>
      <c r="K64" s="1543"/>
      <c r="L64" s="1543"/>
      <c r="M64" s="1543"/>
      <c r="N64" s="1543"/>
      <c r="O64" s="1543"/>
      <c r="P64" s="1543"/>
      <c r="Q64" s="1543"/>
      <c r="R64" s="1543"/>
      <c r="S64" s="1543"/>
      <c r="T64" s="1543"/>
      <c r="U64" s="1543"/>
      <c r="V64" s="1543"/>
      <c r="W64" s="1543"/>
      <c r="X64" s="1543"/>
      <c r="Y64" s="1543"/>
      <c r="Z64" s="1543"/>
      <c r="AA64" s="1543"/>
      <c r="AB64" s="1543"/>
      <c r="AC64" s="1543"/>
      <c r="AD64" s="1543"/>
      <c r="AE64" s="1543"/>
      <c r="AF64" s="1543"/>
      <c r="AG64" s="1543"/>
      <c r="AH64" s="1543"/>
      <c r="AI64" s="1543"/>
      <c r="AJ64" s="1543"/>
      <c r="AK64" s="1543"/>
      <c r="AL64" s="1543"/>
      <c r="AM64" s="1543"/>
      <c r="AN64" s="1543"/>
      <c r="AO64" s="1543"/>
      <c r="AP64" s="1543"/>
      <c r="AQ64" s="1543"/>
      <c r="AR64" s="1543"/>
      <c r="AS64" s="1543"/>
      <c r="AT64" s="1543"/>
      <c r="AU64" s="1543"/>
      <c r="AV64" s="1543"/>
      <c r="AW64" s="1543"/>
      <c r="AX64" s="1543"/>
      <c r="AY64" s="1543"/>
      <c r="AZ64" s="1543"/>
      <c r="BA64" s="1543"/>
      <c r="BB64" s="1543"/>
      <c r="BC64" s="1543"/>
      <c r="BD64" s="1543"/>
      <c r="BE64" s="1543"/>
      <c r="BF64" s="1543"/>
      <c r="BG64" s="1543"/>
      <c r="BH64" s="1543"/>
      <c r="BI64" s="1543"/>
      <c r="BJ64" s="1543"/>
      <c r="BK64" s="1543"/>
      <c r="BL64" s="1543"/>
      <c r="BM64" s="1543"/>
      <c r="BN64" s="1543"/>
      <c r="BO64" s="1543"/>
      <c r="BP64" s="1543"/>
      <c r="BQ64" s="1543"/>
      <c r="BR64" s="1543"/>
      <c r="BS64" s="1543"/>
      <c r="BT64" s="1543"/>
      <c r="BU64" s="1543"/>
      <c r="BV64" s="1543"/>
      <c r="BW64" s="1543"/>
      <c r="BX64" s="1543"/>
      <c r="BY64" s="1543"/>
      <c r="BZ64" s="1543"/>
      <c r="CA64" s="1543"/>
      <c r="CB64" s="1543"/>
      <c r="CC64" s="1543"/>
      <c r="CD64" s="1543"/>
      <c r="CE64" s="1543"/>
      <c r="CF64" s="1543"/>
      <c r="CG64" s="1543"/>
      <c r="CH64" s="1543"/>
      <c r="CI64" s="1543"/>
      <c r="CJ64" s="1543"/>
      <c r="CK64" s="1543"/>
      <c r="CL64" s="1543"/>
      <c r="CM64" s="1543"/>
      <c r="CN64" s="1543"/>
      <c r="CO64" s="1543"/>
      <c r="CP64" s="1543"/>
      <c r="CQ64" s="1543"/>
      <c r="CR64" s="1543"/>
      <c r="CS64" s="1543"/>
      <c r="CT64" s="1543"/>
      <c r="CU64" s="1543"/>
      <c r="CV64" s="1543"/>
      <c r="CW64" s="1543"/>
      <c r="CX64" s="1543"/>
      <c r="CY64" s="1543"/>
      <c r="CZ64" s="1543"/>
      <c r="DA64" s="1543"/>
      <c r="DB64" s="1543"/>
      <c r="DC64" s="1543"/>
      <c r="DD64" s="1543"/>
      <c r="DE64" s="1543"/>
      <c r="DF64" s="1543"/>
      <c r="DG64" s="1543"/>
      <c r="DH64" s="1543"/>
      <c r="DI64" s="1543"/>
      <c r="DJ64" s="1543"/>
      <c r="DK64" s="1543"/>
      <c r="DL64" s="1543"/>
      <c r="DM64" s="1543"/>
      <c r="DN64" s="1543"/>
      <c r="DO64" s="1543"/>
      <c r="DP64" s="1543"/>
      <c r="DQ64" s="1543"/>
      <c r="DR64" s="1543"/>
      <c r="DS64" s="1543"/>
      <c r="DT64" s="1543"/>
      <c r="DU64" s="1543"/>
      <c r="DV64" s="1543"/>
      <c r="DW64" s="1543"/>
      <c r="DX64" s="1543"/>
      <c r="DY64" s="1543"/>
      <c r="DZ64" s="1543"/>
      <c r="EA64" s="1543"/>
      <c r="EB64" s="1543"/>
      <c r="EC64" s="1543"/>
      <c r="ED64" s="1543"/>
      <c r="EE64" s="1543"/>
      <c r="EF64" s="1543"/>
      <c r="EG64" s="1543"/>
      <c r="EH64" s="1543"/>
      <c r="EI64" s="1543"/>
      <c r="EJ64" s="1543"/>
      <c r="EK64" s="1543"/>
      <c r="EL64" s="1543"/>
      <c r="EM64" s="1543"/>
      <c r="EN64" s="1543"/>
      <c r="EO64" s="1543"/>
      <c r="EP64" s="1543"/>
      <c r="EQ64" s="1543"/>
      <c r="ER64" s="1543"/>
      <c r="ES64" s="1543"/>
      <c r="ET64" s="1543"/>
      <c r="EU64" s="1543"/>
      <c r="EV64" s="1543"/>
      <c r="EW64" s="1543"/>
      <c r="EX64" s="1543"/>
      <c r="EY64" s="1543"/>
      <c r="EZ64" s="1543"/>
      <c r="FA64" s="1543"/>
      <c r="FB64" s="1543"/>
      <c r="FC64" s="1543"/>
      <c r="FD64" s="1543"/>
      <c r="FE64" s="1543"/>
      <c r="FF64" s="1543"/>
      <c r="FG64" s="1543"/>
      <c r="FH64" s="1543"/>
      <c r="FI64" s="1543"/>
      <c r="FJ64" s="1543"/>
      <c r="FK64" s="1543"/>
      <c r="FL64" s="1543"/>
      <c r="FM64" s="1543"/>
      <c r="FN64" s="1543"/>
      <c r="FO64" s="1543"/>
      <c r="FP64" s="1543"/>
      <c r="FQ64" s="1543"/>
      <c r="FR64" s="1543"/>
      <c r="FS64" s="1543"/>
      <c r="FT64" s="1543"/>
      <c r="FU64" s="1543"/>
      <c r="FV64" s="1543"/>
      <c r="FW64" s="1543"/>
      <c r="FX64" s="1543"/>
      <c r="FY64" s="1543"/>
      <c r="FZ64" s="1543"/>
      <c r="GA64" s="1543"/>
      <c r="GB64" s="1543"/>
      <c r="GC64" s="1543"/>
      <c r="GD64" s="1543"/>
      <c r="GE64" s="1543"/>
      <c r="GF64" s="1543"/>
      <c r="GG64" s="1543"/>
      <c r="GH64" s="1543"/>
      <c r="GI64" s="1543"/>
      <c r="GJ64" s="1543"/>
      <c r="GK64" s="1543"/>
      <c r="GL64" s="1543"/>
      <c r="GM64" s="1543"/>
      <c r="GN64" s="1543"/>
      <c r="GO64" s="1543"/>
      <c r="GP64" s="1543"/>
      <c r="GQ64" s="1543"/>
      <c r="GR64" s="1543"/>
      <c r="GS64" s="1543"/>
      <c r="GT64" s="1543"/>
      <c r="GU64" s="1543"/>
      <c r="GV64" s="1543"/>
      <c r="GW64" s="1543"/>
      <c r="GX64" s="1543"/>
      <c r="GY64" s="1543"/>
      <c r="GZ64" s="1543"/>
      <c r="HA64" s="1543"/>
      <c r="HB64" s="1543"/>
      <c r="HC64" s="1543"/>
      <c r="HD64" s="1543"/>
      <c r="HE64" s="1543"/>
      <c r="HF64" s="1543"/>
      <c r="HG64" s="1543"/>
      <c r="HH64" s="1543"/>
      <c r="HI64" s="1543"/>
      <c r="HJ64" s="1543"/>
      <c r="HK64" s="1543"/>
      <c r="HL64" s="1543"/>
      <c r="HM64" s="1543"/>
      <c r="HN64" s="1543"/>
      <c r="HO64" s="1543"/>
      <c r="HP64" s="1543"/>
      <c r="HQ64" s="1543"/>
      <c r="HR64" s="1543"/>
      <c r="HS64" s="1543"/>
      <c r="HT64" s="1543"/>
      <c r="HU64" s="1543"/>
      <c r="HV64" s="1543"/>
      <c r="HW64" s="1543"/>
      <c r="HX64" s="1543"/>
      <c r="HY64" s="1543"/>
      <c r="HZ64" s="1543"/>
      <c r="IA64" s="1543"/>
      <c r="IB64" s="1543"/>
      <c r="IC64" s="1543"/>
      <c r="ID64" s="1543"/>
      <c r="IE64" s="1543"/>
      <c r="IF64" s="1543"/>
      <c r="IG64" s="1543"/>
      <c r="IH64" s="1543"/>
      <c r="II64" s="1543"/>
      <c r="IJ64" s="1543"/>
      <c r="IK64" s="1543"/>
      <c r="IL64" s="1543"/>
      <c r="IM64" s="1543"/>
      <c r="IN64" s="1543"/>
      <c r="IO64" s="1543"/>
      <c r="IP64" s="1543"/>
      <c r="IQ64" s="1543"/>
      <c r="IR64" s="1543"/>
      <c r="IS64" s="1543"/>
    </row>
    <row r="65" spans="1:253" s="319" customFormat="1" ht="22.8">
      <c r="A65" s="137" t="s">
        <v>1854</v>
      </c>
      <c r="B65" s="240"/>
      <c r="C65" s="240"/>
      <c r="D65" s="240"/>
      <c r="E65" s="248"/>
      <c r="F65" s="240"/>
      <c r="G65" s="1542"/>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1543"/>
      <c r="AV65" s="1543"/>
      <c r="AW65" s="1543"/>
      <c r="AX65" s="1543"/>
      <c r="AY65" s="1543"/>
      <c r="AZ65" s="1543"/>
      <c r="BA65" s="1543"/>
      <c r="BB65" s="1543"/>
      <c r="BC65" s="1543"/>
      <c r="BD65" s="1543"/>
      <c r="BE65" s="1543"/>
      <c r="BF65" s="1543"/>
      <c r="BG65" s="1543"/>
      <c r="BH65" s="1543"/>
      <c r="BI65" s="1543"/>
      <c r="BJ65" s="1543"/>
      <c r="BK65" s="1543"/>
      <c r="BL65" s="1543"/>
      <c r="BM65" s="1543"/>
      <c r="BN65" s="1543"/>
      <c r="BO65" s="1543"/>
      <c r="BP65" s="1543"/>
      <c r="BQ65" s="1543"/>
      <c r="BR65" s="1543"/>
      <c r="BS65" s="1543"/>
      <c r="BT65" s="1543"/>
      <c r="BU65" s="1543"/>
      <c r="BV65" s="1543"/>
      <c r="BW65" s="1543"/>
      <c r="BX65" s="1543"/>
      <c r="BY65" s="1543"/>
      <c r="BZ65" s="1543"/>
      <c r="CA65" s="1543"/>
      <c r="CB65" s="1543"/>
      <c r="CC65" s="1543"/>
      <c r="CD65" s="1543"/>
      <c r="CE65" s="1543"/>
      <c r="CF65" s="1543"/>
      <c r="CG65" s="1543"/>
      <c r="CH65" s="1543"/>
      <c r="CI65" s="1543"/>
      <c r="CJ65" s="1543"/>
      <c r="CK65" s="1543"/>
      <c r="CL65" s="1543"/>
      <c r="CM65" s="1543"/>
      <c r="CN65" s="1543"/>
      <c r="CO65" s="1543"/>
      <c r="CP65" s="1543"/>
      <c r="CQ65" s="1543"/>
      <c r="CR65" s="1543"/>
      <c r="CS65" s="1543"/>
      <c r="CT65" s="1543"/>
      <c r="CU65" s="1543"/>
      <c r="CV65" s="1543"/>
      <c r="CW65" s="1543"/>
      <c r="CX65" s="1543"/>
      <c r="CY65" s="1543"/>
      <c r="CZ65" s="1543"/>
      <c r="DA65" s="1543"/>
      <c r="DB65" s="1543"/>
      <c r="DC65" s="1543"/>
      <c r="DD65" s="1543"/>
      <c r="DE65" s="1543"/>
      <c r="DF65" s="1543"/>
      <c r="DG65" s="1543"/>
      <c r="DH65" s="1543"/>
      <c r="DI65" s="1543"/>
      <c r="DJ65" s="1543"/>
      <c r="DK65" s="1543"/>
      <c r="DL65" s="1543"/>
      <c r="DM65" s="1543"/>
      <c r="DN65" s="1543"/>
      <c r="DO65" s="1543"/>
      <c r="DP65" s="1543"/>
      <c r="DQ65" s="1543"/>
      <c r="DR65" s="1543"/>
      <c r="DS65" s="1543"/>
      <c r="DT65" s="1543"/>
      <c r="DU65" s="1543"/>
      <c r="DV65" s="1543"/>
      <c r="DW65" s="1543"/>
      <c r="DX65" s="1543"/>
      <c r="DY65" s="1543"/>
      <c r="DZ65" s="1543"/>
      <c r="EA65" s="1543"/>
      <c r="EB65" s="1543"/>
      <c r="EC65" s="1543"/>
      <c r="ED65" s="1543"/>
      <c r="EE65" s="1543"/>
      <c r="EF65" s="1543"/>
      <c r="EG65" s="1543"/>
      <c r="EH65" s="1543"/>
      <c r="EI65" s="1543"/>
      <c r="EJ65" s="1543"/>
      <c r="EK65" s="1543"/>
      <c r="EL65" s="1543"/>
      <c r="EM65" s="1543"/>
      <c r="EN65" s="1543"/>
      <c r="EO65" s="1543"/>
      <c r="EP65" s="1543"/>
      <c r="EQ65" s="1543"/>
      <c r="ER65" s="1543"/>
      <c r="ES65" s="1543"/>
      <c r="ET65" s="1543"/>
      <c r="EU65" s="1543"/>
      <c r="EV65" s="1543"/>
      <c r="EW65" s="1543"/>
      <c r="EX65" s="1543"/>
      <c r="EY65" s="1543"/>
      <c r="EZ65" s="1543"/>
      <c r="FA65" s="1543"/>
      <c r="FB65" s="1543"/>
      <c r="FC65" s="1543"/>
      <c r="FD65" s="1543"/>
      <c r="FE65" s="1543"/>
      <c r="FF65" s="1543"/>
      <c r="FG65" s="1543"/>
      <c r="FH65" s="1543"/>
      <c r="FI65" s="1543"/>
      <c r="FJ65" s="1543"/>
      <c r="FK65" s="1543"/>
      <c r="FL65" s="1543"/>
      <c r="FM65" s="1543"/>
      <c r="FN65" s="1543"/>
      <c r="FO65" s="1543"/>
      <c r="FP65" s="1543"/>
      <c r="FQ65" s="1543"/>
      <c r="FR65" s="1543"/>
      <c r="FS65" s="1543"/>
      <c r="FT65" s="1543"/>
      <c r="FU65" s="1543"/>
      <c r="FV65" s="1543"/>
      <c r="FW65" s="1543"/>
      <c r="FX65" s="1543"/>
      <c r="FY65" s="1543"/>
      <c r="FZ65" s="1543"/>
      <c r="GA65" s="1543"/>
      <c r="GB65" s="1543"/>
      <c r="GC65" s="1543"/>
      <c r="GD65" s="1543"/>
      <c r="GE65" s="1543"/>
      <c r="GF65" s="1543"/>
      <c r="GG65" s="1543"/>
      <c r="GH65" s="1543"/>
      <c r="GI65" s="1543"/>
      <c r="GJ65" s="1543"/>
      <c r="GK65" s="1543"/>
      <c r="GL65" s="1543"/>
      <c r="GM65" s="1543"/>
      <c r="GN65" s="1543"/>
      <c r="GO65" s="1543"/>
      <c r="GP65" s="1543"/>
      <c r="GQ65" s="1543"/>
      <c r="GR65" s="1543"/>
      <c r="GS65" s="1543"/>
      <c r="GT65" s="1543"/>
      <c r="GU65" s="1543"/>
      <c r="GV65" s="1543"/>
      <c r="GW65" s="1543"/>
      <c r="GX65" s="1543"/>
      <c r="GY65" s="1543"/>
      <c r="GZ65" s="1543"/>
      <c r="HA65" s="1543"/>
      <c r="HB65" s="1543"/>
      <c r="HC65" s="1543"/>
      <c r="HD65" s="1543"/>
      <c r="HE65" s="1543"/>
      <c r="HF65" s="1543"/>
      <c r="HG65" s="1543"/>
      <c r="HH65" s="1543"/>
      <c r="HI65" s="1543"/>
      <c r="HJ65" s="1543"/>
      <c r="HK65" s="1543"/>
      <c r="HL65" s="1543"/>
      <c r="HM65" s="1543"/>
      <c r="HN65" s="1543"/>
      <c r="HO65" s="1543"/>
      <c r="HP65" s="1543"/>
      <c r="HQ65" s="1543"/>
      <c r="HR65" s="1543"/>
      <c r="HS65" s="1543"/>
      <c r="HT65" s="1543"/>
      <c r="HU65" s="1543"/>
      <c r="HV65" s="1543"/>
      <c r="HW65" s="1543"/>
      <c r="HX65" s="1543"/>
      <c r="HY65" s="1543"/>
      <c r="HZ65" s="1543"/>
      <c r="IA65" s="1543"/>
      <c r="IB65" s="1543"/>
      <c r="IC65" s="1543"/>
      <c r="ID65" s="1543"/>
      <c r="IE65" s="1543"/>
      <c r="IF65" s="1543"/>
      <c r="IG65" s="1543"/>
      <c r="IH65" s="1543"/>
      <c r="II65" s="1543"/>
      <c r="IJ65" s="1543"/>
      <c r="IK65" s="1543"/>
      <c r="IL65" s="1543"/>
      <c r="IM65" s="1543"/>
      <c r="IN65" s="1543"/>
      <c r="IO65" s="1543"/>
      <c r="IP65" s="1543"/>
      <c r="IQ65" s="1543"/>
      <c r="IR65" s="1543"/>
      <c r="IS65" s="1543"/>
    </row>
    <row r="66" spans="1:253" s="319" customFormat="1">
      <c r="A66" s="249" t="s">
        <v>1855</v>
      </c>
      <c r="B66" s="1544">
        <f>'Sources and Uses Budget'!$C65</f>
        <v>0</v>
      </c>
      <c r="C66" s="1544">
        <f>'Sources and Uses Budget'!$C65</f>
        <v>0</v>
      </c>
      <c r="D66" s="1545">
        <f t="shared" si="0"/>
        <v>0</v>
      </c>
      <c r="E66" s="1546"/>
      <c r="F66" s="1547"/>
      <c r="G66" s="1542"/>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1543"/>
      <c r="AV66" s="1543"/>
      <c r="AW66" s="1543"/>
      <c r="AX66" s="1543"/>
      <c r="AY66" s="1543"/>
      <c r="AZ66" s="1543"/>
      <c r="BA66" s="1543"/>
      <c r="BB66" s="1543"/>
      <c r="BC66" s="1543"/>
      <c r="BD66" s="1543"/>
      <c r="BE66" s="1543"/>
      <c r="BF66" s="1543"/>
      <c r="BG66" s="1543"/>
      <c r="BH66" s="1543"/>
      <c r="BI66" s="1543"/>
      <c r="BJ66" s="1543"/>
      <c r="BK66" s="1543"/>
      <c r="BL66" s="1543"/>
      <c r="BM66" s="1543"/>
      <c r="BN66" s="1543"/>
      <c r="BO66" s="1543"/>
      <c r="BP66" s="1543"/>
      <c r="BQ66" s="1543"/>
      <c r="BR66" s="1543"/>
      <c r="BS66" s="1543"/>
      <c r="BT66" s="1543"/>
      <c r="BU66" s="1543"/>
      <c r="BV66" s="1543"/>
      <c r="BW66" s="1543"/>
      <c r="BX66" s="1543"/>
      <c r="BY66" s="1543"/>
      <c r="BZ66" s="1543"/>
      <c r="CA66" s="1543"/>
      <c r="CB66" s="1543"/>
      <c r="CC66" s="1543"/>
      <c r="CD66" s="1543"/>
      <c r="CE66" s="1543"/>
      <c r="CF66" s="1543"/>
      <c r="CG66" s="1543"/>
      <c r="CH66" s="1543"/>
      <c r="CI66" s="1543"/>
      <c r="CJ66" s="1543"/>
      <c r="CK66" s="1543"/>
      <c r="CL66" s="1543"/>
      <c r="CM66" s="1543"/>
      <c r="CN66" s="1543"/>
      <c r="CO66" s="1543"/>
      <c r="CP66" s="1543"/>
      <c r="CQ66" s="1543"/>
      <c r="CR66" s="1543"/>
      <c r="CS66" s="1543"/>
      <c r="CT66" s="1543"/>
      <c r="CU66" s="1543"/>
      <c r="CV66" s="1543"/>
      <c r="CW66" s="1543"/>
      <c r="CX66" s="1543"/>
      <c r="CY66" s="1543"/>
      <c r="CZ66" s="1543"/>
      <c r="DA66" s="1543"/>
      <c r="DB66" s="1543"/>
      <c r="DC66" s="1543"/>
      <c r="DD66" s="1543"/>
      <c r="DE66" s="1543"/>
      <c r="DF66" s="1543"/>
      <c r="DG66" s="1543"/>
      <c r="DH66" s="1543"/>
      <c r="DI66" s="1543"/>
      <c r="DJ66" s="1543"/>
      <c r="DK66" s="1543"/>
      <c r="DL66" s="1543"/>
      <c r="DM66" s="1543"/>
      <c r="DN66" s="1543"/>
      <c r="DO66" s="1543"/>
      <c r="DP66" s="1543"/>
      <c r="DQ66" s="1543"/>
      <c r="DR66" s="1543"/>
      <c r="DS66" s="1543"/>
      <c r="DT66" s="1543"/>
      <c r="DU66" s="1543"/>
      <c r="DV66" s="1543"/>
      <c r="DW66" s="1543"/>
      <c r="DX66" s="1543"/>
      <c r="DY66" s="1543"/>
      <c r="DZ66" s="1543"/>
      <c r="EA66" s="1543"/>
      <c r="EB66" s="1543"/>
      <c r="EC66" s="1543"/>
      <c r="ED66" s="1543"/>
      <c r="EE66" s="1543"/>
      <c r="EF66" s="1543"/>
      <c r="EG66" s="1543"/>
      <c r="EH66" s="1543"/>
      <c r="EI66" s="1543"/>
      <c r="EJ66" s="1543"/>
      <c r="EK66" s="1543"/>
      <c r="EL66" s="1543"/>
      <c r="EM66" s="1543"/>
      <c r="EN66" s="1543"/>
      <c r="EO66" s="1543"/>
      <c r="EP66" s="1543"/>
      <c r="EQ66" s="1543"/>
      <c r="ER66" s="1543"/>
      <c r="ES66" s="1543"/>
      <c r="ET66" s="1543"/>
      <c r="EU66" s="1543"/>
      <c r="EV66" s="1543"/>
      <c r="EW66" s="1543"/>
      <c r="EX66" s="1543"/>
      <c r="EY66" s="1543"/>
      <c r="EZ66" s="1543"/>
      <c r="FA66" s="1543"/>
      <c r="FB66" s="1543"/>
      <c r="FC66" s="1543"/>
      <c r="FD66" s="1543"/>
      <c r="FE66" s="1543"/>
      <c r="FF66" s="1543"/>
      <c r="FG66" s="1543"/>
      <c r="FH66" s="1543"/>
      <c r="FI66" s="1543"/>
      <c r="FJ66" s="1543"/>
      <c r="FK66" s="1543"/>
      <c r="FL66" s="1543"/>
      <c r="FM66" s="1543"/>
      <c r="FN66" s="1543"/>
      <c r="FO66" s="1543"/>
      <c r="FP66" s="1543"/>
      <c r="FQ66" s="1543"/>
      <c r="FR66" s="1543"/>
      <c r="FS66" s="1543"/>
      <c r="FT66" s="1543"/>
      <c r="FU66" s="1543"/>
      <c r="FV66" s="1543"/>
      <c r="FW66" s="1543"/>
      <c r="FX66" s="1543"/>
      <c r="FY66" s="1543"/>
      <c r="FZ66" s="1543"/>
      <c r="GA66" s="1543"/>
      <c r="GB66" s="1543"/>
      <c r="GC66" s="1543"/>
      <c r="GD66" s="1543"/>
      <c r="GE66" s="1543"/>
      <c r="GF66" s="1543"/>
      <c r="GG66" s="1543"/>
      <c r="GH66" s="1543"/>
      <c r="GI66" s="1543"/>
      <c r="GJ66" s="1543"/>
      <c r="GK66" s="1543"/>
      <c r="GL66" s="1543"/>
      <c r="GM66" s="1543"/>
      <c r="GN66" s="1543"/>
      <c r="GO66" s="1543"/>
      <c r="GP66" s="1543"/>
      <c r="GQ66" s="1543"/>
      <c r="GR66" s="1543"/>
      <c r="GS66" s="1543"/>
      <c r="GT66" s="1543"/>
      <c r="GU66" s="1543"/>
      <c r="GV66" s="1543"/>
      <c r="GW66" s="1543"/>
      <c r="GX66" s="1543"/>
      <c r="GY66" s="1543"/>
      <c r="GZ66" s="1543"/>
      <c r="HA66" s="1543"/>
      <c r="HB66" s="1543"/>
      <c r="HC66" s="1543"/>
      <c r="HD66" s="1543"/>
      <c r="HE66" s="1543"/>
      <c r="HF66" s="1543"/>
      <c r="HG66" s="1543"/>
      <c r="HH66" s="1543"/>
      <c r="HI66" s="1543"/>
      <c r="HJ66" s="1543"/>
      <c r="HK66" s="1543"/>
      <c r="HL66" s="1543"/>
      <c r="HM66" s="1543"/>
      <c r="HN66" s="1543"/>
      <c r="HO66" s="1543"/>
      <c r="HP66" s="1543"/>
      <c r="HQ66" s="1543"/>
      <c r="HR66" s="1543"/>
      <c r="HS66" s="1543"/>
      <c r="HT66" s="1543"/>
      <c r="HU66" s="1543"/>
      <c r="HV66" s="1543"/>
      <c r="HW66" s="1543"/>
      <c r="HX66" s="1543"/>
      <c r="HY66" s="1543"/>
      <c r="HZ66" s="1543"/>
      <c r="IA66" s="1543"/>
      <c r="IB66" s="1543"/>
      <c r="IC66" s="1543"/>
      <c r="ID66" s="1543"/>
      <c r="IE66" s="1543"/>
      <c r="IF66" s="1543"/>
      <c r="IG66" s="1543"/>
      <c r="IH66" s="1543"/>
      <c r="II66" s="1543"/>
      <c r="IJ66" s="1543"/>
      <c r="IK66" s="1543"/>
      <c r="IL66" s="1543"/>
      <c r="IM66" s="1543"/>
      <c r="IN66" s="1543"/>
      <c r="IO66" s="1543"/>
      <c r="IP66" s="1543"/>
      <c r="IQ66" s="1543"/>
      <c r="IR66" s="1543"/>
      <c r="IS66" s="1543"/>
    </row>
    <row r="67" spans="1:253" s="319" customFormat="1" ht="22.8">
      <c r="A67" s="249" t="s">
        <v>1856</v>
      </c>
      <c r="B67" s="1544">
        <f>'Sources and Uses Budget'!$C66</f>
        <v>0</v>
      </c>
      <c r="C67" s="1544">
        <f>'Sources and Uses Budget'!$C66</f>
        <v>0</v>
      </c>
      <c r="D67" s="1545"/>
      <c r="E67" s="1546"/>
      <c r="F67" s="1547"/>
      <c r="G67" s="1542"/>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U67" s="1543"/>
      <c r="AV67" s="1543"/>
      <c r="AW67" s="1543"/>
      <c r="AX67" s="1543"/>
      <c r="AY67" s="1543"/>
      <c r="AZ67" s="1543"/>
      <c r="BA67" s="1543"/>
      <c r="BB67" s="1543"/>
      <c r="BC67" s="1543"/>
      <c r="BD67" s="1543"/>
      <c r="BE67" s="1543"/>
      <c r="BF67" s="1543"/>
      <c r="BG67" s="1543"/>
      <c r="BH67" s="1543"/>
      <c r="BI67" s="1543"/>
      <c r="BJ67" s="1543"/>
      <c r="BK67" s="1543"/>
      <c r="BL67" s="1543"/>
      <c r="BM67" s="1543"/>
      <c r="BN67" s="1543"/>
      <c r="BO67" s="1543"/>
      <c r="BP67" s="1543"/>
      <c r="BQ67" s="1543"/>
      <c r="BR67" s="1543"/>
      <c r="BS67" s="1543"/>
      <c r="BT67" s="1543"/>
      <c r="BU67" s="1543"/>
      <c r="BV67" s="1543"/>
      <c r="BW67" s="1543"/>
      <c r="BX67" s="1543"/>
      <c r="BY67" s="1543"/>
      <c r="BZ67" s="1543"/>
      <c r="CA67" s="1543"/>
      <c r="CB67" s="1543"/>
      <c r="CC67" s="1543"/>
      <c r="CD67" s="1543"/>
      <c r="CE67" s="1543"/>
      <c r="CF67" s="1543"/>
      <c r="CG67" s="1543"/>
      <c r="CH67" s="1543"/>
      <c r="CI67" s="1543"/>
      <c r="CJ67" s="1543"/>
      <c r="CK67" s="1543"/>
      <c r="CL67" s="1543"/>
      <c r="CM67" s="1543"/>
      <c r="CN67" s="1543"/>
      <c r="CO67" s="1543"/>
      <c r="CP67" s="1543"/>
      <c r="CQ67" s="1543"/>
      <c r="CR67" s="1543"/>
      <c r="CS67" s="1543"/>
      <c r="CT67" s="1543"/>
      <c r="CU67" s="1543"/>
      <c r="CV67" s="1543"/>
      <c r="CW67" s="1543"/>
      <c r="CX67" s="1543"/>
      <c r="CY67" s="1543"/>
      <c r="CZ67" s="1543"/>
      <c r="DA67" s="1543"/>
      <c r="DB67" s="1543"/>
      <c r="DC67" s="1543"/>
      <c r="DD67" s="1543"/>
      <c r="DE67" s="1543"/>
      <c r="DF67" s="1543"/>
      <c r="DG67" s="1543"/>
      <c r="DH67" s="1543"/>
      <c r="DI67" s="1543"/>
      <c r="DJ67" s="1543"/>
      <c r="DK67" s="1543"/>
      <c r="DL67" s="1543"/>
      <c r="DM67" s="1543"/>
      <c r="DN67" s="1543"/>
      <c r="DO67" s="1543"/>
      <c r="DP67" s="1543"/>
      <c r="DQ67" s="1543"/>
      <c r="DR67" s="1543"/>
      <c r="DS67" s="1543"/>
      <c r="DT67" s="1543"/>
      <c r="DU67" s="1543"/>
      <c r="DV67" s="1543"/>
      <c r="DW67" s="1543"/>
      <c r="DX67" s="1543"/>
      <c r="DY67" s="1543"/>
      <c r="DZ67" s="1543"/>
      <c r="EA67" s="1543"/>
      <c r="EB67" s="1543"/>
      <c r="EC67" s="1543"/>
      <c r="ED67" s="1543"/>
      <c r="EE67" s="1543"/>
      <c r="EF67" s="1543"/>
      <c r="EG67" s="1543"/>
      <c r="EH67" s="1543"/>
      <c r="EI67" s="1543"/>
      <c r="EJ67" s="1543"/>
      <c r="EK67" s="1543"/>
      <c r="EL67" s="1543"/>
      <c r="EM67" s="1543"/>
      <c r="EN67" s="1543"/>
      <c r="EO67" s="1543"/>
      <c r="EP67" s="1543"/>
      <c r="EQ67" s="1543"/>
      <c r="ER67" s="1543"/>
      <c r="ES67" s="1543"/>
      <c r="ET67" s="1543"/>
      <c r="EU67" s="1543"/>
      <c r="EV67" s="1543"/>
      <c r="EW67" s="1543"/>
      <c r="EX67" s="1543"/>
      <c r="EY67" s="1543"/>
      <c r="EZ67" s="1543"/>
      <c r="FA67" s="1543"/>
      <c r="FB67" s="1543"/>
      <c r="FC67" s="1543"/>
      <c r="FD67" s="1543"/>
      <c r="FE67" s="1543"/>
      <c r="FF67" s="1543"/>
      <c r="FG67" s="1543"/>
      <c r="FH67" s="1543"/>
      <c r="FI67" s="1543"/>
      <c r="FJ67" s="1543"/>
      <c r="FK67" s="1543"/>
      <c r="FL67" s="1543"/>
      <c r="FM67" s="1543"/>
      <c r="FN67" s="1543"/>
      <c r="FO67" s="1543"/>
      <c r="FP67" s="1543"/>
      <c r="FQ67" s="1543"/>
      <c r="FR67" s="1543"/>
      <c r="FS67" s="1543"/>
      <c r="FT67" s="1543"/>
      <c r="FU67" s="1543"/>
      <c r="FV67" s="1543"/>
      <c r="FW67" s="1543"/>
      <c r="FX67" s="1543"/>
      <c r="FY67" s="1543"/>
      <c r="FZ67" s="1543"/>
      <c r="GA67" s="1543"/>
      <c r="GB67" s="1543"/>
      <c r="GC67" s="1543"/>
      <c r="GD67" s="1543"/>
      <c r="GE67" s="1543"/>
      <c r="GF67" s="1543"/>
      <c r="GG67" s="1543"/>
      <c r="GH67" s="1543"/>
      <c r="GI67" s="1543"/>
      <c r="GJ67" s="1543"/>
      <c r="GK67" s="1543"/>
      <c r="GL67" s="1543"/>
      <c r="GM67" s="1543"/>
      <c r="GN67" s="1543"/>
      <c r="GO67" s="1543"/>
      <c r="GP67" s="1543"/>
      <c r="GQ67" s="1543"/>
      <c r="GR67" s="1543"/>
      <c r="GS67" s="1543"/>
      <c r="GT67" s="1543"/>
      <c r="GU67" s="1543"/>
      <c r="GV67" s="1543"/>
      <c r="GW67" s="1543"/>
      <c r="GX67" s="1543"/>
      <c r="GY67" s="1543"/>
      <c r="GZ67" s="1543"/>
      <c r="HA67" s="1543"/>
      <c r="HB67" s="1543"/>
      <c r="HC67" s="1543"/>
      <c r="HD67" s="1543"/>
      <c r="HE67" s="1543"/>
      <c r="HF67" s="1543"/>
      <c r="HG67" s="1543"/>
      <c r="HH67" s="1543"/>
      <c r="HI67" s="1543"/>
      <c r="HJ67" s="1543"/>
      <c r="HK67" s="1543"/>
      <c r="HL67" s="1543"/>
      <c r="HM67" s="1543"/>
      <c r="HN67" s="1543"/>
      <c r="HO67" s="1543"/>
      <c r="HP67" s="1543"/>
      <c r="HQ67" s="1543"/>
      <c r="HR67" s="1543"/>
      <c r="HS67" s="1543"/>
      <c r="HT67" s="1543"/>
      <c r="HU67" s="1543"/>
      <c r="HV67" s="1543"/>
      <c r="HW67" s="1543"/>
      <c r="HX67" s="1543"/>
      <c r="HY67" s="1543"/>
      <c r="HZ67" s="1543"/>
      <c r="IA67" s="1543"/>
      <c r="IB67" s="1543"/>
      <c r="IC67" s="1543"/>
      <c r="ID67" s="1543"/>
      <c r="IE67" s="1543"/>
      <c r="IF67" s="1543"/>
      <c r="IG67" s="1543"/>
      <c r="IH67" s="1543"/>
      <c r="II67" s="1543"/>
      <c r="IJ67" s="1543"/>
      <c r="IK67" s="1543"/>
      <c r="IL67" s="1543"/>
      <c r="IM67" s="1543"/>
      <c r="IN67" s="1543"/>
      <c r="IO67" s="1543"/>
      <c r="IP67" s="1543"/>
      <c r="IQ67" s="1543"/>
      <c r="IR67" s="1543"/>
      <c r="IS67" s="1543"/>
    </row>
    <row r="68" spans="1:253" s="319" customFormat="1" ht="22.8">
      <c r="A68" s="249" t="s">
        <v>1857</v>
      </c>
      <c r="B68" s="1544">
        <f>'Sources and Uses Budget'!$C67</f>
        <v>0</v>
      </c>
      <c r="C68" s="1544">
        <f>'Sources and Uses Budget'!$C67</f>
        <v>0</v>
      </c>
      <c r="D68" s="1545"/>
      <c r="E68" s="1546"/>
      <c r="F68" s="1547"/>
      <c r="G68" s="1542"/>
      <c r="H68" s="1543"/>
      <c r="I68" s="1543"/>
      <c r="J68" s="1543"/>
      <c r="K68" s="1543"/>
      <c r="L68" s="1543"/>
      <c r="M68" s="1543"/>
      <c r="N68" s="1543"/>
      <c r="O68" s="1543"/>
      <c r="P68" s="1543"/>
      <c r="Q68" s="1543"/>
      <c r="R68" s="1543"/>
      <c r="S68" s="1543"/>
      <c r="T68" s="1543"/>
      <c r="U68" s="1543"/>
      <c r="V68" s="1543"/>
      <c r="W68" s="1543"/>
      <c r="X68" s="1543"/>
      <c r="Y68" s="1543"/>
      <c r="Z68" s="1543"/>
      <c r="AA68" s="1543"/>
      <c r="AB68" s="1543"/>
      <c r="AC68" s="1543"/>
      <c r="AD68" s="1543"/>
      <c r="AE68" s="1543"/>
      <c r="AF68" s="1543"/>
      <c r="AG68" s="1543"/>
      <c r="AH68" s="1543"/>
      <c r="AI68" s="1543"/>
      <c r="AJ68" s="1543"/>
      <c r="AK68" s="1543"/>
      <c r="AL68" s="1543"/>
      <c r="AM68" s="1543"/>
      <c r="AN68" s="1543"/>
      <c r="AO68" s="1543"/>
      <c r="AP68" s="1543"/>
      <c r="AQ68" s="1543"/>
      <c r="AR68" s="1543"/>
      <c r="AS68" s="1543"/>
      <c r="AT68" s="1543"/>
      <c r="AU68" s="1543"/>
      <c r="AV68" s="1543"/>
      <c r="AW68" s="1543"/>
      <c r="AX68" s="1543"/>
      <c r="AY68" s="1543"/>
      <c r="AZ68" s="1543"/>
      <c r="BA68" s="1543"/>
      <c r="BB68" s="1543"/>
      <c r="BC68" s="1543"/>
      <c r="BD68" s="1543"/>
      <c r="BE68" s="1543"/>
      <c r="BF68" s="1543"/>
      <c r="BG68" s="1543"/>
      <c r="BH68" s="1543"/>
      <c r="BI68" s="1543"/>
      <c r="BJ68" s="1543"/>
      <c r="BK68" s="1543"/>
      <c r="BL68" s="1543"/>
      <c r="BM68" s="1543"/>
      <c r="BN68" s="1543"/>
      <c r="BO68" s="1543"/>
      <c r="BP68" s="1543"/>
      <c r="BQ68" s="1543"/>
      <c r="BR68" s="1543"/>
      <c r="BS68" s="1543"/>
      <c r="BT68" s="1543"/>
      <c r="BU68" s="1543"/>
      <c r="BV68" s="1543"/>
      <c r="BW68" s="1543"/>
      <c r="BX68" s="1543"/>
      <c r="BY68" s="1543"/>
      <c r="BZ68" s="1543"/>
      <c r="CA68" s="1543"/>
      <c r="CB68" s="1543"/>
      <c r="CC68" s="1543"/>
      <c r="CD68" s="1543"/>
      <c r="CE68" s="1543"/>
      <c r="CF68" s="1543"/>
      <c r="CG68" s="1543"/>
      <c r="CH68" s="1543"/>
      <c r="CI68" s="1543"/>
      <c r="CJ68" s="1543"/>
      <c r="CK68" s="1543"/>
      <c r="CL68" s="1543"/>
      <c r="CM68" s="1543"/>
      <c r="CN68" s="1543"/>
      <c r="CO68" s="1543"/>
      <c r="CP68" s="1543"/>
      <c r="CQ68" s="1543"/>
      <c r="CR68" s="1543"/>
      <c r="CS68" s="1543"/>
      <c r="CT68" s="1543"/>
      <c r="CU68" s="1543"/>
      <c r="CV68" s="1543"/>
      <c r="CW68" s="1543"/>
      <c r="CX68" s="1543"/>
      <c r="CY68" s="1543"/>
      <c r="CZ68" s="1543"/>
      <c r="DA68" s="1543"/>
      <c r="DB68" s="1543"/>
      <c r="DC68" s="1543"/>
      <c r="DD68" s="1543"/>
      <c r="DE68" s="1543"/>
      <c r="DF68" s="1543"/>
      <c r="DG68" s="1543"/>
      <c r="DH68" s="1543"/>
      <c r="DI68" s="1543"/>
      <c r="DJ68" s="1543"/>
      <c r="DK68" s="1543"/>
      <c r="DL68" s="1543"/>
      <c r="DM68" s="1543"/>
      <c r="DN68" s="1543"/>
      <c r="DO68" s="1543"/>
      <c r="DP68" s="1543"/>
      <c r="DQ68" s="1543"/>
      <c r="DR68" s="1543"/>
      <c r="DS68" s="1543"/>
      <c r="DT68" s="1543"/>
      <c r="DU68" s="1543"/>
      <c r="DV68" s="1543"/>
      <c r="DW68" s="1543"/>
      <c r="DX68" s="1543"/>
      <c r="DY68" s="1543"/>
      <c r="DZ68" s="1543"/>
      <c r="EA68" s="1543"/>
      <c r="EB68" s="1543"/>
      <c r="EC68" s="1543"/>
      <c r="ED68" s="1543"/>
      <c r="EE68" s="1543"/>
      <c r="EF68" s="1543"/>
      <c r="EG68" s="1543"/>
      <c r="EH68" s="1543"/>
      <c r="EI68" s="1543"/>
      <c r="EJ68" s="1543"/>
      <c r="EK68" s="1543"/>
      <c r="EL68" s="1543"/>
      <c r="EM68" s="1543"/>
      <c r="EN68" s="1543"/>
      <c r="EO68" s="1543"/>
      <c r="EP68" s="1543"/>
      <c r="EQ68" s="1543"/>
      <c r="ER68" s="1543"/>
      <c r="ES68" s="1543"/>
      <c r="ET68" s="1543"/>
      <c r="EU68" s="1543"/>
      <c r="EV68" s="1543"/>
      <c r="EW68" s="1543"/>
      <c r="EX68" s="1543"/>
      <c r="EY68" s="1543"/>
      <c r="EZ68" s="1543"/>
      <c r="FA68" s="1543"/>
      <c r="FB68" s="1543"/>
      <c r="FC68" s="1543"/>
      <c r="FD68" s="1543"/>
      <c r="FE68" s="1543"/>
      <c r="FF68" s="1543"/>
      <c r="FG68" s="1543"/>
      <c r="FH68" s="1543"/>
      <c r="FI68" s="1543"/>
      <c r="FJ68" s="1543"/>
      <c r="FK68" s="1543"/>
      <c r="FL68" s="1543"/>
      <c r="FM68" s="1543"/>
      <c r="FN68" s="1543"/>
      <c r="FO68" s="1543"/>
      <c r="FP68" s="1543"/>
      <c r="FQ68" s="1543"/>
      <c r="FR68" s="1543"/>
      <c r="FS68" s="1543"/>
      <c r="FT68" s="1543"/>
      <c r="FU68" s="1543"/>
      <c r="FV68" s="1543"/>
      <c r="FW68" s="1543"/>
      <c r="FX68" s="1543"/>
      <c r="FY68" s="1543"/>
      <c r="FZ68" s="1543"/>
      <c r="GA68" s="1543"/>
      <c r="GB68" s="1543"/>
      <c r="GC68" s="1543"/>
      <c r="GD68" s="1543"/>
      <c r="GE68" s="1543"/>
      <c r="GF68" s="1543"/>
      <c r="GG68" s="1543"/>
      <c r="GH68" s="1543"/>
      <c r="GI68" s="1543"/>
      <c r="GJ68" s="1543"/>
      <c r="GK68" s="1543"/>
      <c r="GL68" s="1543"/>
      <c r="GM68" s="1543"/>
      <c r="GN68" s="1543"/>
      <c r="GO68" s="1543"/>
      <c r="GP68" s="1543"/>
      <c r="GQ68" s="1543"/>
      <c r="GR68" s="1543"/>
      <c r="GS68" s="1543"/>
      <c r="GT68" s="1543"/>
      <c r="GU68" s="1543"/>
      <c r="GV68" s="1543"/>
      <c r="GW68" s="1543"/>
      <c r="GX68" s="1543"/>
      <c r="GY68" s="1543"/>
      <c r="GZ68" s="1543"/>
      <c r="HA68" s="1543"/>
      <c r="HB68" s="1543"/>
      <c r="HC68" s="1543"/>
      <c r="HD68" s="1543"/>
      <c r="HE68" s="1543"/>
      <c r="HF68" s="1543"/>
      <c r="HG68" s="1543"/>
      <c r="HH68" s="1543"/>
      <c r="HI68" s="1543"/>
      <c r="HJ68" s="1543"/>
      <c r="HK68" s="1543"/>
      <c r="HL68" s="1543"/>
      <c r="HM68" s="1543"/>
      <c r="HN68" s="1543"/>
      <c r="HO68" s="1543"/>
      <c r="HP68" s="1543"/>
      <c r="HQ68" s="1543"/>
      <c r="HR68" s="1543"/>
      <c r="HS68" s="1543"/>
      <c r="HT68" s="1543"/>
      <c r="HU68" s="1543"/>
      <c r="HV68" s="1543"/>
      <c r="HW68" s="1543"/>
      <c r="HX68" s="1543"/>
      <c r="HY68" s="1543"/>
      <c r="HZ68" s="1543"/>
      <c r="IA68" s="1543"/>
      <c r="IB68" s="1543"/>
      <c r="IC68" s="1543"/>
      <c r="ID68" s="1543"/>
      <c r="IE68" s="1543"/>
      <c r="IF68" s="1543"/>
      <c r="IG68" s="1543"/>
      <c r="IH68" s="1543"/>
      <c r="II68" s="1543"/>
      <c r="IJ68" s="1543"/>
      <c r="IK68" s="1543"/>
      <c r="IL68" s="1543"/>
      <c r="IM68" s="1543"/>
      <c r="IN68" s="1543"/>
      <c r="IO68" s="1543"/>
      <c r="IP68" s="1543"/>
      <c r="IQ68" s="1543"/>
      <c r="IR68" s="1543"/>
      <c r="IS68" s="1543"/>
    </row>
    <row r="69" spans="1:253" s="319" customFormat="1">
      <c r="A69" s="249" t="s">
        <v>1858</v>
      </c>
      <c r="B69" s="1544">
        <f>'Sources and Uses Budget'!$C68</f>
        <v>0</v>
      </c>
      <c r="C69" s="1544">
        <f>'Sources and Uses Budget'!$C68</f>
        <v>0</v>
      </c>
      <c r="D69" s="1545"/>
      <c r="E69" s="1546"/>
      <c r="F69" s="1547"/>
      <c r="G69" s="1542"/>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U69" s="1543"/>
      <c r="AV69" s="1543"/>
      <c r="AW69" s="1543"/>
      <c r="AX69" s="1543"/>
      <c r="AY69" s="1543"/>
      <c r="AZ69" s="1543"/>
      <c r="BA69" s="1543"/>
      <c r="BB69" s="1543"/>
      <c r="BC69" s="1543"/>
      <c r="BD69" s="1543"/>
      <c r="BE69" s="1543"/>
      <c r="BF69" s="1543"/>
      <c r="BG69" s="1543"/>
      <c r="BH69" s="1543"/>
      <c r="BI69" s="1543"/>
      <c r="BJ69" s="1543"/>
      <c r="BK69" s="1543"/>
      <c r="BL69" s="1543"/>
      <c r="BM69" s="1543"/>
      <c r="BN69" s="1543"/>
      <c r="BO69" s="1543"/>
      <c r="BP69" s="1543"/>
      <c r="BQ69" s="1543"/>
      <c r="BR69" s="1543"/>
      <c r="BS69" s="1543"/>
      <c r="BT69" s="1543"/>
      <c r="BU69" s="1543"/>
      <c r="BV69" s="1543"/>
      <c r="BW69" s="1543"/>
      <c r="BX69" s="1543"/>
      <c r="BY69" s="1543"/>
      <c r="BZ69" s="1543"/>
      <c r="CA69" s="1543"/>
      <c r="CB69" s="1543"/>
      <c r="CC69" s="1543"/>
      <c r="CD69" s="1543"/>
      <c r="CE69" s="1543"/>
      <c r="CF69" s="1543"/>
      <c r="CG69" s="1543"/>
      <c r="CH69" s="1543"/>
      <c r="CI69" s="1543"/>
      <c r="CJ69" s="1543"/>
      <c r="CK69" s="1543"/>
      <c r="CL69" s="1543"/>
      <c r="CM69" s="1543"/>
      <c r="CN69" s="1543"/>
      <c r="CO69" s="1543"/>
      <c r="CP69" s="1543"/>
      <c r="CQ69" s="1543"/>
      <c r="CR69" s="1543"/>
      <c r="CS69" s="1543"/>
      <c r="CT69" s="1543"/>
      <c r="CU69" s="1543"/>
      <c r="CV69" s="1543"/>
      <c r="CW69" s="1543"/>
      <c r="CX69" s="1543"/>
      <c r="CY69" s="1543"/>
      <c r="CZ69" s="1543"/>
      <c r="DA69" s="1543"/>
      <c r="DB69" s="1543"/>
      <c r="DC69" s="1543"/>
      <c r="DD69" s="1543"/>
      <c r="DE69" s="1543"/>
      <c r="DF69" s="1543"/>
      <c r="DG69" s="1543"/>
      <c r="DH69" s="1543"/>
      <c r="DI69" s="1543"/>
      <c r="DJ69" s="1543"/>
      <c r="DK69" s="1543"/>
      <c r="DL69" s="1543"/>
      <c r="DM69" s="1543"/>
      <c r="DN69" s="1543"/>
      <c r="DO69" s="1543"/>
      <c r="DP69" s="1543"/>
      <c r="DQ69" s="1543"/>
      <c r="DR69" s="1543"/>
      <c r="DS69" s="1543"/>
      <c r="DT69" s="1543"/>
      <c r="DU69" s="1543"/>
      <c r="DV69" s="1543"/>
      <c r="DW69" s="1543"/>
      <c r="DX69" s="1543"/>
      <c r="DY69" s="1543"/>
      <c r="DZ69" s="1543"/>
      <c r="EA69" s="1543"/>
      <c r="EB69" s="1543"/>
      <c r="EC69" s="1543"/>
      <c r="ED69" s="1543"/>
      <c r="EE69" s="1543"/>
      <c r="EF69" s="1543"/>
      <c r="EG69" s="1543"/>
      <c r="EH69" s="1543"/>
      <c r="EI69" s="1543"/>
      <c r="EJ69" s="1543"/>
      <c r="EK69" s="1543"/>
      <c r="EL69" s="1543"/>
      <c r="EM69" s="1543"/>
      <c r="EN69" s="1543"/>
      <c r="EO69" s="1543"/>
      <c r="EP69" s="1543"/>
      <c r="EQ69" s="1543"/>
      <c r="ER69" s="1543"/>
      <c r="ES69" s="1543"/>
      <c r="ET69" s="1543"/>
      <c r="EU69" s="1543"/>
      <c r="EV69" s="1543"/>
      <c r="EW69" s="1543"/>
      <c r="EX69" s="1543"/>
      <c r="EY69" s="1543"/>
      <c r="EZ69" s="1543"/>
      <c r="FA69" s="1543"/>
      <c r="FB69" s="1543"/>
      <c r="FC69" s="1543"/>
      <c r="FD69" s="1543"/>
      <c r="FE69" s="1543"/>
      <c r="FF69" s="1543"/>
      <c r="FG69" s="1543"/>
      <c r="FH69" s="1543"/>
      <c r="FI69" s="1543"/>
      <c r="FJ69" s="1543"/>
      <c r="FK69" s="1543"/>
      <c r="FL69" s="1543"/>
      <c r="FM69" s="1543"/>
      <c r="FN69" s="1543"/>
      <c r="FO69" s="1543"/>
      <c r="FP69" s="1543"/>
      <c r="FQ69" s="1543"/>
      <c r="FR69" s="1543"/>
      <c r="FS69" s="1543"/>
      <c r="FT69" s="1543"/>
      <c r="FU69" s="1543"/>
      <c r="FV69" s="1543"/>
      <c r="FW69" s="1543"/>
      <c r="FX69" s="1543"/>
      <c r="FY69" s="1543"/>
      <c r="FZ69" s="1543"/>
      <c r="GA69" s="1543"/>
      <c r="GB69" s="1543"/>
      <c r="GC69" s="1543"/>
      <c r="GD69" s="1543"/>
      <c r="GE69" s="1543"/>
      <c r="GF69" s="1543"/>
      <c r="GG69" s="1543"/>
      <c r="GH69" s="1543"/>
      <c r="GI69" s="1543"/>
      <c r="GJ69" s="1543"/>
      <c r="GK69" s="1543"/>
      <c r="GL69" s="1543"/>
      <c r="GM69" s="1543"/>
      <c r="GN69" s="1543"/>
      <c r="GO69" s="1543"/>
      <c r="GP69" s="1543"/>
      <c r="GQ69" s="1543"/>
      <c r="GR69" s="1543"/>
      <c r="GS69" s="1543"/>
      <c r="GT69" s="1543"/>
      <c r="GU69" s="1543"/>
      <c r="GV69" s="1543"/>
      <c r="GW69" s="1543"/>
      <c r="GX69" s="1543"/>
      <c r="GY69" s="1543"/>
      <c r="GZ69" s="1543"/>
      <c r="HA69" s="1543"/>
      <c r="HB69" s="1543"/>
      <c r="HC69" s="1543"/>
      <c r="HD69" s="1543"/>
      <c r="HE69" s="1543"/>
      <c r="HF69" s="1543"/>
      <c r="HG69" s="1543"/>
      <c r="HH69" s="1543"/>
      <c r="HI69" s="1543"/>
      <c r="HJ69" s="1543"/>
      <c r="HK69" s="1543"/>
      <c r="HL69" s="1543"/>
      <c r="HM69" s="1543"/>
      <c r="HN69" s="1543"/>
      <c r="HO69" s="1543"/>
      <c r="HP69" s="1543"/>
      <c r="HQ69" s="1543"/>
      <c r="HR69" s="1543"/>
      <c r="HS69" s="1543"/>
      <c r="HT69" s="1543"/>
      <c r="HU69" s="1543"/>
      <c r="HV69" s="1543"/>
      <c r="HW69" s="1543"/>
      <c r="HX69" s="1543"/>
      <c r="HY69" s="1543"/>
      <c r="HZ69" s="1543"/>
      <c r="IA69" s="1543"/>
      <c r="IB69" s="1543"/>
      <c r="IC69" s="1543"/>
      <c r="ID69" s="1543"/>
      <c r="IE69" s="1543"/>
      <c r="IF69" s="1543"/>
      <c r="IG69" s="1543"/>
      <c r="IH69" s="1543"/>
      <c r="II69" s="1543"/>
      <c r="IJ69" s="1543"/>
      <c r="IK69" s="1543"/>
      <c r="IL69" s="1543"/>
      <c r="IM69" s="1543"/>
      <c r="IN69" s="1543"/>
      <c r="IO69" s="1543"/>
      <c r="IP69" s="1543"/>
      <c r="IQ69" s="1543"/>
      <c r="IR69" s="1543"/>
      <c r="IS69" s="1543"/>
    </row>
    <row r="70" spans="1:253" s="319" customFormat="1">
      <c r="A70" s="549" t="str">
        <f>'Sources and Uses Budget'!A69</f>
        <v>Other: (Sponsor Legal Costs)</v>
      </c>
      <c r="B70" s="1544">
        <f>'Sources and Uses Budget'!$C69</f>
        <v>160000</v>
      </c>
      <c r="C70" s="1544">
        <f>'Sources and Uses Budget'!$C69</f>
        <v>160000</v>
      </c>
      <c r="D70" s="1545">
        <f t="shared" si="0"/>
        <v>0</v>
      </c>
      <c r="E70" s="1546"/>
      <c r="F70" s="1547"/>
      <c r="G70" s="1542"/>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1543"/>
      <c r="AV70" s="1543"/>
      <c r="AW70" s="1543"/>
      <c r="AX70" s="1543"/>
      <c r="AY70" s="1543"/>
      <c r="AZ70" s="1543"/>
      <c r="BA70" s="1543"/>
      <c r="BB70" s="1543"/>
      <c r="BC70" s="1543"/>
      <c r="BD70" s="1543"/>
      <c r="BE70" s="1543"/>
      <c r="BF70" s="1543"/>
      <c r="BG70" s="1543"/>
      <c r="BH70" s="1543"/>
      <c r="BI70" s="1543"/>
      <c r="BJ70" s="1543"/>
      <c r="BK70" s="1543"/>
      <c r="BL70" s="1543"/>
      <c r="BM70" s="1543"/>
      <c r="BN70" s="1543"/>
      <c r="BO70" s="1543"/>
      <c r="BP70" s="1543"/>
      <c r="BQ70" s="1543"/>
      <c r="BR70" s="1543"/>
      <c r="BS70" s="1543"/>
      <c r="BT70" s="1543"/>
      <c r="BU70" s="1543"/>
      <c r="BV70" s="1543"/>
      <c r="BW70" s="1543"/>
      <c r="BX70" s="1543"/>
      <c r="BY70" s="1543"/>
      <c r="BZ70" s="1543"/>
      <c r="CA70" s="1543"/>
      <c r="CB70" s="1543"/>
      <c r="CC70" s="1543"/>
      <c r="CD70" s="1543"/>
      <c r="CE70" s="1543"/>
      <c r="CF70" s="1543"/>
      <c r="CG70" s="1543"/>
      <c r="CH70" s="1543"/>
      <c r="CI70" s="1543"/>
      <c r="CJ70" s="1543"/>
      <c r="CK70" s="1543"/>
      <c r="CL70" s="1543"/>
      <c r="CM70" s="1543"/>
      <c r="CN70" s="1543"/>
      <c r="CO70" s="1543"/>
      <c r="CP70" s="1543"/>
      <c r="CQ70" s="1543"/>
      <c r="CR70" s="1543"/>
      <c r="CS70" s="1543"/>
      <c r="CT70" s="1543"/>
      <c r="CU70" s="1543"/>
      <c r="CV70" s="1543"/>
      <c r="CW70" s="1543"/>
      <c r="CX70" s="1543"/>
      <c r="CY70" s="1543"/>
      <c r="CZ70" s="1543"/>
      <c r="DA70" s="1543"/>
      <c r="DB70" s="1543"/>
      <c r="DC70" s="1543"/>
      <c r="DD70" s="1543"/>
      <c r="DE70" s="1543"/>
      <c r="DF70" s="1543"/>
      <c r="DG70" s="1543"/>
      <c r="DH70" s="1543"/>
      <c r="DI70" s="1543"/>
      <c r="DJ70" s="1543"/>
      <c r="DK70" s="1543"/>
      <c r="DL70" s="1543"/>
      <c r="DM70" s="1543"/>
      <c r="DN70" s="1543"/>
      <c r="DO70" s="1543"/>
      <c r="DP70" s="1543"/>
      <c r="DQ70" s="1543"/>
      <c r="DR70" s="1543"/>
      <c r="DS70" s="1543"/>
      <c r="DT70" s="1543"/>
      <c r="DU70" s="1543"/>
      <c r="DV70" s="1543"/>
      <c r="DW70" s="1543"/>
      <c r="DX70" s="1543"/>
      <c r="DY70" s="1543"/>
      <c r="DZ70" s="1543"/>
      <c r="EA70" s="1543"/>
      <c r="EB70" s="1543"/>
      <c r="EC70" s="1543"/>
      <c r="ED70" s="1543"/>
      <c r="EE70" s="1543"/>
      <c r="EF70" s="1543"/>
      <c r="EG70" s="1543"/>
      <c r="EH70" s="1543"/>
      <c r="EI70" s="1543"/>
      <c r="EJ70" s="1543"/>
      <c r="EK70" s="1543"/>
      <c r="EL70" s="1543"/>
      <c r="EM70" s="1543"/>
      <c r="EN70" s="1543"/>
      <c r="EO70" s="1543"/>
      <c r="EP70" s="1543"/>
      <c r="EQ70" s="1543"/>
      <c r="ER70" s="1543"/>
      <c r="ES70" s="1543"/>
      <c r="ET70" s="1543"/>
      <c r="EU70" s="1543"/>
      <c r="EV70" s="1543"/>
      <c r="EW70" s="1543"/>
      <c r="EX70" s="1543"/>
      <c r="EY70" s="1543"/>
      <c r="EZ70" s="1543"/>
      <c r="FA70" s="1543"/>
      <c r="FB70" s="1543"/>
      <c r="FC70" s="1543"/>
      <c r="FD70" s="1543"/>
      <c r="FE70" s="1543"/>
      <c r="FF70" s="1543"/>
      <c r="FG70" s="1543"/>
      <c r="FH70" s="1543"/>
      <c r="FI70" s="1543"/>
      <c r="FJ70" s="1543"/>
      <c r="FK70" s="1543"/>
      <c r="FL70" s="1543"/>
      <c r="FM70" s="1543"/>
      <c r="FN70" s="1543"/>
      <c r="FO70" s="1543"/>
      <c r="FP70" s="1543"/>
      <c r="FQ70" s="1543"/>
      <c r="FR70" s="1543"/>
      <c r="FS70" s="1543"/>
      <c r="FT70" s="1543"/>
      <c r="FU70" s="1543"/>
      <c r="FV70" s="1543"/>
      <c r="FW70" s="1543"/>
      <c r="FX70" s="1543"/>
      <c r="FY70" s="1543"/>
      <c r="FZ70" s="1543"/>
      <c r="GA70" s="1543"/>
      <c r="GB70" s="1543"/>
      <c r="GC70" s="1543"/>
      <c r="GD70" s="1543"/>
      <c r="GE70" s="1543"/>
      <c r="GF70" s="1543"/>
      <c r="GG70" s="1543"/>
      <c r="GH70" s="1543"/>
      <c r="GI70" s="1543"/>
      <c r="GJ70" s="1543"/>
      <c r="GK70" s="1543"/>
      <c r="GL70" s="1543"/>
      <c r="GM70" s="1543"/>
      <c r="GN70" s="1543"/>
      <c r="GO70" s="1543"/>
      <c r="GP70" s="1543"/>
      <c r="GQ70" s="1543"/>
      <c r="GR70" s="1543"/>
      <c r="GS70" s="1543"/>
      <c r="GT70" s="1543"/>
      <c r="GU70" s="1543"/>
      <c r="GV70" s="1543"/>
      <c r="GW70" s="1543"/>
      <c r="GX70" s="1543"/>
      <c r="GY70" s="1543"/>
      <c r="GZ70" s="1543"/>
      <c r="HA70" s="1543"/>
      <c r="HB70" s="1543"/>
      <c r="HC70" s="1543"/>
      <c r="HD70" s="1543"/>
      <c r="HE70" s="1543"/>
      <c r="HF70" s="1543"/>
      <c r="HG70" s="1543"/>
      <c r="HH70" s="1543"/>
      <c r="HI70" s="1543"/>
      <c r="HJ70" s="1543"/>
      <c r="HK70" s="1543"/>
      <c r="HL70" s="1543"/>
      <c r="HM70" s="1543"/>
      <c r="HN70" s="1543"/>
      <c r="HO70" s="1543"/>
      <c r="HP70" s="1543"/>
      <c r="HQ70" s="1543"/>
      <c r="HR70" s="1543"/>
      <c r="HS70" s="1543"/>
      <c r="HT70" s="1543"/>
      <c r="HU70" s="1543"/>
      <c r="HV70" s="1543"/>
      <c r="HW70" s="1543"/>
      <c r="HX70" s="1543"/>
      <c r="HY70" s="1543"/>
      <c r="HZ70" s="1543"/>
      <c r="IA70" s="1543"/>
      <c r="IB70" s="1543"/>
      <c r="IC70" s="1543"/>
      <c r="ID70" s="1543"/>
      <c r="IE70" s="1543"/>
      <c r="IF70" s="1543"/>
      <c r="IG70" s="1543"/>
      <c r="IH70" s="1543"/>
      <c r="II70" s="1543"/>
      <c r="IJ70" s="1543"/>
      <c r="IK70" s="1543"/>
      <c r="IL70" s="1543"/>
      <c r="IM70" s="1543"/>
      <c r="IN70" s="1543"/>
      <c r="IO70" s="1543"/>
      <c r="IP70" s="1543"/>
      <c r="IQ70" s="1543"/>
      <c r="IR70" s="1543"/>
      <c r="IS70" s="1543"/>
    </row>
    <row r="71" spans="1:253" s="319" customFormat="1">
      <c r="A71" s="139" t="s">
        <v>1860</v>
      </c>
      <c r="B71" s="1545">
        <f>SUM(B66:B70)</f>
        <v>160000</v>
      </c>
      <c r="C71" s="1545">
        <f>SUM(C66:C70)</f>
        <v>160000</v>
      </c>
      <c r="D71" s="1545">
        <f t="shared" si="0"/>
        <v>0</v>
      </c>
      <c r="E71" s="1546"/>
      <c r="F71" s="1547"/>
      <c r="G71" s="1542"/>
      <c r="H71" s="1543"/>
      <c r="I71" s="1543"/>
      <c r="J71" s="1543"/>
      <c r="K71" s="1543"/>
      <c r="L71" s="1543"/>
      <c r="M71" s="1543"/>
      <c r="N71" s="1543"/>
      <c r="O71" s="1543"/>
      <c r="P71" s="1543"/>
      <c r="Q71" s="1543"/>
      <c r="R71" s="1543"/>
      <c r="S71" s="1543"/>
      <c r="T71" s="1543"/>
      <c r="U71" s="1543"/>
      <c r="V71" s="1543"/>
      <c r="W71" s="1543"/>
      <c r="X71" s="1543"/>
      <c r="Y71" s="1543"/>
      <c r="Z71" s="1543"/>
      <c r="AA71" s="1543"/>
      <c r="AB71" s="1543"/>
      <c r="AC71" s="1543"/>
      <c r="AD71" s="1543"/>
      <c r="AE71" s="1543"/>
      <c r="AF71" s="1543"/>
      <c r="AG71" s="1543"/>
      <c r="AH71" s="1543"/>
      <c r="AI71" s="1543"/>
      <c r="AJ71" s="1543"/>
      <c r="AK71" s="1543"/>
      <c r="AL71" s="1543"/>
      <c r="AM71" s="1543"/>
      <c r="AN71" s="1543"/>
      <c r="AO71" s="1543"/>
      <c r="AP71" s="1543"/>
      <c r="AQ71" s="1543"/>
      <c r="AR71" s="1543"/>
      <c r="AS71" s="1543"/>
      <c r="AT71" s="1543"/>
      <c r="AU71" s="1543"/>
      <c r="AV71" s="1543"/>
      <c r="AW71" s="1543"/>
      <c r="AX71" s="1543"/>
      <c r="AY71" s="1543"/>
      <c r="AZ71" s="1543"/>
      <c r="BA71" s="1543"/>
      <c r="BB71" s="1543"/>
      <c r="BC71" s="1543"/>
      <c r="BD71" s="1543"/>
      <c r="BE71" s="1543"/>
      <c r="BF71" s="1543"/>
      <c r="BG71" s="1543"/>
      <c r="BH71" s="1543"/>
      <c r="BI71" s="1543"/>
      <c r="BJ71" s="1543"/>
      <c r="BK71" s="1543"/>
      <c r="BL71" s="1543"/>
      <c r="BM71" s="1543"/>
      <c r="BN71" s="1543"/>
      <c r="BO71" s="1543"/>
      <c r="BP71" s="1543"/>
      <c r="BQ71" s="1543"/>
      <c r="BR71" s="1543"/>
      <c r="BS71" s="1543"/>
      <c r="BT71" s="1543"/>
      <c r="BU71" s="1543"/>
      <c r="BV71" s="1543"/>
      <c r="BW71" s="1543"/>
      <c r="BX71" s="1543"/>
      <c r="BY71" s="1543"/>
      <c r="BZ71" s="1543"/>
      <c r="CA71" s="1543"/>
      <c r="CB71" s="1543"/>
      <c r="CC71" s="1543"/>
      <c r="CD71" s="1543"/>
      <c r="CE71" s="1543"/>
      <c r="CF71" s="1543"/>
      <c r="CG71" s="1543"/>
      <c r="CH71" s="1543"/>
      <c r="CI71" s="1543"/>
      <c r="CJ71" s="1543"/>
      <c r="CK71" s="1543"/>
      <c r="CL71" s="1543"/>
      <c r="CM71" s="1543"/>
      <c r="CN71" s="1543"/>
      <c r="CO71" s="1543"/>
      <c r="CP71" s="1543"/>
      <c r="CQ71" s="1543"/>
      <c r="CR71" s="1543"/>
      <c r="CS71" s="1543"/>
      <c r="CT71" s="1543"/>
      <c r="CU71" s="1543"/>
      <c r="CV71" s="1543"/>
      <c r="CW71" s="1543"/>
      <c r="CX71" s="1543"/>
      <c r="CY71" s="1543"/>
      <c r="CZ71" s="1543"/>
      <c r="DA71" s="1543"/>
      <c r="DB71" s="1543"/>
      <c r="DC71" s="1543"/>
      <c r="DD71" s="1543"/>
      <c r="DE71" s="1543"/>
      <c r="DF71" s="1543"/>
      <c r="DG71" s="1543"/>
      <c r="DH71" s="1543"/>
      <c r="DI71" s="1543"/>
      <c r="DJ71" s="1543"/>
      <c r="DK71" s="1543"/>
      <c r="DL71" s="1543"/>
      <c r="DM71" s="1543"/>
      <c r="DN71" s="1543"/>
      <c r="DO71" s="1543"/>
      <c r="DP71" s="1543"/>
      <c r="DQ71" s="1543"/>
      <c r="DR71" s="1543"/>
      <c r="DS71" s="1543"/>
      <c r="DT71" s="1543"/>
      <c r="DU71" s="1543"/>
      <c r="DV71" s="1543"/>
      <c r="DW71" s="1543"/>
      <c r="DX71" s="1543"/>
      <c r="DY71" s="1543"/>
      <c r="DZ71" s="1543"/>
      <c r="EA71" s="1543"/>
      <c r="EB71" s="1543"/>
      <c r="EC71" s="1543"/>
      <c r="ED71" s="1543"/>
      <c r="EE71" s="1543"/>
      <c r="EF71" s="1543"/>
      <c r="EG71" s="1543"/>
      <c r="EH71" s="1543"/>
      <c r="EI71" s="1543"/>
      <c r="EJ71" s="1543"/>
      <c r="EK71" s="1543"/>
      <c r="EL71" s="1543"/>
      <c r="EM71" s="1543"/>
      <c r="EN71" s="1543"/>
      <c r="EO71" s="1543"/>
      <c r="EP71" s="1543"/>
      <c r="EQ71" s="1543"/>
      <c r="ER71" s="1543"/>
      <c r="ES71" s="1543"/>
      <c r="ET71" s="1543"/>
      <c r="EU71" s="1543"/>
      <c r="EV71" s="1543"/>
      <c r="EW71" s="1543"/>
      <c r="EX71" s="1543"/>
      <c r="EY71" s="1543"/>
      <c r="EZ71" s="1543"/>
      <c r="FA71" s="1543"/>
      <c r="FB71" s="1543"/>
      <c r="FC71" s="1543"/>
      <c r="FD71" s="1543"/>
      <c r="FE71" s="1543"/>
      <c r="FF71" s="1543"/>
      <c r="FG71" s="1543"/>
      <c r="FH71" s="1543"/>
      <c r="FI71" s="1543"/>
      <c r="FJ71" s="1543"/>
      <c r="FK71" s="1543"/>
      <c r="FL71" s="1543"/>
      <c r="FM71" s="1543"/>
      <c r="FN71" s="1543"/>
      <c r="FO71" s="1543"/>
      <c r="FP71" s="1543"/>
      <c r="FQ71" s="1543"/>
      <c r="FR71" s="1543"/>
      <c r="FS71" s="1543"/>
      <c r="FT71" s="1543"/>
      <c r="FU71" s="1543"/>
      <c r="FV71" s="1543"/>
      <c r="FW71" s="1543"/>
      <c r="FX71" s="1543"/>
      <c r="FY71" s="1543"/>
      <c r="FZ71" s="1543"/>
      <c r="GA71" s="1543"/>
      <c r="GB71" s="1543"/>
      <c r="GC71" s="1543"/>
      <c r="GD71" s="1543"/>
      <c r="GE71" s="1543"/>
      <c r="GF71" s="1543"/>
      <c r="GG71" s="1543"/>
      <c r="GH71" s="1543"/>
      <c r="GI71" s="1543"/>
      <c r="GJ71" s="1543"/>
      <c r="GK71" s="1543"/>
      <c r="GL71" s="1543"/>
      <c r="GM71" s="1543"/>
      <c r="GN71" s="1543"/>
      <c r="GO71" s="1543"/>
      <c r="GP71" s="1543"/>
      <c r="GQ71" s="1543"/>
      <c r="GR71" s="1543"/>
      <c r="GS71" s="1543"/>
      <c r="GT71" s="1543"/>
      <c r="GU71" s="1543"/>
      <c r="GV71" s="1543"/>
      <c r="GW71" s="1543"/>
      <c r="GX71" s="1543"/>
      <c r="GY71" s="1543"/>
      <c r="GZ71" s="1543"/>
      <c r="HA71" s="1543"/>
      <c r="HB71" s="1543"/>
      <c r="HC71" s="1543"/>
      <c r="HD71" s="1543"/>
      <c r="HE71" s="1543"/>
      <c r="HF71" s="1543"/>
      <c r="HG71" s="1543"/>
      <c r="HH71" s="1543"/>
      <c r="HI71" s="1543"/>
      <c r="HJ71" s="1543"/>
      <c r="HK71" s="1543"/>
      <c r="HL71" s="1543"/>
      <c r="HM71" s="1543"/>
      <c r="HN71" s="1543"/>
      <c r="HO71" s="1543"/>
      <c r="HP71" s="1543"/>
      <c r="HQ71" s="1543"/>
      <c r="HR71" s="1543"/>
      <c r="HS71" s="1543"/>
      <c r="HT71" s="1543"/>
      <c r="HU71" s="1543"/>
      <c r="HV71" s="1543"/>
      <c r="HW71" s="1543"/>
      <c r="HX71" s="1543"/>
      <c r="HY71" s="1543"/>
      <c r="HZ71" s="1543"/>
      <c r="IA71" s="1543"/>
      <c r="IB71" s="1543"/>
      <c r="IC71" s="1543"/>
      <c r="ID71" s="1543"/>
      <c r="IE71" s="1543"/>
      <c r="IF71" s="1543"/>
      <c r="IG71" s="1543"/>
      <c r="IH71" s="1543"/>
      <c r="II71" s="1543"/>
      <c r="IJ71" s="1543"/>
      <c r="IK71" s="1543"/>
      <c r="IL71" s="1543"/>
      <c r="IM71" s="1543"/>
      <c r="IN71" s="1543"/>
      <c r="IO71" s="1543"/>
      <c r="IP71" s="1543"/>
      <c r="IQ71" s="1543"/>
      <c r="IR71" s="1543"/>
      <c r="IS71" s="1543"/>
    </row>
    <row r="72" spans="1:253" s="319" customFormat="1">
      <c r="A72" s="240" t="s">
        <v>1861</v>
      </c>
      <c r="B72" s="240"/>
      <c r="C72" s="240"/>
      <c r="D72" s="240"/>
      <c r="E72" s="248"/>
      <c r="F72" s="240"/>
      <c r="G72" s="1542"/>
      <c r="H72" s="1543"/>
      <c r="I72" s="1543"/>
      <c r="J72" s="1543"/>
      <c r="K72" s="1543"/>
      <c r="L72" s="1543"/>
      <c r="M72" s="1543"/>
      <c r="N72" s="1543"/>
      <c r="O72" s="1543"/>
      <c r="P72" s="1543"/>
      <c r="Q72" s="1543"/>
      <c r="R72" s="1543"/>
      <c r="S72" s="1543"/>
      <c r="T72" s="1543"/>
      <c r="U72" s="1543"/>
      <c r="V72" s="1543"/>
      <c r="W72" s="1543"/>
      <c r="X72" s="1543"/>
      <c r="Y72" s="1543"/>
      <c r="Z72" s="1543"/>
      <c r="AA72" s="1543"/>
      <c r="AB72" s="1543"/>
      <c r="AC72" s="1543"/>
      <c r="AD72" s="1543"/>
      <c r="AE72" s="1543"/>
      <c r="AF72" s="1543"/>
      <c r="AG72" s="1543"/>
      <c r="AH72" s="1543"/>
      <c r="AI72" s="1543"/>
      <c r="AJ72" s="1543"/>
      <c r="AK72" s="1543"/>
      <c r="AL72" s="1543"/>
      <c r="AM72" s="1543"/>
      <c r="AN72" s="1543"/>
      <c r="AO72" s="1543"/>
      <c r="AP72" s="1543"/>
      <c r="AQ72" s="1543"/>
      <c r="AR72" s="1543"/>
      <c r="AS72" s="1543"/>
      <c r="AT72" s="1543"/>
      <c r="AU72" s="1543"/>
      <c r="AV72" s="1543"/>
      <c r="AW72" s="1543"/>
      <c r="AX72" s="1543"/>
      <c r="AY72" s="1543"/>
      <c r="AZ72" s="1543"/>
      <c r="BA72" s="1543"/>
      <c r="BB72" s="1543"/>
      <c r="BC72" s="1543"/>
      <c r="BD72" s="1543"/>
      <c r="BE72" s="1543"/>
      <c r="BF72" s="1543"/>
      <c r="BG72" s="1543"/>
      <c r="BH72" s="1543"/>
      <c r="BI72" s="1543"/>
      <c r="BJ72" s="1543"/>
      <c r="BK72" s="1543"/>
      <c r="BL72" s="1543"/>
      <c r="BM72" s="1543"/>
      <c r="BN72" s="1543"/>
      <c r="BO72" s="1543"/>
      <c r="BP72" s="1543"/>
      <c r="BQ72" s="1543"/>
      <c r="BR72" s="1543"/>
      <c r="BS72" s="1543"/>
      <c r="BT72" s="1543"/>
      <c r="BU72" s="1543"/>
      <c r="BV72" s="1543"/>
      <c r="BW72" s="1543"/>
      <c r="BX72" s="1543"/>
      <c r="BY72" s="1543"/>
      <c r="BZ72" s="1543"/>
      <c r="CA72" s="1543"/>
      <c r="CB72" s="1543"/>
      <c r="CC72" s="1543"/>
      <c r="CD72" s="1543"/>
      <c r="CE72" s="1543"/>
      <c r="CF72" s="1543"/>
      <c r="CG72" s="1543"/>
      <c r="CH72" s="1543"/>
      <c r="CI72" s="1543"/>
      <c r="CJ72" s="1543"/>
      <c r="CK72" s="1543"/>
      <c r="CL72" s="1543"/>
      <c r="CM72" s="1543"/>
      <c r="CN72" s="1543"/>
      <c r="CO72" s="1543"/>
      <c r="CP72" s="1543"/>
      <c r="CQ72" s="1543"/>
      <c r="CR72" s="1543"/>
      <c r="CS72" s="1543"/>
      <c r="CT72" s="1543"/>
      <c r="CU72" s="1543"/>
      <c r="CV72" s="1543"/>
      <c r="CW72" s="1543"/>
      <c r="CX72" s="1543"/>
      <c r="CY72" s="1543"/>
      <c r="CZ72" s="1543"/>
      <c r="DA72" s="1543"/>
      <c r="DB72" s="1543"/>
      <c r="DC72" s="1543"/>
      <c r="DD72" s="1543"/>
      <c r="DE72" s="1543"/>
      <c r="DF72" s="1543"/>
      <c r="DG72" s="1543"/>
      <c r="DH72" s="1543"/>
      <c r="DI72" s="1543"/>
      <c r="DJ72" s="1543"/>
      <c r="DK72" s="1543"/>
      <c r="DL72" s="1543"/>
      <c r="DM72" s="1543"/>
      <c r="DN72" s="1543"/>
      <c r="DO72" s="1543"/>
      <c r="DP72" s="1543"/>
      <c r="DQ72" s="1543"/>
      <c r="DR72" s="1543"/>
      <c r="DS72" s="1543"/>
      <c r="DT72" s="1543"/>
      <c r="DU72" s="1543"/>
      <c r="DV72" s="1543"/>
      <c r="DW72" s="1543"/>
      <c r="DX72" s="1543"/>
      <c r="DY72" s="1543"/>
      <c r="DZ72" s="1543"/>
      <c r="EA72" s="1543"/>
      <c r="EB72" s="1543"/>
      <c r="EC72" s="1543"/>
      <c r="ED72" s="1543"/>
      <c r="EE72" s="1543"/>
      <c r="EF72" s="1543"/>
      <c r="EG72" s="1543"/>
      <c r="EH72" s="1543"/>
      <c r="EI72" s="1543"/>
      <c r="EJ72" s="1543"/>
      <c r="EK72" s="1543"/>
      <c r="EL72" s="1543"/>
      <c r="EM72" s="1543"/>
      <c r="EN72" s="1543"/>
      <c r="EO72" s="1543"/>
      <c r="EP72" s="1543"/>
      <c r="EQ72" s="1543"/>
      <c r="ER72" s="1543"/>
      <c r="ES72" s="1543"/>
      <c r="ET72" s="1543"/>
      <c r="EU72" s="1543"/>
      <c r="EV72" s="1543"/>
      <c r="EW72" s="1543"/>
      <c r="EX72" s="1543"/>
      <c r="EY72" s="1543"/>
      <c r="EZ72" s="1543"/>
      <c r="FA72" s="1543"/>
      <c r="FB72" s="1543"/>
      <c r="FC72" s="1543"/>
      <c r="FD72" s="1543"/>
      <c r="FE72" s="1543"/>
      <c r="FF72" s="1543"/>
      <c r="FG72" s="1543"/>
      <c r="FH72" s="1543"/>
      <c r="FI72" s="1543"/>
      <c r="FJ72" s="1543"/>
      <c r="FK72" s="1543"/>
      <c r="FL72" s="1543"/>
      <c r="FM72" s="1543"/>
      <c r="FN72" s="1543"/>
      <c r="FO72" s="1543"/>
      <c r="FP72" s="1543"/>
      <c r="FQ72" s="1543"/>
      <c r="FR72" s="1543"/>
      <c r="FS72" s="1543"/>
      <c r="FT72" s="1543"/>
      <c r="FU72" s="1543"/>
      <c r="FV72" s="1543"/>
      <c r="FW72" s="1543"/>
      <c r="FX72" s="1543"/>
      <c r="FY72" s="1543"/>
      <c r="FZ72" s="1543"/>
      <c r="GA72" s="1543"/>
      <c r="GB72" s="1543"/>
      <c r="GC72" s="1543"/>
      <c r="GD72" s="1543"/>
      <c r="GE72" s="1543"/>
      <c r="GF72" s="1543"/>
      <c r="GG72" s="1543"/>
      <c r="GH72" s="1543"/>
      <c r="GI72" s="1543"/>
      <c r="GJ72" s="1543"/>
      <c r="GK72" s="1543"/>
      <c r="GL72" s="1543"/>
      <c r="GM72" s="1543"/>
      <c r="GN72" s="1543"/>
      <c r="GO72" s="1543"/>
      <c r="GP72" s="1543"/>
      <c r="GQ72" s="1543"/>
      <c r="GR72" s="1543"/>
      <c r="GS72" s="1543"/>
      <c r="GT72" s="1543"/>
      <c r="GU72" s="1543"/>
      <c r="GV72" s="1543"/>
      <c r="GW72" s="1543"/>
      <c r="GX72" s="1543"/>
      <c r="GY72" s="1543"/>
      <c r="GZ72" s="1543"/>
      <c r="HA72" s="1543"/>
      <c r="HB72" s="1543"/>
      <c r="HC72" s="1543"/>
      <c r="HD72" s="1543"/>
      <c r="HE72" s="1543"/>
      <c r="HF72" s="1543"/>
      <c r="HG72" s="1543"/>
      <c r="HH72" s="1543"/>
      <c r="HI72" s="1543"/>
      <c r="HJ72" s="1543"/>
      <c r="HK72" s="1543"/>
      <c r="HL72" s="1543"/>
      <c r="HM72" s="1543"/>
      <c r="HN72" s="1543"/>
      <c r="HO72" s="1543"/>
      <c r="HP72" s="1543"/>
      <c r="HQ72" s="1543"/>
      <c r="HR72" s="1543"/>
      <c r="HS72" s="1543"/>
      <c r="HT72" s="1543"/>
      <c r="HU72" s="1543"/>
      <c r="HV72" s="1543"/>
      <c r="HW72" s="1543"/>
      <c r="HX72" s="1543"/>
      <c r="HY72" s="1543"/>
      <c r="HZ72" s="1543"/>
      <c r="IA72" s="1543"/>
      <c r="IB72" s="1543"/>
      <c r="IC72" s="1543"/>
      <c r="ID72" s="1543"/>
      <c r="IE72" s="1543"/>
      <c r="IF72" s="1543"/>
      <c r="IG72" s="1543"/>
      <c r="IH72" s="1543"/>
      <c r="II72" s="1543"/>
      <c r="IJ72" s="1543"/>
      <c r="IK72" s="1543"/>
      <c r="IL72" s="1543"/>
      <c r="IM72" s="1543"/>
      <c r="IN72" s="1543"/>
      <c r="IO72" s="1543"/>
      <c r="IP72" s="1543"/>
      <c r="IQ72" s="1543"/>
      <c r="IR72" s="1543"/>
      <c r="IS72" s="1543"/>
    </row>
    <row r="73" spans="1:253" s="319" customFormat="1">
      <c r="A73" s="551" t="s">
        <v>1862</v>
      </c>
      <c r="B73" s="1544">
        <f>'Sources and Uses Budget'!$C72</f>
        <v>0</v>
      </c>
      <c r="C73" s="1544">
        <f>'Sources and Uses Budget'!$C72</f>
        <v>0</v>
      </c>
      <c r="D73" s="1545">
        <f t="shared" si="0"/>
        <v>0</v>
      </c>
      <c r="E73" s="1546"/>
      <c r="F73" s="1547"/>
      <c r="G73" s="1549"/>
      <c r="H73" s="1550"/>
      <c r="I73" s="1550"/>
      <c r="J73" s="1550"/>
      <c r="K73" s="1550"/>
      <c r="L73" s="1550"/>
      <c r="M73" s="1550"/>
      <c r="N73" s="1550"/>
      <c r="O73" s="1550"/>
      <c r="P73" s="1550"/>
      <c r="Q73" s="1550"/>
      <c r="R73" s="1550"/>
      <c r="S73" s="1550"/>
      <c r="T73" s="1550"/>
      <c r="U73" s="1550"/>
      <c r="V73" s="1550"/>
      <c r="W73" s="1550"/>
      <c r="X73" s="1550"/>
      <c r="Y73" s="1550"/>
      <c r="Z73" s="1550"/>
      <c r="AA73" s="1550"/>
      <c r="AB73" s="1550"/>
      <c r="AC73" s="1550"/>
      <c r="AD73" s="1550"/>
      <c r="AE73" s="1550"/>
      <c r="AF73" s="1550"/>
      <c r="AG73" s="1550"/>
      <c r="AH73" s="1550"/>
      <c r="AI73" s="1550"/>
      <c r="AJ73" s="1550"/>
      <c r="AK73" s="1550"/>
      <c r="AL73" s="1550"/>
      <c r="AM73" s="1550"/>
      <c r="AN73" s="1550"/>
      <c r="AO73" s="1550"/>
      <c r="AP73" s="1550"/>
      <c r="AQ73" s="1550"/>
      <c r="AR73" s="1550"/>
      <c r="AS73" s="1550"/>
      <c r="AT73" s="1550"/>
      <c r="AU73" s="1550"/>
      <c r="AV73" s="1550"/>
      <c r="AW73" s="1550"/>
      <c r="AX73" s="1550"/>
      <c r="AY73" s="1550"/>
      <c r="AZ73" s="1550"/>
      <c r="BA73" s="1550"/>
      <c r="BB73" s="1550"/>
      <c r="BC73" s="1550"/>
      <c r="BD73" s="1550"/>
      <c r="BE73" s="1550"/>
      <c r="BF73" s="1550"/>
      <c r="BG73" s="1550"/>
      <c r="BH73" s="1550"/>
      <c r="BI73" s="1550"/>
      <c r="BJ73" s="1550"/>
      <c r="BK73" s="1550"/>
      <c r="BL73" s="1550"/>
      <c r="BM73" s="1550"/>
      <c r="BN73" s="1550"/>
      <c r="BO73" s="1550"/>
      <c r="BP73" s="1550"/>
      <c r="BQ73" s="1550"/>
      <c r="BR73" s="1550"/>
      <c r="BS73" s="1550"/>
      <c r="BT73" s="1550"/>
      <c r="BU73" s="1550"/>
      <c r="BV73" s="1550"/>
      <c r="BW73" s="1550"/>
      <c r="BX73" s="1550"/>
      <c r="BY73" s="1550"/>
      <c r="BZ73" s="1550"/>
      <c r="CA73" s="1550"/>
      <c r="CB73" s="1550"/>
      <c r="CC73" s="1550"/>
      <c r="CD73" s="1550"/>
      <c r="CE73" s="1550"/>
      <c r="CF73" s="1550"/>
      <c r="CG73" s="1550"/>
      <c r="CH73" s="1550"/>
      <c r="CI73" s="1550"/>
      <c r="CJ73" s="1550"/>
      <c r="CK73" s="1550"/>
      <c r="CL73" s="1550"/>
      <c r="CM73" s="1550"/>
      <c r="CN73" s="1550"/>
      <c r="CO73" s="1550"/>
      <c r="CP73" s="1550"/>
      <c r="CQ73" s="1550"/>
      <c r="CR73" s="1550"/>
      <c r="CS73" s="1550"/>
      <c r="CT73" s="1550"/>
      <c r="CU73" s="1550"/>
      <c r="CV73" s="1550"/>
      <c r="CW73" s="1550"/>
      <c r="CX73" s="1550"/>
      <c r="CY73" s="1550"/>
      <c r="CZ73" s="1550"/>
      <c r="DA73" s="1550"/>
      <c r="DB73" s="1550"/>
      <c r="DC73" s="1550"/>
      <c r="DD73" s="1550"/>
      <c r="DE73" s="1550"/>
      <c r="DF73" s="1550"/>
      <c r="DG73" s="1550"/>
      <c r="DH73" s="1550"/>
      <c r="DI73" s="1550"/>
      <c r="DJ73" s="1550"/>
      <c r="DK73" s="1550"/>
      <c r="DL73" s="1550"/>
      <c r="DM73" s="1550"/>
      <c r="DN73" s="1550"/>
      <c r="DO73" s="1550"/>
      <c r="DP73" s="1550"/>
      <c r="DQ73" s="1550"/>
      <c r="DR73" s="1550"/>
      <c r="DS73" s="1550"/>
      <c r="DT73" s="1550"/>
      <c r="DU73" s="1550"/>
      <c r="DV73" s="1550"/>
      <c r="DW73" s="1550"/>
      <c r="DX73" s="1550"/>
      <c r="DY73" s="1550"/>
      <c r="DZ73" s="1550"/>
      <c r="EA73" s="1550"/>
      <c r="EB73" s="1550"/>
      <c r="EC73" s="1550"/>
      <c r="ED73" s="1550"/>
      <c r="EE73" s="1550"/>
      <c r="EF73" s="1550"/>
      <c r="EG73" s="1550"/>
      <c r="EH73" s="1550"/>
      <c r="EI73" s="1550"/>
      <c r="EJ73" s="1550"/>
      <c r="EK73" s="1550"/>
      <c r="EL73" s="1550"/>
      <c r="EM73" s="1550"/>
      <c r="EN73" s="1550"/>
      <c r="EO73" s="1550"/>
      <c r="EP73" s="1550"/>
      <c r="EQ73" s="1550"/>
      <c r="ER73" s="1550"/>
      <c r="ES73" s="1550"/>
      <c r="ET73" s="1550"/>
      <c r="EU73" s="1550"/>
      <c r="EV73" s="1550"/>
      <c r="EW73" s="1550"/>
      <c r="EX73" s="1550"/>
      <c r="EY73" s="1550"/>
      <c r="EZ73" s="1550"/>
      <c r="FA73" s="1550"/>
      <c r="FB73" s="1550"/>
      <c r="FC73" s="1550"/>
      <c r="FD73" s="1550"/>
      <c r="FE73" s="1550"/>
      <c r="FF73" s="1550"/>
      <c r="FG73" s="1550"/>
      <c r="FH73" s="1550"/>
      <c r="FI73" s="1550"/>
      <c r="FJ73" s="1550"/>
      <c r="FK73" s="1550"/>
      <c r="FL73" s="1550"/>
      <c r="FM73" s="1550"/>
      <c r="FN73" s="1550"/>
      <c r="FO73" s="1550"/>
      <c r="FP73" s="1550"/>
      <c r="FQ73" s="1550"/>
      <c r="FR73" s="1550"/>
      <c r="FS73" s="1550"/>
      <c r="FT73" s="1550"/>
      <c r="FU73" s="1550"/>
      <c r="FV73" s="1550"/>
      <c r="FW73" s="1550"/>
      <c r="FX73" s="1550"/>
      <c r="FY73" s="1550"/>
      <c r="FZ73" s="1550"/>
      <c r="GA73" s="1550"/>
      <c r="GB73" s="1550"/>
      <c r="GC73" s="1550"/>
      <c r="GD73" s="1550"/>
      <c r="GE73" s="1550"/>
      <c r="GF73" s="1550"/>
      <c r="GG73" s="1550"/>
      <c r="GH73" s="1550"/>
      <c r="GI73" s="1550"/>
      <c r="GJ73" s="1550"/>
      <c r="GK73" s="1550"/>
      <c r="GL73" s="1550"/>
      <c r="GM73" s="1550"/>
      <c r="GN73" s="1550"/>
      <c r="GO73" s="1550"/>
      <c r="GP73" s="1550"/>
      <c r="GQ73" s="1550"/>
      <c r="GR73" s="1550"/>
      <c r="GS73" s="1550"/>
      <c r="GT73" s="1550"/>
      <c r="GU73" s="1550"/>
      <c r="GV73" s="1550"/>
      <c r="GW73" s="1550"/>
      <c r="GX73" s="1550"/>
      <c r="GY73" s="1550"/>
      <c r="GZ73" s="1550"/>
      <c r="HA73" s="1550"/>
      <c r="HB73" s="1550"/>
      <c r="HC73" s="1550"/>
      <c r="HD73" s="1550"/>
      <c r="HE73" s="1550"/>
      <c r="HF73" s="1550"/>
      <c r="HG73" s="1550"/>
      <c r="HH73" s="1550"/>
      <c r="HI73" s="1550"/>
      <c r="HJ73" s="1550"/>
      <c r="HK73" s="1550"/>
      <c r="HL73" s="1550"/>
      <c r="HM73" s="1550"/>
      <c r="HN73" s="1550"/>
      <c r="HO73" s="1550"/>
      <c r="HP73" s="1550"/>
      <c r="HQ73" s="1550"/>
      <c r="HR73" s="1550"/>
      <c r="HS73" s="1550"/>
      <c r="HT73" s="1550"/>
      <c r="HU73" s="1550"/>
      <c r="HV73" s="1550"/>
      <c r="HW73" s="1550"/>
      <c r="HX73" s="1550"/>
      <c r="HY73" s="1550"/>
      <c r="HZ73" s="1550"/>
      <c r="IA73" s="1550"/>
      <c r="IB73" s="1550"/>
      <c r="IC73" s="1550"/>
      <c r="ID73" s="1550"/>
      <c r="IE73" s="1550"/>
      <c r="IF73" s="1550"/>
      <c r="IG73" s="1550"/>
      <c r="IH73" s="1550"/>
      <c r="II73" s="1550"/>
      <c r="IJ73" s="1550"/>
      <c r="IK73" s="1550"/>
      <c r="IL73" s="1550"/>
      <c r="IM73" s="1550"/>
      <c r="IN73" s="1550"/>
      <c r="IO73" s="1550"/>
      <c r="IP73" s="1550"/>
      <c r="IQ73" s="1550"/>
      <c r="IR73" s="1550"/>
      <c r="IS73" s="1550"/>
    </row>
    <row r="74" spans="1:253" s="319" customFormat="1">
      <c r="A74" s="551" t="s">
        <v>1863</v>
      </c>
      <c r="B74" s="1544">
        <f>'Sources and Uses Budget'!$C73</f>
        <v>0</v>
      </c>
      <c r="C74" s="1544">
        <f>'Sources and Uses Budget'!$C73</f>
        <v>0</v>
      </c>
      <c r="D74" s="1545">
        <f t="shared" si="0"/>
        <v>0</v>
      </c>
      <c r="E74" s="1546"/>
      <c r="F74" s="1547"/>
      <c r="G74" s="1549"/>
      <c r="H74" s="1550"/>
      <c r="I74" s="1550"/>
      <c r="J74" s="1550"/>
      <c r="K74" s="1550"/>
      <c r="L74" s="1550"/>
      <c r="M74" s="1550"/>
      <c r="N74" s="1550"/>
      <c r="O74" s="1550"/>
      <c r="P74" s="1550"/>
      <c r="Q74" s="1550"/>
      <c r="R74" s="1550"/>
      <c r="S74" s="1550"/>
      <c r="T74" s="1550"/>
      <c r="U74" s="1550"/>
      <c r="V74" s="1550"/>
      <c r="W74" s="1550"/>
      <c r="X74" s="1550"/>
      <c r="Y74" s="1550"/>
      <c r="Z74" s="1550"/>
      <c r="AA74" s="1550"/>
      <c r="AB74" s="1550"/>
      <c r="AC74" s="1550"/>
      <c r="AD74" s="1550"/>
      <c r="AE74" s="1550"/>
      <c r="AF74" s="1550"/>
      <c r="AG74" s="1550"/>
      <c r="AH74" s="1550"/>
      <c r="AI74" s="1550"/>
      <c r="AJ74" s="1550"/>
      <c r="AK74" s="1550"/>
      <c r="AL74" s="1550"/>
      <c r="AM74" s="1550"/>
      <c r="AN74" s="1550"/>
      <c r="AO74" s="1550"/>
      <c r="AP74" s="1550"/>
      <c r="AQ74" s="1550"/>
      <c r="AR74" s="1550"/>
      <c r="AS74" s="1550"/>
      <c r="AT74" s="1550"/>
      <c r="AU74" s="1550"/>
      <c r="AV74" s="1550"/>
      <c r="AW74" s="1550"/>
      <c r="AX74" s="1550"/>
      <c r="AY74" s="1550"/>
      <c r="AZ74" s="1550"/>
      <c r="BA74" s="1550"/>
      <c r="BB74" s="1550"/>
      <c r="BC74" s="1550"/>
      <c r="BD74" s="1550"/>
      <c r="BE74" s="1550"/>
      <c r="BF74" s="1550"/>
      <c r="BG74" s="1550"/>
      <c r="BH74" s="1550"/>
      <c r="BI74" s="1550"/>
      <c r="BJ74" s="1550"/>
      <c r="BK74" s="1550"/>
      <c r="BL74" s="1550"/>
      <c r="BM74" s="1550"/>
      <c r="BN74" s="1550"/>
      <c r="BO74" s="1550"/>
      <c r="BP74" s="1550"/>
      <c r="BQ74" s="1550"/>
      <c r="BR74" s="1550"/>
      <c r="BS74" s="1550"/>
      <c r="BT74" s="1550"/>
      <c r="BU74" s="1550"/>
      <c r="BV74" s="1550"/>
      <c r="BW74" s="1550"/>
      <c r="BX74" s="1550"/>
      <c r="BY74" s="1550"/>
      <c r="BZ74" s="1550"/>
      <c r="CA74" s="1550"/>
      <c r="CB74" s="1550"/>
      <c r="CC74" s="1550"/>
      <c r="CD74" s="1550"/>
      <c r="CE74" s="1550"/>
      <c r="CF74" s="1550"/>
      <c r="CG74" s="1550"/>
      <c r="CH74" s="1550"/>
      <c r="CI74" s="1550"/>
      <c r="CJ74" s="1550"/>
      <c r="CK74" s="1550"/>
      <c r="CL74" s="1550"/>
      <c r="CM74" s="1550"/>
      <c r="CN74" s="1550"/>
      <c r="CO74" s="1550"/>
      <c r="CP74" s="1550"/>
      <c r="CQ74" s="1550"/>
      <c r="CR74" s="1550"/>
      <c r="CS74" s="1550"/>
      <c r="CT74" s="1550"/>
      <c r="CU74" s="1550"/>
      <c r="CV74" s="1550"/>
      <c r="CW74" s="1550"/>
      <c r="CX74" s="1550"/>
      <c r="CY74" s="1550"/>
      <c r="CZ74" s="1550"/>
      <c r="DA74" s="1550"/>
      <c r="DB74" s="1550"/>
      <c r="DC74" s="1550"/>
      <c r="DD74" s="1550"/>
      <c r="DE74" s="1550"/>
      <c r="DF74" s="1550"/>
      <c r="DG74" s="1550"/>
      <c r="DH74" s="1550"/>
      <c r="DI74" s="1550"/>
      <c r="DJ74" s="1550"/>
      <c r="DK74" s="1550"/>
      <c r="DL74" s="1550"/>
      <c r="DM74" s="1550"/>
      <c r="DN74" s="1550"/>
      <c r="DO74" s="1550"/>
      <c r="DP74" s="1550"/>
      <c r="DQ74" s="1550"/>
      <c r="DR74" s="1550"/>
      <c r="DS74" s="1550"/>
      <c r="DT74" s="1550"/>
      <c r="DU74" s="1550"/>
      <c r="DV74" s="1550"/>
      <c r="DW74" s="1550"/>
      <c r="DX74" s="1550"/>
      <c r="DY74" s="1550"/>
      <c r="DZ74" s="1550"/>
      <c r="EA74" s="1550"/>
      <c r="EB74" s="1550"/>
      <c r="EC74" s="1550"/>
      <c r="ED74" s="1550"/>
      <c r="EE74" s="1550"/>
      <c r="EF74" s="1550"/>
      <c r="EG74" s="1550"/>
      <c r="EH74" s="1550"/>
      <c r="EI74" s="1550"/>
      <c r="EJ74" s="1550"/>
      <c r="EK74" s="1550"/>
      <c r="EL74" s="1550"/>
      <c r="EM74" s="1550"/>
      <c r="EN74" s="1550"/>
      <c r="EO74" s="1550"/>
      <c r="EP74" s="1550"/>
      <c r="EQ74" s="1550"/>
      <c r="ER74" s="1550"/>
      <c r="ES74" s="1550"/>
      <c r="ET74" s="1550"/>
      <c r="EU74" s="1550"/>
      <c r="EV74" s="1550"/>
      <c r="EW74" s="1550"/>
      <c r="EX74" s="1550"/>
      <c r="EY74" s="1550"/>
      <c r="EZ74" s="1550"/>
      <c r="FA74" s="1550"/>
      <c r="FB74" s="1550"/>
      <c r="FC74" s="1550"/>
      <c r="FD74" s="1550"/>
      <c r="FE74" s="1550"/>
      <c r="FF74" s="1550"/>
      <c r="FG74" s="1550"/>
      <c r="FH74" s="1550"/>
      <c r="FI74" s="1550"/>
      <c r="FJ74" s="1550"/>
      <c r="FK74" s="1550"/>
      <c r="FL74" s="1550"/>
      <c r="FM74" s="1550"/>
      <c r="FN74" s="1550"/>
      <c r="FO74" s="1550"/>
      <c r="FP74" s="1550"/>
      <c r="FQ74" s="1550"/>
      <c r="FR74" s="1550"/>
      <c r="FS74" s="1550"/>
      <c r="FT74" s="1550"/>
      <c r="FU74" s="1550"/>
      <c r="FV74" s="1550"/>
      <c r="FW74" s="1550"/>
      <c r="FX74" s="1550"/>
      <c r="FY74" s="1550"/>
      <c r="FZ74" s="1550"/>
      <c r="GA74" s="1550"/>
      <c r="GB74" s="1550"/>
      <c r="GC74" s="1550"/>
      <c r="GD74" s="1550"/>
      <c r="GE74" s="1550"/>
      <c r="GF74" s="1550"/>
      <c r="GG74" s="1550"/>
      <c r="GH74" s="1550"/>
      <c r="GI74" s="1550"/>
      <c r="GJ74" s="1550"/>
      <c r="GK74" s="1550"/>
      <c r="GL74" s="1550"/>
      <c r="GM74" s="1550"/>
      <c r="GN74" s="1550"/>
      <c r="GO74" s="1550"/>
      <c r="GP74" s="1550"/>
      <c r="GQ74" s="1550"/>
      <c r="GR74" s="1550"/>
      <c r="GS74" s="1550"/>
      <c r="GT74" s="1550"/>
      <c r="GU74" s="1550"/>
      <c r="GV74" s="1550"/>
      <c r="GW74" s="1550"/>
      <c r="GX74" s="1550"/>
      <c r="GY74" s="1550"/>
      <c r="GZ74" s="1550"/>
      <c r="HA74" s="1550"/>
      <c r="HB74" s="1550"/>
      <c r="HC74" s="1550"/>
      <c r="HD74" s="1550"/>
      <c r="HE74" s="1550"/>
      <c r="HF74" s="1550"/>
      <c r="HG74" s="1550"/>
      <c r="HH74" s="1550"/>
      <c r="HI74" s="1550"/>
      <c r="HJ74" s="1550"/>
      <c r="HK74" s="1550"/>
      <c r="HL74" s="1550"/>
      <c r="HM74" s="1550"/>
      <c r="HN74" s="1550"/>
      <c r="HO74" s="1550"/>
      <c r="HP74" s="1550"/>
      <c r="HQ74" s="1550"/>
      <c r="HR74" s="1550"/>
      <c r="HS74" s="1550"/>
      <c r="HT74" s="1550"/>
      <c r="HU74" s="1550"/>
      <c r="HV74" s="1550"/>
      <c r="HW74" s="1550"/>
      <c r="HX74" s="1550"/>
      <c r="HY74" s="1550"/>
      <c r="HZ74" s="1550"/>
      <c r="IA74" s="1550"/>
      <c r="IB74" s="1550"/>
      <c r="IC74" s="1550"/>
      <c r="ID74" s="1550"/>
      <c r="IE74" s="1550"/>
      <c r="IF74" s="1550"/>
      <c r="IG74" s="1550"/>
      <c r="IH74" s="1550"/>
      <c r="II74" s="1550"/>
      <c r="IJ74" s="1550"/>
      <c r="IK74" s="1550"/>
      <c r="IL74" s="1550"/>
      <c r="IM74" s="1550"/>
      <c r="IN74" s="1550"/>
      <c r="IO74" s="1550"/>
      <c r="IP74" s="1550"/>
      <c r="IQ74" s="1550"/>
      <c r="IR74" s="1550"/>
      <c r="IS74" s="1550"/>
    </row>
    <row r="75" spans="1:253" s="319" customFormat="1">
      <c r="A75" s="287" t="s">
        <v>1864</v>
      </c>
      <c r="B75" s="1544">
        <f>'Sources and Uses Budget'!$C74</f>
        <v>0</v>
      </c>
      <c r="C75" s="1544">
        <f>'Sources and Uses Budget'!$C74</f>
        <v>0</v>
      </c>
      <c r="D75" s="1545">
        <f t="shared" si="0"/>
        <v>0</v>
      </c>
      <c r="E75" s="1546"/>
      <c r="F75" s="1547"/>
      <c r="G75" s="1549"/>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1550"/>
      <c r="AV75" s="1550"/>
      <c r="AW75" s="1550"/>
      <c r="AX75" s="1550"/>
      <c r="AY75" s="1550"/>
      <c r="AZ75" s="1550"/>
      <c r="BA75" s="1550"/>
      <c r="BB75" s="1550"/>
      <c r="BC75" s="1550"/>
      <c r="BD75" s="1550"/>
      <c r="BE75" s="1550"/>
      <c r="BF75" s="1550"/>
      <c r="BG75" s="1550"/>
      <c r="BH75" s="1550"/>
      <c r="BI75" s="1550"/>
      <c r="BJ75" s="1550"/>
      <c r="BK75" s="1550"/>
      <c r="BL75" s="1550"/>
      <c r="BM75" s="1550"/>
      <c r="BN75" s="1550"/>
      <c r="BO75" s="1550"/>
      <c r="BP75" s="1550"/>
      <c r="BQ75" s="1550"/>
      <c r="BR75" s="1550"/>
      <c r="BS75" s="1550"/>
      <c r="BT75" s="1550"/>
      <c r="BU75" s="1550"/>
      <c r="BV75" s="1550"/>
      <c r="BW75" s="1550"/>
      <c r="BX75" s="1550"/>
      <c r="BY75" s="1550"/>
      <c r="BZ75" s="1550"/>
      <c r="CA75" s="1550"/>
      <c r="CB75" s="1550"/>
      <c r="CC75" s="1550"/>
      <c r="CD75" s="1550"/>
      <c r="CE75" s="1550"/>
      <c r="CF75" s="1550"/>
      <c r="CG75" s="1550"/>
      <c r="CH75" s="1550"/>
      <c r="CI75" s="1550"/>
      <c r="CJ75" s="1550"/>
      <c r="CK75" s="1550"/>
      <c r="CL75" s="1550"/>
      <c r="CM75" s="1550"/>
      <c r="CN75" s="1550"/>
      <c r="CO75" s="1550"/>
      <c r="CP75" s="1550"/>
      <c r="CQ75" s="1550"/>
      <c r="CR75" s="1550"/>
      <c r="CS75" s="1550"/>
      <c r="CT75" s="1550"/>
      <c r="CU75" s="1550"/>
      <c r="CV75" s="1550"/>
      <c r="CW75" s="1550"/>
      <c r="CX75" s="1550"/>
      <c r="CY75" s="1550"/>
      <c r="CZ75" s="1550"/>
      <c r="DA75" s="1550"/>
      <c r="DB75" s="1550"/>
      <c r="DC75" s="1550"/>
      <c r="DD75" s="1550"/>
      <c r="DE75" s="1550"/>
      <c r="DF75" s="1550"/>
      <c r="DG75" s="1550"/>
      <c r="DH75" s="1550"/>
      <c r="DI75" s="1550"/>
      <c r="DJ75" s="1550"/>
      <c r="DK75" s="1550"/>
      <c r="DL75" s="1550"/>
      <c r="DM75" s="1550"/>
      <c r="DN75" s="1550"/>
      <c r="DO75" s="1550"/>
      <c r="DP75" s="1550"/>
      <c r="DQ75" s="1550"/>
      <c r="DR75" s="1550"/>
      <c r="DS75" s="1550"/>
      <c r="DT75" s="1550"/>
      <c r="DU75" s="1550"/>
      <c r="DV75" s="1550"/>
      <c r="DW75" s="1550"/>
      <c r="DX75" s="1550"/>
      <c r="DY75" s="1550"/>
      <c r="DZ75" s="1550"/>
      <c r="EA75" s="1550"/>
      <c r="EB75" s="1550"/>
      <c r="EC75" s="1550"/>
      <c r="ED75" s="1550"/>
      <c r="EE75" s="1550"/>
      <c r="EF75" s="1550"/>
      <c r="EG75" s="1550"/>
      <c r="EH75" s="1550"/>
      <c r="EI75" s="1550"/>
      <c r="EJ75" s="1550"/>
      <c r="EK75" s="1550"/>
      <c r="EL75" s="1550"/>
      <c r="EM75" s="1550"/>
      <c r="EN75" s="1550"/>
      <c r="EO75" s="1550"/>
      <c r="EP75" s="1550"/>
      <c r="EQ75" s="1550"/>
      <c r="ER75" s="1550"/>
      <c r="ES75" s="1550"/>
      <c r="ET75" s="1550"/>
      <c r="EU75" s="1550"/>
      <c r="EV75" s="1550"/>
      <c r="EW75" s="1550"/>
      <c r="EX75" s="1550"/>
      <c r="EY75" s="1550"/>
      <c r="EZ75" s="1550"/>
      <c r="FA75" s="1550"/>
      <c r="FB75" s="1550"/>
      <c r="FC75" s="1550"/>
      <c r="FD75" s="1550"/>
      <c r="FE75" s="1550"/>
      <c r="FF75" s="1550"/>
      <c r="FG75" s="1550"/>
      <c r="FH75" s="1550"/>
      <c r="FI75" s="1550"/>
      <c r="FJ75" s="1550"/>
      <c r="FK75" s="1550"/>
      <c r="FL75" s="1550"/>
      <c r="FM75" s="1550"/>
      <c r="FN75" s="1550"/>
      <c r="FO75" s="1550"/>
      <c r="FP75" s="1550"/>
      <c r="FQ75" s="1550"/>
      <c r="FR75" s="1550"/>
      <c r="FS75" s="1550"/>
      <c r="FT75" s="1550"/>
      <c r="FU75" s="1550"/>
      <c r="FV75" s="1550"/>
      <c r="FW75" s="1550"/>
      <c r="FX75" s="1550"/>
      <c r="FY75" s="1550"/>
      <c r="FZ75" s="1550"/>
      <c r="GA75" s="1550"/>
      <c r="GB75" s="1550"/>
      <c r="GC75" s="1550"/>
      <c r="GD75" s="1550"/>
      <c r="GE75" s="1550"/>
      <c r="GF75" s="1550"/>
      <c r="GG75" s="1550"/>
      <c r="GH75" s="1550"/>
      <c r="GI75" s="1550"/>
      <c r="GJ75" s="1550"/>
      <c r="GK75" s="1550"/>
      <c r="GL75" s="1550"/>
      <c r="GM75" s="1550"/>
      <c r="GN75" s="1550"/>
      <c r="GO75" s="1550"/>
      <c r="GP75" s="1550"/>
      <c r="GQ75" s="1550"/>
      <c r="GR75" s="1550"/>
      <c r="GS75" s="1550"/>
      <c r="GT75" s="1550"/>
      <c r="GU75" s="1550"/>
      <c r="GV75" s="1550"/>
      <c r="GW75" s="1550"/>
      <c r="GX75" s="1550"/>
      <c r="GY75" s="1550"/>
      <c r="GZ75" s="1550"/>
      <c r="HA75" s="1550"/>
      <c r="HB75" s="1550"/>
      <c r="HC75" s="1550"/>
      <c r="HD75" s="1550"/>
      <c r="HE75" s="1550"/>
      <c r="HF75" s="1550"/>
      <c r="HG75" s="1550"/>
      <c r="HH75" s="1550"/>
      <c r="HI75" s="1550"/>
      <c r="HJ75" s="1550"/>
      <c r="HK75" s="1550"/>
      <c r="HL75" s="1550"/>
      <c r="HM75" s="1550"/>
      <c r="HN75" s="1550"/>
      <c r="HO75" s="1550"/>
      <c r="HP75" s="1550"/>
      <c r="HQ75" s="1550"/>
      <c r="HR75" s="1550"/>
      <c r="HS75" s="1550"/>
      <c r="HT75" s="1550"/>
      <c r="HU75" s="1550"/>
      <c r="HV75" s="1550"/>
      <c r="HW75" s="1550"/>
      <c r="HX75" s="1550"/>
      <c r="HY75" s="1550"/>
      <c r="HZ75" s="1550"/>
      <c r="IA75" s="1550"/>
      <c r="IB75" s="1550"/>
      <c r="IC75" s="1550"/>
      <c r="ID75" s="1550"/>
      <c r="IE75" s="1550"/>
      <c r="IF75" s="1550"/>
      <c r="IG75" s="1550"/>
      <c r="IH75" s="1550"/>
      <c r="II75" s="1550"/>
      <c r="IJ75" s="1550"/>
      <c r="IK75" s="1550"/>
      <c r="IL75" s="1550"/>
      <c r="IM75" s="1550"/>
      <c r="IN75" s="1550"/>
      <c r="IO75" s="1550"/>
      <c r="IP75" s="1550"/>
      <c r="IQ75" s="1550"/>
      <c r="IR75" s="1550"/>
      <c r="IS75" s="1550"/>
    </row>
    <row r="76" spans="1:253" s="319" customFormat="1">
      <c r="A76" s="551" t="s">
        <v>1865</v>
      </c>
      <c r="B76" s="1544">
        <f>'Sources and Uses Budget'!$C75</f>
        <v>438237.33450131392</v>
      </c>
      <c r="C76" s="1544">
        <f>'Sources and Uses Budget'!$C75</f>
        <v>438237.33450131392</v>
      </c>
      <c r="D76" s="1545">
        <f t="shared" si="0"/>
        <v>0</v>
      </c>
      <c r="E76" s="1546"/>
      <c r="F76" s="1547"/>
      <c r="G76" s="1549"/>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1550"/>
      <c r="AV76" s="1550"/>
      <c r="AW76" s="1550"/>
      <c r="AX76" s="1550"/>
      <c r="AY76" s="1550"/>
      <c r="AZ76" s="1550"/>
      <c r="BA76" s="1550"/>
      <c r="BB76" s="1550"/>
      <c r="BC76" s="1550"/>
      <c r="BD76" s="1550"/>
      <c r="BE76" s="1550"/>
      <c r="BF76" s="1550"/>
      <c r="BG76" s="1550"/>
      <c r="BH76" s="1550"/>
      <c r="BI76" s="1550"/>
      <c r="BJ76" s="1550"/>
      <c r="BK76" s="1550"/>
      <c r="BL76" s="1550"/>
      <c r="BM76" s="1550"/>
      <c r="BN76" s="1550"/>
      <c r="BO76" s="1550"/>
      <c r="BP76" s="1550"/>
      <c r="BQ76" s="1550"/>
      <c r="BR76" s="1550"/>
      <c r="BS76" s="1550"/>
      <c r="BT76" s="1550"/>
      <c r="BU76" s="1550"/>
      <c r="BV76" s="1550"/>
      <c r="BW76" s="1550"/>
      <c r="BX76" s="1550"/>
      <c r="BY76" s="1550"/>
      <c r="BZ76" s="1550"/>
      <c r="CA76" s="1550"/>
      <c r="CB76" s="1550"/>
      <c r="CC76" s="1550"/>
      <c r="CD76" s="1550"/>
      <c r="CE76" s="1550"/>
      <c r="CF76" s="1550"/>
      <c r="CG76" s="1550"/>
      <c r="CH76" s="1550"/>
      <c r="CI76" s="1550"/>
      <c r="CJ76" s="1550"/>
      <c r="CK76" s="1550"/>
      <c r="CL76" s="1550"/>
      <c r="CM76" s="1550"/>
      <c r="CN76" s="1550"/>
      <c r="CO76" s="1550"/>
      <c r="CP76" s="1550"/>
      <c r="CQ76" s="1550"/>
      <c r="CR76" s="1550"/>
      <c r="CS76" s="1550"/>
      <c r="CT76" s="1550"/>
      <c r="CU76" s="1550"/>
      <c r="CV76" s="1550"/>
      <c r="CW76" s="1550"/>
      <c r="CX76" s="1550"/>
      <c r="CY76" s="1550"/>
      <c r="CZ76" s="1550"/>
      <c r="DA76" s="1550"/>
      <c r="DB76" s="1550"/>
      <c r="DC76" s="1550"/>
      <c r="DD76" s="1550"/>
      <c r="DE76" s="1550"/>
      <c r="DF76" s="1550"/>
      <c r="DG76" s="1550"/>
      <c r="DH76" s="1550"/>
      <c r="DI76" s="1550"/>
      <c r="DJ76" s="1550"/>
      <c r="DK76" s="1550"/>
      <c r="DL76" s="1550"/>
      <c r="DM76" s="1550"/>
      <c r="DN76" s="1550"/>
      <c r="DO76" s="1550"/>
      <c r="DP76" s="1550"/>
      <c r="DQ76" s="1550"/>
      <c r="DR76" s="1550"/>
      <c r="DS76" s="1550"/>
      <c r="DT76" s="1550"/>
      <c r="DU76" s="1550"/>
      <c r="DV76" s="1550"/>
      <c r="DW76" s="1550"/>
      <c r="DX76" s="1550"/>
      <c r="DY76" s="1550"/>
      <c r="DZ76" s="1550"/>
      <c r="EA76" s="1550"/>
      <c r="EB76" s="1550"/>
      <c r="EC76" s="1550"/>
      <c r="ED76" s="1550"/>
      <c r="EE76" s="1550"/>
      <c r="EF76" s="1550"/>
      <c r="EG76" s="1550"/>
      <c r="EH76" s="1550"/>
      <c r="EI76" s="1550"/>
      <c r="EJ76" s="1550"/>
      <c r="EK76" s="1550"/>
      <c r="EL76" s="1550"/>
      <c r="EM76" s="1550"/>
      <c r="EN76" s="1550"/>
      <c r="EO76" s="1550"/>
      <c r="EP76" s="1550"/>
      <c r="EQ76" s="1550"/>
      <c r="ER76" s="1550"/>
      <c r="ES76" s="1550"/>
      <c r="ET76" s="1550"/>
      <c r="EU76" s="1550"/>
      <c r="EV76" s="1550"/>
      <c r="EW76" s="1550"/>
      <c r="EX76" s="1550"/>
      <c r="EY76" s="1550"/>
      <c r="EZ76" s="1550"/>
      <c r="FA76" s="1550"/>
      <c r="FB76" s="1550"/>
      <c r="FC76" s="1550"/>
      <c r="FD76" s="1550"/>
      <c r="FE76" s="1550"/>
      <c r="FF76" s="1550"/>
      <c r="FG76" s="1550"/>
      <c r="FH76" s="1550"/>
      <c r="FI76" s="1550"/>
      <c r="FJ76" s="1550"/>
      <c r="FK76" s="1550"/>
      <c r="FL76" s="1550"/>
      <c r="FM76" s="1550"/>
      <c r="FN76" s="1550"/>
      <c r="FO76" s="1550"/>
      <c r="FP76" s="1550"/>
      <c r="FQ76" s="1550"/>
      <c r="FR76" s="1550"/>
      <c r="FS76" s="1550"/>
      <c r="FT76" s="1550"/>
      <c r="FU76" s="1550"/>
      <c r="FV76" s="1550"/>
      <c r="FW76" s="1550"/>
      <c r="FX76" s="1550"/>
      <c r="FY76" s="1550"/>
      <c r="FZ76" s="1550"/>
      <c r="GA76" s="1550"/>
      <c r="GB76" s="1550"/>
      <c r="GC76" s="1550"/>
      <c r="GD76" s="1550"/>
      <c r="GE76" s="1550"/>
      <c r="GF76" s="1550"/>
      <c r="GG76" s="1550"/>
      <c r="GH76" s="1550"/>
      <c r="GI76" s="1550"/>
      <c r="GJ76" s="1550"/>
      <c r="GK76" s="1550"/>
      <c r="GL76" s="1550"/>
      <c r="GM76" s="1550"/>
      <c r="GN76" s="1550"/>
      <c r="GO76" s="1550"/>
      <c r="GP76" s="1550"/>
      <c r="GQ76" s="1550"/>
      <c r="GR76" s="1550"/>
      <c r="GS76" s="1550"/>
      <c r="GT76" s="1550"/>
      <c r="GU76" s="1550"/>
      <c r="GV76" s="1550"/>
      <c r="GW76" s="1550"/>
      <c r="GX76" s="1550"/>
      <c r="GY76" s="1550"/>
      <c r="GZ76" s="1550"/>
      <c r="HA76" s="1550"/>
      <c r="HB76" s="1550"/>
      <c r="HC76" s="1550"/>
      <c r="HD76" s="1550"/>
      <c r="HE76" s="1550"/>
      <c r="HF76" s="1550"/>
      <c r="HG76" s="1550"/>
      <c r="HH76" s="1550"/>
      <c r="HI76" s="1550"/>
      <c r="HJ76" s="1550"/>
      <c r="HK76" s="1550"/>
      <c r="HL76" s="1550"/>
      <c r="HM76" s="1550"/>
      <c r="HN76" s="1550"/>
      <c r="HO76" s="1550"/>
      <c r="HP76" s="1550"/>
      <c r="HQ76" s="1550"/>
      <c r="HR76" s="1550"/>
      <c r="HS76" s="1550"/>
      <c r="HT76" s="1550"/>
      <c r="HU76" s="1550"/>
      <c r="HV76" s="1550"/>
      <c r="HW76" s="1550"/>
      <c r="HX76" s="1550"/>
      <c r="HY76" s="1550"/>
      <c r="HZ76" s="1550"/>
      <c r="IA76" s="1550"/>
      <c r="IB76" s="1550"/>
      <c r="IC76" s="1550"/>
      <c r="ID76" s="1550"/>
      <c r="IE76" s="1550"/>
      <c r="IF76" s="1550"/>
      <c r="IG76" s="1550"/>
      <c r="IH76" s="1550"/>
      <c r="II76" s="1550"/>
      <c r="IJ76" s="1550"/>
      <c r="IK76" s="1550"/>
      <c r="IL76" s="1550"/>
      <c r="IM76" s="1550"/>
      <c r="IN76" s="1550"/>
      <c r="IO76" s="1550"/>
      <c r="IP76" s="1550"/>
      <c r="IQ76" s="1550"/>
      <c r="IR76" s="1550"/>
      <c r="IS76" s="1550"/>
    </row>
    <row r="77" spans="1:253" s="319" customFormat="1">
      <c r="A77" s="1551" t="s">
        <v>1829</v>
      </c>
      <c r="B77" s="1544">
        <f>'Sources and Uses Budget'!$C76</f>
        <v>200000</v>
      </c>
      <c r="C77" s="1544">
        <f>'Sources and Uses Budget'!$C76</f>
        <v>200000</v>
      </c>
      <c r="D77" s="1545">
        <f t="shared" si="0"/>
        <v>0</v>
      </c>
      <c r="E77" s="1546"/>
      <c r="F77" s="1547"/>
      <c r="G77" s="1549"/>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1550"/>
      <c r="AV77" s="1550"/>
      <c r="AW77" s="1550"/>
      <c r="AX77" s="1550"/>
      <c r="AY77" s="1550"/>
      <c r="AZ77" s="1550"/>
      <c r="BA77" s="1550"/>
      <c r="BB77" s="1550"/>
      <c r="BC77" s="1550"/>
      <c r="BD77" s="1550"/>
      <c r="BE77" s="1550"/>
      <c r="BF77" s="1550"/>
      <c r="BG77" s="1550"/>
      <c r="BH77" s="1550"/>
      <c r="BI77" s="1550"/>
      <c r="BJ77" s="1550"/>
      <c r="BK77" s="1550"/>
      <c r="BL77" s="1550"/>
      <c r="BM77" s="1550"/>
      <c r="BN77" s="1550"/>
      <c r="BO77" s="1550"/>
      <c r="BP77" s="1550"/>
      <c r="BQ77" s="1550"/>
      <c r="BR77" s="1550"/>
      <c r="BS77" s="1550"/>
      <c r="BT77" s="1550"/>
      <c r="BU77" s="1550"/>
      <c r="BV77" s="1550"/>
      <c r="BW77" s="1550"/>
      <c r="BX77" s="1550"/>
      <c r="BY77" s="1550"/>
      <c r="BZ77" s="1550"/>
      <c r="CA77" s="1550"/>
      <c r="CB77" s="1550"/>
      <c r="CC77" s="1550"/>
      <c r="CD77" s="1550"/>
      <c r="CE77" s="1550"/>
      <c r="CF77" s="1550"/>
      <c r="CG77" s="1550"/>
      <c r="CH77" s="1550"/>
      <c r="CI77" s="1550"/>
      <c r="CJ77" s="1550"/>
      <c r="CK77" s="1550"/>
      <c r="CL77" s="1550"/>
      <c r="CM77" s="1550"/>
      <c r="CN77" s="1550"/>
      <c r="CO77" s="1550"/>
      <c r="CP77" s="1550"/>
      <c r="CQ77" s="1550"/>
      <c r="CR77" s="1550"/>
      <c r="CS77" s="1550"/>
      <c r="CT77" s="1550"/>
      <c r="CU77" s="1550"/>
      <c r="CV77" s="1550"/>
      <c r="CW77" s="1550"/>
      <c r="CX77" s="1550"/>
      <c r="CY77" s="1550"/>
      <c r="CZ77" s="1550"/>
      <c r="DA77" s="1550"/>
      <c r="DB77" s="1550"/>
      <c r="DC77" s="1550"/>
      <c r="DD77" s="1550"/>
      <c r="DE77" s="1550"/>
      <c r="DF77" s="1550"/>
      <c r="DG77" s="1550"/>
      <c r="DH77" s="1550"/>
      <c r="DI77" s="1550"/>
      <c r="DJ77" s="1550"/>
      <c r="DK77" s="1550"/>
      <c r="DL77" s="1550"/>
      <c r="DM77" s="1550"/>
      <c r="DN77" s="1550"/>
      <c r="DO77" s="1550"/>
      <c r="DP77" s="1550"/>
      <c r="DQ77" s="1550"/>
      <c r="DR77" s="1550"/>
      <c r="DS77" s="1550"/>
      <c r="DT77" s="1550"/>
      <c r="DU77" s="1550"/>
      <c r="DV77" s="1550"/>
      <c r="DW77" s="1550"/>
      <c r="DX77" s="1550"/>
      <c r="DY77" s="1550"/>
      <c r="DZ77" s="1550"/>
      <c r="EA77" s="1550"/>
      <c r="EB77" s="1550"/>
      <c r="EC77" s="1550"/>
      <c r="ED77" s="1550"/>
      <c r="EE77" s="1550"/>
      <c r="EF77" s="1550"/>
      <c r="EG77" s="1550"/>
      <c r="EH77" s="1550"/>
      <c r="EI77" s="1550"/>
      <c r="EJ77" s="1550"/>
      <c r="EK77" s="1550"/>
      <c r="EL77" s="1550"/>
      <c r="EM77" s="1550"/>
      <c r="EN77" s="1550"/>
      <c r="EO77" s="1550"/>
      <c r="EP77" s="1550"/>
      <c r="EQ77" s="1550"/>
      <c r="ER77" s="1550"/>
      <c r="ES77" s="1550"/>
      <c r="ET77" s="1550"/>
      <c r="EU77" s="1550"/>
      <c r="EV77" s="1550"/>
      <c r="EW77" s="1550"/>
      <c r="EX77" s="1550"/>
      <c r="EY77" s="1550"/>
      <c r="EZ77" s="1550"/>
      <c r="FA77" s="1550"/>
      <c r="FB77" s="1550"/>
      <c r="FC77" s="1550"/>
      <c r="FD77" s="1550"/>
      <c r="FE77" s="1550"/>
      <c r="FF77" s="1550"/>
      <c r="FG77" s="1550"/>
      <c r="FH77" s="1550"/>
      <c r="FI77" s="1550"/>
      <c r="FJ77" s="1550"/>
      <c r="FK77" s="1550"/>
      <c r="FL77" s="1550"/>
      <c r="FM77" s="1550"/>
      <c r="FN77" s="1550"/>
      <c r="FO77" s="1550"/>
      <c r="FP77" s="1550"/>
      <c r="FQ77" s="1550"/>
      <c r="FR77" s="1550"/>
      <c r="FS77" s="1550"/>
      <c r="FT77" s="1550"/>
      <c r="FU77" s="1550"/>
      <c r="FV77" s="1550"/>
      <c r="FW77" s="1550"/>
      <c r="FX77" s="1550"/>
      <c r="FY77" s="1550"/>
      <c r="FZ77" s="1550"/>
      <c r="GA77" s="1550"/>
      <c r="GB77" s="1550"/>
      <c r="GC77" s="1550"/>
      <c r="GD77" s="1550"/>
      <c r="GE77" s="1550"/>
      <c r="GF77" s="1550"/>
      <c r="GG77" s="1550"/>
      <c r="GH77" s="1550"/>
      <c r="GI77" s="1550"/>
      <c r="GJ77" s="1550"/>
      <c r="GK77" s="1550"/>
      <c r="GL77" s="1550"/>
      <c r="GM77" s="1550"/>
      <c r="GN77" s="1550"/>
      <c r="GO77" s="1550"/>
      <c r="GP77" s="1550"/>
      <c r="GQ77" s="1550"/>
      <c r="GR77" s="1550"/>
      <c r="GS77" s="1550"/>
      <c r="GT77" s="1550"/>
      <c r="GU77" s="1550"/>
      <c r="GV77" s="1550"/>
      <c r="GW77" s="1550"/>
      <c r="GX77" s="1550"/>
      <c r="GY77" s="1550"/>
      <c r="GZ77" s="1550"/>
      <c r="HA77" s="1550"/>
      <c r="HB77" s="1550"/>
      <c r="HC77" s="1550"/>
      <c r="HD77" s="1550"/>
      <c r="HE77" s="1550"/>
      <c r="HF77" s="1550"/>
      <c r="HG77" s="1550"/>
      <c r="HH77" s="1550"/>
      <c r="HI77" s="1550"/>
      <c r="HJ77" s="1550"/>
      <c r="HK77" s="1550"/>
      <c r="HL77" s="1550"/>
      <c r="HM77" s="1550"/>
      <c r="HN77" s="1550"/>
      <c r="HO77" s="1550"/>
      <c r="HP77" s="1550"/>
      <c r="HQ77" s="1550"/>
      <c r="HR77" s="1550"/>
      <c r="HS77" s="1550"/>
      <c r="HT77" s="1550"/>
      <c r="HU77" s="1550"/>
      <c r="HV77" s="1550"/>
      <c r="HW77" s="1550"/>
      <c r="HX77" s="1550"/>
      <c r="HY77" s="1550"/>
      <c r="HZ77" s="1550"/>
      <c r="IA77" s="1550"/>
      <c r="IB77" s="1550"/>
      <c r="IC77" s="1550"/>
      <c r="ID77" s="1550"/>
      <c r="IE77" s="1550"/>
      <c r="IF77" s="1550"/>
      <c r="IG77" s="1550"/>
      <c r="IH77" s="1550"/>
      <c r="II77" s="1550"/>
      <c r="IJ77" s="1550"/>
      <c r="IK77" s="1550"/>
      <c r="IL77" s="1550"/>
      <c r="IM77" s="1550"/>
      <c r="IN77" s="1550"/>
      <c r="IO77" s="1550"/>
      <c r="IP77" s="1550"/>
      <c r="IQ77" s="1550"/>
      <c r="IR77" s="1550"/>
      <c r="IS77" s="1550"/>
    </row>
    <row r="78" spans="1:253" s="319" customFormat="1">
      <c r="A78" s="241" t="s">
        <v>1867</v>
      </c>
      <c r="B78" s="1545">
        <f>SUM(B73:B77)</f>
        <v>638237.33450131398</v>
      </c>
      <c r="C78" s="1545">
        <f>SUM(C73:C77)</f>
        <v>638237.33450131398</v>
      </c>
      <c r="D78" s="1545">
        <f t="shared" ref="D78:D106" si="1">C78-B78</f>
        <v>0</v>
      </c>
      <c r="E78" s="1546"/>
      <c r="F78" s="1547"/>
      <c r="G78" s="1549"/>
      <c r="H78" s="1550"/>
      <c r="I78" s="1550"/>
      <c r="J78" s="1550"/>
      <c r="K78" s="1550"/>
      <c r="L78" s="1550"/>
      <c r="M78" s="1550"/>
      <c r="N78" s="1550"/>
      <c r="O78" s="1550"/>
      <c r="P78" s="1550"/>
      <c r="Q78" s="1550"/>
      <c r="R78" s="1550"/>
      <c r="S78" s="1550"/>
      <c r="T78" s="1550"/>
      <c r="U78" s="1550"/>
      <c r="V78" s="1550"/>
      <c r="W78" s="1550"/>
      <c r="X78" s="1550"/>
      <c r="Y78" s="1550"/>
      <c r="Z78" s="1550"/>
      <c r="AA78" s="1550"/>
      <c r="AB78" s="1550"/>
      <c r="AC78" s="1550"/>
      <c r="AD78" s="1550"/>
      <c r="AE78" s="1550"/>
      <c r="AF78" s="1550"/>
      <c r="AG78" s="1550"/>
      <c r="AH78" s="1550"/>
      <c r="AI78" s="1550"/>
      <c r="AJ78" s="1550"/>
      <c r="AK78" s="1550"/>
      <c r="AL78" s="1550"/>
      <c r="AM78" s="1550"/>
      <c r="AN78" s="1550"/>
      <c r="AO78" s="1550"/>
      <c r="AP78" s="1550"/>
      <c r="AQ78" s="1550"/>
      <c r="AR78" s="1550"/>
      <c r="AS78" s="1550"/>
      <c r="AT78" s="1550"/>
      <c r="AU78" s="1550"/>
      <c r="AV78" s="1550"/>
      <c r="AW78" s="1550"/>
      <c r="AX78" s="1550"/>
      <c r="AY78" s="1550"/>
      <c r="AZ78" s="1550"/>
      <c r="BA78" s="1550"/>
      <c r="BB78" s="1550"/>
      <c r="BC78" s="1550"/>
      <c r="BD78" s="1550"/>
      <c r="BE78" s="1550"/>
      <c r="BF78" s="1550"/>
      <c r="BG78" s="1550"/>
      <c r="BH78" s="1550"/>
      <c r="BI78" s="1550"/>
      <c r="BJ78" s="1550"/>
      <c r="BK78" s="1550"/>
      <c r="BL78" s="1550"/>
      <c r="BM78" s="1550"/>
      <c r="BN78" s="1550"/>
      <c r="BO78" s="1550"/>
      <c r="BP78" s="1550"/>
      <c r="BQ78" s="1550"/>
      <c r="BR78" s="1550"/>
      <c r="BS78" s="1550"/>
      <c r="BT78" s="1550"/>
      <c r="BU78" s="1550"/>
      <c r="BV78" s="1550"/>
      <c r="BW78" s="1550"/>
      <c r="BX78" s="1550"/>
      <c r="BY78" s="1550"/>
      <c r="BZ78" s="1550"/>
      <c r="CA78" s="1550"/>
      <c r="CB78" s="1550"/>
      <c r="CC78" s="1550"/>
      <c r="CD78" s="1550"/>
      <c r="CE78" s="1550"/>
      <c r="CF78" s="1550"/>
      <c r="CG78" s="1550"/>
      <c r="CH78" s="1550"/>
      <c r="CI78" s="1550"/>
      <c r="CJ78" s="1550"/>
      <c r="CK78" s="1550"/>
      <c r="CL78" s="1550"/>
      <c r="CM78" s="1550"/>
      <c r="CN78" s="1550"/>
      <c r="CO78" s="1550"/>
      <c r="CP78" s="1550"/>
      <c r="CQ78" s="1550"/>
      <c r="CR78" s="1550"/>
      <c r="CS78" s="1550"/>
      <c r="CT78" s="1550"/>
      <c r="CU78" s="1550"/>
      <c r="CV78" s="1550"/>
      <c r="CW78" s="1550"/>
      <c r="CX78" s="1550"/>
      <c r="CY78" s="1550"/>
      <c r="CZ78" s="1550"/>
      <c r="DA78" s="1550"/>
      <c r="DB78" s="1550"/>
      <c r="DC78" s="1550"/>
      <c r="DD78" s="1550"/>
      <c r="DE78" s="1550"/>
      <c r="DF78" s="1550"/>
      <c r="DG78" s="1550"/>
      <c r="DH78" s="1550"/>
      <c r="DI78" s="1550"/>
      <c r="DJ78" s="1550"/>
      <c r="DK78" s="1550"/>
      <c r="DL78" s="1550"/>
      <c r="DM78" s="1550"/>
      <c r="DN78" s="1550"/>
      <c r="DO78" s="1550"/>
      <c r="DP78" s="1550"/>
      <c r="DQ78" s="1550"/>
      <c r="DR78" s="1550"/>
      <c r="DS78" s="1550"/>
      <c r="DT78" s="1550"/>
      <c r="DU78" s="1550"/>
      <c r="DV78" s="1550"/>
      <c r="DW78" s="1550"/>
      <c r="DX78" s="1550"/>
      <c r="DY78" s="1550"/>
      <c r="DZ78" s="1550"/>
      <c r="EA78" s="1550"/>
      <c r="EB78" s="1550"/>
      <c r="EC78" s="1550"/>
      <c r="ED78" s="1550"/>
      <c r="EE78" s="1550"/>
      <c r="EF78" s="1550"/>
      <c r="EG78" s="1550"/>
      <c r="EH78" s="1550"/>
      <c r="EI78" s="1550"/>
      <c r="EJ78" s="1550"/>
      <c r="EK78" s="1550"/>
      <c r="EL78" s="1550"/>
      <c r="EM78" s="1550"/>
      <c r="EN78" s="1550"/>
      <c r="EO78" s="1550"/>
      <c r="EP78" s="1550"/>
      <c r="EQ78" s="1550"/>
      <c r="ER78" s="1550"/>
      <c r="ES78" s="1550"/>
      <c r="ET78" s="1550"/>
      <c r="EU78" s="1550"/>
      <c r="EV78" s="1550"/>
      <c r="EW78" s="1550"/>
      <c r="EX78" s="1550"/>
      <c r="EY78" s="1550"/>
      <c r="EZ78" s="1550"/>
      <c r="FA78" s="1550"/>
      <c r="FB78" s="1550"/>
      <c r="FC78" s="1550"/>
      <c r="FD78" s="1550"/>
      <c r="FE78" s="1550"/>
      <c r="FF78" s="1550"/>
      <c r="FG78" s="1550"/>
      <c r="FH78" s="1550"/>
      <c r="FI78" s="1550"/>
      <c r="FJ78" s="1550"/>
      <c r="FK78" s="1550"/>
      <c r="FL78" s="1550"/>
      <c r="FM78" s="1550"/>
      <c r="FN78" s="1550"/>
      <c r="FO78" s="1550"/>
      <c r="FP78" s="1550"/>
      <c r="FQ78" s="1550"/>
      <c r="FR78" s="1550"/>
      <c r="FS78" s="1550"/>
      <c r="FT78" s="1550"/>
      <c r="FU78" s="1550"/>
      <c r="FV78" s="1550"/>
      <c r="FW78" s="1550"/>
      <c r="FX78" s="1550"/>
      <c r="FY78" s="1550"/>
      <c r="FZ78" s="1550"/>
      <c r="GA78" s="1550"/>
      <c r="GB78" s="1550"/>
      <c r="GC78" s="1550"/>
      <c r="GD78" s="1550"/>
      <c r="GE78" s="1550"/>
      <c r="GF78" s="1550"/>
      <c r="GG78" s="1550"/>
      <c r="GH78" s="1550"/>
      <c r="GI78" s="1550"/>
      <c r="GJ78" s="1550"/>
      <c r="GK78" s="1550"/>
      <c r="GL78" s="1550"/>
      <c r="GM78" s="1550"/>
      <c r="GN78" s="1550"/>
      <c r="GO78" s="1550"/>
      <c r="GP78" s="1550"/>
      <c r="GQ78" s="1550"/>
      <c r="GR78" s="1550"/>
      <c r="GS78" s="1550"/>
      <c r="GT78" s="1550"/>
      <c r="GU78" s="1550"/>
      <c r="GV78" s="1550"/>
      <c r="GW78" s="1550"/>
      <c r="GX78" s="1550"/>
      <c r="GY78" s="1550"/>
      <c r="GZ78" s="1550"/>
      <c r="HA78" s="1550"/>
      <c r="HB78" s="1550"/>
      <c r="HC78" s="1550"/>
      <c r="HD78" s="1550"/>
      <c r="HE78" s="1550"/>
      <c r="HF78" s="1550"/>
      <c r="HG78" s="1550"/>
      <c r="HH78" s="1550"/>
      <c r="HI78" s="1550"/>
      <c r="HJ78" s="1550"/>
      <c r="HK78" s="1550"/>
      <c r="HL78" s="1550"/>
      <c r="HM78" s="1550"/>
      <c r="HN78" s="1550"/>
      <c r="HO78" s="1550"/>
      <c r="HP78" s="1550"/>
      <c r="HQ78" s="1550"/>
      <c r="HR78" s="1550"/>
      <c r="HS78" s="1550"/>
      <c r="HT78" s="1550"/>
      <c r="HU78" s="1550"/>
      <c r="HV78" s="1550"/>
      <c r="HW78" s="1550"/>
      <c r="HX78" s="1550"/>
      <c r="HY78" s="1550"/>
      <c r="HZ78" s="1550"/>
      <c r="IA78" s="1550"/>
      <c r="IB78" s="1550"/>
      <c r="IC78" s="1550"/>
      <c r="ID78" s="1550"/>
      <c r="IE78" s="1550"/>
      <c r="IF78" s="1550"/>
      <c r="IG78" s="1550"/>
      <c r="IH78" s="1550"/>
      <c r="II78" s="1550"/>
      <c r="IJ78" s="1550"/>
      <c r="IK78" s="1550"/>
      <c r="IL78" s="1550"/>
      <c r="IM78" s="1550"/>
      <c r="IN78" s="1550"/>
      <c r="IO78" s="1550"/>
      <c r="IP78" s="1550"/>
      <c r="IQ78" s="1550"/>
      <c r="IR78" s="1550"/>
      <c r="IS78" s="1550"/>
    </row>
    <row r="79" spans="1:253" s="319" customFormat="1">
      <c r="A79" s="240" t="s">
        <v>1868</v>
      </c>
      <c r="B79" s="240"/>
      <c r="C79" s="240"/>
      <c r="D79" s="240"/>
      <c r="E79" s="248"/>
      <c r="F79" s="240"/>
      <c r="G79" s="1549"/>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1550"/>
      <c r="AV79" s="1550"/>
      <c r="AW79" s="1550"/>
      <c r="AX79" s="1550"/>
      <c r="AY79" s="1550"/>
      <c r="AZ79" s="1550"/>
      <c r="BA79" s="1550"/>
      <c r="BB79" s="1550"/>
      <c r="BC79" s="1550"/>
      <c r="BD79" s="1550"/>
      <c r="BE79" s="1550"/>
      <c r="BF79" s="1550"/>
      <c r="BG79" s="1550"/>
      <c r="BH79" s="1550"/>
      <c r="BI79" s="1550"/>
      <c r="BJ79" s="1550"/>
      <c r="BK79" s="1550"/>
      <c r="BL79" s="1550"/>
      <c r="BM79" s="1550"/>
      <c r="BN79" s="1550"/>
      <c r="BO79" s="1550"/>
      <c r="BP79" s="1550"/>
      <c r="BQ79" s="1550"/>
      <c r="BR79" s="1550"/>
      <c r="BS79" s="1550"/>
      <c r="BT79" s="1550"/>
      <c r="BU79" s="1550"/>
      <c r="BV79" s="1550"/>
      <c r="BW79" s="1550"/>
      <c r="BX79" s="1550"/>
      <c r="BY79" s="1550"/>
      <c r="BZ79" s="1550"/>
      <c r="CA79" s="1550"/>
      <c r="CB79" s="1550"/>
      <c r="CC79" s="1550"/>
      <c r="CD79" s="1550"/>
      <c r="CE79" s="1550"/>
      <c r="CF79" s="1550"/>
      <c r="CG79" s="1550"/>
      <c r="CH79" s="1550"/>
      <c r="CI79" s="1550"/>
      <c r="CJ79" s="1550"/>
      <c r="CK79" s="1550"/>
      <c r="CL79" s="1550"/>
      <c r="CM79" s="1550"/>
      <c r="CN79" s="1550"/>
      <c r="CO79" s="1550"/>
      <c r="CP79" s="1550"/>
      <c r="CQ79" s="1550"/>
      <c r="CR79" s="1550"/>
      <c r="CS79" s="1550"/>
      <c r="CT79" s="1550"/>
      <c r="CU79" s="1550"/>
      <c r="CV79" s="1550"/>
      <c r="CW79" s="1550"/>
      <c r="CX79" s="1550"/>
      <c r="CY79" s="1550"/>
      <c r="CZ79" s="1550"/>
      <c r="DA79" s="1550"/>
      <c r="DB79" s="1550"/>
      <c r="DC79" s="1550"/>
      <c r="DD79" s="1550"/>
      <c r="DE79" s="1550"/>
      <c r="DF79" s="1550"/>
      <c r="DG79" s="1550"/>
      <c r="DH79" s="1550"/>
      <c r="DI79" s="1550"/>
      <c r="DJ79" s="1550"/>
      <c r="DK79" s="1550"/>
      <c r="DL79" s="1550"/>
      <c r="DM79" s="1550"/>
      <c r="DN79" s="1550"/>
      <c r="DO79" s="1550"/>
      <c r="DP79" s="1550"/>
      <c r="DQ79" s="1550"/>
      <c r="DR79" s="1550"/>
      <c r="DS79" s="1550"/>
      <c r="DT79" s="1550"/>
      <c r="DU79" s="1550"/>
      <c r="DV79" s="1550"/>
      <c r="DW79" s="1550"/>
      <c r="DX79" s="1550"/>
      <c r="DY79" s="1550"/>
      <c r="DZ79" s="1550"/>
      <c r="EA79" s="1550"/>
      <c r="EB79" s="1550"/>
      <c r="EC79" s="1550"/>
      <c r="ED79" s="1550"/>
      <c r="EE79" s="1550"/>
      <c r="EF79" s="1550"/>
      <c r="EG79" s="1550"/>
      <c r="EH79" s="1550"/>
      <c r="EI79" s="1550"/>
      <c r="EJ79" s="1550"/>
      <c r="EK79" s="1550"/>
      <c r="EL79" s="1550"/>
      <c r="EM79" s="1550"/>
      <c r="EN79" s="1550"/>
      <c r="EO79" s="1550"/>
      <c r="EP79" s="1550"/>
      <c r="EQ79" s="1550"/>
      <c r="ER79" s="1550"/>
      <c r="ES79" s="1550"/>
      <c r="ET79" s="1550"/>
      <c r="EU79" s="1550"/>
      <c r="EV79" s="1550"/>
      <c r="EW79" s="1550"/>
      <c r="EX79" s="1550"/>
      <c r="EY79" s="1550"/>
      <c r="EZ79" s="1550"/>
      <c r="FA79" s="1550"/>
      <c r="FB79" s="1550"/>
      <c r="FC79" s="1550"/>
      <c r="FD79" s="1550"/>
      <c r="FE79" s="1550"/>
      <c r="FF79" s="1550"/>
      <c r="FG79" s="1550"/>
      <c r="FH79" s="1550"/>
      <c r="FI79" s="1550"/>
      <c r="FJ79" s="1550"/>
      <c r="FK79" s="1550"/>
      <c r="FL79" s="1550"/>
      <c r="FM79" s="1550"/>
      <c r="FN79" s="1550"/>
      <c r="FO79" s="1550"/>
      <c r="FP79" s="1550"/>
      <c r="FQ79" s="1550"/>
      <c r="FR79" s="1550"/>
      <c r="FS79" s="1550"/>
      <c r="FT79" s="1550"/>
      <c r="FU79" s="1550"/>
      <c r="FV79" s="1550"/>
      <c r="FW79" s="1550"/>
      <c r="FX79" s="1550"/>
      <c r="FY79" s="1550"/>
      <c r="FZ79" s="1550"/>
      <c r="GA79" s="1550"/>
      <c r="GB79" s="1550"/>
      <c r="GC79" s="1550"/>
      <c r="GD79" s="1550"/>
      <c r="GE79" s="1550"/>
      <c r="GF79" s="1550"/>
      <c r="GG79" s="1550"/>
      <c r="GH79" s="1550"/>
      <c r="GI79" s="1550"/>
      <c r="GJ79" s="1550"/>
      <c r="GK79" s="1550"/>
      <c r="GL79" s="1550"/>
      <c r="GM79" s="1550"/>
      <c r="GN79" s="1550"/>
      <c r="GO79" s="1550"/>
      <c r="GP79" s="1550"/>
      <c r="GQ79" s="1550"/>
      <c r="GR79" s="1550"/>
      <c r="GS79" s="1550"/>
      <c r="GT79" s="1550"/>
      <c r="GU79" s="1550"/>
      <c r="GV79" s="1550"/>
      <c r="GW79" s="1550"/>
      <c r="GX79" s="1550"/>
      <c r="GY79" s="1550"/>
      <c r="GZ79" s="1550"/>
      <c r="HA79" s="1550"/>
      <c r="HB79" s="1550"/>
      <c r="HC79" s="1550"/>
      <c r="HD79" s="1550"/>
      <c r="HE79" s="1550"/>
      <c r="HF79" s="1550"/>
      <c r="HG79" s="1550"/>
      <c r="HH79" s="1550"/>
      <c r="HI79" s="1550"/>
      <c r="HJ79" s="1550"/>
      <c r="HK79" s="1550"/>
      <c r="HL79" s="1550"/>
      <c r="HM79" s="1550"/>
      <c r="HN79" s="1550"/>
      <c r="HO79" s="1550"/>
      <c r="HP79" s="1550"/>
      <c r="HQ79" s="1550"/>
      <c r="HR79" s="1550"/>
      <c r="HS79" s="1550"/>
      <c r="HT79" s="1550"/>
      <c r="HU79" s="1550"/>
      <c r="HV79" s="1550"/>
      <c r="HW79" s="1550"/>
      <c r="HX79" s="1550"/>
      <c r="HY79" s="1550"/>
      <c r="HZ79" s="1550"/>
      <c r="IA79" s="1550"/>
      <c r="IB79" s="1550"/>
      <c r="IC79" s="1550"/>
      <c r="ID79" s="1550"/>
      <c r="IE79" s="1550"/>
      <c r="IF79" s="1550"/>
      <c r="IG79" s="1550"/>
      <c r="IH79" s="1550"/>
      <c r="II79" s="1550"/>
      <c r="IJ79" s="1550"/>
      <c r="IK79" s="1550"/>
      <c r="IL79" s="1550"/>
      <c r="IM79" s="1550"/>
      <c r="IN79" s="1550"/>
      <c r="IO79" s="1550"/>
      <c r="IP79" s="1550"/>
      <c r="IQ79" s="1550"/>
      <c r="IR79" s="1550"/>
      <c r="IS79" s="1550"/>
    </row>
    <row r="80" spans="1:253" s="319" customFormat="1">
      <c r="A80" s="551" t="s">
        <v>1869</v>
      </c>
      <c r="B80" s="1544">
        <f>'Sources and Uses Budget'!$C79</f>
        <v>1874583.7791533815</v>
      </c>
      <c r="C80" s="1544">
        <f>'Sources and Uses Budget'!$C79</f>
        <v>1874583.7791533815</v>
      </c>
      <c r="D80" s="1545">
        <f t="shared" si="1"/>
        <v>0</v>
      </c>
      <c r="E80" s="1546"/>
      <c r="F80" s="1547"/>
      <c r="G80" s="1549"/>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1550"/>
      <c r="AV80" s="1550"/>
      <c r="AW80" s="1550"/>
      <c r="AX80" s="1550"/>
      <c r="AY80" s="1550"/>
      <c r="AZ80" s="1550"/>
      <c r="BA80" s="1550"/>
      <c r="BB80" s="1550"/>
      <c r="BC80" s="1550"/>
      <c r="BD80" s="1550"/>
      <c r="BE80" s="1550"/>
      <c r="BF80" s="1550"/>
      <c r="BG80" s="1550"/>
      <c r="BH80" s="1550"/>
      <c r="BI80" s="1550"/>
      <c r="BJ80" s="1550"/>
      <c r="BK80" s="1550"/>
      <c r="BL80" s="1550"/>
      <c r="BM80" s="1550"/>
      <c r="BN80" s="1550"/>
      <c r="BO80" s="1550"/>
      <c r="BP80" s="1550"/>
      <c r="BQ80" s="1550"/>
      <c r="BR80" s="1550"/>
      <c r="BS80" s="1550"/>
      <c r="BT80" s="1550"/>
      <c r="BU80" s="1550"/>
      <c r="BV80" s="1550"/>
      <c r="BW80" s="1550"/>
      <c r="BX80" s="1550"/>
      <c r="BY80" s="1550"/>
      <c r="BZ80" s="1550"/>
      <c r="CA80" s="1550"/>
      <c r="CB80" s="1550"/>
      <c r="CC80" s="1550"/>
      <c r="CD80" s="1550"/>
      <c r="CE80" s="1550"/>
      <c r="CF80" s="1550"/>
      <c r="CG80" s="1550"/>
      <c r="CH80" s="1550"/>
      <c r="CI80" s="1550"/>
      <c r="CJ80" s="1550"/>
      <c r="CK80" s="1550"/>
      <c r="CL80" s="1550"/>
      <c r="CM80" s="1550"/>
      <c r="CN80" s="1550"/>
      <c r="CO80" s="1550"/>
      <c r="CP80" s="1550"/>
      <c r="CQ80" s="1550"/>
      <c r="CR80" s="1550"/>
      <c r="CS80" s="1550"/>
      <c r="CT80" s="1550"/>
      <c r="CU80" s="1550"/>
      <c r="CV80" s="1550"/>
      <c r="CW80" s="1550"/>
      <c r="CX80" s="1550"/>
      <c r="CY80" s="1550"/>
      <c r="CZ80" s="1550"/>
      <c r="DA80" s="1550"/>
      <c r="DB80" s="1550"/>
      <c r="DC80" s="1550"/>
      <c r="DD80" s="1550"/>
      <c r="DE80" s="1550"/>
      <c r="DF80" s="1550"/>
      <c r="DG80" s="1550"/>
      <c r="DH80" s="1550"/>
      <c r="DI80" s="1550"/>
      <c r="DJ80" s="1550"/>
      <c r="DK80" s="1550"/>
      <c r="DL80" s="1550"/>
      <c r="DM80" s="1550"/>
      <c r="DN80" s="1550"/>
      <c r="DO80" s="1550"/>
      <c r="DP80" s="1550"/>
      <c r="DQ80" s="1550"/>
      <c r="DR80" s="1550"/>
      <c r="DS80" s="1550"/>
      <c r="DT80" s="1550"/>
      <c r="DU80" s="1550"/>
      <c r="DV80" s="1550"/>
      <c r="DW80" s="1550"/>
      <c r="DX80" s="1550"/>
      <c r="DY80" s="1550"/>
      <c r="DZ80" s="1550"/>
      <c r="EA80" s="1550"/>
      <c r="EB80" s="1550"/>
      <c r="EC80" s="1550"/>
      <c r="ED80" s="1550"/>
      <c r="EE80" s="1550"/>
      <c r="EF80" s="1550"/>
      <c r="EG80" s="1550"/>
      <c r="EH80" s="1550"/>
      <c r="EI80" s="1550"/>
      <c r="EJ80" s="1550"/>
      <c r="EK80" s="1550"/>
      <c r="EL80" s="1550"/>
      <c r="EM80" s="1550"/>
      <c r="EN80" s="1550"/>
      <c r="EO80" s="1550"/>
      <c r="EP80" s="1550"/>
      <c r="EQ80" s="1550"/>
      <c r="ER80" s="1550"/>
      <c r="ES80" s="1550"/>
      <c r="ET80" s="1550"/>
      <c r="EU80" s="1550"/>
      <c r="EV80" s="1550"/>
      <c r="EW80" s="1550"/>
      <c r="EX80" s="1550"/>
      <c r="EY80" s="1550"/>
      <c r="EZ80" s="1550"/>
      <c r="FA80" s="1550"/>
      <c r="FB80" s="1550"/>
      <c r="FC80" s="1550"/>
      <c r="FD80" s="1550"/>
      <c r="FE80" s="1550"/>
      <c r="FF80" s="1550"/>
      <c r="FG80" s="1550"/>
      <c r="FH80" s="1550"/>
      <c r="FI80" s="1550"/>
      <c r="FJ80" s="1550"/>
      <c r="FK80" s="1550"/>
      <c r="FL80" s="1550"/>
      <c r="FM80" s="1550"/>
      <c r="FN80" s="1550"/>
      <c r="FO80" s="1550"/>
      <c r="FP80" s="1550"/>
      <c r="FQ80" s="1550"/>
      <c r="FR80" s="1550"/>
      <c r="FS80" s="1550"/>
      <c r="FT80" s="1550"/>
      <c r="FU80" s="1550"/>
      <c r="FV80" s="1550"/>
      <c r="FW80" s="1550"/>
      <c r="FX80" s="1550"/>
      <c r="FY80" s="1550"/>
      <c r="FZ80" s="1550"/>
      <c r="GA80" s="1550"/>
      <c r="GB80" s="1550"/>
      <c r="GC80" s="1550"/>
      <c r="GD80" s="1550"/>
      <c r="GE80" s="1550"/>
      <c r="GF80" s="1550"/>
      <c r="GG80" s="1550"/>
      <c r="GH80" s="1550"/>
      <c r="GI80" s="1550"/>
      <c r="GJ80" s="1550"/>
      <c r="GK80" s="1550"/>
      <c r="GL80" s="1550"/>
      <c r="GM80" s="1550"/>
      <c r="GN80" s="1550"/>
      <c r="GO80" s="1550"/>
      <c r="GP80" s="1550"/>
      <c r="GQ80" s="1550"/>
      <c r="GR80" s="1550"/>
      <c r="GS80" s="1550"/>
      <c r="GT80" s="1550"/>
      <c r="GU80" s="1550"/>
      <c r="GV80" s="1550"/>
      <c r="GW80" s="1550"/>
      <c r="GX80" s="1550"/>
      <c r="GY80" s="1550"/>
      <c r="GZ80" s="1550"/>
      <c r="HA80" s="1550"/>
      <c r="HB80" s="1550"/>
      <c r="HC80" s="1550"/>
      <c r="HD80" s="1550"/>
      <c r="HE80" s="1550"/>
      <c r="HF80" s="1550"/>
      <c r="HG80" s="1550"/>
      <c r="HH80" s="1550"/>
      <c r="HI80" s="1550"/>
      <c r="HJ80" s="1550"/>
      <c r="HK80" s="1550"/>
      <c r="HL80" s="1550"/>
      <c r="HM80" s="1550"/>
      <c r="HN80" s="1550"/>
      <c r="HO80" s="1550"/>
      <c r="HP80" s="1550"/>
      <c r="HQ80" s="1550"/>
      <c r="HR80" s="1550"/>
      <c r="HS80" s="1550"/>
      <c r="HT80" s="1550"/>
      <c r="HU80" s="1550"/>
      <c r="HV80" s="1550"/>
      <c r="HW80" s="1550"/>
      <c r="HX80" s="1550"/>
      <c r="HY80" s="1550"/>
      <c r="HZ80" s="1550"/>
      <c r="IA80" s="1550"/>
      <c r="IB80" s="1550"/>
      <c r="IC80" s="1550"/>
      <c r="ID80" s="1550"/>
      <c r="IE80" s="1550"/>
      <c r="IF80" s="1550"/>
      <c r="IG80" s="1550"/>
      <c r="IH80" s="1550"/>
      <c r="II80" s="1550"/>
      <c r="IJ80" s="1550"/>
      <c r="IK80" s="1550"/>
      <c r="IL80" s="1550"/>
      <c r="IM80" s="1550"/>
      <c r="IN80" s="1550"/>
      <c r="IO80" s="1550"/>
      <c r="IP80" s="1550"/>
      <c r="IQ80" s="1550"/>
      <c r="IR80" s="1550"/>
      <c r="IS80" s="1550"/>
    </row>
    <row r="81" spans="1:7" s="319" customFormat="1">
      <c r="A81" s="551" t="s">
        <v>1870</v>
      </c>
      <c r="B81" s="1544">
        <f>'Sources and Uses Budget'!$C80</f>
        <v>866956.82747492427</v>
      </c>
      <c r="C81" s="1544">
        <f>'Sources and Uses Budget'!$C80</f>
        <v>866956.82747492427</v>
      </c>
      <c r="D81" s="1545">
        <f>C81-B81</f>
        <v>0</v>
      </c>
      <c r="E81" s="1546"/>
      <c r="F81" s="1547"/>
      <c r="G81" s="1549"/>
    </row>
    <row r="82" spans="1:7" s="319" customFormat="1">
      <c r="A82" s="241" t="s">
        <v>1871</v>
      </c>
      <c r="B82" s="1545">
        <f>SUM(B80:B81)</f>
        <v>2741540.6066283057</v>
      </c>
      <c r="C82" s="1545">
        <f>SUM(C80:C81)</f>
        <v>2741540.6066283057</v>
      </c>
      <c r="D82" s="1545">
        <f t="shared" si="1"/>
        <v>0</v>
      </c>
      <c r="E82" s="1546"/>
      <c r="F82" s="1547"/>
      <c r="G82" s="1549"/>
    </row>
    <row r="83" spans="1:7" s="319" customFormat="1">
      <c r="A83" s="240" t="s">
        <v>1872</v>
      </c>
      <c r="B83" s="240"/>
      <c r="C83" s="240"/>
      <c r="D83" s="240"/>
      <c r="E83" s="248"/>
      <c r="F83" s="240"/>
      <c r="G83" s="1549"/>
    </row>
    <row r="84" spans="1:7" s="319" customFormat="1" ht="13.65" customHeight="1">
      <c r="A84" s="551" t="s">
        <v>1873</v>
      </c>
      <c r="B84" s="1544">
        <f>'Sources and Uses Budget'!$C83</f>
        <v>60708.703392540774</v>
      </c>
      <c r="C84" s="1544">
        <f>'Sources and Uses Budget'!$C83</f>
        <v>60708.703392540774</v>
      </c>
      <c r="D84" s="1545">
        <f t="shared" si="1"/>
        <v>0</v>
      </c>
      <c r="E84" s="1546"/>
      <c r="F84" s="1547"/>
      <c r="G84" s="1549"/>
    </row>
    <row r="85" spans="1:7" s="319" customFormat="1">
      <c r="A85" s="551" t="s">
        <v>1874</v>
      </c>
      <c r="B85" s="1544">
        <f>'Sources and Uses Budget'!$C84</f>
        <v>328000</v>
      </c>
      <c r="C85" s="1544">
        <f>'Sources and Uses Budget'!$C84</f>
        <v>328000</v>
      </c>
      <c r="D85" s="1545">
        <f t="shared" si="1"/>
        <v>0</v>
      </c>
      <c r="E85" s="1546"/>
      <c r="F85" s="1547"/>
      <c r="G85" s="1549"/>
    </row>
    <row r="86" spans="1:7" s="319" customFormat="1">
      <c r="A86" s="551" t="s">
        <v>1875</v>
      </c>
      <c r="B86" s="1544">
        <f>'Sources and Uses Budget'!$C85</f>
        <v>2035553</v>
      </c>
      <c r="C86" s="1544">
        <f>'Sources and Uses Budget'!$C85</f>
        <v>2035553</v>
      </c>
      <c r="D86" s="1545">
        <f t="shared" si="1"/>
        <v>0</v>
      </c>
      <c r="E86" s="1546"/>
      <c r="F86" s="1547"/>
      <c r="G86" s="1549"/>
    </row>
    <row r="87" spans="1:7" s="319" customFormat="1">
      <c r="A87" s="551" t="s">
        <v>1876</v>
      </c>
      <c r="B87" s="1544">
        <f>'Sources and Uses Budget'!$C86</f>
        <v>735630</v>
      </c>
      <c r="C87" s="1544">
        <f>'Sources and Uses Budget'!$C86</f>
        <v>735630</v>
      </c>
      <c r="D87" s="1545">
        <f t="shared" si="1"/>
        <v>0</v>
      </c>
      <c r="E87" s="1546"/>
      <c r="F87" s="1547"/>
      <c r="G87" s="1549"/>
    </row>
    <row r="88" spans="1:7" s="319" customFormat="1">
      <c r="A88" s="551" t="s">
        <v>1877</v>
      </c>
      <c r="B88" s="1544">
        <f>'Sources and Uses Budget'!$C87</f>
        <v>0</v>
      </c>
      <c r="C88" s="1544">
        <f>'Sources and Uses Budget'!$C87</f>
        <v>0</v>
      </c>
      <c r="D88" s="1545">
        <f t="shared" si="1"/>
        <v>0</v>
      </c>
      <c r="E88" s="1546"/>
      <c r="F88" s="1547"/>
      <c r="G88" s="1549"/>
    </row>
    <row r="89" spans="1:7" s="319" customFormat="1">
      <c r="A89" s="551" t="s">
        <v>1878</v>
      </c>
      <c r="B89" s="1544">
        <f>'Sources and Uses Budget'!$C88</f>
        <v>144000</v>
      </c>
      <c r="C89" s="1544">
        <f>'Sources and Uses Budget'!$C88</f>
        <v>144000</v>
      </c>
      <c r="D89" s="1545">
        <f t="shared" si="1"/>
        <v>0</v>
      </c>
      <c r="E89" s="1546"/>
      <c r="F89" s="1547"/>
      <c r="G89" s="1549"/>
    </row>
    <row r="90" spans="1:7" s="319" customFormat="1">
      <c r="A90" s="551" t="s">
        <v>1879</v>
      </c>
      <c r="B90" s="1544">
        <f>'Sources and Uses Budget'!$C89</f>
        <v>102000</v>
      </c>
      <c r="C90" s="1544">
        <f>'Sources and Uses Budget'!$C89</f>
        <v>102000</v>
      </c>
      <c r="D90" s="1545">
        <f t="shared" si="1"/>
        <v>0</v>
      </c>
      <c r="E90" s="1546"/>
      <c r="F90" s="1547"/>
      <c r="G90" s="1549"/>
    </row>
    <row r="91" spans="1:7" s="319" customFormat="1">
      <c r="A91" s="551" t="s">
        <v>1880</v>
      </c>
      <c r="B91" s="1544">
        <f>'Sources and Uses Budget'!$C90</f>
        <v>18000</v>
      </c>
      <c r="C91" s="1544">
        <f>'Sources and Uses Budget'!$C90</f>
        <v>18000</v>
      </c>
      <c r="D91" s="1545">
        <f t="shared" si="1"/>
        <v>0</v>
      </c>
      <c r="E91" s="1546"/>
      <c r="F91" s="1547"/>
      <c r="G91" s="1549"/>
    </row>
    <row r="92" spans="1:7" s="319" customFormat="1">
      <c r="A92" s="550" t="s">
        <v>1881</v>
      </c>
      <c r="B92" s="1544">
        <f>'Sources and Uses Budget'!$C91</f>
        <v>0</v>
      </c>
      <c r="C92" s="1544">
        <f>'Sources and Uses Budget'!$C91</f>
        <v>0</v>
      </c>
      <c r="D92" s="1545">
        <f t="shared" si="1"/>
        <v>0</v>
      </c>
      <c r="E92" s="1546"/>
      <c r="F92" s="1547"/>
      <c r="G92" s="1549"/>
    </row>
    <row r="93" spans="1:7" s="319" customFormat="1">
      <c r="A93" s="550" t="s">
        <v>1882</v>
      </c>
      <c r="B93" s="1544">
        <f>'Sources and Uses Budget'!$C92</f>
        <v>7600</v>
      </c>
      <c r="C93" s="1544">
        <f>'Sources and Uses Budget'!$C92</f>
        <v>7600</v>
      </c>
      <c r="D93" s="1545">
        <f t="shared" si="1"/>
        <v>0</v>
      </c>
      <c r="E93" s="1546"/>
      <c r="F93" s="1547"/>
      <c r="G93" s="1549"/>
    </row>
    <row r="94" spans="1:7" s="319" customFormat="1">
      <c r="A94" s="1551" t="s">
        <v>1829</v>
      </c>
      <c r="B94" s="1544">
        <f>'Sources and Uses Budget'!$C93</f>
        <v>0</v>
      </c>
      <c r="C94" s="1544">
        <f>'Sources and Uses Budget'!$C93</f>
        <v>0</v>
      </c>
      <c r="D94" s="1545">
        <f t="shared" si="1"/>
        <v>0</v>
      </c>
      <c r="E94" s="1546"/>
      <c r="F94" s="1547"/>
      <c r="G94" s="1549"/>
    </row>
    <row r="95" spans="1:7" s="319" customFormat="1">
      <c r="A95" s="1551" t="s">
        <v>1829</v>
      </c>
      <c r="B95" s="1544">
        <f>'Sources and Uses Budget'!$C94</f>
        <v>0</v>
      </c>
      <c r="C95" s="1544">
        <f>'Sources and Uses Budget'!$C94</f>
        <v>0</v>
      </c>
      <c r="D95" s="1545">
        <f t="shared" si="1"/>
        <v>0</v>
      </c>
      <c r="E95" s="1546"/>
      <c r="F95" s="1547"/>
      <c r="G95" s="1549"/>
    </row>
    <row r="96" spans="1:7" s="319" customFormat="1">
      <c r="A96" s="1551" t="s">
        <v>1829</v>
      </c>
      <c r="B96" s="1544">
        <f>'Sources and Uses Budget'!$C95</f>
        <v>0</v>
      </c>
      <c r="C96" s="1544">
        <f>'Sources and Uses Budget'!$C95</f>
        <v>0</v>
      </c>
      <c r="D96" s="1545">
        <f t="shared" si="1"/>
        <v>0</v>
      </c>
      <c r="E96" s="1546"/>
      <c r="F96" s="1547"/>
      <c r="G96" s="1549"/>
    </row>
    <row r="97" spans="1:7" s="319" customFormat="1">
      <c r="A97" s="241" t="s">
        <v>1883</v>
      </c>
      <c r="B97" s="1545">
        <f>SUM(B84:B96)</f>
        <v>3431491.703392541</v>
      </c>
      <c r="C97" s="1545">
        <f>SUM(C84:C96)</f>
        <v>3431491.703392541</v>
      </c>
      <c r="D97" s="1545">
        <f t="shared" si="1"/>
        <v>0</v>
      </c>
      <c r="E97" s="1546"/>
      <c r="F97" s="1547"/>
      <c r="G97" s="1549"/>
    </row>
    <row r="98" spans="1:7" s="319" customFormat="1">
      <c r="A98" s="241" t="s">
        <v>1884</v>
      </c>
      <c r="B98" s="1545">
        <f>SUM(B64+B71+B78+B82+B97)</f>
        <v>56129492.290208749</v>
      </c>
      <c r="C98" s="1545">
        <f>SUM(C64+C71+C78+C82+C97)</f>
        <v>56129492.290208749</v>
      </c>
      <c r="D98" s="1545">
        <f t="shared" si="1"/>
        <v>0</v>
      </c>
      <c r="E98" s="1546"/>
      <c r="F98" s="1547"/>
      <c r="G98" s="1549"/>
    </row>
    <row r="99" spans="1:7" s="319" customFormat="1">
      <c r="A99" s="240" t="s">
        <v>1885</v>
      </c>
      <c r="B99" s="240"/>
      <c r="C99" s="240"/>
      <c r="D99" s="240"/>
      <c r="E99" s="248"/>
      <c r="F99" s="240"/>
      <c r="G99" s="1549"/>
    </row>
    <row r="100" spans="1:7" s="318" customFormat="1">
      <c r="A100" s="249" t="s">
        <v>1886</v>
      </c>
      <c r="B100" s="1544">
        <f>'Sources and Uses Budget'!$C99</f>
        <v>3500000</v>
      </c>
      <c r="C100" s="1544">
        <f>'Sources and Uses Budget'!$C99</f>
        <v>3500000</v>
      </c>
      <c r="D100" s="1545">
        <f t="shared" si="1"/>
        <v>0</v>
      </c>
      <c r="E100" s="1546"/>
      <c r="F100" s="1547"/>
      <c r="G100" s="1542"/>
    </row>
    <row r="101" spans="1:7" s="318" customFormat="1">
      <c r="A101" s="249" t="s">
        <v>1887</v>
      </c>
      <c r="B101" s="1544">
        <f>'Sources and Uses Budget'!$C100</f>
        <v>0</v>
      </c>
      <c r="C101" s="1544">
        <f>'Sources and Uses Budget'!$C100</f>
        <v>0</v>
      </c>
      <c r="D101" s="1545">
        <f t="shared" si="1"/>
        <v>0</v>
      </c>
      <c r="E101" s="1546"/>
      <c r="F101" s="1547"/>
      <c r="G101" s="1542"/>
    </row>
    <row r="102" spans="1:7" s="318" customFormat="1">
      <c r="A102" s="249" t="s">
        <v>1888</v>
      </c>
      <c r="B102" s="1544">
        <f>'Sources and Uses Budget'!$C101</f>
        <v>0</v>
      </c>
      <c r="C102" s="1544">
        <f>'Sources and Uses Budget'!$C101</f>
        <v>0</v>
      </c>
      <c r="D102" s="1545">
        <f t="shared" si="1"/>
        <v>0</v>
      </c>
      <c r="E102" s="1546"/>
      <c r="F102" s="1547"/>
      <c r="G102" s="1542"/>
    </row>
    <row r="103" spans="1:7" s="318" customFormat="1" ht="12" customHeight="1">
      <c r="A103" s="249" t="s">
        <v>1889</v>
      </c>
      <c r="B103" s="1544">
        <f>'Sources and Uses Budget'!$C102</f>
        <v>0</v>
      </c>
      <c r="C103" s="1544">
        <f>'Sources and Uses Budget'!$C102</f>
        <v>0</v>
      </c>
      <c r="D103" s="1545">
        <f t="shared" si="1"/>
        <v>0</v>
      </c>
      <c r="E103" s="1546"/>
      <c r="F103" s="1547"/>
      <c r="G103" s="1542"/>
    </row>
    <row r="104" spans="1:7" s="318" customFormat="1">
      <c r="A104" s="1548" t="str">
        <f>'Sources and Uses Budget'!A103</f>
        <v>Other: (Specify)</v>
      </c>
      <c r="B104" s="1544">
        <f>'Sources and Uses Budget'!$C103</f>
        <v>0</v>
      </c>
      <c r="C104" s="1544">
        <f>'Sources and Uses Budget'!$C103</f>
        <v>0</v>
      </c>
      <c r="D104" s="1545">
        <f t="shared" si="1"/>
        <v>0</v>
      </c>
      <c r="E104" s="1546"/>
      <c r="F104" s="1547"/>
      <c r="G104" s="1542"/>
    </row>
    <row r="105" spans="1:7" s="318" customFormat="1">
      <c r="A105" s="241" t="s">
        <v>1890</v>
      </c>
      <c r="B105" s="1545">
        <f>SUM(B100:B104)</f>
        <v>3500000</v>
      </c>
      <c r="C105" s="1545">
        <f>SUM(C100:C104)</f>
        <v>3500000</v>
      </c>
      <c r="D105" s="1545">
        <f t="shared" si="1"/>
        <v>0</v>
      </c>
      <c r="E105" s="1546"/>
      <c r="F105" s="1547"/>
      <c r="G105" s="1542"/>
    </row>
    <row r="106" spans="1:7" s="318" customFormat="1">
      <c r="A106" s="241" t="s">
        <v>1891</v>
      </c>
      <c r="B106" s="242">
        <f>SUM(B98+B105)</f>
        <v>59629492.290208749</v>
      </c>
      <c r="C106" s="242">
        <f>SUM(C98+C105)</f>
        <v>59629492.290208749</v>
      </c>
      <c r="D106" s="1545">
        <f t="shared" si="1"/>
        <v>0</v>
      </c>
      <c r="E106" s="1546"/>
      <c r="F106" s="1547"/>
      <c r="G106" s="1542"/>
    </row>
    <row r="107" spans="1:7" s="318" customFormat="1">
      <c r="A107" s="246" t="s">
        <v>2730</v>
      </c>
      <c r="B107" s="1552"/>
      <c r="C107" s="1553"/>
      <c r="D107" s="1554"/>
      <c r="E107" s="1555"/>
      <c r="F107" s="1556"/>
      <c r="G107" s="1542"/>
    </row>
    <row r="108" spans="1:7" s="245" customFormat="1" ht="12" hidden="1" customHeight="1">
      <c r="A108" s="244"/>
    </row>
    <row r="109" spans="1:7" s="245" customFormat="1" ht="12" hidden="1" customHeight="1">
      <c r="A109" s="244"/>
    </row>
    <row r="110" spans="1:7" s="245" customFormat="1" ht="12" hidden="1" customHeight="1">
      <c r="A110" s="244"/>
    </row>
    <row r="111" spans="1:7" s="245" customFormat="1" ht="12" hidden="1" customHeight="1">
      <c r="A111" s="244"/>
    </row>
    <row r="112" spans="1:7" s="245" customFormat="1" ht="12" hidden="1" customHeight="1">
      <c r="A112" s="244"/>
    </row>
    <row r="113" spans="1:1" s="245" customFormat="1" ht="12" hidden="1" customHeight="1">
      <c r="A113" s="244"/>
    </row>
    <row r="114" spans="1:1" s="245" customFormat="1" ht="12" hidden="1" customHeight="1">
      <c r="A114" s="244"/>
    </row>
    <row r="115" spans="1:1" s="245" customFormat="1" ht="12" hidden="1" customHeight="1">
      <c r="A115" s="244"/>
    </row>
    <row r="116" spans="1:1" s="245" customFormat="1" ht="12" hidden="1" customHeight="1">
      <c r="A116" s="244"/>
    </row>
    <row r="117" spans="1:1" s="245" customFormat="1" ht="12" hidden="1" customHeight="1">
      <c r="A117" s="244"/>
    </row>
    <row r="118" spans="1:1" s="245" customFormat="1" ht="12" hidden="1" customHeight="1">
      <c r="A118" s="244"/>
    </row>
    <row r="119" spans="1:1" s="245" customFormat="1" ht="12" hidden="1" customHeight="1">
      <c r="A119" s="244"/>
    </row>
    <row r="120" spans="1:1" s="245" customFormat="1" ht="12" hidden="1" customHeight="1">
      <c r="A120" s="244"/>
    </row>
    <row r="121" spans="1:1" s="245" customFormat="1" ht="12" hidden="1" customHeight="1">
      <c r="A121" s="244"/>
    </row>
    <row r="122" spans="1:1" s="245" customFormat="1" ht="12" hidden="1" customHeight="1">
      <c r="A122" s="244"/>
    </row>
    <row r="123" spans="1:1" s="245" customFormat="1" ht="12" hidden="1" customHeight="1">
      <c r="A123" s="244"/>
    </row>
    <row r="124" spans="1:1" s="245" customFormat="1" ht="12" hidden="1" customHeight="1">
      <c r="A124" s="244"/>
    </row>
    <row r="125" spans="1:1" s="245" customFormat="1" ht="12" hidden="1" customHeight="1">
      <c r="A125" s="244"/>
    </row>
    <row r="126" spans="1:1" s="245" customFormat="1" ht="12" hidden="1" customHeight="1">
      <c r="A126" s="244"/>
    </row>
    <row r="127" spans="1:1" s="245" customFormat="1" ht="12" hidden="1" customHeight="1">
      <c r="A127" s="244"/>
    </row>
    <row r="128" spans="1:1" s="245" customFormat="1" ht="12" hidden="1" customHeight="1">
      <c r="A128" s="244"/>
    </row>
    <row r="129" spans="1:1" s="245" customFormat="1" ht="12" hidden="1" customHeight="1">
      <c r="A129" s="244"/>
    </row>
    <row r="130" spans="1:1" s="245" customFormat="1" ht="12" hidden="1" customHeight="1">
      <c r="A130" s="244"/>
    </row>
    <row r="131" spans="1:1" s="245" customFormat="1" ht="12" hidden="1" customHeight="1">
      <c r="A131" s="244"/>
    </row>
    <row r="132" spans="1:1" s="245" customFormat="1" ht="12" hidden="1" customHeight="1">
      <c r="A132" s="244"/>
    </row>
    <row r="133" spans="1:1" s="245" customFormat="1" ht="12" hidden="1" customHeight="1">
      <c r="A133" s="244"/>
    </row>
    <row r="134" spans="1:1" s="245" customFormat="1" ht="12" hidden="1" customHeight="1">
      <c r="A134" s="244"/>
    </row>
    <row r="135" spans="1:1" s="245" customFormat="1" ht="12" hidden="1" customHeight="1">
      <c r="A135" s="244"/>
    </row>
    <row r="136" spans="1:1" s="245" customFormat="1" ht="12" hidden="1" customHeight="1">
      <c r="A136" s="244"/>
    </row>
    <row r="137" spans="1:1" s="245" customFormat="1" ht="12" hidden="1" customHeight="1">
      <c r="A137" s="244"/>
    </row>
    <row r="138" spans="1:1" s="245" customFormat="1" ht="12" hidden="1" customHeight="1">
      <c r="A138" s="244"/>
    </row>
    <row r="139" spans="1:1" s="245" customFormat="1" ht="12" hidden="1" customHeight="1">
      <c r="A139" s="244"/>
    </row>
    <row r="140" spans="1:1" s="245" customFormat="1" ht="12" hidden="1" customHeight="1">
      <c r="A140" s="244"/>
    </row>
    <row r="141" spans="1:1" s="245" customFormat="1" ht="12" hidden="1" customHeight="1">
      <c r="A141" s="244"/>
    </row>
    <row r="142" spans="1:1" s="245" customFormat="1" ht="12" hidden="1" customHeight="1">
      <c r="A142" s="244"/>
    </row>
    <row r="143" spans="1:1" s="245" customFormat="1" ht="12" hidden="1" customHeight="1">
      <c r="A143" s="244"/>
    </row>
    <row r="144" spans="1:1" s="245" customFormat="1" ht="12" hidden="1" customHeight="1">
      <c r="A144" s="244"/>
    </row>
    <row r="145" spans="1:1" s="245" customFormat="1" ht="12" hidden="1" customHeight="1">
      <c r="A145" s="244"/>
    </row>
    <row r="146" spans="1:1" s="245" customFormat="1" ht="12" hidden="1" customHeight="1">
      <c r="A146" s="244"/>
    </row>
    <row r="147" spans="1:1" s="245" customFormat="1" ht="12" hidden="1" customHeight="1">
      <c r="A147" s="244"/>
    </row>
    <row r="148" spans="1:1" s="245" customFormat="1" ht="12" hidden="1" customHeight="1">
      <c r="A148" s="244"/>
    </row>
    <row r="149" spans="1:1" s="245" customFormat="1" ht="12" hidden="1" customHeight="1">
      <c r="A149" s="244"/>
    </row>
    <row r="150" spans="1:1" s="245" customFormat="1" ht="12" hidden="1" customHeight="1">
      <c r="A150" s="244"/>
    </row>
    <row r="151" spans="1:1" s="245" customFormat="1" ht="12" hidden="1" customHeight="1">
      <c r="A151" s="244"/>
    </row>
    <row r="152" spans="1:1" s="245" customFormat="1" ht="12" hidden="1" customHeight="1">
      <c r="A152" s="244"/>
    </row>
    <row r="153" spans="1:1" s="245" customFormat="1" ht="12" hidden="1" customHeight="1">
      <c r="A153" s="244"/>
    </row>
    <row r="154" spans="1:1" s="245" customFormat="1" ht="12" hidden="1" customHeight="1">
      <c r="A154" s="244"/>
    </row>
    <row r="155" spans="1:1" s="245" customFormat="1" ht="12" hidden="1" customHeight="1">
      <c r="A155" s="244"/>
    </row>
    <row r="156" spans="1:1" s="245" customFormat="1" ht="12" hidden="1" customHeight="1">
      <c r="A156" s="244"/>
    </row>
    <row r="157" spans="1:1" s="245" customFormat="1" ht="12" hidden="1" customHeight="1">
      <c r="A157" s="244"/>
    </row>
    <row r="158" spans="1:1" s="245" customFormat="1" ht="12" hidden="1" customHeight="1">
      <c r="A158" s="244"/>
    </row>
    <row r="159" spans="1:1" s="245" customFormat="1" ht="12" hidden="1" customHeight="1">
      <c r="A159" s="244"/>
    </row>
    <row r="160" spans="1:1" s="245" customFormat="1" ht="12" hidden="1" customHeight="1">
      <c r="A160" s="244"/>
    </row>
    <row r="161" spans="1:1" s="245" customFormat="1" ht="12" hidden="1" customHeight="1">
      <c r="A161" s="244"/>
    </row>
    <row r="162" spans="1:1" s="245" customFormat="1" ht="12" hidden="1" customHeight="1">
      <c r="A162" s="244"/>
    </row>
    <row r="163" spans="1:1" s="245" customFormat="1" ht="12" hidden="1" customHeight="1">
      <c r="A163" s="244"/>
    </row>
    <row r="164" spans="1:1" s="245" customFormat="1" ht="12" hidden="1" customHeight="1">
      <c r="A164" s="244"/>
    </row>
    <row r="165" spans="1:1" s="245" customFormat="1" ht="12" hidden="1" customHeight="1">
      <c r="A165" s="244"/>
    </row>
    <row r="166" spans="1:1" s="245" customFormat="1" ht="12" hidden="1" customHeight="1">
      <c r="A166" s="244"/>
    </row>
    <row r="167" spans="1:1" s="245" customFormat="1" ht="12" hidden="1" customHeight="1">
      <c r="A167" s="244"/>
    </row>
    <row r="168" spans="1:1" s="245" customFormat="1" ht="12" hidden="1" customHeight="1">
      <c r="A168" s="244"/>
    </row>
    <row r="169" spans="1:1" s="245" customFormat="1" ht="12" hidden="1" customHeight="1">
      <c r="A169" s="244"/>
    </row>
    <row r="170" spans="1:1" s="245" customFormat="1" ht="12" hidden="1" customHeight="1">
      <c r="A170" s="244"/>
    </row>
    <row r="171" spans="1:1" s="245" customFormat="1" ht="12" hidden="1" customHeight="1">
      <c r="A171" s="244"/>
    </row>
    <row r="172" spans="1:1" s="245" customFormat="1" ht="12" hidden="1" customHeight="1">
      <c r="A172" s="244"/>
    </row>
    <row r="173" spans="1:1" s="245" customFormat="1" ht="12" hidden="1" customHeight="1">
      <c r="A173" s="244"/>
    </row>
    <row r="174" spans="1:1" s="245" customFormat="1" ht="12" hidden="1" customHeight="1">
      <c r="A174" s="244"/>
    </row>
    <row r="175" spans="1:1" s="245" customFormat="1" ht="12" hidden="1" customHeight="1">
      <c r="A175" s="244"/>
    </row>
    <row r="176" spans="1:1" s="245" customFormat="1" ht="12" hidden="1" customHeight="1">
      <c r="A176" s="244"/>
    </row>
    <row r="177" spans="1:1" s="245" customFormat="1" ht="12" hidden="1" customHeight="1">
      <c r="A177" s="244"/>
    </row>
    <row r="178" spans="1:1" s="245" customFormat="1" ht="12" hidden="1" customHeight="1">
      <c r="A178" s="244"/>
    </row>
    <row r="179" spans="1:1" s="245" customFormat="1" ht="12" hidden="1" customHeight="1">
      <c r="A179" s="244"/>
    </row>
    <row r="180" spans="1:1" s="245" customFormat="1" ht="12" hidden="1" customHeight="1">
      <c r="A180" s="244"/>
    </row>
    <row r="181" spans="1:1" s="245" customFormat="1" ht="12" hidden="1" customHeight="1">
      <c r="A181" s="244"/>
    </row>
    <row r="182" spans="1:1" s="245" customFormat="1" ht="12" hidden="1" customHeight="1">
      <c r="A182" s="244"/>
    </row>
    <row r="183" spans="1:1" s="245" customFormat="1" ht="12" hidden="1" customHeight="1">
      <c r="A183" s="244"/>
    </row>
    <row r="184" spans="1:1" s="245" customFormat="1" ht="12" hidden="1" customHeight="1">
      <c r="A184" s="244"/>
    </row>
    <row r="185" spans="1:1" s="245" customFormat="1" ht="12" hidden="1" customHeight="1">
      <c r="A185" s="244"/>
    </row>
    <row r="186" spans="1:1" s="245" customFormat="1" ht="12" hidden="1" customHeight="1">
      <c r="A186" s="244"/>
    </row>
    <row r="187" spans="1:1" s="245" customFormat="1" ht="12" hidden="1" customHeight="1">
      <c r="A187" s="244"/>
    </row>
    <row r="188" spans="1:1" s="245" customFormat="1" ht="12" hidden="1" customHeight="1">
      <c r="A188" s="244"/>
    </row>
    <row r="189" spans="1:1" s="245" customFormat="1" ht="12" hidden="1" customHeight="1">
      <c r="A189" s="244"/>
    </row>
    <row r="190" spans="1:1" s="245" customFormat="1" ht="12" hidden="1" customHeight="1">
      <c r="A190" s="244"/>
    </row>
    <row r="191" spans="1:1" s="245" customFormat="1" ht="12" hidden="1" customHeight="1">
      <c r="A191" s="244"/>
    </row>
    <row r="192" spans="1:1" s="245" customFormat="1" ht="12" hidden="1" customHeight="1">
      <c r="A192" s="244"/>
    </row>
    <row r="193" spans="1:1" s="245" customFormat="1" ht="12" hidden="1" customHeight="1">
      <c r="A193" s="244"/>
    </row>
    <row r="194" spans="1:1" s="245" customFormat="1" ht="12" hidden="1" customHeight="1">
      <c r="A194" s="244"/>
    </row>
    <row r="195" spans="1:1" s="245" customFormat="1" ht="12" hidden="1" customHeight="1">
      <c r="A195" s="244"/>
    </row>
    <row r="196" spans="1:1" s="245" customFormat="1" ht="12" hidden="1" customHeight="1">
      <c r="A196" s="244"/>
    </row>
    <row r="197" spans="1:1" s="245" customFormat="1" ht="12" hidden="1" customHeight="1">
      <c r="A197" s="244"/>
    </row>
    <row r="198" spans="1:1" s="245" customFormat="1" ht="12" hidden="1" customHeight="1">
      <c r="A198" s="244"/>
    </row>
    <row r="199" spans="1:1" s="245" customFormat="1" ht="12" hidden="1" customHeight="1">
      <c r="A199" s="244"/>
    </row>
    <row r="200" spans="1:1" s="245" customFormat="1" ht="12" hidden="1" customHeight="1">
      <c r="A200" s="244"/>
    </row>
    <row r="201" spans="1:1" s="245" customFormat="1" ht="12" hidden="1" customHeight="1">
      <c r="A201" s="244"/>
    </row>
    <row r="202" spans="1:1" s="245" customFormat="1" ht="12" hidden="1" customHeight="1">
      <c r="A202" s="244"/>
    </row>
    <row r="203" spans="1:1" s="245" customFormat="1" ht="12" hidden="1" customHeight="1">
      <c r="A203" s="244"/>
    </row>
    <row r="204" spans="1:1" s="245" customFormat="1" ht="12" hidden="1" customHeight="1">
      <c r="A204" s="244"/>
    </row>
    <row r="205" spans="1:1" s="245" customFormat="1" ht="12" hidden="1" customHeight="1">
      <c r="A205" s="244"/>
    </row>
    <row r="206" spans="1:1" s="245" customFormat="1" ht="12" hidden="1" customHeight="1">
      <c r="A206" s="244"/>
    </row>
    <row r="207" spans="1:1" s="245" customFormat="1" ht="12" hidden="1" customHeight="1">
      <c r="A207" s="244"/>
    </row>
    <row r="208" spans="1:1" s="245" customFormat="1" ht="12" hidden="1" customHeight="1">
      <c r="A208" s="244"/>
    </row>
    <row r="209" spans="1:1" s="245" customFormat="1" ht="12" hidden="1" customHeight="1">
      <c r="A209" s="244"/>
    </row>
    <row r="210" spans="1:1" s="245" customFormat="1" ht="12" hidden="1" customHeight="1">
      <c r="A210" s="244"/>
    </row>
    <row r="211" spans="1:1" s="245" customFormat="1" ht="12" hidden="1" customHeight="1">
      <c r="A211" s="244"/>
    </row>
    <row r="212" spans="1:1" s="245" customFormat="1" ht="12" hidden="1" customHeight="1">
      <c r="A212" s="244"/>
    </row>
    <row r="213" spans="1:1" s="245" customFormat="1" ht="12" hidden="1" customHeight="1">
      <c r="A213" s="244"/>
    </row>
    <row r="214" spans="1:1" s="245" customFormat="1" ht="12" hidden="1" customHeight="1">
      <c r="A214" s="244"/>
    </row>
    <row r="215" spans="1:1" s="245" customFormat="1" ht="12" hidden="1" customHeight="1">
      <c r="A215" s="244"/>
    </row>
    <row r="216" spans="1:1" s="245" customFormat="1" ht="12" hidden="1" customHeight="1">
      <c r="A216" s="244"/>
    </row>
    <row r="217" spans="1:1" s="245" customFormat="1" ht="12" hidden="1" customHeight="1">
      <c r="A217" s="244"/>
    </row>
    <row r="218" spans="1:1" s="245" customFormat="1" ht="12" hidden="1" customHeight="1">
      <c r="A218" s="244"/>
    </row>
    <row r="219" spans="1:1" s="245" customFormat="1" ht="12" hidden="1" customHeight="1">
      <c r="A219" s="244"/>
    </row>
    <row r="220" spans="1:1" s="245" customFormat="1" ht="12" hidden="1" customHeight="1">
      <c r="A220" s="244"/>
    </row>
    <row r="221" spans="1:1" s="245" customFormat="1" ht="12" hidden="1" customHeight="1">
      <c r="A221" s="244"/>
    </row>
    <row r="222" spans="1:1" s="245" customFormat="1" ht="12" hidden="1" customHeight="1">
      <c r="A222" s="244"/>
    </row>
    <row r="223" spans="1:1" s="245" customFormat="1" ht="12" hidden="1" customHeight="1">
      <c r="A223" s="244"/>
    </row>
    <row r="224" spans="1:1" s="245" customFormat="1" ht="12" hidden="1" customHeight="1">
      <c r="A224" s="244"/>
    </row>
    <row r="225" spans="1:1" s="245" customFormat="1" ht="12" hidden="1" customHeight="1">
      <c r="A225" s="244"/>
    </row>
    <row r="226" spans="1:1" s="245" customFormat="1" ht="12" hidden="1" customHeight="1">
      <c r="A226" s="244"/>
    </row>
    <row r="227" spans="1:1" s="245" customFormat="1" ht="12" hidden="1" customHeight="1">
      <c r="A227" s="244"/>
    </row>
    <row r="228" spans="1:1" s="245" customFormat="1" ht="12" hidden="1" customHeight="1">
      <c r="A228" s="244"/>
    </row>
    <row r="229" spans="1:1" s="245" customFormat="1" ht="12" hidden="1" customHeight="1">
      <c r="A229" s="244"/>
    </row>
    <row r="230" spans="1:1" s="245" customFormat="1" ht="12" hidden="1" customHeight="1">
      <c r="A230" s="244"/>
    </row>
    <row r="231" spans="1:1" s="245" customFormat="1" ht="12" hidden="1" customHeight="1">
      <c r="A231" s="244"/>
    </row>
    <row r="232" spans="1:1" s="245" customFormat="1" ht="12" hidden="1" customHeight="1">
      <c r="A232" s="244"/>
    </row>
    <row r="233" spans="1:1" s="245" customFormat="1" ht="12" hidden="1" customHeight="1">
      <c r="A233" s="244"/>
    </row>
    <row r="234" spans="1:1" s="245" customFormat="1" ht="12" hidden="1" customHeight="1">
      <c r="A234" s="244"/>
    </row>
    <row r="235" spans="1:1" s="245" customFormat="1" ht="12" hidden="1" customHeight="1">
      <c r="A235" s="244"/>
    </row>
    <row r="236" spans="1:1" s="245" customFormat="1" ht="12" hidden="1" customHeight="1">
      <c r="A236" s="244"/>
    </row>
    <row r="237" spans="1:1" s="245" customFormat="1" ht="12" hidden="1" customHeight="1">
      <c r="A237" s="244"/>
    </row>
    <row r="238" spans="1:1" s="245" customFormat="1" ht="12" hidden="1" customHeight="1">
      <c r="A238" s="244"/>
    </row>
    <row r="239" spans="1:1" s="245" customFormat="1" ht="12" hidden="1" customHeight="1">
      <c r="A239" s="244"/>
    </row>
    <row r="240" spans="1:1" s="245" customFormat="1" ht="12" hidden="1" customHeight="1">
      <c r="A240" s="244"/>
    </row>
    <row r="241" spans="1:1" s="245" customFormat="1" ht="12" hidden="1" customHeight="1">
      <c r="A241" s="244"/>
    </row>
    <row r="242" spans="1:1" s="245" customFormat="1" ht="12" hidden="1" customHeight="1">
      <c r="A242" s="244"/>
    </row>
    <row r="243" spans="1:1" s="245" customFormat="1" ht="12" hidden="1" customHeight="1">
      <c r="A243" s="244"/>
    </row>
    <row r="244" spans="1:1" s="245" customFormat="1" ht="12" hidden="1" customHeight="1">
      <c r="A244" s="244"/>
    </row>
    <row r="245" spans="1:1" s="245" customFormat="1" ht="12" hidden="1" customHeight="1">
      <c r="A245" s="244"/>
    </row>
    <row r="246" spans="1:1" s="245" customFormat="1" ht="12" hidden="1" customHeight="1">
      <c r="A246" s="244"/>
    </row>
    <row r="247" spans="1:1" s="245" customFormat="1" ht="12" hidden="1" customHeight="1">
      <c r="A247" s="244"/>
    </row>
    <row r="248" spans="1:1" s="245" customFormat="1" ht="12" hidden="1" customHeight="1">
      <c r="A248" s="244"/>
    </row>
    <row r="249" spans="1:1" s="245" customFormat="1" ht="12" hidden="1" customHeight="1">
      <c r="A249" s="244"/>
    </row>
    <row r="250" spans="1:1" s="245" customFormat="1" ht="12" hidden="1" customHeight="1">
      <c r="A250" s="244"/>
    </row>
    <row r="251" spans="1:1" s="245" customFormat="1" ht="12" hidden="1" customHeight="1">
      <c r="A251" s="244"/>
    </row>
    <row r="252" spans="1:1" s="245" customFormat="1" ht="12" hidden="1" customHeight="1">
      <c r="A252" s="244"/>
    </row>
    <row r="253" spans="1:1" s="245" customFormat="1" ht="12" hidden="1" customHeight="1">
      <c r="A253" s="244"/>
    </row>
    <row r="254" spans="1:1" s="245" customFormat="1" ht="12" hidden="1" customHeight="1">
      <c r="A254" s="244"/>
    </row>
    <row r="255" spans="1:1" s="245" customFormat="1" ht="12" hidden="1" customHeight="1">
      <c r="A255" s="244"/>
    </row>
    <row r="256" spans="1:1" s="245" customFormat="1" ht="12" hidden="1" customHeight="1">
      <c r="A256" s="244"/>
    </row>
    <row r="257" spans="1:1" s="245" customFormat="1" ht="12" hidden="1" customHeight="1">
      <c r="A257" s="244"/>
    </row>
    <row r="258" spans="1:1" s="245" customFormat="1" ht="12" hidden="1" customHeight="1">
      <c r="A258" s="244"/>
    </row>
    <row r="259" spans="1:1" s="245" customFormat="1" ht="12" hidden="1" customHeight="1">
      <c r="A259" s="244"/>
    </row>
    <row r="260" spans="1:1" s="245" customFormat="1" ht="12" hidden="1" customHeight="1">
      <c r="A260" s="244"/>
    </row>
    <row r="261" spans="1:1" s="245" customFormat="1" ht="12" hidden="1" customHeight="1">
      <c r="A261" s="244"/>
    </row>
    <row r="262" spans="1:1" s="245" customFormat="1" ht="12" hidden="1" customHeight="1">
      <c r="A262" s="244"/>
    </row>
    <row r="263" spans="1:1" s="245" customFormat="1" ht="12" hidden="1" customHeight="1">
      <c r="A263" s="244"/>
    </row>
    <row r="264" spans="1:1" s="245" customFormat="1" ht="12" hidden="1" customHeight="1">
      <c r="A264" s="244"/>
    </row>
    <row r="265" spans="1:1" s="245" customFormat="1" ht="12" hidden="1" customHeight="1">
      <c r="A265" s="244"/>
    </row>
    <row r="266" spans="1:1" s="245" customFormat="1" ht="12" hidden="1" customHeight="1">
      <c r="A266" s="244"/>
    </row>
    <row r="267" spans="1:1" s="245" customFormat="1" ht="12" hidden="1" customHeight="1">
      <c r="A267" s="244"/>
    </row>
    <row r="268" spans="1:1" s="245" customFormat="1" ht="12" hidden="1" customHeight="1">
      <c r="A268" s="244"/>
    </row>
    <row r="269" spans="1:1" s="245" customFormat="1" ht="12" hidden="1" customHeight="1">
      <c r="A269" s="244"/>
    </row>
    <row r="270" spans="1:1" s="245" customFormat="1" ht="12" hidden="1" customHeight="1">
      <c r="A270" s="244"/>
    </row>
    <row r="271" spans="1:1" s="245" customFormat="1" ht="12" hidden="1" customHeight="1">
      <c r="A271" s="244"/>
    </row>
    <row r="272" spans="1:1" s="245" customFormat="1" ht="12" hidden="1" customHeight="1">
      <c r="A272" s="244"/>
    </row>
    <row r="273" spans="1:1" s="245" customFormat="1" ht="12" hidden="1" customHeight="1">
      <c r="A273" s="244"/>
    </row>
    <row r="274" spans="1:1" s="245" customFormat="1" ht="12" hidden="1" customHeight="1">
      <c r="A274" s="244"/>
    </row>
    <row r="275" spans="1:1" s="245" customFormat="1" ht="12" hidden="1" customHeight="1">
      <c r="A275" s="244"/>
    </row>
    <row r="276" spans="1:1" s="245" customFormat="1" ht="12" hidden="1" customHeight="1">
      <c r="A276" s="244"/>
    </row>
    <row r="277" spans="1:1" s="245" customFormat="1" ht="12" hidden="1" customHeight="1">
      <c r="A277" s="244"/>
    </row>
    <row r="278" spans="1:1" s="245" customFormat="1" ht="12" hidden="1" customHeight="1">
      <c r="A278" s="244"/>
    </row>
    <row r="279" spans="1:1" s="245" customFormat="1" ht="12" hidden="1" customHeight="1">
      <c r="A279" s="244"/>
    </row>
    <row r="280" spans="1:1" s="245" customFormat="1" ht="12" hidden="1" customHeight="1">
      <c r="A280" s="244"/>
    </row>
    <row r="281" spans="1:1" s="245" customFormat="1" ht="12" hidden="1" customHeight="1">
      <c r="A281" s="244"/>
    </row>
    <row r="282" spans="1:1" s="245" customFormat="1" ht="12" hidden="1" customHeight="1">
      <c r="A282" s="244"/>
    </row>
    <row r="283" spans="1:1" s="245" customFormat="1" ht="12" hidden="1" customHeight="1">
      <c r="A283" s="244"/>
    </row>
    <row r="284" spans="1:1" s="245" customFormat="1" ht="12" hidden="1" customHeight="1">
      <c r="A284" s="244"/>
    </row>
    <row r="285" spans="1:1" s="245" customFormat="1" ht="12" hidden="1" customHeight="1">
      <c r="A285" s="244"/>
    </row>
    <row r="286" spans="1:1" s="245" customFormat="1" ht="12" hidden="1" customHeight="1">
      <c r="A286" s="244"/>
    </row>
    <row r="287" spans="1:1" s="245" customFormat="1" ht="12" hidden="1" customHeight="1">
      <c r="A287" s="244"/>
    </row>
    <row r="288" spans="1:1" s="245" customFormat="1" ht="12" hidden="1" customHeight="1">
      <c r="A288" s="244"/>
    </row>
    <row r="289" spans="1:1" s="245" customFormat="1" ht="12" hidden="1" customHeight="1">
      <c r="A289" s="244"/>
    </row>
    <row r="290" spans="1:1" s="245" customFormat="1" ht="12" hidden="1" customHeight="1">
      <c r="A290" s="244"/>
    </row>
    <row r="291" spans="1:1" s="245" customFormat="1" ht="12" hidden="1" customHeight="1">
      <c r="A291" s="244"/>
    </row>
    <row r="292" spans="1:1" s="245" customFormat="1" ht="12" hidden="1" customHeight="1">
      <c r="A292" s="244"/>
    </row>
    <row r="293" spans="1:1" s="245" customFormat="1" ht="12" hidden="1" customHeight="1">
      <c r="A293" s="244"/>
    </row>
    <row r="294" spans="1:1" s="245" customFormat="1" ht="12" hidden="1" customHeight="1">
      <c r="A294" s="244"/>
    </row>
    <row r="295" spans="1:1" s="245" customFormat="1" ht="12" hidden="1" customHeight="1">
      <c r="A295" s="244"/>
    </row>
    <row r="296" spans="1:1" s="245" customFormat="1" ht="12" hidden="1" customHeight="1">
      <c r="A296" s="244"/>
    </row>
    <row r="297" spans="1:1" s="245" customFormat="1" ht="12" hidden="1" customHeight="1">
      <c r="A297" s="244"/>
    </row>
    <row r="298" spans="1:1" s="245" customFormat="1" ht="12" hidden="1" customHeight="1">
      <c r="A298" s="244"/>
    </row>
    <row r="299" spans="1:1" s="245" customFormat="1" ht="12" hidden="1" customHeight="1">
      <c r="A299" s="244"/>
    </row>
    <row r="300" spans="1:1" s="245" customFormat="1" ht="12" hidden="1" customHeight="1">
      <c r="A300" s="244"/>
    </row>
    <row r="301" spans="1:1" s="245" customFormat="1" ht="12" hidden="1" customHeight="1">
      <c r="A301" s="244"/>
    </row>
    <row r="302" spans="1:1" s="245" customFormat="1" ht="12" hidden="1" customHeight="1">
      <c r="A302" s="244"/>
    </row>
    <row r="303" spans="1:1" s="245" customFormat="1" ht="12" hidden="1" customHeight="1">
      <c r="A303" s="244"/>
    </row>
    <row r="304" spans="1:1" s="245" customFormat="1" ht="12" hidden="1" customHeight="1">
      <c r="A304" s="244"/>
    </row>
    <row r="305" spans="1:1" s="245" customFormat="1" ht="12" hidden="1" customHeight="1">
      <c r="A305" s="244"/>
    </row>
    <row r="306" spans="1:1" s="245" customFormat="1" ht="12" hidden="1" customHeight="1">
      <c r="A306" s="244"/>
    </row>
    <row r="307" spans="1:1" s="245" customFormat="1" ht="12" hidden="1" customHeight="1">
      <c r="A307" s="244"/>
    </row>
    <row r="308" spans="1:1" s="245" customFormat="1" ht="12" hidden="1" customHeight="1">
      <c r="A308" s="244"/>
    </row>
    <row r="309" spans="1:1" s="245" customFormat="1" ht="12" hidden="1" customHeight="1">
      <c r="A309" s="244"/>
    </row>
    <row r="310" spans="1:1" s="245" customFormat="1" ht="12" hidden="1" customHeight="1">
      <c r="A310" s="244"/>
    </row>
    <row r="311" spans="1:1" s="245" customFormat="1" ht="12" hidden="1" customHeight="1">
      <c r="A311" s="244"/>
    </row>
    <row r="312" spans="1:1" s="245" customFormat="1" ht="12" hidden="1" customHeight="1">
      <c r="A312" s="244"/>
    </row>
    <row r="313" spans="1:1" s="245" customFormat="1" ht="12" hidden="1" customHeight="1">
      <c r="A313" s="244"/>
    </row>
    <row r="314" spans="1:1" s="245" customFormat="1" ht="12" hidden="1" customHeight="1">
      <c r="A314" s="244"/>
    </row>
    <row r="315" spans="1:1" s="245" customFormat="1" ht="12" hidden="1" customHeight="1">
      <c r="A315" s="244"/>
    </row>
    <row r="316" spans="1:1" s="245" customFormat="1" ht="12" hidden="1" customHeight="1">
      <c r="A316" s="244"/>
    </row>
    <row r="317" spans="1:1" s="245" customFormat="1" ht="12" hidden="1" customHeight="1">
      <c r="A317" s="244"/>
    </row>
    <row r="318" spans="1:1" s="245" customFormat="1" ht="12" hidden="1" customHeight="1">
      <c r="A318" s="244"/>
    </row>
    <row r="319" spans="1:1" s="245" customFormat="1" ht="12" hidden="1" customHeight="1">
      <c r="A319" s="244"/>
    </row>
    <row r="320" spans="1:1" s="245" customFormat="1" ht="12" hidden="1" customHeight="1">
      <c r="A320" s="244"/>
    </row>
    <row r="321" spans="1:1" s="245" customFormat="1" ht="12" hidden="1" customHeight="1">
      <c r="A321" s="244"/>
    </row>
    <row r="322" spans="1:1" s="245" customFormat="1" ht="12" hidden="1" customHeight="1">
      <c r="A322" s="244"/>
    </row>
    <row r="323" spans="1:1" s="245" customFormat="1" ht="12" hidden="1" customHeight="1">
      <c r="A323" s="244"/>
    </row>
    <row r="324" spans="1:1" s="245" customFormat="1" ht="12" hidden="1" customHeight="1">
      <c r="A324" s="244"/>
    </row>
    <row r="325" spans="1:1" s="245" customFormat="1" ht="12" hidden="1" customHeight="1">
      <c r="A325" s="244"/>
    </row>
    <row r="326" spans="1:1" s="245" customFormat="1" ht="12" hidden="1" customHeight="1">
      <c r="A326" s="244"/>
    </row>
    <row r="327" spans="1:1" s="245" customFormat="1" ht="12" hidden="1" customHeight="1">
      <c r="A327" s="244"/>
    </row>
    <row r="328" spans="1:1" s="245" customFormat="1" ht="12" hidden="1" customHeight="1">
      <c r="A328" s="244"/>
    </row>
    <row r="329" spans="1:1" s="245" customFormat="1" ht="12" hidden="1" customHeight="1">
      <c r="A329" s="244"/>
    </row>
    <row r="330" spans="1:1" s="245" customFormat="1" ht="12" hidden="1" customHeight="1">
      <c r="A330" s="244"/>
    </row>
    <row r="331" spans="1:1" s="245" customFormat="1" ht="12" hidden="1" customHeight="1">
      <c r="A331" s="244"/>
    </row>
    <row r="332" spans="1:1" s="245" customFormat="1" ht="12" hidden="1" customHeight="1">
      <c r="A332" s="244"/>
    </row>
    <row r="333" spans="1:1" s="245" customFormat="1" ht="12" hidden="1" customHeight="1">
      <c r="A333" s="244"/>
    </row>
    <row r="334" spans="1:1" s="245" customFormat="1" ht="12" hidden="1" customHeight="1">
      <c r="A334" s="244"/>
    </row>
    <row r="335" spans="1:1" s="245" customFormat="1" ht="12" hidden="1" customHeight="1">
      <c r="A335" s="244"/>
    </row>
    <row r="336" spans="1:1" s="245" customFormat="1" ht="12" hidden="1" customHeight="1">
      <c r="A336" s="244"/>
    </row>
    <row r="337" spans="1:1" s="245" customFormat="1" ht="12" hidden="1" customHeight="1">
      <c r="A337" s="244"/>
    </row>
    <row r="338" spans="1:1" s="245" customFormat="1" ht="12" hidden="1" customHeight="1">
      <c r="A338" s="244"/>
    </row>
    <row r="339" spans="1:1" s="245" customFormat="1" ht="12" hidden="1" customHeight="1">
      <c r="A339" s="244"/>
    </row>
    <row r="340" spans="1:1" s="245" customFormat="1" ht="12" hidden="1" customHeight="1">
      <c r="A340" s="244"/>
    </row>
    <row r="341" spans="1:1" s="245" customFormat="1" ht="12" hidden="1" customHeight="1">
      <c r="A341" s="244"/>
    </row>
    <row r="342" spans="1:1" s="245" customFormat="1" ht="12" hidden="1" customHeight="1">
      <c r="A342" s="244"/>
    </row>
    <row r="343" spans="1:1" s="245" customFormat="1" ht="12" hidden="1" customHeight="1">
      <c r="A343" s="244"/>
    </row>
    <row r="344" spans="1:1" s="245" customFormat="1" ht="12" hidden="1" customHeight="1">
      <c r="A344" s="244"/>
    </row>
    <row r="345" spans="1:1" s="245" customFormat="1" ht="12" hidden="1" customHeight="1">
      <c r="A345" s="244"/>
    </row>
    <row r="346" spans="1:1" s="245" customFormat="1" ht="12" hidden="1" customHeight="1">
      <c r="A346" s="244"/>
    </row>
    <row r="347" spans="1:1" s="245" customFormat="1" ht="12" hidden="1" customHeight="1">
      <c r="A347" s="244"/>
    </row>
    <row r="348" spans="1:1" s="245" customFormat="1" ht="12" hidden="1" customHeight="1">
      <c r="A348" s="244"/>
    </row>
    <row r="349" spans="1:1" s="245" customFormat="1" ht="12" hidden="1" customHeight="1">
      <c r="A349" s="244"/>
    </row>
    <row r="350" spans="1:1" s="245" customFormat="1" ht="12" hidden="1" customHeight="1">
      <c r="A350" s="244"/>
    </row>
    <row r="351" spans="1:1" s="245" customFormat="1" ht="12" hidden="1" customHeight="1">
      <c r="A351" s="244"/>
    </row>
    <row r="352" spans="1:1" s="245" customFormat="1" ht="12" hidden="1" customHeight="1">
      <c r="A352" s="244"/>
    </row>
    <row r="353" spans="1:1" s="245" customFormat="1" ht="12" hidden="1" customHeight="1">
      <c r="A353" s="244"/>
    </row>
    <row r="354" spans="1:1" s="245" customFormat="1" ht="12" hidden="1" customHeight="1">
      <c r="A354" s="244"/>
    </row>
    <row r="355" spans="1:1" s="245" customFormat="1" ht="12" hidden="1" customHeight="1">
      <c r="A355" s="244"/>
    </row>
    <row r="356" spans="1:1" s="245" customFormat="1" ht="12" hidden="1" customHeight="1">
      <c r="A356" s="244"/>
    </row>
    <row r="357" spans="1:1" s="245" customFormat="1" ht="12" hidden="1" customHeight="1">
      <c r="A357" s="244"/>
    </row>
    <row r="358" spans="1:1" s="245" customFormat="1" ht="12" hidden="1" customHeight="1">
      <c r="A358" s="244"/>
    </row>
    <row r="359" spans="1:1" s="245" customFormat="1" ht="12" hidden="1" customHeight="1">
      <c r="A359" s="244"/>
    </row>
    <row r="360" spans="1:1" s="245" customFormat="1" ht="12" hidden="1" customHeight="1">
      <c r="A360" s="244"/>
    </row>
    <row r="361" spans="1:1" s="245" customFormat="1" ht="12" hidden="1" customHeight="1">
      <c r="A361" s="244"/>
    </row>
    <row r="362" spans="1:1" s="245" customFormat="1" ht="12" hidden="1" customHeight="1">
      <c r="A362" s="244"/>
    </row>
    <row r="363" spans="1:1" s="245" customFormat="1" ht="12" hidden="1" customHeight="1">
      <c r="A363" s="244"/>
    </row>
    <row r="364" spans="1:1" s="245" customFormat="1" ht="12" hidden="1" customHeight="1">
      <c r="A364" s="244"/>
    </row>
    <row r="365" spans="1:1" s="245" customFormat="1" ht="12" hidden="1" customHeight="1">
      <c r="A365" s="244"/>
    </row>
    <row r="366" spans="1:1" s="245" customFormat="1" ht="12" hidden="1" customHeight="1">
      <c r="A366" s="244"/>
    </row>
    <row r="367" spans="1:1" s="245" customFormat="1" ht="12" hidden="1" customHeight="1">
      <c r="A367" s="244"/>
    </row>
    <row r="368" spans="1:1" s="245" customFormat="1" ht="12" hidden="1" customHeight="1">
      <c r="A368" s="244"/>
    </row>
    <row r="369" spans="1:1" s="245" customFormat="1" ht="12" hidden="1" customHeight="1">
      <c r="A369" s="244"/>
    </row>
    <row r="370" spans="1:1" s="245" customFormat="1" ht="12" hidden="1" customHeight="1">
      <c r="A370" s="244"/>
    </row>
    <row r="371" spans="1:1" s="245" customFormat="1" ht="12" hidden="1" customHeight="1">
      <c r="A371" s="244"/>
    </row>
    <row r="372" spans="1:1" s="245" customFormat="1" ht="12" hidden="1" customHeight="1">
      <c r="A372" s="244"/>
    </row>
    <row r="373" spans="1:1" s="245" customFormat="1" ht="12" hidden="1" customHeight="1">
      <c r="A373" s="244"/>
    </row>
    <row r="374" spans="1:1" s="245" customFormat="1" ht="12" hidden="1" customHeight="1">
      <c r="A374" s="244"/>
    </row>
    <row r="375" spans="1:1" s="245" customFormat="1" ht="12" hidden="1" customHeight="1">
      <c r="A375" s="244"/>
    </row>
    <row r="376" spans="1:1" s="245" customFormat="1" ht="12" hidden="1" customHeight="1">
      <c r="A376" s="244"/>
    </row>
    <row r="377" spans="1:1" s="245" customFormat="1" ht="12" hidden="1" customHeight="1">
      <c r="A377" s="244"/>
    </row>
    <row r="378" spans="1:1" s="245" customFormat="1" ht="12" hidden="1" customHeight="1">
      <c r="A378" s="244"/>
    </row>
    <row r="379" spans="1:1" s="245" customFormat="1" ht="12" hidden="1" customHeight="1">
      <c r="A379" s="244"/>
    </row>
    <row r="380" spans="1:1" s="245" customFormat="1" ht="12" hidden="1" customHeight="1">
      <c r="A380" s="244"/>
    </row>
    <row r="381" spans="1:1" s="245" customFormat="1" ht="12" hidden="1" customHeight="1">
      <c r="A381" s="244"/>
    </row>
    <row r="382" spans="1:1" s="245" customFormat="1" ht="12" hidden="1" customHeight="1">
      <c r="A382" s="244"/>
    </row>
    <row r="383" spans="1:1" s="245" customFormat="1" ht="12" hidden="1" customHeight="1">
      <c r="A383" s="244"/>
    </row>
    <row r="384" spans="1:1" s="245" customFormat="1" ht="12" hidden="1" customHeight="1">
      <c r="A384" s="244"/>
    </row>
    <row r="385" spans="1:1" s="245" customFormat="1" ht="12" hidden="1" customHeight="1">
      <c r="A385" s="244"/>
    </row>
    <row r="386" spans="1:1" s="245" customFormat="1" ht="12" hidden="1" customHeight="1">
      <c r="A386" s="244"/>
    </row>
    <row r="387" spans="1:1" s="245" customFormat="1" ht="12" hidden="1" customHeight="1">
      <c r="A387" s="244"/>
    </row>
    <row r="388" spans="1:1" s="245" customFormat="1" ht="12" hidden="1" customHeight="1">
      <c r="A388" s="244"/>
    </row>
    <row r="389" spans="1:1" s="245" customFormat="1" ht="12" hidden="1" customHeight="1">
      <c r="A389" s="244"/>
    </row>
    <row r="390" spans="1:1" s="245" customFormat="1" ht="12" hidden="1" customHeight="1">
      <c r="A390" s="244"/>
    </row>
    <row r="391" spans="1:1" s="245" customFormat="1" ht="12" hidden="1" customHeight="1">
      <c r="A391" s="244"/>
    </row>
    <row r="392" spans="1:1" s="245" customFormat="1" ht="12" hidden="1" customHeight="1">
      <c r="A392" s="244"/>
    </row>
    <row r="393" spans="1:1" s="245" customFormat="1" ht="12" hidden="1" customHeight="1">
      <c r="A393" s="244"/>
    </row>
    <row r="394" spans="1:1" s="245" customFormat="1" ht="12" hidden="1" customHeight="1">
      <c r="A394" s="244"/>
    </row>
    <row r="395" spans="1:1" s="245" customFormat="1" ht="12" hidden="1" customHeight="1">
      <c r="A395" s="244"/>
    </row>
    <row r="396" spans="1:1" s="245" customFormat="1" ht="12" hidden="1" customHeight="1">
      <c r="A396" s="244"/>
    </row>
    <row r="397" spans="1:1" s="245" customFormat="1" ht="12" hidden="1" customHeight="1">
      <c r="A397" s="244"/>
    </row>
    <row r="398" spans="1:1" s="245" customFormat="1" ht="12" hidden="1" customHeight="1">
      <c r="A398" s="244"/>
    </row>
    <row r="399" spans="1:1" s="245" customFormat="1" ht="12" hidden="1" customHeight="1">
      <c r="A399" s="244"/>
    </row>
    <row r="400" spans="1:1" s="245" customFormat="1" ht="12" hidden="1" customHeight="1">
      <c r="A400" s="244"/>
    </row>
    <row r="401" spans="1:1" s="245" customFormat="1" ht="12" hidden="1" customHeight="1">
      <c r="A401" s="244"/>
    </row>
    <row r="402" spans="1:1" s="245" customFormat="1" ht="12" hidden="1" customHeight="1">
      <c r="A402" s="244"/>
    </row>
    <row r="403" spans="1:1" s="245" customFormat="1" ht="12" hidden="1" customHeight="1">
      <c r="A403" s="244"/>
    </row>
    <row r="404" spans="1:1" s="245" customFormat="1" ht="12" hidden="1" customHeight="1">
      <c r="A404" s="244"/>
    </row>
    <row r="405" spans="1:1" s="245" customFormat="1" ht="12" hidden="1" customHeight="1">
      <c r="A405" s="244"/>
    </row>
    <row r="406" spans="1:1" s="245" customFormat="1" ht="12" hidden="1" customHeight="1">
      <c r="A406" s="244"/>
    </row>
    <row r="407" spans="1:1" s="245" customFormat="1" ht="12" hidden="1" customHeight="1">
      <c r="A407" s="244"/>
    </row>
    <row r="408" spans="1:1" s="245" customFormat="1" ht="12" hidden="1" customHeight="1">
      <c r="A408" s="244"/>
    </row>
    <row r="409" spans="1:1" s="245" customFormat="1" ht="12" hidden="1" customHeight="1">
      <c r="A409" s="244"/>
    </row>
    <row r="410" spans="1:1" s="245" customFormat="1" ht="12" hidden="1" customHeight="1">
      <c r="A410" s="244"/>
    </row>
    <row r="411" spans="1:1" s="245" customFormat="1" ht="12" hidden="1" customHeight="1">
      <c r="A411" s="244"/>
    </row>
    <row r="412" spans="1:1" s="245" customFormat="1" ht="12" hidden="1" customHeight="1">
      <c r="A412" s="244"/>
    </row>
    <row r="413" spans="1:1" s="245" customFormat="1" ht="12" hidden="1" customHeight="1">
      <c r="A413" s="244"/>
    </row>
    <row r="414" spans="1:1" s="245" customFormat="1" ht="12" hidden="1" customHeight="1">
      <c r="A414" s="244"/>
    </row>
    <row r="415" spans="1:1" s="245" customFormat="1" ht="12" hidden="1" customHeight="1">
      <c r="A415" s="244"/>
    </row>
    <row r="416" spans="1:1" s="245" customFormat="1" ht="12" hidden="1" customHeight="1">
      <c r="A416" s="244"/>
    </row>
    <row r="417" spans="1:1" s="245" customFormat="1" ht="12" hidden="1" customHeight="1">
      <c r="A417" s="244"/>
    </row>
    <row r="418" spans="1:1" s="245" customFormat="1" ht="12" hidden="1" customHeight="1">
      <c r="A418" s="244"/>
    </row>
    <row r="419" spans="1:1" s="245" customFormat="1" ht="12" hidden="1" customHeight="1">
      <c r="A419" s="244"/>
    </row>
    <row r="420" spans="1:1" s="245" customFormat="1" ht="12" hidden="1" customHeight="1">
      <c r="A420" s="244"/>
    </row>
    <row r="421" spans="1:1" s="245" customFormat="1" ht="12" hidden="1" customHeight="1">
      <c r="A421" s="244"/>
    </row>
    <row r="422" spans="1:1" s="245" customFormat="1" ht="12" hidden="1" customHeight="1">
      <c r="A422" s="244"/>
    </row>
    <row r="423" spans="1:1" s="245" customFormat="1" ht="12" hidden="1" customHeight="1">
      <c r="A423" s="244"/>
    </row>
    <row r="424" spans="1:1" s="245" customFormat="1" ht="12" hidden="1" customHeight="1">
      <c r="A424" s="244"/>
    </row>
    <row r="425" spans="1:1" s="245" customFormat="1" ht="12" hidden="1" customHeight="1">
      <c r="A425" s="244"/>
    </row>
    <row r="426" spans="1:1" s="245" customFormat="1" ht="12" hidden="1" customHeight="1">
      <c r="A426" s="244"/>
    </row>
    <row r="427" spans="1:1" s="245" customFormat="1" ht="12" hidden="1" customHeight="1">
      <c r="A427" s="244"/>
    </row>
    <row r="428" spans="1:1" s="245" customFormat="1" ht="12" hidden="1" customHeight="1">
      <c r="A428" s="244"/>
    </row>
    <row r="429" spans="1:1" s="245" customFormat="1" ht="12" hidden="1" customHeight="1">
      <c r="A429" s="244"/>
    </row>
    <row r="430" spans="1:1" s="245" customFormat="1" ht="12" hidden="1" customHeight="1">
      <c r="A430" s="244"/>
    </row>
    <row r="431" spans="1:1" s="245" customFormat="1" ht="12" hidden="1" customHeight="1">
      <c r="A431" s="244"/>
    </row>
    <row r="432" spans="1:1" s="245" customFormat="1" ht="12" hidden="1" customHeight="1">
      <c r="A432" s="244"/>
    </row>
    <row r="433" spans="1:1" s="245" customFormat="1" ht="12" hidden="1" customHeight="1">
      <c r="A433" s="244"/>
    </row>
    <row r="434" spans="1:1" s="245" customFormat="1" ht="12" hidden="1" customHeight="1">
      <c r="A434" s="244"/>
    </row>
    <row r="435" spans="1:1" s="245" customFormat="1" ht="12" hidden="1" customHeight="1">
      <c r="A435" s="244"/>
    </row>
    <row r="436" spans="1:1" s="245" customFormat="1" ht="12" hidden="1" customHeight="1">
      <c r="A436" s="244"/>
    </row>
    <row r="437" spans="1:1" s="245" customFormat="1" ht="12" hidden="1" customHeight="1">
      <c r="A437" s="244"/>
    </row>
    <row r="438" spans="1:1" s="245" customFormat="1" ht="12" hidden="1" customHeight="1">
      <c r="A438" s="244"/>
    </row>
    <row r="439" spans="1:1" s="245" customFormat="1" ht="12" hidden="1" customHeight="1">
      <c r="A439" s="244"/>
    </row>
    <row r="440" spans="1:1" s="245" customFormat="1" ht="12" hidden="1" customHeight="1">
      <c r="A440" s="244"/>
    </row>
    <row r="441" spans="1:1" s="245" customFormat="1" ht="12" hidden="1" customHeight="1">
      <c r="A441" s="244"/>
    </row>
    <row r="442" spans="1:1" s="245" customFormat="1" ht="12" hidden="1" customHeight="1">
      <c r="A442" s="244"/>
    </row>
    <row r="443" spans="1:1" s="245" customFormat="1" ht="12" hidden="1" customHeight="1">
      <c r="A443" s="244"/>
    </row>
    <row r="444" spans="1:1" s="245" customFormat="1" ht="12" hidden="1" customHeight="1">
      <c r="A444" s="244"/>
    </row>
    <row r="445" spans="1:1" s="245" customFormat="1" ht="12" hidden="1" customHeight="1">
      <c r="A445" s="244"/>
    </row>
    <row r="446" spans="1:1" s="245" customFormat="1" ht="12" hidden="1" customHeight="1">
      <c r="A446" s="244"/>
    </row>
    <row r="447" spans="1:1" s="245" customFormat="1" ht="12" hidden="1" customHeight="1">
      <c r="A447" s="244"/>
    </row>
    <row r="448" spans="1:1" s="245" customFormat="1" ht="12" hidden="1" customHeight="1">
      <c r="A448" s="244"/>
    </row>
    <row r="449" spans="1:1" s="245" customFormat="1" ht="12" hidden="1" customHeight="1">
      <c r="A449" s="244"/>
    </row>
    <row r="450" spans="1:1" s="245" customFormat="1" ht="12" hidden="1" customHeight="1">
      <c r="A450" s="244"/>
    </row>
    <row r="451" spans="1:1" s="245" customFormat="1" ht="12" hidden="1" customHeight="1">
      <c r="A451" s="244"/>
    </row>
    <row r="452" spans="1:1" s="245" customFormat="1" ht="12" hidden="1" customHeight="1">
      <c r="A452" s="244"/>
    </row>
    <row r="453" spans="1:1" s="245" customFormat="1" ht="12" hidden="1" customHeight="1">
      <c r="A453" s="244"/>
    </row>
    <row r="454" spans="1:1" s="245" customFormat="1" ht="12" hidden="1" customHeight="1">
      <c r="A454" s="244"/>
    </row>
    <row r="455" spans="1:1" s="245" customFormat="1" ht="12" hidden="1" customHeight="1">
      <c r="A455" s="244"/>
    </row>
    <row r="456" spans="1:1" s="245" customFormat="1" ht="12" hidden="1" customHeight="1">
      <c r="A456" s="244"/>
    </row>
    <row r="457" spans="1:1" s="245" customFormat="1" ht="12" hidden="1" customHeight="1">
      <c r="A457" s="244"/>
    </row>
    <row r="458" spans="1:1" s="245" customFormat="1" ht="12" hidden="1" customHeight="1">
      <c r="A458" s="244"/>
    </row>
    <row r="459" spans="1:1" s="245" customFormat="1" ht="12" hidden="1" customHeight="1">
      <c r="A459" s="244"/>
    </row>
    <row r="460" spans="1:1" s="245" customFormat="1" ht="12" hidden="1" customHeight="1">
      <c r="A460" s="244"/>
    </row>
    <row r="461" spans="1:1" s="245" customFormat="1" ht="12" hidden="1" customHeight="1">
      <c r="A461" s="244"/>
    </row>
    <row r="462" spans="1:1" s="245" customFormat="1" ht="12" hidden="1" customHeight="1">
      <c r="A462" s="244"/>
    </row>
    <row r="463" spans="1:1" s="245" customFormat="1" ht="12" hidden="1" customHeight="1">
      <c r="A463" s="244"/>
    </row>
    <row r="464" spans="1:1" s="245" customFormat="1" ht="12" hidden="1" customHeight="1">
      <c r="A464" s="244"/>
    </row>
    <row r="465" spans="1:1" s="245" customFormat="1" ht="12" hidden="1" customHeight="1">
      <c r="A465" s="244"/>
    </row>
    <row r="466" spans="1:1" s="245" customFormat="1" ht="12" hidden="1" customHeight="1">
      <c r="A466" s="244"/>
    </row>
    <row r="467" spans="1:1" s="245" customFormat="1" ht="12" hidden="1" customHeight="1">
      <c r="A467" s="244"/>
    </row>
    <row r="468" spans="1:1" s="245" customFormat="1" ht="12" hidden="1" customHeight="1">
      <c r="A468" s="244"/>
    </row>
    <row r="469" spans="1:1" s="245" customFormat="1" ht="12" hidden="1" customHeight="1">
      <c r="A469" s="244"/>
    </row>
    <row r="470" spans="1:1" s="245" customFormat="1" ht="12" hidden="1" customHeight="1">
      <c r="A470" s="244"/>
    </row>
    <row r="471" spans="1:1" s="245" customFormat="1" ht="12" hidden="1" customHeight="1">
      <c r="A471" s="244"/>
    </row>
    <row r="472" spans="1:1" s="245" customFormat="1" ht="12" hidden="1" customHeight="1">
      <c r="A472" s="244"/>
    </row>
    <row r="473" spans="1:1" s="245" customFormat="1" ht="12" hidden="1" customHeight="1">
      <c r="A473" s="244"/>
    </row>
    <row r="474" spans="1:1" s="245" customFormat="1" ht="12" hidden="1" customHeight="1">
      <c r="A474" s="244"/>
    </row>
    <row r="475" spans="1:1" s="245" customFormat="1" ht="12" hidden="1" customHeight="1">
      <c r="A475" s="244"/>
    </row>
    <row r="476" spans="1:1" s="245" customFormat="1" ht="12" hidden="1" customHeight="1">
      <c r="A476" s="244"/>
    </row>
    <row r="477" spans="1:1" s="245" customFormat="1" ht="12" hidden="1" customHeight="1">
      <c r="A477" s="244"/>
    </row>
    <row r="478" spans="1:1" s="245" customFormat="1" ht="12" hidden="1" customHeight="1">
      <c r="A478" s="244"/>
    </row>
    <row r="479" spans="1:1" s="245" customFormat="1" ht="12" hidden="1" customHeight="1">
      <c r="A479" s="244"/>
    </row>
    <row r="480" spans="1:1" s="245" customFormat="1" ht="12" hidden="1" customHeight="1">
      <c r="A480" s="244"/>
    </row>
    <row r="481" spans="1:1" s="245" customFormat="1" ht="12" hidden="1" customHeight="1">
      <c r="A481" s="244"/>
    </row>
    <row r="482" spans="1:1" s="245" customFormat="1" ht="12" hidden="1" customHeight="1">
      <c r="A482" s="244"/>
    </row>
    <row r="483" spans="1:1" s="245" customFormat="1" ht="12" hidden="1" customHeight="1">
      <c r="A483" s="244"/>
    </row>
    <row r="484" spans="1:1" s="245" customFormat="1" ht="12" hidden="1" customHeight="1">
      <c r="A484" s="244"/>
    </row>
    <row r="485" spans="1:1" s="245" customFormat="1" ht="12" hidden="1" customHeight="1">
      <c r="A485" s="244"/>
    </row>
    <row r="486" spans="1:1" s="245" customFormat="1" ht="12" hidden="1" customHeight="1">
      <c r="A486" s="244"/>
    </row>
    <row r="487" spans="1:1" s="245" customFormat="1" ht="12" hidden="1" customHeight="1">
      <c r="A487" s="244"/>
    </row>
    <row r="488" spans="1:1" s="245" customFormat="1" ht="12" hidden="1" customHeight="1">
      <c r="A488" s="244"/>
    </row>
    <row r="489" spans="1:1" s="245" customFormat="1" ht="12" hidden="1" customHeight="1">
      <c r="A489" s="244"/>
    </row>
    <row r="490" spans="1:1" s="245" customFormat="1" ht="12" hidden="1" customHeight="1">
      <c r="A490" s="244"/>
    </row>
    <row r="491" spans="1:1" s="245" customFormat="1" ht="12" hidden="1" customHeight="1">
      <c r="A491" s="244"/>
    </row>
    <row r="492" spans="1:1" s="245" customFormat="1" ht="12" hidden="1" customHeight="1">
      <c r="A492" s="244"/>
    </row>
    <row r="493" spans="1:1" s="245" customFormat="1" ht="12" hidden="1" customHeight="1">
      <c r="A493" s="244"/>
    </row>
    <row r="494" spans="1:1" s="245" customFormat="1" ht="12" hidden="1" customHeight="1">
      <c r="A494" s="244"/>
    </row>
    <row r="495" spans="1:1" s="245" customFormat="1" ht="12" hidden="1" customHeight="1">
      <c r="A495" s="244"/>
    </row>
    <row r="496" spans="1:1" s="245" customFormat="1" ht="12" hidden="1" customHeight="1">
      <c r="A496" s="244"/>
    </row>
    <row r="497" spans="1:1" s="245" customFormat="1" ht="12" hidden="1" customHeight="1">
      <c r="A497" s="244"/>
    </row>
    <row r="498" spans="1:1" s="245" customFormat="1" ht="12" hidden="1" customHeight="1">
      <c r="A498" s="244"/>
    </row>
    <row r="499" spans="1:1" s="245" customFormat="1" ht="12" hidden="1" customHeight="1">
      <c r="A499" s="244"/>
    </row>
    <row r="500" spans="1:1" s="245" customFormat="1" ht="12" hidden="1" customHeight="1">
      <c r="A500" s="244"/>
    </row>
    <row r="501" spans="1:1" s="245" customFormat="1" ht="12" hidden="1" customHeight="1">
      <c r="A501" s="244"/>
    </row>
    <row r="502" spans="1:1" s="245" customFormat="1" ht="12" hidden="1" customHeight="1">
      <c r="A502" s="244"/>
    </row>
    <row r="503" spans="1:1" s="245" customFormat="1" ht="12" hidden="1" customHeight="1">
      <c r="A503" s="244"/>
    </row>
    <row r="504" spans="1:1" s="245" customFormat="1" ht="12" hidden="1" customHeight="1">
      <c r="A504" s="244"/>
    </row>
    <row r="505" spans="1:1" s="245" customFormat="1" ht="12" hidden="1" customHeight="1">
      <c r="A505" s="244"/>
    </row>
    <row r="506" spans="1:1" s="245" customFormat="1" ht="12" hidden="1" customHeight="1">
      <c r="A506" s="244"/>
    </row>
    <row r="507" spans="1:1" s="245" customFormat="1" ht="12" hidden="1" customHeight="1">
      <c r="A507" s="244"/>
    </row>
    <row r="508" spans="1:1" s="245" customFormat="1" ht="12" hidden="1" customHeight="1">
      <c r="A508" s="244"/>
    </row>
    <row r="509" spans="1:1" s="245" customFormat="1" ht="12" hidden="1" customHeight="1">
      <c r="A509" s="244"/>
    </row>
    <row r="510" spans="1:1" s="245" customFormat="1" ht="12" hidden="1" customHeight="1">
      <c r="A510" s="244"/>
    </row>
    <row r="511" spans="1:1" s="245" customFormat="1" ht="12" hidden="1" customHeight="1">
      <c r="A511" s="244"/>
    </row>
    <row r="512" spans="1:1" s="245" customFormat="1" ht="12" hidden="1" customHeight="1">
      <c r="A512" s="244"/>
    </row>
    <row r="513" spans="1:1" s="245" customFormat="1" ht="12" hidden="1" customHeight="1">
      <c r="A513" s="244"/>
    </row>
    <row r="514" spans="1:1" s="245" customFormat="1" ht="12" hidden="1" customHeight="1">
      <c r="A514" s="244"/>
    </row>
    <row r="515" spans="1:1" s="245" customFormat="1" ht="12" hidden="1" customHeight="1">
      <c r="A515" s="244"/>
    </row>
    <row r="516" spans="1:1" s="245" customFormat="1" ht="12" hidden="1" customHeight="1">
      <c r="A516" s="244"/>
    </row>
    <row r="517" spans="1:1" s="245" customFormat="1" ht="12" hidden="1" customHeight="1">
      <c r="A517" s="244"/>
    </row>
    <row r="518" spans="1:1" s="245" customFormat="1" ht="12" hidden="1" customHeight="1">
      <c r="A518" s="244"/>
    </row>
    <row r="519" spans="1:1" s="245" customFormat="1" ht="12" hidden="1" customHeight="1">
      <c r="A519" s="244"/>
    </row>
    <row r="520" spans="1:1" s="245" customFormat="1" ht="12" hidden="1" customHeight="1">
      <c r="A520" s="244"/>
    </row>
    <row r="521" spans="1:1" s="245" customFormat="1" ht="12" hidden="1" customHeight="1">
      <c r="A521" s="244"/>
    </row>
    <row r="522" spans="1:1" s="245" customFormat="1" ht="12" hidden="1" customHeight="1">
      <c r="A522" s="244"/>
    </row>
    <row r="523" spans="1:1" s="245" customFormat="1" ht="12" hidden="1" customHeight="1">
      <c r="A523" s="244"/>
    </row>
    <row r="524" spans="1:1" s="245" customFormat="1" ht="12" hidden="1" customHeight="1">
      <c r="A524" s="244"/>
    </row>
    <row r="525" spans="1:1" s="245" customFormat="1" ht="12" hidden="1" customHeight="1">
      <c r="A525" s="244"/>
    </row>
    <row r="526" spans="1:1" s="245" customFormat="1" ht="12" hidden="1" customHeight="1">
      <c r="A526" s="244"/>
    </row>
    <row r="527" spans="1:1" s="245" customFormat="1" ht="12" hidden="1" customHeight="1">
      <c r="A527" s="244"/>
    </row>
    <row r="528" spans="1:1" s="245" customFormat="1" ht="12" hidden="1" customHeight="1">
      <c r="A528" s="244"/>
    </row>
    <row r="529" spans="1:1" s="245" customFormat="1" ht="12" hidden="1" customHeight="1">
      <c r="A529" s="244"/>
    </row>
    <row r="530" spans="1:1" s="245" customFormat="1" ht="12" hidden="1" customHeight="1">
      <c r="A530" s="244"/>
    </row>
    <row r="531" spans="1:1" s="245" customFormat="1" ht="12" hidden="1" customHeight="1">
      <c r="A531" s="244"/>
    </row>
    <row r="532" spans="1:1" s="245" customFormat="1" ht="12" hidden="1" customHeight="1">
      <c r="A532" s="244"/>
    </row>
    <row r="533" spans="1:1" s="245" customFormat="1" ht="12" hidden="1" customHeight="1">
      <c r="A533" s="244"/>
    </row>
    <row r="534" spans="1:1" s="245" customFormat="1" ht="12" hidden="1" customHeight="1">
      <c r="A534" s="244"/>
    </row>
    <row r="535" spans="1:1" s="245" customFormat="1" ht="12" hidden="1" customHeight="1">
      <c r="A535" s="244"/>
    </row>
    <row r="536" spans="1:1" s="245" customFormat="1" ht="12" hidden="1" customHeight="1">
      <c r="A536" s="244"/>
    </row>
    <row r="537" spans="1:1" s="245" customFormat="1" ht="12" hidden="1" customHeight="1">
      <c r="A537" s="244"/>
    </row>
    <row r="538" spans="1:1" s="245" customFormat="1" ht="12" hidden="1" customHeight="1">
      <c r="A538" s="244"/>
    </row>
    <row r="539" spans="1:1" s="245" customFormat="1" ht="12" hidden="1" customHeight="1">
      <c r="A539" s="244"/>
    </row>
    <row r="540" spans="1:1" s="245" customFormat="1" ht="12" hidden="1" customHeight="1">
      <c r="A540" s="244"/>
    </row>
    <row r="541" spans="1:1" s="245" customFormat="1" ht="12" hidden="1" customHeight="1">
      <c r="A541" s="244"/>
    </row>
    <row r="542" spans="1:1" s="245" customFormat="1" ht="12" hidden="1" customHeight="1">
      <c r="A542" s="244"/>
    </row>
    <row r="543" spans="1:1" s="245" customFormat="1" ht="12" hidden="1" customHeight="1">
      <c r="A543" s="244"/>
    </row>
    <row r="544" spans="1:1" s="245" customFormat="1" ht="12" hidden="1" customHeight="1">
      <c r="A544" s="244"/>
    </row>
    <row r="545" spans="1:1" s="245" customFormat="1" ht="12" hidden="1" customHeight="1">
      <c r="A545" s="244"/>
    </row>
    <row r="546" spans="1:1" s="245" customFormat="1" ht="12" hidden="1" customHeight="1">
      <c r="A546" s="244"/>
    </row>
    <row r="547" spans="1:1" s="245" customFormat="1" ht="12" hidden="1" customHeight="1">
      <c r="A547" s="244"/>
    </row>
    <row r="548" spans="1:1" s="245" customFormat="1" ht="12" hidden="1" customHeight="1">
      <c r="A548" s="244"/>
    </row>
    <row r="549" spans="1:1" s="245" customFormat="1" ht="12" hidden="1" customHeight="1">
      <c r="A549" s="244"/>
    </row>
    <row r="550" spans="1:1" s="245" customFormat="1" ht="12" hidden="1" customHeight="1">
      <c r="A550" s="244"/>
    </row>
    <row r="551" spans="1:1" s="245" customFormat="1" ht="12" hidden="1" customHeight="1">
      <c r="A551" s="244"/>
    </row>
    <row r="552" spans="1:1" s="245" customFormat="1" ht="12" hidden="1" customHeight="1">
      <c r="A552" s="244"/>
    </row>
    <row r="553" spans="1:1" s="245" customFormat="1" ht="12" hidden="1" customHeight="1">
      <c r="A553" s="244"/>
    </row>
    <row r="554" spans="1:1" s="245" customFormat="1" ht="12" hidden="1" customHeight="1">
      <c r="A554" s="244"/>
    </row>
    <row r="555" spans="1:1" s="245" customFormat="1" ht="12" hidden="1" customHeight="1">
      <c r="A555" s="244"/>
    </row>
    <row r="556" spans="1:1" s="245" customFormat="1" ht="12" hidden="1" customHeight="1">
      <c r="A556" s="244"/>
    </row>
    <row r="557" spans="1:1" s="245" customFormat="1" ht="12" hidden="1" customHeight="1">
      <c r="A557" s="244"/>
    </row>
    <row r="558" spans="1:1" s="245" customFormat="1" ht="12" hidden="1" customHeight="1">
      <c r="A558" s="244"/>
    </row>
    <row r="559" spans="1:1" s="245" customFormat="1" ht="12" hidden="1" customHeight="1">
      <c r="A559" s="244"/>
    </row>
    <row r="560" spans="1:1" s="245" customFormat="1" ht="12" hidden="1" customHeight="1">
      <c r="A560" s="244"/>
    </row>
    <row r="561" spans="1:1" s="245" customFormat="1" ht="12" hidden="1" customHeight="1">
      <c r="A561" s="244"/>
    </row>
    <row r="562" spans="1:1" s="245" customFormat="1" ht="12" hidden="1" customHeight="1">
      <c r="A562" s="244"/>
    </row>
    <row r="563" spans="1:1" s="245" customFormat="1" ht="12" hidden="1" customHeight="1">
      <c r="A563" s="244"/>
    </row>
    <row r="564" spans="1:1" s="245" customFormat="1" ht="12" hidden="1" customHeight="1">
      <c r="A564" s="244"/>
    </row>
    <row r="565" spans="1:1" s="245" customFormat="1" ht="12" hidden="1" customHeight="1">
      <c r="A565" s="244"/>
    </row>
    <row r="566" spans="1:1" s="245" customFormat="1" ht="12" hidden="1" customHeight="1">
      <c r="A566" s="244"/>
    </row>
    <row r="567" spans="1:1" s="245" customFormat="1" ht="12" hidden="1" customHeight="1">
      <c r="A567" s="244"/>
    </row>
    <row r="568" spans="1:1" s="245" customFormat="1" ht="12" hidden="1" customHeight="1">
      <c r="A568" s="244"/>
    </row>
    <row r="569" spans="1:1" s="245" customFormat="1" ht="12" hidden="1" customHeight="1">
      <c r="A569" s="244"/>
    </row>
    <row r="570" spans="1:1" s="245" customFormat="1" ht="12" hidden="1" customHeight="1">
      <c r="A570" s="244"/>
    </row>
    <row r="571" spans="1:1" s="245" customFormat="1" ht="12" hidden="1" customHeight="1">
      <c r="A571" s="244"/>
    </row>
    <row r="572" spans="1:1" s="245" customFormat="1" ht="12" hidden="1" customHeight="1">
      <c r="A572" s="244"/>
    </row>
    <row r="573" spans="1:1" s="245" customFormat="1" ht="12" hidden="1" customHeight="1">
      <c r="A573" s="244"/>
    </row>
    <row r="574" spans="1:1" s="245" customFormat="1" ht="12" hidden="1" customHeight="1">
      <c r="A574" s="244"/>
    </row>
    <row r="575" spans="1:1" s="245" customFormat="1" ht="12" hidden="1" customHeight="1">
      <c r="A575" s="244"/>
    </row>
    <row r="576" spans="1:1" s="245" customFormat="1" ht="12" hidden="1" customHeight="1">
      <c r="A576" s="244"/>
    </row>
    <row r="577" spans="1:1" s="245" customFormat="1" ht="12" hidden="1" customHeight="1">
      <c r="A577" s="244"/>
    </row>
    <row r="578" spans="1:1" s="245" customFormat="1" ht="12" hidden="1" customHeight="1">
      <c r="A578" s="244"/>
    </row>
    <row r="579" spans="1:1" s="245" customFormat="1" ht="12" hidden="1" customHeight="1">
      <c r="A579" s="244"/>
    </row>
    <row r="580" spans="1:1" s="245" customFormat="1" ht="12" hidden="1" customHeight="1">
      <c r="A580" s="244"/>
    </row>
    <row r="581" spans="1:1" s="245" customFormat="1" ht="12" hidden="1" customHeight="1">
      <c r="A581" s="244"/>
    </row>
    <row r="582" spans="1:1" s="245" customFormat="1" ht="12" hidden="1" customHeight="1">
      <c r="A582" s="244"/>
    </row>
    <row r="583" spans="1:1" s="245" customFormat="1" ht="12" hidden="1" customHeight="1">
      <c r="A583" s="244"/>
    </row>
    <row r="584" spans="1:1" s="245" customFormat="1" ht="12" hidden="1" customHeight="1">
      <c r="A584" s="244"/>
    </row>
    <row r="585" spans="1:1" s="245" customFormat="1" ht="12" hidden="1" customHeight="1">
      <c r="A585" s="244"/>
    </row>
    <row r="586" spans="1:1" s="245" customFormat="1" ht="12" hidden="1" customHeight="1">
      <c r="A586" s="244"/>
    </row>
    <row r="587" spans="1:1" s="245" customFormat="1" ht="12" hidden="1" customHeight="1">
      <c r="A587" s="244"/>
    </row>
    <row r="588" spans="1:1" s="245" customFormat="1" ht="12" hidden="1" customHeight="1">
      <c r="A588" s="244"/>
    </row>
    <row r="589" spans="1:1" s="245" customFormat="1" ht="12" hidden="1" customHeight="1">
      <c r="A589" s="244"/>
    </row>
    <row r="590" spans="1:1" s="245" customFormat="1" ht="12" hidden="1" customHeight="1">
      <c r="A590" s="244"/>
    </row>
    <row r="591" spans="1:1" s="245" customFormat="1" ht="12" hidden="1" customHeight="1">
      <c r="A591" s="244"/>
    </row>
    <row r="592" spans="1:1" s="245" customFormat="1" ht="12" hidden="1" customHeight="1">
      <c r="A592" s="244"/>
    </row>
    <row r="593" spans="1:1" s="245" customFormat="1" ht="12" hidden="1" customHeight="1">
      <c r="A593" s="244"/>
    </row>
    <row r="594" spans="1:1" s="245" customFormat="1" ht="12" hidden="1" customHeight="1">
      <c r="A594" s="244"/>
    </row>
    <row r="595" spans="1:1" s="245" customFormat="1" ht="12" hidden="1" customHeight="1">
      <c r="A595" s="244"/>
    </row>
    <row r="596" spans="1:1" s="245" customFormat="1" ht="12" hidden="1" customHeight="1">
      <c r="A596" s="244"/>
    </row>
    <row r="597" spans="1:1" s="245" customFormat="1" ht="12" hidden="1" customHeight="1">
      <c r="A597" s="244"/>
    </row>
    <row r="598" spans="1:1" s="245" customFormat="1" ht="12" hidden="1" customHeight="1">
      <c r="A598" s="244"/>
    </row>
    <row r="599" spans="1:1" s="245" customFormat="1" ht="12" hidden="1" customHeight="1">
      <c r="A599" s="244"/>
    </row>
    <row r="600" spans="1:1" s="245" customFormat="1" ht="12" hidden="1" customHeight="1">
      <c r="A600" s="244"/>
    </row>
    <row r="601" spans="1:1" s="245" customFormat="1" ht="12" hidden="1" customHeight="1">
      <c r="A601" s="244"/>
    </row>
    <row r="602" spans="1:1" s="245" customFormat="1" ht="12" hidden="1" customHeight="1">
      <c r="A602" s="244"/>
    </row>
    <row r="603" spans="1:1" s="245" customFormat="1" ht="12" hidden="1" customHeight="1">
      <c r="A603" s="244"/>
    </row>
    <row r="604" spans="1:1" s="245" customFormat="1" ht="12" hidden="1" customHeight="1">
      <c r="A604" s="244"/>
    </row>
    <row r="605" spans="1:1" s="245" customFormat="1" ht="12" hidden="1" customHeight="1">
      <c r="A605" s="244"/>
    </row>
    <row r="606" spans="1:1" s="245" customFormat="1" ht="12" hidden="1" customHeight="1">
      <c r="A606" s="244"/>
    </row>
    <row r="607" spans="1:1" s="245" customFormat="1" ht="12" hidden="1" customHeight="1">
      <c r="A607" s="244"/>
    </row>
    <row r="608" spans="1:1" s="245" customFormat="1" ht="12" hidden="1" customHeight="1">
      <c r="A608" s="244"/>
    </row>
    <row r="609" spans="1:1" s="245" customFormat="1" ht="12" hidden="1" customHeight="1">
      <c r="A609" s="244"/>
    </row>
    <row r="610" spans="1:1" s="245" customFormat="1" ht="12" hidden="1" customHeight="1">
      <c r="A610" s="244"/>
    </row>
    <row r="611" spans="1:1" s="245" customFormat="1" ht="12" hidden="1" customHeight="1">
      <c r="A611" s="244"/>
    </row>
    <row r="612" spans="1:1" s="245" customFormat="1" ht="12" hidden="1" customHeight="1">
      <c r="A612" s="244"/>
    </row>
    <row r="613" spans="1:1" s="245" customFormat="1" ht="12" hidden="1" customHeight="1">
      <c r="A613" s="244"/>
    </row>
    <row r="614" spans="1:1" s="245" customFormat="1" ht="12" hidden="1" customHeight="1">
      <c r="A614" s="244"/>
    </row>
    <row r="615" spans="1:1" s="245" customFormat="1" ht="12" hidden="1" customHeight="1">
      <c r="A615" s="244"/>
    </row>
    <row r="616" spans="1:1" s="245" customFormat="1" ht="12" hidden="1" customHeight="1">
      <c r="A616" s="244"/>
    </row>
    <row r="617" spans="1:1" s="245" customFormat="1" ht="12" hidden="1" customHeight="1">
      <c r="A617" s="244"/>
    </row>
    <row r="618" spans="1:1" s="245" customFormat="1" ht="12" hidden="1" customHeight="1">
      <c r="A618" s="244"/>
    </row>
    <row r="619" spans="1:1" s="245" customFormat="1" ht="12" hidden="1" customHeight="1">
      <c r="A619" s="244"/>
    </row>
    <row r="620" spans="1:1" s="245" customFormat="1" ht="12" hidden="1" customHeight="1">
      <c r="A620" s="244"/>
    </row>
    <row r="621" spans="1:1" s="245" customFormat="1" ht="12" hidden="1" customHeight="1">
      <c r="A621" s="244"/>
    </row>
    <row r="622" spans="1:1" s="245" customFormat="1" ht="12" hidden="1" customHeight="1">
      <c r="A622" s="244"/>
    </row>
    <row r="623" spans="1:1" s="245" customFormat="1" ht="12" hidden="1" customHeight="1">
      <c r="A623" s="244"/>
    </row>
    <row r="624" spans="1:1" s="245" customFormat="1" ht="12" hidden="1" customHeight="1">
      <c r="A624" s="244"/>
    </row>
    <row r="625" spans="1:1" s="245" customFormat="1" ht="12" hidden="1" customHeight="1">
      <c r="A625" s="244"/>
    </row>
    <row r="626" spans="1:1" s="245" customFormat="1" ht="12" hidden="1" customHeight="1">
      <c r="A626" s="244"/>
    </row>
    <row r="627" spans="1:1" s="245" customFormat="1" ht="12" hidden="1" customHeight="1">
      <c r="A627" s="244"/>
    </row>
    <row r="628" spans="1:1" s="245" customFormat="1" ht="12" hidden="1" customHeight="1">
      <c r="A628" s="244"/>
    </row>
    <row r="629" spans="1:1" s="245" customFormat="1" ht="12" hidden="1" customHeight="1">
      <c r="A629" s="244"/>
    </row>
    <row r="630" spans="1:1" s="245" customFormat="1" ht="12" hidden="1" customHeight="1">
      <c r="A630" s="244"/>
    </row>
    <row r="631" spans="1:1" s="245" customFormat="1" ht="12" hidden="1" customHeight="1">
      <c r="A631" s="244"/>
    </row>
    <row r="632" spans="1:1" s="245" customFormat="1" ht="12" hidden="1" customHeight="1">
      <c r="A632" s="244"/>
    </row>
    <row r="633" spans="1:1" s="245" customFormat="1" ht="12" hidden="1" customHeight="1">
      <c r="A633" s="244"/>
    </row>
    <row r="634" spans="1:1" s="245" customFormat="1" ht="12" hidden="1" customHeight="1">
      <c r="A634" s="244"/>
    </row>
    <row r="635" spans="1:1" s="245" customFormat="1" ht="12" hidden="1" customHeight="1">
      <c r="A635" s="244"/>
    </row>
    <row r="636" spans="1:1" s="245" customFormat="1" ht="12" hidden="1" customHeight="1">
      <c r="A636" s="244"/>
    </row>
    <row r="637" spans="1:1" s="245" customFormat="1" ht="12" hidden="1" customHeight="1">
      <c r="A637" s="244"/>
    </row>
    <row r="638" spans="1:1" s="245" customFormat="1" ht="12" hidden="1" customHeight="1">
      <c r="A638" s="244"/>
    </row>
    <row r="639" spans="1:1" s="245" customFormat="1" ht="12" hidden="1" customHeight="1">
      <c r="A639" s="244"/>
    </row>
    <row r="640" spans="1:1" s="245" customFormat="1" ht="12" hidden="1" customHeight="1">
      <c r="A640" s="244"/>
    </row>
    <row r="641" spans="1:1" s="245" customFormat="1" ht="12" hidden="1" customHeight="1">
      <c r="A641" s="244"/>
    </row>
    <row r="642" spans="1:1" s="245" customFormat="1" ht="12" hidden="1" customHeight="1">
      <c r="A642" s="244"/>
    </row>
    <row r="643" spans="1:1" s="245" customFormat="1" ht="12" hidden="1" customHeight="1">
      <c r="A643" s="244"/>
    </row>
    <row r="644" spans="1:1" s="245" customFormat="1" ht="12" hidden="1" customHeight="1">
      <c r="A644" s="244"/>
    </row>
    <row r="645" spans="1:1" s="245" customFormat="1" ht="12" hidden="1" customHeight="1">
      <c r="A645" s="244"/>
    </row>
    <row r="646" spans="1:1" s="245" customFormat="1" ht="12" hidden="1" customHeight="1">
      <c r="A646" s="244"/>
    </row>
    <row r="647" spans="1:1" s="245" customFormat="1" ht="12" hidden="1" customHeight="1">
      <c r="A647" s="244"/>
    </row>
    <row r="648" spans="1:1" s="245" customFormat="1" ht="12" hidden="1" customHeight="1">
      <c r="A648" s="244"/>
    </row>
    <row r="649" spans="1:1" s="245" customFormat="1" ht="12" hidden="1" customHeight="1">
      <c r="A649" s="244"/>
    </row>
    <row r="650" spans="1:1" s="245" customFormat="1" ht="12" hidden="1" customHeight="1">
      <c r="A650" s="244"/>
    </row>
    <row r="651" spans="1:1" s="245" customFormat="1" ht="12" hidden="1" customHeight="1">
      <c r="A651" s="244"/>
    </row>
    <row r="652" spans="1:1" s="245" customFormat="1" ht="12" hidden="1" customHeight="1">
      <c r="A652" s="244"/>
    </row>
    <row r="653" spans="1:1" s="245" customFormat="1" ht="12" hidden="1" customHeight="1">
      <c r="A653" s="244"/>
    </row>
    <row r="654" spans="1:1" s="245" customFormat="1" ht="12" hidden="1" customHeight="1">
      <c r="A654" s="244"/>
    </row>
    <row r="655" spans="1:1" s="245" customFormat="1" ht="12" hidden="1" customHeight="1">
      <c r="A655" s="244"/>
    </row>
    <row r="656" spans="1:1" s="245" customFormat="1" ht="12" hidden="1" customHeight="1">
      <c r="A656" s="244"/>
    </row>
    <row r="657" spans="1:1" s="245" customFormat="1" ht="12" hidden="1" customHeight="1">
      <c r="A657" s="244"/>
    </row>
    <row r="658" spans="1:1" s="245" customFormat="1" ht="12" hidden="1" customHeight="1">
      <c r="A658" s="244"/>
    </row>
    <row r="659" spans="1:1" s="245" customFormat="1" ht="12" hidden="1" customHeight="1">
      <c r="A659" s="244"/>
    </row>
    <row r="660" spans="1:1" s="245" customFormat="1" ht="12" hidden="1" customHeight="1">
      <c r="A660" s="244"/>
    </row>
    <row r="661" spans="1:1" s="245" customFormat="1" ht="12" hidden="1" customHeight="1">
      <c r="A661" s="244"/>
    </row>
    <row r="662" spans="1:1" s="245" customFormat="1" ht="12" hidden="1" customHeight="1">
      <c r="A662" s="244"/>
    </row>
    <row r="663" spans="1:1" s="245" customFormat="1" ht="12" hidden="1" customHeight="1">
      <c r="A663" s="244"/>
    </row>
    <row r="664" spans="1:1" s="245" customFormat="1" ht="12" hidden="1" customHeight="1">
      <c r="A664" s="244"/>
    </row>
    <row r="665" spans="1:1" s="245" customFormat="1" ht="12" hidden="1" customHeight="1">
      <c r="A665" s="244"/>
    </row>
    <row r="666" spans="1:1" s="245" customFormat="1" ht="12" hidden="1" customHeight="1">
      <c r="A666" s="244"/>
    </row>
    <row r="667" spans="1:1" s="245" customFormat="1" ht="12" hidden="1" customHeight="1">
      <c r="A667" s="244"/>
    </row>
    <row r="668" spans="1:1" s="245" customFormat="1" ht="12" hidden="1" customHeight="1">
      <c r="A668" s="244"/>
    </row>
    <row r="669" spans="1:1" s="245" customFormat="1" ht="12" hidden="1" customHeight="1">
      <c r="A669" s="244"/>
    </row>
    <row r="670" spans="1:1" s="245" customFormat="1" ht="12" hidden="1" customHeight="1">
      <c r="A670" s="244"/>
    </row>
    <row r="671" spans="1:1" s="245" customFormat="1" ht="12" hidden="1" customHeight="1">
      <c r="A671" s="244"/>
    </row>
    <row r="672" spans="1:1" s="245" customFormat="1" ht="12" hidden="1" customHeight="1">
      <c r="A672" s="244"/>
    </row>
    <row r="673" spans="1:1" s="245" customFormat="1" ht="12" hidden="1" customHeight="1">
      <c r="A673" s="244"/>
    </row>
    <row r="674" spans="1:1" s="245" customFormat="1" ht="12" hidden="1" customHeight="1">
      <c r="A674" s="244"/>
    </row>
    <row r="675" spans="1:1" s="245" customFormat="1" ht="12" hidden="1" customHeight="1">
      <c r="A675" s="244"/>
    </row>
    <row r="676" spans="1:1" s="245" customFormat="1" ht="12" hidden="1" customHeight="1">
      <c r="A676" s="244"/>
    </row>
    <row r="677" spans="1:1" s="245" customFormat="1" ht="12" hidden="1" customHeight="1">
      <c r="A677" s="244"/>
    </row>
    <row r="678" spans="1:1" s="245" customFormat="1" ht="12" hidden="1" customHeight="1">
      <c r="A678" s="244"/>
    </row>
    <row r="679" spans="1:1" s="245" customFormat="1" ht="12" hidden="1" customHeight="1">
      <c r="A679" s="244"/>
    </row>
    <row r="680" spans="1:1" s="245" customFormat="1" ht="12" hidden="1" customHeight="1">
      <c r="A680" s="244"/>
    </row>
    <row r="681" spans="1:1" s="245" customFormat="1" ht="12" hidden="1" customHeight="1">
      <c r="A681" s="244"/>
    </row>
    <row r="682" spans="1:1" s="245" customFormat="1" ht="12" hidden="1" customHeight="1">
      <c r="A682" s="244"/>
    </row>
    <row r="683" spans="1:1" s="245" customFormat="1" ht="12" hidden="1" customHeight="1">
      <c r="A683" s="244"/>
    </row>
    <row r="684" spans="1:1" s="245" customFormat="1" ht="12" hidden="1" customHeight="1">
      <c r="A684" s="244"/>
    </row>
    <row r="685" spans="1:1" s="245" customFormat="1" ht="12" hidden="1" customHeight="1">
      <c r="A685" s="244"/>
    </row>
    <row r="686" spans="1:1" s="245" customFormat="1" ht="12" hidden="1" customHeight="1">
      <c r="A686" s="244"/>
    </row>
    <row r="687" spans="1:1" s="245" customFormat="1" ht="12" hidden="1" customHeight="1">
      <c r="A687" s="244"/>
    </row>
    <row r="688" spans="1:1" s="245" customFormat="1" ht="12" hidden="1" customHeight="1">
      <c r="A688" s="244"/>
    </row>
    <row r="689" spans="1:1" s="245" customFormat="1" ht="12" hidden="1" customHeight="1">
      <c r="A689" s="244"/>
    </row>
    <row r="690" spans="1:1" s="245" customFormat="1" ht="12" hidden="1" customHeight="1">
      <c r="A690" s="244"/>
    </row>
    <row r="691" spans="1:1" s="245" customFormat="1" ht="12" hidden="1" customHeight="1">
      <c r="A691" s="244"/>
    </row>
    <row r="692" spans="1:1" s="245" customFormat="1" ht="12" hidden="1" customHeight="1">
      <c r="A692" s="244"/>
    </row>
    <row r="693" spans="1:1" s="245" customFormat="1" ht="12" hidden="1" customHeight="1">
      <c r="A693" s="244"/>
    </row>
    <row r="694" spans="1:1" s="245" customFormat="1" ht="12" hidden="1" customHeight="1">
      <c r="A694" s="244"/>
    </row>
    <row r="695" spans="1:1" s="245" customFormat="1" ht="12" hidden="1" customHeight="1">
      <c r="A695" s="244"/>
    </row>
    <row r="696" spans="1:1" s="245" customFormat="1" ht="12" hidden="1" customHeight="1">
      <c r="A696" s="244"/>
    </row>
    <row r="697" spans="1:1" s="245" customFormat="1" ht="12" hidden="1" customHeight="1">
      <c r="A697" s="244"/>
    </row>
    <row r="698" spans="1:1" s="245" customFormat="1" ht="12" hidden="1" customHeight="1">
      <c r="A698" s="244"/>
    </row>
    <row r="699" spans="1:1" s="245" customFormat="1" ht="12" hidden="1" customHeight="1">
      <c r="A699" s="244"/>
    </row>
    <row r="700" spans="1:1" s="245" customFormat="1" ht="12" hidden="1" customHeight="1">
      <c r="A700" s="244"/>
    </row>
    <row r="701" spans="1:1" s="245" customFormat="1" ht="12" hidden="1" customHeight="1">
      <c r="A701" s="244"/>
    </row>
    <row r="702" spans="1:1" s="245" customFormat="1" ht="12" hidden="1" customHeight="1">
      <c r="A702" s="244"/>
    </row>
    <row r="703" spans="1:1" s="245" customFormat="1" ht="12" hidden="1" customHeight="1">
      <c r="A703" s="244"/>
    </row>
    <row r="704" spans="1:1" s="245" customFormat="1" ht="12" hidden="1" customHeight="1">
      <c r="A704" s="244"/>
    </row>
    <row r="705" spans="1:1" s="245" customFormat="1" ht="12" hidden="1" customHeight="1">
      <c r="A705" s="244"/>
    </row>
    <row r="706" spans="1:1" s="245" customFormat="1" ht="12" hidden="1" customHeight="1">
      <c r="A706" s="244"/>
    </row>
    <row r="707" spans="1:1" s="245" customFormat="1" ht="12" hidden="1" customHeight="1">
      <c r="A707" s="244"/>
    </row>
    <row r="708" spans="1:1" s="245" customFormat="1" ht="12" hidden="1" customHeight="1">
      <c r="A708" s="244"/>
    </row>
    <row r="709" spans="1:1" s="245" customFormat="1" ht="12" hidden="1" customHeight="1">
      <c r="A709" s="244"/>
    </row>
    <row r="710" spans="1:1" s="245" customFormat="1" ht="12" hidden="1" customHeight="1">
      <c r="A710" s="244"/>
    </row>
    <row r="711" spans="1:1" s="245" customFormat="1" ht="12" hidden="1" customHeight="1">
      <c r="A711" s="244"/>
    </row>
    <row r="712" spans="1:1" s="245" customFormat="1" ht="12" hidden="1" customHeight="1">
      <c r="A712" s="244"/>
    </row>
    <row r="713" spans="1:1" s="245" customFormat="1" ht="12" hidden="1" customHeight="1">
      <c r="A713" s="244"/>
    </row>
    <row r="714" spans="1:1" s="245" customFormat="1" ht="12" hidden="1" customHeight="1">
      <c r="A714" s="244"/>
    </row>
    <row r="715" spans="1:1" s="245" customFormat="1" ht="12" hidden="1" customHeight="1">
      <c r="A715" s="244"/>
    </row>
    <row r="716" spans="1:1" s="245" customFormat="1" ht="12" hidden="1" customHeight="1">
      <c r="A716" s="244"/>
    </row>
    <row r="717" spans="1:1" s="245" customFormat="1" ht="12" hidden="1" customHeight="1">
      <c r="A717" s="244"/>
    </row>
    <row r="718" spans="1:1" s="245" customFormat="1" ht="12" hidden="1" customHeight="1">
      <c r="A718" s="244"/>
    </row>
    <row r="719" spans="1:1" s="245" customFormat="1" ht="12" hidden="1" customHeight="1">
      <c r="A719" s="244"/>
    </row>
    <row r="720" spans="1:1" s="245" customFormat="1" ht="12" hidden="1" customHeight="1">
      <c r="A720" s="244"/>
    </row>
    <row r="721" spans="1:1" s="245" customFormat="1" ht="12" hidden="1" customHeight="1">
      <c r="A721" s="244"/>
    </row>
    <row r="722" spans="1:1" s="245" customFormat="1" ht="12" hidden="1" customHeight="1">
      <c r="A722" s="244"/>
    </row>
    <row r="723" spans="1:1" s="245" customFormat="1" ht="12" hidden="1" customHeight="1">
      <c r="A723" s="244"/>
    </row>
    <row r="724" spans="1:1" s="245" customFormat="1" ht="12" hidden="1" customHeight="1">
      <c r="A724" s="244"/>
    </row>
    <row r="725" spans="1:1" s="245" customFormat="1" ht="12" hidden="1" customHeight="1">
      <c r="A725" s="244"/>
    </row>
    <row r="726" spans="1:1" s="245" customFormat="1" ht="12" hidden="1" customHeight="1">
      <c r="A726" s="244"/>
    </row>
    <row r="727" spans="1:1" s="245" customFormat="1" ht="12" hidden="1" customHeight="1">
      <c r="A727" s="244"/>
    </row>
    <row r="728" spans="1:1" s="245" customFormat="1" ht="12" hidden="1" customHeight="1">
      <c r="A728" s="244"/>
    </row>
    <row r="729" spans="1:1" s="245" customFormat="1" ht="12" hidden="1" customHeight="1">
      <c r="A729" s="244"/>
    </row>
    <row r="730" spans="1:1" s="245" customFormat="1" ht="12" hidden="1" customHeight="1">
      <c r="A730" s="244"/>
    </row>
    <row r="731" spans="1:1" s="245" customFormat="1" ht="12" hidden="1" customHeight="1">
      <c r="A731" s="244"/>
    </row>
    <row r="732" spans="1:1" s="245" customFormat="1" ht="12" hidden="1" customHeight="1">
      <c r="A732" s="244"/>
    </row>
    <row r="733" spans="1:1" s="245" customFormat="1" ht="12" hidden="1" customHeight="1">
      <c r="A733" s="244"/>
    </row>
    <row r="734" spans="1:1" s="245" customFormat="1" ht="12" hidden="1" customHeight="1">
      <c r="A734" s="244"/>
    </row>
    <row r="735" spans="1:1" s="245" customFormat="1" ht="12" hidden="1" customHeight="1">
      <c r="A735" s="244"/>
    </row>
    <row r="736" spans="1:1" s="245" customFormat="1" ht="12" hidden="1" customHeight="1">
      <c r="A736" s="244"/>
    </row>
    <row r="737" spans="1:1" s="245" customFormat="1" ht="12" hidden="1" customHeight="1">
      <c r="A737" s="244"/>
    </row>
    <row r="738" spans="1:1" s="245" customFormat="1" ht="12" hidden="1" customHeight="1">
      <c r="A738" s="244"/>
    </row>
    <row r="739" spans="1:1" s="245" customFormat="1" ht="12" hidden="1" customHeight="1">
      <c r="A739" s="244"/>
    </row>
    <row r="740" spans="1:1" s="245" customFormat="1" ht="12" hidden="1" customHeight="1">
      <c r="A740" s="244"/>
    </row>
    <row r="741" spans="1:1" s="245" customFormat="1" ht="12" hidden="1" customHeight="1">
      <c r="A741" s="244"/>
    </row>
    <row r="742" spans="1:1" s="245" customFormat="1" ht="12" hidden="1" customHeight="1">
      <c r="A742" s="244"/>
    </row>
    <row r="743" spans="1:1" s="245" customFormat="1" ht="12" hidden="1" customHeight="1">
      <c r="A743" s="244"/>
    </row>
    <row r="744" spans="1:1" s="245" customFormat="1" ht="12" hidden="1" customHeight="1">
      <c r="A744" s="244"/>
    </row>
    <row r="745" spans="1:1" s="245" customFormat="1" ht="12" hidden="1" customHeight="1">
      <c r="A745" s="244"/>
    </row>
    <row r="746" spans="1:1" s="245" customFormat="1" ht="12" hidden="1" customHeight="1">
      <c r="A746" s="244"/>
    </row>
    <row r="747" spans="1:1" s="245" customFormat="1" ht="12" hidden="1" customHeight="1">
      <c r="A747" s="244"/>
    </row>
    <row r="748" spans="1:1" s="245" customFormat="1" ht="12" hidden="1" customHeight="1">
      <c r="A748" s="244"/>
    </row>
    <row r="749" spans="1:1" s="245" customFormat="1" ht="12" hidden="1" customHeight="1">
      <c r="A749" s="244"/>
    </row>
    <row r="750" spans="1:1" s="245" customFormat="1" ht="12" hidden="1" customHeight="1">
      <c r="A750" s="244"/>
    </row>
    <row r="751" spans="1:1" s="245" customFormat="1" ht="12" hidden="1" customHeight="1">
      <c r="A751" s="244"/>
    </row>
    <row r="752" spans="1:1" s="245" customFormat="1" ht="12" hidden="1" customHeight="1">
      <c r="A752" s="244"/>
    </row>
    <row r="753" spans="1:1" s="245" customFormat="1" ht="12" hidden="1" customHeight="1">
      <c r="A753" s="244"/>
    </row>
    <row r="754" spans="1:1" s="245" customFormat="1" ht="12" hidden="1" customHeight="1">
      <c r="A754" s="244"/>
    </row>
    <row r="755" spans="1:1" s="245" customFormat="1" ht="12" hidden="1" customHeight="1">
      <c r="A755" s="244"/>
    </row>
    <row r="756" spans="1:1" s="245" customFormat="1" ht="12" hidden="1" customHeight="1">
      <c r="A756" s="244"/>
    </row>
    <row r="757" spans="1:1" s="245" customFormat="1" ht="12" hidden="1" customHeight="1">
      <c r="A757" s="244"/>
    </row>
    <row r="758" spans="1:1" s="245" customFormat="1" ht="12" hidden="1" customHeight="1">
      <c r="A758" s="244"/>
    </row>
    <row r="759" spans="1:1" s="245" customFormat="1" ht="12" hidden="1" customHeight="1">
      <c r="A759" s="244"/>
    </row>
    <row r="760" spans="1:1" s="245" customFormat="1" ht="12" hidden="1" customHeight="1">
      <c r="A760" s="244"/>
    </row>
    <row r="761" spans="1:1" s="245" customFormat="1" ht="12" hidden="1" customHeight="1">
      <c r="A761" s="244"/>
    </row>
    <row r="762" spans="1:1" s="245" customFormat="1" ht="12" hidden="1" customHeight="1">
      <c r="A762" s="244"/>
    </row>
    <row r="763" spans="1:1" s="245" customFormat="1" ht="12" hidden="1" customHeight="1">
      <c r="A763" s="244"/>
    </row>
    <row r="764" spans="1:1" s="245" customFormat="1" ht="12" hidden="1" customHeight="1">
      <c r="A764" s="244"/>
    </row>
    <row r="765" spans="1:1" s="245" customFormat="1" ht="12" hidden="1" customHeight="1">
      <c r="A765" s="244"/>
    </row>
    <row r="766" spans="1:1" s="245" customFormat="1" ht="12" hidden="1" customHeight="1">
      <c r="A766" s="244"/>
    </row>
    <row r="767" spans="1:1" s="245" customFormat="1" ht="12" hidden="1" customHeight="1">
      <c r="A767" s="244"/>
    </row>
    <row r="768" spans="1:1" s="245" customFormat="1" ht="12" hidden="1" customHeight="1">
      <c r="A768" s="244"/>
    </row>
    <row r="769" spans="1:1" s="245" customFormat="1" ht="12" hidden="1" customHeight="1">
      <c r="A769" s="244"/>
    </row>
    <row r="770" spans="1:1" s="245" customFormat="1" ht="12" hidden="1" customHeight="1">
      <c r="A770" s="244"/>
    </row>
    <row r="771" spans="1:1" s="245" customFormat="1" ht="12" hidden="1" customHeight="1">
      <c r="A771" s="244"/>
    </row>
    <row r="772" spans="1:1" s="245" customFormat="1" ht="12" hidden="1" customHeight="1">
      <c r="A772" s="244"/>
    </row>
    <row r="773" spans="1:1" s="245" customFormat="1" ht="12" hidden="1" customHeight="1">
      <c r="A773" s="244"/>
    </row>
    <row r="774" spans="1:1" s="245" customFormat="1" ht="12" hidden="1" customHeight="1">
      <c r="A774" s="244"/>
    </row>
    <row r="775" spans="1:1" s="245" customFormat="1" ht="12" hidden="1" customHeight="1">
      <c r="A775" s="244"/>
    </row>
    <row r="776" spans="1:1" s="245" customFormat="1" ht="12" hidden="1" customHeight="1">
      <c r="A776" s="244"/>
    </row>
    <row r="777" spans="1:1" s="245" customFormat="1" ht="12" hidden="1" customHeight="1">
      <c r="A777" s="244"/>
    </row>
    <row r="778" spans="1:1" s="245" customFormat="1" ht="12" hidden="1" customHeight="1">
      <c r="A778" s="244"/>
    </row>
    <row r="779" spans="1:1" s="245" customFormat="1" ht="12" hidden="1" customHeight="1">
      <c r="A779" s="244"/>
    </row>
    <row r="780" spans="1:1" s="245" customFormat="1" ht="12" hidden="1" customHeight="1">
      <c r="A780" s="244"/>
    </row>
    <row r="781" spans="1:1" s="245" customFormat="1" ht="12" hidden="1" customHeight="1">
      <c r="A781" s="244"/>
    </row>
    <row r="782" spans="1:1" s="245" customFormat="1" ht="12" hidden="1" customHeight="1">
      <c r="A782" s="244"/>
    </row>
    <row r="783" spans="1:1" s="245" customFormat="1" ht="12" hidden="1" customHeight="1">
      <c r="A783" s="244"/>
    </row>
    <row r="784" spans="1:1" s="245" customFormat="1" ht="12" hidden="1" customHeight="1">
      <c r="A784" s="244"/>
    </row>
    <row r="785" spans="1:1" s="245" customFormat="1" ht="12" hidden="1" customHeight="1">
      <c r="A785" s="244"/>
    </row>
    <row r="786" spans="1:1" s="245" customFormat="1" ht="12" hidden="1" customHeight="1">
      <c r="A786" s="244"/>
    </row>
    <row r="787" spans="1:1" s="245" customFormat="1" ht="12" hidden="1" customHeight="1">
      <c r="A787" s="244"/>
    </row>
    <row r="788" spans="1:1" s="245" customFormat="1" ht="12" hidden="1" customHeight="1">
      <c r="A788" s="244"/>
    </row>
    <row r="789" spans="1:1" s="245" customFormat="1" ht="12" hidden="1" customHeight="1">
      <c r="A789" s="244"/>
    </row>
    <row r="790" spans="1:1" s="245" customFormat="1" ht="12" hidden="1" customHeight="1">
      <c r="A790" s="244"/>
    </row>
    <row r="791" spans="1:1" s="245" customFormat="1" ht="12" hidden="1" customHeight="1">
      <c r="A791" s="244"/>
    </row>
    <row r="792" spans="1:1" s="245" customFormat="1" ht="12" hidden="1" customHeight="1">
      <c r="A792" s="244"/>
    </row>
    <row r="793" spans="1:1" s="245" customFormat="1" ht="12" hidden="1" customHeight="1">
      <c r="A793" s="244"/>
    </row>
    <row r="794" spans="1:1" s="245" customFormat="1" ht="12" hidden="1" customHeight="1">
      <c r="A794" s="244"/>
    </row>
    <row r="795" spans="1:1" s="245" customFormat="1" ht="12" hidden="1" customHeight="1">
      <c r="A795" s="244"/>
    </row>
    <row r="796" spans="1:1" s="245" customFormat="1" ht="12" hidden="1" customHeight="1">
      <c r="A796" s="244"/>
    </row>
    <row r="797" spans="1:1" s="245" customFormat="1" ht="12" hidden="1" customHeight="1">
      <c r="A797" s="244"/>
    </row>
    <row r="798" spans="1:1" s="245" customFormat="1" ht="12" hidden="1" customHeight="1">
      <c r="A798" s="244"/>
    </row>
    <row r="799" spans="1:1" s="245" customFormat="1" ht="12" hidden="1" customHeight="1">
      <c r="A799" s="244"/>
    </row>
    <row r="800" spans="1:1" s="245" customFormat="1" ht="12" hidden="1" customHeight="1">
      <c r="A800" s="244"/>
    </row>
    <row r="801" spans="1:1" s="245" customFormat="1" ht="12" hidden="1" customHeight="1">
      <c r="A801" s="244"/>
    </row>
    <row r="802" spans="1:1" s="245" customFormat="1" ht="12" hidden="1" customHeight="1">
      <c r="A802" s="244"/>
    </row>
    <row r="803" spans="1:1" s="245" customFormat="1" ht="12" hidden="1" customHeight="1">
      <c r="A803" s="244"/>
    </row>
    <row r="804" spans="1:1" s="245" customFormat="1" ht="12" hidden="1" customHeight="1">
      <c r="A804" s="244"/>
    </row>
    <row r="805" spans="1:1" s="245" customFormat="1" ht="12" hidden="1" customHeight="1">
      <c r="A805" s="244"/>
    </row>
    <row r="806" spans="1:1" s="245" customFormat="1" ht="12" hidden="1" customHeight="1">
      <c r="A806" s="244"/>
    </row>
    <row r="807" spans="1:1" s="245" customFormat="1" ht="12" hidden="1" customHeight="1">
      <c r="A807" s="244"/>
    </row>
    <row r="808" spans="1:1" s="245" customFormat="1" ht="12" hidden="1" customHeight="1">
      <c r="A808" s="244"/>
    </row>
    <row r="809" spans="1:1" s="245" customFormat="1" ht="12" hidden="1" customHeight="1">
      <c r="A809" s="244"/>
    </row>
    <row r="810" spans="1:1" s="245" customFormat="1" ht="12" hidden="1" customHeight="1">
      <c r="A810" s="244"/>
    </row>
    <row r="811" spans="1:1" s="245" customFormat="1" ht="12" hidden="1" customHeight="1">
      <c r="A811" s="244"/>
    </row>
    <row r="812" spans="1:1" s="245" customFormat="1" ht="12" hidden="1" customHeight="1">
      <c r="A812" s="244"/>
    </row>
    <row r="813" spans="1:1" s="245" customFormat="1" ht="12" hidden="1" customHeight="1">
      <c r="A813" s="244"/>
    </row>
    <row r="814" spans="1:1" s="245" customFormat="1" ht="12" hidden="1" customHeight="1">
      <c r="A814" s="244"/>
    </row>
    <row r="815" spans="1:1" s="245" customFormat="1" ht="12" hidden="1" customHeight="1">
      <c r="A815" s="244"/>
    </row>
    <row r="816" spans="1:1" s="245" customFormat="1" ht="12" hidden="1" customHeight="1">
      <c r="A816" s="244"/>
    </row>
    <row r="817" spans="1:1" s="245" customFormat="1" ht="12" hidden="1" customHeight="1">
      <c r="A817" s="244"/>
    </row>
    <row r="818" spans="1:1" s="245" customFormat="1" ht="12" hidden="1" customHeight="1">
      <c r="A818" s="244"/>
    </row>
    <row r="819" spans="1:1" s="245" customFormat="1" ht="12" hidden="1" customHeight="1">
      <c r="A819" s="244"/>
    </row>
    <row r="820" spans="1:1" s="245" customFormat="1" ht="12" hidden="1" customHeight="1">
      <c r="A820" s="244"/>
    </row>
    <row r="821" spans="1:1" s="245" customFormat="1" ht="12" hidden="1" customHeight="1">
      <c r="A821" s="244"/>
    </row>
    <row r="822" spans="1:1" s="245" customFormat="1" ht="12" hidden="1" customHeight="1">
      <c r="A822" s="244"/>
    </row>
    <row r="823" spans="1:1" s="245" customFormat="1" ht="12" hidden="1" customHeight="1">
      <c r="A823" s="244"/>
    </row>
    <row r="824" spans="1:1" s="245" customFormat="1" ht="12" hidden="1" customHeight="1">
      <c r="A824" s="244"/>
    </row>
    <row r="825" spans="1:1" s="245" customFormat="1" ht="12" hidden="1" customHeight="1">
      <c r="A825" s="244"/>
    </row>
    <row r="826" spans="1:1" s="245" customFormat="1" ht="12" hidden="1" customHeight="1">
      <c r="A826" s="244"/>
    </row>
    <row r="827" spans="1:1" s="245" customFormat="1" ht="12" hidden="1" customHeight="1">
      <c r="A827" s="244"/>
    </row>
    <row r="828" spans="1:1" s="245" customFormat="1" ht="12" hidden="1" customHeight="1">
      <c r="A828" s="244"/>
    </row>
    <row r="829" spans="1:1" s="245" customFormat="1" ht="12" hidden="1" customHeight="1">
      <c r="A829" s="244"/>
    </row>
    <row r="830" spans="1:1" s="245" customFormat="1" ht="12" hidden="1" customHeight="1">
      <c r="A830" s="244"/>
    </row>
    <row r="831" spans="1:1" s="245" customFormat="1" ht="12" hidden="1" customHeight="1">
      <c r="A831" s="244"/>
    </row>
    <row r="832" spans="1:1" s="245" customFormat="1" ht="12" hidden="1" customHeight="1">
      <c r="A832" s="244"/>
    </row>
    <row r="833" spans="1:1" s="245" customFormat="1" ht="12" hidden="1" customHeight="1">
      <c r="A833" s="244"/>
    </row>
    <row r="834" spans="1:1" s="245" customFormat="1" ht="12" hidden="1" customHeight="1">
      <c r="A834" s="244"/>
    </row>
    <row r="835" spans="1:1" s="245" customFormat="1" ht="12" hidden="1" customHeight="1">
      <c r="A835" s="244"/>
    </row>
    <row r="836" spans="1:1" s="245" customFormat="1" ht="12" hidden="1" customHeight="1">
      <c r="A836" s="244"/>
    </row>
    <row r="837" spans="1:1" s="245" customFormat="1" ht="12" hidden="1" customHeight="1">
      <c r="A837" s="244"/>
    </row>
    <row r="838" spans="1:1" s="245" customFormat="1" ht="12" hidden="1" customHeight="1">
      <c r="A838" s="244"/>
    </row>
    <row r="839" spans="1:1" s="245" customFormat="1" ht="12" hidden="1" customHeight="1">
      <c r="A839" s="244"/>
    </row>
    <row r="840" spans="1:1" s="245" customFormat="1" ht="12" hidden="1" customHeight="1">
      <c r="A840" s="244"/>
    </row>
    <row r="841" spans="1:1" s="245" customFormat="1" ht="12" hidden="1" customHeight="1">
      <c r="A841" s="244"/>
    </row>
    <row r="842" spans="1:1" s="245" customFormat="1" ht="12" hidden="1" customHeight="1">
      <c r="A842" s="244"/>
    </row>
    <row r="843" spans="1:1" s="245" customFormat="1" ht="12" hidden="1" customHeight="1">
      <c r="A843" s="244"/>
    </row>
    <row r="844" spans="1:1" s="245" customFormat="1" ht="12" hidden="1" customHeight="1">
      <c r="A844" s="244"/>
    </row>
    <row r="845" spans="1:1" s="245" customFormat="1" ht="12" hidden="1" customHeight="1">
      <c r="A845" s="244"/>
    </row>
    <row r="846" spans="1:1" s="245" customFormat="1" ht="12" hidden="1" customHeight="1">
      <c r="A846" s="244"/>
    </row>
    <row r="847" spans="1:1" s="245" customFormat="1" ht="12" hidden="1" customHeight="1">
      <c r="A847" s="244"/>
    </row>
    <row r="848" spans="1:1" s="245" customFormat="1" ht="12" hidden="1" customHeight="1">
      <c r="A848" s="244"/>
    </row>
    <row r="849" spans="1:1" s="245" customFormat="1" ht="12" hidden="1" customHeight="1">
      <c r="A849" s="244"/>
    </row>
    <row r="850" spans="1:1" s="245" customFormat="1" ht="12" hidden="1" customHeight="1">
      <c r="A850" s="244"/>
    </row>
    <row r="851" spans="1:1" s="245" customFormat="1" ht="12" hidden="1" customHeight="1">
      <c r="A851" s="244"/>
    </row>
    <row r="852" spans="1:1" s="245" customFormat="1" ht="12" hidden="1" customHeight="1">
      <c r="A852" s="244"/>
    </row>
    <row r="853" spans="1:1" s="245" customFormat="1" ht="12" hidden="1" customHeight="1">
      <c r="A853" s="244"/>
    </row>
    <row r="854" spans="1:1" s="245" customFormat="1" ht="12" hidden="1" customHeight="1">
      <c r="A854" s="244"/>
    </row>
    <row r="855" spans="1:1" s="245" customFormat="1" ht="12" hidden="1" customHeight="1">
      <c r="A855" s="244"/>
    </row>
    <row r="856" spans="1:1" s="245" customFormat="1" ht="12" hidden="1" customHeight="1">
      <c r="A856" s="244"/>
    </row>
    <row r="857" spans="1:1" s="245" customFormat="1" ht="12" hidden="1" customHeight="1">
      <c r="A857" s="244"/>
    </row>
    <row r="858" spans="1:1" s="245" customFormat="1" ht="12" hidden="1" customHeight="1">
      <c r="A858" s="244"/>
    </row>
    <row r="859" spans="1:1" s="245" customFormat="1" ht="12" hidden="1" customHeight="1">
      <c r="A859" s="244"/>
    </row>
    <row r="860" spans="1:1" s="245" customFormat="1" ht="12" hidden="1" customHeight="1">
      <c r="A860" s="244"/>
    </row>
    <row r="861" spans="1:1" s="245" customFormat="1" ht="12" hidden="1" customHeight="1">
      <c r="A861" s="244"/>
    </row>
    <row r="862" spans="1:1" s="245" customFormat="1" ht="12" hidden="1" customHeight="1">
      <c r="A862" s="244"/>
    </row>
    <row r="863" spans="1:1" s="245" customFormat="1" ht="12" hidden="1" customHeight="1">
      <c r="A863" s="244"/>
    </row>
    <row r="864" spans="1:1" s="245" customFormat="1" ht="12" hidden="1" customHeight="1">
      <c r="A864" s="244"/>
    </row>
    <row r="865" spans="1:1" s="245" customFormat="1" ht="12" hidden="1" customHeight="1">
      <c r="A865" s="244"/>
    </row>
    <row r="866" spans="1:1" s="245" customFormat="1" ht="12" hidden="1" customHeight="1">
      <c r="A866" s="244"/>
    </row>
    <row r="867" spans="1:1" s="245" customFormat="1" ht="12" hidden="1" customHeight="1">
      <c r="A867" s="244"/>
    </row>
    <row r="868" spans="1:1" s="245" customFormat="1" ht="12" hidden="1" customHeight="1">
      <c r="A868" s="244"/>
    </row>
    <row r="869" spans="1:1" s="245" customFormat="1" ht="12" hidden="1" customHeight="1">
      <c r="A869" s="244"/>
    </row>
    <row r="870" spans="1:1" s="245" customFormat="1" ht="12" hidden="1" customHeight="1">
      <c r="A870" s="244"/>
    </row>
    <row r="871" spans="1:1" s="245" customFormat="1" ht="12" hidden="1" customHeight="1">
      <c r="A871" s="244"/>
    </row>
    <row r="872" spans="1:1" s="245" customFormat="1" ht="12" hidden="1" customHeight="1">
      <c r="A872" s="244"/>
    </row>
    <row r="873" spans="1:1" s="245" customFormat="1" ht="12" hidden="1" customHeight="1">
      <c r="A873" s="244"/>
    </row>
    <row r="874" spans="1:1" s="245" customFormat="1" ht="12" hidden="1" customHeight="1">
      <c r="A874" s="244"/>
    </row>
    <row r="875" spans="1:1" s="245" customFormat="1" ht="12" hidden="1" customHeight="1">
      <c r="A875" s="244"/>
    </row>
    <row r="876" spans="1:1" s="245" customFormat="1" ht="12" hidden="1" customHeight="1">
      <c r="A876" s="244"/>
    </row>
    <row r="877" spans="1:1" s="245" customFormat="1" ht="12" hidden="1" customHeight="1">
      <c r="A877" s="244"/>
    </row>
    <row r="878" spans="1:1" s="245" customFormat="1" ht="12" hidden="1" customHeight="1">
      <c r="A878" s="244"/>
    </row>
    <row r="879" spans="1:1" s="245" customFormat="1" ht="12" hidden="1" customHeight="1">
      <c r="A879" s="244"/>
    </row>
    <row r="880" spans="1:1" s="245" customFormat="1" ht="12" hidden="1" customHeight="1">
      <c r="A880" s="244"/>
    </row>
    <row r="881" spans="1:1" s="245" customFormat="1" ht="12" hidden="1" customHeight="1">
      <c r="A881" s="244"/>
    </row>
    <row r="882" spans="1:1" s="245" customFormat="1" ht="12" hidden="1" customHeight="1">
      <c r="A882" s="244"/>
    </row>
    <row r="883" spans="1:1" s="245" customFormat="1" ht="12" hidden="1" customHeight="1">
      <c r="A883" s="244"/>
    </row>
    <row r="884" spans="1:1" s="245" customFormat="1" ht="12" hidden="1" customHeight="1">
      <c r="A884" s="244"/>
    </row>
    <row r="885" spans="1:1" s="245" customFormat="1" ht="12" hidden="1" customHeight="1">
      <c r="A885" s="244"/>
    </row>
    <row r="886" spans="1:1" s="245" customFormat="1" ht="12" hidden="1" customHeight="1">
      <c r="A886" s="244"/>
    </row>
    <row r="887" spans="1:1" s="245" customFormat="1" ht="12" hidden="1" customHeight="1">
      <c r="A887" s="244"/>
    </row>
    <row r="888" spans="1:1" s="245" customFormat="1" ht="12" hidden="1" customHeight="1">
      <c r="A888" s="244"/>
    </row>
    <row r="889" spans="1:1" s="245" customFormat="1" ht="12" hidden="1" customHeight="1">
      <c r="A889" s="244"/>
    </row>
    <row r="890" spans="1:1" s="245" customFormat="1" ht="12" hidden="1" customHeight="1">
      <c r="A890" s="244"/>
    </row>
    <row r="891" spans="1:1" s="245" customFormat="1" ht="12" hidden="1" customHeight="1">
      <c r="A891" s="244"/>
    </row>
    <row r="892" spans="1:1" s="245" customFormat="1" ht="12" hidden="1" customHeight="1">
      <c r="A892" s="244"/>
    </row>
    <row r="893" spans="1:1" s="245" customFormat="1" ht="12" hidden="1" customHeight="1">
      <c r="A893" s="244"/>
    </row>
    <row r="894" spans="1:1" s="245" customFormat="1" ht="12" hidden="1" customHeight="1">
      <c r="A894" s="244"/>
    </row>
    <row r="895" spans="1:1" s="245" customFormat="1" ht="12" hidden="1" customHeight="1">
      <c r="A895" s="244"/>
    </row>
    <row r="896" spans="1:1" s="245" customFormat="1" ht="12" hidden="1" customHeight="1">
      <c r="A896" s="244"/>
    </row>
    <row r="897" spans="1:1" s="245" customFormat="1" ht="12" hidden="1" customHeight="1">
      <c r="A897" s="244"/>
    </row>
    <row r="898" spans="1:1" s="245" customFormat="1" ht="12" hidden="1" customHeight="1">
      <c r="A898" s="244"/>
    </row>
    <row r="899" spans="1:1" s="245" customFormat="1" ht="12" hidden="1" customHeight="1">
      <c r="A899" s="244"/>
    </row>
    <row r="900" spans="1:1" s="245" customFormat="1" ht="12" hidden="1" customHeight="1">
      <c r="A900" s="244"/>
    </row>
    <row r="901" spans="1:1" s="245" customFormat="1" ht="12" hidden="1" customHeight="1">
      <c r="A901" s="244"/>
    </row>
    <row r="902" spans="1:1" s="245" customFormat="1" ht="12" hidden="1" customHeight="1">
      <c r="A902" s="244"/>
    </row>
    <row r="903" spans="1:1" s="245" customFormat="1" ht="12" hidden="1" customHeight="1">
      <c r="A903" s="244"/>
    </row>
    <row r="904" spans="1:1" s="245" customFormat="1" ht="12" hidden="1" customHeight="1">
      <c r="A904" s="244"/>
    </row>
    <row r="905" spans="1:1" s="245" customFormat="1" ht="12" hidden="1" customHeight="1">
      <c r="A905" s="244"/>
    </row>
    <row r="906" spans="1:1" s="245" customFormat="1" ht="12" hidden="1" customHeight="1">
      <c r="A906" s="244"/>
    </row>
    <row r="907" spans="1:1" s="245" customFormat="1" ht="12" hidden="1" customHeight="1">
      <c r="A907" s="244"/>
    </row>
    <row r="908" spans="1:1" s="245" customFormat="1" ht="12" hidden="1" customHeight="1">
      <c r="A908" s="244"/>
    </row>
    <row r="909" spans="1:1" s="245" customFormat="1" ht="12" hidden="1" customHeight="1">
      <c r="A909" s="244"/>
    </row>
    <row r="910" spans="1:1" s="245" customFormat="1" ht="12" hidden="1" customHeight="1">
      <c r="A910" s="244"/>
    </row>
    <row r="911" spans="1:1" s="245" customFormat="1" ht="12" hidden="1" customHeight="1">
      <c r="A911" s="244"/>
    </row>
    <row r="912" spans="1:1" s="245" customFormat="1" ht="12" hidden="1" customHeight="1">
      <c r="A912" s="244"/>
    </row>
    <row r="913" spans="1:1" s="245" customFormat="1" ht="12" hidden="1" customHeight="1">
      <c r="A913" s="244"/>
    </row>
    <row r="914" spans="1:1" s="245" customFormat="1" ht="12" hidden="1" customHeight="1">
      <c r="A914" s="244"/>
    </row>
    <row r="915" spans="1:1" s="245" customFormat="1" ht="12" hidden="1" customHeight="1">
      <c r="A915" s="244"/>
    </row>
    <row r="916" spans="1:1" s="245" customFormat="1" ht="12" hidden="1" customHeight="1">
      <c r="A916" s="244"/>
    </row>
    <row r="917" spans="1:1" s="245" customFormat="1" ht="12" hidden="1" customHeight="1">
      <c r="A917" s="244"/>
    </row>
    <row r="918" spans="1:1" s="245" customFormat="1" ht="12" hidden="1" customHeight="1">
      <c r="A918" s="244"/>
    </row>
    <row r="919" spans="1:1" s="245" customFormat="1" ht="12" hidden="1" customHeight="1">
      <c r="A919" s="244"/>
    </row>
    <row r="920" spans="1:1" s="245" customFormat="1" ht="12" hidden="1" customHeight="1">
      <c r="A920" s="244"/>
    </row>
    <row r="921" spans="1:1" s="245" customFormat="1" ht="12" hidden="1" customHeight="1">
      <c r="A921" s="244"/>
    </row>
    <row r="922" spans="1:1" s="245" customFormat="1" ht="12" hidden="1" customHeight="1">
      <c r="A922" s="244"/>
    </row>
    <row r="923" spans="1:1" s="245" customFormat="1" ht="12" hidden="1" customHeight="1">
      <c r="A923" s="244"/>
    </row>
    <row r="924" spans="1:1" s="245" customFormat="1" ht="12" hidden="1" customHeight="1">
      <c r="A924" s="244"/>
    </row>
    <row r="925" spans="1:1" s="245" customFormat="1" ht="12" hidden="1" customHeight="1">
      <c r="A925" s="244"/>
    </row>
    <row r="926" spans="1:1" s="245" customFormat="1" ht="12" hidden="1" customHeight="1">
      <c r="A926" s="244"/>
    </row>
    <row r="927" spans="1:1" s="245" customFormat="1" ht="12" hidden="1" customHeight="1">
      <c r="A927" s="244"/>
    </row>
    <row r="928" spans="1:1" s="245" customFormat="1" ht="12" hidden="1" customHeight="1">
      <c r="A928" s="244"/>
    </row>
    <row r="929" spans="1:1" s="245" customFormat="1" ht="12" hidden="1" customHeight="1">
      <c r="A929" s="244"/>
    </row>
    <row r="930" spans="1:1" s="245" customFormat="1" ht="12" hidden="1" customHeight="1">
      <c r="A930" s="244"/>
    </row>
    <row r="931" spans="1:1" s="245" customFormat="1" ht="12" hidden="1" customHeight="1">
      <c r="A931" s="244"/>
    </row>
    <row r="932" spans="1:1" s="245" customFormat="1" ht="12" hidden="1" customHeight="1">
      <c r="A932" s="244"/>
    </row>
    <row r="933" spans="1:1" s="245" customFormat="1" ht="12" hidden="1" customHeight="1">
      <c r="A933" s="244"/>
    </row>
    <row r="934" spans="1:1" s="245" customFormat="1" ht="12" hidden="1" customHeight="1">
      <c r="A934" s="244"/>
    </row>
    <row r="935" spans="1:1" s="245" customFormat="1" ht="12" hidden="1" customHeight="1">
      <c r="A935" s="244"/>
    </row>
    <row r="936" spans="1:1" s="245" customFormat="1" ht="12" hidden="1" customHeight="1">
      <c r="A936" s="244"/>
    </row>
    <row r="937" spans="1:1" s="245" customFormat="1" ht="12" hidden="1" customHeight="1">
      <c r="A937" s="244"/>
    </row>
    <row r="938" spans="1:1" s="245" customFormat="1" ht="12" hidden="1" customHeight="1">
      <c r="A938" s="244"/>
    </row>
    <row r="939" spans="1:1" s="245" customFormat="1" ht="12" hidden="1" customHeight="1">
      <c r="A939" s="244"/>
    </row>
    <row r="940" spans="1:1" s="245" customFormat="1" ht="12" hidden="1" customHeight="1">
      <c r="A940" s="244"/>
    </row>
    <row r="941" spans="1:1" s="245" customFormat="1" ht="12" hidden="1" customHeight="1">
      <c r="A941" s="244"/>
    </row>
    <row r="942" spans="1:1" s="245" customFormat="1" ht="12" hidden="1" customHeight="1">
      <c r="A942" s="244"/>
    </row>
    <row r="943" spans="1:1" s="245" customFormat="1" ht="12" hidden="1" customHeight="1">
      <c r="A943" s="244"/>
    </row>
    <row r="944" spans="1:1" s="245" customFormat="1" ht="12" hidden="1" customHeight="1">
      <c r="A944" s="244"/>
    </row>
    <row r="945" spans="1:1" s="245" customFormat="1" ht="12" hidden="1" customHeight="1">
      <c r="A945" s="244"/>
    </row>
    <row r="946" spans="1:1" s="245" customFormat="1" ht="12" hidden="1" customHeight="1">
      <c r="A946" s="244"/>
    </row>
    <row r="947" spans="1:1" s="245" customFormat="1" ht="12" hidden="1" customHeight="1">
      <c r="A947" s="244"/>
    </row>
    <row r="948" spans="1:1" s="245" customFormat="1" ht="12" hidden="1" customHeight="1">
      <c r="A948" s="244"/>
    </row>
    <row r="949" spans="1:1" s="245" customFormat="1" ht="12" hidden="1" customHeight="1">
      <c r="A949" s="244"/>
    </row>
    <row r="950" spans="1:1" s="245" customFormat="1" ht="12" hidden="1" customHeight="1">
      <c r="A950" s="244"/>
    </row>
    <row r="951" spans="1:1" s="245" customFormat="1" ht="12" hidden="1" customHeight="1">
      <c r="A951" s="244"/>
    </row>
    <row r="952" spans="1:1" s="245" customFormat="1" ht="12" hidden="1" customHeight="1">
      <c r="A952" s="244"/>
    </row>
    <row r="953" spans="1:1" s="245" customFormat="1" ht="12" hidden="1" customHeight="1">
      <c r="A953" s="244"/>
    </row>
    <row r="954" spans="1:1" s="245" customFormat="1" ht="12" hidden="1" customHeight="1">
      <c r="A954" s="244"/>
    </row>
    <row r="955" spans="1:1" s="245" customFormat="1" ht="12" hidden="1" customHeight="1">
      <c r="A955" s="244"/>
    </row>
    <row r="956" spans="1:1" s="245" customFormat="1" ht="12" hidden="1" customHeight="1">
      <c r="A956" s="244"/>
    </row>
    <row r="957" spans="1:1" s="245" customFormat="1" ht="12" hidden="1" customHeight="1">
      <c r="A957" s="244"/>
    </row>
    <row r="958" spans="1:1" s="245" customFormat="1" ht="12" hidden="1" customHeight="1">
      <c r="A958" s="244"/>
    </row>
    <row r="959" spans="1:1" s="245" customFormat="1" ht="12" hidden="1" customHeight="1">
      <c r="A959" s="244"/>
    </row>
    <row r="960" spans="1:1" s="245" customFormat="1" ht="12" hidden="1" customHeight="1">
      <c r="A960" s="244"/>
    </row>
    <row r="961" spans="1:1" s="245" customFormat="1" ht="12" hidden="1" customHeight="1">
      <c r="A961" s="244"/>
    </row>
    <row r="962" spans="1:1" s="245" customFormat="1" ht="12" hidden="1" customHeight="1">
      <c r="A962" s="244"/>
    </row>
    <row r="963" spans="1:1" s="245" customFormat="1" ht="12" hidden="1" customHeight="1">
      <c r="A963" s="244"/>
    </row>
    <row r="964" spans="1:1" s="245" customFormat="1" ht="12" hidden="1" customHeight="1">
      <c r="A964" s="244"/>
    </row>
    <row r="965" spans="1:1" s="245" customFormat="1" ht="12" hidden="1" customHeight="1">
      <c r="A965" s="244"/>
    </row>
    <row r="966" spans="1:1" s="245" customFormat="1" ht="12" hidden="1" customHeight="1">
      <c r="A966" s="244"/>
    </row>
    <row r="967" spans="1:1" s="245" customFormat="1" ht="12" hidden="1" customHeight="1">
      <c r="A967" s="244"/>
    </row>
    <row r="968" spans="1:1" s="245" customFormat="1" ht="12" hidden="1" customHeight="1">
      <c r="A968" s="244"/>
    </row>
    <row r="969" spans="1:1" s="245" customFormat="1" ht="12" hidden="1" customHeight="1">
      <c r="A969" s="244"/>
    </row>
    <row r="970" spans="1:1" s="245" customFormat="1" ht="12" hidden="1" customHeight="1">
      <c r="A970" s="244"/>
    </row>
    <row r="971" spans="1:1" s="245" customFormat="1" ht="12" hidden="1" customHeight="1">
      <c r="A971" s="244"/>
    </row>
    <row r="972" spans="1:1" s="245" customFormat="1" ht="12" hidden="1" customHeight="1">
      <c r="A972" s="244"/>
    </row>
    <row r="973" spans="1:1" s="245" customFormat="1" ht="12" hidden="1" customHeight="1">
      <c r="A973" s="244"/>
    </row>
    <row r="974" spans="1:1" s="245" customFormat="1" ht="12" hidden="1" customHeight="1">
      <c r="A974" s="244"/>
    </row>
    <row r="975" spans="1:1" s="245" customFormat="1" ht="12" hidden="1" customHeight="1">
      <c r="A975" s="244"/>
    </row>
    <row r="976" spans="1:1" s="245" customFormat="1" ht="12" hidden="1" customHeight="1">
      <c r="A976" s="244"/>
    </row>
    <row r="977" spans="1:1" s="245" customFormat="1" ht="12" hidden="1" customHeight="1">
      <c r="A977" s="244"/>
    </row>
    <row r="978" spans="1:1" s="245" customFormat="1" ht="12" hidden="1" customHeight="1">
      <c r="A978" s="244"/>
    </row>
    <row r="979" spans="1:1" s="245" customFormat="1" ht="12" hidden="1" customHeight="1">
      <c r="A979" s="244"/>
    </row>
    <row r="980" spans="1:1" s="245" customFormat="1" ht="12" hidden="1" customHeight="1">
      <c r="A980" s="244"/>
    </row>
    <row r="981" spans="1:1" s="245" customFormat="1" ht="12" hidden="1" customHeight="1">
      <c r="A981" s="244"/>
    </row>
    <row r="982" spans="1:1" s="245" customFormat="1" ht="12" hidden="1" customHeight="1">
      <c r="A982" s="244"/>
    </row>
    <row r="983" spans="1:1" s="245" customFormat="1" ht="12" hidden="1" customHeight="1">
      <c r="A983" s="244"/>
    </row>
    <row r="984" spans="1:1" s="245" customFormat="1" ht="12" hidden="1" customHeight="1">
      <c r="A984" s="244"/>
    </row>
    <row r="985" spans="1:1" s="245" customFormat="1" ht="12" hidden="1" customHeight="1">
      <c r="A985" s="244"/>
    </row>
    <row r="986" spans="1:1" s="245" customFormat="1" ht="12" hidden="1" customHeight="1">
      <c r="A986" s="244"/>
    </row>
    <row r="987" spans="1:1" s="245" customFormat="1" ht="12" hidden="1" customHeight="1">
      <c r="A987" s="244"/>
    </row>
    <row r="988" spans="1:1" s="245" customFormat="1" ht="12" hidden="1" customHeight="1">
      <c r="A988" s="244"/>
    </row>
    <row r="989" spans="1:1" s="245" customFormat="1" ht="12" hidden="1" customHeight="1">
      <c r="A989" s="244"/>
    </row>
    <row r="990" spans="1:1" s="245" customFormat="1" ht="12" hidden="1" customHeight="1">
      <c r="A990" s="244"/>
    </row>
    <row r="991" spans="1:1" s="245" customFormat="1" ht="12" hidden="1" customHeight="1">
      <c r="A991" s="244"/>
    </row>
    <row r="992" spans="1:1" s="245" customFormat="1" ht="12" hidden="1" customHeight="1">
      <c r="A992" s="244"/>
    </row>
    <row r="993" spans="1:1" s="245" customFormat="1" ht="12" hidden="1" customHeight="1">
      <c r="A993" s="244"/>
    </row>
    <row r="994" spans="1:1" s="245" customFormat="1" ht="12" hidden="1" customHeight="1">
      <c r="A994" s="244"/>
    </row>
    <row r="995" spans="1:1" s="245" customFormat="1" ht="12" hidden="1" customHeight="1">
      <c r="A995" s="244"/>
    </row>
    <row r="996" spans="1:1" s="245" customFormat="1" ht="12" hidden="1" customHeight="1">
      <c r="A996" s="244"/>
    </row>
    <row r="997" spans="1:1" s="245" customFormat="1" ht="12" hidden="1" customHeight="1">
      <c r="A997" s="244"/>
    </row>
    <row r="998" spans="1:1" s="245" customFormat="1" ht="12" hidden="1" customHeight="1">
      <c r="A998" s="244"/>
    </row>
    <row r="999" spans="1:1" s="245" customFormat="1" ht="12" hidden="1" customHeight="1">
      <c r="A999" s="244"/>
    </row>
    <row r="1000" spans="1:1" s="245" customFormat="1" ht="12" hidden="1" customHeight="1">
      <c r="A1000" s="244"/>
    </row>
    <row r="1001" spans="1:1" s="245" customFormat="1" ht="12" hidden="1" customHeight="1">
      <c r="A1001" s="244"/>
    </row>
    <row r="1002" spans="1:1" s="245" customFormat="1" ht="12" hidden="1" customHeight="1">
      <c r="A1002" s="244"/>
    </row>
    <row r="1003" spans="1:1" s="245" customFormat="1" ht="12" hidden="1" customHeight="1">
      <c r="A1003" s="244"/>
    </row>
    <row r="1004" spans="1:1" s="245" customFormat="1" ht="12" hidden="1" customHeight="1">
      <c r="A1004" s="244"/>
    </row>
    <row r="1005" spans="1:1" s="245" customFormat="1" ht="12" hidden="1" customHeight="1">
      <c r="A1005" s="244"/>
    </row>
    <row r="1006" spans="1:1" s="245" customFormat="1" ht="12" hidden="1" customHeight="1">
      <c r="A1006" s="244"/>
    </row>
    <row r="1007" spans="1:1" s="245" customFormat="1" ht="12" hidden="1" customHeight="1">
      <c r="A1007" s="244"/>
    </row>
    <row r="1008" spans="1:1" s="245" customFormat="1" ht="12" hidden="1" customHeight="1">
      <c r="A1008" s="244"/>
    </row>
    <row r="1009" spans="1:1" s="245" customFormat="1" ht="12" hidden="1" customHeight="1">
      <c r="A1009" s="244"/>
    </row>
    <row r="1010" spans="1:1" s="245" customFormat="1" ht="12" hidden="1" customHeight="1">
      <c r="A1010" s="244"/>
    </row>
    <row r="1011" spans="1:1" s="245" customFormat="1" ht="12" hidden="1" customHeight="1">
      <c r="A1011" s="244"/>
    </row>
    <row r="1012" spans="1:1" s="245" customFormat="1" ht="12" hidden="1" customHeight="1">
      <c r="A1012" s="244"/>
    </row>
    <row r="1013" spans="1:1" s="245" customFormat="1" ht="12" hidden="1" customHeight="1">
      <c r="A1013" s="244"/>
    </row>
    <row r="1014" spans="1:1" s="245" customFormat="1" ht="12" hidden="1" customHeight="1">
      <c r="A1014" s="244"/>
    </row>
    <row r="1015" spans="1:1" s="245" customFormat="1" ht="12" hidden="1" customHeight="1">
      <c r="A1015" s="244"/>
    </row>
    <row r="1016" spans="1:1" s="245" customFormat="1" ht="12" hidden="1" customHeight="1">
      <c r="A1016" s="244"/>
    </row>
    <row r="1017" spans="1:1" s="245" customFormat="1" ht="12" hidden="1" customHeight="1">
      <c r="A1017" s="244"/>
    </row>
    <row r="1018" spans="1:1" s="245" customFormat="1" ht="12" hidden="1" customHeight="1">
      <c r="A1018" s="244"/>
    </row>
    <row r="1019" spans="1:1" s="245" customFormat="1" ht="12" hidden="1" customHeight="1">
      <c r="A1019" s="244"/>
    </row>
    <row r="1020" spans="1:1" s="245" customFormat="1" ht="12" hidden="1" customHeight="1">
      <c r="A1020" s="244"/>
    </row>
    <row r="1021" spans="1:1" s="245" customFormat="1" ht="12" hidden="1" customHeight="1">
      <c r="A1021" s="244"/>
    </row>
    <row r="1022" spans="1:1" s="245" customFormat="1" ht="12" hidden="1" customHeight="1">
      <c r="A1022" s="244"/>
    </row>
    <row r="1023" spans="1:1" s="245" customFormat="1" ht="12" hidden="1" customHeight="1">
      <c r="A1023" s="244"/>
    </row>
    <row r="1024" spans="1:1" s="245" customFormat="1" ht="12" hidden="1" customHeight="1">
      <c r="A1024" s="244"/>
    </row>
    <row r="1025" spans="1:1" s="245" customFormat="1" ht="12" hidden="1" customHeight="1">
      <c r="A1025" s="244"/>
    </row>
    <row r="1026" spans="1:1" s="245" customFormat="1" ht="12" hidden="1" customHeight="1">
      <c r="A1026" s="244"/>
    </row>
    <row r="1027" spans="1:1" s="245" customFormat="1" ht="12" hidden="1" customHeight="1">
      <c r="A1027" s="244"/>
    </row>
    <row r="1028" spans="1:1" s="245" customFormat="1" ht="12" hidden="1" customHeight="1">
      <c r="A1028" s="244"/>
    </row>
    <row r="1029" spans="1:1" s="245" customFormat="1" ht="12" hidden="1" customHeight="1">
      <c r="A1029" s="244"/>
    </row>
    <row r="1030" spans="1:1" s="245" customFormat="1" ht="12" hidden="1" customHeight="1">
      <c r="A1030" s="244"/>
    </row>
    <row r="1031" spans="1:1" s="245" customFormat="1" ht="12" hidden="1" customHeight="1">
      <c r="A1031" s="244"/>
    </row>
    <row r="1032" spans="1:1" s="245" customFormat="1" ht="12" hidden="1" customHeight="1">
      <c r="A1032" s="244"/>
    </row>
    <row r="1033" spans="1:1" s="245" customFormat="1" ht="12" hidden="1" customHeight="1">
      <c r="A1033" s="244"/>
    </row>
    <row r="1034" spans="1:1" s="245" customFormat="1" ht="12" hidden="1" customHeight="1">
      <c r="A1034" s="244"/>
    </row>
    <row r="1035" spans="1:1" s="245" customFormat="1" ht="12" hidden="1" customHeight="1">
      <c r="A1035" s="244"/>
    </row>
    <row r="1036" spans="1:1" s="245" customFormat="1" ht="12" hidden="1" customHeight="1">
      <c r="A1036" s="244"/>
    </row>
    <row r="1037" spans="1:1" s="245" customFormat="1" ht="12" hidden="1" customHeight="1">
      <c r="A1037" s="244"/>
    </row>
    <row r="1038" spans="1:1" s="245" customFormat="1" ht="12" hidden="1" customHeight="1">
      <c r="A1038" s="244"/>
    </row>
    <row r="1039" spans="1:1" s="245" customFormat="1" ht="12" hidden="1" customHeight="1">
      <c r="A1039" s="244"/>
    </row>
    <row r="1040" spans="1:1" s="245" customFormat="1" ht="12" hidden="1" customHeight="1">
      <c r="A1040" s="244"/>
    </row>
    <row r="1041" spans="1:1" s="245" customFormat="1" ht="12" hidden="1" customHeight="1">
      <c r="A1041" s="244"/>
    </row>
    <row r="1042" spans="1:1" s="245" customFormat="1" ht="12" hidden="1" customHeight="1">
      <c r="A1042" s="244"/>
    </row>
    <row r="1043" spans="1:1" s="245" customFormat="1" ht="12" hidden="1" customHeight="1">
      <c r="A1043" s="244"/>
    </row>
    <row r="1044" spans="1:1" s="245" customFormat="1" ht="12" hidden="1" customHeight="1">
      <c r="A1044" s="244"/>
    </row>
    <row r="1045" spans="1:1" s="245" customFormat="1" ht="12" hidden="1" customHeight="1">
      <c r="A1045" s="244"/>
    </row>
    <row r="1046" spans="1:1" s="245" customFormat="1" ht="12" hidden="1" customHeight="1">
      <c r="A1046" s="244"/>
    </row>
    <row r="1047" spans="1:1" s="245" customFormat="1" ht="12" hidden="1" customHeight="1">
      <c r="A1047" s="244"/>
    </row>
    <row r="1048" spans="1:1" s="245" customFormat="1" ht="12" hidden="1" customHeight="1">
      <c r="A1048" s="244"/>
    </row>
    <row r="1049" spans="1:1" s="245" customFormat="1" ht="12" hidden="1" customHeight="1">
      <c r="A1049" s="244"/>
    </row>
    <row r="1050" spans="1:1" s="245" customFormat="1" ht="12" hidden="1" customHeight="1">
      <c r="A1050" s="244"/>
    </row>
    <row r="1051" spans="1:1" s="245" customFormat="1" ht="12" hidden="1" customHeight="1">
      <c r="A1051" s="244"/>
    </row>
    <row r="1052" spans="1:1" s="245" customFormat="1" ht="12" hidden="1" customHeight="1">
      <c r="A1052" s="244"/>
    </row>
    <row r="1053" spans="1:1" s="245" customFormat="1" ht="12" hidden="1" customHeight="1">
      <c r="A1053" s="244"/>
    </row>
    <row r="1054" spans="1:1" s="245" customFormat="1" ht="12" hidden="1" customHeight="1">
      <c r="A1054" s="244"/>
    </row>
    <row r="1055" spans="1:1" s="245" customFormat="1" ht="12" hidden="1" customHeight="1">
      <c r="A1055" s="244"/>
    </row>
    <row r="1056" spans="1:1" s="245" customFormat="1" ht="12" hidden="1" customHeight="1">
      <c r="A1056" s="244"/>
    </row>
    <row r="1057" spans="1:1" s="245" customFormat="1" ht="12" hidden="1" customHeight="1">
      <c r="A1057" s="244"/>
    </row>
    <row r="1058" spans="1:1" s="245" customFormat="1" ht="12" hidden="1" customHeight="1">
      <c r="A1058" s="244"/>
    </row>
    <row r="1059" spans="1:1" s="245" customFormat="1" ht="12" hidden="1" customHeight="1">
      <c r="A1059" s="244"/>
    </row>
    <row r="1060" spans="1:1" s="245" customFormat="1" ht="12" hidden="1" customHeight="1">
      <c r="A1060" s="244"/>
    </row>
    <row r="1061" spans="1:1" s="245" customFormat="1" ht="12" hidden="1" customHeight="1">
      <c r="A1061" s="244"/>
    </row>
    <row r="1062" spans="1:1" s="245" customFormat="1" ht="12" hidden="1" customHeight="1">
      <c r="A1062" s="244"/>
    </row>
    <row r="1063" spans="1:1" s="245" customFormat="1" ht="12" hidden="1" customHeight="1">
      <c r="A1063" s="244"/>
    </row>
    <row r="1064" spans="1:1" s="245" customFormat="1" ht="12" hidden="1" customHeight="1">
      <c r="A1064" s="244"/>
    </row>
    <row r="1065" spans="1:1" s="245" customFormat="1" ht="12" hidden="1" customHeight="1">
      <c r="A1065" s="244"/>
    </row>
    <row r="1066" spans="1:1" s="245" customFormat="1" ht="12" hidden="1" customHeight="1">
      <c r="A1066" s="244"/>
    </row>
    <row r="1067" spans="1:1" s="245" customFormat="1" ht="12" hidden="1" customHeight="1">
      <c r="A1067" s="244"/>
    </row>
    <row r="1068" spans="1:1" s="245" customFormat="1" ht="12" hidden="1" customHeight="1">
      <c r="A1068" s="244"/>
    </row>
    <row r="1069" spans="1:1" s="245" customFormat="1" ht="12" hidden="1" customHeight="1">
      <c r="A1069" s="244"/>
    </row>
    <row r="1070" spans="1:1" s="245" customFormat="1" ht="12" hidden="1" customHeight="1">
      <c r="A1070" s="244"/>
    </row>
    <row r="1071" spans="1:1" s="245" customFormat="1" ht="12" hidden="1" customHeight="1">
      <c r="A1071" s="244"/>
    </row>
    <row r="1072" spans="1:1" s="245" customFormat="1" ht="12" hidden="1" customHeight="1">
      <c r="A1072" s="244"/>
    </row>
    <row r="1073" spans="1:1" s="245" customFormat="1" ht="12" hidden="1" customHeight="1">
      <c r="A1073" s="244"/>
    </row>
    <row r="1074" spans="1:1" s="245" customFormat="1" ht="12" hidden="1" customHeight="1">
      <c r="A1074" s="244"/>
    </row>
    <row r="1075" spans="1:1" s="245" customFormat="1" ht="12" hidden="1" customHeight="1">
      <c r="A1075" s="244"/>
    </row>
    <row r="1076" spans="1:1" s="245" customFormat="1" ht="12" hidden="1" customHeight="1">
      <c r="A1076" s="244"/>
    </row>
    <row r="1077" spans="1:1" s="245" customFormat="1" ht="12" hidden="1" customHeight="1">
      <c r="A1077" s="244"/>
    </row>
    <row r="1078" spans="1:1" s="245" customFormat="1" ht="12" hidden="1" customHeight="1">
      <c r="A1078" s="244"/>
    </row>
    <row r="1079" spans="1:1" s="245" customFormat="1" ht="12" hidden="1" customHeight="1">
      <c r="A1079" s="244"/>
    </row>
    <row r="1080" spans="1:1" s="245" customFormat="1" ht="12" hidden="1" customHeight="1">
      <c r="A1080" s="244"/>
    </row>
    <row r="1081" spans="1:1" s="245" customFormat="1" ht="12" hidden="1" customHeight="1">
      <c r="A1081" s="244"/>
    </row>
    <row r="1082" spans="1:1" s="245" customFormat="1" ht="12" hidden="1" customHeight="1">
      <c r="A1082" s="244"/>
    </row>
    <row r="1083" spans="1:1" s="245" customFormat="1" ht="12" hidden="1" customHeight="1">
      <c r="A1083" s="244"/>
    </row>
    <row r="1084" spans="1:1" s="245" customFormat="1" ht="12" hidden="1" customHeight="1">
      <c r="A1084" s="244"/>
    </row>
    <row r="1085" spans="1:1" s="245" customFormat="1" ht="12" hidden="1" customHeight="1">
      <c r="A1085" s="244"/>
    </row>
    <row r="1086" spans="1:1" s="245" customFormat="1" ht="12" hidden="1" customHeight="1">
      <c r="A1086" s="244"/>
    </row>
    <row r="1087" spans="1:1" s="245" customFormat="1" ht="12" hidden="1" customHeight="1">
      <c r="A1087" s="244"/>
    </row>
    <row r="1088" spans="1:1" s="245" customFormat="1" ht="12" hidden="1" customHeight="1">
      <c r="A1088" s="244"/>
    </row>
    <row r="1089" spans="1:1" s="245" customFormat="1" ht="12" hidden="1" customHeight="1">
      <c r="A1089" s="244"/>
    </row>
    <row r="1090" spans="1:1" s="245" customFormat="1" ht="12" hidden="1" customHeight="1">
      <c r="A1090" s="244"/>
    </row>
    <row r="1091" spans="1:1" s="245" customFormat="1" ht="12" hidden="1" customHeight="1">
      <c r="A1091" s="244"/>
    </row>
    <row r="1092" spans="1:1" s="245" customFormat="1" ht="12" hidden="1" customHeight="1">
      <c r="A1092" s="244"/>
    </row>
    <row r="1093" spans="1:1" s="245" customFormat="1" ht="12" hidden="1" customHeight="1">
      <c r="A1093" s="244"/>
    </row>
    <row r="1094" spans="1:1" s="245" customFormat="1" ht="12" hidden="1" customHeight="1">
      <c r="A1094" s="244"/>
    </row>
    <row r="1095" spans="1:1" s="245" customFormat="1" ht="12" hidden="1" customHeight="1">
      <c r="A1095" s="244"/>
    </row>
    <row r="1096" spans="1:1" s="245" customFormat="1" ht="12" hidden="1" customHeight="1">
      <c r="A1096" s="244"/>
    </row>
    <row r="1097" spans="1:1" s="245" customFormat="1" ht="12" hidden="1" customHeight="1">
      <c r="A1097" s="244"/>
    </row>
    <row r="1098" spans="1:1" s="245" customFormat="1" ht="12" hidden="1" customHeight="1">
      <c r="A1098" s="244"/>
    </row>
    <row r="1099" spans="1:1" s="245" customFormat="1" ht="12" hidden="1" customHeight="1">
      <c r="A1099" s="244"/>
    </row>
    <row r="1100" spans="1:1" s="245" customFormat="1" ht="12" hidden="1" customHeight="1">
      <c r="A1100" s="244"/>
    </row>
    <row r="1101" spans="1:1" s="245" customFormat="1" ht="12" hidden="1" customHeight="1">
      <c r="A1101" s="244"/>
    </row>
    <row r="1102" spans="1:1" s="245" customFormat="1" ht="12" hidden="1" customHeight="1">
      <c r="A1102" s="244"/>
    </row>
    <row r="1103" spans="1:1" s="245" customFormat="1" ht="12" hidden="1" customHeight="1">
      <c r="A1103" s="244"/>
    </row>
    <row r="1104" spans="1:1" s="245" customFormat="1" ht="12" hidden="1" customHeight="1">
      <c r="A1104" s="244"/>
    </row>
    <row r="1105" spans="1:1" s="245" customFormat="1" ht="12" hidden="1" customHeight="1">
      <c r="A1105" s="244"/>
    </row>
    <row r="1106" spans="1:1" s="245" customFormat="1" ht="12" hidden="1" customHeight="1">
      <c r="A1106" s="244"/>
    </row>
    <row r="1107" spans="1:1" s="245" customFormat="1" ht="12" hidden="1" customHeight="1">
      <c r="A1107" s="244"/>
    </row>
    <row r="1108" spans="1:1" s="245" customFormat="1" ht="12" hidden="1" customHeight="1">
      <c r="A1108" s="244"/>
    </row>
    <row r="1109" spans="1:1" s="245" customFormat="1" ht="12" hidden="1" customHeight="1">
      <c r="A1109" s="244"/>
    </row>
    <row r="1110" spans="1:1" s="245" customFormat="1" ht="12" hidden="1" customHeight="1">
      <c r="A1110" s="244"/>
    </row>
    <row r="1111" spans="1:1" s="245" customFormat="1" ht="12" hidden="1" customHeight="1">
      <c r="A1111" s="244"/>
    </row>
    <row r="1112" spans="1:1" s="245" customFormat="1" ht="12" hidden="1" customHeight="1">
      <c r="A1112" s="244"/>
    </row>
    <row r="1113" spans="1:1" s="245" customFormat="1" ht="12" hidden="1" customHeight="1">
      <c r="A1113" s="244"/>
    </row>
    <row r="1114" spans="1:1" s="245" customFormat="1" ht="12" hidden="1" customHeight="1">
      <c r="A1114" s="244"/>
    </row>
    <row r="1115" spans="1:1" s="245" customFormat="1" ht="12" hidden="1" customHeight="1">
      <c r="A1115" s="244"/>
    </row>
    <row r="1116" spans="1:1" s="245" customFormat="1" ht="12" hidden="1" customHeight="1">
      <c r="A1116" s="244"/>
    </row>
    <row r="1117" spans="1:1" s="245" customFormat="1" ht="12" hidden="1" customHeight="1">
      <c r="A1117" s="244"/>
    </row>
    <row r="1118" spans="1:1" s="245" customFormat="1" ht="12" hidden="1" customHeight="1">
      <c r="A1118" s="244"/>
    </row>
    <row r="1119" spans="1:1" s="245" customFormat="1" ht="12" hidden="1" customHeight="1">
      <c r="A1119" s="244"/>
    </row>
    <row r="1120" spans="1:1" s="245" customFormat="1" ht="12" hidden="1" customHeight="1">
      <c r="A1120" s="244"/>
    </row>
    <row r="1121" spans="1:1" s="245" customFormat="1" ht="12" hidden="1" customHeight="1">
      <c r="A1121" s="244"/>
    </row>
    <row r="1122" spans="1:1" s="245" customFormat="1" ht="12" hidden="1" customHeight="1">
      <c r="A1122" s="244"/>
    </row>
    <row r="1123" spans="1:1" s="245" customFormat="1" ht="12" hidden="1" customHeight="1">
      <c r="A1123" s="244"/>
    </row>
    <row r="1124" spans="1:1" s="245" customFormat="1" ht="12" hidden="1" customHeight="1">
      <c r="A1124" s="244"/>
    </row>
    <row r="1125" spans="1:1" s="245" customFormat="1" ht="12" hidden="1" customHeight="1">
      <c r="A1125" s="244"/>
    </row>
    <row r="1126" spans="1:1" s="245" customFormat="1" ht="12" hidden="1" customHeight="1">
      <c r="A1126" s="244"/>
    </row>
    <row r="1127" spans="1:1" s="245" customFormat="1" ht="12" hidden="1" customHeight="1">
      <c r="A1127" s="244"/>
    </row>
    <row r="1128" spans="1:1" s="245" customFormat="1" ht="12" hidden="1" customHeight="1">
      <c r="A1128" s="244"/>
    </row>
    <row r="1129" spans="1:1" s="245" customFormat="1" ht="12" hidden="1" customHeight="1">
      <c r="A1129" s="244"/>
    </row>
    <row r="1130" spans="1:1" s="245" customFormat="1" ht="12" hidden="1" customHeight="1">
      <c r="A1130" s="244"/>
    </row>
    <row r="1131" spans="1:1" s="245" customFormat="1" ht="12" hidden="1" customHeight="1">
      <c r="A1131" s="244"/>
    </row>
    <row r="1132" spans="1:1" s="245" customFormat="1" ht="12" hidden="1" customHeight="1">
      <c r="A1132" s="244"/>
    </row>
    <row r="1133" spans="1:1" s="245" customFormat="1" ht="12" hidden="1" customHeight="1">
      <c r="A1133" s="244"/>
    </row>
    <row r="1134" spans="1:1" s="245" customFormat="1" ht="12" hidden="1" customHeight="1">
      <c r="A1134" s="244"/>
    </row>
    <row r="1135" spans="1:1" s="245" customFormat="1" ht="12" hidden="1" customHeight="1">
      <c r="A1135" s="244"/>
    </row>
    <row r="1136" spans="1:1" s="245" customFormat="1" ht="12" hidden="1" customHeight="1">
      <c r="A1136" s="244"/>
    </row>
    <row r="1137" spans="1:1" s="245" customFormat="1" ht="12" hidden="1" customHeight="1">
      <c r="A1137" s="244"/>
    </row>
    <row r="1138" spans="1:1" s="245" customFormat="1" ht="12" hidden="1" customHeight="1">
      <c r="A1138" s="244"/>
    </row>
    <row r="1139" spans="1:1" s="245" customFormat="1" ht="12" hidden="1" customHeight="1">
      <c r="A1139" s="244"/>
    </row>
    <row r="1140" spans="1:1" s="245" customFormat="1" ht="12" hidden="1" customHeight="1">
      <c r="A1140" s="244"/>
    </row>
    <row r="1141" spans="1:1" s="245" customFormat="1" ht="12" hidden="1" customHeight="1">
      <c r="A1141" s="244"/>
    </row>
    <row r="1142" spans="1:1" s="245" customFormat="1" ht="12" hidden="1" customHeight="1">
      <c r="A1142" s="244"/>
    </row>
    <row r="1143" spans="1:1" s="245" customFormat="1" ht="12" hidden="1" customHeight="1">
      <c r="A1143" s="244"/>
    </row>
    <row r="1144" spans="1:1" s="245" customFormat="1" ht="12" hidden="1" customHeight="1">
      <c r="A1144" s="244"/>
    </row>
    <row r="1145" spans="1:1" s="245" customFormat="1" ht="12" hidden="1" customHeight="1">
      <c r="A1145" s="244"/>
    </row>
    <row r="1146" spans="1:1" s="245" customFormat="1" ht="12" hidden="1" customHeight="1">
      <c r="A1146" s="244"/>
    </row>
    <row r="1147" spans="1:1" s="245" customFormat="1" ht="12" hidden="1" customHeight="1">
      <c r="A1147" s="244"/>
    </row>
    <row r="1148" spans="1:1" s="245" customFormat="1" ht="12" hidden="1" customHeight="1">
      <c r="A1148" s="244"/>
    </row>
    <row r="1149" spans="1:1" s="245" customFormat="1" ht="12" hidden="1" customHeight="1">
      <c r="A1149" s="244"/>
    </row>
    <row r="1150" spans="1:1" s="245" customFormat="1" ht="12" hidden="1" customHeight="1">
      <c r="A1150" s="244"/>
    </row>
    <row r="1151" spans="1:1" s="245" customFormat="1" ht="12" hidden="1" customHeight="1">
      <c r="A1151" s="244"/>
    </row>
    <row r="1152" spans="1:1" s="245" customFormat="1" ht="12" hidden="1" customHeight="1">
      <c r="A1152" s="244"/>
    </row>
    <row r="1153" spans="1:1" s="245" customFormat="1" ht="12" hidden="1" customHeight="1">
      <c r="A1153" s="244"/>
    </row>
    <row r="1154" spans="1:1" s="245" customFormat="1" ht="12" hidden="1" customHeight="1">
      <c r="A1154" s="244"/>
    </row>
    <row r="1155" spans="1:1" s="245" customFormat="1" ht="12" hidden="1" customHeight="1">
      <c r="A1155" s="244"/>
    </row>
    <row r="1156" spans="1:1" s="245" customFormat="1" ht="12" hidden="1" customHeight="1">
      <c r="A1156" s="244"/>
    </row>
    <row r="1157" spans="1:1" s="245" customFormat="1" ht="12" hidden="1" customHeight="1">
      <c r="A1157" s="244"/>
    </row>
    <row r="1158" spans="1:1" s="245" customFormat="1" ht="12" hidden="1" customHeight="1">
      <c r="A1158" s="244"/>
    </row>
    <row r="1159" spans="1:1" s="245" customFormat="1" ht="12" hidden="1" customHeight="1">
      <c r="A1159" s="244"/>
    </row>
    <row r="1160" spans="1:1" s="245" customFormat="1" ht="12" hidden="1" customHeight="1">
      <c r="A1160" s="244"/>
    </row>
    <row r="1161" spans="1:1" s="245" customFormat="1" ht="12" hidden="1" customHeight="1">
      <c r="A1161" s="244"/>
    </row>
    <row r="1162" spans="1:1" s="245" customFormat="1" ht="12" hidden="1" customHeight="1">
      <c r="A1162" s="244"/>
    </row>
    <row r="1163" spans="1:1" s="245" customFormat="1" ht="12" hidden="1" customHeight="1">
      <c r="A1163" s="244"/>
    </row>
    <row r="1164" spans="1:1" s="245" customFormat="1" ht="12" hidden="1" customHeight="1">
      <c r="A1164" s="244"/>
    </row>
    <row r="1165" spans="1:1" s="245" customFormat="1" ht="12" hidden="1" customHeight="1">
      <c r="A1165" s="244"/>
    </row>
    <row r="1166" spans="1:1" s="245" customFormat="1" ht="12" hidden="1" customHeight="1">
      <c r="A1166" s="244"/>
    </row>
    <row r="1167" spans="1:1" s="245" customFormat="1" ht="12" hidden="1" customHeight="1">
      <c r="A1167" s="244"/>
    </row>
    <row r="1168" spans="1:1" s="245" customFormat="1" ht="12" hidden="1" customHeight="1">
      <c r="A1168" s="244"/>
    </row>
    <row r="1169" spans="1:1" s="245" customFormat="1" ht="12" hidden="1" customHeight="1">
      <c r="A1169" s="244"/>
    </row>
    <row r="1170" spans="1:1" s="245" customFormat="1" ht="12" hidden="1" customHeight="1">
      <c r="A1170" s="244"/>
    </row>
    <row r="1171" spans="1:1" s="245" customFormat="1" ht="12" hidden="1" customHeight="1">
      <c r="A1171" s="244"/>
    </row>
    <row r="1172" spans="1:1" s="245" customFormat="1" ht="12" hidden="1" customHeight="1">
      <c r="A1172" s="244"/>
    </row>
    <row r="1173" spans="1:1" s="245" customFormat="1" ht="12" hidden="1" customHeight="1">
      <c r="A1173" s="244"/>
    </row>
    <row r="1174" spans="1:1" s="245" customFormat="1" ht="12" hidden="1" customHeight="1">
      <c r="A1174" s="244"/>
    </row>
    <row r="1175" spans="1:1" s="245" customFormat="1" ht="12" hidden="1" customHeight="1">
      <c r="A1175" s="244"/>
    </row>
    <row r="1176" spans="1:1" s="245" customFormat="1" ht="12" hidden="1" customHeight="1">
      <c r="A1176" s="244"/>
    </row>
    <row r="1177" spans="1:1" s="245" customFormat="1" ht="12" hidden="1" customHeight="1">
      <c r="A1177" s="244"/>
    </row>
    <row r="1178" spans="1:1" s="245" customFormat="1" ht="12" hidden="1" customHeight="1">
      <c r="A1178" s="244"/>
    </row>
    <row r="1179" spans="1:1" s="245" customFormat="1" ht="12" hidden="1" customHeight="1">
      <c r="A1179" s="244"/>
    </row>
    <row r="1180" spans="1:1" s="245" customFormat="1" ht="12" hidden="1" customHeight="1">
      <c r="A1180" s="244"/>
    </row>
    <row r="1181" spans="1:1" s="245" customFormat="1" ht="12" hidden="1" customHeight="1">
      <c r="A1181" s="244"/>
    </row>
    <row r="1182" spans="1:1" s="245" customFormat="1" ht="12" hidden="1" customHeight="1">
      <c r="A1182" s="244"/>
    </row>
    <row r="1183" spans="1:1" s="245" customFormat="1" ht="12" hidden="1" customHeight="1">
      <c r="A1183" s="244"/>
    </row>
    <row r="1184" spans="1:1" s="245" customFormat="1" ht="12" hidden="1" customHeight="1">
      <c r="A1184" s="244"/>
    </row>
    <row r="1185" spans="1:1" s="245" customFormat="1" ht="12" hidden="1" customHeight="1">
      <c r="A1185" s="244"/>
    </row>
    <row r="1186" spans="1:1" s="245" customFormat="1" ht="12" hidden="1" customHeight="1">
      <c r="A1186" s="244"/>
    </row>
    <row r="1187" spans="1:1" s="245" customFormat="1" ht="12" hidden="1" customHeight="1">
      <c r="A1187" s="244"/>
    </row>
    <row r="1188" spans="1:1" s="245" customFormat="1" ht="12" hidden="1" customHeight="1">
      <c r="A1188" s="244"/>
    </row>
    <row r="1189" spans="1:1" s="245" customFormat="1" ht="12" hidden="1" customHeight="1">
      <c r="A1189" s="244"/>
    </row>
    <row r="1190" spans="1:1" s="245" customFormat="1" ht="12" hidden="1" customHeight="1">
      <c r="A1190" s="244"/>
    </row>
    <row r="1191" spans="1:1" s="245" customFormat="1" ht="12" hidden="1" customHeight="1">
      <c r="A1191" s="244"/>
    </row>
    <row r="1192" spans="1:1" s="245" customFormat="1" ht="12" hidden="1" customHeight="1">
      <c r="A1192" s="244"/>
    </row>
    <row r="1193" spans="1:1" s="245" customFormat="1" ht="12" hidden="1" customHeight="1">
      <c r="A1193" s="244"/>
    </row>
    <row r="1194" spans="1:1" s="245" customFormat="1" ht="12" hidden="1" customHeight="1">
      <c r="A1194" s="244"/>
    </row>
    <row r="1195" spans="1:1" s="245" customFormat="1" ht="12" hidden="1" customHeight="1">
      <c r="A1195" s="244"/>
    </row>
    <row r="1196" spans="1:1" s="245" customFormat="1" ht="12" hidden="1" customHeight="1">
      <c r="A1196" s="244"/>
    </row>
    <row r="1197" spans="1:1" s="245" customFormat="1" ht="12" hidden="1" customHeight="1">
      <c r="A1197" s="244"/>
    </row>
    <row r="1198" spans="1:1" s="245" customFormat="1" ht="12" hidden="1" customHeight="1">
      <c r="A1198" s="244"/>
    </row>
    <row r="1199" spans="1:1" s="245" customFormat="1" ht="12" hidden="1" customHeight="1">
      <c r="A1199" s="244"/>
    </row>
    <row r="1200" spans="1:1" s="245" customFormat="1" ht="12" hidden="1" customHeight="1">
      <c r="A1200" s="244"/>
    </row>
    <row r="1201" spans="1:1" s="245" customFormat="1" ht="12" hidden="1" customHeight="1">
      <c r="A1201" s="244"/>
    </row>
    <row r="1202" spans="1:1" s="245" customFormat="1" ht="12" hidden="1" customHeight="1">
      <c r="A1202" s="244"/>
    </row>
    <row r="1203" spans="1:1" s="245" customFormat="1" ht="12" hidden="1" customHeight="1">
      <c r="A1203" s="244"/>
    </row>
    <row r="1204" spans="1:1" s="245" customFormat="1" ht="12" hidden="1" customHeight="1">
      <c r="A1204" s="244"/>
    </row>
    <row r="1205" spans="1:1" s="245" customFormat="1" ht="12" hidden="1" customHeight="1">
      <c r="A1205" s="244"/>
    </row>
    <row r="1206" spans="1:1" s="245" customFormat="1" ht="12" hidden="1" customHeight="1">
      <c r="A1206" s="244"/>
    </row>
    <row r="1207" spans="1:1" s="245" customFormat="1" ht="12" hidden="1" customHeight="1">
      <c r="A1207" s="244"/>
    </row>
    <row r="1208" spans="1:1" s="245" customFormat="1" ht="12" hidden="1" customHeight="1">
      <c r="A1208" s="244"/>
    </row>
    <row r="1209" spans="1:1" s="245" customFormat="1" ht="12" hidden="1" customHeight="1">
      <c r="A1209" s="244"/>
    </row>
    <row r="1210" spans="1:1" s="245" customFormat="1" ht="12" hidden="1" customHeight="1">
      <c r="A1210" s="244"/>
    </row>
    <row r="1211" spans="1:1" s="245" customFormat="1" ht="12" hidden="1" customHeight="1">
      <c r="A1211" s="244"/>
    </row>
    <row r="1212" spans="1:1" s="245" customFormat="1" ht="12" hidden="1" customHeight="1">
      <c r="A1212" s="244"/>
    </row>
    <row r="1213" spans="1:1" s="245" customFormat="1" ht="12" hidden="1" customHeight="1">
      <c r="A1213" s="244"/>
    </row>
    <row r="1214" spans="1:1" s="245" customFormat="1" ht="12" hidden="1" customHeight="1">
      <c r="A1214" s="244"/>
    </row>
    <row r="1215" spans="1:1" s="245" customFormat="1" ht="12" hidden="1" customHeight="1">
      <c r="A1215" s="244"/>
    </row>
    <row r="1216" spans="1:1" s="245" customFormat="1" ht="12" hidden="1" customHeight="1">
      <c r="A1216" s="244"/>
    </row>
    <row r="1217" spans="1:1" s="245" customFormat="1" ht="12" hidden="1" customHeight="1">
      <c r="A1217" s="244"/>
    </row>
    <row r="1218" spans="1:1" s="245" customFormat="1" ht="12" hidden="1" customHeight="1">
      <c r="A1218" s="244"/>
    </row>
    <row r="1219" spans="1:1" s="245" customFormat="1" ht="12" hidden="1" customHeight="1">
      <c r="A1219" s="244"/>
    </row>
    <row r="1220" spans="1:1" s="245" customFormat="1" ht="12" hidden="1" customHeight="1">
      <c r="A1220" s="244"/>
    </row>
    <row r="1221" spans="1:1" s="245" customFormat="1" ht="12" hidden="1" customHeight="1">
      <c r="A1221" s="244"/>
    </row>
    <row r="1222" spans="1:1" s="245" customFormat="1" ht="12" hidden="1" customHeight="1">
      <c r="A1222" s="244"/>
    </row>
    <row r="1223" spans="1:1" s="245" customFormat="1" ht="12" hidden="1" customHeight="1">
      <c r="A1223" s="244"/>
    </row>
    <row r="1224" spans="1:1" s="245" customFormat="1" ht="12" hidden="1" customHeight="1">
      <c r="A1224" s="244"/>
    </row>
    <row r="1225" spans="1:1" s="245" customFormat="1" ht="12" hidden="1" customHeight="1">
      <c r="A1225" s="244"/>
    </row>
    <row r="1226" spans="1:1" s="245" customFormat="1" ht="12" hidden="1" customHeight="1">
      <c r="A1226" s="244"/>
    </row>
    <row r="1227" spans="1:1" s="245" customFormat="1" ht="12" hidden="1" customHeight="1">
      <c r="A1227" s="244"/>
    </row>
    <row r="1228" spans="1:1" s="245" customFormat="1" ht="12" hidden="1" customHeight="1">
      <c r="A1228" s="244"/>
    </row>
    <row r="1229" spans="1:1" s="245" customFormat="1" ht="12" hidden="1" customHeight="1">
      <c r="A1229" s="244"/>
    </row>
    <row r="1230" spans="1:1" s="245" customFormat="1" ht="12" hidden="1" customHeight="1">
      <c r="A1230" s="244"/>
    </row>
    <row r="1231" spans="1:1" s="245" customFormat="1" ht="12" hidden="1" customHeight="1">
      <c r="A1231" s="244"/>
    </row>
    <row r="1232" spans="1:1" s="245" customFormat="1" ht="12" hidden="1" customHeight="1">
      <c r="A1232" s="244"/>
    </row>
    <row r="1233" spans="1:1" s="245" customFormat="1" ht="12" hidden="1" customHeight="1">
      <c r="A1233" s="244"/>
    </row>
    <row r="1234" spans="1:1" s="245" customFormat="1" ht="12" hidden="1" customHeight="1">
      <c r="A1234" s="244"/>
    </row>
    <row r="1235" spans="1:1" s="245" customFormat="1" ht="12" hidden="1" customHeight="1">
      <c r="A1235" s="244"/>
    </row>
    <row r="1236" spans="1:1" s="245" customFormat="1" ht="12" hidden="1" customHeight="1">
      <c r="A1236" s="244"/>
    </row>
    <row r="1237" spans="1:1" s="245" customFormat="1" ht="12" hidden="1" customHeight="1">
      <c r="A1237" s="244"/>
    </row>
    <row r="1238" spans="1:1" s="245" customFormat="1" ht="12" hidden="1" customHeight="1">
      <c r="A1238" s="244"/>
    </row>
    <row r="1239" spans="1:1" s="245" customFormat="1" ht="12" hidden="1" customHeight="1">
      <c r="A1239" s="244"/>
    </row>
    <row r="1240" spans="1:1" s="245" customFormat="1" ht="12" hidden="1" customHeight="1">
      <c r="A1240" s="244"/>
    </row>
    <row r="1241" spans="1:1" s="245" customFormat="1" ht="12" hidden="1" customHeight="1">
      <c r="A1241" s="244"/>
    </row>
    <row r="1242" spans="1:1" s="245" customFormat="1" ht="12" hidden="1" customHeight="1">
      <c r="A1242" s="244"/>
    </row>
    <row r="1243" spans="1:1" s="245" customFormat="1" ht="12" hidden="1" customHeight="1">
      <c r="A1243" s="244"/>
    </row>
    <row r="1244" spans="1:1" s="245" customFormat="1" ht="12" hidden="1" customHeight="1">
      <c r="A1244" s="244"/>
    </row>
    <row r="1245" spans="1:1" s="245" customFormat="1" ht="12" hidden="1" customHeight="1">
      <c r="A1245" s="244"/>
    </row>
    <row r="1246" spans="1:1" s="245" customFormat="1" ht="12" hidden="1" customHeight="1">
      <c r="A1246" s="244"/>
    </row>
    <row r="1247" spans="1:1" s="245" customFormat="1" ht="12" hidden="1" customHeight="1">
      <c r="A1247" s="244"/>
    </row>
    <row r="1248" spans="1:1" s="245" customFormat="1" ht="12" hidden="1" customHeight="1">
      <c r="A1248" s="244"/>
    </row>
    <row r="1249" spans="1:1" s="245" customFormat="1" ht="12" hidden="1" customHeight="1">
      <c r="A1249" s="244"/>
    </row>
    <row r="1250" spans="1:1" s="245" customFormat="1" ht="12" hidden="1" customHeight="1">
      <c r="A1250" s="244"/>
    </row>
    <row r="1251" spans="1:1" s="245" customFormat="1" ht="12" hidden="1" customHeight="1">
      <c r="A1251" s="244"/>
    </row>
    <row r="1252" spans="1:1" s="245" customFormat="1" ht="12" hidden="1" customHeight="1">
      <c r="A1252" s="244"/>
    </row>
    <row r="1253" spans="1:1" s="245" customFormat="1" ht="12" hidden="1" customHeight="1">
      <c r="A1253" s="244"/>
    </row>
    <row r="1254" spans="1:1" s="245" customFormat="1" ht="12" hidden="1" customHeight="1">
      <c r="A1254" s="244"/>
    </row>
    <row r="1255" spans="1:1" s="245" customFormat="1" ht="12" hidden="1" customHeight="1">
      <c r="A1255" s="244"/>
    </row>
    <row r="1256" spans="1:1" s="245" customFormat="1" ht="12" hidden="1" customHeight="1">
      <c r="A1256" s="244"/>
    </row>
    <row r="1257" spans="1:1" s="245" customFormat="1" ht="12" hidden="1" customHeight="1">
      <c r="A1257" s="244"/>
    </row>
    <row r="1258" spans="1:1" s="245" customFormat="1" ht="12" hidden="1" customHeight="1">
      <c r="A1258" s="244"/>
    </row>
    <row r="1259" spans="1:1" s="245" customFormat="1" ht="12" hidden="1" customHeight="1">
      <c r="A1259" s="244"/>
    </row>
    <row r="1260" spans="1:1" s="245" customFormat="1" ht="12" hidden="1" customHeight="1">
      <c r="A1260" s="244"/>
    </row>
    <row r="1261" spans="1:1" s="245" customFormat="1" ht="12" hidden="1" customHeight="1">
      <c r="A1261" s="244"/>
    </row>
    <row r="1262" spans="1:1" s="245" customFormat="1" ht="12" hidden="1" customHeight="1">
      <c r="A1262" s="244"/>
    </row>
    <row r="1263" spans="1:1" s="245" customFormat="1" ht="12" hidden="1" customHeight="1">
      <c r="A1263" s="244"/>
    </row>
    <row r="1264" spans="1:1" s="245" customFormat="1" ht="12" hidden="1" customHeight="1">
      <c r="A1264" s="244"/>
    </row>
    <row r="1265" spans="1:1" s="245" customFormat="1" ht="12" hidden="1" customHeight="1">
      <c r="A1265" s="244"/>
    </row>
    <row r="1266" spans="1:1" s="245" customFormat="1" ht="12" hidden="1" customHeight="1">
      <c r="A1266" s="244"/>
    </row>
    <row r="1267" spans="1:1" s="245" customFormat="1" ht="12" hidden="1" customHeight="1">
      <c r="A1267" s="244"/>
    </row>
    <row r="1268" spans="1:1" s="245" customFormat="1" ht="12" hidden="1" customHeight="1">
      <c r="A1268" s="244"/>
    </row>
    <row r="1269" spans="1:1" s="245" customFormat="1" ht="12" hidden="1" customHeight="1">
      <c r="A1269" s="244"/>
    </row>
    <row r="1270" spans="1:1" s="245" customFormat="1" ht="12" hidden="1" customHeight="1">
      <c r="A1270" s="244"/>
    </row>
    <row r="1271" spans="1:1" s="245" customFormat="1" ht="12" hidden="1" customHeight="1">
      <c r="A1271" s="244"/>
    </row>
    <row r="1272" spans="1:1" s="245" customFormat="1" ht="12" hidden="1" customHeight="1">
      <c r="A1272" s="244"/>
    </row>
    <row r="1273" spans="1:1" s="245" customFormat="1" ht="12" hidden="1" customHeight="1">
      <c r="A1273" s="244"/>
    </row>
    <row r="1274" spans="1:1" s="245" customFormat="1" ht="12" hidden="1" customHeight="1">
      <c r="A1274" s="244"/>
    </row>
    <row r="1275" spans="1:1" s="245" customFormat="1" ht="12" hidden="1" customHeight="1">
      <c r="A1275" s="244"/>
    </row>
    <row r="1276" spans="1:1" s="245" customFormat="1" ht="12" hidden="1" customHeight="1">
      <c r="A1276" s="244"/>
    </row>
    <row r="1277" spans="1:1" s="245" customFormat="1" ht="12" hidden="1" customHeight="1">
      <c r="A1277" s="244"/>
    </row>
    <row r="1278" spans="1:1" s="245" customFormat="1" ht="12" hidden="1" customHeight="1">
      <c r="A1278" s="244"/>
    </row>
    <row r="1279" spans="1:1" s="245" customFormat="1" ht="12" hidden="1" customHeight="1">
      <c r="A1279" s="244"/>
    </row>
    <row r="1280" spans="1:1" s="245" customFormat="1" ht="12" hidden="1" customHeight="1">
      <c r="A1280" s="244"/>
    </row>
    <row r="1281" spans="1:1" s="245" customFormat="1" ht="12" hidden="1" customHeight="1">
      <c r="A1281" s="244"/>
    </row>
    <row r="1282" spans="1:1" s="245" customFormat="1" ht="12" hidden="1" customHeight="1">
      <c r="A1282" s="244"/>
    </row>
    <row r="1283" spans="1:1" s="245" customFormat="1" ht="12" hidden="1" customHeight="1">
      <c r="A1283" s="244"/>
    </row>
    <row r="1284" spans="1:1" s="245" customFormat="1" ht="12" hidden="1" customHeight="1">
      <c r="A1284" s="244"/>
    </row>
    <row r="1285" spans="1:1" s="245" customFormat="1" ht="12" hidden="1" customHeight="1">
      <c r="A1285" s="244"/>
    </row>
    <row r="1286" spans="1:1" s="245" customFormat="1" ht="12" hidden="1" customHeight="1">
      <c r="A1286" s="244"/>
    </row>
    <row r="1287" spans="1:1" s="245" customFormat="1" ht="12" hidden="1" customHeight="1">
      <c r="A1287" s="244"/>
    </row>
    <row r="1288" spans="1:1" s="245" customFormat="1" ht="12" hidden="1" customHeight="1">
      <c r="A1288" s="244"/>
    </row>
    <row r="1289" spans="1:1" s="245" customFormat="1" ht="12" hidden="1" customHeight="1">
      <c r="A1289" s="244"/>
    </row>
    <row r="1290" spans="1:1" s="245" customFormat="1" ht="12" hidden="1" customHeight="1">
      <c r="A1290" s="244"/>
    </row>
    <row r="1291" spans="1:1" s="245" customFormat="1" ht="12" hidden="1" customHeight="1">
      <c r="A1291" s="244"/>
    </row>
    <row r="1292" spans="1:1" s="245" customFormat="1" ht="12" hidden="1" customHeight="1">
      <c r="A1292" s="244"/>
    </row>
    <row r="1293" spans="1:1" s="245" customFormat="1" ht="12" hidden="1" customHeight="1">
      <c r="A1293" s="244"/>
    </row>
    <row r="1294" spans="1:1" s="245" customFormat="1" ht="12" hidden="1" customHeight="1">
      <c r="A1294" s="244"/>
    </row>
    <row r="1295" spans="1:1" s="245" customFormat="1" ht="12" hidden="1" customHeight="1">
      <c r="A1295" s="244"/>
    </row>
    <row r="1296" spans="1:1" s="245" customFormat="1" ht="12" hidden="1" customHeight="1">
      <c r="A1296" s="244"/>
    </row>
    <row r="1297" spans="1:1" s="245" customFormat="1" ht="12" hidden="1" customHeight="1">
      <c r="A1297" s="244"/>
    </row>
    <row r="1298" spans="1:1" s="245" customFormat="1" ht="12" hidden="1" customHeight="1">
      <c r="A1298" s="244"/>
    </row>
    <row r="1299" spans="1:1" s="245" customFormat="1" ht="12" hidden="1" customHeight="1">
      <c r="A1299" s="244"/>
    </row>
    <row r="1300" spans="1:1" s="245" customFormat="1" ht="12" hidden="1" customHeight="1">
      <c r="A1300" s="244"/>
    </row>
    <row r="1301" spans="1:1" s="245" customFormat="1" ht="12" hidden="1" customHeight="1">
      <c r="A1301" s="244"/>
    </row>
    <row r="1302" spans="1:1" s="245" customFormat="1" ht="12" hidden="1" customHeight="1">
      <c r="A1302" s="244"/>
    </row>
    <row r="1303" spans="1:1" s="245" customFormat="1" ht="12" hidden="1" customHeight="1">
      <c r="A1303" s="244"/>
    </row>
    <row r="1304" spans="1:1" s="245" customFormat="1" ht="12" hidden="1" customHeight="1">
      <c r="A1304" s="244"/>
    </row>
    <row r="1305" spans="1:1" s="245" customFormat="1" ht="12" hidden="1" customHeight="1">
      <c r="A1305" s="244"/>
    </row>
    <row r="1306" spans="1:1" s="245" customFormat="1" ht="12" hidden="1" customHeight="1">
      <c r="A1306" s="244"/>
    </row>
    <row r="1307" spans="1:1" s="245" customFormat="1" ht="12" hidden="1" customHeight="1">
      <c r="A1307" s="244"/>
    </row>
    <row r="1308" spans="1:1" s="245" customFormat="1" ht="12" hidden="1" customHeight="1">
      <c r="A1308" s="244"/>
    </row>
    <row r="1309" spans="1:1" s="245" customFormat="1" ht="12" hidden="1" customHeight="1">
      <c r="A1309" s="244"/>
    </row>
    <row r="1310" spans="1:1" s="245" customFormat="1" ht="12" hidden="1" customHeight="1">
      <c r="A1310" s="244"/>
    </row>
    <row r="1311" spans="1:1" s="245" customFormat="1" ht="12" hidden="1" customHeight="1">
      <c r="A1311" s="244"/>
    </row>
    <row r="1312" spans="1:1" s="245" customFormat="1" ht="12" hidden="1" customHeight="1">
      <c r="A1312" s="244"/>
    </row>
    <row r="1313" spans="1:1" s="245" customFormat="1" ht="12" hidden="1" customHeight="1">
      <c r="A1313" s="244"/>
    </row>
    <row r="1314" spans="1:1" s="245" customFormat="1" ht="12" hidden="1" customHeight="1">
      <c r="A1314" s="244"/>
    </row>
    <row r="1315" spans="1:1" s="245" customFormat="1" ht="12" hidden="1" customHeight="1">
      <c r="A1315" s="244"/>
    </row>
    <row r="1316" spans="1:1" s="245" customFormat="1" ht="12" hidden="1" customHeight="1">
      <c r="A1316" s="244"/>
    </row>
    <row r="1317" spans="1:1" s="245" customFormat="1" ht="12" hidden="1" customHeight="1">
      <c r="A1317" s="244"/>
    </row>
    <row r="1318" spans="1:1" s="245" customFormat="1" ht="12" hidden="1" customHeight="1">
      <c r="A1318" s="244"/>
    </row>
    <row r="1319" spans="1:1" s="245" customFormat="1" ht="12" hidden="1" customHeight="1">
      <c r="A1319" s="244"/>
    </row>
    <row r="1320" spans="1:1" s="245" customFormat="1" ht="12" hidden="1" customHeight="1">
      <c r="A1320" s="244"/>
    </row>
    <row r="1321" spans="1:1" s="245" customFormat="1" ht="12" hidden="1" customHeight="1">
      <c r="A1321" s="244"/>
    </row>
    <row r="1322" spans="1:1" s="245" customFormat="1" ht="12" hidden="1" customHeight="1">
      <c r="A1322" s="244"/>
    </row>
    <row r="1323" spans="1:1" s="245" customFormat="1" ht="12" hidden="1" customHeight="1">
      <c r="A1323" s="244"/>
    </row>
    <row r="1324" spans="1:1" s="245" customFormat="1" ht="12" hidden="1" customHeight="1">
      <c r="A1324" s="244"/>
    </row>
    <row r="1325" spans="1:1" s="245" customFormat="1" ht="12" hidden="1" customHeight="1">
      <c r="A1325" s="244"/>
    </row>
    <row r="1326" spans="1:1" s="245" customFormat="1" ht="12" hidden="1" customHeight="1">
      <c r="A1326" s="244"/>
    </row>
    <row r="1327" spans="1:1" s="245" customFormat="1" ht="12" hidden="1" customHeight="1">
      <c r="A1327" s="244"/>
    </row>
    <row r="1328" spans="1:1" s="245" customFormat="1" ht="12" hidden="1" customHeight="1">
      <c r="A1328" s="244"/>
    </row>
    <row r="1329" spans="1:1" s="245" customFormat="1" ht="12" hidden="1" customHeight="1">
      <c r="A1329" s="244"/>
    </row>
    <row r="1330" spans="1:1" s="245" customFormat="1" ht="12" hidden="1" customHeight="1">
      <c r="A1330" s="244"/>
    </row>
    <row r="1331" spans="1:1" s="245" customFormat="1" ht="12" hidden="1" customHeight="1">
      <c r="A1331" s="244"/>
    </row>
    <row r="1332" spans="1:1" s="245" customFormat="1" ht="12" hidden="1" customHeight="1">
      <c r="A1332" s="244"/>
    </row>
    <row r="1333" spans="1:1" s="245" customFormat="1" ht="12" hidden="1" customHeight="1">
      <c r="A1333" s="244"/>
    </row>
    <row r="1334" spans="1:1" s="245" customFormat="1" ht="12" hidden="1" customHeight="1">
      <c r="A1334" s="244"/>
    </row>
    <row r="1335" spans="1:1" s="245" customFormat="1" ht="12" hidden="1" customHeight="1">
      <c r="A1335" s="244"/>
    </row>
    <row r="1336" spans="1:1" s="245" customFormat="1" ht="12" hidden="1" customHeight="1">
      <c r="A1336" s="244"/>
    </row>
    <row r="1337" spans="1:1" s="245" customFormat="1" ht="12" hidden="1" customHeight="1">
      <c r="A1337" s="244"/>
    </row>
    <row r="1338" spans="1:1" s="245" customFormat="1" ht="12" hidden="1" customHeight="1">
      <c r="A1338" s="244"/>
    </row>
    <row r="1339" spans="1:1" s="245" customFormat="1" ht="12" hidden="1" customHeight="1">
      <c r="A1339" s="244"/>
    </row>
    <row r="1340" spans="1:1" s="245" customFormat="1" ht="12" hidden="1" customHeight="1">
      <c r="A1340" s="244"/>
    </row>
    <row r="1341" spans="1:1" s="245" customFormat="1" ht="12" hidden="1" customHeight="1">
      <c r="A1341" s="244"/>
    </row>
    <row r="1342" spans="1:1" s="245" customFormat="1" ht="12" hidden="1" customHeight="1">
      <c r="A1342" s="244"/>
    </row>
    <row r="1343" spans="1:1" s="245" customFormat="1" ht="12" hidden="1" customHeight="1">
      <c r="A1343" s="244"/>
    </row>
    <row r="1344" spans="1:1" s="245" customFormat="1" ht="12" hidden="1" customHeight="1">
      <c r="A1344" s="244"/>
    </row>
    <row r="1345" spans="1:1" s="245" customFormat="1" ht="12" hidden="1" customHeight="1">
      <c r="A1345" s="244"/>
    </row>
    <row r="1346" spans="1:1" s="245" customFormat="1" ht="12" hidden="1" customHeight="1">
      <c r="A1346" s="244"/>
    </row>
    <row r="1347" spans="1:1" s="245" customFormat="1" ht="12" hidden="1" customHeight="1">
      <c r="A1347" s="244"/>
    </row>
    <row r="1348" spans="1:1" s="245" customFormat="1" ht="12" hidden="1" customHeight="1">
      <c r="A1348" s="244"/>
    </row>
    <row r="1349" spans="1:1" s="245" customFormat="1" ht="12" hidden="1" customHeight="1">
      <c r="A1349" s="244"/>
    </row>
    <row r="1350" spans="1:1" s="245" customFormat="1" ht="12" hidden="1" customHeight="1">
      <c r="A1350" s="244"/>
    </row>
    <row r="1351" spans="1:1" s="245" customFormat="1" ht="12" hidden="1" customHeight="1">
      <c r="A1351" s="244"/>
    </row>
    <row r="1352" spans="1:1" s="245" customFormat="1" ht="12" hidden="1" customHeight="1">
      <c r="A1352" s="244"/>
    </row>
    <row r="1353" spans="1:1" s="245" customFormat="1" ht="12" hidden="1" customHeight="1">
      <c r="A1353" s="244"/>
    </row>
    <row r="1354" spans="1:1" s="245" customFormat="1" ht="12" hidden="1" customHeight="1">
      <c r="A1354" s="244"/>
    </row>
    <row r="1355" spans="1:1" s="245" customFormat="1" ht="12" hidden="1" customHeight="1">
      <c r="A1355" s="244"/>
    </row>
    <row r="1356" spans="1:1" s="245" customFormat="1" ht="12" hidden="1" customHeight="1">
      <c r="A1356" s="244"/>
    </row>
    <row r="1357" spans="1:1" s="245" customFormat="1" ht="12" hidden="1" customHeight="1">
      <c r="A1357" s="244"/>
    </row>
    <row r="1358" spans="1:1" s="245" customFormat="1" ht="12" hidden="1" customHeight="1">
      <c r="A1358" s="244"/>
    </row>
    <row r="1359" spans="1:1" s="245" customFormat="1" ht="12" hidden="1" customHeight="1">
      <c r="A1359" s="244"/>
    </row>
    <row r="1360" spans="1:1" s="245" customFormat="1" ht="12" hidden="1" customHeight="1">
      <c r="A1360" s="244"/>
    </row>
    <row r="1361" spans="1:1" s="245" customFormat="1" ht="12" hidden="1" customHeight="1">
      <c r="A1361" s="244"/>
    </row>
    <row r="1362" spans="1:1" s="245" customFormat="1" ht="12" hidden="1" customHeight="1">
      <c r="A1362" s="244"/>
    </row>
    <row r="1363" spans="1:1" s="245" customFormat="1" ht="12" hidden="1" customHeight="1">
      <c r="A1363" s="244"/>
    </row>
    <row r="1364" spans="1:1" s="245" customFormat="1" ht="12" hidden="1" customHeight="1">
      <c r="A1364" s="244"/>
    </row>
    <row r="1365" spans="1:1" s="245" customFormat="1" ht="12" hidden="1" customHeight="1">
      <c r="A1365" s="244"/>
    </row>
    <row r="1366" spans="1:1" s="245" customFormat="1" ht="12" hidden="1" customHeight="1">
      <c r="A1366" s="244"/>
    </row>
    <row r="1367" spans="1:1" s="245" customFormat="1" ht="12" hidden="1" customHeight="1">
      <c r="A1367" s="244"/>
    </row>
    <row r="1368" spans="1:1" s="245" customFormat="1" ht="12" hidden="1" customHeight="1">
      <c r="A1368" s="244"/>
    </row>
    <row r="1369" spans="1:1" s="245" customFormat="1" ht="12" hidden="1" customHeight="1">
      <c r="A1369" s="244"/>
    </row>
    <row r="1370" spans="1:1" s="245" customFormat="1" ht="12" hidden="1" customHeight="1">
      <c r="A1370" s="244"/>
    </row>
    <row r="1371" spans="1:1" s="245" customFormat="1" ht="12" hidden="1" customHeight="1">
      <c r="A1371" s="244"/>
    </row>
    <row r="1372" spans="1:1" s="245" customFormat="1" ht="12" hidden="1" customHeight="1">
      <c r="A1372" s="244"/>
    </row>
    <row r="1373" spans="1:1" s="245" customFormat="1" ht="12" hidden="1" customHeight="1">
      <c r="A1373" s="244"/>
    </row>
    <row r="1374" spans="1:1" s="245" customFormat="1" ht="12" hidden="1" customHeight="1">
      <c r="A1374" s="244"/>
    </row>
    <row r="1375" spans="1:1" s="245" customFormat="1" ht="12" hidden="1" customHeight="1">
      <c r="A1375" s="244"/>
    </row>
    <row r="1376" spans="1:1" s="245" customFormat="1" ht="12" hidden="1" customHeight="1">
      <c r="A1376" s="244"/>
    </row>
    <row r="1377" spans="1:1" s="245" customFormat="1" ht="12" hidden="1" customHeight="1">
      <c r="A1377" s="244"/>
    </row>
    <row r="1378" spans="1:1" s="245" customFormat="1" ht="12" hidden="1" customHeight="1">
      <c r="A1378" s="244"/>
    </row>
    <row r="1379" spans="1:1" s="245" customFormat="1" ht="12" hidden="1" customHeight="1">
      <c r="A1379" s="244"/>
    </row>
    <row r="1380" spans="1:1" s="245" customFormat="1" ht="12" hidden="1" customHeight="1">
      <c r="A1380" s="244"/>
    </row>
    <row r="1381" spans="1:1" s="245" customFormat="1" ht="12" hidden="1" customHeight="1">
      <c r="A1381" s="244"/>
    </row>
    <row r="1382" spans="1:1" s="245" customFormat="1" ht="12" hidden="1" customHeight="1">
      <c r="A1382" s="244"/>
    </row>
    <row r="1383" spans="1:1" s="245" customFormat="1" ht="12" hidden="1" customHeight="1">
      <c r="A1383" s="244"/>
    </row>
    <row r="1384" spans="1:1" s="245" customFormat="1" ht="12" hidden="1" customHeight="1">
      <c r="A1384" s="244"/>
    </row>
    <row r="1385" spans="1:1" s="245" customFormat="1" ht="12" hidden="1" customHeight="1">
      <c r="A1385" s="244"/>
    </row>
    <row r="1386" spans="1:1" s="245" customFormat="1" ht="12" hidden="1" customHeight="1">
      <c r="A1386" s="244"/>
    </row>
    <row r="1387" spans="1:1" s="245" customFormat="1" ht="12" hidden="1" customHeight="1">
      <c r="A1387" s="244"/>
    </row>
    <row r="1388" spans="1:1" s="245" customFormat="1" ht="12" hidden="1" customHeight="1">
      <c r="A1388" s="244"/>
    </row>
    <row r="1389" spans="1:1" s="245" customFormat="1" ht="12" hidden="1" customHeight="1">
      <c r="A1389" s="244"/>
    </row>
    <row r="1390" spans="1:1" s="245" customFormat="1" ht="12" hidden="1" customHeight="1">
      <c r="A1390" s="244"/>
    </row>
    <row r="1391" spans="1:1" s="245" customFormat="1" ht="12" hidden="1" customHeight="1">
      <c r="A1391" s="244"/>
    </row>
    <row r="1392" spans="1:1" s="245" customFormat="1" ht="12" hidden="1" customHeight="1">
      <c r="A1392" s="244"/>
    </row>
    <row r="1393" spans="1:1" s="245" customFormat="1" ht="12" hidden="1" customHeight="1">
      <c r="A1393" s="244"/>
    </row>
    <row r="1394" spans="1:1" s="245" customFormat="1" ht="12" hidden="1" customHeight="1">
      <c r="A1394" s="244"/>
    </row>
    <row r="1395" spans="1:1" s="245" customFormat="1" ht="12" hidden="1" customHeight="1">
      <c r="A1395" s="244"/>
    </row>
    <row r="1396" spans="1:1" s="245" customFormat="1" ht="12" hidden="1" customHeight="1">
      <c r="A1396" s="244"/>
    </row>
    <row r="1397" spans="1:1" s="245" customFormat="1" ht="12" hidden="1" customHeight="1">
      <c r="A1397" s="244"/>
    </row>
    <row r="1398" spans="1:1" s="245" customFormat="1" ht="12" hidden="1" customHeight="1">
      <c r="A1398" s="244"/>
    </row>
    <row r="1399" spans="1:1" s="245" customFormat="1" ht="12" hidden="1" customHeight="1">
      <c r="A1399" s="244"/>
    </row>
    <row r="1400" spans="1:1" s="245" customFormat="1" ht="12" hidden="1" customHeight="1">
      <c r="A1400" s="244"/>
    </row>
    <row r="1401" spans="1:1" s="245" customFormat="1" ht="12" hidden="1" customHeight="1">
      <c r="A1401" s="244"/>
    </row>
    <row r="1402" spans="1:1" s="245" customFormat="1" ht="12" hidden="1" customHeight="1">
      <c r="A1402" s="244"/>
    </row>
    <row r="1403" spans="1:1" s="245" customFormat="1" ht="12" hidden="1" customHeight="1">
      <c r="A1403" s="244"/>
    </row>
    <row r="1404" spans="1:1" s="245" customFormat="1" ht="12" hidden="1" customHeight="1">
      <c r="A1404" s="244"/>
    </row>
    <row r="1405" spans="1:1" s="245" customFormat="1" ht="12" hidden="1" customHeight="1">
      <c r="A1405" s="244"/>
    </row>
    <row r="1406" spans="1:1" s="245" customFormat="1" ht="12" hidden="1" customHeight="1">
      <c r="A1406" s="244"/>
    </row>
    <row r="1407" spans="1:1" s="245" customFormat="1" ht="12" hidden="1" customHeight="1">
      <c r="A1407" s="244"/>
    </row>
    <row r="1408" spans="1:1" s="245" customFormat="1" ht="12" hidden="1" customHeight="1">
      <c r="A1408" s="244"/>
    </row>
    <row r="1409" spans="1:1" s="245" customFormat="1" ht="12" hidden="1" customHeight="1">
      <c r="A1409" s="244"/>
    </row>
    <row r="1410" spans="1:1" s="245" customFormat="1" ht="12" hidden="1" customHeight="1">
      <c r="A1410" s="244"/>
    </row>
    <row r="1411" spans="1:1" s="245" customFormat="1" ht="12" hidden="1" customHeight="1">
      <c r="A1411" s="244"/>
    </row>
    <row r="1412" spans="1:1" s="245" customFormat="1" ht="12" hidden="1" customHeight="1">
      <c r="A1412" s="244"/>
    </row>
    <row r="1413" spans="1:1" s="245" customFormat="1" ht="12" hidden="1" customHeight="1">
      <c r="A1413" s="244"/>
    </row>
    <row r="1414" spans="1:1" s="245" customFormat="1" ht="12" hidden="1" customHeight="1">
      <c r="A1414" s="244"/>
    </row>
    <row r="1415" spans="1:1" s="245" customFormat="1" ht="12" hidden="1" customHeight="1">
      <c r="A1415" s="244"/>
    </row>
    <row r="1416" spans="1:1" s="245" customFormat="1" ht="12" hidden="1" customHeight="1">
      <c r="A1416" s="244"/>
    </row>
    <row r="1417" spans="1:1" s="245" customFormat="1" ht="12" hidden="1" customHeight="1">
      <c r="A1417" s="244"/>
    </row>
    <row r="1418" spans="1:1" s="245" customFormat="1" ht="12" hidden="1" customHeight="1">
      <c r="A1418" s="244"/>
    </row>
    <row r="1419" spans="1:1" s="245" customFormat="1" ht="12" hidden="1" customHeight="1">
      <c r="A1419" s="244"/>
    </row>
    <row r="1420" spans="1:1" s="245" customFormat="1" ht="12" hidden="1" customHeight="1">
      <c r="A1420" s="244"/>
    </row>
    <row r="1421" spans="1:1" s="245" customFormat="1" ht="12" hidden="1" customHeight="1">
      <c r="A1421" s="244"/>
    </row>
    <row r="1422" spans="1:1" s="245" customFormat="1" ht="12" hidden="1" customHeight="1">
      <c r="A1422" s="244"/>
    </row>
    <row r="1423" spans="1:1" s="245" customFormat="1" ht="12" hidden="1" customHeight="1">
      <c r="A1423" s="244"/>
    </row>
    <row r="1424" spans="1:1" s="245" customFormat="1" ht="12" hidden="1" customHeight="1">
      <c r="A1424" s="244"/>
    </row>
    <row r="1425" spans="1:1" s="245" customFormat="1" ht="12" hidden="1" customHeight="1">
      <c r="A1425" s="244"/>
    </row>
    <row r="1426" spans="1:1" s="245" customFormat="1" ht="12" hidden="1" customHeight="1">
      <c r="A1426" s="244"/>
    </row>
    <row r="1427" spans="1:1" s="245" customFormat="1" ht="12" hidden="1" customHeight="1">
      <c r="A1427" s="244"/>
    </row>
    <row r="1428" spans="1:1" s="245" customFormat="1" ht="12" hidden="1" customHeight="1">
      <c r="A1428" s="244"/>
    </row>
    <row r="1429" spans="1:1" s="245" customFormat="1" ht="12" hidden="1" customHeight="1">
      <c r="A1429" s="244"/>
    </row>
    <row r="1430" spans="1:1" s="245" customFormat="1" ht="12" hidden="1" customHeight="1">
      <c r="A1430" s="244"/>
    </row>
    <row r="1431" spans="1:1" s="245" customFormat="1" ht="12" hidden="1" customHeight="1">
      <c r="A1431" s="244"/>
    </row>
    <row r="1432" spans="1:1" s="245" customFormat="1" ht="12" hidden="1" customHeight="1">
      <c r="A1432" s="244"/>
    </row>
    <row r="1433" spans="1:1" s="245" customFormat="1" ht="12" hidden="1" customHeight="1">
      <c r="A1433" s="244"/>
    </row>
    <row r="1434" spans="1:1" s="245" customFormat="1" ht="12" hidden="1" customHeight="1">
      <c r="A1434" s="244"/>
    </row>
    <row r="1435" spans="1:1" s="245" customFormat="1" ht="12" hidden="1" customHeight="1">
      <c r="A1435" s="244"/>
    </row>
    <row r="1436" spans="1:1" s="245" customFormat="1" ht="12" hidden="1" customHeight="1">
      <c r="A1436" s="244"/>
    </row>
    <row r="1437" spans="1:1" s="245" customFormat="1" ht="12" hidden="1" customHeight="1">
      <c r="A1437" s="244"/>
    </row>
    <row r="1438" spans="1:1" s="245" customFormat="1" ht="12" hidden="1" customHeight="1">
      <c r="A1438" s="244"/>
    </row>
    <row r="1439" spans="1:1" s="245" customFormat="1" ht="12" hidden="1" customHeight="1">
      <c r="A1439" s="244"/>
    </row>
    <row r="1440" spans="1:1" s="245" customFormat="1" ht="12" hidden="1" customHeight="1">
      <c r="A1440" s="244"/>
    </row>
    <row r="1441" spans="1:1" s="245" customFormat="1" ht="12" hidden="1" customHeight="1">
      <c r="A1441" s="244"/>
    </row>
    <row r="1442" spans="1:1" s="245" customFormat="1" ht="12" hidden="1" customHeight="1">
      <c r="A1442" s="244"/>
    </row>
    <row r="1443" spans="1:1" s="245" customFormat="1" ht="12" hidden="1" customHeight="1">
      <c r="A1443" s="244"/>
    </row>
    <row r="1444" spans="1:1" s="245" customFormat="1" ht="12" hidden="1" customHeight="1">
      <c r="A1444" s="244"/>
    </row>
    <row r="1445" spans="1:1" s="245" customFormat="1" ht="12" hidden="1" customHeight="1">
      <c r="A1445" s="244"/>
    </row>
    <row r="1446" spans="1:1" s="245" customFormat="1" ht="12" hidden="1" customHeight="1">
      <c r="A1446" s="244"/>
    </row>
    <row r="1447" spans="1:1" s="245" customFormat="1" ht="12" hidden="1" customHeight="1">
      <c r="A1447" s="244"/>
    </row>
    <row r="1448" spans="1:1" s="245" customFormat="1" ht="12" hidden="1" customHeight="1">
      <c r="A1448" s="244"/>
    </row>
    <row r="1449" spans="1:1" s="245" customFormat="1" ht="12" hidden="1" customHeight="1">
      <c r="A1449" s="244"/>
    </row>
    <row r="1450" spans="1:1" s="245" customFormat="1" ht="12" hidden="1" customHeight="1">
      <c r="A1450" s="244"/>
    </row>
    <row r="1451" spans="1:1" s="245" customFormat="1" ht="12" hidden="1" customHeight="1">
      <c r="A1451" s="244"/>
    </row>
    <row r="1452" spans="1:1" s="245" customFormat="1" ht="12" hidden="1" customHeight="1">
      <c r="A1452" s="244"/>
    </row>
    <row r="1453" spans="1:1" s="245" customFormat="1" ht="12" hidden="1" customHeight="1">
      <c r="A1453" s="244"/>
    </row>
    <row r="1454" spans="1:1" s="245" customFormat="1" ht="12" hidden="1" customHeight="1">
      <c r="A1454" s="244"/>
    </row>
    <row r="1455" spans="1:1" s="245" customFormat="1" ht="12" hidden="1" customHeight="1">
      <c r="A1455" s="244"/>
    </row>
    <row r="1456" spans="1:1" s="245" customFormat="1" ht="12" hidden="1" customHeight="1">
      <c r="A1456" s="244"/>
    </row>
    <row r="1457" spans="1:1" s="245" customFormat="1" ht="12" hidden="1" customHeight="1">
      <c r="A1457" s="244"/>
    </row>
    <row r="1458" spans="1:1" s="245" customFormat="1" ht="12" hidden="1" customHeight="1">
      <c r="A1458" s="244"/>
    </row>
    <row r="1459" spans="1:1" s="245" customFormat="1" ht="12" hidden="1" customHeight="1">
      <c r="A1459" s="244"/>
    </row>
    <row r="1460" spans="1:1" s="245" customFormat="1" ht="12" hidden="1" customHeight="1">
      <c r="A1460" s="244"/>
    </row>
    <row r="1461" spans="1:1" s="245" customFormat="1" ht="12" hidden="1" customHeight="1">
      <c r="A1461" s="244"/>
    </row>
    <row r="1462" spans="1:1" s="245" customFormat="1" ht="12" hidden="1" customHeight="1">
      <c r="A1462" s="244"/>
    </row>
    <row r="1463" spans="1:1" s="245" customFormat="1" ht="12" hidden="1" customHeight="1">
      <c r="A1463" s="244"/>
    </row>
    <row r="1464" spans="1:1" s="245" customFormat="1" ht="12" hidden="1" customHeight="1">
      <c r="A1464" s="244"/>
    </row>
    <row r="1465" spans="1:1" s="245" customFormat="1" ht="12" hidden="1" customHeight="1">
      <c r="A1465" s="244"/>
    </row>
    <row r="1466" spans="1:1" s="245" customFormat="1" ht="12" hidden="1" customHeight="1">
      <c r="A1466" s="244"/>
    </row>
    <row r="1467" spans="1:1" s="245" customFormat="1" ht="12" hidden="1" customHeight="1">
      <c r="A1467" s="244"/>
    </row>
    <row r="1468" spans="1:1" s="245" customFormat="1" ht="12" hidden="1" customHeight="1">
      <c r="A1468" s="244"/>
    </row>
    <row r="1469" spans="1:1" s="245" customFormat="1" ht="12" hidden="1" customHeight="1">
      <c r="A1469" s="244"/>
    </row>
    <row r="1470" spans="1:1" s="245" customFormat="1" ht="12" hidden="1" customHeight="1">
      <c r="A1470" s="244"/>
    </row>
    <row r="1471" spans="1:1" s="245" customFormat="1" ht="12" hidden="1" customHeight="1">
      <c r="A1471" s="244"/>
    </row>
    <row r="1472" spans="1:1" s="245" customFormat="1" ht="12" hidden="1" customHeight="1">
      <c r="A1472" s="244"/>
    </row>
    <row r="1473" spans="1:1" s="245" customFormat="1" ht="12" hidden="1" customHeight="1">
      <c r="A1473" s="244"/>
    </row>
    <row r="1474" spans="1:1" s="245" customFormat="1" ht="12" hidden="1" customHeight="1">
      <c r="A1474" s="244"/>
    </row>
    <row r="1475" spans="1:1" s="245" customFormat="1" ht="12" hidden="1" customHeight="1">
      <c r="A1475" s="244"/>
    </row>
    <row r="1476" spans="1:1" s="245" customFormat="1" ht="12" hidden="1" customHeight="1">
      <c r="A1476" s="244"/>
    </row>
    <row r="1477" spans="1:1" s="245" customFormat="1" ht="12" hidden="1" customHeight="1">
      <c r="A1477" s="244"/>
    </row>
    <row r="1478" spans="1:1" s="245" customFormat="1" ht="12" hidden="1" customHeight="1">
      <c r="A1478" s="244"/>
    </row>
    <row r="1479" spans="1:1" s="245" customFormat="1" ht="12" hidden="1" customHeight="1">
      <c r="A1479" s="244"/>
    </row>
    <row r="1480" spans="1:1" s="245" customFormat="1" ht="12" hidden="1" customHeight="1">
      <c r="A1480" s="244"/>
    </row>
    <row r="1481" spans="1:1" s="245" customFormat="1" ht="12" hidden="1" customHeight="1">
      <c r="A1481" s="244"/>
    </row>
    <row r="1482" spans="1:1" s="245" customFormat="1" ht="12" hidden="1" customHeight="1">
      <c r="A1482" s="244"/>
    </row>
    <row r="1483" spans="1:1" s="245" customFormat="1" ht="12" hidden="1" customHeight="1">
      <c r="A1483" s="244"/>
    </row>
    <row r="1484" spans="1:1" s="245" customFormat="1" ht="12" hidden="1" customHeight="1">
      <c r="A1484" s="244"/>
    </row>
    <row r="1485" spans="1:1" s="245" customFormat="1" ht="12" hidden="1" customHeight="1">
      <c r="A1485" s="244"/>
    </row>
    <row r="1486" spans="1:1" s="245" customFormat="1" ht="12" hidden="1" customHeight="1">
      <c r="A1486" s="244"/>
    </row>
    <row r="1487" spans="1:1" s="245" customFormat="1" ht="12" hidden="1" customHeight="1">
      <c r="A1487" s="244"/>
    </row>
    <row r="1488" spans="1:1" s="245" customFormat="1" ht="12" hidden="1" customHeight="1">
      <c r="A1488" s="244"/>
    </row>
    <row r="1489" spans="1:1" s="245" customFormat="1" ht="12" hidden="1" customHeight="1">
      <c r="A1489" s="244"/>
    </row>
    <row r="1490" spans="1:1" s="245" customFormat="1" ht="12" hidden="1" customHeight="1">
      <c r="A1490" s="244"/>
    </row>
    <row r="1491" spans="1:1" s="245" customFormat="1" ht="12" hidden="1" customHeight="1">
      <c r="A1491" s="244"/>
    </row>
    <row r="1492" spans="1:1" s="245" customFormat="1" ht="12" hidden="1" customHeight="1">
      <c r="A1492" s="244"/>
    </row>
    <row r="1493" spans="1:1" s="245" customFormat="1" ht="12" hidden="1" customHeight="1">
      <c r="A1493" s="244"/>
    </row>
    <row r="1494" spans="1:1" s="245" customFormat="1" ht="12" hidden="1" customHeight="1">
      <c r="A1494" s="244"/>
    </row>
    <row r="1495" spans="1:1" s="245" customFormat="1" ht="12" hidden="1" customHeight="1">
      <c r="A1495" s="244"/>
    </row>
    <row r="1496" spans="1:1" s="245" customFormat="1" ht="12" hidden="1" customHeight="1">
      <c r="A1496" s="244"/>
    </row>
    <row r="1497" spans="1:1" s="245" customFormat="1" ht="12" hidden="1" customHeight="1">
      <c r="A1497" s="244"/>
    </row>
    <row r="1498" spans="1:1" s="245" customFormat="1" ht="12" hidden="1" customHeight="1">
      <c r="A1498" s="244"/>
    </row>
    <row r="1499" spans="1:1" s="245" customFormat="1" ht="12" hidden="1" customHeight="1">
      <c r="A1499" s="244"/>
    </row>
    <row r="1500" spans="1:1" s="245" customFormat="1" ht="12" hidden="1" customHeight="1">
      <c r="A1500" s="244"/>
    </row>
    <row r="1501" spans="1:1" s="245" customFormat="1" ht="12" hidden="1" customHeight="1">
      <c r="A1501" s="244"/>
    </row>
    <row r="1502" spans="1:1" s="245" customFormat="1" ht="12" hidden="1" customHeight="1">
      <c r="A1502" s="244"/>
    </row>
    <row r="1503" spans="1:1" s="245" customFormat="1" ht="12" hidden="1" customHeight="1">
      <c r="A1503" s="244"/>
    </row>
    <row r="1504" spans="1:1" s="245" customFormat="1" ht="12" hidden="1" customHeight="1">
      <c r="A1504" s="244"/>
    </row>
    <row r="1505" spans="1:1" s="245" customFormat="1" ht="12" hidden="1" customHeight="1">
      <c r="A1505" s="244"/>
    </row>
    <row r="1506" spans="1:1" s="245" customFormat="1" ht="12" hidden="1" customHeight="1">
      <c r="A1506" s="244"/>
    </row>
    <row r="1507" spans="1:1" s="245" customFormat="1" ht="12" hidden="1" customHeight="1">
      <c r="A1507" s="244"/>
    </row>
    <row r="1508" spans="1:1" s="245" customFormat="1" ht="12" hidden="1" customHeight="1">
      <c r="A1508" s="244"/>
    </row>
    <row r="1509" spans="1:1" s="245" customFormat="1" ht="12" hidden="1" customHeight="1">
      <c r="A1509" s="244"/>
    </row>
    <row r="1510" spans="1:1" s="245" customFormat="1" ht="12" hidden="1" customHeight="1">
      <c r="A1510" s="244"/>
    </row>
    <row r="1511" spans="1:1" s="245" customFormat="1" ht="12" hidden="1" customHeight="1">
      <c r="A1511" s="244"/>
    </row>
    <row r="1512" spans="1:1" s="245" customFormat="1" ht="12" hidden="1" customHeight="1">
      <c r="A1512" s="244"/>
    </row>
    <row r="1513" spans="1:1" s="245" customFormat="1" ht="12" hidden="1" customHeight="1">
      <c r="A1513" s="244"/>
    </row>
    <row r="1514" spans="1:1" s="245" customFormat="1" ht="12" hidden="1" customHeight="1">
      <c r="A1514" s="244"/>
    </row>
    <row r="1515" spans="1:1" s="245" customFormat="1" ht="12" hidden="1" customHeight="1">
      <c r="A1515" s="244"/>
    </row>
    <row r="1516" spans="1:1" s="245" customFormat="1" ht="12" hidden="1" customHeight="1">
      <c r="A1516" s="244"/>
    </row>
    <row r="1517" spans="1:1" s="245" customFormat="1" ht="12" hidden="1" customHeight="1">
      <c r="A1517" s="244"/>
    </row>
    <row r="1518" spans="1:1" s="245" customFormat="1" ht="12" hidden="1" customHeight="1">
      <c r="A1518" s="244"/>
    </row>
    <row r="1519" spans="1:1" s="245" customFormat="1" ht="12" hidden="1" customHeight="1">
      <c r="A1519" s="244"/>
    </row>
    <row r="1520" spans="1:1" s="245" customFormat="1" ht="12" hidden="1" customHeight="1">
      <c r="A1520" s="244"/>
    </row>
    <row r="1521" spans="1:1" s="245" customFormat="1" ht="12" hidden="1" customHeight="1">
      <c r="A1521" s="244"/>
    </row>
    <row r="1522" spans="1:1" s="245" customFormat="1" ht="12" hidden="1" customHeight="1">
      <c r="A1522" s="244"/>
    </row>
    <row r="1523" spans="1:1" s="245" customFormat="1" ht="12" hidden="1" customHeight="1">
      <c r="A1523" s="244"/>
    </row>
    <row r="1524" spans="1:1" s="245" customFormat="1" ht="12" hidden="1" customHeight="1">
      <c r="A1524" s="244"/>
    </row>
    <row r="1525" spans="1:1" s="245" customFormat="1" ht="12" hidden="1" customHeight="1">
      <c r="A1525" s="244"/>
    </row>
    <row r="1526" spans="1:1" s="245" customFormat="1" ht="12" hidden="1" customHeight="1">
      <c r="A1526" s="244"/>
    </row>
    <row r="1527" spans="1:1" s="245" customFormat="1" ht="12" hidden="1" customHeight="1">
      <c r="A1527" s="244"/>
    </row>
    <row r="1528" spans="1:1" s="245" customFormat="1" ht="12" hidden="1" customHeight="1">
      <c r="A1528" s="244"/>
    </row>
    <row r="1529" spans="1:1" s="245" customFormat="1" ht="12" hidden="1" customHeight="1">
      <c r="A1529" s="244"/>
    </row>
    <row r="1530" spans="1:1" s="245" customFormat="1" ht="12" hidden="1" customHeight="1">
      <c r="A1530" s="244"/>
    </row>
    <row r="1531" spans="1:1" s="245" customFormat="1" ht="12" hidden="1" customHeight="1">
      <c r="A1531" s="244"/>
    </row>
    <row r="1532" spans="1:1" s="245" customFormat="1" ht="12" hidden="1" customHeight="1">
      <c r="A1532" s="244"/>
    </row>
    <row r="1533" spans="1:1" s="245" customFormat="1" ht="12" hidden="1" customHeight="1">
      <c r="A1533" s="244"/>
    </row>
    <row r="1534" spans="1:1" s="245" customFormat="1" ht="12" hidden="1" customHeight="1">
      <c r="A1534" s="244"/>
    </row>
    <row r="1535" spans="1:1" s="245" customFormat="1" ht="12" hidden="1" customHeight="1">
      <c r="A1535" s="244"/>
    </row>
    <row r="1536" spans="1:1" s="245" customFormat="1" ht="12" hidden="1" customHeight="1">
      <c r="A1536" s="244"/>
    </row>
    <row r="1537" spans="1:1" s="245" customFormat="1" ht="12" hidden="1" customHeight="1">
      <c r="A1537" s="244"/>
    </row>
    <row r="1538" spans="1:1" s="245" customFormat="1" ht="12" hidden="1" customHeight="1">
      <c r="A1538" s="244"/>
    </row>
    <row r="1539" spans="1:1" s="245" customFormat="1" ht="12" hidden="1" customHeight="1">
      <c r="A1539" s="244"/>
    </row>
    <row r="1540" spans="1:1" s="245" customFormat="1" ht="12" hidden="1" customHeight="1">
      <c r="A1540" s="244"/>
    </row>
    <row r="1541" spans="1:1" s="245" customFormat="1" ht="12" hidden="1" customHeight="1">
      <c r="A1541" s="244"/>
    </row>
    <row r="1542" spans="1:1" s="245" customFormat="1" ht="12" hidden="1" customHeight="1">
      <c r="A1542" s="244"/>
    </row>
    <row r="1543" spans="1:1" s="245" customFormat="1" ht="12" hidden="1" customHeight="1">
      <c r="A1543" s="244"/>
    </row>
    <row r="1544" spans="1:1" s="245" customFormat="1" ht="12" hidden="1" customHeight="1">
      <c r="A1544" s="244"/>
    </row>
    <row r="1545" spans="1:1" s="245" customFormat="1" ht="12" hidden="1" customHeight="1">
      <c r="A1545" s="244"/>
    </row>
    <row r="1546" spans="1:1" s="245" customFormat="1" ht="12" hidden="1" customHeight="1">
      <c r="A1546" s="244"/>
    </row>
    <row r="1547" spans="1:1" s="245" customFormat="1" ht="12" hidden="1" customHeight="1">
      <c r="A1547" s="244"/>
    </row>
    <row r="1548" spans="1:1" s="245" customFormat="1" ht="12" hidden="1" customHeight="1">
      <c r="A1548" s="244"/>
    </row>
    <row r="1549" spans="1:1" s="245" customFormat="1" ht="12" hidden="1" customHeight="1">
      <c r="A1549" s="244"/>
    </row>
    <row r="1550" spans="1:1" s="245" customFormat="1" ht="12" hidden="1" customHeight="1">
      <c r="A1550" s="244"/>
    </row>
    <row r="1551" spans="1:1" s="245" customFormat="1" ht="12" hidden="1" customHeight="1">
      <c r="A1551" s="244"/>
    </row>
    <row r="1552" spans="1:1" s="245" customFormat="1" ht="12" hidden="1" customHeight="1">
      <c r="A1552" s="244"/>
    </row>
    <row r="1553" spans="1:1" s="245" customFormat="1" ht="12" hidden="1" customHeight="1">
      <c r="A1553" s="244"/>
    </row>
    <row r="1554" spans="1:1" s="245" customFormat="1" ht="12" hidden="1" customHeight="1">
      <c r="A1554" s="244"/>
    </row>
    <row r="1555" spans="1:1" s="245" customFormat="1" ht="12" hidden="1" customHeight="1">
      <c r="A1555" s="244"/>
    </row>
    <row r="1556" spans="1:1" s="245" customFormat="1" ht="12" hidden="1" customHeight="1">
      <c r="A1556" s="244"/>
    </row>
    <row r="1557" spans="1:1" s="245" customFormat="1" ht="12" hidden="1" customHeight="1">
      <c r="A1557" s="244"/>
    </row>
    <row r="1558" spans="1:1" s="245" customFormat="1" ht="12" hidden="1" customHeight="1">
      <c r="A1558" s="244"/>
    </row>
    <row r="1559" spans="1:1" s="245" customFormat="1" ht="12" hidden="1" customHeight="1">
      <c r="A1559" s="244"/>
    </row>
    <row r="1560" spans="1:1" s="245" customFormat="1" ht="12" hidden="1" customHeight="1">
      <c r="A1560" s="244"/>
    </row>
    <row r="1561" spans="1:1" s="245" customFormat="1" ht="12" hidden="1" customHeight="1">
      <c r="A1561" s="244"/>
    </row>
    <row r="1562" spans="1:1" s="245" customFormat="1" ht="12" hidden="1" customHeight="1">
      <c r="A1562" s="244"/>
    </row>
    <row r="1563" spans="1:1" s="245" customFormat="1" ht="12" hidden="1" customHeight="1">
      <c r="A1563" s="244"/>
    </row>
    <row r="1564" spans="1:1" s="245" customFormat="1" ht="12" hidden="1" customHeight="1">
      <c r="A1564" s="244"/>
    </row>
    <row r="1565" spans="1:1" s="245" customFormat="1" ht="12" hidden="1" customHeight="1">
      <c r="A1565" s="244"/>
    </row>
    <row r="1566" spans="1:1" s="245" customFormat="1" ht="12" hidden="1" customHeight="1">
      <c r="A1566" s="244"/>
    </row>
    <row r="1567" spans="1:1" s="245" customFormat="1" ht="12" hidden="1" customHeight="1">
      <c r="A1567" s="244"/>
    </row>
    <row r="1568" spans="1:1" s="245" customFormat="1" ht="12" hidden="1" customHeight="1">
      <c r="A1568" s="244"/>
    </row>
    <row r="1569" spans="1:1" s="245" customFormat="1" ht="12" hidden="1" customHeight="1">
      <c r="A1569" s="244"/>
    </row>
    <row r="1570" spans="1:1" s="245" customFormat="1" ht="12" hidden="1" customHeight="1">
      <c r="A1570" s="244"/>
    </row>
    <row r="1571" spans="1:1" s="245" customFormat="1" ht="12" hidden="1" customHeight="1">
      <c r="A1571" s="244"/>
    </row>
    <row r="1572" spans="1:1" s="245" customFormat="1" ht="12" hidden="1" customHeight="1">
      <c r="A1572" s="244"/>
    </row>
    <row r="1573" spans="1:1" s="245" customFormat="1" ht="12" hidden="1" customHeight="1">
      <c r="A1573" s="244"/>
    </row>
    <row r="1574" spans="1:1" s="245" customFormat="1" ht="12" hidden="1" customHeight="1">
      <c r="A1574" s="244"/>
    </row>
    <row r="1575" spans="1:1" s="245" customFormat="1" ht="12" hidden="1" customHeight="1">
      <c r="A1575" s="244"/>
    </row>
    <row r="1576" spans="1:1" s="245" customFormat="1" ht="12" hidden="1" customHeight="1">
      <c r="A1576" s="244"/>
    </row>
    <row r="1577" spans="1:1" s="245" customFormat="1" ht="12" hidden="1" customHeight="1">
      <c r="A1577" s="244"/>
    </row>
    <row r="1578" spans="1:1" s="245" customFormat="1" ht="12" hidden="1" customHeight="1">
      <c r="A1578" s="244"/>
    </row>
    <row r="1579" spans="1:1" s="245" customFormat="1" ht="12" hidden="1" customHeight="1">
      <c r="A1579" s="244"/>
    </row>
    <row r="1580" spans="1:1" s="245" customFormat="1" ht="12" hidden="1" customHeight="1">
      <c r="A1580" s="244"/>
    </row>
    <row r="1581" spans="1:1" s="245" customFormat="1" ht="12" hidden="1" customHeight="1">
      <c r="A1581" s="244"/>
    </row>
    <row r="1582" spans="1:1" s="245" customFormat="1" ht="12" hidden="1" customHeight="1">
      <c r="A1582" s="244"/>
    </row>
    <row r="1583" spans="1:1" s="245" customFormat="1" ht="12" hidden="1" customHeight="1">
      <c r="A1583" s="244"/>
    </row>
    <row r="1584" spans="1:1" s="245" customFormat="1" ht="12" hidden="1" customHeight="1">
      <c r="A1584" s="244"/>
    </row>
    <row r="1585" spans="1:1" s="245" customFormat="1" ht="12" hidden="1" customHeight="1">
      <c r="A1585" s="244"/>
    </row>
    <row r="1586" spans="1:1" s="245" customFormat="1" ht="12" hidden="1" customHeight="1">
      <c r="A1586" s="244"/>
    </row>
    <row r="1587" spans="1:1" s="245" customFormat="1" ht="12" hidden="1" customHeight="1">
      <c r="A1587" s="244"/>
    </row>
    <row r="1588" spans="1:1" s="245" customFormat="1" ht="12" hidden="1" customHeight="1">
      <c r="A1588" s="244"/>
    </row>
    <row r="1589" spans="1:1" s="245" customFormat="1" ht="12" hidden="1" customHeight="1">
      <c r="A1589" s="244"/>
    </row>
    <row r="1590" spans="1:1" s="245" customFormat="1" ht="12" hidden="1" customHeight="1">
      <c r="A1590" s="244"/>
    </row>
    <row r="1591" spans="1:1" s="245" customFormat="1" ht="12" hidden="1" customHeight="1">
      <c r="A1591" s="244"/>
    </row>
    <row r="1592" spans="1:1" s="245" customFormat="1" ht="12" hidden="1" customHeight="1">
      <c r="A1592" s="244"/>
    </row>
    <row r="1593" spans="1:1" s="245" customFormat="1" ht="12" hidden="1" customHeight="1">
      <c r="A1593" s="244"/>
    </row>
    <row r="1594" spans="1:1" s="245" customFormat="1" ht="12" hidden="1" customHeight="1">
      <c r="A1594" s="244"/>
    </row>
    <row r="1595" spans="1:1" s="245" customFormat="1" ht="12" hidden="1" customHeight="1">
      <c r="A1595" s="244"/>
    </row>
    <row r="1596" spans="1:1" s="245" customFormat="1" ht="12" hidden="1" customHeight="1">
      <c r="A1596" s="244"/>
    </row>
    <row r="1597" spans="1:1" s="245" customFormat="1" ht="12" hidden="1" customHeight="1">
      <c r="A1597" s="244"/>
    </row>
    <row r="1598" spans="1:1" s="245" customFormat="1" ht="12" hidden="1" customHeight="1">
      <c r="A1598" s="244"/>
    </row>
    <row r="1599" spans="1:1" s="245" customFormat="1" ht="12" hidden="1" customHeight="1">
      <c r="A1599" s="244"/>
    </row>
    <row r="1600" spans="1:1" s="245" customFormat="1" ht="12" hidden="1" customHeight="1">
      <c r="A1600" s="244"/>
    </row>
    <row r="1601" spans="1:1" s="245" customFormat="1" ht="12" hidden="1" customHeight="1">
      <c r="A1601" s="244"/>
    </row>
    <row r="1602" spans="1:1" s="245" customFormat="1" ht="12" hidden="1" customHeight="1">
      <c r="A1602" s="244"/>
    </row>
    <row r="1603" spans="1:1" s="245" customFormat="1" ht="12" hidden="1" customHeight="1">
      <c r="A1603" s="244"/>
    </row>
    <row r="1604" spans="1:1" s="245" customFormat="1" ht="12" hidden="1" customHeight="1">
      <c r="A1604" s="244"/>
    </row>
    <row r="1605" spans="1:1" s="245" customFormat="1" ht="12" hidden="1" customHeight="1">
      <c r="A1605" s="244"/>
    </row>
    <row r="1606" spans="1:1" s="245" customFormat="1" ht="12" hidden="1" customHeight="1">
      <c r="A1606" s="244"/>
    </row>
    <row r="1607" spans="1:1" s="245" customFormat="1" ht="12" hidden="1" customHeight="1">
      <c r="A1607" s="244"/>
    </row>
    <row r="1608" spans="1:1" s="245" customFormat="1" ht="12" hidden="1" customHeight="1">
      <c r="A1608" s="244"/>
    </row>
    <row r="1609" spans="1:1" s="245" customFormat="1" ht="12" hidden="1" customHeight="1">
      <c r="A1609" s="244"/>
    </row>
    <row r="1610" spans="1:1" s="245" customFormat="1" ht="12" hidden="1" customHeight="1">
      <c r="A1610" s="244"/>
    </row>
    <row r="1611" spans="1:1" s="245" customFormat="1" ht="12" hidden="1" customHeight="1">
      <c r="A1611" s="244"/>
    </row>
    <row r="1612" spans="1:1" s="245" customFormat="1" ht="12" hidden="1" customHeight="1">
      <c r="A1612" s="244"/>
    </row>
    <row r="1613" spans="1:1" s="245" customFormat="1" ht="12" hidden="1" customHeight="1">
      <c r="A1613" s="244"/>
    </row>
    <row r="1614" spans="1:1" s="245" customFormat="1" ht="12" hidden="1" customHeight="1">
      <c r="A1614" s="244"/>
    </row>
    <row r="1615" spans="1:1" s="245" customFormat="1" ht="12" hidden="1" customHeight="1">
      <c r="A1615" s="244"/>
    </row>
    <row r="1616" spans="1:1" s="245" customFormat="1" ht="12" hidden="1" customHeight="1">
      <c r="A1616" s="244"/>
    </row>
    <row r="1617" spans="1:1" s="245" customFormat="1" ht="12" hidden="1" customHeight="1">
      <c r="A1617" s="244"/>
    </row>
    <row r="1618" spans="1:1" s="245" customFormat="1" ht="12" hidden="1" customHeight="1">
      <c r="A1618" s="244"/>
    </row>
    <row r="1619" spans="1:1" s="245" customFormat="1" ht="12" hidden="1" customHeight="1">
      <c r="A1619" s="244"/>
    </row>
    <row r="1620" spans="1:1" s="245" customFormat="1" ht="12" hidden="1" customHeight="1">
      <c r="A1620" s="244"/>
    </row>
    <row r="1621" spans="1:1" s="245" customFormat="1" ht="12" hidden="1" customHeight="1">
      <c r="A1621" s="244"/>
    </row>
    <row r="1622" spans="1:1" s="245" customFormat="1" ht="12" hidden="1" customHeight="1">
      <c r="A1622" s="244"/>
    </row>
    <row r="1623" spans="1:1" s="245" customFormat="1" ht="12" hidden="1" customHeight="1">
      <c r="A1623" s="244"/>
    </row>
    <row r="1624" spans="1:1" s="245" customFormat="1" ht="12" hidden="1" customHeight="1">
      <c r="A1624" s="244"/>
    </row>
    <row r="1625" spans="1:1" s="245" customFormat="1" ht="12" hidden="1" customHeight="1">
      <c r="A1625" s="244"/>
    </row>
    <row r="1626" spans="1:1" s="245" customFormat="1" ht="12" hidden="1" customHeight="1">
      <c r="A1626" s="244"/>
    </row>
    <row r="1627" spans="1:1" s="245" customFormat="1" ht="12" hidden="1" customHeight="1">
      <c r="A1627" s="244"/>
    </row>
    <row r="1628" spans="1:1" s="245" customFormat="1" ht="12" hidden="1" customHeight="1">
      <c r="A1628" s="244"/>
    </row>
    <row r="1629" spans="1:1" s="245" customFormat="1" ht="12" hidden="1" customHeight="1">
      <c r="A1629" s="244"/>
    </row>
    <row r="1630" spans="1:1" s="245" customFormat="1" ht="12" hidden="1" customHeight="1">
      <c r="A1630" s="244"/>
    </row>
    <row r="1631" spans="1:1" s="245" customFormat="1" ht="12" hidden="1" customHeight="1">
      <c r="A1631" s="244"/>
    </row>
    <row r="1632" spans="1:1" s="245" customFormat="1" ht="12" hidden="1" customHeight="1">
      <c r="A1632" s="244"/>
    </row>
    <row r="1633" spans="1:1" s="245" customFormat="1" ht="12" hidden="1" customHeight="1">
      <c r="A1633" s="244"/>
    </row>
    <row r="1634" spans="1:1" s="245" customFormat="1" ht="12" hidden="1" customHeight="1">
      <c r="A1634" s="244"/>
    </row>
    <row r="1635" spans="1:1" s="245" customFormat="1" ht="12" hidden="1" customHeight="1">
      <c r="A1635" s="244"/>
    </row>
    <row r="1636" spans="1:1" s="245" customFormat="1" ht="12" hidden="1" customHeight="1">
      <c r="A1636" s="244"/>
    </row>
    <row r="1637" spans="1:1" s="245" customFormat="1" ht="12" hidden="1" customHeight="1">
      <c r="A1637" s="244"/>
    </row>
    <row r="1638" spans="1:1" s="245" customFormat="1" ht="12" hidden="1" customHeight="1">
      <c r="A1638" s="244"/>
    </row>
    <row r="1639" spans="1:1" s="245" customFormat="1" ht="12" hidden="1" customHeight="1">
      <c r="A1639" s="244"/>
    </row>
    <row r="1640" spans="1:1" s="245" customFormat="1" ht="12" hidden="1" customHeight="1">
      <c r="A1640" s="244"/>
    </row>
    <row r="1641" spans="1:1" s="245" customFormat="1" ht="12" hidden="1" customHeight="1">
      <c r="A1641" s="244"/>
    </row>
    <row r="1642" spans="1:1" s="245" customFormat="1" ht="12" hidden="1" customHeight="1">
      <c r="A1642" s="244"/>
    </row>
    <row r="1643" spans="1:1" s="245" customFormat="1" ht="12" hidden="1" customHeight="1">
      <c r="A1643" s="244"/>
    </row>
    <row r="1644" spans="1:1" s="245" customFormat="1" ht="12" hidden="1" customHeight="1">
      <c r="A1644" s="244"/>
    </row>
    <row r="1645" spans="1:1" s="245" customFormat="1" ht="12" hidden="1" customHeight="1">
      <c r="A1645" s="244"/>
    </row>
    <row r="1646" spans="1:1" s="245" customFormat="1" ht="12" hidden="1" customHeight="1">
      <c r="A1646" s="244"/>
    </row>
    <row r="1647" spans="1:1" s="245" customFormat="1" ht="12" hidden="1" customHeight="1">
      <c r="A1647" s="244"/>
    </row>
    <row r="1648" spans="1:1" s="245" customFormat="1" ht="12" hidden="1" customHeight="1">
      <c r="A1648" s="244"/>
    </row>
    <row r="1649" spans="1:1" s="245" customFormat="1" ht="12" hidden="1" customHeight="1">
      <c r="A1649" s="244"/>
    </row>
    <row r="1650" spans="1:1" s="245" customFormat="1" ht="12" hidden="1" customHeight="1">
      <c r="A1650" s="244"/>
    </row>
    <row r="1651" spans="1:1" s="245" customFormat="1" ht="12" hidden="1" customHeight="1">
      <c r="A1651" s="244"/>
    </row>
    <row r="1652" spans="1:1" s="245" customFormat="1" ht="12" hidden="1" customHeight="1">
      <c r="A1652" s="244"/>
    </row>
    <row r="1653" spans="1:1" s="245" customFormat="1" ht="12" hidden="1" customHeight="1">
      <c r="A1653" s="244"/>
    </row>
    <row r="1654" spans="1:1" s="245" customFormat="1" ht="12" hidden="1" customHeight="1">
      <c r="A1654" s="244"/>
    </row>
    <row r="1655" spans="1:1" s="245" customFormat="1" ht="12" hidden="1" customHeight="1">
      <c r="A1655" s="244"/>
    </row>
    <row r="1656" spans="1:1" s="245" customFormat="1" ht="12" hidden="1" customHeight="1">
      <c r="A1656" s="244"/>
    </row>
    <row r="1657" spans="1:1" s="245" customFormat="1" ht="12" hidden="1" customHeight="1">
      <c r="A1657" s="244"/>
    </row>
    <row r="1658" spans="1:1" s="245" customFormat="1" ht="12" hidden="1" customHeight="1">
      <c r="A1658" s="244"/>
    </row>
    <row r="1659" spans="1:1" s="245" customFormat="1" ht="12" hidden="1" customHeight="1">
      <c r="A1659" s="244"/>
    </row>
    <row r="1660" spans="1:1" s="245" customFormat="1" ht="12" hidden="1" customHeight="1">
      <c r="A1660" s="244"/>
    </row>
    <row r="1661" spans="1:1" s="245" customFormat="1" ht="12" hidden="1" customHeight="1">
      <c r="A1661" s="244"/>
    </row>
    <row r="1662" spans="1:1" s="245" customFormat="1" ht="12" hidden="1" customHeight="1">
      <c r="A1662" s="244"/>
    </row>
    <row r="1663" spans="1:1" s="245" customFormat="1" ht="12" hidden="1" customHeight="1">
      <c r="A1663" s="244"/>
    </row>
    <row r="1664" spans="1:1" s="245" customFormat="1" ht="12" hidden="1" customHeight="1">
      <c r="A1664" s="244"/>
    </row>
    <row r="1665" spans="1:1" s="245" customFormat="1" ht="12" hidden="1" customHeight="1">
      <c r="A1665" s="244"/>
    </row>
    <row r="1666" spans="1:1" s="245" customFormat="1" ht="12" hidden="1" customHeight="1">
      <c r="A1666" s="244"/>
    </row>
    <row r="1667" spans="1:1" s="245" customFormat="1" ht="12" hidden="1" customHeight="1">
      <c r="A1667" s="244"/>
    </row>
    <row r="1668" spans="1:1" s="245" customFormat="1" ht="12" hidden="1" customHeight="1">
      <c r="A1668" s="244"/>
    </row>
    <row r="1669" spans="1:1" s="245" customFormat="1" ht="12" hidden="1" customHeight="1">
      <c r="A1669" s="244"/>
    </row>
    <row r="1670" spans="1:1" s="245" customFormat="1" ht="12" hidden="1" customHeight="1">
      <c r="A1670" s="244"/>
    </row>
    <row r="1671" spans="1:1" s="245" customFormat="1" ht="12" hidden="1" customHeight="1">
      <c r="A1671" s="244"/>
    </row>
    <row r="1672" spans="1:1" s="245" customFormat="1" ht="12" hidden="1" customHeight="1">
      <c r="A1672" s="244"/>
    </row>
    <row r="1673" spans="1:1" s="245" customFormat="1" ht="12" hidden="1" customHeight="1">
      <c r="A1673" s="244"/>
    </row>
    <row r="1674" spans="1:1" s="245" customFormat="1" ht="12" hidden="1" customHeight="1">
      <c r="A1674" s="244"/>
    </row>
    <row r="1675" spans="1:1" s="245" customFormat="1" ht="12" hidden="1" customHeight="1">
      <c r="A1675" s="244"/>
    </row>
    <row r="1676" spans="1:1" s="245" customFormat="1" ht="12" hidden="1" customHeight="1">
      <c r="A1676" s="244"/>
    </row>
    <row r="1677" spans="1:1" s="245" customFormat="1" ht="12" hidden="1" customHeight="1">
      <c r="A1677" s="244"/>
    </row>
    <row r="1678" spans="1:1" s="245" customFormat="1" ht="12" hidden="1" customHeight="1">
      <c r="A1678" s="244"/>
    </row>
    <row r="1679" spans="1:1" s="245" customFormat="1" ht="12" hidden="1" customHeight="1">
      <c r="A1679" s="244"/>
    </row>
    <row r="1680" spans="1:1" s="245" customFormat="1" ht="12" hidden="1" customHeight="1">
      <c r="A1680" s="244"/>
    </row>
    <row r="1681" spans="1:1" s="245" customFormat="1" ht="12" hidden="1" customHeight="1">
      <c r="A1681" s="244"/>
    </row>
    <row r="1682" spans="1:1" s="245" customFormat="1" ht="12" hidden="1" customHeight="1">
      <c r="A1682" s="244"/>
    </row>
    <row r="1683" spans="1:1" s="245" customFormat="1" ht="12" hidden="1" customHeight="1">
      <c r="A1683" s="244"/>
    </row>
    <row r="1684" spans="1:1" s="245" customFormat="1" ht="12" hidden="1" customHeight="1">
      <c r="A1684" s="244"/>
    </row>
    <row r="1685" spans="1:1" s="245" customFormat="1" ht="12" hidden="1" customHeight="1">
      <c r="A1685" s="244"/>
    </row>
    <row r="1686" spans="1:1" s="245" customFormat="1" ht="12" hidden="1" customHeight="1">
      <c r="A1686" s="244"/>
    </row>
    <row r="1687" spans="1:1" s="245" customFormat="1" ht="12" hidden="1" customHeight="1">
      <c r="A1687" s="244"/>
    </row>
    <row r="1688" spans="1:1" s="245" customFormat="1" ht="12" hidden="1" customHeight="1">
      <c r="A1688" s="244"/>
    </row>
    <row r="1689" spans="1:1" s="245" customFormat="1" ht="12" hidden="1" customHeight="1">
      <c r="A1689" s="244"/>
    </row>
    <row r="1690" spans="1:1" s="245" customFormat="1" ht="12" hidden="1" customHeight="1">
      <c r="A1690" s="244"/>
    </row>
    <row r="1691" spans="1:1" s="245" customFormat="1" ht="12" hidden="1" customHeight="1">
      <c r="A1691" s="244"/>
    </row>
    <row r="1692" spans="1:1" s="245" customFormat="1" ht="12" hidden="1" customHeight="1">
      <c r="A1692" s="244"/>
    </row>
    <row r="1693" spans="1:1" s="245" customFormat="1" ht="12" hidden="1" customHeight="1">
      <c r="A1693" s="244"/>
    </row>
    <row r="1694" spans="1:1" s="245" customFormat="1" ht="12" hidden="1" customHeight="1">
      <c r="A1694" s="244"/>
    </row>
    <row r="1695" spans="1:1" s="245" customFormat="1" ht="12" hidden="1" customHeight="1">
      <c r="A1695" s="244"/>
    </row>
    <row r="1696" spans="1:1" s="245" customFormat="1" ht="12" hidden="1" customHeight="1">
      <c r="A1696" s="244"/>
    </row>
    <row r="1697" spans="1:1" s="245" customFormat="1" ht="12" hidden="1" customHeight="1">
      <c r="A1697" s="244"/>
    </row>
    <row r="1698" spans="1:1" s="245" customFormat="1" ht="12" hidden="1" customHeight="1">
      <c r="A1698" s="244"/>
    </row>
    <row r="1699" spans="1:1" s="245" customFormat="1" ht="12" hidden="1" customHeight="1">
      <c r="A1699" s="244"/>
    </row>
    <row r="1700" spans="1:1" s="245" customFormat="1" ht="12" hidden="1" customHeight="1">
      <c r="A1700" s="244"/>
    </row>
    <row r="1701" spans="1:1" s="245" customFormat="1" ht="12" hidden="1" customHeight="1">
      <c r="A1701" s="244"/>
    </row>
    <row r="1702" spans="1:1" s="245" customFormat="1" ht="12" hidden="1" customHeight="1">
      <c r="A1702" s="244"/>
    </row>
    <row r="1703" spans="1:1" s="245" customFormat="1" ht="12" hidden="1" customHeight="1">
      <c r="A1703" s="244"/>
    </row>
    <row r="1704" spans="1:1" s="245" customFormat="1" ht="12" hidden="1" customHeight="1">
      <c r="A1704" s="244"/>
    </row>
    <row r="1705" spans="1:1" s="245" customFormat="1" ht="12" hidden="1" customHeight="1">
      <c r="A1705" s="244"/>
    </row>
    <row r="1706" spans="1:1" s="245" customFormat="1" ht="12" hidden="1" customHeight="1">
      <c r="A1706" s="244"/>
    </row>
    <row r="1707" spans="1:1" s="245" customFormat="1" ht="12" hidden="1" customHeight="1">
      <c r="A1707" s="244"/>
    </row>
    <row r="1708" spans="1:1" s="245" customFormat="1" ht="12" hidden="1" customHeight="1">
      <c r="A1708" s="244"/>
    </row>
    <row r="1709" spans="1:1" s="245" customFormat="1" ht="12" hidden="1" customHeight="1">
      <c r="A1709" s="244"/>
    </row>
    <row r="1710" spans="1:1" s="245" customFormat="1" ht="12" hidden="1" customHeight="1">
      <c r="A1710" s="244"/>
    </row>
    <row r="1711" spans="1:1" s="245" customFormat="1" ht="12" hidden="1" customHeight="1">
      <c r="A1711" s="244"/>
    </row>
    <row r="1712" spans="1:1" s="245" customFormat="1" ht="12" hidden="1" customHeight="1">
      <c r="A1712" s="244"/>
    </row>
    <row r="1713" spans="1:1" s="245" customFormat="1" ht="12" hidden="1" customHeight="1">
      <c r="A1713" s="244"/>
    </row>
    <row r="1714" spans="1:1" s="245" customFormat="1" ht="12" hidden="1" customHeight="1">
      <c r="A1714" s="244"/>
    </row>
    <row r="1715" spans="1:1" s="245" customFormat="1" ht="12" hidden="1" customHeight="1">
      <c r="A1715" s="244"/>
    </row>
    <row r="1716" spans="1:1" s="245" customFormat="1" ht="12" hidden="1" customHeight="1">
      <c r="A1716" s="244"/>
    </row>
    <row r="1717" spans="1:1" s="245" customFormat="1" ht="12" hidden="1" customHeight="1">
      <c r="A1717" s="244"/>
    </row>
    <row r="1718" spans="1:1" s="245" customFormat="1" ht="12" hidden="1" customHeight="1">
      <c r="A1718" s="244"/>
    </row>
    <row r="1719" spans="1:1" s="245" customFormat="1" ht="12" hidden="1" customHeight="1">
      <c r="A1719" s="244"/>
    </row>
    <row r="1720" spans="1:1" s="245" customFormat="1" ht="12" hidden="1" customHeight="1">
      <c r="A1720" s="244"/>
    </row>
    <row r="1721" spans="1:1" s="245" customFormat="1" ht="12" hidden="1" customHeight="1">
      <c r="A1721" s="244"/>
    </row>
    <row r="1722" spans="1:1" s="245" customFormat="1" ht="12" hidden="1" customHeight="1">
      <c r="A1722" s="244"/>
    </row>
    <row r="1723" spans="1:1" s="245" customFormat="1" ht="12" hidden="1" customHeight="1">
      <c r="A1723" s="244"/>
    </row>
    <row r="1724" spans="1:1" s="245" customFormat="1" ht="12" hidden="1" customHeight="1">
      <c r="A1724" s="244"/>
    </row>
    <row r="1725" spans="1:1" s="245" customFormat="1" ht="12" hidden="1" customHeight="1">
      <c r="A1725" s="244"/>
    </row>
    <row r="1726" spans="1:1" s="245" customFormat="1" ht="12" hidden="1" customHeight="1">
      <c r="A1726" s="244"/>
    </row>
    <row r="1727" spans="1:1" s="245" customFormat="1" ht="12" hidden="1" customHeight="1">
      <c r="A1727" s="244"/>
    </row>
    <row r="1728" spans="1:1" s="245" customFormat="1" ht="12" hidden="1" customHeight="1">
      <c r="A1728" s="244"/>
    </row>
    <row r="1729" spans="1:1" s="245" customFormat="1" ht="12" hidden="1" customHeight="1">
      <c r="A1729" s="244"/>
    </row>
    <row r="1730" spans="1:1" s="245" customFormat="1" ht="12" hidden="1" customHeight="1">
      <c r="A1730" s="244"/>
    </row>
    <row r="1731" spans="1:1" s="245" customFormat="1" ht="12" hidden="1" customHeight="1">
      <c r="A1731" s="244"/>
    </row>
    <row r="1732" spans="1:1" s="245" customFormat="1" ht="12" hidden="1" customHeight="1">
      <c r="A1732" s="244"/>
    </row>
    <row r="1733" spans="1:1" s="245" customFormat="1" ht="12" hidden="1" customHeight="1">
      <c r="A1733" s="244"/>
    </row>
    <row r="1734" spans="1:1" s="245" customFormat="1" ht="12" hidden="1" customHeight="1">
      <c r="A1734" s="244"/>
    </row>
    <row r="1735" spans="1:1" s="245" customFormat="1" ht="12" hidden="1" customHeight="1">
      <c r="A1735" s="244"/>
    </row>
    <row r="1736" spans="1:1" s="245" customFormat="1" ht="12" hidden="1" customHeight="1">
      <c r="A1736" s="244"/>
    </row>
    <row r="1737" spans="1:1" s="245" customFormat="1" ht="12" hidden="1" customHeight="1">
      <c r="A1737" s="244"/>
    </row>
    <row r="1738" spans="1:1" s="245" customFormat="1" ht="12" hidden="1" customHeight="1">
      <c r="A1738" s="244"/>
    </row>
    <row r="1739" spans="1:1" s="245" customFormat="1" ht="12" hidden="1" customHeight="1">
      <c r="A1739" s="244"/>
    </row>
    <row r="1740" spans="1:1" s="245" customFormat="1" ht="12" hidden="1" customHeight="1">
      <c r="A1740" s="244"/>
    </row>
    <row r="1741" spans="1:1" s="245" customFormat="1" ht="12" hidden="1" customHeight="1">
      <c r="A1741" s="244"/>
    </row>
    <row r="1742" spans="1:1" s="245" customFormat="1" ht="12" hidden="1" customHeight="1">
      <c r="A1742" s="244"/>
    </row>
    <row r="1743" spans="1:1" s="245" customFormat="1" ht="12" hidden="1" customHeight="1">
      <c r="A1743" s="244"/>
    </row>
    <row r="1744" spans="1:1" s="245" customFormat="1" ht="12" hidden="1" customHeight="1">
      <c r="A1744" s="244"/>
    </row>
    <row r="1745" spans="1:1" s="245" customFormat="1" ht="12" hidden="1" customHeight="1">
      <c r="A1745" s="244"/>
    </row>
    <row r="1746" spans="1:1" s="245" customFormat="1" ht="12" hidden="1" customHeight="1">
      <c r="A1746" s="244"/>
    </row>
    <row r="1747" spans="1:1" s="245" customFormat="1" ht="12" hidden="1" customHeight="1">
      <c r="A1747" s="244"/>
    </row>
    <row r="1748" spans="1:1" s="245" customFormat="1" ht="12" hidden="1" customHeight="1">
      <c r="A1748" s="244"/>
    </row>
    <row r="1749" spans="1:1" s="245" customFormat="1" ht="12" hidden="1" customHeight="1">
      <c r="A1749" s="244"/>
    </row>
    <row r="1750" spans="1:1" s="245" customFormat="1" ht="12" hidden="1" customHeight="1">
      <c r="A1750" s="244"/>
    </row>
    <row r="1751" spans="1:1" s="245" customFormat="1" ht="12" hidden="1" customHeight="1">
      <c r="A1751" s="244"/>
    </row>
    <row r="1752" spans="1:1" s="245" customFormat="1" ht="12" hidden="1" customHeight="1">
      <c r="A1752" s="244"/>
    </row>
    <row r="1753" spans="1:1" s="245" customFormat="1" ht="12" hidden="1" customHeight="1">
      <c r="A1753" s="244"/>
    </row>
    <row r="1754" spans="1:1" s="245" customFormat="1" ht="12" hidden="1" customHeight="1">
      <c r="A1754" s="244"/>
    </row>
    <row r="1755" spans="1:1" s="245" customFormat="1" ht="12" hidden="1" customHeight="1">
      <c r="A1755" s="244"/>
    </row>
    <row r="1756" spans="1:1" s="245" customFormat="1" ht="12" hidden="1" customHeight="1">
      <c r="A1756" s="244"/>
    </row>
    <row r="1757" spans="1:1" s="245" customFormat="1" ht="12" hidden="1" customHeight="1">
      <c r="A1757" s="244"/>
    </row>
    <row r="1758" spans="1:1" s="245" customFormat="1" ht="12" hidden="1" customHeight="1">
      <c r="A1758" s="244"/>
    </row>
    <row r="1759" spans="1:1" s="245" customFormat="1" ht="12" hidden="1" customHeight="1">
      <c r="A1759" s="244"/>
    </row>
    <row r="1760" spans="1:1" s="245" customFormat="1" ht="12" hidden="1" customHeight="1">
      <c r="A1760" s="244"/>
    </row>
    <row r="1761" spans="1:1" s="245" customFormat="1" ht="12" hidden="1" customHeight="1">
      <c r="A1761" s="244"/>
    </row>
    <row r="1762" spans="1:1" s="245" customFormat="1" ht="12" hidden="1" customHeight="1">
      <c r="A1762" s="244"/>
    </row>
    <row r="1763" spans="1:1" s="245" customFormat="1" ht="12" hidden="1" customHeight="1">
      <c r="A1763" s="244"/>
    </row>
    <row r="1764" spans="1:1" s="245" customFormat="1" ht="12" hidden="1" customHeight="1">
      <c r="A1764" s="244"/>
    </row>
    <row r="1765" spans="1:1" s="245" customFormat="1" ht="12" hidden="1" customHeight="1">
      <c r="A1765" s="244"/>
    </row>
    <row r="1766" spans="1:1" s="245" customFormat="1" ht="12" hidden="1" customHeight="1">
      <c r="A1766" s="244"/>
    </row>
    <row r="1767" spans="1:1" s="245" customFormat="1" ht="12" hidden="1" customHeight="1">
      <c r="A1767" s="244"/>
    </row>
    <row r="1768" spans="1:1" s="245" customFormat="1" ht="12" hidden="1" customHeight="1">
      <c r="A1768" s="244"/>
    </row>
    <row r="1769" spans="1:1" s="245" customFormat="1" ht="12" hidden="1" customHeight="1">
      <c r="A1769" s="244"/>
    </row>
    <row r="1770" spans="1:1" s="245" customFormat="1" ht="12" hidden="1" customHeight="1">
      <c r="A1770" s="244"/>
    </row>
    <row r="1771" spans="1:1" s="245" customFormat="1" ht="12" hidden="1" customHeight="1">
      <c r="A1771" s="244"/>
    </row>
    <row r="1772" spans="1:1" s="245" customFormat="1" ht="12" hidden="1" customHeight="1">
      <c r="A1772" s="244"/>
    </row>
    <row r="1773" spans="1:1" s="245" customFormat="1" ht="12" hidden="1" customHeight="1">
      <c r="A1773" s="244"/>
    </row>
    <row r="1774" spans="1:1" s="245" customFormat="1" ht="12" hidden="1" customHeight="1">
      <c r="A1774" s="244"/>
    </row>
    <row r="1775" spans="1:1" s="245" customFormat="1" ht="12" hidden="1" customHeight="1">
      <c r="A1775" s="244"/>
    </row>
    <row r="1776" spans="1:1" s="245" customFormat="1" ht="12" hidden="1" customHeight="1">
      <c r="A1776" s="244"/>
    </row>
    <row r="1777" spans="1:1" s="245" customFormat="1" ht="12" hidden="1" customHeight="1">
      <c r="A1777" s="244"/>
    </row>
    <row r="1778" spans="1:1" s="245" customFormat="1" ht="12" hidden="1" customHeight="1">
      <c r="A1778" s="244"/>
    </row>
    <row r="1779" spans="1:1" s="245" customFormat="1" ht="12" hidden="1" customHeight="1">
      <c r="A1779" s="244"/>
    </row>
    <row r="1780" spans="1:1" s="245" customFormat="1" ht="12" hidden="1" customHeight="1">
      <c r="A1780" s="244"/>
    </row>
    <row r="1781" spans="1:1" s="245" customFormat="1" ht="12" hidden="1" customHeight="1">
      <c r="A1781" s="244"/>
    </row>
    <row r="1782" spans="1:1" s="245" customFormat="1" ht="12" hidden="1" customHeight="1">
      <c r="A1782" s="244"/>
    </row>
    <row r="1783" spans="1:1" s="245" customFormat="1" ht="12" hidden="1" customHeight="1">
      <c r="A1783" s="244"/>
    </row>
    <row r="1784" spans="1:1" s="245" customFormat="1" ht="12" hidden="1" customHeight="1">
      <c r="A1784" s="244"/>
    </row>
    <row r="1785" spans="1:1" s="245" customFormat="1" ht="12" hidden="1" customHeight="1">
      <c r="A1785" s="244"/>
    </row>
    <row r="1786" spans="1:1" s="245" customFormat="1" ht="12" hidden="1" customHeight="1">
      <c r="A1786" s="244"/>
    </row>
    <row r="1787" spans="1:1" s="245" customFormat="1" ht="12" hidden="1" customHeight="1">
      <c r="A1787" s="244"/>
    </row>
    <row r="1788" spans="1:1" s="245" customFormat="1" ht="12" hidden="1" customHeight="1">
      <c r="A1788" s="244"/>
    </row>
    <row r="1789" spans="1:1" s="245" customFormat="1" ht="12" hidden="1" customHeight="1">
      <c r="A1789" s="244"/>
    </row>
    <row r="1790" spans="1:1" s="245" customFormat="1" ht="12" hidden="1" customHeight="1">
      <c r="A1790" s="244"/>
    </row>
    <row r="1791" spans="1:1" s="245" customFormat="1" ht="12" hidden="1" customHeight="1">
      <c r="A1791" s="244"/>
    </row>
    <row r="1792" spans="1:1" s="245" customFormat="1" ht="12" hidden="1" customHeight="1">
      <c r="A1792" s="244"/>
    </row>
    <row r="1793" spans="1:1" s="245" customFormat="1" ht="12" hidden="1" customHeight="1">
      <c r="A1793" s="244"/>
    </row>
    <row r="1794" spans="1:1" s="245" customFormat="1" ht="12" hidden="1" customHeight="1">
      <c r="A1794" s="244"/>
    </row>
    <row r="1795" spans="1:1" s="245" customFormat="1" ht="12" hidden="1" customHeight="1">
      <c r="A1795" s="244"/>
    </row>
    <row r="1796" spans="1:1" s="245" customFormat="1" ht="12" hidden="1" customHeight="1">
      <c r="A1796" s="244"/>
    </row>
    <row r="1797" spans="1:1" s="245" customFormat="1" ht="12" hidden="1" customHeight="1">
      <c r="A1797" s="244"/>
    </row>
    <row r="1798" spans="1:1" s="245" customFormat="1" ht="12" hidden="1" customHeight="1">
      <c r="A1798" s="244"/>
    </row>
    <row r="1799" spans="1:1" s="245" customFormat="1" ht="12" hidden="1" customHeight="1">
      <c r="A1799" s="244"/>
    </row>
    <row r="1800" spans="1:1" s="245" customFormat="1" ht="12" hidden="1" customHeight="1">
      <c r="A1800" s="244"/>
    </row>
    <row r="1801" spans="1:1" s="245" customFormat="1" ht="12" hidden="1" customHeight="1">
      <c r="A1801" s="244"/>
    </row>
    <row r="1802" spans="1:1" s="245" customFormat="1" ht="12" hidden="1" customHeight="1">
      <c r="A1802" s="244"/>
    </row>
    <row r="1803" spans="1:1" s="245" customFormat="1" ht="12" hidden="1" customHeight="1">
      <c r="A1803" s="244"/>
    </row>
    <row r="1804" spans="1:1" s="245" customFormat="1" ht="12" hidden="1" customHeight="1">
      <c r="A1804" s="244"/>
    </row>
    <row r="1805" spans="1:1" s="245" customFormat="1" ht="12" hidden="1" customHeight="1">
      <c r="A1805" s="244"/>
    </row>
    <row r="1806" spans="1:1" s="245" customFormat="1" ht="12" hidden="1" customHeight="1">
      <c r="A1806" s="244"/>
    </row>
    <row r="1807" spans="1:1" s="245" customFormat="1" ht="12" hidden="1" customHeight="1">
      <c r="A1807" s="244"/>
    </row>
    <row r="1808" spans="1:1" s="245" customFormat="1" ht="12" hidden="1" customHeight="1">
      <c r="A1808" s="244"/>
    </row>
    <row r="1809" spans="1:1" s="245" customFormat="1" ht="12" hidden="1" customHeight="1">
      <c r="A1809" s="244"/>
    </row>
    <row r="1810" spans="1:1" s="245" customFormat="1" ht="12" hidden="1" customHeight="1">
      <c r="A1810" s="244"/>
    </row>
    <row r="1811" spans="1:1" s="245" customFormat="1" ht="12" hidden="1" customHeight="1">
      <c r="A1811" s="244"/>
    </row>
    <row r="1812" spans="1:1" s="245" customFormat="1" ht="12" hidden="1" customHeight="1">
      <c r="A1812" s="244"/>
    </row>
    <row r="1813" spans="1:1" s="245" customFormat="1" ht="12" hidden="1" customHeight="1">
      <c r="A1813" s="244"/>
    </row>
    <row r="1814" spans="1:1" s="245" customFormat="1" ht="12" hidden="1" customHeight="1">
      <c r="A1814" s="244"/>
    </row>
    <row r="1815" spans="1:1" s="245" customFormat="1" ht="12" hidden="1" customHeight="1">
      <c r="A1815" s="244"/>
    </row>
    <row r="1816" spans="1:1" s="245" customFormat="1" ht="12" hidden="1" customHeight="1">
      <c r="A1816" s="244"/>
    </row>
    <row r="1817" spans="1:1" s="245" customFormat="1" ht="12" hidden="1" customHeight="1">
      <c r="A1817" s="244"/>
    </row>
    <row r="1818" spans="1:1" s="245" customFormat="1" ht="12" hidden="1" customHeight="1">
      <c r="A1818" s="244"/>
    </row>
    <row r="1819" spans="1:1" s="245" customFormat="1" ht="12" hidden="1" customHeight="1">
      <c r="A1819" s="244"/>
    </row>
    <row r="1820" spans="1:1" s="245" customFormat="1" ht="12" hidden="1" customHeight="1">
      <c r="A1820" s="244"/>
    </row>
    <row r="1821" spans="1:1" s="245" customFormat="1" ht="12" hidden="1" customHeight="1">
      <c r="A1821" s="244"/>
    </row>
    <row r="1822" spans="1:1" s="245" customFormat="1" ht="12" hidden="1" customHeight="1">
      <c r="A1822" s="244"/>
    </row>
    <row r="1823" spans="1:1" s="245" customFormat="1" ht="12" hidden="1" customHeight="1">
      <c r="A1823" s="244"/>
    </row>
    <row r="1824" spans="1:1" s="245" customFormat="1" ht="12" hidden="1" customHeight="1">
      <c r="A1824" s="244"/>
    </row>
    <row r="1825" spans="1:1" s="245" customFormat="1" ht="12" hidden="1" customHeight="1">
      <c r="A1825" s="244"/>
    </row>
    <row r="1826" spans="1:1" s="245" customFormat="1" ht="12" hidden="1" customHeight="1">
      <c r="A1826" s="244"/>
    </row>
    <row r="1827" spans="1:1" s="245" customFormat="1" ht="12" hidden="1" customHeight="1">
      <c r="A1827" s="244"/>
    </row>
    <row r="1828" spans="1:1" s="245" customFormat="1" ht="12" hidden="1" customHeight="1">
      <c r="A1828" s="244"/>
    </row>
    <row r="1829" spans="1:1" s="245" customFormat="1" ht="12" hidden="1" customHeight="1">
      <c r="A1829" s="244"/>
    </row>
    <row r="1830" spans="1:1" s="245" customFormat="1" ht="12" hidden="1" customHeight="1">
      <c r="A1830" s="244"/>
    </row>
    <row r="1831" spans="1:1" s="245" customFormat="1" ht="12" hidden="1" customHeight="1">
      <c r="A1831" s="244"/>
    </row>
    <row r="1832" spans="1:1" s="245" customFormat="1" ht="12" hidden="1" customHeight="1">
      <c r="A1832" s="244"/>
    </row>
    <row r="1833" spans="1:1" s="245" customFormat="1" ht="12" hidden="1" customHeight="1">
      <c r="A1833" s="244"/>
    </row>
    <row r="1834" spans="1:1" s="245" customFormat="1" ht="12" hidden="1" customHeight="1">
      <c r="A1834" s="244"/>
    </row>
    <row r="1835" spans="1:1" s="245" customFormat="1" ht="12" hidden="1" customHeight="1">
      <c r="A1835" s="244"/>
    </row>
    <row r="1836" spans="1:1" s="245" customFormat="1" ht="12" hidden="1" customHeight="1">
      <c r="A1836" s="244"/>
    </row>
    <row r="1837" spans="1:1" s="245" customFormat="1" ht="12" hidden="1" customHeight="1">
      <c r="A1837" s="244"/>
    </row>
    <row r="1838" spans="1:1" s="245" customFormat="1" ht="12" hidden="1" customHeight="1">
      <c r="A1838" s="244"/>
    </row>
    <row r="1839" spans="1:1" s="245" customFormat="1" ht="12" hidden="1" customHeight="1">
      <c r="A1839" s="244"/>
    </row>
    <row r="1840" spans="1:1" s="245" customFormat="1" ht="12" hidden="1" customHeight="1">
      <c r="A1840" s="244"/>
    </row>
    <row r="1841" spans="1:1" s="245" customFormat="1" ht="12" hidden="1" customHeight="1">
      <c r="A1841" s="244"/>
    </row>
    <row r="1842" spans="1:1" s="245" customFormat="1" ht="12" hidden="1" customHeight="1">
      <c r="A1842" s="244"/>
    </row>
    <row r="1843" spans="1:1" s="245" customFormat="1" ht="12" hidden="1" customHeight="1">
      <c r="A1843" s="244"/>
    </row>
    <row r="1844" spans="1:1" s="245" customFormat="1" ht="12" hidden="1" customHeight="1">
      <c r="A1844" s="244"/>
    </row>
    <row r="1845" spans="1:1" s="245" customFormat="1" ht="12" hidden="1" customHeight="1">
      <c r="A1845" s="244"/>
    </row>
    <row r="1846" spans="1:1" s="245" customFormat="1" ht="12" hidden="1" customHeight="1">
      <c r="A1846" s="244"/>
    </row>
    <row r="1847" spans="1:1" s="245" customFormat="1" ht="12" hidden="1" customHeight="1">
      <c r="A1847" s="244"/>
    </row>
    <row r="1848" spans="1:1" s="245" customFormat="1" ht="12" hidden="1" customHeight="1">
      <c r="A1848" s="244"/>
    </row>
    <row r="1849" spans="1:1" s="245" customFormat="1" ht="12" hidden="1" customHeight="1">
      <c r="A1849" s="244"/>
    </row>
    <row r="1850" spans="1:1" s="245" customFormat="1" ht="12" hidden="1" customHeight="1">
      <c r="A1850" s="244"/>
    </row>
    <row r="1851" spans="1:1" s="245" customFormat="1" ht="12" hidden="1" customHeight="1">
      <c r="A1851" s="244"/>
    </row>
    <row r="1852" spans="1:1" s="245" customFormat="1" ht="12" hidden="1" customHeight="1">
      <c r="A1852" s="244"/>
    </row>
    <row r="1853" spans="1:1" s="245" customFormat="1" ht="12" hidden="1" customHeight="1">
      <c r="A1853" s="244"/>
    </row>
    <row r="1854" spans="1:1" s="245" customFormat="1" ht="12" hidden="1" customHeight="1">
      <c r="A1854" s="244"/>
    </row>
    <row r="1855" spans="1:1" s="245" customFormat="1" ht="12" hidden="1" customHeight="1">
      <c r="A1855" s="244"/>
    </row>
    <row r="1856" spans="1:1" s="245" customFormat="1" ht="12" hidden="1" customHeight="1">
      <c r="A1856" s="244"/>
    </row>
    <row r="1857" spans="1:1" s="245" customFormat="1" ht="12" hidden="1" customHeight="1">
      <c r="A1857" s="244"/>
    </row>
    <row r="1858" spans="1:1" s="245" customFormat="1" ht="12" hidden="1" customHeight="1">
      <c r="A1858" s="244"/>
    </row>
    <row r="1859" spans="1:1" s="245" customFormat="1" ht="12" hidden="1" customHeight="1">
      <c r="A1859" s="244"/>
    </row>
    <row r="1860" spans="1:1" s="245" customFormat="1" ht="12" hidden="1" customHeight="1">
      <c r="A1860" s="244"/>
    </row>
    <row r="1861" spans="1:1" s="245" customFormat="1" ht="12" hidden="1" customHeight="1">
      <c r="A1861" s="244"/>
    </row>
    <row r="1862" spans="1:1" s="245" customFormat="1" ht="12" hidden="1" customHeight="1">
      <c r="A1862" s="244"/>
    </row>
    <row r="1863" spans="1:1" s="245" customFormat="1" ht="12" hidden="1" customHeight="1">
      <c r="A1863" s="244"/>
    </row>
    <row r="1864" spans="1:1" s="245" customFormat="1" ht="12" hidden="1" customHeight="1">
      <c r="A1864" s="244"/>
    </row>
    <row r="1865" spans="1:1" s="245" customFormat="1" ht="12" hidden="1" customHeight="1">
      <c r="A1865" s="244"/>
    </row>
    <row r="1866" spans="1:1" s="245" customFormat="1" ht="12" hidden="1" customHeight="1">
      <c r="A1866" s="244"/>
    </row>
    <row r="1867" spans="1:1" s="245" customFormat="1" ht="12" hidden="1" customHeight="1">
      <c r="A1867" s="244"/>
    </row>
    <row r="1868" spans="1:1" s="245" customFormat="1" ht="12" hidden="1" customHeight="1">
      <c r="A1868" s="244"/>
    </row>
    <row r="1869" spans="1:1" s="245" customFormat="1" ht="12" hidden="1" customHeight="1">
      <c r="A1869" s="244"/>
    </row>
    <row r="1870" spans="1:1" s="245" customFormat="1" ht="12" hidden="1" customHeight="1">
      <c r="A1870" s="244"/>
    </row>
    <row r="1871" spans="1:1" s="245" customFormat="1" ht="12" hidden="1" customHeight="1">
      <c r="A1871" s="244"/>
    </row>
    <row r="1872" spans="1:1" s="245" customFormat="1" ht="12" hidden="1" customHeight="1">
      <c r="A1872" s="244"/>
    </row>
    <row r="1873" spans="1:1" s="245" customFormat="1" ht="12" hidden="1" customHeight="1">
      <c r="A1873" s="244"/>
    </row>
    <row r="1874" spans="1:1" s="245" customFormat="1" ht="12" hidden="1" customHeight="1">
      <c r="A1874" s="244"/>
    </row>
    <row r="1875" spans="1:1" s="245" customFormat="1" ht="12" hidden="1" customHeight="1">
      <c r="A1875" s="244"/>
    </row>
    <row r="1876" spans="1:1" s="245" customFormat="1" ht="12" hidden="1" customHeight="1">
      <c r="A1876" s="244"/>
    </row>
    <row r="1877" spans="1:1" s="245" customFormat="1" ht="12" hidden="1" customHeight="1">
      <c r="A1877" s="244"/>
    </row>
    <row r="1878" spans="1:1" s="245" customFormat="1" ht="12" hidden="1" customHeight="1">
      <c r="A1878" s="244"/>
    </row>
    <row r="1879" spans="1:1" s="245" customFormat="1" ht="12" hidden="1" customHeight="1">
      <c r="A1879" s="244"/>
    </row>
    <row r="1880" spans="1:1" s="245" customFormat="1" ht="12" hidden="1" customHeight="1">
      <c r="A1880" s="244"/>
    </row>
    <row r="1881" spans="1:1" s="245" customFormat="1" ht="12" hidden="1" customHeight="1">
      <c r="A1881" s="244"/>
    </row>
    <row r="1882" spans="1:1" s="245" customFormat="1" ht="12" hidden="1" customHeight="1">
      <c r="A1882" s="244"/>
    </row>
    <row r="1883" spans="1:1" s="245" customFormat="1" ht="12" hidden="1" customHeight="1">
      <c r="A1883" s="244"/>
    </row>
    <row r="1884" spans="1:1" s="245" customFormat="1" ht="12" hidden="1" customHeight="1">
      <c r="A1884" s="244"/>
    </row>
    <row r="1885" spans="1:1" s="245" customFormat="1" ht="12" hidden="1" customHeight="1">
      <c r="A1885" s="244"/>
    </row>
    <row r="1886" spans="1:1" s="245" customFormat="1" ht="12" hidden="1" customHeight="1">
      <c r="A1886" s="244"/>
    </row>
    <row r="1887" spans="1:1" s="245" customFormat="1" ht="12" hidden="1" customHeight="1">
      <c r="A1887" s="244"/>
    </row>
    <row r="1888" spans="1:1" s="245" customFormat="1" ht="12" hidden="1" customHeight="1">
      <c r="A1888" s="244"/>
    </row>
    <row r="1889" spans="1:1" s="245" customFormat="1" ht="12" hidden="1" customHeight="1">
      <c r="A1889" s="244"/>
    </row>
    <row r="1890" spans="1:1" s="245" customFormat="1" ht="12" hidden="1" customHeight="1">
      <c r="A1890" s="244"/>
    </row>
    <row r="1891" spans="1:1" s="245" customFormat="1" ht="12" hidden="1" customHeight="1">
      <c r="A1891" s="244"/>
    </row>
    <row r="1892" spans="1:1" s="245" customFormat="1" ht="12" hidden="1" customHeight="1">
      <c r="A1892" s="244"/>
    </row>
    <row r="1893" spans="1:1" s="245" customFormat="1" ht="12" hidden="1" customHeight="1">
      <c r="A1893" s="244"/>
    </row>
    <row r="1894" spans="1:1" s="245" customFormat="1" ht="12" hidden="1" customHeight="1">
      <c r="A1894" s="244"/>
    </row>
    <row r="1895" spans="1:1" s="245" customFormat="1" ht="12" hidden="1" customHeight="1">
      <c r="A1895" s="244"/>
    </row>
    <row r="1896" spans="1:1" s="245" customFormat="1" ht="12" hidden="1" customHeight="1">
      <c r="A1896" s="244"/>
    </row>
    <row r="1897" spans="1:1" s="245" customFormat="1" ht="12" hidden="1" customHeight="1">
      <c r="A1897" s="244"/>
    </row>
    <row r="1898" spans="1:1" s="245" customFormat="1" ht="12" hidden="1" customHeight="1">
      <c r="A1898" s="244"/>
    </row>
    <row r="1899" spans="1:1" s="245" customFormat="1" ht="12" hidden="1" customHeight="1">
      <c r="A1899" s="244"/>
    </row>
    <row r="1900" spans="1:1" s="245" customFormat="1" ht="12" hidden="1" customHeight="1">
      <c r="A1900" s="244"/>
    </row>
    <row r="1901" spans="1:1" s="245" customFormat="1" ht="12" hidden="1" customHeight="1">
      <c r="A1901" s="244"/>
    </row>
    <row r="1902" spans="1:1" s="245" customFormat="1" ht="12" hidden="1" customHeight="1">
      <c r="A1902" s="244"/>
    </row>
    <row r="1903" spans="1:1" s="245" customFormat="1" ht="12" hidden="1" customHeight="1">
      <c r="A1903" s="244"/>
    </row>
    <row r="1904" spans="1:1" s="245" customFormat="1" ht="12" hidden="1" customHeight="1">
      <c r="A1904" s="244"/>
    </row>
    <row r="1905" spans="1:1" s="245" customFormat="1" ht="12" hidden="1" customHeight="1">
      <c r="A1905" s="244"/>
    </row>
    <row r="1906" spans="1:1" s="245" customFormat="1" ht="12" hidden="1" customHeight="1">
      <c r="A1906" s="244"/>
    </row>
    <row r="1907" spans="1:1" s="245" customFormat="1" ht="12" hidden="1" customHeight="1">
      <c r="A1907" s="244"/>
    </row>
    <row r="1908" spans="1:1" s="245" customFormat="1" ht="12" hidden="1" customHeight="1">
      <c r="A1908" s="244"/>
    </row>
    <row r="1909" spans="1:1" s="245" customFormat="1" ht="12" hidden="1" customHeight="1">
      <c r="A1909" s="244"/>
    </row>
    <row r="1910" spans="1:1" s="245" customFormat="1" ht="12" hidden="1" customHeight="1">
      <c r="A1910" s="244"/>
    </row>
    <row r="1911" spans="1:1" s="245" customFormat="1" ht="12" hidden="1" customHeight="1">
      <c r="A1911" s="244"/>
    </row>
    <row r="1912" spans="1:1" s="245" customFormat="1" ht="12" hidden="1" customHeight="1">
      <c r="A1912" s="244"/>
    </row>
    <row r="1913" spans="1:1" s="245" customFormat="1" ht="12" hidden="1" customHeight="1">
      <c r="A1913" s="244"/>
    </row>
    <row r="1914" spans="1:1" s="245" customFormat="1" ht="12" hidden="1" customHeight="1">
      <c r="A1914" s="244"/>
    </row>
    <row r="1915" spans="1:1" s="245" customFormat="1" ht="12" hidden="1" customHeight="1">
      <c r="A1915" s="244"/>
    </row>
    <row r="1916" spans="1:1" s="245" customFormat="1" ht="12" hidden="1" customHeight="1">
      <c r="A1916" s="244"/>
    </row>
    <row r="1917" spans="1:1" s="245" customFormat="1" ht="12" hidden="1" customHeight="1">
      <c r="A1917" s="244"/>
    </row>
    <row r="1918" spans="1:1" s="245" customFormat="1" ht="12" hidden="1" customHeight="1">
      <c r="A1918" s="244"/>
    </row>
    <row r="1919" spans="1:1" s="245" customFormat="1" ht="12" hidden="1" customHeight="1">
      <c r="A1919" s="244"/>
    </row>
    <row r="1920" spans="1:1" s="245" customFormat="1" ht="12" hidden="1" customHeight="1">
      <c r="A1920" s="244"/>
    </row>
    <row r="1921" spans="1:1" s="245" customFormat="1" ht="12" hidden="1" customHeight="1">
      <c r="A1921" s="244"/>
    </row>
    <row r="1922" spans="1:1" s="245" customFormat="1" ht="12" hidden="1" customHeight="1">
      <c r="A1922" s="244"/>
    </row>
    <row r="1923" spans="1:1" s="245" customFormat="1" ht="12" hidden="1" customHeight="1">
      <c r="A1923" s="244"/>
    </row>
    <row r="1924" spans="1:1" s="245" customFormat="1" ht="12" hidden="1" customHeight="1">
      <c r="A1924" s="244"/>
    </row>
    <row r="1925" spans="1:1" s="245" customFormat="1" ht="12" hidden="1" customHeight="1">
      <c r="A1925" s="244"/>
    </row>
    <row r="1926" spans="1:1" s="245" customFormat="1" ht="12" hidden="1" customHeight="1">
      <c r="A1926" s="244"/>
    </row>
    <row r="1927" spans="1:1" s="245" customFormat="1" ht="12" hidden="1" customHeight="1">
      <c r="A1927" s="244"/>
    </row>
    <row r="1928" spans="1:1" s="245" customFormat="1" ht="12" hidden="1" customHeight="1">
      <c r="A1928" s="244"/>
    </row>
    <row r="1929" spans="1:1" s="245" customFormat="1" ht="12" hidden="1" customHeight="1">
      <c r="A1929" s="244"/>
    </row>
    <row r="1930" spans="1:1" s="245" customFormat="1" ht="12" hidden="1" customHeight="1">
      <c r="A1930" s="244"/>
    </row>
    <row r="1931" spans="1:1" s="245" customFormat="1" ht="12" hidden="1" customHeight="1">
      <c r="A1931" s="244"/>
    </row>
    <row r="1932" spans="1:1" s="245" customFormat="1" ht="12" hidden="1" customHeight="1">
      <c r="A1932" s="244"/>
    </row>
    <row r="1933" spans="1:1" s="245" customFormat="1" ht="12" hidden="1" customHeight="1">
      <c r="A1933" s="244"/>
    </row>
    <row r="1934" spans="1:1" s="245" customFormat="1" ht="12" hidden="1" customHeight="1">
      <c r="A1934" s="244"/>
    </row>
    <row r="1935" spans="1:1" s="245" customFormat="1" ht="12" hidden="1" customHeight="1">
      <c r="A1935" s="244"/>
    </row>
    <row r="1936" spans="1:1" s="245" customFormat="1" ht="12" hidden="1" customHeight="1">
      <c r="A1936" s="244"/>
    </row>
    <row r="1937" spans="1:1" s="245" customFormat="1" ht="12" hidden="1" customHeight="1">
      <c r="A1937" s="244"/>
    </row>
    <row r="1938" spans="1:1" s="245" customFormat="1" ht="12" hidden="1" customHeight="1">
      <c r="A1938" s="244"/>
    </row>
    <row r="1939" spans="1:1" s="245" customFormat="1" ht="12" hidden="1" customHeight="1">
      <c r="A1939" s="244"/>
    </row>
    <row r="1940" spans="1:1" s="245" customFormat="1" ht="12" hidden="1" customHeight="1">
      <c r="A1940" s="244"/>
    </row>
    <row r="1941" spans="1:1" s="245" customFormat="1" ht="12" hidden="1" customHeight="1">
      <c r="A1941" s="244"/>
    </row>
    <row r="1942" spans="1:1" s="245" customFormat="1" ht="12" hidden="1" customHeight="1">
      <c r="A1942" s="244"/>
    </row>
    <row r="1943" spans="1:1" s="245" customFormat="1" ht="12" hidden="1" customHeight="1">
      <c r="A1943" s="244"/>
    </row>
    <row r="1944" spans="1:1" s="245" customFormat="1" ht="12" hidden="1" customHeight="1">
      <c r="A1944" s="244"/>
    </row>
    <row r="1945" spans="1:1" s="245" customFormat="1" ht="12" hidden="1" customHeight="1">
      <c r="A1945" s="244"/>
    </row>
    <row r="1946" spans="1:1" s="245" customFormat="1" ht="12" hidden="1" customHeight="1">
      <c r="A1946" s="244"/>
    </row>
    <row r="1947" spans="1:1" s="245" customFormat="1" ht="12" hidden="1" customHeight="1">
      <c r="A1947" s="244"/>
    </row>
    <row r="1948" spans="1:1" s="245" customFormat="1" ht="12" hidden="1" customHeight="1">
      <c r="A1948" s="244"/>
    </row>
    <row r="1949" spans="1:1" s="245" customFormat="1" ht="12" hidden="1" customHeight="1">
      <c r="A1949" s="244"/>
    </row>
    <row r="1950" spans="1:1" s="245" customFormat="1" ht="12" hidden="1" customHeight="1">
      <c r="A1950" s="244"/>
    </row>
    <row r="1951" spans="1:1" s="245" customFormat="1" ht="12" hidden="1" customHeight="1">
      <c r="A1951" s="244"/>
    </row>
    <row r="1952" spans="1:1" s="245" customFormat="1" ht="12" hidden="1" customHeight="1">
      <c r="A1952" s="244"/>
    </row>
    <row r="1953" spans="1:1" s="245" customFormat="1" ht="12" hidden="1" customHeight="1">
      <c r="A1953" s="244"/>
    </row>
    <row r="1954" spans="1:1" s="245" customFormat="1" ht="12" hidden="1" customHeight="1">
      <c r="A1954" s="244"/>
    </row>
    <row r="1955" spans="1:1" s="245" customFormat="1" ht="12" hidden="1" customHeight="1">
      <c r="A1955" s="244"/>
    </row>
    <row r="1956" spans="1:1" s="245" customFormat="1" ht="12" hidden="1" customHeight="1">
      <c r="A1956" s="244"/>
    </row>
    <row r="1957" spans="1:1" s="245" customFormat="1" ht="12" hidden="1" customHeight="1">
      <c r="A1957" s="244"/>
    </row>
    <row r="1958" spans="1:1" s="245" customFormat="1" ht="12" hidden="1" customHeight="1">
      <c r="A1958" s="244"/>
    </row>
    <row r="1959" spans="1:1" s="245" customFormat="1" ht="12" hidden="1" customHeight="1">
      <c r="A1959" s="244"/>
    </row>
    <row r="1960" spans="1:1" s="245" customFormat="1" ht="12" hidden="1" customHeight="1">
      <c r="A1960" s="244"/>
    </row>
    <row r="1961" spans="1:1" s="245" customFormat="1" ht="12" hidden="1" customHeight="1">
      <c r="A1961" s="244"/>
    </row>
    <row r="1962" spans="1:1" s="245" customFormat="1" ht="12" hidden="1" customHeight="1">
      <c r="A1962" s="244"/>
    </row>
    <row r="1963" spans="1:1" s="245" customFormat="1" ht="12" hidden="1" customHeight="1">
      <c r="A1963" s="244"/>
    </row>
    <row r="1964" spans="1:1" s="245" customFormat="1" ht="12" hidden="1" customHeight="1">
      <c r="A1964" s="244"/>
    </row>
    <row r="1965" spans="1:1" s="245" customFormat="1" ht="12" hidden="1" customHeight="1">
      <c r="A1965" s="244"/>
    </row>
    <row r="1966" spans="1:1" s="245" customFormat="1" ht="12" hidden="1" customHeight="1">
      <c r="A1966" s="244"/>
    </row>
    <row r="1967" spans="1:1" s="245" customFormat="1" ht="12" hidden="1" customHeight="1">
      <c r="A1967" s="244"/>
    </row>
    <row r="1968" spans="1:1" s="245" customFormat="1" ht="12" hidden="1" customHeight="1">
      <c r="A1968" s="244"/>
    </row>
    <row r="1969" spans="1:1" s="245" customFormat="1" ht="12" hidden="1" customHeight="1">
      <c r="A1969" s="244"/>
    </row>
    <row r="1970" spans="1:1" s="245" customFormat="1" ht="12" hidden="1" customHeight="1">
      <c r="A1970" s="244"/>
    </row>
    <row r="1971" spans="1:1" s="245" customFormat="1" ht="12" hidden="1" customHeight="1">
      <c r="A1971" s="244"/>
    </row>
    <row r="1972" spans="1:1" s="245" customFormat="1" ht="12" hidden="1" customHeight="1">
      <c r="A1972" s="244"/>
    </row>
    <row r="1973" spans="1:1" s="245" customFormat="1" ht="12" hidden="1" customHeight="1">
      <c r="A1973" s="244"/>
    </row>
    <row r="1974" spans="1:1" s="245" customFormat="1" ht="12" hidden="1" customHeight="1">
      <c r="A1974" s="244"/>
    </row>
    <row r="1975" spans="1:1" s="245" customFormat="1" ht="12" hidden="1" customHeight="1">
      <c r="A1975" s="244"/>
    </row>
    <row r="1976" spans="1:1" s="245" customFormat="1" ht="12" hidden="1" customHeight="1">
      <c r="A1976" s="244"/>
    </row>
    <row r="1977" spans="1:1" s="245" customFormat="1" ht="12" hidden="1" customHeight="1">
      <c r="A1977" s="244"/>
    </row>
    <row r="1978" spans="1:1" s="245" customFormat="1" ht="12" hidden="1" customHeight="1">
      <c r="A1978" s="244"/>
    </row>
    <row r="1979" spans="1:1" s="245" customFormat="1" ht="12" hidden="1" customHeight="1">
      <c r="A1979" s="244"/>
    </row>
    <row r="1980" spans="1:1" s="245" customFormat="1" ht="12" hidden="1" customHeight="1">
      <c r="A1980" s="244"/>
    </row>
    <row r="1981" spans="1:1" s="245" customFormat="1" ht="12" hidden="1" customHeight="1">
      <c r="A1981" s="244"/>
    </row>
    <row r="1982" spans="1:1" s="245" customFormat="1" ht="12" hidden="1" customHeight="1">
      <c r="A1982" s="244"/>
    </row>
    <row r="1983" spans="1:1" s="245" customFormat="1" ht="12" hidden="1" customHeight="1">
      <c r="A1983" s="244"/>
    </row>
    <row r="1984" spans="1:1" s="245" customFormat="1" ht="12" hidden="1" customHeight="1">
      <c r="A1984" s="244"/>
    </row>
    <row r="1985" spans="1:1" s="245" customFormat="1" ht="12" hidden="1" customHeight="1">
      <c r="A1985" s="244"/>
    </row>
    <row r="1986" spans="1:1" s="245" customFormat="1" ht="12" hidden="1" customHeight="1">
      <c r="A1986" s="244"/>
    </row>
    <row r="1987" spans="1:1" s="245" customFormat="1" ht="12" hidden="1" customHeight="1">
      <c r="A1987" s="244"/>
    </row>
    <row r="1988" spans="1:1" s="245" customFormat="1" ht="12" hidden="1" customHeight="1">
      <c r="A1988" s="244"/>
    </row>
    <row r="1989" spans="1:1" s="245" customFormat="1" ht="12" hidden="1" customHeight="1">
      <c r="A1989" s="244"/>
    </row>
    <row r="1990" spans="1:1" s="245" customFormat="1" ht="12" hidden="1" customHeight="1">
      <c r="A1990" s="244"/>
    </row>
    <row r="1991" spans="1:1" s="245" customFormat="1" ht="12" hidden="1" customHeight="1">
      <c r="A1991" s="244"/>
    </row>
    <row r="1992" spans="1:1" s="245" customFormat="1" ht="12" hidden="1" customHeight="1">
      <c r="A1992" s="244"/>
    </row>
    <row r="1993" spans="1:1" s="245" customFormat="1" ht="12" hidden="1" customHeight="1">
      <c r="A1993" s="244"/>
    </row>
    <row r="1994" spans="1:1" s="245" customFormat="1" ht="12" hidden="1" customHeight="1">
      <c r="A1994" s="244"/>
    </row>
    <row r="1995" spans="1:1" s="245" customFormat="1" ht="12" hidden="1" customHeight="1">
      <c r="A1995" s="244"/>
    </row>
    <row r="1996" spans="1:1" s="245" customFormat="1" ht="12" hidden="1" customHeight="1">
      <c r="A1996" s="244"/>
    </row>
    <row r="1997" spans="1:1" s="245" customFormat="1" ht="12" hidden="1" customHeight="1">
      <c r="A1997" s="244"/>
    </row>
    <row r="1998" spans="1:1" s="245" customFormat="1" ht="12" hidden="1" customHeight="1">
      <c r="A1998" s="244"/>
    </row>
    <row r="1999" spans="1:1" s="245" customFormat="1" ht="12" hidden="1" customHeight="1">
      <c r="A1999" s="244"/>
    </row>
    <row r="2000" spans="1:1" s="245" customFormat="1" ht="12" hidden="1" customHeight="1">
      <c r="A2000" s="244"/>
    </row>
    <row r="2001" spans="1:1" s="245" customFormat="1" ht="12" hidden="1" customHeight="1">
      <c r="A2001" s="244"/>
    </row>
    <row r="2002" spans="1:1" s="245" customFormat="1" ht="12" hidden="1" customHeight="1">
      <c r="A2002" s="244"/>
    </row>
    <row r="2003" spans="1:1" s="245" customFormat="1" ht="12" hidden="1" customHeight="1">
      <c r="A2003" s="244"/>
    </row>
    <row r="2004" spans="1:1" s="245" customFormat="1" ht="12" hidden="1" customHeight="1">
      <c r="A2004" s="244"/>
    </row>
    <row r="2005" spans="1:1" s="245" customFormat="1" ht="12" hidden="1" customHeight="1">
      <c r="A2005" s="244"/>
    </row>
    <row r="2006" spans="1:1" s="245" customFormat="1" ht="12" hidden="1" customHeight="1">
      <c r="A2006" s="244"/>
    </row>
    <row r="2007" spans="1:1" s="245" customFormat="1" ht="12" hidden="1" customHeight="1">
      <c r="A2007" s="244"/>
    </row>
    <row r="2008" spans="1:1" s="245" customFormat="1" ht="12" hidden="1" customHeight="1">
      <c r="A2008" s="244"/>
    </row>
    <row r="2009" spans="1:1" s="245" customFormat="1" ht="12" hidden="1" customHeight="1">
      <c r="A2009" s="244"/>
    </row>
    <row r="2010" spans="1:1" s="245" customFormat="1" ht="12" hidden="1" customHeight="1">
      <c r="A2010" s="244"/>
    </row>
    <row r="2011" spans="1:1" s="245" customFormat="1" ht="12" hidden="1" customHeight="1">
      <c r="A2011" s="244"/>
    </row>
    <row r="2012" spans="1:1" s="245" customFormat="1" ht="12" hidden="1" customHeight="1">
      <c r="A2012" s="244"/>
    </row>
    <row r="2013" spans="1:1" s="245" customFormat="1" ht="12" hidden="1" customHeight="1">
      <c r="A2013" s="244"/>
    </row>
    <row r="2014" spans="1:1" s="245" customFormat="1" ht="12" hidden="1" customHeight="1">
      <c r="A2014" s="244"/>
    </row>
    <row r="2015" spans="1:1" s="245" customFormat="1" ht="12" hidden="1" customHeight="1">
      <c r="A2015" s="244"/>
    </row>
    <row r="2016" spans="1:1" s="245" customFormat="1" ht="12" hidden="1" customHeight="1">
      <c r="A2016" s="244"/>
    </row>
    <row r="2017" spans="1:1" s="245" customFormat="1" ht="12" hidden="1" customHeight="1">
      <c r="A2017" s="244"/>
    </row>
    <row r="2018" spans="1:1" s="245" customFormat="1" ht="12" hidden="1" customHeight="1">
      <c r="A2018" s="244"/>
    </row>
    <row r="2019" spans="1:1" s="245" customFormat="1" ht="12" hidden="1" customHeight="1">
      <c r="A2019" s="244"/>
    </row>
    <row r="2020" spans="1:1" s="245" customFormat="1" ht="12" hidden="1" customHeight="1">
      <c r="A2020" s="244"/>
    </row>
    <row r="2021" spans="1:1" s="245" customFormat="1" ht="12" hidden="1" customHeight="1">
      <c r="A2021" s="244"/>
    </row>
    <row r="2022" spans="1:1" s="245" customFormat="1" ht="12" hidden="1" customHeight="1">
      <c r="A2022" s="244"/>
    </row>
    <row r="2023" spans="1:1" s="245" customFormat="1" ht="12" hidden="1" customHeight="1">
      <c r="A2023" s="244"/>
    </row>
    <row r="2024" spans="1:1" s="245" customFormat="1" ht="12" hidden="1" customHeight="1">
      <c r="A2024" s="244"/>
    </row>
    <row r="2025" spans="1:1" s="245" customFormat="1" ht="12" hidden="1" customHeight="1">
      <c r="A2025" s="244"/>
    </row>
    <row r="2026" spans="1:1" s="245" customFormat="1" ht="12" hidden="1" customHeight="1">
      <c r="A2026" s="244"/>
    </row>
    <row r="2027" spans="1:1" s="245" customFormat="1" ht="12" hidden="1" customHeight="1">
      <c r="A2027" s="244"/>
    </row>
    <row r="2028" spans="1:1" s="245" customFormat="1" ht="12" hidden="1" customHeight="1">
      <c r="A2028" s="244"/>
    </row>
    <row r="2029" spans="1:1" s="245" customFormat="1" ht="12" hidden="1" customHeight="1">
      <c r="A2029" s="244"/>
    </row>
    <row r="2030" spans="1:1" s="245" customFormat="1" ht="12" hidden="1" customHeight="1">
      <c r="A2030" s="244"/>
    </row>
    <row r="2031" spans="1:1" s="245" customFormat="1" ht="12" hidden="1" customHeight="1">
      <c r="A2031" s="244"/>
    </row>
    <row r="2032" spans="1:1" s="245" customFormat="1" ht="12" hidden="1" customHeight="1">
      <c r="A2032" s="244"/>
    </row>
    <row r="2033" spans="1:1" s="245" customFormat="1" ht="12" hidden="1" customHeight="1">
      <c r="A2033" s="244"/>
    </row>
    <row r="2034" spans="1:1" s="245" customFormat="1" ht="12" hidden="1" customHeight="1">
      <c r="A2034" s="244"/>
    </row>
    <row r="2035" spans="1:1" s="245" customFormat="1" ht="12" hidden="1" customHeight="1">
      <c r="A2035" s="244"/>
    </row>
    <row r="2036" spans="1:1" s="245" customFormat="1" ht="12" hidden="1" customHeight="1">
      <c r="A2036" s="244"/>
    </row>
    <row r="2037" spans="1:1" s="245" customFormat="1" ht="12" hidden="1" customHeight="1">
      <c r="A2037" s="244"/>
    </row>
    <row r="2038" spans="1:1" s="245" customFormat="1" ht="12" hidden="1" customHeight="1">
      <c r="A2038" s="244"/>
    </row>
    <row r="2039" spans="1:1" s="245" customFormat="1" ht="12" hidden="1" customHeight="1">
      <c r="A2039" s="244"/>
    </row>
    <row r="2040" spans="1:1" s="245" customFormat="1" ht="12" hidden="1" customHeight="1">
      <c r="A2040" s="244"/>
    </row>
    <row r="2041" spans="1:1" s="245" customFormat="1" ht="12" hidden="1" customHeight="1">
      <c r="A2041" s="244"/>
    </row>
    <row r="2042" spans="1:1" s="245" customFormat="1" ht="12" hidden="1" customHeight="1">
      <c r="A2042" s="244"/>
    </row>
    <row r="2043" spans="1:1" s="245" customFormat="1" ht="12" hidden="1" customHeight="1">
      <c r="A2043" s="244"/>
    </row>
    <row r="2044" spans="1:1" s="245" customFormat="1" ht="12" hidden="1" customHeight="1">
      <c r="A2044" s="244"/>
    </row>
    <row r="2045" spans="1:1" s="245" customFormat="1" ht="12" hidden="1" customHeight="1">
      <c r="A2045" s="244"/>
    </row>
    <row r="2046" spans="1:1" s="245" customFormat="1" ht="12" hidden="1" customHeight="1">
      <c r="A2046" s="244"/>
    </row>
    <row r="2047" spans="1:1" s="245" customFormat="1" ht="12" hidden="1" customHeight="1">
      <c r="A2047" s="244"/>
    </row>
    <row r="2048" spans="1:1" s="245" customFormat="1" ht="12" hidden="1" customHeight="1">
      <c r="A2048" s="244"/>
    </row>
    <row r="2049" spans="1:1" s="245" customFormat="1" ht="12" hidden="1" customHeight="1">
      <c r="A2049" s="244"/>
    </row>
    <row r="2050" spans="1:1" s="245" customFormat="1" ht="12" hidden="1" customHeight="1">
      <c r="A2050" s="244"/>
    </row>
    <row r="2051" spans="1:1" s="245" customFormat="1" ht="12" hidden="1" customHeight="1">
      <c r="A2051" s="244"/>
    </row>
    <row r="2052" spans="1:1" s="245" customFormat="1" ht="12" hidden="1" customHeight="1">
      <c r="A2052" s="244"/>
    </row>
    <row r="2053" spans="1:1" s="245" customFormat="1" ht="12" hidden="1" customHeight="1">
      <c r="A2053" s="244"/>
    </row>
    <row r="2054" spans="1:1" s="245" customFormat="1" ht="12" hidden="1" customHeight="1">
      <c r="A2054" s="244"/>
    </row>
    <row r="2055" spans="1:1" s="245" customFormat="1" ht="12" hidden="1" customHeight="1">
      <c r="A2055" s="244"/>
    </row>
    <row r="2056" spans="1:1" s="245" customFormat="1" ht="12" hidden="1" customHeight="1">
      <c r="A2056" s="244"/>
    </row>
    <row r="2057" spans="1:1" s="245" customFormat="1" ht="12" hidden="1" customHeight="1">
      <c r="A2057" s="244"/>
    </row>
    <row r="2058" spans="1:1" s="245" customFormat="1" ht="12" hidden="1" customHeight="1">
      <c r="A2058" s="244"/>
    </row>
    <row r="2059" spans="1:1" s="245" customFormat="1" ht="12" hidden="1" customHeight="1">
      <c r="A2059" s="244"/>
    </row>
    <row r="2060" spans="1:1" s="245" customFormat="1" ht="12" hidden="1" customHeight="1">
      <c r="A2060" s="244"/>
    </row>
    <row r="2061" spans="1:1" s="245" customFormat="1" ht="12" hidden="1" customHeight="1">
      <c r="A2061" s="244"/>
    </row>
    <row r="2062" spans="1:1" s="245" customFormat="1" ht="12" hidden="1" customHeight="1">
      <c r="A2062" s="244"/>
    </row>
    <row r="2063" spans="1:1" s="245" customFormat="1" ht="12" hidden="1" customHeight="1">
      <c r="A2063" s="244"/>
    </row>
    <row r="2064" spans="1:1" s="245" customFormat="1" ht="12" hidden="1" customHeight="1">
      <c r="A2064" s="244"/>
    </row>
    <row r="2065" spans="1:1" s="245" customFormat="1" ht="12" hidden="1" customHeight="1">
      <c r="A2065" s="244"/>
    </row>
    <row r="2066" spans="1:1" s="245" customFormat="1" ht="12" hidden="1" customHeight="1">
      <c r="A2066" s="244"/>
    </row>
    <row r="2067" spans="1:1" s="245" customFormat="1" ht="12" hidden="1" customHeight="1">
      <c r="A2067" s="244"/>
    </row>
    <row r="2068" spans="1:1" s="245" customFormat="1" ht="12" hidden="1" customHeight="1">
      <c r="A2068" s="244"/>
    </row>
    <row r="2069" spans="1:1" s="245" customFormat="1" ht="12" hidden="1" customHeight="1">
      <c r="A2069" s="244"/>
    </row>
    <row r="2070" spans="1:1" s="245" customFormat="1" ht="12" hidden="1" customHeight="1">
      <c r="A2070" s="244"/>
    </row>
    <row r="2071" spans="1:1" s="245" customFormat="1" ht="12" hidden="1" customHeight="1">
      <c r="A2071" s="244"/>
    </row>
    <row r="2072" spans="1:1" s="245" customFormat="1" ht="12" hidden="1" customHeight="1">
      <c r="A2072" s="244"/>
    </row>
    <row r="2073" spans="1:1" s="245" customFormat="1" ht="12" hidden="1" customHeight="1">
      <c r="A2073" s="244"/>
    </row>
    <row r="2074" spans="1:1" s="245" customFormat="1" ht="12" hidden="1" customHeight="1">
      <c r="A2074" s="244"/>
    </row>
    <row r="2075" spans="1:1" s="245" customFormat="1" ht="12" hidden="1" customHeight="1">
      <c r="A2075" s="244"/>
    </row>
    <row r="2076" spans="1:1" s="245" customFormat="1" ht="12" hidden="1" customHeight="1">
      <c r="A2076" s="244"/>
    </row>
    <row r="2077" spans="1:1" s="245" customFormat="1" ht="12" hidden="1" customHeight="1">
      <c r="A2077" s="244"/>
    </row>
    <row r="2078" spans="1:1" s="245" customFormat="1" ht="12" hidden="1" customHeight="1">
      <c r="A2078" s="244"/>
    </row>
    <row r="2079" spans="1:1" s="245" customFormat="1" ht="12" hidden="1" customHeight="1">
      <c r="A2079" s="244"/>
    </row>
    <row r="2080" spans="1:1" s="245" customFormat="1" ht="12" hidden="1" customHeight="1">
      <c r="A2080" s="244"/>
    </row>
    <row r="2081" spans="1:1" s="245" customFormat="1" ht="12" hidden="1" customHeight="1">
      <c r="A2081" s="244"/>
    </row>
    <row r="2082" spans="1:1" s="245" customFormat="1" ht="12" hidden="1" customHeight="1">
      <c r="A2082" s="244"/>
    </row>
    <row r="2083" spans="1:1" s="245" customFormat="1" ht="12" hidden="1" customHeight="1">
      <c r="A2083" s="244"/>
    </row>
    <row r="2084" spans="1:1" s="245" customFormat="1" ht="12" hidden="1" customHeight="1">
      <c r="A2084" s="244"/>
    </row>
    <row r="2085" spans="1:1" s="245" customFormat="1" ht="12" hidden="1" customHeight="1">
      <c r="A2085" s="244"/>
    </row>
    <row r="2086" spans="1:1" s="245" customFormat="1" ht="12" hidden="1" customHeight="1">
      <c r="A2086" s="244"/>
    </row>
    <row r="2087" spans="1:1" s="245" customFormat="1" ht="12" hidden="1" customHeight="1">
      <c r="A2087" s="244"/>
    </row>
    <row r="2088" spans="1:1" s="245" customFormat="1" ht="12" hidden="1" customHeight="1">
      <c r="A2088" s="244"/>
    </row>
    <row r="2089" spans="1:1" s="245" customFormat="1" ht="12" hidden="1" customHeight="1">
      <c r="A2089" s="244"/>
    </row>
    <row r="2090" spans="1:1" s="245" customFormat="1" ht="12" hidden="1" customHeight="1">
      <c r="A2090" s="244"/>
    </row>
    <row r="2091" spans="1:1" s="245" customFormat="1" ht="12" hidden="1" customHeight="1">
      <c r="A2091" s="244"/>
    </row>
    <row r="2092" spans="1:1" s="245" customFormat="1" ht="12" hidden="1" customHeight="1">
      <c r="A2092" s="244"/>
    </row>
    <row r="2093" spans="1:1" s="245" customFormat="1" ht="12" hidden="1" customHeight="1">
      <c r="A2093" s="244"/>
    </row>
    <row r="2094" spans="1:1" s="245" customFormat="1" ht="12" hidden="1" customHeight="1">
      <c r="A2094" s="244"/>
    </row>
    <row r="2095" spans="1:1" s="245" customFormat="1" ht="12" hidden="1" customHeight="1">
      <c r="A2095" s="244"/>
    </row>
    <row r="2096" spans="1:1" s="245" customFormat="1" ht="12" hidden="1" customHeight="1">
      <c r="A2096" s="244"/>
    </row>
    <row r="2097" spans="1:1" s="245" customFormat="1" ht="12" hidden="1" customHeight="1">
      <c r="A2097" s="244"/>
    </row>
    <row r="2098" spans="1:1" s="245" customFormat="1" ht="12" hidden="1" customHeight="1">
      <c r="A2098" s="244"/>
    </row>
    <row r="2099" spans="1:1" s="245" customFormat="1" ht="12" hidden="1" customHeight="1">
      <c r="A2099" s="244"/>
    </row>
    <row r="2100" spans="1:1" s="245" customFormat="1" ht="12" hidden="1" customHeight="1">
      <c r="A2100" s="244"/>
    </row>
    <row r="2101" spans="1:1" s="245" customFormat="1" ht="12" hidden="1" customHeight="1">
      <c r="A2101" s="244"/>
    </row>
    <row r="2102" spans="1:1" s="245" customFormat="1" ht="12" hidden="1" customHeight="1">
      <c r="A2102" s="244"/>
    </row>
    <row r="2103" spans="1:1" s="245" customFormat="1" ht="12" hidden="1" customHeight="1">
      <c r="A2103" s="244"/>
    </row>
    <row r="2104" spans="1:1" s="245" customFormat="1" ht="12" hidden="1" customHeight="1">
      <c r="A2104" s="244"/>
    </row>
    <row r="2105" spans="1:1" s="245" customFormat="1" ht="12" hidden="1" customHeight="1">
      <c r="A2105" s="244"/>
    </row>
    <row r="2106" spans="1:1" s="245" customFormat="1" ht="12" hidden="1" customHeight="1">
      <c r="A2106" s="244"/>
    </row>
    <row r="2107" spans="1:1" s="245" customFormat="1" ht="12" hidden="1" customHeight="1">
      <c r="A2107" s="244"/>
    </row>
    <row r="2108" spans="1:1" s="245" customFormat="1" ht="12" hidden="1" customHeight="1">
      <c r="A2108" s="244"/>
    </row>
    <row r="2109" spans="1:1" s="245" customFormat="1" ht="12" hidden="1" customHeight="1">
      <c r="A2109" s="244"/>
    </row>
    <row r="2110" spans="1:1" s="245" customFormat="1" ht="12" hidden="1" customHeight="1">
      <c r="A2110" s="244"/>
    </row>
    <row r="2111" spans="1:1" s="245" customFormat="1" ht="12" hidden="1" customHeight="1">
      <c r="A2111" s="244"/>
    </row>
    <row r="2112" spans="1:1" s="245" customFormat="1" ht="12" hidden="1" customHeight="1">
      <c r="A2112" s="244"/>
    </row>
    <row r="2113" spans="1:1" s="245" customFormat="1" ht="12" hidden="1" customHeight="1">
      <c r="A2113" s="244"/>
    </row>
    <row r="2114" spans="1:1" s="245" customFormat="1" ht="12" hidden="1" customHeight="1">
      <c r="A2114" s="244"/>
    </row>
    <row r="2115" spans="1:1" s="245" customFormat="1" ht="12" hidden="1" customHeight="1">
      <c r="A2115" s="244"/>
    </row>
    <row r="2116" spans="1:1" s="245" customFormat="1" ht="12" hidden="1" customHeight="1">
      <c r="A2116" s="244"/>
    </row>
    <row r="2117" spans="1:1" s="245" customFormat="1" ht="12" hidden="1" customHeight="1">
      <c r="A2117" s="244"/>
    </row>
    <row r="2118" spans="1:1" s="245" customFormat="1" ht="12" hidden="1" customHeight="1">
      <c r="A2118" s="244"/>
    </row>
    <row r="2119" spans="1:1" s="245" customFormat="1" ht="12" hidden="1" customHeight="1">
      <c r="A2119" s="244"/>
    </row>
    <row r="2120" spans="1:1" s="245" customFormat="1" ht="12" hidden="1" customHeight="1">
      <c r="A2120" s="244"/>
    </row>
    <row r="2121" spans="1:1" s="245" customFormat="1" ht="12" hidden="1" customHeight="1">
      <c r="A2121" s="244"/>
    </row>
    <row r="2122" spans="1:1" s="245" customFormat="1" ht="12" hidden="1" customHeight="1">
      <c r="A2122" s="244"/>
    </row>
    <row r="2123" spans="1:1" s="245" customFormat="1" ht="12" hidden="1" customHeight="1">
      <c r="A2123" s="244"/>
    </row>
    <row r="2124" spans="1:1" s="245" customFormat="1" ht="12" hidden="1" customHeight="1">
      <c r="A2124" s="244"/>
    </row>
    <row r="2125" spans="1:1" s="245" customFormat="1" ht="12" hidden="1" customHeight="1">
      <c r="A2125" s="244"/>
    </row>
    <row r="2126" spans="1:1" s="245" customFormat="1" ht="12" hidden="1" customHeight="1">
      <c r="A2126" s="244"/>
    </row>
    <row r="2127" spans="1:1" s="245" customFormat="1" ht="12" hidden="1" customHeight="1">
      <c r="A2127" s="244"/>
    </row>
    <row r="2128" spans="1:1" s="245" customFormat="1" ht="12" hidden="1" customHeight="1">
      <c r="A2128" s="244"/>
    </row>
    <row r="2129" spans="1:1" s="245" customFormat="1" ht="12" hidden="1" customHeight="1">
      <c r="A2129" s="244"/>
    </row>
    <row r="2130" spans="1:1" s="245" customFormat="1" ht="12" hidden="1" customHeight="1">
      <c r="A2130" s="244"/>
    </row>
    <row r="2131" spans="1:1" s="245" customFormat="1" ht="12" hidden="1" customHeight="1">
      <c r="A2131" s="244"/>
    </row>
    <row r="2132" spans="1:1" s="245" customFormat="1" ht="12" hidden="1" customHeight="1">
      <c r="A2132" s="244"/>
    </row>
    <row r="2133" spans="1:1" s="245" customFormat="1" ht="12" hidden="1" customHeight="1">
      <c r="A2133" s="244"/>
    </row>
    <row r="2134" spans="1:1" s="245" customFormat="1" ht="12" hidden="1" customHeight="1">
      <c r="A2134" s="244"/>
    </row>
    <row r="2135" spans="1:1" s="245" customFormat="1" ht="12" hidden="1" customHeight="1">
      <c r="A2135" s="244"/>
    </row>
    <row r="2136" spans="1:1" s="245" customFormat="1" ht="12" hidden="1" customHeight="1">
      <c r="A2136" s="244"/>
    </row>
    <row r="2137" spans="1:1" s="245" customFormat="1" ht="12" hidden="1" customHeight="1">
      <c r="A2137" s="244"/>
    </row>
    <row r="2138" spans="1:1" s="245" customFormat="1" ht="12" hidden="1" customHeight="1">
      <c r="A2138" s="244"/>
    </row>
    <row r="2139" spans="1:1" s="245" customFormat="1" ht="12" hidden="1" customHeight="1">
      <c r="A2139" s="244"/>
    </row>
    <row r="2140" spans="1:1" s="245" customFormat="1" ht="12" hidden="1" customHeight="1">
      <c r="A2140" s="244"/>
    </row>
    <row r="2141" spans="1:1" s="245" customFormat="1" ht="12" hidden="1" customHeight="1">
      <c r="A2141" s="244"/>
    </row>
    <row r="2142" spans="1:1" s="245" customFormat="1" ht="12" hidden="1" customHeight="1">
      <c r="A2142" s="244"/>
    </row>
    <row r="2143" spans="1:1" s="245" customFormat="1" ht="12" hidden="1" customHeight="1">
      <c r="A2143" s="244"/>
    </row>
    <row r="2144" spans="1:1" s="245" customFormat="1" ht="12" hidden="1" customHeight="1">
      <c r="A2144" s="244"/>
    </row>
    <row r="2145" spans="1:1" s="245" customFormat="1" ht="12" hidden="1" customHeight="1">
      <c r="A2145" s="244"/>
    </row>
    <row r="2146" spans="1:1" s="245" customFormat="1" ht="12" hidden="1" customHeight="1">
      <c r="A2146" s="244"/>
    </row>
    <row r="2147" spans="1:1" s="245" customFormat="1" ht="12" hidden="1" customHeight="1">
      <c r="A2147" s="244"/>
    </row>
    <row r="2148" spans="1:1" s="245" customFormat="1" ht="12" hidden="1" customHeight="1">
      <c r="A2148" s="244"/>
    </row>
    <row r="2149" spans="1:1" s="245" customFormat="1" ht="12" hidden="1" customHeight="1">
      <c r="A2149" s="244"/>
    </row>
    <row r="2150" spans="1:1" s="245" customFormat="1" ht="12" hidden="1" customHeight="1">
      <c r="A2150" s="244"/>
    </row>
    <row r="2151" spans="1:1" s="245" customFormat="1" ht="12" hidden="1" customHeight="1">
      <c r="A2151" s="244"/>
    </row>
    <row r="2152" spans="1:1" s="245" customFormat="1" ht="12" hidden="1" customHeight="1">
      <c r="A2152" s="244"/>
    </row>
    <row r="2153" spans="1:1" s="245" customFormat="1" ht="12" hidden="1" customHeight="1">
      <c r="A2153" s="244"/>
    </row>
    <row r="2154" spans="1:1" s="245" customFormat="1" ht="12" hidden="1" customHeight="1">
      <c r="A2154" s="244"/>
    </row>
    <row r="2155" spans="1:1" s="245" customFormat="1" ht="12" hidden="1" customHeight="1">
      <c r="A2155" s="244"/>
    </row>
    <row r="2156" spans="1:1" s="245" customFormat="1" ht="12" hidden="1" customHeight="1">
      <c r="A2156" s="244"/>
    </row>
    <row r="2157" spans="1:1" s="245" customFormat="1" ht="12" hidden="1" customHeight="1">
      <c r="A2157" s="244"/>
    </row>
    <row r="2158" spans="1:1" s="245" customFormat="1" ht="12" hidden="1" customHeight="1">
      <c r="A2158" s="244"/>
    </row>
    <row r="2159" spans="1:1" s="245" customFormat="1" ht="12" hidden="1" customHeight="1">
      <c r="A2159" s="244"/>
    </row>
    <row r="2160" spans="1:1" s="245" customFormat="1" ht="12" hidden="1" customHeight="1">
      <c r="A2160" s="244"/>
    </row>
    <row r="2161" spans="1:1" s="245" customFormat="1" ht="12" hidden="1" customHeight="1">
      <c r="A2161" s="244"/>
    </row>
    <row r="2162" spans="1:1" s="245" customFormat="1" ht="12" hidden="1" customHeight="1">
      <c r="A2162" s="244"/>
    </row>
    <row r="2163" spans="1:1" s="245" customFormat="1" ht="12" hidden="1" customHeight="1">
      <c r="A2163" s="244"/>
    </row>
    <row r="2164" spans="1:1" s="245" customFormat="1" ht="12" hidden="1" customHeight="1">
      <c r="A2164" s="244"/>
    </row>
    <row r="2165" spans="1:1" s="245" customFormat="1" ht="12" hidden="1" customHeight="1">
      <c r="A2165" s="244"/>
    </row>
    <row r="2166" spans="1:1" s="245" customFormat="1" ht="12" hidden="1" customHeight="1">
      <c r="A2166" s="244"/>
    </row>
    <row r="2167" spans="1:1" s="245" customFormat="1" ht="12" hidden="1" customHeight="1">
      <c r="A2167" s="244"/>
    </row>
    <row r="2168" spans="1:1" s="245" customFormat="1" ht="12" hidden="1" customHeight="1">
      <c r="A2168" s="244"/>
    </row>
    <row r="2169" spans="1:1" s="245" customFormat="1" ht="12" hidden="1" customHeight="1">
      <c r="A2169" s="244"/>
    </row>
    <row r="2170" spans="1:1" s="245" customFormat="1" ht="12" hidden="1" customHeight="1">
      <c r="A2170" s="244"/>
    </row>
    <row r="2171" spans="1:1" s="245" customFormat="1" ht="12" hidden="1" customHeight="1">
      <c r="A2171" s="244"/>
    </row>
    <row r="2172" spans="1:1" s="245" customFormat="1" ht="12" hidden="1" customHeight="1">
      <c r="A2172" s="244"/>
    </row>
    <row r="2173" spans="1:1" s="245" customFormat="1" ht="12" hidden="1" customHeight="1">
      <c r="A2173" s="244"/>
    </row>
    <row r="2174" spans="1:1" s="245" customFormat="1" ht="12" hidden="1" customHeight="1">
      <c r="A2174" s="244"/>
    </row>
    <row r="2175" spans="1:1" s="245" customFormat="1" ht="12" hidden="1" customHeight="1">
      <c r="A2175" s="244"/>
    </row>
    <row r="2176" spans="1:1" s="245" customFormat="1" ht="12" hidden="1" customHeight="1">
      <c r="A2176" s="244"/>
    </row>
    <row r="2177" spans="1:1" s="245" customFormat="1" ht="12" hidden="1" customHeight="1">
      <c r="A2177" s="244"/>
    </row>
    <row r="2178" spans="1:1" s="245" customFormat="1" ht="12" hidden="1" customHeight="1">
      <c r="A2178" s="244"/>
    </row>
    <row r="2179" spans="1:1" s="245" customFormat="1" ht="12" hidden="1" customHeight="1">
      <c r="A2179" s="244"/>
    </row>
    <row r="2180" spans="1:1" s="245" customFormat="1" ht="12" hidden="1" customHeight="1">
      <c r="A2180" s="244"/>
    </row>
    <row r="2181" spans="1:1" s="245" customFormat="1" ht="12" hidden="1" customHeight="1">
      <c r="A2181" s="244"/>
    </row>
    <row r="2182" spans="1:1" s="245" customFormat="1" ht="12" hidden="1" customHeight="1">
      <c r="A2182" s="244"/>
    </row>
    <row r="2183" spans="1:1" s="245" customFormat="1" ht="12" hidden="1" customHeight="1">
      <c r="A2183" s="244"/>
    </row>
    <row r="2184" spans="1:1" s="245" customFormat="1" ht="12" hidden="1" customHeight="1">
      <c r="A2184" s="244"/>
    </row>
    <row r="2185" spans="1:1" s="245" customFormat="1" ht="12" hidden="1" customHeight="1">
      <c r="A2185" s="244"/>
    </row>
    <row r="2186" spans="1:1" s="245" customFormat="1" ht="12" hidden="1" customHeight="1">
      <c r="A2186" s="244"/>
    </row>
    <row r="2187" spans="1:1" s="245" customFormat="1" ht="12" hidden="1" customHeight="1">
      <c r="A2187" s="244"/>
    </row>
    <row r="2188" spans="1:1" s="245" customFormat="1" ht="12" hidden="1" customHeight="1">
      <c r="A2188" s="244"/>
    </row>
    <row r="2189" spans="1:1" s="245" customFormat="1" ht="12" hidden="1" customHeight="1">
      <c r="A2189" s="244"/>
    </row>
    <row r="2190" spans="1:1" s="245" customFormat="1" ht="12" hidden="1" customHeight="1">
      <c r="A2190" s="244"/>
    </row>
    <row r="2191" spans="1:1" s="245" customFormat="1" ht="12" hidden="1" customHeight="1">
      <c r="A2191" s="244"/>
    </row>
    <row r="2192" spans="1:1" s="245" customFormat="1" ht="12" hidden="1" customHeight="1">
      <c r="A2192" s="244"/>
    </row>
    <row r="2193" spans="1:1" s="245" customFormat="1" ht="12" hidden="1" customHeight="1">
      <c r="A2193" s="244"/>
    </row>
    <row r="2194" spans="1:1" s="245" customFormat="1" ht="12" hidden="1" customHeight="1">
      <c r="A2194" s="244"/>
    </row>
    <row r="2195" spans="1:1" s="245" customFormat="1" ht="12" hidden="1" customHeight="1">
      <c r="A2195" s="244"/>
    </row>
    <row r="2196" spans="1:1" s="245" customFormat="1" ht="12" hidden="1" customHeight="1">
      <c r="A2196" s="244"/>
    </row>
    <row r="2197" spans="1:1" s="245" customFormat="1" ht="12" hidden="1" customHeight="1">
      <c r="A2197" s="244"/>
    </row>
    <row r="2198" spans="1:1" s="245" customFormat="1" ht="12" hidden="1" customHeight="1">
      <c r="A2198" s="244"/>
    </row>
    <row r="2199" spans="1:1" s="245" customFormat="1" ht="12" hidden="1" customHeight="1">
      <c r="A2199" s="244"/>
    </row>
    <row r="2200" spans="1:1" s="245" customFormat="1" ht="12" hidden="1" customHeight="1">
      <c r="A2200" s="244"/>
    </row>
    <row r="2201" spans="1:1" s="245" customFormat="1" ht="12" hidden="1" customHeight="1">
      <c r="A2201" s="244"/>
    </row>
    <row r="2202" spans="1:1" s="245" customFormat="1" ht="12" hidden="1" customHeight="1">
      <c r="A2202" s="244"/>
    </row>
    <row r="2203" spans="1:1" s="245" customFormat="1" ht="12" hidden="1" customHeight="1">
      <c r="A2203" s="244"/>
    </row>
    <row r="2204" spans="1:1" s="245" customFormat="1" ht="12" hidden="1" customHeight="1">
      <c r="A2204" s="244"/>
    </row>
    <row r="2205" spans="1:1" s="245" customFormat="1" ht="12" hidden="1" customHeight="1">
      <c r="A2205" s="244"/>
    </row>
    <row r="2206" spans="1:1" s="245" customFormat="1" ht="12" hidden="1" customHeight="1">
      <c r="A2206" s="244"/>
    </row>
    <row r="2207" spans="1:1" s="245" customFormat="1" ht="12" hidden="1" customHeight="1">
      <c r="A2207" s="244"/>
    </row>
    <row r="2208" spans="1:1" s="245" customFormat="1" ht="12" hidden="1" customHeight="1">
      <c r="A2208" s="244"/>
    </row>
    <row r="2209" spans="1:1" s="245" customFormat="1" ht="12" hidden="1" customHeight="1">
      <c r="A2209" s="244"/>
    </row>
    <row r="2210" spans="1:1" s="245" customFormat="1" ht="12" hidden="1" customHeight="1">
      <c r="A2210" s="244"/>
    </row>
    <row r="2211" spans="1:1" s="245" customFormat="1" ht="12" hidden="1" customHeight="1">
      <c r="A2211" s="244"/>
    </row>
    <row r="2212" spans="1:1" s="245" customFormat="1" ht="12" hidden="1" customHeight="1">
      <c r="A2212" s="244"/>
    </row>
    <row r="2213" spans="1:1" s="245" customFormat="1" ht="12" hidden="1" customHeight="1">
      <c r="A2213" s="244"/>
    </row>
    <row r="2214" spans="1:1" s="245" customFormat="1" ht="12" hidden="1" customHeight="1">
      <c r="A2214" s="244"/>
    </row>
    <row r="2215" spans="1:1" s="245" customFormat="1" ht="12" hidden="1" customHeight="1">
      <c r="A2215" s="244"/>
    </row>
    <row r="2216" spans="1:1" s="245" customFormat="1" ht="12" hidden="1" customHeight="1">
      <c r="A2216" s="244"/>
    </row>
    <row r="2217" spans="1:1" s="245" customFormat="1" ht="12" hidden="1" customHeight="1">
      <c r="A2217" s="244"/>
    </row>
    <row r="2218" spans="1:1" s="245" customFormat="1" ht="12" hidden="1" customHeight="1">
      <c r="A2218" s="244"/>
    </row>
    <row r="2219" spans="1:1" s="245" customFormat="1" ht="12" hidden="1" customHeight="1">
      <c r="A2219" s="244"/>
    </row>
    <row r="2220" spans="1:1" s="245" customFormat="1" ht="12" hidden="1" customHeight="1">
      <c r="A2220" s="244"/>
    </row>
    <row r="2221" spans="1:1" s="245" customFormat="1" ht="12" hidden="1" customHeight="1">
      <c r="A2221" s="244"/>
    </row>
    <row r="2222" spans="1:1" s="245" customFormat="1" ht="12" hidden="1" customHeight="1">
      <c r="A2222" s="244"/>
    </row>
    <row r="2223" spans="1:1" s="245" customFormat="1" ht="12" hidden="1" customHeight="1">
      <c r="A2223" s="244"/>
    </row>
    <row r="2224" spans="1:1" s="245" customFormat="1" ht="12" hidden="1" customHeight="1">
      <c r="A2224" s="244"/>
    </row>
    <row r="2225" spans="1:1" s="245" customFormat="1" ht="12" hidden="1" customHeight="1">
      <c r="A2225" s="244"/>
    </row>
    <row r="2226" spans="1:1" s="245" customFormat="1" ht="12" hidden="1" customHeight="1">
      <c r="A2226" s="244"/>
    </row>
    <row r="2227" spans="1:1" s="245" customFormat="1" ht="12" hidden="1" customHeight="1">
      <c r="A2227" s="244"/>
    </row>
    <row r="2228" spans="1:1" s="245" customFormat="1" ht="12" hidden="1" customHeight="1">
      <c r="A2228" s="244"/>
    </row>
    <row r="2229" spans="1:1" s="245" customFormat="1" ht="12" hidden="1" customHeight="1">
      <c r="A2229" s="244"/>
    </row>
    <row r="2230" spans="1:1" s="245" customFormat="1" ht="12" hidden="1" customHeight="1">
      <c r="A2230" s="244"/>
    </row>
    <row r="2231" spans="1:1" s="245" customFormat="1" ht="12" hidden="1" customHeight="1">
      <c r="A2231" s="244"/>
    </row>
    <row r="2232" spans="1:1" s="245" customFormat="1" ht="12" hidden="1" customHeight="1">
      <c r="A2232" s="244"/>
    </row>
    <row r="2233" spans="1:1" s="245" customFormat="1" ht="12" hidden="1" customHeight="1">
      <c r="A2233" s="244"/>
    </row>
    <row r="2234" spans="1:1" s="245" customFormat="1" ht="12" hidden="1" customHeight="1">
      <c r="A2234" s="244"/>
    </row>
    <row r="2235" spans="1:1" s="245" customFormat="1" ht="12" hidden="1" customHeight="1">
      <c r="A2235" s="244"/>
    </row>
    <row r="2236" spans="1:1" s="245" customFormat="1" ht="12" hidden="1" customHeight="1">
      <c r="A2236" s="244"/>
    </row>
    <row r="2237" spans="1:1" s="245" customFormat="1" ht="12" hidden="1" customHeight="1">
      <c r="A2237" s="244"/>
    </row>
    <row r="2238" spans="1:1" s="245" customFormat="1" ht="12" hidden="1" customHeight="1">
      <c r="A2238" s="244"/>
    </row>
    <row r="2239" spans="1:1" s="245" customFormat="1" ht="12" hidden="1" customHeight="1">
      <c r="A2239" s="244"/>
    </row>
    <row r="2240" spans="1:1" s="245" customFormat="1" ht="12" hidden="1" customHeight="1">
      <c r="A2240" s="244"/>
    </row>
    <row r="2241" spans="1:1" s="245" customFormat="1" ht="12" hidden="1" customHeight="1">
      <c r="A2241" s="244"/>
    </row>
    <row r="2242" spans="1:1" s="245" customFormat="1" ht="12" hidden="1" customHeight="1">
      <c r="A2242" s="244"/>
    </row>
    <row r="2243" spans="1:1" s="245" customFormat="1" ht="12" hidden="1" customHeight="1">
      <c r="A2243" s="244"/>
    </row>
    <row r="2244" spans="1:1" s="245" customFormat="1" ht="12" hidden="1" customHeight="1">
      <c r="A2244" s="244"/>
    </row>
    <row r="2245" spans="1:1" s="245" customFormat="1" ht="12" hidden="1" customHeight="1">
      <c r="A2245" s="244"/>
    </row>
    <row r="2246" spans="1:1" s="245" customFormat="1" ht="12" hidden="1" customHeight="1">
      <c r="A2246" s="244"/>
    </row>
    <row r="2247" spans="1:1" s="245" customFormat="1" ht="12" hidden="1" customHeight="1">
      <c r="A2247" s="244"/>
    </row>
    <row r="2248" spans="1:1" s="245" customFormat="1" ht="12" hidden="1" customHeight="1">
      <c r="A2248" s="244"/>
    </row>
    <row r="2249" spans="1:1" s="245" customFormat="1" ht="12" hidden="1" customHeight="1">
      <c r="A2249" s="244"/>
    </row>
    <row r="2250" spans="1:1" s="245" customFormat="1" ht="12" hidden="1" customHeight="1">
      <c r="A2250" s="244"/>
    </row>
    <row r="2251" spans="1:1" s="245" customFormat="1" ht="12" hidden="1" customHeight="1">
      <c r="A2251" s="244"/>
    </row>
    <row r="2252" spans="1:1" s="245" customFormat="1" ht="12" hidden="1" customHeight="1">
      <c r="A2252" s="244"/>
    </row>
    <row r="2253" spans="1:1" s="245" customFormat="1" ht="12" hidden="1" customHeight="1">
      <c r="A2253" s="244"/>
    </row>
    <row r="2254" spans="1:1" s="245" customFormat="1" ht="12" hidden="1" customHeight="1">
      <c r="A2254" s="244"/>
    </row>
    <row r="2255" spans="1:1" s="245" customFormat="1" ht="12" hidden="1" customHeight="1">
      <c r="A2255" s="244"/>
    </row>
    <row r="2256" spans="1:1" s="245" customFormat="1" ht="12" hidden="1" customHeight="1">
      <c r="A2256" s="244"/>
    </row>
    <row r="2257" spans="1:1" s="245" customFormat="1" ht="12" hidden="1" customHeight="1">
      <c r="A2257" s="244"/>
    </row>
    <row r="2258" spans="1:1" s="245" customFormat="1" ht="12" hidden="1" customHeight="1">
      <c r="A2258" s="244"/>
    </row>
    <row r="2259" spans="1:1" s="245" customFormat="1" ht="12" hidden="1" customHeight="1">
      <c r="A2259" s="244"/>
    </row>
    <row r="2260" spans="1:1" s="245" customFormat="1" ht="12" hidden="1" customHeight="1">
      <c r="A2260" s="244"/>
    </row>
    <row r="2261" spans="1:1" s="245" customFormat="1" ht="12" hidden="1" customHeight="1">
      <c r="A2261" s="244"/>
    </row>
    <row r="2262" spans="1:1" s="245" customFormat="1" ht="12" hidden="1" customHeight="1">
      <c r="A2262" s="244"/>
    </row>
    <row r="2263" spans="1:1" s="245" customFormat="1" ht="12" hidden="1" customHeight="1">
      <c r="A2263" s="244"/>
    </row>
    <row r="2264" spans="1:1" s="245" customFormat="1" ht="12" hidden="1" customHeight="1">
      <c r="A2264" s="244"/>
    </row>
    <row r="2265" spans="1:1" s="245" customFormat="1" ht="12" hidden="1" customHeight="1">
      <c r="A2265" s="244"/>
    </row>
    <row r="2266" spans="1:1" s="245" customFormat="1" ht="12" hidden="1" customHeight="1">
      <c r="A2266" s="244"/>
    </row>
    <row r="2267" spans="1:1" s="245" customFormat="1" ht="12" hidden="1" customHeight="1">
      <c r="A2267" s="244"/>
    </row>
    <row r="2268" spans="1:1" s="245" customFormat="1" ht="12" hidden="1" customHeight="1">
      <c r="A2268" s="244"/>
    </row>
    <row r="2269" spans="1:1" s="245" customFormat="1" ht="12" hidden="1" customHeight="1">
      <c r="A2269" s="244"/>
    </row>
    <row r="2270" spans="1:1" s="245" customFormat="1" ht="12" hidden="1" customHeight="1">
      <c r="A2270" s="244"/>
    </row>
    <row r="2271" spans="1:1" s="245" customFormat="1" ht="12" hidden="1" customHeight="1">
      <c r="A2271" s="244"/>
    </row>
    <row r="2272" spans="1:1" s="245" customFormat="1" ht="12" hidden="1" customHeight="1">
      <c r="A2272" s="244"/>
    </row>
    <row r="2273" spans="1:1" s="245" customFormat="1" ht="12" hidden="1" customHeight="1">
      <c r="A2273" s="244"/>
    </row>
    <row r="2274" spans="1:1" s="245" customFormat="1" ht="12" hidden="1" customHeight="1">
      <c r="A2274" s="244"/>
    </row>
    <row r="2275" spans="1:1" s="245" customFormat="1" ht="12" hidden="1" customHeight="1">
      <c r="A2275" s="244"/>
    </row>
    <row r="2276" spans="1:1" s="245" customFormat="1" ht="12" hidden="1" customHeight="1">
      <c r="A2276" s="244"/>
    </row>
    <row r="2277" spans="1:1" s="245" customFormat="1" ht="12" hidden="1" customHeight="1">
      <c r="A2277" s="244"/>
    </row>
    <row r="2278" spans="1:1" s="245" customFormat="1" ht="12" hidden="1" customHeight="1">
      <c r="A2278" s="244"/>
    </row>
    <row r="2279" spans="1:1" s="245" customFormat="1" ht="12" hidden="1" customHeight="1">
      <c r="A2279" s="244"/>
    </row>
    <row r="2280" spans="1:1" s="245" customFormat="1" ht="12" hidden="1" customHeight="1">
      <c r="A2280" s="244"/>
    </row>
    <row r="2281" spans="1:1" s="245" customFormat="1" ht="12" hidden="1" customHeight="1">
      <c r="A2281" s="244"/>
    </row>
    <row r="2282" spans="1:1" s="245" customFormat="1" ht="12" hidden="1" customHeight="1">
      <c r="A2282" s="244"/>
    </row>
    <row r="2283" spans="1:1" s="245" customFormat="1" ht="12" hidden="1" customHeight="1">
      <c r="A2283" s="244"/>
    </row>
    <row r="2284" spans="1:1" s="245" customFormat="1" ht="12" hidden="1" customHeight="1">
      <c r="A2284" s="244"/>
    </row>
    <row r="2285" spans="1:1" s="245" customFormat="1" ht="12" hidden="1" customHeight="1">
      <c r="A2285" s="244"/>
    </row>
    <row r="2286" spans="1:1" s="245" customFormat="1" ht="12" hidden="1" customHeight="1">
      <c r="A2286" s="244"/>
    </row>
    <row r="2287" spans="1:1" s="245" customFormat="1" ht="12" hidden="1" customHeight="1">
      <c r="A2287" s="244"/>
    </row>
    <row r="2288" spans="1:1" s="245" customFormat="1" ht="12" hidden="1" customHeight="1">
      <c r="A2288" s="244"/>
    </row>
    <row r="2289" spans="1:1" s="245" customFormat="1" ht="12" hidden="1" customHeight="1">
      <c r="A2289" s="244"/>
    </row>
    <row r="2290" spans="1:1" s="245" customFormat="1" ht="12" hidden="1" customHeight="1">
      <c r="A2290" s="244"/>
    </row>
    <row r="2291" spans="1:1" s="245" customFormat="1" ht="12" hidden="1" customHeight="1">
      <c r="A2291" s="244"/>
    </row>
    <row r="2292" spans="1:1" s="245" customFormat="1" ht="12" hidden="1" customHeight="1">
      <c r="A2292" s="244"/>
    </row>
    <row r="2293" spans="1:1" s="245" customFormat="1" ht="12" hidden="1" customHeight="1">
      <c r="A2293" s="244"/>
    </row>
    <row r="2294" spans="1:1" s="245" customFormat="1" ht="12" hidden="1" customHeight="1">
      <c r="A2294" s="244"/>
    </row>
    <row r="2295" spans="1:1" s="245" customFormat="1" ht="12" hidden="1" customHeight="1">
      <c r="A2295" s="244"/>
    </row>
    <row r="2296" spans="1:1" s="245" customFormat="1" ht="12" hidden="1" customHeight="1">
      <c r="A2296" s="244"/>
    </row>
    <row r="2297" spans="1:1" s="245" customFormat="1" ht="12" hidden="1" customHeight="1">
      <c r="A2297" s="244"/>
    </row>
    <row r="2298" spans="1:1" s="245" customFormat="1" ht="12" hidden="1" customHeight="1">
      <c r="A2298" s="244"/>
    </row>
    <row r="2299" spans="1:1" s="245" customFormat="1" ht="12" hidden="1" customHeight="1">
      <c r="A2299" s="244"/>
    </row>
    <row r="2300" spans="1:1" s="245" customFormat="1" ht="12" hidden="1" customHeight="1">
      <c r="A2300" s="244"/>
    </row>
    <row r="2301" spans="1:1" s="245" customFormat="1" ht="12" hidden="1" customHeight="1">
      <c r="A2301" s="244"/>
    </row>
    <row r="2302" spans="1:1" s="245" customFormat="1" ht="12" hidden="1" customHeight="1">
      <c r="A2302" s="244"/>
    </row>
    <row r="2303" spans="1:1" s="245" customFormat="1" ht="12" hidden="1" customHeight="1">
      <c r="A2303" s="244"/>
    </row>
    <row r="2304" spans="1:1" s="245" customFormat="1" ht="12" hidden="1" customHeight="1">
      <c r="A2304" s="244"/>
    </row>
    <row r="2305" spans="1:1" s="245" customFormat="1" ht="12" hidden="1" customHeight="1">
      <c r="A2305" s="244"/>
    </row>
    <row r="2306" spans="1:1" s="245" customFormat="1" ht="12" hidden="1" customHeight="1">
      <c r="A2306" s="244"/>
    </row>
    <row r="2307" spans="1:1" s="245" customFormat="1" ht="12" hidden="1" customHeight="1">
      <c r="A2307" s="244"/>
    </row>
    <row r="2308" spans="1:1" s="245" customFormat="1" ht="12" hidden="1" customHeight="1">
      <c r="A2308" s="244"/>
    </row>
    <row r="2309" spans="1:1" s="245" customFormat="1" ht="12" hidden="1" customHeight="1">
      <c r="A2309" s="244"/>
    </row>
    <row r="2310" spans="1:1" s="245" customFormat="1" ht="12" hidden="1" customHeight="1">
      <c r="A2310" s="244"/>
    </row>
    <row r="2311" spans="1:1" s="245" customFormat="1" ht="12" hidden="1" customHeight="1">
      <c r="A2311" s="244"/>
    </row>
    <row r="2312" spans="1:1" s="245" customFormat="1" ht="12" hidden="1" customHeight="1">
      <c r="A2312" s="244"/>
    </row>
    <row r="2313" spans="1:1" s="245" customFormat="1" ht="12" hidden="1" customHeight="1">
      <c r="A2313" s="244"/>
    </row>
    <row r="2314" spans="1:1" s="245" customFormat="1" ht="12" hidden="1" customHeight="1">
      <c r="A2314" s="244"/>
    </row>
    <row r="2315" spans="1:1" s="245" customFormat="1" ht="12" hidden="1" customHeight="1">
      <c r="A2315" s="244"/>
    </row>
    <row r="2316" spans="1:1" s="245" customFormat="1" ht="12" hidden="1" customHeight="1">
      <c r="A2316" s="244"/>
    </row>
    <row r="2317" spans="1:1" s="245" customFormat="1" ht="12" hidden="1" customHeight="1">
      <c r="A2317" s="244"/>
    </row>
    <row r="2318" spans="1:1" s="245" customFormat="1" ht="12" hidden="1" customHeight="1">
      <c r="A2318" s="244"/>
    </row>
    <row r="2319" spans="1:1" s="245" customFormat="1" ht="12" hidden="1" customHeight="1">
      <c r="A2319" s="244"/>
    </row>
    <row r="2320" spans="1:1" s="245" customFormat="1" ht="12" hidden="1" customHeight="1">
      <c r="A2320" s="244"/>
    </row>
    <row r="2321" spans="1:1" s="245" customFormat="1" ht="12" hidden="1" customHeight="1">
      <c r="A2321" s="244"/>
    </row>
    <row r="2322" spans="1:1" s="245" customFormat="1" ht="12" hidden="1" customHeight="1">
      <c r="A2322" s="244"/>
    </row>
    <row r="2323" spans="1:1" s="245" customFormat="1" ht="12" hidden="1" customHeight="1">
      <c r="A2323" s="244"/>
    </row>
    <row r="2324" spans="1:1" s="245" customFormat="1" ht="12" hidden="1" customHeight="1">
      <c r="A2324" s="244"/>
    </row>
    <row r="2325" spans="1:1" s="245" customFormat="1" ht="12" hidden="1" customHeight="1">
      <c r="A2325" s="244"/>
    </row>
    <row r="2326" spans="1:1" s="245" customFormat="1" ht="12" hidden="1" customHeight="1">
      <c r="A2326" s="244"/>
    </row>
    <row r="2327" spans="1:1" s="245" customFormat="1" ht="12" hidden="1" customHeight="1">
      <c r="A2327" s="244"/>
    </row>
    <row r="2328" spans="1:1" s="245" customFormat="1" ht="12" hidden="1" customHeight="1">
      <c r="A2328" s="244"/>
    </row>
    <row r="2329" spans="1:1" s="245" customFormat="1" ht="12" hidden="1" customHeight="1">
      <c r="A2329" s="244"/>
    </row>
    <row r="2330" spans="1:1" s="245" customFormat="1" ht="12" hidden="1" customHeight="1">
      <c r="A2330" s="244"/>
    </row>
    <row r="2331" spans="1:1" s="245" customFormat="1" ht="12" hidden="1" customHeight="1">
      <c r="A2331" s="244"/>
    </row>
    <row r="2332" spans="1:1" s="245" customFormat="1" ht="12" hidden="1" customHeight="1">
      <c r="A2332" s="244"/>
    </row>
    <row r="2333" spans="1:1" s="245" customFormat="1" ht="12" hidden="1" customHeight="1">
      <c r="A2333" s="244"/>
    </row>
    <row r="2334" spans="1:1" s="245" customFormat="1" ht="12" hidden="1" customHeight="1">
      <c r="A2334" s="244"/>
    </row>
    <row r="2335" spans="1:1" s="245" customFormat="1" ht="12" hidden="1" customHeight="1">
      <c r="A2335" s="244"/>
    </row>
    <row r="2336" spans="1:1" s="245" customFormat="1" ht="12" hidden="1" customHeight="1">
      <c r="A2336" s="244"/>
    </row>
    <row r="2337" spans="1:1" s="245" customFormat="1" ht="12" hidden="1" customHeight="1">
      <c r="A2337" s="244"/>
    </row>
    <row r="2338" spans="1:1" s="245" customFormat="1" ht="12" hidden="1" customHeight="1">
      <c r="A2338" s="244"/>
    </row>
    <row r="2339" spans="1:1" s="245" customFormat="1" ht="12" hidden="1" customHeight="1">
      <c r="A2339" s="244"/>
    </row>
    <row r="2340" spans="1:1" s="245" customFormat="1" ht="12" hidden="1" customHeight="1">
      <c r="A2340" s="244"/>
    </row>
    <row r="2341" spans="1:1" s="245" customFormat="1" ht="12" hidden="1" customHeight="1">
      <c r="A2341" s="244"/>
    </row>
    <row r="2342" spans="1:1" s="245" customFormat="1" ht="12" hidden="1" customHeight="1">
      <c r="A2342" s="244"/>
    </row>
    <row r="2343" spans="1:1" s="245" customFormat="1" ht="12" hidden="1" customHeight="1">
      <c r="A2343" s="244"/>
    </row>
    <row r="2344" spans="1:1" s="245" customFormat="1" ht="12" hidden="1" customHeight="1">
      <c r="A2344" s="244"/>
    </row>
    <row r="2345" spans="1:1" s="245" customFormat="1" ht="12" hidden="1" customHeight="1">
      <c r="A2345" s="244"/>
    </row>
    <row r="2346" spans="1:1" s="245" customFormat="1" ht="12" hidden="1" customHeight="1">
      <c r="A2346" s="244"/>
    </row>
    <row r="2347" spans="1:1" s="245" customFormat="1" ht="12" hidden="1" customHeight="1">
      <c r="A2347" s="244"/>
    </row>
    <row r="2348" spans="1:1" s="245" customFormat="1" ht="12" hidden="1" customHeight="1">
      <c r="A2348" s="244"/>
    </row>
    <row r="2349" spans="1:1" s="245" customFormat="1" ht="12" hidden="1" customHeight="1">
      <c r="A2349" s="244"/>
    </row>
    <row r="2350" spans="1:1" s="245" customFormat="1" ht="12" hidden="1" customHeight="1">
      <c r="A2350" s="244"/>
    </row>
    <row r="2351" spans="1:1" s="245" customFormat="1" ht="12" hidden="1" customHeight="1">
      <c r="A2351" s="244"/>
    </row>
    <row r="2352" spans="1:1" s="245" customFormat="1" ht="12" hidden="1" customHeight="1">
      <c r="A2352" s="244"/>
    </row>
    <row r="2353" spans="1:1" s="245" customFormat="1" ht="12" hidden="1" customHeight="1">
      <c r="A2353" s="244"/>
    </row>
    <row r="2354" spans="1:1" s="245" customFormat="1" ht="12" hidden="1" customHeight="1">
      <c r="A2354" s="244"/>
    </row>
    <row r="2355" spans="1:1" s="245" customFormat="1" ht="12" hidden="1" customHeight="1">
      <c r="A2355" s="244"/>
    </row>
    <row r="2356" spans="1:1" s="245" customFormat="1" ht="12" hidden="1" customHeight="1">
      <c r="A2356" s="244"/>
    </row>
    <row r="2357" spans="1:1" s="245" customFormat="1" ht="12" hidden="1" customHeight="1">
      <c r="A2357" s="244"/>
    </row>
    <row r="2358" spans="1:1" s="245" customFormat="1" ht="12" hidden="1" customHeight="1">
      <c r="A2358" s="244"/>
    </row>
    <row r="2359" spans="1:1" s="245" customFormat="1" ht="12" hidden="1" customHeight="1">
      <c r="A2359" s="244"/>
    </row>
    <row r="2360" spans="1:1" s="245" customFormat="1" ht="12" hidden="1" customHeight="1">
      <c r="A2360" s="244"/>
    </row>
    <row r="2361" spans="1:1" s="245" customFormat="1" ht="12" hidden="1" customHeight="1">
      <c r="A2361" s="244"/>
    </row>
    <row r="2362" spans="1:1" s="245" customFormat="1" ht="12" hidden="1" customHeight="1">
      <c r="A2362" s="244"/>
    </row>
    <row r="2363" spans="1:1" s="245" customFormat="1" ht="12" hidden="1" customHeight="1">
      <c r="A2363" s="244"/>
    </row>
    <row r="2364" spans="1:1" s="245" customFormat="1" ht="12" hidden="1" customHeight="1">
      <c r="A2364" s="244"/>
    </row>
    <row r="2365" spans="1:1" s="245" customFormat="1" ht="12" hidden="1" customHeight="1">
      <c r="A2365" s="244"/>
    </row>
    <row r="2366" spans="1:1" s="245" customFormat="1" ht="12" hidden="1" customHeight="1">
      <c r="A2366" s="244"/>
    </row>
    <row r="2367" spans="1:1" s="245" customFormat="1" ht="12" hidden="1" customHeight="1">
      <c r="A2367" s="244"/>
    </row>
    <row r="2368" spans="1:1" s="245" customFormat="1" ht="12" hidden="1" customHeight="1">
      <c r="A2368" s="244"/>
    </row>
    <row r="2369" spans="1:1" s="245" customFormat="1" ht="12" hidden="1" customHeight="1">
      <c r="A2369" s="244"/>
    </row>
    <row r="2370" spans="1:1" s="245" customFormat="1" ht="12" hidden="1" customHeight="1">
      <c r="A2370" s="244"/>
    </row>
    <row r="2371" spans="1:1" s="245" customFormat="1" ht="12" hidden="1" customHeight="1">
      <c r="A2371" s="244"/>
    </row>
    <row r="2372" spans="1:1" s="245" customFormat="1" ht="12" hidden="1" customHeight="1">
      <c r="A2372" s="244"/>
    </row>
    <row r="2373" spans="1:1" s="245" customFormat="1" ht="12" hidden="1" customHeight="1">
      <c r="A2373" s="244"/>
    </row>
    <row r="2374" spans="1:1" s="245" customFormat="1" ht="12" hidden="1" customHeight="1">
      <c r="A2374" s="244"/>
    </row>
    <row r="2375" spans="1:1" s="245" customFormat="1" ht="12" hidden="1" customHeight="1">
      <c r="A2375" s="244"/>
    </row>
    <row r="2376" spans="1:1" s="245" customFormat="1" ht="12" hidden="1" customHeight="1">
      <c r="A2376" s="244"/>
    </row>
    <row r="2377" spans="1:1" s="245" customFormat="1" ht="12" hidden="1" customHeight="1">
      <c r="A2377" s="244"/>
    </row>
    <row r="2378" spans="1:1" s="245" customFormat="1" ht="12" hidden="1" customHeight="1">
      <c r="A2378" s="244"/>
    </row>
    <row r="2379" spans="1:1" s="245" customFormat="1" ht="12" hidden="1" customHeight="1">
      <c r="A2379" s="244"/>
    </row>
    <row r="2380" spans="1:1" s="245" customFormat="1" ht="12" hidden="1" customHeight="1">
      <c r="A2380" s="244"/>
    </row>
    <row r="2381" spans="1:1" s="245" customFormat="1" ht="12" hidden="1" customHeight="1">
      <c r="A2381" s="244"/>
    </row>
    <row r="2382" spans="1:1" s="245" customFormat="1" ht="12" hidden="1" customHeight="1">
      <c r="A2382" s="244"/>
    </row>
    <row r="2383" spans="1:1" s="245" customFormat="1" ht="12" hidden="1" customHeight="1">
      <c r="A2383" s="244"/>
    </row>
    <row r="2384" spans="1:1" s="245" customFormat="1" ht="12" hidden="1" customHeight="1">
      <c r="A2384" s="244"/>
    </row>
    <row r="2385" spans="1:1" s="245" customFormat="1" ht="12" hidden="1" customHeight="1">
      <c r="A2385" s="244"/>
    </row>
    <row r="2386" spans="1:1" s="245" customFormat="1" ht="12" hidden="1" customHeight="1">
      <c r="A2386" s="244"/>
    </row>
    <row r="2387" spans="1:1" s="245" customFormat="1" ht="12" hidden="1" customHeight="1">
      <c r="A2387" s="244"/>
    </row>
    <row r="2388" spans="1:1" s="245" customFormat="1" ht="12" hidden="1" customHeight="1">
      <c r="A2388" s="244"/>
    </row>
    <row r="2389" spans="1:1" s="245" customFormat="1" ht="12" hidden="1" customHeight="1">
      <c r="A2389" s="244"/>
    </row>
    <row r="2390" spans="1:1" s="245" customFormat="1" ht="12" hidden="1" customHeight="1">
      <c r="A2390" s="244"/>
    </row>
    <row r="2391" spans="1:1" s="245" customFormat="1" ht="12" hidden="1" customHeight="1">
      <c r="A2391" s="244"/>
    </row>
    <row r="2392" spans="1:1" s="245" customFormat="1" ht="12" hidden="1" customHeight="1">
      <c r="A2392" s="244"/>
    </row>
    <row r="2393" spans="1:1" s="245" customFormat="1" ht="12" hidden="1" customHeight="1">
      <c r="A2393" s="244"/>
    </row>
    <row r="2394" spans="1:1" s="245" customFormat="1" ht="12" hidden="1" customHeight="1">
      <c r="A2394" s="244"/>
    </row>
    <row r="2395" spans="1:1" s="245" customFormat="1" ht="12" hidden="1" customHeight="1">
      <c r="A2395" s="244"/>
    </row>
    <row r="2396" spans="1:1" s="245" customFormat="1" ht="12" hidden="1" customHeight="1">
      <c r="A2396" s="244"/>
    </row>
    <row r="2397" spans="1:1" s="245" customFormat="1" ht="12" hidden="1" customHeight="1">
      <c r="A2397" s="244"/>
    </row>
    <row r="2398" spans="1:1" s="245" customFormat="1" ht="12" hidden="1" customHeight="1">
      <c r="A2398" s="244"/>
    </row>
    <row r="2399" spans="1:1" s="245" customFormat="1" ht="12" hidden="1" customHeight="1">
      <c r="A2399" s="244"/>
    </row>
    <row r="2400" spans="1:1" s="245" customFormat="1" ht="12" hidden="1" customHeight="1">
      <c r="A2400" s="244"/>
    </row>
    <row r="2401" spans="1:1" s="245" customFormat="1" ht="12" hidden="1" customHeight="1">
      <c r="A2401" s="244"/>
    </row>
    <row r="2402" spans="1:1" s="245" customFormat="1" ht="12" hidden="1" customHeight="1">
      <c r="A2402" s="244"/>
    </row>
    <row r="2403" spans="1:1" s="245" customFormat="1" ht="12" hidden="1" customHeight="1">
      <c r="A2403" s="244"/>
    </row>
    <row r="2404" spans="1:1" s="245" customFormat="1" ht="12" hidden="1" customHeight="1">
      <c r="A2404" s="244"/>
    </row>
    <row r="2405" spans="1:1" s="245" customFormat="1" ht="12" hidden="1" customHeight="1">
      <c r="A2405" s="244"/>
    </row>
    <row r="2406" spans="1:1" s="245" customFormat="1" ht="12" hidden="1" customHeight="1">
      <c r="A2406" s="244"/>
    </row>
    <row r="2407" spans="1:1" s="245" customFormat="1" ht="12" hidden="1" customHeight="1">
      <c r="A2407" s="244"/>
    </row>
    <row r="2408" spans="1:1" s="245" customFormat="1" ht="12" hidden="1" customHeight="1">
      <c r="A2408" s="244"/>
    </row>
    <row r="2409" spans="1:1" s="245" customFormat="1" ht="12" hidden="1" customHeight="1">
      <c r="A2409" s="244"/>
    </row>
    <row r="2410" spans="1:1" s="245" customFormat="1" ht="12" hidden="1" customHeight="1">
      <c r="A2410" s="244"/>
    </row>
    <row r="2411" spans="1:1" s="245" customFormat="1" ht="12" hidden="1" customHeight="1">
      <c r="A2411" s="244"/>
    </row>
    <row r="2412" spans="1:1" s="245" customFormat="1" ht="12" hidden="1" customHeight="1">
      <c r="A2412" s="244"/>
    </row>
    <row r="2413" spans="1:1" s="245" customFormat="1" ht="12" hidden="1" customHeight="1">
      <c r="A2413" s="244"/>
    </row>
    <row r="2414" spans="1:1" s="245" customFormat="1" ht="12" hidden="1" customHeight="1">
      <c r="A2414" s="244"/>
    </row>
    <row r="2415" spans="1:1" s="245" customFormat="1" ht="12" hidden="1" customHeight="1">
      <c r="A2415" s="244"/>
    </row>
    <row r="2416" spans="1:1" s="245" customFormat="1" ht="12" hidden="1" customHeight="1">
      <c r="A2416" s="244"/>
    </row>
    <row r="2417" spans="1:1" s="245" customFormat="1" ht="12" hidden="1" customHeight="1">
      <c r="A2417" s="244"/>
    </row>
    <row r="2418" spans="1:1" s="245" customFormat="1" ht="12" hidden="1" customHeight="1">
      <c r="A2418" s="244"/>
    </row>
    <row r="2419" spans="1:1" s="245" customFormat="1" ht="12" hidden="1" customHeight="1">
      <c r="A2419" s="244"/>
    </row>
    <row r="2420" spans="1:1" s="245" customFormat="1" ht="12" hidden="1" customHeight="1">
      <c r="A2420" s="244"/>
    </row>
    <row r="2421" spans="1:1" s="245" customFormat="1" ht="12" hidden="1" customHeight="1">
      <c r="A2421" s="244"/>
    </row>
    <row r="2422" spans="1:1" s="245" customFormat="1" ht="12" hidden="1" customHeight="1">
      <c r="A2422" s="244"/>
    </row>
    <row r="2423" spans="1:1" s="245" customFormat="1" ht="12" hidden="1" customHeight="1">
      <c r="A2423" s="244"/>
    </row>
    <row r="2424" spans="1:1" s="245" customFormat="1" ht="12" hidden="1" customHeight="1">
      <c r="A2424" s="244"/>
    </row>
    <row r="2425" spans="1:1" s="245" customFormat="1" ht="12" hidden="1" customHeight="1">
      <c r="A2425" s="244"/>
    </row>
    <row r="2426" spans="1:1" s="245" customFormat="1" ht="12" hidden="1" customHeight="1">
      <c r="A2426" s="244"/>
    </row>
    <row r="2427" spans="1:1" s="245" customFormat="1" ht="12" hidden="1" customHeight="1">
      <c r="A2427" s="244"/>
    </row>
    <row r="2428" spans="1:1" s="245" customFormat="1" ht="12" hidden="1" customHeight="1">
      <c r="A2428" s="244"/>
    </row>
    <row r="2429" spans="1:1" s="245" customFormat="1" ht="12" hidden="1" customHeight="1">
      <c r="A2429" s="244"/>
    </row>
    <row r="2430" spans="1:1" s="245" customFormat="1" ht="12" hidden="1" customHeight="1">
      <c r="A2430" s="244"/>
    </row>
    <row r="2431" spans="1:1" s="245" customFormat="1" ht="12" hidden="1" customHeight="1">
      <c r="A2431" s="244"/>
    </row>
    <row r="2432" spans="1:1" s="245" customFormat="1" ht="12" hidden="1" customHeight="1">
      <c r="A2432" s="244"/>
    </row>
    <row r="2433" spans="1:1" s="245" customFormat="1" ht="12" hidden="1" customHeight="1">
      <c r="A2433" s="244"/>
    </row>
    <row r="2434" spans="1:1" s="245" customFormat="1" ht="12" hidden="1" customHeight="1">
      <c r="A2434" s="244"/>
    </row>
    <row r="2435" spans="1:1" s="245" customFormat="1" ht="12" hidden="1" customHeight="1">
      <c r="A2435" s="244"/>
    </row>
    <row r="2436" spans="1:1" s="245" customFormat="1" ht="12" hidden="1" customHeight="1">
      <c r="A2436" s="244"/>
    </row>
    <row r="2437" spans="1:1" s="245" customFormat="1" ht="12" hidden="1" customHeight="1">
      <c r="A2437" s="244"/>
    </row>
    <row r="2438" spans="1:1" s="245" customFormat="1" ht="12" hidden="1" customHeight="1">
      <c r="A2438" s="244"/>
    </row>
    <row r="2439" spans="1:1" s="245" customFormat="1" ht="12" hidden="1" customHeight="1">
      <c r="A2439" s="244"/>
    </row>
    <row r="2440" spans="1:1" s="245" customFormat="1" ht="12" hidden="1" customHeight="1">
      <c r="A2440" s="244"/>
    </row>
    <row r="2441" spans="1:1" s="245" customFormat="1" ht="12" hidden="1" customHeight="1">
      <c r="A2441" s="244"/>
    </row>
    <row r="2442" spans="1:1" s="245" customFormat="1" ht="12" hidden="1" customHeight="1">
      <c r="A2442" s="244"/>
    </row>
    <row r="2443" spans="1:1" s="245" customFormat="1" ht="12" hidden="1" customHeight="1">
      <c r="A2443" s="244"/>
    </row>
    <row r="2444" spans="1:1" s="245" customFormat="1" ht="12" hidden="1" customHeight="1">
      <c r="A2444" s="244"/>
    </row>
    <row r="2445" spans="1:1" s="245" customFormat="1" ht="12" hidden="1" customHeight="1">
      <c r="A2445" s="244"/>
    </row>
    <row r="2446" spans="1:1" s="245" customFormat="1" ht="12" hidden="1" customHeight="1">
      <c r="A2446" s="244"/>
    </row>
    <row r="2447" spans="1:1" s="245" customFormat="1" ht="12" hidden="1" customHeight="1">
      <c r="A2447" s="244"/>
    </row>
    <row r="2448" spans="1:1" s="245" customFormat="1" ht="12" hidden="1" customHeight="1">
      <c r="A2448" s="244"/>
    </row>
    <row r="2449" spans="1:1" s="245" customFormat="1" ht="12" hidden="1" customHeight="1">
      <c r="A2449" s="244"/>
    </row>
    <row r="2450" spans="1:1" s="245" customFormat="1" ht="12" hidden="1" customHeight="1">
      <c r="A2450" s="244"/>
    </row>
    <row r="2451" spans="1:1" s="245" customFormat="1" ht="12" hidden="1" customHeight="1">
      <c r="A2451" s="244"/>
    </row>
    <row r="2452" spans="1:1" s="245" customFormat="1" ht="12" hidden="1" customHeight="1">
      <c r="A2452" s="244"/>
    </row>
    <row r="2453" spans="1:1" s="245" customFormat="1" ht="12" hidden="1" customHeight="1">
      <c r="A2453" s="244"/>
    </row>
    <row r="2454" spans="1:1" s="245" customFormat="1" ht="12" hidden="1" customHeight="1">
      <c r="A2454" s="244"/>
    </row>
    <row r="2455" spans="1:1" s="245" customFormat="1" ht="12" hidden="1" customHeight="1">
      <c r="A2455" s="244"/>
    </row>
    <row r="2456" spans="1:1" s="245" customFormat="1" ht="12" hidden="1" customHeight="1">
      <c r="A2456" s="244"/>
    </row>
    <row r="2457" spans="1:1" s="245" customFormat="1" ht="12" hidden="1" customHeight="1">
      <c r="A2457" s="244"/>
    </row>
    <row r="2458" spans="1:1" s="245" customFormat="1" ht="12" hidden="1" customHeight="1">
      <c r="A2458" s="244"/>
    </row>
    <row r="2459" spans="1:1" s="245" customFormat="1" ht="12" hidden="1" customHeight="1">
      <c r="A2459" s="244"/>
    </row>
    <row r="2460" spans="1:1" s="245" customFormat="1" ht="12" hidden="1" customHeight="1">
      <c r="A2460" s="244"/>
    </row>
    <row r="2461" spans="1:1" s="245" customFormat="1" ht="12" hidden="1" customHeight="1">
      <c r="A2461" s="244"/>
    </row>
    <row r="2462" spans="1:1" s="245" customFormat="1" ht="12" hidden="1" customHeight="1">
      <c r="A2462" s="244"/>
    </row>
    <row r="2463" spans="1:1" s="245" customFormat="1" ht="12" hidden="1" customHeight="1">
      <c r="A2463" s="244"/>
    </row>
    <row r="2464" spans="1:1" s="245" customFormat="1" ht="12" hidden="1" customHeight="1">
      <c r="A2464" s="244"/>
    </row>
    <row r="2465" spans="1:1" s="245" customFormat="1" ht="12" hidden="1" customHeight="1">
      <c r="A2465" s="244"/>
    </row>
    <row r="2466" spans="1:1" s="245" customFormat="1" ht="12" hidden="1" customHeight="1">
      <c r="A2466" s="244"/>
    </row>
    <row r="2467" spans="1:1" s="245" customFormat="1" ht="12" hidden="1" customHeight="1">
      <c r="A2467" s="244"/>
    </row>
    <row r="2468" spans="1:1" s="245" customFormat="1" ht="12" hidden="1" customHeight="1">
      <c r="A2468" s="244"/>
    </row>
    <row r="2469" spans="1:1" s="245" customFormat="1" ht="12" hidden="1" customHeight="1">
      <c r="A2469" s="244"/>
    </row>
    <row r="2470" spans="1:1" s="245" customFormat="1" ht="12" hidden="1" customHeight="1">
      <c r="A2470" s="244"/>
    </row>
    <row r="2471" spans="1:1" s="245" customFormat="1" ht="12" hidden="1" customHeight="1">
      <c r="A2471" s="244"/>
    </row>
    <row r="2472" spans="1:1" s="245" customFormat="1" ht="12" hidden="1" customHeight="1">
      <c r="A2472" s="244"/>
    </row>
    <row r="2473" spans="1:1" s="245" customFormat="1" ht="12" hidden="1" customHeight="1">
      <c r="A2473" s="244"/>
    </row>
    <row r="2474" spans="1:1" s="245" customFormat="1" ht="12" hidden="1" customHeight="1">
      <c r="A2474" s="244"/>
    </row>
    <row r="2475" spans="1:1" s="245" customFormat="1" ht="12" hidden="1" customHeight="1">
      <c r="A2475" s="244"/>
    </row>
    <row r="2476" spans="1:1" s="245" customFormat="1" ht="12" hidden="1" customHeight="1">
      <c r="A2476" s="244"/>
    </row>
    <row r="2477" spans="1:1" s="245" customFormat="1" ht="12" hidden="1" customHeight="1">
      <c r="A2477" s="244"/>
    </row>
    <row r="2478" spans="1:1" s="245" customFormat="1" ht="12" hidden="1" customHeight="1">
      <c r="A2478" s="244"/>
    </row>
    <row r="2479" spans="1:1" s="245" customFormat="1" ht="12" hidden="1" customHeight="1">
      <c r="A2479" s="244"/>
    </row>
    <row r="2480" spans="1:1" s="245" customFormat="1" ht="12" hidden="1" customHeight="1">
      <c r="A2480" s="244"/>
    </row>
    <row r="2481" spans="1:1" s="245" customFormat="1" ht="12" hidden="1" customHeight="1">
      <c r="A2481" s="244"/>
    </row>
    <row r="2482" spans="1:1" s="245" customFormat="1" ht="12" hidden="1" customHeight="1">
      <c r="A2482" s="244"/>
    </row>
    <row r="2483" spans="1:1" s="245" customFormat="1" ht="12" hidden="1" customHeight="1">
      <c r="A2483" s="244"/>
    </row>
    <row r="2484" spans="1:1" s="245" customFormat="1" ht="12" hidden="1" customHeight="1">
      <c r="A2484" s="244"/>
    </row>
    <row r="2485" spans="1:1" s="245" customFormat="1" ht="12" hidden="1" customHeight="1">
      <c r="A2485" s="244"/>
    </row>
    <row r="2486" spans="1:1" s="245" customFormat="1" ht="12" hidden="1" customHeight="1">
      <c r="A2486" s="244"/>
    </row>
    <row r="2487" spans="1:1" s="245" customFormat="1" ht="12" hidden="1" customHeight="1">
      <c r="A2487" s="244"/>
    </row>
    <row r="2488" spans="1:1" s="245" customFormat="1" ht="12" hidden="1" customHeight="1">
      <c r="A2488" s="244"/>
    </row>
    <row r="2489" spans="1:1" s="245" customFormat="1" ht="12" hidden="1" customHeight="1">
      <c r="A2489" s="244"/>
    </row>
    <row r="2490" spans="1:1" s="245" customFormat="1" ht="12" hidden="1" customHeight="1">
      <c r="A2490" s="244"/>
    </row>
    <row r="2491" spans="1:1" s="245" customFormat="1" ht="12" hidden="1" customHeight="1">
      <c r="A2491" s="244"/>
    </row>
    <row r="2492" spans="1:1" s="245" customFormat="1" ht="12" hidden="1" customHeight="1">
      <c r="A2492" s="244"/>
    </row>
    <row r="2493" spans="1:1" s="245" customFormat="1" ht="12" hidden="1" customHeight="1">
      <c r="A2493" s="244"/>
    </row>
    <row r="2494" spans="1:1" s="245" customFormat="1" ht="12" hidden="1" customHeight="1">
      <c r="A2494" s="244"/>
    </row>
    <row r="2495" spans="1:1" s="245" customFormat="1" ht="12" hidden="1" customHeight="1">
      <c r="A2495" s="244"/>
    </row>
    <row r="2496" spans="1:1" s="245" customFormat="1" ht="12" hidden="1" customHeight="1">
      <c r="A2496" s="244"/>
    </row>
    <row r="2497" spans="1:1" s="245" customFormat="1" ht="12" hidden="1" customHeight="1">
      <c r="A2497" s="244"/>
    </row>
    <row r="2498" spans="1:1" s="245" customFormat="1" ht="12" hidden="1" customHeight="1">
      <c r="A2498" s="244"/>
    </row>
    <row r="2499" spans="1:1" s="245" customFormat="1" ht="12" hidden="1" customHeight="1">
      <c r="A2499" s="244"/>
    </row>
    <row r="2500" spans="1:1" s="245" customFormat="1" ht="12" hidden="1" customHeight="1">
      <c r="A2500" s="244"/>
    </row>
    <row r="2501" spans="1:1" s="245" customFormat="1" ht="12" hidden="1" customHeight="1">
      <c r="A2501" s="244"/>
    </row>
    <row r="2502" spans="1:1" s="245" customFormat="1" ht="12" hidden="1" customHeight="1">
      <c r="A2502" s="244"/>
    </row>
    <row r="2503" spans="1:1" s="245" customFormat="1" ht="12" hidden="1" customHeight="1">
      <c r="A2503" s="244"/>
    </row>
    <row r="2504" spans="1:1" s="245" customFormat="1" ht="12" hidden="1" customHeight="1">
      <c r="A2504" s="244"/>
    </row>
    <row r="2505" spans="1:1" s="245" customFormat="1" ht="12" hidden="1" customHeight="1">
      <c r="A2505" s="244"/>
    </row>
    <row r="2506" spans="1:1" s="245" customFormat="1" ht="12" hidden="1" customHeight="1">
      <c r="A2506" s="244"/>
    </row>
    <row r="2507" spans="1:1" s="245" customFormat="1" ht="12" hidden="1" customHeight="1">
      <c r="A2507" s="244"/>
    </row>
    <row r="2508" spans="1:1" s="245" customFormat="1" ht="12" hidden="1" customHeight="1">
      <c r="A2508" s="244"/>
    </row>
    <row r="2509" spans="1:1" s="245" customFormat="1" ht="12" hidden="1" customHeight="1">
      <c r="A2509" s="244"/>
    </row>
    <row r="2510" spans="1:1" s="245" customFormat="1" ht="12" hidden="1" customHeight="1">
      <c r="A2510" s="244"/>
    </row>
    <row r="2511" spans="1:1" s="245" customFormat="1" ht="12" hidden="1" customHeight="1">
      <c r="A2511" s="244"/>
    </row>
    <row r="2512" spans="1:1" s="245" customFormat="1" ht="12" hidden="1" customHeight="1">
      <c r="A2512" s="244"/>
    </row>
    <row r="2513" spans="1:1" s="245" customFormat="1" ht="12" hidden="1" customHeight="1">
      <c r="A2513" s="244"/>
    </row>
    <row r="2514" spans="1:1" s="245" customFormat="1" ht="12" hidden="1" customHeight="1">
      <c r="A2514" s="244"/>
    </row>
    <row r="2515" spans="1:1" s="245" customFormat="1" ht="12" hidden="1" customHeight="1">
      <c r="A2515" s="244"/>
    </row>
    <row r="2516" spans="1:1" s="245" customFormat="1" ht="12" hidden="1" customHeight="1">
      <c r="A2516" s="244"/>
    </row>
    <row r="2517" spans="1:1" s="245" customFormat="1" ht="12" hidden="1" customHeight="1">
      <c r="A2517" s="244"/>
    </row>
    <row r="2518" spans="1:1" s="245" customFormat="1" ht="12" hidden="1" customHeight="1">
      <c r="A2518" s="244"/>
    </row>
    <row r="2519" spans="1:1" s="245" customFormat="1" ht="12" hidden="1" customHeight="1">
      <c r="A2519" s="244"/>
    </row>
    <row r="2520" spans="1:1" s="245" customFormat="1" ht="12" hidden="1" customHeight="1">
      <c r="A2520" s="244"/>
    </row>
    <row r="2521" spans="1:1" s="245" customFormat="1" ht="12" hidden="1" customHeight="1">
      <c r="A2521" s="244"/>
    </row>
    <row r="2522" spans="1:1" s="245" customFormat="1" ht="12" hidden="1" customHeight="1">
      <c r="A2522" s="244"/>
    </row>
    <row r="2523" spans="1:1" s="245" customFormat="1" ht="12" hidden="1" customHeight="1">
      <c r="A2523" s="244"/>
    </row>
    <row r="2524" spans="1:1" s="245" customFormat="1" ht="12" hidden="1" customHeight="1">
      <c r="A2524" s="244"/>
    </row>
    <row r="2525" spans="1:1" s="245" customFormat="1" ht="12" hidden="1" customHeight="1">
      <c r="A2525" s="244"/>
    </row>
    <row r="2526" spans="1:1" s="245" customFormat="1" ht="12" hidden="1" customHeight="1">
      <c r="A2526" s="244"/>
    </row>
    <row r="2527" spans="1:1" s="245" customFormat="1" ht="12" hidden="1" customHeight="1">
      <c r="A2527" s="244"/>
    </row>
    <row r="2528" spans="1:1" s="245" customFormat="1" ht="12" hidden="1" customHeight="1">
      <c r="A2528" s="244"/>
    </row>
    <row r="2529" spans="1:1" s="245" customFormat="1" ht="12" hidden="1" customHeight="1">
      <c r="A2529" s="244"/>
    </row>
    <row r="2530" spans="1:1" s="245" customFormat="1" ht="12" hidden="1" customHeight="1">
      <c r="A2530" s="244"/>
    </row>
    <row r="2531" spans="1:1" s="245" customFormat="1" ht="12" hidden="1" customHeight="1">
      <c r="A2531" s="244"/>
    </row>
    <row r="2532" spans="1:1" s="245" customFormat="1" ht="12" hidden="1" customHeight="1">
      <c r="A2532" s="244"/>
    </row>
    <row r="2533" spans="1:1" s="245" customFormat="1" ht="12" hidden="1" customHeight="1">
      <c r="A2533" s="244"/>
    </row>
    <row r="2534" spans="1:1" s="245" customFormat="1" ht="12" hidden="1" customHeight="1">
      <c r="A2534" s="244"/>
    </row>
    <row r="2535" spans="1:1" s="245" customFormat="1" ht="12" hidden="1" customHeight="1">
      <c r="A2535" s="244"/>
    </row>
    <row r="2536" spans="1:1" s="245" customFormat="1" ht="12" hidden="1" customHeight="1">
      <c r="A2536" s="244"/>
    </row>
    <row r="2537" spans="1:1" s="245" customFormat="1" ht="12" hidden="1" customHeight="1">
      <c r="A2537" s="244"/>
    </row>
    <row r="2538" spans="1:1" s="245" customFormat="1" ht="12" hidden="1" customHeight="1">
      <c r="A2538" s="244"/>
    </row>
    <row r="2539" spans="1:1" s="245" customFormat="1" ht="12" hidden="1" customHeight="1">
      <c r="A2539" s="244"/>
    </row>
    <row r="2540" spans="1:1" s="245" customFormat="1" ht="12" hidden="1" customHeight="1">
      <c r="A2540" s="244"/>
    </row>
    <row r="2541" spans="1:1" s="245" customFormat="1" ht="12" hidden="1" customHeight="1">
      <c r="A2541" s="244"/>
    </row>
    <row r="2542" spans="1:1" s="245" customFormat="1" ht="12" hidden="1" customHeight="1">
      <c r="A2542" s="244"/>
    </row>
    <row r="2543" spans="1:1" s="245" customFormat="1" ht="12" hidden="1" customHeight="1">
      <c r="A2543" s="244"/>
    </row>
    <row r="2544" spans="1:1" s="245" customFormat="1" ht="12" hidden="1" customHeight="1">
      <c r="A2544" s="244"/>
    </row>
    <row r="2545" spans="1:1" s="245" customFormat="1" ht="12" hidden="1" customHeight="1">
      <c r="A2545" s="244"/>
    </row>
    <row r="2546" spans="1:1" s="245" customFormat="1" ht="12" hidden="1" customHeight="1">
      <c r="A2546" s="244"/>
    </row>
    <row r="2547" spans="1:1" s="245" customFormat="1" ht="12" hidden="1" customHeight="1">
      <c r="A2547" s="244"/>
    </row>
    <row r="2548" spans="1:1" s="245" customFormat="1" ht="12" hidden="1" customHeight="1">
      <c r="A2548" s="244"/>
    </row>
    <row r="2549" spans="1:1" s="245" customFormat="1" ht="12" hidden="1" customHeight="1">
      <c r="A2549" s="244"/>
    </row>
    <row r="2550" spans="1:1" s="245" customFormat="1" ht="12" hidden="1" customHeight="1">
      <c r="A2550" s="244"/>
    </row>
    <row r="2551" spans="1:1" s="245" customFormat="1" ht="12" hidden="1" customHeight="1">
      <c r="A2551" s="244"/>
    </row>
    <row r="2552" spans="1:1" s="245" customFormat="1" ht="12" hidden="1" customHeight="1">
      <c r="A2552" s="244"/>
    </row>
    <row r="2553" spans="1:1" s="245" customFormat="1" ht="12" hidden="1" customHeight="1">
      <c r="A2553" s="244"/>
    </row>
    <row r="2554" spans="1:1" s="245" customFormat="1" ht="12" hidden="1" customHeight="1">
      <c r="A2554" s="244"/>
    </row>
    <row r="2555" spans="1:1" s="245" customFormat="1" ht="12" hidden="1" customHeight="1">
      <c r="A2555" s="244"/>
    </row>
    <row r="2556" spans="1:1" s="245" customFormat="1" ht="12" hidden="1" customHeight="1">
      <c r="A2556" s="244"/>
    </row>
    <row r="2557" spans="1:1" s="245" customFormat="1" ht="12" hidden="1" customHeight="1">
      <c r="A2557" s="244"/>
    </row>
    <row r="2558" spans="1:1" s="245" customFormat="1" ht="12" hidden="1" customHeight="1">
      <c r="A2558" s="244"/>
    </row>
    <row r="2559" spans="1:1" s="245" customFormat="1" ht="12" hidden="1" customHeight="1">
      <c r="A2559" s="244"/>
    </row>
    <row r="2560" spans="1:1" s="245" customFormat="1" ht="12" hidden="1" customHeight="1">
      <c r="A2560" s="244"/>
    </row>
    <row r="2561" spans="1:1" s="245" customFormat="1" ht="12" hidden="1" customHeight="1">
      <c r="A2561" s="244"/>
    </row>
    <row r="2562" spans="1:1" s="245" customFormat="1" ht="12" hidden="1" customHeight="1">
      <c r="A2562" s="244"/>
    </row>
    <row r="2563" spans="1:1" s="245" customFormat="1" ht="12" hidden="1" customHeight="1">
      <c r="A2563" s="244"/>
    </row>
    <row r="2564" spans="1:1" s="245" customFormat="1" ht="12" hidden="1" customHeight="1">
      <c r="A2564" s="244"/>
    </row>
    <row r="2565" spans="1:1" s="245" customFormat="1" ht="12" hidden="1" customHeight="1">
      <c r="A2565" s="244"/>
    </row>
    <row r="2566" spans="1:1" s="245" customFormat="1" ht="12" hidden="1" customHeight="1">
      <c r="A2566" s="244"/>
    </row>
    <row r="2567" spans="1:1" s="245" customFormat="1" ht="12" hidden="1" customHeight="1">
      <c r="A2567" s="244"/>
    </row>
    <row r="2568" spans="1:1" s="245" customFormat="1" ht="12" hidden="1" customHeight="1">
      <c r="A2568" s="244"/>
    </row>
    <row r="2569" spans="1:1" s="245" customFormat="1" ht="12" hidden="1" customHeight="1">
      <c r="A2569" s="244"/>
    </row>
    <row r="2570" spans="1:1" s="245" customFormat="1" ht="12" hidden="1" customHeight="1">
      <c r="A2570" s="244"/>
    </row>
    <row r="2571" spans="1:1" s="245" customFormat="1" ht="12" hidden="1" customHeight="1">
      <c r="A2571" s="244"/>
    </row>
    <row r="2572" spans="1:1" s="245" customFormat="1" ht="12" hidden="1" customHeight="1">
      <c r="A2572" s="244"/>
    </row>
    <row r="2573" spans="1:1" s="245" customFormat="1" ht="12" hidden="1" customHeight="1">
      <c r="A2573" s="244"/>
    </row>
    <row r="2574" spans="1:1" s="245" customFormat="1" ht="12" hidden="1" customHeight="1">
      <c r="A2574" s="244"/>
    </row>
    <row r="2575" spans="1:1" s="245" customFormat="1" ht="12" hidden="1" customHeight="1">
      <c r="A2575" s="244"/>
    </row>
    <row r="2576" spans="1:1" s="245" customFormat="1" ht="12" hidden="1" customHeight="1">
      <c r="A2576" s="244"/>
    </row>
    <row r="2577" spans="1:1" s="245" customFormat="1" ht="12" hidden="1" customHeight="1">
      <c r="A2577" s="244"/>
    </row>
    <row r="2578" spans="1:1" s="245" customFormat="1" ht="12" hidden="1" customHeight="1">
      <c r="A2578" s="244"/>
    </row>
    <row r="2579" spans="1:1" s="245" customFormat="1" ht="12" hidden="1" customHeight="1">
      <c r="A2579" s="244"/>
    </row>
    <row r="2580" spans="1:1" s="245" customFormat="1" ht="12" hidden="1" customHeight="1">
      <c r="A2580" s="244"/>
    </row>
    <row r="2581" spans="1:1" s="245" customFormat="1" ht="12" hidden="1" customHeight="1">
      <c r="A2581" s="244"/>
    </row>
    <row r="2582" spans="1:1" s="245" customFormat="1" ht="12" hidden="1" customHeight="1">
      <c r="A2582" s="244"/>
    </row>
    <row r="2583" spans="1:1" s="245" customFormat="1" ht="12" hidden="1" customHeight="1">
      <c r="A2583" s="244"/>
    </row>
    <row r="2584" spans="1:1" s="245" customFormat="1" ht="12" hidden="1" customHeight="1">
      <c r="A2584" s="244"/>
    </row>
    <row r="2585" spans="1:1" s="245" customFormat="1" ht="12" hidden="1" customHeight="1">
      <c r="A2585" s="244"/>
    </row>
    <row r="2586" spans="1:1" s="245" customFormat="1" ht="12" hidden="1" customHeight="1">
      <c r="A2586" s="244"/>
    </row>
    <row r="2587" spans="1:1" s="245" customFormat="1" ht="12" hidden="1" customHeight="1">
      <c r="A2587" s="244"/>
    </row>
    <row r="2588" spans="1:1" s="245" customFormat="1" ht="12" hidden="1" customHeight="1">
      <c r="A2588" s="244"/>
    </row>
    <row r="2589" spans="1:1" s="245" customFormat="1" ht="12" hidden="1" customHeight="1">
      <c r="A2589" s="244"/>
    </row>
    <row r="2590" spans="1:1" s="245" customFormat="1" ht="12" hidden="1" customHeight="1">
      <c r="A2590" s="244"/>
    </row>
    <row r="2591" spans="1:1" s="245" customFormat="1" ht="12" hidden="1" customHeight="1">
      <c r="A2591" s="244"/>
    </row>
    <row r="2592" spans="1:1" s="245" customFormat="1" ht="12" hidden="1" customHeight="1">
      <c r="A2592" s="244"/>
    </row>
    <row r="2593" spans="1:1" s="245" customFormat="1" ht="12" hidden="1" customHeight="1">
      <c r="A2593" s="244"/>
    </row>
    <row r="2594" spans="1:1" s="245" customFormat="1" ht="12" hidden="1" customHeight="1">
      <c r="A2594" s="244"/>
    </row>
    <row r="2595" spans="1:1" s="245" customFormat="1" ht="12" hidden="1" customHeight="1">
      <c r="A2595" s="244"/>
    </row>
    <row r="2596" spans="1:1" s="245" customFormat="1" ht="12" hidden="1" customHeight="1">
      <c r="A2596" s="244"/>
    </row>
    <row r="2597" spans="1:1" s="245" customFormat="1" ht="12" hidden="1" customHeight="1">
      <c r="A2597" s="244"/>
    </row>
    <row r="2598" spans="1:1" s="245" customFormat="1" ht="12" hidden="1" customHeight="1">
      <c r="A2598" s="244"/>
    </row>
    <row r="2599" spans="1:1" s="245" customFormat="1" ht="12" hidden="1" customHeight="1">
      <c r="A2599" s="244"/>
    </row>
    <row r="2600" spans="1:1" s="245" customFormat="1" ht="12" hidden="1" customHeight="1">
      <c r="A2600" s="244"/>
    </row>
    <row r="2601" spans="1:1" s="245" customFormat="1" ht="12" hidden="1" customHeight="1">
      <c r="A2601" s="244"/>
    </row>
    <row r="2602" spans="1:1" s="245" customFormat="1" ht="12" hidden="1" customHeight="1">
      <c r="A2602" s="244"/>
    </row>
    <row r="2603" spans="1:1" s="245" customFormat="1" ht="12" hidden="1" customHeight="1">
      <c r="A2603" s="244"/>
    </row>
    <row r="2604" spans="1:1" s="245" customFormat="1" ht="12" hidden="1" customHeight="1">
      <c r="A2604" s="244"/>
    </row>
    <row r="2605" spans="1:1" s="245" customFormat="1" ht="12" hidden="1" customHeight="1">
      <c r="A2605" s="244"/>
    </row>
    <row r="2606" spans="1:1" s="245" customFormat="1" ht="12" hidden="1" customHeight="1">
      <c r="A2606" s="244"/>
    </row>
    <row r="2607" spans="1:1" s="245" customFormat="1" ht="12" hidden="1" customHeight="1">
      <c r="A2607" s="244"/>
    </row>
    <row r="2608" spans="1:1" s="245" customFormat="1" ht="12" hidden="1" customHeight="1">
      <c r="A2608" s="244"/>
    </row>
    <row r="2609" spans="1:1" s="245" customFormat="1" ht="12" hidden="1" customHeight="1">
      <c r="A2609" s="244"/>
    </row>
    <row r="2610" spans="1:1" s="245" customFormat="1" ht="12" hidden="1" customHeight="1">
      <c r="A2610" s="244"/>
    </row>
    <row r="2611" spans="1:1" s="245" customFormat="1" ht="12" hidden="1" customHeight="1">
      <c r="A2611" s="244"/>
    </row>
    <row r="2612" spans="1:1" s="245" customFormat="1" ht="12" hidden="1" customHeight="1">
      <c r="A2612" s="244"/>
    </row>
    <row r="2613" spans="1:1" s="245" customFormat="1" ht="12" hidden="1" customHeight="1">
      <c r="A2613" s="244"/>
    </row>
    <row r="2614" spans="1:1" s="245" customFormat="1" ht="12" hidden="1" customHeight="1">
      <c r="A2614" s="244"/>
    </row>
    <row r="2615" spans="1:1" s="245" customFormat="1" ht="12" hidden="1" customHeight="1">
      <c r="A2615" s="244"/>
    </row>
    <row r="2616" spans="1:1" s="245" customFormat="1" ht="12" hidden="1" customHeight="1">
      <c r="A2616" s="244"/>
    </row>
    <row r="2617" spans="1:1" s="245" customFormat="1" ht="12" hidden="1" customHeight="1">
      <c r="A2617" s="244"/>
    </row>
    <row r="2618" spans="1:1" s="245" customFormat="1" ht="12" hidden="1" customHeight="1">
      <c r="A2618" s="244"/>
    </row>
    <row r="2619" spans="1:1" s="245" customFormat="1" ht="12" hidden="1" customHeight="1">
      <c r="A2619" s="244"/>
    </row>
    <row r="2620" spans="1:1" s="245" customFormat="1" ht="12" hidden="1" customHeight="1">
      <c r="A2620" s="244"/>
    </row>
    <row r="2621" spans="1:1" s="245" customFormat="1" ht="12" hidden="1" customHeight="1">
      <c r="A2621" s="244"/>
    </row>
    <row r="2622" spans="1:1" s="245" customFormat="1" ht="12" hidden="1" customHeight="1">
      <c r="A2622" s="244"/>
    </row>
    <row r="2623" spans="1:1" s="245" customFormat="1" ht="12" hidden="1" customHeight="1">
      <c r="A2623" s="244"/>
    </row>
    <row r="2624" spans="1:1" s="245" customFormat="1" ht="12" hidden="1" customHeight="1">
      <c r="A2624" s="244"/>
    </row>
    <row r="2625" spans="1:1" s="245" customFormat="1" ht="12" hidden="1" customHeight="1">
      <c r="A2625" s="244"/>
    </row>
    <row r="2626" spans="1:1" s="245" customFormat="1" ht="12" hidden="1" customHeight="1">
      <c r="A2626" s="244"/>
    </row>
    <row r="2627" spans="1:1" s="245" customFormat="1" ht="12" hidden="1" customHeight="1">
      <c r="A2627" s="244"/>
    </row>
    <row r="2628" spans="1:1" s="245" customFormat="1" ht="12" hidden="1" customHeight="1">
      <c r="A2628" s="244"/>
    </row>
    <row r="2629" spans="1:1" s="245" customFormat="1" ht="12" hidden="1" customHeight="1">
      <c r="A2629" s="244"/>
    </row>
    <row r="2630" spans="1:1" s="245" customFormat="1" ht="12" hidden="1" customHeight="1">
      <c r="A2630" s="244"/>
    </row>
    <row r="2631" spans="1:1" s="245" customFormat="1" ht="12" hidden="1" customHeight="1">
      <c r="A2631" s="244"/>
    </row>
    <row r="2632" spans="1:1" s="245" customFormat="1" ht="12" hidden="1" customHeight="1">
      <c r="A2632" s="244"/>
    </row>
    <row r="2633" spans="1:1" s="245" customFormat="1" ht="12" hidden="1" customHeight="1">
      <c r="A2633" s="244"/>
    </row>
    <row r="2634" spans="1:1" s="245" customFormat="1" ht="12" hidden="1" customHeight="1">
      <c r="A2634" s="244"/>
    </row>
    <row r="2635" spans="1:1" s="245" customFormat="1" ht="12" hidden="1" customHeight="1">
      <c r="A2635" s="244"/>
    </row>
    <row r="2636" spans="1:1" s="245" customFormat="1" ht="12" hidden="1" customHeight="1">
      <c r="A2636" s="244"/>
    </row>
    <row r="2637" spans="1:1" s="245" customFormat="1" ht="12" hidden="1" customHeight="1">
      <c r="A2637" s="244"/>
    </row>
    <row r="2638" spans="1:1" s="245" customFormat="1" ht="12" hidden="1" customHeight="1">
      <c r="A2638" s="244"/>
    </row>
    <row r="2639" spans="1:1" s="245" customFormat="1" ht="12" hidden="1" customHeight="1">
      <c r="A2639" s="244"/>
    </row>
    <row r="2640" spans="1:1" s="245" customFormat="1" ht="12" hidden="1" customHeight="1">
      <c r="A2640" s="244"/>
    </row>
    <row r="2641" spans="1:1" s="245" customFormat="1" ht="12" hidden="1" customHeight="1">
      <c r="A2641" s="244"/>
    </row>
    <row r="2642" spans="1:1" s="245" customFormat="1" ht="12" hidden="1" customHeight="1">
      <c r="A2642" s="244"/>
    </row>
    <row r="2643" spans="1:1" s="245" customFormat="1" ht="12" hidden="1" customHeight="1">
      <c r="A2643" s="244"/>
    </row>
    <row r="2644" spans="1:1" s="245" customFormat="1" ht="12" hidden="1" customHeight="1">
      <c r="A2644" s="244"/>
    </row>
    <row r="2645" spans="1:1" s="245" customFormat="1" ht="12" hidden="1" customHeight="1">
      <c r="A2645" s="244"/>
    </row>
    <row r="2646" spans="1:1" s="245" customFormat="1" ht="12" hidden="1" customHeight="1">
      <c r="A2646" s="244"/>
    </row>
    <row r="2647" spans="1:1" s="245" customFormat="1" ht="12" hidden="1" customHeight="1">
      <c r="A2647" s="244"/>
    </row>
    <row r="2648" spans="1:1" s="245" customFormat="1" ht="12" hidden="1" customHeight="1">
      <c r="A2648" s="244"/>
    </row>
    <row r="2649" spans="1:1" s="245" customFormat="1" ht="12" hidden="1" customHeight="1">
      <c r="A2649" s="244"/>
    </row>
    <row r="2650" spans="1:1" s="245" customFormat="1" ht="12" hidden="1" customHeight="1">
      <c r="A2650" s="244"/>
    </row>
    <row r="2651" spans="1:1" s="245" customFormat="1" ht="12" hidden="1" customHeight="1">
      <c r="A2651" s="244"/>
    </row>
    <row r="2652" spans="1:1" s="245" customFormat="1" ht="12" hidden="1" customHeight="1">
      <c r="A2652" s="244"/>
    </row>
    <row r="2653" spans="1:1" s="245" customFormat="1" ht="12" hidden="1" customHeight="1">
      <c r="A2653" s="244"/>
    </row>
    <row r="2654" spans="1:1" s="245" customFormat="1" ht="12" hidden="1" customHeight="1">
      <c r="A2654" s="244"/>
    </row>
    <row r="2655" spans="1:1" s="245" customFormat="1" ht="12" hidden="1" customHeight="1">
      <c r="A2655" s="244"/>
    </row>
    <row r="2656" spans="1:1" s="245" customFormat="1" ht="12" hidden="1" customHeight="1">
      <c r="A2656" s="244"/>
    </row>
    <row r="2657" spans="1:1" s="245" customFormat="1" ht="12" hidden="1" customHeight="1">
      <c r="A2657" s="244"/>
    </row>
    <row r="2658" spans="1:1" s="245" customFormat="1" ht="12" hidden="1" customHeight="1">
      <c r="A2658" s="244"/>
    </row>
    <row r="2659" spans="1:1" s="245" customFormat="1" ht="12" hidden="1" customHeight="1">
      <c r="A2659" s="244"/>
    </row>
    <row r="2660" spans="1:1" s="245" customFormat="1" ht="12" hidden="1" customHeight="1">
      <c r="A2660" s="244"/>
    </row>
    <row r="2661" spans="1:1" s="245" customFormat="1" ht="12" hidden="1" customHeight="1">
      <c r="A2661" s="244"/>
    </row>
    <row r="2662" spans="1:1" s="245" customFormat="1" ht="12" hidden="1" customHeight="1">
      <c r="A2662" s="244"/>
    </row>
    <row r="2663" spans="1:1" s="245" customFormat="1" ht="12" hidden="1" customHeight="1">
      <c r="A2663" s="244"/>
    </row>
    <row r="2664" spans="1:1" s="245" customFormat="1" ht="12" hidden="1" customHeight="1">
      <c r="A2664" s="244"/>
    </row>
    <row r="2665" spans="1:1" s="245" customFormat="1" ht="12" hidden="1" customHeight="1">
      <c r="A2665" s="244"/>
    </row>
    <row r="2666" spans="1:1" s="245" customFormat="1" ht="12" hidden="1" customHeight="1">
      <c r="A2666" s="244"/>
    </row>
    <row r="2667" spans="1:1" s="245" customFormat="1" ht="12" hidden="1" customHeight="1">
      <c r="A2667" s="244"/>
    </row>
    <row r="2668" spans="1:1" s="245" customFormat="1" ht="12" hidden="1" customHeight="1">
      <c r="A2668" s="244"/>
    </row>
    <row r="2669" spans="1:1" s="245" customFormat="1" ht="12" hidden="1" customHeight="1">
      <c r="A2669" s="244"/>
    </row>
    <row r="2670" spans="1:1" s="245" customFormat="1" ht="12" hidden="1" customHeight="1">
      <c r="A2670" s="244"/>
    </row>
    <row r="2671" spans="1:1" s="245" customFormat="1" ht="12" hidden="1" customHeight="1">
      <c r="A2671" s="244"/>
    </row>
    <row r="2672" spans="1:1" s="245" customFormat="1" ht="12" hidden="1" customHeight="1">
      <c r="A2672" s="244"/>
    </row>
    <row r="2673" spans="1:1" s="245" customFormat="1" ht="12" hidden="1" customHeight="1">
      <c r="A2673" s="244"/>
    </row>
    <row r="2674" spans="1:1" s="245" customFormat="1" ht="12" hidden="1" customHeight="1">
      <c r="A2674" s="244"/>
    </row>
    <row r="2675" spans="1:1" s="245" customFormat="1" ht="12" hidden="1" customHeight="1">
      <c r="A2675" s="244"/>
    </row>
    <row r="2676" spans="1:1" s="245" customFormat="1" ht="12" hidden="1" customHeight="1">
      <c r="A2676" s="244"/>
    </row>
    <row r="2677" spans="1:1" s="245" customFormat="1" ht="12" hidden="1" customHeight="1">
      <c r="A2677" s="244"/>
    </row>
    <row r="2678" spans="1:1" s="245" customFormat="1" ht="12" hidden="1" customHeight="1">
      <c r="A2678" s="244"/>
    </row>
    <row r="2679" spans="1:1" s="245" customFormat="1" ht="12" hidden="1" customHeight="1">
      <c r="A2679" s="244"/>
    </row>
    <row r="2680" spans="1:1" s="245" customFormat="1" ht="12" hidden="1" customHeight="1">
      <c r="A2680" s="244"/>
    </row>
    <row r="2681" spans="1:1" s="245" customFormat="1" ht="12" hidden="1" customHeight="1">
      <c r="A2681" s="244"/>
    </row>
    <row r="2682" spans="1:1" s="245" customFormat="1" ht="12" hidden="1" customHeight="1">
      <c r="A2682" s="244"/>
    </row>
    <row r="2683" spans="1:1" s="245" customFormat="1" ht="12" hidden="1" customHeight="1">
      <c r="A2683" s="244"/>
    </row>
    <row r="2684" spans="1:1" s="245" customFormat="1" ht="12" hidden="1" customHeight="1">
      <c r="A2684" s="244"/>
    </row>
    <row r="2685" spans="1:1" s="245" customFormat="1" ht="12" hidden="1" customHeight="1">
      <c r="A2685" s="244"/>
    </row>
    <row r="2686" spans="1:1" s="245" customFormat="1" ht="12" hidden="1" customHeight="1">
      <c r="A2686" s="244"/>
    </row>
    <row r="2687" spans="1:1" s="245" customFormat="1" ht="12" hidden="1" customHeight="1">
      <c r="A2687" s="244"/>
    </row>
    <row r="2688" spans="1:1" s="245" customFormat="1" ht="12" hidden="1" customHeight="1">
      <c r="A2688" s="244"/>
    </row>
    <row r="2689" spans="1:1" s="245" customFormat="1" ht="12" hidden="1" customHeight="1">
      <c r="A2689" s="244"/>
    </row>
    <row r="2690" spans="1:1" s="245" customFormat="1" ht="12" hidden="1" customHeight="1">
      <c r="A2690" s="244"/>
    </row>
    <row r="2691" spans="1:1" s="245" customFormat="1" ht="12" hidden="1" customHeight="1">
      <c r="A2691" s="244"/>
    </row>
    <row r="2692" spans="1:1" s="245" customFormat="1" ht="12" hidden="1" customHeight="1">
      <c r="A2692" s="244"/>
    </row>
    <row r="2693" spans="1:1" s="245" customFormat="1" ht="12" hidden="1" customHeight="1">
      <c r="A2693" s="244"/>
    </row>
    <row r="2694" spans="1:1" s="245" customFormat="1" ht="12" hidden="1" customHeight="1">
      <c r="A2694" s="244"/>
    </row>
    <row r="2695" spans="1:1" s="245" customFormat="1" ht="12" hidden="1" customHeight="1">
      <c r="A2695" s="244"/>
    </row>
    <row r="2696" spans="1:1" s="245" customFormat="1" ht="12" hidden="1" customHeight="1">
      <c r="A2696" s="244"/>
    </row>
    <row r="2697" spans="1:1" s="245" customFormat="1" ht="12" hidden="1" customHeight="1">
      <c r="A2697" s="244"/>
    </row>
    <row r="2698" spans="1:1" s="245" customFormat="1" ht="12" hidden="1" customHeight="1">
      <c r="A2698" s="244"/>
    </row>
    <row r="2699" spans="1:1" s="245" customFormat="1" ht="12" hidden="1" customHeight="1">
      <c r="A2699" s="244"/>
    </row>
    <row r="2700" spans="1:1" s="245" customFormat="1" ht="12" hidden="1" customHeight="1">
      <c r="A2700" s="244"/>
    </row>
    <row r="2701" spans="1:1" s="245" customFormat="1" ht="12" hidden="1" customHeight="1">
      <c r="A2701" s="244"/>
    </row>
    <row r="2702" spans="1:1" s="245" customFormat="1" ht="12" hidden="1" customHeight="1">
      <c r="A2702" s="244"/>
    </row>
    <row r="2703" spans="1:1" s="245" customFormat="1" ht="12" hidden="1" customHeight="1">
      <c r="A2703" s="244"/>
    </row>
    <row r="2704" spans="1:1" s="245" customFormat="1" ht="12" hidden="1" customHeight="1">
      <c r="A2704" s="244"/>
    </row>
    <row r="2705" spans="1:1" s="245" customFormat="1" ht="12" hidden="1" customHeight="1">
      <c r="A2705" s="244"/>
    </row>
    <row r="2706" spans="1:1" s="245" customFormat="1" ht="12" hidden="1" customHeight="1">
      <c r="A2706" s="244"/>
    </row>
    <row r="2707" spans="1:1" s="245" customFormat="1" ht="12" hidden="1" customHeight="1">
      <c r="A2707" s="244"/>
    </row>
    <row r="2708" spans="1:1" s="245" customFormat="1" ht="12" hidden="1" customHeight="1">
      <c r="A2708" s="244"/>
    </row>
    <row r="2709" spans="1:1" s="245" customFormat="1" ht="12" hidden="1" customHeight="1">
      <c r="A2709" s="244"/>
    </row>
    <row r="2710" spans="1:1" s="245" customFormat="1" ht="12" hidden="1" customHeight="1">
      <c r="A2710" s="244"/>
    </row>
    <row r="2711" spans="1:1" s="245" customFormat="1" ht="12" hidden="1" customHeight="1">
      <c r="A2711" s="244"/>
    </row>
    <row r="2712" spans="1:1" s="245" customFormat="1" ht="12" hidden="1" customHeight="1">
      <c r="A2712" s="244"/>
    </row>
    <row r="2713" spans="1:1" s="245" customFormat="1" ht="12" hidden="1" customHeight="1">
      <c r="A2713" s="244"/>
    </row>
    <row r="2714" spans="1:1" s="245" customFormat="1" ht="12" hidden="1" customHeight="1">
      <c r="A2714" s="244"/>
    </row>
    <row r="2715" spans="1:1" s="245" customFormat="1" ht="12" hidden="1" customHeight="1">
      <c r="A2715" s="244"/>
    </row>
    <row r="2716" spans="1:1" s="245" customFormat="1" ht="12" hidden="1" customHeight="1">
      <c r="A2716" s="244"/>
    </row>
    <row r="2717" spans="1:1" s="245" customFormat="1" ht="12" hidden="1" customHeight="1">
      <c r="A2717" s="244"/>
    </row>
    <row r="2718" spans="1:1" s="245" customFormat="1" ht="12" hidden="1" customHeight="1">
      <c r="A2718" s="244"/>
    </row>
    <row r="2719" spans="1:1" s="245" customFormat="1" ht="12" hidden="1" customHeight="1">
      <c r="A2719" s="244"/>
    </row>
    <row r="2720" spans="1:1" s="245" customFormat="1" ht="12" hidden="1" customHeight="1">
      <c r="A2720" s="244"/>
    </row>
    <row r="2721" spans="1:1" s="245" customFormat="1" ht="12" hidden="1" customHeight="1">
      <c r="A2721" s="244"/>
    </row>
    <row r="2722" spans="1:1" s="245" customFormat="1" ht="12" hidden="1" customHeight="1">
      <c r="A2722" s="244"/>
    </row>
    <row r="2723" spans="1:1" s="245" customFormat="1" ht="12" hidden="1" customHeight="1">
      <c r="A2723" s="244"/>
    </row>
    <row r="2724" spans="1:1" s="245" customFormat="1" ht="12" hidden="1" customHeight="1">
      <c r="A2724" s="244"/>
    </row>
    <row r="2725" spans="1:1" s="245" customFormat="1" ht="12" hidden="1" customHeight="1">
      <c r="A2725" s="244"/>
    </row>
    <row r="2726" spans="1:1" s="245" customFormat="1" ht="12" hidden="1" customHeight="1">
      <c r="A2726" s="244"/>
    </row>
    <row r="2727" spans="1:1" s="245" customFormat="1" ht="12" hidden="1" customHeight="1">
      <c r="A2727" s="244"/>
    </row>
    <row r="2728" spans="1:1" s="245" customFormat="1" ht="12" hidden="1" customHeight="1">
      <c r="A2728" s="244"/>
    </row>
    <row r="2729" spans="1:1" s="245" customFormat="1" ht="12" hidden="1" customHeight="1">
      <c r="A2729" s="244"/>
    </row>
    <row r="2730" spans="1:1" s="245" customFormat="1" ht="12" hidden="1" customHeight="1">
      <c r="A2730" s="244"/>
    </row>
    <row r="2731" spans="1:1" s="245" customFormat="1" ht="12" hidden="1" customHeight="1">
      <c r="A2731" s="244"/>
    </row>
    <row r="2732" spans="1:1" s="245" customFormat="1" ht="12" hidden="1" customHeight="1">
      <c r="A2732" s="244"/>
    </row>
    <row r="2733" spans="1:1" s="245" customFormat="1" ht="12" hidden="1" customHeight="1">
      <c r="A2733" s="244"/>
    </row>
    <row r="2734" spans="1:1" s="245" customFormat="1" ht="12" hidden="1" customHeight="1">
      <c r="A2734" s="244"/>
    </row>
    <row r="2735" spans="1:1" s="245" customFormat="1" ht="12" hidden="1" customHeight="1">
      <c r="A2735" s="244"/>
    </row>
    <row r="2736" spans="1:1" s="245" customFormat="1" ht="12" hidden="1" customHeight="1">
      <c r="A2736" s="244"/>
    </row>
    <row r="2737" spans="1:1" s="245" customFormat="1" ht="12" hidden="1" customHeight="1">
      <c r="A2737" s="244"/>
    </row>
    <row r="2738" spans="1:1" s="245" customFormat="1" ht="12" hidden="1" customHeight="1">
      <c r="A2738" s="244"/>
    </row>
    <row r="2739" spans="1:1" s="245" customFormat="1" ht="12" hidden="1" customHeight="1">
      <c r="A2739" s="244"/>
    </row>
    <row r="2740" spans="1:1" s="245" customFormat="1" ht="12" hidden="1" customHeight="1">
      <c r="A2740" s="244"/>
    </row>
    <row r="2741" spans="1:1" s="245" customFormat="1" ht="12" hidden="1" customHeight="1">
      <c r="A2741" s="244"/>
    </row>
    <row r="2742" spans="1:1" s="245" customFormat="1" ht="12" hidden="1" customHeight="1">
      <c r="A2742" s="244"/>
    </row>
    <row r="2743" spans="1:1" s="245" customFormat="1" ht="12" hidden="1" customHeight="1">
      <c r="A2743" s="244"/>
    </row>
    <row r="2744" spans="1:1" s="245" customFormat="1" ht="12" hidden="1" customHeight="1">
      <c r="A2744" s="244"/>
    </row>
    <row r="2745" spans="1:1" s="245" customFormat="1" ht="12" hidden="1" customHeight="1">
      <c r="A2745" s="244"/>
    </row>
    <row r="2746" spans="1:1" s="245" customFormat="1" ht="12" hidden="1" customHeight="1">
      <c r="A2746" s="244"/>
    </row>
    <row r="2747" spans="1:1" s="245" customFormat="1" ht="12" hidden="1" customHeight="1">
      <c r="A2747" s="244"/>
    </row>
    <row r="2748" spans="1:1" s="245" customFormat="1" ht="12" hidden="1" customHeight="1">
      <c r="A2748" s="244"/>
    </row>
    <row r="2749" spans="1:1" s="245" customFormat="1" ht="12" hidden="1" customHeight="1">
      <c r="A2749" s="244"/>
    </row>
    <row r="2750" spans="1:1" s="245" customFormat="1" ht="12" hidden="1" customHeight="1">
      <c r="A2750" s="244"/>
    </row>
    <row r="2751" spans="1:1" s="245" customFormat="1" ht="12" hidden="1" customHeight="1">
      <c r="A2751" s="244"/>
    </row>
    <row r="2752" spans="1:1" s="245" customFormat="1" ht="12" hidden="1" customHeight="1">
      <c r="A2752" s="244"/>
    </row>
    <row r="2753" spans="1:1" s="245" customFormat="1" ht="12" hidden="1" customHeight="1">
      <c r="A2753" s="244"/>
    </row>
    <row r="2754" spans="1:1" s="245" customFormat="1" ht="12" hidden="1" customHeight="1">
      <c r="A2754" s="244"/>
    </row>
    <row r="2755" spans="1:1" s="245" customFormat="1" ht="12" hidden="1" customHeight="1">
      <c r="A2755" s="244"/>
    </row>
    <row r="2756" spans="1:1" s="245" customFormat="1" ht="12" hidden="1" customHeight="1">
      <c r="A2756" s="244"/>
    </row>
    <row r="2757" spans="1:1" s="245" customFormat="1" ht="12" hidden="1" customHeight="1">
      <c r="A2757" s="244"/>
    </row>
    <row r="2758" spans="1:1" s="245" customFormat="1" ht="12" hidden="1" customHeight="1">
      <c r="A2758" s="244"/>
    </row>
    <row r="2759" spans="1:1" s="245" customFormat="1" ht="12" hidden="1" customHeight="1">
      <c r="A2759" s="244"/>
    </row>
    <row r="2760" spans="1:1" s="245" customFormat="1" ht="12" hidden="1" customHeight="1">
      <c r="A2760" s="244"/>
    </row>
    <row r="2761" spans="1:1" s="245" customFormat="1" ht="12" hidden="1" customHeight="1">
      <c r="A2761" s="244"/>
    </row>
    <row r="2762" spans="1:1" s="245" customFormat="1" ht="12" hidden="1" customHeight="1">
      <c r="A2762" s="244"/>
    </row>
    <row r="2763" spans="1:1" s="245" customFormat="1" ht="12" hidden="1" customHeight="1">
      <c r="A2763" s="244"/>
    </row>
    <row r="2764" spans="1:1" s="245" customFormat="1" ht="12" hidden="1" customHeight="1">
      <c r="A2764" s="244"/>
    </row>
    <row r="2765" spans="1:1" s="245" customFormat="1" ht="12" hidden="1" customHeight="1">
      <c r="A2765" s="244"/>
    </row>
    <row r="2766" spans="1:1" s="245" customFormat="1" ht="12" hidden="1" customHeight="1">
      <c r="A2766" s="244"/>
    </row>
    <row r="2767" spans="1:1" s="245" customFormat="1" ht="12" hidden="1" customHeight="1">
      <c r="A2767" s="244"/>
    </row>
    <row r="2768" spans="1:1" s="245" customFormat="1" ht="12" hidden="1" customHeight="1">
      <c r="A2768" s="244"/>
    </row>
    <row r="2769" spans="1:1" s="245" customFormat="1" ht="12" hidden="1" customHeight="1">
      <c r="A2769" s="244"/>
    </row>
    <row r="2770" spans="1:1" s="245" customFormat="1" ht="12" hidden="1" customHeight="1">
      <c r="A2770" s="244"/>
    </row>
    <row r="2771" spans="1:1" s="245" customFormat="1" ht="12" hidden="1" customHeight="1">
      <c r="A2771" s="244"/>
    </row>
    <row r="2772" spans="1:1" s="245" customFormat="1" ht="12" hidden="1" customHeight="1">
      <c r="A2772" s="244"/>
    </row>
    <row r="2773" spans="1:1" s="245" customFormat="1" ht="12" hidden="1" customHeight="1">
      <c r="A2773" s="244"/>
    </row>
    <row r="2774" spans="1:1" s="245" customFormat="1" ht="12" hidden="1" customHeight="1">
      <c r="A2774" s="244"/>
    </row>
    <row r="2775" spans="1:1" s="245" customFormat="1" ht="12" hidden="1" customHeight="1">
      <c r="A2775" s="244"/>
    </row>
    <row r="2776" spans="1:1" s="245" customFormat="1" ht="12" hidden="1" customHeight="1">
      <c r="A2776" s="244"/>
    </row>
    <row r="2777" spans="1:1" s="245" customFormat="1" ht="12" hidden="1" customHeight="1">
      <c r="A2777" s="244"/>
    </row>
    <row r="2778" spans="1:1" s="245" customFormat="1" ht="12" hidden="1" customHeight="1">
      <c r="A2778" s="244"/>
    </row>
    <row r="2779" spans="1:1" s="245" customFormat="1" ht="12" hidden="1" customHeight="1">
      <c r="A2779" s="244"/>
    </row>
    <row r="2780" spans="1:1" s="245" customFormat="1" ht="12" hidden="1" customHeight="1">
      <c r="A2780" s="244"/>
    </row>
    <row r="2781" spans="1:1" s="245" customFormat="1" ht="12" hidden="1" customHeight="1">
      <c r="A2781" s="244"/>
    </row>
    <row r="2782" spans="1:1" s="245" customFormat="1" ht="12" hidden="1" customHeight="1">
      <c r="A2782" s="244"/>
    </row>
    <row r="2783" spans="1:1" s="245" customFormat="1" ht="12" hidden="1" customHeight="1">
      <c r="A2783" s="244"/>
    </row>
    <row r="2784" spans="1:1" s="245" customFormat="1" ht="12" hidden="1" customHeight="1">
      <c r="A2784" s="244"/>
    </row>
    <row r="2785" spans="1:1" s="245" customFormat="1" ht="12" hidden="1" customHeight="1">
      <c r="A2785" s="244"/>
    </row>
    <row r="2786" spans="1:1" s="245" customFormat="1" ht="12" hidden="1" customHeight="1">
      <c r="A2786" s="244"/>
    </row>
    <row r="2787" spans="1:1" s="245" customFormat="1" ht="12" hidden="1" customHeight="1">
      <c r="A2787" s="244"/>
    </row>
    <row r="2788" spans="1:1" s="245" customFormat="1" ht="12" hidden="1" customHeight="1">
      <c r="A2788" s="244"/>
    </row>
    <row r="2789" spans="1:1" s="245" customFormat="1" ht="12" hidden="1" customHeight="1">
      <c r="A2789" s="244"/>
    </row>
    <row r="2790" spans="1:1" s="245" customFormat="1" ht="12" hidden="1" customHeight="1">
      <c r="A2790" s="244"/>
    </row>
    <row r="2791" spans="1:1" s="245" customFormat="1" ht="12" hidden="1" customHeight="1">
      <c r="A2791" s="244"/>
    </row>
    <row r="2792" spans="1:1" s="245" customFormat="1" ht="12" hidden="1" customHeight="1">
      <c r="A2792" s="244"/>
    </row>
    <row r="2793" spans="1:1" s="245" customFormat="1" ht="12" hidden="1" customHeight="1">
      <c r="A2793" s="244"/>
    </row>
    <row r="2794" spans="1:1" s="245" customFormat="1" ht="12" hidden="1" customHeight="1">
      <c r="A2794" s="244"/>
    </row>
    <row r="2795" spans="1:1" s="245" customFormat="1" ht="12" hidden="1" customHeight="1">
      <c r="A2795" s="244"/>
    </row>
    <row r="2796" spans="1:1" s="245" customFormat="1" ht="12" hidden="1" customHeight="1">
      <c r="A2796" s="244"/>
    </row>
    <row r="2797" spans="1:1" s="245" customFormat="1" ht="12" hidden="1" customHeight="1">
      <c r="A2797" s="244"/>
    </row>
    <row r="2798" spans="1:1" s="245" customFormat="1" ht="12" hidden="1" customHeight="1">
      <c r="A2798" s="244"/>
    </row>
    <row r="2799" spans="1:1" s="245" customFormat="1" ht="12" hidden="1" customHeight="1">
      <c r="A2799" s="244"/>
    </row>
    <row r="2800" spans="1:1" s="245" customFormat="1" ht="12" hidden="1" customHeight="1">
      <c r="A2800" s="244"/>
    </row>
    <row r="2801" spans="1:1" s="245" customFormat="1" ht="12" hidden="1" customHeight="1">
      <c r="A2801" s="244"/>
    </row>
    <row r="2802" spans="1:1" s="245" customFormat="1" ht="12" hidden="1" customHeight="1">
      <c r="A2802" s="244"/>
    </row>
    <row r="2803" spans="1:1" s="245" customFormat="1" ht="12" hidden="1" customHeight="1">
      <c r="A2803" s="244"/>
    </row>
    <row r="2804" spans="1:1" s="245" customFormat="1" ht="12" hidden="1" customHeight="1">
      <c r="A2804" s="244"/>
    </row>
    <row r="2805" spans="1:1" s="245" customFormat="1" ht="12" hidden="1" customHeight="1">
      <c r="A2805" s="244"/>
    </row>
    <row r="2806" spans="1:1" s="245" customFormat="1" ht="12" hidden="1" customHeight="1">
      <c r="A2806" s="244"/>
    </row>
    <row r="2807" spans="1:1" s="245" customFormat="1" ht="12" hidden="1" customHeight="1">
      <c r="A2807" s="244"/>
    </row>
    <row r="2808" spans="1:1" s="245" customFormat="1" ht="12" hidden="1" customHeight="1">
      <c r="A2808" s="244"/>
    </row>
    <row r="2809" spans="1:1" s="245" customFormat="1" ht="12" hidden="1" customHeight="1">
      <c r="A2809" s="244"/>
    </row>
    <row r="2810" spans="1:1" s="245" customFormat="1" ht="12" hidden="1" customHeight="1">
      <c r="A2810" s="244"/>
    </row>
    <row r="2811" spans="1:1" s="245" customFormat="1" ht="12" hidden="1" customHeight="1">
      <c r="A2811" s="244"/>
    </row>
    <row r="2812" spans="1:1" s="245" customFormat="1" ht="12" hidden="1" customHeight="1">
      <c r="A2812" s="244"/>
    </row>
    <row r="2813" spans="1:1" s="245" customFormat="1" ht="12" hidden="1" customHeight="1">
      <c r="A2813" s="244"/>
    </row>
    <row r="2814" spans="1:1" s="245" customFormat="1" ht="12" hidden="1" customHeight="1">
      <c r="A2814" s="244"/>
    </row>
    <row r="2815" spans="1:1" s="245" customFormat="1" ht="12" hidden="1" customHeight="1">
      <c r="A2815" s="244"/>
    </row>
    <row r="2816" spans="1:1" s="245" customFormat="1" ht="12" hidden="1" customHeight="1">
      <c r="A2816" s="244"/>
    </row>
    <row r="2817" spans="1:1" s="245" customFormat="1" ht="12" hidden="1" customHeight="1">
      <c r="A2817" s="244"/>
    </row>
    <row r="2818" spans="1:1" s="245" customFormat="1" ht="12" hidden="1" customHeight="1">
      <c r="A2818" s="244"/>
    </row>
    <row r="2819" spans="1:1" s="245" customFormat="1" ht="12" hidden="1" customHeight="1">
      <c r="A2819" s="244"/>
    </row>
    <row r="2820" spans="1:1" s="245" customFormat="1" ht="12" hidden="1" customHeight="1">
      <c r="A2820" s="244"/>
    </row>
    <row r="2821" spans="1:1" s="245" customFormat="1" ht="12" hidden="1" customHeight="1">
      <c r="A2821" s="244"/>
    </row>
    <row r="2822" spans="1:1" s="245" customFormat="1" ht="12" hidden="1" customHeight="1">
      <c r="A2822" s="244"/>
    </row>
    <row r="2823" spans="1:1" s="245" customFormat="1" ht="12" hidden="1" customHeight="1">
      <c r="A2823" s="244"/>
    </row>
    <row r="2824" spans="1:1" s="245" customFormat="1" ht="12" hidden="1" customHeight="1">
      <c r="A2824" s="244"/>
    </row>
    <row r="2825" spans="1:1" s="245" customFormat="1" ht="12" hidden="1" customHeight="1">
      <c r="A2825" s="244"/>
    </row>
    <row r="2826" spans="1:1" s="245" customFormat="1" ht="12" hidden="1" customHeight="1">
      <c r="A2826" s="244"/>
    </row>
    <row r="2827" spans="1:1" s="245" customFormat="1" ht="12" hidden="1" customHeight="1">
      <c r="A2827" s="244"/>
    </row>
    <row r="2828" spans="1:1" s="245" customFormat="1" ht="12" hidden="1" customHeight="1">
      <c r="A2828" s="244"/>
    </row>
    <row r="2829" spans="1:1" s="245" customFormat="1" ht="12" hidden="1" customHeight="1">
      <c r="A2829" s="244"/>
    </row>
    <row r="2830" spans="1:1" s="245" customFormat="1" ht="12" hidden="1" customHeight="1">
      <c r="A2830" s="244"/>
    </row>
    <row r="2831" spans="1:1" s="245" customFormat="1" ht="12" hidden="1" customHeight="1">
      <c r="A2831" s="244"/>
    </row>
    <row r="2832" spans="1:1" s="245" customFormat="1" ht="12" hidden="1" customHeight="1">
      <c r="A2832" s="244"/>
    </row>
    <row r="2833" spans="1:1" s="245" customFormat="1" ht="12" hidden="1" customHeight="1">
      <c r="A2833" s="244"/>
    </row>
    <row r="2834" spans="1:1" s="245" customFormat="1" ht="12" hidden="1" customHeight="1">
      <c r="A2834" s="244"/>
    </row>
    <row r="2835" spans="1:1" s="245" customFormat="1" ht="12" hidden="1" customHeight="1">
      <c r="A2835" s="244"/>
    </row>
    <row r="2836" spans="1:1" s="245" customFormat="1" ht="12" hidden="1" customHeight="1">
      <c r="A2836" s="244"/>
    </row>
    <row r="2837" spans="1:1" s="245" customFormat="1" ht="12" hidden="1" customHeight="1">
      <c r="A2837" s="244"/>
    </row>
    <row r="2838" spans="1:1" s="245" customFormat="1" ht="12" hidden="1" customHeight="1">
      <c r="A2838" s="244"/>
    </row>
    <row r="2839" spans="1:1" s="245" customFormat="1" ht="12" hidden="1" customHeight="1">
      <c r="A2839" s="244"/>
    </row>
    <row r="2840" spans="1:1" s="245" customFormat="1" ht="12" hidden="1" customHeight="1">
      <c r="A2840" s="244"/>
    </row>
    <row r="2841" spans="1:1" s="245" customFormat="1" ht="12" hidden="1" customHeight="1">
      <c r="A2841" s="244"/>
    </row>
    <row r="2842" spans="1:1" s="245" customFormat="1" ht="12" hidden="1" customHeight="1">
      <c r="A2842" s="244"/>
    </row>
    <row r="2843" spans="1:1" s="245" customFormat="1" ht="12" hidden="1" customHeight="1">
      <c r="A2843" s="244"/>
    </row>
    <row r="2844" spans="1:1" s="245" customFormat="1" ht="12" hidden="1" customHeight="1">
      <c r="A2844" s="244"/>
    </row>
    <row r="2845" spans="1:1" s="245" customFormat="1" ht="12" hidden="1" customHeight="1">
      <c r="A2845" s="244"/>
    </row>
    <row r="2846" spans="1:1" s="245" customFormat="1" ht="12" hidden="1" customHeight="1">
      <c r="A2846" s="244"/>
    </row>
    <row r="2847" spans="1:1" s="245" customFormat="1" ht="12" hidden="1" customHeight="1">
      <c r="A2847" s="244"/>
    </row>
    <row r="2848" spans="1:1" s="245" customFormat="1" ht="12" hidden="1" customHeight="1">
      <c r="A2848" s="244"/>
    </row>
    <row r="2849" spans="1:1" s="245" customFormat="1" ht="12" hidden="1" customHeight="1">
      <c r="A2849" s="244"/>
    </row>
    <row r="2850" spans="1:1" s="245" customFormat="1" ht="12" hidden="1" customHeight="1">
      <c r="A2850" s="244"/>
    </row>
    <row r="2851" spans="1:1" s="245" customFormat="1" ht="12" hidden="1" customHeight="1">
      <c r="A2851" s="244"/>
    </row>
    <row r="2852" spans="1:1" s="245" customFormat="1" ht="12" hidden="1" customHeight="1">
      <c r="A2852" s="244"/>
    </row>
    <row r="2853" spans="1:1" s="245" customFormat="1" ht="12" hidden="1" customHeight="1">
      <c r="A2853" s="244"/>
    </row>
    <row r="2854" spans="1:1" s="245" customFormat="1" ht="12" hidden="1" customHeight="1">
      <c r="A2854" s="244"/>
    </row>
    <row r="2855" spans="1:1" s="245" customFormat="1" ht="12" hidden="1" customHeight="1">
      <c r="A2855" s="244"/>
    </row>
    <row r="2856" spans="1:1" s="245" customFormat="1" ht="12" hidden="1" customHeight="1">
      <c r="A2856" s="244"/>
    </row>
    <row r="2857" spans="1:1" s="245" customFormat="1" ht="12" hidden="1" customHeight="1">
      <c r="A2857" s="244"/>
    </row>
    <row r="2858" spans="1:1" s="245" customFormat="1" ht="12" hidden="1" customHeight="1">
      <c r="A2858" s="244"/>
    </row>
    <row r="2859" spans="1:1" s="245" customFormat="1" ht="12" hidden="1" customHeight="1">
      <c r="A2859" s="244"/>
    </row>
    <row r="2860" spans="1:1" s="245" customFormat="1" ht="12" hidden="1" customHeight="1">
      <c r="A2860" s="244"/>
    </row>
    <row r="2861" spans="1:1" s="245" customFormat="1" ht="12" hidden="1" customHeight="1">
      <c r="A2861" s="244"/>
    </row>
    <row r="2862" spans="1:1" s="245" customFormat="1" ht="12" hidden="1" customHeight="1">
      <c r="A2862" s="244"/>
    </row>
    <row r="2863" spans="1:1" s="245" customFormat="1" ht="12" hidden="1" customHeight="1">
      <c r="A2863" s="244"/>
    </row>
    <row r="2864" spans="1:1" s="245" customFormat="1" ht="12" hidden="1" customHeight="1">
      <c r="A2864" s="244"/>
    </row>
    <row r="2865" spans="1:1" s="245" customFormat="1" ht="12" hidden="1" customHeight="1">
      <c r="A2865" s="244"/>
    </row>
    <row r="2866" spans="1:1" s="245" customFormat="1" ht="12" hidden="1" customHeight="1">
      <c r="A2866" s="244"/>
    </row>
    <row r="2867" spans="1:1" s="245" customFormat="1" ht="12" hidden="1" customHeight="1">
      <c r="A2867" s="244"/>
    </row>
    <row r="2868" spans="1:1" s="245" customFormat="1" ht="12" hidden="1" customHeight="1">
      <c r="A2868" s="244"/>
    </row>
    <row r="2869" spans="1:1" s="245" customFormat="1" ht="12" hidden="1" customHeight="1">
      <c r="A2869" s="244"/>
    </row>
    <row r="2870" spans="1:1" s="245" customFormat="1" ht="12" hidden="1" customHeight="1">
      <c r="A2870" s="244"/>
    </row>
    <row r="2871" spans="1:1" s="245" customFormat="1" ht="12" hidden="1" customHeight="1">
      <c r="A2871" s="244"/>
    </row>
    <row r="2872" spans="1:1" s="245" customFormat="1" ht="12" hidden="1" customHeight="1">
      <c r="A2872" s="244"/>
    </row>
    <row r="2873" spans="1:1" s="245" customFormat="1" ht="12" hidden="1" customHeight="1">
      <c r="A2873" s="244"/>
    </row>
    <row r="2874" spans="1:1" s="245" customFormat="1" ht="12" hidden="1" customHeight="1">
      <c r="A2874" s="244"/>
    </row>
    <row r="2875" spans="1:1" s="245" customFormat="1" ht="12" hidden="1" customHeight="1">
      <c r="A2875" s="244"/>
    </row>
    <row r="2876" spans="1:1" s="245" customFormat="1" ht="12" hidden="1" customHeight="1">
      <c r="A2876" s="244"/>
    </row>
    <row r="2877" spans="1:1" s="245" customFormat="1" ht="12" hidden="1" customHeight="1">
      <c r="A2877" s="244"/>
    </row>
    <row r="2878" spans="1:1" s="245" customFormat="1" ht="12" hidden="1" customHeight="1">
      <c r="A2878" s="244"/>
    </row>
    <row r="2879" spans="1:1" s="245" customFormat="1" ht="12" hidden="1" customHeight="1">
      <c r="A2879" s="244"/>
    </row>
    <row r="2880" spans="1:1" s="245" customFormat="1" ht="12" hidden="1" customHeight="1">
      <c r="A2880" s="244"/>
    </row>
    <row r="2881" spans="1:1" s="245" customFormat="1" ht="12" hidden="1" customHeight="1">
      <c r="A2881" s="244"/>
    </row>
    <row r="2882" spans="1:1" s="245" customFormat="1" ht="12" hidden="1" customHeight="1">
      <c r="A2882" s="244"/>
    </row>
    <row r="2883" spans="1:1" s="245" customFormat="1" ht="12" hidden="1" customHeight="1">
      <c r="A2883" s="244"/>
    </row>
    <row r="2884" spans="1:1" s="245" customFormat="1" ht="12" hidden="1" customHeight="1">
      <c r="A2884" s="244"/>
    </row>
    <row r="2885" spans="1:1" s="245" customFormat="1" ht="12" hidden="1" customHeight="1">
      <c r="A2885" s="244"/>
    </row>
    <row r="2886" spans="1:1" s="245" customFormat="1" ht="12" hidden="1" customHeight="1">
      <c r="A2886" s="244"/>
    </row>
    <row r="2887" spans="1:1" s="245" customFormat="1" ht="12" hidden="1" customHeight="1">
      <c r="A2887" s="244"/>
    </row>
    <row r="2888" spans="1:1" s="245" customFormat="1" ht="12" hidden="1" customHeight="1">
      <c r="A2888" s="244"/>
    </row>
    <row r="2889" spans="1:1" s="245" customFormat="1" ht="12" hidden="1" customHeight="1">
      <c r="A2889" s="244"/>
    </row>
    <row r="2890" spans="1:1" s="245" customFormat="1" ht="12" hidden="1" customHeight="1">
      <c r="A2890" s="244"/>
    </row>
    <row r="2891" spans="1:1" s="245" customFormat="1" ht="12" hidden="1" customHeight="1">
      <c r="A2891" s="244"/>
    </row>
    <row r="2892" spans="1:1" s="245" customFormat="1" ht="12" hidden="1" customHeight="1">
      <c r="A2892" s="244"/>
    </row>
    <row r="2893" spans="1:1" s="245" customFormat="1" ht="12" hidden="1" customHeight="1">
      <c r="A2893" s="244"/>
    </row>
    <row r="2894" spans="1:1" s="245" customFormat="1" ht="12" hidden="1" customHeight="1">
      <c r="A2894" s="244"/>
    </row>
    <row r="2895" spans="1:1" s="245" customFormat="1" ht="12" hidden="1" customHeight="1">
      <c r="A2895" s="244"/>
    </row>
    <row r="2896" spans="1:1" s="245" customFormat="1" ht="12" hidden="1" customHeight="1">
      <c r="A2896" s="244"/>
    </row>
    <row r="2897" spans="1:1" s="245" customFormat="1" ht="12" hidden="1" customHeight="1">
      <c r="A2897" s="244"/>
    </row>
    <row r="2898" spans="1:1" s="245" customFormat="1" ht="12" hidden="1" customHeight="1">
      <c r="A2898" s="244"/>
    </row>
    <row r="2899" spans="1:1" s="245" customFormat="1" ht="12" hidden="1" customHeight="1">
      <c r="A2899" s="244"/>
    </row>
    <row r="2900" spans="1:1" s="245" customFormat="1" ht="12" hidden="1" customHeight="1">
      <c r="A2900" s="244"/>
    </row>
    <row r="2901" spans="1:1" s="245" customFormat="1" ht="12" hidden="1" customHeight="1">
      <c r="A2901" s="244"/>
    </row>
    <row r="2902" spans="1:1" s="245" customFormat="1" ht="12" hidden="1" customHeight="1">
      <c r="A2902" s="244"/>
    </row>
    <row r="2903" spans="1:1" s="245" customFormat="1" ht="12" hidden="1" customHeight="1">
      <c r="A2903" s="244"/>
    </row>
    <row r="2904" spans="1:1" s="245" customFormat="1" ht="12" hidden="1" customHeight="1">
      <c r="A2904" s="244"/>
    </row>
    <row r="2905" spans="1:1" s="245" customFormat="1" ht="12" hidden="1" customHeight="1">
      <c r="A2905" s="244"/>
    </row>
    <row r="2906" spans="1:1" s="245" customFormat="1" ht="12" hidden="1" customHeight="1">
      <c r="A2906" s="244"/>
    </row>
    <row r="2907" spans="1:1" s="245" customFormat="1" ht="12" hidden="1" customHeight="1">
      <c r="A2907" s="244"/>
    </row>
    <row r="2908" spans="1:1" s="245" customFormat="1" ht="12" hidden="1" customHeight="1">
      <c r="A2908" s="244"/>
    </row>
    <row r="2909" spans="1:1" s="245" customFormat="1" ht="12" hidden="1" customHeight="1">
      <c r="A2909" s="244"/>
    </row>
    <row r="2910" spans="1:1" s="245" customFormat="1" ht="12" hidden="1" customHeight="1">
      <c r="A2910" s="244"/>
    </row>
    <row r="2911" spans="1:1" s="245" customFormat="1" ht="12" hidden="1" customHeight="1">
      <c r="A2911" s="244"/>
    </row>
    <row r="2912" spans="1:1" s="245" customFormat="1" ht="12" hidden="1" customHeight="1">
      <c r="A2912" s="244"/>
    </row>
    <row r="2913" spans="1:1" s="245" customFormat="1" ht="12" hidden="1" customHeight="1">
      <c r="A2913" s="244"/>
    </row>
    <row r="2914" spans="1:1" s="245" customFormat="1" ht="12" hidden="1" customHeight="1">
      <c r="A2914" s="244"/>
    </row>
    <row r="2915" spans="1:1" s="245" customFormat="1" ht="12" hidden="1" customHeight="1">
      <c r="A2915" s="244"/>
    </row>
    <row r="2916" spans="1:1" s="245" customFormat="1" ht="12" hidden="1" customHeight="1">
      <c r="A2916" s="244"/>
    </row>
    <row r="2917" spans="1:1" s="245" customFormat="1" ht="12" hidden="1" customHeight="1">
      <c r="A2917" s="244"/>
    </row>
    <row r="2918" spans="1:1" s="245" customFormat="1" ht="12" hidden="1" customHeight="1">
      <c r="A2918" s="244"/>
    </row>
    <row r="2919" spans="1:1" s="245" customFormat="1" ht="12" hidden="1" customHeight="1">
      <c r="A2919" s="244"/>
    </row>
    <row r="2920" spans="1:1" s="245" customFormat="1" ht="12" hidden="1" customHeight="1">
      <c r="A2920" s="244"/>
    </row>
    <row r="2921" spans="1:1" s="245" customFormat="1" ht="12" hidden="1" customHeight="1">
      <c r="A2921" s="244"/>
    </row>
    <row r="2922" spans="1:1" s="245" customFormat="1" ht="12" hidden="1" customHeight="1">
      <c r="A2922" s="244"/>
    </row>
    <row r="2923" spans="1:1" s="245" customFormat="1" ht="12" hidden="1" customHeight="1">
      <c r="A2923" s="244"/>
    </row>
    <row r="2924" spans="1:1" s="245" customFormat="1" ht="12" hidden="1" customHeight="1">
      <c r="A2924" s="244"/>
    </row>
    <row r="2925" spans="1:1" s="245" customFormat="1" ht="12" hidden="1" customHeight="1">
      <c r="A2925" s="244"/>
    </row>
    <row r="2926" spans="1:1" s="245" customFormat="1" ht="12" hidden="1" customHeight="1">
      <c r="A2926" s="244"/>
    </row>
    <row r="2927" spans="1:1" s="245" customFormat="1" ht="12" hidden="1" customHeight="1">
      <c r="A2927" s="244"/>
    </row>
    <row r="2928" spans="1:1" s="245" customFormat="1" ht="12" hidden="1" customHeight="1">
      <c r="A2928" s="244"/>
    </row>
    <row r="2929" spans="1:1" s="245" customFormat="1" ht="12" hidden="1" customHeight="1">
      <c r="A2929" s="244"/>
    </row>
    <row r="2930" spans="1:1" s="245" customFormat="1" ht="12" hidden="1" customHeight="1">
      <c r="A2930" s="244"/>
    </row>
    <row r="2931" spans="1:1" s="245" customFormat="1" ht="12" hidden="1" customHeight="1">
      <c r="A2931" s="244"/>
    </row>
    <row r="2932" spans="1:1" s="245" customFormat="1" ht="12" hidden="1" customHeight="1">
      <c r="A2932" s="244"/>
    </row>
    <row r="2933" spans="1:1" s="245" customFormat="1" ht="12" hidden="1" customHeight="1">
      <c r="A2933" s="244"/>
    </row>
    <row r="2934" spans="1:1" s="245" customFormat="1" ht="12" hidden="1" customHeight="1">
      <c r="A2934" s="244"/>
    </row>
    <row r="2935" spans="1:1" s="245" customFormat="1" ht="12" hidden="1" customHeight="1">
      <c r="A2935" s="244"/>
    </row>
    <row r="2936" spans="1:1" s="245" customFormat="1" ht="12" hidden="1" customHeight="1">
      <c r="A2936" s="244"/>
    </row>
    <row r="2937" spans="1:1" s="245" customFormat="1" ht="12" hidden="1" customHeight="1">
      <c r="A2937" s="244"/>
    </row>
    <row r="2938" spans="1:1" s="245" customFormat="1" ht="12" hidden="1" customHeight="1">
      <c r="A2938" s="244"/>
    </row>
    <row r="2939" spans="1:1" s="245" customFormat="1" ht="12" hidden="1" customHeight="1">
      <c r="A2939" s="244"/>
    </row>
    <row r="2940" spans="1:1" s="245" customFormat="1" ht="12" hidden="1" customHeight="1">
      <c r="A2940" s="244"/>
    </row>
    <row r="2941" spans="1:1" s="245" customFormat="1" ht="12" hidden="1" customHeight="1">
      <c r="A2941" s="244"/>
    </row>
    <row r="2942" spans="1:1" s="245" customFormat="1" ht="12" hidden="1" customHeight="1">
      <c r="A2942" s="244"/>
    </row>
    <row r="2943" spans="1:1" s="245" customFormat="1" ht="12" hidden="1" customHeight="1">
      <c r="A2943" s="244"/>
    </row>
    <row r="2944" spans="1:1" s="245" customFormat="1" ht="12" hidden="1" customHeight="1">
      <c r="A2944" s="244"/>
    </row>
    <row r="2945" spans="1:1" s="245" customFormat="1" ht="12" hidden="1" customHeight="1">
      <c r="A2945" s="244"/>
    </row>
    <row r="2946" spans="1:1" s="245" customFormat="1" ht="12" hidden="1" customHeight="1">
      <c r="A2946" s="244"/>
    </row>
    <row r="2947" spans="1:1" s="245" customFormat="1" ht="12" hidden="1" customHeight="1">
      <c r="A2947" s="244"/>
    </row>
    <row r="2948" spans="1:1" s="245" customFormat="1" ht="12" hidden="1" customHeight="1">
      <c r="A2948" s="244"/>
    </row>
    <row r="2949" spans="1:1" s="245" customFormat="1" ht="12" hidden="1" customHeight="1">
      <c r="A2949" s="244"/>
    </row>
    <row r="2950" spans="1:1" s="245" customFormat="1" ht="12" hidden="1" customHeight="1">
      <c r="A2950" s="244"/>
    </row>
    <row r="2951" spans="1:1" s="245" customFormat="1" ht="12" hidden="1" customHeight="1">
      <c r="A2951" s="244"/>
    </row>
    <row r="2952" spans="1:1" s="245" customFormat="1" ht="12" hidden="1" customHeight="1">
      <c r="A2952" s="244"/>
    </row>
    <row r="2953" spans="1:1" s="245" customFormat="1" ht="12" hidden="1" customHeight="1">
      <c r="A2953" s="244"/>
    </row>
    <row r="2954" spans="1:1" s="245" customFormat="1" ht="12" hidden="1" customHeight="1">
      <c r="A2954" s="244"/>
    </row>
    <row r="2955" spans="1:1" s="245" customFormat="1" ht="12" hidden="1" customHeight="1">
      <c r="A2955" s="244"/>
    </row>
    <row r="2956" spans="1:1" s="245" customFormat="1" ht="12" hidden="1" customHeight="1">
      <c r="A2956" s="244"/>
    </row>
    <row r="2957" spans="1:1" s="245" customFormat="1" ht="12" hidden="1" customHeight="1">
      <c r="A2957" s="244"/>
    </row>
    <row r="2958" spans="1:1" s="245" customFormat="1" ht="12" hidden="1" customHeight="1">
      <c r="A2958" s="244"/>
    </row>
    <row r="2959" spans="1:1" s="245" customFormat="1" ht="12" hidden="1" customHeight="1">
      <c r="A2959" s="244"/>
    </row>
    <row r="2960" spans="1:1" s="245" customFormat="1" ht="12" hidden="1" customHeight="1">
      <c r="A2960" s="244"/>
    </row>
    <row r="2961" spans="1:1" s="245" customFormat="1" ht="12" hidden="1" customHeight="1">
      <c r="A2961" s="244"/>
    </row>
    <row r="2962" spans="1:1" s="245" customFormat="1" ht="12" hidden="1" customHeight="1">
      <c r="A2962" s="244"/>
    </row>
    <row r="2963" spans="1:1" s="245" customFormat="1" ht="12" hidden="1" customHeight="1">
      <c r="A2963" s="244"/>
    </row>
    <row r="2964" spans="1:1" s="245" customFormat="1" ht="12" hidden="1" customHeight="1">
      <c r="A2964" s="244"/>
    </row>
    <row r="2965" spans="1:1" s="245" customFormat="1" ht="12" hidden="1" customHeight="1">
      <c r="A2965" s="244"/>
    </row>
    <row r="2966" spans="1:1" s="245" customFormat="1" ht="12" hidden="1" customHeight="1">
      <c r="A2966" s="244"/>
    </row>
    <row r="2967" spans="1:1" s="245" customFormat="1" ht="12" hidden="1" customHeight="1">
      <c r="A2967" s="244"/>
    </row>
    <row r="2968" spans="1:1" s="245" customFormat="1" ht="12" hidden="1" customHeight="1">
      <c r="A2968" s="244"/>
    </row>
    <row r="2969" spans="1:1" s="245" customFormat="1" ht="12" hidden="1" customHeight="1">
      <c r="A2969" s="244"/>
    </row>
    <row r="2970" spans="1:1" s="245" customFormat="1" ht="12" hidden="1" customHeight="1">
      <c r="A2970" s="244"/>
    </row>
    <row r="2971" spans="1:1" s="245" customFormat="1" ht="12" hidden="1" customHeight="1">
      <c r="A2971" s="244"/>
    </row>
    <row r="2972" spans="1:1" s="245" customFormat="1" ht="12" hidden="1" customHeight="1">
      <c r="A2972" s="244"/>
    </row>
    <row r="2973" spans="1:1" s="245" customFormat="1" ht="12" hidden="1" customHeight="1">
      <c r="A2973" s="244"/>
    </row>
    <row r="2974" spans="1:1" s="245" customFormat="1" ht="12" hidden="1" customHeight="1">
      <c r="A2974" s="244"/>
    </row>
    <row r="2975" spans="1:1" s="245" customFormat="1" ht="12" hidden="1" customHeight="1">
      <c r="A2975" s="244"/>
    </row>
    <row r="2976" spans="1:1" s="245" customFormat="1" ht="12" hidden="1" customHeight="1">
      <c r="A2976" s="244"/>
    </row>
    <row r="2977" spans="1:1" s="245" customFormat="1" ht="12" hidden="1" customHeight="1">
      <c r="A2977" s="244"/>
    </row>
    <row r="2978" spans="1:1" s="245" customFormat="1" ht="12" hidden="1" customHeight="1">
      <c r="A2978" s="244"/>
    </row>
    <row r="2979" spans="1:1" s="245" customFormat="1" ht="12" hidden="1" customHeight="1">
      <c r="A2979" s="244"/>
    </row>
    <row r="2980" spans="1:1" s="245" customFormat="1" ht="12" hidden="1" customHeight="1">
      <c r="A2980" s="244"/>
    </row>
    <row r="2981" spans="1:1" s="245" customFormat="1" ht="12" hidden="1" customHeight="1">
      <c r="A2981" s="244"/>
    </row>
    <row r="2982" spans="1:1" s="245" customFormat="1" ht="12" hidden="1" customHeight="1">
      <c r="A2982" s="244"/>
    </row>
    <row r="2983" spans="1:1" s="245" customFormat="1" ht="12" hidden="1" customHeight="1">
      <c r="A2983" s="244"/>
    </row>
    <row r="2984" spans="1:1" s="245" customFormat="1" ht="12" hidden="1" customHeight="1">
      <c r="A2984" s="244"/>
    </row>
    <row r="2985" spans="1:1" s="245" customFormat="1" ht="12" hidden="1" customHeight="1">
      <c r="A2985" s="244"/>
    </row>
    <row r="2986" spans="1:1" s="245" customFormat="1" ht="12" hidden="1" customHeight="1">
      <c r="A2986" s="244"/>
    </row>
    <row r="2987" spans="1:1" s="245" customFormat="1" ht="12" hidden="1" customHeight="1">
      <c r="A2987" s="244"/>
    </row>
    <row r="2988" spans="1:1" s="245" customFormat="1" ht="12" hidden="1" customHeight="1">
      <c r="A2988" s="244"/>
    </row>
    <row r="2989" spans="1:1" s="245" customFormat="1" ht="12" hidden="1" customHeight="1">
      <c r="A2989" s="244"/>
    </row>
    <row r="2990" spans="1:1" s="245" customFormat="1" ht="12" hidden="1" customHeight="1">
      <c r="A2990" s="244"/>
    </row>
    <row r="2991" spans="1:1" s="245" customFormat="1" ht="12" hidden="1" customHeight="1">
      <c r="A2991" s="244"/>
    </row>
    <row r="2992" spans="1:1" s="245" customFormat="1" ht="12" hidden="1" customHeight="1">
      <c r="A2992" s="244"/>
    </row>
    <row r="2993" spans="1:1" s="245" customFormat="1" ht="12" hidden="1" customHeight="1">
      <c r="A2993" s="244"/>
    </row>
    <row r="2994" spans="1:1" s="245" customFormat="1" ht="12" hidden="1" customHeight="1">
      <c r="A2994" s="244"/>
    </row>
    <row r="2995" spans="1:1" s="245" customFormat="1" ht="12" hidden="1" customHeight="1">
      <c r="A2995" s="244"/>
    </row>
    <row r="2996" spans="1:1" s="245" customFormat="1" ht="12" hidden="1" customHeight="1">
      <c r="A2996" s="244"/>
    </row>
    <row r="2997" spans="1:1" s="245" customFormat="1" ht="12" hidden="1" customHeight="1">
      <c r="A2997" s="244"/>
    </row>
    <row r="2998" spans="1:1" s="245" customFormat="1" ht="12" hidden="1" customHeight="1">
      <c r="A2998" s="244"/>
    </row>
    <row r="2999" spans="1:1" s="245" customFormat="1" ht="12" hidden="1" customHeight="1">
      <c r="A2999" s="244"/>
    </row>
    <row r="3000" spans="1:1" s="245" customFormat="1" ht="12" hidden="1" customHeight="1">
      <c r="A3000" s="244"/>
    </row>
    <row r="3001" spans="1:1" s="245" customFormat="1" ht="12" hidden="1" customHeight="1">
      <c r="A3001" s="244"/>
    </row>
    <row r="3002" spans="1:1" s="245" customFormat="1" ht="12" hidden="1" customHeight="1">
      <c r="A3002" s="244"/>
    </row>
    <row r="3003" spans="1:1" s="245" customFormat="1" ht="12" hidden="1" customHeight="1">
      <c r="A3003" s="244"/>
    </row>
    <row r="3004" spans="1:1" s="245" customFormat="1" ht="12" hidden="1" customHeight="1">
      <c r="A3004" s="244"/>
    </row>
    <row r="3005" spans="1:1" s="245" customFormat="1" ht="12" hidden="1" customHeight="1">
      <c r="A3005" s="244"/>
    </row>
    <row r="3006" spans="1:1" s="245" customFormat="1" ht="12" hidden="1" customHeight="1">
      <c r="A3006" s="244"/>
    </row>
    <row r="3007" spans="1:1" s="245" customFormat="1" ht="12" hidden="1" customHeight="1">
      <c r="A3007" s="244"/>
    </row>
    <row r="3008" spans="1:1" s="245" customFormat="1" ht="12" hidden="1" customHeight="1">
      <c r="A3008" s="244"/>
    </row>
    <row r="3009" spans="1:1" s="245" customFormat="1" ht="12" hidden="1" customHeight="1">
      <c r="A3009" s="244"/>
    </row>
    <row r="3010" spans="1:1" s="245" customFormat="1" ht="12" hidden="1" customHeight="1">
      <c r="A3010" s="244"/>
    </row>
    <row r="3011" spans="1:1" s="245" customFormat="1" ht="12" hidden="1" customHeight="1">
      <c r="A3011" s="244"/>
    </row>
    <row r="3012" spans="1:1" s="245" customFormat="1" ht="12" hidden="1" customHeight="1">
      <c r="A3012" s="244"/>
    </row>
    <row r="3013" spans="1:1" s="245" customFormat="1" ht="12" hidden="1" customHeight="1">
      <c r="A3013" s="244"/>
    </row>
    <row r="3014" spans="1:1" s="245" customFormat="1" ht="12" hidden="1" customHeight="1">
      <c r="A3014" s="244"/>
    </row>
    <row r="3015" spans="1:1" s="245" customFormat="1" ht="12" hidden="1" customHeight="1">
      <c r="A3015" s="244"/>
    </row>
    <row r="3016" spans="1:1" s="245" customFormat="1" ht="12" hidden="1" customHeight="1">
      <c r="A3016" s="244"/>
    </row>
    <row r="3017" spans="1:1" s="245" customFormat="1" ht="12" hidden="1" customHeight="1">
      <c r="A3017" s="244"/>
    </row>
    <row r="3018" spans="1:1" s="245" customFormat="1" ht="12" hidden="1" customHeight="1">
      <c r="A3018" s="244"/>
    </row>
    <row r="3019" spans="1:1" s="245" customFormat="1" ht="12" hidden="1" customHeight="1">
      <c r="A3019" s="244"/>
    </row>
    <row r="3020" spans="1:1" s="245" customFormat="1" ht="12" hidden="1" customHeight="1">
      <c r="A3020" s="244"/>
    </row>
    <row r="3021" spans="1:1" s="245" customFormat="1" ht="12" hidden="1" customHeight="1">
      <c r="A3021" s="244"/>
    </row>
    <row r="3022" spans="1:1" s="245" customFormat="1" ht="12" hidden="1" customHeight="1">
      <c r="A3022" s="244"/>
    </row>
    <row r="3023" spans="1:1" s="245" customFormat="1" ht="12" hidden="1" customHeight="1">
      <c r="A3023" s="244"/>
    </row>
    <row r="3024" spans="1:1" s="245" customFormat="1" ht="12" hidden="1" customHeight="1">
      <c r="A3024" s="244"/>
    </row>
    <row r="3025" spans="1:1" s="245" customFormat="1" ht="12" hidden="1" customHeight="1">
      <c r="A3025" s="244"/>
    </row>
    <row r="3026" spans="1:1" s="245" customFormat="1" ht="12" hidden="1" customHeight="1">
      <c r="A3026" s="244"/>
    </row>
    <row r="3027" spans="1:1" s="245" customFormat="1" ht="12" hidden="1" customHeight="1">
      <c r="A3027" s="244"/>
    </row>
    <row r="3028" spans="1:1" s="245" customFormat="1" ht="12" hidden="1" customHeight="1">
      <c r="A3028" s="244"/>
    </row>
    <row r="3029" spans="1:1" s="245" customFormat="1" ht="12" hidden="1" customHeight="1">
      <c r="A3029" s="244"/>
    </row>
    <row r="3030" spans="1:1" s="245" customFormat="1" ht="12" hidden="1" customHeight="1">
      <c r="A3030" s="244"/>
    </row>
    <row r="3031" spans="1:1" s="245" customFormat="1" ht="12" hidden="1" customHeight="1">
      <c r="A3031" s="244"/>
    </row>
    <row r="3032" spans="1:1" s="245" customFormat="1" ht="12" hidden="1" customHeight="1">
      <c r="A3032" s="244"/>
    </row>
    <row r="3033" spans="1:1" s="245" customFormat="1" ht="12" hidden="1" customHeight="1">
      <c r="A3033" s="244"/>
    </row>
    <row r="3034" spans="1:1" s="245" customFormat="1" ht="12" hidden="1" customHeight="1">
      <c r="A3034" s="244"/>
    </row>
    <row r="3035" spans="1:1" s="245" customFormat="1" ht="12" hidden="1" customHeight="1">
      <c r="A3035" s="244"/>
    </row>
    <row r="3036" spans="1:1" s="245" customFormat="1" ht="12" hidden="1" customHeight="1">
      <c r="A3036" s="244"/>
    </row>
    <row r="3037" spans="1:1" s="245" customFormat="1" ht="12" hidden="1" customHeight="1">
      <c r="A3037" s="244"/>
    </row>
    <row r="3038" spans="1:1" s="245" customFormat="1" ht="12" hidden="1" customHeight="1">
      <c r="A3038" s="244"/>
    </row>
    <row r="3039" spans="1:1" s="245" customFormat="1" ht="12" hidden="1" customHeight="1">
      <c r="A3039" s="244"/>
    </row>
    <row r="3040" spans="1:1" s="245" customFormat="1" ht="12" hidden="1" customHeight="1">
      <c r="A3040" s="244"/>
    </row>
    <row r="3041" spans="1:1" s="245" customFormat="1" ht="12" hidden="1" customHeight="1">
      <c r="A3041" s="244"/>
    </row>
    <row r="3042" spans="1:1" s="245" customFormat="1" ht="12" hidden="1" customHeight="1">
      <c r="A3042" s="244"/>
    </row>
    <row r="3043" spans="1:1" s="245" customFormat="1" ht="12" hidden="1" customHeight="1">
      <c r="A3043" s="244"/>
    </row>
    <row r="3044" spans="1:1" s="245" customFormat="1" ht="12" hidden="1" customHeight="1">
      <c r="A3044" s="244"/>
    </row>
    <row r="3045" spans="1:1" s="245" customFormat="1" ht="12" hidden="1" customHeight="1">
      <c r="A3045" s="244"/>
    </row>
    <row r="3046" spans="1:1" s="245" customFormat="1" ht="12" hidden="1" customHeight="1">
      <c r="A3046" s="244"/>
    </row>
    <row r="3047" spans="1:1" s="245" customFormat="1" ht="12" hidden="1" customHeight="1">
      <c r="A3047" s="244"/>
    </row>
    <row r="3048" spans="1:1" s="245" customFormat="1" ht="12" hidden="1" customHeight="1">
      <c r="A3048" s="244"/>
    </row>
    <row r="3049" spans="1:1" s="245" customFormat="1" ht="12" hidden="1" customHeight="1">
      <c r="A3049" s="244"/>
    </row>
    <row r="3050" spans="1:1" s="245" customFormat="1" ht="12" hidden="1" customHeight="1">
      <c r="A3050" s="244"/>
    </row>
    <row r="3051" spans="1:1" s="245" customFormat="1" ht="12" hidden="1" customHeight="1">
      <c r="A3051" s="244"/>
    </row>
    <row r="3052" spans="1:1" s="245" customFormat="1" ht="12" hidden="1" customHeight="1">
      <c r="A3052" s="244"/>
    </row>
    <row r="3053" spans="1:1" s="245" customFormat="1" ht="12" hidden="1" customHeight="1">
      <c r="A3053" s="244"/>
    </row>
    <row r="3054" spans="1:1" s="245" customFormat="1" ht="12" hidden="1" customHeight="1">
      <c r="A3054" s="244"/>
    </row>
    <row r="3055" spans="1:1" s="245" customFormat="1" ht="12" hidden="1" customHeight="1">
      <c r="A3055" s="244"/>
    </row>
    <row r="3056" spans="1:1" s="245" customFormat="1" ht="12" hidden="1" customHeight="1">
      <c r="A3056" s="244"/>
    </row>
    <row r="3057" spans="1:1" s="245" customFormat="1" ht="12" hidden="1" customHeight="1">
      <c r="A3057" s="244"/>
    </row>
    <row r="3058" spans="1:1" s="245" customFormat="1" ht="12" hidden="1" customHeight="1">
      <c r="A3058" s="244"/>
    </row>
    <row r="3059" spans="1:1" s="245" customFormat="1" ht="12" hidden="1" customHeight="1">
      <c r="A3059" s="244"/>
    </row>
    <row r="3060" spans="1:1" s="245" customFormat="1" ht="12" hidden="1" customHeight="1">
      <c r="A3060" s="244"/>
    </row>
    <row r="3061" spans="1:1" s="245" customFormat="1" ht="12" hidden="1" customHeight="1">
      <c r="A3061" s="244"/>
    </row>
    <row r="3062" spans="1:1" s="245" customFormat="1" ht="12" hidden="1" customHeight="1">
      <c r="A3062" s="244"/>
    </row>
    <row r="3063" spans="1:1" s="245" customFormat="1" ht="12" hidden="1" customHeight="1">
      <c r="A3063" s="244"/>
    </row>
    <row r="3064" spans="1:1" s="245" customFormat="1" ht="12" hidden="1" customHeight="1">
      <c r="A3064" s="244"/>
    </row>
    <row r="3065" spans="1:1" s="245" customFormat="1" ht="12" hidden="1" customHeight="1">
      <c r="A3065" s="244"/>
    </row>
    <row r="3066" spans="1:1" s="245" customFormat="1" ht="12" hidden="1" customHeight="1">
      <c r="A3066" s="244"/>
    </row>
    <row r="3067" spans="1:1" s="245" customFormat="1" ht="12" hidden="1" customHeight="1">
      <c r="A3067" s="244"/>
    </row>
    <row r="3068" spans="1:1" s="245" customFormat="1" ht="12" hidden="1" customHeight="1">
      <c r="A3068" s="244"/>
    </row>
    <row r="3069" spans="1:1" s="245" customFormat="1" ht="12" hidden="1" customHeight="1">
      <c r="A3069" s="244"/>
    </row>
    <row r="3070" spans="1:1" s="245" customFormat="1" ht="12" hidden="1" customHeight="1">
      <c r="A3070" s="244"/>
    </row>
    <row r="3071" spans="1:1" s="245" customFormat="1" ht="12" hidden="1" customHeight="1">
      <c r="A3071" s="244"/>
    </row>
    <row r="3072" spans="1:1" s="245" customFormat="1" ht="12" hidden="1" customHeight="1">
      <c r="A3072" s="244"/>
    </row>
    <row r="3073" spans="1:1" s="245" customFormat="1" ht="12" hidden="1" customHeight="1">
      <c r="A3073" s="244"/>
    </row>
    <row r="3074" spans="1:1" s="245" customFormat="1" ht="12" hidden="1" customHeight="1">
      <c r="A3074" s="244"/>
    </row>
    <row r="3075" spans="1:1" s="245" customFormat="1" ht="12" hidden="1" customHeight="1">
      <c r="A3075" s="244"/>
    </row>
    <row r="3076" spans="1:1" s="245" customFormat="1" ht="12" hidden="1" customHeight="1">
      <c r="A3076" s="244"/>
    </row>
    <row r="3077" spans="1:1" s="245" customFormat="1" ht="12" hidden="1" customHeight="1">
      <c r="A3077" s="244"/>
    </row>
    <row r="3078" spans="1:1" s="245" customFormat="1" ht="12" hidden="1" customHeight="1">
      <c r="A3078" s="244"/>
    </row>
    <row r="3079" spans="1:1" s="245" customFormat="1" ht="12" hidden="1" customHeight="1">
      <c r="A3079" s="244"/>
    </row>
    <row r="3080" spans="1:1" s="245" customFormat="1" ht="12" hidden="1" customHeight="1">
      <c r="A3080" s="244"/>
    </row>
    <row r="3081" spans="1:1" s="245" customFormat="1" ht="12" hidden="1" customHeight="1">
      <c r="A3081" s="244"/>
    </row>
    <row r="3082" spans="1:1" s="245" customFormat="1" ht="12" hidden="1" customHeight="1">
      <c r="A3082" s="244"/>
    </row>
    <row r="3083" spans="1:1" s="245" customFormat="1" ht="12" hidden="1" customHeight="1">
      <c r="A3083" s="244"/>
    </row>
    <row r="3084" spans="1:1" s="245" customFormat="1" ht="12" hidden="1" customHeight="1">
      <c r="A3084" s="244"/>
    </row>
    <row r="3085" spans="1:1" s="245" customFormat="1" ht="12" hidden="1" customHeight="1">
      <c r="A3085" s="244"/>
    </row>
    <row r="3086" spans="1:1" s="245" customFormat="1" ht="12" hidden="1" customHeight="1">
      <c r="A3086" s="244"/>
    </row>
    <row r="3087" spans="1:1" s="245" customFormat="1" ht="12" hidden="1" customHeight="1">
      <c r="A3087" s="244"/>
    </row>
    <row r="3088" spans="1:1" s="245" customFormat="1" ht="12" hidden="1" customHeight="1">
      <c r="A3088" s="244"/>
    </row>
    <row r="3089" spans="1:1" s="245" customFormat="1" ht="12" hidden="1" customHeight="1">
      <c r="A3089" s="244"/>
    </row>
    <row r="3090" spans="1:1" s="245" customFormat="1" ht="12" hidden="1" customHeight="1">
      <c r="A3090" s="244"/>
    </row>
    <row r="3091" spans="1:1" s="245" customFormat="1" ht="12" hidden="1" customHeight="1">
      <c r="A3091" s="244"/>
    </row>
    <row r="3092" spans="1:1" s="245" customFormat="1" ht="12" hidden="1" customHeight="1">
      <c r="A3092" s="244"/>
    </row>
    <row r="3093" spans="1:1" s="245" customFormat="1" ht="12" hidden="1" customHeight="1">
      <c r="A3093" s="244"/>
    </row>
    <row r="3094" spans="1:1" s="245" customFormat="1" ht="12" hidden="1" customHeight="1">
      <c r="A3094" s="244"/>
    </row>
    <row r="3095" spans="1:1" s="245" customFormat="1" ht="12" hidden="1" customHeight="1">
      <c r="A3095" s="244"/>
    </row>
    <row r="3096" spans="1:1" s="245" customFormat="1" ht="12" hidden="1" customHeight="1">
      <c r="A3096" s="244"/>
    </row>
    <row r="3097" spans="1:1" s="245" customFormat="1" ht="12" hidden="1" customHeight="1">
      <c r="A3097" s="244"/>
    </row>
    <row r="3098" spans="1:1" s="245" customFormat="1" ht="12" hidden="1" customHeight="1">
      <c r="A3098" s="244"/>
    </row>
    <row r="3099" spans="1:1" s="245" customFormat="1" ht="12" hidden="1" customHeight="1">
      <c r="A3099" s="244"/>
    </row>
    <row r="3100" spans="1:1" s="245" customFormat="1" ht="12" hidden="1" customHeight="1">
      <c r="A3100" s="244"/>
    </row>
    <row r="3101" spans="1:1" s="245" customFormat="1" ht="12" hidden="1" customHeight="1">
      <c r="A3101" s="244"/>
    </row>
    <row r="3102" spans="1:1" s="245" customFormat="1" ht="12" hidden="1" customHeight="1">
      <c r="A3102" s="244"/>
    </row>
    <row r="3103" spans="1:1" s="245" customFormat="1" ht="12" hidden="1" customHeight="1">
      <c r="A3103" s="244"/>
    </row>
    <row r="3104" spans="1:1" s="245" customFormat="1" ht="12" hidden="1" customHeight="1">
      <c r="A3104" s="244"/>
    </row>
    <row r="3105" spans="1:1" s="245" customFormat="1" ht="12" hidden="1" customHeight="1">
      <c r="A3105" s="244"/>
    </row>
    <row r="3106" spans="1:1" s="245" customFormat="1" ht="12" hidden="1" customHeight="1">
      <c r="A3106" s="244"/>
    </row>
    <row r="3107" spans="1:1" s="245" customFormat="1" ht="12" hidden="1" customHeight="1">
      <c r="A3107" s="244"/>
    </row>
    <row r="3108" spans="1:1" s="245" customFormat="1" ht="12" hidden="1" customHeight="1">
      <c r="A3108" s="244"/>
    </row>
    <row r="3109" spans="1:1" s="245" customFormat="1" ht="12" hidden="1" customHeight="1">
      <c r="A3109" s="244"/>
    </row>
    <row r="3110" spans="1:1" s="245" customFormat="1" ht="12" hidden="1" customHeight="1">
      <c r="A3110" s="244"/>
    </row>
    <row r="3111" spans="1:1" s="245" customFormat="1" ht="12" hidden="1" customHeight="1">
      <c r="A3111" s="244"/>
    </row>
    <row r="3112" spans="1:1" s="245" customFormat="1" ht="12" hidden="1" customHeight="1">
      <c r="A3112" s="244"/>
    </row>
    <row r="3113" spans="1:1" s="245" customFormat="1" ht="12" hidden="1" customHeight="1">
      <c r="A3113" s="244"/>
    </row>
    <row r="3114" spans="1:1" s="245" customFormat="1" ht="12" hidden="1" customHeight="1">
      <c r="A3114" s="244"/>
    </row>
    <row r="3115" spans="1:1" s="245" customFormat="1" ht="12" hidden="1" customHeight="1">
      <c r="A3115" s="244"/>
    </row>
    <row r="3116" spans="1:1" s="245" customFormat="1" ht="12" hidden="1" customHeight="1">
      <c r="A3116" s="244"/>
    </row>
    <row r="3117" spans="1:1" s="245" customFormat="1" ht="12" hidden="1" customHeight="1">
      <c r="A3117" s="244"/>
    </row>
    <row r="3118" spans="1:1" s="245" customFormat="1" ht="12" hidden="1" customHeight="1">
      <c r="A3118" s="244"/>
    </row>
    <row r="3119" spans="1:1" s="245" customFormat="1" ht="12" hidden="1" customHeight="1">
      <c r="A3119" s="244"/>
    </row>
    <row r="3120" spans="1:1" s="245" customFormat="1" ht="12" hidden="1" customHeight="1">
      <c r="A3120" s="244"/>
    </row>
    <row r="3121" spans="1:1" s="245" customFormat="1" ht="12" hidden="1" customHeight="1">
      <c r="A3121" s="244"/>
    </row>
    <row r="3122" spans="1:1" s="245" customFormat="1" ht="12" hidden="1" customHeight="1">
      <c r="A3122" s="244"/>
    </row>
    <row r="3123" spans="1:1" s="245" customFormat="1" ht="12" hidden="1" customHeight="1">
      <c r="A3123" s="244"/>
    </row>
    <row r="3124" spans="1:1" s="245" customFormat="1" ht="12" hidden="1" customHeight="1">
      <c r="A3124" s="244"/>
    </row>
    <row r="3125" spans="1:1" s="245" customFormat="1" ht="12" hidden="1" customHeight="1">
      <c r="A3125" s="244"/>
    </row>
    <row r="3126" spans="1:1" s="245" customFormat="1" ht="12" hidden="1" customHeight="1">
      <c r="A3126" s="244"/>
    </row>
    <row r="3127" spans="1:1" s="245" customFormat="1" ht="12" hidden="1" customHeight="1">
      <c r="A3127" s="244"/>
    </row>
    <row r="3128" spans="1:1" s="245" customFormat="1" ht="12" hidden="1" customHeight="1">
      <c r="A3128" s="244"/>
    </row>
    <row r="3129" spans="1:1" s="245" customFormat="1" ht="12" hidden="1" customHeight="1">
      <c r="A3129" s="244"/>
    </row>
    <row r="3130" spans="1:1" s="245" customFormat="1" ht="12" hidden="1" customHeight="1">
      <c r="A3130" s="244"/>
    </row>
    <row r="3131" spans="1:1" s="245" customFormat="1" ht="12" hidden="1" customHeight="1">
      <c r="A3131" s="244"/>
    </row>
    <row r="3132" spans="1:1" s="245" customFormat="1" ht="12" hidden="1" customHeight="1">
      <c r="A3132" s="244"/>
    </row>
    <row r="3133" spans="1:1" s="245" customFormat="1" ht="12" hidden="1" customHeight="1">
      <c r="A3133" s="244"/>
    </row>
    <row r="3134" spans="1:1" s="245" customFormat="1" ht="12" hidden="1" customHeight="1">
      <c r="A3134" s="244"/>
    </row>
    <row r="3135" spans="1:1" s="245" customFormat="1" ht="12" hidden="1" customHeight="1">
      <c r="A3135" s="244"/>
    </row>
    <row r="3136" spans="1:1" s="245" customFormat="1" ht="12" hidden="1" customHeight="1">
      <c r="A3136" s="244"/>
    </row>
    <row r="3137" spans="1:1" s="245" customFormat="1" ht="12" hidden="1" customHeight="1">
      <c r="A3137" s="244"/>
    </row>
    <row r="3138" spans="1:1" s="245" customFormat="1" ht="12" hidden="1" customHeight="1">
      <c r="A3138" s="244"/>
    </row>
    <row r="3139" spans="1:1" s="245" customFormat="1" ht="12" hidden="1" customHeight="1">
      <c r="A3139" s="244"/>
    </row>
    <row r="3140" spans="1:1" s="245" customFormat="1" ht="12" hidden="1" customHeight="1">
      <c r="A3140" s="244"/>
    </row>
    <row r="3141" spans="1:1" s="245" customFormat="1" ht="12" hidden="1" customHeight="1">
      <c r="A3141" s="244"/>
    </row>
    <row r="3142" spans="1:1" s="245" customFormat="1" ht="12" hidden="1" customHeight="1">
      <c r="A3142" s="244"/>
    </row>
    <row r="3143" spans="1:1" s="245" customFormat="1" ht="12" hidden="1" customHeight="1">
      <c r="A3143" s="244"/>
    </row>
    <row r="3144" spans="1:1" s="245" customFormat="1" ht="12" hidden="1" customHeight="1">
      <c r="A3144" s="244"/>
    </row>
    <row r="3145" spans="1:1" s="245" customFormat="1" ht="12" hidden="1" customHeight="1">
      <c r="A3145" s="244"/>
    </row>
    <row r="3146" spans="1:1" s="245" customFormat="1" ht="12" hidden="1" customHeight="1">
      <c r="A3146" s="244"/>
    </row>
    <row r="3147" spans="1:1" s="245" customFormat="1" ht="12" hidden="1" customHeight="1">
      <c r="A3147" s="244"/>
    </row>
    <row r="3148" spans="1:1" s="245" customFormat="1" ht="12" hidden="1" customHeight="1">
      <c r="A3148" s="244"/>
    </row>
    <row r="3149" spans="1:1" s="245" customFormat="1" ht="12" hidden="1" customHeight="1">
      <c r="A3149" s="244"/>
    </row>
    <row r="3150" spans="1:1" s="245" customFormat="1" ht="12" hidden="1" customHeight="1">
      <c r="A3150" s="244"/>
    </row>
    <row r="3151" spans="1:1" s="245" customFormat="1" ht="12" hidden="1" customHeight="1">
      <c r="A3151" s="244"/>
    </row>
    <row r="3152" spans="1:1" s="245" customFormat="1" ht="12" hidden="1" customHeight="1">
      <c r="A3152" s="244"/>
    </row>
    <row r="3153" spans="1:1" s="245" customFormat="1" ht="12" hidden="1" customHeight="1">
      <c r="A3153" s="244"/>
    </row>
    <row r="3154" spans="1:1" s="245" customFormat="1" ht="12" hidden="1" customHeight="1">
      <c r="A3154" s="244"/>
    </row>
    <row r="3155" spans="1:1" s="245" customFormat="1" ht="12" hidden="1" customHeight="1">
      <c r="A3155" s="244"/>
    </row>
    <row r="3156" spans="1:1" s="245" customFormat="1" ht="12" hidden="1" customHeight="1">
      <c r="A3156" s="244"/>
    </row>
    <row r="3157" spans="1:1" s="245" customFormat="1" ht="12" hidden="1" customHeight="1">
      <c r="A3157" s="244"/>
    </row>
    <row r="3158" spans="1:1" s="245" customFormat="1" ht="12" hidden="1" customHeight="1">
      <c r="A3158" s="244"/>
    </row>
    <row r="3159" spans="1:1" s="245" customFormat="1" ht="12" hidden="1" customHeight="1">
      <c r="A3159" s="244"/>
    </row>
    <row r="3160" spans="1:1" s="245" customFormat="1" ht="12" hidden="1" customHeight="1">
      <c r="A3160" s="244"/>
    </row>
    <row r="3161" spans="1:1" s="245" customFormat="1" ht="12" hidden="1" customHeight="1">
      <c r="A3161" s="244"/>
    </row>
    <row r="3162" spans="1:1" s="245" customFormat="1" ht="12" hidden="1" customHeight="1">
      <c r="A3162" s="244"/>
    </row>
    <row r="3163" spans="1:1" s="245" customFormat="1" ht="12" hidden="1" customHeight="1">
      <c r="A3163" s="244"/>
    </row>
    <row r="3164" spans="1:1" s="245" customFormat="1" ht="12" hidden="1" customHeight="1">
      <c r="A3164" s="244"/>
    </row>
    <row r="3165" spans="1:1" s="245" customFormat="1" ht="12" hidden="1" customHeight="1">
      <c r="A3165" s="244"/>
    </row>
    <row r="3166" spans="1:1" s="245" customFormat="1" ht="12" hidden="1" customHeight="1">
      <c r="A3166" s="244"/>
    </row>
    <row r="3167" spans="1:1" s="245" customFormat="1" ht="12" hidden="1" customHeight="1">
      <c r="A3167" s="244"/>
    </row>
    <row r="3168" spans="1:1" s="245" customFormat="1" ht="12" hidden="1" customHeight="1">
      <c r="A3168" s="244"/>
    </row>
    <row r="3169" spans="1:1" s="245" customFormat="1" ht="12" hidden="1" customHeight="1">
      <c r="A3169" s="244"/>
    </row>
    <row r="3170" spans="1:1" s="245" customFormat="1" ht="12" hidden="1" customHeight="1">
      <c r="A3170" s="244"/>
    </row>
    <row r="3171" spans="1:1" s="245" customFormat="1" ht="12" hidden="1" customHeight="1">
      <c r="A3171" s="244"/>
    </row>
    <row r="3172" spans="1:1" s="245" customFormat="1" ht="12" hidden="1" customHeight="1">
      <c r="A3172" s="244"/>
    </row>
    <row r="3173" spans="1:1" s="245" customFormat="1" ht="12" hidden="1" customHeight="1">
      <c r="A3173" s="244"/>
    </row>
    <row r="3174" spans="1:1" s="245" customFormat="1" ht="12" hidden="1" customHeight="1">
      <c r="A3174" s="244"/>
    </row>
    <row r="3175" spans="1:1" s="245" customFormat="1" ht="12" hidden="1" customHeight="1">
      <c r="A3175" s="244"/>
    </row>
    <row r="3176" spans="1:1" s="245" customFormat="1" ht="12" hidden="1" customHeight="1">
      <c r="A3176" s="244"/>
    </row>
    <row r="3177" spans="1:1" s="245" customFormat="1" ht="12" hidden="1" customHeight="1">
      <c r="A3177" s="244"/>
    </row>
    <row r="3178" spans="1:1" s="245" customFormat="1" ht="12" hidden="1" customHeight="1">
      <c r="A3178" s="244"/>
    </row>
    <row r="3179" spans="1:1" s="245" customFormat="1" ht="12" hidden="1" customHeight="1">
      <c r="A3179" s="244"/>
    </row>
    <row r="3180" spans="1:1" s="245" customFormat="1" ht="12" hidden="1" customHeight="1">
      <c r="A3180" s="244"/>
    </row>
    <row r="3181" spans="1:1" s="245" customFormat="1" ht="12" hidden="1" customHeight="1">
      <c r="A3181" s="244"/>
    </row>
    <row r="3182" spans="1:1" s="245" customFormat="1" ht="12" hidden="1" customHeight="1">
      <c r="A3182" s="244"/>
    </row>
    <row r="3183" spans="1:1" s="245" customFormat="1" ht="12" hidden="1" customHeight="1">
      <c r="A3183" s="244"/>
    </row>
    <row r="3184" spans="1:1" s="245" customFormat="1" ht="12" hidden="1" customHeight="1">
      <c r="A3184" s="244"/>
    </row>
    <row r="3185" spans="1:1" s="245" customFormat="1" ht="12" hidden="1" customHeight="1">
      <c r="A3185" s="244"/>
    </row>
    <row r="3186" spans="1:1" s="245" customFormat="1" ht="12" hidden="1" customHeight="1">
      <c r="A3186" s="244"/>
    </row>
    <row r="3187" spans="1:1" s="245" customFormat="1" ht="12" hidden="1" customHeight="1">
      <c r="A3187" s="244"/>
    </row>
    <row r="3188" spans="1:1" s="245" customFormat="1" ht="12" hidden="1" customHeight="1">
      <c r="A3188" s="244"/>
    </row>
    <row r="3189" spans="1:1" s="245" customFormat="1" ht="12" hidden="1" customHeight="1">
      <c r="A3189" s="244"/>
    </row>
    <row r="3190" spans="1:1" s="245" customFormat="1" ht="12" hidden="1" customHeight="1">
      <c r="A3190" s="244"/>
    </row>
    <row r="3191" spans="1:1" s="245" customFormat="1" ht="12" hidden="1" customHeight="1">
      <c r="A3191" s="244"/>
    </row>
    <row r="3192" spans="1:1" s="245" customFormat="1" ht="12" hidden="1" customHeight="1">
      <c r="A3192" s="244"/>
    </row>
    <row r="3193" spans="1:1" s="245" customFormat="1" ht="12" hidden="1" customHeight="1">
      <c r="A3193" s="244"/>
    </row>
    <row r="3194" spans="1:1" s="245" customFormat="1" ht="12" hidden="1" customHeight="1">
      <c r="A3194" s="244"/>
    </row>
    <row r="3195" spans="1:1" s="245" customFormat="1" ht="12" hidden="1" customHeight="1">
      <c r="A3195" s="244"/>
    </row>
    <row r="3196" spans="1:1" s="245" customFormat="1" ht="12" hidden="1" customHeight="1">
      <c r="A3196" s="244"/>
    </row>
    <row r="3197" spans="1:1" s="245" customFormat="1" ht="12" hidden="1" customHeight="1">
      <c r="A3197" s="244"/>
    </row>
    <row r="3198" spans="1:1" s="245" customFormat="1" ht="12" hidden="1" customHeight="1">
      <c r="A3198" s="244"/>
    </row>
    <row r="3199" spans="1:1" s="245" customFormat="1" ht="12" hidden="1" customHeight="1">
      <c r="A3199" s="244"/>
    </row>
    <row r="3200" spans="1:1" s="245" customFormat="1" ht="12" hidden="1" customHeight="1">
      <c r="A3200" s="244"/>
    </row>
    <row r="3201" spans="1:1" s="245" customFormat="1" ht="12" hidden="1" customHeight="1">
      <c r="A3201" s="244"/>
    </row>
    <row r="3202" spans="1:1" s="245" customFormat="1" ht="12" hidden="1" customHeight="1">
      <c r="A3202" s="244"/>
    </row>
    <row r="3203" spans="1:1" s="245" customFormat="1" ht="12" hidden="1" customHeight="1">
      <c r="A3203" s="244"/>
    </row>
    <row r="3204" spans="1:1" s="245" customFormat="1" ht="12" hidden="1" customHeight="1">
      <c r="A3204" s="244"/>
    </row>
    <row r="3205" spans="1:1" s="245" customFormat="1" ht="12" hidden="1" customHeight="1">
      <c r="A3205" s="244"/>
    </row>
    <row r="3206" spans="1:1" s="245" customFormat="1" ht="12" hidden="1" customHeight="1">
      <c r="A3206" s="244"/>
    </row>
    <row r="3207" spans="1:1" s="245" customFormat="1" ht="12" hidden="1" customHeight="1">
      <c r="A3207" s="244"/>
    </row>
    <row r="3208" spans="1:1" s="245" customFormat="1" ht="12" hidden="1" customHeight="1">
      <c r="A3208" s="244"/>
    </row>
    <row r="3209" spans="1:1" s="245" customFormat="1" ht="12" hidden="1" customHeight="1">
      <c r="A3209" s="244"/>
    </row>
    <row r="3210" spans="1:1" s="245" customFormat="1" ht="12" hidden="1" customHeight="1">
      <c r="A3210" s="244"/>
    </row>
    <row r="3211" spans="1:1" s="245" customFormat="1" ht="12" hidden="1" customHeight="1">
      <c r="A3211" s="244"/>
    </row>
    <row r="3212" spans="1:1" s="245" customFormat="1" ht="12" hidden="1" customHeight="1">
      <c r="A3212" s="244"/>
    </row>
    <row r="3213" spans="1:1" s="245" customFormat="1" ht="12" hidden="1" customHeight="1">
      <c r="A3213" s="244"/>
    </row>
    <row r="3214" spans="1:1" s="245" customFormat="1" ht="12" hidden="1" customHeight="1">
      <c r="A3214" s="244"/>
    </row>
    <row r="3215" spans="1:1" s="245" customFormat="1" ht="12" hidden="1" customHeight="1">
      <c r="A3215" s="244"/>
    </row>
    <row r="3216" spans="1:1" s="245" customFormat="1" ht="12" hidden="1" customHeight="1">
      <c r="A3216" s="244"/>
    </row>
    <row r="3217" spans="1:1" s="245" customFormat="1" ht="12" hidden="1" customHeight="1">
      <c r="A3217" s="244"/>
    </row>
    <row r="3218" spans="1:1" s="245" customFormat="1" ht="12" hidden="1" customHeight="1">
      <c r="A3218" s="244"/>
    </row>
    <row r="3219" spans="1:1" s="245" customFormat="1" ht="12" hidden="1" customHeight="1">
      <c r="A3219" s="244"/>
    </row>
    <row r="3220" spans="1:1" s="245" customFormat="1" ht="12" hidden="1" customHeight="1">
      <c r="A3220" s="244"/>
    </row>
    <row r="3221" spans="1:1" s="245" customFormat="1" ht="12" hidden="1" customHeight="1">
      <c r="A3221" s="244"/>
    </row>
    <row r="3222" spans="1:1" s="245" customFormat="1" ht="12" hidden="1" customHeight="1">
      <c r="A3222" s="244"/>
    </row>
    <row r="3223" spans="1:1" s="245" customFormat="1" ht="12" hidden="1" customHeight="1">
      <c r="A3223" s="244"/>
    </row>
    <row r="3224" spans="1:1" s="245" customFormat="1" ht="12" hidden="1" customHeight="1">
      <c r="A3224" s="244"/>
    </row>
    <row r="3225" spans="1:1" s="245" customFormat="1" ht="12" hidden="1" customHeight="1">
      <c r="A3225" s="244"/>
    </row>
    <row r="3226" spans="1:1" s="245" customFormat="1" ht="12" hidden="1" customHeight="1">
      <c r="A3226" s="244"/>
    </row>
    <row r="3227" spans="1:1" s="245" customFormat="1" ht="12" hidden="1" customHeight="1">
      <c r="A3227" s="244"/>
    </row>
    <row r="3228" spans="1:1" s="245" customFormat="1" ht="12" hidden="1" customHeight="1">
      <c r="A3228" s="244"/>
    </row>
    <row r="3229" spans="1:1" s="245" customFormat="1" ht="12" hidden="1" customHeight="1">
      <c r="A3229" s="244"/>
    </row>
    <row r="3230" spans="1:1" s="245" customFormat="1" ht="12" hidden="1" customHeight="1">
      <c r="A3230" s="244"/>
    </row>
    <row r="3231" spans="1:1" s="245" customFormat="1" ht="12" hidden="1" customHeight="1">
      <c r="A3231" s="244"/>
    </row>
    <row r="3232" spans="1:1" s="245" customFormat="1" ht="12" hidden="1" customHeight="1">
      <c r="A3232" s="244"/>
    </row>
    <row r="3233" spans="1:1" s="245" customFormat="1" ht="12" hidden="1" customHeight="1">
      <c r="A3233" s="244"/>
    </row>
    <row r="3234" spans="1:1" s="245" customFormat="1" ht="12" hidden="1" customHeight="1">
      <c r="A3234" s="244"/>
    </row>
    <row r="3235" spans="1:1" s="245" customFormat="1" ht="12" hidden="1" customHeight="1">
      <c r="A3235" s="244"/>
    </row>
    <row r="3236" spans="1:1" s="245" customFormat="1" ht="12" hidden="1" customHeight="1">
      <c r="A3236" s="244"/>
    </row>
    <row r="3237" spans="1:1" s="245" customFormat="1" ht="12" hidden="1" customHeight="1">
      <c r="A3237" s="244"/>
    </row>
    <row r="3238" spans="1:1" s="245" customFormat="1" ht="12" hidden="1" customHeight="1">
      <c r="A3238" s="244"/>
    </row>
    <row r="3239" spans="1:1" s="245" customFormat="1" ht="12" hidden="1" customHeight="1">
      <c r="A3239" s="244"/>
    </row>
    <row r="3240" spans="1:1" s="245" customFormat="1" ht="12" hidden="1" customHeight="1">
      <c r="A3240" s="244"/>
    </row>
    <row r="3241" spans="1:1" s="245" customFormat="1" ht="12" hidden="1" customHeight="1">
      <c r="A3241" s="244"/>
    </row>
    <row r="3242" spans="1:1" s="245" customFormat="1" ht="12" hidden="1" customHeight="1">
      <c r="A3242" s="244"/>
    </row>
    <row r="3243" spans="1:1" s="245" customFormat="1" ht="12" hidden="1" customHeight="1">
      <c r="A3243" s="244"/>
    </row>
    <row r="3244" spans="1:1" s="245" customFormat="1" ht="12" hidden="1" customHeight="1">
      <c r="A3244" s="244"/>
    </row>
    <row r="3245" spans="1:1" s="245" customFormat="1" ht="12" hidden="1" customHeight="1">
      <c r="A3245" s="244"/>
    </row>
    <row r="3246" spans="1:1" s="245" customFormat="1" ht="12" hidden="1" customHeight="1">
      <c r="A3246" s="244"/>
    </row>
    <row r="3247" spans="1:1" s="245" customFormat="1" ht="12" hidden="1" customHeight="1">
      <c r="A3247" s="244"/>
    </row>
    <row r="3248" spans="1:1" s="245" customFormat="1" ht="12" hidden="1" customHeight="1">
      <c r="A3248" s="244"/>
    </row>
    <row r="3249" spans="1:1" s="245" customFormat="1" ht="12" hidden="1" customHeight="1">
      <c r="A3249" s="244"/>
    </row>
    <row r="3250" spans="1:1" s="245" customFormat="1" ht="12" hidden="1" customHeight="1">
      <c r="A3250" s="244"/>
    </row>
    <row r="3251" spans="1:1" s="245" customFormat="1" ht="12" hidden="1" customHeight="1">
      <c r="A3251" s="244"/>
    </row>
    <row r="3252" spans="1:1" s="245" customFormat="1" ht="12" hidden="1" customHeight="1">
      <c r="A3252" s="244"/>
    </row>
    <row r="3253" spans="1:1" s="245" customFormat="1" ht="12" hidden="1" customHeight="1">
      <c r="A3253" s="244"/>
    </row>
    <row r="3254" spans="1:1" s="245" customFormat="1" ht="12" hidden="1" customHeight="1">
      <c r="A3254" s="244"/>
    </row>
    <row r="3255" spans="1:1" s="245" customFormat="1" ht="12" hidden="1" customHeight="1">
      <c r="A3255" s="244"/>
    </row>
    <row r="3256" spans="1:1" s="245" customFormat="1" ht="12" hidden="1" customHeight="1">
      <c r="A3256" s="244"/>
    </row>
    <row r="3257" spans="1:1" s="245" customFormat="1" ht="12" hidden="1" customHeight="1">
      <c r="A3257" s="244"/>
    </row>
    <row r="3258" spans="1:1" s="245" customFormat="1" ht="12" hidden="1" customHeight="1">
      <c r="A3258" s="244"/>
    </row>
    <row r="3259" spans="1:1" s="245" customFormat="1" ht="12" hidden="1" customHeight="1">
      <c r="A3259" s="244"/>
    </row>
    <row r="3260" spans="1:1" s="245" customFormat="1" ht="12" hidden="1" customHeight="1">
      <c r="A3260" s="244"/>
    </row>
    <row r="3261" spans="1:1" s="245" customFormat="1" ht="12" hidden="1" customHeight="1">
      <c r="A3261" s="244"/>
    </row>
    <row r="3262" spans="1:1" s="245" customFormat="1" ht="12" hidden="1" customHeight="1">
      <c r="A3262" s="244"/>
    </row>
    <row r="3263" spans="1:1" s="245" customFormat="1" ht="12" hidden="1" customHeight="1">
      <c r="A3263" s="244"/>
    </row>
    <row r="3264" spans="1:1" s="245" customFormat="1" ht="12" hidden="1" customHeight="1">
      <c r="A3264" s="244"/>
    </row>
    <row r="3265" spans="1:1" s="245" customFormat="1" ht="12" hidden="1" customHeight="1">
      <c r="A3265" s="244"/>
    </row>
    <row r="3266" spans="1:1" s="245" customFormat="1" ht="12" hidden="1" customHeight="1">
      <c r="A3266" s="244"/>
    </row>
    <row r="3267" spans="1:1" s="245" customFormat="1" ht="12" hidden="1" customHeight="1">
      <c r="A3267" s="244"/>
    </row>
    <row r="3268" spans="1:1" s="245" customFormat="1" ht="12" hidden="1" customHeight="1">
      <c r="A3268" s="244"/>
    </row>
    <row r="3269" spans="1:1" s="245" customFormat="1" ht="12" hidden="1" customHeight="1">
      <c r="A3269" s="244"/>
    </row>
    <row r="3270" spans="1:1" s="245" customFormat="1" ht="12" hidden="1" customHeight="1">
      <c r="A3270" s="244"/>
    </row>
    <row r="3271" spans="1:1" s="245" customFormat="1" ht="12" hidden="1" customHeight="1">
      <c r="A3271" s="244"/>
    </row>
    <row r="3272" spans="1:1" s="245" customFormat="1" ht="12" hidden="1" customHeight="1">
      <c r="A3272" s="244"/>
    </row>
    <row r="3273" spans="1:1" s="245" customFormat="1" ht="12" hidden="1" customHeight="1">
      <c r="A3273" s="244"/>
    </row>
    <row r="3274" spans="1:1" s="245" customFormat="1" ht="12" hidden="1" customHeight="1">
      <c r="A3274" s="244"/>
    </row>
    <row r="3275" spans="1:1" s="245" customFormat="1" ht="12" hidden="1" customHeight="1">
      <c r="A3275" s="244"/>
    </row>
    <row r="3276" spans="1:1" s="245" customFormat="1" ht="12" hidden="1" customHeight="1">
      <c r="A3276" s="244"/>
    </row>
    <row r="3277" spans="1:1" s="245" customFormat="1" ht="12" hidden="1" customHeight="1">
      <c r="A3277" s="244"/>
    </row>
    <row r="3278" spans="1:1" s="245" customFormat="1" ht="12" hidden="1" customHeight="1">
      <c r="A3278" s="244"/>
    </row>
    <row r="3279" spans="1:1" s="245" customFormat="1" ht="12" hidden="1" customHeight="1">
      <c r="A3279" s="244"/>
    </row>
    <row r="3280" spans="1:1" s="245" customFormat="1" ht="12" hidden="1" customHeight="1">
      <c r="A3280" s="244"/>
    </row>
    <row r="3281" spans="1:1" s="245" customFormat="1" ht="12" hidden="1" customHeight="1">
      <c r="A3281" s="244"/>
    </row>
    <row r="3282" spans="1:1" s="245" customFormat="1" ht="12" hidden="1" customHeight="1">
      <c r="A3282" s="244"/>
    </row>
    <row r="3283" spans="1:1" s="245" customFormat="1" ht="12" hidden="1" customHeight="1">
      <c r="A3283" s="244"/>
    </row>
    <row r="3284" spans="1:1" s="245" customFormat="1" ht="12" hidden="1" customHeight="1">
      <c r="A3284" s="244"/>
    </row>
    <row r="3285" spans="1:1" s="245" customFormat="1" ht="12" hidden="1" customHeight="1">
      <c r="A3285" s="244"/>
    </row>
    <row r="3286" spans="1:1" s="245" customFormat="1" ht="12" hidden="1" customHeight="1">
      <c r="A3286" s="244"/>
    </row>
    <row r="3287" spans="1:1" s="245" customFormat="1" ht="12" hidden="1" customHeight="1">
      <c r="A3287" s="244"/>
    </row>
    <row r="3288" spans="1:1" s="245" customFormat="1" ht="12" hidden="1" customHeight="1">
      <c r="A3288" s="244"/>
    </row>
    <row r="3289" spans="1:1" s="245" customFormat="1" ht="12" hidden="1" customHeight="1">
      <c r="A3289" s="244"/>
    </row>
    <row r="3290" spans="1:1" s="245" customFormat="1" ht="12" hidden="1" customHeight="1">
      <c r="A3290" s="244"/>
    </row>
    <row r="3291" spans="1:1" s="245" customFormat="1" ht="12" hidden="1" customHeight="1">
      <c r="A3291" s="244"/>
    </row>
    <row r="3292" spans="1:1" s="245" customFormat="1" ht="12" hidden="1" customHeight="1">
      <c r="A3292" s="244"/>
    </row>
    <row r="3293" spans="1:1" s="245" customFormat="1" ht="12" hidden="1" customHeight="1">
      <c r="A3293" s="244"/>
    </row>
    <row r="3294" spans="1:1" s="245" customFormat="1" ht="12" hidden="1" customHeight="1">
      <c r="A3294" s="244"/>
    </row>
    <row r="3295" spans="1:1" s="245" customFormat="1" ht="12" hidden="1" customHeight="1">
      <c r="A3295" s="244"/>
    </row>
    <row r="3296" spans="1:1" s="245" customFormat="1" ht="12" hidden="1" customHeight="1">
      <c r="A3296" s="244"/>
    </row>
    <row r="3297" spans="1:1" s="245" customFormat="1" ht="12" hidden="1" customHeight="1">
      <c r="A3297" s="244"/>
    </row>
    <row r="3298" spans="1:1" s="245" customFormat="1" ht="12" hidden="1" customHeight="1">
      <c r="A3298" s="244"/>
    </row>
    <row r="3299" spans="1:1" s="245" customFormat="1" ht="12" hidden="1" customHeight="1">
      <c r="A3299" s="244"/>
    </row>
    <row r="3300" spans="1:1" s="245" customFormat="1" ht="12" hidden="1" customHeight="1">
      <c r="A3300" s="244"/>
    </row>
    <row r="3301" spans="1:1" s="245" customFormat="1" ht="12" hidden="1" customHeight="1">
      <c r="A3301" s="244"/>
    </row>
    <row r="3302" spans="1:1" s="245" customFormat="1" ht="12" hidden="1" customHeight="1">
      <c r="A3302" s="244"/>
    </row>
    <row r="3303" spans="1:1" s="245" customFormat="1" ht="12" hidden="1" customHeight="1">
      <c r="A3303" s="244"/>
    </row>
    <row r="3304" spans="1:1" s="245" customFormat="1" ht="12" hidden="1" customHeight="1">
      <c r="A3304" s="244"/>
    </row>
    <row r="3305" spans="1:1" s="245" customFormat="1" ht="12" hidden="1" customHeight="1">
      <c r="A3305" s="244"/>
    </row>
    <row r="3306" spans="1:1" s="245" customFormat="1" ht="12" hidden="1" customHeight="1">
      <c r="A3306" s="244"/>
    </row>
    <row r="3307" spans="1:1" s="245" customFormat="1" ht="12" hidden="1" customHeight="1">
      <c r="A3307" s="244"/>
    </row>
    <row r="3308" spans="1:1" s="245" customFormat="1" ht="12" hidden="1" customHeight="1">
      <c r="A3308" s="244"/>
    </row>
    <row r="3309" spans="1:1" s="245" customFormat="1" ht="12" hidden="1" customHeight="1">
      <c r="A3309" s="244"/>
    </row>
    <row r="3310" spans="1:1" s="245" customFormat="1" ht="12" hidden="1" customHeight="1">
      <c r="A3310" s="244"/>
    </row>
    <row r="3311" spans="1:1" s="245" customFormat="1" ht="12" hidden="1" customHeight="1">
      <c r="A3311" s="244"/>
    </row>
    <row r="3312" spans="1:1" s="245" customFormat="1" ht="12" hidden="1" customHeight="1">
      <c r="A3312" s="244"/>
    </row>
    <row r="3313" spans="1:1" s="245" customFormat="1" ht="12" hidden="1" customHeight="1">
      <c r="A3313" s="244"/>
    </row>
    <row r="3314" spans="1:1" s="245" customFormat="1" ht="12" hidden="1" customHeight="1">
      <c r="A3314" s="244"/>
    </row>
    <row r="3315" spans="1:1" s="245" customFormat="1" ht="12" hidden="1" customHeight="1">
      <c r="A3315" s="244"/>
    </row>
    <row r="3316" spans="1:1" s="245" customFormat="1" ht="12" hidden="1" customHeight="1">
      <c r="A3316" s="244"/>
    </row>
    <row r="3317" spans="1:1" s="245" customFormat="1" ht="12" hidden="1" customHeight="1">
      <c r="A3317" s="244"/>
    </row>
    <row r="3318" spans="1:1" s="245" customFormat="1" ht="12" hidden="1" customHeight="1">
      <c r="A3318" s="244"/>
    </row>
    <row r="3319" spans="1:1" s="245" customFormat="1" ht="12" hidden="1" customHeight="1">
      <c r="A3319" s="244"/>
    </row>
    <row r="3320" spans="1:1" s="245" customFormat="1" ht="12" hidden="1" customHeight="1">
      <c r="A3320" s="244"/>
    </row>
    <row r="3321" spans="1:1" s="245" customFormat="1" ht="12" hidden="1" customHeight="1">
      <c r="A3321" s="244"/>
    </row>
    <row r="3322" spans="1:1" s="245" customFormat="1" ht="12" hidden="1" customHeight="1">
      <c r="A3322" s="244"/>
    </row>
    <row r="3323" spans="1:1" s="245" customFormat="1" ht="12" hidden="1" customHeight="1">
      <c r="A3323" s="244"/>
    </row>
    <row r="3324" spans="1:1" s="245" customFormat="1" ht="12" hidden="1" customHeight="1">
      <c r="A3324" s="244"/>
    </row>
    <row r="3325" spans="1:1" s="245" customFormat="1" ht="12" hidden="1" customHeight="1">
      <c r="A3325" s="244"/>
    </row>
    <row r="3326" spans="1:1" s="245" customFormat="1" ht="12" hidden="1" customHeight="1">
      <c r="A3326" s="244"/>
    </row>
    <row r="3327" spans="1:1" s="245" customFormat="1" ht="12" hidden="1" customHeight="1">
      <c r="A3327" s="244"/>
    </row>
    <row r="3328" spans="1:1" s="245" customFormat="1" ht="12" hidden="1" customHeight="1">
      <c r="A3328" s="244"/>
    </row>
    <row r="3329" spans="1:1" s="245" customFormat="1" ht="12" hidden="1" customHeight="1">
      <c r="A3329" s="244"/>
    </row>
    <row r="3330" spans="1:1" s="245" customFormat="1" ht="12" hidden="1" customHeight="1">
      <c r="A3330" s="244"/>
    </row>
    <row r="3331" spans="1:1" s="245" customFormat="1" ht="12" hidden="1" customHeight="1">
      <c r="A3331" s="244"/>
    </row>
    <row r="3332" spans="1:1" s="245" customFormat="1" ht="12" hidden="1" customHeight="1">
      <c r="A3332" s="244"/>
    </row>
    <row r="3333" spans="1:1" s="245" customFormat="1" ht="12" hidden="1" customHeight="1">
      <c r="A3333" s="244"/>
    </row>
    <row r="3334" spans="1:1" s="245" customFormat="1" ht="12" hidden="1" customHeight="1">
      <c r="A3334" s="244"/>
    </row>
    <row r="3335" spans="1:1" s="245" customFormat="1" ht="12" hidden="1" customHeight="1">
      <c r="A3335" s="244"/>
    </row>
    <row r="3336" spans="1:1" s="245" customFormat="1" ht="12" hidden="1" customHeight="1">
      <c r="A3336" s="244"/>
    </row>
    <row r="3337" spans="1:1" s="245" customFormat="1" ht="12" hidden="1" customHeight="1">
      <c r="A3337" s="244"/>
    </row>
    <row r="3338" spans="1:1" s="245" customFormat="1" ht="12" hidden="1" customHeight="1">
      <c r="A3338" s="244"/>
    </row>
    <row r="3339" spans="1:1" s="245" customFormat="1" ht="12" hidden="1" customHeight="1">
      <c r="A3339" s="244"/>
    </row>
    <row r="3340" spans="1:1" s="245" customFormat="1" ht="12" hidden="1" customHeight="1">
      <c r="A3340" s="244"/>
    </row>
    <row r="3341" spans="1:1" s="245" customFormat="1" ht="12" hidden="1" customHeight="1">
      <c r="A3341" s="244"/>
    </row>
    <row r="3342" spans="1:1" s="245" customFormat="1" ht="12" hidden="1" customHeight="1">
      <c r="A3342" s="244"/>
    </row>
    <row r="3343" spans="1:1" s="245" customFormat="1" ht="12" hidden="1" customHeight="1">
      <c r="A3343" s="244"/>
    </row>
    <row r="3344" spans="1:1" s="245" customFormat="1" ht="12" hidden="1" customHeight="1">
      <c r="A3344" s="244"/>
    </row>
    <row r="3345" spans="1:1" s="245" customFormat="1" ht="12" hidden="1" customHeight="1">
      <c r="A3345" s="244"/>
    </row>
    <row r="3346" spans="1:1" s="245" customFormat="1" ht="12" hidden="1" customHeight="1">
      <c r="A3346" s="244"/>
    </row>
    <row r="3347" spans="1:1" s="245" customFormat="1" ht="12" hidden="1" customHeight="1">
      <c r="A3347" s="244"/>
    </row>
    <row r="3348" spans="1:1" s="245" customFormat="1" ht="12" hidden="1" customHeight="1">
      <c r="A3348" s="244"/>
    </row>
    <row r="3349" spans="1:1" s="245" customFormat="1" ht="12" hidden="1" customHeight="1">
      <c r="A3349" s="244"/>
    </row>
    <row r="3350" spans="1:1" s="245" customFormat="1" ht="12" hidden="1" customHeight="1">
      <c r="A3350" s="244"/>
    </row>
    <row r="3351" spans="1:1" s="245" customFormat="1" ht="12" hidden="1" customHeight="1">
      <c r="A3351" s="244"/>
    </row>
    <row r="3352" spans="1:1" s="245" customFormat="1" ht="12" hidden="1" customHeight="1">
      <c r="A3352" s="244"/>
    </row>
    <row r="3353" spans="1:1" s="245" customFormat="1" ht="12" hidden="1" customHeight="1">
      <c r="A3353" s="244"/>
    </row>
    <row r="3354" spans="1:1" s="245" customFormat="1" ht="12" hidden="1" customHeight="1">
      <c r="A3354" s="244"/>
    </row>
    <row r="3355" spans="1:1" s="245" customFormat="1" ht="12" hidden="1" customHeight="1">
      <c r="A3355" s="244"/>
    </row>
    <row r="3356" spans="1:1" s="245" customFormat="1" ht="12" hidden="1" customHeight="1">
      <c r="A3356" s="244"/>
    </row>
    <row r="3357" spans="1:1" s="245" customFormat="1" ht="12" hidden="1" customHeight="1">
      <c r="A3357" s="244"/>
    </row>
    <row r="3358" spans="1:1" s="245" customFormat="1" ht="12" hidden="1" customHeight="1">
      <c r="A3358" s="244"/>
    </row>
    <row r="3359" spans="1:1" s="245" customFormat="1" ht="12" hidden="1" customHeight="1">
      <c r="A3359" s="244"/>
    </row>
    <row r="3360" spans="1:1" s="245" customFormat="1" ht="12" hidden="1" customHeight="1">
      <c r="A3360" s="244"/>
    </row>
    <row r="3361" spans="1:1" s="245" customFormat="1" ht="12" hidden="1" customHeight="1">
      <c r="A3361" s="244"/>
    </row>
    <row r="3362" spans="1:1" s="245" customFormat="1" ht="12" hidden="1" customHeight="1">
      <c r="A3362" s="244"/>
    </row>
    <row r="3363" spans="1:1" s="245" customFormat="1" ht="12" hidden="1" customHeight="1">
      <c r="A3363" s="244"/>
    </row>
    <row r="3364" spans="1:1" s="245" customFormat="1" ht="12" hidden="1" customHeight="1">
      <c r="A3364" s="244"/>
    </row>
    <row r="3365" spans="1:1" s="245" customFormat="1" ht="12" hidden="1" customHeight="1">
      <c r="A3365" s="244"/>
    </row>
    <row r="3366" spans="1:1" s="245" customFormat="1" ht="12" hidden="1" customHeight="1">
      <c r="A3366" s="244"/>
    </row>
    <row r="3367" spans="1:1" s="245" customFormat="1" ht="12" hidden="1" customHeight="1">
      <c r="A3367" s="244"/>
    </row>
    <row r="3368" spans="1:1" s="245" customFormat="1" ht="12" hidden="1" customHeight="1">
      <c r="A3368" s="244"/>
    </row>
    <row r="3369" spans="1:1" s="245" customFormat="1" ht="12" hidden="1" customHeight="1">
      <c r="A3369" s="244"/>
    </row>
    <row r="3370" spans="1:1" s="245" customFormat="1" ht="12" hidden="1" customHeight="1">
      <c r="A3370" s="244"/>
    </row>
    <row r="3371" spans="1:1" s="245" customFormat="1" ht="12" hidden="1" customHeight="1">
      <c r="A3371" s="244"/>
    </row>
    <row r="3372" spans="1:1" s="245" customFormat="1" ht="12" hidden="1" customHeight="1">
      <c r="A3372" s="244"/>
    </row>
    <row r="3373" spans="1:1" s="245" customFormat="1" ht="12" hidden="1" customHeight="1">
      <c r="A3373" s="244"/>
    </row>
    <row r="3374" spans="1:1" s="245" customFormat="1" ht="12" hidden="1" customHeight="1">
      <c r="A3374" s="244"/>
    </row>
    <row r="3375" spans="1:1" s="245" customFormat="1" ht="12" hidden="1" customHeight="1">
      <c r="A3375" s="244"/>
    </row>
    <row r="3376" spans="1:1" s="245" customFormat="1" ht="12" hidden="1" customHeight="1">
      <c r="A3376" s="244"/>
    </row>
    <row r="3377" spans="1:1" s="245" customFormat="1" ht="12" hidden="1" customHeight="1">
      <c r="A3377" s="244"/>
    </row>
    <row r="3378" spans="1:1" s="245" customFormat="1" ht="12" hidden="1" customHeight="1">
      <c r="A3378" s="244"/>
    </row>
    <row r="3379" spans="1:1" s="245" customFormat="1" ht="12" hidden="1" customHeight="1">
      <c r="A3379" s="244"/>
    </row>
    <row r="3380" spans="1:1" s="245" customFormat="1" ht="12" hidden="1" customHeight="1">
      <c r="A3380" s="244"/>
    </row>
    <row r="3381" spans="1:1" s="245" customFormat="1" ht="12" hidden="1" customHeight="1">
      <c r="A3381" s="244"/>
    </row>
    <row r="3382" spans="1:1" s="245" customFormat="1" ht="12" hidden="1" customHeight="1">
      <c r="A3382" s="244"/>
    </row>
    <row r="3383" spans="1:1" s="245" customFormat="1" ht="12" hidden="1" customHeight="1">
      <c r="A3383" s="244"/>
    </row>
    <row r="3384" spans="1:1" s="245" customFormat="1" ht="12" hidden="1" customHeight="1">
      <c r="A3384" s="244"/>
    </row>
    <row r="3385" spans="1:1" s="245" customFormat="1" ht="12" hidden="1" customHeight="1">
      <c r="A3385" s="244"/>
    </row>
    <row r="3386" spans="1:1" s="245" customFormat="1" ht="12" hidden="1" customHeight="1">
      <c r="A3386" s="244"/>
    </row>
    <row r="3387" spans="1:1" s="245" customFormat="1" ht="12" hidden="1" customHeight="1">
      <c r="A3387" s="244"/>
    </row>
    <row r="3388" spans="1:1" s="245" customFormat="1" ht="12" hidden="1" customHeight="1">
      <c r="A3388" s="244"/>
    </row>
    <row r="3389" spans="1:1" s="245" customFormat="1" ht="12" hidden="1" customHeight="1">
      <c r="A3389" s="244"/>
    </row>
    <row r="3390" spans="1:1" s="245" customFormat="1" ht="12" hidden="1" customHeight="1">
      <c r="A3390" s="244"/>
    </row>
    <row r="3391" spans="1:1" s="245" customFormat="1" ht="12" hidden="1" customHeight="1">
      <c r="A3391" s="244"/>
    </row>
    <row r="3392" spans="1:1" s="245" customFormat="1" ht="12" hidden="1" customHeight="1">
      <c r="A3392" s="244"/>
    </row>
    <row r="3393" spans="1:1" s="245" customFormat="1" ht="12" hidden="1" customHeight="1">
      <c r="A3393" s="244"/>
    </row>
    <row r="3394" spans="1:1" s="245" customFormat="1" ht="12" hidden="1" customHeight="1">
      <c r="A3394" s="244"/>
    </row>
    <row r="3395" spans="1:1" s="245" customFormat="1" ht="12" hidden="1" customHeight="1">
      <c r="A3395" s="244"/>
    </row>
    <row r="3396" spans="1:1" s="245" customFormat="1" ht="12" hidden="1" customHeight="1">
      <c r="A3396" s="244"/>
    </row>
    <row r="3397" spans="1:1" s="245" customFormat="1" ht="12" hidden="1" customHeight="1">
      <c r="A3397" s="244"/>
    </row>
    <row r="3398" spans="1:1" s="245" customFormat="1" ht="12" hidden="1" customHeight="1">
      <c r="A3398" s="244"/>
    </row>
    <row r="3399" spans="1:1" s="245" customFormat="1" ht="12" hidden="1" customHeight="1">
      <c r="A3399" s="244"/>
    </row>
    <row r="3400" spans="1:1" s="245" customFormat="1" ht="12" hidden="1" customHeight="1">
      <c r="A3400" s="244"/>
    </row>
    <row r="3401" spans="1:1" s="245" customFormat="1" ht="12" hidden="1" customHeight="1">
      <c r="A3401" s="244"/>
    </row>
    <row r="3402" spans="1:1" s="245" customFormat="1" ht="12" hidden="1" customHeight="1">
      <c r="A3402" s="244"/>
    </row>
    <row r="3403" spans="1:1" s="245" customFormat="1" ht="12" hidden="1" customHeight="1">
      <c r="A3403" s="244"/>
    </row>
    <row r="3404" spans="1:1" s="245" customFormat="1" ht="12" hidden="1" customHeight="1">
      <c r="A3404" s="244"/>
    </row>
    <row r="3405" spans="1:1" s="245" customFormat="1" ht="12" hidden="1" customHeight="1">
      <c r="A3405" s="244"/>
    </row>
    <row r="3406" spans="1:1" s="245" customFormat="1" ht="12" hidden="1" customHeight="1">
      <c r="A3406" s="244"/>
    </row>
    <row r="3407" spans="1:1" s="245" customFormat="1" ht="12" hidden="1" customHeight="1">
      <c r="A3407" s="244"/>
    </row>
    <row r="3408" spans="1:1" s="245" customFormat="1" ht="12" hidden="1" customHeight="1">
      <c r="A3408" s="244"/>
    </row>
    <row r="3409" spans="1:1" s="245" customFormat="1" ht="12" hidden="1" customHeight="1">
      <c r="A3409" s="244"/>
    </row>
    <row r="3410" spans="1:1" s="245" customFormat="1" ht="12" hidden="1" customHeight="1">
      <c r="A3410" s="244"/>
    </row>
    <row r="3411" spans="1:1" s="245" customFormat="1" ht="12" hidden="1" customHeight="1">
      <c r="A3411" s="244"/>
    </row>
    <row r="3412" spans="1:1" s="245" customFormat="1" ht="12" hidden="1" customHeight="1">
      <c r="A3412" s="244"/>
    </row>
    <row r="3413" spans="1:1" s="245" customFormat="1" ht="12" hidden="1" customHeight="1">
      <c r="A3413" s="244"/>
    </row>
    <row r="3414" spans="1:1" s="245" customFormat="1" ht="12" hidden="1" customHeight="1">
      <c r="A3414" s="244"/>
    </row>
    <row r="3415" spans="1:1" s="245" customFormat="1" ht="12" hidden="1" customHeight="1">
      <c r="A3415" s="244"/>
    </row>
    <row r="3416" spans="1:1" s="245" customFormat="1" ht="12" hidden="1" customHeight="1">
      <c r="A3416" s="244"/>
    </row>
    <row r="3417" spans="1:1" s="245" customFormat="1" ht="12" hidden="1" customHeight="1">
      <c r="A3417" s="244"/>
    </row>
    <row r="3418" spans="1:1" s="245" customFormat="1" ht="12" hidden="1" customHeight="1">
      <c r="A3418" s="244"/>
    </row>
    <row r="3419" spans="1:1" s="245" customFormat="1" ht="12" hidden="1" customHeight="1">
      <c r="A3419" s="244"/>
    </row>
    <row r="3420" spans="1:1" s="245" customFormat="1" ht="12" hidden="1" customHeight="1">
      <c r="A3420" s="244"/>
    </row>
    <row r="3421" spans="1:1" s="245" customFormat="1" ht="12" hidden="1" customHeight="1">
      <c r="A3421" s="244"/>
    </row>
    <row r="3422" spans="1:1" s="245" customFormat="1" ht="12" hidden="1" customHeight="1">
      <c r="A3422" s="244"/>
    </row>
    <row r="3423" spans="1:1" s="245" customFormat="1" ht="12" hidden="1" customHeight="1">
      <c r="A3423" s="244"/>
    </row>
    <row r="3424" spans="1:1" s="245" customFormat="1" ht="12" hidden="1" customHeight="1">
      <c r="A3424" s="244"/>
    </row>
    <row r="3425" spans="1:1" s="245" customFormat="1" ht="12" hidden="1" customHeight="1">
      <c r="A3425" s="244"/>
    </row>
    <row r="3426" spans="1:1" s="245" customFormat="1" ht="12" hidden="1" customHeight="1">
      <c r="A3426" s="244"/>
    </row>
    <row r="3427" spans="1:1" s="245" customFormat="1" ht="12" hidden="1" customHeight="1">
      <c r="A3427" s="244"/>
    </row>
    <row r="3428" spans="1:1" s="245" customFormat="1" ht="12" hidden="1" customHeight="1">
      <c r="A3428" s="244"/>
    </row>
    <row r="3429" spans="1:1" s="245" customFormat="1" ht="12" hidden="1" customHeight="1">
      <c r="A3429" s="244"/>
    </row>
    <row r="3430" spans="1:1" s="245" customFormat="1" ht="12" hidden="1" customHeight="1">
      <c r="A3430" s="244"/>
    </row>
    <row r="3431" spans="1:1" s="245" customFormat="1" ht="12" hidden="1" customHeight="1">
      <c r="A3431" s="244"/>
    </row>
    <row r="3432" spans="1:1" s="245" customFormat="1" ht="12" hidden="1" customHeight="1">
      <c r="A3432" s="244"/>
    </row>
    <row r="3433" spans="1:1" s="245" customFormat="1" ht="12" hidden="1" customHeight="1">
      <c r="A3433" s="244"/>
    </row>
    <row r="3434" spans="1:1" s="245" customFormat="1" ht="12" hidden="1" customHeight="1">
      <c r="A3434" s="244"/>
    </row>
    <row r="3435" spans="1:1" s="245" customFormat="1" ht="12" hidden="1" customHeight="1">
      <c r="A3435" s="244"/>
    </row>
    <row r="3436" spans="1:1" s="245" customFormat="1" ht="12" hidden="1" customHeight="1">
      <c r="A3436" s="244"/>
    </row>
    <row r="3437" spans="1:1" s="245" customFormat="1" ht="12" hidden="1" customHeight="1">
      <c r="A3437" s="244"/>
    </row>
    <row r="3438" spans="1:1" s="245" customFormat="1" ht="12" hidden="1" customHeight="1">
      <c r="A3438" s="244"/>
    </row>
    <row r="3439" spans="1:1" s="245" customFormat="1" ht="12" hidden="1" customHeight="1">
      <c r="A3439" s="244"/>
    </row>
    <row r="3440" spans="1:1" s="245" customFormat="1" ht="12" hidden="1" customHeight="1">
      <c r="A3440" s="244"/>
    </row>
    <row r="3441" spans="1:1" s="245" customFormat="1" ht="12" hidden="1" customHeight="1">
      <c r="A3441" s="244"/>
    </row>
    <row r="3442" spans="1:1" s="245" customFormat="1" ht="12" hidden="1" customHeight="1">
      <c r="A3442" s="244"/>
    </row>
    <row r="3443" spans="1:1" s="245" customFormat="1" ht="12" hidden="1" customHeight="1">
      <c r="A3443" s="244"/>
    </row>
    <row r="3444" spans="1:1" s="245" customFormat="1" ht="12" hidden="1" customHeight="1">
      <c r="A3444" s="244"/>
    </row>
    <row r="3445" spans="1:1" s="245" customFormat="1" ht="12" hidden="1" customHeight="1">
      <c r="A3445" s="244"/>
    </row>
    <row r="3446" spans="1:1" s="245" customFormat="1" ht="12" hidden="1" customHeight="1">
      <c r="A3446" s="244"/>
    </row>
    <row r="3447" spans="1:1" s="245" customFormat="1" ht="12" hidden="1" customHeight="1">
      <c r="A3447" s="244"/>
    </row>
    <row r="3448" spans="1:1" s="245" customFormat="1" ht="12" hidden="1" customHeight="1">
      <c r="A3448" s="244"/>
    </row>
    <row r="3449" spans="1:1" s="245" customFormat="1" ht="12" hidden="1" customHeight="1">
      <c r="A3449" s="244"/>
    </row>
    <row r="3450" spans="1:1" s="245" customFormat="1" ht="12" hidden="1" customHeight="1">
      <c r="A3450" s="244"/>
    </row>
    <row r="3451" spans="1:1" s="245" customFormat="1" ht="12" hidden="1" customHeight="1">
      <c r="A3451" s="244"/>
    </row>
    <row r="3452" spans="1:1" s="245" customFormat="1" ht="12" hidden="1" customHeight="1">
      <c r="A3452" s="244"/>
    </row>
    <row r="3453" spans="1:1" s="245" customFormat="1" ht="12" hidden="1" customHeight="1">
      <c r="A3453" s="244"/>
    </row>
    <row r="3454" spans="1:1" s="245" customFormat="1" ht="12" hidden="1" customHeight="1">
      <c r="A3454" s="244"/>
    </row>
    <row r="3455" spans="1:1" s="245" customFormat="1" ht="12" hidden="1" customHeight="1">
      <c r="A3455" s="244"/>
    </row>
    <row r="3456" spans="1:1" s="245" customFormat="1" ht="12" hidden="1" customHeight="1">
      <c r="A3456" s="244"/>
    </row>
    <row r="3457" spans="1:1" s="245" customFormat="1" ht="12" hidden="1" customHeight="1">
      <c r="A3457" s="244"/>
    </row>
    <row r="3458" spans="1:1" s="245" customFormat="1" ht="12" hidden="1" customHeight="1">
      <c r="A3458" s="244"/>
    </row>
    <row r="3459" spans="1:1" s="245" customFormat="1" ht="12" hidden="1" customHeight="1">
      <c r="A3459" s="244"/>
    </row>
    <row r="3460" spans="1:1" s="245" customFormat="1" ht="12" hidden="1" customHeight="1">
      <c r="A3460" s="244"/>
    </row>
    <row r="3461" spans="1:1" s="245" customFormat="1" ht="12" hidden="1" customHeight="1">
      <c r="A3461" s="244"/>
    </row>
    <row r="3462" spans="1:1" s="245" customFormat="1" ht="12" hidden="1" customHeight="1">
      <c r="A3462" s="244"/>
    </row>
    <row r="3463" spans="1:1" s="245" customFormat="1" ht="12" hidden="1" customHeight="1">
      <c r="A3463" s="244"/>
    </row>
    <row r="3464" spans="1:1" s="245" customFormat="1" ht="12" hidden="1" customHeight="1">
      <c r="A3464" s="244"/>
    </row>
    <row r="3465" spans="1:1" s="245" customFormat="1" ht="12" hidden="1" customHeight="1">
      <c r="A3465" s="244"/>
    </row>
    <row r="3466" spans="1:1" s="245" customFormat="1" ht="12" hidden="1" customHeight="1">
      <c r="A3466" s="244"/>
    </row>
    <row r="3467" spans="1:1" s="245" customFormat="1" ht="12" hidden="1" customHeight="1">
      <c r="A3467" s="244"/>
    </row>
    <row r="3468" spans="1:1" s="245" customFormat="1" ht="12" hidden="1" customHeight="1">
      <c r="A3468" s="244"/>
    </row>
    <row r="3469" spans="1:1" s="245" customFormat="1" ht="12" hidden="1" customHeight="1">
      <c r="A3469" s="244"/>
    </row>
    <row r="3470" spans="1:1" s="245" customFormat="1" ht="12" hidden="1" customHeight="1">
      <c r="A3470" s="244"/>
    </row>
    <row r="3471" spans="1:1" s="245" customFormat="1" ht="12" hidden="1" customHeight="1">
      <c r="A3471" s="244"/>
    </row>
    <row r="3472" spans="1:1" s="245" customFormat="1" ht="12" hidden="1" customHeight="1">
      <c r="A3472" s="244"/>
    </row>
    <row r="3473" spans="1:1" s="245" customFormat="1" ht="12" hidden="1" customHeight="1">
      <c r="A3473" s="244"/>
    </row>
    <row r="3474" spans="1:1" s="245" customFormat="1" ht="12" hidden="1" customHeight="1">
      <c r="A3474" s="244"/>
    </row>
    <row r="3475" spans="1:1" s="245" customFormat="1" ht="12" hidden="1" customHeight="1">
      <c r="A3475" s="244"/>
    </row>
    <row r="3476" spans="1:1" s="245" customFormat="1" ht="12" hidden="1" customHeight="1">
      <c r="A3476" s="244"/>
    </row>
    <row r="3477" spans="1:1" s="245" customFormat="1" ht="12" hidden="1" customHeight="1">
      <c r="A3477" s="244"/>
    </row>
    <row r="3478" spans="1:1" s="245" customFormat="1" ht="12" hidden="1" customHeight="1">
      <c r="A3478" s="244"/>
    </row>
    <row r="3479" spans="1:1" s="245" customFormat="1" ht="12" hidden="1" customHeight="1">
      <c r="A3479" s="244"/>
    </row>
    <row r="3480" spans="1:1" s="245" customFormat="1" ht="12" hidden="1" customHeight="1">
      <c r="A3480" s="244"/>
    </row>
    <row r="3481" spans="1:1" s="245" customFormat="1" ht="12" hidden="1" customHeight="1">
      <c r="A3481" s="244"/>
    </row>
    <row r="3482" spans="1:1" s="245" customFormat="1" ht="12" hidden="1" customHeight="1">
      <c r="A3482" s="244"/>
    </row>
    <row r="3483" spans="1:1" s="245" customFormat="1" ht="12" hidden="1" customHeight="1">
      <c r="A3483" s="244"/>
    </row>
    <row r="3484" spans="1:1" s="245" customFormat="1" ht="12" hidden="1" customHeight="1">
      <c r="A3484" s="244"/>
    </row>
    <row r="3485" spans="1:1" s="245" customFormat="1" ht="12" hidden="1" customHeight="1">
      <c r="A3485" s="244"/>
    </row>
    <row r="3486" spans="1:1" s="245" customFormat="1" ht="12" hidden="1" customHeight="1">
      <c r="A3486" s="244"/>
    </row>
    <row r="3487" spans="1:1" s="245" customFormat="1" ht="12" hidden="1" customHeight="1">
      <c r="A3487" s="244"/>
    </row>
    <row r="3488" spans="1:1" s="245" customFormat="1" ht="12" hidden="1" customHeight="1">
      <c r="A3488" s="244"/>
    </row>
    <row r="3489" spans="1:1" s="245" customFormat="1" ht="12" hidden="1" customHeight="1">
      <c r="A3489" s="244"/>
    </row>
    <row r="3490" spans="1:1" s="245" customFormat="1" ht="12" hidden="1" customHeight="1">
      <c r="A3490" s="244"/>
    </row>
    <row r="3491" spans="1:1" s="245" customFormat="1" ht="12" hidden="1" customHeight="1">
      <c r="A3491" s="244"/>
    </row>
    <row r="3492" spans="1:1" s="245" customFormat="1" ht="12" hidden="1" customHeight="1">
      <c r="A3492" s="244"/>
    </row>
    <row r="3493" spans="1:1" s="245" customFormat="1" ht="12" hidden="1" customHeight="1">
      <c r="A3493" s="244"/>
    </row>
    <row r="3494" spans="1:1" s="245" customFormat="1" ht="12" hidden="1" customHeight="1">
      <c r="A3494" s="244"/>
    </row>
    <row r="3495" spans="1:1" s="245" customFormat="1" ht="12" hidden="1" customHeight="1">
      <c r="A3495" s="244"/>
    </row>
    <row r="3496" spans="1:1" s="245" customFormat="1" ht="12" hidden="1" customHeight="1">
      <c r="A3496" s="244"/>
    </row>
    <row r="3497" spans="1:1" s="245" customFormat="1" ht="12" hidden="1" customHeight="1">
      <c r="A3497" s="244"/>
    </row>
    <row r="3498" spans="1:1" s="245" customFormat="1" ht="12" hidden="1" customHeight="1">
      <c r="A3498" s="244"/>
    </row>
    <row r="3499" spans="1:1" s="245" customFormat="1" ht="12" hidden="1" customHeight="1">
      <c r="A3499" s="244"/>
    </row>
    <row r="3500" spans="1:1" s="245" customFormat="1" ht="12" hidden="1" customHeight="1">
      <c r="A3500" s="244"/>
    </row>
    <row r="3501" spans="1:1" s="245" customFormat="1" ht="12" hidden="1" customHeight="1">
      <c r="A3501" s="244"/>
    </row>
    <row r="3502" spans="1:1" s="245" customFormat="1" ht="12" hidden="1" customHeight="1">
      <c r="A3502" s="244"/>
    </row>
    <row r="3503" spans="1:1" s="245" customFormat="1" ht="12" hidden="1" customHeight="1">
      <c r="A3503" s="244"/>
    </row>
    <row r="3504" spans="1:1" s="245" customFormat="1" ht="12" hidden="1" customHeight="1">
      <c r="A3504" s="244"/>
    </row>
    <row r="3505" spans="1:1" s="245" customFormat="1" ht="12" hidden="1" customHeight="1">
      <c r="A3505" s="244"/>
    </row>
    <row r="3506" spans="1:1" s="245" customFormat="1" ht="12" hidden="1" customHeight="1">
      <c r="A3506" s="244"/>
    </row>
    <row r="3507" spans="1:1" s="245" customFormat="1" ht="12" hidden="1" customHeight="1">
      <c r="A3507" s="244"/>
    </row>
    <row r="3508" spans="1:1" s="245" customFormat="1" ht="12" hidden="1" customHeight="1">
      <c r="A3508" s="244"/>
    </row>
    <row r="3509" spans="1:1" s="245" customFormat="1" ht="12" hidden="1" customHeight="1">
      <c r="A3509" s="244"/>
    </row>
    <row r="3510" spans="1:1" s="245" customFormat="1" ht="12" hidden="1" customHeight="1">
      <c r="A3510" s="244"/>
    </row>
    <row r="3511" spans="1:1" s="245" customFormat="1" ht="12" hidden="1" customHeight="1">
      <c r="A3511" s="244"/>
    </row>
    <row r="3512" spans="1:1" s="245" customFormat="1" ht="12" hidden="1" customHeight="1">
      <c r="A3512" s="244"/>
    </row>
    <row r="3513" spans="1:1" s="245" customFormat="1" ht="12" hidden="1" customHeight="1">
      <c r="A3513" s="244"/>
    </row>
    <row r="3514" spans="1:1" s="245" customFormat="1" ht="12" hidden="1" customHeight="1">
      <c r="A3514" s="244"/>
    </row>
    <row r="3515" spans="1:1" s="245" customFormat="1" ht="12" hidden="1" customHeight="1">
      <c r="A3515" s="244"/>
    </row>
    <row r="3516" spans="1:1" s="245" customFormat="1" ht="12" hidden="1" customHeight="1">
      <c r="A3516" s="244"/>
    </row>
    <row r="3517" spans="1:1" s="245" customFormat="1" ht="12" hidden="1" customHeight="1">
      <c r="A3517" s="244"/>
    </row>
    <row r="3518" spans="1:1" s="245" customFormat="1" ht="12" hidden="1" customHeight="1">
      <c r="A3518" s="244"/>
    </row>
    <row r="3519" spans="1:1" s="245" customFormat="1" ht="12" hidden="1" customHeight="1">
      <c r="A3519" s="244"/>
    </row>
    <row r="3520" spans="1:1" s="245" customFormat="1" ht="12" hidden="1" customHeight="1">
      <c r="A3520" s="244"/>
    </row>
    <row r="3521" spans="1:1" s="245" customFormat="1" ht="12" hidden="1" customHeight="1">
      <c r="A3521" s="244"/>
    </row>
    <row r="3522" spans="1:1" s="245" customFormat="1" ht="12" hidden="1" customHeight="1">
      <c r="A3522" s="244"/>
    </row>
    <row r="3523" spans="1:1" s="245" customFormat="1" ht="12" hidden="1" customHeight="1">
      <c r="A3523" s="244"/>
    </row>
    <row r="3524" spans="1:1" s="245" customFormat="1" ht="12" hidden="1" customHeight="1">
      <c r="A3524" s="244"/>
    </row>
    <row r="3525" spans="1:1" s="245" customFormat="1" ht="12" hidden="1" customHeight="1">
      <c r="A3525" s="244"/>
    </row>
    <row r="3526" spans="1:1" s="245" customFormat="1" ht="12" hidden="1" customHeight="1">
      <c r="A3526" s="244"/>
    </row>
    <row r="3527" spans="1:1" s="245" customFormat="1" ht="12" hidden="1" customHeight="1">
      <c r="A3527" s="244"/>
    </row>
    <row r="3528" spans="1:1" s="245" customFormat="1" ht="12" hidden="1" customHeight="1">
      <c r="A3528" s="244"/>
    </row>
    <row r="3529" spans="1:1" s="245" customFormat="1" ht="12" hidden="1" customHeight="1">
      <c r="A3529" s="244"/>
    </row>
    <row r="3530" spans="1:1" s="245" customFormat="1" ht="12" hidden="1" customHeight="1">
      <c r="A3530" s="244"/>
    </row>
    <row r="3531" spans="1:1" s="245" customFormat="1" ht="12" hidden="1" customHeight="1">
      <c r="A3531" s="244"/>
    </row>
    <row r="3532" spans="1:1" s="245" customFormat="1" ht="12" hidden="1" customHeight="1">
      <c r="A3532" s="244"/>
    </row>
    <row r="3533" spans="1:1" s="245" customFormat="1" ht="12" hidden="1" customHeight="1">
      <c r="A3533" s="244"/>
    </row>
    <row r="3534" spans="1:1" s="245" customFormat="1" ht="12" hidden="1" customHeight="1">
      <c r="A3534" s="244"/>
    </row>
    <row r="3535" spans="1:1" s="245" customFormat="1" ht="12" hidden="1" customHeight="1">
      <c r="A3535" s="244"/>
    </row>
    <row r="3536" spans="1:1" s="245" customFormat="1" ht="12" hidden="1" customHeight="1">
      <c r="A3536" s="244"/>
    </row>
    <row r="3537" spans="1:1" s="245" customFormat="1" ht="12" hidden="1" customHeight="1">
      <c r="A3537" s="244"/>
    </row>
    <row r="3538" spans="1:1" s="245" customFormat="1" ht="12" hidden="1" customHeight="1">
      <c r="A3538" s="244"/>
    </row>
    <row r="3539" spans="1:1" s="245" customFormat="1" ht="12" hidden="1" customHeight="1">
      <c r="A3539" s="244"/>
    </row>
    <row r="3540" spans="1:1" s="245" customFormat="1" ht="12" hidden="1" customHeight="1">
      <c r="A3540" s="244"/>
    </row>
    <row r="3541" spans="1:1" s="245" customFormat="1" ht="12" hidden="1" customHeight="1">
      <c r="A3541" s="244"/>
    </row>
    <row r="3542" spans="1:1" s="245" customFormat="1" ht="12" hidden="1" customHeight="1">
      <c r="A3542" s="244"/>
    </row>
    <row r="3543" spans="1:1" s="245" customFormat="1" ht="12" hidden="1" customHeight="1">
      <c r="A3543" s="244"/>
    </row>
    <row r="3544" spans="1:1" s="245" customFormat="1" ht="12" hidden="1" customHeight="1">
      <c r="A3544" s="244"/>
    </row>
    <row r="3545" spans="1:1" s="245" customFormat="1" ht="12" hidden="1" customHeight="1">
      <c r="A3545" s="244"/>
    </row>
    <row r="3546" spans="1:1" s="245" customFormat="1" ht="12" hidden="1" customHeight="1">
      <c r="A3546" s="244"/>
    </row>
    <row r="3547" spans="1:1" s="245" customFormat="1" ht="12" hidden="1" customHeight="1">
      <c r="A3547" s="244"/>
    </row>
    <row r="3548" spans="1:1" s="245" customFormat="1" ht="12" hidden="1" customHeight="1">
      <c r="A3548" s="244"/>
    </row>
    <row r="3549" spans="1:1" s="245" customFormat="1" ht="12" hidden="1" customHeight="1">
      <c r="A3549" s="244"/>
    </row>
    <row r="3550" spans="1:1" s="245" customFormat="1" ht="12" hidden="1" customHeight="1">
      <c r="A3550" s="244"/>
    </row>
    <row r="3551" spans="1:1" s="245" customFormat="1" ht="12" hidden="1" customHeight="1">
      <c r="A3551" s="244"/>
    </row>
    <row r="3552" spans="1:1" s="245" customFormat="1" ht="12" hidden="1" customHeight="1">
      <c r="A3552" s="244"/>
    </row>
    <row r="3553" spans="1:1" s="245" customFormat="1" ht="12" hidden="1" customHeight="1">
      <c r="A3553" s="244"/>
    </row>
    <row r="3554" spans="1:1" s="245" customFormat="1" ht="12" hidden="1" customHeight="1">
      <c r="A3554" s="244"/>
    </row>
    <row r="3555" spans="1:1" s="245" customFormat="1" ht="12" hidden="1" customHeight="1">
      <c r="A3555" s="244"/>
    </row>
    <row r="3556" spans="1:1" s="245" customFormat="1" ht="12" hidden="1" customHeight="1">
      <c r="A3556" s="244"/>
    </row>
    <row r="3557" spans="1:1" s="245" customFormat="1" ht="12" hidden="1" customHeight="1">
      <c r="A3557" s="244"/>
    </row>
    <row r="3558" spans="1:1" s="245" customFormat="1" ht="12" hidden="1" customHeight="1">
      <c r="A3558" s="244"/>
    </row>
    <row r="3559" spans="1:1" s="245" customFormat="1" ht="12" hidden="1" customHeight="1">
      <c r="A3559" s="244"/>
    </row>
    <row r="3560" spans="1:1" s="245" customFormat="1" ht="12" hidden="1" customHeight="1">
      <c r="A3560" s="244"/>
    </row>
    <row r="3561" spans="1:1" s="245" customFormat="1" ht="12" hidden="1" customHeight="1">
      <c r="A3561" s="244"/>
    </row>
    <row r="3562" spans="1:1" s="245" customFormat="1" ht="12" hidden="1" customHeight="1">
      <c r="A3562" s="244"/>
    </row>
    <row r="3563" spans="1:1" s="245" customFormat="1" ht="12" hidden="1" customHeight="1">
      <c r="A3563" s="244"/>
    </row>
    <row r="3564" spans="1:1" s="245" customFormat="1" ht="12" hidden="1" customHeight="1">
      <c r="A3564" s="244"/>
    </row>
    <row r="3565" spans="1:1" s="245" customFormat="1" ht="12" hidden="1" customHeight="1">
      <c r="A3565" s="244"/>
    </row>
    <row r="3566" spans="1:1" s="245" customFormat="1" ht="12" hidden="1" customHeight="1">
      <c r="A3566" s="244"/>
    </row>
    <row r="3567" spans="1:1" s="245" customFormat="1" ht="12" hidden="1" customHeight="1">
      <c r="A3567" s="244"/>
    </row>
    <row r="3568" spans="1:1" s="245" customFormat="1" ht="12" hidden="1" customHeight="1">
      <c r="A3568" s="244"/>
    </row>
    <row r="3569" spans="1:1" s="245" customFormat="1" ht="12" hidden="1" customHeight="1">
      <c r="A3569" s="244"/>
    </row>
    <row r="3570" spans="1:1" s="245" customFormat="1" ht="12" hidden="1" customHeight="1">
      <c r="A3570" s="244"/>
    </row>
    <row r="3571" spans="1:1" s="245" customFormat="1" ht="12" hidden="1" customHeight="1">
      <c r="A3571" s="244"/>
    </row>
    <row r="3572" spans="1:1" s="245" customFormat="1" ht="12" hidden="1" customHeight="1">
      <c r="A3572" s="244"/>
    </row>
    <row r="3573" spans="1:1" s="245" customFormat="1" ht="12" hidden="1" customHeight="1">
      <c r="A3573" s="244"/>
    </row>
    <row r="3574" spans="1:1" s="245" customFormat="1" ht="12" hidden="1" customHeight="1">
      <c r="A3574" s="244"/>
    </row>
    <row r="3575" spans="1:1" s="245" customFormat="1" ht="12" hidden="1" customHeight="1">
      <c r="A3575" s="244"/>
    </row>
    <row r="3576" spans="1:1" s="245" customFormat="1" ht="12" hidden="1" customHeight="1">
      <c r="A3576" s="244"/>
    </row>
    <row r="3577" spans="1:1" s="245" customFormat="1" ht="12" hidden="1" customHeight="1">
      <c r="A3577" s="244"/>
    </row>
    <row r="3578" spans="1:1" s="245" customFormat="1" ht="12" hidden="1" customHeight="1">
      <c r="A3578" s="244"/>
    </row>
    <row r="3579" spans="1:1" s="245" customFormat="1" ht="12" hidden="1" customHeight="1">
      <c r="A3579" s="244"/>
    </row>
    <row r="3580" spans="1:1" s="245" customFormat="1" ht="12" hidden="1" customHeight="1">
      <c r="A3580" s="244"/>
    </row>
    <row r="3581" spans="1:1" s="245" customFormat="1" ht="12" hidden="1" customHeight="1">
      <c r="A3581" s="244"/>
    </row>
    <row r="3582" spans="1:1" s="245" customFormat="1" ht="12" hidden="1" customHeight="1">
      <c r="A3582" s="244"/>
    </row>
    <row r="3583" spans="1:1" s="245" customFormat="1" ht="12" hidden="1" customHeight="1">
      <c r="A3583" s="244"/>
    </row>
    <row r="3584" spans="1:1" s="245" customFormat="1" ht="12" hidden="1" customHeight="1">
      <c r="A3584" s="244"/>
    </row>
    <row r="3585" spans="1:1" s="245" customFormat="1" ht="12" hidden="1" customHeight="1">
      <c r="A3585" s="244"/>
    </row>
    <row r="3586" spans="1:1" s="245" customFormat="1" ht="12" hidden="1" customHeight="1">
      <c r="A3586" s="244"/>
    </row>
    <row r="3587" spans="1:1" s="245" customFormat="1" ht="12" hidden="1" customHeight="1">
      <c r="A3587" s="244"/>
    </row>
    <row r="3588" spans="1:1" s="245" customFormat="1" ht="12" hidden="1" customHeight="1">
      <c r="A3588" s="244"/>
    </row>
    <row r="3589" spans="1:1" s="245" customFormat="1" ht="12" hidden="1" customHeight="1">
      <c r="A3589" s="244"/>
    </row>
    <row r="3590" spans="1:1" s="245" customFormat="1" ht="12" hidden="1" customHeight="1">
      <c r="A3590" s="244"/>
    </row>
    <row r="3591" spans="1:1" s="245" customFormat="1" ht="12" hidden="1" customHeight="1">
      <c r="A3591" s="244"/>
    </row>
    <row r="3592" spans="1:1" s="245" customFormat="1" ht="12" hidden="1" customHeight="1">
      <c r="A3592" s="244"/>
    </row>
    <row r="3593" spans="1:1" s="245" customFormat="1" ht="12" hidden="1" customHeight="1">
      <c r="A3593" s="244"/>
    </row>
    <row r="3594" spans="1:1" s="245" customFormat="1" ht="12" hidden="1" customHeight="1">
      <c r="A3594" s="244"/>
    </row>
    <row r="3595" spans="1:1" s="245" customFormat="1" ht="12" hidden="1" customHeight="1">
      <c r="A3595" s="244"/>
    </row>
    <row r="3596" spans="1:1" s="245" customFormat="1" ht="12" hidden="1" customHeight="1">
      <c r="A3596" s="244"/>
    </row>
    <row r="3597" spans="1:1" s="245" customFormat="1" ht="12" hidden="1" customHeight="1">
      <c r="A3597" s="244"/>
    </row>
    <row r="3598" spans="1:1" s="245" customFormat="1" ht="12" hidden="1" customHeight="1">
      <c r="A3598" s="244"/>
    </row>
    <row r="3599" spans="1:1" s="245" customFormat="1" ht="12" hidden="1" customHeight="1">
      <c r="A3599" s="244"/>
    </row>
    <row r="3600" spans="1:1" s="245" customFormat="1" ht="12" hidden="1" customHeight="1">
      <c r="A3600" s="244"/>
    </row>
    <row r="3601" spans="1:1" s="245" customFormat="1" ht="12" hidden="1" customHeight="1">
      <c r="A3601" s="244"/>
    </row>
    <row r="3602" spans="1:1" s="245" customFormat="1" ht="12" hidden="1" customHeight="1">
      <c r="A3602" s="244"/>
    </row>
    <row r="3603" spans="1:1" s="245" customFormat="1" ht="12" hidden="1" customHeight="1">
      <c r="A3603" s="244"/>
    </row>
    <row r="3604" spans="1:1" s="245" customFormat="1" ht="12" hidden="1" customHeight="1">
      <c r="A3604" s="244"/>
    </row>
    <row r="3605" spans="1:1" s="245" customFormat="1" ht="12" hidden="1" customHeight="1">
      <c r="A3605" s="244"/>
    </row>
    <row r="3606" spans="1:1" s="245" customFormat="1" ht="12" hidden="1" customHeight="1">
      <c r="A3606" s="244"/>
    </row>
    <row r="3607" spans="1:1" s="245" customFormat="1" ht="12" hidden="1" customHeight="1">
      <c r="A3607" s="244"/>
    </row>
    <row r="3608" spans="1:1" s="245" customFormat="1" ht="12" hidden="1" customHeight="1">
      <c r="A3608" s="244"/>
    </row>
    <row r="3609" spans="1:1" s="245" customFormat="1" ht="12" hidden="1" customHeight="1">
      <c r="A3609" s="244"/>
    </row>
    <row r="3610" spans="1:1" s="245" customFormat="1" ht="12" hidden="1" customHeight="1">
      <c r="A3610" s="244"/>
    </row>
    <row r="3611" spans="1:1" s="245" customFormat="1" ht="12" hidden="1" customHeight="1">
      <c r="A3611" s="244"/>
    </row>
    <row r="3612" spans="1:1" s="245" customFormat="1" ht="12" hidden="1" customHeight="1">
      <c r="A3612" s="244"/>
    </row>
    <row r="3613" spans="1:1" s="245" customFormat="1" ht="12" hidden="1" customHeight="1">
      <c r="A3613" s="244"/>
    </row>
    <row r="3614" spans="1:1" s="245" customFormat="1" ht="12" hidden="1" customHeight="1">
      <c r="A3614" s="244"/>
    </row>
    <row r="3615" spans="1:1" s="245" customFormat="1" ht="12" hidden="1" customHeight="1">
      <c r="A3615" s="244"/>
    </row>
    <row r="3616" spans="1:1" s="245" customFormat="1" ht="12" hidden="1" customHeight="1">
      <c r="A3616" s="244"/>
    </row>
    <row r="3617" spans="1:1" s="245" customFormat="1" ht="12" hidden="1" customHeight="1">
      <c r="A3617" s="244"/>
    </row>
    <row r="3618" spans="1:1" s="245" customFormat="1" ht="12" hidden="1" customHeight="1">
      <c r="A3618" s="244"/>
    </row>
    <row r="3619" spans="1:1" s="245" customFormat="1" ht="12" hidden="1" customHeight="1">
      <c r="A3619" s="244"/>
    </row>
    <row r="3620" spans="1:1" s="245" customFormat="1" ht="12" hidden="1" customHeight="1">
      <c r="A3620" s="244"/>
    </row>
    <row r="3621" spans="1:1" s="245" customFormat="1" ht="12" hidden="1" customHeight="1">
      <c r="A3621" s="244"/>
    </row>
    <row r="3622" spans="1:1" s="245" customFormat="1" ht="12" hidden="1" customHeight="1">
      <c r="A3622" s="244"/>
    </row>
    <row r="3623" spans="1:1" s="245" customFormat="1" ht="12" hidden="1" customHeight="1">
      <c r="A3623" s="244"/>
    </row>
    <row r="3624" spans="1:1" s="245" customFormat="1" ht="12" hidden="1" customHeight="1">
      <c r="A3624" s="244"/>
    </row>
    <row r="3625" spans="1:1" s="245" customFormat="1" ht="12" hidden="1" customHeight="1">
      <c r="A3625" s="244"/>
    </row>
    <row r="3626" spans="1:1" s="245" customFormat="1" ht="12" hidden="1" customHeight="1">
      <c r="A3626" s="244"/>
    </row>
    <row r="3627" spans="1:1" s="245" customFormat="1" ht="12" hidden="1" customHeight="1">
      <c r="A3627" s="244"/>
    </row>
    <row r="3628" spans="1:1" s="245" customFormat="1" ht="12" hidden="1" customHeight="1">
      <c r="A3628" s="244"/>
    </row>
    <row r="3629" spans="1:1" s="245" customFormat="1" ht="12" hidden="1" customHeight="1">
      <c r="A3629" s="244"/>
    </row>
    <row r="3630" spans="1:1" s="245" customFormat="1" ht="12" hidden="1" customHeight="1">
      <c r="A3630" s="244"/>
    </row>
    <row r="3631" spans="1:1" s="245" customFormat="1" ht="12" hidden="1" customHeight="1">
      <c r="A3631" s="244"/>
    </row>
    <row r="3632" spans="1:1" s="245" customFormat="1" ht="12" hidden="1" customHeight="1">
      <c r="A3632" s="244"/>
    </row>
    <row r="3633" spans="1:1" s="245" customFormat="1" ht="12" hidden="1" customHeight="1">
      <c r="A3633" s="244"/>
    </row>
    <row r="3634" spans="1:1" s="245" customFormat="1" ht="12" hidden="1" customHeight="1">
      <c r="A3634" s="244"/>
    </row>
    <row r="3635" spans="1:1" s="245" customFormat="1" ht="12" hidden="1" customHeight="1">
      <c r="A3635" s="244"/>
    </row>
    <row r="3636" spans="1:1" s="245" customFormat="1" ht="12" hidden="1" customHeight="1">
      <c r="A3636" s="244"/>
    </row>
    <row r="3637" spans="1:1" s="245" customFormat="1" ht="12" hidden="1" customHeight="1">
      <c r="A3637" s="244"/>
    </row>
    <row r="3638" spans="1:1" s="245" customFormat="1" ht="12" hidden="1" customHeight="1">
      <c r="A3638" s="244"/>
    </row>
    <row r="3639" spans="1:1" s="245" customFormat="1" ht="12" hidden="1" customHeight="1">
      <c r="A3639" s="244"/>
    </row>
    <row r="3640" spans="1:1" s="245" customFormat="1" ht="12" hidden="1" customHeight="1">
      <c r="A3640" s="244"/>
    </row>
    <row r="3641" spans="1:1" s="245" customFormat="1" ht="12" hidden="1" customHeight="1">
      <c r="A3641" s="244"/>
    </row>
    <row r="3642" spans="1:1" s="245" customFormat="1" ht="12" hidden="1" customHeight="1">
      <c r="A3642" s="244"/>
    </row>
    <row r="3643" spans="1:1" s="245" customFormat="1" ht="12" hidden="1" customHeight="1">
      <c r="A3643" s="244"/>
    </row>
    <row r="3644" spans="1:1" s="245" customFormat="1" ht="12" hidden="1" customHeight="1">
      <c r="A3644" s="244"/>
    </row>
    <row r="3645" spans="1:1" s="245" customFormat="1" ht="12" hidden="1" customHeight="1">
      <c r="A3645" s="244"/>
    </row>
    <row r="3646" spans="1:1" s="245" customFormat="1" ht="12" hidden="1" customHeight="1">
      <c r="A3646" s="244"/>
    </row>
    <row r="3647" spans="1:1" s="245" customFormat="1" ht="12" hidden="1" customHeight="1">
      <c r="A3647" s="244"/>
    </row>
    <row r="3648" spans="1:1" s="245" customFormat="1" ht="12" hidden="1" customHeight="1">
      <c r="A3648" s="244"/>
    </row>
    <row r="3649" spans="1:1" s="245" customFormat="1" ht="12" hidden="1" customHeight="1">
      <c r="A3649" s="244"/>
    </row>
    <row r="3650" spans="1:1" s="245" customFormat="1" ht="12" hidden="1" customHeight="1">
      <c r="A3650" s="244"/>
    </row>
    <row r="3651" spans="1:1" s="245" customFormat="1" ht="12" hidden="1" customHeight="1">
      <c r="A3651" s="244"/>
    </row>
    <row r="3652" spans="1:1" s="245" customFormat="1" ht="12" hidden="1" customHeight="1">
      <c r="A3652" s="244"/>
    </row>
    <row r="3653" spans="1:1" s="245" customFormat="1" ht="12" hidden="1" customHeight="1">
      <c r="A3653" s="244"/>
    </row>
    <row r="3654" spans="1:1" s="245" customFormat="1" ht="12" hidden="1" customHeight="1">
      <c r="A3654" s="244"/>
    </row>
    <row r="3655" spans="1:1" s="245" customFormat="1" ht="12" hidden="1" customHeight="1">
      <c r="A3655" s="244"/>
    </row>
    <row r="3656" spans="1:1" s="245" customFormat="1" ht="12" hidden="1" customHeight="1">
      <c r="A3656" s="244"/>
    </row>
    <row r="3657" spans="1:1" s="245" customFormat="1" ht="12" hidden="1" customHeight="1">
      <c r="A3657" s="244"/>
    </row>
    <row r="3658" spans="1:1" s="245" customFormat="1" ht="12" hidden="1" customHeight="1">
      <c r="A3658" s="244"/>
    </row>
    <row r="3659" spans="1:1" s="245" customFormat="1" ht="12" hidden="1" customHeight="1">
      <c r="A3659" s="244"/>
    </row>
    <row r="3660" spans="1:1" s="245" customFormat="1" ht="12" hidden="1" customHeight="1">
      <c r="A3660" s="244"/>
    </row>
    <row r="3661" spans="1:1" s="245" customFormat="1" ht="12" hidden="1" customHeight="1">
      <c r="A3661" s="244"/>
    </row>
    <row r="3662" spans="1:1" s="245" customFormat="1" ht="12" hidden="1" customHeight="1">
      <c r="A3662" s="244"/>
    </row>
    <row r="3663" spans="1:1" s="245" customFormat="1" ht="12" hidden="1" customHeight="1">
      <c r="A3663" s="244"/>
    </row>
    <row r="3664" spans="1:1" s="245" customFormat="1" ht="12" hidden="1" customHeight="1">
      <c r="A3664" s="244"/>
    </row>
    <row r="3665" spans="1:1" s="245" customFormat="1" ht="12" hidden="1" customHeight="1">
      <c r="A3665" s="244"/>
    </row>
    <row r="3666" spans="1:1" s="245" customFormat="1" ht="12" hidden="1" customHeight="1">
      <c r="A3666" s="244"/>
    </row>
    <row r="3667" spans="1:1" s="245" customFormat="1" ht="12" hidden="1" customHeight="1">
      <c r="A3667" s="244"/>
    </row>
    <row r="3668" spans="1:1" s="245" customFormat="1" ht="12" hidden="1" customHeight="1">
      <c r="A3668" s="244"/>
    </row>
    <row r="3669" spans="1:1" s="245" customFormat="1" ht="12" hidden="1" customHeight="1">
      <c r="A3669" s="244"/>
    </row>
    <row r="3670" spans="1:1" s="245" customFormat="1" ht="12" hidden="1" customHeight="1">
      <c r="A3670" s="244"/>
    </row>
    <row r="3671" spans="1:1" s="245" customFormat="1" ht="12" hidden="1" customHeight="1">
      <c r="A3671" s="244"/>
    </row>
    <row r="3672" spans="1:1" s="245" customFormat="1" ht="12" hidden="1" customHeight="1">
      <c r="A3672" s="244"/>
    </row>
    <row r="3673" spans="1:1" s="245" customFormat="1" ht="12" hidden="1" customHeight="1">
      <c r="A3673" s="244"/>
    </row>
    <row r="3674" spans="1:1" s="245" customFormat="1" ht="12" hidden="1" customHeight="1">
      <c r="A3674" s="244"/>
    </row>
    <row r="3675" spans="1:1" s="245" customFormat="1" ht="12" hidden="1" customHeight="1">
      <c r="A3675" s="244"/>
    </row>
    <row r="3676" spans="1:1" s="245" customFormat="1" ht="12" hidden="1" customHeight="1">
      <c r="A3676" s="244"/>
    </row>
    <row r="3677" spans="1:1" s="245" customFormat="1" ht="12" hidden="1" customHeight="1">
      <c r="A3677" s="244"/>
    </row>
    <row r="3678" spans="1:1" s="245" customFormat="1" ht="12" hidden="1" customHeight="1">
      <c r="A3678" s="244"/>
    </row>
    <row r="3679" spans="1:1" s="245" customFormat="1" ht="12" hidden="1" customHeight="1">
      <c r="A3679" s="244"/>
    </row>
    <row r="3680" spans="1:1" s="245" customFormat="1" ht="12" hidden="1" customHeight="1">
      <c r="A3680" s="244"/>
    </row>
    <row r="3681" spans="1:1" s="245" customFormat="1" ht="12" hidden="1" customHeight="1">
      <c r="A3681" s="244"/>
    </row>
    <row r="3682" spans="1:1" s="245" customFormat="1" ht="12" hidden="1" customHeight="1">
      <c r="A3682" s="244"/>
    </row>
    <row r="3683" spans="1:1" s="245" customFormat="1" ht="12" hidden="1" customHeight="1">
      <c r="A3683" s="244"/>
    </row>
    <row r="3684" spans="1:1" s="245" customFormat="1" ht="12" hidden="1" customHeight="1">
      <c r="A3684" s="244"/>
    </row>
    <row r="3685" spans="1:1" s="245" customFormat="1" ht="12" hidden="1" customHeight="1">
      <c r="A3685" s="244"/>
    </row>
    <row r="3686" spans="1:1" s="245" customFormat="1" ht="12" hidden="1" customHeight="1">
      <c r="A3686" s="244"/>
    </row>
    <row r="3687" spans="1:1" s="245" customFormat="1" ht="12" hidden="1" customHeight="1">
      <c r="A3687" s="244"/>
    </row>
    <row r="3688" spans="1:1" s="245" customFormat="1" ht="12" hidden="1" customHeight="1">
      <c r="A3688" s="244"/>
    </row>
    <row r="3689" spans="1:1" s="245" customFormat="1" ht="12" hidden="1" customHeight="1">
      <c r="A3689" s="244"/>
    </row>
    <row r="3690" spans="1:1" s="245" customFormat="1" ht="12" hidden="1" customHeight="1">
      <c r="A3690" s="244"/>
    </row>
    <row r="3691" spans="1:1" s="245" customFormat="1" ht="12" hidden="1" customHeight="1">
      <c r="A3691" s="244"/>
    </row>
    <row r="3692" spans="1:1" s="245" customFormat="1" ht="12" hidden="1" customHeight="1">
      <c r="A3692" s="244"/>
    </row>
    <row r="3693" spans="1:1" s="245" customFormat="1" ht="12" hidden="1" customHeight="1">
      <c r="A3693" s="244"/>
    </row>
    <row r="3694" spans="1:1" s="245" customFormat="1" ht="12" hidden="1" customHeight="1">
      <c r="A3694" s="244"/>
    </row>
    <row r="3695" spans="1:1" s="245" customFormat="1" ht="12" hidden="1" customHeight="1">
      <c r="A3695" s="244"/>
    </row>
    <row r="3696" spans="1:1" s="245" customFormat="1" ht="12" hidden="1" customHeight="1">
      <c r="A3696" s="244"/>
    </row>
    <row r="3697" spans="1:1" s="245" customFormat="1" ht="12" hidden="1" customHeight="1">
      <c r="A3697" s="244"/>
    </row>
    <row r="3698" spans="1:1" s="245" customFormat="1" ht="12" hidden="1" customHeight="1">
      <c r="A3698" s="244"/>
    </row>
    <row r="3699" spans="1:1" s="245" customFormat="1" ht="12" hidden="1" customHeight="1">
      <c r="A3699" s="244"/>
    </row>
    <row r="3700" spans="1:1" s="245" customFormat="1" ht="12" hidden="1" customHeight="1">
      <c r="A3700" s="244"/>
    </row>
    <row r="3701" spans="1:1" s="245" customFormat="1" ht="12" hidden="1" customHeight="1">
      <c r="A3701" s="244"/>
    </row>
    <row r="3702" spans="1:1" s="245" customFormat="1" ht="12" hidden="1" customHeight="1">
      <c r="A3702" s="244"/>
    </row>
    <row r="3703" spans="1:1" s="245" customFormat="1" ht="12" hidden="1" customHeight="1">
      <c r="A3703" s="244"/>
    </row>
    <row r="3704" spans="1:1" s="245" customFormat="1" ht="12" hidden="1" customHeight="1">
      <c r="A3704" s="244"/>
    </row>
    <row r="3705" spans="1:1" s="245" customFormat="1" ht="12" hidden="1" customHeight="1">
      <c r="A3705" s="244"/>
    </row>
    <row r="3706" spans="1:1" s="245" customFormat="1" ht="12" hidden="1" customHeight="1">
      <c r="A3706" s="244"/>
    </row>
    <row r="3707" spans="1:1" s="245" customFormat="1" ht="12" hidden="1" customHeight="1">
      <c r="A3707" s="244"/>
    </row>
    <row r="3708" spans="1:1" s="245" customFormat="1" ht="12" hidden="1" customHeight="1">
      <c r="A3708" s="244"/>
    </row>
    <row r="3709" spans="1:1" s="245" customFormat="1" ht="12" hidden="1" customHeight="1">
      <c r="A3709" s="244"/>
    </row>
    <row r="3710" spans="1:1" s="245" customFormat="1" ht="12" hidden="1" customHeight="1">
      <c r="A3710" s="244"/>
    </row>
    <row r="3711" spans="1:1" s="245" customFormat="1" ht="12" hidden="1" customHeight="1">
      <c r="A3711" s="244"/>
    </row>
    <row r="3712" spans="1:1" s="245" customFormat="1" ht="12" hidden="1" customHeight="1">
      <c r="A3712" s="244"/>
    </row>
    <row r="3713" spans="1:1" s="245" customFormat="1" ht="12" hidden="1" customHeight="1">
      <c r="A3713" s="244"/>
    </row>
    <row r="3714" spans="1:1" s="245" customFormat="1" ht="12" hidden="1" customHeight="1">
      <c r="A3714" s="244"/>
    </row>
    <row r="3715" spans="1:1" s="245" customFormat="1" ht="12" hidden="1" customHeight="1">
      <c r="A3715" s="244"/>
    </row>
    <row r="3716" spans="1:1" s="245" customFormat="1" ht="12" hidden="1" customHeight="1">
      <c r="A3716" s="244"/>
    </row>
    <row r="3717" spans="1:1" s="245" customFormat="1" ht="12" hidden="1" customHeight="1">
      <c r="A3717" s="244"/>
    </row>
    <row r="3718" spans="1:1" s="245" customFormat="1" ht="12" hidden="1" customHeight="1">
      <c r="A3718" s="244"/>
    </row>
    <row r="3719" spans="1:1" s="245" customFormat="1" ht="12" hidden="1" customHeight="1">
      <c r="A3719" s="244"/>
    </row>
    <row r="3720" spans="1:1" s="245" customFormat="1" ht="12" hidden="1" customHeight="1">
      <c r="A3720" s="244"/>
    </row>
    <row r="3721" spans="1:1" s="245" customFormat="1" ht="12" hidden="1" customHeight="1">
      <c r="A3721" s="244"/>
    </row>
    <row r="3722" spans="1:1" s="245" customFormat="1" ht="12" hidden="1" customHeight="1">
      <c r="A3722" s="244"/>
    </row>
    <row r="3723" spans="1:1" s="245" customFormat="1" ht="12" hidden="1" customHeight="1">
      <c r="A3723" s="244"/>
    </row>
    <row r="3724" spans="1:1" s="245" customFormat="1" ht="12" hidden="1" customHeight="1">
      <c r="A3724" s="244"/>
    </row>
    <row r="3725" spans="1:1" s="245" customFormat="1" ht="12" hidden="1" customHeight="1">
      <c r="A3725" s="244"/>
    </row>
    <row r="3726" spans="1:1" s="245" customFormat="1" ht="12" hidden="1" customHeight="1">
      <c r="A3726" s="244"/>
    </row>
    <row r="3727" spans="1:1" s="245" customFormat="1" ht="12" hidden="1" customHeight="1">
      <c r="A3727" s="244"/>
    </row>
    <row r="3728" spans="1:1" s="245" customFormat="1" ht="12" hidden="1" customHeight="1">
      <c r="A3728" s="244"/>
    </row>
    <row r="3729" spans="1:1" s="245" customFormat="1" ht="12" hidden="1" customHeight="1">
      <c r="A3729" s="244"/>
    </row>
    <row r="3730" spans="1:1" s="245" customFormat="1" ht="12" hidden="1" customHeight="1">
      <c r="A3730" s="244"/>
    </row>
    <row r="3731" spans="1:1" s="245" customFormat="1" ht="12" hidden="1" customHeight="1">
      <c r="A3731" s="244"/>
    </row>
    <row r="3732" spans="1:1" s="245" customFormat="1" ht="12" hidden="1" customHeight="1">
      <c r="A3732" s="244"/>
    </row>
    <row r="3733" spans="1:1" s="245" customFormat="1" ht="12" hidden="1" customHeight="1">
      <c r="A3733" s="244"/>
    </row>
    <row r="3734" spans="1:1" s="245" customFormat="1" ht="12" hidden="1" customHeight="1">
      <c r="A3734" s="244"/>
    </row>
    <row r="3735" spans="1:1" s="245" customFormat="1" ht="12" hidden="1" customHeight="1">
      <c r="A3735" s="244"/>
    </row>
    <row r="3736" spans="1:1" s="245" customFormat="1" ht="12" hidden="1" customHeight="1">
      <c r="A3736" s="244"/>
    </row>
    <row r="3737" spans="1:1" s="245" customFormat="1" ht="12" hidden="1" customHeight="1">
      <c r="A3737" s="244"/>
    </row>
    <row r="3738" spans="1:1" s="245" customFormat="1" ht="12" hidden="1" customHeight="1">
      <c r="A3738" s="244"/>
    </row>
    <row r="3739" spans="1:1" s="245" customFormat="1" ht="12" hidden="1" customHeight="1">
      <c r="A3739" s="244"/>
    </row>
    <row r="3740" spans="1:1" s="245" customFormat="1" ht="12" hidden="1" customHeight="1">
      <c r="A3740" s="244"/>
    </row>
    <row r="3741" spans="1:1" s="245" customFormat="1" ht="12" hidden="1" customHeight="1">
      <c r="A3741" s="244"/>
    </row>
    <row r="3742" spans="1:1" s="245" customFormat="1" ht="12" hidden="1" customHeight="1">
      <c r="A3742" s="244"/>
    </row>
    <row r="3743" spans="1:1" s="245" customFormat="1" ht="12" hidden="1" customHeight="1">
      <c r="A3743" s="244"/>
    </row>
    <row r="3744" spans="1:1" s="245" customFormat="1" ht="12" hidden="1" customHeight="1">
      <c r="A3744" s="244"/>
    </row>
    <row r="3745" spans="1:1" s="245" customFormat="1" ht="12" hidden="1" customHeight="1">
      <c r="A3745" s="244"/>
    </row>
    <row r="3746" spans="1:1" s="245" customFormat="1" ht="12" hidden="1" customHeight="1">
      <c r="A3746" s="244"/>
    </row>
    <row r="3747" spans="1:1" s="245" customFormat="1" ht="12" hidden="1" customHeight="1">
      <c r="A3747" s="244"/>
    </row>
    <row r="3748" spans="1:1" s="245" customFormat="1" ht="12" hidden="1" customHeight="1">
      <c r="A3748" s="244"/>
    </row>
    <row r="3749" spans="1:1" s="245" customFormat="1" ht="12" hidden="1" customHeight="1">
      <c r="A3749" s="244"/>
    </row>
    <row r="3750" spans="1:1" s="245" customFormat="1" ht="12" hidden="1" customHeight="1">
      <c r="A3750" s="244"/>
    </row>
    <row r="3751" spans="1:1" s="245" customFormat="1" ht="12" hidden="1" customHeight="1">
      <c r="A3751" s="244"/>
    </row>
    <row r="3752" spans="1:1" s="245" customFormat="1" ht="12" hidden="1" customHeight="1">
      <c r="A3752" s="244"/>
    </row>
    <row r="3753" spans="1:1" s="245" customFormat="1" ht="12" hidden="1" customHeight="1">
      <c r="A3753" s="244"/>
    </row>
    <row r="3754" spans="1:1" s="245" customFormat="1" ht="12" hidden="1" customHeight="1">
      <c r="A3754" s="244"/>
    </row>
    <row r="3755" spans="1:1" s="245" customFormat="1" ht="12" hidden="1" customHeight="1">
      <c r="A3755" s="244"/>
    </row>
    <row r="3756" spans="1:1" s="245" customFormat="1" ht="12" hidden="1" customHeight="1">
      <c r="A3756" s="244"/>
    </row>
    <row r="3757" spans="1:1" s="245" customFormat="1" ht="12" hidden="1" customHeight="1">
      <c r="A3757" s="244"/>
    </row>
    <row r="3758" spans="1:1" s="245" customFormat="1" ht="12" hidden="1" customHeight="1">
      <c r="A3758" s="244"/>
    </row>
    <row r="3759" spans="1:1" s="245" customFormat="1" ht="12" hidden="1" customHeight="1">
      <c r="A3759" s="244"/>
    </row>
    <row r="3760" spans="1:1" s="245" customFormat="1" ht="12" hidden="1" customHeight="1">
      <c r="A3760" s="244"/>
    </row>
    <row r="3761" spans="1:1" s="245" customFormat="1" ht="12" hidden="1" customHeight="1">
      <c r="A3761" s="244"/>
    </row>
    <row r="3762" spans="1:1" s="245" customFormat="1" ht="12" hidden="1" customHeight="1">
      <c r="A3762" s="244"/>
    </row>
    <row r="3763" spans="1:1" s="245" customFormat="1" ht="12" hidden="1" customHeight="1">
      <c r="A3763" s="244"/>
    </row>
    <row r="3764" spans="1:1" s="245" customFormat="1" ht="12" hidden="1" customHeight="1">
      <c r="A3764" s="244"/>
    </row>
    <row r="3765" spans="1:1" s="245" customFormat="1" ht="12" hidden="1" customHeight="1">
      <c r="A3765" s="244"/>
    </row>
    <row r="3766" spans="1:1" s="245" customFormat="1" ht="12" hidden="1" customHeight="1">
      <c r="A3766" s="244"/>
    </row>
    <row r="3767" spans="1:1" s="245" customFormat="1" ht="12" hidden="1" customHeight="1">
      <c r="A3767" s="244"/>
    </row>
    <row r="3768" spans="1:1" s="245" customFormat="1" ht="12" hidden="1" customHeight="1">
      <c r="A3768" s="244"/>
    </row>
    <row r="3769" spans="1:1" s="245" customFormat="1" ht="12" hidden="1" customHeight="1">
      <c r="A3769" s="244"/>
    </row>
    <row r="3770" spans="1:1" s="245" customFormat="1" ht="12" hidden="1" customHeight="1">
      <c r="A3770" s="244"/>
    </row>
    <row r="3771" spans="1:1" s="245" customFormat="1" ht="12" hidden="1" customHeight="1">
      <c r="A3771" s="244"/>
    </row>
    <row r="3772" spans="1:1" s="245" customFormat="1" ht="12" hidden="1" customHeight="1">
      <c r="A3772" s="244"/>
    </row>
    <row r="3773" spans="1:1" s="245" customFormat="1" ht="12" hidden="1" customHeight="1">
      <c r="A3773" s="244"/>
    </row>
    <row r="3774" spans="1:1" s="245" customFormat="1" ht="12" hidden="1" customHeight="1">
      <c r="A3774" s="244"/>
    </row>
    <row r="3775" spans="1:1" s="245" customFormat="1" ht="12" hidden="1" customHeight="1">
      <c r="A3775" s="244"/>
    </row>
    <row r="3776" spans="1:1" s="245" customFormat="1" ht="12" hidden="1" customHeight="1">
      <c r="A3776" s="244"/>
    </row>
    <row r="3777" spans="1:1" s="245" customFormat="1" ht="12" hidden="1" customHeight="1">
      <c r="A3777" s="244"/>
    </row>
    <row r="3778" spans="1:1" s="245" customFormat="1" ht="12" hidden="1" customHeight="1">
      <c r="A3778" s="244"/>
    </row>
    <row r="3779" spans="1:1" s="245" customFormat="1" ht="12" hidden="1" customHeight="1">
      <c r="A3779" s="244"/>
    </row>
    <row r="3780" spans="1:1" s="245" customFormat="1" ht="12" hidden="1" customHeight="1">
      <c r="A3780" s="244"/>
    </row>
    <row r="3781" spans="1:1" s="245" customFormat="1" ht="12" hidden="1" customHeight="1">
      <c r="A3781" s="244"/>
    </row>
    <row r="3782" spans="1:1" s="245" customFormat="1" ht="12" hidden="1" customHeight="1">
      <c r="A3782" s="244"/>
    </row>
    <row r="3783" spans="1:1" s="245" customFormat="1" ht="12" hidden="1" customHeight="1">
      <c r="A3783" s="244"/>
    </row>
    <row r="3784" spans="1:1" s="245" customFormat="1" ht="12" hidden="1" customHeight="1">
      <c r="A3784" s="244"/>
    </row>
    <row r="3785" spans="1:1" s="245" customFormat="1" ht="12" hidden="1" customHeight="1">
      <c r="A3785" s="244"/>
    </row>
    <row r="3786" spans="1:1" s="245" customFormat="1" ht="12" hidden="1" customHeight="1">
      <c r="A3786" s="244"/>
    </row>
    <row r="3787" spans="1:1" s="245" customFormat="1" ht="12" hidden="1" customHeight="1">
      <c r="A3787" s="244"/>
    </row>
    <row r="3788" spans="1:1" s="245" customFormat="1" ht="12" hidden="1" customHeight="1">
      <c r="A3788" s="244"/>
    </row>
    <row r="3789" spans="1:1" s="245" customFormat="1" ht="12" hidden="1" customHeight="1">
      <c r="A3789" s="244"/>
    </row>
    <row r="3790" spans="1:1" s="245" customFormat="1" ht="12" hidden="1" customHeight="1">
      <c r="A3790" s="244"/>
    </row>
    <row r="3791" spans="1:1" s="245" customFormat="1" ht="12" hidden="1" customHeight="1">
      <c r="A3791" s="244"/>
    </row>
    <row r="3792" spans="1:1" s="245" customFormat="1" ht="12" hidden="1" customHeight="1">
      <c r="A3792" s="244"/>
    </row>
    <row r="3793" spans="1:1" s="245" customFormat="1" ht="12" hidden="1" customHeight="1">
      <c r="A3793" s="244"/>
    </row>
    <row r="3794" spans="1:1" s="245" customFormat="1" ht="12" hidden="1" customHeight="1">
      <c r="A3794" s="244"/>
    </row>
    <row r="3795" spans="1:1" s="245" customFormat="1" ht="12" hidden="1" customHeight="1">
      <c r="A3795" s="244"/>
    </row>
    <row r="3796" spans="1:1" s="245" customFormat="1" ht="12" hidden="1" customHeight="1">
      <c r="A3796" s="244"/>
    </row>
    <row r="3797" spans="1:1" s="245" customFormat="1" ht="12" hidden="1" customHeight="1">
      <c r="A3797" s="244"/>
    </row>
    <row r="3798" spans="1:1" s="245" customFormat="1" ht="12" hidden="1" customHeight="1">
      <c r="A3798" s="244"/>
    </row>
    <row r="3799" spans="1:1" s="245" customFormat="1" ht="12" hidden="1" customHeight="1">
      <c r="A3799" s="244"/>
    </row>
    <row r="3800" spans="1:1" s="245" customFormat="1" ht="12" hidden="1" customHeight="1">
      <c r="A3800" s="244"/>
    </row>
    <row r="3801" spans="1:1" s="245" customFormat="1" ht="12" hidden="1" customHeight="1">
      <c r="A3801" s="244"/>
    </row>
    <row r="3802" spans="1:1" s="245" customFormat="1" ht="12" hidden="1" customHeight="1">
      <c r="A3802" s="244"/>
    </row>
    <row r="3803" spans="1:1" s="245" customFormat="1" ht="12" hidden="1" customHeight="1">
      <c r="A3803" s="244"/>
    </row>
    <row r="3804" spans="1:1" s="245" customFormat="1" ht="12" hidden="1" customHeight="1">
      <c r="A3804" s="244"/>
    </row>
    <row r="3805" spans="1:1" s="245" customFormat="1" ht="12" hidden="1" customHeight="1">
      <c r="A3805" s="244"/>
    </row>
    <row r="3806" spans="1:1" s="245" customFormat="1" ht="12" hidden="1" customHeight="1">
      <c r="A3806" s="244"/>
    </row>
    <row r="3807" spans="1:1" s="245" customFormat="1" ht="12" hidden="1" customHeight="1">
      <c r="A3807" s="244"/>
    </row>
    <row r="3808" spans="1:1" s="245" customFormat="1" ht="12" hidden="1" customHeight="1">
      <c r="A3808" s="244"/>
    </row>
    <row r="3809" spans="1:1" s="245" customFormat="1" ht="12" hidden="1" customHeight="1">
      <c r="A3809" s="244"/>
    </row>
    <row r="3810" spans="1:1" s="245" customFormat="1" ht="12" hidden="1" customHeight="1">
      <c r="A3810" s="244"/>
    </row>
    <row r="3811" spans="1:1" s="245" customFormat="1" ht="12" hidden="1" customHeight="1">
      <c r="A3811" s="244"/>
    </row>
    <row r="3812" spans="1:1" s="245" customFormat="1" ht="12" hidden="1" customHeight="1">
      <c r="A3812" s="244"/>
    </row>
    <row r="3813" spans="1:1" s="245" customFormat="1" ht="12" hidden="1" customHeight="1">
      <c r="A3813" s="244"/>
    </row>
    <row r="3814" spans="1:1" s="245" customFormat="1" ht="12" hidden="1" customHeight="1">
      <c r="A3814" s="244"/>
    </row>
    <row r="3815" spans="1:1" s="245" customFormat="1" ht="12" hidden="1" customHeight="1">
      <c r="A3815" s="244"/>
    </row>
    <row r="3816" spans="1:1" s="245" customFormat="1" ht="12" hidden="1" customHeight="1">
      <c r="A3816" s="244"/>
    </row>
    <row r="3817" spans="1:1" s="245" customFormat="1" ht="12" hidden="1" customHeight="1">
      <c r="A3817" s="244"/>
    </row>
    <row r="3818" spans="1:1" s="245" customFormat="1" ht="12" hidden="1" customHeight="1">
      <c r="A3818" s="244"/>
    </row>
    <row r="3819" spans="1:1" s="245" customFormat="1" ht="12" hidden="1" customHeight="1">
      <c r="A3819" s="244"/>
    </row>
    <row r="3820" spans="1:1" s="245" customFormat="1" ht="12" hidden="1" customHeight="1">
      <c r="A3820" s="244"/>
    </row>
    <row r="3821" spans="1:1" s="245" customFormat="1" ht="12" hidden="1" customHeight="1">
      <c r="A3821" s="244"/>
    </row>
    <row r="3822" spans="1:1" s="245" customFormat="1" ht="12" hidden="1" customHeight="1">
      <c r="A3822" s="244"/>
    </row>
    <row r="3823" spans="1:1" s="245" customFormat="1" ht="12" hidden="1" customHeight="1">
      <c r="A3823" s="244"/>
    </row>
    <row r="3824" spans="1:1" s="245" customFormat="1" ht="12" hidden="1" customHeight="1">
      <c r="A3824" s="244"/>
    </row>
    <row r="3825" spans="1:1" s="245" customFormat="1" ht="12" hidden="1" customHeight="1">
      <c r="A3825" s="244"/>
    </row>
    <row r="3826" spans="1:1" s="245" customFormat="1" ht="12" hidden="1" customHeight="1">
      <c r="A3826" s="244"/>
    </row>
    <row r="3827" spans="1:1" s="245" customFormat="1" ht="12" hidden="1" customHeight="1">
      <c r="A3827" s="244"/>
    </row>
    <row r="3828" spans="1:1" s="245" customFormat="1" ht="12" hidden="1" customHeight="1">
      <c r="A3828" s="244"/>
    </row>
    <row r="3829" spans="1:1" s="245" customFormat="1" ht="12" hidden="1" customHeight="1">
      <c r="A3829" s="244"/>
    </row>
    <row r="3830" spans="1:1" s="245" customFormat="1" ht="12" hidden="1" customHeight="1">
      <c r="A3830" s="244"/>
    </row>
    <row r="3831" spans="1:1" s="245" customFormat="1" ht="12" hidden="1" customHeight="1">
      <c r="A3831" s="244"/>
    </row>
    <row r="3832" spans="1:1" s="245" customFormat="1" ht="12" hidden="1" customHeight="1">
      <c r="A3832" s="244"/>
    </row>
    <row r="3833" spans="1:1" s="245" customFormat="1" ht="12" hidden="1" customHeight="1">
      <c r="A3833" s="244"/>
    </row>
    <row r="3834" spans="1:1" s="245" customFormat="1" ht="12" hidden="1" customHeight="1">
      <c r="A3834" s="244"/>
    </row>
    <row r="3835" spans="1:1" s="245" customFormat="1" ht="12" hidden="1" customHeight="1">
      <c r="A3835" s="244"/>
    </row>
    <row r="3836" spans="1:1" s="245" customFormat="1" ht="12" hidden="1" customHeight="1">
      <c r="A3836" s="244"/>
    </row>
    <row r="3837" spans="1:1" s="245" customFormat="1" ht="12" hidden="1" customHeight="1">
      <c r="A3837" s="244"/>
    </row>
    <row r="3838" spans="1:1" s="245" customFormat="1" ht="12" hidden="1" customHeight="1">
      <c r="A3838" s="244"/>
    </row>
    <row r="3839" spans="1:1" s="245" customFormat="1" ht="12" hidden="1" customHeight="1">
      <c r="A3839" s="244"/>
    </row>
    <row r="3840" spans="1:1" s="245" customFormat="1" ht="12" hidden="1" customHeight="1">
      <c r="A3840" s="244"/>
    </row>
    <row r="3841" spans="1:1" s="245" customFormat="1" ht="12" hidden="1" customHeight="1">
      <c r="A3841" s="244"/>
    </row>
    <row r="3842" spans="1:1" s="245" customFormat="1" ht="12" hidden="1" customHeight="1">
      <c r="A3842" s="244"/>
    </row>
    <row r="3843" spans="1:1" s="245" customFormat="1" ht="12" hidden="1" customHeight="1">
      <c r="A3843" s="244"/>
    </row>
    <row r="3844" spans="1:1" s="245" customFormat="1" ht="12" hidden="1" customHeight="1">
      <c r="A3844" s="244"/>
    </row>
    <row r="3845" spans="1:1" s="245" customFormat="1" ht="12" hidden="1" customHeight="1">
      <c r="A3845" s="244"/>
    </row>
    <row r="3846" spans="1:1" s="245" customFormat="1" ht="12" hidden="1" customHeight="1">
      <c r="A3846" s="244"/>
    </row>
    <row r="3847" spans="1:1" s="245" customFormat="1" ht="12" hidden="1" customHeight="1">
      <c r="A3847" s="244"/>
    </row>
    <row r="3848" spans="1:1" s="245" customFormat="1" ht="12" hidden="1" customHeight="1">
      <c r="A3848" s="244"/>
    </row>
    <row r="3849" spans="1:1" s="245" customFormat="1" ht="12" hidden="1" customHeight="1">
      <c r="A3849" s="244"/>
    </row>
    <row r="3850" spans="1:1" s="245" customFormat="1" ht="12" hidden="1" customHeight="1">
      <c r="A3850" s="244"/>
    </row>
    <row r="3851" spans="1:1" s="245" customFormat="1" ht="12" hidden="1" customHeight="1">
      <c r="A3851" s="244"/>
    </row>
    <row r="3852" spans="1:1" s="245" customFormat="1" ht="12" hidden="1" customHeight="1">
      <c r="A3852" s="244"/>
    </row>
    <row r="3853" spans="1:1" s="245" customFormat="1" ht="12" hidden="1" customHeight="1">
      <c r="A3853" s="244"/>
    </row>
    <row r="3854" spans="1:1" s="245" customFormat="1" ht="12" hidden="1" customHeight="1">
      <c r="A3854" s="244"/>
    </row>
    <row r="3855" spans="1:1" s="245" customFormat="1" ht="12" hidden="1" customHeight="1">
      <c r="A3855" s="244"/>
    </row>
    <row r="3856" spans="1:1" s="245" customFormat="1" ht="12" hidden="1" customHeight="1">
      <c r="A3856" s="244"/>
    </row>
    <row r="3857" spans="1:1" s="245" customFormat="1" ht="12" hidden="1" customHeight="1">
      <c r="A3857" s="244"/>
    </row>
    <row r="3858" spans="1:1" s="245" customFormat="1" ht="12" hidden="1" customHeight="1">
      <c r="A3858" s="244"/>
    </row>
    <row r="3859" spans="1:1" s="245" customFormat="1" ht="12" hidden="1" customHeight="1">
      <c r="A3859" s="244"/>
    </row>
    <row r="3860" spans="1:1" s="245" customFormat="1" ht="12" hidden="1" customHeight="1">
      <c r="A3860" s="244"/>
    </row>
    <row r="3861" spans="1:1" s="245" customFormat="1" ht="12" hidden="1" customHeight="1">
      <c r="A3861" s="244"/>
    </row>
    <row r="3862" spans="1:1" s="245" customFormat="1" ht="12" hidden="1" customHeight="1">
      <c r="A3862" s="244"/>
    </row>
    <row r="3863" spans="1:1" s="245" customFormat="1" ht="12" hidden="1" customHeight="1">
      <c r="A3863" s="244"/>
    </row>
    <row r="3864" spans="1:1" s="245" customFormat="1" ht="12" hidden="1" customHeight="1">
      <c r="A3864" s="244"/>
    </row>
    <row r="3865" spans="1:1" s="245" customFormat="1" ht="12" hidden="1" customHeight="1">
      <c r="A3865" s="244"/>
    </row>
    <row r="3866" spans="1:1" s="245" customFormat="1" ht="12" hidden="1" customHeight="1">
      <c r="A3866" s="244"/>
    </row>
    <row r="3867" spans="1:1" s="245" customFormat="1" ht="12" hidden="1" customHeight="1">
      <c r="A3867" s="244"/>
    </row>
    <row r="3868" spans="1:1" s="245" customFormat="1" ht="12" hidden="1" customHeight="1">
      <c r="A3868" s="244"/>
    </row>
    <row r="3869" spans="1:1" s="245" customFormat="1" ht="12" hidden="1" customHeight="1">
      <c r="A3869" s="244"/>
    </row>
    <row r="3870" spans="1:1" s="245" customFormat="1" ht="12" hidden="1" customHeight="1">
      <c r="A3870" s="244"/>
    </row>
    <row r="3871" spans="1:1" s="245" customFormat="1" ht="12" hidden="1" customHeight="1">
      <c r="A3871" s="244"/>
    </row>
    <row r="3872" spans="1:1" s="245" customFormat="1" ht="12" hidden="1" customHeight="1">
      <c r="A3872" s="244"/>
    </row>
    <row r="3873" spans="1:1" s="245" customFormat="1" ht="12" hidden="1" customHeight="1">
      <c r="A3873" s="244"/>
    </row>
    <row r="3874" spans="1:1" s="245" customFormat="1" ht="12" hidden="1" customHeight="1">
      <c r="A3874" s="244"/>
    </row>
    <row r="3875" spans="1:1" s="245" customFormat="1" ht="12" hidden="1" customHeight="1">
      <c r="A3875" s="244"/>
    </row>
    <row r="3876" spans="1:1" s="245" customFormat="1" ht="12" hidden="1" customHeight="1">
      <c r="A3876" s="244"/>
    </row>
    <row r="3877" spans="1:1" s="245" customFormat="1" ht="12" hidden="1" customHeight="1">
      <c r="A3877" s="244"/>
    </row>
    <row r="3878" spans="1:1" s="245" customFormat="1" ht="12" hidden="1" customHeight="1">
      <c r="A3878" s="244"/>
    </row>
    <row r="3879" spans="1:1" s="245" customFormat="1" ht="12" hidden="1" customHeight="1">
      <c r="A3879" s="244"/>
    </row>
    <row r="3880" spans="1:1" s="245" customFormat="1" ht="12" hidden="1" customHeight="1">
      <c r="A3880" s="244"/>
    </row>
    <row r="3881" spans="1:1" s="245" customFormat="1" ht="12" hidden="1" customHeight="1">
      <c r="A3881" s="244"/>
    </row>
    <row r="3882" spans="1:1" s="245" customFormat="1" ht="12" hidden="1" customHeight="1">
      <c r="A3882" s="244"/>
    </row>
    <row r="3883" spans="1:1" s="245" customFormat="1" ht="12" hidden="1" customHeight="1">
      <c r="A3883" s="244"/>
    </row>
    <row r="3884" spans="1:1" s="245" customFormat="1" ht="12" hidden="1" customHeight="1">
      <c r="A3884" s="244"/>
    </row>
    <row r="3885" spans="1:1" s="245" customFormat="1" ht="12" hidden="1" customHeight="1">
      <c r="A3885" s="244"/>
    </row>
    <row r="3886" spans="1:1" s="245" customFormat="1" ht="12" hidden="1" customHeight="1">
      <c r="A3886" s="244"/>
    </row>
    <row r="3887" spans="1:1" s="245" customFormat="1" ht="12" hidden="1" customHeight="1">
      <c r="A3887" s="244"/>
    </row>
    <row r="3888" spans="1:1" s="245" customFormat="1" ht="12" hidden="1" customHeight="1">
      <c r="A3888" s="244"/>
    </row>
    <row r="3889" spans="1:1" s="245" customFormat="1" ht="12" hidden="1" customHeight="1">
      <c r="A3889" s="244"/>
    </row>
    <row r="3890" spans="1:1" s="245" customFormat="1" ht="12" hidden="1" customHeight="1">
      <c r="A3890" s="244"/>
    </row>
    <row r="3891" spans="1:1" s="245" customFormat="1" ht="12" hidden="1" customHeight="1">
      <c r="A3891" s="244"/>
    </row>
    <row r="3892" spans="1:1" s="245" customFormat="1" ht="12" hidden="1" customHeight="1">
      <c r="A3892" s="244"/>
    </row>
    <row r="3893" spans="1:1" s="245" customFormat="1" ht="12" hidden="1" customHeight="1">
      <c r="A3893" s="244"/>
    </row>
    <row r="3894" spans="1:1" s="245" customFormat="1" ht="12" hidden="1" customHeight="1">
      <c r="A3894" s="244"/>
    </row>
    <row r="3895" spans="1:1" s="245" customFormat="1" ht="12" hidden="1" customHeight="1">
      <c r="A3895" s="244"/>
    </row>
    <row r="3896" spans="1:1" s="245" customFormat="1" ht="12" hidden="1" customHeight="1">
      <c r="A3896" s="244"/>
    </row>
    <row r="3897" spans="1:1" s="245" customFormat="1" ht="12" hidden="1" customHeight="1">
      <c r="A3897" s="244"/>
    </row>
    <row r="3898" spans="1:1" s="245" customFormat="1" ht="12" hidden="1" customHeight="1">
      <c r="A3898" s="244"/>
    </row>
    <row r="3899" spans="1:1" s="245" customFormat="1" ht="12" hidden="1" customHeight="1">
      <c r="A3899" s="244"/>
    </row>
    <row r="3900" spans="1:1" s="245" customFormat="1" ht="12" hidden="1" customHeight="1">
      <c r="A3900" s="244"/>
    </row>
    <row r="3901" spans="1:1" s="245" customFormat="1" ht="12" hidden="1" customHeight="1">
      <c r="A3901" s="244"/>
    </row>
    <row r="3902" spans="1:1" s="245" customFormat="1" ht="12" hidden="1" customHeight="1">
      <c r="A3902" s="244"/>
    </row>
    <row r="3903" spans="1:1" s="245" customFormat="1" ht="12" hidden="1" customHeight="1">
      <c r="A3903" s="244"/>
    </row>
    <row r="3904" spans="1:1" s="245" customFormat="1" ht="12" hidden="1" customHeight="1">
      <c r="A3904" s="244"/>
    </row>
    <row r="3905" spans="1:1" s="245" customFormat="1" ht="12" hidden="1" customHeight="1">
      <c r="A3905" s="244"/>
    </row>
    <row r="3906" spans="1:1" s="245" customFormat="1" ht="12" hidden="1" customHeight="1">
      <c r="A3906" s="244"/>
    </row>
    <row r="3907" spans="1:1" s="245" customFormat="1" ht="12" hidden="1" customHeight="1">
      <c r="A3907" s="244"/>
    </row>
    <row r="3908" spans="1:1" s="245" customFormat="1" ht="12" hidden="1" customHeight="1">
      <c r="A3908" s="244"/>
    </row>
    <row r="3909" spans="1:1" s="245" customFormat="1" ht="12" hidden="1" customHeight="1">
      <c r="A3909" s="244"/>
    </row>
    <row r="3910" spans="1:1" s="245" customFormat="1" ht="12" hidden="1" customHeight="1">
      <c r="A3910" s="244"/>
    </row>
    <row r="3911" spans="1:1" s="245" customFormat="1" ht="12" hidden="1" customHeight="1">
      <c r="A3911" s="244"/>
    </row>
    <row r="3912" spans="1:1" s="245" customFormat="1" ht="12" hidden="1" customHeight="1">
      <c r="A3912" s="244"/>
    </row>
    <row r="3913" spans="1:1" s="245" customFormat="1" ht="12" hidden="1" customHeight="1">
      <c r="A3913" s="244"/>
    </row>
    <row r="3914" spans="1:1" s="245" customFormat="1" ht="12" hidden="1" customHeight="1">
      <c r="A3914" s="244"/>
    </row>
    <row r="3915" spans="1:1" s="245" customFormat="1" ht="12" hidden="1" customHeight="1">
      <c r="A3915" s="244"/>
    </row>
    <row r="3916" spans="1:1" s="245" customFormat="1" ht="12" hidden="1" customHeight="1">
      <c r="A3916" s="244"/>
    </row>
    <row r="3917" spans="1:1" s="245" customFormat="1" ht="12" hidden="1" customHeight="1">
      <c r="A3917" s="244"/>
    </row>
    <row r="3918" spans="1:1" s="245" customFormat="1" ht="12" hidden="1" customHeight="1">
      <c r="A3918" s="244"/>
    </row>
    <row r="3919" spans="1:1" s="245" customFormat="1" ht="12" hidden="1" customHeight="1">
      <c r="A3919" s="244"/>
    </row>
    <row r="3920" spans="1:1" s="245" customFormat="1" ht="12" hidden="1" customHeight="1">
      <c r="A3920" s="244"/>
    </row>
    <row r="3921" spans="1:1" s="245" customFormat="1" ht="12" hidden="1" customHeight="1">
      <c r="A3921" s="244"/>
    </row>
    <row r="3922" spans="1:1" s="245" customFormat="1" ht="12" hidden="1" customHeight="1">
      <c r="A3922" s="244"/>
    </row>
    <row r="3923" spans="1:1" s="245" customFormat="1" ht="12" hidden="1" customHeight="1">
      <c r="A3923" s="244"/>
    </row>
    <row r="3924" spans="1:1" s="245" customFormat="1" ht="12" hidden="1" customHeight="1">
      <c r="A3924" s="244"/>
    </row>
    <row r="3925" spans="1:1" s="245" customFormat="1" ht="12" hidden="1" customHeight="1">
      <c r="A3925" s="244"/>
    </row>
    <row r="3926" spans="1:1" s="245" customFormat="1" ht="12" hidden="1" customHeight="1">
      <c r="A3926" s="244"/>
    </row>
    <row r="3927" spans="1:1" s="245" customFormat="1" ht="12" hidden="1" customHeight="1">
      <c r="A3927" s="244"/>
    </row>
    <row r="3928" spans="1:1" s="245" customFormat="1" ht="12" hidden="1" customHeight="1">
      <c r="A3928" s="244"/>
    </row>
    <row r="3929" spans="1:1" s="245" customFormat="1" ht="12" hidden="1" customHeight="1">
      <c r="A3929" s="244"/>
    </row>
    <row r="3930" spans="1:1" s="245" customFormat="1" ht="12" hidden="1" customHeight="1">
      <c r="A3930" s="244"/>
    </row>
    <row r="3931" spans="1:1" s="245" customFormat="1" ht="12" hidden="1" customHeight="1">
      <c r="A3931" s="244"/>
    </row>
    <row r="3932" spans="1:1" s="245" customFormat="1" ht="12" hidden="1" customHeight="1">
      <c r="A3932" s="244"/>
    </row>
    <row r="3933" spans="1:1" s="245" customFormat="1" ht="12" hidden="1" customHeight="1">
      <c r="A3933" s="244"/>
    </row>
    <row r="3934" spans="1:1" s="245" customFormat="1" ht="12" hidden="1" customHeight="1">
      <c r="A3934" s="244"/>
    </row>
    <row r="3935" spans="1:1" s="245" customFormat="1" ht="12" hidden="1" customHeight="1">
      <c r="A3935" s="244"/>
    </row>
    <row r="3936" spans="1:1" s="245" customFormat="1" ht="12" hidden="1" customHeight="1">
      <c r="A3936" s="244"/>
    </row>
    <row r="3937" spans="1:1" s="245" customFormat="1" ht="12" hidden="1" customHeight="1">
      <c r="A3937" s="244"/>
    </row>
    <row r="3938" spans="1:1" s="245" customFormat="1" ht="12" hidden="1" customHeight="1">
      <c r="A3938" s="244"/>
    </row>
    <row r="3939" spans="1:1" s="245" customFormat="1" ht="12" hidden="1" customHeight="1">
      <c r="A3939" s="244"/>
    </row>
    <row r="3940" spans="1:1" s="245" customFormat="1" ht="12" hidden="1" customHeight="1">
      <c r="A3940" s="244"/>
    </row>
    <row r="3941" spans="1:1" s="245" customFormat="1" ht="12" hidden="1" customHeight="1">
      <c r="A3941" s="244"/>
    </row>
    <row r="3942" spans="1:1" s="245" customFormat="1" ht="12" hidden="1" customHeight="1">
      <c r="A3942" s="244"/>
    </row>
    <row r="3943" spans="1:1" s="245" customFormat="1" ht="12" hidden="1" customHeight="1">
      <c r="A3943" s="244"/>
    </row>
    <row r="3944" spans="1:1" s="245" customFormat="1" ht="12" hidden="1" customHeight="1">
      <c r="A3944" s="244"/>
    </row>
    <row r="3945" spans="1:1" s="245" customFormat="1" ht="12" hidden="1" customHeight="1">
      <c r="A3945" s="244"/>
    </row>
    <row r="3946" spans="1:1" s="245" customFormat="1" ht="12" hidden="1" customHeight="1">
      <c r="A3946" s="244"/>
    </row>
    <row r="3947" spans="1:1" s="245" customFormat="1" ht="12" hidden="1" customHeight="1">
      <c r="A3947" s="244"/>
    </row>
    <row r="3948" spans="1:1" s="245" customFormat="1" ht="12" hidden="1" customHeight="1">
      <c r="A3948" s="244"/>
    </row>
    <row r="3949" spans="1:1" s="245" customFormat="1" ht="12" hidden="1" customHeight="1">
      <c r="A3949" s="244"/>
    </row>
    <row r="3950" spans="1:1" s="245" customFormat="1" ht="12" hidden="1" customHeight="1">
      <c r="A3950" s="244"/>
    </row>
    <row r="3951" spans="1:1" s="245" customFormat="1" ht="12" hidden="1" customHeight="1">
      <c r="A3951" s="244"/>
    </row>
    <row r="3952" spans="1:1" s="245" customFormat="1" ht="12" hidden="1" customHeight="1">
      <c r="A3952" s="244"/>
    </row>
    <row r="3953" spans="1:1" s="245" customFormat="1" ht="12" hidden="1" customHeight="1">
      <c r="A3953" s="244"/>
    </row>
    <row r="3954" spans="1:1" s="245" customFormat="1" ht="12" hidden="1" customHeight="1">
      <c r="A3954" s="244"/>
    </row>
    <row r="3955" spans="1:1" s="245" customFormat="1" ht="12" hidden="1" customHeight="1">
      <c r="A3955" s="244"/>
    </row>
    <row r="3956" spans="1:1" s="245" customFormat="1" ht="12" hidden="1" customHeight="1">
      <c r="A3956" s="244"/>
    </row>
    <row r="3957" spans="1:1" s="245" customFormat="1" ht="12" hidden="1" customHeight="1">
      <c r="A3957" s="244"/>
    </row>
    <row r="3958" spans="1:1" s="245" customFormat="1" ht="12" hidden="1" customHeight="1">
      <c r="A3958" s="244"/>
    </row>
    <row r="3959" spans="1:1" s="245" customFormat="1" ht="12" hidden="1" customHeight="1">
      <c r="A3959" s="244"/>
    </row>
    <row r="3960" spans="1:1" s="245" customFormat="1" ht="12" hidden="1" customHeight="1">
      <c r="A3960" s="244"/>
    </row>
    <row r="3961" spans="1:1" s="245" customFormat="1" ht="12" hidden="1" customHeight="1">
      <c r="A3961" s="244"/>
    </row>
    <row r="3962" spans="1:1" s="245" customFormat="1" ht="12" hidden="1" customHeight="1">
      <c r="A3962" s="244"/>
    </row>
    <row r="3963" spans="1:1" s="245" customFormat="1" ht="12" hidden="1" customHeight="1">
      <c r="A3963" s="244"/>
    </row>
    <row r="3964" spans="1:1" s="245" customFormat="1" ht="12" hidden="1" customHeight="1">
      <c r="A3964" s="244"/>
    </row>
    <row r="3965" spans="1:1" s="245" customFormat="1" ht="12" hidden="1" customHeight="1">
      <c r="A3965" s="244"/>
    </row>
    <row r="3966" spans="1:1" s="245" customFormat="1" ht="12" hidden="1" customHeight="1">
      <c r="A3966" s="244"/>
    </row>
    <row r="3967" spans="1:1" s="245" customFormat="1" ht="12" hidden="1" customHeight="1">
      <c r="A3967" s="244"/>
    </row>
    <row r="3968" spans="1:1" s="245" customFormat="1" ht="12" hidden="1" customHeight="1">
      <c r="A3968" s="244"/>
    </row>
    <row r="3969" spans="1:1" s="245" customFormat="1" ht="12" hidden="1" customHeight="1">
      <c r="A3969" s="244"/>
    </row>
    <row r="3970" spans="1:1" s="245" customFormat="1" ht="12" hidden="1" customHeight="1">
      <c r="A3970" s="244"/>
    </row>
    <row r="3971" spans="1:1" s="245" customFormat="1" ht="12" hidden="1" customHeight="1">
      <c r="A3971" s="244"/>
    </row>
    <row r="3972" spans="1:1" s="245" customFormat="1" ht="12" hidden="1" customHeight="1">
      <c r="A3972" s="244"/>
    </row>
    <row r="3973" spans="1:1" s="245" customFormat="1" ht="12" hidden="1" customHeight="1">
      <c r="A3973" s="244"/>
    </row>
    <row r="3974" spans="1:1" s="245" customFormat="1" ht="12" hidden="1" customHeight="1">
      <c r="A3974" s="244"/>
    </row>
    <row r="3975" spans="1:1" s="245" customFormat="1" ht="12" hidden="1" customHeight="1">
      <c r="A3975" s="244"/>
    </row>
    <row r="3976" spans="1:1" s="245" customFormat="1" ht="12" hidden="1" customHeight="1">
      <c r="A3976" s="244"/>
    </row>
    <row r="3977" spans="1:1" s="245" customFormat="1" ht="12" hidden="1" customHeight="1">
      <c r="A3977" s="244"/>
    </row>
    <row r="3978" spans="1:1" s="245" customFormat="1" ht="12" hidden="1" customHeight="1">
      <c r="A3978" s="244"/>
    </row>
    <row r="3979" spans="1:1" s="245" customFormat="1" ht="12" hidden="1" customHeight="1">
      <c r="A3979" s="244"/>
    </row>
    <row r="3980" spans="1:1" s="245" customFormat="1" ht="12" hidden="1" customHeight="1">
      <c r="A3980" s="244"/>
    </row>
    <row r="3981" spans="1:1" s="245" customFormat="1" ht="12" hidden="1" customHeight="1">
      <c r="A3981" s="244"/>
    </row>
    <row r="3982" spans="1:1" s="245" customFormat="1" ht="12" hidden="1" customHeight="1">
      <c r="A3982" s="244"/>
    </row>
    <row r="3983" spans="1:1" s="245" customFormat="1" ht="12" hidden="1" customHeight="1">
      <c r="A3983" s="244"/>
    </row>
    <row r="3984" spans="1:1" s="245" customFormat="1" ht="12" hidden="1" customHeight="1">
      <c r="A3984" s="244"/>
    </row>
    <row r="3985" spans="1:1" s="245" customFormat="1" ht="12" hidden="1" customHeight="1">
      <c r="A3985" s="244"/>
    </row>
    <row r="3986" spans="1:1" s="245" customFormat="1" ht="12" hidden="1" customHeight="1">
      <c r="A3986" s="244"/>
    </row>
    <row r="3987" spans="1:1" s="245" customFormat="1" ht="12" hidden="1" customHeight="1">
      <c r="A3987" s="244"/>
    </row>
    <row r="3988" spans="1:1" s="245" customFormat="1" ht="12" hidden="1" customHeight="1">
      <c r="A3988" s="244"/>
    </row>
    <row r="3989" spans="1:1" s="245" customFormat="1" ht="12" hidden="1" customHeight="1">
      <c r="A3989" s="244"/>
    </row>
    <row r="3990" spans="1:1" s="245" customFormat="1" ht="12" hidden="1" customHeight="1">
      <c r="A3990" s="244"/>
    </row>
    <row r="3991" spans="1:1" s="245" customFormat="1" ht="12" hidden="1" customHeight="1">
      <c r="A3991" s="244"/>
    </row>
    <row r="3992" spans="1:1" s="245" customFormat="1" ht="12" hidden="1" customHeight="1">
      <c r="A3992" s="244"/>
    </row>
    <row r="3993" spans="1:1" s="245" customFormat="1" ht="12" hidden="1" customHeight="1">
      <c r="A3993" s="244"/>
    </row>
    <row r="3994" spans="1:1" s="245" customFormat="1" ht="12" hidden="1" customHeight="1">
      <c r="A3994" s="244"/>
    </row>
    <row r="3995" spans="1:1" s="245" customFormat="1" ht="12" hidden="1" customHeight="1">
      <c r="A3995" s="244"/>
    </row>
    <row r="3996" spans="1:1" s="245" customFormat="1" ht="12" hidden="1" customHeight="1">
      <c r="A3996" s="244"/>
    </row>
    <row r="3997" spans="1:1" s="245" customFormat="1" ht="12" hidden="1" customHeight="1">
      <c r="A3997" s="244"/>
    </row>
    <row r="3998" spans="1:1" s="245" customFormat="1" ht="12" hidden="1" customHeight="1">
      <c r="A3998" s="244"/>
    </row>
    <row r="3999" spans="1:1" s="245" customFormat="1" ht="12" hidden="1" customHeight="1">
      <c r="A3999" s="244"/>
    </row>
    <row r="4000" spans="1:1" s="245" customFormat="1" ht="12" hidden="1" customHeight="1">
      <c r="A4000" s="244"/>
    </row>
    <row r="4001" spans="1:1" s="245" customFormat="1" ht="12" hidden="1" customHeight="1">
      <c r="A4001" s="244"/>
    </row>
    <row r="4002" spans="1:1" s="245" customFormat="1" ht="12" hidden="1" customHeight="1">
      <c r="A4002" s="244"/>
    </row>
    <row r="4003" spans="1:1" s="245" customFormat="1" ht="12" hidden="1" customHeight="1">
      <c r="A4003" s="244"/>
    </row>
    <row r="4004" spans="1:1" s="245" customFormat="1" ht="12" hidden="1" customHeight="1">
      <c r="A4004" s="244"/>
    </row>
    <row r="4005" spans="1:1" s="245" customFormat="1" ht="12" hidden="1" customHeight="1">
      <c r="A4005" s="244"/>
    </row>
    <row r="4006" spans="1:1" s="245" customFormat="1" ht="12" hidden="1" customHeight="1">
      <c r="A4006" s="244"/>
    </row>
    <row r="4007" spans="1:1" s="245" customFormat="1" ht="12" hidden="1" customHeight="1">
      <c r="A4007" s="244"/>
    </row>
    <row r="4008" spans="1:1" s="245" customFormat="1" ht="12" hidden="1" customHeight="1">
      <c r="A4008" s="244"/>
    </row>
    <row r="4009" spans="1:1" s="245" customFormat="1" ht="12" hidden="1" customHeight="1">
      <c r="A4009" s="244"/>
    </row>
    <row r="4010" spans="1:1" s="245" customFormat="1" ht="12" hidden="1" customHeight="1">
      <c r="A4010" s="244"/>
    </row>
    <row r="4011" spans="1:1" s="245" customFormat="1" ht="12" hidden="1" customHeight="1">
      <c r="A4011" s="244"/>
    </row>
    <row r="4012" spans="1:1" s="245" customFormat="1" ht="12" hidden="1" customHeight="1">
      <c r="A4012" s="244"/>
    </row>
    <row r="4013" spans="1:1" s="245" customFormat="1" ht="12" hidden="1" customHeight="1">
      <c r="A4013" s="244"/>
    </row>
    <row r="4014" spans="1:1" s="245" customFormat="1" ht="12" hidden="1" customHeight="1">
      <c r="A4014" s="244"/>
    </row>
    <row r="4015" spans="1:1" s="245" customFormat="1" ht="12" hidden="1" customHeight="1">
      <c r="A4015" s="244"/>
    </row>
    <row r="4016" spans="1:1" s="245" customFormat="1" ht="12" hidden="1" customHeight="1">
      <c r="A4016" s="244"/>
    </row>
    <row r="4017" spans="1:1" s="245" customFormat="1" ht="12" hidden="1" customHeight="1">
      <c r="A4017" s="244"/>
    </row>
    <row r="4018" spans="1:1" s="245" customFormat="1" ht="12" hidden="1" customHeight="1">
      <c r="A4018" s="244"/>
    </row>
    <row r="4019" spans="1:1" s="245" customFormat="1" ht="12" hidden="1" customHeight="1">
      <c r="A4019" s="244"/>
    </row>
    <row r="4020" spans="1:1" s="245" customFormat="1" ht="12" hidden="1" customHeight="1">
      <c r="A4020" s="244"/>
    </row>
    <row r="4021" spans="1:1" s="245" customFormat="1" ht="12" hidden="1" customHeight="1">
      <c r="A4021" s="244"/>
    </row>
    <row r="4022" spans="1:1" s="245" customFormat="1" ht="12" hidden="1" customHeight="1">
      <c r="A4022" s="244"/>
    </row>
    <row r="4023" spans="1:1" s="245" customFormat="1" ht="12" hidden="1" customHeight="1">
      <c r="A4023" s="244"/>
    </row>
    <row r="4024" spans="1:1" s="245" customFormat="1" ht="12" hidden="1" customHeight="1">
      <c r="A4024" s="244"/>
    </row>
    <row r="4025" spans="1:1" s="245" customFormat="1" ht="12" hidden="1" customHeight="1">
      <c r="A4025" s="244"/>
    </row>
    <row r="4026" spans="1:1" s="245" customFormat="1" ht="12" hidden="1" customHeight="1">
      <c r="A4026" s="244"/>
    </row>
    <row r="4027" spans="1:1" s="245" customFormat="1" ht="12" hidden="1" customHeight="1">
      <c r="A4027" s="244"/>
    </row>
    <row r="4028" spans="1:1" s="245" customFormat="1" ht="12" hidden="1" customHeight="1">
      <c r="A4028" s="244"/>
    </row>
    <row r="4029" spans="1:1" s="245" customFormat="1" ht="12" hidden="1" customHeight="1">
      <c r="A4029" s="244"/>
    </row>
    <row r="4030" spans="1:1" s="245" customFormat="1" ht="12" hidden="1" customHeight="1">
      <c r="A4030" s="244"/>
    </row>
    <row r="4031" spans="1:1" s="245" customFormat="1" ht="12" hidden="1" customHeight="1">
      <c r="A4031" s="244"/>
    </row>
    <row r="4032" spans="1:1" s="245" customFormat="1" ht="12" hidden="1" customHeight="1">
      <c r="A4032" s="244"/>
    </row>
    <row r="4033" spans="1:1" s="245" customFormat="1" ht="12" hidden="1" customHeight="1">
      <c r="A4033" s="244"/>
    </row>
    <row r="4034" spans="1:1" s="245" customFormat="1" ht="12" hidden="1" customHeight="1">
      <c r="A4034" s="244"/>
    </row>
    <row r="4035" spans="1:1" s="245" customFormat="1" ht="12" hidden="1" customHeight="1">
      <c r="A4035" s="244"/>
    </row>
    <row r="4036" spans="1:1" s="245" customFormat="1" ht="12" hidden="1" customHeight="1">
      <c r="A4036" s="244"/>
    </row>
    <row r="4037" spans="1:1" s="245" customFormat="1" ht="12" hidden="1" customHeight="1">
      <c r="A4037" s="244"/>
    </row>
    <row r="4038" spans="1:1" s="245" customFormat="1" ht="12" hidden="1" customHeight="1">
      <c r="A4038" s="244"/>
    </row>
    <row r="4039" spans="1:1" s="245" customFormat="1" ht="12" hidden="1" customHeight="1">
      <c r="A4039" s="244"/>
    </row>
    <row r="4040" spans="1:1" s="245" customFormat="1" ht="12" hidden="1" customHeight="1">
      <c r="A4040" s="244"/>
    </row>
    <row r="4041" spans="1:1" s="245" customFormat="1" ht="12" hidden="1" customHeight="1">
      <c r="A4041" s="244"/>
    </row>
    <row r="4042" spans="1:1" s="245" customFormat="1" ht="12" hidden="1" customHeight="1">
      <c r="A4042" s="244"/>
    </row>
    <row r="4043" spans="1:1" s="245" customFormat="1" ht="12" hidden="1" customHeight="1">
      <c r="A4043" s="244"/>
    </row>
    <row r="4044" spans="1:1" s="245" customFormat="1" ht="12" hidden="1" customHeight="1">
      <c r="A4044" s="244"/>
    </row>
    <row r="4045" spans="1:1" s="245" customFormat="1" ht="12" hidden="1" customHeight="1">
      <c r="A4045" s="244"/>
    </row>
    <row r="4046" spans="1:1" s="245" customFormat="1" ht="12" hidden="1" customHeight="1">
      <c r="A4046" s="244"/>
    </row>
    <row r="4047" spans="1:1" s="245" customFormat="1" ht="12" hidden="1" customHeight="1">
      <c r="A4047" s="244"/>
    </row>
    <row r="4048" spans="1:1" s="245" customFormat="1" ht="12" hidden="1" customHeight="1">
      <c r="A4048" s="244"/>
    </row>
    <row r="4049" spans="1:1" s="245" customFormat="1" ht="12" hidden="1" customHeight="1">
      <c r="A4049" s="244"/>
    </row>
    <row r="4050" spans="1:1" s="245" customFormat="1" ht="12" hidden="1" customHeight="1">
      <c r="A4050" s="244"/>
    </row>
    <row r="4051" spans="1:1" s="245" customFormat="1" ht="12" hidden="1" customHeight="1">
      <c r="A4051" s="244"/>
    </row>
    <row r="4052" spans="1:1" s="245" customFormat="1" ht="12" hidden="1" customHeight="1">
      <c r="A4052" s="244"/>
    </row>
    <row r="4053" spans="1:1" s="245" customFormat="1" ht="12" hidden="1" customHeight="1">
      <c r="A4053" s="244"/>
    </row>
    <row r="4054" spans="1:1" s="245" customFormat="1" ht="12" hidden="1" customHeight="1">
      <c r="A4054" s="244"/>
    </row>
    <row r="4055" spans="1:1" s="245" customFormat="1" ht="12" hidden="1" customHeight="1">
      <c r="A4055" s="244"/>
    </row>
    <row r="4056" spans="1:1" s="245" customFormat="1" ht="12" hidden="1" customHeight="1">
      <c r="A4056" s="244"/>
    </row>
    <row r="4057" spans="1:1" s="245" customFormat="1" ht="12" hidden="1" customHeight="1">
      <c r="A4057" s="244"/>
    </row>
    <row r="4058" spans="1:1" s="245" customFormat="1" ht="12" hidden="1" customHeight="1">
      <c r="A4058" s="244"/>
    </row>
    <row r="4059" spans="1:1" s="245" customFormat="1" ht="12" hidden="1" customHeight="1">
      <c r="A4059" s="244"/>
    </row>
    <row r="4060" spans="1:1" s="245" customFormat="1" ht="12" hidden="1" customHeight="1">
      <c r="A4060" s="244"/>
    </row>
    <row r="4061" spans="1:1" s="245" customFormat="1" ht="12" hidden="1" customHeight="1">
      <c r="A4061" s="244"/>
    </row>
    <row r="4062" spans="1:1" s="245" customFormat="1" ht="12" hidden="1" customHeight="1">
      <c r="A4062" s="244"/>
    </row>
    <row r="4063" spans="1:1" s="245" customFormat="1" ht="12" hidden="1" customHeight="1">
      <c r="A4063" s="244"/>
    </row>
    <row r="4064" spans="1:1" s="245" customFormat="1" ht="12" hidden="1" customHeight="1">
      <c r="A4064" s="244"/>
    </row>
    <row r="4065" spans="1:1" s="245" customFormat="1" ht="12" hidden="1" customHeight="1">
      <c r="A4065" s="244"/>
    </row>
    <row r="4066" spans="1:1" s="245" customFormat="1" ht="12" hidden="1" customHeight="1">
      <c r="A4066" s="244"/>
    </row>
    <row r="4067" spans="1:1" s="245" customFormat="1" ht="12" hidden="1" customHeight="1">
      <c r="A4067" s="244"/>
    </row>
    <row r="4068" spans="1:1" s="245" customFormat="1" ht="12" hidden="1" customHeight="1">
      <c r="A4068" s="244"/>
    </row>
    <row r="4069" spans="1:1" s="245" customFormat="1" ht="12" hidden="1" customHeight="1">
      <c r="A4069" s="244"/>
    </row>
    <row r="4070" spans="1:1" s="245" customFormat="1" ht="12" hidden="1" customHeight="1">
      <c r="A4070" s="244"/>
    </row>
    <row r="4071" spans="1:1" s="245" customFormat="1" ht="12" hidden="1" customHeight="1">
      <c r="A4071" s="244"/>
    </row>
    <row r="4072" spans="1:1" s="245" customFormat="1" ht="12" hidden="1" customHeight="1">
      <c r="A4072" s="244"/>
    </row>
    <row r="4073" spans="1:1" s="245" customFormat="1" ht="12" hidden="1" customHeight="1">
      <c r="A4073" s="244"/>
    </row>
    <row r="4074" spans="1:1" s="245" customFormat="1" ht="12" hidden="1" customHeight="1">
      <c r="A4074" s="244"/>
    </row>
    <row r="4075" spans="1:1" s="245" customFormat="1" ht="12" hidden="1" customHeight="1">
      <c r="A4075" s="244"/>
    </row>
    <row r="4076" spans="1:1" s="245" customFormat="1" ht="12" hidden="1" customHeight="1">
      <c r="A4076" s="244"/>
    </row>
    <row r="4077" spans="1:1" s="245" customFormat="1" ht="12" hidden="1" customHeight="1">
      <c r="A4077" s="244"/>
    </row>
    <row r="4078" spans="1:1" s="245" customFormat="1" ht="12" hidden="1" customHeight="1">
      <c r="A4078" s="244"/>
    </row>
    <row r="4079" spans="1:1" s="245" customFormat="1" ht="12" hidden="1" customHeight="1">
      <c r="A4079" s="244"/>
    </row>
    <row r="4080" spans="1:1" s="245" customFormat="1" ht="12" hidden="1" customHeight="1">
      <c r="A4080" s="244"/>
    </row>
    <row r="4081" spans="1:1" s="245" customFormat="1" ht="12" hidden="1" customHeight="1">
      <c r="A4081" s="244"/>
    </row>
    <row r="4082" spans="1:1" s="245" customFormat="1" ht="12" hidden="1" customHeight="1">
      <c r="A4082" s="244"/>
    </row>
    <row r="4083" spans="1:1" s="245" customFormat="1" ht="12" hidden="1" customHeight="1">
      <c r="A4083" s="244"/>
    </row>
    <row r="4084" spans="1:1" s="245" customFormat="1" ht="12" hidden="1" customHeight="1">
      <c r="A4084" s="244"/>
    </row>
    <row r="4085" spans="1:1" s="245" customFormat="1" ht="12" hidden="1" customHeight="1">
      <c r="A4085" s="244"/>
    </row>
    <row r="4086" spans="1:1" s="245" customFormat="1" ht="12" hidden="1" customHeight="1">
      <c r="A4086" s="244"/>
    </row>
    <row r="4087" spans="1:1" s="245" customFormat="1" ht="12" hidden="1" customHeight="1">
      <c r="A4087" s="244"/>
    </row>
    <row r="4088" spans="1:1" s="245" customFormat="1" ht="12" hidden="1" customHeight="1">
      <c r="A4088" s="244"/>
    </row>
    <row r="4089" spans="1:1" s="245" customFormat="1" ht="12" hidden="1" customHeight="1">
      <c r="A4089" s="244"/>
    </row>
    <row r="4090" spans="1:1" s="245" customFormat="1" ht="12" hidden="1" customHeight="1">
      <c r="A4090" s="244"/>
    </row>
    <row r="4091" spans="1:1" s="245" customFormat="1" ht="12" hidden="1" customHeight="1">
      <c r="A4091" s="244"/>
    </row>
    <row r="4092" spans="1:1" s="245" customFormat="1" ht="12" hidden="1" customHeight="1">
      <c r="A4092" s="244"/>
    </row>
    <row r="4093" spans="1:1" s="245" customFormat="1" ht="12" hidden="1" customHeight="1">
      <c r="A4093" s="244"/>
    </row>
    <row r="4094" spans="1:1" s="245" customFormat="1" ht="12" hidden="1" customHeight="1">
      <c r="A4094" s="244"/>
    </row>
    <row r="4095" spans="1:1" s="245" customFormat="1" ht="12" hidden="1" customHeight="1">
      <c r="A4095" s="244"/>
    </row>
    <row r="4096" spans="1:1" s="245" customFormat="1" ht="12" hidden="1" customHeight="1">
      <c r="A4096" s="244"/>
    </row>
    <row r="4097" spans="1:1" s="245" customFormat="1" ht="12" hidden="1" customHeight="1">
      <c r="A4097" s="244"/>
    </row>
    <row r="4098" spans="1:1" s="245" customFormat="1" ht="12" hidden="1" customHeight="1">
      <c r="A4098" s="244"/>
    </row>
    <row r="4099" spans="1:1" s="245" customFormat="1" ht="12" hidden="1" customHeight="1">
      <c r="A4099" s="244"/>
    </row>
    <row r="4100" spans="1:1" s="245" customFormat="1" ht="12" hidden="1" customHeight="1">
      <c r="A4100" s="244"/>
    </row>
    <row r="4101" spans="1:1" s="245" customFormat="1" ht="12" hidden="1" customHeight="1">
      <c r="A4101" s="244"/>
    </row>
    <row r="4102" spans="1:1" s="245" customFormat="1" ht="12" hidden="1" customHeight="1">
      <c r="A4102" s="244"/>
    </row>
    <row r="4103" spans="1:1" s="245" customFormat="1" ht="12" hidden="1" customHeight="1">
      <c r="A4103" s="244"/>
    </row>
    <row r="4104" spans="1:1" s="245" customFormat="1" ht="12" hidden="1" customHeight="1">
      <c r="A4104" s="244"/>
    </row>
    <row r="4105" spans="1:1" s="245" customFormat="1" ht="12" hidden="1" customHeight="1">
      <c r="A4105" s="244"/>
    </row>
    <row r="4106" spans="1:1" s="245" customFormat="1" ht="12" hidden="1" customHeight="1">
      <c r="A4106" s="244"/>
    </row>
    <row r="4107" spans="1:1" s="245" customFormat="1" ht="12" hidden="1" customHeight="1">
      <c r="A4107" s="244"/>
    </row>
    <row r="4108" spans="1:1" s="245" customFormat="1" ht="12" hidden="1" customHeight="1">
      <c r="A4108" s="244"/>
    </row>
    <row r="4109" spans="1:1" s="245" customFormat="1" ht="12" hidden="1" customHeight="1">
      <c r="A4109" s="244"/>
    </row>
    <row r="4110" spans="1:1" s="245" customFormat="1" ht="12" hidden="1" customHeight="1">
      <c r="A4110" s="244"/>
    </row>
    <row r="4111" spans="1:1" s="245" customFormat="1" ht="12" hidden="1" customHeight="1">
      <c r="A4111" s="244"/>
    </row>
    <row r="4112" spans="1:1" s="245" customFormat="1" ht="12" hidden="1" customHeight="1">
      <c r="A4112" s="244"/>
    </row>
    <row r="4113" spans="1:1" s="245" customFormat="1" ht="12" hidden="1" customHeight="1">
      <c r="A4113" s="244"/>
    </row>
    <row r="4114" spans="1:1" s="245" customFormat="1" ht="12" hidden="1" customHeight="1">
      <c r="A4114" s="244"/>
    </row>
    <row r="4115" spans="1:1" s="245" customFormat="1" ht="12" hidden="1" customHeight="1">
      <c r="A4115" s="244"/>
    </row>
    <row r="4116" spans="1:1" s="245" customFormat="1" ht="12" hidden="1" customHeight="1">
      <c r="A4116" s="244"/>
    </row>
    <row r="4117" spans="1:1" s="245" customFormat="1" ht="12" hidden="1" customHeight="1">
      <c r="A4117" s="244"/>
    </row>
    <row r="4118" spans="1:1" s="245" customFormat="1" ht="12" hidden="1" customHeight="1">
      <c r="A4118" s="244"/>
    </row>
    <row r="4119" spans="1:1" s="245" customFormat="1" ht="12" hidden="1" customHeight="1">
      <c r="A4119" s="244"/>
    </row>
    <row r="4120" spans="1:1" s="245" customFormat="1" ht="12" hidden="1" customHeight="1">
      <c r="A4120" s="244"/>
    </row>
    <row r="4121" spans="1:1" s="245" customFormat="1" ht="12" hidden="1" customHeight="1">
      <c r="A4121" s="244"/>
    </row>
    <row r="4122" spans="1:1" s="245" customFormat="1" ht="12" hidden="1" customHeight="1">
      <c r="A4122" s="244"/>
    </row>
    <row r="4123" spans="1:1" s="245" customFormat="1" ht="12" hidden="1" customHeight="1">
      <c r="A4123" s="244"/>
    </row>
    <row r="4124" spans="1:1" s="245" customFormat="1" ht="12" hidden="1" customHeight="1">
      <c r="A4124" s="244"/>
    </row>
    <row r="4125" spans="1:1" s="245" customFormat="1" ht="12" hidden="1" customHeight="1">
      <c r="A4125" s="244"/>
    </row>
    <row r="4126" spans="1:1" s="245" customFormat="1" ht="12" hidden="1" customHeight="1">
      <c r="A4126" s="244"/>
    </row>
    <row r="4127" spans="1:1" s="245" customFormat="1" ht="12" hidden="1" customHeight="1">
      <c r="A4127" s="244"/>
    </row>
    <row r="4128" spans="1:1" s="245" customFormat="1" ht="12" hidden="1" customHeight="1">
      <c r="A4128" s="244"/>
    </row>
    <row r="4129" spans="1:1" s="245" customFormat="1" ht="12" hidden="1" customHeight="1">
      <c r="A4129" s="244"/>
    </row>
    <row r="4130" spans="1:1" s="245" customFormat="1" ht="12" hidden="1" customHeight="1">
      <c r="A4130" s="244"/>
    </row>
    <row r="4131" spans="1:1" s="245" customFormat="1" ht="12" hidden="1" customHeight="1">
      <c r="A4131" s="244"/>
    </row>
    <row r="4132" spans="1:1" s="245" customFormat="1" ht="12" hidden="1" customHeight="1">
      <c r="A4132" s="244"/>
    </row>
    <row r="4133" spans="1:1" s="245" customFormat="1" ht="12" hidden="1" customHeight="1">
      <c r="A4133" s="244"/>
    </row>
    <row r="4134" spans="1:1" s="245" customFormat="1" ht="12" hidden="1" customHeight="1">
      <c r="A4134" s="244"/>
    </row>
    <row r="4135" spans="1:1" s="245" customFormat="1" ht="12" hidden="1" customHeight="1">
      <c r="A4135" s="244"/>
    </row>
    <row r="4136" spans="1:1" s="245" customFormat="1" ht="12" hidden="1" customHeight="1">
      <c r="A4136" s="244"/>
    </row>
    <row r="4137" spans="1:1" s="245" customFormat="1" ht="12" hidden="1" customHeight="1">
      <c r="A4137" s="244"/>
    </row>
    <row r="4138" spans="1:1" s="245" customFormat="1" ht="12" hidden="1" customHeight="1">
      <c r="A4138" s="244"/>
    </row>
    <row r="4139" spans="1:1" s="245" customFormat="1" ht="12" hidden="1" customHeight="1">
      <c r="A4139" s="244"/>
    </row>
    <row r="4140" spans="1:1" s="245" customFormat="1" ht="12" hidden="1" customHeight="1">
      <c r="A4140" s="244"/>
    </row>
    <row r="4141" spans="1:1" s="245" customFormat="1" ht="12" hidden="1" customHeight="1">
      <c r="A4141" s="244"/>
    </row>
    <row r="4142" spans="1:1" s="245" customFormat="1" ht="12" hidden="1" customHeight="1">
      <c r="A4142" s="244"/>
    </row>
    <row r="4143" spans="1:1" s="245" customFormat="1" ht="12" hidden="1" customHeight="1">
      <c r="A4143" s="244"/>
    </row>
    <row r="4144" spans="1:1" s="245" customFormat="1" ht="12" hidden="1" customHeight="1">
      <c r="A4144" s="244"/>
    </row>
    <row r="4145" spans="1:1" s="245" customFormat="1" ht="12" hidden="1" customHeight="1">
      <c r="A4145" s="244"/>
    </row>
    <row r="4146" spans="1:1" s="245" customFormat="1" ht="12" hidden="1" customHeight="1">
      <c r="A4146" s="244"/>
    </row>
    <row r="4147" spans="1:1" s="245" customFormat="1" ht="12" hidden="1" customHeight="1">
      <c r="A4147" s="244"/>
    </row>
    <row r="4148" spans="1:1" s="245" customFormat="1" ht="12" hidden="1" customHeight="1">
      <c r="A4148" s="244"/>
    </row>
    <row r="4149" spans="1:1" s="245" customFormat="1" ht="12" hidden="1" customHeight="1">
      <c r="A4149" s="244"/>
    </row>
    <row r="4150" spans="1:1" s="245" customFormat="1" ht="12" hidden="1" customHeight="1">
      <c r="A4150" s="244"/>
    </row>
    <row r="4151" spans="1:1" s="245" customFormat="1" ht="12" hidden="1" customHeight="1">
      <c r="A4151" s="244"/>
    </row>
    <row r="4152" spans="1:1" s="245" customFormat="1" ht="12" hidden="1" customHeight="1">
      <c r="A4152" s="244"/>
    </row>
    <row r="4153" spans="1:1" s="245" customFormat="1" ht="12" hidden="1" customHeight="1">
      <c r="A4153" s="244"/>
    </row>
    <row r="4154" spans="1:1" s="245" customFormat="1" ht="12" hidden="1" customHeight="1">
      <c r="A4154" s="244"/>
    </row>
    <row r="4155" spans="1:1" s="245" customFormat="1" ht="12" hidden="1" customHeight="1">
      <c r="A4155" s="244"/>
    </row>
    <row r="4156" spans="1:1" s="245" customFormat="1" ht="12" hidden="1" customHeight="1">
      <c r="A4156" s="244"/>
    </row>
    <row r="4157" spans="1:1" s="245" customFormat="1" ht="12" hidden="1" customHeight="1">
      <c r="A4157" s="244"/>
    </row>
    <row r="4158" spans="1:1" s="245" customFormat="1" ht="12" hidden="1" customHeight="1">
      <c r="A4158" s="244"/>
    </row>
    <row r="4159" spans="1:1" s="245" customFormat="1" ht="12" hidden="1" customHeight="1">
      <c r="A4159" s="244"/>
    </row>
    <row r="4160" spans="1:1" s="245" customFormat="1" ht="12" hidden="1" customHeight="1">
      <c r="A4160" s="244"/>
    </row>
    <row r="4161" spans="1:1" s="245" customFormat="1" ht="12" hidden="1" customHeight="1">
      <c r="A4161" s="244"/>
    </row>
    <row r="4162" spans="1:1" s="245" customFormat="1" ht="12" hidden="1" customHeight="1">
      <c r="A4162" s="244"/>
    </row>
    <row r="4163" spans="1:1" s="245" customFormat="1" ht="12" hidden="1" customHeight="1">
      <c r="A4163" s="244"/>
    </row>
    <row r="4164" spans="1:1" s="245" customFormat="1" ht="12" hidden="1" customHeight="1">
      <c r="A4164" s="244"/>
    </row>
    <row r="4165" spans="1:1" s="245" customFormat="1" ht="12" hidden="1" customHeight="1">
      <c r="A4165" s="244"/>
    </row>
    <row r="4166" spans="1:1" s="245" customFormat="1" ht="12" hidden="1" customHeight="1">
      <c r="A4166" s="244"/>
    </row>
    <row r="4167" spans="1:1" s="245" customFormat="1" ht="12" hidden="1" customHeight="1">
      <c r="A4167" s="244"/>
    </row>
    <row r="4168" spans="1:1" s="245" customFormat="1" ht="12" hidden="1" customHeight="1">
      <c r="A4168" s="244"/>
    </row>
    <row r="4169" spans="1:1" s="245" customFormat="1" ht="12" hidden="1" customHeight="1">
      <c r="A4169" s="244"/>
    </row>
    <row r="4170" spans="1:1" s="245" customFormat="1" ht="12" hidden="1" customHeight="1">
      <c r="A4170" s="244"/>
    </row>
    <row r="4171" spans="1:1" s="245" customFormat="1" ht="12" hidden="1" customHeight="1">
      <c r="A4171" s="244"/>
    </row>
    <row r="4172" spans="1:1" s="245" customFormat="1" ht="12" hidden="1" customHeight="1">
      <c r="A4172" s="244"/>
    </row>
    <row r="4173" spans="1:1" s="245" customFormat="1" ht="12" hidden="1" customHeight="1">
      <c r="A4173" s="244"/>
    </row>
    <row r="4174" spans="1:1" s="245" customFormat="1" ht="12" hidden="1" customHeight="1">
      <c r="A4174" s="244"/>
    </row>
    <row r="4175" spans="1:1" s="245" customFormat="1" ht="12" hidden="1" customHeight="1">
      <c r="A4175" s="244"/>
    </row>
    <row r="4176" spans="1:1" s="245" customFormat="1" ht="12" hidden="1" customHeight="1">
      <c r="A4176" s="244"/>
    </row>
    <row r="4177" spans="1:1" s="245" customFormat="1" ht="12" hidden="1" customHeight="1">
      <c r="A4177" s="244"/>
    </row>
    <row r="4178" spans="1:1" s="245" customFormat="1" ht="12" hidden="1" customHeight="1">
      <c r="A4178" s="244"/>
    </row>
    <row r="4179" spans="1:1" s="245" customFormat="1" ht="12" hidden="1" customHeight="1">
      <c r="A4179" s="244"/>
    </row>
    <row r="4180" spans="1:1" s="245" customFormat="1" ht="12" hidden="1" customHeight="1">
      <c r="A4180" s="244"/>
    </row>
    <row r="4181" spans="1:1" s="245" customFormat="1" ht="12" hidden="1" customHeight="1">
      <c r="A4181" s="244"/>
    </row>
    <row r="4182" spans="1:1" s="245" customFormat="1" ht="12" hidden="1" customHeight="1">
      <c r="A4182" s="244"/>
    </row>
    <row r="4183" spans="1:1" s="245" customFormat="1" ht="12" hidden="1" customHeight="1">
      <c r="A4183" s="244"/>
    </row>
    <row r="4184" spans="1:1" s="245" customFormat="1" ht="12" hidden="1" customHeight="1">
      <c r="A4184" s="244"/>
    </row>
    <row r="4185" spans="1:1" s="245" customFormat="1" ht="12" hidden="1" customHeight="1">
      <c r="A4185" s="244"/>
    </row>
    <row r="4186" spans="1:1" s="245" customFormat="1" ht="12" hidden="1" customHeight="1">
      <c r="A4186" s="244"/>
    </row>
    <row r="4187" spans="1:1" s="245" customFormat="1" ht="12" hidden="1" customHeight="1">
      <c r="A4187" s="244"/>
    </row>
    <row r="4188" spans="1:1" s="245" customFormat="1" ht="12" hidden="1" customHeight="1">
      <c r="A4188" s="244"/>
    </row>
    <row r="4189" spans="1:1" s="245" customFormat="1" ht="12" hidden="1" customHeight="1">
      <c r="A4189" s="244"/>
    </row>
    <row r="4190" spans="1:1" s="245" customFormat="1" ht="12" hidden="1" customHeight="1">
      <c r="A4190" s="244"/>
    </row>
    <row r="4191" spans="1:1" s="245" customFormat="1" ht="12" hidden="1" customHeight="1">
      <c r="A4191" s="244"/>
    </row>
    <row r="4192" spans="1:1" s="245" customFormat="1" ht="12" hidden="1" customHeight="1">
      <c r="A4192" s="244"/>
    </row>
    <row r="4193" spans="1:1" s="245" customFormat="1" ht="12" hidden="1" customHeight="1">
      <c r="A4193" s="244"/>
    </row>
    <row r="4194" spans="1:1" s="245" customFormat="1" ht="12" hidden="1" customHeight="1">
      <c r="A4194" s="244"/>
    </row>
    <row r="4195" spans="1:1" s="245" customFormat="1" ht="12" hidden="1" customHeight="1">
      <c r="A4195" s="244"/>
    </row>
    <row r="4196" spans="1:1" s="245" customFormat="1" ht="12" hidden="1" customHeight="1">
      <c r="A4196" s="244"/>
    </row>
    <row r="4197" spans="1:1" s="245" customFormat="1" ht="12" hidden="1" customHeight="1">
      <c r="A4197" s="244"/>
    </row>
    <row r="4198" spans="1:1" s="245" customFormat="1" ht="12" hidden="1" customHeight="1">
      <c r="A4198" s="244"/>
    </row>
    <row r="4199" spans="1:1" s="245" customFormat="1" ht="12" hidden="1" customHeight="1">
      <c r="A4199" s="244"/>
    </row>
    <row r="4200" spans="1:1" s="245" customFormat="1" ht="12" hidden="1" customHeight="1">
      <c r="A4200" s="244"/>
    </row>
    <row r="4201" spans="1:1" s="245" customFormat="1" ht="12" hidden="1" customHeight="1">
      <c r="A4201" s="244"/>
    </row>
    <row r="4202" spans="1:1" s="245" customFormat="1" ht="12" hidden="1" customHeight="1">
      <c r="A4202" s="244"/>
    </row>
    <row r="4203" spans="1:1" s="245" customFormat="1" ht="12" hidden="1" customHeight="1">
      <c r="A4203" s="244"/>
    </row>
    <row r="4204" spans="1:1" s="245" customFormat="1" ht="12" hidden="1" customHeight="1">
      <c r="A4204" s="244"/>
    </row>
    <row r="4205" spans="1:1" s="245" customFormat="1" ht="12" hidden="1" customHeight="1">
      <c r="A4205" s="244"/>
    </row>
    <row r="4206" spans="1:1" s="245" customFormat="1" ht="12" hidden="1" customHeight="1">
      <c r="A4206" s="244"/>
    </row>
    <row r="4207" spans="1:1" s="245" customFormat="1" ht="12" hidden="1" customHeight="1">
      <c r="A4207" s="244"/>
    </row>
    <row r="4208" spans="1:1" s="245" customFormat="1" ht="12" hidden="1" customHeight="1">
      <c r="A4208" s="244"/>
    </row>
    <row r="4209" spans="1:1" s="245" customFormat="1" ht="12" hidden="1" customHeight="1">
      <c r="A4209" s="244"/>
    </row>
    <row r="4210" spans="1:1" s="245" customFormat="1" ht="12" hidden="1" customHeight="1">
      <c r="A4210" s="244"/>
    </row>
    <row r="4211" spans="1:1" s="245" customFormat="1" ht="12" hidden="1" customHeight="1">
      <c r="A4211" s="244"/>
    </row>
    <row r="4212" spans="1:1" s="245" customFormat="1" ht="12" hidden="1" customHeight="1">
      <c r="A4212" s="244"/>
    </row>
    <row r="4213" spans="1:1" s="245" customFormat="1" ht="12" hidden="1" customHeight="1">
      <c r="A4213" s="244"/>
    </row>
    <row r="4214" spans="1:1" s="245" customFormat="1" ht="12" hidden="1" customHeight="1">
      <c r="A4214" s="244"/>
    </row>
    <row r="4215" spans="1:1" s="245" customFormat="1" ht="12" hidden="1" customHeight="1">
      <c r="A4215" s="244"/>
    </row>
    <row r="4216" spans="1:1" s="245" customFormat="1" ht="12" hidden="1" customHeight="1">
      <c r="A4216" s="244"/>
    </row>
    <row r="4217" spans="1:1" s="245" customFormat="1" ht="12" hidden="1" customHeight="1">
      <c r="A4217" s="244"/>
    </row>
    <row r="4218" spans="1:1" s="245" customFormat="1" ht="12" hidden="1" customHeight="1">
      <c r="A4218" s="244"/>
    </row>
    <row r="4219" spans="1:1" s="245" customFormat="1" ht="12" hidden="1" customHeight="1">
      <c r="A4219" s="244"/>
    </row>
    <row r="4220" spans="1:1" s="245" customFormat="1" ht="12" hidden="1" customHeight="1">
      <c r="A4220" s="244"/>
    </row>
    <row r="4221" spans="1:1" s="245" customFormat="1" ht="12" hidden="1" customHeight="1">
      <c r="A4221" s="244"/>
    </row>
    <row r="4222" spans="1:1" s="245" customFormat="1" ht="12" hidden="1" customHeight="1">
      <c r="A4222" s="244"/>
    </row>
    <row r="4223" spans="1:1" s="245" customFormat="1" ht="12" hidden="1" customHeight="1">
      <c r="A4223" s="244"/>
    </row>
    <row r="4224" spans="1:1" s="245" customFormat="1" ht="12" hidden="1" customHeight="1">
      <c r="A4224" s="244"/>
    </row>
    <row r="4225" spans="1:1" s="245" customFormat="1" ht="12" hidden="1" customHeight="1">
      <c r="A4225" s="244"/>
    </row>
    <row r="4226" spans="1:1" s="245" customFormat="1" ht="12" hidden="1" customHeight="1">
      <c r="A4226" s="244"/>
    </row>
    <row r="4227" spans="1:1" s="245" customFormat="1" ht="12" hidden="1" customHeight="1">
      <c r="A4227" s="244"/>
    </row>
    <row r="4228" spans="1:1" s="245" customFormat="1" ht="12" hidden="1" customHeight="1">
      <c r="A4228" s="244"/>
    </row>
    <row r="4229" spans="1:1" s="245" customFormat="1" ht="12" hidden="1" customHeight="1">
      <c r="A4229" s="244"/>
    </row>
    <row r="4230" spans="1:1" s="245" customFormat="1" ht="12" hidden="1" customHeight="1">
      <c r="A4230" s="244"/>
    </row>
    <row r="4231" spans="1:1" s="245" customFormat="1" ht="12" hidden="1" customHeight="1">
      <c r="A4231" s="244"/>
    </row>
    <row r="4232" spans="1:1" s="245" customFormat="1" ht="12" hidden="1" customHeight="1">
      <c r="A4232" s="244"/>
    </row>
    <row r="4233" spans="1:1" s="245" customFormat="1" ht="12" hidden="1" customHeight="1">
      <c r="A4233" s="244"/>
    </row>
    <row r="4234" spans="1:1" s="245" customFormat="1" ht="12" hidden="1" customHeight="1">
      <c r="A4234" s="244"/>
    </row>
    <row r="4235" spans="1:1" s="245" customFormat="1" ht="12" hidden="1" customHeight="1">
      <c r="A4235" s="244"/>
    </row>
    <row r="4236" spans="1:1" s="245" customFormat="1" ht="12" hidden="1" customHeight="1">
      <c r="A4236" s="244"/>
    </row>
    <row r="4237" spans="1:1" s="245" customFormat="1" ht="12" hidden="1" customHeight="1">
      <c r="A4237" s="244"/>
    </row>
    <row r="4238" spans="1:1" s="245" customFormat="1" ht="12" hidden="1" customHeight="1">
      <c r="A4238" s="244"/>
    </row>
    <row r="4239" spans="1:1" s="245" customFormat="1" ht="12" hidden="1" customHeight="1">
      <c r="A4239" s="244"/>
    </row>
    <row r="4240" spans="1:1" s="245" customFormat="1" ht="12" hidden="1" customHeight="1">
      <c r="A4240" s="244"/>
    </row>
    <row r="4241" spans="1:1" s="245" customFormat="1" ht="12" hidden="1" customHeight="1">
      <c r="A4241" s="244"/>
    </row>
    <row r="4242" spans="1:1" s="245" customFormat="1" ht="12" hidden="1" customHeight="1">
      <c r="A4242" s="244"/>
    </row>
    <row r="4243" spans="1:1" s="245" customFormat="1" ht="12" hidden="1" customHeight="1">
      <c r="A4243" s="244"/>
    </row>
    <row r="4244" spans="1:1" s="245" customFormat="1" ht="12" hidden="1" customHeight="1">
      <c r="A4244" s="244"/>
    </row>
    <row r="4245" spans="1:1" s="245" customFormat="1" ht="12" hidden="1" customHeight="1">
      <c r="A4245" s="244"/>
    </row>
    <row r="4246" spans="1:1" s="245" customFormat="1" ht="12" hidden="1" customHeight="1">
      <c r="A4246" s="244"/>
    </row>
    <row r="4247" spans="1:1" s="245" customFormat="1" ht="12" hidden="1" customHeight="1">
      <c r="A4247" s="244"/>
    </row>
    <row r="4248" spans="1:1" s="245" customFormat="1" ht="12" hidden="1" customHeight="1">
      <c r="A4248" s="244"/>
    </row>
    <row r="4249" spans="1:1" s="245" customFormat="1" ht="12" hidden="1" customHeight="1">
      <c r="A4249" s="244"/>
    </row>
    <row r="4250" spans="1:1" s="245" customFormat="1" ht="12" hidden="1" customHeight="1">
      <c r="A4250" s="244"/>
    </row>
    <row r="4251" spans="1:1" s="245" customFormat="1" ht="12" hidden="1" customHeight="1">
      <c r="A4251" s="244"/>
    </row>
    <row r="4252" spans="1:1" s="245" customFormat="1" ht="12" hidden="1" customHeight="1">
      <c r="A4252" s="244"/>
    </row>
    <row r="4253" spans="1:1" s="245" customFormat="1" ht="12" hidden="1" customHeight="1">
      <c r="A4253" s="244"/>
    </row>
    <row r="4254" spans="1:1" s="245" customFormat="1" ht="12" hidden="1" customHeight="1">
      <c r="A4254" s="244"/>
    </row>
    <row r="4255" spans="1:1" s="245" customFormat="1" ht="12" hidden="1" customHeight="1">
      <c r="A4255" s="244"/>
    </row>
    <row r="4256" spans="1:1" s="245" customFormat="1" ht="12" hidden="1" customHeight="1">
      <c r="A4256" s="244"/>
    </row>
    <row r="4257" spans="1:1" s="245" customFormat="1" ht="12" hidden="1" customHeight="1">
      <c r="A4257" s="244"/>
    </row>
    <row r="4258" spans="1:1" s="245" customFormat="1" ht="12" hidden="1" customHeight="1">
      <c r="A4258" s="244"/>
    </row>
    <row r="4259" spans="1:1" s="245" customFormat="1" ht="12" hidden="1" customHeight="1">
      <c r="A4259" s="244"/>
    </row>
    <row r="4260" spans="1:1" s="245" customFormat="1" ht="12" hidden="1" customHeight="1">
      <c r="A4260" s="244"/>
    </row>
    <row r="4261" spans="1:1" s="245" customFormat="1" ht="12" hidden="1" customHeight="1">
      <c r="A4261" s="244"/>
    </row>
    <row r="4262" spans="1:1" s="245" customFormat="1" ht="12" hidden="1" customHeight="1">
      <c r="A4262" s="244"/>
    </row>
    <row r="4263" spans="1:1" s="245" customFormat="1" ht="12" hidden="1" customHeight="1">
      <c r="A4263" s="244"/>
    </row>
    <row r="4264" spans="1:1" s="245" customFormat="1" ht="12" hidden="1" customHeight="1">
      <c r="A4264" s="244"/>
    </row>
    <row r="4265" spans="1:1" s="245" customFormat="1" ht="12" hidden="1" customHeight="1">
      <c r="A4265" s="244"/>
    </row>
    <row r="4266" spans="1:1" s="245" customFormat="1" ht="12" hidden="1" customHeight="1">
      <c r="A4266" s="244"/>
    </row>
    <row r="4267" spans="1:1" s="245" customFormat="1" ht="12" hidden="1" customHeight="1">
      <c r="A4267" s="244"/>
    </row>
    <row r="4268" spans="1:1" s="245" customFormat="1" ht="12" hidden="1" customHeight="1">
      <c r="A4268" s="244"/>
    </row>
    <row r="4269" spans="1:1" s="245" customFormat="1" ht="12" hidden="1" customHeight="1">
      <c r="A4269" s="244"/>
    </row>
    <row r="4270" spans="1:1" s="245" customFormat="1" ht="12" hidden="1" customHeight="1">
      <c r="A4270" s="244"/>
    </row>
    <row r="4271" spans="1:1" s="245" customFormat="1" ht="12" hidden="1" customHeight="1">
      <c r="A4271" s="244"/>
    </row>
    <row r="4272" spans="1:1" s="245" customFormat="1" ht="12" hidden="1" customHeight="1">
      <c r="A4272" s="244"/>
    </row>
    <row r="4273" spans="1:1" s="245" customFormat="1" ht="12" hidden="1" customHeight="1">
      <c r="A4273" s="244"/>
    </row>
    <row r="4274" spans="1:1" s="245" customFormat="1" ht="12" hidden="1" customHeight="1">
      <c r="A4274" s="244"/>
    </row>
    <row r="4275" spans="1:1" s="245" customFormat="1" ht="12" hidden="1" customHeight="1">
      <c r="A4275" s="244"/>
    </row>
    <row r="4276" spans="1:1" s="245" customFormat="1" ht="12" hidden="1" customHeight="1">
      <c r="A4276" s="244"/>
    </row>
    <row r="4277" spans="1:1" s="245" customFormat="1" ht="12" hidden="1" customHeight="1">
      <c r="A4277" s="244"/>
    </row>
    <row r="4278" spans="1:1" s="245" customFormat="1" ht="12" hidden="1" customHeight="1">
      <c r="A4278" s="244"/>
    </row>
    <row r="4279" spans="1:1" s="245" customFormat="1" ht="12" hidden="1" customHeight="1">
      <c r="A4279" s="244"/>
    </row>
    <row r="4280" spans="1:1" s="245" customFormat="1" ht="12" hidden="1" customHeight="1">
      <c r="A4280" s="244"/>
    </row>
    <row r="4281" spans="1:1" s="245" customFormat="1" ht="12" hidden="1" customHeight="1">
      <c r="A4281" s="244"/>
    </row>
    <row r="4282" spans="1:1" s="245" customFormat="1" ht="12" hidden="1" customHeight="1">
      <c r="A4282" s="244"/>
    </row>
    <row r="4283" spans="1:1" s="245" customFormat="1" ht="12" hidden="1" customHeight="1">
      <c r="A4283" s="244"/>
    </row>
    <row r="4284" spans="1:1" s="245" customFormat="1" ht="12" hidden="1" customHeight="1">
      <c r="A4284" s="244"/>
    </row>
    <row r="4285" spans="1:1" s="245" customFormat="1" ht="12" hidden="1" customHeight="1">
      <c r="A4285" s="244"/>
    </row>
    <row r="4286" spans="1:1" s="245" customFormat="1" ht="12" hidden="1" customHeight="1">
      <c r="A4286" s="244"/>
    </row>
    <row r="4287" spans="1:1" s="245" customFormat="1" ht="12" hidden="1" customHeight="1">
      <c r="A4287" s="244"/>
    </row>
    <row r="4288" spans="1:1" s="245" customFormat="1" ht="12" hidden="1" customHeight="1">
      <c r="A4288" s="244"/>
    </row>
    <row r="4289" spans="1:1" s="245" customFormat="1" ht="12" hidden="1" customHeight="1">
      <c r="A4289" s="244"/>
    </row>
    <row r="4290" spans="1:1" s="245" customFormat="1" ht="12" hidden="1" customHeight="1">
      <c r="A4290" s="244"/>
    </row>
    <row r="4291" spans="1:1" s="245" customFormat="1" ht="12" hidden="1" customHeight="1">
      <c r="A4291" s="244"/>
    </row>
    <row r="4292" spans="1:1" s="245" customFormat="1" ht="12" hidden="1" customHeight="1">
      <c r="A4292" s="244"/>
    </row>
    <row r="4293" spans="1:1" s="245" customFormat="1" ht="12" hidden="1" customHeight="1">
      <c r="A4293" s="244"/>
    </row>
    <row r="4294" spans="1:1" s="245" customFormat="1" ht="12" hidden="1" customHeight="1">
      <c r="A4294" s="244"/>
    </row>
    <row r="4295" spans="1:1" s="245" customFormat="1" ht="12" hidden="1" customHeight="1">
      <c r="A4295" s="244"/>
    </row>
    <row r="4296" spans="1:1" s="245" customFormat="1" ht="12" hidden="1" customHeight="1">
      <c r="A4296" s="244"/>
    </row>
    <row r="4297" spans="1:1" s="245" customFormat="1" ht="12" hidden="1" customHeight="1">
      <c r="A4297" s="244"/>
    </row>
    <row r="4298" spans="1:1" s="245" customFormat="1" ht="12" hidden="1" customHeight="1">
      <c r="A4298" s="244"/>
    </row>
    <row r="4299" spans="1:1" s="245" customFormat="1" ht="12" hidden="1" customHeight="1">
      <c r="A4299" s="244"/>
    </row>
    <row r="4300" spans="1:1" s="245" customFormat="1" ht="12" hidden="1" customHeight="1">
      <c r="A4300" s="244"/>
    </row>
    <row r="4301" spans="1:1" s="245" customFormat="1" ht="12" hidden="1" customHeight="1">
      <c r="A4301" s="244"/>
    </row>
    <row r="4302" spans="1:1" s="245" customFormat="1" ht="12" hidden="1" customHeight="1">
      <c r="A4302" s="244"/>
    </row>
    <row r="4303" spans="1:1" s="245" customFormat="1" ht="12" hidden="1" customHeight="1">
      <c r="A4303" s="244"/>
    </row>
    <row r="4304" spans="1:1" s="245" customFormat="1" ht="12" hidden="1" customHeight="1">
      <c r="A4304" s="244"/>
    </row>
    <row r="4305" spans="1:1" s="245" customFormat="1" ht="12" hidden="1" customHeight="1">
      <c r="A4305" s="244"/>
    </row>
    <row r="4306" spans="1:1" s="245" customFormat="1" ht="12" hidden="1" customHeight="1">
      <c r="A4306" s="244"/>
    </row>
    <row r="4307" spans="1:1" s="245" customFormat="1" ht="12" hidden="1" customHeight="1">
      <c r="A4307" s="244"/>
    </row>
    <row r="4308" spans="1:1" s="245" customFormat="1" ht="12" hidden="1" customHeight="1">
      <c r="A4308" s="244"/>
    </row>
    <row r="4309" spans="1:1" s="245" customFormat="1" ht="12" hidden="1" customHeight="1">
      <c r="A4309" s="244"/>
    </row>
    <row r="4310" spans="1:1" s="245" customFormat="1" ht="12" hidden="1" customHeight="1">
      <c r="A4310" s="244"/>
    </row>
    <row r="4311" spans="1:1" s="245" customFormat="1" ht="12" hidden="1" customHeight="1">
      <c r="A4311" s="244"/>
    </row>
    <row r="4312" spans="1:1" s="245" customFormat="1" ht="12" hidden="1" customHeight="1">
      <c r="A4312" s="244"/>
    </row>
    <row r="4313" spans="1:1" s="245" customFormat="1" ht="12" hidden="1" customHeight="1">
      <c r="A4313" s="244"/>
    </row>
    <row r="4314" spans="1:1" s="245" customFormat="1" ht="12" hidden="1" customHeight="1">
      <c r="A4314" s="244"/>
    </row>
    <row r="4315" spans="1:1" s="245" customFormat="1" ht="12" hidden="1" customHeight="1">
      <c r="A4315" s="244"/>
    </row>
    <row r="4316" spans="1:1" s="245" customFormat="1" ht="12" hidden="1" customHeight="1">
      <c r="A4316" s="244"/>
    </row>
    <row r="4317" spans="1:1" s="245" customFormat="1" ht="12" hidden="1" customHeight="1">
      <c r="A4317" s="244"/>
    </row>
    <row r="4318" spans="1:1" s="245" customFormat="1" ht="12" hidden="1" customHeight="1">
      <c r="A4318" s="244"/>
    </row>
    <row r="4319" spans="1:1" s="245" customFormat="1" ht="12" hidden="1" customHeight="1">
      <c r="A4319" s="244"/>
    </row>
    <row r="4320" spans="1:1" s="245" customFormat="1" ht="12" hidden="1" customHeight="1">
      <c r="A4320" s="244"/>
    </row>
    <row r="4321" spans="1:1" s="245" customFormat="1" ht="12" hidden="1" customHeight="1">
      <c r="A4321" s="244"/>
    </row>
    <row r="4322" spans="1:1" s="245" customFormat="1" ht="12" hidden="1" customHeight="1">
      <c r="A4322" s="244"/>
    </row>
    <row r="4323" spans="1:1" s="245" customFormat="1" ht="12" hidden="1" customHeight="1">
      <c r="A4323" s="244"/>
    </row>
    <row r="4324" spans="1:1" s="245" customFormat="1" ht="12" hidden="1" customHeight="1">
      <c r="A4324" s="244"/>
    </row>
    <row r="4325" spans="1:1" s="245" customFormat="1" ht="12" hidden="1" customHeight="1">
      <c r="A4325" s="244"/>
    </row>
    <row r="4326" spans="1:1" s="245" customFormat="1" ht="12" hidden="1" customHeight="1">
      <c r="A4326" s="244"/>
    </row>
    <row r="4327" spans="1:1" s="245" customFormat="1" ht="12" hidden="1" customHeight="1">
      <c r="A4327" s="244"/>
    </row>
    <row r="4328" spans="1:1" s="245" customFormat="1" ht="12" hidden="1" customHeight="1">
      <c r="A4328" s="244"/>
    </row>
    <row r="4329" spans="1:1" s="245" customFormat="1" ht="12" hidden="1" customHeight="1">
      <c r="A4329" s="244"/>
    </row>
    <row r="4330" spans="1:1" s="245" customFormat="1" ht="12" hidden="1" customHeight="1">
      <c r="A4330" s="244"/>
    </row>
    <row r="4331" spans="1:1" s="245" customFormat="1" ht="12" hidden="1" customHeight="1">
      <c r="A4331" s="244"/>
    </row>
    <row r="4332" spans="1:1" s="245" customFormat="1" ht="12" hidden="1" customHeight="1">
      <c r="A4332" s="244"/>
    </row>
    <row r="4333" spans="1:1" s="245" customFormat="1" ht="12" hidden="1" customHeight="1">
      <c r="A4333" s="244"/>
    </row>
    <row r="4334" spans="1:1" s="245" customFormat="1" ht="12" hidden="1" customHeight="1">
      <c r="A4334" s="244"/>
    </row>
    <row r="4335" spans="1:1" s="245" customFormat="1" ht="12" hidden="1" customHeight="1">
      <c r="A4335" s="244"/>
    </row>
    <row r="4336" spans="1:1" s="245" customFormat="1" ht="12" hidden="1" customHeight="1">
      <c r="A4336" s="244"/>
    </row>
    <row r="4337" spans="1:1" s="245" customFormat="1" ht="12" hidden="1" customHeight="1">
      <c r="A4337" s="244"/>
    </row>
    <row r="4338" spans="1:1" s="245" customFormat="1" ht="12" hidden="1" customHeight="1">
      <c r="A4338" s="244"/>
    </row>
    <row r="4339" spans="1:1" s="245" customFormat="1" ht="12" hidden="1" customHeight="1">
      <c r="A4339" s="244"/>
    </row>
    <row r="4340" spans="1:1" s="245" customFormat="1" ht="12" hidden="1" customHeight="1">
      <c r="A4340" s="244"/>
    </row>
    <row r="4341" spans="1:1" s="245" customFormat="1" ht="12" hidden="1" customHeight="1">
      <c r="A4341" s="244"/>
    </row>
    <row r="4342" spans="1:1" s="245" customFormat="1" ht="12" hidden="1" customHeight="1">
      <c r="A4342" s="244"/>
    </row>
    <row r="4343" spans="1:1" s="245" customFormat="1" ht="12" hidden="1" customHeight="1">
      <c r="A4343" s="244"/>
    </row>
    <row r="4344" spans="1:1" s="245" customFormat="1" ht="12" hidden="1" customHeight="1">
      <c r="A4344" s="244"/>
    </row>
    <row r="4345" spans="1:1" s="245" customFormat="1" ht="12" hidden="1" customHeight="1">
      <c r="A4345" s="244"/>
    </row>
    <row r="4346" spans="1:1" s="245" customFormat="1" ht="12" hidden="1" customHeight="1">
      <c r="A4346" s="244"/>
    </row>
    <row r="4347" spans="1:1" s="245" customFormat="1" ht="12" hidden="1" customHeight="1">
      <c r="A4347" s="244"/>
    </row>
    <row r="4348" spans="1:1" s="245" customFormat="1" ht="12" hidden="1" customHeight="1">
      <c r="A4348" s="244"/>
    </row>
    <row r="4349" spans="1:1" s="245" customFormat="1" ht="12" hidden="1" customHeight="1">
      <c r="A4349" s="244"/>
    </row>
    <row r="4350" spans="1:1" s="245" customFormat="1" ht="12" hidden="1" customHeight="1">
      <c r="A4350" s="244"/>
    </row>
    <row r="4351" spans="1:1" s="245" customFormat="1" ht="12" hidden="1" customHeight="1">
      <c r="A4351" s="244"/>
    </row>
    <row r="4352" spans="1:1" s="245" customFormat="1" ht="12" hidden="1" customHeight="1">
      <c r="A4352" s="244"/>
    </row>
    <row r="4353" spans="1:1" s="245" customFormat="1" ht="12" hidden="1" customHeight="1">
      <c r="A4353" s="244"/>
    </row>
    <row r="4354" spans="1:1" s="245" customFormat="1" ht="12" hidden="1" customHeight="1">
      <c r="A4354" s="244"/>
    </row>
    <row r="4355" spans="1:1" s="245" customFormat="1" ht="12" hidden="1" customHeight="1">
      <c r="A4355" s="244"/>
    </row>
    <row r="4356" spans="1:1" s="245" customFormat="1" ht="12" hidden="1" customHeight="1">
      <c r="A4356" s="244"/>
    </row>
    <row r="4357" spans="1:1" s="245" customFormat="1" ht="12" hidden="1" customHeight="1">
      <c r="A4357" s="244"/>
    </row>
    <row r="4358" spans="1:1" s="245" customFormat="1" ht="12" hidden="1" customHeight="1">
      <c r="A4358" s="244"/>
    </row>
    <row r="4359" spans="1:1" s="245" customFormat="1" ht="12" hidden="1" customHeight="1">
      <c r="A4359" s="244"/>
    </row>
    <row r="4360" spans="1:1" s="245" customFormat="1" ht="12" hidden="1" customHeight="1">
      <c r="A4360" s="244"/>
    </row>
    <row r="4361" spans="1:1" s="245" customFormat="1" ht="12" hidden="1" customHeight="1">
      <c r="A4361" s="244"/>
    </row>
    <row r="4362" spans="1:1" s="245" customFormat="1" ht="12" hidden="1" customHeight="1">
      <c r="A4362" s="244"/>
    </row>
    <row r="4363" spans="1:1" s="245" customFormat="1" ht="12" hidden="1" customHeight="1">
      <c r="A4363" s="244"/>
    </row>
    <row r="4364" spans="1:1" s="245" customFormat="1" ht="12" hidden="1" customHeight="1">
      <c r="A4364" s="244"/>
    </row>
    <row r="4365" spans="1:1" s="245" customFormat="1" ht="12" hidden="1" customHeight="1">
      <c r="A4365" s="244"/>
    </row>
    <row r="4366" spans="1:1" s="245" customFormat="1" ht="12" hidden="1" customHeight="1">
      <c r="A4366" s="244"/>
    </row>
    <row r="4367" spans="1:1" s="245" customFormat="1" ht="12" hidden="1" customHeight="1">
      <c r="A4367" s="244"/>
    </row>
    <row r="4368" spans="1:1" s="245" customFormat="1" ht="12" hidden="1" customHeight="1">
      <c r="A4368" s="244"/>
    </row>
    <row r="4369" spans="1:1" s="245" customFormat="1" ht="12" hidden="1" customHeight="1">
      <c r="A4369" s="244"/>
    </row>
    <row r="4370" spans="1:1" s="245" customFormat="1" ht="12" hidden="1" customHeight="1">
      <c r="A4370" s="244"/>
    </row>
    <row r="4371" spans="1:1" s="245" customFormat="1" ht="12" hidden="1" customHeight="1">
      <c r="A4371" s="244"/>
    </row>
    <row r="4372" spans="1:1" s="245" customFormat="1" ht="12" hidden="1" customHeight="1">
      <c r="A4372" s="244"/>
    </row>
    <row r="4373" spans="1:1" s="245" customFormat="1" ht="12" hidden="1" customHeight="1">
      <c r="A4373" s="244"/>
    </row>
    <row r="4374" spans="1:1" s="245" customFormat="1" ht="12" hidden="1" customHeight="1">
      <c r="A4374" s="244"/>
    </row>
    <row r="4375" spans="1:1" s="245" customFormat="1" ht="12" hidden="1" customHeight="1">
      <c r="A4375" s="244"/>
    </row>
    <row r="4376" spans="1:1" s="245" customFormat="1" ht="12" hidden="1" customHeight="1">
      <c r="A4376" s="244"/>
    </row>
    <row r="4377" spans="1:1" s="245" customFormat="1" ht="12" hidden="1" customHeight="1">
      <c r="A4377" s="244"/>
    </row>
    <row r="4378" spans="1:1" s="245" customFormat="1" ht="12" hidden="1" customHeight="1">
      <c r="A4378" s="244"/>
    </row>
    <row r="4379" spans="1:1" s="245" customFormat="1" ht="12" hidden="1" customHeight="1">
      <c r="A4379" s="244"/>
    </row>
    <row r="4380" spans="1:1" s="245" customFormat="1" ht="12" hidden="1" customHeight="1">
      <c r="A4380" s="244"/>
    </row>
    <row r="4381" spans="1:1" s="245" customFormat="1" ht="12" hidden="1" customHeight="1">
      <c r="A4381" s="244"/>
    </row>
    <row r="4382" spans="1:1" s="245" customFormat="1" ht="12" hidden="1" customHeight="1">
      <c r="A4382" s="244"/>
    </row>
    <row r="4383" spans="1:1" s="245" customFormat="1" ht="12" hidden="1" customHeight="1">
      <c r="A4383" s="244"/>
    </row>
    <row r="4384" spans="1:1" s="245" customFormat="1" ht="12" hidden="1" customHeight="1">
      <c r="A4384" s="244"/>
    </row>
    <row r="4385" spans="1:1" s="245" customFormat="1" ht="12" hidden="1" customHeight="1">
      <c r="A4385" s="244"/>
    </row>
    <row r="4386" spans="1:1" s="245" customFormat="1" ht="12" hidden="1" customHeight="1">
      <c r="A4386" s="244"/>
    </row>
    <row r="4387" spans="1:1" s="245" customFormat="1" ht="12" hidden="1" customHeight="1">
      <c r="A4387" s="244"/>
    </row>
    <row r="4388" spans="1:1" s="245" customFormat="1" ht="12" hidden="1" customHeight="1">
      <c r="A4388" s="244"/>
    </row>
    <row r="4389" spans="1:1" s="245" customFormat="1" ht="12" hidden="1" customHeight="1">
      <c r="A4389" s="244"/>
    </row>
    <row r="4390" spans="1:1" s="245" customFormat="1" ht="12" hidden="1" customHeight="1">
      <c r="A4390" s="244"/>
    </row>
    <row r="4391" spans="1:1" s="245" customFormat="1" ht="12" hidden="1" customHeight="1">
      <c r="A4391" s="244"/>
    </row>
    <row r="4392" spans="1:1" s="245" customFormat="1" ht="12" hidden="1" customHeight="1">
      <c r="A4392" s="244"/>
    </row>
    <row r="4393" spans="1:1" s="245" customFormat="1" ht="12" hidden="1" customHeight="1">
      <c r="A4393" s="244"/>
    </row>
    <row r="4394" spans="1:1" s="245" customFormat="1" ht="12" hidden="1" customHeight="1">
      <c r="A4394" s="244"/>
    </row>
    <row r="4395" spans="1:1" s="245" customFormat="1" ht="12" hidden="1" customHeight="1">
      <c r="A4395" s="244"/>
    </row>
    <row r="4396" spans="1:1" s="245" customFormat="1" ht="12" hidden="1" customHeight="1">
      <c r="A4396" s="244"/>
    </row>
    <row r="4397" spans="1:1" s="245" customFormat="1" ht="12" hidden="1" customHeight="1">
      <c r="A4397" s="244"/>
    </row>
    <row r="4398" spans="1:1" s="245" customFormat="1" ht="12" hidden="1" customHeight="1">
      <c r="A4398" s="244"/>
    </row>
    <row r="4399" spans="1:1" s="245" customFormat="1" ht="12" hidden="1" customHeight="1">
      <c r="A4399" s="244"/>
    </row>
    <row r="4400" spans="1:1" s="245" customFormat="1" ht="12" hidden="1" customHeight="1">
      <c r="A4400" s="244"/>
    </row>
    <row r="4401" spans="1:1" s="245" customFormat="1" ht="12" hidden="1" customHeight="1">
      <c r="A4401" s="244"/>
    </row>
    <row r="4402" spans="1:1" s="245" customFormat="1" ht="12" hidden="1" customHeight="1">
      <c r="A4402" s="244"/>
    </row>
    <row r="4403" spans="1:1" s="245" customFormat="1" ht="12" hidden="1" customHeight="1">
      <c r="A4403" s="244"/>
    </row>
    <row r="4404" spans="1:1" s="245" customFormat="1" ht="12" hidden="1" customHeight="1">
      <c r="A4404" s="244"/>
    </row>
    <row r="4405" spans="1:1" s="245" customFormat="1" ht="12" hidden="1" customHeight="1">
      <c r="A4405" s="244"/>
    </row>
    <row r="4406" spans="1:1" s="245" customFormat="1" ht="12" hidden="1" customHeight="1">
      <c r="A4406" s="244"/>
    </row>
    <row r="4407" spans="1:1" s="245" customFormat="1" ht="12" hidden="1" customHeight="1">
      <c r="A4407" s="244"/>
    </row>
    <row r="4408" spans="1:1" s="245" customFormat="1" ht="12" hidden="1" customHeight="1">
      <c r="A4408" s="244"/>
    </row>
    <row r="4409" spans="1:1" s="245" customFormat="1" ht="12" hidden="1" customHeight="1">
      <c r="A4409" s="244"/>
    </row>
    <row r="4410" spans="1:1" s="245" customFormat="1" ht="12" hidden="1" customHeight="1">
      <c r="A4410" s="244"/>
    </row>
    <row r="4411" spans="1:1" s="245" customFormat="1" ht="12" hidden="1" customHeight="1">
      <c r="A4411" s="244"/>
    </row>
    <row r="4412" spans="1:1" s="245" customFormat="1" ht="12" hidden="1" customHeight="1">
      <c r="A4412" s="244"/>
    </row>
    <row r="4413" spans="1:1" s="245" customFormat="1" ht="12" hidden="1" customHeight="1">
      <c r="A4413" s="244"/>
    </row>
    <row r="4414" spans="1:1" s="245" customFormat="1" ht="12" hidden="1" customHeight="1">
      <c r="A4414" s="244"/>
    </row>
    <row r="4415" spans="1:1" s="245" customFormat="1" ht="12" hidden="1" customHeight="1">
      <c r="A4415" s="244"/>
    </row>
    <row r="4416" spans="1:1" s="245" customFormat="1" ht="12" hidden="1" customHeight="1">
      <c r="A4416" s="244"/>
    </row>
    <row r="4417" spans="1:1" s="245" customFormat="1" ht="12" hidden="1" customHeight="1">
      <c r="A4417" s="244"/>
    </row>
    <row r="4418" spans="1:1" s="245" customFormat="1" ht="12" hidden="1" customHeight="1">
      <c r="A4418" s="244"/>
    </row>
    <row r="4419" spans="1:1" s="245" customFormat="1" ht="12" hidden="1" customHeight="1">
      <c r="A4419" s="244"/>
    </row>
    <row r="4420" spans="1:1" s="245" customFormat="1" ht="12" hidden="1" customHeight="1">
      <c r="A4420" s="244"/>
    </row>
    <row r="4421" spans="1:1" s="245" customFormat="1" ht="12" hidden="1" customHeight="1">
      <c r="A4421" s="244"/>
    </row>
    <row r="4422" spans="1:1" s="245" customFormat="1" ht="12" hidden="1" customHeight="1">
      <c r="A4422" s="244"/>
    </row>
    <row r="4423" spans="1:1" s="245" customFormat="1" ht="12" hidden="1" customHeight="1">
      <c r="A4423" s="244"/>
    </row>
    <row r="4424" spans="1:1" s="245" customFormat="1" ht="12" hidden="1" customHeight="1">
      <c r="A4424" s="244"/>
    </row>
    <row r="4425" spans="1:1" s="245" customFormat="1" ht="12" hidden="1" customHeight="1">
      <c r="A4425" s="244"/>
    </row>
    <row r="4426" spans="1:1" s="245" customFormat="1" ht="12" hidden="1" customHeight="1">
      <c r="A4426" s="244"/>
    </row>
    <row r="4427" spans="1:1" s="245" customFormat="1" ht="12" hidden="1" customHeight="1">
      <c r="A4427" s="244"/>
    </row>
    <row r="4428" spans="1:1" s="245" customFormat="1" ht="12" hidden="1" customHeight="1">
      <c r="A4428" s="244"/>
    </row>
    <row r="4429" spans="1:1" s="245" customFormat="1" ht="12" hidden="1" customHeight="1">
      <c r="A4429" s="244"/>
    </row>
    <row r="4430" spans="1:1" s="245" customFormat="1" ht="12" hidden="1" customHeight="1">
      <c r="A4430" s="244"/>
    </row>
    <row r="4431" spans="1:1" s="245" customFormat="1" ht="12" hidden="1" customHeight="1">
      <c r="A4431" s="244"/>
    </row>
    <row r="4432" spans="1:1" s="245" customFormat="1" ht="12" hidden="1" customHeight="1">
      <c r="A4432" s="244"/>
    </row>
    <row r="4433" spans="1:1" s="245" customFormat="1" ht="12" hidden="1" customHeight="1">
      <c r="A4433" s="244"/>
    </row>
    <row r="4434" spans="1:1" s="245" customFormat="1" ht="12" hidden="1" customHeight="1">
      <c r="A4434" s="244"/>
    </row>
    <row r="4435" spans="1:1" s="245" customFormat="1" ht="12" hidden="1" customHeight="1">
      <c r="A4435" s="244"/>
    </row>
    <row r="4436" spans="1:1" s="245" customFormat="1" ht="12" hidden="1" customHeight="1">
      <c r="A4436" s="244"/>
    </row>
    <row r="4437" spans="1:1" s="245" customFormat="1" ht="12" hidden="1" customHeight="1">
      <c r="A4437" s="244"/>
    </row>
    <row r="4438" spans="1:1" s="245" customFormat="1" ht="12" hidden="1" customHeight="1">
      <c r="A4438" s="244"/>
    </row>
    <row r="4439" spans="1:1" s="245" customFormat="1" ht="12" hidden="1" customHeight="1">
      <c r="A4439" s="244"/>
    </row>
    <row r="4440" spans="1:1" s="245" customFormat="1" ht="12" hidden="1" customHeight="1">
      <c r="A4440" s="244"/>
    </row>
    <row r="4441" spans="1:1" s="245" customFormat="1" ht="12" hidden="1" customHeight="1">
      <c r="A4441" s="244"/>
    </row>
    <row r="4442" spans="1:1" s="245" customFormat="1" ht="12" hidden="1" customHeight="1">
      <c r="A4442" s="244"/>
    </row>
    <row r="4443" spans="1:1" s="245" customFormat="1" ht="12" hidden="1" customHeight="1">
      <c r="A4443" s="244"/>
    </row>
    <row r="4444" spans="1:1" s="245" customFormat="1" ht="12" hidden="1" customHeight="1">
      <c r="A4444" s="244"/>
    </row>
    <row r="4445" spans="1:1" s="245" customFormat="1" ht="12" hidden="1" customHeight="1">
      <c r="A4445" s="244"/>
    </row>
    <row r="4446" spans="1:1" s="245" customFormat="1" ht="12" hidden="1" customHeight="1">
      <c r="A4446" s="244"/>
    </row>
    <row r="4447" spans="1:1" s="245" customFormat="1" ht="12" hidden="1" customHeight="1">
      <c r="A4447" s="244"/>
    </row>
    <row r="4448" spans="1:1" s="245" customFormat="1" ht="12" hidden="1" customHeight="1">
      <c r="A4448" s="244"/>
    </row>
    <row r="4449" spans="1:1" s="245" customFormat="1" ht="12" hidden="1" customHeight="1">
      <c r="A4449" s="244"/>
    </row>
    <row r="4450" spans="1:1" s="245" customFormat="1" ht="12" hidden="1" customHeight="1">
      <c r="A4450" s="244"/>
    </row>
    <row r="4451" spans="1:1" s="245" customFormat="1" ht="12" hidden="1" customHeight="1">
      <c r="A4451" s="244"/>
    </row>
    <row r="4452" spans="1:1" s="245" customFormat="1" ht="12" hidden="1" customHeight="1">
      <c r="A4452" s="244"/>
    </row>
    <row r="4453" spans="1:1" s="245" customFormat="1" ht="12" hidden="1" customHeight="1">
      <c r="A4453" s="244"/>
    </row>
    <row r="4454" spans="1:1" s="245" customFormat="1" ht="12" hidden="1" customHeight="1">
      <c r="A4454" s="244"/>
    </row>
    <row r="4455" spans="1:1" s="245" customFormat="1" ht="12" hidden="1" customHeight="1">
      <c r="A4455" s="244"/>
    </row>
    <row r="4456" spans="1:1" s="245" customFormat="1" ht="12" hidden="1" customHeight="1">
      <c r="A4456" s="244"/>
    </row>
    <row r="4457" spans="1:1" s="245" customFormat="1" ht="12" hidden="1" customHeight="1">
      <c r="A4457" s="244"/>
    </row>
    <row r="4458" spans="1:1" s="245" customFormat="1" ht="12" hidden="1" customHeight="1">
      <c r="A4458" s="244"/>
    </row>
    <row r="4459" spans="1:1" s="245" customFormat="1" ht="12" hidden="1" customHeight="1">
      <c r="A4459" s="244"/>
    </row>
    <row r="4460" spans="1:1" s="245" customFormat="1" ht="12" hidden="1" customHeight="1">
      <c r="A4460" s="244"/>
    </row>
    <row r="4461" spans="1:1" s="245" customFormat="1" ht="12" hidden="1" customHeight="1">
      <c r="A4461" s="244"/>
    </row>
    <row r="4462" spans="1:1" s="245" customFormat="1" ht="12" hidden="1" customHeight="1">
      <c r="A4462" s="244"/>
    </row>
    <row r="4463" spans="1:1" s="245" customFormat="1" ht="12" hidden="1" customHeight="1">
      <c r="A4463" s="244"/>
    </row>
    <row r="4464" spans="1:1" s="245" customFormat="1" ht="12" hidden="1" customHeight="1">
      <c r="A4464" s="244"/>
    </row>
    <row r="4465" spans="1:1" s="245" customFormat="1" ht="12" hidden="1" customHeight="1">
      <c r="A4465" s="244"/>
    </row>
    <row r="4466" spans="1:1" s="245" customFormat="1" ht="12" hidden="1" customHeight="1">
      <c r="A4466" s="244"/>
    </row>
    <row r="4467" spans="1:1" s="245" customFormat="1" ht="12" hidden="1" customHeight="1">
      <c r="A4467" s="244"/>
    </row>
    <row r="4468" spans="1:1" s="245" customFormat="1" ht="12" hidden="1" customHeight="1">
      <c r="A4468" s="244"/>
    </row>
    <row r="4469" spans="1:1" s="245" customFormat="1" ht="12" hidden="1" customHeight="1">
      <c r="A4469" s="244"/>
    </row>
    <row r="4470" spans="1:1" s="245" customFormat="1" ht="12" hidden="1" customHeight="1">
      <c r="A4470" s="244"/>
    </row>
    <row r="4471" spans="1:1" s="245" customFormat="1" ht="12" hidden="1" customHeight="1">
      <c r="A4471" s="244"/>
    </row>
    <row r="4472" spans="1:1" s="245" customFormat="1" ht="12" hidden="1" customHeight="1">
      <c r="A4472" s="244"/>
    </row>
    <row r="4473" spans="1:1" s="245" customFormat="1" ht="12" hidden="1" customHeight="1">
      <c r="A4473" s="244"/>
    </row>
    <row r="4474" spans="1:1" s="245" customFormat="1" ht="12" hidden="1" customHeight="1">
      <c r="A4474" s="244"/>
    </row>
    <row r="4475" spans="1:1" s="245" customFormat="1" ht="12" hidden="1" customHeight="1">
      <c r="A4475" s="244"/>
    </row>
    <row r="4476" spans="1:1" s="245" customFormat="1" ht="12" hidden="1" customHeight="1">
      <c r="A4476" s="244"/>
    </row>
    <row r="4477" spans="1:1" s="245" customFormat="1" ht="12" hidden="1" customHeight="1">
      <c r="A4477" s="244"/>
    </row>
    <row r="4478" spans="1:1" s="245" customFormat="1" ht="12" hidden="1" customHeight="1">
      <c r="A4478" s="244"/>
    </row>
    <row r="4479" spans="1:1" s="245" customFormat="1" ht="12" hidden="1" customHeight="1">
      <c r="A4479" s="244"/>
    </row>
    <row r="4480" spans="1:1" s="245" customFormat="1" ht="12" hidden="1" customHeight="1">
      <c r="A4480" s="244"/>
    </row>
    <row r="4481" spans="1:1" s="245" customFormat="1" ht="12" hidden="1" customHeight="1">
      <c r="A4481" s="244"/>
    </row>
    <row r="4482" spans="1:1" s="245" customFormat="1" ht="12" hidden="1" customHeight="1">
      <c r="A4482" s="244"/>
    </row>
    <row r="4483" spans="1:1" s="245" customFormat="1" ht="12" hidden="1" customHeight="1">
      <c r="A4483" s="244"/>
    </row>
    <row r="4484" spans="1:1" s="245" customFormat="1" ht="12" hidden="1" customHeight="1">
      <c r="A4484" s="244"/>
    </row>
    <row r="4485" spans="1:1" s="245" customFormat="1" ht="12" hidden="1" customHeight="1">
      <c r="A4485" s="244"/>
    </row>
    <row r="4486" spans="1:1" s="245" customFormat="1" ht="12" hidden="1" customHeight="1">
      <c r="A4486" s="244"/>
    </row>
    <row r="4487" spans="1:1" s="245" customFormat="1" ht="12" hidden="1" customHeight="1">
      <c r="A4487" s="244"/>
    </row>
    <row r="4488" spans="1:1" s="245" customFormat="1" ht="12" hidden="1" customHeight="1">
      <c r="A4488" s="244"/>
    </row>
    <row r="4489" spans="1:1" s="245" customFormat="1" ht="12" hidden="1" customHeight="1">
      <c r="A4489" s="244"/>
    </row>
    <row r="4490" spans="1:1" s="245" customFormat="1" ht="12" hidden="1" customHeight="1">
      <c r="A4490" s="244"/>
    </row>
    <row r="4491" spans="1:1" s="245" customFormat="1" ht="12" hidden="1" customHeight="1">
      <c r="A4491" s="244"/>
    </row>
    <row r="4492" spans="1:1" s="245" customFormat="1" ht="12" hidden="1" customHeight="1">
      <c r="A4492" s="244"/>
    </row>
    <row r="4493" spans="1:1" s="245" customFormat="1" ht="12" hidden="1" customHeight="1">
      <c r="A4493" s="244"/>
    </row>
    <row r="4494" spans="1:1" s="245" customFormat="1" ht="12" hidden="1" customHeight="1">
      <c r="A4494" s="244"/>
    </row>
    <row r="4495" spans="1:1" s="245" customFormat="1" ht="12" hidden="1" customHeight="1">
      <c r="A4495" s="244"/>
    </row>
    <row r="4496" spans="1:1" s="245" customFormat="1" ht="12" hidden="1" customHeight="1">
      <c r="A4496" s="244"/>
    </row>
    <row r="4497" spans="1:1" s="245" customFormat="1" ht="12" hidden="1" customHeight="1">
      <c r="A4497" s="244"/>
    </row>
    <row r="4498" spans="1:1" s="245" customFormat="1" ht="12" hidden="1" customHeight="1">
      <c r="A4498" s="244"/>
    </row>
    <row r="4499" spans="1:1" s="245" customFormat="1" ht="12" hidden="1" customHeight="1">
      <c r="A4499" s="244"/>
    </row>
    <row r="4500" spans="1:1" s="245" customFormat="1" ht="12" hidden="1" customHeight="1">
      <c r="A4500" s="244"/>
    </row>
    <row r="4501" spans="1:1" s="245" customFormat="1" ht="12" hidden="1" customHeight="1">
      <c r="A4501" s="244"/>
    </row>
    <row r="4502" spans="1:1" s="245" customFormat="1" ht="12" hidden="1" customHeight="1">
      <c r="A4502" s="244"/>
    </row>
    <row r="4503" spans="1:1" s="245" customFormat="1" ht="12" hidden="1" customHeight="1">
      <c r="A4503" s="244"/>
    </row>
    <row r="4504" spans="1:1" s="245" customFormat="1" ht="12" hidden="1" customHeight="1">
      <c r="A4504" s="244"/>
    </row>
    <row r="4505" spans="1:1" s="245" customFormat="1" ht="12" hidden="1" customHeight="1">
      <c r="A4505" s="244"/>
    </row>
    <row r="4506" spans="1:1" s="245" customFormat="1" ht="12" hidden="1" customHeight="1">
      <c r="A4506" s="244"/>
    </row>
    <row r="4507" spans="1:1" s="245" customFormat="1" ht="12" hidden="1" customHeight="1">
      <c r="A4507" s="244"/>
    </row>
    <row r="4508" spans="1:1" s="245" customFormat="1" ht="12" hidden="1" customHeight="1">
      <c r="A4508" s="244"/>
    </row>
    <row r="4509" spans="1:1" s="245" customFormat="1" ht="12" hidden="1" customHeight="1">
      <c r="A4509" s="244"/>
    </row>
    <row r="4510" spans="1:1" s="245" customFormat="1" ht="12" hidden="1" customHeight="1">
      <c r="A4510" s="244"/>
    </row>
    <row r="4511" spans="1:1" s="245" customFormat="1" ht="12" hidden="1" customHeight="1">
      <c r="A4511" s="244"/>
    </row>
    <row r="4512" spans="1:1" s="245" customFormat="1" ht="12" hidden="1" customHeight="1">
      <c r="A4512" s="244"/>
    </row>
    <row r="4513" spans="1:1" s="245" customFormat="1" ht="12" hidden="1" customHeight="1">
      <c r="A4513" s="244"/>
    </row>
    <row r="4514" spans="1:1" s="245" customFormat="1" ht="12" hidden="1" customHeight="1">
      <c r="A4514" s="244"/>
    </row>
    <row r="4515" spans="1:1" s="245" customFormat="1" ht="12" hidden="1" customHeight="1">
      <c r="A4515" s="244"/>
    </row>
    <row r="4516" spans="1:1" s="245" customFormat="1" ht="12" hidden="1" customHeight="1">
      <c r="A4516" s="244"/>
    </row>
    <row r="4517" spans="1:1" s="245" customFormat="1" ht="12" hidden="1" customHeight="1">
      <c r="A4517" s="244"/>
    </row>
    <row r="4518" spans="1:1" s="245" customFormat="1" ht="12" hidden="1" customHeight="1">
      <c r="A4518" s="244"/>
    </row>
    <row r="4519" spans="1:1" s="245" customFormat="1" ht="12" hidden="1" customHeight="1">
      <c r="A4519" s="244"/>
    </row>
    <row r="4520" spans="1:1" s="245" customFormat="1" ht="12" hidden="1" customHeight="1">
      <c r="A4520" s="244"/>
    </row>
    <row r="4521" spans="1:1" s="245" customFormat="1" ht="12" hidden="1" customHeight="1">
      <c r="A4521" s="244"/>
    </row>
    <row r="4522" spans="1:1" s="245" customFormat="1" ht="12" hidden="1" customHeight="1">
      <c r="A4522" s="244"/>
    </row>
    <row r="4523" spans="1:1" s="245" customFormat="1" ht="12" hidden="1" customHeight="1">
      <c r="A4523" s="244"/>
    </row>
    <row r="4524" spans="1:1" s="245" customFormat="1" ht="12" hidden="1" customHeight="1">
      <c r="A4524" s="244"/>
    </row>
    <row r="4525" spans="1:1" s="245" customFormat="1" ht="12" hidden="1" customHeight="1">
      <c r="A4525" s="244"/>
    </row>
    <row r="4526" spans="1:1" s="245" customFormat="1" ht="12" hidden="1" customHeight="1">
      <c r="A4526" s="244"/>
    </row>
    <row r="4527" spans="1:1" s="245" customFormat="1" ht="12" hidden="1" customHeight="1">
      <c r="A4527" s="244"/>
    </row>
    <row r="4528" spans="1:1" s="245" customFormat="1" ht="12" hidden="1" customHeight="1">
      <c r="A4528" s="244"/>
    </row>
    <row r="4529" spans="1:1" s="245" customFormat="1" ht="12" hidden="1" customHeight="1">
      <c r="A4529" s="244"/>
    </row>
    <row r="4530" spans="1:1" s="245" customFormat="1" ht="12" hidden="1" customHeight="1">
      <c r="A4530" s="244"/>
    </row>
    <row r="4531" spans="1:1" s="245" customFormat="1" ht="12" hidden="1" customHeight="1">
      <c r="A4531" s="244"/>
    </row>
    <row r="4532" spans="1:1" s="245" customFormat="1" ht="12" hidden="1" customHeight="1">
      <c r="A4532" s="244"/>
    </row>
    <row r="4533" spans="1:1" s="245" customFormat="1" ht="12" hidden="1" customHeight="1">
      <c r="A4533" s="244"/>
    </row>
    <row r="4534" spans="1:1" s="245" customFormat="1" ht="12" hidden="1" customHeight="1">
      <c r="A4534" s="244"/>
    </row>
    <row r="4535" spans="1:1" s="245" customFormat="1" ht="12" hidden="1" customHeight="1">
      <c r="A4535" s="244"/>
    </row>
    <row r="4536" spans="1:1" s="245" customFormat="1" ht="12" hidden="1" customHeight="1">
      <c r="A4536" s="244"/>
    </row>
    <row r="4537" spans="1:1" s="245" customFormat="1" ht="12" hidden="1" customHeight="1">
      <c r="A4537" s="244"/>
    </row>
    <row r="4538" spans="1:1" s="245" customFormat="1" ht="12" hidden="1" customHeight="1">
      <c r="A4538" s="244"/>
    </row>
    <row r="4539" spans="1:1" s="245" customFormat="1" ht="12" hidden="1" customHeight="1">
      <c r="A4539" s="244"/>
    </row>
    <row r="4540" spans="1:1" s="245" customFormat="1" ht="12" hidden="1" customHeight="1">
      <c r="A4540" s="244"/>
    </row>
    <row r="4541" spans="1:1" s="245" customFormat="1" ht="12" hidden="1" customHeight="1">
      <c r="A4541" s="244"/>
    </row>
    <row r="4542" spans="1:1" s="245" customFormat="1" ht="12" hidden="1" customHeight="1">
      <c r="A4542" s="244"/>
    </row>
    <row r="4543" spans="1:1" s="245" customFormat="1" ht="12" hidden="1" customHeight="1">
      <c r="A4543" s="244"/>
    </row>
    <row r="4544" spans="1:1" s="245" customFormat="1" ht="12" hidden="1" customHeight="1">
      <c r="A4544" s="244"/>
    </row>
    <row r="4545" spans="1:1" s="245" customFormat="1" ht="12" hidden="1" customHeight="1">
      <c r="A4545" s="244"/>
    </row>
    <row r="4546" spans="1:1" s="245" customFormat="1" ht="12" hidden="1" customHeight="1">
      <c r="A4546" s="244"/>
    </row>
    <row r="4547" spans="1:1" s="245" customFormat="1" ht="12" hidden="1" customHeight="1">
      <c r="A4547" s="244"/>
    </row>
    <row r="4548" spans="1:1" s="245" customFormat="1" ht="12" hidden="1" customHeight="1">
      <c r="A4548" s="244"/>
    </row>
    <row r="4549" spans="1:1" s="245" customFormat="1" ht="12" hidden="1" customHeight="1">
      <c r="A4549" s="244"/>
    </row>
    <row r="4550" spans="1:1" s="245" customFormat="1" ht="12" hidden="1" customHeight="1">
      <c r="A4550" s="244"/>
    </row>
    <row r="4551" spans="1:1" s="245" customFormat="1" ht="12" hidden="1" customHeight="1">
      <c r="A4551" s="244"/>
    </row>
    <row r="4552" spans="1:1" s="245" customFormat="1" ht="12" hidden="1" customHeight="1">
      <c r="A4552" s="244"/>
    </row>
    <row r="4553" spans="1:1" s="245" customFormat="1" ht="12" hidden="1" customHeight="1">
      <c r="A4553" s="244"/>
    </row>
    <row r="4554" spans="1:1" s="245" customFormat="1" ht="12" hidden="1" customHeight="1">
      <c r="A4554" s="244"/>
    </row>
    <row r="4555" spans="1:1" s="245" customFormat="1" ht="12" hidden="1" customHeight="1">
      <c r="A4555" s="244"/>
    </row>
    <row r="4556" spans="1:1" s="245" customFormat="1" ht="12" hidden="1" customHeight="1">
      <c r="A4556" s="244"/>
    </row>
    <row r="4557" spans="1:1" s="245" customFormat="1" ht="12" hidden="1" customHeight="1">
      <c r="A4557" s="244"/>
    </row>
    <row r="4558" spans="1:1" s="245" customFormat="1" ht="12" hidden="1" customHeight="1">
      <c r="A4558" s="244"/>
    </row>
    <row r="4559" spans="1:1" s="245" customFormat="1" ht="12" hidden="1" customHeight="1">
      <c r="A4559" s="244"/>
    </row>
    <row r="4560" spans="1:1" s="245" customFormat="1" ht="12" hidden="1" customHeight="1">
      <c r="A4560" s="244"/>
    </row>
    <row r="4561" spans="1:1" s="245" customFormat="1" ht="12" hidden="1" customHeight="1">
      <c r="A4561" s="244"/>
    </row>
    <row r="4562" spans="1:1" s="245" customFormat="1" ht="12" hidden="1" customHeight="1">
      <c r="A4562" s="244"/>
    </row>
    <row r="4563" spans="1:1" s="245" customFormat="1" ht="12" hidden="1" customHeight="1">
      <c r="A4563" s="244"/>
    </row>
    <row r="4564" spans="1:1" s="245" customFormat="1" ht="12" hidden="1" customHeight="1">
      <c r="A4564" s="244"/>
    </row>
    <row r="4565" spans="1:1" s="245" customFormat="1" ht="12" hidden="1" customHeight="1">
      <c r="A4565" s="244"/>
    </row>
    <row r="4566" spans="1:1" s="245" customFormat="1" ht="12" hidden="1" customHeight="1">
      <c r="A4566" s="244"/>
    </row>
    <row r="4567" spans="1:1" s="245" customFormat="1" ht="12" hidden="1" customHeight="1">
      <c r="A4567" s="244"/>
    </row>
    <row r="4568" spans="1:1" s="245" customFormat="1" ht="12" hidden="1" customHeight="1">
      <c r="A4568" s="244"/>
    </row>
    <row r="4569" spans="1:1" s="245" customFormat="1" ht="12" hidden="1" customHeight="1">
      <c r="A4569" s="244"/>
    </row>
    <row r="4570" spans="1:1" s="245" customFormat="1" ht="12" hidden="1" customHeight="1">
      <c r="A4570" s="244"/>
    </row>
    <row r="4571" spans="1:1" s="245" customFormat="1" ht="12" hidden="1" customHeight="1">
      <c r="A4571" s="244"/>
    </row>
    <row r="4572" spans="1:1" s="245" customFormat="1" ht="12" hidden="1" customHeight="1">
      <c r="A4572" s="244"/>
    </row>
    <row r="4573" spans="1:1" s="245" customFormat="1" ht="12" hidden="1" customHeight="1">
      <c r="A4573" s="244"/>
    </row>
    <row r="4574" spans="1:1" s="245" customFormat="1" ht="12" hidden="1" customHeight="1">
      <c r="A4574" s="244"/>
    </row>
    <row r="4575" spans="1:1" s="245" customFormat="1" ht="12" hidden="1" customHeight="1">
      <c r="A4575" s="244"/>
    </row>
    <row r="4576" spans="1:1" s="245" customFormat="1" ht="12" hidden="1" customHeight="1">
      <c r="A4576" s="244"/>
    </row>
    <row r="4577" spans="1:1" s="245" customFormat="1" ht="12" hidden="1" customHeight="1">
      <c r="A4577" s="244"/>
    </row>
    <row r="4578" spans="1:1" s="245" customFormat="1" ht="12" hidden="1" customHeight="1">
      <c r="A4578" s="244"/>
    </row>
    <row r="4579" spans="1:1" s="245" customFormat="1" ht="12" hidden="1" customHeight="1">
      <c r="A4579" s="244"/>
    </row>
    <row r="4580" spans="1:1" s="245" customFormat="1" ht="12" hidden="1" customHeight="1">
      <c r="A4580" s="244"/>
    </row>
    <row r="4581" spans="1:1" s="245" customFormat="1" ht="12" hidden="1" customHeight="1">
      <c r="A4581" s="244"/>
    </row>
    <row r="4582" spans="1:1" s="245" customFormat="1" ht="12" hidden="1" customHeight="1">
      <c r="A4582" s="244"/>
    </row>
    <row r="4583" spans="1:1" s="245" customFormat="1" ht="12" hidden="1" customHeight="1">
      <c r="A4583" s="244"/>
    </row>
    <row r="4584" spans="1:1" s="245" customFormat="1" ht="12" hidden="1" customHeight="1">
      <c r="A4584" s="244"/>
    </row>
    <row r="4585" spans="1:1" s="245" customFormat="1" ht="12" hidden="1" customHeight="1">
      <c r="A4585" s="244"/>
    </row>
    <row r="4586" spans="1:1" s="245" customFormat="1" ht="12" hidden="1" customHeight="1">
      <c r="A4586" s="244"/>
    </row>
    <row r="4587" spans="1:1" s="245" customFormat="1" ht="12" hidden="1" customHeight="1">
      <c r="A4587" s="244"/>
    </row>
    <row r="4588" spans="1:1" s="245" customFormat="1" ht="12" hidden="1" customHeight="1">
      <c r="A4588" s="244"/>
    </row>
    <row r="4589" spans="1:1" s="245" customFormat="1" ht="12" hidden="1" customHeight="1">
      <c r="A4589" s="244"/>
    </row>
    <row r="4590" spans="1:1" s="245" customFormat="1" ht="12" hidden="1" customHeight="1">
      <c r="A4590" s="244"/>
    </row>
    <row r="4591" spans="1:1" s="245" customFormat="1" ht="12" hidden="1" customHeight="1">
      <c r="A4591" s="244"/>
    </row>
    <row r="4592" spans="1:1" s="245" customFormat="1" ht="12" hidden="1" customHeight="1">
      <c r="A4592" s="244"/>
    </row>
    <row r="4593" spans="1:1" s="245" customFormat="1" ht="12" hidden="1" customHeight="1">
      <c r="A4593" s="244"/>
    </row>
    <row r="4594" spans="1:1" s="245" customFormat="1" ht="12" hidden="1" customHeight="1">
      <c r="A4594" s="244"/>
    </row>
    <row r="4595" spans="1:1" s="245" customFormat="1" ht="12" hidden="1" customHeight="1">
      <c r="A4595" s="244"/>
    </row>
    <row r="4596" spans="1:1" s="245" customFormat="1" ht="12" hidden="1" customHeight="1">
      <c r="A4596" s="244"/>
    </row>
    <row r="4597" spans="1:1" s="245" customFormat="1" ht="12" hidden="1" customHeight="1">
      <c r="A4597" s="244"/>
    </row>
    <row r="4598" spans="1:1" s="245" customFormat="1" ht="12" hidden="1" customHeight="1">
      <c r="A4598" s="244"/>
    </row>
    <row r="4599" spans="1:1" s="245" customFormat="1" ht="12" hidden="1" customHeight="1">
      <c r="A4599" s="244"/>
    </row>
    <row r="4600" spans="1:1" s="245" customFormat="1" ht="12" hidden="1" customHeight="1">
      <c r="A4600" s="244"/>
    </row>
    <row r="4601" spans="1:1" s="245" customFormat="1" ht="12" hidden="1" customHeight="1">
      <c r="A4601" s="244"/>
    </row>
    <row r="4602" spans="1:1" s="245" customFormat="1" ht="12" hidden="1" customHeight="1">
      <c r="A4602" s="244"/>
    </row>
    <row r="4603" spans="1:1" s="245" customFormat="1" ht="12" hidden="1" customHeight="1">
      <c r="A4603" s="244"/>
    </row>
    <row r="4604" spans="1:1" s="245" customFormat="1" ht="12" hidden="1" customHeight="1">
      <c r="A4604" s="244"/>
    </row>
    <row r="4605" spans="1:1" s="245" customFormat="1" ht="12" hidden="1" customHeight="1">
      <c r="A4605" s="244"/>
    </row>
    <row r="4606" spans="1:1" s="245" customFormat="1" ht="12" hidden="1" customHeight="1">
      <c r="A4606" s="244"/>
    </row>
    <row r="4607" spans="1:1" s="245" customFormat="1" ht="12" hidden="1" customHeight="1">
      <c r="A4607" s="244"/>
    </row>
    <row r="4608" spans="1:1" s="245" customFormat="1" ht="12" hidden="1" customHeight="1">
      <c r="A4608" s="244"/>
    </row>
    <row r="4609" spans="1:1" s="245" customFormat="1" ht="12" hidden="1" customHeight="1">
      <c r="A4609" s="244"/>
    </row>
    <row r="4610" spans="1:1" s="245" customFormat="1" ht="12" hidden="1" customHeight="1">
      <c r="A4610" s="244"/>
    </row>
    <row r="4611" spans="1:1" s="245" customFormat="1" ht="12" hidden="1" customHeight="1">
      <c r="A4611" s="244"/>
    </row>
    <row r="4612" spans="1:1" s="245" customFormat="1" ht="12" hidden="1" customHeight="1">
      <c r="A4612" s="244"/>
    </row>
    <row r="4613" spans="1:1" s="245" customFormat="1" ht="12" hidden="1" customHeight="1">
      <c r="A4613" s="244"/>
    </row>
    <row r="4614" spans="1:1" s="245" customFormat="1" ht="12" hidden="1" customHeight="1">
      <c r="A4614" s="244"/>
    </row>
    <row r="4615" spans="1:1" s="245" customFormat="1" ht="12" hidden="1" customHeight="1">
      <c r="A4615" s="244"/>
    </row>
    <row r="4616" spans="1:1" s="245" customFormat="1" ht="12" hidden="1" customHeight="1">
      <c r="A4616" s="244"/>
    </row>
    <row r="4617" spans="1:1" s="245" customFormat="1" ht="12" hidden="1" customHeight="1">
      <c r="A4617" s="244"/>
    </row>
    <row r="4618" spans="1:1" s="245" customFormat="1" ht="12" hidden="1" customHeight="1">
      <c r="A4618" s="244"/>
    </row>
    <row r="4619" spans="1:1" s="245" customFormat="1" ht="12" hidden="1" customHeight="1">
      <c r="A4619" s="244"/>
    </row>
    <row r="4620" spans="1:1" s="245" customFormat="1" ht="12" hidden="1" customHeight="1">
      <c r="A4620" s="244"/>
    </row>
    <row r="4621" spans="1:1" s="245" customFormat="1" ht="12" hidden="1" customHeight="1">
      <c r="A4621" s="244"/>
    </row>
    <row r="4622" spans="1:1" s="245" customFormat="1" ht="12" hidden="1" customHeight="1">
      <c r="A4622" s="244"/>
    </row>
    <row r="4623" spans="1:1" s="245" customFormat="1" ht="12" hidden="1" customHeight="1">
      <c r="A4623" s="244"/>
    </row>
    <row r="4624" spans="1:1" s="245" customFormat="1" ht="12" hidden="1" customHeight="1">
      <c r="A4624" s="244"/>
    </row>
    <row r="4625" spans="1:1" s="245" customFormat="1" ht="12" hidden="1" customHeight="1">
      <c r="A4625" s="244"/>
    </row>
    <row r="4626" spans="1:1" s="245" customFormat="1" ht="12" hidden="1" customHeight="1">
      <c r="A4626" s="244"/>
    </row>
    <row r="4627" spans="1:1" s="245" customFormat="1" ht="12" hidden="1" customHeight="1">
      <c r="A4627" s="244"/>
    </row>
    <row r="4628" spans="1:1" s="245" customFormat="1" ht="12" hidden="1" customHeight="1">
      <c r="A4628" s="244"/>
    </row>
    <row r="4629" spans="1:1" s="245" customFormat="1" ht="12" hidden="1" customHeight="1">
      <c r="A4629" s="244"/>
    </row>
    <row r="4630" spans="1:1" s="245" customFormat="1" ht="12" hidden="1" customHeight="1">
      <c r="A4630" s="244"/>
    </row>
    <row r="4631" spans="1:1" s="245" customFormat="1" ht="12" hidden="1" customHeight="1">
      <c r="A4631" s="244"/>
    </row>
    <row r="4632" spans="1:1" s="245" customFormat="1" ht="12" hidden="1" customHeight="1">
      <c r="A4632" s="244"/>
    </row>
    <row r="4633" spans="1:1" s="245" customFormat="1" ht="12" hidden="1" customHeight="1">
      <c r="A4633" s="244"/>
    </row>
    <row r="4634" spans="1:1" s="245" customFormat="1" ht="12" hidden="1" customHeight="1">
      <c r="A4634" s="244"/>
    </row>
    <row r="4635" spans="1:1" s="245" customFormat="1" ht="12" hidden="1" customHeight="1">
      <c r="A4635" s="244"/>
    </row>
    <row r="4636" spans="1:1" s="245" customFormat="1" ht="12" hidden="1" customHeight="1">
      <c r="A4636" s="244"/>
    </row>
    <row r="4637" spans="1:1" s="245" customFormat="1" ht="12" hidden="1" customHeight="1">
      <c r="A4637" s="244"/>
    </row>
    <row r="4638" spans="1:1" s="245" customFormat="1" ht="12" hidden="1" customHeight="1">
      <c r="A4638" s="244"/>
    </row>
    <row r="4639" spans="1:1" s="245" customFormat="1" ht="12" hidden="1" customHeight="1">
      <c r="A4639" s="244"/>
    </row>
    <row r="4640" spans="1:1" s="245" customFormat="1" ht="12" hidden="1" customHeight="1">
      <c r="A4640" s="244"/>
    </row>
    <row r="4641" spans="1:1" s="245" customFormat="1" ht="12" hidden="1" customHeight="1">
      <c r="A4641" s="244"/>
    </row>
    <row r="4642" spans="1:1" s="245" customFormat="1" ht="12" hidden="1" customHeight="1">
      <c r="A4642" s="244"/>
    </row>
    <row r="4643" spans="1:1" s="245" customFormat="1" ht="12" hidden="1" customHeight="1">
      <c r="A4643" s="244"/>
    </row>
    <row r="4644" spans="1:1" s="245" customFormat="1" ht="12" hidden="1" customHeight="1">
      <c r="A4644" s="244"/>
    </row>
    <row r="4645" spans="1:1" s="245" customFormat="1" ht="12" hidden="1" customHeight="1">
      <c r="A4645" s="244"/>
    </row>
    <row r="4646" spans="1:1" s="245" customFormat="1" ht="12" hidden="1" customHeight="1">
      <c r="A4646" s="244"/>
    </row>
    <row r="4647" spans="1:1" s="245" customFormat="1" ht="12" hidden="1" customHeight="1">
      <c r="A4647" s="244"/>
    </row>
    <row r="4648" spans="1:1" s="245" customFormat="1" ht="12" hidden="1" customHeight="1">
      <c r="A4648" s="244"/>
    </row>
    <row r="4649" spans="1:1" s="245" customFormat="1" ht="12" hidden="1" customHeight="1">
      <c r="A4649" s="244"/>
    </row>
    <row r="4650" spans="1:1" s="245" customFormat="1" ht="12" hidden="1" customHeight="1">
      <c r="A4650" s="244"/>
    </row>
    <row r="4651" spans="1:1" s="245" customFormat="1" ht="12" hidden="1" customHeight="1">
      <c r="A4651" s="244"/>
    </row>
    <row r="4652" spans="1:1" s="245" customFormat="1" ht="12" hidden="1" customHeight="1">
      <c r="A4652" s="244"/>
    </row>
    <row r="4653" spans="1:1" s="245" customFormat="1" ht="12" hidden="1" customHeight="1">
      <c r="A4653" s="244"/>
    </row>
    <row r="4654" spans="1:1" s="245" customFormat="1" ht="12" hidden="1" customHeight="1">
      <c r="A4654" s="244"/>
    </row>
    <row r="4655" spans="1:1" s="245" customFormat="1" ht="12" hidden="1" customHeight="1">
      <c r="A4655" s="244"/>
    </row>
    <row r="4656" spans="1:1" s="245" customFormat="1" ht="12" hidden="1" customHeight="1">
      <c r="A4656" s="244"/>
    </row>
    <row r="4657" spans="1:1" s="245" customFormat="1" ht="12" hidden="1" customHeight="1">
      <c r="A4657" s="244"/>
    </row>
    <row r="4658" spans="1:1" s="245" customFormat="1" ht="12" hidden="1" customHeight="1">
      <c r="A4658" s="244"/>
    </row>
    <row r="4659" spans="1:1" s="245" customFormat="1" ht="12" hidden="1" customHeight="1">
      <c r="A4659" s="244"/>
    </row>
    <row r="4660" spans="1:1" s="245" customFormat="1" ht="12" hidden="1" customHeight="1">
      <c r="A4660" s="244"/>
    </row>
    <row r="4661" spans="1:1" s="245" customFormat="1" ht="12" hidden="1" customHeight="1">
      <c r="A4661" s="244"/>
    </row>
    <row r="4662" spans="1:1" s="245" customFormat="1" ht="12" hidden="1" customHeight="1">
      <c r="A4662" s="244"/>
    </row>
    <row r="4663" spans="1:1" s="245" customFormat="1" ht="12" hidden="1" customHeight="1">
      <c r="A4663" s="244"/>
    </row>
    <row r="4664" spans="1:1" s="245" customFormat="1" ht="12" hidden="1" customHeight="1">
      <c r="A4664" s="244"/>
    </row>
    <row r="4665" spans="1:1" s="245" customFormat="1" ht="12" hidden="1" customHeight="1">
      <c r="A4665" s="244"/>
    </row>
    <row r="4666" spans="1:1" s="245" customFormat="1" ht="12" hidden="1" customHeight="1">
      <c r="A4666" s="244"/>
    </row>
    <row r="4667" spans="1:1" s="245" customFormat="1" ht="12" hidden="1" customHeight="1">
      <c r="A4667" s="244"/>
    </row>
    <row r="4668" spans="1:1" s="245" customFormat="1" ht="12" hidden="1" customHeight="1">
      <c r="A4668" s="244"/>
    </row>
    <row r="4669" spans="1:1" s="245" customFormat="1" ht="12" hidden="1" customHeight="1">
      <c r="A4669" s="244"/>
    </row>
    <row r="4670" spans="1:1" s="245" customFormat="1" ht="12" hidden="1" customHeight="1">
      <c r="A4670" s="244"/>
    </row>
    <row r="4671" spans="1:1" s="245" customFormat="1" ht="12" hidden="1" customHeight="1">
      <c r="A4671" s="244"/>
    </row>
    <row r="4672" spans="1:1" s="245" customFormat="1" ht="12" hidden="1" customHeight="1">
      <c r="A4672" s="244"/>
    </row>
    <row r="4673" spans="1:1" s="245" customFormat="1" ht="12" hidden="1" customHeight="1">
      <c r="A4673" s="244"/>
    </row>
    <row r="4674" spans="1:1" s="245" customFormat="1" ht="12" hidden="1" customHeight="1">
      <c r="A4674" s="244"/>
    </row>
    <row r="4675" spans="1:1" s="245" customFormat="1" ht="12" hidden="1" customHeight="1">
      <c r="A4675" s="244"/>
    </row>
    <row r="4676" spans="1:1" s="245" customFormat="1" ht="12" hidden="1" customHeight="1">
      <c r="A4676" s="244"/>
    </row>
    <row r="4677" spans="1:1" s="245" customFormat="1" ht="12" hidden="1" customHeight="1">
      <c r="A4677" s="244"/>
    </row>
    <row r="4678" spans="1:1" s="245" customFormat="1" ht="12" hidden="1" customHeight="1">
      <c r="A4678" s="244"/>
    </row>
    <row r="4679" spans="1:1" s="245" customFormat="1" ht="12" hidden="1" customHeight="1">
      <c r="A4679" s="244"/>
    </row>
    <row r="4680" spans="1:1" s="245" customFormat="1" ht="12" hidden="1" customHeight="1">
      <c r="A4680" s="244"/>
    </row>
    <row r="4681" spans="1:1" s="245" customFormat="1" ht="12" hidden="1" customHeight="1">
      <c r="A4681" s="244"/>
    </row>
    <row r="4682" spans="1:1" s="245" customFormat="1" ht="12" hidden="1" customHeight="1">
      <c r="A4682" s="244"/>
    </row>
    <row r="4683" spans="1:1" s="245" customFormat="1" ht="12" hidden="1" customHeight="1">
      <c r="A4683" s="244"/>
    </row>
    <row r="4684" spans="1:1" s="245" customFormat="1" ht="12" hidden="1" customHeight="1">
      <c r="A4684" s="244"/>
    </row>
    <row r="4685" spans="1:1" s="245" customFormat="1" ht="12" hidden="1" customHeight="1">
      <c r="A4685" s="244"/>
    </row>
    <row r="4686" spans="1:1" s="245" customFormat="1" ht="12" hidden="1" customHeight="1">
      <c r="A4686" s="244"/>
    </row>
    <row r="4687" spans="1:1" s="245" customFormat="1" ht="12" hidden="1" customHeight="1">
      <c r="A4687" s="244"/>
    </row>
    <row r="4688" spans="1:1" s="245" customFormat="1" ht="12" hidden="1" customHeight="1">
      <c r="A4688" s="244"/>
    </row>
    <row r="4689" spans="1:1" s="245" customFormat="1" ht="12" hidden="1" customHeight="1">
      <c r="A4689" s="244"/>
    </row>
    <row r="4690" spans="1:1" s="245" customFormat="1" ht="12" hidden="1" customHeight="1">
      <c r="A4690" s="244"/>
    </row>
    <row r="4691" spans="1:1" s="245" customFormat="1" ht="12" hidden="1" customHeight="1">
      <c r="A4691" s="244"/>
    </row>
    <row r="4692" spans="1:1" s="245" customFormat="1" ht="12" hidden="1" customHeight="1">
      <c r="A4692" s="244"/>
    </row>
    <row r="4693" spans="1:1" s="245" customFormat="1" ht="12" hidden="1" customHeight="1">
      <c r="A4693" s="244"/>
    </row>
    <row r="4694" spans="1:1" s="245" customFormat="1" ht="12" hidden="1" customHeight="1">
      <c r="A4694" s="244"/>
    </row>
    <row r="4695" spans="1:1" s="245" customFormat="1" ht="12" hidden="1" customHeight="1">
      <c r="A4695" s="244"/>
    </row>
    <row r="4696" spans="1:1" s="245" customFormat="1" ht="12" hidden="1" customHeight="1">
      <c r="A4696" s="244"/>
    </row>
    <row r="4697" spans="1:1" s="245" customFormat="1" ht="12" hidden="1" customHeight="1">
      <c r="A4697" s="244"/>
    </row>
    <row r="4698" spans="1:1" s="245" customFormat="1" ht="12" hidden="1" customHeight="1">
      <c r="A4698" s="244"/>
    </row>
    <row r="4699" spans="1:1" s="245" customFormat="1" ht="12" hidden="1" customHeight="1">
      <c r="A4699" s="244"/>
    </row>
    <row r="4700" spans="1:1" s="245" customFormat="1" ht="12" hidden="1" customHeight="1">
      <c r="A4700" s="244"/>
    </row>
    <row r="4701" spans="1:1" s="245" customFormat="1" ht="12" hidden="1" customHeight="1">
      <c r="A4701" s="244"/>
    </row>
    <row r="4702" spans="1:1" s="245" customFormat="1" ht="12" hidden="1" customHeight="1">
      <c r="A4702" s="244"/>
    </row>
    <row r="4703" spans="1:1" s="245" customFormat="1" ht="12" hidden="1" customHeight="1">
      <c r="A4703" s="244"/>
    </row>
    <row r="4704" spans="1:1" s="245" customFormat="1" ht="12" hidden="1" customHeight="1">
      <c r="A4704" s="244"/>
    </row>
    <row r="4705" spans="1:1" s="245" customFormat="1" ht="12" hidden="1" customHeight="1">
      <c r="A4705" s="244"/>
    </row>
    <row r="4706" spans="1:1" s="245" customFormat="1" ht="12" hidden="1" customHeight="1">
      <c r="A4706" s="244"/>
    </row>
    <row r="4707" spans="1:1" s="245" customFormat="1" ht="12" hidden="1" customHeight="1">
      <c r="A4707" s="244"/>
    </row>
    <row r="4708" spans="1:1" s="245" customFormat="1" ht="12" hidden="1" customHeight="1">
      <c r="A4708" s="244"/>
    </row>
    <row r="4709" spans="1:1" s="245" customFormat="1" ht="12" hidden="1" customHeight="1">
      <c r="A4709" s="244"/>
    </row>
    <row r="4710" spans="1:1" s="245" customFormat="1" ht="12" hidden="1" customHeight="1">
      <c r="A4710" s="244"/>
    </row>
    <row r="4711" spans="1:1" s="245" customFormat="1" ht="12" hidden="1" customHeight="1">
      <c r="A4711" s="244"/>
    </row>
    <row r="4712" spans="1:1" s="245" customFormat="1" ht="12" hidden="1" customHeight="1">
      <c r="A4712" s="244"/>
    </row>
    <row r="4713" spans="1:1" s="245" customFormat="1" ht="12" hidden="1" customHeight="1">
      <c r="A4713" s="244"/>
    </row>
    <row r="4714" spans="1:1" s="245" customFormat="1" ht="12" hidden="1" customHeight="1">
      <c r="A4714" s="244"/>
    </row>
    <row r="4715" spans="1:1" s="245" customFormat="1" ht="12" hidden="1" customHeight="1">
      <c r="A4715" s="244"/>
    </row>
    <row r="4716" spans="1:1" s="245" customFormat="1" ht="12" hidden="1" customHeight="1">
      <c r="A4716" s="244"/>
    </row>
    <row r="4717" spans="1:1" s="245" customFormat="1" ht="12" hidden="1" customHeight="1">
      <c r="A4717" s="244"/>
    </row>
    <row r="4718" spans="1:1" s="245" customFormat="1" ht="12" hidden="1" customHeight="1">
      <c r="A4718" s="244"/>
    </row>
    <row r="4719" spans="1:1" s="245" customFormat="1" ht="12" hidden="1" customHeight="1">
      <c r="A4719" s="244"/>
    </row>
    <row r="4720" spans="1:1" s="245" customFormat="1" ht="12" hidden="1" customHeight="1">
      <c r="A4720" s="244"/>
    </row>
    <row r="4721" spans="1:1" s="245" customFormat="1" ht="12" hidden="1" customHeight="1">
      <c r="A4721" s="244"/>
    </row>
    <row r="4722" spans="1:1" s="245" customFormat="1" ht="12" hidden="1" customHeight="1">
      <c r="A4722" s="244"/>
    </row>
    <row r="4723" spans="1:1" s="245" customFormat="1" ht="12" hidden="1" customHeight="1">
      <c r="A4723" s="244"/>
    </row>
    <row r="4724" spans="1:1" s="245" customFormat="1" ht="12" hidden="1" customHeight="1">
      <c r="A4724" s="244"/>
    </row>
    <row r="4725" spans="1:1" s="245" customFormat="1" ht="12" hidden="1" customHeight="1">
      <c r="A4725" s="244"/>
    </row>
    <row r="4726" spans="1:1" s="245" customFormat="1" ht="12" hidden="1" customHeight="1">
      <c r="A4726" s="244"/>
    </row>
    <row r="4727" spans="1:1" s="245" customFormat="1" ht="12" hidden="1" customHeight="1">
      <c r="A4727" s="244"/>
    </row>
    <row r="4728" spans="1:1" s="245" customFormat="1" ht="12" hidden="1" customHeight="1">
      <c r="A4728" s="244"/>
    </row>
    <row r="4729" spans="1:1" s="245" customFormat="1" ht="12" hidden="1" customHeight="1">
      <c r="A4729" s="244"/>
    </row>
    <row r="4730" spans="1:1" s="245" customFormat="1" ht="12" hidden="1" customHeight="1">
      <c r="A4730" s="244"/>
    </row>
    <row r="4731" spans="1:1" s="245" customFormat="1" ht="12" hidden="1" customHeight="1">
      <c r="A4731" s="244"/>
    </row>
    <row r="4732" spans="1:1" s="245" customFormat="1" ht="12" hidden="1" customHeight="1">
      <c r="A4732" s="244"/>
    </row>
    <row r="4733" spans="1:1" s="245" customFormat="1" ht="12" hidden="1" customHeight="1">
      <c r="A4733" s="244"/>
    </row>
    <row r="4734" spans="1:1" s="245" customFormat="1" ht="12" hidden="1" customHeight="1">
      <c r="A4734" s="244"/>
    </row>
    <row r="4735" spans="1:1" s="245" customFormat="1" ht="12" hidden="1" customHeight="1">
      <c r="A4735" s="244"/>
    </row>
    <row r="4736" spans="1:1" s="245" customFormat="1" ht="12" hidden="1" customHeight="1">
      <c r="A4736" s="244"/>
    </row>
    <row r="4737" spans="1:1" s="245" customFormat="1" ht="12" hidden="1" customHeight="1">
      <c r="A4737" s="244"/>
    </row>
    <row r="4738" spans="1:1" s="245" customFormat="1" ht="12" hidden="1" customHeight="1">
      <c r="A4738" s="244"/>
    </row>
    <row r="4739" spans="1:1" s="245" customFormat="1" ht="12" hidden="1" customHeight="1">
      <c r="A4739" s="244"/>
    </row>
    <row r="4740" spans="1:1" s="245" customFormat="1" ht="12" hidden="1" customHeight="1">
      <c r="A4740" s="244"/>
    </row>
    <row r="4741" spans="1:1" s="245" customFormat="1" ht="12" hidden="1" customHeight="1">
      <c r="A4741" s="244"/>
    </row>
    <row r="4742" spans="1:1" s="245" customFormat="1" ht="12" hidden="1" customHeight="1">
      <c r="A4742" s="244"/>
    </row>
    <row r="4743" spans="1:1" s="245" customFormat="1" ht="12" hidden="1" customHeight="1">
      <c r="A4743" s="244"/>
    </row>
    <row r="4744" spans="1:1" s="245" customFormat="1" ht="12" hidden="1" customHeight="1">
      <c r="A4744" s="244"/>
    </row>
    <row r="4745" spans="1:1" s="245" customFormat="1" ht="12" hidden="1" customHeight="1">
      <c r="A4745" s="244"/>
    </row>
    <row r="4746" spans="1:1" s="245" customFormat="1" ht="12" hidden="1" customHeight="1">
      <c r="A4746" s="244"/>
    </row>
    <row r="4747" spans="1:1" s="245" customFormat="1" ht="12" hidden="1" customHeight="1">
      <c r="A4747" s="244"/>
    </row>
    <row r="4748" spans="1:1" s="245" customFormat="1" ht="12" hidden="1" customHeight="1">
      <c r="A4748" s="244"/>
    </row>
    <row r="4749" spans="1:1" s="245" customFormat="1" ht="12" hidden="1" customHeight="1">
      <c r="A4749" s="244"/>
    </row>
    <row r="4750" spans="1:1" s="245" customFormat="1" ht="12" hidden="1" customHeight="1">
      <c r="A4750" s="244"/>
    </row>
    <row r="4751" spans="1:1" s="245" customFormat="1" ht="12" hidden="1" customHeight="1">
      <c r="A4751" s="244"/>
    </row>
    <row r="4752" spans="1:1" s="245" customFormat="1" ht="12" hidden="1" customHeight="1">
      <c r="A4752" s="244"/>
    </row>
    <row r="4753" spans="1:1" s="245" customFormat="1" ht="12" hidden="1" customHeight="1">
      <c r="A4753" s="244"/>
    </row>
    <row r="4754" spans="1:1" s="245" customFormat="1" ht="12" hidden="1" customHeight="1">
      <c r="A4754" s="244"/>
    </row>
    <row r="4755" spans="1:1" s="245" customFormat="1" ht="12" hidden="1" customHeight="1">
      <c r="A4755" s="244"/>
    </row>
    <row r="4756" spans="1:1" s="245" customFormat="1" ht="12" hidden="1" customHeight="1">
      <c r="A4756" s="244"/>
    </row>
    <row r="4757" spans="1:1" s="245" customFormat="1" ht="12" hidden="1" customHeight="1">
      <c r="A4757" s="244"/>
    </row>
    <row r="4758" spans="1:1" s="245" customFormat="1" ht="12" hidden="1" customHeight="1">
      <c r="A4758" s="244"/>
    </row>
    <row r="4759" spans="1:1" s="245" customFormat="1" ht="12" hidden="1" customHeight="1">
      <c r="A4759" s="244"/>
    </row>
    <row r="4760" spans="1:1" s="245" customFormat="1" ht="12" hidden="1" customHeight="1">
      <c r="A4760" s="244"/>
    </row>
    <row r="4761" spans="1:1" s="245" customFormat="1" ht="12" hidden="1" customHeight="1">
      <c r="A4761" s="244"/>
    </row>
    <row r="4762" spans="1:1" s="245" customFormat="1" ht="12" hidden="1" customHeight="1">
      <c r="A4762" s="244"/>
    </row>
    <row r="4763" spans="1:1" s="245" customFormat="1" ht="12" hidden="1" customHeight="1">
      <c r="A4763" s="244"/>
    </row>
    <row r="4764" spans="1:1" s="245" customFormat="1" ht="12" hidden="1" customHeight="1">
      <c r="A4764" s="244"/>
    </row>
    <row r="4765" spans="1:1" s="245" customFormat="1" ht="12" hidden="1" customHeight="1">
      <c r="A4765" s="244"/>
    </row>
    <row r="4766" spans="1:1" s="245" customFormat="1" ht="12" hidden="1" customHeight="1">
      <c r="A4766" s="244"/>
    </row>
    <row r="4767" spans="1:1" s="245" customFormat="1" ht="12" hidden="1" customHeight="1">
      <c r="A4767" s="244"/>
    </row>
    <row r="4768" spans="1:1" s="245" customFormat="1" ht="12" hidden="1" customHeight="1">
      <c r="A4768" s="244"/>
    </row>
    <row r="4769" spans="1:1" s="245" customFormat="1" ht="12" hidden="1" customHeight="1">
      <c r="A4769" s="244"/>
    </row>
    <row r="4770" spans="1:1" s="245" customFormat="1" ht="12" hidden="1" customHeight="1">
      <c r="A4770" s="244"/>
    </row>
    <row r="4771" spans="1:1" s="245" customFormat="1" ht="12" hidden="1" customHeight="1">
      <c r="A4771" s="244"/>
    </row>
    <row r="4772" spans="1:1" s="245" customFormat="1" ht="12" hidden="1" customHeight="1">
      <c r="A4772" s="244"/>
    </row>
    <row r="4773" spans="1:1" s="245" customFormat="1" ht="12" hidden="1" customHeight="1">
      <c r="A4773" s="244"/>
    </row>
    <row r="4774" spans="1:1" s="245" customFormat="1" ht="12" hidden="1" customHeight="1">
      <c r="A4774" s="244"/>
    </row>
    <row r="4775" spans="1:1" s="245" customFormat="1" ht="12" hidden="1" customHeight="1">
      <c r="A4775" s="244"/>
    </row>
    <row r="4776" spans="1:1" s="245" customFormat="1" ht="12" hidden="1" customHeight="1">
      <c r="A4776" s="244"/>
    </row>
    <row r="4777" spans="1:1" s="245" customFormat="1" ht="12" hidden="1" customHeight="1">
      <c r="A4777" s="244"/>
    </row>
    <row r="4778" spans="1:1" s="245" customFormat="1" ht="12" hidden="1" customHeight="1">
      <c r="A4778" s="244"/>
    </row>
    <row r="4779" spans="1:1" s="245" customFormat="1" ht="12" hidden="1" customHeight="1">
      <c r="A4779" s="244"/>
    </row>
    <row r="4780" spans="1:1" s="245" customFormat="1" ht="12" hidden="1" customHeight="1">
      <c r="A4780" s="244"/>
    </row>
    <row r="4781" spans="1:1" s="245" customFormat="1" ht="12" hidden="1" customHeight="1">
      <c r="A4781" s="244"/>
    </row>
    <row r="4782" spans="1:1" s="245" customFormat="1" ht="12" hidden="1" customHeight="1">
      <c r="A4782" s="244"/>
    </row>
    <row r="4783" spans="1:1" s="245" customFormat="1" ht="12" hidden="1" customHeight="1">
      <c r="A4783" s="244"/>
    </row>
    <row r="4784" spans="1:1" s="245" customFormat="1" ht="12" hidden="1" customHeight="1">
      <c r="A4784" s="244"/>
    </row>
    <row r="4785" spans="1:1" s="245" customFormat="1" ht="12" hidden="1" customHeight="1">
      <c r="A4785" s="244"/>
    </row>
    <row r="4786" spans="1:1" s="245" customFormat="1" ht="12" hidden="1" customHeight="1">
      <c r="A4786" s="244"/>
    </row>
    <row r="4787" spans="1:1" s="245" customFormat="1" ht="12" hidden="1" customHeight="1">
      <c r="A4787" s="244"/>
    </row>
    <row r="4788" spans="1:1" s="245" customFormat="1" ht="12" hidden="1" customHeight="1">
      <c r="A4788" s="244"/>
    </row>
    <row r="4789" spans="1:1" s="245" customFormat="1" ht="12" hidden="1" customHeight="1">
      <c r="A4789" s="244"/>
    </row>
    <row r="4790" spans="1:1" s="245" customFormat="1" ht="12" hidden="1" customHeight="1">
      <c r="A4790" s="244"/>
    </row>
    <row r="4791" spans="1:1" s="245" customFormat="1" ht="12" hidden="1" customHeight="1">
      <c r="A4791" s="244"/>
    </row>
    <row r="4792" spans="1:1" s="245" customFormat="1" ht="12" hidden="1" customHeight="1">
      <c r="A4792" s="244"/>
    </row>
    <row r="4793" spans="1:1" s="245" customFormat="1" ht="12" hidden="1" customHeight="1">
      <c r="A4793" s="244"/>
    </row>
    <row r="4794" spans="1:1" s="245" customFormat="1" ht="12" hidden="1" customHeight="1">
      <c r="A4794" s="244"/>
    </row>
    <row r="4795" spans="1:1" s="245" customFormat="1" ht="12" hidden="1" customHeight="1">
      <c r="A4795" s="244"/>
    </row>
    <row r="4796" spans="1:1" s="245" customFormat="1" ht="12" hidden="1" customHeight="1">
      <c r="A4796" s="244"/>
    </row>
    <row r="4797" spans="1:1" s="245" customFormat="1" ht="12" hidden="1" customHeight="1">
      <c r="A4797" s="244"/>
    </row>
    <row r="4798" spans="1:1" s="245" customFormat="1" ht="12" hidden="1" customHeight="1">
      <c r="A4798" s="244"/>
    </row>
    <row r="4799" spans="1:1" s="245" customFormat="1" ht="12" hidden="1" customHeight="1">
      <c r="A4799" s="244"/>
    </row>
    <row r="4800" spans="1:1" s="245" customFormat="1" ht="12" hidden="1" customHeight="1">
      <c r="A4800" s="244"/>
    </row>
    <row r="4801" spans="1:1" s="245" customFormat="1" ht="12" hidden="1" customHeight="1">
      <c r="A4801" s="244"/>
    </row>
    <row r="4802" spans="1:1" s="245" customFormat="1" ht="12" hidden="1" customHeight="1">
      <c r="A4802" s="244"/>
    </row>
    <row r="4803" spans="1:1" s="245" customFormat="1" ht="12" hidden="1" customHeight="1">
      <c r="A4803" s="244"/>
    </row>
    <row r="4804" spans="1:1" s="245" customFormat="1" ht="12" hidden="1" customHeight="1">
      <c r="A4804" s="244"/>
    </row>
    <row r="4805" spans="1:1" s="245" customFormat="1" ht="12" hidden="1" customHeight="1">
      <c r="A4805" s="244"/>
    </row>
    <row r="4806" spans="1:1" s="245" customFormat="1" ht="12" hidden="1" customHeight="1">
      <c r="A4806" s="244"/>
    </row>
    <row r="4807" spans="1:1" s="245" customFormat="1" ht="12" hidden="1" customHeight="1">
      <c r="A4807" s="244"/>
    </row>
    <row r="4808" spans="1:1" s="245" customFormat="1" ht="12" hidden="1" customHeight="1">
      <c r="A4808" s="244"/>
    </row>
    <row r="4809" spans="1:1" s="245" customFormat="1" ht="12" hidden="1" customHeight="1">
      <c r="A4809" s="244"/>
    </row>
    <row r="4810" spans="1:1" s="245" customFormat="1" ht="12" hidden="1" customHeight="1">
      <c r="A4810" s="244"/>
    </row>
    <row r="4811" spans="1:1" s="245" customFormat="1" ht="12" hidden="1" customHeight="1">
      <c r="A4811" s="244"/>
    </row>
    <row r="4812" spans="1:1" s="245" customFormat="1" ht="12" hidden="1" customHeight="1">
      <c r="A4812" s="244"/>
    </row>
    <row r="4813" spans="1:1" s="245" customFormat="1" ht="12" hidden="1" customHeight="1">
      <c r="A4813" s="244"/>
    </row>
    <row r="4814" spans="1:1" s="245" customFormat="1" ht="12" hidden="1" customHeight="1">
      <c r="A4814" s="244"/>
    </row>
    <row r="4815" spans="1:1" s="245" customFormat="1" ht="12" hidden="1" customHeight="1">
      <c r="A4815" s="244"/>
    </row>
    <row r="4816" spans="1:1" s="245" customFormat="1" ht="12" hidden="1" customHeight="1">
      <c r="A4816" s="244"/>
    </row>
    <row r="4817" spans="1:1" s="245" customFormat="1" ht="12" hidden="1" customHeight="1">
      <c r="A4817" s="244"/>
    </row>
    <row r="4818" spans="1:1" s="245" customFormat="1" ht="12" hidden="1" customHeight="1">
      <c r="A4818" s="244"/>
    </row>
    <row r="4819" spans="1:1" s="245" customFormat="1" ht="12" hidden="1" customHeight="1">
      <c r="A4819" s="244"/>
    </row>
    <row r="4820" spans="1:1" s="245" customFormat="1" ht="12" hidden="1" customHeight="1">
      <c r="A4820" s="244"/>
    </row>
    <row r="4821" spans="1:1" s="245" customFormat="1" ht="12" hidden="1" customHeight="1">
      <c r="A4821" s="244"/>
    </row>
    <row r="4822" spans="1:1" s="245" customFormat="1" ht="12" hidden="1" customHeight="1">
      <c r="A4822" s="244"/>
    </row>
    <row r="4823" spans="1:1" s="245" customFormat="1" ht="12" hidden="1" customHeight="1">
      <c r="A4823" s="244"/>
    </row>
    <row r="4824" spans="1:1" s="245" customFormat="1" ht="12" hidden="1" customHeight="1">
      <c r="A4824" s="244"/>
    </row>
    <row r="4825" spans="1:1" s="245" customFormat="1" ht="12" hidden="1" customHeight="1">
      <c r="A4825" s="244"/>
    </row>
    <row r="4826" spans="1:1" s="245" customFormat="1" ht="12" hidden="1" customHeight="1">
      <c r="A4826" s="244"/>
    </row>
    <row r="4827" spans="1:1" s="245" customFormat="1" ht="12" hidden="1" customHeight="1">
      <c r="A4827" s="244"/>
    </row>
    <row r="4828" spans="1:1" s="245" customFormat="1" ht="12" hidden="1" customHeight="1">
      <c r="A4828" s="244"/>
    </row>
    <row r="4829" spans="1:1" s="245" customFormat="1" ht="12" hidden="1" customHeight="1">
      <c r="A4829" s="244"/>
    </row>
    <row r="4830" spans="1:1" s="245" customFormat="1" ht="12" hidden="1" customHeight="1">
      <c r="A4830" s="244"/>
    </row>
    <row r="4831" spans="1:1" s="245" customFormat="1" ht="12" hidden="1" customHeight="1">
      <c r="A4831" s="244"/>
    </row>
    <row r="4832" spans="1:1" s="245" customFormat="1" ht="12" hidden="1" customHeight="1">
      <c r="A4832" s="244"/>
    </row>
    <row r="4833" spans="1:1" s="245" customFormat="1" ht="12" hidden="1" customHeight="1">
      <c r="A4833" s="244"/>
    </row>
    <row r="4834" spans="1:1" s="245" customFormat="1" ht="12" hidden="1" customHeight="1">
      <c r="A4834" s="244"/>
    </row>
    <row r="4835" spans="1:1" s="245" customFormat="1" ht="12" hidden="1" customHeight="1">
      <c r="A4835" s="244"/>
    </row>
    <row r="4836" spans="1:1" s="245" customFormat="1" ht="12" hidden="1" customHeight="1">
      <c r="A4836" s="244"/>
    </row>
    <row r="4837" spans="1:1" s="245" customFormat="1" ht="12" hidden="1" customHeight="1">
      <c r="A4837" s="244"/>
    </row>
    <row r="4838" spans="1:1" s="245" customFormat="1" ht="12" hidden="1" customHeight="1">
      <c r="A4838" s="244"/>
    </row>
    <row r="4839" spans="1:1" s="245" customFormat="1" ht="12" hidden="1" customHeight="1">
      <c r="A4839" s="244"/>
    </row>
    <row r="4840" spans="1:1" s="245" customFormat="1" ht="12" hidden="1" customHeight="1">
      <c r="A4840" s="244"/>
    </row>
    <row r="4841" spans="1:1" s="245" customFormat="1" ht="12" hidden="1" customHeight="1">
      <c r="A4841" s="244"/>
    </row>
    <row r="4842" spans="1:1" s="245" customFormat="1" ht="12" hidden="1" customHeight="1">
      <c r="A4842" s="244"/>
    </row>
    <row r="4843" spans="1:1" s="245" customFormat="1" ht="12" hidden="1" customHeight="1">
      <c r="A4843" s="244"/>
    </row>
    <row r="4844" spans="1:1" s="245" customFormat="1" ht="12" hidden="1" customHeight="1">
      <c r="A4844" s="244"/>
    </row>
    <row r="4845" spans="1:1" s="245" customFormat="1" ht="12" hidden="1" customHeight="1">
      <c r="A4845" s="244"/>
    </row>
    <row r="4846" spans="1:1" s="245" customFormat="1" ht="12" hidden="1" customHeight="1">
      <c r="A4846" s="244"/>
    </row>
    <row r="4847" spans="1:1" s="245" customFormat="1" ht="12" hidden="1" customHeight="1">
      <c r="A4847" s="244"/>
    </row>
    <row r="4848" spans="1:1" s="245" customFormat="1" ht="12" hidden="1" customHeight="1">
      <c r="A4848" s="244"/>
    </row>
    <row r="4849" spans="1:1" s="245" customFormat="1" ht="12" hidden="1" customHeight="1">
      <c r="A4849" s="244"/>
    </row>
    <row r="4850" spans="1:1" s="245" customFormat="1" ht="12" hidden="1" customHeight="1">
      <c r="A4850" s="244"/>
    </row>
    <row r="4851" spans="1:1" s="245" customFormat="1" ht="12" hidden="1" customHeight="1">
      <c r="A4851" s="244"/>
    </row>
    <row r="4852" spans="1:1" s="245" customFormat="1" ht="12" hidden="1" customHeight="1">
      <c r="A4852" s="244"/>
    </row>
    <row r="4853" spans="1:1" s="245" customFormat="1" ht="12" hidden="1" customHeight="1">
      <c r="A4853" s="244"/>
    </row>
    <row r="4854" spans="1:1" s="245" customFormat="1" ht="12" hidden="1" customHeight="1">
      <c r="A4854" s="244"/>
    </row>
    <row r="4855" spans="1:1" s="245" customFormat="1" ht="12" hidden="1" customHeight="1">
      <c r="A4855" s="244"/>
    </row>
    <row r="4856" spans="1:1" s="245" customFormat="1" ht="12" hidden="1" customHeight="1">
      <c r="A4856" s="244"/>
    </row>
    <row r="4857" spans="1:1" s="245" customFormat="1" ht="12" hidden="1" customHeight="1">
      <c r="A4857" s="244"/>
    </row>
    <row r="4858" spans="1:1" s="245" customFormat="1" ht="12" hidden="1" customHeight="1">
      <c r="A4858" s="244"/>
    </row>
    <row r="4859" spans="1:1" s="245" customFormat="1" ht="12" hidden="1" customHeight="1">
      <c r="A4859" s="244"/>
    </row>
    <row r="4860" spans="1:1" s="245" customFormat="1" ht="12" hidden="1" customHeight="1">
      <c r="A4860" s="244"/>
    </row>
    <row r="4861" spans="1:1" s="245" customFormat="1" ht="12" hidden="1" customHeight="1">
      <c r="A4861" s="244"/>
    </row>
    <row r="4862" spans="1:1" s="245" customFormat="1" ht="12" hidden="1" customHeight="1">
      <c r="A4862" s="244"/>
    </row>
    <row r="4863" spans="1:1" s="245" customFormat="1" ht="12" hidden="1" customHeight="1">
      <c r="A4863" s="244"/>
    </row>
    <row r="4864" spans="1:1" s="245" customFormat="1" ht="12" hidden="1" customHeight="1">
      <c r="A4864" s="244"/>
    </row>
    <row r="4865" spans="1:1" s="245" customFormat="1" ht="12" hidden="1" customHeight="1">
      <c r="A4865" s="244"/>
    </row>
    <row r="4866" spans="1:1" s="245" customFormat="1" ht="12" hidden="1" customHeight="1">
      <c r="A4866" s="244"/>
    </row>
    <row r="4867" spans="1:1" s="245" customFormat="1" ht="12" hidden="1" customHeight="1">
      <c r="A4867" s="244"/>
    </row>
    <row r="4868" spans="1:1" s="245" customFormat="1" ht="12" hidden="1" customHeight="1">
      <c r="A4868" s="244"/>
    </row>
    <row r="4869" spans="1:1" s="245" customFormat="1" ht="12" hidden="1" customHeight="1">
      <c r="A4869" s="244"/>
    </row>
    <row r="4870" spans="1:1" s="245" customFormat="1" ht="12" hidden="1" customHeight="1">
      <c r="A4870" s="244"/>
    </row>
    <row r="4871" spans="1:1" s="245" customFormat="1" ht="12" hidden="1" customHeight="1">
      <c r="A4871" s="244"/>
    </row>
    <row r="4872" spans="1:1" s="245" customFormat="1" ht="12" hidden="1" customHeight="1">
      <c r="A4872" s="244"/>
    </row>
    <row r="4873" spans="1:1" s="245" customFormat="1" ht="12" hidden="1" customHeight="1">
      <c r="A4873" s="244"/>
    </row>
    <row r="4874" spans="1:1" s="245" customFormat="1" ht="12" hidden="1" customHeight="1">
      <c r="A4874" s="244"/>
    </row>
    <row r="4875" spans="1:1" s="245" customFormat="1" ht="12" hidden="1" customHeight="1">
      <c r="A4875" s="244"/>
    </row>
    <row r="4876" spans="1:1" s="245" customFormat="1" ht="12" hidden="1" customHeight="1">
      <c r="A4876" s="244"/>
    </row>
    <row r="4877" spans="1:1" s="245" customFormat="1" ht="12" hidden="1" customHeight="1">
      <c r="A4877" s="244"/>
    </row>
    <row r="4878" spans="1:1" s="245" customFormat="1" ht="12" hidden="1" customHeight="1">
      <c r="A4878" s="244"/>
    </row>
    <row r="4879" spans="1:1" s="245" customFormat="1" ht="12" hidden="1" customHeight="1">
      <c r="A4879" s="244"/>
    </row>
    <row r="4880" spans="1:1" s="245" customFormat="1" ht="12" hidden="1" customHeight="1">
      <c r="A4880" s="244"/>
    </row>
    <row r="4881" spans="1:1" s="245" customFormat="1" ht="12" hidden="1" customHeight="1">
      <c r="A4881" s="244"/>
    </row>
    <row r="4882" spans="1:1" s="245" customFormat="1" ht="12" hidden="1" customHeight="1">
      <c r="A4882" s="244"/>
    </row>
    <row r="4883" spans="1:1" s="245" customFormat="1" ht="12" hidden="1" customHeight="1">
      <c r="A4883" s="244"/>
    </row>
    <row r="4884" spans="1:1" s="245" customFormat="1" ht="12" hidden="1" customHeight="1">
      <c r="A4884" s="244"/>
    </row>
    <row r="4885" spans="1:1" s="245" customFormat="1" ht="12" hidden="1" customHeight="1">
      <c r="A4885" s="244"/>
    </row>
    <row r="4886" spans="1:1" s="245" customFormat="1" ht="12" hidden="1" customHeight="1">
      <c r="A4886" s="244"/>
    </row>
    <row r="4887" spans="1:1" s="245" customFormat="1" ht="12" hidden="1" customHeight="1">
      <c r="A4887" s="244"/>
    </row>
    <row r="4888" spans="1:1" s="245" customFormat="1" ht="12" hidden="1" customHeight="1">
      <c r="A4888" s="244"/>
    </row>
    <row r="4889" spans="1:1" s="245" customFormat="1" ht="12" hidden="1" customHeight="1">
      <c r="A4889" s="244"/>
    </row>
    <row r="4890" spans="1:1" s="245" customFormat="1" ht="12" hidden="1" customHeight="1">
      <c r="A4890" s="244"/>
    </row>
    <row r="4891" spans="1:1" s="245" customFormat="1" ht="12" hidden="1" customHeight="1">
      <c r="A4891" s="244"/>
    </row>
    <row r="4892" spans="1:1" s="245" customFormat="1" ht="12" hidden="1" customHeight="1">
      <c r="A4892" s="244"/>
    </row>
    <row r="4893" spans="1:1" s="245" customFormat="1" ht="12" hidden="1" customHeight="1">
      <c r="A4893" s="244"/>
    </row>
    <row r="4894" spans="1:1" s="245" customFormat="1" ht="12" hidden="1" customHeight="1">
      <c r="A4894" s="244"/>
    </row>
    <row r="4895" spans="1:1" s="245" customFormat="1" ht="12" hidden="1" customHeight="1">
      <c r="A4895" s="244"/>
    </row>
    <row r="4896" spans="1:1" s="245" customFormat="1" ht="12" hidden="1" customHeight="1">
      <c r="A4896" s="244"/>
    </row>
    <row r="4897" spans="1:1" s="245" customFormat="1" ht="12" hidden="1" customHeight="1">
      <c r="A4897" s="244"/>
    </row>
    <row r="4898" spans="1:1" s="245" customFormat="1" ht="12" hidden="1" customHeight="1">
      <c r="A4898" s="244"/>
    </row>
    <row r="4899" spans="1:1" s="245" customFormat="1" ht="12" hidden="1" customHeight="1">
      <c r="A4899" s="244"/>
    </row>
    <row r="4900" spans="1:1" s="245" customFormat="1" ht="12" hidden="1" customHeight="1">
      <c r="A4900" s="244"/>
    </row>
    <row r="4901" spans="1:1" s="245" customFormat="1" ht="12" hidden="1" customHeight="1">
      <c r="A4901" s="244"/>
    </row>
    <row r="4902" spans="1:1" s="245" customFormat="1" ht="12" hidden="1" customHeight="1">
      <c r="A4902" s="244"/>
    </row>
    <row r="4903" spans="1:1" s="245" customFormat="1" ht="12" hidden="1" customHeight="1">
      <c r="A4903" s="244"/>
    </row>
    <row r="4904" spans="1:1" s="245" customFormat="1" ht="12" hidden="1" customHeight="1">
      <c r="A4904" s="244"/>
    </row>
    <row r="4905" spans="1:1" s="245" customFormat="1" ht="12" hidden="1" customHeight="1">
      <c r="A4905" s="244"/>
    </row>
    <row r="4906" spans="1:1" s="245" customFormat="1" ht="12" hidden="1" customHeight="1">
      <c r="A4906" s="244"/>
    </row>
    <row r="4907" spans="1:1" s="245" customFormat="1" ht="12" hidden="1" customHeight="1">
      <c r="A4907" s="244"/>
    </row>
    <row r="4908" spans="1:1" s="245" customFormat="1" ht="12" hidden="1" customHeight="1">
      <c r="A4908" s="244"/>
    </row>
    <row r="4909" spans="1:1" s="245" customFormat="1" ht="12" hidden="1" customHeight="1">
      <c r="A4909" s="244"/>
    </row>
    <row r="4910" spans="1:1" s="245" customFormat="1" ht="12" hidden="1" customHeight="1">
      <c r="A4910" s="244"/>
    </row>
    <row r="4911" spans="1:1" s="245" customFormat="1" ht="12" hidden="1" customHeight="1">
      <c r="A4911" s="244"/>
    </row>
    <row r="4912" spans="1:1" s="245" customFormat="1" ht="12" hidden="1" customHeight="1">
      <c r="A4912" s="244"/>
    </row>
    <row r="4913" spans="1:1" s="245" customFormat="1" ht="12" hidden="1" customHeight="1">
      <c r="A4913" s="244"/>
    </row>
    <row r="4914" spans="1:1" s="245" customFormat="1" ht="12" hidden="1" customHeight="1">
      <c r="A4914" s="244"/>
    </row>
    <row r="4915" spans="1:1" s="245" customFormat="1" ht="12" hidden="1" customHeight="1">
      <c r="A4915" s="244"/>
    </row>
    <row r="4916" spans="1:1" s="245" customFormat="1" ht="12" hidden="1" customHeight="1">
      <c r="A4916" s="244"/>
    </row>
    <row r="4917" spans="1:1" s="245" customFormat="1" ht="12" hidden="1" customHeight="1">
      <c r="A4917" s="244"/>
    </row>
    <row r="4918" spans="1:1" s="245" customFormat="1" ht="12" hidden="1" customHeight="1">
      <c r="A4918" s="244"/>
    </row>
    <row r="4919" spans="1:1" s="245" customFormat="1" ht="12" hidden="1" customHeight="1">
      <c r="A4919" s="244"/>
    </row>
    <row r="4920" spans="1:1" s="245" customFormat="1" ht="12" hidden="1" customHeight="1">
      <c r="A4920" s="244"/>
    </row>
    <row r="4921" spans="1:1" s="245" customFormat="1" ht="12" hidden="1" customHeight="1">
      <c r="A4921" s="244"/>
    </row>
    <row r="4922" spans="1:1" s="245" customFormat="1" ht="12" hidden="1" customHeight="1">
      <c r="A4922" s="244"/>
    </row>
    <row r="4923" spans="1:1" s="245" customFormat="1" ht="12" hidden="1" customHeight="1">
      <c r="A4923" s="244"/>
    </row>
    <row r="4924" spans="1:1" s="245" customFormat="1" ht="12" hidden="1" customHeight="1">
      <c r="A4924" s="244"/>
    </row>
    <row r="4925" spans="1:1" s="245" customFormat="1" ht="12" hidden="1" customHeight="1">
      <c r="A4925" s="244"/>
    </row>
    <row r="4926" spans="1:1" s="245" customFormat="1" ht="12" hidden="1" customHeight="1">
      <c r="A4926" s="244"/>
    </row>
    <row r="4927" spans="1:1" s="245" customFormat="1" ht="12" hidden="1" customHeight="1">
      <c r="A4927" s="244"/>
    </row>
    <row r="4928" spans="1:1" s="245" customFormat="1" ht="12" hidden="1" customHeight="1">
      <c r="A4928" s="244"/>
    </row>
    <row r="4929" spans="1:1" s="245" customFormat="1" ht="12" hidden="1" customHeight="1">
      <c r="A4929" s="244"/>
    </row>
    <row r="4930" spans="1:1" s="245" customFormat="1" ht="12" hidden="1" customHeight="1">
      <c r="A4930" s="244"/>
    </row>
    <row r="4931" spans="1:1" s="245" customFormat="1" ht="12" hidden="1" customHeight="1">
      <c r="A4931" s="244"/>
    </row>
    <row r="4932" spans="1:1" s="245" customFormat="1" ht="12" hidden="1" customHeight="1">
      <c r="A4932" s="244"/>
    </row>
    <row r="4933" spans="1:1" s="245" customFormat="1" ht="12" hidden="1" customHeight="1">
      <c r="A4933" s="244"/>
    </row>
    <row r="4934" spans="1:1" s="245" customFormat="1" ht="12" hidden="1" customHeight="1">
      <c r="A4934" s="244"/>
    </row>
    <row r="4935" spans="1:1" s="245" customFormat="1" ht="12" hidden="1" customHeight="1">
      <c r="A4935" s="244"/>
    </row>
    <row r="4936" spans="1:1" s="245" customFormat="1" ht="12" hidden="1" customHeight="1">
      <c r="A4936" s="244"/>
    </row>
    <row r="4937" spans="1:1" s="245" customFormat="1" ht="12" hidden="1" customHeight="1">
      <c r="A4937" s="244"/>
    </row>
    <row r="4938" spans="1:1" s="245" customFormat="1" ht="12" hidden="1" customHeight="1">
      <c r="A4938" s="244"/>
    </row>
    <row r="4939" spans="1:1" s="245" customFormat="1" ht="12" hidden="1" customHeight="1">
      <c r="A4939" s="244"/>
    </row>
    <row r="4940" spans="1:1" s="245" customFormat="1" ht="12" hidden="1" customHeight="1">
      <c r="A4940" s="244"/>
    </row>
    <row r="4941" spans="1:1" s="245" customFormat="1" ht="12" hidden="1" customHeight="1">
      <c r="A4941" s="244"/>
    </row>
    <row r="4942" spans="1:1" s="245" customFormat="1" ht="12" hidden="1" customHeight="1">
      <c r="A4942" s="244"/>
    </row>
    <row r="4943" spans="1:1" s="245" customFormat="1" ht="12" hidden="1" customHeight="1">
      <c r="A4943" s="244"/>
    </row>
    <row r="4944" spans="1:1" s="245" customFormat="1" ht="12" hidden="1" customHeight="1">
      <c r="A4944" s="244"/>
    </row>
    <row r="4945" spans="1:1" s="245" customFormat="1" ht="12" hidden="1" customHeight="1">
      <c r="A4945" s="244"/>
    </row>
    <row r="4946" spans="1:1" s="245" customFormat="1" ht="12" hidden="1" customHeight="1">
      <c r="A4946" s="244"/>
    </row>
    <row r="4947" spans="1:1" s="245" customFormat="1" ht="12" hidden="1" customHeight="1">
      <c r="A4947" s="244"/>
    </row>
    <row r="4948" spans="1:1" s="245" customFormat="1" ht="12" hidden="1" customHeight="1">
      <c r="A4948" s="244"/>
    </row>
    <row r="4949" spans="1:1" s="245" customFormat="1" ht="12" hidden="1" customHeight="1">
      <c r="A4949" s="244"/>
    </row>
    <row r="4950" spans="1:1" s="245" customFormat="1" ht="12" hidden="1" customHeight="1">
      <c r="A4950" s="244"/>
    </row>
    <row r="4951" spans="1:1" s="245" customFormat="1" ht="12" hidden="1" customHeight="1">
      <c r="A4951" s="244"/>
    </row>
    <row r="4952" spans="1:1" s="245" customFormat="1" ht="12" hidden="1" customHeight="1">
      <c r="A4952" s="244"/>
    </row>
    <row r="4953" spans="1:1" s="245" customFormat="1" ht="12" hidden="1" customHeight="1">
      <c r="A4953" s="244"/>
    </row>
    <row r="4954" spans="1:1" s="245" customFormat="1" ht="12" hidden="1" customHeight="1">
      <c r="A4954" s="244"/>
    </row>
    <row r="4955" spans="1:1" s="245" customFormat="1" ht="12" hidden="1" customHeight="1">
      <c r="A4955" s="244"/>
    </row>
    <row r="4956" spans="1:1" s="245" customFormat="1" ht="12" hidden="1" customHeight="1">
      <c r="A4956" s="244"/>
    </row>
    <row r="4957" spans="1:1" s="245" customFormat="1" ht="12" hidden="1" customHeight="1">
      <c r="A4957" s="244"/>
    </row>
    <row r="4958" spans="1:1" s="245" customFormat="1" ht="12" hidden="1" customHeight="1">
      <c r="A4958" s="244"/>
    </row>
    <row r="4959" spans="1:1" s="245" customFormat="1" ht="12" hidden="1" customHeight="1">
      <c r="A4959" s="244"/>
    </row>
    <row r="4960" spans="1:1" s="245" customFormat="1" ht="12" hidden="1" customHeight="1">
      <c r="A4960" s="244"/>
    </row>
    <row r="4961" spans="1:1" s="245" customFormat="1" ht="12" hidden="1" customHeight="1">
      <c r="A4961" s="244"/>
    </row>
    <row r="4962" spans="1:1" s="245" customFormat="1" ht="12" hidden="1" customHeight="1">
      <c r="A4962" s="244"/>
    </row>
    <row r="4963" spans="1:1" s="245" customFormat="1" ht="12" hidden="1" customHeight="1">
      <c r="A4963" s="244"/>
    </row>
    <row r="4964" spans="1:1" s="245" customFormat="1" ht="12" hidden="1" customHeight="1">
      <c r="A4964" s="244"/>
    </row>
    <row r="4965" spans="1:1" s="245" customFormat="1" ht="12" hidden="1" customHeight="1">
      <c r="A4965" s="244"/>
    </row>
    <row r="4966" spans="1:1" s="245" customFormat="1" ht="12" hidden="1" customHeight="1">
      <c r="A4966" s="244"/>
    </row>
    <row r="4967" spans="1:1" s="245" customFormat="1" ht="12" hidden="1" customHeight="1">
      <c r="A4967" s="244"/>
    </row>
    <row r="4968" spans="1:1" s="245" customFormat="1" ht="12" hidden="1" customHeight="1">
      <c r="A4968" s="244"/>
    </row>
    <row r="4969" spans="1:1" s="245" customFormat="1" ht="12" hidden="1" customHeight="1">
      <c r="A4969" s="244"/>
    </row>
    <row r="4970" spans="1:1" s="245" customFormat="1" ht="12" hidden="1" customHeight="1">
      <c r="A4970" s="244"/>
    </row>
    <row r="4971" spans="1:1" s="245" customFormat="1" ht="12" hidden="1" customHeight="1">
      <c r="A4971" s="244"/>
    </row>
    <row r="4972" spans="1:1" s="245" customFormat="1" ht="12" hidden="1" customHeight="1">
      <c r="A4972" s="244"/>
    </row>
    <row r="4973" spans="1:1" s="245" customFormat="1" ht="12" hidden="1" customHeight="1">
      <c r="A4973" s="244"/>
    </row>
    <row r="4974" spans="1:1" s="245" customFormat="1" ht="12" hidden="1" customHeight="1">
      <c r="A4974" s="244"/>
    </row>
    <row r="4975" spans="1:1" s="245" customFormat="1" ht="12" hidden="1" customHeight="1">
      <c r="A4975" s="244"/>
    </row>
    <row r="4976" spans="1:1" s="245" customFormat="1" ht="12" hidden="1" customHeight="1">
      <c r="A4976" s="244"/>
    </row>
    <row r="4977" spans="1:1" s="245" customFormat="1" ht="12" hidden="1" customHeight="1">
      <c r="A4977" s="244"/>
    </row>
    <row r="4978" spans="1:1" s="245" customFormat="1" ht="12" hidden="1" customHeight="1">
      <c r="A4978" s="244"/>
    </row>
    <row r="4979" spans="1:1" s="245" customFormat="1" ht="12" hidden="1" customHeight="1">
      <c r="A4979" s="244"/>
    </row>
    <row r="4980" spans="1:1" s="245" customFormat="1" ht="12" hidden="1" customHeight="1">
      <c r="A4980" s="244"/>
    </row>
    <row r="4981" spans="1:1" s="245" customFormat="1" ht="12" hidden="1" customHeight="1">
      <c r="A4981" s="244"/>
    </row>
    <row r="4982" spans="1:1" s="245" customFormat="1" ht="12" hidden="1" customHeight="1">
      <c r="A4982" s="244"/>
    </row>
    <row r="4983" spans="1:1" s="245" customFormat="1" ht="12" hidden="1" customHeight="1">
      <c r="A4983" s="244"/>
    </row>
    <row r="4984" spans="1:1" s="245" customFormat="1" ht="12" hidden="1" customHeight="1">
      <c r="A4984" s="244"/>
    </row>
    <row r="4985" spans="1:1" s="245" customFormat="1" ht="12" hidden="1" customHeight="1">
      <c r="A4985" s="244"/>
    </row>
    <row r="4986" spans="1:1" s="245" customFormat="1" ht="12" hidden="1" customHeight="1">
      <c r="A4986" s="244"/>
    </row>
    <row r="4987" spans="1:1" s="245" customFormat="1" ht="12" hidden="1" customHeight="1">
      <c r="A4987" s="244"/>
    </row>
    <row r="4988" spans="1:1" s="245" customFormat="1" ht="12" hidden="1" customHeight="1">
      <c r="A4988" s="244"/>
    </row>
    <row r="4989" spans="1:1" s="245" customFormat="1" ht="12" hidden="1" customHeight="1">
      <c r="A4989" s="244"/>
    </row>
    <row r="4990" spans="1:1" s="245" customFormat="1" ht="12" hidden="1" customHeight="1">
      <c r="A4990" s="244"/>
    </row>
    <row r="4991" spans="1:1" s="245" customFormat="1" ht="12" hidden="1" customHeight="1">
      <c r="A4991" s="244"/>
    </row>
    <row r="4992" spans="1:1" s="245" customFormat="1" ht="12" hidden="1" customHeight="1">
      <c r="A4992" s="244"/>
    </row>
    <row r="4993" spans="1:1" s="245" customFormat="1" ht="12" hidden="1" customHeight="1">
      <c r="A4993" s="244"/>
    </row>
    <row r="4994" spans="1:1" s="245" customFormat="1" ht="12" hidden="1" customHeight="1">
      <c r="A4994" s="244"/>
    </row>
    <row r="4995" spans="1:1" s="245" customFormat="1" ht="12" hidden="1" customHeight="1">
      <c r="A4995" s="244"/>
    </row>
    <row r="4996" spans="1:1" s="245" customFormat="1" ht="12" hidden="1" customHeight="1">
      <c r="A4996" s="244"/>
    </row>
    <row r="4997" spans="1:1" s="245" customFormat="1" ht="12" hidden="1" customHeight="1">
      <c r="A4997" s="244"/>
    </row>
    <row r="4998" spans="1:1" s="245" customFormat="1" ht="12" hidden="1" customHeight="1">
      <c r="A4998" s="244"/>
    </row>
    <row r="4999" spans="1:1" s="245" customFormat="1" ht="12" hidden="1" customHeight="1">
      <c r="A4999" s="244"/>
    </row>
    <row r="5000" spans="1:1" s="245" customFormat="1" ht="12" hidden="1" customHeight="1">
      <c r="A5000" s="244"/>
    </row>
    <row r="5001" spans="1:1" s="245" customFormat="1" ht="12" hidden="1" customHeight="1">
      <c r="A5001" s="244"/>
    </row>
    <row r="5002" spans="1:1" s="245" customFormat="1" ht="12" hidden="1" customHeight="1">
      <c r="A5002" s="244"/>
    </row>
    <row r="5003" spans="1:1" s="245" customFormat="1" ht="12" hidden="1" customHeight="1">
      <c r="A5003" s="244"/>
    </row>
    <row r="5004" spans="1:1" s="245" customFormat="1" ht="12" hidden="1" customHeight="1">
      <c r="A5004" s="244"/>
    </row>
    <row r="5005" spans="1:1" s="245" customFormat="1" ht="12" hidden="1" customHeight="1">
      <c r="A5005" s="244"/>
    </row>
    <row r="5006" spans="1:1" s="245" customFormat="1" ht="12" hidden="1" customHeight="1">
      <c r="A5006" s="244"/>
    </row>
    <row r="5007" spans="1:1" s="245" customFormat="1" ht="12" hidden="1" customHeight="1">
      <c r="A5007" s="244"/>
    </row>
    <row r="5008" spans="1:1" s="245" customFormat="1" ht="12" hidden="1" customHeight="1">
      <c r="A5008" s="244"/>
    </row>
    <row r="5009" spans="1:1" s="245" customFormat="1" ht="12" hidden="1" customHeight="1">
      <c r="A5009" s="244"/>
    </row>
    <row r="5010" spans="1:1" s="245" customFormat="1" ht="12" hidden="1" customHeight="1">
      <c r="A5010" s="244"/>
    </row>
    <row r="5011" spans="1:1" s="245" customFormat="1" ht="12" hidden="1" customHeight="1">
      <c r="A5011" s="244"/>
    </row>
    <row r="5012" spans="1:1" s="245" customFormat="1" ht="12" hidden="1" customHeight="1">
      <c r="A5012" s="244"/>
    </row>
    <row r="5013" spans="1:1" s="245" customFormat="1" ht="12" hidden="1" customHeight="1">
      <c r="A5013" s="244"/>
    </row>
    <row r="5014" spans="1:1" s="245" customFormat="1" ht="12" hidden="1" customHeight="1">
      <c r="A5014" s="244"/>
    </row>
    <row r="5015" spans="1:1" s="245" customFormat="1" ht="12" hidden="1" customHeight="1">
      <c r="A5015" s="244"/>
    </row>
    <row r="5016" spans="1:1" s="245" customFormat="1" ht="12" hidden="1" customHeight="1">
      <c r="A5016" s="244"/>
    </row>
    <row r="5017" spans="1:1" s="245" customFormat="1" ht="12" hidden="1" customHeight="1">
      <c r="A5017" s="244"/>
    </row>
    <row r="5018" spans="1:1" s="245" customFormat="1" ht="12" hidden="1" customHeight="1">
      <c r="A5018" s="244"/>
    </row>
    <row r="5019" spans="1:1" s="245" customFormat="1" ht="12" hidden="1" customHeight="1">
      <c r="A5019" s="244"/>
    </row>
    <row r="5020" spans="1:1" s="245" customFormat="1" ht="12" hidden="1" customHeight="1">
      <c r="A5020" s="244"/>
    </row>
    <row r="5021" spans="1:1" s="245" customFormat="1" ht="12" hidden="1" customHeight="1">
      <c r="A5021" s="244"/>
    </row>
    <row r="5022" spans="1:1" s="245" customFormat="1" ht="12" hidden="1" customHeight="1">
      <c r="A5022" s="244"/>
    </row>
    <row r="5023" spans="1:1" s="245" customFormat="1" ht="12" hidden="1" customHeight="1">
      <c r="A5023" s="244"/>
    </row>
    <row r="5024" spans="1:1" s="245" customFormat="1" ht="12" hidden="1" customHeight="1">
      <c r="A5024" s="244"/>
    </row>
    <row r="5025" spans="1:1" s="245" customFormat="1" ht="12" hidden="1" customHeight="1">
      <c r="A5025" s="244"/>
    </row>
    <row r="5026" spans="1:1" s="245" customFormat="1" ht="12" hidden="1" customHeight="1">
      <c r="A5026" s="244"/>
    </row>
    <row r="5027" spans="1:1" s="245" customFormat="1" ht="12" hidden="1" customHeight="1">
      <c r="A5027" s="244"/>
    </row>
    <row r="5028" spans="1:1" s="245" customFormat="1" ht="12" hidden="1" customHeight="1">
      <c r="A5028" s="244"/>
    </row>
    <row r="5029" spans="1:1" s="245" customFormat="1" ht="12" hidden="1" customHeight="1">
      <c r="A5029" s="244"/>
    </row>
    <row r="5030" spans="1:1" s="245" customFormat="1" ht="12" hidden="1" customHeight="1">
      <c r="A5030" s="244"/>
    </row>
    <row r="5031" spans="1:1" s="245" customFormat="1" ht="12" hidden="1" customHeight="1">
      <c r="A5031" s="244"/>
    </row>
    <row r="5032" spans="1:1" s="245" customFormat="1" ht="12" hidden="1" customHeight="1">
      <c r="A5032" s="244"/>
    </row>
    <row r="5033" spans="1:1" s="245" customFormat="1" ht="12" hidden="1" customHeight="1">
      <c r="A5033" s="244"/>
    </row>
    <row r="5034" spans="1:1" s="245" customFormat="1" ht="12" hidden="1" customHeight="1">
      <c r="A5034" s="244"/>
    </row>
    <row r="5035" spans="1:1" s="245" customFormat="1" ht="12" hidden="1" customHeight="1">
      <c r="A5035" s="244"/>
    </row>
    <row r="5036" spans="1:1" s="245" customFormat="1" ht="12" hidden="1" customHeight="1">
      <c r="A5036" s="244"/>
    </row>
    <row r="5037" spans="1:1" s="245" customFormat="1" ht="12" hidden="1" customHeight="1">
      <c r="A5037" s="244"/>
    </row>
    <row r="5038" spans="1:1" s="245" customFormat="1" ht="12" hidden="1" customHeight="1">
      <c r="A5038" s="244"/>
    </row>
    <row r="5039" spans="1:1" s="245" customFormat="1" ht="12" hidden="1" customHeight="1">
      <c r="A5039" s="244"/>
    </row>
    <row r="5040" spans="1:1" s="245" customFormat="1" ht="12" hidden="1" customHeight="1">
      <c r="A5040" s="244"/>
    </row>
    <row r="5041" spans="1:1" s="245" customFormat="1" ht="12" hidden="1" customHeight="1">
      <c r="A5041" s="244"/>
    </row>
    <row r="5042" spans="1:1" s="245" customFormat="1" ht="12" hidden="1" customHeight="1">
      <c r="A5042" s="244"/>
    </row>
    <row r="5043" spans="1:1" s="245" customFormat="1" ht="12" hidden="1" customHeight="1">
      <c r="A5043" s="244"/>
    </row>
    <row r="5044" spans="1:1" s="245" customFormat="1" ht="12" hidden="1" customHeight="1">
      <c r="A5044" s="244"/>
    </row>
    <row r="5045" spans="1:1" s="245" customFormat="1" ht="12" hidden="1" customHeight="1">
      <c r="A5045" s="244"/>
    </row>
    <row r="5046" spans="1:1" s="245" customFormat="1" ht="12" hidden="1" customHeight="1">
      <c r="A5046" s="244"/>
    </row>
    <row r="5047" spans="1:1" s="245" customFormat="1" ht="12" hidden="1" customHeight="1">
      <c r="A5047" s="244"/>
    </row>
    <row r="5048" spans="1:1" s="245" customFormat="1" ht="12" hidden="1" customHeight="1">
      <c r="A5048" s="244"/>
    </row>
    <row r="5049" spans="1:1" s="245" customFormat="1" ht="12" hidden="1" customHeight="1">
      <c r="A5049" s="244"/>
    </row>
    <row r="5050" spans="1:1" s="245" customFormat="1" ht="12" hidden="1" customHeight="1">
      <c r="A5050" s="244"/>
    </row>
    <row r="5051" spans="1:1" s="245" customFormat="1" ht="12" hidden="1" customHeight="1">
      <c r="A5051" s="244"/>
    </row>
    <row r="5052" spans="1:1" s="245" customFormat="1" ht="12" hidden="1" customHeight="1">
      <c r="A5052" s="244"/>
    </row>
    <row r="5053" spans="1:1" s="245" customFormat="1" ht="12" hidden="1" customHeight="1">
      <c r="A5053" s="244"/>
    </row>
    <row r="5054" spans="1:1" s="245" customFormat="1" ht="12" hidden="1" customHeight="1">
      <c r="A5054" s="244"/>
    </row>
    <row r="5055" spans="1:1" s="245" customFormat="1" ht="12" hidden="1" customHeight="1">
      <c r="A5055" s="244"/>
    </row>
    <row r="5056" spans="1:1" s="245" customFormat="1" ht="12" hidden="1" customHeight="1">
      <c r="A5056" s="244"/>
    </row>
    <row r="5057" spans="1:1" s="245" customFormat="1" ht="12" hidden="1" customHeight="1">
      <c r="A5057" s="244"/>
    </row>
    <row r="5058" spans="1:1" s="245" customFormat="1" ht="12" hidden="1" customHeight="1">
      <c r="A5058" s="244"/>
    </row>
    <row r="5059" spans="1:1" s="245" customFormat="1" ht="12" hidden="1" customHeight="1">
      <c r="A5059" s="244"/>
    </row>
    <row r="5060" spans="1:1" s="245" customFormat="1" ht="12" hidden="1" customHeight="1">
      <c r="A5060" s="244"/>
    </row>
    <row r="5061" spans="1:1" s="245" customFormat="1" ht="12" hidden="1" customHeight="1">
      <c r="A5061" s="244"/>
    </row>
    <row r="5062" spans="1:1" s="245" customFormat="1" ht="12" hidden="1" customHeight="1">
      <c r="A5062" s="244"/>
    </row>
    <row r="5063" spans="1:1" s="245" customFormat="1" ht="12" hidden="1" customHeight="1">
      <c r="A5063" s="244"/>
    </row>
    <row r="5064" spans="1:1" s="245" customFormat="1" ht="12" hidden="1" customHeight="1">
      <c r="A5064" s="244"/>
    </row>
    <row r="5065" spans="1:1" s="245" customFormat="1" ht="12" hidden="1" customHeight="1">
      <c r="A5065" s="244"/>
    </row>
    <row r="5066" spans="1:1" s="245" customFormat="1" ht="12" hidden="1" customHeight="1">
      <c r="A5066" s="244"/>
    </row>
    <row r="5067" spans="1:1" s="245" customFormat="1" ht="12" hidden="1" customHeight="1">
      <c r="A5067" s="244"/>
    </row>
    <row r="5068" spans="1:1" s="245" customFormat="1" ht="12" hidden="1" customHeight="1">
      <c r="A5068" s="244"/>
    </row>
    <row r="5069" spans="1:1" s="245" customFormat="1" ht="12" hidden="1" customHeight="1">
      <c r="A5069" s="244"/>
    </row>
    <row r="5070" spans="1:1" s="245" customFormat="1" ht="12" hidden="1" customHeight="1">
      <c r="A5070" s="244"/>
    </row>
    <row r="5071" spans="1:1" s="245" customFormat="1" ht="12" hidden="1" customHeight="1">
      <c r="A5071" s="244"/>
    </row>
    <row r="5072" spans="1:1" s="245" customFormat="1" ht="12" hidden="1" customHeight="1">
      <c r="A5072" s="244"/>
    </row>
    <row r="5073" spans="1:1" s="245" customFormat="1" ht="12" hidden="1" customHeight="1">
      <c r="A5073" s="244"/>
    </row>
    <row r="5074" spans="1:1" s="245" customFormat="1" ht="12" hidden="1" customHeight="1">
      <c r="A5074" s="244"/>
    </row>
    <row r="5075" spans="1:1" s="245" customFormat="1" ht="12" hidden="1" customHeight="1">
      <c r="A5075" s="244"/>
    </row>
    <row r="5076" spans="1:1" s="245" customFormat="1" ht="12" hidden="1" customHeight="1">
      <c r="A5076" s="244"/>
    </row>
    <row r="5077" spans="1:1" s="245" customFormat="1" ht="12" hidden="1" customHeight="1">
      <c r="A5077" s="244"/>
    </row>
    <row r="5078" spans="1:1" s="245" customFormat="1" ht="12" hidden="1" customHeight="1">
      <c r="A5078" s="244"/>
    </row>
    <row r="5079" spans="1:1" s="245" customFormat="1" ht="12" hidden="1" customHeight="1">
      <c r="A5079" s="244"/>
    </row>
    <row r="5080" spans="1:1" s="245" customFormat="1" ht="12" hidden="1" customHeight="1">
      <c r="A5080" s="244"/>
    </row>
    <row r="5081" spans="1:1" s="245" customFormat="1" ht="12" hidden="1" customHeight="1">
      <c r="A5081" s="244"/>
    </row>
    <row r="5082" spans="1:1" s="245" customFormat="1" ht="12" hidden="1" customHeight="1">
      <c r="A5082" s="244"/>
    </row>
    <row r="5083" spans="1:1" s="245" customFormat="1" ht="12" hidden="1" customHeight="1">
      <c r="A5083" s="244"/>
    </row>
    <row r="5084" spans="1:1" s="245" customFormat="1" ht="12" hidden="1" customHeight="1">
      <c r="A5084" s="244"/>
    </row>
    <row r="5085" spans="1:1" s="245" customFormat="1" ht="12" hidden="1" customHeight="1">
      <c r="A5085" s="244"/>
    </row>
    <row r="5086" spans="1:1" s="245" customFormat="1" ht="12" hidden="1" customHeight="1">
      <c r="A5086" s="244"/>
    </row>
    <row r="5087" spans="1:1" s="245" customFormat="1" ht="12" hidden="1" customHeight="1">
      <c r="A5087" s="244"/>
    </row>
    <row r="5088" spans="1:1" s="245" customFormat="1" ht="12" hidden="1" customHeight="1">
      <c r="A5088" s="244"/>
    </row>
    <row r="5089" spans="1:1" s="245" customFormat="1" ht="12" hidden="1" customHeight="1">
      <c r="A5089" s="244"/>
    </row>
    <row r="5090" spans="1:1" s="245" customFormat="1" ht="12" hidden="1" customHeight="1">
      <c r="A5090" s="244"/>
    </row>
    <row r="5091" spans="1:1" s="245" customFormat="1" ht="12" hidden="1" customHeight="1">
      <c r="A5091" s="244"/>
    </row>
    <row r="5092" spans="1:1" s="245" customFormat="1" ht="12" hidden="1" customHeight="1">
      <c r="A5092" s="244"/>
    </row>
    <row r="5093" spans="1:1" s="245" customFormat="1" ht="12" hidden="1" customHeight="1">
      <c r="A5093" s="244"/>
    </row>
    <row r="5094" spans="1:1" s="245" customFormat="1" ht="12" hidden="1" customHeight="1">
      <c r="A5094" s="244"/>
    </row>
    <row r="5095" spans="1:1" s="245" customFormat="1" ht="12" hidden="1" customHeight="1">
      <c r="A5095" s="244"/>
    </row>
    <row r="5096" spans="1:1" s="245" customFormat="1" ht="12" hidden="1" customHeight="1">
      <c r="A5096" s="244"/>
    </row>
    <row r="5097" spans="1:1" s="245" customFormat="1" ht="12" hidden="1" customHeight="1">
      <c r="A5097" s="244"/>
    </row>
    <row r="5098" spans="1:1" s="245" customFormat="1" ht="12" hidden="1" customHeight="1">
      <c r="A5098" s="244"/>
    </row>
    <row r="5099" spans="1:1" s="245" customFormat="1" ht="12" hidden="1" customHeight="1">
      <c r="A5099" s="244"/>
    </row>
    <row r="5100" spans="1:1" s="245" customFormat="1" ht="12" hidden="1" customHeight="1">
      <c r="A5100" s="244"/>
    </row>
    <row r="5101" spans="1:1" s="245" customFormat="1" ht="12" hidden="1" customHeight="1">
      <c r="A5101" s="244"/>
    </row>
    <row r="5102" spans="1:1" s="245" customFormat="1" ht="12" hidden="1" customHeight="1">
      <c r="A5102" s="244"/>
    </row>
    <row r="5103" spans="1:1" s="245" customFormat="1" ht="12" hidden="1" customHeight="1">
      <c r="A5103" s="244"/>
    </row>
    <row r="5104" spans="1:1" s="245" customFormat="1" ht="12" hidden="1" customHeight="1">
      <c r="A5104" s="244"/>
    </row>
    <row r="5105" spans="1:1" s="245" customFormat="1" ht="12" hidden="1" customHeight="1">
      <c r="A5105" s="244"/>
    </row>
    <row r="5106" spans="1:1" s="245" customFormat="1" ht="12" hidden="1" customHeight="1">
      <c r="A5106" s="244"/>
    </row>
    <row r="5107" spans="1:1" s="245" customFormat="1" ht="12" hidden="1" customHeight="1">
      <c r="A5107" s="244"/>
    </row>
    <row r="5108" spans="1:1" s="245" customFormat="1" ht="12" hidden="1" customHeight="1">
      <c r="A5108" s="244"/>
    </row>
    <row r="5109" spans="1:1" s="245" customFormat="1" ht="12" hidden="1" customHeight="1">
      <c r="A5109" s="244"/>
    </row>
    <row r="5110" spans="1:1" s="245" customFormat="1" ht="12" hidden="1" customHeight="1">
      <c r="A5110" s="244"/>
    </row>
    <row r="5111" spans="1:1" s="245" customFormat="1" ht="12" hidden="1" customHeight="1">
      <c r="A5111" s="244"/>
    </row>
    <row r="5112" spans="1:1" s="245" customFormat="1" ht="12" hidden="1" customHeight="1">
      <c r="A5112" s="244"/>
    </row>
    <row r="5113" spans="1:1" s="245" customFormat="1" ht="12" hidden="1" customHeight="1">
      <c r="A5113" s="244"/>
    </row>
    <row r="5114" spans="1:1" s="245" customFormat="1" ht="12" hidden="1" customHeight="1">
      <c r="A5114" s="244"/>
    </row>
    <row r="5115" spans="1:1" s="245" customFormat="1" ht="12" hidden="1" customHeight="1">
      <c r="A5115" s="244"/>
    </row>
    <row r="5116" spans="1:1" s="245" customFormat="1" ht="12" hidden="1" customHeight="1">
      <c r="A5116" s="244"/>
    </row>
    <row r="5117" spans="1:1" s="245" customFormat="1" ht="12" hidden="1" customHeight="1">
      <c r="A5117" s="244"/>
    </row>
    <row r="5118" spans="1:1" s="245" customFormat="1" ht="12" hidden="1" customHeight="1">
      <c r="A5118" s="244"/>
    </row>
    <row r="5119" spans="1:1" s="245" customFormat="1" ht="12" hidden="1" customHeight="1">
      <c r="A5119" s="244"/>
    </row>
    <row r="5120" spans="1:1" s="245" customFormat="1" ht="12" hidden="1" customHeight="1">
      <c r="A5120" s="244"/>
    </row>
    <row r="5121" spans="1:1" s="245" customFormat="1" ht="12" hidden="1" customHeight="1">
      <c r="A5121" s="244"/>
    </row>
    <row r="5122" spans="1:1" s="245" customFormat="1" ht="12" hidden="1" customHeight="1">
      <c r="A5122" s="244"/>
    </row>
    <row r="5123" spans="1:1" s="245" customFormat="1" ht="12" hidden="1" customHeight="1">
      <c r="A5123" s="244"/>
    </row>
    <row r="5124" spans="1:1" s="245" customFormat="1" ht="12" hidden="1" customHeight="1">
      <c r="A5124" s="244"/>
    </row>
    <row r="5125" spans="1:1" s="245" customFormat="1" ht="12" hidden="1" customHeight="1">
      <c r="A5125" s="244"/>
    </row>
    <row r="5126" spans="1:1" s="245" customFormat="1" ht="12" hidden="1" customHeight="1">
      <c r="A5126" s="244"/>
    </row>
    <row r="5127" spans="1:1" s="245" customFormat="1" ht="12" hidden="1" customHeight="1">
      <c r="A5127" s="244"/>
    </row>
    <row r="5128" spans="1:1" s="245" customFormat="1" ht="12" hidden="1" customHeight="1">
      <c r="A5128" s="244"/>
    </row>
    <row r="5129" spans="1:1" s="245" customFormat="1" ht="12" hidden="1" customHeight="1">
      <c r="A5129" s="244"/>
    </row>
    <row r="5130" spans="1:1" s="245" customFormat="1" ht="12" hidden="1" customHeight="1">
      <c r="A5130" s="244"/>
    </row>
    <row r="5131" spans="1:1" s="245" customFormat="1" ht="12" hidden="1" customHeight="1">
      <c r="A5131" s="244"/>
    </row>
    <row r="5132" spans="1:1" s="245" customFormat="1" ht="12" hidden="1" customHeight="1">
      <c r="A5132" s="244"/>
    </row>
    <row r="5133" spans="1:1" s="245" customFormat="1" ht="12" hidden="1" customHeight="1">
      <c r="A5133" s="244"/>
    </row>
    <row r="5134" spans="1:1" s="245" customFormat="1" ht="12" hidden="1" customHeight="1">
      <c r="A5134" s="244"/>
    </row>
    <row r="5135" spans="1:1" s="245" customFormat="1" ht="12" hidden="1" customHeight="1">
      <c r="A5135" s="244"/>
    </row>
    <row r="5136" spans="1:1" s="245" customFormat="1" ht="12" hidden="1" customHeight="1">
      <c r="A5136" s="244"/>
    </row>
    <row r="5137" spans="1:1" s="245" customFormat="1" ht="12" hidden="1" customHeight="1">
      <c r="A5137" s="244"/>
    </row>
    <row r="5138" spans="1:1" s="245" customFormat="1" ht="12" hidden="1" customHeight="1">
      <c r="A5138" s="244"/>
    </row>
    <row r="5139" spans="1:1" s="245" customFormat="1" ht="12" hidden="1" customHeight="1">
      <c r="A5139" s="244"/>
    </row>
    <row r="5140" spans="1:1" s="245" customFormat="1" ht="12" hidden="1" customHeight="1">
      <c r="A5140" s="244"/>
    </row>
    <row r="5141" spans="1:1" s="245" customFormat="1" ht="12" hidden="1" customHeight="1">
      <c r="A5141" s="244"/>
    </row>
    <row r="5142" spans="1:1" s="245" customFormat="1" ht="12" hidden="1" customHeight="1">
      <c r="A5142" s="244"/>
    </row>
    <row r="5143" spans="1:1" s="245" customFormat="1" ht="12" hidden="1" customHeight="1">
      <c r="A5143" s="244"/>
    </row>
    <row r="5144" spans="1:1" s="245" customFormat="1" ht="12" hidden="1" customHeight="1">
      <c r="A5144" s="244"/>
    </row>
    <row r="5145" spans="1:1" s="245" customFormat="1" ht="12" hidden="1" customHeight="1">
      <c r="A5145" s="244"/>
    </row>
    <row r="5146" spans="1:1" s="245" customFormat="1" ht="12" hidden="1" customHeight="1">
      <c r="A5146" s="244"/>
    </row>
    <row r="5147" spans="1:1" s="245" customFormat="1" ht="12" hidden="1" customHeight="1">
      <c r="A5147" s="244"/>
    </row>
    <row r="5148" spans="1:1" s="245" customFormat="1" ht="12" hidden="1" customHeight="1">
      <c r="A5148" s="244"/>
    </row>
    <row r="5149" spans="1:1" s="245" customFormat="1" ht="12" hidden="1" customHeight="1">
      <c r="A5149" s="244"/>
    </row>
    <row r="5150" spans="1:1" s="245" customFormat="1" ht="12" hidden="1" customHeight="1">
      <c r="A5150" s="244"/>
    </row>
    <row r="5151" spans="1:1" s="245" customFormat="1" ht="12" hidden="1" customHeight="1">
      <c r="A5151" s="244"/>
    </row>
    <row r="5152" spans="1:1" s="245" customFormat="1" ht="12" hidden="1" customHeight="1">
      <c r="A5152" s="244"/>
    </row>
    <row r="5153" spans="1:1" s="245" customFormat="1" ht="12" hidden="1" customHeight="1">
      <c r="A5153" s="244"/>
    </row>
    <row r="5154" spans="1:1" s="245" customFormat="1" ht="12" hidden="1" customHeight="1">
      <c r="A5154" s="244"/>
    </row>
    <row r="5155" spans="1:1" s="245" customFormat="1" ht="12" hidden="1" customHeight="1">
      <c r="A5155" s="244"/>
    </row>
    <row r="5156" spans="1:1" s="245" customFormat="1" ht="12" hidden="1" customHeight="1">
      <c r="A5156" s="244"/>
    </row>
    <row r="5157" spans="1:1" s="245" customFormat="1" ht="12" hidden="1" customHeight="1">
      <c r="A5157" s="244"/>
    </row>
    <row r="5158" spans="1:1" s="245" customFormat="1" ht="12" hidden="1" customHeight="1">
      <c r="A5158" s="244"/>
    </row>
    <row r="5159" spans="1:1" s="245" customFormat="1" ht="12" hidden="1" customHeight="1">
      <c r="A5159" s="244"/>
    </row>
    <row r="5160" spans="1:1" s="245" customFormat="1" ht="12" hidden="1" customHeight="1">
      <c r="A5160" s="244"/>
    </row>
    <row r="5161" spans="1:1" s="245" customFormat="1" ht="12" hidden="1" customHeight="1">
      <c r="A5161" s="244"/>
    </row>
    <row r="5162" spans="1:1" s="245" customFormat="1" ht="12" hidden="1" customHeight="1">
      <c r="A5162" s="244"/>
    </row>
    <row r="5163" spans="1:1" s="245" customFormat="1" ht="12" hidden="1" customHeight="1">
      <c r="A5163" s="244"/>
    </row>
    <row r="5164" spans="1:1" s="245" customFormat="1" ht="12" hidden="1" customHeight="1">
      <c r="A5164" s="244"/>
    </row>
    <row r="5165" spans="1:1" s="245" customFormat="1" ht="12" hidden="1" customHeight="1">
      <c r="A5165" s="244"/>
    </row>
    <row r="5166" spans="1:1" s="245" customFormat="1" ht="12" hidden="1" customHeight="1">
      <c r="A5166" s="244"/>
    </row>
    <row r="5167" spans="1:1" s="245" customFormat="1" ht="12" hidden="1" customHeight="1">
      <c r="A5167" s="244"/>
    </row>
    <row r="5168" spans="1:1" s="245" customFormat="1" ht="12" hidden="1" customHeight="1">
      <c r="A5168" s="244"/>
    </row>
    <row r="5169" spans="1:1" s="245" customFormat="1" ht="12" hidden="1" customHeight="1">
      <c r="A5169" s="244"/>
    </row>
    <row r="5170" spans="1:1" s="245" customFormat="1" ht="12" hidden="1" customHeight="1">
      <c r="A5170" s="244"/>
    </row>
    <row r="5171" spans="1:1" s="245" customFormat="1" ht="12" hidden="1" customHeight="1">
      <c r="A5171" s="244"/>
    </row>
    <row r="5172" spans="1:1" s="245" customFormat="1" ht="12" hidden="1" customHeight="1">
      <c r="A5172" s="244"/>
    </row>
    <row r="5173" spans="1:1" s="245" customFormat="1" ht="12" hidden="1" customHeight="1">
      <c r="A5173" s="244"/>
    </row>
    <row r="5174" spans="1:1" s="245" customFormat="1" ht="12" hidden="1" customHeight="1">
      <c r="A5174" s="244"/>
    </row>
    <row r="5175" spans="1:1" s="245" customFormat="1" ht="12" hidden="1" customHeight="1">
      <c r="A5175" s="244"/>
    </row>
    <row r="5176" spans="1:1" s="245" customFormat="1" ht="12" hidden="1" customHeight="1">
      <c r="A5176" s="244"/>
    </row>
    <row r="5177" spans="1:1" s="245" customFormat="1" ht="12" hidden="1" customHeight="1">
      <c r="A5177" s="244"/>
    </row>
    <row r="5178" spans="1:1" s="245" customFormat="1" ht="12" hidden="1" customHeight="1">
      <c r="A5178" s="244"/>
    </row>
    <row r="5179" spans="1:1" s="245" customFormat="1" ht="12" hidden="1" customHeight="1">
      <c r="A5179" s="244"/>
    </row>
    <row r="5180" spans="1:1" s="245" customFormat="1" ht="12" hidden="1" customHeight="1">
      <c r="A5180" s="244"/>
    </row>
    <row r="5181" spans="1:1" s="245" customFormat="1" ht="12" hidden="1" customHeight="1">
      <c r="A5181" s="244"/>
    </row>
    <row r="5182" spans="1:1" s="245" customFormat="1" ht="12" hidden="1" customHeight="1">
      <c r="A5182" s="244"/>
    </row>
    <row r="5183" spans="1:1" s="245" customFormat="1" ht="12" hidden="1" customHeight="1">
      <c r="A5183" s="244"/>
    </row>
    <row r="5184" spans="1:1" s="245" customFormat="1" ht="12" hidden="1" customHeight="1">
      <c r="A5184" s="244"/>
    </row>
    <row r="5185" spans="1:1" s="245" customFormat="1" ht="12" hidden="1" customHeight="1">
      <c r="A5185" s="244"/>
    </row>
    <row r="5186" spans="1:1" s="245" customFormat="1" ht="12" hidden="1" customHeight="1">
      <c r="A5186" s="244"/>
    </row>
    <row r="5187" spans="1:1" s="245" customFormat="1" ht="12" hidden="1" customHeight="1">
      <c r="A5187" s="244"/>
    </row>
    <row r="5188" spans="1:1" s="245" customFormat="1" ht="12" hidden="1" customHeight="1">
      <c r="A5188" s="244"/>
    </row>
    <row r="5189" spans="1:1" s="245" customFormat="1" ht="12" hidden="1" customHeight="1">
      <c r="A5189" s="244"/>
    </row>
    <row r="5190" spans="1:1" s="245" customFormat="1" ht="12" hidden="1" customHeight="1">
      <c r="A5190" s="244"/>
    </row>
    <row r="5191" spans="1:1" s="245" customFormat="1" ht="12" hidden="1" customHeight="1">
      <c r="A5191" s="244"/>
    </row>
    <row r="5192" spans="1:1" s="245" customFormat="1" ht="12" hidden="1" customHeight="1">
      <c r="A5192" s="244"/>
    </row>
    <row r="5193" spans="1:1" s="245" customFormat="1" ht="12" hidden="1" customHeight="1">
      <c r="A5193" s="244"/>
    </row>
    <row r="5194" spans="1:1" s="245" customFormat="1" ht="12" hidden="1" customHeight="1">
      <c r="A5194" s="244"/>
    </row>
    <row r="5195" spans="1:1" s="245" customFormat="1" ht="12" hidden="1" customHeight="1">
      <c r="A5195" s="244"/>
    </row>
    <row r="5196" spans="1:1" s="245" customFormat="1" ht="12" hidden="1" customHeight="1">
      <c r="A5196" s="244"/>
    </row>
    <row r="5197" spans="1:1" s="245" customFormat="1" ht="12" hidden="1" customHeight="1">
      <c r="A5197" s="244"/>
    </row>
    <row r="5198" spans="1:1" s="245" customFormat="1" ht="12" hidden="1" customHeight="1">
      <c r="A5198" s="244"/>
    </row>
    <row r="5199" spans="1:1" s="245" customFormat="1" ht="12" hidden="1" customHeight="1">
      <c r="A5199" s="244"/>
    </row>
    <row r="5200" spans="1:1" s="245" customFormat="1" ht="12" hidden="1" customHeight="1">
      <c r="A5200" s="244"/>
    </row>
    <row r="5201" spans="1:1" s="245" customFormat="1" ht="12" hidden="1" customHeight="1">
      <c r="A5201" s="244"/>
    </row>
    <row r="5202" spans="1:1" s="245" customFormat="1" ht="12" hidden="1" customHeight="1">
      <c r="A5202" s="244"/>
    </row>
    <row r="5203" spans="1:1" s="245" customFormat="1" ht="12" hidden="1" customHeight="1">
      <c r="A5203" s="244"/>
    </row>
    <row r="5204" spans="1:1" s="245" customFormat="1" ht="12" hidden="1" customHeight="1">
      <c r="A5204" s="244"/>
    </row>
    <row r="5205" spans="1:1" s="245" customFormat="1" ht="12" hidden="1" customHeight="1">
      <c r="A5205" s="244"/>
    </row>
    <row r="5206" spans="1:1" s="245" customFormat="1" ht="12" hidden="1" customHeight="1">
      <c r="A5206" s="244"/>
    </row>
    <row r="5207" spans="1:1" s="245" customFormat="1" ht="12" hidden="1" customHeight="1">
      <c r="A5207" s="244"/>
    </row>
    <row r="5208" spans="1:1" s="245" customFormat="1" ht="12" hidden="1" customHeight="1">
      <c r="A5208" s="244"/>
    </row>
    <row r="5209" spans="1:1" s="245" customFormat="1" ht="12" hidden="1" customHeight="1">
      <c r="A5209" s="244"/>
    </row>
    <row r="5210" spans="1:1" s="245" customFormat="1" ht="12" hidden="1" customHeight="1">
      <c r="A5210" s="244"/>
    </row>
    <row r="5211" spans="1:1" s="245" customFormat="1" ht="12" hidden="1" customHeight="1">
      <c r="A5211" s="244"/>
    </row>
    <row r="5212" spans="1:1" s="245" customFormat="1" ht="12" hidden="1" customHeight="1">
      <c r="A5212" s="244"/>
    </row>
    <row r="5213" spans="1:1" s="245" customFormat="1" ht="12" hidden="1" customHeight="1">
      <c r="A5213" s="244"/>
    </row>
    <row r="5214" spans="1:1" s="245" customFormat="1" ht="12" hidden="1" customHeight="1">
      <c r="A5214" s="244"/>
    </row>
    <row r="5215" spans="1:1" s="245" customFormat="1" ht="12" hidden="1" customHeight="1">
      <c r="A5215" s="244"/>
    </row>
    <row r="5216" spans="1:1" s="245" customFormat="1" ht="12" hidden="1" customHeight="1">
      <c r="A5216" s="244"/>
    </row>
    <row r="5217" spans="1:1" s="245" customFormat="1" ht="12" hidden="1" customHeight="1">
      <c r="A5217" s="244"/>
    </row>
    <row r="5218" spans="1:1" s="245" customFormat="1" ht="12" hidden="1" customHeight="1">
      <c r="A5218" s="244"/>
    </row>
    <row r="5219" spans="1:1" s="245" customFormat="1" ht="12" hidden="1" customHeight="1">
      <c r="A5219" s="244"/>
    </row>
    <row r="5220" spans="1:1" s="245" customFormat="1" ht="12" hidden="1" customHeight="1">
      <c r="A5220" s="244"/>
    </row>
    <row r="5221" spans="1:1" s="245" customFormat="1" ht="12" hidden="1" customHeight="1">
      <c r="A5221" s="244"/>
    </row>
    <row r="5222" spans="1:1" s="245" customFormat="1" ht="12" hidden="1" customHeight="1">
      <c r="A5222" s="244"/>
    </row>
    <row r="5223" spans="1:1" s="245" customFormat="1" ht="12" hidden="1" customHeight="1">
      <c r="A5223" s="244"/>
    </row>
    <row r="5224" spans="1:1" s="245" customFormat="1" ht="12" hidden="1" customHeight="1">
      <c r="A5224" s="244"/>
    </row>
    <row r="5225" spans="1:1" s="245" customFormat="1" ht="12" hidden="1" customHeight="1">
      <c r="A5225" s="244"/>
    </row>
    <row r="5226" spans="1:1" s="245" customFormat="1" ht="12" hidden="1" customHeight="1">
      <c r="A5226" s="244"/>
    </row>
    <row r="5227" spans="1:1" s="245" customFormat="1" ht="12" hidden="1" customHeight="1">
      <c r="A5227" s="244"/>
    </row>
    <row r="5228" spans="1:1" s="245" customFormat="1" ht="12" hidden="1" customHeight="1">
      <c r="A5228" s="244"/>
    </row>
    <row r="5229" spans="1:1" s="245" customFormat="1" ht="12" hidden="1" customHeight="1">
      <c r="A5229" s="244"/>
    </row>
    <row r="5230" spans="1:1" s="245" customFormat="1" ht="12" hidden="1" customHeight="1">
      <c r="A5230" s="244"/>
    </row>
    <row r="5231" spans="1:1" s="245" customFormat="1" ht="12" hidden="1" customHeight="1">
      <c r="A5231" s="244"/>
    </row>
    <row r="5232" spans="1:1" s="245" customFormat="1" ht="12" hidden="1" customHeight="1">
      <c r="A5232" s="244"/>
    </row>
    <row r="5233" spans="1:1" s="245" customFormat="1" ht="12" hidden="1" customHeight="1">
      <c r="A5233" s="244"/>
    </row>
    <row r="5234" spans="1:1" s="245" customFormat="1" ht="12" hidden="1" customHeight="1">
      <c r="A5234" s="244"/>
    </row>
    <row r="5235" spans="1:1" s="245" customFormat="1" ht="12" hidden="1" customHeight="1">
      <c r="A5235" s="244"/>
    </row>
    <row r="5236" spans="1:1" s="245" customFormat="1" ht="12" hidden="1" customHeight="1">
      <c r="A5236" s="244"/>
    </row>
    <row r="5237" spans="1:1" s="245" customFormat="1" ht="12" hidden="1" customHeight="1">
      <c r="A5237" s="244"/>
    </row>
    <row r="5238" spans="1:1" s="245" customFormat="1" ht="12" hidden="1" customHeight="1">
      <c r="A5238" s="244"/>
    </row>
    <row r="5239" spans="1:1" s="245" customFormat="1" ht="12" hidden="1" customHeight="1">
      <c r="A5239" s="244"/>
    </row>
    <row r="5240" spans="1:1" s="245" customFormat="1" ht="12" hidden="1" customHeight="1">
      <c r="A5240" s="244"/>
    </row>
    <row r="5241" spans="1:1" s="245" customFormat="1" ht="12" hidden="1" customHeight="1">
      <c r="A5241" s="244"/>
    </row>
    <row r="5242" spans="1:1" s="245" customFormat="1" ht="12" hidden="1" customHeight="1">
      <c r="A5242" s="244"/>
    </row>
    <row r="5243" spans="1:1" s="245" customFormat="1" ht="12" hidden="1" customHeight="1">
      <c r="A5243" s="244"/>
    </row>
    <row r="5244" spans="1:1" s="245" customFormat="1" ht="12" hidden="1" customHeight="1">
      <c r="A5244" s="244"/>
    </row>
    <row r="5245" spans="1:1" s="245" customFormat="1" ht="12" hidden="1" customHeight="1">
      <c r="A5245" s="244"/>
    </row>
    <row r="5246" spans="1:1" s="245" customFormat="1" ht="12" hidden="1" customHeight="1">
      <c r="A5246" s="244"/>
    </row>
    <row r="5247" spans="1:1" s="245" customFormat="1" ht="12" hidden="1" customHeight="1">
      <c r="A5247" s="244"/>
    </row>
    <row r="5248" spans="1:1" s="245" customFormat="1" ht="12" hidden="1" customHeight="1">
      <c r="A5248" s="244"/>
    </row>
    <row r="5249" spans="1:1" s="245" customFormat="1" ht="12" hidden="1" customHeight="1">
      <c r="A5249" s="244"/>
    </row>
    <row r="5250" spans="1:1" s="245" customFormat="1" ht="12" hidden="1" customHeight="1">
      <c r="A5250" s="244"/>
    </row>
    <row r="5251" spans="1:1" s="245" customFormat="1" ht="12" hidden="1" customHeight="1">
      <c r="A5251" s="244"/>
    </row>
    <row r="5252" spans="1:1" s="245" customFormat="1" ht="12" hidden="1" customHeight="1">
      <c r="A5252" s="244"/>
    </row>
    <row r="5253" spans="1:1" s="245" customFormat="1" ht="12" hidden="1" customHeight="1">
      <c r="A5253" s="244"/>
    </row>
    <row r="5254" spans="1:1" s="245" customFormat="1" ht="12" hidden="1" customHeight="1">
      <c r="A5254" s="244"/>
    </row>
    <row r="5255" spans="1:1" s="245" customFormat="1" ht="12" hidden="1" customHeight="1">
      <c r="A5255" s="244"/>
    </row>
    <row r="5256" spans="1:1" s="245" customFormat="1" ht="12" hidden="1" customHeight="1">
      <c r="A5256" s="244"/>
    </row>
    <row r="5257" spans="1:1" s="245" customFormat="1" ht="12" hidden="1" customHeight="1">
      <c r="A5257" s="244"/>
    </row>
    <row r="5258" spans="1:1" s="245" customFormat="1" ht="12" hidden="1" customHeight="1">
      <c r="A5258" s="244"/>
    </row>
    <row r="5259" spans="1:1" s="245" customFormat="1" ht="12" hidden="1" customHeight="1">
      <c r="A5259" s="244"/>
    </row>
    <row r="5260" spans="1:1" s="245" customFormat="1" ht="12" hidden="1" customHeight="1">
      <c r="A5260" s="244"/>
    </row>
    <row r="5261" spans="1:1" s="245" customFormat="1" ht="12" hidden="1" customHeight="1">
      <c r="A5261" s="244"/>
    </row>
    <row r="5262" spans="1:1" s="245" customFormat="1" ht="12" hidden="1" customHeight="1">
      <c r="A5262" s="244"/>
    </row>
    <row r="5263" spans="1:1" s="245" customFormat="1" ht="12" hidden="1" customHeight="1">
      <c r="A5263" s="244"/>
    </row>
    <row r="5264" spans="1:1" s="245" customFormat="1" ht="12" hidden="1" customHeight="1">
      <c r="A5264" s="244"/>
    </row>
    <row r="5265" spans="1:1" s="245" customFormat="1" ht="12" hidden="1" customHeight="1">
      <c r="A5265" s="244"/>
    </row>
    <row r="5266" spans="1:1" s="245" customFormat="1" ht="12" hidden="1" customHeight="1">
      <c r="A5266" s="244"/>
    </row>
    <row r="5267" spans="1:1" s="245" customFormat="1" ht="12" hidden="1" customHeight="1">
      <c r="A5267" s="244"/>
    </row>
    <row r="5268" spans="1:1" s="245" customFormat="1" ht="12" hidden="1" customHeight="1">
      <c r="A5268" s="244"/>
    </row>
    <row r="5269" spans="1:1" s="245" customFormat="1" ht="12" hidden="1" customHeight="1">
      <c r="A5269" s="244"/>
    </row>
    <row r="5270" spans="1:1" s="245" customFormat="1" ht="12" hidden="1" customHeight="1">
      <c r="A5270" s="244"/>
    </row>
    <row r="5271" spans="1:1" s="245" customFormat="1" ht="12" hidden="1" customHeight="1">
      <c r="A5271" s="244"/>
    </row>
    <row r="5272" spans="1:1" s="245" customFormat="1" ht="12" hidden="1" customHeight="1">
      <c r="A5272" s="244"/>
    </row>
    <row r="5273" spans="1:1" s="245" customFormat="1" ht="12" hidden="1" customHeight="1">
      <c r="A5273" s="244"/>
    </row>
    <row r="5274" spans="1:1" s="245" customFormat="1" ht="12" hidden="1" customHeight="1">
      <c r="A5274" s="244"/>
    </row>
    <row r="5275" spans="1:1" s="245" customFormat="1" ht="12" hidden="1" customHeight="1">
      <c r="A5275" s="244"/>
    </row>
    <row r="5276" spans="1:1" s="245" customFormat="1" ht="12" hidden="1" customHeight="1">
      <c r="A5276" s="244"/>
    </row>
    <row r="5277" spans="1:1" s="245" customFormat="1" ht="12" hidden="1" customHeight="1">
      <c r="A5277" s="244"/>
    </row>
    <row r="5278" spans="1:1" s="245" customFormat="1" ht="12" hidden="1" customHeight="1">
      <c r="A5278" s="244"/>
    </row>
    <row r="5279" spans="1:1" s="245" customFormat="1" ht="12" hidden="1" customHeight="1">
      <c r="A5279" s="244"/>
    </row>
    <row r="5280" spans="1:1" s="245" customFormat="1" ht="12" hidden="1" customHeight="1">
      <c r="A5280" s="244"/>
    </row>
    <row r="5281" spans="1:1" s="245" customFormat="1" ht="12" hidden="1" customHeight="1">
      <c r="A5281" s="244"/>
    </row>
    <row r="5282" spans="1:1" s="245" customFormat="1" ht="12" hidden="1" customHeight="1">
      <c r="A5282" s="244"/>
    </row>
    <row r="5283" spans="1:1" s="245" customFormat="1" ht="12" hidden="1" customHeight="1">
      <c r="A5283" s="244"/>
    </row>
    <row r="5284" spans="1:1" s="245" customFormat="1" ht="12" hidden="1" customHeight="1">
      <c r="A5284" s="244"/>
    </row>
    <row r="5285" spans="1:1" s="245" customFormat="1" ht="12" hidden="1" customHeight="1">
      <c r="A5285" s="244"/>
    </row>
    <row r="5286" spans="1:1" s="245" customFormat="1" ht="12" hidden="1" customHeight="1">
      <c r="A5286" s="244"/>
    </row>
    <row r="5287" spans="1:1" s="245" customFormat="1" ht="12" hidden="1" customHeight="1">
      <c r="A5287" s="244"/>
    </row>
    <row r="5288" spans="1:1" s="245" customFormat="1" ht="12" hidden="1" customHeight="1">
      <c r="A5288" s="244"/>
    </row>
    <row r="5289" spans="1:1" s="245" customFormat="1" ht="12" hidden="1" customHeight="1">
      <c r="A5289" s="244"/>
    </row>
    <row r="5290" spans="1:1" s="245" customFormat="1" ht="12" hidden="1" customHeight="1">
      <c r="A5290" s="244"/>
    </row>
    <row r="5291" spans="1:1" s="245" customFormat="1" ht="12" hidden="1" customHeight="1">
      <c r="A5291" s="244"/>
    </row>
    <row r="5292" spans="1:1" s="245" customFormat="1" ht="12" hidden="1" customHeight="1">
      <c r="A5292" s="244"/>
    </row>
    <row r="5293" spans="1:1" s="245" customFormat="1" ht="12" hidden="1" customHeight="1">
      <c r="A5293" s="244"/>
    </row>
    <row r="5294" spans="1:1" s="245" customFormat="1" ht="12" hidden="1" customHeight="1">
      <c r="A5294" s="244"/>
    </row>
    <row r="5295" spans="1:1" s="245" customFormat="1" ht="12" hidden="1" customHeight="1">
      <c r="A5295" s="244"/>
    </row>
    <row r="5296" spans="1:1" s="245" customFormat="1" ht="12" hidden="1" customHeight="1">
      <c r="A5296" s="244"/>
    </row>
    <row r="5297" spans="1:1" s="245" customFormat="1" ht="12" hidden="1" customHeight="1">
      <c r="A5297" s="244"/>
    </row>
    <row r="5298" spans="1:1" s="245" customFormat="1" ht="12" hidden="1" customHeight="1">
      <c r="A5298" s="244"/>
    </row>
    <row r="5299" spans="1:1" s="245" customFormat="1" ht="12" hidden="1" customHeight="1">
      <c r="A5299" s="244"/>
    </row>
    <row r="5300" spans="1:1" s="245" customFormat="1" ht="12" hidden="1" customHeight="1">
      <c r="A5300" s="244"/>
    </row>
    <row r="5301" spans="1:1" s="245" customFormat="1" ht="12" hidden="1" customHeight="1">
      <c r="A5301" s="244"/>
    </row>
    <row r="5302" spans="1:1" s="245" customFormat="1" ht="12" hidden="1" customHeight="1">
      <c r="A5302" s="244"/>
    </row>
    <row r="5303" spans="1:1" s="245" customFormat="1" ht="12" hidden="1" customHeight="1">
      <c r="A5303" s="244"/>
    </row>
    <row r="5304" spans="1:1" s="245" customFormat="1" ht="12" hidden="1" customHeight="1">
      <c r="A5304" s="244"/>
    </row>
    <row r="5305" spans="1:1" s="245" customFormat="1" ht="12" hidden="1" customHeight="1">
      <c r="A5305" s="244"/>
    </row>
    <row r="5306" spans="1:1" s="245" customFormat="1" ht="12" hidden="1" customHeight="1">
      <c r="A5306" s="244"/>
    </row>
    <row r="5307" spans="1:1" s="245" customFormat="1" ht="12" hidden="1" customHeight="1">
      <c r="A5307" s="244"/>
    </row>
    <row r="5308" spans="1:1" s="245" customFormat="1" ht="12" hidden="1" customHeight="1">
      <c r="A5308" s="244"/>
    </row>
    <row r="5309" spans="1:1" s="245" customFormat="1" ht="12" hidden="1" customHeight="1">
      <c r="A5309" s="244"/>
    </row>
    <row r="5310" spans="1:1" s="245" customFormat="1" ht="12" hidden="1" customHeight="1">
      <c r="A5310" s="244"/>
    </row>
    <row r="5311" spans="1:1" s="245" customFormat="1" ht="12" hidden="1" customHeight="1">
      <c r="A5311" s="244"/>
    </row>
    <row r="5312" spans="1:1" s="245" customFormat="1" ht="12" hidden="1" customHeight="1">
      <c r="A5312" s="244"/>
    </row>
    <row r="5313" spans="1:1" s="245" customFormat="1" ht="12" hidden="1" customHeight="1">
      <c r="A5313" s="244"/>
    </row>
    <row r="5314" spans="1:1" s="245" customFormat="1" ht="12" hidden="1" customHeight="1">
      <c r="A5314" s="244"/>
    </row>
    <row r="5315" spans="1:1" s="245" customFormat="1" ht="12" hidden="1" customHeight="1">
      <c r="A5315" s="244"/>
    </row>
    <row r="5316" spans="1:1" s="245" customFormat="1" ht="12" hidden="1" customHeight="1">
      <c r="A5316" s="244"/>
    </row>
    <row r="5317" spans="1:1" s="245" customFormat="1" ht="12" hidden="1" customHeight="1">
      <c r="A5317" s="244"/>
    </row>
    <row r="5318" spans="1:1" s="245" customFormat="1" ht="12" hidden="1" customHeight="1">
      <c r="A5318" s="244"/>
    </row>
    <row r="5319" spans="1:1" s="245" customFormat="1" ht="12" hidden="1" customHeight="1">
      <c r="A5319" s="244"/>
    </row>
    <row r="5320" spans="1:1" s="245" customFormat="1" ht="12" hidden="1" customHeight="1">
      <c r="A5320" s="244"/>
    </row>
    <row r="5321" spans="1:1" s="245" customFormat="1" ht="12" hidden="1" customHeight="1">
      <c r="A5321" s="244"/>
    </row>
    <row r="5322" spans="1:1" s="245" customFormat="1" ht="12" hidden="1" customHeight="1">
      <c r="A5322" s="244"/>
    </row>
    <row r="5323" spans="1:1" s="245" customFormat="1" ht="12" hidden="1" customHeight="1">
      <c r="A5323" s="244"/>
    </row>
    <row r="5324" spans="1:1" s="245" customFormat="1" ht="12" hidden="1" customHeight="1">
      <c r="A5324" s="244"/>
    </row>
    <row r="5325" spans="1:1" s="245" customFormat="1" ht="12" hidden="1" customHeight="1">
      <c r="A5325" s="244"/>
    </row>
    <row r="5326" spans="1:1" s="245" customFormat="1" ht="12" hidden="1" customHeight="1">
      <c r="A5326" s="244"/>
    </row>
    <row r="5327" spans="1:1" s="245" customFormat="1" ht="12" hidden="1" customHeight="1">
      <c r="A5327" s="244"/>
    </row>
    <row r="5328" spans="1:1" s="245" customFormat="1" ht="12" hidden="1" customHeight="1">
      <c r="A5328" s="244"/>
    </row>
    <row r="5329" spans="1:1" s="245" customFormat="1" ht="12" hidden="1" customHeight="1">
      <c r="A5329" s="244"/>
    </row>
    <row r="5330" spans="1:1" s="245" customFormat="1" ht="12" hidden="1" customHeight="1">
      <c r="A5330" s="244"/>
    </row>
    <row r="5331" spans="1:1" s="245" customFormat="1" ht="12" hidden="1" customHeight="1">
      <c r="A5331" s="244"/>
    </row>
    <row r="5332" spans="1:1" s="245" customFormat="1" ht="12" hidden="1" customHeight="1">
      <c r="A5332" s="244"/>
    </row>
    <row r="5333" spans="1:1" s="245" customFormat="1" ht="12" hidden="1" customHeight="1">
      <c r="A5333" s="244"/>
    </row>
    <row r="5334" spans="1:1" s="245" customFormat="1" ht="12" hidden="1" customHeight="1">
      <c r="A5334" s="244"/>
    </row>
    <row r="5335" spans="1:1" s="245" customFormat="1" ht="12" hidden="1" customHeight="1">
      <c r="A5335" s="244"/>
    </row>
    <row r="5336" spans="1:1" s="245" customFormat="1" ht="12" hidden="1" customHeight="1">
      <c r="A5336" s="244"/>
    </row>
    <row r="5337" spans="1:1" s="245" customFormat="1" ht="12" hidden="1" customHeight="1">
      <c r="A5337" s="244"/>
    </row>
    <row r="5338" spans="1:1" s="245" customFormat="1" ht="12" hidden="1" customHeight="1">
      <c r="A5338" s="244"/>
    </row>
    <row r="5339" spans="1:1" s="245" customFormat="1" ht="12" hidden="1" customHeight="1">
      <c r="A5339" s="244"/>
    </row>
    <row r="5340" spans="1:1" s="245" customFormat="1" ht="12" hidden="1" customHeight="1">
      <c r="A5340" s="244"/>
    </row>
    <row r="5341" spans="1:1" s="245" customFormat="1" ht="12" hidden="1" customHeight="1">
      <c r="A5341" s="244"/>
    </row>
    <row r="5342" spans="1:1" s="245" customFormat="1" ht="12" hidden="1" customHeight="1">
      <c r="A5342" s="244"/>
    </row>
    <row r="5343" spans="1:1" s="245" customFormat="1" ht="12" hidden="1" customHeight="1">
      <c r="A5343" s="244"/>
    </row>
    <row r="5344" spans="1:1" s="245" customFormat="1" ht="12" hidden="1" customHeight="1">
      <c r="A5344" s="244"/>
    </row>
    <row r="5345" spans="1:1" s="245" customFormat="1" ht="12" hidden="1" customHeight="1">
      <c r="A5345" s="244"/>
    </row>
    <row r="5346" spans="1:1" s="245" customFormat="1" ht="12" hidden="1" customHeight="1">
      <c r="A5346" s="244"/>
    </row>
    <row r="5347" spans="1:1" s="245" customFormat="1" ht="12" hidden="1" customHeight="1">
      <c r="A5347" s="244"/>
    </row>
    <row r="5348" spans="1:1" s="245" customFormat="1" ht="12" hidden="1" customHeight="1">
      <c r="A5348" s="244"/>
    </row>
    <row r="5349" spans="1:1" s="245" customFormat="1" ht="12" hidden="1" customHeight="1">
      <c r="A5349" s="244"/>
    </row>
    <row r="5350" spans="1:1" s="245" customFormat="1" ht="12" hidden="1" customHeight="1">
      <c r="A5350" s="244"/>
    </row>
    <row r="5351" spans="1:1" s="245" customFormat="1" ht="12" hidden="1" customHeight="1">
      <c r="A5351" s="244"/>
    </row>
    <row r="5352" spans="1:1" s="245" customFormat="1" ht="12" hidden="1" customHeight="1">
      <c r="A5352" s="244"/>
    </row>
    <row r="5353" spans="1:1" s="245" customFormat="1" ht="12" hidden="1" customHeight="1">
      <c r="A5353" s="244"/>
    </row>
    <row r="5354" spans="1:1" s="245" customFormat="1" ht="12" hidden="1" customHeight="1">
      <c r="A5354" s="244"/>
    </row>
    <row r="5355" spans="1:1" s="245" customFormat="1" ht="12" hidden="1" customHeight="1">
      <c r="A5355" s="244"/>
    </row>
    <row r="5356" spans="1:1" s="245" customFormat="1" ht="12" hidden="1" customHeight="1">
      <c r="A5356" s="244"/>
    </row>
    <row r="5357" spans="1:1" s="245" customFormat="1" ht="12" hidden="1" customHeight="1">
      <c r="A5357" s="244"/>
    </row>
    <row r="5358" spans="1:1" s="245" customFormat="1" ht="12" hidden="1" customHeight="1">
      <c r="A5358" s="244"/>
    </row>
    <row r="5359" spans="1:1" s="245" customFormat="1" ht="12" hidden="1" customHeight="1">
      <c r="A5359" s="244"/>
    </row>
    <row r="5360" spans="1:1" s="245" customFormat="1" ht="12" hidden="1" customHeight="1">
      <c r="A5360" s="244"/>
    </row>
    <row r="5361" spans="1:1" s="245" customFormat="1" ht="12" hidden="1" customHeight="1">
      <c r="A5361" s="244"/>
    </row>
    <row r="5362" spans="1:1" s="245" customFormat="1" ht="12" hidden="1" customHeight="1">
      <c r="A5362" s="244"/>
    </row>
    <row r="5363" spans="1:1" s="245" customFormat="1" ht="12" hidden="1" customHeight="1">
      <c r="A5363" s="244"/>
    </row>
    <row r="5364" spans="1:1" s="245" customFormat="1" ht="12" hidden="1" customHeight="1">
      <c r="A5364" s="244"/>
    </row>
    <row r="5365" spans="1:1" s="245" customFormat="1" ht="12" hidden="1" customHeight="1">
      <c r="A5365" s="244"/>
    </row>
    <row r="5366" spans="1:1" s="245" customFormat="1" ht="12" hidden="1" customHeight="1">
      <c r="A5366" s="244"/>
    </row>
    <row r="5367" spans="1:1" s="245" customFormat="1" ht="12" hidden="1" customHeight="1">
      <c r="A5367" s="244"/>
    </row>
    <row r="5368" spans="1:1" s="245" customFormat="1" ht="12" hidden="1" customHeight="1">
      <c r="A5368" s="244"/>
    </row>
    <row r="5369" spans="1:1" s="245" customFormat="1" ht="12" hidden="1" customHeight="1">
      <c r="A5369" s="244"/>
    </row>
    <row r="5370" spans="1:1" s="245" customFormat="1" ht="12" hidden="1" customHeight="1">
      <c r="A5370" s="244"/>
    </row>
    <row r="5371" spans="1:1" s="245" customFormat="1" ht="12" hidden="1" customHeight="1">
      <c r="A5371" s="244"/>
    </row>
    <row r="5372" spans="1:1" s="245" customFormat="1" ht="12" hidden="1" customHeight="1">
      <c r="A5372" s="244"/>
    </row>
    <row r="5373" spans="1:1" s="245" customFormat="1" ht="12" hidden="1" customHeight="1">
      <c r="A5373" s="244"/>
    </row>
    <row r="5374" spans="1:1" s="245" customFormat="1" ht="12" hidden="1" customHeight="1">
      <c r="A5374" s="244"/>
    </row>
    <row r="5375" spans="1:1" s="245" customFormat="1" ht="12" hidden="1" customHeight="1">
      <c r="A5375" s="244"/>
    </row>
    <row r="5376" spans="1:1" s="245" customFormat="1" ht="12" hidden="1" customHeight="1">
      <c r="A5376" s="244"/>
    </row>
    <row r="5377" spans="1:1" s="245" customFormat="1" ht="12" hidden="1" customHeight="1">
      <c r="A5377" s="244"/>
    </row>
    <row r="5378" spans="1:1" s="245" customFormat="1" ht="12" hidden="1" customHeight="1">
      <c r="A5378" s="244"/>
    </row>
    <row r="5379" spans="1:1" s="245" customFormat="1" ht="12" hidden="1" customHeight="1">
      <c r="A5379" s="244"/>
    </row>
    <row r="5380" spans="1:1" s="245" customFormat="1" ht="12" hidden="1" customHeight="1">
      <c r="A5380" s="244"/>
    </row>
    <row r="5381" spans="1:1" s="245" customFormat="1" ht="12" hidden="1" customHeight="1">
      <c r="A5381" s="244"/>
    </row>
    <row r="5382" spans="1:1" s="245" customFormat="1" ht="12" hidden="1" customHeight="1">
      <c r="A5382" s="244"/>
    </row>
    <row r="5383" spans="1:1" s="245" customFormat="1" ht="12" hidden="1" customHeight="1">
      <c r="A5383" s="244"/>
    </row>
    <row r="5384" spans="1:1" s="245" customFormat="1" ht="12" hidden="1" customHeight="1">
      <c r="A5384" s="244"/>
    </row>
    <row r="5385" spans="1:1" s="245" customFormat="1" ht="12" hidden="1" customHeight="1">
      <c r="A5385" s="244"/>
    </row>
    <row r="5386" spans="1:1" s="245" customFormat="1" ht="12" hidden="1" customHeight="1">
      <c r="A5386" s="244"/>
    </row>
    <row r="5387" spans="1:1" s="245" customFormat="1" ht="12" hidden="1" customHeight="1">
      <c r="A5387" s="244"/>
    </row>
    <row r="5388" spans="1:1" s="245" customFormat="1" ht="12" hidden="1" customHeight="1">
      <c r="A5388" s="244"/>
    </row>
    <row r="5389" spans="1:1" s="245" customFormat="1" ht="12" hidden="1" customHeight="1">
      <c r="A5389" s="244"/>
    </row>
    <row r="5390" spans="1:1" s="245" customFormat="1" ht="12" hidden="1" customHeight="1">
      <c r="A5390" s="244"/>
    </row>
    <row r="5391" spans="1:1" s="245" customFormat="1" ht="12" hidden="1" customHeight="1">
      <c r="A5391" s="244"/>
    </row>
    <row r="5392" spans="1:1" s="245" customFormat="1" ht="12" hidden="1" customHeight="1">
      <c r="A5392" s="244"/>
    </row>
    <row r="5393" spans="1:1" s="245" customFormat="1" ht="12" hidden="1" customHeight="1">
      <c r="A5393" s="244"/>
    </row>
    <row r="5394" spans="1:1" s="245" customFormat="1" ht="12" hidden="1" customHeight="1">
      <c r="A5394" s="244"/>
    </row>
    <row r="5395" spans="1:1" s="245" customFormat="1" ht="12" hidden="1" customHeight="1">
      <c r="A5395" s="244"/>
    </row>
    <row r="5396" spans="1:1" s="245" customFormat="1" ht="12" hidden="1" customHeight="1">
      <c r="A5396" s="244"/>
    </row>
    <row r="5397" spans="1:1" s="245" customFormat="1" ht="12" hidden="1" customHeight="1">
      <c r="A5397" s="244"/>
    </row>
    <row r="5398" spans="1:1" s="245" customFormat="1" ht="12" hidden="1" customHeight="1">
      <c r="A5398" s="244"/>
    </row>
    <row r="5399" spans="1:1" s="245" customFormat="1" ht="12" hidden="1" customHeight="1">
      <c r="A5399" s="244"/>
    </row>
    <row r="5400" spans="1:1" s="245" customFormat="1" ht="12" hidden="1" customHeight="1">
      <c r="A5400" s="244"/>
    </row>
    <row r="5401" spans="1:1" s="245" customFormat="1" ht="12" hidden="1" customHeight="1">
      <c r="A5401" s="244"/>
    </row>
    <row r="5402" spans="1:1" s="245" customFormat="1" ht="12" hidden="1" customHeight="1">
      <c r="A5402" s="244"/>
    </row>
    <row r="5403" spans="1:1" s="245" customFormat="1" ht="12" hidden="1" customHeight="1">
      <c r="A5403" s="244"/>
    </row>
    <row r="5404" spans="1:1" s="245" customFormat="1" ht="12" hidden="1" customHeight="1">
      <c r="A5404" s="244"/>
    </row>
    <row r="5405" spans="1:1" s="245" customFormat="1" ht="12" hidden="1" customHeight="1">
      <c r="A5405" s="244"/>
    </row>
    <row r="5406" spans="1:1" s="245" customFormat="1" ht="12" hidden="1" customHeight="1">
      <c r="A5406" s="244"/>
    </row>
    <row r="5407" spans="1:1" s="245" customFormat="1" ht="12" hidden="1" customHeight="1">
      <c r="A5407" s="244"/>
    </row>
    <row r="5408" spans="1:1" s="245" customFormat="1" ht="12" hidden="1" customHeight="1">
      <c r="A5408" s="244"/>
    </row>
    <row r="5409" spans="1:1" s="245" customFormat="1" ht="12" hidden="1" customHeight="1">
      <c r="A5409" s="244"/>
    </row>
    <row r="5410" spans="1:1" s="245" customFormat="1" ht="12" hidden="1" customHeight="1">
      <c r="A5410" s="244"/>
    </row>
    <row r="5411" spans="1:1" s="245" customFormat="1" ht="12" hidden="1" customHeight="1">
      <c r="A5411" s="244"/>
    </row>
    <row r="5412" spans="1:1" s="245" customFormat="1" ht="12" hidden="1" customHeight="1">
      <c r="A5412" s="244"/>
    </row>
    <row r="5413" spans="1:1" s="245" customFormat="1" ht="12" hidden="1" customHeight="1">
      <c r="A5413" s="244"/>
    </row>
    <row r="5414" spans="1:1" s="245" customFormat="1" ht="12" hidden="1" customHeight="1">
      <c r="A5414" s="244"/>
    </row>
    <row r="5415" spans="1:1" s="245" customFormat="1" ht="12" hidden="1" customHeight="1">
      <c r="A5415" s="244"/>
    </row>
    <row r="5416" spans="1:1" s="245" customFormat="1" ht="12" hidden="1" customHeight="1">
      <c r="A5416" s="244"/>
    </row>
    <row r="5417" spans="1:1" s="245" customFormat="1" ht="12" hidden="1" customHeight="1">
      <c r="A5417" s="244"/>
    </row>
    <row r="5418" spans="1:1" s="245" customFormat="1" ht="12" hidden="1" customHeight="1">
      <c r="A5418" s="244"/>
    </row>
    <row r="5419" spans="1:1" s="245" customFormat="1" ht="12" hidden="1" customHeight="1">
      <c r="A5419" s="244"/>
    </row>
    <row r="5420" spans="1:1" s="245" customFormat="1" ht="12" hidden="1" customHeight="1">
      <c r="A5420" s="244"/>
    </row>
    <row r="5421" spans="1:1" s="245" customFormat="1" ht="12" hidden="1" customHeight="1">
      <c r="A5421" s="244"/>
    </row>
    <row r="5422" spans="1:1" s="245" customFormat="1" ht="12" hidden="1" customHeight="1">
      <c r="A5422" s="244"/>
    </row>
    <row r="5423" spans="1:1" s="245" customFormat="1" ht="12" hidden="1" customHeight="1">
      <c r="A5423" s="244"/>
    </row>
    <row r="5424" spans="1:1" s="245" customFormat="1" ht="12" hidden="1" customHeight="1">
      <c r="A5424" s="244"/>
    </row>
    <row r="5425" spans="1:1" s="245" customFormat="1" ht="12" hidden="1" customHeight="1">
      <c r="A5425" s="244"/>
    </row>
    <row r="5426" spans="1:1" s="245" customFormat="1" ht="12" hidden="1" customHeight="1">
      <c r="A5426" s="244"/>
    </row>
    <row r="5427" spans="1:1" s="245" customFormat="1" ht="12" hidden="1" customHeight="1">
      <c r="A5427" s="244"/>
    </row>
    <row r="5428" spans="1:1" s="245" customFormat="1" ht="12" hidden="1" customHeight="1">
      <c r="A5428" s="244"/>
    </row>
    <row r="5429" spans="1:1" s="245" customFormat="1" ht="12" hidden="1" customHeight="1">
      <c r="A5429" s="244"/>
    </row>
    <row r="5430" spans="1:1" s="245" customFormat="1" ht="12" hidden="1" customHeight="1">
      <c r="A5430" s="244"/>
    </row>
    <row r="5431" spans="1:1" s="245" customFormat="1" ht="12" hidden="1" customHeight="1">
      <c r="A5431" s="244"/>
    </row>
    <row r="5432" spans="1:1" s="245" customFormat="1" ht="12" hidden="1" customHeight="1">
      <c r="A5432" s="244"/>
    </row>
    <row r="5433" spans="1:1" s="245" customFormat="1" ht="12" hidden="1" customHeight="1">
      <c r="A5433" s="244"/>
    </row>
    <row r="5434" spans="1:1" s="245" customFormat="1" ht="12" hidden="1" customHeight="1">
      <c r="A5434" s="244"/>
    </row>
    <row r="5435" spans="1:1" s="245" customFormat="1" ht="12" hidden="1" customHeight="1">
      <c r="A5435" s="244"/>
    </row>
    <row r="5436" spans="1:1" s="245" customFormat="1" ht="12" hidden="1" customHeight="1">
      <c r="A5436" s="244"/>
    </row>
    <row r="5437" spans="1:1" s="245" customFormat="1" ht="12" hidden="1" customHeight="1">
      <c r="A5437" s="244"/>
    </row>
    <row r="5438" spans="1:1" s="245" customFormat="1" ht="12" hidden="1" customHeight="1">
      <c r="A5438" s="244"/>
    </row>
    <row r="5439" spans="1:1" s="245" customFormat="1" ht="12" hidden="1" customHeight="1">
      <c r="A5439" s="244"/>
    </row>
    <row r="5440" spans="1:1" s="245" customFormat="1" ht="12" hidden="1" customHeight="1">
      <c r="A5440" s="244"/>
    </row>
    <row r="5441" spans="1:1" s="245" customFormat="1" ht="12" hidden="1" customHeight="1">
      <c r="A5441" s="244"/>
    </row>
    <row r="5442" spans="1:1" s="245" customFormat="1" ht="12" hidden="1" customHeight="1">
      <c r="A5442" s="244"/>
    </row>
    <row r="5443" spans="1:1" s="245" customFormat="1" ht="12" hidden="1" customHeight="1">
      <c r="A5443" s="244"/>
    </row>
    <row r="5444" spans="1:1" s="245" customFormat="1" ht="12" hidden="1" customHeight="1">
      <c r="A5444" s="244"/>
    </row>
    <row r="5445" spans="1:1" s="245" customFormat="1" ht="12" hidden="1" customHeight="1">
      <c r="A5445" s="244"/>
    </row>
    <row r="5446" spans="1:1" s="245" customFormat="1" ht="12" hidden="1" customHeight="1">
      <c r="A5446" s="244"/>
    </row>
    <row r="5447" spans="1:1" s="245" customFormat="1" ht="12" hidden="1" customHeight="1">
      <c r="A5447" s="244"/>
    </row>
    <row r="5448" spans="1:1" s="245" customFormat="1" ht="12" hidden="1" customHeight="1">
      <c r="A5448" s="244"/>
    </row>
    <row r="5449" spans="1:1" s="245" customFormat="1" ht="12" hidden="1" customHeight="1">
      <c r="A5449" s="244"/>
    </row>
    <row r="5450" spans="1:1" s="245" customFormat="1" ht="12" hidden="1" customHeight="1">
      <c r="A5450" s="244"/>
    </row>
    <row r="5451" spans="1:1" s="245" customFormat="1" ht="12" hidden="1" customHeight="1">
      <c r="A5451" s="244"/>
    </row>
    <row r="5452" spans="1:1" s="245" customFormat="1" ht="12" hidden="1" customHeight="1">
      <c r="A5452" s="244"/>
    </row>
    <row r="5453" spans="1:1" s="245" customFormat="1" ht="12" hidden="1" customHeight="1">
      <c r="A5453" s="244"/>
    </row>
    <row r="5454" spans="1:1" s="245" customFormat="1" ht="12" hidden="1" customHeight="1">
      <c r="A5454" s="244"/>
    </row>
    <row r="5455" spans="1:1" s="245" customFormat="1" ht="12" hidden="1" customHeight="1">
      <c r="A5455" s="244"/>
    </row>
    <row r="5456" spans="1:1" s="245" customFormat="1" ht="12" hidden="1" customHeight="1">
      <c r="A5456" s="244"/>
    </row>
    <row r="5457" spans="1:1" s="245" customFormat="1" ht="12" hidden="1" customHeight="1">
      <c r="A5457" s="244"/>
    </row>
    <row r="5458" spans="1:1" s="245" customFormat="1" ht="12" hidden="1" customHeight="1">
      <c r="A5458" s="244"/>
    </row>
    <row r="5459" spans="1:1" s="245" customFormat="1" ht="12" hidden="1" customHeight="1">
      <c r="A5459" s="244"/>
    </row>
    <row r="5460" spans="1:1" s="245" customFormat="1" ht="12" hidden="1" customHeight="1">
      <c r="A5460" s="244"/>
    </row>
    <row r="5461" spans="1:1" s="245" customFormat="1" ht="12" hidden="1" customHeight="1">
      <c r="A5461" s="244"/>
    </row>
    <row r="5462" spans="1:1" s="245" customFormat="1" ht="12" hidden="1" customHeight="1">
      <c r="A5462" s="244"/>
    </row>
    <row r="5463" spans="1:1" s="245" customFormat="1" ht="12" hidden="1" customHeight="1">
      <c r="A5463" s="244"/>
    </row>
    <row r="5464" spans="1:1" s="245" customFormat="1" ht="12" hidden="1" customHeight="1">
      <c r="A5464" s="244"/>
    </row>
    <row r="5465" spans="1:1" s="245" customFormat="1" ht="12" hidden="1" customHeight="1">
      <c r="A5465" s="244"/>
    </row>
    <row r="5466" spans="1:1" s="245" customFormat="1" ht="12" hidden="1" customHeight="1">
      <c r="A5466" s="244"/>
    </row>
    <row r="5467" spans="1:1" s="245" customFormat="1" ht="12" hidden="1" customHeight="1">
      <c r="A5467" s="244"/>
    </row>
    <row r="5468" spans="1:1" s="245" customFormat="1" ht="12" hidden="1" customHeight="1">
      <c r="A5468" s="244"/>
    </row>
    <row r="5469" spans="1:1" s="245" customFormat="1" ht="12" hidden="1" customHeight="1">
      <c r="A5469" s="244"/>
    </row>
    <row r="5470" spans="1:1" s="245" customFormat="1" ht="12" hidden="1" customHeight="1">
      <c r="A5470" s="244"/>
    </row>
    <row r="5471" spans="1:1" s="245" customFormat="1" ht="12" hidden="1" customHeight="1">
      <c r="A5471" s="244"/>
    </row>
    <row r="5472" spans="1:1" s="245" customFormat="1" ht="12" hidden="1" customHeight="1">
      <c r="A5472" s="244"/>
    </row>
    <row r="5473" spans="1:1" s="245" customFormat="1" ht="12" hidden="1" customHeight="1">
      <c r="A5473" s="244"/>
    </row>
    <row r="5474" spans="1:1" s="245" customFormat="1" ht="12" hidden="1" customHeight="1">
      <c r="A5474" s="244"/>
    </row>
    <row r="5475" spans="1:1" s="245" customFormat="1" ht="12" hidden="1" customHeight="1">
      <c r="A5475" s="244"/>
    </row>
    <row r="5476" spans="1:1" s="245" customFormat="1" ht="12" hidden="1" customHeight="1">
      <c r="A5476" s="244"/>
    </row>
    <row r="5477" spans="1:1" s="245" customFormat="1" ht="12" hidden="1" customHeight="1">
      <c r="A5477" s="244"/>
    </row>
    <row r="5478" spans="1:1" s="245" customFormat="1" ht="12" hidden="1" customHeight="1">
      <c r="A5478" s="244"/>
    </row>
    <row r="5479" spans="1:1" s="245" customFormat="1" ht="12" hidden="1" customHeight="1">
      <c r="A5479" s="244"/>
    </row>
    <row r="5480" spans="1:1" s="245" customFormat="1" ht="12" hidden="1" customHeight="1">
      <c r="A5480" s="244"/>
    </row>
    <row r="5481" spans="1:1" s="245" customFormat="1" ht="12" hidden="1" customHeight="1">
      <c r="A5481" s="244"/>
    </row>
    <row r="5482" spans="1:1" s="245" customFormat="1" ht="12" hidden="1" customHeight="1">
      <c r="A5482" s="244"/>
    </row>
    <row r="5483" spans="1:1" s="245" customFormat="1" ht="12" hidden="1" customHeight="1">
      <c r="A5483" s="244"/>
    </row>
    <row r="5484" spans="1:1" s="245" customFormat="1" ht="12" hidden="1" customHeight="1">
      <c r="A5484" s="244"/>
    </row>
    <row r="5485" spans="1:1" s="245" customFormat="1" ht="12" hidden="1" customHeight="1">
      <c r="A5485" s="244"/>
    </row>
    <row r="5486" spans="1:1" s="245" customFormat="1" ht="12" hidden="1" customHeight="1">
      <c r="A5486" s="244"/>
    </row>
    <row r="5487" spans="1:1" s="245" customFormat="1" ht="12" hidden="1" customHeight="1">
      <c r="A5487" s="244"/>
    </row>
    <row r="5488" spans="1:1" s="245" customFormat="1" ht="12" hidden="1" customHeight="1">
      <c r="A5488" s="244"/>
    </row>
    <row r="5489" spans="1:1" s="245" customFormat="1" ht="12" hidden="1" customHeight="1">
      <c r="A5489" s="244"/>
    </row>
    <row r="5490" spans="1:1" s="245" customFormat="1" ht="12" hidden="1" customHeight="1">
      <c r="A5490" s="244"/>
    </row>
    <row r="5491" spans="1:1" s="245" customFormat="1" ht="12" hidden="1" customHeight="1">
      <c r="A5491" s="244"/>
    </row>
    <row r="5492" spans="1:1" s="245" customFormat="1" ht="12" hidden="1" customHeight="1">
      <c r="A5492" s="244"/>
    </row>
    <row r="5493" spans="1:1" s="245" customFormat="1" ht="12" hidden="1" customHeight="1">
      <c r="A5493" s="244"/>
    </row>
    <row r="5494" spans="1:1" s="245" customFormat="1" ht="12" hidden="1" customHeight="1">
      <c r="A5494" s="244"/>
    </row>
    <row r="5495" spans="1:1" s="245" customFormat="1" ht="12" hidden="1" customHeight="1">
      <c r="A5495" s="244"/>
    </row>
    <row r="5496" spans="1:1" s="245" customFormat="1" ht="12" hidden="1" customHeight="1">
      <c r="A5496" s="244"/>
    </row>
    <row r="5497" spans="1:1" s="245" customFormat="1" ht="12" hidden="1" customHeight="1">
      <c r="A5497" s="244"/>
    </row>
    <row r="5498" spans="1:1" s="245" customFormat="1" ht="12" hidden="1" customHeight="1">
      <c r="A5498" s="244"/>
    </row>
    <row r="5499" spans="1:1" s="245" customFormat="1" ht="12" hidden="1" customHeight="1">
      <c r="A5499" s="244"/>
    </row>
    <row r="5500" spans="1:1" s="245" customFormat="1" ht="12" hidden="1" customHeight="1">
      <c r="A5500" s="244"/>
    </row>
    <row r="5501" spans="1:1" s="245" customFormat="1" ht="12" hidden="1" customHeight="1">
      <c r="A5501" s="244"/>
    </row>
    <row r="5502" spans="1:1" s="245" customFormat="1" ht="12" hidden="1" customHeight="1">
      <c r="A5502" s="244"/>
    </row>
    <row r="5503" spans="1:1" s="245" customFormat="1" ht="12" hidden="1" customHeight="1">
      <c r="A5503" s="244"/>
    </row>
    <row r="5504" spans="1:1" s="245" customFormat="1" ht="12" hidden="1" customHeight="1">
      <c r="A5504" s="244"/>
    </row>
    <row r="5505" spans="1:1" s="245" customFormat="1" ht="12" hidden="1" customHeight="1">
      <c r="A5505" s="244"/>
    </row>
    <row r="5506" spans="1:1" s="245" customFormat="1" ht="12" hidden="1" customHeight="1">
      <c r="A5506" s="244"/>
    </row>
    <row r="5507" spans="1:1" s="245" customFormat="1" ht="12" hidden="1" customHeight="1">
      <c r="A5507" s="244"/>
    </row>
    <row r="5508" spans="1:1" s="245" customFormat="1" ht="12" hidden="1" customHeight="1">
      <c r="A5508" s="244"/>
    </row>
    <row r="5509" spans="1:1" s="245" customFormat="1" ht="12" hidden="1" customHeight="1">
      <c r="A5509" s="244"/>
    </row>
    <row r="5510" spans="1:1" s="245" customFormat="1" ht="12" hidden="1" customHeight="1">
      <c r="A5510" s="244"/>
    </row>
    <row r="5511" spans="1:1" s="245" customFormat="1" ht="12" hidden="1" customHeight="1">
      <c r="A5511" s="244"/>
    </row>
    <row r="5512" spans="1:1" s="245" customFormat="1" ht="12" hidden="1" customHeight="1">
      <c r="A5512" s="244"/>
    </row>
    <row r="5513" spans="1:1" s="245" customFormat="1" ht="12" hidden="1" customHeight="1">
      <c r="A5513" s="244"/>
    </row>
    <row r="5514" spans="1:1" s="245" customFormat="1" ht="12" hidden="1" customHeight="1">
      <c r="A5514" s="244"/>
    </row>
    <row r="5515" spans="1:1" s="245" customFormat="1" ht="12" hidden="1" customHeight="1">
      <c r="A5515" s="244"/>
    </row>
    <row r="5516" spans="1:1" s="245" customFormat="1" ht="12" hidden="1" customHeight="1">
      <c r="A5516" s="244"/>
    </row>
    <row r="5517" spans="1:1" s="245" customFormat="1" ht="12" hidden="1" customHeight="1">
      <c r="A5517" s="244"/>
    </row>
    <row r="5518" spans="1:1" s="245" customFormat="1" ht="12" hidden="1" customHeight="1">
      <c r="A5518" s="244"/>
    </row>
    <row r="5519" spans="1:1" s="245" customFormat="1" ht="12" hidden="1" customHeight="1">
      <c r="A5519" s="244"/>
    </row>
    <row r="5520" spans="1:1" s="245" customFormat="1" ht="12" hidden="1" customHeight="1">
      <c r="A5520" s="244"/>
    </row>
    <row r="5521" spans="1:1" s="245" customFormat="1" ht="12" hidden="1" customHeight="1">
      <c r="A5521" s="244"/>
    </row>
    <row r="5522" spans="1:1" s="245" customFormat="1" ht="12" hidden="1" customHeight="1">
      <c r="A5522" s="244"/>
    </row>
    <row r="5523" spans="1:1" s="245" customFormat="1" ht="12" hidden="1" customHeight="1">
      <c r="A5523" s="244"/>
    </row>
    <row r="5524" spans="1:1" s="245" customFormat="1" ht="12" hidden="1" customHeight="1">
      <c r="A5524" s="244"/>
    </row>
    <row r="5525" spans="1:1" s="245" customFormat="1" ht="12" hidden="1" customHeight="1">
      <c r="A5525" s="244"/>
    </row>
    <row r="5526" spans="1:1" s="245" customFormat="1" ht="12" hidden="1" customHeight="1">
      <c r="A5526" s="244"/>
    </row>
    <row r="5527" spans="1:1" s="245" customFormat="1" ht="12" hidden="1" customHeight="1">
      <c r="A5527" s="244"/>
    </row>
    <row r="5528" spans="1:1" s="245" customFormat="1" ht="12" hidden="1" customHeight="1">
      <c r="A5528" s="244"/>
    </row>
    <row r="5529" spans="1:1" s="245" customFormat="1" ht="12" hidden="1" customHeight="1">
      <c r="A5529" s="244"/>
    </row>
    <row r="5530" spans="1:1" s="245" customFormat="1" ht="12" hidden="1" customHeight="1">
      <c r="A5530" s="244"/>
    </row>
    <row r="5531" spans="1:1" s="245" customFormat="1" ht="12" hidden="1" customHeight="1">
      <c r="A5531" s="244"/>
    </row>
    <row r="5532" spans="1:1" s="245" customFormat="1" ht="12" hidden="1" customHeight="1">
      <c r="A5532" s="244"/>
    </row>
    <row r="5533" spans="1:1" s="245" customFormat="1" ht="12" hidden="1" customHeight="1">
      <c r="A5533" s="244"/>
    </row>
    <row r="5534" spans="1:1" s="245" customFormat="1" ht="12" hidden="1" customHeight="1">
      <c r="A5534" s="244"/>
    </row>
    <row r="5535" spans="1:1" s="245" customFormat="1" ht="12" hidden="1" customHeight="1">
      <c r="A5535" s="244"/>
    </row>
    <row r="5536" spans="1:1" s="245" customFormat="1" ht="12" hidden="1" customHeight="1">
      <c r="A5536" s="244"/>
    </row>
    <row r="5537" spans="1:1" s="245" customFormat="1" ht="12" hidden="1" customHeight="1">
      <c r="A5537" s="244"/>
    </row>
    <row r="5538" spans="1:1" s="245" customFormat="1" ht="12" hidden="1" customHeight="1">
      <c r="A5538" s="244"/>
    </row>
    <row r="5539" spans="1:1" s="245" customFormat="1" ht="12" hidden="1" customHeight="1">
      <c r="A5539" s="244"/>
    </row>
    <row r="5540" spans="1:1" s="245" customFormat="1" ht="12" hidden="1" customHeight="1">
      <c r="A5540" s="244"/>
    </row>
    <row r="5541" spans="1:1" s="245" customFormat="1" ht="12" hidden="1" customHeight="1">
      <c r="A5541" s="244"/>
    </row>
    <row r="5542" spans="1:1" s="245" customFormat="1" ht="12" hidden="1" customHeight="1">
      <c r="A5542" s="244"/>
    </row>
    <row r="5543" spans="1:1" s="245" customFormat="1" ht="12" hidden="1" customHeight="1">
      <c r="A5543" s="244"/>
    </row>
    <row r="5544" spans="1:1" s="245" customFormat="1" ht="12" hidden="1" customHeight="1">
      <c r="A5544" s="244"/>
    </row>
    <row r="5545" spans="1:1" s="245" customFormat="1" ht="12" hidden="1" customHeight="1">
      <c r="A5545" s="244"/>
    </row>
    <row r="5546" spans="1:1" s="245" customFormat="1" ht="12" hidden="1" customHeight="1">
      <c r="A5546" s="244"/>
    </row>
    <row r="5547" spans="1:1" s="245" customFormat="1" ht="12" hidden="1" customHeight="1">
      <c r="A5547" s="244"/>
    </row>
    <row r="5548" spans="1:1" s="245" customFormat="1" ht="12" hidden="1" customHeight="1">
      <c r="A5548" s="244"/>
    </row>
    <row r="5549" spans="1:1" s="245" customFormat="1" ht="12" hidden="1" customHeight="1">
      <c r="A5549" s="244"/>
    </row>
    <row r="5550" spans="1:1" s="245" customFormat="1" ht="12" hidden="1" customHeight="1">
      <c r="A5550" s="244"/>
    </row>
    <row r="5551" spans="1:1" s="245" customFormat="1" ht="12" hidden="1" customHeight="1">
      <c r="A5551" s="244"/>
    </row>
    <row r="5552" spans="1:1" s="245" customFormat="1" ht="12" hidden="1" customHeight="1">
      <c r="A5552" s="244"/>
    </row>
    <row r="5553" spans="1:1" s="245" customFormat="1" ht="12" hidden="1" customHeight="1">
      <c r="A5553" s="244"/>
    </row>
    <row r="5554" spans="1:1" s="245" customFormat="1" ht="12" hidden="1" customHeight="1">
      <c r="A5554" s="244"/>
    </row>
    <row r="5555" spans="1:1" s="245" customFormat="1" ht="12" hidden="1" customHeight="1">
      <c r="A5555" s="244"/>
    </row>
    <row r="5556" spans="1:1" s="245" customFormat="1" ht="12" hidden="1" customHeight="1">
      <c r="A5556" s="244"/>
    </row>
    <row r="5557" spans="1:1" s="245" customFormat="1" ht="12" hidden="1" customHeight="1">
      <c r="A5557" s="244"/>
    </row>
    <row r="5558" spans="1:1" s="245" customFormat="1" ht="12" hidden="1" customHeight="1">
      <c r="A5558" s="244"/>
    </row>
    <row r="5559" spans="1:1" s="245" customFormat="1" ht="12" hidden="1" customHeight="1">
      <c r="A5559" s="244"/>
    </row>
    <row r="5560" spans="1:1" s="245" customFormat="1" ht="12" hidden="1" customHeight="1">
      <c r="A5560" s="244"/>
    </row>
    <row r="5561" spans="1:1" s="245" customFormat="1" ht="12" hidden="1" customHeight="1">
      <c r="A5561" s="244"/>
    </row>
    <row r="5562" spans="1:1" s="245" customFormat="1" ht="12" hidden="1" customHeight="1">
      <c r="A5562" s="244"/>
    </row>
    <row r="5563" spans="1:1" s="245" customFormat="1" ht="12" hidden="1" customHeight="1">
      <c r="A5563" s="244"/>
    </row>
    <row r="5564" spans="1:1" s="245" customFormat="1" ht="12" hidden="1" customHeight="1">
      <c r="A5564" s="244"/>
    </row>
    <row r="5565" spans="1:1" s="245" customFormat="1" ht="12" hidden="1" customHeight="1">
      <c r="A5565" s="244"/>
    </row>
    <row r="5566" spans="1:1" s="245" customFormat="1" ht="12" hidden="1" customHeight="1">
      <c r="A5566" s="244"/>
    </row>
    <row r="5567" spans="1:1" s="245" customFormat="1" ht="12" hidden="1" customHeight="1">
      <c r="A5567" s="244"/>
    </row>
    <row r="5568" spans="1:1" s="245" customFormat="1" ht="12" hidden="1" customHeight="1">
      <c r="A5568" s="244"/>
    </row>
    <row r="5569" spans="1:1" s="245" customFormat="1" ht="12" hidden="1" customHeight="1">
      <c r="A5569" s="244"/>
    </row>
    <row r="5570" spans="1:1" s="245" customFormat="1" ht="12" hidden="1" customHeight="1">
      <c r="A5570" s="244"/>
    </row>
    <row r="5571" spans="1:1" s="245" customFormat="1" ht="12" hidden="1" customHeight="1">
      <c r="A5571" s="244"/>
    </row>
    <row r="5572" spans="1:1" s="245" customFormat="1" ht="12" hidden="1" customHeight="1">
      <c r="A5572" s="244"/>
    </row>
    <row r="5573" spans="1:1" s="245" customFormat="1" ht="12" hidden="1" customHeight="1">
      <c r="A5573" s="244"/>
    </row>
    <row r="5574" spans="1:1" s="245" customFormat="1" ht="12" hidden="1" customHeight="1">
      <c r="A5574" s="244"/>
    </row>
    <row r="5575" spans="1:1" s="245" customFormat="1" ht="12" hidden="1" customHeight="1">
      <c r="A5575" s="244"/>
    </row>
    <row r="5576" spans="1:1" s="245" customFormat="1" ht="12" hidden="1" customHeight="1">
      <c r="A5576" s="244"/>
    </row>
    <row r="5577" spans="1:1" s="245" customFormat="1" ht="12" hidden="1" customHeight="1">
      <c r="A5577" s="244"/>
    </row>
    <row r="5578" spans="1:1" s="245" customFormat="1" ht="12" hidden="1" customHeight="1">
      <c r="A5578" s="244"/>
    </row>
    <row r="5579" spans="1:1" s="245" customFormat="1" ht="12" hidden="1" customHeight="1">
      <c r="A5579" s="244"/>
    </row>
    <row r="5580" spans="1:1" s="245" customFormat="1" ht="12" hidden="1" customHeight="1">
      <c r="A5580" s="244"/>
    </row>
    <row r="5581" spans="1:1" s="245" customFormat="1" ht="12" hidden="1" customHeight="1">
      <c r="A5581" s="244"/>
    </row>
    <row r="5582" spans="1:1" s="245" customFormat="1" ht="12" hidden="1" customHeight="1">
      <c r="A5582" s="244"/>
    </row>
    <row r="5583" spans="1:1" s="245" customFormat="1" ht="12" hidden="1" customHeight="1">
      <c r="A5583" s="244"/>
    </row>
    <row r="5584" spans="1:1" s="245" customFormat="1" ht="12" hidden="1" customHeight="1">
      <c r="A5584" s="244"/>
    </row>
    <row r="5585" spans="1:1" s="245" customFormat="1" ht="12" hidden="1" customHeight="1">
      <c r="A5585" s="244"/>
    </row>
    <row r="5586" spans="1:1" s="245" customFormat="1" ht="12" hidden="1" customHeight="1">
      <c r="A5586" s="244"/>
    </row>
    <row r="5587" spans="1:1" s="245" customFormat="1" ht="12" hidden="1" customHeight="1">
      <c r="A5587" s="244"/>
    </row>
    <row r="5588" spans="1:1" s="245" customFormat="1" ht="12" hidden="1" customHeight="1">
      <c r="A5588" s="244"/>
    </row>
    <row r="5589" spans="1:1" s="245" customFormat="1" ht="12" hidden="1" customHeight="1">
      <c r="A5589" s="244"/>
    </row>
    <row r="5590" spans="1:1" s="245" customFormat="1" ht="12" hidden="1" customHeight="1">
      <c r="A5590" s="244"/>
    </row>
    <row r="5591" spans="1:1" s="245" customFormat="1" ht="12" hidden="1" customHeight="1">
      <c r="A5591" s="244"/>
    </row>
    <row r="5592" spans="1:1" s="245" customFormat="1" ht="12" hidden="1" customHeight="1">
      <c r="A5592" s="244"/>
    </row>
    <row r="5593" spans="1:1" s="245" customFormat="1" ht="12" hidden="1" customHeight="1">
      <c r="A5593" s="244"/>
    </row>
    <row r="5594" spans="1:1" s="245" customFormat="1" ht="12" hidden="1" customHeight="1">
      <c r="A5594" s="244"/>
    </row>
    <row r="5595" spans="1:1" s="245" customFormat="1" ht="12" hidden="1" customHeight="1">
      <c r="A5595" s="244"/>
    </row>
    <row r="5596" spans="1:1" s="245" customFormat="1" ht="12" hidden="1" customHeight="1">
      <c r="A5596" s="244"/>
    </row>
    <row r="5597" spans="1:1" s="245" customFormat="1" ht="12" hidden="1" customHeight="1">
      <c r="A5597" s="244"/>
    </row>
    <row r="5598" spans="1:1" s="245" customFormat="1" ht="12" hidden="1" customHeight="1">
      <c r="A5598" s="244"/>
    </row>
    <row r="5599" spans="1:1" s="245" customFormat="1" ht="12" hidden="1" customHeight="1">
      <c r="A5599" s="244"/>
    </row>
    <row r="5600" spans="1:1" s="245" customFormat="1" ht="12" hidden="1" customHeight="1">
      <c r="A5600" s="244"/>
    </row>
    <row r="5601" spans="1:1" s="245" customFormat="1" ht="12" hidden="1" customHeight="1">
      <c r="A5601" s="244"/>
    </row>
    <row r="5602" spans="1:1" s="245" customFormat="1" ht="12" hidden="1" customHeight="1">
      <c r="A5602" s="244"/>
    </row>
    <row r="5603" spans="1:1" s="245" customFormat="1" ht="12" hidden="1" customHeight="1">
      <c r="A5603" s="244"/>
    </row>
    <row r="5604" spans="1:1" s="245" customFormat="1" ht="12" hidden="1" customHeight="1">
      <c r="A5604" s="244"/>
    </row>
    <row r="5605" spans="1:1" s="245" customFormat="1" ht="12" hidden="1" customHeight="1">
      <c r="A5605" s="244"/>
    </row>
    <row r="5606" spans="1:1" s="245" customFormat="1" ht="12" hidden="1" customHeight="1">
      <c r="A5606" s="244"/>
    </row>
    <row r="5607" spans="1:1" s="245" customFormat="1" ht="12" hidden="1" customHeight="1">
      <c r="A5607" s="244"/>
    </row>
    <row r="5608" spans="1:1" s="245" customFormat="1" ht="12" hidden="1" customHeight="1">
      <c r="A5608" s="244"/>
    </row>
    <row r="5609" spans="1:1" s="245" customFormat="1" ht="12" hidden="1" customHeight="1">
      <c r="A5609" s="244"/>
    </row>
    <row r="5610" spans="1:1" s="245" customFormat="1" ht="12" hidden="1" customHeight="1">
      <c r="A5610" s="244"/>
    </row>
    <row r="5611" spans="1:1" s="245" customFormat="1" ht="12" hidden="1" customHeight="1">
      <c r="A5611" s="244"/>
    </row>
    <row r="5612" spans="1:1" s="245" customFormat="1" ht="12" hidden="1" customHeight="1">
      <c r="A5612" s="244"/>
    </row>
    <row r="5613" spans="1:1" s="245" customFormat="1" ht="12" hidden="1" customHeight="1">
      <c r="A5613" s="244"/>
    </row>
    <row r="5614" spans="1:1" s="245" customFormat="1" ht="12" hidden="1" customHeight="1">
      <c r="A5614" s="244"/>
    </row>
    <row r="5615" spans="1:1" s="245" customFormat="1" ht="12" hidden="1" customHeight="1">
      <c r="A5615" s="244"/>
    </row>
    <row r="5616" spans="1:1" s="245" customFormat="1" ht="12" hidden="1" customHeight="1">
      <c r="A5616" s="244"/>
    </row>
    <row r="5617" spans="1:1" s="245" customFormat="1" ht="12" hidden="1" customHeight="1">
      <c r="A5617" s="244"/>
    </row>
    <row r="5618" spans="1:1" s="245" customFormat="1" ht="12" hidden="1" customHeight="1">
      <c r="A5618" s="244"/>
    </row>
    <row r="5619" spans="1:1" s="245" customFormat="1" ht="12" hidden="1" customHeight="1">
      <c r="A5619" s="244"/>
    </row>
    <row r="5620" spans="1:1" s="245" customFormat="1" ht="12" hidden="1" customHeight="1">
      <c r="A5620" s="244"/>
    </row>
    <row r="5621" spans="1:1" s="245" customFormat="1" ht="12" hidden="1" customHeight="1">
      <c r="A5621" s="244"/>
    </row>
    <row r="5622" spans="1:1" s="245" customFormat="1" ht="12" hidden="1" customHeight="1">
      <c r="A5622" s="244"/>
    </row>
    <row r="5623" spans="1:1" s="245" customFormat="1" ht="12" hidden="1" customHeight="1">
      <c r="A5623" s="244"/>
    </row>
    <row r="5624" spans="1:1" s="245" customFormat="1" ht="12" hidden="1" customHeight="1">
      <c r="A5624" s="244"/>
    </row>
    <row r="5625" spans="1:1" s="245" customFormat="1" ht="12" hidden="1" customHeight="1">
      <c r="A5625" s="244"/>
    </row>
    <row r="5626" spans="1:1" s="245" customFormat="1" ht="12" hidden="1" customHeight="1">
      <c r="A5626" s="244"/>
    </row>
    <row r="5627" spans="1:1" s="245" customFormat="1" ht="12" hidden="1" customHeight="1">
      <c r="A5627" s="244"/>
    </row>
    <row r="5628" spans="1:1" s="245" customFormat="1" ht="12" hidden="1" customHeight="1">
      <c r="A5628" s="244"/>
    </row>
    <row r="5629" spans="1:1" s="245" customFormat="1" ht="12" hidden="1" customHeight="1">
      <c r="A5629" s="244"/>
    </row>
    <row r="5630" spans="1:1" s="245" customFormat="1" ht="12" hidden="1" customHeight="1">
      <c r="A5630" s="244"/>
    </row>
    <row r="5631" spans="1:1" s="245" customFormat="1" ht="12" hidden="1" customHeight="1">
      <c r="A5631" s="244"/>
    </row>
    <row r="5632" spans="1:1" s="245" customFormat="1" ht="12" hidden="1" customHeight="1">
      <c r="A5632" s="244"/>
    </row>
    <row r="5633" spans="1:1" s="245" customFormat="1" ht="12" hidden="1" customHeight="1">
      <c r="A5633" s="244"/>
    </row>
    <row r="5634" spans="1:1" s="245" customFormat="1" ht="12" hidden="1" customHeight="1">
      <c r="A5634" s="244"/>
    </row>
    <row r="5635" spans="1:1" s="245" customFormat="1" ht="12" hidden="1" customHeight="1">
      <c r="A5635" s="244"/>
    </row>
    <row r="5636" spans="1:1" s="245" customFormat="1" ht="12" hidden="1" customHeight="1">
      <c r="A5636" s="244"/>
    </row>
    <row r="5637" spans="1:1" s="245" customFormat="1" ht="12" hidden="1" customHeight="1">
      <c r="A5637" s="244"/>
    </row>
    <row r="5638" spans="1:1" s="245" customFormat="1" ht="12" hidden="1" customHeight="1">
      <c r="A5638" s="244"/>
    </row>
    <row r="5639" spans="1:1" s="245" customFormat="1" ht="12" hidden="1" customHeight="1">
      <c r="A5639" s="244"/>
    </row>
    <row r="5640" spans="1:1" s="245" customFormat="1" ht="12" hidden="1" customHeight="1">
      <c r="A5640" s="244"/>
    </row>
    <row r="5641" spans="1:1" s="245" customFormat="1" ht="12" hidden="1" customHeight="1">
      <c r="A5641" s="244"/>
    </row>
    <row r="5642" spans="1:1" s="245" customFormat="1" ht="12" hidden="1" customHeight="1">
      <c r="A5642" s="244"/>
    </row>
    <row r="5643" spans="1:1" s="245" customFormat="1" ht="12" hidden="1" customHeight="1">
      <c r="A5643" s="244"/>
    </row>
    <row r="5644" spans="1:1" s="245" customFormat="1" ht="12" hidden="1" customHeight="1">
      <c r="A5644" s="244"/>
    </row>
    <row r="5645" spans="1:1" s="245" customFormat="1" ht="12" hidden="1" customHeight="1">
      <c r="A5645" s="244"/>
    </row>
    <row r="5646" spans="1:1" s="245" customFormat="1" ht="12" hidden="1" customHeight="1">
      <c r="A5646" s="244"/>
    </row>
    <row r="5647" spans="1:1" s="245" customFormat="1" ht="12" hidden="1" customHeight="1">
      <c r="A5647" s="244"/>
    </row>
    <row r="5648" spans="1:1" s="245" customFormat="1" ht="12" hidden="1" customHeight="1">
      <c r="A5648" s="244"/>
    </row>
    <row r="5649" spans="1:1" s="245" customFormat="1" ht="12" hidden="1" customHeight="1">
      <c r="A5649" s="244"/>
    </row>
    <row r="5650" spans="1:1" s="245" customFormat="1" ht="12" hidden="1" customHeight="1">
      <c r="A5650" s="244"/>
    </row>
    <row r="5651" spans="1:1" s="245" customFormat="1" ht="12" hidden="1" customHeight="1">
      <c r="A5651" s="244"/>
    </row>
    <row r="5652" spans="1:1" s="245" customFormat="1" ht="12" hidden="1" customHeight="1">
      <c r="A5652" s="244"/>
    </row>
    <row r="5653" spans="1:1" s="245" customFormat="1" ht="12" hidden="1" customHeight="1">
      <c r="A5653" s="244"/>
    </row>
    <row r="5654" spans="1:1" s="245" customFormat="1" ht="12" hidden="1" customHeight="1">
      <c r="A5654" s="244"/>
    </row>
    <row r="5655" spans="1:1" s="245" customFormat="1" ht="12" hidden="1" customHeight="1">
      <c r="A5655" s="244"/>
    </row>
    <row r="5656" spans="1:1" s="245" customFormat="1" ht="12" hidden="1" customHeight="1">
      <c r="A5656" s="244"/>
    </row>
    <row r="5657" spans="1:1" s="245" customFormat="1" ht="12" hidden="1" customHeight="1">
      <c r="A5657" s="244"/>
    </row>
    <row r="5658" spans="1:1" s="245" customFormat="1" ht="12" hidden="1" customHeight="1">
      <c r="A5658" s="244"/>
    </row>
    <row r="5659" spans="1:1" s="245" customFormat="1" ht="12" hidden="1" customHeight="1">
      <c r="A5659" s="244"/>
    </row>
    <row r="5660" spans="1:1" s="245" customFormat="1" ht="12" hidden="1" customHeight="1">
      <c r="A5660" s="244"/>
    </row>
    <row r="5661" spans="1:1" s="245" customFormat="1" ht="12" hidden="1" customHeight="1">
      <c r="A5661" s="244"/>
    </row>
    <row r="5662" spans="1:1" s="245" customFormat="1" ht="12" hidden="1" customHeight="1">
      <c r="A5662" s="244"/>
    </row>
    <row r="5663" spans="1:1" s="245" customFormat="1" ht="12" hidden="1" customHeight="1">
      <c r="A5663" s="244"/>
    </row>
    <row r="5664" spans="1:1" s="245" customFormat="1" ht="12" hidden="1" customHeight="1">
      <c r="A5664" s="244"/>
    </row>
    <row r="5665" spans="1:1" s="245" customFormat="1" ht="12" hidden="1" customHeight="1">
      <c r="A5665" s="244"/>
    </row>
    <row r="5666" spans="1:1" s="245" customFormat="1" ht="12" hidden="1" customHeight="1">
      <c r="A5666" s="244"/>
    </row>
    <row r="5667" spans="1:1" s="245" customFormat="1" ht="12" hidden="1" customHeight="1">
      <c r="A5667" s="244"/>
    </row>
    <row r="5668" spans="1:1" s="245" customFormat="1" ht="12" hidden="1" customHeight="1">
      <c r="A5668" s="244"/>
    </row>
    <row r="5669" spans="1:1" s="245" customFormat="1" ht="12" hidden="1" customHeight="1">
      <c r="A5669" s="244"/>
    </row>
    <row r="5670" spans="1:1" s="245" customFormat="1" ht="12" hidden="1" customHeight="1">
      <c r="A5670" s="244"/>
    </row>
    <row r="5671" spans="1:1" s="245" customFormat="1" ht="12" hidden="1" customHeight="1">
      <c r="A5671" s="244"/>
    </row>
    <row r="5672" spans="1:1" s="245" customFormat="1" ht="12" hidden="1" customHeight="1">
      <c r="A5672" s="244"/>
    </row>
    <row r="5673" spans="1:1" s="245" customFormat="1" ht="12" hidden="1" customHeight="1">
      <c r="A5673" s="244"/>
    </row>
    <row r="5674" spans="1:1" s="245" customFormat="1" ht="12" hidden="1" customHeight="1">
      <c r="A5674" s="244"/>
    </row>
    <row r="5675" spans="1:1" s="245" customFormat="1" ht="12" hidden="1" customHeight="1">
      <c r="A5675" s="244"/>
    </row>
    <row r="5676" spans="1:1" s="245" customFormat="1" ht="12" hidden="1" customHeight="1">
      <c r="A5676" s="244"/>
    </row>
    <row r="5677" spans="1:1" s="245" customFormat="1" ht="12" hidden="1" customHeight="1">
      <c r="A5677" s="244"/>
    </row>
    <row r="5678" spans="1:1" s="245" customFormat="1" ht="12" hidden="1" customHeight="1">
      <c r="A5678" s="244"/>
    </row>
    <row r="5679" spans="1:1" s="245" customFormat="1" ht="12" hidden="1" customHeight="1">
      <c r="A5679" s="244"/>
    </row>
    <row r="5680" spans="1:1" s="245" customFormat="1" ht="12" hidden="1" customHeight="1">
      <c r="A5680" s="244"/>
    </row>
    <row r="5681" spans="1:1" s="245" customFormat="1" ht="12" hidden="1" customHeight="1">
      <c r="A5681" s="244"/>
    </row>
    <row r="5682" spans="1:1" s="245" customFormat="1" ht="12" hidden="1" customHeight="1">
      <c r="A5682" s="244"/>
    </row>
    <row r="5683" spans="1:1" s="245" customFormat="1" ht="12" hidden="1" customHeight="1">
      <c r="A5683" s="244"/>
    </row>
    <row r="5684" spans="1:1" s="245" customFormat="1" ht="12" hidden="1" customHeight="1">
      <c r="A5684" s="244"/>
    </row>
    <row r="5685" spans="1:1" s="245" customFormat="1" ht="12" hidden="1" customHeight="1">
      <c r="A5685" s="244"/>
    </row>
    <row r="5686" spans="1:1" s="245" customFormat="1" ht="12" hidden="1" customHeight="1">
      <c r="A5686" s="244"/>
    </row>
    <row r="5687" spans="1:1" s="245" customFormat="1" ht="12" hidden="1" customHeight="1">
      <c r="A5687" s="244"/>
    </row>
    <row r="5688" spans="1:1" s="245" customFormat="1" ht="12" hidden="1" customHeight="1">
      <c r="A5688" s="244"/>
    </row>
    <row r="5689" spans="1:1" s="245" customFormat="1" ht="12" hidden="1" customHeight="1">
      <c r="A5689" s="244"/>
    </row>
    <row r="5690" spans="1:1" s="245" customFormat="1" ht="12" hidden="1" customHeight="1">
      <c r="A5690" s="244"/>
    </row>
    <row r="5691" spans="1:1" s="245" customFormat="1" ht="12" hidden="1" customHeight="1">
      <c r="A5691" s="244"/>
    </row>
    <row r="5692" spans="1:1" s="245" customFormat="1" ht="12" hidden="1" customHeight="1">
      <c r="A5692" s="244"/>
    </row>
    <row r="5693" spans="1:1" s="245" customFormat="1" ht="12" hidden="1" customHeight="1">
      <c r="A5693" s="244"/>
    </row>
    <row r="5694" spans="1:1" s="245" customFormat="1" ht="12" hidden="1" customHeight="1">
      <c r="A5694" s="244"/>
    </row>
    <row r="5695" spans="1:1" s="245" customFormat="1" ht="12" hidden="1" customHeight="1">
      <c r="A5695" s="244"/>
    </row>
    <row r="5696" spans="1:1" s="245" customFormat="1" ht="12" hidden="1" customHeight="1">
      <c r="A5696" s="244"/>
    </row>
    <row r="5697" spans="1:1" s="245" customFormat="1" ht="12" hidden="1" customHeight="1">
      <c r="A5697" s="244"/>
    </row>
    <row r="5698" spans="1:1" s="245" customFormat="1" ht="12" hidden="1" customHeight="1">
      <c r="A5698" s="244"/>
    </row>
    <row r="5699" spans="1:1" s="245" customFormat="1" ht="12" hidden="1" customHeight="1">
      <c r="A5699" s="244"/>
    </row>
    <row r="5700" spans="1:1" s="245" customFormat="1" ht="12" hidden="1" customHeight="1">
      <c r="A5700" s="244"/>
    </row>
    <row r="5701" spans="1:1" s="245" customFormat="1" ht="12" hidden="1" customHeight="1">
      <c r="A5701" s="244"/>
    </row>
    <row r="5702" spans="1:1" s="245" customFormat="1" ht="12" hidden="1" customHeight="1">
      <c r="A5702" s="244"/>
    </row>
    <row r="5703" spans="1:1" s="245" customFormat="1" ht="12" hidden="1" customHeight="1">
      <c r="A5703" s="244"/>
    </row>
    <row r="5704" spans="1:1" s="245" customFormat="1" ht="12" hidden="1" customHeight="1">
      <c r="A5704" s="244"/>
    </row>
    <row r="5705" spans="1:1" s="245" customFormat="1" ht="12" hidden="1" customHeight="1">
      <c r="A5705" s="244"/>
    </row>
    <row r="5706" spans="1:1" s="245" customFormat="1" ht="12" hidden="1" customHeight="1">
      <c r="A5706" s="244"/>
    </row>
    <row r="5707" spans="1:1" s="245" customFormat="1" ht="12" hidden="1" customHeight="1">
      <c r="A5707" s="244"/>
    </row>
    <row r="5708" spans="1:1" s="245" customFormat="1" ht="12" hidden="1" customHeight="1">
      <c r="A5708" s="244"/>
    </row>
    <row r="5709" spans="1:1" s="245" customFormat="1" ht="12" hidden="1" customHeight="1">
      <c r="A5709" s="244"/>
    </row>
    <row r="5710" spans="1:1" s="245" customFormat="1" ht="12" hidden="1" customHeight="1">
      <c r="A5710" s="244"/>
    </row>
    <row r="5711" spans="1:1" s="245" customFormat="1" ht="12" hidden="1" customHeight="1">
      <c r="A5711" s="244"/>
    </row>
    <row r="5712" spans="1:1" s="245" customFormat="1" ht="12" hidden="1" customHeight="1">
      <c r="A5712" s="244"/>
    </row>
    <row r="5713" spans="1:1" s="245" customFormat="1" ht="12" hidden="1" customHeight="1">
      <c r="A5713" s="244"/>
    </row>
    <row r="5714" spans="1:1" s="245" customFormat="1" ht="12" hidden="1" customHeight="1">
      <c r="A5714" s="244"/>
    </row>
    <row r="5715" spans="1:1" s="245" customFormat="1" ht="12" hidden="1" customHeight="1">
      <c r="A5715" s="244"/>
    </row>
    <row r="5716" spans="1:1" s="245" customFormat="1" ht="12" hidden="1" customHeight="1">
      <c r="A5716" s="244"/>
    </row>
    <row r="5717" spans="1:1" s="245" customFormat="1" ht="12" hidden="1" customHeight="1">
      <c r="A5717" s="244"/>
    </row>
    <row r="5718" spans="1:1" s="245" customFormat="1" ht="12" hidden="1" customHeight="1">
      <c r="A5718" s="244"/>
    </row>
    <row r="5719" spans="1:1" s="245" customFormat="1" ht="12" hidden="1" customHeight="1">
      <c r="A5719" s="244"/>
    </row>
    <row r="5720" spans="1:1" s="245" customFormat="1" ht="12" hidden="1" customHeight="1">
      <c r="A5720" s="244"/>
    </row>
    <row r="5721" spans="1:1" s="245" customFormat="1" ht="12" hidden="1" customHeight="1">
      <c r="A5721" s="244"/>
    </row>
    <row r="5722" spans="1:1" s="245" customFormat="1" ht="12" hidden="1" customHeight="1">
      <c r="A5722" s="244"/>
    </row>
    <row r="5723" spans="1:1" s="245" customFormat="1" ht="12" hidden="1" customHeight="1">
      <c r="A5723" s="244"/>
    </row>
    <row r="5724" spans="1:1" s="245" customFormat="1" ht="12" hidden="1" customHeight="1">
      <c r="A5724" s="244"/>
    </row>
    <row r="5725" spans="1:1" s="245" customFormat="1" ht="12" hidden="1" customHeight="1">
      <c r="A5725" s="244"/>
    </row>
    <row r="5726" spans="1:1" s="245" customFormat="1" ht="12" hidden="1" customHeight="1">
      <c r="A5726" s="244"/>
    </row>
    <row r="5727" spans="1:1" s="245" customFormat="1" ht="12" hidden="1" customHeight="1">
      <c r="A5727" s="244"/>
    </row>
    <row r="5728" spans="1:1" s="245" customFormat="1" ht="12" hidden="1" customHeight="1">
      <c r="A5728" s="244"/>
    </row>
    <row r="5729" spans="1:1" s="245" customFormat="1" ht="12" hidden="1" customHeight="1">
      <c r="A5729" s="244"/>
    </row>
    <row r="5730" spans="1:1" s="245" customFormat="1" ht="12" hidden="1" customHeight="1">
      <c r="A5730" s="244"/>
    </row>
    <row r="5731" spans="1:1" s="245" customFormat="1" ht="12" hidden="1" customHeight="1">
      <c r="A5731" s="244"/>
    </row>
    <row r="5732" spans="1:1" s="245" customFormat="1" ht="12" hidden="1" customHeight="1">
      <c r="A5732" s="244"/>
    </row>
    <row r="5733" spans="1:1" s="245" customFormat="1" ht="12" hidden="1" customHeight="1">
      <c r="A5733" s="244"/>
    </row>
    <row r="5734" spans="1:1" s="245" customFormat="1" ht="12" hidden="1" customHeight="1">
      <c r="A5734" s="244"/>
    </row>
    <row r="5735" spans="1:1" s="245" customFormat="1" ht="12" hidden="1" customHeight="1">
      <c r="A5735" s="244"/>
    </row>
    <row r="5736" spans="1:1" s="245" customFormat="1" ht="12" hidden="1" customHeight="1">
      <c r="A5736" s="244"/>
    </row>
    <row r="5737" spans="1:1" s="245" customFormat="1" ht="12" hidden="1" customHeight="1">
      <c r="A5737" s="244"/>
    </row>
    <row r="5738" spans="1:1" s="245" customFormat="1" ht="12" hidden="1" customHeight="1">
      <c r="A5738" s="244"/>
    </row>
    <row r="5739" spans="1:1" s="245" customFormat="1" ht="12" hidden="1" customHeight="1">
      <c r="A5739" s="244"/>
    </row>
    <row r="5740" spans="1:1" s="245" customFormat="1" ht="12" hidden="1" customHeight="1">
      <c r="A5740" s="244"/>
    </row>
    <row r="5741" spans="1:1" s="245" customFormat="1" ht="12" hidden="1" customHeight="1">
      <c r="A5741" s="244"/>
    </row>
    <row r="5742" spans="1:1" s="245" customFormat="1" ht="12" hidden="1" customHeight="1">
      <c r="A5742" s="244"/>
    </row>
    <row r="5743" spans="1:1" s="245" customFormat="1" ht="12" hidden="1" customHeight="1">
      <c r="A5743" s="244"/>
    </row>
    <row r="5744" spans="1:1" s="245" customFormat="1" ht="12" hidden="1" customHeight="1">
      <c r="A5744" s="244"/>
    </row>
    <row r="5745" spans="1:1" s="245" customFormat="1" ht="12" hidden="1" customHeight="1">
      <c r="A5745" s="244"/>
    </row>
    <row r="5746" spans="1:1" s="245" customFormat="1" ht="12" hidden="1" customHeight="1">
      <c r="A5746" s="244"/>
    </row>
    <row r="5747" spans="1:1" s="245" customFormat="1" ht="12" hidden="1" customHeight="1">
      <c r="A5747" s="244"/>
    </row>
    <row r="5748" spans="1:1" s="245" customFormat="1" ht="12" hidden="1" customHeight="1">
      <c r="A5748" s="244"/>
    </row>
    <row r="5749" spans="1:1" s="245" customFormat="1" ht="12" hidden="1" customHeight="1">
      <c r="A5749" s="244"/>
    </row>
    <row r="5750" spans="1:1" s="245" customFormat="1" ht="12" hidden="1" customHeight="1">
      <c r="A5750" s="244"/>
    </row>
    <row r="5751" spans="1:1" s="245" customFormat="1" ht="12" hidden="1" customHeight="1">
      <c r="A5751" s="244"/>
    </row>
    <row r="5752" spans="1:1" s="245" customFormat="1" ht="12" hidden="1" customHeight="1">
      <c r="A5752" s="244"/>
    </row>
    <row r="5753" spans="1:1" s="245" customFormat="1" ht="12" hidden="1" customHeight="1">
      <c r="A5753" s="244"/>
    </row>
    <row r="5754" spans="1:1" s="245" customFormat="1" ht="12" hidden="1" customHeight="1">
      <c r="A5754" s="244"/>
    </row>
    <row r="5755" spans="1:1" s="245" customFormat="1" ht="12" hidden="1" customHeight="1">
      <c r="A5755" s="244"/>
    </row>
    <row r="5756" spans="1:1" s="245" customFormat="1" ht="12" hidden="1" customHeight="1">
      <c r="A5756" s="244"/>
    </row>
    <row r="5757" spans="1:1" s="245" customFormat="1" ht="12" hidden="1" customHeight="1">
      <c r="A5757" s="244"/>
    </row>
    <row r="5758" spans="1:1" s="245" customFormat="1" ht="12" hidden="1" customHeight="1">
      <c r="A5758" s="244"/>
    </row>
    <row r="5759" spans="1:1" s="245" customFormat="1" ht="12" hidden="1" customHeight="1">
      <c r="A5759" s="244"/>
    </row>
    <row r="5760" spans="1:1" s="245" customFormat="1" ht="12" hidden="1" customHeight="1">
      <c r="A5760" s="244"/>
    </row>
    <row r="5761" spans="1:1" s="245" customFormat="1" ht="12" hidden="1" customHeight="1">
      <c r="A5761" s="244"/>
    </row>
    <row r="5762" spans="1:1" s="245" customFormat="1" ht="12" hidden="1" customHeight="1">
      <c r="A5762" s="244"/>
    </row>
    <row r="5763" spans="1:1" s="245" customFormat="1" ht="12" hidden="1" customHeight="1">
      <c r="A5763" s="244"/>
    </row>
    <row r="5764" spans="1:1" s="245" customFormat="1" ht="12" hidden="1" customHeight="1">
      <c r="A5764" s="244"/>
    </row>
    <row r="5765" spans="1:1" s="245" customFormat="1" ht="12" hidden="1" customHeight="1">
      <c r="A5765" s="244"/>
    </row>
    <row r="5766" spans="1:1" s="245" customFormat="1" ht="12" hidden="1" customHeight="1">
      <c r="A5766" s="244"/>
    </row>
    <row r="5767" spans="1:1" s="245" customFormat="1" ht="12" hidden="1" customHeight="1">
      <c r="A5767" s="244"/>
    </row>
    <row r="5768" spans="1:1" s="245" customFormat="1" ht="12" hidden="1" customHeight="1">
      <c r="A5768" s="244"/>
    </row>
    <row r="5769" spans="1:1" s="245" customFormat="1" ht="12" hidden="1" customHeight="1">
      <c r="A5769" s="244"/>
    </row>
    <row r="5770" spans="1:1" s="245" customFormat="1" ht="12" hidden="1" customHeight="1">
      <c r="A5770" s="244"/>
    </row>
    <row r="5771" spans="1:1" s="245" customFormat="1" ht="12" hidden="1" customHeight="1">
      <c r="A5771" s="244"/>
    </row>
    <row r="5772" spans="1:1" s="245" customFormat="1" ht="12" hidden="1" customHeight="1">
      <c r="A5772" s="244"/>
    </row>
    <row r="5773" spans="1:1" s="245" customFormat="1" ht="12" hidden="1" customHeight="1">
      <c r="A5773" s="244"/>
    </row>
    <row r="5774" spans="1:1" s="245" customFormat="1" ht="12" hidden="1" customHeight="1">
      <c r="A5774" s="244"/>
    </row>
    <row r="5775" spans="1:1" s="245" customFormat="1" ht="12" hidden="1" customHeight="1">
      <c r="A5775" s="244"/>
    </row>
    <row r="5776" spans="1:1" s="245" customFormat="1" ht="12" hidden="1" customHeight="1">
      <c r="A5776" s="244"/>
    </row>
    <row r="5777" spans="1:1" s="245" customFormat="1" ht="12" hidden="1" customHeight="1">
      <c r="A5777" s="244"/>
    </row>
    <row r="5778" spans="1:1" s="245" customFormat="1" ht="12" hidden="1" customHeight="1">
      <c r="A5778" s="244"/>
    </row>
    <row r="5779" spans="1:1" s="245" customFormat="1" ht="12" hidden="1" customHeight="1">
      <c r="A5779" s="244"/>
    </row>
    <row r="5780" spans="1:1" s="245" customFormat="1" ht="12" hidden="1" customHeight="1">
      <c r="A5780" s="244"/>
    </row>
    <row r="5781" spans="1:1" s="245" customFormat="1" ht="12" hidden="1" customHeight="1">
      <c r="A5781" s="244"/>
    </row>
    <row r="5782" spans="1:1" s="245" customFormat="1" ht="12" hidden="1" customHeight="1">
      <c r="A5782" s="244"/>
    </row>
    <row r="5783" spans="1:1" s="245" customFormat="1" ht="12" hidden="1" customHeight="1">
      <c r="A5783" s="244"/>
    </row>
    <row r="5784" spans="1:1" s="245" customFormat="1" ht="12" hidden="1" customHeight="1">
      <c r="A5784" s="244"/>
    </row>
    <row r="5785" spans="1:1" s="245" customFormat="1" ht="12" hidden="1" customHeight="1">
      <c r="A5785" s="244"/>
    </row>
    <row r="5786" spans="1:1" s="245" customFormat="1" ht="12" hidden="1" customHeight="1">
      <c r="A5786" s="244"/>
    </row>
    <row r="5787" spans="1:1" s="245" customFormat="1" ht="12" hidden="1" customHeight="1">
      <c r="A5787" s="244"/>
    </row>
    <row r="5788" spans="1:1" s="245" customFormat="1" ht="12" hidden="1" customHeight="1">
      <c r="A5788" s="244"/>
    </row>
    <row r="5789" spans="1:1" s="245" customFormat="1" ht="12" hidden="1" customHeight="1">
      <c r="A5789" s="244"/>
    </row>
    <row r="5790" spans="1:1" s="245" customFormat="1" ht="12" hidden="1" customHeight="1">
      <c r="A5790" s="244"/>
    </row>
    <row r="5791" spans="1:1" s="245" customFormat="1" ht="12" hidden="1" customHeight="1">
      <c r="A5791" s="244"/>
    </row>
    <row r="5792" spans="1:1" s="245" customFormat="1" ht="12" hidden="1" customHeight="1">
      <c r="A5792" s="244"/>
    </row>
    <row r="5793" spans="1:1" s="245" customFormat="1" ht="12" hidden="1" customHeight="1">
      <c r="A5793" s="244"/>
    </row>
    <row r="5794" spans="1:1" s="245" customFormat="1" ht="12" hidden="1" customHeight="1">
      <c r="A5794" s="244"/>
    </row>
    <row r="5795" spans="1:1" s="245" customFormat="1" ht="12" hidden="1" customHeight="1">
      <c r="A5795" s="244"/>
    </row>
    <row r="5796" spans="1:1" s="245" customFormat="1" ht="12" hidden="1" customHeight="1">
      <c r="A5796" s="244"/>
    </row>
    <row r="5797" spans="1:1" s="245" customFormat="1" ht="12" hidden="1" customHeight="1">
      <c r="A5797" s="244"/>
    </row>
    <row r="5798" spans="1:1" s="245" customFormat="1" ht="12" hidden="1" customHeight="1">
      <c r="A5798" s="244"/>
    </row>
    <row r="5799" spans="1:1" s="245" customFormat="1" ht="12" hidden="1" customHeight="1">
      <c r="A5799" s="244"/>
    </row>
    <row r="5800" spans="1:1" s="245" customFormat="1" ht="12" hidden="1" customHeight="1">
      <c r="A5800" s="244"/>
    </row>
    <row r="5801" spans="1:1" s="245" customFormat="1" ht="12" hidden="1" customHeight="1">
      <c r="A5801" s="244"/>
    </row>
    <row r="5802" spans="1:1" s="245" customFormat="1" ht="12" hidden="1" customHeight="1">
      <c r="A5802" s="244"/>
    </row>
    <row r="5803" spans="1:1" s="245" customFormat="1" ht="12" hidden="1" customHeight="1">
      <c r="A5803" s="244"/>
    </row>
    <row r="5804" spans="1:1" s="245" customFormat="1" ht="12" hidden="1" customHeight="1">
      <c r="A5804" s="244"/>
    </row>
    <row r="5805" spans="1:1" s="245" customFormat="1" ht="12" hidden="1" customHeight="1">
      <c r="A5805" s="244"/>
    </row>
    <row r="5806" spans="1:1" s="245" customFormat="1" ht="12" hidden="1" customHeight="1">
      <c r="A5806" s="244"/>
    </row>
    <row r="5807" spans="1:1" s="245" customFormat="1" ht="12" hidden="1" customHeight="1">
      <c r="A5807" s="244"/>
    </row>
    <row r="5808" spans="1:1" s="245" customFormat="1" ht="12" hidden="1" customHeight="1">
      <c r="A5808" s="244"/>
    </row>
    <row r="5809" spans="1:1" s="245" customFormat="1" ht="12" hidden="1" customHeight="1">
      <c r="A5809" s="244"/>
    </row>
    <row r="5810" spans="1:1" s="245" customFormat="1" ht="12" hidden="1" customHeight="1">
      <c r="A5810" s="244"/>
    </row>
    <row r="5811" spans="1:1" s="245" customFormat="1" ht="12" hidden="1" customHeight="1">
      <c r="A5811" s="244"/>
    </row>
    <row r="5812" spans="1:1" s="245" customFormat="1" ht="12" hidden="1" customHeight="1">
      <c r="A5812" s="244"/>
    </row>
    <row r="5813" spans="1:1" s="245" customFormat="1" ht="12" hidden="1" customHeight="1">
      <c r="A5813" s="244"/>
    </row>
    <row r="5814" spans="1:1" s="245" customFormat="1" ht="12" hidden="1" customHeight="1">
      <c r="A5814" s="244"/>
    </row>
    <row r="5815" spans="1:1" s="245" customFormat="1" ht="12" hidden="1" customHeight="1">
      <c r="A5815" s="244"/>
    </row>
    <row r="5816" spans="1:1" s="245" customFormat="1" ht="12" hidden="1" customHeight="1">
      <c r="A5816" s="244"/>
    </row>
    <row r="5817" spans="1:1" s="245" customFormat="1" ht="12" hidden="1" customHeight="1">
      <c r="A5817" s="244"/>
    </row>
    <row r="5818" spans="1:1" s="245" customFormat="1" ht="12" hidden="1" customHeight="1">
      <c r="A5818" s="244"/>
    </row>
    <row r="5819" spans="1:1" s="245" customFormat="1" ht="12" hidden="1" customHeight="1">
      <c r="A5819" s="244"/>
    </row>
    <row r="5820" spans="1:1" s="245" customFormat="1" ht="12" hidden="1" customHeight="1">
      <c r="A5820" s="244"/>
    </row>
    <row r="5821" spans="1:1" s="245" customFormat="1" ht="12" hidden="1" customHeight="1">
      <c r="A5821" s="244"/>
    </row>
    <row r="5822" spans="1:1" s="245" customFormat="1" ht="12" hidden="1" customHeight="1">
      <c r="A5822" s="244"/>
    </row>
    <row r="5823" spans="1:1" s="245" customFormat="1" ht="12" hidden="1" customHeight="1">
      <c r="A5823" s="244"/>
    </row>
    <row r="5824" spans="1:1" s="245" customFormat="1" ht="12" hidden="1" customHeight="1">
      <c r="A5824" s="244"/>
    </row>
    <row r="5825" spans="1:1" s="245" customFormat="1" ht="12" hidden="1" customHeight="1">
      <c r="A5825" s="244"/>
    </row>
    <row r="5826" spans="1:1" s="245" customFormat="1" ht="12" hidden="1" customHeight="1">
      <c r="A5826" s="244"/>
    </row>
    <row r="5827" spans="1:1" s="245" customFormat="1" ht="12" hidden="1" customHeight="1">
      <c r="A5827" s="244"/>
    </row>
    <row r="5828" spans="1:1" s="245" customFormat="1" ht="12" hidden="1" customHeight="1">
      <c r="A5828" s="244"/>
    </row>
    <row r="5829" spans="1:1" s="245" customFormat="1" ht="12" hidden="1" customHeight="1">
      <c r="A5829" s="244"/>
    </row>
    <row r="5830" spans="1:1" s="245" customFormat="1" ht="12" hidden="1" customHeight="1">
      <c r="A5830" s="244"/>
    </row>
    <row r="5831" spans="1:1" s="245" customFormat="1" ht="12" hidden="1" customHeight="1">
      <c r="A5831" s="244"/>
    </row>
    <row r="5832" spans="1:1" s="245" customFormat="1" ht="12" hidden="1" customHeight="1">
      <c r="A5832" s="244"/>
    </row>
    <row r="5833" spans="1:1" s="245" customFormat="1" ht="12" hidden="1" customHeight="1">
      <c r="A5833" s="244"/>
    </row>
    <row r="5834" spans="1:1" s="245" customFormat="1" ht="12" hidden="1" customHeight="1">
      <c r="A5834" s="244"/>
    </row>
    <row r="5835" spans="1:1" s="245" customFormat="1" ht="12" hidden="1" customHeight="1">
      <c r="A5835" s="244"/>
    </row>
    <row r="5836" spans="1:1" s="245" customFormat="1" ht="12" hidden="1" customHeight="1">
      <c r="A5836" s="244"/>
    </row>
    <row r="5837" spans="1:1" s="245" customFormat="1" ht="12" hidden="1" customHeight="1">
      <c r="A5837" s="244"/>
    </row>
    <row r="5838" spans="1:1" s="245" customFormat="1" ht="12" hidden="1" customHeight="1">
      <c r="A5838" s="244"/>
    </row>
    <row r="5839" spans="1:1" s="245" customFormat="1" ht="12" hidden="1" customHeight="1">
      <c r="A5839" s="244"/>
    </row>
    <row r="5840" spans="1:1" s="245" customFormat="1" ht="12" hidden="1" customHeight="1">
      <c r="A5840" s="244"/>
    </row>
    <row r="5841" spans="1:1" s="245" customFormat="1" ht="12" hidden="1" customHeight="1">
      <c r="A5841" s="244"/>
    </row>
    <row r="5842" spans="1:1" s="245" customFormat="1" ht="12" hidden="1" customHeight="1">
      <c r="A5842" s="244"/>
    </row>
    <row r="5843" spans="1:1" s="245" customFormat="1" ht="12" hidden="1" customHeight="1">
      <c r="A5843" s="244"/>
    </row>
    <row r="5844" spans="1:1" s="245" customFormat="1" ht="12" hidden="1" customHeight="1">
      <c r="A5844" s="244"/>
    </row>
    <row r="5845" spans="1:1" s="245" customFormat="1" ht="12" hidden="1" customHeight="1">
      <c r="A5845" s="244"/>
    </row>
    <row r="5846" spans="1:1" s="245" customFormat="1" ht="12" hidden="1" customHeight="1">
      <c r="A5846" s="244"/>
    </row>
    <row r="5847" spans="1:1" s="245" customFormat="1" ht="12" hidden="1" customHeight="1">
      <c r="A5847" s="244"/>
    </row>
    <row r="5848" spans="1:1" s="245" customFormat="1" ht="12" hidden="1" customHeight="1">
      <c r="A5848" s="244"/>
    </row>
    <row r="5849" spans="1:1" s="245" customFormat="1" ht="12" hidden="1" customHeight="1">
      <c r="A5849" s="244"/>
    </row>
    <row r="5850" spans="1:1" s="245" customFormat="1" ht="12" hidden="1" customHeight="1">
      <c r="A5850" s="244"/>
    </row>
    <row r="5851" spans="1:1" s="245" customFormat="1" ht="12" hidden="1" customHeight="1">
      <c r="A5851" s="244"/>
    </row>
    <row r="5852" spans="1:1" s="245" customFormat="1" ht="12" hidden="1" customHeight="1">
      <c r="A5852" s="244"/>
    </row>
    <row r="5853" spans="1:1" s="245" customFormat="1" ht="12" hidden="1" customHeight="1">
      <c r="A5853" s="244"/>
    </row>
    <row r="5854" spans="1:1" s="245" customFormat="1" ht="12" hidden="1" customHeight="1">
      <c r="A5854" s="244"/>
    </row>
    <row r="5855" spans="1:1" s="245" customFormat="1" ht="12" hidden="1" customHeight="1">
      <c r="A5855" s="244"/>
    </row>
    <row r="5856" spans="1:1" s="245" customFormat="1" ht="12" hidden="1" customHeight="1">
      <c r="A5856" s="244"/>
    </row>
    <row r="5857" spans="1:1" s="245" customFormat="1" ht="12" hidden="1" customHeight="1">
      <c r="A5857" s="244"/>
    </row>
    <row r="5858" spans="1:1" s="245" customFormat="1" ht="12" hidden="1" customHeight="1">
      <c r="A5858" s="244"/>
    </row>
    <row r="5859" spans="1:1" s="245" customFormat="1" ht="12" hidden="1" customHeight="1">
      <c r="A5859" s="244"/>
    </row>
    <row r="5860" spans="1:1" s="245" customFormat="1" ht="12" hidden="1" customHeight="1">
      <c r="A5860" s="244"/>
    </row>
    <row r="5861" spans="1:1" s="245" customFormat="1" ht="12" hidden="1" customHeight="1">
      <c r="A5861" s="244"/>
    </row>
    <row r="5862" spans="1:1" s="245" customFormat="1" ht="12" hidden="1" customHeight="1">
      <c r="A5862" s="244"/>
    </row>
    <row r="5863" spans="1:1" s="245" customFormat="1" ht="12" hidden="1" customHeight="1">
      <c r="A5863" s="244"/>
    </row>
    <row r="5864" spans="1:1" s="245" customFormat="1" ht="12" hidden="1" customHeight="1">
      <c r="A5864" s="244"/>
    </row>
    <row r="5865" spans="1:1" s="245" customFormat="1" ht="12" hidden="1" customHeight="1">
      <c r="A5865" s="244"/>
    </row>
    <row r="5866" spans="1:1" s="245" customFormat="1" ht="12" hidden="1" customHeight="1">
      <c r="A5866" s="244"/>
    </row>
    <row r="5867" spans="1:1" s="245" customFormat="1" ht="12" hidden="1" customHeight="1">
      <c r="A5867" s="244"/>
    </row>
    <row r="5868" spans="1:1" s="245" customFormat="1" ht="12" hidden="1" customHeight="1">
      <c r="A5868" s="244"/>
    </row>
    <row r="5869" spans="1:1" s="245" customFormat="1" ht="12" hidden="1" customHeight="1">
      <c r="A5869" s="244"/>
    </row>
    <row r="5870" spans="1:1" s="245" customFormat="1" ht="12" hidden="1" customHeight="1">
      <c r="A5870" s="244"/>
    </row>
    <row r="5871" spans="1:1" s="245" customFormat="1" ht="12" hidden="1" customHeight="1">
      <c r="A5871" s="244"/>
    </row>
    <row r="5872" spans="1:1" s="245" customFormat="1" ht="12" hidden="1" customHeight="1">
      <c r="A5872" s="244"/>
    </row>
    <row r="5873" spans="1:1" s="245" customFormat="1" ht="12" hidden="1" customHeight="1">
      <c r="A5873" s="244"/>
    </row>
    <row r="5874" spans="1:1" s="245" customFormat="1" ht="12" hidden="1" customHeight="1">
      <c r="A5874" s="244"/>
    </row>
    <row r="5875" spans="1:1" s="245" customFormat="1" ht="12" hidden="1" customHeight="1">
      <c r="A5875" s="244"/>
    </row>
    <row r="5876" spans="1:1" s="245" customFormat="1" ht="12" hidden="1" customHeight="1">
      <c r="A5876" s="244"/>
    </row>
    <row r="5877" spans="1:1" s="245" customFormat="1" ht="12" hidden="1" customHeight="1">
      <c r="A5877" s="244"/>
    </row>
    <row r="5878" spans="1:1" s="245" customFormat="1" ht="12" hidden="1" customHeight="1">
      <c r="A5878" s="244"/>
    </row>
    <row r="5879" spans="1:1" s="245" customFormat="1" ht="12" hidden="1" customHeight="1">
      <c r="A5879" s="244"/>
    </row>
    <row r="5880" spans="1:1" s="245" customFormat="1" ht="12" hidden="1" customHeight="1">
      <c r="A5880" s="244"/>
    </row>
    <row r="5881" spans="1:1" s="245" customFormat="1" ht="12" hidden="1" customHeight="1">
      <c r="A5881" s="244"/>
    </row>
    <row r="5882" spans="1:1" s="245" customFormat="1" ht="12" hidden="1" customHeight="1">
      <c r="A5882" s="244"/>
    </row>
    <row r="5883" spans="1:1" s="245" customFormat="1" ht="12" hidden="1" customHeight="1">
      <c r="A5883" s="244"/>
    </row>
    <row r="5884" spans="1:1" s="245" customFormat="1" ht="12" hidden="1" customHeight="1">
      <c r="A5884" s="244"/>
    </row>
    <row r="5885" spans="1:1" s="245" customFormat="1" ht="12" hidden="1" customHeight="1">
      <c r="A5885" s="244"/>
    </row>
    <row r="5886" spans="1:1" s="245" customFormat="1" ht="12" hidden="1" customHeight="1">
      <c r="A5886" s="244"/>
    </row>
    <row r="5887" spans="1:1" s="245" customFormat="1" ht="12" hidden="1" customHeight="1">
      <c r="A5887" s="244"/>
    </row>
    <row r="5888" spans="1:1" s="245" customFormat="1" ht="12" hidden="1" customHeight="1">
      <c r="A5888" s="244"/>
    </row>
    <row r="5889" spans="1:1" s="245" customFormat="1" ht="12" hidden="1" customHeight="1">
      <c r="A5889" s="244"/>
    </row>
    <row r="5890" spans="1:1" s="245" customFormat="1" ht="12" hidden="1" customHeight="1">
      <c r="A5890" s="244"/>
    </row>
    <row r="5891" spans="1:1" s="245" customFormat="1" ht="12" hidden="1" customHeight="1">
      <c r="A5891" s="244"/>
    </row>
    <row r="5892" spans="1:1" s="245" customFormat="1" ht="12" hidden="1" customHeight="1">
      <c r="A5892" s="244"/>
    </row>
    <row r="5893" spans="1:1" s="245" customFormat="1" ht="12" hidden="1" customHeight="1">
      <c r="A5893" s="244"/>
    </row>
    <row r="5894" spans="1:1" s="245" customFormat="1" ht="12" hidden="1" customHeight="1">
      <c r="A5894" s="244"/>
    </row>
    <row r="5895" spans="1:1" s="245" customFormat="1" ht="12" hidden="1" customHeight="1">
      <c r="A5895" s="244"/>
    </row>
    <row r="5896" spans="1:1" s="245" customFormat="1" ht="12" hidden="1" customHeight="1">
      <c r="A5896" s="244"/>
    </row>
    <row r="5897" spans="1:1" s="245" customFormat="1" ht="12" hidden="1" customHeight="1">
      <c r="A5897" s="244"/>
    </row>
    <row r="5898" spans="1:1" s="245" customFormat="1" ht="12" hidden="1" customHeight="1">
      <c r="A5898" s="244"/>
    </row>
    <row r="5899" spans="1:1" s="245" customFormat="1" ht="12" hidden="1" customHeight="1">
      <c r="A5899" s="244"/>
    </row>
    <row r="5900" spans="1:1" s="245" customFormat="1" ht="12" hidden="1" customHeight="1">
      <c r="A5900" s="244"/>
    </row>
    <row r="5901" spans="1:1" s="245" customFormat="1" ht="12" hidden="1" customHeight="1">
      <c r="A5901" s="244"/>
    </row>
    <row r="5902" spans="1:1" s="245" customFormat="1" ht="12" hidden="1" customHeight="1">
      <c r="A5902" s="244"/>
    </row>
    <row r="5903" spans="1:1" s="245" customFormat="1" ht="12" hidden="1" customHeight="1">
      <c r="A5903" s="244"/>
    </row>
    <row r="5904" spans="1:1" s="245" customFormat="1" ht="12" hidden="1" customHeight="1">
      <c r="A5904" s="244"/>
    </row>
    <row r="5905" spans="1:1" s="245" customFormat="1" ht="12" hidden="1" customHeight="1">
      <c r="A5905" s="244"/>
    </row>
    <row r="5906" spans="1:1" s="245" customFormat="1" ht="12" hidden="1" customHeight="1">
      <c r="A5906" s="244"/>
    </row>
    <row r="5907" spans="1:1" s="245" customFormat="1" ht="12" hidden="1" customHeight="1">
      <c r="A5907" s="244"/>
    </row>
    <row r="5908" spans="1:1" s="245" customFormat="1" ht="12" hidden="1" customHeight="1">
      <c r="A5908" s="244"/>
    </row>
    <row r="5909" spans="1:1" s="245" customFormat="1" ht="12" hidden="1" customHeight="1">
      <c r="A5909" s="244"/>
    </row>
    <row r="5910" spans="1:1" s="245" customFormat="1" ht="12" hidden="1" customHeight="1">
      <c r="A5910" s="244"/>
    </row>
    <row r="5911" spans="1:1" s="245" customFormat="1" ht="12" hidden="1" customHeight="1">
      <c r="A5911" s="244"/>
    </row>
    <row r="5912" spans="1:1" s="245" customFormat="1" ht="12" hidden="1" customHeight="1">
      <c r="A5912" s="244"/>
    </row>
    <row r="5913" spans="1:1" s="245" customFormat="1" ht="12" hidden="1" customHeight="1">
      <c r="A5913" s="244"/>
    </row>
    <row r="5914" spans="1:1" s="245" customFormat="1" ht="12" hidden="1" customHeight="1">
      <c r="A5914" s="244"/>
    </row>
    <row r="5915" spans="1:1" s="245" customFormat="1" ht="12" hidden="1" customHeight="1">
      <c r="A5915" s="244"/>
    </row>
    <row r="5916" spans="1:1" s="245" customFormat="1" ht="12" hidden="1" customHeight="1">
      <c r="A5916" s="244"/>
    </row>
    <row r="5917" spans="1:1" s="245" customFormat="1" ht="12" hidden="1" customHeight="1">
      <c r="A5917" s="244"/>
    </row>
    <row r="5918" spans="1:1" s="245" customFormat="1" ht="12" hidden="1" customHeight="1">
      <c r="A5918" s="244"/>
    </row>
    <row r="5919" spans="1:1" s="245" customFormat="1" ht="12" hidden="1" customHeight="1">
      <c r="A5919" s="244"/>
    </row>
    <row r="5920" spans="1:1" s="245" customFormat="1" ht="12" hidden="1" customHeight="1">
      <c r="A5920" s="244"/>
    </row>
    <row r="5921" spans="1:1" s="245" customFormat="1" ht="12" hidden="1" customHeight="1">
      <c r="A5921" s="244"/>
    </row>
    <row r="5922" spans="1:1" s="245" customFormat="1" ht="12" hidden="1" customHeight="1">
      <c r="A5922" s="244"/>
    </row>
    <row r="5923" spans="1:1" s="245" customFormat="1" ht="12" hidden="1" customHeight="1">
      <c r="A5923" s="244"/>
    </row>
    <row r="5924" spans="1:1" s="245" customFormat="1" ht="12" hidden="1" customHeight="1">
      <c r="A5924" s="244"/>
    </row>
    <row r="5925" spans="1:1" s="245" customFormat="1" ht="12" hidden="1" customHeight="1">
      <c r="A5925" s="244"/>
    </row>
    <row r="5926" spans="1:1" s="245" customFormat="1" ht="12" hidden="1" customHeight="1">
      <c r="A5926" s="244"/>
    </row>
    <row r="5927" spans="1:1" s="245" customFormat="1" ht="12" hidden="1" customHeight="1">
      <c r="A5927" s="244"/>
    </row>
    <row r="5928" spans="1:1" s="245" customFormat="1" ht="12" hidden="1" customHeight="1">
      <c r="A5928" s="244"/>
    </row>
    <row r="5929" spans="1:1" s="245" customFormat="1" ht="12" hidden="1" customHeight="1">
      <c r="A5929" s="244"/>
    </row>
    <row r="5930" spans="1:1" s="245" customFormat="1" ht="12" hidden="1" customHeight="1">
      <c r="A5930" s="244"/>
    </row>
    <row r="5931" spans="1:1" s="245" customFormat="1" ht="12" hidden="1" customHeight="1">
      <c r="A5931" s="244"/>
    </row>
    <row r="5932" spans="1:1" s="245" customFormat="1" ht="12" hidden="1" customHeight="1">
      <c r="A5932" s="244"/>
    </row>
    <row r="5933" spans="1:1" s="245" customFormat="1" ht="12" hidden="1" customHeight="1">
      <c r="A5933" s="244"/>
    </row>
    <row r="5934" spans="1:1" s="245" customFormat="1" ht="12" hidden="1" customHeight="1">
      <c r="A5934" s="244"/>
    </row>
    <row r="5935" spans="1:1" s="245" customFormat="1" ht="12" hidden="1" customHeight="1">
      <c r="A5935" s="244"/>
    </row>
    <row r="5936" spans="1:1" s="245" customFormat="1" ht="12" hidden="1" customHeight="1">
      <c r="A5936" s="244"/>
    </row>
    <row r="5937" spans="1:1" s="245" customFormat="1" ht="12" hidden="1" customHeight="1">
      <c r="A5937" s="244"/>
    </row>
    <row r="5938" spans="1:1" s="245" customFormat="1" ht="12" hidden="1" customHeight="1">
      <c r="A5938" s="244"/>
    </row>
    <row r="5939" spans="1:1" s="245" customFormat="1" ht="12" hidden="1" customHeight="1">
      <c r="A5939" s="244"/>
    </row>
    <row r="5940" spans="1:1" s="245" customFormat="1" ht="12" hidden="1" customHeight="1">
      <c r="A5940" s="244"/>
    </row>
    <row r="5941" spans="1:1" s="245" customFormat="1" ht="12" hidden="1" customHeight="1">
      <c r="A5941" s="244"/>
    </row>
    <row r="5942" spans="1:1" s="245" customFormat="1" ht="12" hidden="1" customHeight="1">
      <c r="A5942" s="244"/>
    </row>
    <row r="5943" spans="1:1" s="245" customFormat="1" ht="12" hidden="1" customHeight="1">
      <c r="A5943" s="244"/>
    </row>
    <row r="5944" spans="1:1" s="245" customFormat="1" ht="12" hidden="1" customHeight="1">
      <c r="A5944" s="244"/>
    </row>
    <row r="5945" spans="1:1" s="245" customFormat="1" ht="12" hidden="1" customHeight="1">
      <c r="A5945" s="244"/>
    </row>
    <row r="5946" spans="1:1" s="245" customFormat="1" ht="12" hidden="1" customHeight="1">
      <c r="A5946" s="244"/>
    </row>
    <row r="5947" spans="1:1" s="245" customFormat="1" ht="12" hidden="1" customHeight="1">
      <c r="A5947" s="244"/>
    </row>
    <row r="5948" spans="1:1" s="245" customFormat="1" ht="12" hidden="1" customHeight="1">
      <c r="A5948" s="244"/>
    </row>
    <row r="5949" spans="1:1" s="245" customFormat="1" ht="12" hidden="1" customHeight="1">
      <c r="A5949" s="244"/>
    </row>
    <row r="5950" spans="1:1" s="245" customFormat="1" ht="12" hidden="1" customHeight="1">
      <c r="A5950" s="244"/>
    </row>
    <row r="5951" spans="1:1" s="245" customFormat="1" ht="12" hidden="1" customHeight="1">
      <c r="A5951" s="244"/>
    </row>
    <row r="5952" spans="1:1" s="245" customFormat="1" ht="12" hidden="1" customHeight="1">
      <c r="A5952" s="244"/>
    </row>
    <row r="5953" spans="1:1" s="245" customFormat="1" ht="12" hidden="1" customHeight="1">
      <c r="A5953" s="244"/>
    </row>
    <row r="5954" spans="1:1" s="245" customFormat="1" ht="12" hidden="1" customHeight="1">
      <c r="A5954" s="244"/>
    </row>
    <row r="5955" spans="1:1" s="245" customFormat="1" ht="12" hidden="1" customHeight="1">
      <c r="A5955" s="244"/>
    </row>
    <row r="5956" spans="1:1" s="245" customFormat="1" ht="12" hidden="1" customHeight="1">
      <c r="A5956" s="244"/>
    </row>
    <row r="5957" spans="1:1" s="245" customFormat="1" ht="12" hidden="1" customHeight="1">
      <c r="A5957" s="244"/>
    </row>
    <row r="5958" spans="1:1" s="245" customFormat="1" ht="12" hidden="1" customHeight="1">
      <c r="A5958" s="244"/>
    </row>
    <row r="5959" spans="1:1" s="245" customFormat="1" ht="12" hidden="1" customHeight="1">
      <c r="A5959" s="244"/>
    </row>
    <row r="5960" spans="1:1" s="245" customFormat="1" ht="12" hidden="1" customHeight="1">
      <c r="A5960" s="244"/>
    </row>
    <row r="5961" spans="1:1" s="245" customFormat="1" ht="12" hidden="1" customHeight="1">
      <c r="A5961" s="244"/>
    </row>
    <row r="5962" spans="1:1" s="245" customFormat="1" ht="12" hidden="1" customHeight="1">
      <c r="A5962" s="244"/>
    </row>
    <row r="5963" spans="1:1" s="245" customFormat="1" ht="12" hidden="1" customHeight="1">
      <c r="A5963" s="244"/>
    </row>
    <row r="5964" spans="1:1" s="245" customFormat="1" ht="12" hidden="1" customHeight="1">
      <c r="A5964" s="244"/>
    </row>
    <row r="5965" spans="1:1" s="245" customFormat="1" ht="12" hidden="1" customHeight="1">
      <c r="A5965" s="244"/>
    </row>
    <row r="5966" spans="1:1" s="245" customFormat="1" ht="12" hidden="1" customHeight="1">
      <c r="A5966" s="244"/>
    </row>
    <row r="5967" spans="1:1" s="245" customFormat="1" ht="12" hidden="1" customHeight="1">
      <c r="A5967" s="244"/>
    </row>
    <row r="5968" spans="1:1" s="245" customFormat="1" ht="12" hidden="1" customHeight="1">
      <c r="A5968" s="244"/>
    </row>
    <row r="5969" spans="1:1" s="245" customFormat="1" ht="12" hidden="1" customHeight="1">
      <c r="A5969" s="244"/>
    </row>
    <row r="5970" spans="1:1" s="245" customFormat="1" ht="12" hidden="1" customHeight="1">
      <c r="A5970" s="244"/>
    </row>
    <row r="5971" spans="1:1" s="245" customFormat="1" ht="12" hidden="1" customHeight="1">
      <c r="A5971" s="244"/>
    </row>
    <row r="5972" spans="1:1" s="245" customFormat="1" ht="12" hidden="1" customHeight="1">
      <c r="A5972" s="244"/>
    </row>
    <row r="5973" spans="1:1" s="245" customFormat="1" ht="12" hidden="1" customHeight="1">
      <c r="A5973" s="244"/>
    </row>
    <row r="5974" spans="1:1" s="245" customFormat="1" ht="12" hidden="1" customHeight="1">
      <c r="A5974" s="244"/>
    </row>
    <row r="5975" spans="1:1" s="245" customFormat="1" ht="12" hidden="1" customHeight="1">
      <c r="A5975" s="244"/>
    </row>
    <row r="5976" spans="1:1" s="245" customFormat="1" ht="12" hidden="1" customHeight="1">
      <c r="A5976" s="244"/>
    </row>
    <row r="5977" spans="1:1" s="245" customFormat="1" ht="12" hidden="1" customHeight="1">
      <c r="A5977" s="244"/>
    </row>
    <row r="5978" spans="1:1" s="245" customFormat="1" ht="12" hidden="1" customHeight="1">
      <c r="A5978" s="244"/>
    </row>
    <row r="5979" spans="1:1" s="245" customFormat="1" ht="12" hidden="1" customHeight="1">
      <c r="A5979" s="244"/>
    </row>
    <row r="5980" spans="1:1" s="245" customFormat="1" ht="12" hidden="1" customHeight="1">
      <c r="A5980" s="244"/>
    </row>
    <row r="5981" spans="1:1" s="245" customFormat="1" ht="12" hidden="1" customHeight="1">
      <c r="A5981" s="244"/>
    </row>
    <row r="5982" spans="1:1" s="245" customFormat="1" ht="12" hidden="1" customHeight="1">
      <c r="A5982" s="244"/>
    </row>
    <row r="5983" spans="1:1" s="245" customFormat="1" ht="12" hidden="1" customHeight="1">
      <c r="A5983" s="244"/>
    </row>
    <row r="5984" spans="1:1" s="245" customFormat="1" ht="12" hidden="1" customHeight="1">
      <c r="A5984" s="244"/>
    </row>
    <row r="5985" spans="1:1" s="245" customFormat="1" ht="12" hidden="1" customHeight="1">
      <c r="A5985" s="244"/>
    </row>
    <row r="5986" spans="1:1" s="245" customFormat="1" ht="12" hidden="1" customHeight="1">
      <c r="A5986" s="244"/>
    </row>
    <row r="5987" spans="1:1" s="245" customFormat="1" ht="12" hidden="1" customHeight="1">
      <c r="A5987" s="244"/>
    </row>
    <row r="5988" spans="1:1" s="245" customFormat="1" ht="12" hidden="1" customHeight="1">
      <c r="A5988" s="244"/>
    </row>
    <row r="5989" spans="1:1" s="245" customFormat="1" ht="12" hidden="1" customHeight="1">
      <c r="A5989" s="244"/>
    </row>
    <row r="5990" spans="1:1" s="245" customFormat="1" ht="12" hidden="1" customHeight="1">
      <c r="A5990" s="244"/>
    </row>
    <row r="5991" spans="1:1" s="245" customFormat="1" ht="12" hidden="1" customHeight="1">
      <c r="A5991" s="244"/>
    </row>
    <row r="5992" spans="1:1" s="245" customFormat="1" ht="12" hidden="1" customHeight="1">
      <c r="A5992" s="244"/>
    </row>
    <row r="5993" spans="1:1" s="245" customFormat="1" ht="12" hidden="1" customHeight="1">
      <c r="A5993" s="244"/>
    </row>
    <row r="5994" spans="1:1" s="245" customFormat="1" ht="12" hidden="1" customHeight="1">
      <c r="A5994" s="244"/>
    </row>
    <row r="5995" spans="1:1" s="245" customFormat="1" ht="12" hidden="1" customHeight="1">
      <c r="A5995" s="244"/>
    </row>
    <row r="5996" spans="1:1" s="245" customFormat="1" ht="12" hidden="1" customHeight="1">
      <c r="A5996" s="244"/>
    </row>
    <row r="5997" spans="1:1" s="245" customFormat="1" ht="12" hidden="1" customHeight="1">
      <c r="A5997" s="244"/>
    </row>
    <row r="5998" spans="1:1" s="245" customFormat="1" ht="12" hidden="1" customHeight="1">
      <c r="A5998" s="244"/>
    </row>
    <row r="5999" spans="1:1" s="245" customFormat="1" ht="12" hidden="1" customHeight="1">
      <c r="A5999" s="244"/>
    </row>
    <row r="6000" spans="1:1" s="245" customFormat="1" ht="12" hidden="1" customHeight="1">
      <c r="A6000" s="244"/>
    </row>
    <row r="6001" spans="1:1" s="245" customFormat="1" ht="12" hidden="1" customHeight="1">
      <c r="A6001" s="244"/>
    </row>
    <row r="6002" spans="1:1" s="245" customFormat="1" ht="12" hidden="1" customHeight="1">
      <c r="A6002" s="244"/>
    </row>
    <row r="6003" spans="1:1" s="245" customFormat="1" ht="12" hidden="1" customHeight="1">
      <c r="A6003" s="244"/>
    </row>
    <row r="6004" spans="1:1" s="245" customFormat="1" ht="12" hidden="1" customHeight="1">
      <c r="A6004" s="244"/>
    </row>
    <row r="6005" spans="1:1" s="245" customFormat="1" ht="12" hidden="1" customHeight="1">
      <c r="A6005" s="244"/>
    </row>
    <row r="6006" spans="1:1" s="245" customFormat="1" ht="12" hidden="1" customHeight="1">
      <c r="A6006" s="244"/>
    </row>
    <row r="6007" spans="1:1" s="245" customFormat="1" ht="12" hidden="1" customHeight="1">
      <c r="A6007" s="244"/>
    </row>
    <row r="6008" spans="1:1" s="245" customFormat="1" ht="12" hidden="1" customHeight="1">
      <c r="A6008" s="244"/>
    </row>
    <row r="6009" spans="1:1" s="245" customFormat="1" ht="12" hidden="1" customHeight="1">
      <c r="A6009" s="244"/>
    </row>
    <row r="6010" spans="1:1" s="245" customFormat="1" ht="12" hidden="1" customHeight="1">
      <c r="A6010" s="244"/>
    </row>
    <row r="6011" spans="1:1" s="245" customFormat="1" ht="12" hidden="1" customHeight="1">
      <c r="A6011" s="244"/>
    </row>
    <row r="6012" spans="1:1" s="245" customFormat="1" ht="12" hidden="1" customHeight="1">
      <c r="A6012" s="244"/>
    </row>
    <row r="6013" spans="1:1" s="245" customFormat="1" ht="12" hidden="1" customHeight="1">
      <c r="A6013" s="244"/>
    </row>
    <row r="6014" spans="1:1" s="245" customFormat="1" ht="12" hidden="1" customHeight="1">
      <c r="A6014" s="244"/>
    </row>
    <row r="6015" spans="1:1" s="245" customFormat="1" ht="12" hidden="1" customHeight="1">
      <c r="A6015" s="244"/>
    </row>
    <row r="6016" spans="1:1" s="245" customFormat="1" ht="12" hidden="1" customHeight="1">
      <c r="A6016" s="244"/>
    </row>
    <row r="6017" spans="1:1" s="245" customFormat="1" ht="12" hidden="1" customHeight="1">
      <c r="A6017" s="244"/>
    </row>
    <row r="6018" spans="1:1" s="245" customFormat="1" ht="12" hidden="1" customHeight="1">
      <c r="A6018" s="244"/>
    </row>
    <row r="6019" spans="1:1" s="245" customFormat="1" ht="12" hidden="1" customHeight="1">
      <c r="A6019" s="244"/>
    </row>
    <row r="6020" spans="1:1" s="245" customFormat="1" ht="12" hidden="1" customHeight="1">
      <c r="A6020" s="244"/>
    </row>
    <row r="6021" spans="1:1" s="245" customFormat="1" ht="12" hidden="1" customHeight="1">
      <c r="A6021" s="244"/>
    </row>
    <row r="6022" spans="1:1" s="245" customFormat="1" ht="12" hidden="1" customHeight="1">
      <c r="A6022" s="244"/>
    </row>
    <row r="6023" spans="1:1" s="245" customFormat="1" ht="12" hidden="1" customHeight="1">
      <c r="A6023" s="244"/>
    </row>
    <row r="6024" spans="1:1" s="245" customFormat="1" ht="12" hidden="1" customHeight="1">
      <c r="A6024" s="244"/>
    </row>
    <row r="6025" spans="1:1" s="245" customFormat="1" ht="12" hidden="1" customHeight="1">
      <c r="A6025" s="244"/>
    </row>
    <row r="6026" spans="1:1" s="245" customFormat="1" ht="12" hidden="1" customHeight="1">
      <c r="A6026" s="244"/>
    </row>
    <row r="6027" spans="1:1" s="245" customFormat="1" ht="12" hidden="1" customHeight="1">
      <c r="A6027" s="244"/>
    </row>
    <row r="6028" spans="1:1" s="245" customFormat="1" ht="12" hidden="1" customHeight="1">
      <c r="A6028" s="244"/>
    </row>
    <row r="6029" spans="1:1" s="245" customFormat="1" ht="12" hidden="1" customHeight="1">
      <c r="A6029" s="244"/>
    </row>
    <row r="6030" spans="1:1" s="245" customFormat="1" ht="12" hidden="1" customHeight="1">
      <c r="A6030" s="244"/>
    </row>
    <row r="6031" spans="1:1" s="245" customFormat="1" ht="12" hidden="1" customHeight="1">
      <c r="A6031" s="244"/>
    </row>
    <row r="6032" spans="1:1" s="245" customFormat="1" ht="12" hidden="1" customHeight="1">
      <c r="A6032" s="244"/>
    </row>
    <row r="6033" spans="1:1" s="245" customFormat="1" ht="12" hidden="1" customHeight="1">
      <c r="A6033" s="244"/>
    </row>
    <row r="6034" spans="1:1" s="245" customFormat="1" ht="12" hidden="1" customHeight="1">
      <c r="A6034" s="244"/>
    </row>
    <row r="6035" spans="1:1" s="245" customFormat="1" ht="12" hidden="1" customHeight="1">
      <c r="A6035" s="244"/>
    </row>
    <row r="6036" spans="1:1" s="245" customFormat="1" ht="12" hidden="1" customHeight="1">
      <c r="A6036" s="244"/>
    </row>
    <row r="6037" spans="1:1" s="245" customFormat="1" ht="12" hidden="1" customHeight="1">
      <c r="A6037" s="244"/>
    </row>
    <row r="6038" spans="1:1" s="245" customFormat="1" ht="12" hidden="1" customHeight="1">
      <c r="A6038" s="244"/>
    </row>
    <row r="6039" spans="1:1" s="245" customFormat="1" ht="12" hidden="1" customHeight="1">
      <c r="A6039" s="244"/>
    </row>
    <row r="6040" spans="1:1" s="245" customFormat="1" ht="12" hidden="1" customHeight="1">
      <c r="A6040" s="244"/>
    </row>
    <row r="6041" spans="1:1" s="245" customFormat="1" ht="12" hidden="1" customHeight="1">
      <c r="A6041" s="244"/>
    </row>
    <row r="6042" spans="1:1" s="245" customFormat="1" ht="12" hidden="1" customHeight="1">
      <c r="A6042" s="244"/>
    </row>
    <row r="6043" spans="1:1" s="245" customFormat="1" ht="12" hidden="1" customHeight="1">
      <c r="A6043" s="244"/>
    </row>
    <row r="6044" spans="1:1" s="245" customFormat="1" ht="12" hidden="1" customHeight="1">
      <c r="A6044" s="244"/>
    </row>
    <row r="6045" spans="1:1" s="245" customFormat="1" ht="12" hidden="1" customHeight="1">
      <c r="A6045" s="244"/>
    </row>
    <row r="6046" spans="1:1" s="245" customFormat="1" ht="12" hidden="1" customHeight="1">
      <c r="A6046" s="244"/>
    </row>
    <row r="6047" spans="1:1" s="245" customFormat="1" ht="12" hidden="1" customHeight="1">
      <c r="A6047" s="244"/>
    </row>
    <row r="6048" spans="1:1" s="245" customFormat="1" ht="12" hidden="1" customHeight="1">
      <c r="A6048" s="244"/>
    </row>
    <row r="6049" spans="1:1" s="245" customFormat="1" ht="12" hidden="1" customHeight="1">
      <c r="A6049" s="244"/>
    </row>
    <row r="6050" spans="1:1" s="245" customFormat="1" ht="12" hidden="1" customHeight="1">
      <c r="A6050" s="244"/>
    </row>
    <row r="6051" spans="1:1" s="245" customFormat="1" ht="12" hidden="1" customHeight="1">
      <c r="A6051" s="244"/>
    </row>
    <row r="6052" spans="1:1" s="245" customFormat="1" ht="12" hidden="1" customHeight="1">
      <c r="A6052" s="244"/>
    </row>
    <row r="6053" spans="1:1" s="245" customFormat="1" ht="12" hidden="1" customHeight="1">
      <c r="A6053" s="244"/>
    </row>
    <row r="6054" spans="1:1" s="245" customFormat="1" ht="12" hidden="1" customHeight="1">
      <c r="A6054" s="244"/>
    </row>
    <row r="6055" spans="1:1" s="245" customFormat="1" ht="12" hidden="1" customHeight="1">
      <c r="A6055" s="244"/>
    </row>
    <row r="6056" spans="1:1" s="245" customFormat="1" ht="12" hidden="1" customHeight="1">
      <c r="A6056" s="244"/>
    </row>
    <row r="6057" spans="1:1" s="245" customFormat="1" ht="12" hidden="1" customHeight="1">
      <c r="A6057" s="244"/>
    </row>
    <row r="6058" spans="1:1" s="245" customFormat="1" ht="12" hidden="1" customHeight="1">
      <c r="A6058" s="244"/>
    </row>
    <row r="6059" spans="1:1" s="245" customFormat="1" ht="12" hidden="1" customHeight="1">
      <c r="A6059" s="244"/>
    </row>
    <row r="6060" spans="1:1" s="245" customFormat="1" ht="12" hidden="1" customHeight="1">
      <c r="A6060" s="244"/>
    </row>
    <row r="6061" spans="1:1" s="245" customFormat="1" ht="12" hidden="1" customHeight="1">
      <c r="A6061" s="244"/>
    </row>
    <row r="6062" spans="1:1" s="245" customFormat="1" ht="12" hidden="1" customHeight="1">
      <c r="A6062" s="244"/>
    </row>
    <row r="6063" spans="1:1" s="245" customFormat="1" ht="12" hidden="1" customHeight="1">
      <c r="A6063" s="244"/>
    </row>
    <row r="6064" spans="1:1" s="245" customFormat="1" ht="12" hidden="1" customHeight="1">
      <c r="A6064" s="244"/>
    </row>
    <row r="6065" spans="1:1" s="245" customFormat="1" ht="12" hidden="1" customHeight="1">
      <c r="A6065" s="244"/>
    </row>
    <row r="6066" spans="1:1" s="245" customFormat="1" ht="12" hidden="1" customHeight="1">
      <c r="A6066" s="244"/>
    </row>
    <row r="6067" spans="1:1" s="245" customFormat="1" ht="12" hidden="1" customHeight="1">
      <c r="A6067" s="244"/>
    </row>
    <row r="6068" spans="1:1" s="245" customFormat="1" ht="12" hidden="1" customHeight="1">
      <c r="A6068" s="244"/>
    </row>
    <row r="6069" spans="1:1" s="245" customFormat="1" ht="12" hidden="1" customHeight="1">
      <c r="A6069" s="244"/>
    </row>
    <row r="6070" spans="1:1" s="245" customFormat="1" ht="12" hidden="1" customHeight="1">
      <c r="A6070" s="244"/>
    </row>
    <row r="6071" spans="1:1" s="245" customFormat="1" ht="12" hidden="1" customHeight="1">
      <c r="A6071" s="244"/>
    </row>
    <row r="6072" spans="1:1" s="245" customFormat="1" ht="12" hidden="1" customHeight="1">
      <c r="A6072" s="244"/>
    </row>
    <row r="6073" spans="1:1" s="245" customFormat="1" ht="12" hidden="1" customHeight="1">
      <c r="A6073" s="244"/>
    </row>
    <row r="6074" spans="1:1" s="245" customFormat="1" ht="12" hidden="1" customHeight="1">
      <c r="A6074" s="244"/>
    </row>
    <row r="6075" spans="1:1" s="245" customFormat="1" ht="12" hidden="1" customHeight="1">
      <c r="A6075" s="244"/>
    </row>
    <row r="6076" spans="1:1" s="245" customFormat="1" ht="12" hidden="1" customHeight="1">
      <c r="A6076" s="244"/>
    </row>
    <row r="6077" spans="1:1" s="245" customFormat="1" ht="12" hidden="1" customHeight="1">
      <c r="A6077" s="244"/>
    </row>
    <row r="6078" spans="1:1" s="245" customFormat="1" ht="12" hidden="1" customHeight="1">
      <c r="A6078" s="244"/>
    </row>
    <row r="6079" spans="1:1" s="245" customFormat="1" ht="12" hidden="1" customHeight="1">
      <c r="A6079" s="244"/>
    </row>
    <row r="6080" spans="1:1" s="245" customFormat="1" ht="12" hidden="1" customHeight="1">
      <c r="A6080" s="244"/>
    </row>
    <row r="6081" spans="1:1" s="245" customFormat="1" ht="12" hidden="1" customHeight="1">
      <c r="A6081" s="244"/>
    </row>
    <row r="6082" spans="1:1" s="245" customFormat="1" ht="12" hidden="1" customHeight="1">
      <c r="A6082" s="244"/>
    </row>
    <row r="6083" spans="1:1" s="245" customFormat="1" ht="12" hidden="1" customHeight="1">
      <c r="A6083" s="244"/>
    </row>
    <row r="6084" spans="1:1" s="245" customFormat="1" ht="12" hidden="1" customHeight="1">
      <c r="A6084" s="244"/>
    </row>
    <row r="6085" spans="1:1" s="245" customFormat="1" ht="12" hidden="1" customHeight="1">
      <c r="A6085" s="244"/>
    </row>
    <row r="6086" spans="1:1" s="245" customFormat="1" ht="12" hidden="1" customHeight="1">
      <c r="A6086" s="244"/>
    </row>
    <row r="6087" spans="1:1" s="245" customFormat="1" ht="12" hidden="1" customHeight="1">
      <c r="A6087" s="244"/>
    </row>
    <row r="6088" spans="1:1" s="245" customFormat="1" ht="12" hidden="1" customHeight="1">
      <c r="A6088" s="244"/>
    </row>
    <row r="6089" spans="1:1" s="245" customFormat="1" ht="12" hidden="1" customHeight="1">
      <c r="A6089" s="244"/>
    </row>
    <row r="6090" spans="1:1" s="245" customFormat="1" ht="12" hidden="1" customHeight="1">
      <c r="A6090" s="244"/>
    </row>
    <row r="6091" spans="1:1" s="245" customFormat="1" ht="12" hidden="1" customHeight="1">
      <c r="A6091" s="244"/>
    </row>
    <row r="6092" spans="1:1" s="245" customFormat="1" ht="12" hidden="1" customHeight="1">
      <c r="A6092" s="244"/>
    </row>
    <row r="6093" spans="1:1" s="245" customFormat="1" ht="12" hidden="1" customHeight="1">
      <c r="A6093" s="244"/>
    </row>
    <row r="6094" spans="1:1" s="245" customFormat="1" ht="12" hidden="1" customHeight="1">
      <c r="A6094" s="244"/>
    </row>
    <row r="6095" spans="1:1" s="245" customFormat="1" ht="12" hidden="1" customHeight="1">
      <c r="A6095" s="244"/>
    </row>
    <row r="6096" spans="1:1" s="245" customFormat="1" ht="12" hidden="1" customHeight="1">
      <c r="A6096" s="244"/>
    </row>
    <row r="6097" spans="1:1" s="245" customFormat="1" ht="12" hidden="1" customHeight="1">
      <c r="A6097" s="244"/>
    </row>
    <row r="6098" spans="1:1" s="245" customFormat="1" ht="12" hidden="1" customHeight="1">
      <c r="A6098" s="244"/>
    </row>
    <row r="6099" spans="1:1" s="245" customFormat="1" ht="12" hidden="1" customHeight="1">
      <c r="A6099" s="244"/>
    </row>
    <row r="6100" spans="1:1" s="245" customFormat="1" ht="12" hidden="1" customHeight="1">
      <c r="A6100" s="244"/>
    </row>
    <row r="6101" spans="1:1" s="245" customFormat="1" ht="12" hidden="1" customHeight="1">
      <c r="A6101" s="244"/>
    </row>
    <row r="6102" spans="1:1" s="245" customFormat="1" ht="12" hidden="1" customHeight="1">
      <c r="A6102" s="244"/>
    </row>
    <row r="6103" spans="1:1" s="245" customFormat="1" ht="12" hidden="1" customHeight="1">
      <c r="A6103" s="244"/>
    </row>
    <row r="6104" spans="1:1" s="245" customFormat="1" ht="12" hidden="1" customHeight="1">
      <c r="A6104" s="244"/>
    </row>
    <row r="6105" spans="1:1" s="245" customFormat="1" ht="12" hidden="1" customHeight="1">
      <c r="A6105" s="244"/>
    </row>
    <row r="6106" spans="1:1" s="245" customFormat="1" ht="12" hidden="1" customHeight="1">
      <c r="A6106" s="244"/>
    </row>
    <row r="6107" spans="1:1" s="245" customFormat="1" ht="12" hidden="1" customHeight="1">
      <c r="A6107" s="244"/>
    </row>
    <row r="6108" spans="1:1" s="245" customFormat="1" ht="12" hidden="1" customHeight="1">
      <c r="A6108" s="244"/>
    </row>
    <row r="6109" spans="1:1" s="245" customFormat="1" ht="12" hidden="1" customHeight="1">
      <c r="A6109" s="244"/>
    </row>
    <row r="6110" spans="1:1" s="245" customFormat="1" ht="12" hidden="1" customHeight="1">
      <c r="A6110" s="244"/>
    </row>
    <row r="6111" spans="1:1" s="245" customFormat="1" ht="12" hidden="1" customHeight="1">
      <c r="A6111" s="244"/>
    </row>
    <row r="6112" spans="1:1" s="245" customFormat="1" ht="12" hidden="1" customHeight="1">
      <c r="A6112" s="244"/>
    </row>
    <row r="6113" spans="1:1" s="245" customFormat="1" ht="12" hidden="1" customHeight="1">
      <c r="A6113" s="244"/>
    </row>
    <row r="6114" spans="1:1" s="245" customFormat="1" ht="12" hidden="1" customHeight="1">
      <c r="A6114" s="244"/>
    </row>
    <row r="6115" spans="1:1" s="245" customFormat="1" ht="12" hidden="1" customHeight="1">
      <c r="A6115" s="244"/>
    </row>
    <row r="6116" spans="1:1" s="245" customFormat="1" ht="12" hidden="1" customHeight="1">
      <c r="A6116" s="244"/>
    </row>
    <row r="6117" spans="1:1" s="245" customFormat="1" ht="12" hidden="1" customHeight="1">
      <c r="A6117" s="244"/>
    </row>
    <row r="6118" spans="1:1" s="245" customFormat="1" ht="12" hidden="1" customHeight="1">
      <c r="A6118" s="244"/>
    </row>
    <row r="6119" spans="1:1" s="245" customFormat="1" ht="12" hidden="1" customHeight="1">
      <c r="A6119" s="244"/>
    </row>
    <row r="6120" spans="1:1" s="245" customFormat="1" ht="12" hidden="1" customHeight="1">
      <c r="A6120" s="244"/>
    </row>
    <row r="6121" spans="1:1" s="245" customFormat="1" ht="12" hidden="1" customHeight="1">
      <c r="A6121" s="244"/>
    </row>
    <row r="6122" spans="1:1" s="245" customFormat="1" ht="12" hidden="1" customHeight="1">
      <c r="A6122" s="244"/>
    </row>
    <row r="6123" spans="1:1" s="245" customFormat="1" ht="12" hidden="1" customHeight="1">
      <c r="A6123" s="244"/>
    </row>
    <row r="6124" spans="1:1" s="245" customFormat="1" ht="12" hidden="1" customHeight="1">
      <c r="A6124" s="244"/>
    </row>
    <row r="6125" spans="1:1" s="245" customFormat="1" ht="12" hidden="1" customHeight="1">
      <c r="A6125" s="244"/>
    </row>
    <row r="6126" spans="1:1" s="245" customFormat="1" ht="12" hidden="1" customHeight="1">
      <c r="A6126" s="244"/>
    </row>
    <row r="6127" spans="1:1" s="245" customFormat="1" ht="12" hidden="1" customHeight="1">
      <c r="A6127" s="244"/>
    </row>
    <row r="6128" spans="1:1" s="245" customFormat="1" ht="12" hidden="1" customHeight="1">
      <c r="A6128" s="244"/>
    </row>
    <row r="6129" spans="1:1" s="245" customFormat="1" ht="12" hidden="1" customHeight="1">
      <c r="A6129" s="244"/>
    </row>
    <row r="6130" spans="1:1" s="245" customFormat="1" ht="12" hidden="1" customHeight="1">
      <c r="A6130" s="244"/>
    </row>
    <row r="6131" spans="1:1" s="245" customFormat="1" ht="12" hidden="1" customHeight="1">
      <c r="A6131" s="244"/>
    </row>
    <row r="6132" spans="1:1" s="245" customFormat="1" ht="12" hidden="1" customHeight="1">
      <c r="A6132" s="244"/>
    </row>
    <row r="6133" spans="1:1" s="245" customFormat="1" ht="12" hidden="1" customHeight="1">
      <c r="A6133" s="244"/>
    </row>
    <row r="6134" spans="1:1" s="245" customFormat="1" ht="12" hidden="1" customHeight="1">
      <c r="A6134" s="244"/>
    </row>
    <row r="6135" spans="1:1" s="245" customFormat="1" ht="12" hidden="1" customHeight="1">
      <c r="A6135" s="244"/>
    </row>
    <row r="6136" spans="1:1" s="245" customFormat="1" ht="12" hidden="1" customHeight="1">
      <c r="A6136" s="244"/>
    </row>
    <row r="6137" spans="1:1" s="245" customFormat="1" ht="12" hidden="1" customHeight="1">
      <c r="A6137" s="244"/>
    </row>
    <row r="6138" spans="1:1" s="245" customFormat="1" ht="12" hidden="1" customHeight="1">
      <c r="A6138" s="244"/>
    </row>
    <row r="6139" spans="1:1" s="245" customFormat="1" ht="12" hidden="1" customHeight="1">
      <c r="A6139" s="244"/>
    </row>
    <row r="6140" spans="1:1" s="245" customFormat="1" ht="12" hidden="1" customHeight="1">
      <c r="A6140" s="244"/>
    </row>
    <row r="6141" spans="1:1" s="245" customFormat="1" ht="12" hidden="1" customHeight="1">
      <c r="A6141" s="244"/>
    </row>
    <row r="6142" spans="1:1" s="245" customFormat="1" ht="12" hidden="1" customHeight="1">
      <c r="A6142" s="244"/>
    </row>
    <row r="6143" spans="1:1" s="245" customFormat="1" ht="12" hidden="1" customHeight="1">
      <c r="A6143" s="244"/>
    </row>
    <row r="6144" spans="1:1" s="245" customFormat="1" ht="12" hidden="1" customHeight="1">
      <c r="A6144" s="244"/>
    </row>
    <row r="6145" spans="1:1" s="245" customFormat="1" ht="12" hidden="1" customHeight="1">
      <c r="A6145" s="244"/>
    </row>
    <row r="6146" spans="1:1" s="245" customFormat="1" ht="12" hidden="1" customHeight="1">
      <c r="A6146" s="244"/>
    </row>
    <row r="6147" spans="1:1" s="245" customFormat="1" ht="12" hidden="1" customHeight="1">
      <c r="A6147" s="244"/>
    </row>
    <row r="6148" spans="1:1" s="245" customFormat="1" ht="12" hidden="1" customHeight="1">
      <c r="A6148" s="244"/>
    </row>
    <row r="6149" spans="1:1" s="245" customFormat="1" ht="12" hidden="1" customHeight="1">
      <c r="A6149" s="244"/>
    </row>
    <row r="6150" spans="1:1" s="245" customFormat="1" ht="12" hidden="1" customHeight="1">
      <c r="A6150" s="244"/>
    </row>
    <row r="6151" spans="1:1" s="245" customFormat="1" ht="12" hidden="1" customHeight="1">
      <c r="A6151" s="244"/>
    </row>
    <row r="6152" spans="1:1" s="245" customFormat="1" ht="12" hidden="1" customHeight="1">
      <c r="A6152" s="244"/>
    </row>
    <row r="6153" spans="1:1" s="245" customFormat="1" ht="12" hidden="1" customHeight="1">
      <c r="A6153" s="244"/>
    </row>
    <row r="6154" spans="1:1" s="245" customFormat="1" ht="12" hidden="1" customHeight="1">
      <c r="A6154" s="244"/>
    </row>
    <row r="6155" spans="1:1" s="245" customFormat="1" ht="12" hidden="1" customHeight="1">
      <c r="A6155" s="244"/>
    </row>
    <row r="6156" spans="1:1" s="245" customFormat="1" ht="12" hidden="1" customHeight="1">
      <c r="A6156" s="244"/>
    </row>
    <row r="6157" spans="1:1" s="245" customFormat="1" ht="12" hidden="1" customHeight="1">
      <c r="A6157" s="244"/>
    </row>
    <row r="6158" spans="1:1" s="245" customFormat="1" ht="12" hidden="1" customHeight="1">
      <c r="A6158" s="244"/>
    </row>
    <row r="6159" spans="1:1" s="245" customFormat="1" ht="12" hidden="1" customHeight="1">
      <c r="A6159" s="244"/>
    </row>
    <row r="6160" spans="1:1" s="245" customFormat="1" ht="12" hidden="1" customHeight="1">
      <c r="A6160" s="244"/>
    </row>
    <row r="6161" spans="1:1" s="245" customFormat="1" ht="12" hidden="1" customHeight="1">
      <c r="A6161" s="244"/>
    </row>
    <row r="6162" spans="1:1" s="245" customFormat="1" ht="12" hidden="1" customHeight="1">
      <c r="A6162" s="244"/>
    </row>
    <row r="6163" spans="1:1" s="245" customFormat="1" ht="12" hidden="1" customHeight="1">
      <c r="A6163" s="244"/>
    </row>
    <row r="6164" spans="1:1" s="245" customFormat="1" ht="12" hidden="1" customHeight="1">
      <c r="A6164" s="244"/>
    </row>
    <row r="6165" spans="1:1" s="245" customFormat="1" ht="12" hidden="1" customHeight="1">
      <c r="A6165" s="244"/>
    </row>
    <row r="6166" spans="1:1" s="245" customFormat="1" ht="12" hidden="1" customHeight="1">
      <c r="A6166" s="244"/>
    </row>
    <row r="6167" spans="1:1" s="245" customFormat="1" ht="12" hidden="1" customHeight="1">
      <c r="A6167" s="244"/>
    </row>
    <row r="6168" spans="1:1" s="245" customFormat="1" ht="12" hidden="1" customHeight="1">
      <c r="A6168" s="244"/>
    </row>
    <row r="6169" spans="1:1" s="245" customFormat="1" ht="12" hidden="1" customHeight="1">
      <c r="A6169" s="244"/>
    </row>
    <row r="6170" spans="1:1" s="245" customFormat="1" ht="12" hidden="1" customHeight="1">
      <c r="A6170" s="244"/>
    </row>
    <row r="6171" spans="1:1" s="245" customFormat="1" ht="12" hidden="1" customHeight="1">
      <c r="A6171" s="244"/>
    </row>
    <row r="6172" spans="1:1" s="245" customFormat="1" ht="12" hidden="1" customHeight="1">
      <c r="A6172" s="244"/>
    </row>
    <row r="6173" spans="1:1" s="245" customFormat="1" ht="12" hidden="1" customHeight="1">
      <c r="A6173" s="244"/>
    </row>
    <row r="6174" spans="1:1" s="245" customFormat="1" ht="12" hidden="1" customHeight="1">
      <c r="A6174" s="244"/>
    </row>
    <row r="6175" spans="1:1" s="245" customFormat="1" ht="12" hidden="1" customHeight="1">
      <c r="A6175" s="244"/>
    </row>
    <row r="6176" spans="1:1" s="245" customFormat="1" ht="12" hidden="1" customHeight="1">
      <c r="A6176" s="244"/>
    </row>
    <row r="6177" spans="1:1" s="245" customFormat="1" ht="12" hidden="1" customHeight="1">
      <c r="A6177" s="244"/>
    </row>
    <row r="6178" spans="1:1" s="245" customFormat="1" ht="12" hidden="1" customHeight="1">
      <c r="A6178" s="244"/>
    </row>
    <row r="6179" spans="1:1" s="245" customFormat="1" ht="12" hidden="1" customHeight="1">
      <c r="A6179" s="244"/>
    </row>
    <row r="6180" spans="1:1" s="245" customFormat="1" ht="12" hidden="1" customHeight="1">
      <c r="A6180" s="244"/>
    </row>
    <row r="6181" spans="1:1" s="245" customFormat="1" ht="12" hidden="1" customHeight="1">
      <c r="A6181" s="244"/>
    </row>
    <row r="6182" spans="1:1" s="245" customFormat="1" ht="12" hidden="1" customHeight="1">
      <c r="A6182" s="244"/>
    </row>
    <row r="6183" spans="1:1" s="245" customFormat="1" ht="12" hidden="1" customHeight="1">
      <c r="A6183" s="244"/>
    </row>
    <row r="6184" spans="1:1" s="245" customFormat="1" ht="12" hidden="1" customHeight="1">
      <c r="A6184" s="244"/>
    </row>
    <row r="6185" spans="1:1" s="245" customFormat="1" ht="12" hidden="1" customHeight="1">
      <c r="A6185" s="244"/>
    </row>
    <row r="6186" spans="1:1" s="245" customFormat="1" ht="12" hidden="1" customHeight="1">
      <c r="A6186" s="244"/>
    </row>
    <row r="6187" spans="1:1" s="245" customFormat="1" ht="12" hidden="1" customHeight="1">
      <c r="A6187" s="244"/>
    </row>
    <row r="6188" spans="1:1" s="245" customFormat="1" ht="12" hidden="1" customHeight="1">
      <c r="A6188" s="244"/>
    </row>
    <row r="6189" spans="1:1" s="245" customFormat="1" ht="12" hidden="1" customHeight="1">
      <c r="A6189" s="244"/>
    </row>
    <row r="6190" spans="1:1" s="245" customFormat="1" ht="12" hidden="1" customHeight="1">
      <c r="A6190" s="244"/>
    </row>
    <row r="6191" spans="1:1" s="245" customFormat="1" ht="12" hidden="1" customHeight="1">
      <c r="A6191" s="244"/>
    </row>
    <row r="6192" spans="1:1" s="245" customFormat="1" ht="12" hidden="1" customHeight="1">
      <c r="A6192" s="244"/>
    </row>
    <row r="6193" spans="1:1" s="245" customFormat="1" ht="12" hidden="1" customHeight="1">
      <c r="A6193" s="244"/>
    </row>
    <row r="6194" spans="1:1" s="245" customFormat="1" ht="12" hidden="1" customHeight="1">
      <c r="A6194" s="244"/>
    </row>
    <row r="6195" spans="1:1" s="245" customFormat="1" ht="12" hidden="1" customHeight="1">
      <c r="A6195" s="244"/>
    </row>
    <row r="6196" spans="1:1" s="245" customFormat="1" ht="12" hidden="1" customHeight="1">
      <c r="A6196" s="244"/>
    </row>
    <row r="6197" spans="1:1" s="245" customFormat="1" ht="12" hidden="1" customHeight="1">
      <c r="A6197" s="244"/>
    </row>
    <row r="6198" spans="1:1" s="245" customFormat="1" ht="12" hidden="1" customHeight="1">
      <c r="A6198" s="244"/>
    </row>
    <row r="6199" spans="1:1" s="245" customFormat="1" ht="12" hidden="1" customHeight="1">
      <c r="A6199" s="244"/>
    </row>
    <row r="6200" spans="1:1" s="245" customFormat="1" ht="12" hidden="1" customHeight="1">
      <c r="A6200" s="244"/>
    </row>
    <row r="6201" spans="1:1" s="245" customFormat="1" ht="12" hidden="1" customHeight="1">
      <c r="A6201" s="244"/>
    </row>
    <row r="6202" spans="1:1" s="245" customFormat="1" ht="12" hidden="1" customHeight="1">
      <c r="A6202" s="244"/>
    </row>
    <row r="6203" spans="1:1" s="245" customFormat="1" ht="12" hidden="1" customHeight="1">
      <c r="A6203" s="244"/>
    </row>
    <row r="6204" spans="1:1" s="245" customFormat="1" ht="12" hidden="1" customHeight="1">
      <c r="A6204" s="244"/>
    </row>
    <row r="6205" spans="1:1" s="245" customFormat="1" ht="12" hidden="1" customHeight="1">
      <c r="A6205" s="244"/>
    </row>
    <row r="6206" spans="1:1" s="245" customFormat="1" ht="12" hidden="1" customHeight="1">
      <c r="A6206" s="244"/>
    </row>
    <row r="6207" spans="1:1" s="245" customFormat="1" ht="12" hidden="1" customHeight="1">
      <c r="A6207" s="244"/>
    </row>
    <row r="6208" spans="1:1" s="245" customFormat="1" ht="12" hidden="1" customHeight="1">
      <c r="A6208" s="244"/>
    </row>
    <row r="6209" spans="1:1" s="245" customFormat="1" ht="12" hidden="1" customHeight="1">
      <c r="A6209" s="244"/>
    </row>
    <row r="6210" spans="1:1" s="245" customFormat="1" ht="12" hidden="1" customHeight="1">
      <c r="A6210" s="244"/>
    </row>
    <row r="6211" spans="1:1" s="245" customFormat="1" ht="12" hidden="1" customHeight="1">
      <c r="A6211" s="244"/>
    </row>
    <row r="6212" spans="1:1" s="245" customFormat="1" ht="12" hidden="1" customHeight="1">
      <c r="A6212" s="244"/>
    </row>
    <row r="6213" spans="1:1" s="245" customFormat="1" ht="12" hidden="1" customHeight="1">
      <c r="A6213" s="244"/>
    </row>
    <row r="6214" spans="1:1" s="245" customFormat="1" ht="12" hidden="1" customHeight="1">
      <c r="A6214" s="244"/>
    </row>
    <row r="6215" spans="1:1" s="245" customFormat="1" ht="12" hidden="1" customHeight="1">
      <c r="A6215" s="244"/>
    </row>
    <row r="6216" spans="1:1" s="245" customFormat="1" ht="12" hidden="1" customHeight="1">
      <c r="A6216" s="244"/>
    </row>
    <row r="6217" spans="1:1" s="245" customFormat="1" ht="12" hidden="1" customHeight="1">
      <c r="A6217" s="244"/>
    </row>
    <row r="6218" spans="1:1" s="245" customFormat="1" ht="12" hidden="1" customHeight="1">
      <c r="A6218" s="244"/>
    </row>
    <row r="6219" spans="1:1" s="245" customFormat="1" ht="12" hidden="1" customHeight="1">
      <c r="A6219" s="244"/>
    </row>
    <row r="6220" spans="1:1" s="245" customFormat="1" ht="12" hidden="1" customHeight="1">
      <c r="A6220" s="244"/>
    </row>
    <row r="6221" spans="1:1" s="245" customFormat="1" ht="12" hidden="1" customHeight="1">
      <c r="A6221" s="244"/>
    </row>
    <row r="6222" spans="1:1" s="245" customFormat="1" ht="12" hidden="1" customHeight="1">
      <c r="A6222" s="244"/>
    </row>
    <row r="6223" spans="1:1" s="245" customFormat="1" ht="12" hidden="1" customHeight="1">
      <c r="A6223" s="244"/>
    </row>
    <row r="6224" spans="1:1" s="245" customFormat="1" ht="12" hidden="1" customHeight="1">
      <c r="A6224" s="244"/>
    </row>
    <row r="6225" spans="1:1" s="245" customFormat="1" ht="12" hidden="1" customHeight="1">
      <c r="A6225" s="244"/>
    </row>
    <row r="6226" spans="1:1" s="245" customFormat="1" ht="12" hidden="1" customHeight="1">
      <c r="A6226" s="244"/>
    </row>
    <row r="6227" spans="1:1" s="245" customFormat="1" ht="12" hidden="1" customHeight="1">
      <c r="A6227" s="244"/>
    </row>
    <row r="6228" spans="1:1" s="245" customFormat="1" ht="12" hidden="1" customHeight="1">
      <c r="A6228" s="244"/>
    </row>
    <row r="6229" spans="1:1" s="245" customFormat="1" ht="12" hidden="1" customHeight="1">
      <c r="A6229" s="244"/>
    </row>
    <row r="6230" spans="1:1" s="245" customFormat="1" ht="12" hidden="1" customHeight="1">
      <c r="A6230" s="244"/>
    </row>
    <row r="6231" spans="1:1" s="245" customFormat="1" ht="12" hidden="1" customHeight="1">
      <c r="A6231" s="244"/>
    </row>
    <row r="6232" spans="1:1" s="245" customFormat="1" ht="12" hidden="1" customHeight="1">
      <c r="A6232" s="244"/>
    </row>
    <row r="6233" spans="1:1" s="245" customFormat="1" ht="12" hidden="1" customHeight="1">
      <c r="A6233" s="244"/>
    </row>
    <row r="6234" spans="1:1" s="245" customFormat="1" ht="12" hidden="1" customHeight="1">
      <c r="A6234" s="244"/>
    </row>
    <row r="6235" spans="1:1" s="245" customFormat="1" ht="12" hidden="1" customHeight="1">
      <c r="A6235" s="244"/>
    </row>
    <row r="6236" spans="1:1" s="245" customFormat="1" ht="12" hidden="1" customHeight="1">
      <c r="A6236" s="244"/>
    </row>
    <row r="6237" spans="1:1" s="245" customFormat="1" ht="12" hidden="1" customHeight="1">
      <c r="A6237" s="244"/>
    </row>
    <row r="6238" spans="1:1" s="245" customFormat="1" ht="12" hidden="1" customHeight="1">
      <c r="A6238" s="244"/>
    </row>
    <row r="6239" spans="1:1" s="245" customFormat="1" ht="12" hidden="1" customHeight="1">
      <c r="A6239" s="244"/>
    </row>
    <row r="6240" spans="1:1" s="245" customFormat="1" ht="12" hidden="1" customHeight="1">
      <c r="A6240" s="244"/>
    </row>
    <row r="6241" spans="1:1" s="245" customFormat="1" ht="12" hidden="1" customHeight="1">
      <c r="A6241" s="244"/>
    </row>
    <row r="6242" spans="1:1" s="245" customFormat="1" ht="12" hidden="1" customHeight="1">
      <c r="A6242" s="244"/>
    </row>
    <row r="6243" spans="1:1" s="245" customFormat="1" ht="12" hidden="1" customHeight="1">
      <c r="A6243" s="244"/>
    </row>
    <row r="6244" spans="1:1" s="245" customFormat="1" ht="12" hidden="1" customHeight="1">
      <c r="A6244" s="244"/>
    </row>
    <row r="6245" spans="1:1" s="245" customFormat="1" ht="12" hidden="1" customHeight="1">
      <c r="A6245" s="244"/>
    </row>
    <row r="6246" spans="1:1" s="245" customFormat="1" ht="12" hidden="1" customHeight="1">
      <c r="A6246" s="244"/>
    </row>
    <row r="6247" spans="1:1" s="245" customFormat="1" ht="12" hidden="1" customHeight="1">
      <c r="A6247" s="244"/>
    </row>
    <row r="6248" spans="1:1" s="245" customFormat="1" ht="12" hidden="1" customHeight="1">
      <c r="A6248" s="244"/>
    </row>
    <row r="6249" spans="1:1" s="245" customFormat="1" ht="12" hidden="1" customHeight="1">
      <c r="A6249" s="244"/>
    </row>
    <row r="6250" spans="1:1" s="245" customFormat="1" ht="12" hidden="1" customHeight="1">
      <c r="A6250" s="244"/>
    </row>
    <row r="6251" spans="1:1" s="245" customFormat="1" ht="12" hidden="1" customHeight="1">
      <c r="A6251" s="244"/>
    </row>
    <row r="6252" spans="1:1" s="245" customFormat="1" ht="12" hidden="1" customHeight="1">
      <c r="A6252" s="244"/>
    </row>
    <row r="6253" spans="1:1" s="245" customFormat="1" ht="12" hidden="1" customHeight="1">
      <c r="A6253" s="244"/>
    </row>
    <row r="6254" spans="1:1" s="245" customFormat="1" ht="12" hidden="1" customHeight="1">
      <c r="A6254" s="244"/>
    </row>
    <row r="6255" spans="1:1" s="245" customFormat="1" ht="12" hidden="1" customHeight="1">
      <c r="A6255" s="244"/>
    </row>
    <row r="6256" spans="1:1" s="245" customFormat="1" ht="12" hidden="1" customHeight="1">
      <c r="A6256" s="244"/>
    </row>
    <row r="6257" spans="1:1" s="245" customFormat="1" ht="12" hidden="1" customHeight="1">
      <c r="A6257" s="244"/>
    </row>
    <row r="6258" spans="1:1" s="245" customFormat="1" ht="12" hidden="1" customHeight="1">
      <c r="A6258" s="244"/>
    </row>
    <row r="6259" spans="1:1" s="245" customFormat="1" ht="12" hidden="1" customHeight="1">
      <c r="A6259" s="244"/>
    </row>
    <row r="6260" spans="1:1" s="245" customFormat="1" ht="12" hidden="1" customHeight="1">
      <c r="A6260" s="244"/>
    </row>
    <row r="6261" spans="1:1" s="245" customFormat="1" ht="12" hidden="1" customHeight="1">
      <c r="A6261" s="244"/>
    </row>
    <row r="6262" spans="1:1" s="245" customFormat="1" ht="12" hidden="1" customHeight="1">
      <c r="A6262" s="244"/>
    </row>
    <row r="6263" spans="1:1" s="245" customFormat="1" ht="12" hidden="1" customHeight="1">
      <c r="A6263" s="244"/>
    </row>
    <row r="6264" spans="1:1" s="245" customFormat="1" ht="12" hidden="1" customHeight="1">
      <c r="A6264" s="244"/>
    </row>
    <row r="6265" spans="1:1" s="245" customFormat="1" ht="12" hidden="1" customHeight="1">
      <c r="A6265" s="244"/>
    </row>
    <row r="6266" spans="1:1" s="245" customFormat="1" ht="12" hidden="1" customHeight="1">
      <c r="A6266" s="244"/>
    </row>
    <row r="6267" spans="1:1" s="245" customFormat="1" ht="12" hidden="1" customHeight="1">
      <c r="A6267" s="244"/>
    </row>
    <row r="6268" spans="1:1" s="245" customFormat="1" ht="12" hidden="1" customHeight="1">
      <c r="A6268" s="244"/>
    </row>
    <row r="6269" spans="1:1" s="245" customFormat="1" ht="12" hidden="1" customHeight="1">
      <c r="A6269" s="244"/>
    </row>
    <row r="6270" spans="1:1" s="245" customFormat="1" ht="12" hidden="1" customHeight="1">
      <c r="A6270" s="244"/>
    </row>
    <row r="6271" spans="1:1" s="245" customFormat="1" ht="12" hidden="1" customHeight="1">
      <c r="A6271" s="244"/>
    </row>
    <row r="6272" spans="1:1" s="245" customFormat="1" ht="12" hidden="1" customHeight="1">
      <c r="A6272" s="244"/>
    </row>
    <row r="6273" spans="1:1" s="245" customFormat="1" ht="12" hidden="1" customHeight="1">
      <c r="A6273" s="244"/>
    </row>
    <row r="6274" spans="1:1" s="245" customFormat="1" ht="12" hidden="1" customHeight="1">
      <c r="A6274" s="244"/>
    </row>
    <row r="6275" spans="1:1" s="245" customFormat="1" ht="12" hidden="1" customHeight="1">
      <c r="A6275" s="244"/>
    </row>
    <row r="6276" spans="1:1" s="245" customFormat="1" ht="12" hidden="1" customHeight="1">
      <c r="A6276" s="244"/>
    </row>
    <row r="6277" spans="1:1" s="245" customFormat="1" ht="12" hidden="1" customHeight="1">
      <c r="A6277" s="244"/>
    </row>
    <row r="6278" spans="1:1" s="245" customFormat="1" ht="12" hidden="1" customHeight="1">
      <c r="A6278" s="244"/>
    </row>
    <row r="6279" spans="1:1" s="245" customFormat="1" ht="12" hidden="1" customHeight="1">
      <c r="A6279" s="244"/>
    </row>
    <row r="6280" spans="1:1" s="245" customFormat="1" ht="12" hidden="1" customHeight="1">
      <c r="A6280" s="244"/>
    </row>
    <row r="6281" spans="1:1" s="245" customFormat="1" ht="12" hidden="1" customHeight="1">
      <c r="A6281" s="244"/>
    </row>
    <row r="6282" spans="1:1" s="245" customFormat="1" ht="12" hidden="1" customHeight="1">
      <c r="A6282" s="244"/>
    </row>
    <row r="6283" spans="1:1" s="245" customFormat="1" ht="12" hidden="1" customHeight="1">
      <c r="A6283" s="244"/>
    </row>
    <row r="6284" spans="1:1" s="245" customFormat="1" ht="12" hidden="1" customHeight="1">
      <c r="A6284" s="244"/>
    </row>
    <row r="6285" spans="1:1" s="245" customFormat="1" ht="12" hidden="1" customHeight="1">
      <c r="A6285" s="244"/>
    </row>
    <row r="6286" spans="1:1" s="245" customFormat="1" ht="12" hidden="1" customHeight="1">
      <c r="A6286" s="244"/>
    </row>
    <row r="6287" spans="1:1" s="245" customFormat="1" ht="12" hidden="1" customHeight="1">
      <c r="A6287" s="244"/>
    </row>
    <row r="6288" spans="1:1" s="245" customFormat="1" ht="12" hidden="1" customHeight="1">
      <c r="A6288" s="244"/>
    </row>
    <row r="6289" spans="1:1" s="245" customFormat="1" ht="12" hidden="1" customHeight="1">
      <c r="A6289" s="244"/>
    </row>
    <row r="6290" spans="1:1" s="245" customFormat="1" ht="12" hidden="1" customHeight="1">
      <c r="A6290" s="244"/>
    </row>
    <row r="6291" spans="1:1" s="245" customFormat="1" ht="12" hidden="1" customHeight="1">
      <c r="A6291" s="244"/>
    </row>
    <row r="6292" spans="1:1" s="245" customFormat="1" ht="12" hidden="1" customHeight="1">
      <c r="A6292" s="244"/>
    </row>
    <row r="6293" spans="1:1" s="245" customFormat="1" ht="12" hidden="1" customHeight="1">
      <c r="A6293" s="244"/>
    </row>
    <row r="6294" spans="1:1" s="245" customFormat="1" ht="12" hidden="1" customHeight="1">
      <c r="A6294" s="244"/>
    </row>
    <row r="6295" spans="1:1" s="245" customFormat="1" ht="12" hidden="1" customHeight="1">
      <c r="A6295" s="244"/>
    </row>
    <row r="6296" spans="1:1" s="245" customFormat="1" ht="12" hidden="1" customHeight="1">
      <c r="A6296" s="244"/>
    </row>
    <row r="6297" spans="1:1" s="245" customFormat="1" ht="12" hidden="1" customHeight="1">
      <c r="A6297" s="244"/>
    </row>
    <row r="6298" spans="1:1" s="245" customFormat="1" ht="12" hidden="1" customHeight="1">
      <c r="A6298" s="244"/>
    </row>
    <row r="6299" spans="1:1" s="245" customFormat="1" ht="12" hidden="1" customHeight="1">
      <c r="A6299" s="244"/>
    </row>
    <row r="6300" spans="1:1" s="245" customFormat="1" ht="12" hidden="1" customHeight="1">
      <c r="A6300" s="244"/>
    </row>
    <row r="6301" spans="1:1" s="245" customFormat="1" ht="12" hidden="1" customHeight="1">
      <c r="A6301" s="244"/>
    </row>
    <row r="6302" spans="1:1" s="245" customFormat="1" ht="12" hidden="1" customHeight="1">
      <c r="A6302" s="244"/>
    </row>
    <row r="6303" spans="1:1" s="245" customFormat="1" ht="12" hidden="1" customHeight="1">
      <c r="A6303" s="244"/>
    </row>
    <row r="6304" spans="1:1" s="245" customFormat="1" ht="12" hidden="1" customHeight="1">
      <c r="A6304" s="244"/>
    </row>
    <row r="6305" spans="1:1" s="245" customFormat="1" ht="12" hidden="1" customHeight="1">
      <c r="A6305" s="244"/>
    </row>
    <row r="6306" spans="1:1" s="245" customFormat="1" ht="12" hidden="1" customHeight="1">
      <c r="A6306" s="244"/>
    </row>
    <row r="6307" spans="1:1" s="245" customFormat="1" ht="12" hidden="1" customHeight="1">
      <c r="A6307" s="244"/>
    </row>
    <row r="6308" spans="1:1" s="245" customFormat="1" ht="12" hidden="1" customHeight="1">
      <c r="A6308" s="244"/>
    </row>
    <row r="6309" spans="1:1" s="245" customFormat="1" ht="12" hidden="1" customHeight="1">
      <c r="A6309" s="244"/>
    </row>
    <row r="6310" spans="1:1" s="245" customFormat="1" ht="12" hidden="1" customHeight="1">
      <c r="A6310" s="244"/>
    </row>
    <row r="6311" spans="1:1" s="245" customFormat="1" ht="12" hidden="1" customHeight="1">
      <c r="A6311" s="244"/>
    </row>
    <row r="6312" spans="1:1" s="245" customFormat="1" ht="12" hidden="1" customHeight="1">
      <c r="A6312" s="244"/>
    </row>
    <row r="6313" spans="1:1" s="245" customFormat="1" ht="12" hidden="1" customHeight="1">
      <c r="A6313" s="244"/>
    </row>
    <row r="6314" spans="1:1" s="245" customFormat="1" ht="12" hidden="1" customHeight="1">
      <c r="A6314" s="244"/>
    </row>
    <row r="6315" spans="1:1" s="245" customFormat="1" ht="12" hidden="1" customHeight="1">
      <c r="A6315" s="244"/>
    </row>
    <row r="6316" spans="1:1" s="245" customFormat="1" ht="12" hidden="1" customHeight="1">
      <c r="A6316" s="244"/>
    </row>
    <row r="6317" spans="1:1" s="245" customFormat="1" ht="12" hidden="1" customHeight="1">
      <c r="A6317" s="244"/>
    </row>
    <row r="6318" spans="1:1" s="245" customFormat="1" ht="12" hidden="1" customHeight="1">
      <c r="A6318" s="244"/>
    </row>
    <row r="6319" spans="1:1" s="245" customFormat="1" ht="12" hidden="1" customHeight="1">
      <c r="A6319" s="244"/>
    </row>
    <row r="6320" spans="1:1" s="245" customFormat="1" ht="12" hidden="1" customHeight="1">
      <c r="A6320" s="244"/>
    </row>
    <row r="6321" spans="1:1" s="245" customFormat="1" ht="12" hidden="1" customHeight="1">
      <c r="A6321" s="244"/>
    </row>
    <row r="6322" spans="1:1" s="245" customFormat="1" ht="12" hidden="1" customHeight="1">
      <c r="A6322" s="244"/>
    </row>
    <row r="6323" spans="1:1" s="245" customFormat="1" ht="12" hidden="1" customHeight="1">
      <c r="A6323" s="244"/>
    </row>
    <row r="6324" spans="1:1" s="245" customFormat="1" ht="12" hidden="1" customHeight="1">
      <c r="A6324" s="244"/>
    </row>
    <row r="6325" spans="1:1" s="245" customFormat="1" ht="12" hidden="1" customHeight="1">
      <c r="A6325" s="244"/>
    </row>
    <row r="6326" spans="1:1" s="245" customFormat="1" ht="12" hidden="1" customHeight="1">
      <c r="A6326" s="244"/>
    </row>
    <row r="6327" spans="1:1" s="245" customFormat="1" ht="12" hidden="1" customHeight="1">
      <c r="A6327" s="244"/>
    </row>
    <row r="6328" spans="1:1" s="245" customFormat="1" ht="12" hidden="1" customHeight="1">
      <c r="A6328" s="244"/>
    </row>
    <row r="6329" spans="1:1" s="245" customFormat="1" ht="12" hidden="1" customHeight="1">
      <c r="A6329" s="244"/>
    </row>
    <row r="6330" spans="1:1" s="245" customFormat="1" ht="12" hidden="1" customHeight="1">
      <c r="A6330" s="244"/>
    </row>
    <row r="6331" spans="1:1" s="245" customFormat="1" ht="12" hidden="1" customHeight="1">
      <c r="A6331" s="244"/>
    </row>
    <row r="6332" spans="1:1" s="245" customFormat="1" ht="12" hidden="1" customHeight="1">
      <c r="A6332" s="244"/>
    </row>
    <row r="6333" spans="1:1" s="245" customFormat="1" ht="12" hidden="1" customHeight="1">
      <c r="A6333" s="244"/>
    </row>
    <row r="6334" spans="1:1" s="245" customFormat="1" ht="12" hidden="1" customHeight="1">
      <c r="A6334" s="244"/>
    </row>
    <row r="6335" spans="1:1" s="245" customFormat="1" ht="12" hidden="1" customHeight="1">
      <c r="A6335" s="244"/>
    </row>
    <row r="6336" spans="1:1" s="245" customFormat="1" ht="12" hidden="1" customHeight="1">
      <c r="A6336" s="244"/>
    </row>
    <row r="6337" spans="1:1" s="245" customFormat="1" ht="12" hidden="1" customHeight="1">
      <c r="A6337" s="244"/>
    </row>
    <row r="6338" spans="1:1" s="245" customFormat="1" ht="12" hidden="1" customHeight="1">
      <c r="A6338" s="244"/>
    </row>
    <row r="6339" spans="1:1" s="245" customFormat="1" ht="12" hidden="1" customHeight="1">
      <c r="A6339" s="244"/>
    </row>
    <row r="6340" spans="1:1" s="245" customFormat="1" ht="12" hidden="1" customHeight="1">
      <c r="A6340" s="244"/>
    </row>
    <row r="6341" spans="1:1" s="245" customFormat="1" ht="12" hidden="1" customHeight="1">
      <c r="A6341" s="244"/>
    </row>
    <row r="6342" spans="1:1" s="245" customFormat="1" ht="12" hidden="1" customHeight="1">
      <c r="A6342" s="244"/>
    </row>
    <row r="6343" spans="1:1" s="245" customFormat="1" ht="12" hidden="1" customHeight="1">
      <c r="A6343" s="244"/>
    </row>
    <row r="6344" spans="1:1" s="245" customFormat="1" ht="12" hidden="1" customHeight="1">
      <c r="A6344" s="244"/>
    </row>
    <row r="6345" spans="1:1" s="245" customFormat="1" ht="12" hidden="1" customHeight="1">
      <c r="A6345" s="244"/>
    </row>
    <row r="6346" spans="1:1" s="245" customFormat="1" ht="12" hidden="1" customHeight="1">
      <c r="A6346" s="244"/>
    </row>
    <row r="6347" spans="1:1" s="245" customFormat="1" ht="12" hidden="1" customHeight="1">
      <c r="A6347" s="244"/>
    </row>
    <row r="6348" spans="1:1" s="245" customFormat="1" ht="12" hidden="1" customHeight="1">
      <c r="A6348" s="244"/>
    </row>
    <row r="6349" spans="1:1" s="245" customFormat="1" ht="12" hidden="1" customHeight="1">
      <c r="A6349" s="244"/>
    </row>
    <row r="6350" spans="1:1" s="245" customFormat="1" ht="12" hidden="1" customHeight="1">
      <c r="A6350" s="244"/>
    </row>
    <row r="6351" spans="1:1" s="245" customFormat="1" ht="12" hidden="1" customHeight="1">
      <c r="A6351" s="244"/>
    </row>
    <row r="6352" spans="1:1" s="245" customFormat="1" ht="12" hidden="1" customHeight="1">
      <c r="A6352" s="244"/>
    </row>
    <row r="6353" spans="1:1" s="245" customFormat="1" ht="12" hidden="1" customHeight="1">
      <c r="A6353" s="244"/>
    </row>
    <row r="6354" spans="1:1" s="245" customFormat="1" ht="12" hidden="1" customHeight="1">
      <c r="A6354" s="244"/>
    </row>
    <row r="6355" spans="1:1" s="245" customFormat="1" ht="12" hidden="1" customHeight="1">
      <c r="A6355" s="244"/>
    </row>
    <row r="6356" spans="1:1" s="245" customFormat="1" ht="12" hidden="1" customHeight="1">
      <c r="A6356" s="244"/>
    </row>
    <row r="6357" spans="1:1" s="245" customFormat="1" ht="12" hidden="1" customHeight="1">
      <c r="A6357" s="244"/>
    </row>
    <row r="6358" spans="1:1" s="245" customFormat="1" ht="12" hidden="1" customHeight="1">
      <c r="A6358" s="244"/>
    </row>
    <row r="6359" spans="1:1" s="245" customFormat="1" ht="12" hidden="1" customHeight="1">
      <c r="A6359" s="244"/>
    </row>
    <row r="6360" spans="1:1" s="245" customFormat="1" ht="12" hidden="1" customHeight="1">
      <c r="A6360" s="244"/>
    </row>
    <row r="6361" spans="1:1" s="245" customFormat="1" ht="12" hidden="1" customHeight="1">
      <c r="A6361" s="244"/>
    </row>
    <row r="6362" spans="1:1" s="245" customFormat="1" ht="12" hidden="1" customHeight="1">
      <c r="A6362" s="244"/>
    </row>
    <row r="6363" spans="1:1" s="245" customFormat="1" ht="12" hidden="1" customHeight="1">
      <c r="A6363" s="244"/>
    </row>
    <row r="6364" spans="1:1" s="245" customFormat="1" ht="12" hidden="1" customHeight="1">
      <c r="A6364" s="244"/>
    </row>
    <row r="6365" spans="1:1" s="245" customFormat="1" ht="12" hidden="1" customHeight="1">
      <c r="A6365" s="244"/>
    </row>
    <row r="6366" spans="1:1" s="245" customFormat="1" ht="12" hidden="1" customHeight="1">
      <c r="A6366" s="244"/>
    </row>
    <row r="6367" spans="1:1" s="245" customFormat="1" ht="12" hidden="1" customHeight="1">
      <c r="A6367" s="244"/>
    </row>
    <row r="6368" spans="1:1" s="245" customFormat="1" ht="12" hidden="1" customHeight="1">
      <c r="A6368" s="244"/>
    </row>
    <row r="6369" spans="1:1" s="245" customFormat="1" ht="12" hidden="1" customHeight="1">
      <c r="A6369" s="244"/>
    </row>
    <row r="6370" spans="1:1" s="245" customFormat="1" ht="12" hidden="1" customHeight="1">
      <c r="A6370" s="244"/>
    </row>
    <row r="6371" spans="1:1" s="245" customFormat="1" ht="12" hidden="1" customHeight="1">
      <c r="A6371" s="244"/>
    </row>
    <row r="6372" spans="1:1" s="245" customFormat="1" ht="12" hidden="1" customHeight="1">
      <c r="A6372" s="244"/>
    </row>
    <row r="6373" spans="1:1" s="245" customFormat="1" ht="12" hidden="1" customHeight="1">
      <c r="A6373" s="244"/>
    </row>
    <row r="6374" spans="1:1" s="245" customFormat="1" ht="12" hidden="1" customHeight="1">
      <c r="A6374" s="244"/>
    </row>
    <row r="6375" spans="1:1" s="245" customFormat="1" ht="12" hidden="1" customHeight="1">
      <c r="A6375" s="244"/>
    </row>
    <row r="6376" spans="1:1" s="245" customFormat="1" ht="12" hidden="1" customHeight="1">
      <c r="A6376" s="244"/>
    </row>
    <row r="6377" spans="1:1" s="245" customFormat="1" ht="12" hidden="1" customHeight="1">
      <c r="A6377" s="244"/>
    </row>
    <row r="6378" spans="1:1" s="245" customFormat="1" ht="12" hidden="1" customHeight="1">
      <c r="A6378" s="244"/>
    </row>
    <row r="6379" spans="1:1" s="245" customFormat="1" ht="12" hidden="1" customHeight="1">
      <c r="A6379" s="244"/>
    </row>
    <row r="6380" spans="1:1" s="245" customFormat="1" ht="12" hidden="1" customHeight="1">
      <c r="A6380" s="244"/>
    </row>
    <row r="6381" spans="1:1" s="245" customFormat="1" ht="12" hidden="1" customHeight="1">
      <c r="A6381" s="244"/>
    </row>
    <row r="6382" spans="1:1" s="245" customFormat="1" ht="12" hidden="1" customHeight="1">
      <c r="A6382" s="244"/>
    </row>
    <row r="6383" spans="1:1" s="245" customFormat="1" ht="12" hidden="1" customHeight="1">
      <c r="A6383" s="244"/>
    </row>
    <row r="6384" spans="1:1" s="245" customFormat="1" ht="12" hidden="1" customHeight="1">
      <c r="A6384" s="244"/>
    </row>
    <row r="6385" spans="1:1" s="245" customFormat="1" ht="12" hidden="1" customHeight="1">
      <c r="A6385" s="244"/>
    </row>
    <row r="6386" spans="1:1" s="245" customFormat="1" ht="12" hidden="1" customHeight="1">
      <c r="A6386" s="244"/>
    </row>
    <row r="6387" spans="1:1" s="245" customFormat="1" ht="12" hidden="1" customHeight="1">
      <c r="A6387" s="244"/>
    </row>
    <row r="6388" spans="1:1" s="245" customFormat="1" ht="12" hidden="1" customHeight="1">
      <c r="A6388" s="244"/>
    </row>
    <row r="6389" spans="1:1" s="245" customFormat="1" ht="12" hidden="1" customHeight="1">
      <c r="A6389" s="244"/>
    </row>
    <row r="6390" spans="1:1" s="245" customFormat="1" ht="12" hidden="1" customHeight="1">
      <c r="A6390" s="244"/>
    </row>
    <row r="6391" spans="1:1" s="245" customFormat="1" ht="12" hidden="1" customHeight="1">
      <c r="A6391" s="244"/>
    </row>
    <row r="6392" spans="1:1" s="245" customFormat="1" ht="12" hidden="1" customHeight="1">
      <c r="A6392" s="244"/>
    </row>
    <row r="6393" spans="1:1" s="245" customFormat="1" ht="12" hidden="1" customHeight="1">
      <c r="A6393" s="244"/>
    </row>
    <row r="6394" spans="1:1" s="245" customFormat="1" ht="12" hidden="1" customHeight="1">
      <c r="A6394" s="244"/>
    </row>
    <row r="6395" spans="1:1" s="245" customFormat="1" ht="12" hidden="1" customHeight="1">
      <c r="A6395" s="244"/>
    </row>
    <row r="6396" spans="1:1" s="245" customFormat="1" ht="12" hidden="1" customHeight="1">
      <c r="A6396" s="244"/>
    </row>
    <row r="6397" spans="1:1" s="245" customFormat="1" ht="12" hidden="1" customHeight="1">
      <c r="A6397" s="244"/>
    </row>
    <row r="6398" spans="1:1" s="245" customFormat="1" ht="12" hidden="1" customHeight="1">
      <c r="A6398" s="244"/>
    </row>
    <row r="6399" spans="1:1" s="245" customFormat="1" ht="12" hidden="1" customHeight="1">
      <c r="A6399" s="244"/>
    </row>
    <row r="6400" spans="1:1" s="245" customFormat="1" ht="12" hidden="1" customHeight="1">
      <c r="A6400" s="244"/>
    </row>
    <row r="6401" spans="1:1" s="245" customFormat="1" ht="12" hidden="1" customHeight="1">
      <c r="A6401" s="244"/>
    </row>
    <row r="6402" spans="1:1" s="245" customFormat="1" ht="12" hidden="1" customHeight="1">
      <c r="A6402" s="244"/>
    </row>
    <row r="6403" spans="1:1" s="245" customFormat="1" ht="12" hidden="1" customHeight="1">
      <c r="A6403" s="244"/>
    </row>
    <row r="6404" spans="1:1" s="245" customFormat="1" ht="12" hidden="1" customHeight="1">
      <c r="A6404" s="244"/>
    </row>
    <row r="6405" spans="1:1" s="245" customFormat="1" ht="12" hidden="1" customHeight="1">
      <c r="A6405" s="244"/>
    </row>
    <row r="6406" spans="1:1" s="245" customFormat="1" ht="12" hidden="1" customHeight="1">
      <c r="A6406" s="244"/>
    </row>
    <row r="6407" spans="1:1" s="245" customFormat="1" ht="12" hidden="1" customHeight="1">
      <c r="A6407" s="244"/>
    </row>
    <row r="6408" spans="1:1" s="245" customFormat="1" ht="12" hidden="1" customHeight="1">
      <c r="A6408" s="244"/>
    </row>
    <row r="6409" spans="1:1" s="245" customFormat="1" ht="12" hidden="1" customHeight="1">
      <c r="A6409" s="244"/>
    </row>
    <row r="6410" spans="1:1" s="245" customFormat="1" ht="12" hidden="1" customHeight="1">
      <c r="A6410" s="244"/>
    </row>
    <row r="6411" spans="1:1" s="245" customFormat="1" ht="12" hidden="1" customHeight="1">
      <c r="A6411" s="244"/>
    </row>
    <row r="6412" spans="1:1" s="245" customFormat="1" ht="12" hidden="1" customHeight="1">
      <c r="A6412" s="244"/>
    </row>
    <row r="6413" spans="1:1" s="245" customFormat="1" ht="12" hidden="1" customHeight="1">
      <c r="A6413" s="244"/>
    </row>
    <row r="6414" spans="1:1" s="245" customFormat="1" ht="12" hidden="1" customHeight="1">
      <c r="A6414" s="244"/>
    </row>
    <row r="6415" spans="1:1" s="245" customFormat="1" ht="12" hidden="1" customHeight="1">
      <c r="A6415" s="244"/>
    </row>
    <row r="6416" spans="1:1" s="245" customFormat="1" ht="12" hidden="1" customHeight="1">
      <c r="A6416" s="244"/>
    </row>
    <row r="6417" spans="1:1" s="245" customFormat="1" ht="12" hidden="1" customHeight="1">
      <c r="A6417" s="244"/>
    </row>
    <row r="6418" spans="1:1" s="245" customFormat="1" ht="12" hidden="1" customHeight="1">
      <c r="A6418" s="244"/>
    </row>
    <row r="6419" spans="1:1" s="245" customFormat="1" ht="12" hidden="1" customHeight="1">
      <c r="A6419" s="244"/>
    </row>
    <row r="6420" spans="1:1" s="245" customFormat="1" ht="12" hidden="1" customHeight="1">
      <c r="A6420" s="244"/>
    </row>
    <row r="6421" spans="1:1" s="245" customFormat="1" ht="12" hidden="1" customHeight="1">
      <c r="A6421" s="244"/>
    </row>
    <row r="6422" spans="1:1" s="245" customFormat="1" ht="12" hidden="1" customHeight="1">
      <c r="A6422" s="244"/>
    </row>
    <row r="6423" spans="1:1" s="245" customFormat="1" ht="12" hidden="1" customHeight="1">
      <c r="A6423" s="244"/>
    </row>
    <row r="6424" spans="1:1" s="245" customFormat="1" ht="12" hidden="1" customHeight="1">
      <c r="A6424" s="244"/>
    </row>
    <row r="6425" spans="1:1" s="245" customFormat="1" ht="12" hidden="1" customHeight="1">
      <c r="A6425" s="244"/>
    </row>
    <row r="6426" spans="1:1" s="245" customFormat="1" ht="12" hidden="1" customHeight="1">
      <c r="A6426" s="244"/>
    </row>
    <row r="6427" spans="1:1" s="245" customFormat="1" ht="12" hidden="1" customHeight="1">
      <c r="A6427" s="244"/>
    </row>
    <row r="6428" spans="1:1" s="245" customFormat="1" ht="12" hidden="1" customHeight="1">
      <c r="A6428" s="244"/>
    </row>
    <row r="6429" spans="1:1" s="245" customFormat="1" ht="12" hidden="1" customHeight="1">
      <c r="A6429" s="244"/>
    </row>
    <row r="6430" spans="1:1" s="245" customFormat="1" ht="12" hidden="1" customHeight="1">
      <c r="A6430" s="244"/>
    </row>
    <row r="6431" spans="1:1" s="245" customFormat="1" ht="12" hidden="1" customHeight="1">
      <c r="A6431" s="244"/>
    </row>
    <row r="6432" spans="1:1" s="245" customFormat="1" ht="12" hidden="1" customHeight="1">
      <c r="A6432" s="244"/>
    </row>
    <row r="6433" spans="1:1" s="245" customFormat="1" ht="12" hidden="1" customHeight="1">
      <c r="A6433" s="244"/>
    </row>
    <row r="6434" spans="1:1" s="245" customFormat="1" ht="12" hidden="1" customHeight="1">
      <c r="A6434" s="244"/>
    </row>
    <row r="6435" spans="1:1" s="245" customFormat="1" ht="12" hidden="1" customHeight="1">
      <c r="A6435" s="244"/>
    </row>
    <row r="6436" spans="1:1" s="245" customFormat="1" ht="12" hidden="1" customHeight="1">
      <c r="A6436" s="244"/>
    </row>
    <row r="6437" spans="1:1" s="245" customFormat="1" ht="12" hidden="1" customHeight="1">
      <c r="A6437" s="244"/>
    </row>
    <row r="6438" spans="1:1" s="245" customFormat="1" ht="12" hidden="1" customHeight="1">
      <c r="A6438" s="244"/>
    </row>
    <row r="6439" spans="1:1" s="245" customFormat="1" ht="12" hidden="1" customHeight="1">
      <c r="A6439" s="244"/>
    </row>
    <row r="6440" spans="1:1" s="245" customFormat="1" ht="12" hidden="1" customHeight="1">
      <c r="A6440" s="244"/>
    </row>
    <row r="6441" spans="1:1" s="245" customFormat="1" ht="12" hidden="1" customHeight="1">
      <c r="A6441" s="244"/>
    </row>
    <row r="6442" spans="1:1" s="245" customFormat="1" ht="12" hidden="1" customHeight="1">
      <c r="A6442" s="244"/>
    </row>
    <row r="6443" spans="1:1" s="245" customFormat="1" ht="12" hidden="1" customHeight="1">
      <c r="A6443" s="244"/>
    </row>
    <row r="6444" spans="1:1" s="245" customFormat="1" ht="12" hidden="1" customHeight="1">
      <c r="A6444" s="244"/>
    </row>
    <row r="6445" spans="1:1" s="245" customFormat="1" ht="12" hidden="1" customHeight="1">
      <c r="A6445" s="244"/>
    </row>
    <row r="6446" spans="1:1" s="245" customFormat="1" ht="12" hidden="1" customHeight="1">
      <c r="A6446" s="244"/>
    </row>
    <row r="6447" spans="1:1" s="245" customFormat="1" ht="12" hidden="1" customHeight="1">
      <c r="A6447" s="244"/>
    </row>
    <row r="6448" spans="1:1" s="245" customFormat="1" ht="12" hidden="1" customHeight="1">
      <c r="A6448" s="244"/>
    </row>
    <row r="6449" spans="1:1" s="245" customFormat="1" ht="12" hidden="1" customHeight="1">
      <c r="A6449" s="244"/>
    </row>
    <row r="6450" spans="1:1" s="245" customFormat="1" ht="12" hidden="1" customHeight="1">
      <c r="A6450" s="244"/>
    </row>
    <row r="6451" spans="1:1" s="245" customFormat="1" ht="12" hidden="1" customHeight="1">
      <c r="A6451" s="244"/>
    </row>
    <row r="6452" spans="1:1" s="245" customFormat="1" ht="12" hidden="1" customHeight="1">
      <c r="A6452" s="244"/>
    </row>
    <row r="6453" spans="1:1" s="245" customFormat="1" ht="12" hidden="1" customHeight="1">
      <c r="A6453" s="244"/>
    </row>
    <row r="6454" spans="1:1" s="245" customFormat="1" ht="12" hidden="1" customHeight="1">
      <c r="A6454" s="244"/>
    </row>
    <row r="6455" spans="1:1" s="245" customFormat="1" ht="12" hidden="1" customHeight="1">
      <c r="A6455" s="244"/>
    </row>
    <row r="6456" spans="1:1" s="245" customFormat="1" ht="12" hidden="1" customHeight="1">
      <c r="A6456" s="244"/>
    </row>
    <row r="6457" spans="1:1" s="245" customFormat="1" ht="12" hidden="1" customHeight="1">
      <c r="A6457" s="244"/>
    </row>
    <row r="6458" spans="1:1" s="245" customFormat="1" ht="12" hidden="1" customHeight="1">
      <c r="A6458" s="244"/>
    </row>
    <row r="6459" spans="1:1" s="245" customFormat="1" ht="12" hidden="1" customHeight="1">
      <c r="A6459" s="244"/>
    </row>
    <row r="6460" spans="1:1" s="245" customFormat="1" ht="12" hidden="1" customHeight="1">
      <c r="A6460" s="244"/>
    </row>
    <row r="6461" spans="1:1" s="245" customFormat="1" ht="12" hidden="1" customHeight="1">
      <c r="A6461" s="244"/>
    </row>
    <row r="6462" spans="1:1" s="245" customFormat="1" ht="12" hidden="1" customHeight="1">
      <c r="A6462" s="244"/>
    </row>
    <row r="6463" spans="1:1" s="245" customFormat="1" ht="12" hidden="1" customHeight="1">
      <c r="A6463" s="244"/>
    </row>
    <row r="6464" spans="1:1" s="245" customFormat="1" ht="12" hidden="1" customHeight="1">
      <c r="A6464" s="244"/>
    </row>
    <row r="6465" spans="1:1" s="245" customFormat="1" ht="12" hidden="1" customHeight="1">
      <c r="A6465" s="244"/>
    </row>
    <row r="6466" spans="1:1" s="245" customFormat="1" ht="12" hidden="1" customHeight="1">
      <c r="A6466" s="244"/>
    </row>
    <row r="6467" spans="1:1" s="245" customFormat="1" ht="12" hidden="1" customHeight="1">
      <c r="A6467" s="244"/>
    </row>
    <row r="6468" spans="1:1" s="245" customFormat="1" ht="12" hidden="1" customHeight="1">
      <c r="A6468" s="244"/>
    </row>
    <row r="6469" spans="1:1" s="245" customFormat="1" ht="12" hidden="1" customHeight="1">
      <c r="A6469" s="244"/>
    </row>
    <row r="6470" spans="1:1" s="245" customFormat="1" ht="12" hidden="1" customHeight="1">
      <c r="A6470" s="244"/>
    </row>
    <row r="6471" spans="1:1" s="245" customFormat="1" ht="12" hidden="1" customHeight="1">
      <c r="A6471" s="244"/>
    </row>
    <row r="6472" spans="1:1" s="245" customFormat="1" ht="12" hidden="1" customHeight="1">
      <c r="A6472" s="244"/>
    </row>
    <row r="6473" spans="1:1" s="245" customFormat="1" ht="12" hidden="1" customHeight="1">
      <c r="A6473" s="244"/>
    </row>
    <row r="6474" spans="1:1" s="245" customFormat="1" ht="12" hidden="1" customHeight="1">
      <c r="A6474" s="244"/>
    </row>
    <row r="6475" spans="1:1" s="245" customFormat="1" ht="12" hidden="1" customHeight="1">
      <c r="A6475" s="244"/>
    </row>
    <row r="6476" spans="1:1" s="245" customFormat="1" ht="12" hidden="1" customHeight="1">
      <c r="A6476" s="244"/>
    </row>
    <row r="6477" spans="1:1" s="245" customFormat="1" ht="12" hidden="1" customHeight="1">
      <c r="A6477" s="244"/>
    </row>
    <row r="6478" spans="1:1" s="245" customFormat="1" ht="12" hidden="1" customHeight="1">
      <c r="A6478" s="244"/>
    </row>
    <row r="6479" spans="1:1" s="245" customFormat="1" ht="12" hidden="1" customHeight="1">
      <c r="A6479" s="244"/>
    </row>
    <row r="6480" spans="1:1" s="245" customFormat="1" ht="12" hidden="1" customHeight="1">
      <c r="A6480" s="244"/>
    </row>
    <row r="6481" spans="1:1" s="245" customFormat="1" ht="12" hidden="1" customHeight="1">
      <c r="A6481" s="244"/>
    </row>
    <row r="6482" spans="1:1" s="245" customFormat="1" ht="12" hidden="1" customHeight="1">
      <c r="A6482" s="244"/>
    </row>
    <row r="6483" spans="1:1" s="245" customFormat="1" ht="12" hidden="1" customHeight="1">
      <c r="A6483" s="244"/>
    </row>
    <row r="6484" spans="1:1" s="245" customFormat="1" ht="12" hidden="1" customHeight="1">
      <c r="A6484" s="244"/>
    </row>
    <row r="6485" spans="1:1" s="245" customFormat="1" ht="12" hidden="1" customHeight="1">
      <c r="A6485" s="244"/>
    </row>
    <row r="6486" spans="1:1" s="245" customFormat="1" ht="12" hidden="1" customHeight="1">
      <c r="A6486" s="244"/>
    </row>
    <row r="6487" spans="1:1" s="245" customFormat="1" ht="12" hidden="1" customHeight="1">
      <c r="A6487" s="244"/>
    </row>
    <row r="6488" spans="1:1" s="245" customFormat="1" ht="12" hidden="1" customHeight="1">
      <c r="A6488" s="244"/>
    </row>
    <row r="6489" spans="1:1" s="245" customFormat="1" ht="12" hidden="1" customHeight="1">
      <c r="A6489" s="244"/>
    </row>
    <row r="6490" spans="1:1" s="245" customFormat="1" ht="12" hidden="1" customHeight="1">
      <c r="A6490" s="244"/>
    </row>
    <row r="6491" spans="1:1" s="245" customFormat="1" ht="12" hidden="1" customHeight="1">
      <c r="A6491" s="244"/>
    </row>
    <row r="6492" spans="1:1" s="245" customFormat="1" ht="12" hidden="1" customHeight="1">
      <c r="A6492" s="244"/>
    </row>
    <row r="6493" spans="1:1" s="245" customFormat="1" ht="12" hidden="1" customHeight="1">
      <c r="A6493" s="244"/>
    </row>
    <row r="6494" spans="1:1" s="245" customFormat="1" ht="12" hidden="1" customHeight="1">
      <c r="A6494" s="244"/>
    </row>
    <row r="6495" spans="1:1" s="245" customFormat="1" ht="12" hidden="1" customHeight="1">
      <c r="A6495" s="244"/>
    </row>
    <row r="6496" spans="1:1" s="245" customFormat="1" ht="12" hidden="1" customHeight="1">
      <c r="A6496" s="244"/>
    </row>
    <row r="6497" spans="1:1" s="245" customFormat="1" ht="12" hidden="1" customHeight="1">
      <c r="A6497" s="244"/>
    </row>
    <row r="6498" spans="1:1" s="245" customFormat="1" ht="12" hidden="1" customHeight="1">
      <c r="A6498" s="244"/>
    </row>
    <row r="6499" spans="1:1" s="245" customFormat="1" ht="12" hidden="1" customHeight="1">
      <c r="A6499" s="244"/>
    </row>
    <row r="6500" spans="1:1" s="245" customFormat="1" ht="12" hidden="1" customHeight="1">
      <c r="A6500" s="244"/>
    </row>
    <row r="6501" spans="1:1" s="245" customFormat="1" ht="12" hidden="1" customHeight="1">
      <c r="A6501" s="244"/>
    </row>
    <row r="6502" spans="1:1" s="245" customFormat="1" ht="12" hidden="1" customHeight="1">
      <c r="A6502" s="244"/>
    </row>
    <row r="6503" spans="1:1" s="245" customFormat="1" ht="12" hidden="1" customHeight="1">
      <c r="A6503" s="244"/>
    </row>
    <row r="6504" spans="1:1" s="245" customFormat="1" ht="12" hidden="1" customHeight="1">
      <c r="A6504" s="244"/>
    </row>
    <row r="6505" spans="1:1" s="245" customFormat="1" ht="12" hidden="1" customHeight="1">
      <c r="A6505" s="244"/>
    </row>
    <row r="6506" spans="1:1" s="245" customFormat="1" ht="12" hidden="1" customHeight="1">
      <c r="A6506" s="244"/>
    </row>
    <row r="6507" spans="1:1" s="245" customFormat="1" ht="12" hidden="1" customHeight="1">
      <c r="A6507" s="244"/>
    </row>
    <row r="6508" spans="1:1" s="245" customFormat="1" ht="12" hidden="1" customHeight="1">
      <c r="A6508" s="244"/>
    </row>
    <row r="6509" spans="1:1" s="245" customFormat="1" ht="12" hidden="1" customHeight="1">
      <c r="A6509" s="244"/>
    </row>
    <row r="6510" spans="1:1" s="245" customFormat="1" ht="12" hidden="1" customHeight="1">
      <c r="A6510" s="244"/>
    </row>
    <row r="6511" spans="1:1" s="245" customFormat="1" ht="12" hidden="1" customHeight="1">
      <c r="A6511" s="244"/>
    </row>
    <row r="6512" spans="1:1" s="245" customFormat="1" ht="12" hidden="1" customHeight="1">
      <c r="A6512" s="244"/>
    </row>
    <row r="6513" spans="1:1" s="245" customFormat="1" ht="12" hidden="1" customHeight="1">
      <c r="A6513" s="244"/>
    </row>
    <row r="6514" spans="1:1" s="245" customFormat="1" ht="12" hidden="1" customHeight="1">
      <c r="A6514" s="244"/>
    </row>
    <row r="6515" spans="1:1" s="245" customFormat="1" ht="12" hidden="1" customHeight="1">
      <c r="A6515" s="244"/>
    </row>
    <row r="6516" spans="1:1" s="245" customFormat="1" ht="12" hidden="1" customHeight="1">
      <c r="A6516" s="244"/>
    </row>
    <row r="6517" spans="1:1" s="245" customFormat="1" ht="12" hidden="1" customHeight="1">
      <c r="A6517" s="244"/>
    </row>
    <row r="6518" spans="1:1" s="245" customFormat="1" ht="12" hidden="1" customHeight="1">
      <c r="A6518" s="244"/>
    </row>
    <row r="6519" spans="1:1" s="245" customFormat="1" ht="12" hidden="1" customHeight="1">
      <c r="A6519" s="244"/>
    </row>
    <row r="6520" spans="1:1" s="245" customFormat="1" ht="12" hidden="1" customHeight="1">
      <c r="A6520" s="244"/>
    </row>
    <row r="6521" spans="1:1" s="245" customFormat="1" ht="12" hidden="1" customHeight="1">
      <c r="A6521" s="244"/>
    </row>
    <row r="6522" spans="1:1" s="245" customFormat="1" ht="12" hidden="1" customHeight="1">
      <c r="A6522" s="244"/>
    </row>
    <row r="6523" spans="1:1" s="245" customFormat="1" ht="12" hidden="1" customHeight="1">
      <c r="A6523" s="244"/>
    </row>
    <row r="6524" spans="1:1" s="245" customFormat="1" ht="12" hidden="1" customHeight="1">
      <c r="A6524" s="244"/>
    </row>
    <row r="6525" spans="1:1" s="245" customFormat="1" ht="12" hidden="1" customHeight="1">
      <c r="A6525" s="244"/>
    </row>
    <row r="6526" spans="1:1" s="245" customFormat="1" ht="12" hidden="1" customHeight="1">
      <c r="A6526" s="244"/>
    </row>
    <row r="6527" spans="1:1" s="245" customFormat="1" ht="12" hidden="1" customHeight="1">
      <c r="A6527" s="244"/>
    </row>
    <row r="6528" spans="1:1" s="245" customFormat="1" ht="12" hidden="1" customHeight="1">
      <c r="A6528" s="244"/>
    </row>
    <row r="6529" spans="1:1" s="245" customFormat="1" ht="12" hidden="1" customHeight="1">
      <c r="A6529" s="244"/>
    </row>
    <row r="6530" spans="1:1" s="245" customFormat="1" ht="12" hidden="1" customHeight="1">
      <c r="A6530" s="244"/>
    </row>
    <row r="6531" spans="1:1" s="245" customFormat="1" ht="12" hidden="1" customHeight="1">
      <c r="A6531" s="244"/>
    </row>
    <row r="6532" spans="1:1" s="245" customFormat="1" ht="12" hidden="1" customHeight="1">
      <c r="A6532" s="244"/>
    </row>
    <row r="6533" spans="1:1" s="245" customFormat="1" ht="12" hidden="1" customHeight="1">
      <c r="A6533" s="244"/>
    </row>
    <row r="6534" spans="1:1" s="245" customFormat="1" ht="12" hidden="1" customHeight="1">
      <c r="A6534" s="244"/>
    </row>
    <row r="6535" spans="1:1" s="245" customFormat="1" ht="12" hidden="1" customHeight="1">
      <c r="A6535" s="244"/>
    </row>
    <row r="6536" spans="1:1" s="245" customFormat="1" ht="12" hidden="1" customHeight="1">
      <c r="A6536" s="244"/>
    </row>
    <row r="6537" spans="1:1" s="245" customFormat="1" ht="12" hidden="1" customHeight="1">
      <c r="A6537" s="244"/>
    </row>
    <row r="6538" spans="1:1" s="245" customFormat="1" ht="12" hidden="1" customHeight="1">
      <c r="A6538" s="244"/>
    </row>
    <row r="6539" spans="1:1" s="245" customFormat="1" ht="12" hidden="1" customHeight="1">
      <c r="A6539" s="244"/>
    </row>
    <row r="6540" spans="1:1" s="245" customFormat="1" ht="12" hidden="1" customHeight="1">
      <c r="A6540" s="244"/>
    </row>
    <row r="6541" spans="1:1" s="245" customFormat="1" ht="12" hidden="1" customHeight="1">
      <c r="A6541" s="244"/>
    </row>
    <row r="6542" spans="1:1" s="245" customFormat="1" ht="12" hidden="1" customHeight="1">
      <c r="A6542" s="244"/>
    </row>
    <row r="6543" spans="1:1" s="245" customFormat="1" ht="12" hidden="1" customHeight="1">
      <c r="A6543" s="244"/>
    </row>
    <row r="6544" spans="1:1" s="245" customFormat="1" ht="12" hidden="1" customHeight="1">
      <c r="A6544" s="244"/>
    </row>
    <row r="6545" spans="1:1" s="245" customFormat="1" ht="12" hidden="1" customHeight="1">
      <c r="A6545" s="244"/>
    </row>
    <row r="6546" spans="1:1" s="245" customFormat="1" ht="12" hidden="1" customHeight="1">
      <c r="A6546" s="244"/>
    </row>
    <row r="6547" spans="1:1" s="245" customFormat="1" ht="12" hidden="1" customHeight="1">
      <c r="A6547" s="244"/>
    </row>
    <row r="6548" spans="1:1" s="245" customFormat="1" ht="12" hidden="1" customHeight="1">
      <c r="A6548" s="244"/>
    </row>
    <row r="6549" spans="1:1" s="245" customFormat="1" ht="12" hidden="1" customHeight="1">
      <c r="A6549" s="244"/>
    </row>
    <row r="6550" spans="1:1" s="245" customFormat="1" ht="12" hidden="1" customHeight="1">
      <c r="A6550" s="244"/>
    </row>
    <row r="6551" spans="1:1" s="245" customFormat="1" ht="12" hidden="1" customHeight="1">
      <c r="A6551" s="244"/>
    </row>
    <row r="6552" spans="1:1" s="245" customFormat="1" ht="12" hidden="1" customHeight="1">
      <c r="A6552" s="244"/>
    </row>
    <row r="6553" spans="1:1" s="245" customFormat="1" ht="12" hidden="1" customHeight="1">
      <c r="A6553" s="244"/>
    </row>
    <row r="6554" spans="1:1" s="245" customFormat="1" ht="12" hidden="1" customHeight="1">
      <c r="A6554" s="244"/>
    </row>
    <row r="6555" spans="1:1" s="245" customFormat="1" ht="12" hidden="1" customHeight="1">
      <c r="A6555" s="244"/>
    </row>
    <row r="6556" spans="1:1" s="245" customFormat="1" ht="12" hidden="1" customHeight="1">
      <c r="A6556" s="244"/>
    </row>
    <row r="6557" spans="1:1" s="245" customFormat="1" ht="12" hidden="1" customHeight="1">
      <c r="A6557" s="244"/>
    </row>
    <row r="6558" spans="1:1" s="245" customFormat="1" ht="12" hidden="1" customHeight="1">
      <c r="A6558" s="244"/>
    </row>
    <row r="6559" spans="1:1" s="245" customFormat="1" ht="12" hidden="1" customHeight="1">
      <c r="A6559" s="244"/>
    </row>
    <row r="6560" spans="1:1" s="245" customFormat="1" ht="12" hidden="1" customHeight="1">
      <c r="A6560" s="244"/>
    </row>
    <row r="6561" spans="1:1" s="245" customFormat="1" ht="12" hidden="1" customHeight="1">
      <c r="A6561" s="244"/>
    </row>
    <row r="6562" spans="1:1" s="245" customFormat="1" ht="12" hidden="1" customHeight="1">
      <c r="A6562" s="244"/>
    </row>
    <row r="6563" spans="1:1" s="245" customFormat="1" ht="12" hidden="1" customHeight="1">
      <c r="A6563" s="244"/>
    </row>
    <row r="6564" spans="1:1" s="245" customFormat="1" ht="12" hidden="1" customHeight="1">
      <c r="A6564" s="244"/>
    </row>
    <row r="6565" spans="1:1" s="245" customFormat="1" ht="12" hidden="1" customHeight="1">
      <c r="A6565" s="244"/>
    </row>
    <row r="6566" spans="1:1" s="245" customFormat="1" ht="12" hidden="1" customHeight="1">
      <c r="A6566" s="244"/>
    </row>
    <row r="6567" spans="1:1" s="245" customFormat="1" ht="12" hidden="1" customHeight="1">
      <c r="A6567" s="244"/>
    </row>
    <row r="6568" spans="1:1" s="245" customFormat="1" ht="12" hidden="1" customHeight="1">
      <c r="A6568" s="244"/>
    </row>
    <row r="6569" spans="1:1" s="245" customFormat="1" ht="12" hidden="1" customHeight="1">
      <c r="A6569" s="244"/>
    </row>
    <row r="6570" spans="1:1" s="245" customFormat="1" ht="12" hidden="1" customHeight="1">
      <c r="A6570" s="244"/>
    </row>
    <row r="6571" spans="1:1" s="245" customFormat="1" ht="12" hidden="1" customHeight="1">
      <c r="A6571" s="244"/>
    </row>
    <row r="6572" spans="1:1" s="245" customFormat="1" ht="12" hidden="1" customHeight="1">
      <c r="A6572" s="244"/>
    </row>
    <row r="6573" spans="1:1" s="245" customFormat="1" ht="12" hidden="1" customHeight="1">
      <c r="A6573" s="244"/>
    </row>
    <row r="6574" spans="1:1" s="245" customFormat="1" ht="12" hidden="1" customHeight="1">
      <c r="A6574" s="244"/>
    </row>
    <row r="6575" spans="1:1" s="245" customFormat="1" ht="12" hidden="1" customHeight="1">
      <c r="A6575" s="244"/>
    </row>
    <row r="6576" spans="1:1" s="245" customFormat="1" ht="12" hidden="1" customHeight="1">
      <c r="A6576" s="244"/>
    </row>
    <row r="6577" spans="1:1" s="245" customFormat="1" ht="12" hidden="1" customHeight="1">
      <c r="A6577" s="244"/>
    </row>
    <row r="6578" spans="1:1" s="245" customFormat="1" ht="12" hidden="1" customHeight="1">
      <c r="A6578" s="244"/>
    </row>
    <row r="6579" spans="1:1" s="245" customFormat="1" ht="12" hidden="1" customHeight="1">
      <c r="A6579" s="244"/>
    </row>
    <row r="6580" spans="1:1" s="245" customFormat="1" ht="12" hidden="1" customHeight="1">
      <c r="A6580" s="244"/>
    </row>
    <row r="6581" spans="1:1" s="245" customFormat="1" ht="12" hidden="1" customHeight="1">
      <c r="A6581" s="244"/>
    </row>
    <row r="6582" spans="1:1" s="245" customFormat="1" ht="12" hidden="1" customHeight="1">
      <c r="A6582" s="244"/>
    </row>
    <row r="6583" spans="1:1" s="245" customFormat="1" ht="12" hidden="1" customHeight="1">
      <c r="A6583" s="244"/>
    </row>
    <row r="6584" spans="1:1" s="245" customFormat="1" ht="12" hidden="1" customHeight="1">
      <c r="A6584" s="244"/>
    </row>
    <row r="6585" spans="1:1" s="245" customFormat="1" ht="12" hidden="1" customHeight="1">
      <c r="A6585" s="244"/>
    </row>
    <row r="6586" spans="1:1" s="245" customFormat="1" ht="12" hidden="1" customHeight="1">
      <c r="A6586" s="244"/>
    </row>
    <row r="6587" spans="1:1" s="245" customFormat="1" ht="12" hidden="1" customHeight="1">
      <c r="A6587" s="244"/>
    </row>
    <row r="6588" spans="1:1" s="245" customFormat="1" ht="12" hidden="1" customHeight="1">
      <c r="A6588" s="244"/>
    </row>
    <row r="6589" spans="1:1" s="245" customFormat="1" ht="12" hidden="1" customHeight="1">
      <c r="A6589" s="244"/>
    </row>
    <row r="6590" spans="1:1" s="245" customFormat="1" ht="12" hidden="1" customHeight="1">
      <c r="A6590" s="244"/>
    </row>
    <row r="6591" spans="1:1" s="245" customFormat="1" ht="12" hidden="1" customHeight="1">
      <c r="A6591" s="244"/>
    </row>
    <row r="6592" spans="1:1" s="245" customFormat="1" ht="12" hidden="1" customHeight="1">
      <c r="A6592" s="244"/>
    </row>
    <row r="6593" spans="1:1" s="245" customFormat="1" ht="12" hidden="1" customHeight="1">
      <c r="A6593" s="244"/>
    </row>
    <row r="6594" spans="1:1" s="245" customFormat="1" ht="12" hidden="1" customHeight="1">
      <c r="A6594" s="244"/>
    </row>
    <row r="6595" spans="1:1" s="245" customFormat="1" ht="12" hidden="1" customHeight="1">
      <c r="A6595" s="244"/>
    </row>
    <row r="6596" spans="1:1" s="245" customFormat="1" ht="12" hidden="1" customHeight="1">
      <c r="A6596" s="244"/>
    </row>
    <row r="6597" spans="1:1" s="245" customFormat="1" ht="12" hidden="1" customHeight="1">
      <c r="A6597" s="244"/>
    </row>
    <row r="6598" spans="1:1" s="245" customFormat="1" ht="12" hidden="1" customHeight="1">
      <c r="A6598" s="244"/>
    </row>
    <row r="6599" spans="1:1" s="245" customFormat="1" ht="12" hidden="1" customHeight="1">
      <c r="A6599" s="244"/>
    </row>
    <row r="6600" spans="1:1" s="245" customFormat="1" ht="12" hidden="1" customHeight="1">
      <c r="A6600" s="244"/>
    </row>
    <row r="6601" spans="1:1" s="245" customFormat="1" ht="12" hidden="1" customHeight="1">
      <c r="A6601" s="244"/>
    </row>
    <row r="6602" spans="1:1" s="245" customFormat="1" ht="12" hidden="1" customHeight="1">
      <c r="A6602" s="244"/>
    </row>
    <row r="6603" spans="1:1" s="245" customFormat="1" ht="12" hidden="1" customHeight="1">
      <c r="A6603" s="244"/>
    </row>
    <row r="6604" spans="1:1" s="245" customFormat="1" ht="12" hidden="1" customHeight="1">
      <c r="A6604" s="244"/>
    </row>
    <row r="6605" spans="1:1" s="245" customFormat="1" ht="12" hidden="1" customHeight="1">
      <c r="A6605" s="244"/>
    </row>
    <row r="6606" spans="1:1" s="245" customFormat="1" ht="12" hidden="1" customHeight="1">
      <c r="A6606" s="244"/>
    </row>
    <row r="6607" spans="1:1" s="245" customFormat="1" ht="12" hidden="1" customHeight="1">
      <c r="A6607" s="244"/>
    </row>
    <row r="6608" spans="1:1" s="245" customFormat="1" ht="12" hidden="1" customHeight="1">
      <c r="A6608" s="244"/>
    </row>
    <row r="6609" spans="1:1" s="245" customFormat="1" ht="12" hidden="1" customHeight="1">
      <c r="A6609" s="244"/>
    </row>
    <row r="6610" spans="1:1" s="245" customFormat="1" ht="12" hidden="1" customHeight="1">
      <c r="A6610" s="244"/>
    </row>
    <row r="6611" spans="1:1" s="245" customFormat="1" ht="12" hidden="1" customHeight="1">
      <c r="A6611" s="244"/>
    </row>
    <row r="6612" spans="1:1" s="245" customFormat="1" ht="12" hidden="1" customHeight="1">
      <c r="A6612" s="244"/>
    </row>
    <row r="6613" spans="1:1" s="245" customFormat="1" ht="12" hidden="1" customHeight="1">
      <c r="A6613" s="244"/>
    </row>
    <row r="6614" spans="1:1" s="245" customFormat="1" ht="12" hidden="1" customHeight="1">
      <c r="A6614" s="244"/>
    </row>
    <row r="6615" spans="1:1" s="245" customFormat="1" ht="12" hidden="1" customHeight="1">
      <c r="A6615" s="244"/>
    </row>
    <row r="6616" spans="1:1" s="245" customFormat="1" ht="12" hidden="1" customHeight="1">
      <c r="A6616" s="244"/>
    </row>
    <row r="6617" spans="1:1" s="245" customFormat="1" ht="12" hidden="1" customHeight="1">
      <c r="A6617" s="244"/>
    </row>
    <row r="6618" spans="1:1" s="245" customFormat="1" ht="12" hidden="1" customHeight="1">
      <c r="A6618" s="244"/>
    </row>
    <row r="6619" spans="1:1" s="245" customFormat="1" ht="12" hidden="1" customHeight="1">
      <c r="A6619" s="244"/>
    </row>
    <row r="6620" spans="1:1" s="245" customFormat="1" ht="12" hidden="1" customHeight="1">
      <c r="A6620" s="244"/>
    </row>
    <row r="6621" spans="1:1" s="245" customFormat="1" ht="12" hidden="1" customHeight="1">
      <c r="A6621" s="244"/>
    </row>
    <row r="6622" spans="1:1" s="245" customFormat="1" ht="12" hidden="1" customHeight="1">
      <c r="A6622" s="244"/>
    </row>
    <row r="6623" spans="1:1" s="245" customFormat="1" ht="12" hidden="1" customHeight="1">
      <c r="A6623" s="244"/>
    </row>
    <row r="6624" spans="1:1" s="245" customFormat="1" ht="12" hidden="1" customHeight="1">
      <c r="A6624" s="244"/>
    </row>
    <row r="6625" spans="1:1" s="245" customFormat="1" ht="12" hidden="1" customHeight="1">
      <c r="A6625" s="244"/>
    </row>
    <row r="6626" spans="1:1" s="245" customFormat="1" ht="12" hidden="1" customHeight="1">
      <c r="A6626" s="244"/>
    </row>
    <row r="6627" spans="1:1" s="245" customFormat="1" ht="12" hidden="1" customHeight="1">
      <c r="A6627" s="244"/>
    </row>
    <row r="6628" spans="1:1" s="245" customFormat="1" ht="12" hidden="1" customHeight="1">
      <c r="A6628" s="244"/>
    </row>
    <row r="6629" spans="1:1" s="245" customFormat="1" ht="12" hidden="1" customHeight="1">
      <c r="A6629" s="244"/>
    </row>
    <row r="6630" spans="1:1" s="245" customFormat="1" ht="12" hidden="1" customHeight="1">
      <c r="A6630" s="244"/>
    </row>
    <row r="6631" spans="1:1" s="245" customFormat="1" ht="12" hidden="1" customHeight="1">
      <c r="A6631" s="244"/>
    </row>
    <row r="6632" spans="1:1" s="245" customFormat="1" ht="12" hidden="1" customHeight="1">
      <c r="A6632" s="244"/>
    </row>
    <row r="6633" spans="1:1" s="245" customFormat="1" ht="12" hidden="1" customHeight="1">
      <c r="A6633" s="244"/>
    </row>
    <row r="6634" spans="1:1" s="245" customFormat="1" ht="12" hidden="1" customHeight="1">
      <c r="A6634" s="244"/>
    </row>
    <row r="6635" spans="1:1" s="245" customFormat="1" ht="12" hidden="1" customHeight="1">
      <c r="A6635" s="244"/>
    </row>
    <row r="6636" spans="1:1" s="245" customFormat="1" ht="12" hidden="1" customHeight="1">
      <c r="A6636" s="244"/>
    </row>
    <row r="6637" spans="1:1" s="245" customFormat="1" ht="12" hidden="1" customHeight="1">
      <c r="A6637" s="244"/>
    </row>
    <row r="6638" spans="1:1" s="245" customFormat="1" ht="12" hidden="1" customHeight="1">
      <c r="A6638" s="244"/>
    </row>
    <row r="6639" spans="1:1" s="245" customFormat="1" ht="12" hidden="1" customHeight="1">
      <c r="A6639" s="244"/>
    </row>
    <row r="6640" spans="1:1" s="245" customFormat="1" ht="12" hidden="1" customHeight="1">
      <c r="A6640" s="244"/>
    </row>
    <row r="6641" spans="1:1" s="245" customFormat="1" ht="12" hidden="1" customHeight="1">
      <c r="A6641" s="244"/>
    </row>
    <row r="6642" spans="1:1" s="245" customFormat="1" ht="12" hidden="1" customHeight="1">
      <c r="A6642" s="244"/>
    </row>
    <row r="6643" spans="1:1" s="245" customFormat="1" ht="12" hidden="1" customHeight="1">
      <c r="A6643" s="244"/>
    </row>
    <row r="6644" spans="1:1" s="245" customFormat="1" ht="12" hidden="1" customHeight="1">
      <c r="A6644" s="244"/>
    </row>
    <row r="6645" spans="1:1" s="245" customFormat="1" ht="12" hidden="1" customHeight="1">
      <c r="A6645" s="244"/>
    </row>
    <row r="6646" spans="1:1" s="245" customFormat="1" ht="12" hidden="1" customHeight="1">
      <c r="A6646" s="244"/>
    </row>
    <row r="6647" spans="1:1" s="245" customFormat="1" ht="12" hidden="1" customHeight="1">
      <c r="A6647" s="244"/>
    </row>
    <row r="6648" spans="1:1" s="245" customFormat="1" ht="12" hidden="1" customHeight="1">
      <c r="A6648" s="244"/>
    </row>
    <row r="6649" spans="1:1" s="245" customFormat="1" ht="12" hidden="1" customHeight="1">
      <c r="A6649" s="244"/>
    </row>
    <row r="6650" spans="1:1" s="245" customFormat="1" ht="12" hidden="1" customHeight="1">
      <c r="A6650" s="244"/>
    </row>
    <row r="6651" spans="1:1" s="245" customFormat="1" ht="12" hidden="1" customHeight="1">
      <c r="A6651" s="244"/>
    </row>
    <row r="6652" spans="1:1" s="245" customFormat="1" ht="12" hidden="1" customHeight="1">
      <c r="A6652" s="244"/>
    </row>
    <row r="6653" spans="1:1" s="245" customFormat="1" ht="12" hidden="1" customHeight="1">
      <c r="A6653" s="244"/>
    </row>
    <row r="6654" spans="1:1" s="245" customFormat="1" ht="12" hidden="1" customHeight="1">
      <c r="A6654" s="244"/>
    </row>
    <row r="6655" spans="1:1" s="245" customFormat="1" ht="12" hidden="1" customHeight="1">
      <c r="A6655" s="244"/>
    </row>
    <row r="6656" spans="1:1" s="245" customFormat="1" ht="12" hidden="1" customHeight="1">
      <c r="A6656" s="244"/>
    </row>
    <row r="6657" spans="1:1" s="245" customFormat="1" ht="12" hidden="1" customHeight="1">
      <c r="A6657" s="244"/>
    </row>
    <row r="6658" spans="1:1" s="245" customFormat="1" ht="12" hidden="1" customHeight="1">
      <c r="A6658" s="244"/>
    </row>
    <row r="6659" spans="1:1" s="245" customFormat="1" ht="12" hidden="1" customHeight="1">
      <c r="A6659" s="244"/>
    </row>
    <row r="6660" spans="1:1" s="245" customFormat="1" ht="12" hidden="1" customHeight="1">
      <c r="A6660" s="244"/>
    </row>
    <row r="6661" spans="1:1" s="245" customFormat="1" ht="12" hidden="1" customHeight="1">
      <c r="A6661" s="244"/>
    </row>
    <row r="6662" spans="1:1" s="245" customFormat="1" ht="12" hidden="1" customHeight="1">
      <c r="A6662" s="244"/>
    </row>
    <row r="6663" spans="1:1" s="245" customFormat="1" ht="12" hidden="1" customHeight="1">
      <c r="A6663" s="244"/>
    </row>
    <row r="6664" spans="1:1" s="245" customFormat="1" ht="12" hidden="1" customHeight="1">
      <c r="A6664" s="244"/>
    </row>
    <row r="6665" spans="1:1" s="245" customFormat="1" ht="12" hidden="1" customHeight="1">
      <c r="A6665" s="244"/>
    </row>
    <row r="6666" spans="1:1" s="245" customFormat="1" ht="12" hidden="1" customHeight="1">
      <c r="A6666" s="244"/>
    </row>
    <row r="6667" spans="1:1" s="245" customFormat="1" ht="12" hidden="1" customHeight="1">
      <c r="A6667" s="244"/>
    </row>
    <row r="6668" spans="1:1" s="245" customFormat="1" ht="12" hidden="1" customHeight="1">
      <c r="A6668" s="244"/>
    </row>
    <row r="6669" spans="1:1" s="245" customFormat="1" ht="12" hidden="1" customHeight="1">
      <c r="A6669" s="244"/>
    </row>
    <row r="6670" spans="1:1" s="245" customFormat="1" ht="12" hidden="1" customHeight="1">
      <c r="A6670" s="244"/>
    </row>
    <row r="6671" spans="1:1" s="245" customFormat="1" ht="12" hidden="1" customHeight="1">
      <c r="A6671" s="244"/>
    </row>
    <row r="6672" spans="1:1" s="245" customFormat="1" ht="12" hidden="1" customHeight="1">
      <c r="A6672" s="244"/>
    </row>
    <row r="6673" spans="1:1" s="245" customFormat="1" ht="12" hidden="1" customHeight="1">
      <c r="A6673" s="244"/>
    </row>
    <row r="6674" spans="1:1" s="245" customFormat="1" ht="12" hidden="1" customHeight="1">
      <c r="A6674" s="244"/>
    </row>
    <row r="6675" spans="1:1" s="245" customFormat="1" ht="12" hidden="1" customHeight="1">
      <c r="A6675" s="244"/>
    </row>
    <row r="6676" spans="1:1" s="245" customFormat="1" ht="12" hidden="1" customHeight="1">
      <c r="A6676" s="244"/>
    </row>
    <row r="6677" spans="1:1" s="245" customFormat="1" ht="12" hidden="1" customHeight="1">
      <c r="A6677" s="244"/>
    </row>
    <row r="6678" spans="1:1" s="245" customFormat="1" ht="12" hidden="1" customHeight="1">
      <c r="A6678" s="244"/>
    </row>
    <row r="6679" spans="1:1" s="245" customFormat="1" ht="12" hidden="1" customHeight="1">
      <c r="A6679" s="244"/>
    </row>
    <row r="6680" spans="1:1" s="245" customFormat="1" ht="12" hidden="1" customHeight="1">
      <c r="A6680" s="244"/>
    </row>
    <row r="6681" spans="1:1" s="245" customFormat="1" ht="12" hidden="1" customHeight="1">
      <c r="A6681" s="244"/>
    </row>
    <row r="6682" spans="1:1" s="245" customFormat="1" ht="12" hidden="1" customHeight="1">
      <c r="A6682" s="244"/>
    </row>
    <row r="6683" spans="1:1" s="245" customFormat="1" ht="12" hidden="1" customHeight="1">
      <c r="A6683" s="244"/>
    </row>
    <row r="6684" spans="1:1" s="245" customFormat="1" ht="12" hidden="1" customHeight="1">
      <c r="A6684" s="244"/>
    </row>
    <row r="6685" spans="1:1" s="245" customFormat="1" ht="12" hidden="1" customHeight="1">
      <c r="A6685" s="244"/>
    </row>
    <row r="6686" spans="1:1" s="245" customFormat="1" ht="12" hidden="1" customHeight="1">
      <c r="A6686" s="244"/>
    </row>
    <row r="6687" spans="1:1" s="245" customFormat="1" ht="12" hidden="1" customHeight="1">
      <c r="A6687" s="244"/>
    </row>
    <row r="6688" spans="1:1" s="245" customFormat="1" ht="12" hidden="1" customHeight="1">
      <c r="A6688" s="244"/>
    </row>
    <row r="6689" spans="1:1" s="245" customFormat="1" ht="12" hidden="1" customHeight="1">
      <c r="A6689" s="244"/>
    </row>
    <row r="6690" spans="1:1" s="245" customFormat="1" ht="12" hidden="1" customHeight="1">
      <c r="A6690" s="244"/>
    </row>
    <row r="6691" spans="1:1" s="245" customFormat="1" ht="12" hidden="1" customHeight="1">
      <c r="A6691" s="244"/>
    </row>
    <row r="6692" spans="1:1" s="245" customFormat="1" ht="12" hidden="1" customHeight="1">
      <c r="A6692" s="244"/>
    </row>
    <row r="6693" spans="1:1" s="245" customFormat="1" ht="12" hidden="1" customHeight="1">
      <c r="A6693" s="244"/>
    </row>
    <row r="6694" spans="1:1" s="245" customFormat="1" ht="12" hidden="1" customHeight="1">
      <c r="A6694" s="244"/>
    </row>
    <row r="6695" spans="1:1" s="245" customFormat="1" ht="12" hidden="1" customHeight="1">
      <c r="A6695" s="244"/>
    </row>
    <row r="6696" spans="1:1" s="245" customFormat="1" ht="12" hidden="1" customHeight="1">
      <c r="A6696" s="244"/>
    </row>
    <row r="6697" spans="1:1" s="245" customFormat="1" ht="12" hidden="1" customHeight="1">
      <c r="A6697" s="244"/>
    </row>
    <row r="6698" spans="1:1" s="245" customFormat="1" ht="12" hidden="1" customHeight="1">
      <c r="A6698" s="244"/>
    </row>
    <row r="6699" spans="1:1" s="245" customFormat="1" ht="12" hidden="1" customHeight="1">
      <c r="A6699" s="244"/>
    </row>
    <row r="6700" spans="1:1" s="245" customFormat="1" ht="12" hidden="1" customHeight="1">
      <c r="A6700" s="244"/>
    </row>
    <row r="6701" spans="1:1" s="245" customFormat="1" ht="12" hidden="1" customHeight="1">
      <c r="A6701" s="244"/>
    </row>
    <row r="6702" spans="1:1" s="245" customFormat="1" ht="12" hidden="1" customHeight="1">
      <c r="A6702" s="244"/>
    </row>
    <row r="6703" spans="1:1" s="245" customFormat="1" ht="12" hidden="1" customHeight="1">
      <c r="A6703" s="244"/>
    </row>
    <row r="6704" spans="1:1" s="245" customFormat="1" ht="12" hidden="1" customHeight="1">
      <c r="A6704" s="244"/>
    </row>
    <row r="6705" spans="1:1" s="245" customFormat="1" ht="12" hidden="1" customHeight="1">
      <c r="A6705" s="244"/>
    </row>
    <row r="6706" spans="1:1" s="245" customFormat="1" ht="12" hidden="1" customHeight="1">
      <c r="A6706" s="244"/>
    </row>
    <row r="6707" spans="1:1" s="245" customFormat="1" ht="12" hidden="1" customHeight="1">
      <c r="A6707" s="244"/>
    </row>
    <row r="6708" spans="1:1" s="245" customFormat="1" ht="12" hidden="1" customHeight="1">
      <c r="A6708" s="244"/>
    </row>
    <row r="6709" spans="1:1" s="245" customFormat="1" ht="12" hidden="1" customHeight="1">
      <c r="A6709" s="244"/>
    </row>
    <row r="6710" spans="1:1" s="245" customFormat="1" ht="12" hidden="1" customHeight="1">
      <c r="A6710" s="244"/>
    </row>
    <row r="6711" spans="1:1" s="245" customFormat="1" ht="12" hidden="1" customHeight="1">
      <c r="A6711" s="244"/>
    </row>
    <row r="6712" spans="1:1" s="245" customFormat="1" ht="12" hidden="1" customHeight="1">
      <c r="A6712" s="244"/>
    </row>
    <row r="6713" spans="1:1" s="245" customFormat="1" ht="12" hidden="1" customHeight="1">
      <c r="A6713" s="244"/>
    </row>
    <row r="6714" spans="1:1" s="245" customFormat="1" ht="12" hidden="1" customHeight="1">
      <c r="A6714" s="244"/>
    </row>
    <row r="6715" spans="1:1" s="245" customFormat="1" ht="12" hidden="1" customHeight="1">
      <c r="A6715" s="244"/>
    </row>
    <row r="6716" spans="1:1" s="245" customFormat="1" ht="12" hidden="1" customHeight="1">
      <c r="A6716" s="244"/>
    </row>
    <row r="6717" spans="1:1" s="245" customFormat="1" ht="12" hidden="1" customHeight="1">
      <c r="A6717" s="244"/>
    </row>
    <row r="6718" spans="1:1" s="245" customFormat="1" ht="12" hidden="1" customHeight="1">
      <c r="A6718" s="244"/>
    </row>
    <row r="6719" spans="1:1" s="245" customFormat="1" ht="12" hidden="1" customHeight="1">
      <c r="A6719" s="244"/>
    </row>
    <row r="6720" spans="1:1" s="245" customFormat="1" ht="12" hidden="1" customHeight="1">
      <c r="A6720" s="244"/>
    </row>
    <row r="6721" spans="1:1" s="245" customFormat="1" ht="12" hidden="1" customHeight="1">
      <c r="A6721" s="244"/>
    </row>
    <row r="6722" spans="1:1" s="245" customFormat="1" ht="12" hidden="1" customHeight="1">
      <c r="A6722" s="244"/>
    </row>
    <row r="6723" spans="1:1" s="245" customFormat="1" ht="12" hidden="1" customHeight="1">
      <c r="A6723" s="244"/>
    </row>
    <row r="6724" spans="1:1" s="245" customFormat="1" ht="12" hidden="1" customHeight="1">
      <c r="A6724" s="244"/>
    </row>
    <row r="6725" spans="1:1" s="245" customFormat="1" ht="12" hidden="1" customHeight="1">
      <c r="A6725" s="244"/>
    </row>
    <row r="6726" spans="1:1" s="245" customFormat="1" ht="12" hidden="1" customHeight="1">
      <c r="A6726" s="244"/>
    </row>
    <row r="6727" spans="1:1" s="245" customFormat="1" ht="12" hidden="1" customHeight="1">
      <c r="A6727" s="244"/>
    </row>
    <row r="6728" spans="1:1" s="245" customFormat="1" ht="12" hidden="1" customHeight="1">
      <c r="A6728" s="244"/>
    </row>
    <row r="6729" spans="1:1" s="245" customFormat="1" ht="12" hidden="1" customHeight="1">
      <c r="A6729" s="244"/>
    </row>
    <row r="6730" spans="1:1" s="245" customFormat="1" ht="12" hidden="1" customHeight="1">
      <c r="A6730" s="244"/>
    </row>
    <row r="6731" spans="1:1" s="245" customFormat="1" ht="12" hidden="1" customHeight="1">
      <c r="A6731" s="244"/>
    </row>
    <row r="6732" spans="1:1" s="245" customFormat="1" ht="12" hidden="1" customHeight="1">
      <c r="A6732" s="244"/>
    </row>
    <row r="6733" spans="1:1" s="245" customFormat="1" ht="12" hidden="1" customHeight="1">
      <c r="A6733" s="244"/>
    </row>
    <row r="6734" spans="1:1" s="245" customFormat="1" ht="12" hidden="1" customHeight="1">
      <c r="A6734" s="244"/>
    </row>
    <row r="6735" spans="1:1" s="245" customFormat="1" ht="12" hidden="1" customHeight="1">
      <c r="A6735" s="244"/>
    </row>
    <row r="6736" spans="1:1" s="245" customFormat="1" ht="12" hidden="1" customHeight="1">
      <c r="A6736" s="244"/>
    </row>
    <row r="6737" spans="1:1" s="245" customFormat="1" ht="12" hidden="1" customHeight="1">
      <c r="A6737" s="244"/>
    </row>
    <row r="6738" spans="1:1" s="245" customFormat="1" ht="12" hidden="1" customHeight="1">
      <c r="A6738" s="244"/>
    </row>
    <row r="6739" spans="1:1" s="245" customFormat="1" ht="12" hidden="1" customHeight="1">
      <c r="A6739" s="244"/>
    </row>
    <row r="6740" spans="1:1" s="245" customFormat="1" ht="12" hidden="1" customHeight="1">
      <c r="A6740" s="244"/>
    </row>
    <row r="6741" spans="1:1" s="245" customFormat="1" ht="12" hidden="1" customHeight="1">
      <c r="A6741" s="244"/>
    </row>
    <row r="6742" spans="1:1" s="245" customFormat="1" ht="12" hidden="1" customHeight="1">
      <c r="A6742" s="244"/>
    </row>
    <row r="6743" spans="1:1" s="245" customFormat="1" ht="12" hidden="1" customHeight="1">
      <c r="A6743" s="244"/>
    </row>
    <row r="6744" spans="1:1" s="245" customFormat="1" ht="12" hidden="1" customHeight="1">
      <c r="A6744" s="244"/>
    </row>
    <row r="6745" spans="1:1" s="245" customFormat="1" ht="12" hidden="1" customHeight="1">
      <c r="A6745" s="244"/>
    </row>
    <row r="6746" spans="1:1" s="245" customFormat="1" ht="12" hidden="1" customHeight="1">
      <c r="A6746" s="244"/>
    </row>
    <row r="6747" spans="1:1" s="245" customFormat="1" ht="12" hidden="1" customHeight="1">
      <c r="A6747" s="244"/>
    </row>
    <row r="6748" spans="1:1" s="245" customFormat="1" ht="12" hidden="1" customHeight="1">
      <c r="A6748" s="244"/>
    </row>
    <row r="6749" spans="1:1" s="245" customFormat="1" ht="12" hidden="1" customHeight="1">
      <c r="A6749" s="244"/>
    </row>
    <row r="6750" spans="1:1" s="245" customFormat="1" ht="12" hidden="1" customHeight="1">
      <c r="A6750" s="244"/>
    </row>
    <row r="6751" spans="1:1" s="245" customFormat="1" ht="12" hidden="1" customHeight="1">
      <c r="A6751" s="244"/>
    </row>
    <row r="6752" spans="1:1" s="245" customFormat="1" ht="12" hidden="1" customHeight="1">
      <c r="A6752" s="244"/>
    </row>
    <row r="6753" spans="1:1" s="245" customFormat="1" ht="12" hidden="1" customHeight="1">
      <c r="A6753" s="244"/>
    </row>
    <row r="6754" spans="1:1" s="245" customFormat="1" ht="12" hidden="1" customHeight="1">
      <c r="A6754" s="244"/>
    </row>
    <row r="6755" spans="1:1" s="245" customFormat="1" ht="12" hidden="1" customHeight="1">
      <c r="A6755" s="244"/>
    </row>
    <row r="6756" spans="1:1" s="245" customFormat="1" ht="12" hidden="1" customHeight="1">
      <c r="A6756" s="244"/>
    </row>
    <row r="6757" spans="1:1" s="245" customFormat="1" ht="12" hidden="1" customHeight="1">
      <c r="A6757" s="244"/>
    </row>
    <row r="6758" spans="1:1" s="245" customFormat="1" ht="12" hidden="1" customHeight="1">
      <c r="A6758" s="244"/>
    </row>
    <row r="6759" spans="1:1" s="245" customFormat="1" ht="12" hidden="1" customHeight="1">
      <c r="A6759" s="244"/>
    </row>
    <row r="6760" spans="1:1" s="245" customFormat="1" ht="12" hidden="1" customHeight="1">
      <c r="A6760" s="244"/>
    </row>
    <row r="6761" spans="1:1" s="245" customFormat="1" ht="12" hidden="1" customHeight="1">
      <c r="A6761" s="244"/>
    </row>
    <row r="6762" spans="1:1" s="245" customFormat="1" ht="12" hidden="1" customHeight="1">
      <c r="A6762" s="244"/>
    </row>
    <row r="6763" spans="1:1" s="245" customFormat="1" ht="12" hidden="1" customHeight="1">
      <c r="A6763" s="244"/>
    </row>
    <row r="6764" spans="1:1" s="245" customFormat="1" ht="12" hidden="1" customHeight="1">
      <c r="A6764" s="244"/>
    </row>
    <row r="6765" spans="1:1" s="245" customFormat="1" ht="12" hidden="1" customHeight="1">
      <c r="A6765" s="244"/>
    </row>
    <row r="6766" spans="1:1" s="245" customFormat="1" ht="12" hidden="1" customHeight="1">
      <c r="A6766" s="244"/>
    </row>
    <row r="6767" spans="1:1" s="245" customFormat="1" ht="12" hidden="1" customHeight="1">
      <c r="A6767" s="244"/>
    </row>
    <row r="6768" spans="1:1" s="245" customFormat="1" ht="12" hidden="1" customHeight="1">
      <c r="A6768" s="244"/>
    </row>
    <row r="6769" spans="1:1" s="245" customFormat="1" ht="12" hidden="1" customHeight="1">
      <c r="A6769" s="244"/>
    </row>
    <row r="6770" spans="1:1" s="245" customFormat="1" ht="12" hidden="1" customHeight="1">
      <c r="A6770" s="244"/>
    </row>
    <row r="6771" spans="1:1" s="245" customFormat="1" ht="12" hidden="1" customHeight="1">
      <c r="A6771" s="244"/>
    </row>
    <row r="6772" spans="1:1" s="245" customFormat="1" ht="12" hidden="1" customHeight="1">
      <c r="A6772" s="244"/>
    </row>
    <row r="6773" spans="1:1" s="245" customFormat="1" ht="12" hidden="1" customHeight="1">
      <c r="A6773" s="244"/>
    </row>
    <row r="6774" spans="1:1" s="245" customFormat="1" ht="12" hidden="1" customHeight="1">
      <c r="A6774" s="244"/>
    </row>
    <row r="6775" spans="1:1" s="245" customFormat="1" ht="12" hidden="1" customHeight="1">
      <c r="A6775" s="244"/>
    </row>
    <row r="6776" spans="1:1" s="245" customFormat="1" ht="12" hidden="1" customHeight="1">
      <c r="A6776" s="244"/>
    </row>
    <row r="6777" spans="1:1" s="245" customFormat="1" ht="12" hidden="1" customHeight="1">
      <c r="A6777" s="244"/>
    </row>
    <row r="6778" spans="1:1" s="245" customFormat="1" ht="12" hidden="1" customHeight="1">
      <c r="A6778" s="244"/>
    </row>
    <row r="6779" spans="1:1" s="245" customFormat="1" ht="12" hidden="1" customHeight="1">
      <c r="A6779" s="244"/>
    </row>
    <row r="6780" spans="1:1" s="245" customFormat="1" ht="12" hidden="1" customHeight="1">
      <c r="A6780" s="244"/>
    </row>
    <row r="6781" spans="1:1" s="245" customFormat="1" ht="12" hidden="1" customHeight="1">
      <c r="A6781" s="244"/>
    </row>
    <row r="6782" spans="1:1" s="245" customFormat="1" ht="12" hidden="1" customHeight="1">
      <c r="A6782" s="244"/>
    </row>
    <row r="6783" spans="1:1" s="245" customFormat="1" ht="12" hidden="1" customHeight="1">
      <c r="A6783" s="244"/>
    </row>
    <row r="6784" spans="1:1" s="245" customFormat="1" ht="12" hidden="1" customHeight="1">
      <c r="A6784" s="244"/>
    </row>
    <row r="6785" spans="1:1" s="245" customFormat="1" ht="12" hidden="1" customHeight="1">
      <c r="A6785" s="244"/>
    </row>
    <row r="6786" spans="1:1" s="245" customFormat="1" ht="12" hidden="1" customHeight="1">
      <c r="A6786" s="244"/>
    </row>
    <row r="6787" spans="1:1" s="245" customFormat="1" ht="12" hidden="1" customHeight="1">
      <c r="A6787" s="244"/>
    </row>
    <row r="6788" spans="1:1" s="245" customFormat="1" ht="12" hidden="1" customHeight="1">
      <c r="A6788" s="244"/>
    </row>
    <row r="6789" spans="1:1" s="245" customFormat="1" ht="12" hidden="1" customHeight="1">
      <c r="A6789" s="244"/>
    </row>
    <row r="6790" spans="1:1" s="245" customFormat="1" ht="12" hidden="1" customHeight="1">
      <c r="A6790" s="244"/>
    </row>
    <row r="6791" spans="1:1" s="245" customFormat="1" ht="12" hidden="1" customHeight="1">
      <c r="A6791" s="244"/>
    </row>
    <row r="6792" spans="1:1" s="245" customFormat="1" ht="12" hidden="1" customHeight="1">
      <c r="A6792" s="244"/>
    </row>
    <row r="6793" spans="1:1" s="245" customFormat="1" ht="12" hidden="1" customHeight="1">
      <c r="A6793" s="244"/>
    </row>
    <row r="6794" spans="1:1" s="245" customFormat="1" ht="12" hidden="1" customHeight="1">
      <c r="A6794" s="244"/>
    </row>
    <row r="6795" spans="1:1" s="245" customFormat="1" ht="12" hidden="1" customHeight="1">
      <c r="A6795" s="244"/>
    </row>
    <row r="6796" spans="1:1" s="245" customFormat="1" ht="12" hidden="1" customHeight="1">
      <c r="A6796" s="244"/>
    </row>
    <row r="6797" spans="1:1" s="245" customFormat="1" ht="12" hidden="1" customHeight="1">
      <c r="A6797" s="244"/>
    </row>
    <row r="6798" spans="1:1" s="245" customFormat="1" ht="12" hidden="1" customHeight="1">
      <c r="A6798" s="244"/>
    </row>
    <row r="6799" spans="1:1" s="245" customFormat="1" ht="12" hidden="1" customHeight="1">
      <c r="A6799" s="244"/>
    </row>
    <row r="6800" spans="1:1" s="245" customFormat="1" ht="12" hidden="1" customHeight="1">
      <c r="A6800" s="244"/>
    </row>
    <row r="6801" spans="1:1" s="245" customFormat="1" ht="12" hidden="1" customHeight="1">
      <c r="A6801" s="244"/>
    </row>
    <row r="6802" spans="1:1" s="245" customFormat="1" ht="12" hidden="1" customHeight="1">
      <c r="A6802" s="244"/>
    </row>
    <row r="6803" spans="1:1" s="245" customFormat="1" ht="12" hidden="1" customHeight="1">
      <c r="A6803" s="244"/>
    </row>
    <row r="6804" spans="1:1" s="245" customFormat="1" ht="12" hidden="1" customHeight="1">
      <c r="A6804" s="244"/>
    </row>
    <row r="6805" spans="1:1" s="245" customFormat="1" ht="12" hidden="1" customHeight="1">
      <c r="A6805" s="244"/>
    </row>
    <row r="6806" spans="1:1" s="245" customFormat="1" ht="12" hidden="1" customHeight="1">
      <c r="A6806" s="244"/>
    </row>
    <row r="6807" spans="1:1" s="245" customFormat="1" ht="12" hidden="1" customHeight="1">
      <c r="A6807" s="244"/>
    </row>
    <row r="6808" spans="1:1" s="245" customFormat="1" ht="12" hidden="1" customHeight="1">
      <c r="A6808" s="244"/>
    </row>
    <row r="6809" spans="1:1" s="245" customFormat="1" ht="12" hidden="1" customHeight="1">
      <c r="A6809" s="244"/>
    </row>
    <row r="6810" spans="1:1" s="245" customFormat="1" ht="12" hidden="1" customHeight="1">
      <c r="A6810" s="244"/>
    </row>
    <row r="6811" spans="1:1" s="245" customFormat="1" ht="12" hidden="1" customHeight="1">
      <c r="A6811" s="244"/>
    </row>
    <row r="6812" spans="1:1" s="245" customFormat="1" ht="12" hidden="1" customHeight="1">
      <c r="A6812" s="244"/>
    </row>
    <row r="6813" spans="1:1" s="245" customFormat="1" ht="12" hidden="1" customHeight="1">
      <c r="A6813" s="244"/>
    </row>
    <row r="6814" spans="1:1" s="245" customFormat="1" ht="12" hidden="1" customHeight="1">
      <c r="A6814" s="244"/>
    </row>
    <row r="6815" spans="1:1" s="245" customFormat="1" ht="12" hidden="1" customHeight="1">
      <c r="A6815" s="244"/>
    </row>
    <row r="6816" spans="1:1" s="245" customFormat="1" ht="12" hidden="1" customHeight="1">
      <c r="A6816" s="244"/>
    </row>
    <row r="6817" spans="1:1" s="245" customFormat="1" ht="12" hidden="1" customHeight="1">
      <c r="A6817" s="244"/>
    </row>
    <row r="6818" spans="1:1" s="245" customFormat="1" ht="12" hidden="1" customHeight="1">
      <c r="A6818" s="244"/>
    </row>
    <row r="6819" spans="1:1" s="245" customFormat="1" ht="12" hidden="1" customHeight="1">
      <c r="A6819" s="244"/>
    </row>
    <row r="6820" spans="1:1" s="245" customFormat="1" ht="12" hidden="1" customHeight="1">
      <c r="A6820" s="244"/>
    </row>
    <row r="6821" spans="1:1" s="245" customFormat="1" ht="12" hidden="1" customHeight="1">
      <c r="A6821" s="244"/>
    </row>
    <row r="6822" spans="1:1" s="245" customFormat="1" ht="12" hidden="1" customHeight="1">
      <c r="A6822" s="244"/>
    </row>
    <row r="6823" spans="1:1" s="245" customFormat="1" ht="12" hidden="1" customHeight="1">
      <c r="A6823" s="244"/>
    </row>
    <row r="6824" spans="1:1" s="245" customFormat="1" ht="12" hidden="1" customHeight="1">
      <c r="A6824" s="244"/>
    </row>
    <row r="6825" spans="1:1" s="245" customFormat="1" ht="12" hidden="1" customHeight="1">
      <c r="A6825" s="244"/>
    </row>
    <row r="6826" spans="1:1" s="245" customFormat="1" ht="12" hidden="1" customHeight="1">
      <c r="A6826" s="244"/>
    </row>
    <row r="6827" spans="1:1" s="245" customFormat="1" ht="12" hidden="1" customHeight="1">
      <c r="A6827" s="244"/>
    </row>
    <row r="6828" spans="1:1" s="245" customFormat="1" ht="12" hidden="1" customHeight="1">
      <c r="A6828" s="244"/>
    </row>
    <row r="6829" spans="1:1" s="245" customFormat="1" ht="12" hidden="1" customHeight="1">
      <c r="A6829" s="244"/>
    </row>
    <row r="6830" spans="1:1" s="245" customFormat="1" ht="12" hidden="1" customHeight="1">
      <c r="A6830" s="244"/>
    </row>
    <row r="6831" spans="1:1" s="245" customFormat="1" ht="12" hidden="1" customHeight="1">
      <c r="A6831" s="244"/>
    </row>
    <row r="6832" spans="1:1" s="245" customFormat="1" ht="12" hidden="1" customHeight="1">
      <c r="A6832" s="244"/>
    </row>
    <row r="6833" spans="1:1" s="245" customFormat="1" ht="12" hidden="1" customHeight="1">
      <c r="A6833" s="244"/>
    </row>
    <row r="6834" spans="1:1" s="245" customFormat="1" ht="12" hidden="1" customHeight="1">
      <c r="A6834" s="244"/>
    </row>
    <row r="6835" spans="1:1" s="245" customFormat="1" ht="12" hidden="1" customHeight="1">
      <c r="A6835" s="244"/>
    </row>
    <row r="6836" spans="1:1" s="245" customFormat="1" ht="12" hidden="1" customHeight="1">
      <c r="A6836" s="244"/>
    </row>
    <row r="6837" spans="1:1" s="245" customFormat="1" ht="12" hidden="1" customHeight="1">
      <c r="A6837" s="244"/>
    </row>
    <row r="6838" spans="1:1" s="245" customFormat="1" ht="12" hidden="1" customHeight="1">
      <c r="A6838" s="244"/>
    </row>
    <row r="6839" spans="1:1" s="245" customFormat="1" ht="12" hidden="1" customHeight="1">
      <c r="A6839" s="244"/>
    </row>
    <row r="6840" spans="1:1" s="245" customFormat="1" ht="12" hidden="1" customHeight="1">
      <c r="A6840" s="244"/>
    </row>
    <row r="6841" spans="1:1" s="245" customFormat="1" ht="12" hidden="1" customHeight="1">
      <c r="A6841" s="244"/>
    </row>
    <row r="6842" spans="1:1" s="245" customFormat="1" ht="12" hidden="1" customHeight="1">
      <c r="A6842" s="244"/>
    </row>
    <row r="6843" spans="1:1" s="245" customFormat="1" ht="12" hidden="1" customHeight="1">
      <c r="A6843" s="244"/>
    </row>
    <row r="6844" spans="1:1" s="245" customFormat="1" ht="12" hidden="1" customHeight="1">
      <c r="A6844" s="244"/>
    </row>
    <row r="6845" spans="1:1" s="245" customFormat="1" ht="12" hidden="1" customHeight="1">
      <c r="A6845" s="244"/>
    </row>
    <row r="6846" spans="1:1" s="245" customFormat="1" ht="12" hidden="1" customHeight="1">
      <c r="A6846" s="244"/>
    </row>
    <row r="6847" spans="1:1" s="245" customFormat="1" ht="12" hidden="1" customHeight="1">
      <c r="A6847" s="244"/>
    </row>
    <row r="6848" spans="1:1" s="245" customFormat="1" ht="12" hidden="1" customHeight="1">
      <c r="A6848" s="244"/>
    </row>
    <row r="6849" spans="1:1" s="245" customFormat="1" ht="12" hidden="1" customHeight="1">
      <c r="A6849" s="244"/>
    </row>
    <row r="6850" spans="1:1" s="245" customFormat="1" ht="12" hidden="1" customHeight="1">
      <c r="A6850" s="244"/>
    </row>
    <row r="6851" spans="1:1" s="245" customFormat="1" ht="12" hidden="1" customHeight="1">
      <c r="A6851" s="244"/>
    </row>
    <row r="6852" spans="1:1" s="245" customFormat="1" ht="12" hidden="1" customHeight="1">
      <c r="A6852" s="244"/>
    </row>
    <row r="6853" spans="1:1" s="245" customFormat="1" ht="12" hidden="1" customHeight="1">
      <c r="A6853" s="244"/>
    </row>
    <row r="6854" spans="1:1" s="245" customFormat="1" ht="12" hidden="1" customHeight="1">
      <c r="A6854" s="244"/>
    </row>
    <row r="6855" spans="1:1" s="245" customFormat="1" ht="12" hidden="1" customHeight="1">
      <c r="A6855" s="244"/>
    </row>
    <row r="6856" spans="1:1" s="245" customFormat="1" ht="12" hidden="1" customHeight="1">
      <c r="A6856" s="244"/>
    </row>
    <row r="6857" spans="1:1" s="245" customFormat="1" ht="12" hidden="1" customHeight="1">
      <c r="A6857" s="244"/>
    </row>
    <row r="6858" spans="1:1" s="245" customFormat="1" ht="12" hidden="1" customHeight="1">
      <c r="A6858" s="244"/>
    </row>
    <row r="6859" spans="1:1" s="245" customFormat="1" ht="12" hidden="1" customHeight="1">
      <c r="A6859" s="244"/>
    </row>
    <row r="6860" spans="1:1" s="245" customFormat="1" ht="12" hidden="1" customHeight="1">
      <c r="A6860" s="244"/>
    </row>
    <row r="6861" spans="1:1" s="245" customFormat="1" ht="12" hidden="1" customHeight="1">
      <c r="A6861" s="244"/>
    </row>
    <row r="6862" spans="1:1" s="245" customFormat="1" ht="12" hidden="1" customHeight="1">
      <c r="A6862" s="244"/>
    </row>
    <row r="6863" spans="1:1" s="245" customFormat="1" ht="12" hidden="1" customHeight="1">
      <c r="A6863" s="244"/>
    </row>
    <row r="6864" spans="1:1" s="245" customFormat="1" ht="12" hidden="1" customHeight="1">
      <c r="A6864" s="244"/>
    </row>
    <row r="6865" spans="1:1" s="245" customFormat="1" ht="12" hidden="1" customHeight="1">
      <c r="A6865" s="244"/>
    </row>
    <row r="6866" spans="1:1" s="245" customFormat="1" ht="12" hidden="1" customHeight="1">
      <c r="A6866" s="244"/>
    </row>
    <row r="6867" spans="1:1" s="245" customFormat="1" ht="12" hidden="1" customHeight="1">
      <c r="A6867" s="244"/>
    </row>
    <row r="6868" spans="1:1" s="245" customFormat="1" ht="12" hidden="1" customHeight="1">
      <c r="A6868" s="244"/>
    </row>
    <row r="6869" spans="1:1" s="245" customFormat="1" ht="12" hidden="1" customHeight="1">
      <c r="A6869" s="244"/>
    </row>
    <row r="6870" spans="1:1" s="245" customFormat="1" ht="12" hidden="1" customHeight="1">
      <c r="A6870" s="244"/>
    </row>
    <row r="6871" spans="1:1" s="245" customFormat="1" ht="12" hidden="1" customHeight="1">
      <c r="A6871" s="244"/>
    </row>
    <row r="6872" spans="1:1" s="245" customFormat="1" ht="12" hidden="1" customHeight="1">
      <c r="A6872" s="244"/>
    </row>
    <row r="6873" spans="1:1" s="245" customFormat="1" ht="12" hidden="1" customHeight="1">
      <c r="A6873" s="244"/>
    </row>
    <row r="6874" spans="1:1" s="245" customFormat="1" ht="12" hidden="1" customHeight="1">
      <c r="A6874" s="244"/>
    </row>
    <row r="6875" spans="1:1" s="245" customFormat="1" ht="12" hidden="1" customHeight="1">
      <c r="A6875" s="244"/>
    </row>
    <row r="6876" spans="1:1" s="245" customFormat="1" ht="12" hidden="1" customHeight="1">
      <c r="A6876" s="244"/>
    </row>
    <row r="6877" spans="1:1" s="245" customFormat="1" ht="12" hidden="1" customHeight="1">
      <c r="A6877" s="244"/>
    </row>
    <row r="6878" spans="1:1" s="245" customFormat="1" ht="12" hidden="1" customHeight="1">
      <c r="A6878" s="244"/>
    </row>
    <row r="6879" spans="1:1" s="245" customFormat="1" ht="12" hidden="1" customHeight="1">
      <c r="A6879" s="244"/>
    </row>
    <row r="6880" spans="1:1" s="245" customFormat="1" ht="12" hidden="1" customHeight="1">
      <c r="A6880" s="244"/>
    </row>
    <row r="6881" spans="1:1" s="245" customFormat="1" ht="12" hidden="1" customHeight="1">
      <c r="A6881" s="244"/>
    </row>
    <row r="6882" spans="1:1" s="245" customFormat="1" ht="12" hidden="1" customHeight="1">
      <c r="A6882" s="244"/>
    </row>
    <row r="6883" spans="1:1" s="245" customFormat="1" ht="12" hidden="1" customHeight="1">
      <c r="A6883" s="244"/>
    </row>
    <row r="6884" spans="1:1" s="245" customFormat="1" ht="12" hidden="1" customHeight="1">
      <c r="A6884" s="244"/>
    </row>
    <row r="6885" spans="1:1" s="245" customFormat="1" ht="12" hidden="1" customHeight="1">
      <c r="A6885" s="244"/>
    </row>
    <row r="6886" spans="1:1" s="245" customFormat="1" ht="12" hidden="1" customHeight="1">
      <c r="A6886" s="244"/>
    </row>
    <row r="6887" spans="1:1" s="245" customFormat="1" ht="12" hidden="1" customHeight="1">
      <c r="A6887" s="244"/>
    </row>
    <row r="6888" spans="1:1" s="245" customFormat="1" ht="12" hidden="1" customHeight="1">
      <c r="A6888" s="244"/>
    </row>
    <row r="6889" spans="1:1" s="245" customFormat="1" ht="12" hidden="1" customHeight="1">
      <c r="A6889" s="244"/>
    </row>
    <row r="6890" spans="1:1" s="245" customFormat="1" ht="12" hidden="1" customHeight="1">
      <c r="A6890" s="244"/>
    </row>
    <row r="6891" spans="1:1" s="245" customFormat="1" ht="12" hidden="1" customHeight="1">
      <c r="A6891" s="244"/>
    </row>
    <row r="6892" spans="1:1" s="245" customFormat="1" ht="12" hidden="1" customHeight="1">
      <c r="A6892" s="244"/>
    </row>
    <row r="6893" spans="1:1" s="245" customFormat="1" ht="12" hidden="1" customHeight="1">
      <c r="A6893" s="244"/>
    </row>
    <row r="6894" spans="1:1" s="245" customFormat="1" ht="12" hidden="1" customHeight="1">
      <c r="A6894" s="244"/>
    </row>
    <row r="6895" spans="1:1" s="245" customFormat="1" ht="12" hidden="1" customHeight="1">
      <c r="A6895" s="244"/>
    </row>
    <row r="6896" spans="1:1" s="245" customFormat="1" ht="12" hidden="1" customHeight="1">
      <c r="A6896" s="244"/>
    </row>
    <row r="6897" spans="1:1" s="245" customFormat="1" ht="12" hidden="1" customHeight="1">
      <c r="A6897" s="244"/>
    </row>
    <row r="6898" spans="1:1" s="245" customFormat="1" ht="12" hidden="1" customHeight="1">
      <c r="A6898" s="244"/>
    </row>
    <row r="6899" spans="1:1" s="245" customFormat="1" ht="12" hidden="1" customHeight="1">
      <c r="A6899" s="244"/>
    </row>
    <row r="6900" spans="1:1" s="245" customFormat="1" ht="12" hidden="1" customHeight="1">
      <c r="A6900" s="244"/>
    </row>
    <row r="6901" spans="1:1" s="245" customFormat="1" ht="12" hidden="1" customHeight="1">
      <c r="A6901" s="244"/>
    </row>
    <row r="6902" spans="1:1" s="245" customFormat="1" ht="12" hidden="1" customHeight="1">
      <c r="A6902" s="244"/>
    </row>
    <row r="6903" spans="1:1" s="245" customFormat="1" ht="12" hidden="1" customHeight="1">
      <c r="A6903" s="244"/>
    </row>
    <row r="6904" spans="1:1" s="245" customFormat="1" ht="12" hidden="1" customHeight="1">
      <c r="A6904" s="244"/>
    </row>
    <row r="6905" spans="1:1" s="245" customFormat="1" ht="12" hidden="1" customHeight="1">
      <c r="A6905" s="244"/>
    </row>
    <row r="6906" spans="1:1" s="245" customFormat="1" ht="12" hidden="1" customHeight="1">
      <c r="A6906" s="244"/>
    </row>
    <row r="6907" spans="1:1" s="245" customFormat="1" ht="12" hidden="1" customHeight="1">
      <c r="A6907" s="244"/>
    </row>
    <row r="6908" spans="1:1" s="245" customFormat="1" ht="12" hidden="1" customHeight="1">
      <c r="A6908" s="244"/>
    </row>
    <row r="6909" spans="1:1" s="245" customFormat="1" ht="12" hidden="1" customHeight="1">
      <c r="A6909" s="244"/>
    </row>
    <row r="6910" spans="1:1" s="245" customFormat="1" ht="12" hidden="1" customHeight="1">
      <c r="A6910" s="244"/>
    </row>
    <row r="6911" spans="1:1" s="245" customFormat="1" ht="12" hidden="1" customHeight="1">
      <c r="A6911" s="244"/>
    </row>
    <row r="6912" spans="1:1" s="245" customFormat="1" ht="12" hidden="1" customHeight="1">
      <c r="A6912" s="244"/>
    </row>
    <row r="6913" spans="1:1" s="245" customFormat="1" ht="12" hidden="1" customHeight="1">
      <c r="A6913" s="244"/>
    </row>
    <row r="6914" spans="1:1" s="245" customFormat="1" ht="12" hidden="1" customHeight="1">
      <c r="A6914" s="244"/>
    </row>
    <row r="6915" spans="1:1" s="245" customFormat="1" ht="12" hidden="1" customHeight="1">
      <c r="A6915" s="244"/>
    </row>
    <row r="6916" spans="1:1" s="245" customFormat="1" ht="12" hidden="1" customHeight="1">
      <c r="A6916" s="244"/>
    </row>
    <row r="6917" spans="1:1" s="245" customFormat="1" ht="12" hidden="1" customHeight="1">
      <c r="A6917" s="244"/>
    </row>
    <row r="6918" spans="1:1" s="245" customFormat="1" ht="12" hidden="1" customHeight="1">
      <c r="A6918" s="244"/>
    </row>
    <row r="6919" spans="1:1" s="245" customFormat="1" ht="12" hidden="1" customHeight="1">
      <c r="A6919" s="244"/>
    </row>
    <row r="6920" spans="1:1" s="245" customFormat="1" ht="12" hidden="1" customHeight="1">
      <c r="A6920" s="244"/>
    </row>
    <row r="6921" spans="1:1" s="245" customFormat="1" ht="12" hidden="1" customHeight="1">
      <c r="A6921" s="244"/>
    </row>
    <row r="6922" spans="1:1" s="245" customFormat="1" ht="12" hidden="1" customHeight="1">
      <c r="A6922" s="244"/>
    </row>
    <row r="6923" spans="1:1" s="245" customFormat="1" ht="12" hidden="1" customHeight="1">
      <c r="A6923" s="244"/>
    </row>
    <row r="6924" spans="1:1" s="245" customFormat="1" ht="12" hidden="1" customHeight="1">
      <c r="A6924" s="244"/>
    </row>
    <row r="6925" spans="1:1" s="245" customFormat="1" ht="12" hidden="1" customHeight="1">
      <c r="A6925" s="244"/>
    </row>
    <row r="6926" spans="1:1" s="245" customFormat="1" ht="12" hidden="1" customHeight="1">
      <c r="A6926" s="244"/>
    </row>
    <row r="6927" spans="1:1" s="245" customFormat="1" ht="12" hidden="1" customHeight="1">
      <c r="A6927" s="244"/>
    </row>
    <row r="6928" spans="1:1" s="245" customFormat="1" ht="12" hidden="1" customHeight="1">
      <c r="A6928" s="244"/>
    </row>
    <row r="6929" spans="1:1" s="245" customFormat="1" ht="12" hidden="1" customHeight="1">
      <c r="A6929" s="244"/>
    </row>
    <row r="6930" spans="1:1" s="245" customFormat="1" ht="12" hidden="1" customHeight="1">
      <c r="A6930" s="244"/>
    </row>
    <row r="6931" spans="1:1" s="245" customFormat="1" ht="12" hidden="1" customHeight="1">
      <c r="A6931" s="244"/>
    </row>
    <row r="6932" spans="1:1" s="245" customFormat="1" ht="12" hidden="1" customHeight="1">
      <c r="A6932" s="244"/>
    </row>
    <row r="6933" spans="1:1" s="245" customFormat="1" ht="12" hidden="1" customHeight="1">
      <c r="A6933" s="244"/>
    </row>
    <row r="6934" spans="1:1" s="245" customFormat="1" ht="12" hidden="1" customHeight="1">
      <c r="A6934" s="244"/>
    </row>
    <row r="6935" spans="1:1" s="245" customFormat="1" ht="12" hidden="1" customHeight="1">
      <c r="A6935" s="244"/>
    </row>
    <row r="6936" spans="1:1" s="245" customFormat="1" ht="12" hidden="1" customHeight="1">
      <c r="A6936" s="244"/>
    </row>
    <row r="6937" spans="1:1" s="245" customFormat="1" ht="12" hidden="1" customHeight="1">
      <c r="A6937" s="244"/>
    </row>
    <row r="6938" spans="1:1" s="245" customFormat="1" ht="12" hidden="1" customHeight="1">
      <c r="A6938" s="244"/>
    </row>
    <row r="6939" spans="1:1" s="245" customFormat="1" ht="12" hidden="1" customHeight="1">
      <c r="A6939" s="244"/>
    </row>
    <row r="6940" spans="1:1" s="245" customFormat="1" ht="12" hidden="1" customHeight="1">
      <c r="A6940" s="244"/>
    </row>
    <row r="6941" spans="1:1" s="245" customFormat="1" ht="12" hidden="1" customHeight="1">
      <c r="A6941" s="244"/>
    </row>
    <row r="6942" spans="1:1" s="245" customFormat="1" ht="12" hidden="1" customHeight="1">
      <c r="A6942" s="244"/>
    </row>
    <row r="6943" spans="1:1" s="245" customFormat="1" ht="12" hidden="1" customHeight="1">
      <c r="A6943" s="244"/>
    </row>
    <row r="6944" spans="1:1" s="245" customFormat="1" ht="12" hidden="1" customHeight="1">
      <c r="A6944" s="244"/>
    </row>
    <row r="6945" spans="1:1" s="245" customFormat="1" ht="12" hidden="1" customHeight="1">
      <c r="A6945" s="244"/>
    </row>
    <row r="6946" spans="1:1" s="245" customFormat="1" ht="12" hidden="1" customHeight="1">
      <c r="A6946" s="244"/>
    </row>
    <row r="6947" spans="1:1" s="245" customFormat="1" ht="12" hidden="1" customHeight="1">
      <c r="A6947" s="244"/>
    </row>
    <row r="6948" spans="1:1" s="245" customFormat="1" ht="12" hidden="1" customHeight="1">
      <c r="A6948" s="244"/>
    </row>
    <row r="6949" spans="1:1" s="245" customFormat="1" ht="12" hidden="1" customHeight="1">
      <c r="A6949" s="244"/>
    </row>
    <row r="6950" spans="1:1" s="245" customFormat="1" ht="12" hidden="1" customHeight="1">
      <c r="A6950" s="244"/>
    </row>
    <row r="6951" spans="1:1" s="245" customFormat="1" ht="12" hidden="1" customHeight="1">
      <c r="A6951" s="244"/>
    </row>
    <row r="6952" spans="1:1" s="245" customFormat="1" ht="12" hidden="1" customHeight="1">
      <c r="A6952" s="244"/>
    </row>
    <row r="6953" spans="1:1" s="245" customFormat="1" ht="12" hidden="1" customHeight="1">
      <c r="A6953" s="244"/>
    </row>
    <row r="6954" spans="1:1" s="245" customFormat="1" ht="12" hidden="1" customHeight="1">
      <c r="A6954" s="244"/>
    </row>
    <row r="6955" spans="1:1" s="245" customFormat="1" ht="12" hidden="1" customHeight="1">
      <c r="A6955" s="244"/>
    </row>
    <row r="6956" spans="1:1" s="245" customFormat="1" ht="12" hidden="1" customHeight="1">
      <c r="A6956" s="244"/>
    </row>
    <row r="6957" spans="1:1" s="245" customFormat="1" ht="12" hidden="1" customHeight="1">
      <c r="A6957" s="244"/>
    </row>
    <row r="6958" spans="1:1" s="245" customFormat="1" ht="12" hidden="1" customHeight="1">
      <c r="A6958" s="244"/>
    </row>
    <row r="6959" spans="1:1" s="245" customFormat="1" ht="12" hidden="1" customHeight="1">
      <c r="A6959" s="244"/>
    </row>
    <row r="6960" spans="1:1" s="245" customFormat="1" ht="12" hidden="1" customHeight="1">
      <c r="A6960" s="244"/>
    </row>
    <row r="6961" spans="1:1" s="245" customFormat="1" ht="12" hidden="1" customHeight="1">
      <c r="A6961" s="244"/>
    </row>
    <row r="6962" spans="1:1" s="245" customFormat="1" ht="12" hidden="1" customHeight="1">
      <c r="A6962" s="244"/>
    </row>
    <row r="6963" spans="1:1" s="245" customFormat="1" ht="12" hidden="1" customHeight="1">
      <c r="A6963" s="244"/>
    </row>
    <row r="6964" spans="1:1" s="245" customFormat="1" ht="12" hidden="1" customHeight="1">
      <c r="A6964" s="244"/>
    </row>
    <row r="6965" spans="1:1" s="245" customFormat="1" ht="12" hidden="1" customHeight="1">
      <c r="A6965" s="244"/>
    </row>
    <row r="6966" spans="1:1" s="245" customFormat="1" ht="12" hidden="1" customHeight="1">
      <c r="A6966" s="244"/>
    </row>
    <row r="6967" spans="1:1" s="245" customFormat="1" ht="12" hidden="1" customHeight="1">
      <c r="A6967" s="244"/>
    </row>
    <row r="6968" spans="1:1" s="245" customFormat="1" ht="12" hidden="1" customHeight="1">
      <c r="A6968" s="244"/>
    </row>
    <row r="6969" spans="1:1" s="245" customFormat="1" ht="12" hidden="1" customHeight="1">
      <c r="A6969" s="244"/>
    </row>
    <row r="6970" spans="1:1" s="245" customFormat="1" ht="12" hidden="1" customHeight="1">
      <c r="A6970" s="244"/>
    </row>
    <row r="6971" spans="1:1" s="245" customFormat="1" ht="12" hidden="1" customHeight="1">
      <c r="A6971" s="244"/>
    </row>
    <row r="6972" spans="1:1" s="245" customFormat="1" ht="12" hidden="1" customHeight="1">
      <c r="A6972" s="244"/>
    </row>
    <row r="6973" spans="1:1" s="245" customFormat="1" ht="12" hidden="1" customHeight="1">
      <c r="A6973" s="244"/>
    </row>
    <row r="6974" spans="1:1" s="245" customFormat="1" ht="12" hidden="1" customHeight="1">
      <c r="A6974" s="244"/>
    </row>
    <row r="6975" spans="1:1" s="245" customFormat="1" ht="12" hidden="1" customHeight="1">
      <c r="A6975" s="244"/>
    </row>
    <row r="6976" spans="1:1" s="245" customFormat="1" ht="12" hidden="1" customHeight="1">
      <c r="A6976" s="244"/>
    </row>
    <row r="6977" spans="1:1" s="245" customFormat="1" ht="12" hidden="1" customHeight="1">
      <c r="A6977" s="244"/>
    </row>
    <row r="6978" spans="1:1" s="245" customFormat="1" ht="12" hidden="1" customHeight="1">
      <c r="A6978" s="244"/>
    </row>
    <row r="6979" spans="1:1" s="245" customFormat="1" ht="12" hidden="1" customHeight="1">
      <c r="A6979" s="244"/>
    </row>
    <row r="6980" spans="1:1" s="245" customFormat="1" ht="12" hidden="1" customHeight="1">
      <c r="A6980" s="244"/>
    </row>
    <row r="6981" spans="1:1" s="245" customFormat="1" ht="12" hidden="1" customHeight="1">
      <c r="A6981" s="244"/>
    </row>
    <row r="6982" spans="1:1" s="245" customFormat="1" ht="12" hidden="1" customHeight="1">
      <c r="A6982" s="244"/>
    </row>
    <row r="6983" spans="1:1" s="245" customFormat="1" ht="12" hidden="1" customHeight="1">
      <c r="A6983" s="244"/>
    </row>
    <row r="6984" spans="1:1" s="245" customFormat="1" ht="12" hidden="1" customHeight="1">
      <c r="A6984" s="244"/>
    </row>
    <row r="6985" spans="1:1" s="245" customFormat="1" ht="12" hidden="1" customHeight="1">
      <c r="A6985" s="244"/>
    </row>
    <row r="6986" spans="1:1" s="245" customFormat="1" ht="12" hidden="1" customHeight="1">
      <c r="A6986" s="244"/>
    </row>
    <row r="6987" spans="1:1" s="245" customFormat="1" ht="12" hidden="1" customHeight="1">
      <c r="A6987" s="244"/>
    </row>
    <row r="6988" spans="1:1" s="245" customFormat="1" ht="12" hidden="1" customHeight="1">
      <c r="A6988" s="244"/>
    </row>
    <row r="6989" spans="1:1" s="245" customFormat="1" ht="12" hidden="1" customHeight="1">
      <c r="A6989" s="244"/>
    </row>
    <row r="6990" spans="1:1" s="245" customFormat="1" ht="12" hidden="1" customHeight="1">
      <c r="A6990" s="244"/>
    </row>
    <row r="6991" spans="1:1" s="245" customFormat="1" ht="12" hidden="1" customHeight="1">
      <c r="A6991" s="244"/>
    </row>
    <row r="6992" spans="1:1" s="245" customFormat="1" ht="12" hidden="1" customHeight="1">
      <c r="A6992" s="244"/>
    </row>
    <row r="6993" spans="1:1" s="245" customFormat="1" ht="12" hidden="1" customHeight="1">
      <c r="A6993" s="244"/>
    </row>
    <row r="6994" spans="1:1" s="245" customFormat="1" ht="12" hidden="1" customHeight="1">
      <c r="A6994" s="244"/>
    </row>
    <row r="6995" spans="1:1" s="245" customFormat="1" ht="12" hidden="1" customHeight="1">
      <c r="A6995" s="244"/>
    </row>
    <row r="6996" spans="1:1" s="245" customFormat="1" ht="12" hidden="1" customHeight="1">
      <c r="A6996" s="244"/>
    </row>
    <row r="6997" spans="1:1" s="245" customFormat="1" ht="12" hidden="1" customHeight="1">
      <c r="A6997" s="244"/>
    </row>
    <row r="6998" spans="1:1" s="245" customFormat="1" ht="12" hidden="1" customHeight="1">
      <c r="A6998" s="244"/>
    </row>
    <row r="6999" spans="1:1" s="245" customFormat="1" ht="12" hidden="1" customHeight="1">
      <c r="A6999" s="244"/>
    </row>
    <row r="7000" spans="1:1" s="245" customFormat="1" ht="12" hidden="1" customHeight="1">
      <c r="A7000" s="244"/>
    </row>
    <row r="7001" spans="1:1" s="245" customFormat="1" ht="12" hidden="1" customHeight="1">
      <c r="A7001" s="244"/>
    </row>
    <row r="7002" spans="1:1" s="245" customFormat="1" ht="12" hidden="1" customHeight="1">
      <c r="A7002" s="244"/>
    </row>
    <row r="7003" spans="1:1" s="245" customFormat="1" ht="12" hidden="1" customHeight="1">
      <c r="A7003" s="244"/>
    </row>
    <row r="7004" spans="1:1" s="245" customFormat="1" ht="12" hidden="1" customHeight="1">
      <c r="A7004" s="244"/>
    </row>
    <row r="7005" spans="1:1" s="245" customFormat="1" ht="12" hidden="1" customHeight="1">
      <c r="A7005" s="244"/>
    </row>
    <row r="7006" spans="1:1" s="245" customFormat="1" ht="12" hidden="1" customHeight="1">
      <c r="A7006" s="244"/>
    </row>
    <row r="7007" spans="1:1" s="245" customFormat="1" ht="12" hidden="1" customHeight="1">
      <c r="A7007" s="244"/>
    </row>
    <row r="7008" spans="1:1" s="245" customFormat="1" ht="12" hidden="1" customHeight="1">
      <c r="A7008" s="244"/>
    </row>
    <row r="7009" spans="1:1" s="245" customFormat="1" ht="12" hidden="1" customHeight="1">
      <c r="A7009" s="244"/>
    </row>
    <row r="7010" spans="1:1" s="245" customFormat="1" ht="12" hidden="1" customHeight="1">
      <c r="A7010" s="244"/>
    </row>
    <row r="7011" spans="1:1" s="245" customFormat="1" ht="12" hidden="1" customHeight="1">
      <c r="A7011" s="244"/>
    </row>
    <row r="7012" spans="1:1" s="245" customFormat="1" ht="12" hidden="1" customHeight="1">
      <c r="A7012" s="244"/>
    </row>
    <row r="7013" spans="1:1" s="245" customFormat="1" ht="12" hidden="1" customHeight="1">
      <c r="A7013" s="244"/>
    </row>
    <row r="7014" spans="1:1" s="245" customFormat="1" ht="12" hidden="1" customHeight="1">
      <c r="A7014" s="244"/>
    </row>
    <row r="7015" spans="1:1" s="245" customFormat="1" ht="12" hidden="1" customHeight="1">
      <c r="A7015" s="244"/>
    </row>
    <row r="7016" spans="1:1" s="245" customFormat="1" ht="12" hidden="1" customHeight="1">
      <c r="A7016" s="244"/>
    </row>
    <row r="7017" spans="1:1" s="245" customFormat="1" ht="12" hidden="1" customHeight="1">
      <c r="A7017" s="244"/>
    </row>
    <row r="7018" spans="1:1" s="245" customFormat="1" ht="12" hidden="1" customHeight="1">
      <c r="A7018" s="244"/>
    </row>
    <row r="7019" spans="1:1" s="245" customFormat="1" ht="12" hidden="1" customHeight="1">
      <c r="A7019" s="244"/>
    </row>
    <row r="7020" spans="1:1" s="245" customFormat="1" ht="12" hidden="1" customHeight="1">
      <c r="A7020" s="244"/>
    </row>
    <row r="7021" spans="1:1" s="245" customFormat="1" ht="12" hidden="1" customHeight="1">
      <c r="A7021" s="244"/>
    </row>
    <row r="7022" spans="1:1" s="245" customFormat="1" ht="12" hidden="1" customHeight="1">
      <c r="A7022" s="244"/>
    </row>
    <row r="7023" spans="1:1" s="245" customFormat="1" ht="12" hidden="1" customHeight="1">
      <c r="A7023" s="244"/>
    </row>
    <row r="7024" spans="1:1" s="245" customFormat="1" ht="12" hidden="1" customHeight="1">
      <c r="A7024" s="244"/>
    </row>
    <row r="7025" spans="1:1" s="245" customFormat="1" ht="12" hidden="1" customHeight="1">
      <c r="A7025" s="244"/>
    </row>
    <row r="7026" spans="1:1" s="245" customFormat="1" ht="12" hidden="1" customHeight="1">
      <c r="A7026" s="244"/>
    </row>
    <row r="7027" spans="1:1" s="245" customFormat="1" ht="12" hidden="1" customHeight="1">
      <c r="A7027" s="244"/>
    </row>
    <row r="7028" spans="1:1" s="245" customFormat="1" ht="12" hidden="1" customHeight="1">
      <c r="A7028" s="244"/>
    </row>
    <row r="7029" spans="1:1" s="245" customFormat="1" ht="12" hidden="1" customHeight="1">
      <c r="A7029" s="244"/>
    </row>
    <row r="7030" spans="1:1" s="245" customFormat="1" ht="12" hidden="1" customHeight="1">
      <c r="A7030" s="244"/>
    </row>
    <row r="7031" spans="1:1" s="245" customFormat="1" ht="12" hidden="1" customHeight="1">
      <c r="A7031" s="244"/>
    </row>
    <row r="7032" spans="1:1" s="245" customFormat="1" ht="12" hidden="1" customHeight="1">
      <c r="A7032" s="244"/>
    </row>
    <row r="7033" spans="1:1" s="245" customFormat="1" ht="12" hidden="1" customHeight="1">
      <c r="A7033" s="244"/>
    </row>
    <row r="7034" spans="1:1" s="245" customFormat="1" ht="12" hidden="1" customHeight="1">
      <c r="A7034" s="244"/>
    </row>
    <row r="7035" spans="1:1" s="245" customFormat="1" ht="12" hidden="1" customHeight="1">
      <c r="A7035" s="244"/>
    </row>
    <row r="7036" spans="1:1" s="245" customFormat="1" ht="12" hidden="1" customHeight="1">
      <c r="A7036" s="244"/>
    </row>
    <row r="7037" spans="1:1" s="245" customFormat="1" ht="12" hidden="1" customHeight="1">
      <c r="A7037" s="244"/>
    </row>
    <row r="7038" spans="1:1" s="245" customFormat="1" ht="12" hidden="1" customHeight="1">
      <c r="A7038" s="244"/>
    </row>
    <row r="7039" spans="1:1" s="245" customFormat="1" ht="12" hidden="1" customHeight="1">
      <c r="A7039" s="244"/>
    </row>
    <row r="7040" spans="1:1" s="245" customFormat="1" ht="12" hidden="1" customHeight="1">
      <c r="A7040" s="244"/>
    </row>
    <row r="7041" spans="1:1" s="245" customFormat="1" ht="12" hidden="1" customHeight="1">
      <c r="A7041" s="244"/>
    </row>
    <row r="7042" spans="1:1" s="245" customFormat="1" ht="12" hidden="1" customHeight="1">
      <c r="A7042" s="244"/>
    </row>
    <row r="7043" spans="1:1" s="245" customFormat="1" ht="12" hidden="1" customHeight="1">
      <c r="A7043" s="244"/>
    </row>
    <row r="7044" spans="1:1" s="245" customFormat="1" ht="12" hidden="1" customHeight="1">
      <c r="A7044" s="244"/>
    </row>
    <row r="7045" spans="1:1" s="245" customFormat="1" ht="12" hidden="1" customHeight="1">
      <c r="A7045" s="244"/>
    </row>
    <row r="7046" spans="1:1" s="245" customFormat="1" ht="12" hidden="1" customHeight="1">
      <c r="A7046" s="244"/>
    </row>
    <row r="7047" spans="1:1" s="245" customFormat="1" ht="12" hidden="1" customHeight="1">
      <c r="A7047" s="244"/>
    </row>
    <row r="7048" spans="1:1" s="245" customFormat="1" ht="12" hidden="1" customHeight="1">
      <c r="A7048" s="244"/>
    </row>
    <row r="7049" spans="1:1" s="245" customFormat="1" ht="12" hidden="1" customHeight="1">
      <c r="A7049" s="244"/>
    </row>
    <row r="7050" spans="1:1" s="245" customFormat="1" ht="12" hidden="1" customHeight="1">
      <c r="A7050" s="244"/>
    </row>
    <row r="7051" spans="1:1" s="245" customFormat="1" ht="12" hidden="1" customHeight="1">
      <c r="A7051" s="244"/>
    </row>
    <row r="7052" spans="1:1" s="245" customFormat="1" ht="12" hidden="1" customHeight="1">
      <c r="A7052" s="244"/>
    </row>
    <row r="7053" spans="1:1" s="245" customFormat="1" ht="12" hidden="1" customHeight="1">
      <c r="A7053" s="244"/>
    </row>
    <row r="7054" spans="1:1" s="245" customFormat="1" ht="12" hidden="1" customHeight="1">
      <c r="A7054" s="244"/>
    </row>
    <row r="7055" spans="1:1" s="245" customFormat="1" ht="12" hidden="1" customHeight="1">
      <c r="A7055" s="244"/>
    </row>
    <row r="7056" spans="1:1" s="245" customFormat="1" ht="12" hidden="1" customHeight="1">
      <c r="A7056" s="244"/>
    </row>
    <row r="7057" spans="1:1" s="245" customFormat="1" ht="12" hidden="1" customHeight="1">
      <c r="A7057" s="244"/>
    </row>
    <row r="7058" spans="1:1" s="245" customFormat="1" ht="12" hidden="1" customHeight="1">
      <c r="A7058" s="244"/>
    </row>
    <row r="7059" spans="1:1" s="245" customFormat="1" ht="12" hidden="1" customHeight="1">
      <c r="A7059" s="244"/>
    </row>
    <row r="7060" spans="1:1" s="245" customFormat="1" ht="12" hidden="1" customHeight="1">
      <c r="A7060" s="244"/>
    </row>
    <row r="7061" spans="1:1" s="245" customFormat="1" ht="12" hidden="1" customHeight="1">
      <c r="A7061" s="244"/>
    </row>
    <row r="7062" spans="1:1" s="245" customFormat="1" ht="12" hidden="1" customHeight="1">
      <c r="A7062" s="244"/>
    </row>
    <row r="7063" spans="1:1" s="245" customFormat="1" ht="12" hidden="1" customHeight="1">
      <c r="A7063" s="244"/>
    </row>
    <row r="7064" spans="1:1" s="245" customFormat="1" ht="12" hidden="1" customHeight="1">
      <c r="A7064" s="244"/>
    </row>
    <row r="7065" spans="1:1" s="245" customFormat="1" ht="12" hidden="1" customHeight="1">
      <c r="A7065" s="244"/>
    </row>
    <row r="7066" spans="1:1" s="245" customFormat="1" ht="12" hidden="1" customHeight="1">
      <c r="A7066" s="244"/>
    </row>
    <row r="7067" spans="1:1" s="245" customFormat="1" ht="12" hidden="1" customHeight="1">
      <c r="A7067" s="244"/>
    </row>
    <row r="7068" spans="1:1" s="245" customFormat="1" ht="12" hidden="1" customHeight="1">
      <c r="A7068" s="244"/>
    </row>
    <row r="7069" spans="1:1" s="245" customFormat="1" ht="12" hidden="1" customHeight="1">
      <c r="A7069" s="244"/>
    </row>
    <row r="7070" spans="1:1" s="245" customFormat="1" ht="12" hidden="1" customHeight="1">
      <c r="A7070" s="244"/>
    </row>
    <row r="7071" spans="1:1" s="245" customFormat="1" ht="12" hidden="1" customHeight="1">
      <c r="A7071" s="244"/>
    </row>
    <row r="7072" spans="1:1" s="245" customFormat="1" ht="12" hidden="1" customHeight="1">
      <c r="A7072" s="244"/>
    </row>
    <row r="7073" spans="1:1" s="245" customFormat="1" ht="12" hidden="1" customHeight="1">
      <c r="A7073" s="244"/>
    </row>
    <row r="7074" spans="1:1" s="245" customFormat="1" ht="12" hidden="1" customHeight="1">
      <c r="A7074" s="244"/>
    </row>
    <row r="7075" spans="1:1" s="245" customFormat="1" ht="12" hidden="1" customHeight="1">
      <c r="A7075" s="244"/>
    </row>
    <row r="7076" spans="1:1" s="245" customFormat="1" ht="12" hidden="1" customHeight="1">
      <c r="A7076" s="244"/>
    </row>
    <row r="7077" spans="1:1" s="245" customFormat="1" ht="12" hidden="1" customHeight="1">
      <c r="A7077" s="244"/>
    </row>
    <row r="7078" spans="1:1" s="245" customFormat="1" ht="12" hidden="1" customHeight="1">
      <c r="A7078" s="244"/>
    </row>
    <row r="7079" spans="1:1" s="245" customFormat="1" ht="12" hidden="1" customHeight="1">
      <c r="A7079" s="244"/>
    </row>
    <row r="7080" spans="1:1" s="245" customFormat="1" ht="12" hidden="1" customHeight="1">
      <c r="A7080" s="244"/>
    </row>
    <row r="7081" spans="1:1" s="245" customFormat="1" ht="12" hidden="1" customHeight="1">
      <c r="A7081" s="244"/>
    </row>
    <row r="7082" spans="1:1" s="245" customFormat="1" ht="12" hidden="1" customHeight="1">
      <c r="A7082" s="244"/>
    </row>
    <row r="7083" spans="1:1" s="245" customFormat="1" ht="12" hidden="1" customHeight="1">
      <c r="A7083" s="244"/>
    </row>
    <row r="7084" spans="1:1" s="245" customFormat="1" ht="12" hidden="1" customHeight="1">
      <c r="A7084" s="244"/>
    </row>
    <row r="7085" spans="1:1" s="245" customFormat="1" ht="12" hidden="1" customHeight="1">
      <c r="A7085" s="244"/>
    </row>
    <row r="7086" spans="1:1" s="245" customFormat="1" ht="12" hidden="1" customHeight="1">
      <c r="A7086" s="244"/>
    </row>
    <row r="7087" spans="1:1" s="245" customFormat="1" ht="12" hidden="1" customHeight="1">
      <c r="A7087" s="244"/>
    </row>
    <row r="7088" spans="1:1" s="245" customFormat="1" ht="12" hidden="1" customHeight="1">
      <c r="A7088" s="244"/>
    </row>
    <row r="7089" spans="1:1" s="245" customFormat="1" ht="12" hidden="1" customHeight="1">
      <c r="A7089" s="244"/>
    </row>
    <row r="7090" spans="1:1" s="245" customFormat="1" ht="12" hidden="1" customHeight="1">
      <c r="A7090" s="244"/>
    </row>
    <row r="7091" spans="1:1" s="245" customFormat="1" ht="12" hidden="1" customHeight="1">
      <c r="A7091" s="244"/>
    </row>
    <row r="7092" spans="1:1" s="245" customFormat="1" ht="12" hidden="1" customHeight="1">
      <c r="A7092" s="244"/>
    </row>
    <row r="7093" spans="1:1" s="245" customFormat="1" ht="12" hidden="1" customHeight="1">
      <c r="A7093" s="244"/>
    </row>
    <row r="7094" spans="1:1" s="245" customFormat="1" ht="12" hidden="1" customHeight="1">
      <c r="A7094" s="244"/>
    </row>
    <row r="7095" spans="1:1" s="245" customFormat="1" ht="12" hidden="1" customHeight="1">
      <c r="A7095" s="244"/>
    </row>
    <row r="7096" spans="1:1" s="245" customFormat="1" ht="12" hidden="1" customHeight="1">
      <c r="A7096" s="244"/>
    </row>
    <row r="7097" spans="1:1" s="245" customFormat="1" ht="12" hidden="1" customHeight="1">
      <c r="A7097" s="244"/>
    </row>
    <row r="7098" spans="1:1" s="245" customFormat="1" ht="12" hidden="1" customHeight="1">
      <c r="A7098" s="244"/>
    </row>
    <row r="7099" spans="1:1" s="245" customFormat="1" ht="12" hidden="1" customHeight="1">
      <c r="A7099" s="244"/>
    </row>
    <row r="7100" spans="1:1" s="245" customFormat="1" ht="12" hidden="1" customHeight="1">
      <c r="A7100" s="244"/>
    </row>
    <row r="7101" spans="1:1" s="245" customFormat="1" ht="12" hidden="1" customHeight="1">
      <c r="A7101" s="244"/>
    </row>
    <row r="7102" spans="1:1" s="245" customFormat="1" ht="12" hidden="1" customHeight="1">
      <c r="A7102" s="244"/>
    </row>
    <row r="7103" spans="1:1" s="245" customFormat="1" ht="12" hidden="1" customHeight="1">
      <c r="A7103" s="244"/>
    </row>
    <row r="7104" spans="1:1" s="245" customFormat="1" ht="12" hidden="1" customHeight="1">
      <c r="A7104" s="244"/>
    </row>
    <row r="7105" spans="1:1" s="245" customFormat="1" ht="12" hidden="1" customHeight="1">
      <c r="A7105" s="244"/>
    </row>
    <row r="7106" spans="1:1" s="245" customFormat="1" ht="12" hidden="1" customHeight="1">
      <c r="A7106" s="244"/>
    </row>
    <row r="7107" spans="1:1" s="245" customFormat="1" ht="12" hidden="1" customHeight="1">
      <c r="A7107" s="244"/>
    </row>
    <row r="7108" spans="1:1" s="245" customFormat="1" ht="12" hidden="1" customHeight="1">
      <c r="A7108" s="244"/>
    </row>
    <row r="7109" spans="1:1" s="245" customFormat="1" ht="12" hidden="1" customHeight="1">
      <c r="A7109" s="244"/>
    </row>
    <row r="7110" spans="1:1" s="245" customFormat="1" ht="12" hidden="1" customHeight="1">
      <c r="A7110" s="244"/>
    </row>
    <row r="7111" spans="1:1" s="245" customFormat="1" ht="12" hidden="1" customHeight="1">
      <c r="A7111" s="244"/>
    </row>
    <row r="7112" spans="1:1" s="245" customFormat="1" ht="12" hidden="1" customHeight="1">
      <c r="A7112" s="244"/>
    </row>
    <row r="7113" spans="1:1" s="245" customFormat="1" ht="12" hidden="1" customHeight="1">
      <c r="A7113" s="244"/>
    </row>
    <row r="7114" spans="1:1" s="245" customFormat="1" ht="12" hidden="1" customHeight="1">
      <c r="A7114" s="244"/>
    </row>
    <row r="7115" spans="1:1" s="245" customFormat="1" ht="12" hidden="1" customHeight="1">
      <c r="A7115" s="244"/>
    </row>
    <row r="7116" spans="1:1" s="245" customFormat="1" ht="12" hidden="1" customHeight="1">
      <c r="A7116" s="244"/>
    </row>
    <row r="7117" spans="1:1" s="245" customFormat="1" ht="12" hidden="1" customHeight="1">
      <c r="A7117" s="244"/>
    </row>
    <row r="7118" spans="1:1" s="245" customFormat="1" ht="12" hidden="1" customHeight="1">
      <c r="A7118" s="244"/>
    </row>
    <row r="7119" spans="1:1" s="245" customFormat="1" ht="12" hidden="1" customHeight="1">
      <c r="A7119" s="244"/>
    </row>
    <row r="7120" spans="1:1" s="245" customFormat="1" ht="12" hidden="1" customHeight="1">
      <c r="A7120" s="244"/>
    </row>
    <row r="7121" spans="1:1" s="245" customFormat="1" ht="12" hidden="1" customHeight="1">
      <c r="A7121" s="244"/>
    </row>
    <row r="7122" spans="1:1" s="245" customFormat="1" ht="12" hidden="1" customHeight="1">
      <c r="A7122" s="244"/>
    </row>
    <row r="7123" spans="1:1" s="245" customFormat="1" ht="12" hidden="1" customHeight="1">
      <c r="A7123" s="244"/>
    </row>
    <row r="7124" spans="1:1" s="245" customFormat="1" ht="12" hidden="1" customHeight="1">
      <c r="A7124" s="244"/>
    </row>
    <row r="7125" spans="1:1" s="245" customFormat="1" ht="12" hidden="1" customHeight="1">
      <c r="A7125" s="244"/>
    </row>
    <row r="7126" spans="1:1" s="245" customFormat="1" ht="12" hidden="1" customHeight="1">
      <c r="A7126" s="244"/>
    </row>
    <row r="7127" spans="1:1" s="245" customFormat="1" ht="12" hidden="1" customHeight="1">
      <c r="A7127" s="244"/>
    </row>
    <row r="7128" spans="1:1" s="245" customFormat="1" ht="12" hidden="1" customHeight="1">
      <c r="A7128" s="244"/>
    </row>
    <row r="7129" spans="1:1" s="245" customFormat="1" ht="12" hidden="1" customHeight="1">
      <c r="A7129" s="244"/>
    </row>
    <row r="7130" spans="1:1" s="245" customFormat="1" ht="12" hidden="1" customHeight="1">
      <c r="A7130" s="244"/>
    </row>
    <row r="7131" spans="1:1" s="245" customFormat="1" ht="12" hidden="1" customHeight="1">
      <c r="A7131" s="244"/>
    </row>
    <row r="7132" spans="1:1" s="245" customFormat="1" ht="12" hidden="1" customHeight="1">
      <c r="A7132" s="244"/>
    </row>
    <row r="7133" spans="1:1" s="245" customFormat="1" ht="12" hidden="1" customHeight="1">
      <c r="A7133" s="244"/>
    </row>
    <row r="7134" spans="1:1" s="245" customFormat="1" ht="12" hidden="1" customHeight="1">
      <c r="A7134" s="244"/>
    </row>
    <row r="7135" spans="1:1" s="245" customFormat="1" ht="12" hidden="1" customHeight="1">
      <c r="A7135" s="244"/>
    </row>
    <row r="7136" spans="1:1" s="245" customFormat="1" ht="12" hidden="1" customHeight="1">
      <c r="A7136" s="244"/>
    </row>
    <row r="7137" spans="1:1" s="245" customFormat="1" ht="12" hidden="1" customHeight="1">
      <c r="A7137" s="244"/>
    </row>
    <row r="7138" spans="1:1" s="245" customFormat="1" ht="12" hidden="1" customHeight="1">
      <c r="A7138" s="244"/>
    </row>
    <row r="7139" spans="1:1" s="245" customFormat="1" ht="12" hidden="1" customHeight="1">
      <c r="A7139" s="244"/>
    </row>
    <row r="7140" spans="1:1" s="245" customFormat="1" ht="12" hidden="1" customHeight="1">
      <c r="A7140" s="244"/>
    </row>
    <row r="7141" spans="1:1" s="245" customFormat="1" ht="12" hidden="1" customHeight="1">
      <c r="A7141" s="244"/>
    </row>
    <row r="7142" spans="1:1" s="245" customFormat="1" ht="12" hidden="1" customHeight="1">
      <c r="A7142" s="244"/>
    </row>
    <row r="7143" spans="1:1" s="245" customFormat="1" ht="12" hidden="1" customHeight="1">
      <c r="A7143" s="244"/>
    </row>
    <row r="7144" spans="1:1" s="245" customFormat="1" ht="12" hidden="1" customHeight="1">
      <c r="A7144" s="244"/>
    </row>
    <row r="7145" spans="1:1" s="245" customFormat="1" ht="12" hidden="1" customHeight="1">
      <c r="A7145" s="244"/>
    </row>
    <row r="7146" spans="1:1" s="245" customFormat="1" ht="12" hidden="1" customHeight="1">
      <c r="A7146" s="244"/>
    </row>
    <row r="7147" spans="1:1" s="245" customFormat="1" ht="12" hidden="1" customHeight="1">
      <c r="A7147" s="244"/>
    </row>
    <row r="7148" spans="1:1" s="245" customFormat="1" ht="12" hidden="1" customHeight="1">
      <c r="A7148" s="244"/>
    </row>
    <row r="7149" spans="1:1" s="245" customFormat="1" ht="12" hidden="1" customHeight="1">
      <c r="A7149" s="244"/>
    </row>
    <row r="7150" spans="1:1" s="245" customFormat="1" ht="12" hidden="1" customHeight="1">
      <c r="A7150" s="244"/>
    </row>
    <row r="7151" spans="1:1" s="245" customFormat="1" ht="12" hidden="1" customHeight="1">
      <c r="A7151" s="244"/>
    </row>
    <row r="7152" spans="1:1" s="245" customFormat="1" ht="12" hidden="1" customHeight="1">
      <c r="A7152" s="244"/>
    </row>
    <row r="7153" spans="1:1" s="245" customFormat="1" ht="12" hidden="1" customHeight="1">
      <c r="A7153" s="244"/>
    </row>
    <row r="7154" spans="1:1" s="245" customFormat="1" ht="12" hidden="1" customHeight="1">
      <c r="A7154" s="244"/>
    </row>
    <row r="7155" spans="1:1" s="245" customFormat="1" ht="12" hidden="1" customHeight="1">
      <c r="A7155" s="244"/>
    </row>
    <row r="7156" spans="1:1" s="245" customFormat="1" ht="12" hidden="1" customHeight="1">
      <c r="A7156" s="244"/>
    </row>
    <row r="7157" spans="1:1" s="245" customFormat="1" ht="12" hidden="1" customHeight="1">
      <c r="A7157" s="244"/>
    </row>
    <row r="7158" spans="1:1" s="245" customFormat="1" ht="12" hidden="1" customHeight="1">
      <c r="A7158" s="244"/>
    </row>
    <row r="7159" spans="1:1" s="245" customFormat="1" ht="12" hidden="1" customHeight="1">
      <c r="A7159" s="244"/>
    </row>
    <row r="7160" spans="1:1" s="245" customFormat="1" ht="12" hidden="1" customHeight="1">
      <c r="A7160" s="244"/>
    </row>
    <row r="7161" spans="1:1" s="245" customFormat="1" ht="12" hidden="1" customHeight="1">
      <c r="A7161" s="244"/>
    </row>
    <row r="7162" spans="1:1" s="245" customFormat="1" ht="12" hidden="1" customHeight="1">
      <c r="A7162" s="244"/>
    </row>
    <row r="7163" spans="1:1" s="245" customFormat="1" ht="12" hidden="1" customHeight="1">
      <c r="A7163" s="244"/>
    </row>
    <row r="7164" spans="1:1" s="245" customFormat="1" ht="12" hidden="1" customHeight="1">
      <c r="A7164" s="244"/>
    </row>
    <row r="7165" spans="1:1" s="245" customFormat="1" ht="12" hidden="1" customHeight="1">
      <c r="A7165" s="244"/>
    </row>
    <row r="7166" spans="1:1" s="245" customFormat="1" ht="12" hidden="1" customHeight="1">
      <c r="A7166" s="244"/>
    </row>
    <row r="7167" spans="1:1" s="245" customFormat="1" ht="12" hidden="1" customHeight="1">
      <c r="A7167" s="244"/>
    </row>
    <row r="7168" spans="1:1" s="245" customFormat="1" ht="12" hidden="1" customHeight="1">
      <c r="A7168" s="244"/>
    </row>
    <row r="7169" spans="1:1" s="245" customFormat="1" ht="12" hidden="1" customHeight="1">
      <c r="A7169" s="244"/>
    </row>
    <row r="7170" spans="1:1" s="245" customFormat="1" ht="12" hidden="1" customHeight="1">
      <c r="A7170" s="244"/>
    </row>
    <row r="7171" spans="1:1" s="245" customFormat="1" ht="12" hidden="1" customHeight="1">
      <c r="A7171" s="244"/>
    </row>
    <row r="7172" spans="1:1" s="245" customFormat="1" ht="12" hidden="1" customHeight="1">
      <c r="A7172" s="244"/>
    </row>
    <row r="7173" spans="1:1" s="245" customFormat="1" ht="12" hidden="1" customHeight="1">
      <c r="A7173" s="244"/>
    </row>
    <row r="7174" spans="1:1" s="245" customFormat="1" ht="12" hidden="1" customHeight="1">
      <c r="A7174" s="244"/>
    </row>
    <row r="7175" spans="1:1" s="245" customFormat="1" ht="12" hidden="1" customHeight="1">
      <c r="A7175" s="244"/>
    </row>
    <row r="7176" spans="1:1" s="245" customFormat="1" ht="12" hidden="1" customHeight="1">
      <c r="A7176" s="244"/>
    </row>
    <row r="7177" spans="1:1" s="245" customFormat="1" ht="12" hidden="1" customHeight="1">
      <c r="A7177" s="244"/>
    </row>
    <row r="7178" spans="1:1" s="245" customFormat="1" ht="12" hidden="1" customHeight="1">
      <c r="A7178" s="244"/>
    </row>
    <row r="7179" spans="1:1" s="245" customFormat="1" ht="12" hidden="1" customHeight="1">
      <c r="A7179" s="244"/>
    </row>
    <row r="7180" spans="1:1" s="245" customFormat="1" ht="12" hidden="1" customHeight="1">
      <c r="A7180" s="244"/>
    </row>
    <row r="7181" spans="1:1" s="245" customFormat="1" ht="12" hidden="1" customHeight="1">
      <c r="A7181" s="244"/>
    </row>
    <row r="7182" spans="1:1" s="245" customFormat="1" ht="12" hidden="1" customHeight="1">
      <c r="A7182" s="244"/>
    </row>
    <row r="7183" spans="1:1" s="245" customFormat="1" ht="12" hidden="1" customHeight="1">
      <c r="A7183" s="244"/>
    </row>
    <row r="7184" spans="1:1" s="245" customFormat="1" ht="12" hidden="1" customHeight="1">
      <c r="A7184" s="244"/>
    </row>
    <row r="7185" spans="1:1" s="245" customFormat="1" ht="12" hidden="1" customHeight="1">
      <c r="A7185" s="244"/>
    </row>
    <row r="7186" spans="1:1" s="245" customFormat="1" ht="12" hidden="1" customHeight="1">
      <c r="A7186" s="244"/>
    </row>
    <row r="7187" spans="1:1" s="245" customFormat="1" ht="12" hidden="1" customHeight="1">
      <c r="A7187" s="244"/>
    </row>
    <row r="7188" spans="1:1" s="245" customFormat="1" ht="12" hidden="1" customHeight="1">
      <c r="A7188" s="244"/>
    </row>
    <row r="7189" spans="1:1" s="245" customFormat="1" ht="12" hidden="1" customHeight="1">
      <c r="A7189" s="244"/>
    </row>
    <row r="7190" spans="1:1" s="245" customFormat="1" ht="12" hidden="1" customHeight="1">
      <c r="A7190" s="244"/>
    </row>
    <row r="7191" spans="1:1" s="245" customFormat="1" ht="12" hidden="1" customHeight="1">
      <c r="A7191" s="244"/>
    </row>
    <row r="7192" spans="1:1" s="245" customFormat="1" ht="12" hidden="1" customHeight="1">
      <c r="A7192" s="244"/>
    </row>
    <row r="7193" spans="1:1" s="245" customFormat="1" ht="12" hidden="1" customHeight="1">
      <c r="A7193" s="244"/>
    </row>
    <row r="7194" spans="1:1" s="245" customFormat="1" ht="12" hidden="1" customHeight="1">
      <c r="A7194" s="244"/>
    </row>
    <row r="7195" spans="1:1" s="245" customFormat="1" ht="12" hidden="1" customHeight="1">
      <c r="A7195" s="244"/>
    </row>
    <row r="7196" spans="1:1" s="245" customFormat="1" ht="12" hidden="1" customHeight="1">
      <c r="A7196" s="244"/>
    </row>
    <row r="7197" spans="1:1" s="245" customFormat="1" ht="12" hidden="1" customHeight="1">
      <c r="A7197" s="244"/>
    </row>
    <row r="7198" spans="1:1" s="245" customFormat="1" ht="12" hidden="1" customHeight="1">
      <c r="A7198" s="244"/>
    </row>
    <row r="7199" spans="1:1" s="245" customFormat="1" ht="12" hidden="1" customHeight="1">
      <c r="A7199" s="244"/>
    </row>
    <row r="7200" spans="1:1" s="245" customFormat="1" ht="12" hidden="1" customHeight="1">
      <c r="A7200" s="244"/>
    </row>
    <row r="7201" spans="1:1" s="245" customFormat="1" ht="12" hidden="1" customHeight="1">
      <c r="A7201" s="244"/>
    </row>
    <row r="7202" spans="1:1" s="245" customFormat="1" ht="12" hidden="1" customHeight="1">
      <c r="A7202" s="244"/>
    </row>
    <row r="7203" spans="1:1" s="245" customFormat="1" ht="12" hidden="1" customHeight="1">
      <c r="A7203" s="244"/>
    </row>
    <row r="7204" spans="1:1" s="245" customFormat="1" ht="12" hidden="1" customHeight="1">
      <c r="A7204" s="244"/>
    </row>
    <row r="7205" spans="1:1" s="245" customFormat="1" ht="12" hidden="1" customHeight="1">
      <c r="A7205" s="244"/>
    </row>
    <row r="7206" spans="1:1" s="245" customFormat="1" ht="12" hidden="1" customHeight="1">
      <c r="A7206" s="244"/>
    </row>
    <row r="7207" spans="1:1" s="245" customFormat="1" ht="12" hidden="1" customHeight="1">
      <c r="A7207" s="244"/>
    </row>
    <row r="7208" spans="1:1" s="245" customFormat="1" ht="12" hidden="1" customHeight="1">
      <c r="A7208" s="244"/>
    </row>
    <row r="7209" spans="1:1" s="245" customFormat="1" ht="12" hidden="1" customHeight="1">
      <c r="A7209" s="244"/>
    </row>
    <row r="7210" spans="1:1" s="245" customFormat="1" ht="12" hidden="1" customHeight="1">
      <c r="A7210" s="244"/>
    </row>
    <row r="7211" spans="1:1" s="245" customFormat="1" ht="12" hidden="1" customHeight="1">
      <c r="A7211" s="244"/>
    </row>
    <row r="7212" spans="1:1" s="245" customFormat="1" ht="12" hidden="1" customHeight="1">
      <c r="A7212" s="244"/>
    </row>
    <row r="7213" spans="1:1" s="245" customFormat="1" ht="12" hidden="1" customHeight="1">
      <c r="A7213" s="244"/>
    </row>
    <row r="7214" spans="1:1" s="245" customFormat="1" ht="12" hidden="1" customHeight="1">
      <c r="A7214" s="244"/>
    </row>
    <row r="7215" spans="1:1" s="245" customFormat="1" ht="12" hidden="1" customHeight="1">
      <c r="A7215" s="244"/>
    </row>
    <row r="7216" spans="1:1" s="245" customFormat="1" ht="12" hidden="1" customHeight="1">
      <c r="A7216" s="244"/>
    </row>
    <row r="7217" spans="1:1" s="245" customFormat="1" ht="12" hidden="1" customHeight="1">
      <c r="A7217" s="244"/>
    </row>
    <row r="7218" spans="1:1" s="245" customFormat="1" ht="12" hidden="1" customHeight="1">
      <c r="A7218" s="244"/>
    </row>
    <row r="7219" spans="1:1" s="245" customFormat="1" ht="12" hidden="1" customHeight="1">
      <c r="A7219" s="244"/>
    </row>
    <row r="7220" spans="1:1" s="245" customFormat="1" ht="12" hidden="1" customHeight="1">
      <c r="A7220" s="244"/>
    </row>
    <row r="7221" spans="1:1" s="245" customFormat="1" ht="12" hidden="1" customHeight="1">
      <c r="A7221" s="244"/>
    </row>
    <row r="7222" spans="1:1" s="245" customFormat="1" ht="12" hidden="1" customHeight="1">
      <c r="A7222" s="244"/>
    </row>
    <row r="7223" spans="1:1" s="245" customFormat="1" ht="12" hidden="1" customHeight="1">
      <c r="A7223" s="244"/>
    </row>
    <row r="7224" spans="1:1" s="245" customFormat="1" ht="12" hidden="1" customHeight="1">
      <c r="A7224" s="244"/>
    </row>
    <row r="7225" spans="1:1" s="245" customFormat="1" ht="12" hidden="1" customHeight="1">
      <c r="A7225" s="244"/>
    </row>
    <row r="7226" spans="1:1" s="245" customFormat="1" ht="12" hidden="1" customHeight="1">
      <c r="A7226" s="244"/>
    </row>
    <row r="7227" spans="1:1" s="245" customFormat="1" ht="12" hidden="1" customHeight="1">
      <c r="A7227" s="244"/>
    </row>
    <row r="7228" spans="1:1" s="245" customFormat="1" ht="12" hidden="1" customHeight="1">
      <c r="A7228" s="244"/>
    </row>
    <row r="7229" spans="1:1" s="245" customFormat="1" ht="12" hidden="1" customHeight="1">
      <c r="A7229" s="244"/>
    </row>
    <row r="7230" spans="1:1" s="245" customFormat="1" ht="12" hidden="1" customHeight="1">
      <c r="A7230" s="244"/>
    </row>
    <row r="7231" spans="1:1" s="245" customFormat="1" ht="12" hidden="1" customHeight="1">
      <c r="A7231" s="244"/>
    </row>
    <row r="7232" spans="1:1" s="245" customFormat="1" ht="12" hidden="1" customHeight="1">
      <c r="A7232" s="244"/>
    </row>
    <row r="7233" spans="1:1" s="245" customFormat="1" ht="12" hidden="1" customHeight="1">
      <c r="A7233" s="244"/>
    </row>
    <row r="7234" spans="1:1" s="245" customFormat="1" ht="12" hidden="1" customHeight="1">
      <c r="A7234" s="244"/>
    </row>
    <row r="7235" spans="1:1" s="245" customFormat="1" ht="12" hidden="1" customHeight="1">
      <c r="A7235" s="244"/>
    </row>
    <row r="7236" spans="1:1" s="245" customFormat="1" ht="12" hidden="1" customHeight="1">
      <c r="A7236" s="244"/>
    </row>
    <row r="7237" spans="1:1" s="245" customFormat="1" ht="12" hidden="1" customHeight="1">
      <c r="A7237" s="244"/>
    </row>
    <row r="7238" spans="1:1" s="245" customFormat="1" ht="12" hidden="1" customHeight="1">
      <c r="A7238" s="244"/>
    </row>
    <row r="7239" spans="1:1" s="245" customFormat="1" ht="12" hidden="1" customHeight="1">
      <c r="A7239" s="244"/>
    </row>
    <row r="7240" spans="1:1" s="245" customFormat="1" ht="12" hidden="1" customHeight="1">
      <c r="A7240" s="244"/>
    </row>
    <row r="7241" spans="1:1" s="245" customFormat="1" ht="12" hidden="1" customHeight="1">
      <c r="A7241" s="244"/>
    </row>
    <row r="7242" spans="1:1" s="245" customFormat="1" ht="12" hidden="1" customHeight="1">
      <c r="A7242" s="244"/>
    </row>
    <row r="7243" spans="1:1" s="245" customFormat="1" ht="12" hidden="1" customHeight="1">
      <c r="A7243" s="244"/>
    </row>
    <row r="7244" spans="1:1" s="245" customFormat="1" ht="12" hidden="1" customHeight="1">
      <c r="A7244" s="244"/>
    </row>
    <row r="7245" spans="1:1" s="245" customFormat="1" ht="12" hidden="1" customHeight="1">
      <c r="A7245" s="244"/>
    </row>
    <row r="7246" spans="1:1" s="245" customFormat="1" ht="12" hidden="1" customHeight="1">
      <c r="A7246" s="244"/>
    </row>
    <row r="7247" spans="1:1" s="245" customFormat="1" ht="12" hidden="1" customHeight="1">
      <c r="A7247" s="244"/>
    </row>
    <row r="7248" spans="1:1" s="245" customFormat="1" ht="12" hidden="1" customHeight="1">
      <c r="A7248" s="244"/>
    </row>
    <row r="7249" spans="1:1" s="245" customFormat="1" ht="12" hidden="1" customHeight="1">
      <c r="A7249" s="244"/>
    </row>
    <row r="7250" spans="1:1" s="245" customFormat="1" ht="12" hidden="1" customHeight="1">
      <c r="A7250" s="244"/>
    </row>
    <row r="7251" spans="1:1" s="245" customFormat="1" ht="12" hidden="1" customHeight="1">
      <c r="A7251" s="244"/>
    </row>
    <row r="7252" spans="1:1" s="245" customFormat="1" ht="12" hidden="1" customHeight="1">
      <c r="A7252" s="244"/>
    </row>
    <row r="7253" spans="1:1" s="245" customFormat="1" ht="12" hidden="1" customHeight="1">
      <c r="A7253" s="244"/>
    </row>
    <row r="7254" spans="1:1" s="245" customFormat="1" ht="12" hidden="1" customHeight="1">
      <c r="A7254" s="244"/>
    </row>
    <row r="7255" spans="1:1" s="245" customFormat="1" ht="12" hidden="1" customHeight="1">
      <c r="A7255" s="244"/>
    </row>
    <row r="7256" spans="1:1" s="245" customFormat="1" ht="12" hidden="1" customHeight="1">
      <c r="A7256" s="244"/>
    </row>
    <row r="7257" spans="1:1" s="245" customFormat="1" ht="12" hidden="1" customHeight="1">
      <c r="A7257" s="244"/>
    </row>
    <row r="7258" spans="1:1" s="245" customFormat="1" ht="12" hidden="1" customHeight="1">
      <c r="A7258" s="244"/>
    </row>
    <row r="7259" spans="1:1" s="245" customFormat="1" ht="12" hidden="1" customHeight="1">
      <c r="A7259" s="244"/>
    </row>
    <row r="7260" spans="1:1" s="245" customFormat="1" ht="12" hidden="1" customHeight="1">
      <c r="A7260" s="244"/>
    </row>
    <row r="7261" spans="1:1" s="245" customFormat="1" ht="12" hidden="1" customHeight="1">
      <c r="A7261" s="244"/>
    </row>
    <row r="7262" spans="1:1" s="245" customFormat="1" ht="12" hidden="1" customHeight="1">
      <c r="A7262" s="244"/>
    </row>
    <row r="7263" spans="1:1" s="245" customFormat="1" ht="12" hidden="1" customHeight="1">
      <c r="A7263" s="244"/>
    </row>
    <row r="7264" spans="1:1" s="245" customFormat="1" ht="12" hidden="1" customHeight="1">
      <c r="A7264" s="244"/>
    </row>
    <row r="7265" spans="1:1" s="245" customFormat="1" ht="12" hidden="1" customHeight="1">
      <c r="A7265" s="244"/>
    </row>
    <row r="7266" spans="1:1" s="245" customFormat="1" ht="12" hidden="1" customHeight="1">
      <c r="A7266" s="244"/>
    </row>
    <row r="7267" spans="1:1" s="245" customFormat="1" ht="12" hidden="1" customHeight="1">
      <c r="A7267" s="244"/>
    </row>
    <row r="7268" spans="1:1" s="245" customFormat="1" ht="12" hidden="1" customHeight="1">
      <c r="A7268" s="244"/>
    </row>
    <row r="7269" spans="1:1" s="245" customFormat="1" ht="12" hidden="1" customHeight="1">
      <c r="A7269" s="244"/>
    </row>
    <row r="7270" spans="1:1" s="245" customFormat="1" ht="12" hidden="1" customHeight="1">
      <c r="A7270" s="244"/>
    </row>
    <row r="7271" spans="1:1" s="245" customFormat="1" ht="12" hidden="1" customHeight="1">
      <c r="A7271" s="244"/>
    </row>
    <row r="7272" spans="1:1" s="245" customFormat="1" ht="12" hidden="1" customHeight="1">
      <c r="A7272" s="244"/>
    </row>
    <row r="7273" spans="1:1" s="245" customFormat="1" ht="12" hidden="1" customHeight="1">
      <c r="A7273" s="244"/>
    </row>
    <row r="7274" spans="1:1" s="245" customFormat="1" ht="12" hidden="1" customHeight="1">
      <c r="A7274" s="244"/>
    </row>
    <row r="7275" spans="1:1" s="245" customFormat="1" ht="12" hidden="1" customHeight="1">
      <c r="A7275" s="244"/>
    </row>
    <row r="7276" spans="1:1" s="245" customFormat="1" ht="12" hidden="1" customHeight="1">
      <c r="A7276" s="244"/>
    </row>
    <row r="7277" spans="1:1" s="245" customFormat="1" ht="12" hidden="1" customHeight="1">
      <c r="A7277" s="244"/>
    </row>
    <row r="7278" spans="1:1" s="245" customFormat="1" ht="12" hidden="1" customHeight="1">
      <c r="A7278" s="244"/>
    </row>
    <row r="7279" spans="1:1" s="245" customFormat="1" ht="12" hidden="1" customHeight="1">
      <c r="A7279" s="244"/>
    </row>
    <row r="7280" spans="1:1" s="245" customFormat="1" ht="12" hidden="1" customHeight="1">
      <c r="A7280" s="244"/>
    </row>
    <row r="7281" spans="1:1" s="245" customFormat="1" ht="12" hidden="1" customHeight="1">
      <c r="A7281" s="244"/>
    </row>
    <row r="7282" spans="1:1" s="245" customFormat="1" ht="12" hidden="1" customHeight="1">
      <c r="A7282" s="244"/>
    </row>
    <row r="7283" spans="1:1" s="245" customFormat="1" ht="12" hidden="1" customHeight="1">
      <c r="A7283" s="244"/>
    </row>
    <row r="7284" spans="1:1" s="245" customFormat="1" ht="12" hidden="1" customHeight="1">
      <c r="A7284" s="244"/>
    </row>
    <row r="7285" spans="1:1" s="245" customFormat="1" ht="12" hidden="1" customHeight="1">
      <c r="A7285" s="244"/>
    </row>
    <row r="7286" spans="1:1" s="245" customFormat="1" ht="12" hidden="1" customHeight="1">
      <c r="A7286" s="244"/>
    </row>
    <row r="7287" spans="1:1" s="245" customFormat="1" ht="12" hidden="1" customHeight="1">
      <c r="A7287" s="244"/>
    </row>
    <row r="7288" spans="1:1" s="245" customFormat="1" ht="12" hidden="1" customHeight="1">
      <c r="A7288" s="244"/>
    </row>
    <row r="7289" spans="1:1" s="245" customFormat="1" ht="12" hidden="1" customHeight="1">
      <c r="A7289" s="244"/>
    </row>
    <row r="7290" spans="1:1" s="245" customFormat="1" ht="12" hidden="1" customHeight="1">
      <c r="A7290" s="244"/>
    </row>
    <row r="7291" spans="1:1" s="245" customFormat="1" ht="12" hidden="1" customHeight="1">
      <c r="A7291" s="244"/>
    </row>
    <row r="7292" spans="1:1" s="245" customFormat="1" ht="12" hidden="1" customHeight="1">
      <c r="A7292" s="244"/>
    </row>
    <row r="7293" spans="1:1" s="245" customFormat="1" ht="12" hidden="1" customHeight="1">
      <c r="A7293" s="244"/>
    </row>
    <row r="7294" spans="1:1" s="245" customFormat="1" ht="12" hidden="1" customHeight="1">
      <c r="A7294" s="244"/>
    </row>
    <row r="7295" spans="1:1" s="245" customFormat="1" ht="12" hidden="1" customHeight="1">
      <c r="A7295" s="244"/>
    </row>
    <row r="7296" spans="1:1" s="245" customFormat="1" ht="12" hidden="1" customHeight="1">
      <c r="A7296" s="244"/>
    </row>
    <row r="7297" spans="1:1" s="245" customFormat="1" ht="12" hidden="1" customHeight="1">
      <c r="A7297" s="244"/>
    </row>
    <row r="7298" spans="1:1" s="245" customFormat="1" ht="12" hidden="1" customHeight="1">
      <c r="A7298" s="244"/>
    </row>
    <row r="7299" spans="1:1" s="245" customFormat="1" ht="12" hidden="1" customHeight="1">
      <c r="A7299" s="244"/>
    </row>
    <row r="7300" spans="1:1" s="245" customFormat="1" ht="12" hidden="1" customHeight="1">
      <c r="A7300" s="244"/>
    </row>
    <row r="7301" spans="1:1" s="245" customFormat="1" ht="12" hidden="1" customHeight="1">
      <c r="A7301" s="244"/>
    </row>
    <row r="7302" spans="1:1" s="245" customFormat="1" ht="12" hidden="1" customHeight="1">
      <c r="A7302" s="244"/>
    </row>
    <row r="7303" spans="1:1" s="245" customFormat="1" ht="12" hidden="1" customHeight="1">
      <c r="A7303" s="244"/>
    </row>
    <row r="7304" spans="1:1" s="245" customFormat="1" ht="12" hidden="1" customHeight="1">
      <c r="A7304" s="244"/>
    </row>
    <row r="7305" spans="1:1" s="245" customFormat="1" ht="12" hidden="1" customHeight="1">
      <c r="A7305" s="244"/>
    </row>
    <row r="7306" spans="1:1" s="245" customFormat="1" ht="12" hidden="1" customHeight="1">
      <c r="A7306" s="244"/>
    </row>
    <row r="7307" spans="1:1" s="245" customFormat="1" ht="12" hidden="1" customHeight="1">
      <c r="A7307" s="244"/>
    </row>
    <row r="7308" spans="1:1" s="245" customFormat="1" ht="12" hidden="1" customHeight="1">
      <c r="A7308" s="244"/>
    </row>
    <row r="7309" spans="1:1" s="245" customFormat="1" ht="12" hidden="1" customHeight="1">
      <c r="A7309" s="244"/>
    </row>
    <row r="7310" spans="1:1" s="245" customFormat="1" ht="12" hidden="1" customHeight="1">
      <c r="A7310" s="244"/>
    </row>
    <row r="7311" spans="1:1" s="245" customFormat="1" ht="12" hidden="1" customHeight="1">
      <c r="A7311" s="244"/>
    </row>
    <row r="7312" spans="1:1" s="245" customFormat="1" ht="12" hidden="1" customHeight="1">
      <c r="A7312" s="244"/>
    </row>
    <row r="7313" spans="1:1" s="245" customFormat="1" ht="12" hidden="1" customHeight="1">
      <c r="A7313" s="244"/>
    </row>
    <row r="7314" spans="1:1" s="245" customFormat="1" ht="12" hidden="1" customHeight="1">
      <c r="A7314" s="244"/>
    </row>
    <row r="7315" spans="1:1" s="245" customFormat="1" ht="12" hidden="1" customHeight="1">
      <c r="A7315" s="244"/>
    </row>
    <row r="7316" spans="1:1" s="245" customFormat="1" ht="12" hidden="1" customHeight="1">
      <c r="A7316" s="244"/>
    </row>
    <row r="7317" spans="1:1" s="245" customFormat="1" ht="12" hidden="1" customHeight="1">
      <c r="A7317" s="244"/>
    </row>
    <row r="7318" spans="1:1" s="245" customFormat="1" ht="12" hidden="1" customHeight="1">
      <c r="A7318" s="244"/>
    </row>
    <row r="7319" spans="1:1" s="245" customFormat="1" ht="12" hidden="1" customHeight="1">
      <c r="A7319" s="244"/>
    </row>
    <row r="7320" spans="1:1" s="245" customFormat="1" ht="12" hidden="1" customHeight="1">
      <c r="A7320" s="244"/>
    </row>
    <row r="7321" spans="1:1" s="245" customFormat="1" ht="12" hidden="1" customHeight="1">
      <c r="A7321" s="244"/>
    </row>
    <row r="7322" spans="1:1" s="245" customFormat="1" ht="12" hidden="1" customHeight="1">
      <c r="A7322" s="244"/>
    </row>
    <row r="7323" spans="1:1" s="245" customFormat="1" ht="12" hidden="1" customHeight="1">
      <c r="A7323" s="244"/>
    </row>
    <row r="7324" spans="1:1" s="245" customFormat="1" ht="12" hidden="1" customHeight="1">
      <c r="A7324" s="244"/>
    </row>
    <row r="7325" spans="1:1" s="245" customFormat="1" ht="12" hidden="1" customHeight="1">
      <c r="A7325" s="244"/>
    </row>
    <row r="7326" spans="1:1" s="245" customFormat="1" ht="12" hidden="1" customHeight="1">
      <c r="A7326" s="244"/>
    </row>
    <row r="7327" spans="1:1" s="245" customFormat="1" ht="12" hidden="1" customHeight="1">
      <c r="A7327" s="244"/>
    </row>
    <row r="7328" spans="1:1" s="245" customFormat="1" ht="12" hidden="1" customHeight="1">
      <c r="A7328" s="244"/>
    </row>
    <row r="7329" spans="1:1" s="245" customFormat="1" ht="12" hidden="1" customHeight="1">
      <c r="A7329" s="244"/>
    </row>
    <row r="7330" spans="1:1" s="245" customFormat="1" ht="12" hidden="1" customHeight="1">
      <c r="A7330" s="244"/>
    </row>
    <row r="7331" spans="1:1" s="245" customFormat="1" ht="12" hidden="1" customHeight="1">
      <c r="A7331" s="244"/>
    </row>
    <row r="7332" spans="1:1" s="245" customFormat="1" ht="12" hidden="1" customHeight="1">
      <c r="A7332" s="244"/>
    </row>
    <row r="7333" spans="1:1" s="245" customFormat="1" ht="12" hidden="1" customHeight="1">
      <c r="A7333" s="244"/>
    </row>
    <row r="7334" spans="1:1" s="245" customFormat="1" ht="12" hidden="1" customHeight="1">
      <c r="A7334" s="244"/>
    </row>
    <row r="7335" spans="1:1" s="245" customFormat="1" ht="12" hidden="1" customHeight="1">
      <c r="A7335" s="244"/>
    </row>
    <row r="7336" spans="1:1" s="245" customFormat="1" ht="12" hidden="1" customHeight="1">
      <c r="A7336" s="244"/>
    </row>
    <row r="7337" spans="1:1" s="245" customFormat="1" ht="12" hidden="1" customHeight="1">
      <c r="A7337" s="244"/>
    </row>
    <row r="7338" spans="1:1" s="245" customFormat="1" ht="12" hidden="1" customHeight="1">
      <c r="A7338" s="244"/>
    </row>
    <row r="7339" spans="1:1" s="245" customFormat="1" ht="12" hidden="1" customHeight="1">
      <c r="A7339" s="244"/>
    </row>
    <row r="7340" spans="1:1" s="245" customFormat="1" ht="12" hidden="1" customHeight="1">
      <c r="A7340" s="244"/>
    </row>
    <row r="7341" spans="1:1" s="245" customFormat="1" ht="12" hidden="1" customHeight="1">
      <c r="A7341" s="244"/>
    </row>
    <row r="7342" spans="1:1" s="245" customFormat="1" ht="12" hidden="1" customHeight="1">
      <c r="A7342" s="244"/>
    </row>
    <row r="7343" spans="1:1" s="245" customFormat="1" ht="12" hidden="1" customHeight="1">
      <c r="A7343" s="244"/>
    </row>
    <row r="7344" spans="1:1" s="245" customFormat="1" ht="12" hidden="1" customHeight="1">
      <c r="A7344" s="244"/>
    </row>
    <row r="7345" spans="1:1" s="245" customFormat="1" ht="12" hidden="1" customHeight="1">
      <c r="A7345" s="244"/>
    </row>
    <row r="7346" spans="1:1" s="245" customFormat="1" ht="12" hidden="1" customHeight="1">
      <c r="A7346" s="244"/>
    </row>
    <row r="7347" spans="1:1" s="245" customFormat="1" ht="12" hidden="1" customHeight="1">
      <c r="A7347" s="244"/>
    </row>
    <row r="7348" spans="1:1" s="245" customFormat="1" ht="12" hidden="1" customHeight="1">
      <c r="A7348" s="244"/>
    </row>
    <row r="7349" spans="1:1" s="245" customFormat="1" ht="12" hidden="1" customHeight="1">
      <c r="A7349" s="244"/>
    </row>
    <row r="7350" spans="1:1" s="245" customFormat="1" ht="12" hidden="1" customHeight="1">
      <c r="A7350" s="244"/>
    </row>
    <row r="7351" spans="1:1" s="245" customFormat="1" ht="12" hidden="1" customHeight="1">
      <c r="A7351" s="244"/>
    </row>
    <row r="7352" spans="1:1" s="245" customFormat="1" ht="12" hidden="1" customHeight="1">
      <c r="A7352" s="244"/>
    </row>
    <row r="7353" spans="1:1" s="245" customFormat="1" ht="12" hidden="1" customHeight="1">
      <c r="A7353" s="244"/>
    </row>
    <row r="7354" spans="1:1" s="245" customFormat="1" ht="12" hidden="1" customHeight="1">
      <c r="A7354" s="244"/>
    </row>
    <row r="7355" spans="1:1" s="245" customFormat="1" ht="12" hidden="1" customHeight="1">
      <c r="A7355" s="244"/>
    </row>
    <row r="7356" spans="1:1" s="245" customFormat="1" ht="12" hidden="1" customHeight="1">
      <c r="A7356" s="244"/>
    </row>
    <row r="7357" spans="1:1" s="245" customFormat="1" ht="12" hidden="1" customHeight="1">
      <c r="A7357" s="244"/>
    </row>
    <row r="7358" spans="1:1" s="245" customFormat="1" ht="12" hidden="1" customHeight="1">
      <c r="A7358" s="244"/>
    </row>
    <row r="7359" spans="1:1" s="245" customFormat="1" ht="12" hidden="1" customHeight="1">
      <c r="A7359" s="244"/>
    </row>
    <row r="7360" spans="1:1" s="245" customFormat="1" ht="12" hidden="1" customHeight="1">
      <c r="A7360" s="244"/>
    </row>
    <row r="7361" spans="1:1" s="245" customFormat="1" ht="12" hidden="1" customHeight="1">
      <c r="A7361" s="244"/>
    </row>
    <row r="7362" spans="1:1" s="245" customFormat="1" ht="12" hidden="1" customHeight="1">
      <c r="A7362" s="244"/>
    </row>
    <row r="7363" spans="1:1" s="245" customFormat="1" ht="12" hidden="1" customHeight="1">
      <c r="A7363" s="244"/>
    </row>
    <row r="7364" spans="1:1" s="245" customFormat="1" ht="12" hidden="1" customHeight="1">
      <c r="A7364" s="244"/>
    </row>
    <row r="7365" spans="1:1" s="245" customFormat="1" ht="12" hidden="1" customHeight="1">
      <c r="A7365" s="244"/>
    </row>
    <row r="7366" spans="1:1" s="245" customFormat="1" ht="12" hidden="1" customHeight="1">
      <c r="A7366" s="244"/>
    </row>
    <row r="7367" spans="1:1" s="245" customFormat="1" ht="12" hidden="1" customHeight="1">
      <c r="A7367" s="244"/>
    </row>
    <row r="7368" spans="1:1" s="245" customFormat="1" ht="12" hidden="1" customHeight="1">
      <c r="A7368" s="244"/>
    </row>
    <row r="7369" spans="1:1" s="245" customFormat="1" ht="12" hidden="1" customHeight="1">
      <c r="A7369" s="244"/>
    </row>
    <row r="7370" spans="1:1" s="245" customFormat="1" ht="12" hidden="1" customHeight="1">
      <c r="A7370" s="244"/>
    </row>
    <row r="7371" spans="1:1" s="245" customFormat="1" ht="12" hidden="1" customHeight="1">
      <c r="A7371" s="244"/>
    </row>
    <row r="7372" spans="1:1" s="245" customFormat="1" ht="12" hidden="1" customHeight="1">
      <c r="A7372" s="244"/>
    </row>
    <row r="7373" spans="1:1" s="245" customFormat="1" ht="12" hidden="1" customHeight="1">
      <c r="A7373" s="244"/>
    </row>
    <row r="7374" spans="1:1" s="245" customFormat="1" ht="12" hidden="1" customHeight="1">
      <c r="A7374" s="244"/>
    </row>
    <row r="7375" spans="1:1" s="245" customFormat="1" ht="12" hidden="1" customHeight="1">
      <c r="A7375" s="244"/>
    </row>
    <row r="7376" spans="1:1" s="245" customFormat="1" ht="12" hidden="1" customHeight="1">
      <c r="A7376" s="244"/>
    </row>
    <row r="7377" spans="1:1" s="245" customFormat="1" ht="12" hidden="1" customHeight="1">
      <c r="A7377" s="244"/>
    </row>
    <row r="7378" spans="1:1" s="245" customFormat="1" ht="12" hidden="1" customHeight="1">
      <c r="A7378" s="244"/>
    </row>
    <row r="7379" spans="1:1" s="245" customFormat="1" ht="12" hidden="1" customHeight="1">
      <c r="A7379" s="244"/>
    </row>
    <row r="7380" spans="1:1" s="245" customFormat="1" ht="12" hidden="1" customHeight="1">
      <c r="A7380" s="244"/>
    </row>
    <row r="7381" spans="1:1" s="245" customFormat="1" ht="12" hidden="1" customHeight="1">
      <c r="A7381" s="244"/>
    </row>
    <row r="7382" spans="1:1" s="245" customFormat="1" ht="12" hidden="1" customHeight="1">
      <c r="A7382" s="244"/>
    </row>
    <row r="7383" spans="1:1" s="245" customFormat="1" ht="12" hidden="1" customHeight="1">
      <c r="A7383" s="244"/>
    </row>
    <row r="7384" spans="1:1" s="245" customFormat="1" ht="12" hidden="1" customHeight="1">
      <c r="A7384" s="244"/>
    </row>
    <row r="7385" spans="1:1" s="245" customFormat="1" ht="12" hidden="1" customHeight="1">
      <c r="A7385" s="244"/>
    </row>
    <row r="7386" spans="1:1" s="245" customFormat="1" ht="12" hidden="1" customHeight="1">
      <c r="A7386" s="244"/>
    </row>
    <row r="7387" spans="1:1" s="245" customFormat="1" ht="12" hidden="1" customHeight="1">
      <c r="A7387" s="244"/>
    </row>
    <row r="7388" spans="1:1" s="245" customFormat="1" ht="12" hidden="1" customHeight="1">
      <c r="A7388" s="244"/>
    </row>
    <row r="7389" spans="1:1" s="245" customFormat="1" ht="12" hidden="1" customHeight="1">
      <c r="A7389" s="244"/>
    </row>
    <row r="7390" spans="1:1" s="245" customFormat="1" ht="12" hidden="1" customHeight="1">
      <c r="A7390" s="244"/>
    </row>
    <row r="7391" spans="1:1" s="245" customFormat="1" ht="12" hidden="1" customHeight="1">
      <c r="A7391" s="244"/>
    </row>
    <row r="7392" spans="1:1" s="245" customFormat="1" ht="12" hidden="1" customHeight="1">
      <c r="A7392" s="244"/>
    </row>
    <row r="7393" spans="1:1" s="245" customFormat="1" ht="12" hidden="1" customHeight="1">
      <c r="A7393" s="244"/>
    </row>
    <row r="7394" spans="1:1" s="245" customFormat="1" ht="12" hidden="1" customHeight="1">
      <c r="A7394" s="244"/>
    </row>
    <row r="7395" spans="1:1" s="245" customFormat="1" ht="12" hidden="1" customHeight="1">
      <c r="A7395" s="244"/>
    </row>
    <row r="7396" spans="1:1" s="245" customFormat="1" ht="12" hidden="1" customHeight="1">
      <c r="A7396" s="244"/>
    </row>
    <row r="7397" spans="1:1" s="245" customFormat="1" ht="12" hidden="1" customHeight="1">
      <c r="A7397" s="244"/>
    </row>
    <row r="7398" spans="1:1" s="245" customFormat="1" ht="12" hidden="1" customHeight="1">
      <c r="A7398" s="244"/>
    </row>
    <row r="7399" spans="1:1" s="245" customFormat="1" ht="12" hidden="1" customHeight="1">
      <c r="A7399" s="244"/>
    </row>
    <row r="7400" spans="1:1" s="245" customFormat="1" ht="12" hidden="1" customHeight="1">
      <c r="A7400" s="244"/>
    </row>
    <row r="7401" spans="1:1" s="245" customFormat="1" ht="12" hidden="1" customHeight="1">
      <c r="A7401" s="244"/>
    </row>
    <row r="7402" spans="1:1" s="245" customFormat="1" ht="12" hidden="1" customHeight="1">
      <c r="A7402" s="244"/>
    </row>
    <row r="7403" spans="1:1" s="245" customFormat="1" ht="12" hidden="1" customHeight="1">
      <c r="A7403" s="244"/>
    </row>
    <row r="7404" spans="1:1" s="245" customFormat="1" ht="12" hidden="1" customHeight="1">
      <c r="A7404" s="244"/>
    </row>
    <row r="7405" spans="1:1" s="245" customFormat="1" ht="12" hidden="1" customHeight="1">
      <c r="A7405" s="244"/>
    </row>
    <row r="7406" spans="1:1" s="245" customFormat="1" ht="12" hidden="1" customHeight="1">
      <c r="A7406" s="244"/>
    </row>
    <row r="7407" spans="1:1" s="245" customFormat="1" ht="12" hidden="1" customHeight="1">
      <c r="A7407" s="244"/>
    </row>
    <row r="7408" spans="1:1" s="245" customFormat="1" ht="12" hidden="1" customHeight="1">
      <c r="A7408" s="244"/>
    </row>
    <row r="7409" spans="1:1" s="245" customFormat="1" ht="12" hidden="1" customHeight="1">
      <c r="A7409" s="244"/>
    </row>
    <row r="7410" spans="1:1" s="245" customFormat="1" ht="12" hidden="1" customHeight="1">
      <c r="A7410" s="244"/>
    </row>
    <row r="7411" spans="1:1" s="245" customFormat="1" ht="12" hidden="1" customHeight="1">
      <c r="A7411" s="244"/>
    </row>
    <row r="7412" spans="1:1" s="245" customFormat="1" ht="12" hidden="1" customHeight="1">
      <c r="A7412" s="244"/>
    </row>
    <row r="7413" spans="1:1" s="245" customFormat="1" ht="12" hidden="1" customHeight="1">
      <c r="A7413" s="244"/>
    </row>
    <row r="7414" spans="1:1" s="245" customFormat="1" ht="12" hidden="1" customHeight="1">
      <c r="A7414" s="244"/>
    </row>
    <row r="7415" spans="1:1" s="245" customFormat="1" ht="12" hidden="1" customHeight="1">
      <c r="A7415" s="244"/>
    </row>
    <row r="7416" spans="1:1" s="245" customFormat="1" ht="12" hidden="1" customHeight="1">
      <c r="A7416" s="244"/>
    </row>
    <row r="7417" spans="1:1" s="245" customFormat="1" ht="12" hidden="1" customHeight="1">
      <c r="A7417" s="244"/>
    </row>
    <row r="7418" spans="1:1" s="245" customFormat="1" ht="12" hidden="1" customHeight="1">
      <c r="A7418" s="244"/>
    </row>
    <row r="7419" spans="1:1" s="245" customFormat="1" ht="12" hidden="1" customHeight="1">
      <c r="A7419" s="244"/>
    </row>
    <row r="7420" spans="1:1" s="245" customFormat="1" ht="12" hidden="1" customHeight="1">
      <c r="A7420" s="244"/>
    </row>
    <row r="7421" spans="1:1" s="245" customFormat="1" ht="12" hidden="1" customHeight="1">
      <c r="A7421" s="244"/>
    </row>
    <row r="7422" spans="1:1" s="245" customFormat="1" ht="12" hidden="1" customHeight="1">
      <c r="A7422" s="244"/>
    </row>
    <row r="7423" spans="1:1" s="245" customFormat="1" ht="12" hidden="1" customHeight="1">
      <c r="A7423" s="244"/>
    </row>
    <row r="7424" spans="1:1" s="245" customFormat="1" ht="12" hidden="1" customHeight="1">
      <c r="A7424" s="244"/>
    </row>
    <row r="7425" spans="1:1" s="245" customFormat="1" ht="12" hidden="1" customHeight="1">
      <c r="A7425" s="244"/>
    </row>
    <row r="7426" spans="1:1" s="245" customFormat="1" ht="12" hidden="1" customHeight="1">
      <c r="A7426" s="244"/>
    </row>
    <row r="7427" spans="1:1" s="245" customFormat="1" ht="12" hidden="1" customHeight="1">
      <c r="A7427" s="244"/>
    </row>
    <row r="7428" spans="1:1" s="245" customFormat="1" ht="12" hidden="1" customHeight="1">
      <c r="A7428" s="244"/>
    </row>
    <row r="7429" spans="1:1" s="245" customFormat="1" ht="12" hidden="1" customHeight="1">
      <c r="A7429" s="244"/>
    </row>
    <row r="7430" spans="1:1" s="245" customFormat="1" ht="12" hidden="1" customHeight="1">
      <c r="A7430" s="244"/>
    </row>
    <row r="7431" spans="1:1" s="245" customFormat="1" ht="12" hidden="1" customHeight="1">
      <c r="A7431" s="244"/>
    </row>
    <row r="7432" spans="1:1" s="245" customFormat="1" ht="12" hidden="1" customHeight="1">
      <c r="A7432" s="244"/>
    </row>
    <row r="7433" spans="1:1" s="245" customFormat="1" ht="12" hidden="1" customHeight="1">
      <c r="A7433" s="244"/>
    </row>
    <row r="7434" spans="1:1" s="245" customFormat="1" ht="12" hidden="1" customHeight="1">
      <c r="A7434" s="244"/>
    </row>
    <row r="7435" spans="1:1" s="245" customFormat="1" ht="12" hidden="1" customHeight="1">
      <c r="A7435" s="244"/>
    </row>
    <row r="7436" spans="1:1" s="245" customFormat="1" ht="12" hidden="1" customHeight="1">
      <c r="A7436" s="244"/>
    </row>
    <row r="7437" spans="1:1" s="245" customFormat="1" ht="12" hidden="1" customHeight="1">
      <c r="A7437" s="244"/>
    </row>
    <row r="7438" spans="1:1" s="245" customFormat="1" ht="12" hidden="1" customHeight="1">
      <c r="A7438" s="244"/>
    </row>
    <row r="7439" spans="1:1" s="245" customFormat="1" ht="12" hidden="1" customHeight="1">
      <c r="A7439" s="244"/>
    </row>
    <row r="7440" spans="1:1" s="245" customFormat="1" ht="12" hidden="1" customHeight="1">
      <c r="A7440" s="244"/>
    </row>
    <row r="7441" spans="1:1" s="245" customFormat="1" ht="12" hidden="1" customHeight="1">
      <c r="A7441" s="244"/>
    </row>
    <row r="7442" spans="1:1" s="245" customFormat="1" ht="12" hidden="1" customHeight="1">
      <c r="A7442" s="244"/>
    </row>
    <row r="7443" spans="1:1" s="245" customFormat="1" ht="12" hidden="1" customHeight="1">
      <c r="A7443" s="244"/>
    </row>
    <row r="7444" spans="1:1" s="245" customFormat="1" ht="12" hidden="1" customHeight="1">
      <c r="A7444" s="244"/>
    </row>
    <row r="7445" spans="1:1" s="245" customFormat="1" ht="12" hidden="1" customHeight="1">
      <c r="A7445" s="244"/>
    </row>
    <row r="7446" spans="1:1" s="245" customFormat="1" ht="12" hidden="1" customHeight="1">
      <c r="A7446" s="244"/>
    </row>
    <row r="7447" spans="1:1" s="245" customFormat="1" ht="12" hidden="1" customHeight="1">
      <c r="A7447" s="244"/>
    </row>
    <row r="7448" spans="1:1" s="245" customFormat="1" ht="12" hidden="1" customHeight="1">
      <c r="A7448" s="244"/>
    </row>
    <row r="7449" spans="1:1" s="245" customFormat="1" ht="12" hidden="1" customHeight="1">
      <c r="A7449" s="244"/>
    </row>
    <row r="7450" spans="1:1" s="245" customFormat="1" ht="12" hidden="1" customHeight="1">
      <c r="A7450" s="244"/>
    </row>
    <row r="7451" spans="1:1" s="245" customFormat="1" ht="12" hidden="1" customHeight="1">
      <c r="A7451" s="244"/>
    </row>
    <row r="7452" spans="1:1" s="245" customFormat="1" ht="12" hidden="1" customHeight="1">
      <c r="A7452" s="244"/>
    </row>
    <row r="7453" spans="1:1" s="245" customFormat="1" ht="12" hidden="1" customHeight="1">
      <c r="A7453" s="244"/>
    </row>
    <row r="7454" spans="1:1" s="245" customFormat="1" ht="12" hidden="1" customHeight="1">
      <c r="A7454" s="244"/>
    </row>
    <row r="7455" spans="1:1" s="245" customFormat="1" ht="12" hidden="1" customHeight="1">
      <c r="A7455" s="244"/>
    </row>
    <row r="7456" spans="1:1" s="245" customFormat="1" ht="12" hidden="1" customHeight="1">
      <c r="A7456" s="244"/>
    </row>
    <row r="7457" spans="1:1" s="245" customFormat="1" ht="12" hidden="1" customHeight="1">
      <c r="A7457" s="244"/>
    </row>
    <row r="7458" spans="1:1" s="245" customFormat="1" ht="12" hidden="1" customHeight="1">
      <c r="A7458" s="244"/>
    </row>
    <row r="7459" spans="1:1" s="245" customFormat="1" ht="12" hidden="1" customHeight="1">
      <c r="A7459" s="244"/>
    </row>
    <row r="7460" spans="1:1" s="245" customFormat="1" ht="12" hidden="1" customHeight="1">
      <c r="A7460" s="244"/>
    </row>
    <row r="7461" spans="1:1" s="245" customFormat="1" ht="12" hidden="1" customHeight="1">
      <c r="A7461" s="244"/>
    </row>
    <row r="7462" spans="1:1" s="245" customFormat="1" ht="12" hidden="1" customHeight="1">
      <c r="A7462" s="244"/>
    </row>
    <row r="7463" spans="1:1" s="245" customFormat="1" ht="12" hidden="1" customHeight="1">
      <c r="A7463" s="244"/>
    </row>
    <row r="7464" spans="1:1" s="245" customFormat="1" ht="12" hidden="1" customHeight="1">
      <c r="A7464" s="244"/>
    </row>
    <row r="7465" spans="1:1" s="245" customFormat="1" ht="12" hidden="1" customHeight="1">
      <c r="A7465" s="244"/>
    </row>
    <row r="7466" spans="1:1" s="245" customFormat="1" ht="12" hidden="1" customHeight="1">
      <c r="A7466" s="244"/>
    </row>
    <row r="7467" spans="1:1" s="245" customFormat="1" ht="12" hidden="1" customHeight="1">
      <c r="A7467" s="244"/>
    </row>
    <row r="7468" spans="1:1" s="245" customFormat="1" ht="12" hidden="1" customHeight="1">
      <c r="A7468" s="244"/>
    </row>
    <row r="7469" spans="1:1" s="245" customFormat="1" ht="12" hidden="1" customHeight="1">
      <c r="A7469" s="244"/>
    </row>
    <row r="7470" spans="1:1" s="245" customFormat="1" ht="12" hidden="1" customHeight="1">
      <c r="A7470" s="244"/>
    </row>
    <row r="7471" spans="1:1" s="245" customFormat="1" ht="12" hidden="1" customHeight="1">
      <c r="A7471" s="244"/>
    </row>
    <row r="7472" spans="1:1" s="245" customFormat="1" ht="12" hidden="1" customHeight="1">
      <c r="A7472" s="244"/>
    </row>
    <row r="7473" spans="1:1" s="245" customFormat="1" ht="12" hidden="1" customHeight="1">
      <c r="A7473" s="244"/>
    </row>
    <row r="7474" spans="1:1" s="245" customFormat="1" ht="12" hidden="1" customHeight="1">
      <c r="A7474" s="244"/>
    </row>
    <row r="7475" spans="1:1" s="245" customFormat="1" ht="12" hidden="1" customHeight="1">
      <c r="A7475" s="244"/>
    </row>
    <row r="7476" spans="1:1" s="245" customFormat="1" ht="12" hidden="1" customHeight="1">
      <c r="A7476" s="244"/>
    </row>
    <row r="7477" spans="1:1" s="245" customFormat="1" ht="12" hidden="1" customHeight="1">
      <c r="A7477" s="244"/>
    </row>
    <row r="7478" spans="1:1" s="245" customFormat="1" ht="12" hidden="1" customHeight="1">
      <c r="A7478" s="244"/>
    </row>
    <row r="7479" spans="1:1" s="245" customFormat="1" ht="12" hidden="1" customHeight="1">
      <c r="A7479" s="244"/>
    </row>
    <row r="7480" spans="1:1" s="245" customFormat="1" ht="12" hidden="1" customHeight="1">
      <c r="A7480" s="244"/>
    </row>
    <row r="7481" spans="1:1" s="245" customFormat="1" ht="12" hidden="1" customHeight="1">
      <c r="A7481" s="244"/>
    </row>
    <row r="7482" spans="1:1" s="245" customFormat="1" ht="12" hidden="1" customHeight="1">
      <c r="A7482" s="244"/>
    </row>
    <row r="7483" spans="1:1" s="245" customFormat="1" ht="12" hidden="1" customHeight="1">
      <c r="A7483" s="244"/>
    </row>
    <row r="7484" spans="1:1" s="245" customFormat="1" ht="12" hidden="1" customHeight="1">
      <c r="A7484" s="244"/>
    </row>
    <row r="7485" spans="1:1" s="245" customFormat="1" ht="12" hidden="1" customHeight="1">
      <c r="A7485" s="244"/>
    </row>
    <row r="7486" spans="1:1" s="245" customFormat="1" ht="12" hidden="1" customHeight="1">
      <c r="A7486" s="244"/>
    </row>
    <row r="7487" spans="1:1" s="245" customFormat="1" ht="12" hidden="1" customHeight="1">
      <c r="A7487" s="244"/>
    </row>
    <row r="7488" spans="1:1" s="245" customFormat="1" ht="12" hidden="1" customHeight="1">
      <c r="A7488" s="244"/>
    </row>
    <row r="7489" spans="1:1" s="245" customFormat="1" ht="12" hidden="1" customHeight="1">
      <c r="A7489" s="244"/>
    </row>
    <row r="7490" spans="1:1" s="245" customFormat="1" ht="12" hidden="1" customHeight="1">
      <c r="A7490" s="244"/>
    </row>
    <row r="7491" spans="1:1" s="245" customFormat="1" ht="12" hidden="1" customHeight="1">
      <c r="A7491" s="244"/>
    </row>
    <row r="7492" spans="1:1" s="245" customFormat="1" ht="12" hidden="1" customHeight="1">
      <c r="A7492" s="244"/>
    </row>
    <row r="7493" spans="1:1" s="245" customFormat="1" ht="12" hidden="1" customHeight="1">
      <c r="A7493" s="244"/>
    </row>
    <row r="7494" spans="1:1" s="245" customFormat="1" ht="12" hidden="1" customHeight="1">
      <c r="A7494" s="244"/>
    </row>
    <row r="7495" spans="1:1" s="245" customFormat="1" ht="12" hidden="1" customHeight="1">
      <c r="A7495" s="244"/>
    </row>
    <row r="7496" spans="1:1" s="245" customFormat="1" ht="12" hidden="1" customHeight="1">
      <c r="A7496" s="244"/>
    </row>
    <row r="7497" spans="1:1" s="245" customFormat="1" ht="12" hidden="1" customHeight="1">
      <c r="A7497" s="244"/>
    </row>
    <row r="7498" spans="1:1" s="245" customFormat="1" ht="12" hidden="1" customHeight="1">
      <c r="A7498" s="244"/>
    </row>
    <row r="7499" spans="1:1" s="245" customFormat="1" ht="12" hidden="1" customHeight="1">
      <c r="A7499" s="244"/>
    </row>
    <row r="7500" spans="1:1" s="245" customFormat="1" ht="12" hidden="1" customHeight="1">
      <c r="A7500" s="244"/>
    </row>
    <row r="7501" spans="1:1" s="245" customFormat="1" ht="12" hidden="1" customHeight="1">
      <c r="A7501" s="244"/>
    </row>
    <row r="7502" spans="1:1" s="245" customFormat="1" ht="12" hidden="1" customHeight="1">
      <c r="A7502" s="244"/>
    </row>
    <row r="7503" spans="1:1" s="245" customFormat="1" ht="12" hidden="1" customHeight="1">
      <c r="A7503" s="244"/>
    </row>
    <row r="7504" spans="1:1" s="245" customFormat="1" ht="12" hidden="1" customHeight="1">
      <c r="A7504" s="244"/>
    </row>
    <row r="7505" spans="1:1" s="245" customFormat="1" ht="12" hidden="1" customHeight="1">
      <c r="A7505" s="244"/>
    </row>
    <row r="7506" spans="1:1" s="245" customFormat="1" ht="12" hidden="1" customHeight="1">
      <c r="A7506" s="244"/>
    </row>
    <row r="7507" spans="1:1" s="245" customFormat="1" ht="12" hidden="1" customHeight="1">
      <c r="A7507" s="244"/>
    </row>
    <row r="7508" spans="1:1" s="245" customFormat="1" ht="12" hidden="1" customHeight="1">
      <c r="A7508" s="244"/>
    </row>
    <row r="7509" spans="1:1" s="245" customFormat="1" ht="12" hidden="1" customHeight="1">
      <c r="A7509" s="244"/>
    </row>
    <row r="7510" spans="1:1" s="245" customFormat="1" ht="12" hidden="1" customHeight="1">
      <c r="A7510" s="244"/>
    </row>
    <row r="7511" spans="1:1" s="245" customFormat="1" ht="12" hidden="1" customHeight="1">
      <c r="A7511" s="244"/>
    </row>
    <row r="7512" spans="1:1" s="245" customFormat="1" ht="12" hidden="1" customHeight="1">
      <c r="A7512" s="244"/>
    </row>
    <row r="7513" spans="1:1" s="245" customFormat="1" ht="12" hidden="1" customHeight="1">
      <c r="A7513" s="244"/>
    </row>
    <row r="7514" spans="1:1" s="245" customFormat="1" ht="12" hidden="1" customHeight="1">
      <c r="A7514" s="244"/>
    </row>
    <row r="7515" spans="1:1" s="245" customFormat="1" ht="12" hidden="1" customHeight="1">
      <c r="A7515" s="244"/>
    </row>
    <row r="7516" spans="1:1" s="245" customFormat="1" ht="12" hidden="1" customHeight="1">
      <c r="A7516" s="244"/>
    </row>
    <row r="7517" spans="1:1" s="245" customFormat="1" ht="12" hidden="1" customHeight="1">
      <c r="A7517" s="244"/>
    </row>
    <row r="7518" spans="1:1" s="245" customFormat="1" ht="12" hidden="1" customHeight="1">
      <c r="A7518" s="244"/>
    </row>
    <row r="7519" spans="1:1" s="245" customFormat="1" ht="12" hidden="1" customHeight="1">
      <c r="A7519" s="244"/>
    </row>
    <row r="7520" spans="1:1" s="245" customFormat="1" ht="12" hidden="1" customHeight="1">
      <c r="A7520" s="244"/>
    </row>
    <row r="7521" spans="1:1" s="245" customFormat="1" ht="12" hidden="1" customHeight="1">
      <c r="A7521" s="244"/>
    </row>
    <row r="7522" spans="1:1" s="245" customFormat="1" ht="12" hidden="1" customHeight="1">
      <c r="A7522" s="244"/>
    </row>
    <row r="7523" spans="1:1" s="245" customFormat="1" ht="12" hidden="1" customHeight="1">
      <c r="A7523" s="244"/>
    </row>
    <row r="7524" spans="1:1" s="245" customFormat="1" ht="12" hidden="1" customHeight="1">
      <c r="A7524" s="244"/>
    </row>
    <row r="7525" spans="1:1" s="245" customFormat="1" ht="12" hidden="1" customHeight="1">
      <c r="A7525" s="244"/>
    </row>
    <row r="7526" spans="1:1" s="245" customFormat="1" ht="12" hidden="1" customHeight="1">
      <c r="A7526" s="244"/>
    </row>
    <row r="7527" spans="1:1" s="245" customFormat="1" ht="12" hidden="1" customHeight="1">
      <c r="A7527" s="244"/>
    </row>
    <row r="7528" spans="1:1" s="245" customFormat="1" ht="12" hidden="1" customHeight="1">
      <c r="A7528" s="244"/>
    </row>
    <row r="7529" spans="1:1" s="245" customFormat="1" ht="12" hidden="1" customHeight="1">
      <c r="A7529" s="244"/>
    </row>
    <row r="7530" spans="1:1" s="245" customFormat="1" ht="12" hidden="1" customHeight="1">
      <c r="A7530" s="244"/>
    </row>
    <row r="7531" spans="1:1" s="245" customFormat="1" ht="12" hidden="1" customHeight="1">
      <c r="A7531" s="244"/>
    </row>
    <row r="7532" spans="1:1" s="245" customFormat="1" ht="12" hidden="1" customHeight="1">
      <c r="A7532" s="244"/>
    </row>
    <row r="7533" spans="1:1" s="245" customFormat="1" ht="12" hidden="1" customHeight="1">
      <c r="A7533" s="244"/>
    </row>
    <row r="7534" spans="1:1" s="245" customFormat="1" ht="12" hidden="1" customHeight="1">
      <c r="A7534" s="244"/>
    </row>
    <row r="7535" spans="1:1" s="245" customFormat="1" ht="12" hidden="1" customHeight="1">
      <c r="A7535" s="244"/>
    </row>
    <row r="7536" spans="1:1" s="245" customFormat="1" ht="12" hidden="1" customHeight="1">
      <c r="A7536" s="244"/>
    </row>
    <row r="7537" spans="1:1" s="245" customFormat="1" ht="12" hidden="1" customHeight="1">
      <c r="A7537" s="244"/>
    </row>
    <row r="7538" spans="1:1" s="245" customFormat="1" ht="12" hidden="1" customHeight="1">
      <c r="A7538" s="244"/>
    </row>
    <row r="7539" spans="1:1" s="245" customFormat="1" ht="12" hidden="1" customHeight="1">
      <c r="A7539" s="244"/>
    </row>
    <row r="7540" spans="1:1" s="245" customFormat="1" ht="12" hidden="1" customHeight="1">
      <c r="A7540" s="244"/>
    </row>
    <row r="7541" spans="1:1" s="245" customFormat="1" ht="12" hidden="1" customHeight="1">
      <c r="A7541" s="244"/>
    </row>
    <row r="7542" spans="1:1" s="245" customFormat="1" ht="12" hidden="1" customHeight="1">
      <c r="A7542" s="244"/>
    </row>
    <row r="7543" spans="1:1" s="245" customFormat="1" ht="12" hidden="1" customHeight="1">
      <c r="A7543" s="244"/>
    </row>
    <row r="7544" spans="1:1" s="245" customFormat="1" ht="12" hidden="1" customHeight="1">
      <c r="A7544" s="244"/>
    </row>
    <row r="7545" spans="1:1" s="245" customFormat="1" ht="12" hidden="1" customHeight="1">
      <c r="A7545" s="244"/>
    </row>
    <row r="7546" spans="1:1" s="245" customFormat="1" ht="12" hidden="1" customHeight="1">
      <c r="A7546" s="244"/>
    </row>
    <row r="7547" spans="1:1" s="245" customFormat="1" ht="12" hidden="1" customHeight="1">
      <c r="A7547" s="244"/>
    </row>
    <row r="7548" spans="1:1" s="245" customFormat="1" ht="12" hidden="1" customHeight="1">
      <c r="A7548" s="244"/>
    </row>
    <row r="7549" spans="1:1" s="245" customFormat="1" ht="12" hidden="1" customHeight="1">
      <c r="A7549" s="244"/>
    </row>
    <row r="7550" spans="1:1" s="245" customFormat="1" ht="12" hidden="1" customHeight="1">
      <c r="A7550" s="244"/>
    </row>
    <row r="7551" spans="1:1" s="245" customFormat="1" ht="12" hidden="1" customHeight="1">
      <c r="A7551" s="244"/>
    </row>
    <row r="7552" spans="1:1" s="245" customFormat="1" ht="12" hidden="1" customHeight="1">
      <c r="A7552" s="244"/>
    </row>
    <row r="7553" spans="1:1" s="245" customFormat="1" ht="12" hidden="1" customHeight="1">
      <c r="A7553" s="244"/>
    </row>
    <row r="7554" spans="1:1" s="245" customFormat="1" ht="12" hidden="1" customHeight="1">
      <c r="A7554" s="244"/>
    </row>
    <row r="7555" spans="1:1" s="245" customFormat="1" ht="12" hidden="1" customHeight="1">
      <c r="A7555" s="244"/>
    </row>
    <row r="7556" spans="1:1" s="245" customFormat="1" ht="12" hidden="1" customHeight="1">
      <c r="A7556" s="244"/>
    </row>
    <row r="7557" spans="1:1" s="245" customFormat="1" ht="12" hidden="1" customHeight="1">
      <c r="A7557" s="244"/>
    </row>
    <row r="7558" spans="1:1" s="245" customFormat="1" ht="12" hidden="1" customHeight="1">
      <c r="A7558" s="244"/>
    </row>
    <row r="7559" spans="1:1" s="245" customFormat="1" ht="12" hidden="1" customHeight="1">
      <c r="A7559" s="244"/>
    </row>
    <row r="7560" spans="1:1" s="245" customFormat="1" ht="12" hidden="1" customHeight="1">
      <c r="A7560" s="244"/>
    </row>
    <row r="7561" spans="1:1" s="245" customFormat="1" ht="12" hidden="1" customHeight="1">
      <c r="A7561" s="244"/>
    </row>
    <row r="7562" spans="1:1" s="245" customFormat="1" ht="12" hidden="1" customHeight="1">
      <c r="A7562" s="244"/>
    </row>
    <row r="7563" spans="1:1" s="245" customFormat="1" ht="12" hidden="1" customHeight="1">
      <c r="A7563" s="244"/>
    </row>
    <row r="7564" spans="1:1" s="245" customFormat="1" ht="12" hidden="1" customHeight="1">
      <c r="A7564" s="244"/>
    </row>
    <row r="7565" spans="1:1" s="245" customFormat="1" ht="12" hidden="1" customHeight="1">
      <c r="A7565" s="244"/>
    </row>
    <row r="7566" spans="1:1" s="245" customFormat="1" ht="12" hidden="1" customHeight="1">
      <c r="A7566" s="244"/>
    </row>
    <row r="7567" spans="1:1" s="245" customFormat="1" ht="12" hidden="1" customHeight="1">
      <c r="A7567" s="244"/>
    </row>
    <row r="7568" spans="1:1" s="245" customFormat="1" ht="12" hidden="1" customHeight="1">
      <c r="A7568" s="244"/>
    </row>
    <row r="7569" spans="1:1" s="245" customFormat="1" ht="12" hidden="1" customHeight="1">
      <c r="A7569" s="244"/>
    </row>
    <row r="7570" spans="1:1" s="245" customFormat="1" ht="12" hidden="1" customHeight="1">
      <c r="A7570" s="244"/>
    </row>
    <row r="7571" spans="1:1" s="245" customFormat="1" ht="12" hidden="1" customHeight="1">
      <c r="A7571" s="244"/>
    </row>
    <row r="7572" spans="1:1" s="245" customFormat="1" ht="12" hidden="1" customHeight="1">
      <c r="A7572" s="244"/>
    </row>
    <row r="7573" spans="1:1" s="245" customFormat="1" ht="12" hidden="1" customHeight="1">
      <c r="A7573" s="244"/>
    </row>
    <row r="7574" spans="1:1" s="245" customFormat="1" ht="12" hidden="1" customHeight="1">
      <c r="A7574" s="244"/>
    </row>
    <row r="7575" spans="1:1" s="245" customFormat="1" ht="12" hidden="1" customHeight="1">
      <c r="A7575" s="244"/>
    </row>
    <row r="7576" spans="1:1" s="245" customFormat="1" ht="12" hidden="1" customHeight="1">
      <c r="A7576" s="244"/>
    </row>
    <row r="7577" spans="1:1" s="245" customFormat="1" ht="12" hidden="1" customHeight="1">
      <c r="A7577" s="244"/>
    </row>
    <row r="7578" spans="1:1" s="245" customFormat="1" ht="12" hidden="1" customHeight="1">
      <c r="A7578" s="244"/>
    </row>
    <row r="7579" spans="1:1" s="245" customFormat="1" ht="12" hidden="1" customHeight="1">
      <c r="A7579" s="244"/>
    </row>
    <row r="7580" spans="1:1" s="245" customFormat="1" ht="12" hidden="1" customHeight="1">
      <c r="A7580" s="244"/>
    </row>
    <row r="7581" spans="1:1" s="245" customFormat="1" ht="12" hidden="1" customHeight="1">
      <c r="A7581" s="244"/>
    </row>
    <row r="7582" spans="1:1" s="245" customFormat="1" ht="12" hidden="1" customHeight="1">
      <c r="A7582" s="244"/>
    </row>
    <row r="7583" spans="1:1" s="245" customFormat="1" ht="12" hidden="1" customHeight="1">
      <c r="A7583" s="244"/>
    </row>
    <row r="7584" spans="1:1" s="245" customFormat="1" ht="12" hidden="1" customHeight="1">
      <c r="A7584" s="244"/>
    </row>
    <row r="7585" spans="1:1" s="245" customFormat="1" ht="12" hidden="1" customHeight="1">
      <c r="A7585" s="244"/>
    </row>
    <row r="7586" spans="1:1" s="245" customFormat="1" ht="12" hidden="1" customHeight="1">
      <c r="A7586" s="244"/>
    </row>
    <row r="7587" spans="1:1" s="245" customFormat="1" ht="12" hidden="1" customHeight="1">
      <c r="A7587" s="244"/>
    </row>
    <row r="7588" spans="1:1" s="245" customFormat="1" ht="12" hidden="1" customHeight="1">
      <c r="A7588" s="244"/>
    </row>
    <row r="7589" spans="1:1" s="245" customFormat="1" ht="12" hidden="1" customHeight="1">
      <c r="A7589" s="244"/>
    </row>
    <row r="7590" spans="1:1" s="245" customFormat="1" ht="12" hidden="1" customHeight="1">
      <c r="A7590" s="244"/>
    </row>
    <row r="7591" spans="1:1" s="245" customFormat="1" ht="12" hidden="1" customHeight="1">
      <c r="A7591" s="244"/>
    </row>
    <row r="7592" spans="1:1" s="245" customFormat="1" ht="12" hidden="1" customHeight="1">
      <c r="A7592" s="244"/>
    </row>
    <row r="7593" spans="1:1" s="245" customFormat="1" ht="12" hidden="1" customHeight="1">
      <c r="A7593" s="244"/>
    </row>
    <row r="7594" spans="1:1" s="245" customFormat="1" ht="12" hidden="1" customHeight="1">
      <c r="A7594" s="244"/>
    </row>
    <row r="7595" spans="1:1" s="245" customFormat="1" ht="12" hidden="1" customHeight="1">
      <c r="A7595" s="244"/>
    </row>
    <row r="7596" spans="1:1" s="245" customFormat="1" ht="12" hidden="1" customHeight="1">
      <c r="A7596" s="244"/>
    </row>
    <row r="7597" spans="1:1" s="245" customFormat="1" ht="12" hidden="1" customHeight="1">
      <c r="A7597" s="244"/>
    </row>
    <row r="7598" spans="1:1" s="245" customFormat="1" ht="12" hidden="1" customHeight="1">
      <c r="A7598" s="244"/>
    </row>
    <row r="7599" spans="1:1" s="245" customFormat="1" ht="12" hidden="1" customHeight="1">
      <c r="A7599" s="244"/>
    </row>
    <row r="7600" spans="1:1" s="245" customFormat="1" ht="12" hidden="1" customHeight="1">
      <c r="A7600" s="244"/>
    </row>
    <row r="7601" spans="1:1" s="245" customFormat="1" ht="12" hidden="1" customHeight="1">
      <c r="A7601" s="244"/>
    </row>
    <row r="7602" spans="1:1" s="245" customFormat="1" ht="12" hidden="1" customHeight="1">
      <c r="A7602" s="244"/>
    </row>
    <row r="7603" spans="1:1" s="245" customFormat="1" ht="12" hidden="1" customHeight="1">
      <c r="A7603" s="244"/>
    </row>
    <row r="7604" spans="1:1" s="245" customFormat="1" ht="12" hidden="1" customHeight="1">
      <c r="A7604" s="244"/>
    </row>
    <row r="7605" spans="1:1" s="245" customFormat="1" ht="12" hidden="1" customHeight="1">
      <c r="A7605" s="244"/>
    </row>
    <row r="7606" spans="1:1" s="245" customFormat="1" ht="12" hidden="1" customHeight="1">
      <c r="A7606" s="244"/>
    </row>
    <row r="7607" spans="1:1" s="245" customFormat="1" ht="12" hidden="1" customHeight="1">
      <c r="A7607" s="244"/>
    </row>
    <row r="7608" spans="1:1" s="245" customFormat="1" ht="12" hidden="1" customHeight="1">
      <c r="A7608" s="244"/>
    </row>
    <row r="7609" spans="1:1" s="245" customFormat="1" ht="12" hidden="1" customHeight="1">
      <c r="A7609" s="244"/>
    </row>
    <row r="7610" spans="1:1" s="245" customFormat="1" ht="12" hidden="1" customHeight="1">
      <c r="A7610" s="244"/>
    </row>
    <row r="7611" spans="1:1" s="245" customFormat="1" ht="12" hidden="1" customHeight="1">
      <c r="A7611" s="244"/>
    </row>
    <row r="7612" spans="1:1" s="245" customFormat="1" ht="12" hidden="1" customHeight="1">
      <c r="A7612" s="244"/>
    </row>
    <row r="7613" spans="1:1" s="245" customFormat="1" ht="12" hidden="1" customHeight="1">
      <c r="A7613" s="244"/>
    </row>
    <row r="7614" spans="1:1" s="245" customFormat="1" ht="12" hidden="1" customHeight="1">
      <c r="A7614" s="244"/>
    </row>
    <row r="7615" spans="1:1" s="245" customFormat="1" ht="12" hidden="1" customHeight="1">
      <c r="A7615" s="244"/>
    </row>
    <row r="7616" spans="1:1" s="245" customFormat="1" ht="12" hidden="1" customHeight="1">
      <c r="A7616" s="244"/>
    </row>
    <row r="7617" spans="1:1" s="245" customFormat="1" ht="12" hidden="1" customHeight="1">
      <c r="A7617" s="244"/>
    </row>
    <row r="7618" spans="1:1" s="245" customFormat="1" ht="12" hidden="1" customHeight="1">
      <c r="A7618" s="244"/>
    </row>
    <row r="7619" spans="1:1" s="245" customFormat="1" ht="12" hidden="1" customHeight="1">
      <c r="A7619" s="244"/>
    </row>
    <row r="7620" spans="1:1" s="245" customFormat="1" ht="12" hidden="1" customHeight="1">
      <c r="A7620" s="244"/>
    </row>
    <row r="7621" spans="1:1" s="245" customFormat="1" ht="12" hidden="1" customHeight="1">
      <c r="A7621" s="244"/>
    </row>
    <row r="7622" spans="1:1" s="245" customFormat="1" ht="12" hidden="1" customHeight="1">
      <c r="A7622" s="244"/>
    </row>
    <row r="7623" spans="1:1" s="245" customFormat="1" ht="12" hidden="1" customHeight="1">
      <c r="A7623" s="244"/>
    </row>
    <row r="7624" spans="1:1" s="245" customFormat="1" ht="12" hidden="1" customHeight="1">
      <c r="A7624" s="244"/>
    </row>
    <row r="7625" spans="1:1" s="245" customFormat="1" ht="12" hidden="1" customHeight="1">
      <c r="A7625" s="244"/>
    </row>
    <row r="7626" spans="1:1" s="245" customFormat="1" ht="12" hidden="1" customHeight="1">
      <c r="A7626" s="244"/>
    </row>
    <row r="7627" spans="1:1" s="245" customFormat="1" ht="12" hidden="1" customHeight="1">
      <c r="A7627" s="244"/>
    </row>
    <row r="7628" spans="1:1" s="245" customFormat="1" ht="12" hidden="1" customHeight="1">
      <c r="A7628" s="244"/>
    </row>
    <row r="7629" spans="1:1" s="245" customFormat="1" ht="12" hidden="1" customHeight="1">
      <c r="A7629" s="244"/>
    </row>
    <row r="7630" spans="1:1" s="245" customFormat="1" ht="12" hidden="1" customHeight="1">
      <c r="A7630" s="244"/>
    </row>
    <row r="7631" spans="1:1" s="245" customFormat="1" ht="12" hidden="1" customHeight="1">
      <c r="A7631" s="244"/>
    </row>
    <row r="7632" spans="1:1" s="245" customFormat="1" ht="12" hidden="1" customHeight="1">
      <c r="A7632" s="244"/>
    </row>
    <row r="7633" spans="1:1" s="245" customFormat="1" ht="12" hidden="1" customHeight="1">
      <c r="A7633" s="244"/>
    </row>
    <row r="7634" spans="1:1" s="245" customFormat="1" ht="12" hidden="1" customHeight="1">
      <c r="A7634" s="244"/>
    </row>
    <row r="7635" spans="1:1" s="245" customFormat="1" ht="12" hidden="1" customHeight="1">
      <c r="A7635" s="244"/>
    </row>
    <row r="7636" spans="1:1" s="245" customFormat="1" ht="12" hidden="1" customHeight="1">
      <c r="A7636" s="244"/>
    </row>
    <row r="7637" spans="1:1" s="245" customFormat="1" ht="12" hidden="1" customHeight="1">
      <c r="A7637" s="244"/>
    </row>
    <row r="7638" spans="1:1" s="245" customFormat="1" ht="12" hidden="1" customHeight="1">
      <c r="A7638" s="244"/>
    </row>
    <row r="7639" spans="1:1" s="245" customFormat="1" ht="12" hidden="1" customHeight="1">
      <c r="A7639" s="244"/>
    </row>
    <row r="7640" spans="1:1" s="245" customFormat="1" ht="12" hidden="1" customHeight="1">
      <c r="A7640" s="244"/>
    </row>
    <row r="7641" spans="1:1" s="245" customFormat="1" ht="12" hidden="1" customHeight="1">
      <c r="A7641" s="244"/>
    </row>
    <row r="7642" spans="1:1" s="245" customFormat="1" ht="12" hidden="1" customHeight="1">
      <c r="A7642" s="244"/>
    </row>
    <row r="7643" spans="1:1" s="245" customFormat="1" ht="12" hidden="1" customHeight="1">
      <c r="A7643" s="244"/>
    </row>
    <row r="7644" spans="1:1" s="245" customFormat="1" ht="12" hidden="1" customHeight="1">
      <c r="A7644" s="244"/>
    </row>
    <row r="7645" spans="1:1" s="245" customFormat="1" ht="12" hidden="1" customHeight="1">
      <c r="A7645" s="244"/>
    </row>
    <row r="7646" spans="1:1" s="245" customFormat="1" ht="12" hidden="1" customHeight="1">
      <c r="A7646" s="244"/>
    </row>
    <row r="7647" spans="1:1" s="245" customFormat="1" ht="12" hidden="1" customHeight="1">
      <c r="A7647" s="244"/>
    </row>
    <row r="7648" spans="1:1" s="245" customFormat="1" ht="12" hidden="1" customHeight="1">
      <c r="A7648" s="244"/>
    </row>
    <row r="7649" spans="1:1" s="245" customFormat="1" ht="12" hidden="1" customHeight="1">
      <c r="A7649" s="244"/>
    </row>
    <row r="7650" spans="1:1" s="245" customFormat="1" ht="12" hidden="1" customHeight="1">
      <c r="A7650" s="244"/>
    </row>
    <row r="7651" spans="1:1" s="245" customFormat="1" ht="12" hidden="1" customHeight="1">
      <c r="A7651" s="244"/>
    </row>
    <row r="7652" spans="1:1" s="245" customFormat="1" ht="12" hidden="1" customHeight="1">
      <c r="A7652" s="244"/>
    </row>
    <row r="7653" spans="1:1" s="245" customFormat="1" ht="12" hidden="1" customHeight="1">
      <c r="A7653" s="244"/>
    </row>
    <row r="7654" spans="1:1" s="245" customFormat="1" ht="12" hidden="1" customHeight="1">
      <c r="A7654" s="244"/>
    </row>
    <row r="7655" spans="1:1" s="245" customFormat="1" ht="12" hidden="1" customHeight="1">
      <c r="A7655" s="244"/>
    </row>
    <row r="7656" spans="1:1" s="245" customFormat="1" ht="12" hidden="1" customHeight="1">
      <c r="A7656" s="244"/>
    </row>
    <row r="7657" spans="1:1" s="245" customFormat="1" ht="12" hidden="1" customHeight="1">
      <c r="A7657" s="244"/>
    </row>
    <row r="7658" spans="1:1" s="245" customFormat="1" ht="12" hidden="1" customHeight="1">
      <c r="A7658" s="244"/>
    </row>
    <row r="7659" spans="1:1" s="245" customFormat="1" ht="12" hidden="1" customHeight="1">
      <c r="A7659" s="244"/>
    </row>
    <row r="7660" spans="1:1" s="245" customFormat="1" ht="12" hidden="1" customHeight="1">
      <c r="A7660" s="244"/>
    </row>
    <row r="7661" spans="1:1" s="245" customFormat="1" ht="12" hidden="1" customHeight="1">
      <c r="A7661" s="244"/>
    </row>
    <row r="7662" spans="1:1" s="245" customFormat="1" ht="12" hidden="1" customHeight="1">
      <c r="A7662" s="244"/>
    </row>
    <row r="7663" spans="1:1" s="245" customFormat="1" ht="12" hidden="1" customHeight="1">
      <c r="A7663" s="244"/>
    </row>
    <row r="7664" spans="1:1" s="245" customFormat="1" ht="12" hidden="1" customHeight="1">
      <c r="A7664" s="244"/>
    </row>
    <row r="7665" spans="1:1" s="245" customFormat="1" ht="12" hidden="1" customHeight="1">
      <c r="A7665" s="244"/>
    </row>
    <row r="7666" spans="1:1" s="245" customFormat="1" ht="12" hidden="1" customHeight="1">
      <c r="A7666" s="244"/>
    </row>
    <row r="7667" spans="1:1" s="245" customFormat="1" ht="12" hidden="1" customHeight="1">
      <c r="A7667" s="244"/>
    </row>
    <row r="7668" spans="1:1" s="245" customFormat="1" ht="12" hidden="1" customHeight="1">
      <c r="A7668" s="244"/>
    </row>
    <row r="7669" spans="1:1" s="245" customFormat="1" ht="12" hidden="1" customHeight="1">
      <c r="A7669" s="244"/>
    </row>
    <row r="7670" spans="1:1" s="245" customFormat="1" ht="12" hidden="1" customHeight="1">
      <c r="A7670" s="244"/>
    </row>
    <row r="7671" spans="1:1" s="245" customFormat="1" ht="12" hidden="1" customHeight="1">
      <c r="A7671" s="244"/>
    </row>
    <row r="7672" spans="1:1" s="245" customFormat="1" ht="12" hidden="1" customHeight="1">
      <c r="A7672" s="244"/>
    </row>
    <row r="7673" spans="1:1" s="245" customFormat="1" ht="12" hidden="1" customHeight="1">
      <c r="A7673" s="244"/>
    </row>
    <row r="7674" spans="1:1" s="245" customFormat="1" ht="12" hidden="1" customHeight="1">
      <c r="A7674" s="244"/>
    </row>
    <row r="7675" spans="1:1" s="245" customFormat="1" ht="12" hidden="1" customHeight="1">
      <c r="A7675" s="244"/>
    </row>
    <row r="7676" spans="1:1" s="245" customFormat="1" ht="12" hidden="1" customHeight="1">
      <c r="A7676" s="244"/>
    </row>
    <row r="7677" spans="1:1" s="245" customFormat="1" ht="12" hidden="1" customHeight="1">
      <c r="A7677" s="244"/>
    </row>
    <row r="7678" spans="1:1" s="245" customFormat="1" ht="12" hidden="1" customHeight="1">
      <c r="A7678" s="244"/>
    </row>
    <row r="7679" spans="1:1" s="245" customFormat="1" ht="12" hidden="1" customHeight="1">
      <c r="A7679" s="244"/>
    </row>
    <row r="7680" spans="1:1" s="245" customFormat="1" ht="12" hidden="1" customHeight="1">
      <c r="A7680" s="244"/>
    </row>
    <row r="7681" spans="1:1" s="245" customFormat="1" ht="12" hidden="1" customHeight="1">
      <c r="A7681" s="244"/>
    </row>
    <row r="7682" spans="1:1" s="245" customFormat="1" ht="12" hidden="1" customHeight="1">
      <c r="A7682" s="244"/>
    </row>
    <row r="7683" spans="1:1" s="245" customFormat="1" ht="12" hidden="1" customHeight="1">
      <c r="A7683" s="244"/>
    </row>
    <row r="7684" spans="1:1" s="245" customFormat="1" ht="12" hidden="1" customHeight="1">
      <c r="A7684" s="244"/>
    </row>
    <row r="7685" spans="1:1" s="245" customFormat="1" ht="12" hidden="1" customHeight="1">
      <c r="A7685" s="244"/>
    </row>
    <row r="7686" spans="1:1" s="245" customFormat="1" ht="12" hidden="1" customHeight="1">
      <c r="A7686" s="244"/>
    </row>
    <row r="7687" spans="1:1" s="245" customFormat="1" ht="12" hidden="1" customHeight="1">
      <c r="A7687" s="244"/>
    </row>
    <row r="7688" spans="1:1" s="245" customFormat="1" ht="12" hidden="1" customHeight="1">
      <c r="A7688" s="244"/>
    </row>
    <row r="7689" spans="1:1" s="245" customFormat="1" ht="12" hidden="1" customHeight="1">
      <c r="A7689" s="244"/>
    </row>
    <row r="7690" spans="1:1" s="245" customFormat="1" ht="12" hidden="1" customHeight="1">
      <c r="A7690" s="244"/>
    </row>
    <row r="7691" spans="1:1" s="245" customFormat="1" ht="12" hidden="1" customHeight="1">
      <c r="A7691" s="244"/>
    </row>
    <row r="7692" spans="1:1" s="245" customFormat="1" ht="12" hidden="1" customHeight="1">
      <c r="A7692" s="244"/>
    </row>
    <row r="7693" spans="1:1" s="245" customFormat="1" ht="12" hidden="1" customHeight="1">
      <c r="A7693" s="244"/>
    </row>
    <row r="7694" spans="1:1" s="245" customFormat="1" ht="12" hidden="1" customHeight="1">
      <c r="A7694" s="244"/>
    </row>
    <row r="7695" spans="1:1" s="245" customFormat="1" ht="12" hidden="1" customHeight="1">
      <c r="A7695" s="244"/>
    </row>
    <row r="7696" spans="1:1" s="245" customFormat="1" ht="12" hidden="1" customHeight="1">
      <c r="A7696" s="244"/>
    </row>
    <row r="7697" spans="1:1" s="245" customFormat="1" ht="12" hidden="1" customHeight="1">
      <c r="A7697" s="244"/>
    </row>
    <row r="7698" spans="1:1" s="245" customFormat="1" ht="12" hidden="1" customHeight="1">
      <c r="A7698" s="244"/>
    </row>
    <row r="7699" spans="1:1" s="245" customFormat="1" ht="12" hidden="1" customHeight="1">
      <c r="A7699" s="244"/>
    </row>
    <row r="7700" spans="1:1" s="245" customFormat="1" ht="12" hidden="1" customHeight="1">
      <c r="A7700" s="244"/>
    </row>
    <row r="7701" spans="1:1" s="245" customFormat="1" ht="12" hidden="1" customHeight="1">
      <c r="A7701" s="244"/>
    </row>
    <row r="7702" spans="1:1" s="245" customFormat="1" ht="12" hidden="1" customHeight="1">
      <c r="A7702" s="244"/>
    </row>
    <row r="7703" spans="1:1" s="245" customFormat="1" ht="12" hidden="1" customHeight="1">
      <c r="A7703" s="244"/>
    </row>
    <row r="7704" spans="1:1" s="245" customFormat="1" ht="12" hidden="1" customHeight="1">
      <c r="A7704" s="244"/>
    </row>
    <row r="7705" spans="1:1" s="245" customFormat="1" ht="12" hidden="1" customHeight="1">
      <c r="A7705" s="244"/>
    </row>
    <row r="7706" spans="1:1" s="245" customFormat="1" ht="12" hidden="1" customHeight="1">
      <c r="A7706" s="244"/>
    </row>
    <row r="7707" spans="1:1" s="245" customFormat="1" ht="12" hidden="1" customHeight="1">
      <c r="A7707" s="244"/>
    </row>
    <row r="7708" spans="1:1" s="245" customFormat="1" ht="12" hidden="1" customHeight="1">
      <c r="A7708" s="244"/>
    </row>
    <row r="7709" spans="1:1" s="245" customFormat="1" ht="12" hidden="1" customHeight="1">
      <c r="A7709" s="244"/>
    </row>
    <row r="7710" spans="1:1" s="245" customFormat="1" ht="12" hidden="1" customHeight="1">
      <c r="A7710" s="244"/>
    </row>
    <row r="7711" spans="1:1" s="245" customFormat="1" ht="12" hidden="1" customHeight="1">
      <c r="A7711" s="244"/>
    </row>
    <row r="7712" spans="1:1" s="245" customFormat="1" ht="12" hidden="1" customHeight="1">
      <c r="A7712" s="244"/>
    </row>
    <row r="7713" spans="1:1" s="245" customFormat="1" ht="12" hidden="1" customHeight="1">
      <c r="A7713" s="244"/>
    </row>
    <row r="7714" spans="1:1" s="245" customFormat="1" ht="12" hidden="1" customHeight="1">
      <c r="A7714" s="244"/>
    </row>
    <row r="7715" spans="1:1" s="245" customFormat="1" ht="12" hidden="1" customHeight="1">
      <c r="A7715" s="244"/>
    </row>
    <row r="7716" spans="1:1" s="245" customFormat="1" ht="12" hidden="1" customHeight="1">
      <c r="A7716" s="244"/>
    </row>
    <row r="7717" spans="1:1" s="245" customFormat="1" ht="12" hidden="1" customHeight="1">
      <c r="A7717" s="244"/>
    </row>
    <row r="7718" spans="1:1" s="245" customFormat="1" ht="12" hidden="1" customHeight="1">
      <c r="A7718" s="244"/>
    </row>
    <row r="7719" spans="1:1" s="245" customFormat="1" ht="12" hidden="1" customHeight="1">
      <c r="A7719" s="244"/>
    </row>
    <row r="7720" spans="1:1" s="245" customFormat="1" ht="12" hidden="1" customHeight="1">
      <c r="A7720" s="244"/>
    </row>
    <row r="7721" spans="1:1" s="245" customFormat="1" ht="12" hidden="1" customHeight="1">
      <c r="A7721" s="244"/>
    </row>
    <row r="7722" spans="1:1" s="245" customFormat="1" ht="12" hidden="1" customHeight="1">
      <c r="A7722" s="244"/>
    </row>
    <row r="7723" spans="1:1" s="245" customFormat="1" ht="12" hidden="1" customHeight="1">
      <c r="A7723" s="244"/>
    </row>
    <row r="7724" spans="1:1" s="245" customFormat="1" ht="12" hidden="1" customHeight="1">
      <c r="A7724" s="244"/>
    </row>
    <row r="7725" spans="1:1" s="245" customFormat="1" ht="12" hidden="1" customHeight="1">
      <c r="A7725" s="244"/>
    </row>
    <row r="7726" spans="1:1" s="245" customFormat="1" ht="12" hidden="1" customHeight="1">
      <c r="A7726" s="244"/>
    </row>
    <row r="7727" spans="1:1" s="245" customFormat="1" ht="12" hidden="1" customHeight="1">
      <c r="A7727" s="244"/>
    </row>
    <row r="7728" spans="1:1" s="245" customFormat="1" ht="12" hidden="1" customHeight="1">
      <c r="A7728" s="244"/>
    </row>
    <row r="7729" spans="1:1" s="245" customFormat="1" ht="12" hidden="1" customHeight="1">
      <c r="A7729" s="244"/>
    </row>
    <row r="7730" spans="1:1" s="245" customFormat="1" ht="12" hidden="1" customHeight="1">
      <c r="A7730" s="244"/>
    </row>
    <row r="7731" spans="1:1" s="245" customFormat="1" ht="12" hidden="1" customHeight="1">
      <c r="A7731" s="244"/>
    </row>
    <row r="7732" spans="1:1" s="245" customFormat="1" ht="12" hidden="1" customHeight="1">
      <c r="A7732" s="244"/>
    </row>
    <row r="7733" spans="1:1" s="245" customFormat="1" ht="12" hidden="1" customHeight="1">
      <c r="A7733" s="244"/>
    </row>
    <row r="7734" spans="1:1" s="245" customFormat="1" ht="12" hidden="1" customHeight="1">
      <c r="A7734" s="244"/>
    </row>
    <row r="7735" spans="1:1" s="245" customFormat="1" ht="12" hidden="1" customHeight="1">
      <c r="A7735" s="244"/>
    </row>
    <row r="7736" spans="1:1" s="245" customFormat="1" ht="12" hidden="1" customHeight="1">
      <c r="A7736" s="244"/>
    </row>
    <row r="7737" spans="1:1" s="245" customFormat="1" ht="12" hidden="1" customHeight="1">
      <c r="A7737" s="244"/>
    </row>
    <row r="7738" spans="1:1" s="245" customFormat="1" ht="12" hidden="1" customHeight="1">
      <c r="A7738" s="244"/>
    </row>
    <row r="7739" spans="1:1" s="245" customFormat="1" ht="12" hidden="1" customHeight="1">
      <c r="A7739" s="244"/>
    </row>
    <row r="7740" spans="1:1" s="245" customFormat="1" ht="12" hidden="1" customHeight="1">
      <c r="A7740" s="244"/>
    </row>
    <row r="7741" spans="1:1" s="245" customFormat="1" ht="12" hidden="1" customHeight="1">
      <c r="A7741" s="244"/>
    </row>
    <row r="7742" spans="1:1" s="245" customFormat="1" ht="12" hidden="1" customHeight="1">
      <c r="A7742" s="244"/>
    </row>
    <row r="7743" spans="1:1" s="245" customFormat="1" ht="12" hidden="1" customHeight="1">
      <c r="A7743" s="244"/>
    </row>
    <row r="7744" spans="1:1" s="245" customFormat="1" ht="12" hidden="1" customHeight="1">
      <c r="A7744" s="244"/>
    </row>
    <row r="7745" spans="1:1" s="245" customFormat="1" ht="12" hidden="1" customHeight="1">
      <c r="A7745" s="244"/>
    </row>
    <row r="7746" spans="1:1" s="245" customFormat="1" ht="12" hidden="1" customHeight="1">
      <c r="A7746" s="244"/>
    </row>
    <row r="7747" spans="1:1" s="245" customFormat="1" ht="12" hidden="1" customHeight="1">
      <c r="A7747" s="244"/>
    </row>
    <row r="7748" spans="1:1" s="245" customFormat="1" ht="12" hidden="1" customHeight="1">
      <c r="A7748" s="244"/>
    </row>
    <row r="7749" spans="1:1" s="245" customFormat="1" ht="12" hidden="1" customHeight="1">
      <c r="A7749" s="244"/>
    </row>
    <row r="7750" spans="1:1" s="245" customFormat="1" ht="12" hidden="1" customHeight="1">
      <c r="A7750" s="244"/>
    </row>
    <row r="7751" spans="1:1" s="245" customFormat="1" ht="12" hidden="1" customHeight="1">
      <c r="A7751" s="244"/>
    </row>
    <row r="7752" spans="1:1" s="245" customFormat="1" ht="12" hidden="1" customHeight="1">
      <c r="A7752" s="244"/>
    </row>
    <row r="7753" spans="1:1" s="245" customFormat="1" ht="12" hidden="1" customHeight="1">
      <c r="A7753" s="244"/>
    </row>
    <row r="7754" spans="1:1" s="245" customFormat="1" ht="12" hidden="1" customHeight="1">
      <c r="A7754" s="244"/>
    </row>
    <row r="7755" spans="1:1" s="245" customFormat="1" ht="12" hidden="1" customHeight="1">
      <c r="A7755" s="244"/>
    </row>
    <row r="7756" spans="1:1" s="245" customFormat="1" ht="12" hidden="1" customHeight="1">
      <c r="A7756" s="244"/>
    </row>
    <row r="7757" spans="1:1" s="245" customFormat="1" ht="12" hidden="1" customHeight="1">
      <c r="A7757" s="244"/>
    </row>
    <row r="7758" spans="1:1" s="245" customFormat="1" ht="12" hidden="1" customHeight="1">
      <c r="A7758" s="244"/>
    </row>
    <row r="7759" spans="1:1" s="245" customFormat="1" ht="12" hidden="1" customHeight="1">
      <c r="A7759" s="244"/>
    </row>
    <row r="7760" spans="1:1" s="245" customFormat="1" ht="12" hidden="1" customHeight="1">
      <c r="A7760" s="244"/>
    </row>
    <row r="7761" spans="1:1" s="245" customFormat="1" ht="12" hidden="1" customHeight="1">
      <c r="A7761" s="244"/>
    </row>
    <row r="7762" spans="1:1" s="245" customFormat="1" ht="12" hidden="1" customHeight="1">
      <c r="A7762" s="244"/>
    </row>
    <row r="7763" spans="1:1" s="245" customFormat="1" ht="12" hidden="1" customHeight="1">
      <c r="A7763" s="244"/>
    </row>
    <row r="7764" spans="1:1" s="245" customFormat="1" ht="12" hidden="1" customHeight="1">
      <c r="A7764" s="244"/>
    </row>
    <row r="7765" spans="1:1" s="245" customFormat="1" ht="12" hidden="1" customHeight="1">
      <c r="A7765" s="244"/>
    </row>
    <row r="7766" spans="1:1" s="245" customFormat="1" ht="12" hidden="1" customHeight="1">
      <c r="A7766" s="244"/>
    </row>
    <row r="7767" spans="1:1" s="245" customFormat="1" ht="12" hidden="1" customHeight="1">
      <c r="A7767" s="244"/>
    </row>
    <row r="7768" spans="1:1" s="245" customFormat="1" ht="12" hidden="1" customHeight="1">
      <c r="A7768" s="244"/>
    </row>
    <row r="7769" spans="1:1" s="245" customFormat="1" ht="12" hidden="1" customHeight="1">
      <c r="A7769" s="244"/>
    </row>
    <row r="7770" spans="1:1" s="245" customFormat="1" ht="12" hidden="1" customHeight="1">
      <c r="A7770" s="244"/>
    </row>
    <row r="7771" spans="1:1" s="245" customFormat="1" ht="12" hidden="1" customHeight="1">
      <c r="A7771" s="244"/>
    </row>
    <row r="7772" spans="1:1" s="245" customFormat="1" ht="12" hidden="1" customHeight="1">
      <c r="A7772" s="244"/>
    </row>
    <row r="7773" spans="1:1" s="245" customFormat="1" ht="12" hidden="1" customHeight="1">
      <c r="A7773" s="244"/>
    </row>
    <row r="7774" spans="1:1" s="245" customFormat="1" ht="12" hidden="1" customHeight="1">
      <c r="A7774" s="244"/>
    </row>
    <row r="7775" spans="1:1" s="245" customFormat="1" ht="12" hidden="1" customHeight="1">
      <c r="A7775" s="244"/>
    </row>
    <row r="7776" spans="1:1" s="245" customFormat="1" ht="12" hidden="1" customHeight="1">
      <c r="A7776" s="244"/>
    </row>
    <row r="7777" spans="1:1" s="245" customFormat="1" ht="12" hidden="1" customHeight="1">
      <c r="A7777" s="244"/>
    </row>
    <row r="7778" spans="1:1" s="245" customFormat="1" ht="12" hidden="1" customHeight="1">
      <c r="A7778" s="244"/>
    </row>
    <row r="7779" spans="1:1" s="245" customFormat="1" ht="12" hidden="1" customHeight="1">
      <c r="A7779" s="244"/>
    </row>
    <row r="7780" spans="1:1" s="245" customFormat="1" ht="12" hidden="1" customHeight="1">
      <c r="A7780" s="244"/>
    </row>
    <row r="7781" spans="1:1" s="245" customFormat="1" ht="12" hidden="1" customHeight="1">
      <c r="A7781" s="244"/>
    </row>
    <row r="7782" spans="1:1" s="245" customFormat="1" ht="12" hidden="1" customHeight="1">
      <c r="A7782" s="244"/>
    </row>
    <row r="7783" spans="1:1" s="245" customFormat="1" ht="12" hidden="1" customHeight="1">
      <c r="A7783" s="244"/>
    </row>
    <row r="7784" spans="1:1" s="245" customFormat="1" ht="12" hidden="1" customHeight="1">
      <c r="A7784" s="244"/>
    </row>
    <row r="7785" spans="1:1" s="245" customFormat="1" ht="12" hidden="1" customHeight="1">
      <c r="A7785" s="244"/>
    </row>
    <row r="7786" spans="1:1" s="245" customFormat="1" ht="12" hidden="1" customHeight="1">
      <c r="A7786" s="244"/>
    </row>
    <row r="7787" spans="1:1" s="245" customFormat="1" ht="12" hidden="1" customHeight="1">
      <c r="A7787" s="244"/>
    </row>
    <row r="7788" spans="1:1" s="245" customFormat="1" ht="12" hidden="1" customHeight="1">
      <c r="A7788" s="244"/>
    </row>
    <row r="7789" spans="1:1" s="245" customFormat="1" ht="12" hidden="1" customHeight="1">
      <c r="A7789" s="244"/>
    </row>
    <row r="7790" spans="1:1" s="245" customFormat="1" ht="12" hidden="1" customHeight="1">
      <c r="A7790" s="244"/>
    </row>
    <row r="7791" spans="1:1" s="245" customFormat="1" ht="12" hidden="1" customHeight="1">
      <c r="A7791" s="244"/>
    </row>
    <row r="7792" spans="1:1" s="245" customFormat="1" ht="12" hidden="1" customHeight="1">
      <c r="A7792" s="244"/>
    </row>
    <row r="7793" spans="1:1" s="245" customFormat="1" ht="12" hidden="1" customHeight="1">
      <c r="A7793" s="244"/>
    </row>
    <row r="7794" spans="1:1" s="245" customFormat="1" ht="12" hidden="1" customHeight="1">
      <c r="A7794" s="244"/>
    </row>
    <row r="7795" spans="1:1" s="245" customFormat="1" ht="12" hidden="1" customHeight="1">
      <c r="A7795" s="244"/>
    </row>
    <row r="7796" spans="1:1" s="245" customFormat="1" ht="12" hidden="1" customHeight="1">
      <c r="A7796" s="244"/>
    </row>
    <row r="7797" spans="1:1" s="245" customFormat="1" ht="12" hidden="1" customHeight="1">
      <c r="A7797" s="244"/>
    </row>
    <row r="7798" spans="1:1" s="245" customFormat="1" ht="12" hidden="1" customHeight="1">
      <c r="A7798" s="244"/>
    </row>
    <row r="7799" spans="1:1" s="245" customFormat="1" ht="12" hidden="1" customHeight="1">
      <c r="A7799" s="244"/>
    </row>
    <row r="7800" spans="1:1" s="245" customFormat="1" ht="12" hidden="1" customHeight="1">
      <c r="A7800" s="244"/>
    </row>
    <row r="7801" spans="1:1" s="245" customFormat="1" ht="12" hidden="1" customHeight="1">
      <c r="A7801" s="244"/>
    </row>
    <row r="7802" spans="1:1" s="245" customFormat="1" ht="12" hidden="1" customHeight="1">
      <c r="A7802" s="244"/>
    </row>
    <row r="7803" spans="1:1" s="245" customFormat="1" ht="12" hidden="1" customHeight="1">
      <c r="A7803" s="244"/>
    </row>
    <row r="7804" spans="1:1" s="245" customFormat="1" ht="12" hidden="1" customHeight="1">
      <c r="A7804" s="244"/>
    </row>
    <row r="7805" spans="1:1" s="245" customFormat="1" ht="12" hidden="1" customHeight="1">
      <c r="A7805" s="244"/>
    </row>
    <row r="7806" spans="1:1" s="245" customFormat="1" ht="12" hidden="1" customHeight="1">
      <c r="A7806" s="244"/>
    </row>
    <row r="7807" spans="1:1" s="245" customFormat="1" ht="12" hidden="1" customHeight="1">
      <c r="A7807" s="244"/>
    </row>
    <row r="7808" spans="1:1" s="245" customFormat="1" ht="12" hidden="1" customHeight="1">
      <c r="A7808" s="244"/>
    </row>
    <row r="7809" spans="1:1" s="245" customFormat="1" ht="12" hidden="1" customHeight="1">
      <c r="A7809" s="244"/>
    </row>
    <row r="7810" spans="1:1" s="245" customFormat="1" ht="12" hidden="1" customHeight="1">
      <c r="A7810" s="244"/>
    </row>
    <row r="7811" spans="1:1" s="245" customFormat="1" ht="12" hidden="1" customHeight="1">
      <c r="A7811" s="244"/>
    </row>
    <row r="7812" spans="1:1" s="245" customFormat="1" ht="12" hidden="1" customHeight="1">
      <c r="A7812" s="244"/>
    </row>
    <row r="7813" spans="1:1" s="245" customFormat="1" ht="12" hidden="1" customHeight="1">
      <c r="A7813" s="244"/>
    </row>
    <row r="7814" spans="1:1" s="245" customFormat="1" ht="12" hidden="1" customHeight="1">
      <c r="A7814" s="244"/>
    </row>
    <row r="7815" spans="1:1" s="245" customFormat="1" ht="12" hidden="1" customHeight="1">
      <c r="A7815" s="244"/>
    </row>
    <row r="7816" spans="1:1" s="245" customFormat="1" ht="12" hidden="1" customHeight="1">
      <c r="A7816" s="244"/>
    </row>
    <row r="7817" spans="1:1" s="245" customFormat="1" ht="12" hidden="1" customHeight="1">
      <c r="A7817" s="244"/>
    </row>
    <row r="7818" spans="1:1" s="245" customFormat="1" ht="12" hidden="1" customHeight="1">
      <c r="A7818" s="244"/>
    </row>
    <row r="7819" spans="1:1" s="245" customFormat="1" ht="12" hidden="1" customHeight="1">
      <c r="A7819" s="244"/>
    </row>
    <row r="7820" spans="1:1" s="245" customFormat="1" ht="12" hidden="1" customHeight="1">
      <c r="A7820" s="244"/>
    </row>
    <row r="7821" spans="1:1" s="245" customFormat="1" ht="12" hidden="1" customHeight="1">
      <c r="A7821" s="244"/>
    </row>
    <row r="7822" spans="1:1" s="245" customFormat="1" ht="12" hidden="1" customHeight="1">
      <c r="A7822" s="244"/>
    </row>
    <row r="7823" spans="1:1" s="245" customFormat="1" ht="12" hidden="1" customHeight="1">
      <c r="A7823" s="244"/>
    </row>
    <row r="7824" spans="1:1" s="245" customFormat="1" ht="12" hidden="1" customHeight="1">
      <c r="A7824" s="244"/>
    </row>
    <row r="7825" spans="1:1" s="245" customFormat="1" ht="12" hidden="1" customHeight="1">
      <c r="A7825" s="244"/>
    </row>
    <row r="7826" spans="1:1" s="245" customFormat="1" ht="12" hidden="1" customHeight="1">
      <c r="A7826" s="244"/>
    </row>
    <row r="7827" spans="1:1" s="245" customFormat="1" ht="12" hidden="1" customHeight="1">
      <c r="A7827" s="244"/>
    </row>
    <row r="7828" spans="1:1" s="245" customFormat="1" ht="12" hidden="1" customHeight="1">
      <c r="A7828" s="244"/>
    </row>
    <row r="7829" spans="1:1" s="245" customFormat="1" ht="12" hidden="1" customHeight="1">
      <c r="A7829" s="244"/>
    </row>
    <row r="7830" spans="1:1" s="245" customFormat="1" ht="12" hidden="1" customHeight="1">
      <c r="A7830" s="244"/>
    </row>
    <row r="7831" spans="1:1" s="245" customFormat="1" ht="12" hidden="1" customHeight="1">
      <c r="A7831" s="244"/>
    </row>
    <row r="7832" spans="1:1" s="245" customFormat="1" ht="12" hidden="1" customHeight="1">
      <c r="A7832" s="244"/>
    </row>
    <row r="7833" spans="1:1" s="245" customFormat="1" ht="12" hidden="1" customHeight="1">
      <c r="A7833" s="244"/>
    </row>
    <row r="7834" spans="1:1" s="245" customFormat="1" ht="12" hidden="1" customHeight="1">
      <c r="A7834" s="244"/>
    </row>
    <row r="7835" spans="1:1" s="245" customFormat="1" ht="12" hidden="1" customHeight="1">
      <c r="A7835" s="244"/>
    </row>
    <row r="7836" spans="1:1" s="245" customFormat="1" ht="12" hidden="1" customHeight="1">
      <c r="A7836" s="244"/>
    </row>
    <row r="7837" spans="1:1" s="245" customFormat="1" ht="12" hidden="1" customHeight="1">
      <c r="A7837" s="244"/>
    </row>
    <row r="7838" spans="1:1" s="245" customFormat="1" ht="12" hidden="1" customHeight="1">
      <c r="A7838" s="244"/>
    </row>
    <row r="7839" spans="1:1" s="245" customFormat="1" ht="12" hidden="1" customHeight="1">
      <c r="A7839" s="244"/>
    </row>
    <row r="7840" spans="1:1" s="245" customFormat="1" ht="12" hidden="1" customHeight="1">
      <c r="A7840" s="244"/>
    </row>
    <row r="7841" spans="1:1" s="245" customFormat="1" ht="12" hidden="1" customHeight="1">
      <c r="A7841" s="244"/>
    </row>
    <row r="7842" spans="1:1" s="245" customFormat="1" ht="12" hidden="1" customHeight="1">
      <c r="A7842" s="244"/>
    </row>
    <row r="7843" spans="1:1" s="245" customFormat="1" ht="12" hidden="1" customHeight="1">
      <c r="A7843" s="244"/>
    </row>
    <row r="7844" spans="1:1" s="245" customFormat="1" ht="12" hidden="1" customHeight="1">
      <c r="A7844" s="244"/>
    </row>
    <row r="7845" spans="1:1" s="245" customFormat="1" ht="12" hidden="1" customHeight="1">
      <c r="A7845" s="244"/>
    </row>
    <row r="7846" spans="1:1" s="245" customFormat="1" ht="12" hidden="1" customHeight="1">
      <c r="A7846" s="244"/>
    </row>
    <row r="7847" spans="1:1" s="245" customFormat="1" ht="12" hidden="1" customHeight="1">
      <c r="A7847" s="244"/>
    </row>
    <row r="7848" spans="1:1" s="245" customFormat="1" ht="12" hidden="1" customHeight="1">
      <c r="A7848" s="244"/>
    </row>
    <row r="7849" spans="1:1" s="245" customFormat="1" ht="12" hidden="1" customHeight="1">
      <c r="A7849" s="244"/>
    </row>
    <row r="7850" spans="1:1" s="245" customFormat="1" ht="12" hidden="1" customHeight="1">
      <c r="A7850" s="244"/>
    </row>
    <row r="7851" spans="1:1" s="245" customFormat="1" ht="12" hidden="1" customHeight="1">
      <c r="A7851" s="244"/>
    </row>
    <row r="7852" spans="1:1" s="245" customFormat="1" ht="12" hidden="1" customHeight="1">
      <c r="A7852" s="244"/>
    </row>
    <row r="7853" spans="1:1" s="245" customFormat="1" ht="12" hidden="1" customHeight="1">
      <c r="A7853" s="244"/>
    </row>
    <row r="7854" spans="1:1" s="245" customFormat="1" ht="12" hidden="1" customHeight="1">
      <c r="A7854" s="244"/>
    </row>
    <row r="7855" spans="1:1" s="245" customFormat="1" ht="12" hidden="1" customHeight="1">
      <c r="A7855" s="244"/>
    </row>
    <row r="7856" spans="1:1" s="245" customFormat="1" ht="12" hidden="1" customHeight="1">
      <c r="A7856" s="244"/>
    </row>
    <row r="7857" spans="1:1" s="245" customFormat="1" ht="12" hidden="1" customHeight="1">
      <c r="A7857" s="244"/>
    </row>
    <row r="7858" spans="1:1" s="245" customFormat="1" ht="12" hidden="1" customHeight="1">
      <c r="A7858" s="244"/>
    </row>
    <row r="7859" spans="1:1" s="245" customFormat="1" ht="12" hidden="1" customHeight="1">
      <c r="A7859" s="244"/>
    </row>
    <row r="7860" spans="1:1" s="245" customFormat="1" ht="12" hidden="1" customHeight="1">
      <c r="A7860" s="244"/>
    </row>
    <row r="7861" spans="1:1" s="245" customFormat="1" ht="12" hidden="1" customHeight="1">
      <c r="A7861" s="244"/>
    </row>
    <row r="7862" spans="1:1" s="245" customFormat="1" ht="12" hidden="1" customHeight="1">
      <c r="A7862" s="244"/>
    </row>
    <row r="7863" spans="1:1" s="245" customFormat="1" ht="12" hidden="1" customHeight="1">
      <c r="A7863" s="244"/>
    </row>
    <row r="7864" spans="1:1" s="245" customFormat="1" ht="12" hidden="1" customHeight="1">
      <c r="A7864" s="244"/>
    </row>
    <row r="7865" spans="1:1" s="245" customFormat="1" ht="12" hidden="1" customHeight="1">
      <c r="A7865" s="244"/>
    </row>
    <row r="7866" spans="1:1" s="245" customFormat="1" ht="12" hidden="1" customHeight="1">
      <c r="A7866" s="244"/>
    </row>
    <row r="7867" spans="1:1" s="245" customFormat="1" ht="12" hidden="1" customHeight="1">
      <c r="A7867" s="244"/>
    </row>
    <row r="7868" spans="1:1" s="245" customFormat="1" ht="12" hidden="1" customHeight="1">
      <c r="A7868" s="244"/>
    </row>
    <row r="7869" spans="1:1" s="245" customFormat="1" ht="12" hidden="1" customHeight="1">
      <c r="A7869" s="244"/>
    </row>
    <row r="7870" spans="1:1" s="245" customFormat="1" ht="12" hidden="1" customHeight="1">
      <c r="A7870" s="244"/>
    </row>
    <row r="7871" spans="1:1" s="245" customFormat="1" ht="12" hidden="1" customHeight="1">
      <c r="A7871" s="244"/>
    </row>
    <row r="7872" spans="1:1" s="245" customFormat="1" ht="12" hidden="1" customHeight="1">
      <c r="A7872" s="244"/>
    </row>
    <row r="7873" spans="1:1" s="245" customFormat="1" ht="12" hidden="1" customHeight="1">
      <c r="A7873" s="244"/>
    </row>
    <row r="7874" spans="1:1" s="245" customFormat="1" ht="12" hidden="1" customHeight="1">
      <c r="A7874" s="244"/>
    </row>
    <row r="7875" spans="1:1" s="245" customFormat="1" ht="12" hidden="1" customHeight="1">
      <c r="A7875" s="244"/>
    </row>
    <row r="7876" spans="1:1" s="245" customFormat="1" ht="12" hidden="1" customHeight="1">
      <c r="A7876" s="244"/>
    </row>
    <row r="7877" spans="1:1" s="245" customFormat="1" ht="12" hidden="1" customHeight="1">
      <c r="A7877" s="244"/>
    </row>
    <row r="7878" spans="1:1" s="245" customFormat="1" ht="12" hidden="1" customHeight="1">
      <c r="A7878" s="244"/>
    </row>
    <row r="7879" spans="1:1" s="245" customFormat="1" ht="12" hidden="1" customHeight="1">
      <c r="A7879" s="244"/>
    </row>
    <row r="7880" spans="1:1" s="245" customFormat="1" ht="12" hidden="1" customHeight="1">
      <c r="A7880" s="244"/>
    </row>
    <row r="7881" spans="1:1" s="245" customFormat="1" ht="12" hidden="1" customHeight="1">
      <c r="A7881" s="244"/>
    </row>
    <row r="7882" spans="1:1" s="245" customFormat="1" ht="12" hidden="1" customHeight="1">
      <c r="A7882" s="244"/>
    </row>
    <row r="7883" spans="1:1" s="245" customFormat="1" ht="12" hidden="1" customHeight="1">
      <c r="A7883" s="244"/>
    </row>
    <row r="7884" spans="1:1" s="245" customFormat="1" ht="12" hidden="1" customHeight="1">
      <c r="A7884" s="244"/>
    </row>
    <row r="7885" spans="1:1" s="245" customFormat="1" ht="12" hidden="1" customHeight="1">
      <c r="A7885" s="244"/>
    </row>
    <row r="7886" spans="1:1" s="245" customFormat="1" ht="12" hidden="1" customHeight="1">
      <c r="A7886" s="244"/>
    </row>
    <row r="7887" spans="1:1" s="245" customFormat="1" ht="12" hidden="1" customHeight="1">
      <c r="A7887" s="244"/>
    </row>
    <row r="7888" spans="1:1" s="245" customFormat="1" ht="12" hidden="1" customHeight="1">
      <c r="A7888" s="244"/>
    </row>
    <row r="7889" spans="1:1" s="245" customFormat="1" ht="12" hidden="1" customHeight="1">
      <c r="A7889" s="244"/>
    </row>
    <row r="7890" spans="1:1" s="245" customFormat="1" ht="12" hidden="1" customHeight="1">
      <c r="A7890" s="244"/>
    </row>
    <row r="7891" spans="1:1" s="245" customFormat="1" ht="12" hidden="1" customHeight="1">
      <c r="A7891" s="244"/>
    </row>
    <row r="7892" spans="1:1" s="245" customFormat="1" ht="12" hidden="1" customHeight="1">
      <c r="A7892" s="244"/>
    </row>
    <row r="7893" spans="1:1" s="245" customFormat="1" ht="12" hidden="1" customHeight="1">
      <c r="A7893" s="244"/>
    </row>
    <row r="7894" spans="1:1" s="245" customFormat="1" ht="12" hidden="1" customHeight="1">
      <c r="A7894" s="244"/>
    </row>
    <row r="7895" spans="1:1" s="245" customFormat="1" ht="12" hidden="1" customHeight="1">
      <c r="A7895" s="244"/>
    </row>
    <row r="7896" spans="1:1" s="245" customFormat="1" ht="12" hidden="1" customHeight="1">
      <c r="A7896" s="244"/>
    </row>
    <row r="7897" spans="1:1" s="245" customFormat="1" ht="12" hidden="1" customHeight="1">
      <c r="A7897" s="244"/>
    </row>
    <row r="7898" spans="1:1" s="245" customFormat="1" ht="12" hidden="1" customHeight="1">
      <c r="A7898" s="244"/>
    </row>
    <row r="7899" spans="1:1" s="245" customFormat="1" ht="12" hidden="1" customHeight="1">
      <c r="A7899" s="244"/>
    </row>
    <row r="7900" spans="1:1" s="245" customFormat="1" ht="12" hidden="1" customHeight="1">
      <c r="A7900" s="244"/>
    </row>
    <row r="7901" spans="1:1" s="245" customFormat="1" ht="12" hidden="1" customHeight="1">
      <c r="A7901" s="244"/>
    </row>
    <row r="7902" spans="1:1" s="245" customFormat="1" ht="12" hidden="1" customHeight="1">
      <c r="A7902" s="244"/>
    </row>
    <row r="7903" spans="1:1" s="245" customFormat="1" ht="12" hidden="1" customHeight="1">
      <c r="A7903" s="244"/>
    </row>
    <row r="7904" spans="1:1" s="245" customFormat="1" ht="12" hidden="1" customHeight="1">
      <c r="A7904" s="244"/>
    </row>
    <row r="7905" spans="1:1" s="245" customFormat="1" ht="12" hidden="1" customHeight="1">
      <c r="A7905" s="244"/>
    </row>
    <row r="7906" spans="1:1" s="245" customFormat="1" ht="12" hidden="1" customHeight="1">
      <c r="A7906" s="244"/>
    </row>
    <row r="7907" spans="1:1" s="245" customFormat="1" ht="12" hidden="1" customHeight="1">
      <c r="A7907" s="244"/>
    </row>
    <row r="7908" spans="1:1" s="245" customFormat="1" ht="12" hidden="1" customHeight="1">
      <c r="A7908" s="244"/>
    </row>
    <row r="7909" spans="1:1" s="245" customFormat="1" ht="12" hidden="1" customHeight="1">
      <c r="A7909" s="244"/>
    </row>
    <row r="7910" spans="1:1" s="245" customFormat="1" ht="12" hidden="1" customHeight="1">
      <c r="A7910" s="244"/>
    </row>
    <row r="7911" spans="1:1" s="245" customFormat="1" ht="12" hidden="1" customHeight="1">
      <c r="A7911" s="244"/>
    </row>
    <row r="7912" spans="1:1" s="245" customFormat="1" ht="12" hidden="1" customHeight="1">
      <c r="A7912" s="244"/>
    </row>
    <row r="7913" spans="1:1" s="245" customFormat="1" ht="12" hidden="1" customHeight="1">
      <c r="A7913" s="244"/>
    </row>
    <row r="7914" spans="1:1" s="245" customFormat="1" ht="12" hidden="1" customHeight="1">
      <c r="A7914" s="244"/>
    </row>
    <row r="7915" spans="1:1" s="245" customFormat="1" ht="12" hidden="1" customHeight="1">
      <c r="A7915" s="244"/>
    </row>
    <row r="7916" spans="1:1" s="245" customFormat="1" ht="12" hidden="1" customHeight="1">
      <c r="A7916" s="244"/>
    </row>
    <row r="7917" spans="1:1" s="245" customFormat="1" ht="12" hidden="1" customHeight="1">
      <c r="A7917" s="244"/>
    </row>
    <row r="7918" spans="1:1" s="245" customFormat="1" ht="12" hidden="1" customHeight="1">
      <c r="A7918" s="244"/>
    </row>
    <row r="7919" spans="1:1" s="245" customFormat="1" ht="12" hidden="1" customHeight="1">
      <c r="A7919" s="244"/>
    </row>
    <row r="7920" spans="1:1" s="245" customFormat="1" ht="12" hidden="1" customHeight="1">
      <c r="A7920" s="244"/>
    </row>
    <row r="7921" spans="1:1" s="245" customFormat="1" ht="12" hidden="1" customHeight="1">
      <c r="A7921" s="244"/>
    </row>
    <row r="7922" spans="1:1" s="245" customFormat="1" ht="12" hidden="1" customHeight="1">
      <c r="A7922" s="244"/>
    </row>
    <row r="7923" spans="1:1" s="245" customFormat="1" ht="12" hidden="1" customHeight="1">
      <c r="A7923" s="244"/>
    </row>
    <row r="7924" spans="1:1" s="245" customFormat="1" ht="12" hidden="1" customHeight="1">
      <c r="A7924" s="244"/>
    </row>
    <row r="7925" spans="1:1" s="245" customFormat="1" ht="12" hidden="1" customHeight="1">
      <c r="A7925" s="244"/>
    </row>
    <row r="7926" spans="1:1" s="245" customFormat="1" ht="12" hidden="1" customHeight="1">
      <c r="A7926" s="244"/>
    </row>
    <row r="7927" spans="1:1" s="245" customFormat="1" ht="12" hidden="1" customHeight="1">
      <c r="A7927" s="244"/>
    </row>
    <row r="7928" spans="1:1" s="245" customFormat="1" ht="12" hidden="1" customHeight="1">
      <c r="A7928" s="244"/>
    </row>
    <row r="7929" spans="1:1" s="245" customFormat="1" ht="12" hidden="1" customHeight="1">
      <c r="A7929" s="244"/>
    </row>
    <row r="7930" spans="1:1" s="245" customFormat="1" ht="12" hidden="1" customHeight="1">
      <c r="A7930" s="244"/>
    </row>
    <row r="7931" spans="1:1" s="245" customFormat="1" ht="12" hidden="1" customHeight="1">
      <c r="A7931" s="244"/>
    </row>
    <row r="7932" spans="1:1" s="245" customFormat="1" ht="12" hidden="1" customHeight="1">
      <c r="A7932" s="244"/>
    </row>
    <row r="7933" spans="1:1" s="245" customFormat="1" ht="12" hidden="1" customHeight="1">
      <c r="A7933" s="244"/>
    </row>
    <row r="7934" spans="1:1" s="245" customFormat="1" ht="12" hidden="1" customHeight="1">
      <c r="A7934" s="244"/>
    </row>
    <row r="7935" spans="1:1" s="245" customFormat="1" ht="12" hidden="1" customHeight="1">
      <c r="A7935" s="244"/>
    </row>
    <row r="7936" spans="1:1" s="245" customFormat="1" ht="12" hidden="1" customHeight="1">
      <c r="A7936" s="244"/>
    </row>
    <row r="7937" spans="1:1" s="245" customFormat="1" ht="12" hidden="1" customHeight="1">
      <c r="A7937" s="244"/>
    </row>
    <row r="7938" spans="1:1" s="245" customFormat="1" ht="12" hidden="1" customHeight="1">
      <c r="A7938" s="244"/>
    </row>
    <row r="7939" spans="1:1" s="245" customFormat="1" ht="12" hidden="1" customHeight="1">
      <c r="A7939" s="244"/>
    </row>
    <row r="7940" spans="1:1" s="245" customFormat="1" ht="12" hidden="1" customHeight="1">
      <c r="A7940" s="244"/>
    </row>
    <row r="7941" spans="1:1" s="245" customFormat="1" ht="12" hidden="1" customHeight="1">
      <c r="A7941" s="244"/>
    </row>
    <row r="7942" spans="1:1" s="245" customFormat="1" ht="12" hidden="1" customHeight="1">
      <c r="A7942" s="244"/>
    </row>
    <row r="7943" spans="1:1" s="245" customFormat="1" ht="12" hidden="1" customHeight="1">
      <c r="A7943" s="244"/>
    </row>
    <row r="7944" spans="1:1" s="245" customFormat="1" ht="12" hidden="1" customHeight="1">
      <c r="A7944" s="244"/>
    </row>
    <row r="7945" spans="1:1" s="245" customFormat="1" ht="12" hidden="1" customHeight="1">
      <c r="A7945" s="244"/>
    </row>
    <row r="7946" spans="1:1" s="245" customFormat="1" ht="12" hidden="1" customHeight="1">
      <c r="A7946" s="244"/>
    </row>
    <row r="7947" spans="1:1" s="245" customFormat="1" ht="12" hidden="1" customHeight="1">
      <c r="A7947" s="244"/>
    </row>
    <row r="7948" spans="1:1" s="245" customFormat="1" ht="12" hidden="1" customHeight="1">
      <c r="A7948" s="244"/>
    </row>
    <row r="7949" spans="1:1" s="245" customFormat="1" ht="12" hidden="1" customHeight="1">
      <c r="A7949" s="244"/>
    </row>
    <row r="7950" spans="1:1" s="245" customFormat="1" ht="12" hidden="1" customHeight="1">
      <c r="A7950" s="244"/>
    </row>
    <row r="7951" spans="1:1" s="245" customFormat="1" ht="12" hidden="1" customHeight="1">
      <c r="A7951" s="244"/>
    </row>
    <row r="7952" spans="1:1" s="245" customFormat="1" ht="12" hidden="1" customHeight="1">
      <c r="A7952" s="244"/>
    </row>
    <row r="7953" spans="1:1" s="245" customFormat="1" ht="12" hidden="1" customHeight="1">
      <c r="A7953" s="244"/>
    </row>
    <row r="7954" spans="1:1" s="245" customFormat="1" ht="12" hidden="1" customHeight="1">
      <c r="A7954" s="244"/>
    </row>
    <row r="7955" spans="1:1" s="245" customFormat="1" ht="12" hidden="1" customHeight="1">
      <c r="A7955" s="244"/>
    </row>
    <row r="7956" spans="1:1" s="245" customFormat="1" ht="12" hidden="1" customHeight="1">
      <c r="A7956" s="244"/>
    </row>
    <row r="7957" spans="1:1" s="245" customFormat="1" ht="12" hidden="1" customHeight="1">
      <c r="A7957" s="244"/>
    </row>
    <row r="7958" spans="1:1" s="245" customFormat="1" ht="12" hidden="1" customHeight="1">
      <c r="A7958" s="244"/>
    </row>
    <row r="7959" spans="1:1" s="245" customFormat="1" ht="12" hidden="1" customHeight="1">
      <c r="A7959" s="244"/>
    </row>
    <row r="7960" spans="1:1" s="245" customFormat="1" ht="12" hidden="1" customHeight="1">
      <c r="A7960" s="244"/>
    </row>
    <row r="7961" spans="1:1" s="245" customFormat="1" ht="12" hidden="1" customHeight="1">
      <c r="A7961" s="244"/>
    </row>
    <row r="7962" spans="1:1" s="245" customFormat="1" ht="12" hidden="1" customHeight="1">
      <c r="A7962" s="244"/>
    </row>
    <row r="7963" spans="1:1" s="245" customFormat="1" ht="12" hidden="1" customHeight="1">
      <c r="A7963" s="244"/>
    </row>
    <row r="7964" spans="1:1" s="245" customFormat="1" ht="12" hidden="1" customHeight="1">
      <c r="A7964" s="244"/>
    </row>
    <row r="7965" spans="1:1" s="245" customFormat="1" ht="12" hidden="1" customHeight="1">
      <c r="A7965" s="244"/>
    </row>
    <row r="7966" spans="1:1" s="245" customFormat="1" ht="12" hidden="1" customHeight="1">
      <c r="A7966" s="244"/>
    </row>
    <row r="7967" spans="1:1" s="245" customFormat="1" ht="12" hidden="1" customHeight="1">
      <c r="A7967" s="244"/>
    </row>
    <row r="7968" spans="1:1" s="245" customFormat="1" ht="12" hidden="1" customHeight="1">
      <c r="A7968" s="244"/>
    </row>
    <row r="7969" spans="1:1" s="245" customFormat="1" ht="12" hidden="1" customHeight="1">
      <c r="A7969" s="244"/>
    </row>
    <row r="7970" spans="1:1" s="245" customFormat="1" ht="12" hidden="1" customHeight="1">
      <c r="A7970" s="244"/>
    </row>
    <row r="7971" spans="1:1" s="245" customFormat="1" ht="12" hidden="1" customHeight="1">
      <c r="A7971" s="244"/>
    </row>
    <row r="7972" spans="1:1" s="245" customFormat="1" ht="12" hidden="1" customHeight="1">
      <c r="A7972" s="244"/>
    </row>
    <row r="7973" spans="1:1" s="245" customFormat="1" ht="12" hidden="1" customHeight="1">
      <c r="A7973" s="244"/>
    </row>
    <row r="7974" spans="1:1" s="245" customFormat="1" ht="12" hidden="1" customHeight="1">
      <c r="A7974" s="244"/>
    </row>
    <row r="7975" spans="1:1" s="245" customFormat="1" ht="12" hidden="1" customHeight="1">
      <c r="A7975" s="244"/>
    </row>
    <row r="7976" spans="1:1" s="245" customFormat="1" ht="12" hidden="1" customHeight="1">
      <c r="A7976" s="244"/>
    </row>
    <row r="7977" spans="1:1" s="245" customFormat="1" ht="12" hidden="1" customHeight="1">
      <c r="A7977" s="244"/>
    </row>
    <row r="7978" spans="1:1" s="245" customFormat="1" ht="12" hidden="1" customHeight="1">
      <c r="A7978" s="244"/>
    </row>
    <row r="7979" spans="1:1" s="245" customFormat="1" ht="12" hidden="1" customHeight="1">
      <c r="A7979" s="244"/>
    </row>
    <row r="7980" spans="1:1" s="245" customFormat="1" ht="12" hidden="1" customHeight="1">
      <c r="A7980" s="244"/>
    </row>
    <row r="7981" spans="1:1" s="245" customFormat="1" ht="12" hidden="1" customHeight="1">
      <c r="A7981" s="244"/>
    </row>
    <row r="7982" spans="1:1" s="245" customFormat="1" ht="12" hidden="1" customHeight="1">
      <c r="A7982" s="244"/>
    </row>
    <row r="7983" spans="1:1" s="245" customFormat="1" ht="12" hidden="1" customHeight="1">
      <c r="A7983" s="244"/>
    </row>
    <row r="7984" spans="1:1" s="245" customFormat="1" ht="12" hidden="1" customHeight="1">
      <c r="A7984" s="244"/>
    </row>
    <row r="7985" spans="1:1" s="245" customFormat="1" ht="12" hidden="1" customHeight="1">
      <c r="A7985" s="244"/>
    </row>
    <row r="7986" spans="1:1" s="245" customFormat="1" ht="12" hidden="1" customHeight="1">
      <c r="A7986" s="244"/>
    </row>
    <row r="7987" spans="1:1" s="245" customFormat="1" ht="12" hidden="1" customHeight="1">
      <c r="A7987" s="244"/>
    </row>
    <row r="7988" spans="1:1" s="245" customFormat="1" ht="12" hidden="1" customHeight="1">
      <c r="A7988" s="244"/>
    </row>
    <row r="7989" spans="1:1" s="245" customFormat="1" ht="12" hidden="1" customHeight="1">
      <c r="A7989" s="244"/>
    </row>
    <row r="7990" spans="1:1" s="245" customFormat="1" ht="12" hidden="1" customHeight="1">
      <c r="A7990" s="244"/>
    </row>
    <row r="7991" spans="1:1" s="245" customFormat="1" ht="12" hidden="1" customHeight="1">
      <c r="A7991" s="244"/>
    </row>
    <row r="7992" spans="1:1" s="245" customFormat="1" ht="12" hidden="1" customHeight="1">
      <c r="A7992" s="244"/>
    </row>
    <row r="7993" spans="1:1" s="245" customFormat="1" ht="12" hidden="1" customHeight="1">
      <c r="A7993" s="244"/>
    </row>
    <row r="7994" spans="1:1" s="245" customFormat="1" ht="12" hidden="1" customHeight="1">
      <c r="A7994" s="244"/>
    </row>
    <row r="7995" spans="1:1" s="245" customFormat="1" ht="12" hidden="1" customHeight="1">
      <c r="A7995" s="244"/>
    </row>
    <row r="7996" spans="1:1" s="245" customFormat="1" ht="12" hidden="1" customHeight="1">
      <c r="A7996" s="244"/>
    </row>
    <row r="7997" spans="1:1" s="245" customFormat="1" ht="12" hidden="1" customHeight="1">
      <c r="A7997" s="244"/>
    </row>
    <row r="7998" spans="1:1" s="245" customFormat="1" ht="12" hidden="1" customHeight="1">
      <c r="A7998" s="244"/>
    </row>
    <row r="7999" spans="1:1" s="245" customFormat="1" ht="12" hidden="1" customHeight="1">
      <c r="A7999" s="244"/>
    </row>
    <row r="8000" spans="1:1" s="245" customFormat="1" ht="12" hidden="1" customHeight="1">
      <c r="A8000" s="244"/>
    </row>
    <row r="8001" spans="1:1" s="245" customFormat="1" ht="12" hidden="1" customHeight="1">
      <c r="A8001" s="244"/>
    </row>
    <row r="8002" spans="1:1" s="245" customFormat="1" ht="12" hidden="1" customHeight="1">
      <c r="A8002" s="244"/>
    </row>
    <row r="8003" spans="1:1" s="245" customFormat="1" ht="12" hidden="1" customHeight="1">
      <c r="A8003" s="244"/>
    </row>
    <row r="8004" spans="1:1" s="245" customFormat="1" ht="12" hidden="1" customHeight="1">
      <c r="A8004" s="244"/>
    </row>
    <row r="8005" spans="1:1" s="245" customFormat="1" ht="12" hidden="1" customHeight="1">
      <c r="A8005" s="244"/>
    </row>
    <row r="8006" spans="1:1" s="245" customFormat="1" ht="12" hidden="1" customHeight="1">
      <c r="A8006" s="244"/>
    </row>
    <row r="8007" spans="1:1" s="245" customFormat="1" ht="12" hidden="1" customHeight="1">
      <c r="A8007" s="244"/>
    </row>
    <row r="8008" spans="1:1" s="245" customFormat="1" ht="12" hidden="1" customHeight="1">
      <c r="A8008" s="244"/>
    </row>
    <row r="8009" spans="1:1" s="245" customFormat="1" ht="12" hidden="1" customHeight="1">
      <c r="A8009" s="244"/>
    </row>
    <row r="8010" spans="1:1" s="245" customFormat="1" ht="12" hidden="1" customHeight="1">
      <c r="A8010" s="244"/>
    </row>
    <row r="8011" spans="1:1" s="245" customFormat="1" ht="12" hidden="1" customHeight="1">
      <c r="A8011" s="244"/>
    </row>
    <row r="8012" spans="1:1" s="245" customFormat="1" ht="12" hidden="1" customHeight="1">
      <c r="A8012" s="244"/>
    </row>
    <row r="8013" spans="1:1" s="245" customFormat="1" ht="12" hidden="1" customHeight="1">
      <c r="A8013" s="244"/>
    </row>
    <row r="8014" spans="1:1" s="245" customFormat="1" ht="12" hidden="1" customHeight="1">
      <c r="A8014" s="244"/>
    </row>
    <row r="8015" spans="1:1" s="245" customFormat="1" ht="12" hidden="1" customHeight="1">
      <c r="A8015" s="244"/>
    </row>
    <row r="8016" spans="1:1" s="245" customFormat="1" ht="12" hidden="1" customHeight="1">
      <c r="A8016" s="244"/>
    </row>
    <row r="8017" spans="1:1" s="245" customFormat="1" ht="12" hidden="1" customHeight="1">
      <c r="A8017" s="244"/>
    </row>
    <row r="8018" spans="1:1" s="245" customFormat="1" ht="12" hidden="1" customHeight="1">
      <c r="A8018" s="244"/>
    </row>
    <row r="8019" spans="1:1" s="245" customFormat="1" ht="12" hidden="1" customHeight="1">
      <c r="A8019" s="244"/>
    </row>
    <row r="8020" spans="1:1" s="245" customFormat="1" ht="12" hidden="1" customHeight="1">
      <c r="A8020" s="244"/>
    </row>
    <row r="8021" spans="1:1" s="245" customFormat="1" ht="12" hidden="1" customHeight="1">
      <c r="A8021" s="244"/>
    </row>
    <row r="8022" spans="1:1" s="245" customFormat="1" ht="12" hidden="1" customHeight="1">
      <c r="A8022" s="244"/>
    </row>
    <row r="8023" spans="1:1" s="245" customFormat="1" ht="12" hidden="1" customHeight="1">
      <c r="A8023" s="244"/>
    </row>
    <row r="8024" spans="1:1" s="245" customFormat="1" ht="12" hidden="1" customHeight="1">
      <c r="A8024" s="244"/>
    </row>
    <row r="8025" spans="1:1" s="245" customFormat="1" ht="12" hidden="1" customHeight="1">
      <c r="A8025" s="244"/>
    </row>
    <row r="8026" spans="1:1" s="245" customFormat="1" ht="12" hidden="1" customHeight="1">
      <c r="A8026" s="244"/>
    </row>
    <row r="8027" spans="1:1" s="245" customFormat="1" ht="12" hidden="1" customHeight="1">
      <c r="A8027" s="244"/>
    </row>
    <row r="8028" spans="1:1" s="245" customFormat="1" ht="12" hidden="1" customHeight="1">
      <c r="A8028" s="244"/>
    </row>
    <row r="8029" spans="1:1" s="245" customFormat="1" ht="12" hidden="1" customHeight="1">
      <c r="A8029" s="244"/>
    </row>
    <row r="8030" spans="1:1" s="245" customFormat="1" ht="12" hidden="1" customHeight="1">
      <c r="A8030" s="244"/>
    </row>
    <row r="8031" spans="1:1" s="245" customFormat="1" ht="12" hidden="1" customHeight="1">
      <c r="A8031" s="244"/>
    </row>
    <row r="8032" spans="1:1" s="245" customFormat="1" ht="12" hidden="1" customHeight="1">
      <c r="A8032" s="244"/>
    </row>
    <row r="8033" spans="1:1" s="245" customFormat="1" ht="12" hidden="1" customHeight="1">
      <c r="A8033" s="244"/>
    </row>
    <row r="8034" spans="1:1" s="245" customFormat="1" ht="12" hidden="1" customHeight="1">
      <c r="A8034" s="244"/>
    </row>
    <row r="8035" spans="1:1" s="245" customFormat="1" ht="12" hidden="1" customHeight="1">
      <c r="A8035" s="244"/>
    </row>
    <row r="8036" spans="1:1" s="245" customFormat="1" ht="12" hidden="1" customHeight="1">
      <c r="A8036" s="244"/>
    </row>
    <row r="8037" spans="1:1" s="245" customFormat="1" ht="12" hidden="1" customHeight="1">
      <c r="A8037" s="244"/>
    </row>
    <row r="8038" spans="1:1" s="245" customFormat="1" ht="12" hidden="1" customHeight="1">
      <c r="A8038" s="244"/>
    </row>
    <row r="8039" spans="1:1" s="245" customFormat="1" ht="12" hidden="1" customHeight="1">
      <c r="A8039" s="244"/>
    </row>
    <row r="8040" spans="1:1" s="245" customFormat="1" ht="12" hidden="1" customHeight="1">
      <c r="A8040" s="244"/>
    </row>
    <row r="8041" spans="1:1" s="245" customFormat="1" ht="12" hidden="1" customHeight="1">
      <c r="A8041" s="244"/>
    </row>
    <row r="8042" spans="1:1" s="245" customFormat="1" ht="12" hidden="1" customHeight="1">
      <c r="A8042" s="244"/>
    </row>
    <row r="8043" spans="1:1" s="245" customFormat="1" ht="12" hidden="1" customHeight="1">
      <c r="A8043" s="244"/>
    </row>
    <row r="8044" spans="1:1" s="245" customFormat="1" ht="12" hidden="1" customHeight="1">
      <c r="A8044" s="244"/>
    </row>
    <row r="8045" spans="1:1" s="245" customFormat="1" ht="12" hidden="1" customHeight="1">
      <c r="A8045" s="244"/>
    </row>
    <row r="8046" spans="1:1" s="245" customFormat="1" ht="12" hidden="1" customHeight="1">
      <c r="A8046" s="244"/>
    </row>
    <row r="8047" spans="1:1" s="245" customFormat="1" ht="12" hidden="1" customHeight="1">
      <c r="A8047" s="244"/>
    </row>
    <row r="8048" spans="1:1" s="245" customFormat="1" ht="12" hidden="1" customHeight="1">
      <c r="A8048" s="244"/>
    </row>
    <row r="8049" spans="1:1" s="245" customFormat="1" ht="12" hidden="1" customHeight="1">
      <c r="A8049" s="244"/>
    </row>
    <row r="8050" spans="1:1" s="245" customFormat="1" ht="12" hidden="1" customHeight="1">
      <c r="A8050" s="244"/>
    </row>
    <row r="8051" spans="1:1" s="245" customFormat="1" ht="12" hidden="1" customHeight="1">
      <c r="A8051" s="244"/>
    </row>
    <row r="8052" spans="1:1" s="245" customFormat="1" ht="12" hidden="1" customHeight="1">
      <c r="A8052" s="244"/>
    </row>
    <row r="8053" spans="1:1" s="245" customFormat="1" ht="12" hidden="1" customHeight="1">
      <c r="A8053" s="244"/>
    </row>
    <row r="8054" spans="1:1" s="245" customFormat="1" ht="12" hidden="1" customHeight="1">
      <c r="A8054" s="244"/>
    </row>
    <row r="8055" spans="1:1" s="245" customFormat="1" ht="12" hidden="1" customHeight="1">
      <c r="A8055" s="244"/>
    </row>
    <row r="8056" spans="1:1" s="245" customFormat="1" ht="12" hidden="1" customHeight="1">
      <c r="A8056" s="244"/>
    </row>
    <row r="8057" spans="1:1" s="245" customFormat="1" ht="12" hidden="1" customHeight="1">
      <c r="A8057" s="244"/>
    </row>
    <row r="8058" spans="1:1" s="245" customFormat="1" ht="12" hidden="1" customHeight="1">
      <c r="A8058" s="244"/>
    </row>
    <row r="8059" spans="1:1" s="245" customFormat="1" ht="12" hidden="1" customHeight="1">
      <c r="A8059" s="244"/>
    </row>
    <row r="8060" spans="1:1" s="245" customFormat="1" ht="12" hidden="1" customHeight="1">
      <c r="A8060" s="244"/>
    </row>
    <row r="8061" spans="1:1" s="245" customFormat="1" ht="12" hidden="1" customHeight="1">
      <c r="A8061" s="244"/>
    </row>
    <row r="8062" spans="1:1" s="245" customFormat="1" ht="12" hidden="1" customHeight="1">
      <c r="A8062" s="244"/>
    </row>
    <row r="8063" spans="1:1" s="245" customFormat="1" ht="12" hidden="1" customHeight="1">
      <c r="A8063" s="244"/>
    </row>
    <row r="8064" spans="1:1" s="245" customFormat="1" ht="12" hidden="1" customHeight="1">
      <c r="A8064" s="244"/>
    </row>
    <row r="8065" spans="1:1" s="245" customFormat="1" ht="12" hidden="1" customHeight="1">
      <c r="A8065" s="244"/>
    </row>
    <row r="8066" spans="1:1" s="245" customFormat="1" ht="12" hidden="1" customHeight="1">
      <c r="A8066" s="244"/>
    </row>
    <row r="8067" spans="1:1" s="245" customFormat="1" ht="12" hidden="1" customHeight="1">
      <c r="A8067" s="244"/>
    </row>
    <row r="8068" spans="1:1" s="245" customFormat="1" ht="12" hidden="1" customHeight="1">
      <c r="A8068" s="244"/>
    </row>
    <row r="8069" spans="1:1" s="245" customFormat="1" ht="12" hidden="1" customHeight="1">
      <c r="A8069" s="244"/>
    </row>
    <row r="8070" spans="1:1" s="245" customFormat="1" ht="12" hidden="1" customHeight="1">
      <c r="A8070" s="244"/>
    </row>
    <row r="8071" spans="1:1" s="245" customFormat="1" ht="12" hidden="1" customHeight="1">
      <c r="A8071" s="244"/>
    </row>
    <row r="8072" spans="1:1" s="245" customFormat="1" ht="12" hidden="1" customHeight="1">
      <c r="A8072" s="244"/>
    </row>
    <row r="8073" spans="1:1" s="245" customFormat="1" ht="12" hidden="1" customHeight="1">
      <c r="A8073" s="244"/>
    </row>
    <row r="8074" spans="1:1" s="245" customFormat="1" ht="12" hidden="1" customHeight="1">
      <c r="A8074" s="244"/>
    </row>
    <row r="8075" spans="1:1" s="245" customFormat="1" ht="12" hidden="1" customHeight="1">
      <c r="A8075" s="244"/>
    </row>
    <row r="8076" spans="1:1" s="245" customFormat="1" ht="12" hidden="1" customHeight="1">
      <c r="A8076" s="244"/>
    </row>
    <row r="8077" spans="1:1" s="245" customFormat="1" ht="12" hidden="1" customHeight="1">
      <c r="A8077" s="244"/>
    </row>
    <row r="8078" spans="1:1" s="245" customFormat="1" ht="12" hidden="1" customHeight="1">
      <c r="A8078" s="244"/>
    </row>
    <row r="8079" spans="1:1" s="245" customFormat="1" ht="12" hidden="1" customHeight="1">
      <c r="A8079" s="244"/>
    </row>
    <row r="8080" spans="1:1" s="245" customFormat="1" ht="12" hidden="1" customHeight="1">
      <c r="A8080" s="244"/>
    </row>
    <row r="8081" spans="1:1" s="245" customFormat="1" ht="12" hidden="1" customHeight="1">
      <c r="A8081" s="244"/>
    </row>
    <row r="8082" spans="1:1" s="245" customFormat="1" ht="12" hidden="1" customHeight="1">
      <c r="A8082" s="244"/>
    </row>
    <row r="8083" spans="1:1" s="245" customFormat="1" ht="12" hidden="1" customHeight="1">
      <c r="A8083" s="244"/>
    </row>
    <row r="8084" spans="1:1" s="245" customFormat="1" ht="12" hidden="1" customHeight="1">
      <c r="A8084" s="244"/>
    </row>
    <row r="8085" spans="1:1" s="245" customFormat="1" ht="12" hidden="1" customHeight="1">
      <c r="A8085" s="244"/>
    </row>
    <row r="8086" spans="1:1" s="245" customFormat="1" ht="12" hidden="1" customHeight="1">
      <c r="A8086" s="244"/>
    </row>
    <row r="8087" spans="1:1" s="245" customFormat="1" ht="12" hidden="1" customHeight="1">
      <c r="A8087" s="244"/>
    </row>
    <row r="8088" spans="1:1" s="245" customFormat="1" ht="12" hidden="1" customHeight="1">
      <c r="A8088" s="244"/>
    </row>
    <row r="8089" spans="1:1" s="245" customFormat="1" ht="12" hidden="1" customHeight="1">
      <c r="A8089" s="244"/>
    </row>
    <row r="8090" spans="1:1" s="245" customFormat="1" ht="12" hidden="1" customHeight="1">
      <c r="A8090" s="244"/>
    </row>
    <row r="8091" spans="1:1" s="245" customFormat="1" ht="12" hidden="1" customHeight="1">
      <c r="A8091" s="244"/>
    </row>
    <row r="8092" spans="1:1" s="245" customFormat="1" ht="12" hidden="1" customHeight="1">
      <c r="A8092" s="244"/>
    </row>
    <row r="8093" spans="1:1" s="245" customFormat="1" ht="12" hidden="1" customHeight="1">
      <c r="A8093" s="244"/>
    </row>
    <row r="8094" spans="1:1" s="245" customFormat="1" ht="12" hidden="1" customHeight="1">
      <c r="A8094" s="244"/>
    </row>
    <row r="8095" spans="1:1" s="245" customFormat="1" ht="12" hidden="1" customHeight="1">
      <c r="A8095" s="244"/>
    </row>
    <row r="8096" spans="1:1" s="245" customFormat="1" ht="12" hidden="1" customHeight="1">
      <c r="A8096" s="244"/>
    </row>
    <row r="8097" spans="1:1" s="245" customFormat="1" ht="12" hidden="1" customHeight="1">
      <c r="A8097" s="244"/>
    </row>
    <row r="8098" spans="1:1" s="245" customFormat="1" ht="12" hidden="1" customHeight="1">
      <c r="A8098" s="244"/>
    </row>
    <row r="8099" spans="1:1" s="245" customFormat="1" ht="12" hidden="1" customHeight="1">
      <c r="A8099" s="244"/>
    </row>
    <row r="8100" spans="1:1" s="245" customFormat="1" ht="12" hidden="1" customHeight="1">
      <c r="A8100" s="244"/>
    </row>
    <row r="8101" spans="1:1" s="245" customFormat="1" ht="12" hidden="1" customHeight="1">
      <c r="A8101" s="244"/>
    </row>
    <row r="8102" spans="1:1" s="245" customFormat="1" ht="12" hidden="1" customHeight="1">
      <c r="A8102" s="244"/>
    </row>
    <row r="8103" spans="1:1" s="245" customFormat="1" ht="12" hidden="1" customHeight="1">
      <c r="A8103" s="244"/>
    </row>
    <row r="8104" spans="1:1" s="245" customFormat="1" ht="12" hidden="1" customHeight="1">
      <c r="A8104" s="244"/>
    </row>
    <row r="8105" spans="1:1" s="245" customFormat="1" ht="12" hidden="1" customHeight="1">
      <c r="A8105" s="244"/>
    </row>
    <row r="8106" spans="1:1" s="245" customFormat="1" ht="12" hidden="1" customHeight="1">
      <c r="A8106" s="244"/>
    </row>
    <row r="8107" spans="1:1" s="245" customFormat="1" ht="12" hidden="1" customHeight="1">
      <c r="A8107" s="244"/>
    </row>
    <row r="8108" spans="1:1" s="245" customFormat="1" ht="12" hidden="1" customHeight="1">
      <c r="A8108" s="244"/>
    </row>
    <row r="8109" spans="1:1" s="245" customFormat="1" ht="12" hidden="1" customHeight="1">
      <c r="A8109" s="244"/>
    </row>
    <row r="8110" spans="1:1" s="245" customFormat="1" ht="12" hidden="1" customHeight="1">
      <c r="A8110" s="244"/>
    </row>
    <row r="8111" spans="1:1" s="245" customFormat="1" ht="12" hidden="1" customHeight="1">
      <c r="A8111" s="244"/>
    </row>
    <row r="8112" spans="1:1" s="245" customFormat="1" ht="12" hidden="1" customHeight="1">
      <c r="A8112" s="244"/>
    </row>
    <row r="8113" spans="1:1" s="245" customFormat="1" ht="12" hidden="1" customHeight="1">
      <c r="A8113" s="244"/>
    </row>
    <row r="8114" spans="1:1" s="245" customFormat="1" ht="12" hidden="1" customHeight="1">
      <c r="A8114" s="244"/>
    </row>
    <row r="8115" spans="1:1" s="245" customFormat="1" ht="12" hidden="1" customHeight="1">
      <c r="A8115" s="244"/>
    </row>
    <row r="8116" spans="1:1" s="245" customFormat="1" ht="12" hidden="1" customHeight="1">
      <c r="A8116" s="244"/>
    </row>
    <row r="8117" spans="1:1" s="245" customFormat="1" ht="12" hidden="1" customHeight="1">
      <c r="A8117" s="244"/>
    </row>
    <row r="8118" spans="1:1" s="245" customFormat="1" ht="12" hidden="1" customHeight="1">
      <c r="A8118" s="244"/>
    </row>
    <row r="8119" spans="1:1" s="245" customFormat="1" ht="12" hidden="1" customHeight="1">
      <c r="A8119" s="244"/>
    </row>
    <row r="8120" spans="1:1" s="245" customFormat="1" ht="12" hidden="1" customHeight="1">
      <c r="A8120" s="244"/>
    </row>
    <row r="8121" spans="1:1" s="245" customFormat="1" ht="12" hidden="1" customHeight="1">
      <c r="A8121" s="244"/>
    </row>
    <row r="8122" spans="1:1" s="245" customFormat="1" ht="12" hidden="1" customHeight="1">
      <c r="A8122" s="244"/>
    </row>
    <row r="8123" spans="1:1" s="245" customFormat="1" ht="12" hidden="1" customHeight="1">
      <c r="A8123" s="244"/>
    </row>
    <row r="8124" spans="1:1" s="245" customFormat="1" ht="12" hidden="1" customHeight="1">
      <c r="A8124" s="244"/>
    </row>
    <row r="8125" spans="1:1" s="245" customFormat="1" ht="12" hidden="1" customHeight="1">
      <c r="A8125" s="244"/>
    </row>
    <row r="8126" spans="1:1" s="245" customFormat="1" ht="12" hidden="1" customHeight="1">
      <c r="A8126" s="244"/>
    </row>
    <row r="8127" spans="1:1" s="245" customFormat="1" ht="12" hidden="1" customHeight="1">
      <c r="A8127" s="244"/>
    </row>
    <row r="8128" spans="1:1" s="245" customFormat="1" ht="12" hidden="1" customHeight="1">
      <c r="A8128" s="244"/>
    </row>
    <row r="8129" spans="1:1" s="245" customFormat="1" ht="12" hidden="1" customHeight="1">
      <c r="A8129" s="244"/>
    </row>
    <row r="8130" spans="1:1" s="245" customFormat="1" ht="12" hidden="1" customHeight="1">
      <c r="A8130" s="244"/>
    </row>
    <row r="8131" spans="1:1" s="245" customFormat="1" ht="12" hidden="1" customHeight="1">
      <c r="A8131" s="244"/>
    </row>
    <row r="8132" spans="1:1" s="245" customFormat="1" ht="12" hidden="1" customHeight="1">
      <c r="A8132" s="244"/>
    </row>
    <row r="8133" spans="1:1" s="245" customFormat="1" ht="12" hidden="1" customHeight="1">
      <c r="A8133" s="244"/>
    </row>
    <row r="8134" spans="1:1" s="245" customFormat="1" ht="12" hidden="1" customHeight="1">
      <c r="A8134" s="244"/>
    </row>
    <row r="8135" spans="1:1" s="245" customFormat="1" ht="12" hidden="1" customHeight="1">
      <c r="A8135" s="244"/>
    </row>
    <row r="8136" spans="1:1" s="245" customFormat="1" ht="12" hidden="1" customHeight="1">
      <c r="A8136" s="244"/>
    </row>
    <row r="8137" spans="1:1" s="245" customFormat="1" ht="12" hidden="1" customHeight="1">
      <c r="A8137" s="244"/>
    </row>
    <row r="8138" spans="1:1" s="245" customFormat="1" ht="12" hidden="1" customHeight="1">
      <c r="A8138" s="244"/>
    </row>
    <row r="8139" spans="1:1" s="245" customFormat="1" ht="12" hidden="1" customHeight="1">
      <c r="A8139" s="244"/>
    </row>
    <row r="8140" spans="1:1" s="245" customFormat="1" ht="12" hidden="1" customHeight="1">
      <c r="A8140" s="244"/>
    </row>
    <row r="8141" spans="1:1" s="245" customFormat="1" ht="12" hidden="1" customHeight="1">
      <c r="A8141" s="244"/>
    </row>
    <row r="8142" spans="1:1" s="245" customFormat="1" ht="12" hidden="1" customHeight="1">
      <c r="A8142" s="244"/>
    </row>
    <row r="8143" spans="1:1" s="245" customFormat="1" ht="12" hidden="1" customHeight="1">
      <c r="A8143" s="244"/>
    </row>
    <row r="8144" spans="1:1" s="245" customFormat="1" ht="12" hidden="1" customHeight="1">
      <c r="A8144" s="244"/>
    </row>
    <row r="8145" spans="1:1" s="245" customFormat="1" ht="12" hidden="1" customHeight="1">
      <c r="A8145" s="244"/>
    </row>
    <row r="8146" spans="1:1" s="245" customFormat="1" ht="12" hidden="1" customHeight="1">
      <c r="A8146" s="244"/>
    </row>
    <row r="8147" spans="1:1" s="245" customFormat="1" ht="12" hidden="1" customHeight="1">
      <c r="A8147" s="244"/>
    </row>
    <row r="8148" spans="1:1" s="245" customFormat="1" ht="12" hidden="1" customHeight="1">
      <c r="A8148" s="244"/>
    </row>
    <row r="8149" spans="1:1" s="245" customFormat="1" ht="12" hidden="1" customHeight="1">
      <c r="A8149" s="244"/>
    </row>
    <row r="8150" spans="1:1" s="245" customFormat="1" ht="12" hidden="1" customHeight="1">
      <c r="A8150" s="244"/>
    </row>
    <row r="8151" spans="1:1" s="245" customFormat="1" ht="12" hidden="1" customHeight="1">
      <c r="A8151" s="244"/>
    </row>
    <row r="8152" spans="1:1" s="245" customFormat="1" ht="12" hidden="1" customHeight="1">
      <c r="A8152" s="244"/>
    </row>
    <row r="8153" spans="1:1" s="245" customFormat="1" ht="12" hidden="1" customHeight="1">
      <c r="A8153" s="244"/>
    </row>
    <row r="8154" spans="1:1" s="245" customFormat="1" ht="12" hidden="1" customHeight="1">
      <c r="A8154" s="244"/>
    </row>
    <row r="8155" spans="1:1" s="245" customFormat="1" ht="12" hidden="1" customHeight="1">
      <c r="A8155" s="244"/>
    </row>
    <row r="8156" spans="1:1" s="245" customFormat="1" ht="12" hidden="1" customHeight="1">
      <c r="A8156" s="244"/>
    </row>
    <row r="8157" spans="1:1" s="245" customFormat="1" ht="12" hidden="1" customHeight="1">
      <c r="A8157" s="244"/>
    </row>
    <row r="8158" spans="1:1" s="245" customFormat="1" ht="12" hidden="1" customHeight="1">
      <c r="A8158" s="244"/>
    </row>
    <row r="8159" spans="1:1" s="245" customFormat="1" ht="12" hidden="1" customHeight="1">
      <c r="A8159" s="244"/>
    </row>
    <row r="8160" spans="1:1" s="245" customFormat="1" ht="12" hidden="1" customHeight="1">
      <c r="A8160" s="244"/>
    </row>
    <row r="8161" spans="1:1" s="245" customFormat="1" ht="12" hidden="1" customHeight="1">
      <c r="A8161" s="244"/>
    </row>
    <row r="8162" spans="1:1" s="245" customFormat="1" ht="12" hidden="1" customHeight="1">
      <c r="A8162" s="244"/>
    </row>
    <row r="8163" spans="1:1" s="245" customFormat="1" ht="12" hidden="1" customHeight="1">
      <c r="A8163" s="244"/>
    </row>
    <row r="8164" spans="1:1" s="245" customFormat="1" ht="12" hidden="1" customHeight="1">
      <c r="A8164" s="244"/>
    </row>
    <row r="8165" spans="1:1" s="245" customFormat="1" ht="12" hidden="1" customHeight="1">
      <c r="A8165" s="244"/>
    </row>
    <row r="8166" spans="1:1" s="245" customFormat="1" ht="12" hidden="1" customHeight="1">
      <c r="A8166" s="244"/>
    </row>
    <row r="8167" spans="1:1" s="245" customFormat="1" ht="12" hidden="1" customHeight="1">
      <c r="A8167" s="244"/>
    </row>
    <row r="8168" spans="1:1" s="245" customFormat="1" ht="12" hidden="1" customHeight="1">
      <c r="A8168" s="244"/>
    </row>
    <row r="8169" spans="1:1" s="245" customFormat="1" ht="12" hidden="1" customHeight="1">
      <c r="A8169" s="244"/>
    </row>
    <row r="8170" spans="1:1" s="245" customFormat="1" ht="12" hidden="1" customHeight="1">
      <c r="A8170" s="244"/>
    </row>
    <row r="8171" spans="1:1" s="245" customFormat="1" ht="12" hidden="1" customHeight="1">
      <c r="A8171" s="244"/>
    </row>
    <row r="8172" spans="1:1" s="245" customFormat="1" ht="12" hidden="1" customHeight="1">
      <c r="A8172" s="244"/>
    </row>
    <row r="8173" spans="1:1" s="245" customFormat="1" ht="12" hidden="1" customHeight="1">
      <c r="A8173" s="244"/>
    </row>
    <row r="8174" spans="1:1" s="245" customFormat="1" ht="12" hidden="1" customHeight="1">
      <c r="A8174" s="244"/>
    </row>
    <row r="8175" spans="1:1" s="245" customFormat="1" ht="12" hidden="1" customHeight="1">
      <c r="A8175" s="244"/>
    </row>
    <row r="8176" spans="1:1" s="245" customFormat="1" ht="12" hidden="1" customHeight="1">
      <c r="A8176" s="244"/>
    </row>
    <row r="8177" spans="1:1" s="245" customFormat="1" ht="12" hidden="1" customHeight="1">
      <c r="A8177" s="244"/>
    </row>
    <row r="8178" spans="1:1" s="245" customFormat="1" ht="12" hidden="1" customHeight="1">
      <c r="A8178" s="244"/>
    </row>
    <row r="8179" spans="1:1" s="245" customFormat="1" ht="12" hidden="1" customHeight="1">
      <c r="A8179" s="244"/>
    </row>
    <row r="8180" spans="1:1" s="245" customFormat="1" ht="12" hidden="1" customHeight="1">
      <c r="A8180" s="244"/>
    </row>
    <row r="8181" spans="1:1" s="245" customFormat="1" ht="12" hidden="1" customHeight="1">
      <c r="A8181" s="244"/>
    </row>
    <row r="8182" spans="1:1" s="245" customFormat="1" ht="12" hidden="1" customHeight="1">
      <c r="A8182" s="244"/>
    </row>
    <row r="8183" spans="1:1" s="245" customFormat="1" ht="12" hidden="1" customHeight="1">
      <c r="A8183" s="244"/>
    </row>
    <row r="8184" spans="1:1" s="245" customFormat="1" ht="12" hidden="1" customHeight="1">
      <c r="A8184" s="244"/>
    </row>
    <row r="8185" spans="1:1" s="245" customFormat="1" ht="12" hidden="1" customHeight="1">
      <c r="A8185" s="244"/>
    </row>
    <row r="8186" spans="1:1" s="245" customFormat="1" ht="12" hidden="1" customHeight="1">
      <c r="A8186" s="244"/>
    </row>
    <row r="8187" spans="1:1" s="245" customFormat="1" ht="12" hidden="1" customHeight="1">
      <c r="A8187" s="244"/>
    </row>
    <row r="8188" spans="1:1" s="245" customFormat="1" ht="12" hidden="1" customHeight="1">
      <c r="A8188" s="244"/>
    </row>
    <row r="8189" spans="1:1" s="245" customFormat="1" ht="12" hidden="1" customHeight="1">
      <c r="A8189" s="244"/>
    </row>
    <row r="8190" spans="1:1" s="245" customFormat="1" ht="12" hidden="1" customHeight="1">
      <c r="A8190" s="244"/>
    </row>
    <row r="8191" spans="1:1" s="245" customFormat="1" ht="12" hidden="1" customHeight="1">
      <c r="A8191" s="244"/>
    </row>
    <row r="8192" spans="1:1" s="245" customFormat="1" ht="12" hidden="1" customHeight="1">
      <c r="A8192" s="244"/>
    </row>
    <row r="8193" spans="1:1" s="245" customFormat="1" ht="12" hidden="1" customHeight="1">
      <c r="A8193" s="244"/>
    </row>
    <row r="8194" spans="1:1" s="245" customFormat="1" ht="12" hidden="1" customHeight="1">
      <c r="A8194" s="244"/>
    </row>
    <row r="8195" spans="1:1" s="245" customFormat="1" ht="12" hidden="1" customHeight="1">
      <c r="A8195" s="244"/>
    </row>
    <row r="8196" spans="1:1" s="245" customFormat="1" ht="12" hidden="1" customHeight="1">
      <c r="A8196" s="244"/>
    </row>
    <row r="8197" spans="1:1" s="245" customFormat="1" ht="12" hidden="1" customHeight="1">
      <c r="A8197" s="244"/>
    </row>
    <row r="8198" spans="1:1" s="245" customFormat="1" ht="12" hidden="1" customHeight="1">
      <c r="A8198" s="244"/>
    </row>
    <row r="8199" spans="1:1" s="245" customFormat="1" ht="12" hidden="1" customHeight="1">
      <c r="A8199" s="244"/>
    </row>
    <row r="8200" spans="1:1" s="245" customFormat="1" ht="12" hidden="1" customHeight="1">
      <c r="A8200" s="244"/>
    </row>
    <row r="8201" spans="1:1" s="245" customFormat="1" ht="12" hidden="1" customHeight="1">
      <c r="A8201" s="244"/>
    </row>
    <row r="8202" spans="1:1" s="245" customFormat="1" ht="12" hidden="1" customHeight="1">
      <c r="A8202" s="244"/>
    </row>
    <row r="8203" spans="1:1" s="245" customFormat="1" ht="12" hidden="1" customHeight="1">
      <c r="A8203" s="244"/>
    </row>
    <row r="8204" spans="1:1" s="245" customFormat="1" ht="12" hidden="1" customHeight="1">
      <c r="A8204" s="244"/>
    </row>
    <row r="8205" spans="1:1" s="245" customFormat="1" ht="12" hidden="1" customHeight="1">
      <c r="A8205" s="244"/>
    </row>
    <row r="8206" spans="1:1" s="245" customFormat="1" ht="12" hidden="1" customHeight="1">
      <c r="A8206" s="244"/>
    </row>
    <row r="8207" spans="1:1" s="245" customFormat="1" ht="12" hidden="1" customHeight="1">
      <c r="A8207" s="244"/>
    </row>
    <row r="8208" spans="1:1" s="245" customFormat="1" ht="12" hidden="1" customHeight="1">
      <c r="A8208" s="244"/>
    </row>
    <row r="8209" spans="1:1" s="245" customFormat="1" ht="12" hidden="1" customHeight="1">
      <c r="A8209" s="244"/>
    </row>
    <row r="8210" spans="1:1" s="245" customFormat="1" ht="12" hidden="1" customHeight="1">
      <c r="A8210" s="244"/>
    </row>
    <row r="8211" spans="1:1" s="245" customFormat="1" ht="12" hidden="1" customHeight="1">
      <c r="A8211" s="244"/>
    </row>
    <row r="8212" spans="1:1" s="245" customFormat="1" ht="12" hidden="1" customHeight="1">
      <c r="A8212" s="244"/>
    </row>
    <row r="8213" spans="1:1" s="245" customFormat="1" ht="12" hidden="1" customHeight="1">
      <c r="A8213" s="244"/>
    </row>
    <row r="8214" spans="1:1" s="245" customFormat="1" ht="12" hidden="1" customHeight="1">
      <c r="A8214" s="244"/>
    </row>
    <row r="8215" spans="1:1" s="245" customFormat="1" ht="12" hidden="1" customHeight="1">
      <c r="A8215" s="244"/>
    </row>
    <row r="8216" spans="1:1" s="245" customFormat="1" ht="12" hidden="1" customHeight="1">
      <c r="A8216" s="244"/>
    </row>
    <row r="8217" spans="1:1" s="245" customFormat="1" ht="12" hidden="1" customHeight="1">
      <c r="A8217" s="244"/>
    </row>
    <row r="8218" spans="1:1" s="245" customFormat="1" ht="12" hidden="1" customHeight="1">
      <c r="A8218" s="244"/>
    </row>
    <row r="8219" spans="1:1" s="245" customFormat="1" ht="12" hidden="1" customHeight="1">
      <c r="A8219" s="244"/>
    </row>
    <row r="8220" spans="1:1" s="245" customFormat="1" ht="12" hidden="1" customHeight="1">
      <c r="A8220" s="244"/>
    </row>
    <row r="8221" spans="1:1" s="245" customFormat="1" ht="12" hidden="1" customHeight="1">
      <c r="A8221" s="244"/>
    </row>
    <row r="8222" spans="1:1" s="245" customFormat="1" ht="12" hidden="1" customHeight="1">
      <c r="A8222" s="244"/>
    </row>
    <row r="8223" spans="1:1" s="245" customFormat="1" ht="12" hidden="1" customHeight="1">
      <c r="A8223" s="244"/>
    </row>
    <row r="8224" spans="1:1" s="245" customFormat="1" ht="12" hidden="1" customHeight="1">
      <c r="A8224" s="244"/>
    </row>
    <row r="8225" spans="1:1" s="245" customFormat="1" ht="12" hidden="1" customHeight="1">
      <c r="A8225" s="244"/>
    </row>
    <row r="8226" spans="1:1" s="245" customFormat="1" ht="12" hidden="1" customHeight="1">
      <c r="A8226" s="244"/>
    </row>
    <row r="8227" spans="1:1" s="245" customFormat="1" ht="12" hidden="1" customHeight="1">
      <c r="A8227" s="244"/>
    </row>
    <row r="8228" spans="1:1" s="245" customFormat="1" ht="12" hidden="1" customHeight="1">
      <c r="A8228" s="244"/>
    </row>
    <row r="8229" spans="1:1" s="245" customFormat="1" ht="12" hidden="1" customHeight="1">
      <c r="A8229" s="244"/>
    </row>
    <row r="8230" spans="1:1" s="245" customFormat="1" ht="12" hidden="1" customHeight="1">
      <c r="A8230" s="244"/>
    </row>
    <row r="8231" spans="1:1" s="245" customFormat="1" ht="12" hidden="1" customHeight="1">
      <c r="A8231" s="244"/>
    </row>
    <row r="8232" spans="1:1" s="245" customFormat="1" ht="12" hidden="1" customHeight="1">
      <c r="A8232" s="244"/>
    </row>
    <row r="8233" spans="1:1" s="245" customFormat="1" ht="12" hidden="1" customHeight="1">
      <c r="A8233" s="244"/>
    </row>
    <row r="8234" spans="1:1" s="245" customFormat="1" ht="12" hidden="1" customHeight="1">
      <c r="A8234" s="244"/>
    </row>
    <row r="8235" spans="1:1" s="245" customFormat="1" ht="12" hidden="1" customHeight="1">
      <c r="A8235" s="244"/>
    </row>
    <row r="8236" spans="1:1" s="245" customFormat="1" ht="12" hidden="1" customHeight="1">
      <c r="A8236" s="244"/>
    </row>
    <row r="8237" spans="1:1" s="245" customFormat="1" ht="12" hidden="1" customHeight="1">
      <c r="A8237" s="244"/>
    </row>
    <row r="8238" spans="1:1" s="245" customFormat="1" ht="12" hidden="1" customHeight="1">
      <c r="A8238" s="244"/>
    </row>
    <row r="8239" spans="1:1" s="245" customFormat="1" ht="12" hidden="1" customHeight="1">
      <c r="A8239" s="244"/>
    </row>
    <row r="8240" spans="1:1" s="245" customFormat="1" ht="12" hidden="1" customHeight="1">
      <c r="A8240" s="244"/>
    </row>
    <row r="8241" spans="1:1" s="245" customFormat="1" ht="12" hidden="1" customHeight="1">
      <c r="A8241" s="244"/>
    </row>
    <row r="8242" spans="1:1" s="245" customFormat="1" ht="12" hidden="1" customHeight="1">
      <c r="A8242" s="244"/>
    </row>
    <row r="8243" spans="1:1" s="245" customFormat="1" ht="12" hidden="1" customHeight="1">
      <c r="A8243" s="244"/>
    </row>
    <row r="8244" spans="1:1" s="245" customFormat="1" ht="12" hidden="1" customHeight="1">
      <c r="A8244" s="244"/>
    </row>
    <row r="8245" spans="1:1" s="245" customFormat="1" ht="12" hidden="1" customHeight="1">
      <c r="A8245" s="244"/>
    </row>
    <row r="8246" spans="1:1" s="245" customFormat="1" ht="12" hidden="1" customHeight="1">
      <c r="A8246" s="244"/>
    </row>
    <row r="8247" spans="1:1" s="245" customFormat="1" ht="12" hidden="1" customHeight="1">
      <c r="A8247" s="244"/>
    </row>
    <row r="8248" spans="1:1" s="245" customFormat="1" ht="12" hidden="1" customHeight="1">
      <c r="A8248" s="244"/>
    </row>
    <row r="8249" spans="1:1" s="245" customFormat="1" ht="12" hidden="1" customHeight="1">
      <c r="A8249" s="244"/>
    </row>
    <row r="8250" spans="1:1" s="245" customFormat="1" ht="12" hidden="1" customHeight="1">
      <c r="A8250" s="244"/>
    </row>
    <row r="8251" spans="1:1" s="245" customFormat="1" ht="12" hidden="1" customHeight="1">
      <c r="A8251" s="244"/>
    </row>
    <row r="8252" spans="1:1" s="245" customFormat="1" ht="12" hidden="1" customHeight="1">
      <c r="A8252" s="244"/>
    </row>
    <row r="8253" spans="1:1" s="245" customFormat="1" ht="12" hidden="1" customHeight="1">
      <c r="A8253" s="244"/>
    </row>
    <row r="8254" spans="1:1" s="245" customFormat="1" ht="12" hidden="1" customHeight="1">
      <c r="A8254" s="244"/>
    </row>
    <row r="8255" spans="1:1" s="245" customFormat="1" ht="12" hidden="1" customHeight="1">
      <c r="A8255" s="244"/>
    </row>
    <row r="8256" spans="1:1" s="245" customFormat="1" ht="12" hidden="1" customHeight="1">
      <c r="A8256" s="244"/>
    </row>
    <row r="8257" spans="1:1" s="245" customFormat="1" ht="12" hidden="1" customHeight="1">
      <c r="A8257" s="244"/>
    </row>
    <row r="8258" spans="1:1" s="245" customFormat="1" ht="12" hidden="1" customHeight="1">
      <c r="A8258" s="244"/>
    </row>
    <row r="8259" spans="1:1" s="245" customFormat="1" ht="12" hidden="1" customHeight="1">
      <c r="A8259" s="244"/>
    </row>
    <row r="8260" spans="1:1" s="245" customFormat="1" ht="12" hidden="1" customHeight="1">
      <c r="A8260" s="244"/>
    </row>
    <row r="8261" spans="1:1" s="245" customFormat="1" ht="12" hidden="1" customHeight="1">
      <c r="A8261" s="244"/>
    </row>
    <row r="8262" spans="1:1" s="245" customFormat="1" ht="12" hidden="1" customHeight="1">
      <c r="A8262" s="244"/>
    </row>
    <row r="8263" spans="1:1" s="245" customFormat="1" ht="12" hidden="1" customHeight="1">
      <c r="A8263" s="244"/>
    </row>
    <row r="8264" spans="1:1" s="245" customFormat="1" ht="12" hidden="1" customHeight="1">
      <c r="A8264" s="244"/>
    </row>
    <row r="8265" spans="1:1" s="245" customFormat="1" ht="12" hidden="1" customHeight="1">
      <c r="A8265" s="244"/>
    </row>
    <row r="8266" spans="1:1" s="245" customFormat="1" ht="12" hidden="1" customHeight="1">
      <c r="A8266" s="244"/>
    </row>
    <row r="8267" spans="1:1" s="245" customFormat="1" ht="12" hidden="1" customHeight="1">
      <c r="A8267" s="244"/>
    </row>
    <row r="8268" spans="1:1" s="245" customFormat="1" ht="12" hidden="1" customHeight="1">
      <c r="A8268" s="244"/>
    </row>
    <row r="8269" spans="1:1" s="245" customFormat="1" ht="12" hidden="1" customHeight="1">
      <c r="A8269" s="244"/>
    </row>
    <row r="8270" spans="1:1" s="245" customFormat="1" ht="12" hidden="1" customHeight="1">
      <c r="A8270" s="244"/>
    </row>
    <row r="8271" spans="1:1" s="245" customFormat="1" ht="12" hidden="1" customHeight="1">
      <c r="A8271" s="244"/>
    </row>
    <row r="8272" spans="1:1" s="245" customFormat="1" ht="12" hidden="1" customHeight="1">
      <c r="A8272" s="244"/>
    </row>
    <row r="8273" spans="1:1" s="245" customFormat="1" ht="12" hidden="1" customHeight="1">
      <c r="A8273" s="244"/>
    </row>
    <row r="8274" spans="1:1" s="245" customFormat="1" ht="12" hidden="1" customHeight="1">
      <c r="A8274" s="244"/>
    </row>
    <row r="8275" spans="1:1" s="245" customFormat="1" ht="12" hidden="1" customHeight="1">
      <c r="A8275" s="244"/>
    </row>
    <row r="8276" spans="1:1" s="245" customFormat="1" ht="12" hidden="1" customHeight="1">
      <c r="A8276" s="244"/>
    </row>
    <row r="8277" spans="1:1" s="245" customFormat="1" ht="12" hidden="1" customHeight="1">
      <c r="A8277" s="244"/>
    </row>
    <row r="8278" spans="1:1" s="245" customFormat="1" ht="12" hidden="1" customHeight="1">
      <c r="A8278" s="244"/>
    </row>
    <row r="8279" spans="1:1" s="245" customFormat="1" ht="12" hidden="1" customHeight="1">
      <c r="A8279" s="244"/>
    </row>
    <row r="8280" spans="1:1" s="245" customFormat="1" ht="12" hidden="1" customHeight="1">
      <c r="A8280" s="244"/>
    </row>
    <row r="8281" spans="1:1" s="245" customFormat="1" ht="12" hidden="1" customHeight="1">
      <c r="A8281" s="244"/>
    </row>
    <row r="8282" spans="1:1" s="245" customFormat="1" ht="12" hidden="1" customHeight="1">
      <c r="A8282" s="244"/>
    </row>
    <row r="8283" spans="1:1" s="245" customFormat="1" ht="12" hidden="1" customHeight="1">
      <c r="A8283" s="244"/>
    </row>
    <row r="8284" spans="1:1" s="245" customFormat="1" ht="12" hidden="1" customHeight="1">
      <c r="A8284" s="244"/>
    </row>
    <row r="8285" spans="1:1" s="245" customFormat="1" ht="12" hidden="1" customHeight="1">
      <c r="A8285" s="244"/>
    </row>
    <row r="8286" spans="1:1" s="245" customFormat="1" ht="12" hidden="1" customHeight="1">
      <c r="A8286" s="244"/>
    </row>
    <row r="8287" spans="1:1" s="245" customFormat="1" ht="12" hidden="1" customHeight="1">
      <c r="A8287" s="244"/>
    </row>
    <row r="8288" spans="1:1" s="245" customFormat="1" ht="12" hidden="1" customHeight="1">
      <c r="A8288" s="244"/>
    </row>
    <row r="8289" spans="1:1" s="245" customFormat="1" ht="12" hidden="1" customHeight="1">
      <c r="A8289" s="244"/>
    </row>
    <row r="8290" spans="1:1" s="245" customFormat="1" ht="12" hidden="1" customHeight="1">
      <c r="A8290" s="244"/>
    </row>
    <row r="8291" spans="1:1" s="245" customFormat="1" ht="12" hidden="1" customHeight="1">
      <c r="A8291" s="244"/>
    </row>
    <row r="8292" spans="1:1" s="245" customFormat="1" ht="12" hidden="1" customHeight="1">
      <c r="A8292" s="244"/>
    </row>
    <row r="8293" spans="1:1" s="245" customFormat="1" ht="12" hidden="1" customHeight="1">
      <c r="A8293" s="244"/>
    </row>
    <row r="8294" spans="1:1" s="245" customFormat="1" ht="12" hidden="1" customHeight="1">
      <c r="A8294" s="244"/>
    </row>
    <row r="8295" spans="1:1" s="245" customFormat="1" ht="12" hidden="1" customHeight="1">
      <c r="A8295" s="244"/>
    </row>
    <row r="8296" spans="1:1" s="245" customFormat="1" ht="12" hidden="1" customHeight="1">
      <c r="A8296" s="244"/>
    </row>
    <row r="8297" spans="1:1" s="245" customFormat="1" ht="12" hidden="1" customHeight="1">
      <c r="A8297" s="244"/>
    </row>
    <row r="8298" spans="1:1" s="245" customFormat="1" ht="12" hidden="1" customHeight="1">
      <c r="A8298" s="244"/>
    </row>
    <row r="8299" spans="1:1" s="245" customFormat="1" ht="12" hidden="1" customHeight="1">
      <c r="A8299" s="244"/>
    </row>
    <row r="8300" spans="1:1" s="245" customFormat="1" ht="12" hidden="1" customHeight="1">
      <c r="A8300" s="244"/>
    </row>
    <row r="8301" spans="1:1" s="245" customFormat="1" ht="12" hidden="1" customHeight="1">
      <c r="A8301" s="244"/>
    </row>
    <row r="8302" spans="1:1" s="245" customFormat="1" ht="12" hidden="1" customHeight="1">
      <c r="A8302" s="244"/>
    </row>
    <row r="8303" spans="1:1" s="245" customFormat="1" ht="12" hidden="1" customHeight="1">
      <c r="A8303" s="244"/>
    </row>
    <row r="8304" spans="1:1" s="245" customFormat="1" ht="12" hidden="1" customHeight="1">
      <c r="A8304" s="244"/>
    </row>
    <row r="8305" spans="1:1" s="245" customFormat="1" ht="12" hidden="1" customHeight="1">
      <c r="A8305" s="244"/>
    </row>
    <row r="8306" spans="1:1" s="245" customFormat="1" ht="12" hidden="1" customHeight="1">
      <c r="A8306" s="244"/>
    </row>
    <row r="8307" spans="1:1" s="245" customFormat="1" ht="12" hidden="1" customHeight="1">
      <c r="A8307" s="244"/>
    </row>
    <row r="8308" spans="1:1" s="245" customFormat="1" ht="12" hidden="1" customHeight="1">
      <c r="A8308" s="244"/>
    </row>
    <row r="8309" spans="1:1" s="245" customFormat="1" ht="12" hidden="1" customHeight="1">
      <c r="A8309" s="244"/>
    </row>
    <row r="8310" spans="1:1" s="245" customFormat="1" ht="12" hidden="1" customHeight="1">
      <c r="A8310" s="244"/>
    </row>
    <row r="8311" spans="1:1" s="245" customFormat="1" ht="12" hidden="1" customHeight="1">
      <c r="A8311" s="244"/>
    </row>
    <row r="8312" spans="1:1" s="245" customFormat="1" ht="12" hidden="1" customHeight="1">
      <c r="A8312" s="244"/>
    </row>
    <row r="8313" spans="1:1" s="245" customFormat="1" ht="12" hidden="1" customHeight="1">
      <c r="A8313" s="244"/>
    </row>
    <row r="8314" spans="1:1" s="245" customFormat="1" ht="12" hidden="1" customHeight="1">
      <c r="A8314" s="244"/>
    </row>
    <row r="8315" spans="1:1" s="245" customFormat="1" ht="12" hidden="1" customHeight="1">
      <c r="A8315" s="244"/>
    </row>
    <row r="8316" spans="1:1" s="245" customFormat="1" ht="12" hidden="1" customHeight="1">
      <c r="A8316" s="244"/>
    </row>
    <row r="8317" spans="1:1" s="245" customFormat="1" ht="12" hidden="1" customHeight="1">
      <c r="A8317" s="244"/>
    </row>
    <row r="8318" spans="1:1" s="245" customFormat="1" ht="12" hidden="1" customHeight="1">
      <c r="A8318" s="244"/>
    </row>
    <row r="8319" spans="1:1" s="245" customFormat="1" ht="12" hidden="1" customHeight="1">
      <c r="A8319" s="244"/>
    </row>
    <row r="8320" spans="1:1" s="245" customFormat="1" ht="12" hidden="1" customHeight="1">
      <c r="A8320" s="244"/>
    </row>
    <row r="8321" spans="1:1" s="245" customFormat="1" ht="12" hidden="1" customHeight="1">
      <c r="A8321" s="244"/>
    </row>
    <row r="8322" spans="1:1" s="245" customFormat="1" ht="12" hidden="1" customHeight="1">
      <c r="A8322" s="244"/>
    </row>
    <row r="8323" spans="1:1" s="245" customFormat="1" ht="12" hidden="1" customHeight="1">
      <c r="A8323" s="244"/>
    </row>
    <row r="8324" spans="1:1" s="245" customFormat="1" ht="12" hidden="1" customHeight="1">
      <c r="A8324" s="244"/>
    </row>
    <row r="8325" spans="1:1" s="245" customFormat="1" ht="12" hidden="1" customHeight="1">
      <c r="A8325" s="244"/>
    </row>
    <row r="8326" spans="1:1" s="245" customFormat="1" ht="12" hidden="1" customHeight="1">
      <c r="A8326" s="244"/>
    </row>
    <row r="8327" spans="1:1" s="245" customFormat="1" ht="12" hidden="1" customHeight="1">
      <c r="A8327" s="244"/>
    </row>
    <row r="8328" spans="1:1" s="245" customFormat="1" ht="12" hidden="1" customHeight="1">
      <c r="A8328" s="244"/>
    </row>
    <row r="8329" spans="1:1" s="245" customFormat="1" ht="12" hidden="1" customHeight="1">
      <c r="A8329" s="244"/>
    </row>
    <row r="8330" spans="1:1" s="245" customFormat="1" ht="12" hidden="1" customHeight="1">
      <c r="A8330" s="244"/>
    </row>
    <row r="8331" spans="1:1" s="245" customFormat="1" ht="12" hidden="1" customHeight="1">
      <c r="A8331" s="244"/>
    </row>
    <row r="8332" spans="1:1" s="245" customFormat="1" ht="12" hidden="1" customHeight="1">
      <c r="A8332" s="244"/>
    </row>
    <row r="8333" spans="1:1" s="245" customFormat="1" ht="12" hidden="1" customHeight="1">
      <c r="A8333" s="244"/>
    </row>
    <row r="8334" spans="1:1" s="245" customFormat="1" ht="12" hidden="1" customHeight="1">
      <c r="A8334" s="244"/>
    </row>
    <row r="8335" spans="1:1" s="245" customFormat="1" ht="12" hidden="1" customHeight="1">
      <c r="A8335" s="244"/>
    </row>
    <row r="8336" spans="1:1" s="245" customFormat="1" ht="12" hidden="1" customHeight="1">
      <c r="A8336" s="244"/>
    </row>
    <row r="8337" spans="1:1" s="245" customFormat="1" ht="12" hidden="1" customHeight="1">
      <c r="A8337" s="244"/>
    </row>
    <row r="8338" spans="1:1" s="245" customFormat="1" ht="12" hidden="1" customHeight="1">
      <c r="A8338" s="244"/>
    </row>
    <row r="8339" spans="1:1" s="245" customFormat="1" ht="12" hidden="1" customHeight="1">
      <c r="A8339" s="244"/>
    </row>
    <row r="8340" spans="1:1" s="245" customFormat="1" ht="12" hidden="1" customHeight="1">
      <c r="A8340" s="244"/>
    </row>
    <row r="8341" spans="1:1" s="245" customFormat="1" ht="12" hidden="1" customHeight="1">
      <c r="A8341" s="244"/>
    </row>
    <row r="8342" spans="1:1" s="245" customFormat="1" ht="12" hidden="1" customHeight="1">
      <c r="A8342" s="244"/>
    </row>
    <row r="8343" spans="1:1" s="245" customFormat="1" ht="12" hidden="1" customHeight="1">
      <c r="A8343" s="244"/>
    </row>
    <row r="8344" spans="1:1" s="245" customFormat="1" ht="12" hidden="1" customHeight="1">
      <c r="A8344" s="244"/>
    </row>
    <row r="8345" spans="1:1" s="245" customFormat="1" ht="12" hidden="1" customHeight="1">
      <c r="A8345" s="244"/>
    </row>
    <row r="8346" spans="1:1" s="245" customFormat="1" ht="12" hidden="1" customHeight="1">
      <c r="A8346" s="244"/>
    </row>
    <row r="8347" spans="1:1" s="245" customFormat="1" ht="12" hidden="1" customHeight="1">
      <c r="A8347" s="244"/>
    </row>
    <row r="8348" spans="1:1" s="245" customFormat="1" ht="12" hidden="1" customHeight="1">
      <c r="A8348" s="244"/>
    </row>
    <row r="8349" spans="1:1" s="245" customFormat="1" ht="12" hidden="1" customHeight="1">
      <c r="A8349" s="244"/>
    </row>
    <row r="8350" spans="1:1" s="245" customFormat="1" ht="12" hidden="1" customHeight="1">
      <c r="A8350" s="244"/>
    </row>
    <row r="8351" spans="1:1" s="245" customFormat="1" ht="12" hidden="1" customHeight="1">
      <c r="A8351" s="244"/>
    </row>
    <row r="8352" spans="1:1" s="245" customFormat="1" ht="12" hidden="1" customHeight="1">
      <c r="A8352" s="244"/>
    </row>
    <row r="8353" spans="1:1" s="245" customFormat="1" ht="12" hidden="1" customHeight="1">
      <c r="A8353" s="244"/>
    </row>
    <row r="8354" spans="1:1" s="245" customFormat="1" ht="12" hidden="1" customHeight="1">
      <c r="A8354" s="244"/>
    </row>
    <row r="8355" spans="1:1" s="245" customFormat="1" ht="12" hidden="1" customHeight="1">
      <c r="A8355" s="244"/>
    </row>
    <row r="8356" spans="1:1" s="245" customFormat="1" ht="12" hidden="1" customHeight="1">
      <c r="A8356" s="244"/>
    </row>
    <row r="8357" spans="1:1" s="245" customFormat="1" ht="12" hidden="1" customHeight="1">
      <c r="A8357" s="244"/>
    </row>
    <row r="8358" spans="1:1" s="245" customFormat="1" ht="12" hidden="1" customHeight="1">
      <c r="A8358" s="244"/>
    </row>
    <row r="8359" spans="1:1" s="245" customFormat="1" ht="12" hidden="1" customHeight="1">
      <c r="A8359" s="244"/>
    </row>
    <row r="8360" spans="1:1" s="245" customFormat="1" ht="12" hidden="1" customHeight="1">
      <c r="A8360" s="244"/>
    </row>
    <row r="8361" spans="1:1" s="245" customFormat="1" ht="12" hidden="1" customHeight="1">
      <c r="A8361" s="244"/>
    </row>
    <row r="8362" spans="1:1" s="245" customFormat="1" ht="12" hidden="1" customHeight="1">
      <c r="A8362" s="244"/>
    </row>
    <row r="8363" spans="1:1" s="245" customFormat="1" ht="12" hidden="1" customHeight="1">
      <c r="A8363" s="244"/>
    </row>
    <row r="8364" spans="1:1" s="245" customFormat="1" ht="12" hidden="1" customHeight="1">
      <c r="A8364" s="244"/>
    </row>
    <row r="8365" spans="1:1" s="245" customFormat="1" ht="12" hidden="1" customHeight="1">
      <c r="A8365" s="244"/>
    </row>
    <row r="8366" spans="1:1" s="245" customFormat="1" ht="12" hidden="1" customHeight="1">
      <c r="A8366" s="244"/>
    </row>
    <row r="8367" spans="1:1" s="245" customFormat="1" ht="12" hidden="1" customHeight="1">
      <c r="A8367" s="244"/>
    </row>
    <row r="8368" spans="1:1" s="245" customFormat="1" ht="12" hidden="1" customHeight="1">
      <c r="A8368" s="244"/>
    </row>
    <row r="8369" spans="1:1" s="245" customFormat="1" ht="12" hidden="1" customHeight="1">
      <c r="A8369" s="244"/>
    </row>
    <row r="8370" spans="1:1" s="245" customFormat="1" ht="12" hidden="1" customHeight="1">
      <c r="A8370" s="244"/>
    </row>
    <row r="8371" spans="1:1" s="245" customFormat="1" ht="12" hidden="1" customHeight="1">
      <c r="A8371" s="244"/>
    </row>
    <row r="8372" spans="1:1" s="245" customFormat="1" ht="12" hidden="1" customHeight="1">
      <c r="A8372" s="244"/>
    </row>
    <row r="8373" spans="1:1" s="245" customFormat="1" ht="12" hidden="1" customHeight="1">
      <c r="A8373" s="244"/>
    </row>
    <row r="8374" spans="1:1" s="245" customFormat="1" ht="12" hidden="1" customHeight="1">
      <c r="A8374" s="244"/>
    </row>
    <row r="8375" spans="1:1" s="245" customFormat="1" ht="12" hidden="1" customHeight="1">
      <c r="A8375" s="244"/>
    </row>
    <row r="8376" spans="1:1" s="245" customFormat="1" ht="12" hidden="1" customHeight="1">
      <c r="A8376" s="244"/>
    </row>
    <row r="8377" spans="1:1" s="245" customFormat="1" ht="12" hidden="1" customHeight="1">
      <c r="A8377" s="244"/>
    </row>
    <row r="8378" spans="1:1" s="245" customFormat="1" ht="12" hidden="1" customHeight="1">
      <c r="A8378" s="244"/>
    </row>
    <row r="8379" spans="1:1" s="245" customFormat="1" ht="12" hidden="1" customHeight="1">
      <c r="A8379" s="244"/>
    </row>
    <row r="8380" spans="1:1" s="245" customFormat="1" ht="12" hidden="1" customHeight="1">
      <c r="A8380" s="244"/>
    </row>
    <row r="8381" spans="1:1" s="245" customFormat="1" ht="12" hidden="1" customHeight="1">
      <c r="A8381" s="244"/>
    </row>
    <row r="8382" spans="1:1" s="245" customFormat="1" ht="12" hidden="1" customHeight="1">
      <c r="A8382" s="244"/>
    </row>
    <row r="8383" spans="1:1" s="245" customFormat="1" ht="12" hidden="1" customHeight="1">
      <c r="A8383" s="244"/>
    </row>
    <row r="8384" spans="1:1" s="245" customFormat="1" ht="12" hidden="1" customHeight="1">
      <c r="A8384" s="244"/>
    </row>
    <row r="8385" spans="1:1" s="245" customFormat="1" ht="12" hidden="1" customHeight="1">
      <c r="A8385" s="244"/>
    </row>
    <row r="8386" spans="1:1" s="245" customFormat="1" ht="12" hidden="1" customHeight="1">
      <c r="A8386" s="244"/>
    </row>
    <row r="8387" spans="1:1" s="245" customFormat="1" ht="12" hidden="1" customHeight="1">
      <c r="A8387" s="244"/>
    </row>
    <row r="8388" spans="1:1" s="245" customFormat="1" ht="12" hidden="1" customHeight="1">
      <c r="A8388" s="244"/>
    </row>
    <row r="8389" spans="1:1" s="245" customFormat="1" ht="12" hidden="1" customHeight="1">
      <c r="A8389" s="244"/>
    </row>
    <row r="8390" spans="1:1" s="245" customFormat="1" ht="12" hidden="1" customHeight="1">
      <c r="A8390" s="244"/>
    </row>
    <row r="8391" spans="1:1" s="245" customFormat="1" ht="12" hidden="1" customHeight="1">
      <c r="A8391" s="244"/>
    </row>
    <row r="8392" spans="1:1" s="245" customFormat="1" ht="12" hidden="1" customHeight="1">
      <c r="A8392" s="244"/>
    </row>
    <row r="8393" spans="1:1" s="245" customFormat="1" ht="12" hidden="1" customHeight="1">
      <c r="A8393" s="244"/>
    </row>
    <row r="8394" spans="1:1" s="245" customFormat="1" ht="12" hidden="1" customHeight="1">
      <c r="A8394" s="244"/>
    </row>
    <row r="8395" spans="1:1" s="245" customFormat="1" ht="12" hidden="1" customHeight="1">
      <c r="A8395" s="244"/>
    </row>
    <row r="8396" spans="1:1" s="245" customFormat="1" ht="12" hidden="1" customHeight="1">
      <c r="A8396" s="244"/>
    </row>
    <row r="8397" spans="1:1" s="245" customFormat="1" ht="12" hidden="1" customHeight="1">
      <c r="A8397" s="244"/>
    </row>
    <row r="8398" spans="1:1" s="245" customFormat="1" ht="12" hidden="1" customHeight="1">
      <c r="A8398" s="244"/>
    </row>
    <row r="8399" spans="1:1" s="245" customFormat="1" ht="12" hidden="1" customHeight="1">
      <c r="A8399" s="244"/>
    </row>
    <row r="8400" spans="1:1" s="245" customFormat="1" ht="12" hidden="1" customHeight="1">
      <c r="A8400" s="244"/>
    </row>
    <row r="8401" spans="1:1" s="245" customFormat="1" ht="12" hidden="1" customHeight="1">
      <c r="A8401" s="244"/>
    </row>
    <row r="8402" spans="1:1" s="245" customFormat="1" ht="12" hidden="1" customHeight="1">
      <c r="A8402" s="244"/>
    </row>
    <row r="8403" spans="1:1" s="245" customFormat="1" ht="12" hidden="1" customHeight="1">
      <c r="A8403" s="244"/>
    </row>
    <row r="8404" spans="1:1" s="245" customFormat="1" ht="12" hidden="1" customHeight="1">
      <c r="A8404" s="244"/>
    </row>
    <row r="8405" spans="1:1" s="245" customFormat="1" ht="12" hidden="1" customHeight="1">
      <c r="A8405" s="244"/>
    </row>
    <row r="8406" spans="1:1" s="245" customFormat="1" ht="12" hidden="1" customHeight="1">
      <c r="A8406" s="244"/>
    </row>
    <row r="8407" spans="1:1" s="245" customFormat="1" ht="12" hidden="1" customHeight="1">
      <c r="A8407" s="244"/>
    </row>
    <row r="8408" spans="1:1" s="245" customFormat="1" ht="12" hidden="1" customHeight="1">
      <c r="A8408" s="244"/>
    </row>
    <row r="8409" spans="1:1" s="245" customFormat="1" ht="12" hidden="1" customHeight="1">
      <c r="A8409" s="244"/>
    </row>
    <row r="8410" spans="1:1" s="245" customFormat="1" ht="12" hidden="1" customHeight="1">
      <c r="A8410" s="244"/>
    </row>
    <row r="8411" spans="1:1" s="245" customFormat="1" ht="12" hidden="1" customHeight="1">
      <c r="A8411" s="244"/>
    </row>
    <row r="8412" spans="1:1" s="245" customFormat="1" ht="12" hidden="1" customHeight="1">
      <c r="A8412" s="244"/>
    </row>
    <row r="8413" spans="1:1" s="245" customFormat="1" ht="12" hidden="1" customHeight="1">
      <c r="A8413" s="244"/>
    </row>
    <row r="8414" spans="1:1" s="245" customFormat="1" ht="12" hidden="1" customHeight="1">
      <c r="A8414" s="244"/>
    </row>
    <row r="8415" spans="1:1" s="245" customFormat="1" ht="12" hidden="1" customHeight="1">
      <c r="A8415" s="244"/>
    </row>
    <row r="8416" spans="1:1" s="245" customFormat="1" ht="12" hidden="1" customHeight="1">
      <c r="A8416" s="244"/>
    </row>
    <row r="8417" spans="1:1" s="245" customFormat="1" ht="12" hidden="1" customHeight="1">
      <c r="A8417" s="244"/>
    </row>
    <row r="8418" spans="1:1" s="245" customFormat="1" ht="12" hidden="1" customHeight="1">
      <c r="A8418" s="244"/>
    </row>
    <row r="8419" spans="1:1" s="245" customFormat="1" ht="12" hidden="1" customHeight="1">
      <c r="A8419" s="244"/>
    </row>
    <row r="8420" spans="1:1" s="245" customFormat="1" ht="12" hidden="1" customHeight="1">
      <c r="A8420" s="244"/>
    </row>
    <row r="8421" spans="1:1" s="245" customFormat="1" ht="12" hidden="1" customHeight="1">
      <c r="A8421" s="244"/>
    </row>
    <row r="8422" spans="1:1" s="245" customFormat="1" ht="12" hidden="1" customHeight="1">
      <c r="A8422" s="244"/>
    </row>
    <row r="8423" spans="1:1" s="245" customFormat="1" ht="12" hidden="1" customHeight="1">
      <c r="A8423" s="244"/>
    </row>
    <row r="8424" spans="1:1" s="245" customFormat="1" ht="12" hidden="1" customHeight="1">
      <c r="A8424" s="244"/>
    </row>
    <row r="8425" spans="1:1" s="245" customFormat="1" ht="12" hidden="1" customHeight="1">
      <c r="A8425" s="244"/>
    </row>
    <row r="8426" spans="1:1" s="245" customFormat="1" ht="12" hidden="1" customHeight="1">
      <c r="A8426" s="244"/>
    </row>
    <row r="8427" spans="1:1" s="245" customFormat="1" ht="12" hidden="1" customHeight="1">
      <c r="A8427" s="244"/>
    </row>
    <row r="8428" spans="1:1" s="245" customFormat="1" ht="12" hidden="1" customHeight="1">
      <c r="A8428" s="244"/>
    </row>
    <row r="8429" spans="1:1" s="245" customFormat="1" ht="12" hidden="1" customHeight="1">
      <c r="A8429" s="244"/>
    </row>
    <row r="8430" spans="1:1" s="245" customFormat="1" ht="12" hidden="1" customHeight="1">
      <c r="A8430" s="244"/>
    </row>
    <row r="8431" spans="1:1" s="245" customFormat="1" ht="12" hidden="1" customHeight="1">
      <c r="A8431" s="244"/>
    </row>
    <row r="8432" spans="1:1" s="245" customFormat="1" ht="12" hidden="1" customHeight="1">
      <c r="A8432" s="244"/>
    </row>
    <row r="8433" spans="1:1" s="245" customFormat="1" ht="12" hidden="1" customHeight="1">
      <c r="A8433" s="244"/>
    </row>
    <row r="8434" spans="1:1" s="245" customFormat="1" ht="12" hidden="1" customHeight="1">
      <c r="A8434" s="244"/>
    </row>
    <row r="8435" spans="1:1" s="245" customFormat="1" ht="12" hidden="1" customHeight="1">
      <c r="A8435" s="244"/>
    </row>
    <row r="8436" spans="1:1" s="245" customFormat="1" ht="12" hidden="1" customHeight="1">
      <c r="A8436" s="244"/>
    </row>
    <row r="8437" spans="1:1" s="245" customFormat="1" ht="12" hidden="1" customHeight="1">
      <c r="A8437" s="244"/>
    </row>
    <row r="8438" spans="1:1" s="245" customFormat="1" ht="12" hidden="1" customHeight="1">
      <c r="A8438" s="244"/>
    </row>
    <row r="8439" spans="1:1" s="245" customFormat="1" ht="12" hidden="1" customHeight="1">
      <c r="A8439" s="244"/>
    </row>
    <row r="8440" spans="1:1" s="245" customFormat="1" ht="12" hidden="1" customHeight="1">
      <c r="A8440" s="244"/>
    </row>
    <row r="8441" spans="1:1" s="245" customFormat="1" ht="12" hidden="1" customHeight="1">
      <c r="A8441" s="244"/>
    </row>
    <row r="8442" spans="1:1" s="245" customFormat="1" ht="12" hidden="1" customHeight="1">
      <c r="A8442" s="244"/>
    </row>
    <row r="8443" spans="1:1" s="245" customFormat="1" ht="12" hidden="1" customHeight="1">
      <c r="A8443" s="244"/>
    </row>
    <row r="8444" spans="1:1" s="245" customFormat="1" ht="12" hidden="1" customHeight="1">
      <c r="A8444" s="244"/>
    </row>
    <row r="8445" spans="1:1" s="245" customFormat="1" ht="12" hidden="1" customHeight="1">
      <c r="A8445" s="244"/>
    </row>
    <row r="8446" spans="1:1" s="245" customFormat="1" ht="12" hidden="1" customHeight="1">
      <c r="A8446" s="244"/>
    </row>
    <row r="8447" spans="1:1" s="245" customFormat="1" ht="12" hidden="1" customHeight="1">
      <c r="A8447" s="244"/>
    </row>
    <row r="8448" spans="1:1" s="245" customFormat="1" ht="12" hidden="1" customHeight="1">
      <c r="A8448" s="244"/>
    </row>
    <row r="8449" spans="1:1" s="245" customFormat="1" ht="12" hidden="1" customHeight="1">
      <c r="A8449" s="244"/>
    </row>
    <row r="8450" spans="1:1" s="245" customFormat="1" ht="12" hidden="1" customHeight="1">
      <c r="A8450" s="244"/>
    </row>
    <row r="8451" spans="1:1" s="245" customFormat="1" ht="12" hidden="1" customHeight="1">
      <c r="A8451" s="244"/>
    </row>
    <row r="8452" spans="1:1" s="245" customFormat="1" ht="12" hidden="1" customHeight="1">
      <c r="A8452" s="244"/>
    </row>
    <row r="8453" spans="1:1" s="245" customFormat="1" ht="12" hidden="1" customHeight="1">
      <c r="A8453" s="244"/>
    </row>
    <row r="8454" spans="1:1" s="245" customFormat="1" ht="12" hidden="1" customHeight="1">
      <c r="A8454" s="244"/>
    </row>
    <row r="8455" spans="1:1" s="245" customFormat="1" ht="12" hidden="1" customHeight="1">
      <c r="A8455" s="244"/>
    </row>
    <row r="8456" spans="1:1" s="245" customFormat="1" ht="12" hidden="1" customHeight="1">
      <c r="A8456" s="244"/>
    </row>
    <row r="8457" spans="1:1" s="245" customFormat="1" ht="12" hidden="1" customHeight="1">
      <c r="A8457" s="244"/>
    </row>
    <row r="8458" spans="1:1" s="245" customFormat="1" ht="12" hidden="1" customHeight="1">
      <c r="A8458" s="244"/>
    </row>
    <row r="8459" spans="1:1" s="245" customFormat="1" ht="12" hidden="1" customHeight="1">
      <c r="A8459" s="244"/>
    </row>
    <row r="8460" spans="1:1" s="245" customFormat="1" ht="12" hidden="1" customHeight="1">
      <c r="A8460" s="244"/>
    </row>
    <row r="8461" spans="1:1" s="245" customFormat="1" ht="12" hidden="1" customHeight="1">
      <c r="A8461" s="244"/>
    </row>
    <row r="8462" spans="1:1" s="245" customFormat="1" ht="12" hidden="1" customHeight="1">
      <c r="A8462" s="244"/>
    </row>
    <row r="8463" spans="1:1" s="245" customFormat="1" ht="12" hidden="1" customHeight="1">
      <c r="A8463" s="244"/>
    </row>
    <row r="8464" spans="1:1" s="245" customFormat="1" ht="12" hidden="1" customHeight="1">
      <c r="A8464" s="244"/>
    </row>
    <row r="8465" spans="1:1" s="245" customFormat="1" ht="12" hidden="1" customHeight="1">
      <c r="A8465" s="244"/>
    </row>
    <row r="8466" spans="1:1" s="245" customFormat="1" ht="12" hidden="1" customHeight="1">
      <c r="A8466" s="244"/>
    </row>
    <row r="8467" spans="1:1" s="245" customFormat="1" ht="12" hidden="1" customHeight="1">
      <c r="A8467" s="244"/>
    </row>
    <row r="8468" spans="1:1" s="245" customFormat="1" ht="12" hidden="1" customHeight="1">
      <c r="A8468" s="244"/>
    </row>
    <row r="8469" spans="1:1" s="245" customFormat="1" ht="12" hidden="1" customHeight="1">
      <c r="A8469" s="244"/>
    </row>
    <row r="8470" spans="1:1" s="245" customFormat="1" ht="12" hidden="1" customHeight="1">
      <c r="A8470" s="244"/>
    </row>
    <row r="8471" spans="1:1" s="245" customFormat="1" ht="12" hidden="1" customHeight="1">
      <c r="A8471" s="244"/>
    </row>
    <row r="8472" spans="1:1" s="245" customFormat="1" ht="12" hidden="1" customHeight="1">
      <c r="A8472" s="244"/>
    </row>
    <row r="8473" spans="1:1" s="245" customFormat="1" ht="12" hidden="1" customHeight="1">
      <c r="A8473" s="244"/>
    </row>
    <row r="8474" spans="1:1" s="245" customFormat="1" ht="12" hidden="1" customHeight="1">
      <c r="A8474" s="244"/>
    </row>
    <row r="8475" spans="1:1" s="245" customFormat="1" ht="12" hidden="1" customHeight="1">
      <c r="A8475" s="244"/>
    </row>
    <row r="8476" spans="1:1" s="245" customFormat="1" ht="12" hidden="1" customHeight="1">
      <c r="A8476" s="244"/>
    </row>
    <row r="8477" spans="1:1" s="245" customFormat="1" ht="12" hidden="1" customHeight="1">
      <c r="A8477" s="244"/>
    </row>
    <row r="8478" spans="1:1" s="245" customFormat="1" ht="12" hidden="1" customHeight="1">
      <c r="A8478" s="244"/>
    </row>
    <row r="8479" spans="1:1" s="245" customFormat="1" ht="12" hidden="1" customHeight="1">
      <c r="A8479" s="244"/>
    </row>
    <row r="8480" spans="1:1" s="245" customFormat="1" ht="12" hidden="1" customHeight="1">
      <c r="A8480" s="244"/>
    </row>
    <row r="8481" spans="1:1" s="245" customFormat="1" ht="12" hidden="1" customHeight="1">
      <c r="A8481" s="244"/>
    </row>
    <row r="8482" spans="1:1" s="245" customFormat="1" ht="12" hidden="1" customHeight="1">
      <c r="A8482" s="244"/>
    </row>
    <row r="8483" spans="1:1" s="245" customFormat="1" ht="12" hidden="1" customHeight="1">
      <c r="A8483" s="244"/>
    </row>
    <row r="8484" spans="1:1" s="245" customFormat="1" ht="12" hidden="1" customHeight="1">
      <c r="A8484" s="244"/>
    </row>
    <row r="8485" spans="1:1" s="245" customFormat="1" ht="12" hidden="1" customHeight="1">
      <c r="A8485" s="244"/>
    </row>
    <row r="8486" spans="1:1" s="245" customFormat="1" ht="12" hidden="1" customHeight="1">
      <c r="A8486" s="244"/>
    </row>
    <row r="8487" spans="1:1" s="245" customFormat="1" ht="12" hidden="1" customHeight="1">
      <c r="A8487" s="244"/>
    </row>
    <row r="8488" spans="1:1" s="245" customFormat="1" ht="12" hidden="1" customHeight="1">
      <c r="A8488" s="244"/>
    </row>
    <row r="8489" spans="1:1" s="245" customFormat="1" ht="12" hidden="1" customHeight="1">
      <c r="A8489" s="244"/>
    </row>
    <row r="8490" spans="1:1" s="245" customFormat="1" ht="12" hidden="1" customHeight="1">
      <c r="A8490" s="244"/>
    </row>
    <row r="8491" spans="1:1" s="245" customFormat="1" ht="12" hidden="1" customHeight="1">
      <c r="A8491" s="244"/>
    </row>
    <row r="8492" spans="1:1" s="245" customFormat="1" ht="12" hidden="1" customHeight="1">
      <c r="A8492" s="244"/>
    </row>
    <row r="8493" spans="1:1" s="245" customFormat="1" ht="12" hidden="1" customHeight="1">
      <c r="A8493" s="244"/>
    </row>
    <row r="8494" spans="1:1" s="245" customFormat="1" ht="12" hidden="1" customHeight="1">
      <c r="A8494" s="244"/>
    </row>
    <row r="8495" spans="1:1" s="245" customFormat="1" ht="12" hidden="1" customHeight="1">
      <c r="A8495" s="244"/>
    </row>
    <row r="8496" spans="1:1" s="245" customFormat="1" ht="12" hidden="1" customHeight="1">
      <c r="A8496" s="244"/>
    </row>
    <row r="8497" spans="1:1" s="245" customFormat="1" ht="12" hidden="1" customHeight="1">
      <c r="A8497" s="244"/>
    </row>
    <row r="8498" spans="1:1" s="245" customFormat="1" ht="12" hidden="1" customHeight="1">
      <c r="A8498" s="244"/>
    </row>
    <row r="8499" spans="1:1" s="245" customFormat="1" ht="12" hidden="1" customHeight="1">
      <c r="A8499" s="244"/>
    </row>
    <row r="8500" spans="1:1" s="245" customFormat="1" ht="12" hidden="1" customHeight="1">
      <c r="A8500" s="244"/>
    </row>
    <row r="8501" spans="1:1" s="245" customFormat="1" ht="12" hidden="1" customHeight="1">
      <c r="A8501" s="244"/>
    </row>
    <row r="8502" spans="1:1" s="245" customFormat="1" ht="12" hidden="1" customHeight="1">
      <c r="A8502" s="244"/>
    </row>
    <row r="8503" spans="1:1" s="245" customFormat="1" ht="12" hidden="1" customHeight="1">
      <c r="A8503" s="244"/>
    </row>
    <row r="8504" spans="1:1" s="245" customFormat="1" ht="12" hidden="1" customHeight="1">
      <c r="A8504" s="244"/>
    </row>
    <row r="8505" spans="1:1" s="245" customFormat="1" ht="12" hidden="1" customHeight="1">
      <c r="A8505" s="244"/>
    </row>
    <row r="8506" spans="1:1" s="245" customFormat="1" ht="12" hidden="1" customHeight="1">
      <c r="A8506" s="244"/>
    </row>
    <row r="8507" spans="1:1" s="245" customFormat="1" ht="12" hidden="1" customHeight="1">
      <c r="A8507" s="244"/>
    </row>
    <row r="8508" spans="1:1" s="245" customFormat="1" ht="12" hidden="1" customHeight="1">
      <c r="A8508" s="244"/>
    </row>
    <row r="8509" spans="1:1" s="245" customFormat="1" ht="12" hidden="1" customHeight="1">
      <c r="A8509" s="244"/>
    </row>
    <row r="8510" spans="1:1" s="245" customFormat="1" ht="12" hidden="1" customHeight="1">
      <c r="A8510" s="244"/>
    </row>
    <row r="8511" spans="1:1" s="245" customFormat="1" ht="12" hidden="1" customHeight="1">
      <c r="A8511" s="244"/>
    </row>
    <row r="8512" spans="1:1" s="245" customFormat="1" ht="12" hidden="1" customHeight="1">
      <c r="A8512" s="244"/>
    </row>
    <row r="8513" spans="1:1" s="245" customFormat="1" ht="12" hidden="1" customHeight="1">
      <c r="A8513" s="244"/>
    </row>
    <row r="8514" spans="1:1" s="245" customFormat="1" ht="12" hidden="1" customHeight="1">
      <c r="A8514" s="244"/>
    </row>
    <row r="8515" spans="1:1" s="245" customFormat="1" ht="12" hidden="1" customHeight="1">
      <c r="A8515" s="244"/>
    </row>
    <row r="8516" spans="1:1" s="245" customFormat="1" ht="12" hidden="1" customHeight="1">
      <c r="A8516" s="244"/>
    </row>
    <row r="8517" spans="1:1" s="245" customFormat="1" ht="12" hidden="1" customHeight="1">
      <c r="A8517" s="244"/>
    </row>
    <row r="8518" spans="1:1" s="245" customFormat="1" ht="12" hidden="1" customHeight="1">
      <c r="A8518" s="244"/>
    </row>
    <row r="8519" spans="1:1" s="245" customFormat="1" ht="12" hidden="1" customHeight="1">
      <c r="A8519" s="244"/>
    </row>
    <row r="8520" spans="1:1" s="245" customFormat="1" ht="12" hidden="1" customHeight="1">
      <c r="A8520" s="244"/>
    </row>
    <row r="8521" spans="1:1" s="245" customFormat="1" ht="12" hidden="1" customHeight="1">
      <c r="A8521" s="244"/>
    </row>
    <row r="8522" spans="1:1" s="245" customFormat="1" ht="12" hidden="1" customHeight="1">
      <c r="A8522" s="244"/>
    </row>
    <row r="8523" spans="1:1" s="245" customFormat="1" ht="12" hidden="1" customHeight="1">
      <c r="A8523" s="244"/>
    </row>
    <row r="8524" spans="1:1" s="245" customFormat="1" ht="12" hidden="1" customHeight="1">
      <c r="A8524" s="244"/>
    </row>
    <row r="8525" spans="1:1" s="245" customFormat="1" ht="12" hidden="1" customHeight="1">
      <c r="A8525" s="244"/>
    </row>
    <row r="8526" spans="1:1" s="245" customFormat="1" ht="12" hidden="1" customHeight="1">
      <c r="A8526" s="244"/>
    </row>
    <row r="8527" spans="1:1" s="245" customFormat="1" ht="12" hidden="1" customHeight="1">
      <c r="A8527" s="244"/>
    </row>
    <row r="8528" spans="1:1" s="245" customFormat="1" ht="12" hidden="1" customHeight="1">
      <c r="A8528" s="244"/>
    </row>
    <row r="8529" spans="1:1" s="245" customFormat="1" ht="12" hidden="1" customHeight="1">
      <c r="A8529" s="244"/>
    </row>
    <row r="8530" spans="1:1" s="245" customFormat="1" ht="12" hidden="1" customHeight="1">
      <c r="A8530" s="244"/>
    </row>
    <row r="8531" spans="1:1" s="245" customFormat="1" ht="12" hidden="1" customHeight="1">
      <c r="A8531" s="244"/>
    </row>
    <row r="8532" spans="1:1" s="245" customFormat="1" ht="12" hidden="1" customHeight="1">
      <c r="A8532" s="244"/>
    </row>
    <row r="8533" spans="1:1" s="245" customFormat="1" ht="12" hidden="1" customHeight="1">
      <c r="A8533" s="244"/>
    </row>
    <row r="8534" spans="1:1" s="245" customFormat="1" ht="12" hidden="1" customHeight="1">
      <c r="A8534" s="244"/>
    </row>
    <row r="8535" spans="1:1" s="245" customFormat="1" ht="12" hidden="1" customHeight="1">
      <c r="A8535" s="244"/>
    </row>
    <row r="8536" spans="1:1" s="245" customFormat="1" ht="12" hidden="1" customHeight="1">
      <c r="A8536" s="244"/>
    </row>
    <row r="8537" spans="1:1" s="245" customFormat="1" ht="12" hidden="1" customHeight="1">
      <c r="A8537" s="244"/>
    </row>
    <row r="8538" spans="1:1" s="245" customFormat="1" ht="12" hidden="1" customHeight="1">
      <c r="A8538" s="244"/>
    </row>
    <row r="8539" spans="1:1" s="245" customFormat="1" ht="12" hidden="1" customHeight="1">
      <c r="A8539" s="244"/>
    </row>
    <row r="8540" spans="1:1" s="245" customFormat="1" ht="12" hidden="1" customHeight="1">
      <c r="A8540" s="244"/>
    </row>
    <row r="8541" spans="1:1" s="245" customFormat="1" ht="12" hidden="1" customHeight="1">
      <c r="A8541" s="244"/>
    </row>
    <row r="8542" spans="1:1" s="245" customFormat="1" ht="12" hidden="1" customHeight="1">
      <c r="A8542" s="244"/>
    </row>
    <row r="8543" spans="1:1" s="245" customFormat="1" ht="12" hidden="1" customHeight="1">
      <c r="A8543" s="244"/>
    </row>
    <row r="8544" spans="1:1" s="245" customFormat="1" ht="12" hidden="1" customHeight="1">
      <c r="A8544" s="244"/>
    </row>
    <row r="8545" spans="1:1" s="245" customFormat="1" ht="12" hidden="1" customHeight="1">
      <c r="A8545" s="244"/>
    </row>
    <row r="8546" spans="1:1" s="245" customFormat="1" ht="12" hidden="1" customHeight="1">
      <c r="A8546" s="244"/>
    </row>
    <row r="8547" spans="1:1" s="245" customFormat="1" ht="12" hidden="1" customHeight="1">
      <c r="A8547" s="244"/>
    </row>
    <row r="8548" spans="1:1" s="245" customFormat="1" ht="12" hidden="1" customHeight="1">
      <c r="A8548" s="244"/>
    </row>
    <row r="8549" spans="1:1" s="245" customFormat="1" ht="12" hidden="1" customHeight="1">
      <c r="A8549" s="244"/>
    </row>
    <row r="8550" spans="1:1" s="245" customFormat="1" ht="12" hidden="1" customHeight="1">
      <c r="A8550" s="244"/>
    </row>
    <row r="8551" spans="1:1" s="245" customFormat="1" ht="12" hidden="1" customHeight="1">
      <c r="A8551" s="244"/>
    </row>
    <row r="8552" spans="1:1" s="245" customFormat="1" ht="12" hidden="1" customHeight="1">
      <c r="A8552" s="244"/>
    </row>
    <row r="8553" spans="1:1" s="245" customFormat="1" ht="12" hidden="1" customHeight="1">
      <c r="A8553" s="244"/>
    </row>
    <row r="8554" spans="1:1" s="245" customFormat="1" ht="12" hidden="1" customHeight="1">
      <c r="A8554" s="244"/>
    </row>
    <row r="8555" spans="1:1" s="245" customFormat="1" ht="12" hidden="1" customHeight="1">
      <c r="A8555" s="244"/>
    </row>
    <row r="8556" spans="1:1" s="245" customFormat="1" ht="12" hidden="1" customHeight="1">
      <c r="A8556" s="244"/>
    </row>
    <row r="8557" spans="1:1" s="245" customFormat="1" ht="12" hidden="1" customHeight="1">
      <c r="A8557" s="244"/>
    </row>
    <row r="8558" spans="1:1" s="245" customFormat="1" ht="12" hidden="1" customHeight="1">
      <c r="A8558" s="244"/>
    </row>
    <row r="8559" spans="1:1" s="245" customFormat="1" ht="12" hidden="1" customHeight="1">
      <c r="A8559" s="244"/>
    </row>
    <row r="8560" spans="1:1" s="245" customFormat="1" ht="12" hidden="1" customHeight="1">
      <c r="A8560" s="244"/>
    </row>
    <row r="8561" spans="1:1" s="245" customFormat="1" ht="12" hidden="1" customHeight="1">
      <c r="A8561" s="244"/>
    </row>
    <row r="8562" spans="1:1" s="245" customFormat="1" ht="12" hidden="1" customHeight="1">
      <c r="A8562" s="244"/>
    </row>
    <row r="8563" spans="1:1" s="245" customFormat="1" ht="12" hidden="1" customHeight="1">
      <c r="A8563" s="244"/>
    </row>
    <row r="8564" spans="1:1" s="245" customFormat="1" ht="12" hidden="1" customHeight="1">
      <c r="A8564" s="244"/>
    </row>
    <row r="8565" spans="1:1" s="245" customFormat="1" ht="12" hidden="1" customHeight="1">
      <c r="A8565" s="244"/>
    </row>
    <row r="8566" spans="1:1" s="245" customFormat="1" ht="12" hidden="1" customHeight="1">
      <c r="A8566" s="244"/>
    </row>
    <row r="8567" spans="1:1" s="245" customFormat="1" ht="12" hidden="1" customHeight="1">
      <c r="A8567" s="244"/>
    </row>
    <row r="8568" spans="1:1" s="245" customFormat="1" ht="12" hidden="1" customHeight="1">
      <c r="A8568" s="244"/>
    </row>
    <row r="8569" spans="1:1" s="245" customFormat="1" ht="12" hidden="1" customHeight="1">
      <c r="A8569" s="244"/>
    </row>
    <row r="8570" spans="1:1" s="245" customFormat="1" ht="12" hidden="1" customHeight="1">
      <c r="A8570" s="244"/>
    </row>
    <row r="8571" spans="1:1" s="245" customFormat="1" ht="12" hidden="1" customHeight="1">
      <c r="A8571" s="244"/>
    </row>
    <row r="8572" spans="1:1" s="245" customFormat="1" ht="12" hidden="1" customHeight="1">
      <c r="A8572" s="244"/>
    </row>
    <row r="8573" spans="1:1" s="245" customFormat="1" ht="12" hidden="1" customHeight="1">
      <c r="A8573" s="244"/>
    </row>
    <row r="8574" spans="1:1" s="245" customFormat="1" ht="12" hidden="1" customHeight="1">
      <c r="A8574" s="244"/>
    </row>
    <row r="8575" spans="1:1" s="245" customFormat="1" ht="12" hidden="1" customHeight="1">
      <c r="A8575" s="244"/>
    </row>
    <row r="8576" spans="1:1" s="245" customFormat="1" ht="12" hidden="1" customHeight="1">
      <c r="A8576" s="244"/>
    </row>
    <row r="8577" spans="1:1" s="245" customFormat="1" ht="12" hidden="1" customHeight="1">
      <c r="A8577" s="244"/>
    </row>
    <row r="8578" spans="1:1" s="245" customFormat="1" ht="12" hidden="1" customHeight="1">
      <c r="A8578" s="244"/>
    </row>
    <row r="8579" spans="1:1" s="245" customFormat="1" ht="12" hidden="1" customHeight="1">
      <c r="A8579" s="244"/>
    </row>
    <row r="8580" spans="1:1" s="245" customFormat="1" ht="12" hidden="1" customHeight="1">
      <c r="A8580" s="244"/>
    </row>
    <row r="8581" spans="1:1" s="245" customFormat="1" ht="12" hidden="1" customHeight="1">
      <c r="A8581" s="244"/>
    </row>
    <row r="8582" spans="1:1" s="245" customFormat="1" ht="12" hidden="1" customHeight="1">
      <c r="A8582" s="244"/>
    </row>
    <row r="8583" spans="1:1" s="245" customFormat="1" ht="12" hidden="1" customHeight="1">
      <c r="A8583" s="244"/>
    </row>
    <row r="8584" spans="1:1" s="245" customFormat="1" ht="12" hidden="1" customHeight="1">
      <c r="A8584" s="244"/>
    </row>
    <row r="8585" spans="1:1" s="245" customFormat="1" ht="12" hidden="1" customHeight="1">
      <c r="A8585" s="244"/>
    </row>
    <row r="8586" spans="1:1" s="245" customFormat="1" ht="12" hidden="1" customHeight="1">
      <c r="A8586" s="244"/>
    </row>
    <row r="8587" spans="1:1" s="245" customFormat="1" ht="12" hidden="1" customHeight="1">
      <c r="A8587" s="244"/>
    </row>
    <row r="8588" spans="1:1" s="245" customFormat="1" ht="12" hidden="1" customHeight="1">
      <c r="A8588" s="244"/>
    </row>
    <row r="8589" spans="1:1" s="245" customFormat="1" ht="12" hidden="1" customHeight="1">
      <c r="A8589" s="244"/>
    </row>
    <row r="8590" spans="1:1" s="245" customFormat="1" ht="12" hidden="1" customHeight="1">
      <c r="A8590" s="244"/>
    </row>
    <row r="8591" spans="1:1" s="245" customFormat="1" ht="12" hidden="1" customHeight="1">
      <c r="A8591" s="244"/>
    </row>
    <row r="8592" spans="1:1" s="245" customFormat="1" ht="12" hidden="1" customHeight="1">
      <c r="A8592" s="244"/>
    </row>
    <row r="8593" spans="1:1" s="245" customFormat="1" ht="12" hidden="1" customHeight="1">
      <c r="A8593" s="244"/>
    </row>
    <row r="8594" spans="1:1" s="245" customFormat="1" ht="12" hidden="1" customHeight="1">
      <c r="A8594" s="244"/>
    </row>
    <row r="8595" spans="1:1" s="245" customFormat="1" ht="12" hidden="1" customHeight="1">
      <c r="A8595" s="244"/>
    </row>
    <row r="8596" spans="1:1" s="245" customFormat="1" ht="12" hidden="1" customHeight="1">
      <c r="A8596" s="244"/>
    </row>
    <row r="8597" spans="1:1" s="245" customFormat="1" ht="12" hidden="1" customHeight="1">
      <c r="A8597" s="244"/>
    </row>
    <row r="8598" spans="1:1" s="245" customFormat="1" ht="12" hidden="1" customHeight="1">
      <c r="A8598" s="244"/>
    </row>
    <row r="8599" spans="1:1" s="245" customFormat="1" ht="12" hidden="1" customHeight="1">
      <c r="A8599" s="244"/>
    </row>
    <row r="8600" spans="1:1" s="245" customFormat="1" ht="12" hidden="1" customHeight="1">
      <c r="A8600" s="244"/>
    </row>
    <row r="8601" spans="1:1" s="245" customFormat="1" ht="12" hidden="1" customHeight="1">
      <c r="A8601" s="244"/>
    </row>
    <row r="8602" spans="1:1" s="245" customFormat="1" ht="12" hidden="1" customHeight="1">
      <c r="A8602" s="244"/>
    </row>
    <row r="8603" spans="1:1" s="245" customFormat="1" ht="12" hidden="1" customHeight="1">
      <c r="A8603" s="244"/>
    </row>
    <row r="8604" spans="1:1" s="245" customFormat="1" ht="12" hidden="1" customHeight="1">
      <c r="A8604" s="244"/>
    </row>
    <row r="8605" spans="1:1" s="245" customFormat="1" ht="12" hidden="1" customHeight="1">
      <c r="A8605" s="244"/>
    </row>
    <row r="8606" spans="1:1" s="245" customFormat="1" ht="12" hidden="1" customHeight="1">
      <c r="A8606" s="244"/>
    </row>
    <row r="8607" spans="1:1" s="245" customFormat="1" ht="12" hidden="1" customHeight="1">
      <c r="A8607" s="244"/>
    </row>
    <row r="8608" spans="1:1" s="245" customFormat="1" ht="12" hidden="1" customHeight="1">
      <c r="A8608" s="244"/>
    </row>
    <row r="8609" spans="1:1" s="245" customFormat="1" ht="12" hidden="1" customHeight="1">
      <c r="A8609" s="244"/>
    </row>
    <row r="8610" spans="1:1" s="245" customFormat="1" ht="12" hidden="1" customHeight="1">
      <c r="A8610" s="244"/>
    </row>
    <row r="8611" spans="1:1" s="245" customFormat="1" ht="12" hidden="1" customHeight="1">
      <c r="A8611" s="244"/>
    </row>
    <row r="8612" spans="1:1" s="245" customFormat="1" ht="12" hidden="1" customHeight="1">
      <c r="A8612" s="244"/>
    </row>
    <row r="8613" spans="1:1" s="245" customFormat="1" ht="12" hidden="1" customHeight="1">
      <c r="A8613" s="244"/>
    </row>
    <row r="8614" spans="1:1" s="245" customFormat="1" ht="12" hidden="1" customHeight="1">
      <c r="A8614" s="244"/>
    </row>
    <row r="8615" spans="1:1" s="245" customFormat="1" ht="12" hidden="1" customHeight="1">
      <c r="A8615" s="244"/>
    </row>
    <row r="8616" spans="1:1" s="245" customFormat="1" ht="12" hidden="1" customHeight="1">
      <c r="A8616" s="244"/>
    </row>
    <row r="8617" spans="1:1" s="245" customFormat="1" ht="12" hidden="1" customHeight="1">
      <c r="A8617" s="244"/>
    </row>
    <row r="8618" spans="1:1" s="245" customFormat="1" ht="12" hidden="1" customHeight="1">
      <c r="A8618" s="244"/>
    </row>
    <row r="8619" spans="1:1" s="245" customFormat="1" ht="12" hidden="1" customHeight="1">
      <c r="A8619" s="244"/>
    </row>
    <row r="8620" spans="1:1" s="245" customFormat="1" ht="12" hidden="1" customHeight="1">
      <c r="A8620" s="244"/>
    </row>
    <row r="8621" spans="1:1" s="245" customFormat="1" ht="12" hidden="1" customHeight="1">
      <c r="A8621" s="244"/>
    </row>
    <row r="8622" spans="1:1" s="245" customFormat="1" ht="12" hidden="1" customHeight="1">
      <c r="A8622" s="244"/>
    </row>
    <row r="8623" spans="1:1" s="245" customFormat="1" ht="12" hidden="1" customHeight="1">
      <c r="A8623" s="244"/>
    </row>
    <row r="8624" spans="1:1" s="245" customFormat="1" ht="12" hidden="1" customHeight="1">
      <c r="A8624" s="244"/>
    </row>
    <row r="8625" spans="1:1" s="245" customFormat="1" ht="12" hidden="1" customHeight="1">
      <c r="A8625" s="244"/>
    </row>
    <row r="8626" spans="1:1" s="245" customFormat="1" ht="12" hidden="1" customHeight="1">
      <c r="A8626" s="244"/>
    </row>
    <row r="8627" spans="1:1" s="245" customFormat="1" ht="12" hidden="1" customHeight="1">
      <c r="A8627" s="244"/>
    </row>
    <row r="8628" spans="1:1" s="245" customFormat="1" ht="12" hidden="1" customHeight="1">
      <c r="A8628" s="244"/>
    </row>
    <row r="8629" spans="1:1" s="245" customFormat="1" ht="12" hidden="1" customHeight="1">
      <c r="A8629" s="244"/>
    </row>
    <row r="8630" spans="1:1" s="245" customFormat="1" ht="12" hidden="1" customHeight="1">
      <c r="A8630" s="244"/>
    </row>
    <row r="8631" spans="1:1" s="245" customFormat="1" ht="12" hidden="1" customHeight="1">
      <c r="A8631" s="244"/>
    </row>
    <row r="8632" spans="1:1" s="245" customFormat="1" ht="12" hidden="1" customHeight="1">
      <c r="A8632" s="244"/>
    </row>
    <row r="8633" spans="1:1" s="245" customFormat="1" ht="12" hidden="1" customHeight="1">
      <c r="A8633" s="244"/>
    </row>
    <row r="8634" spans="1:1" s="245" customFormat="1" ht="12" hidden="1" customHeight="1">
      <c r="A8634" s="244"/>
    </row>
    <row r="8635" spans="1:1" s="245" customFormat="1" ht="12" hidden="1" customHeight="1">
      <c r="A8635" s="244"/>
    </row>
    <row r="8636" spans="1:1" s="245" customFormat="1" ht="12" hidden="1" customHeight="1">
      <c r="A8636" s="244"/>
    </row>
    <row r="8637" spans="1:1" s="245" customFormat="1" ht="12" hidden="1" customHeight="1">
      <c r="A8637" s="244"/>
    </row>
    <row r="8638" spans="1:1" s="245" customFormat="1" ht="12" hidden="1" customHeight="1">
      <c r="A8638" s="244"/>
    </row>
    <row r="8639" spans="1:1" s="245" customFormat="1" ht="12" hidden="1" customHeight="1">
      <c r="A8639" s="244"/>
    </row>
    <row r="8640" spans="1:1" s="245" customFormat="1" ht="12" hidden="1" customHeight="1">
      <c r="A8640" s="244"/>
    </row>
    <row r="8641" spans="1:1" s="245" customFormat="1" ht="12" hidden="1" customHeight="1">
      <c r="A8641" s="244"/>
    </row>
    <row r="8642" spans="1:1" s="245" customFormat="1" ht="12" hidden="1" customHeight="1">
      <c r="A8642" s="244"/>
    </row>
    <row r="8643" spans="1:1" s="245" customFormat="1" ht="12" hidden="1" customHeight="1">
      <c r="A8643" s="244"/>
    </row>
    <row r="8644" spans="1:1" s="245" customFormat="1" ht="12" hidden="1" customHeight="1">
      <c r="A8644" s="244"/>
    </row>
    <row r="8645" spans="1:1" s="245" customFormat="1" ht="12" hidden="1" customHeight="1">
      <c r="A8645" s="244"/>
    </row>
    <row r="8646" spans="1:1" s="245" customFormat="1" ht="12" hidden="1" customHeight="1">
      <c r="A8646" s="244"/>
    </row>
    <row r="8647" spans="1:1" s="245" customFormat="1" ht="12" hidden="1" customHeight="1">
      <c r="A8647" s="244"/>
    </row>
    <row r="8648" spans="1:1" s="245" customFormat="1" ht="12" hidden="1" customHeight="1">
      <c r="A8648" s="244"/>
    </row>
    <row r="8649" spans="1:1" s="245" customFormat="1" ht="12" hidden="1" customHeight="1">
      <c r="A8649" s="244"/>
    </row>
    <row r="8650" spans="1:1" s="245" customFormat="1" ht="12" hidden="1" customHeight="1">
      <c r="A8650" s="244"/>
    </row>
    <row r="8651" spans="1:1" s="245" customFormat="1" ht="12" hidden="1" customHeight="1">
      <c r="A8651" s="244"/>
    </row>
    <row r="8652" spans="1:1" s="245" customFormat="1" ht="12" hidden="1" customHeight="1">
      <c r="A8652" s="244"/>
    </row>
    <row r="8653" spans="1:1" s="245" customFormat="1" ht="12" hidden="1" customHeight="1">
      <c r="A8653" s="244"/>
    </row>
    <row r="8654" spans="1:1" s="245" customFormat="1" ht="12" hidden="1" customHeight="1">
      <c r="A8654" s="244"/>
    </row>
    <row r="8655" spans="1:1" s="245" customFormat="1" ht="12" hidden="1" customHeight="1">
      <c r="A8655" s="244"/>
    </row>
    <row r="8656" spans="1:1" s="245" customFormat="1" ht="12" hidden="1" customHeight="1">
      <c r="A8656" s="244"/>
    </row>
    <row r="8657" spans="1:1" s="245" customFormat="1" ht="12" hidden="1" customHeight="1">
      <c r="A8657" s="244"/>
    </row>
    <row r="8658" spans="1:1" s="245" customFormat="1" ht="12" hidden="1" customHeight="1">
      <c r="A8658" s="244"/>
    </row>
    <row r="8659" spans="1:1" s="245" customFormat="1" ht="12" hidden="1" customHeight="1">
      <c r="A8659" s="244"/>
    </row>
    <row r="8660" spans="1:1" s="245" customFormat="1" ht="12" hidden="1" customHeight="1">
      <c r="A8660" s="244"/>
    </row>
    <row r="8661" spans="1:1" s="245" customFormat="1" ht="12" hidden="1" customHeight="1">
      <c r="A8661" s="244"/>
    </row>
    <row r="8662" spans="1:1" s="245" customFormat="1" ht="12" hidden="1" customHeight="1">
      <c r="A8662" s="244"/>
    </row>
    <row r="8663" spans="1:1" s="245" customFormat="1" ht="12" hidden="1" customHeight="1">
      <c r="A8663" s="244"/>
    </row>
    <row r="8664" spans="1:1" s="245" customFormat="1" ht="12" hidden="1" customHeight="1">
      <c r="A8664" s="244"/>
    </row>
    <row r="8665" spans="1:1" s="245" customFormat="1" ht="12" hidden="1" customHeight="1">
      <c r="A8665" s="244"/>
    </row>
    <row r="8666" spans="1:1" s="245" customFormat="1" ht="12" hidden="1" customHeight="1">
      <c r="A8666" s="244"/>
    </row>
    <row r="8667" spans="1:1" s="245" customFormat="1" ht="12" hidden="1" customHeight="1">
      <c r="A8667" s="244"/>
    </row>
    <row r="8668" spans="1:1" s="245" customFormat="1" ht="12" hidden="1" customHeight="1">
      <c r="A8668" s="244"/>
    </row>
    <row r="8669" spans="1:1" s="245" customFormat="1" ht="12" hidden="1" customHeight="1">
      <c r="A8669" s="244"/>
    </row>
    <row r="8670" spans="1:1" s="245" customFormat="1" ht="12" hidden="1" customHeight="1">
      <c r="A8670" s="244"/>
    </row>
    <row r="8671" spans="1:1" s="245" customFormat="1" ht="12" hidden="1" customHeight="1">
      <c r="A8671" s="244"/>
    </row>
    <row r="8672" spans="1:1" s="245" customFormat="1" ht="12" hidden="1" customHeight="1">
      <c r="A8672" s="244"/>
    </row>
    <row r="8673" spans="1:1" s="245" customFormat="1" ht="12" hidden="1" customHeight="1">
      <c r="A8673" s="244"/>
    </row>
    <row r="8674" spans="1:1" s="245" customFormat="1" ht="12" hidden="1" customHeight="1">
      <c r="A8674" s="244"/>
    </row>
    <row r="8675" spans="1:1" s="245" customFormat="1" ht="12" hidden="1" customHeight="1">
      <c r="A8675" s="244"/>
    </row>
    <row r="8676" spans="1:1" s="245" customFormat="1" ht="12" hidden="1" customHeight="1">
      <c r="A8676" s="244"/>
    </row>
    <row r="8677" spans="1:1" s="245" customFormat="1" ht="12" hidden="1" customHeight="1">
      <c r="A8677" s="244"/>
    </row>
    <row r="8678" spans="1:1" s="245" customFormat="1" ht="12" hidden="1" customHeight="1">
      <c r="A8678" s="244"/>
    </row>
    <row r="8679" spans="1:1" s="245" customFormat="1" ht="12" hidden="1" customHeight="1">
      <c r="A8679" s="244"/>
    </row>
    <row r="8680" spans="1:1" s="245" customFormat="1" ht="12" hidden="1" customHeight="1">
      <c r="A8680" s="244"/>
    </row>
    <row r="8681" spans="1:1" s="245" customFormat="1" ht="12" hidden="1" customHeight="1">
      <c r="A8681" s="244"/>
    </row>
    <row r="8682" spans="1:1" s="245" customFormat="1" ht="12" hidden="1" customHeight="1">
      <c r="A8682" s="244"/>
    </row>
    <row r="8683" spans="1:1" s="245" customFormat="1" ht="12" hidden="1" customHeight="1">
      <c r="A8683" s="244"/>
    </row>
    <row r="8684" spans="1:1" s="245" customFormat="1" ht="12" hidden="1" customHeight="1">
      <c r="A8684" s="244"/>
    </row>
    <row r="8685" spans="1:1" s="245" customFormat="1" ht="12" hidden="1" customHeight="1">
      <c r="A8685" s="244"/>
    </row>
    <row r="8686" spans="1:1" s="245" customFormat="1" ht="12" hidden="1" customHeight="1">
      <c r="A8686" s="244"/>
    </row>
    <row r="8687" spans="1:1" s="245" customFormat="1" ht="12" hidden="1" customHeight="1">
      <c r="A8687" s="244"/>
    </row>
    <row r="8688" spans="1:1" s="245" customFormat="1" ht="12" hidden="1" customHeight="1">
      <c r="A8688" s="244"/>
    </row>
    <row r="8689" spans="1:1" s="245" customFormat="1" ht="12" hidden="1" customHeight="1">
      <c r="A8689" s="244"/>
    </row>
    <row r="8690" spans="1:1" s="245" customFormat="1" ht="12" hidden="1" customHeight="1">
      <c r="A8690" s="244"/>
    </row>
    <row r="8691" spans="1:1" s="245" customFormat="1" ht="12" hidden="1" customHeight="1">
      <c r="A8691" s="244"/>
    </row>
    <row r="8692" spans="1:1" s="245" customFormat="1" ht="12" hidden="1" customHeight="1">
      <c r="A8692" s="244"/>
    </row>
    <row r="8693" spans="1:1" s="245" customFormat="1" ht="12" hidden="1" customHeight="1">
      <c r="A8693" s="244"/>
    </row>
    <row r="8694" spans="1:1" s="245" customFormat="1" ht="12" hidden="1" customHeight="1">
      <c r="A8694" s="244"/>
    </row>
    <row r="8695" spans="1:1" s="245" customFormat="1" ht="12" hidden="1" customHeight="1">
      <c r="A8695" s="244"/>
    </row>
    <row r="8696" spans="1:1" s="245" customFormat="1" ht="12" hidden="1" customHeight="1">
      <c r="A8696" s="244"/>
    </row>
    <row r="8697" spans="1:1" s="245" customFormat="1" ht="12" hidden="1" customHeight="1">
      <c r="A8697" s="244"/>
    </row>
    <row r="8698" spans="1:1" s="245" customFormat="1" ht="12" hidden="1" customHeight="1">
      <c r="A8698" s="244"/>
    </row>
    <row r="8699" spans="1:1" s="245" customFormat="1" ht="12" hidden="1" customHeight="1">
      <c r="A8699" s="244"/>
    </row>
    <row r="8700" spans="1:1" s="245" customFormat="1" ht="12" hidden="1" customHeight="1">
      <c r="A8700" s="244"/>
    </row>
    <row r="8701" spans="1:1" s="245" customFormat="1" ht="12" hidden="1" customHeight="1">
      <c r="A8701" s="244"/>
    </row>
    <row r="8702" spans="1:1" s="245" customFormat="1" ht="12" hidden="1" customHeight="1">
      <c r="A8702" s="244"/>
    </row>
    <row r="8703" spans="1:1" s="245" customFormat="1" ht="12" hidden="1" customHeight="1">
      <c r="A8703" s="244"/>
    </row>
    <row r="8704" spans="1:1" s="245" customFormat="1" ht="12" hidden="1" customHeight="1">
      <c r="A8704" s="244"/>
    </row>
    <row r="8705" spans="1:1" s="245" customFormat="1" ht="12" hidden="1" customHeight="1">
      <c r="A8705" s="244"/>
    </row>
    <row r="8706" spans="1:1" s="245" customFormat="1" ht="12" hidden="1" customHeight="1">
      <c r="A8706" s="244"/>
    </row>
    <row r="8707" spans="1:1" s="245" customFormat="1" ht="12" hidden="1" customHeight="1">
      <c r="A8707" s="244"/>
    </row>
    <row r="8708" spans="1:1" s="245" customFormat="1" ht="12" hidden="1" customHeight="1">
      <c r="A8708" s="244"/>
    </row>
    <row r="8709" spans="1:1" s="245" customFormat="1" ht="12" hidden="1" customHeight="1">
      <c r="A8709" s="244"/>
    </row>
    <row r="8710" spans="1:1" s="245" customFormat="1" ht="12" hidden="1" customHeight="1">
      <c r="A8710" s="244"/>
    </row>
    <row r="8711" spans="1:1" s="245" customFormat="1" ht="12" hidden="1" customHeight="1">
      <c r="A8711" s="244"/>
    </row>
    <row r="8712" spans="1:1" s="245" customFormat="1" ht="12" hidden="1" customHeight="1">
      <c r="A8712" s="244"/>
    </row>
    <row r="8713" spans="1:1" s="245" customFormat="1" ht="12" hidden="1" customHeight="1">
      <c r="A8713" s="244"/>
    </row>
    <row r="8714" spans="1:1" s="245" customFormat="1" ht="12" hidden="1" customHeight="1">
      <c r="A8714" s="244"/>
    </row>
    <row r="8715" spans="1:1" s="245" customFormat="1" ht="12" hidden="1" customHeight="1">
      <c r="A8715" s="244"/>
    </row>
    <row r="8716" spans="1:1" s="245" customFormat="1" ht="12" hidden="1" customHeight="1">
      <c r="A8716" s="244"/>
    </row>
    <row r="8717" spans="1:1" s="245" customFormat="1" ht="12" hidden="1" customHeight="1">
      <c r="A8717" s="244"/>
    </row>
    <row r="8718" spans="1:1" s="245" customFormat="1" ht="12" hidden="1" customHeight="1">
      <c r="A8718" s="244"/>
    </row>
    <row r="8719" spans="1:1" s="245" customFormat="1" ht="12" hidden="1" customHeight="1">
      <c r="A8719" s="244"/>
    </row>
    <row r="8720" spans="1:1" s="245" customFormat="1" ht="12" hidden="1" customHeight="1">
      <c r="A8720" s="244"/>
    </row>
    <row r="8721" spans="1:1" s="245" customFormat="1" ht="12" hidden="1" customHeight="1">
      <c r="A8721" s="244"/>
    </row>
    <row r="8722" spans="1:1" s="245" customFormat="1" ht="12" hidden="1" customHeight="1">
      <c r="A8722" s="244"/>
    </row>
    <row r="8723" spans="1:1" s="245" customFormat="1" ht="12" hidden="1" customHeight="1">
      <c r="A8723" s="244"/>
    </row>
    <row r="8724" spans="1:1" s="245" customFormat="1" ht="12" hidden="1" customHeight="1">
      <c r="A8724" s="244"/>
    </row>
    <row r="8725" spans="1:1" s="245" customFormat="1" ht="12" hidden="1" customHeight="1">
      <c r="A8725" s="244"/>
    </row>
    <row r="8726" spans="1:1" s="245" customFormat="1" ht="12" hidden="1" customHeight="1">
      <c r="A8726" s="244"/>
    </row>
    <row r="8727" spans="1:1" s="245" customFormat="1" ht="12" hidden="1" customHeight="1">
      <c r="A8727" s="244"/>
    </row>
    <row r="8728" spans="1:1" s="245" customFormat="1" ht="12" hidden="1" customHeight="1">
      <c r="A8728" s="244"/>
    </row>
    <row r="8729" spans="1:1" s="245" customFormat="1" ht="12" hidden="1" customHeight="1">
      <c r="A8729" s="244"/>
    </row>
    <row r="8730" spans="1:1" s="245" customFormat="1" ht="12" hidden="1" customHeight="1">
      <c r="A8730" s="244"/>
    </row>
    <row r="8731" spans="1:1" s="245" customFormat="1" ht="12" hidden="1" customHeight="1">
      <c r="A8731" s="244"/>
    </row>
    <row r="8732" spans="1:1" s="245" customFormat="1" ht="12" hidden="1" customHeight="1">
      <c r="A8732" s="244"/>
    </row>
    <row r="8733" spans="1:1" s="245" customFormat="1" ht="12" hidden="1" customHeight="1">
      <c r="A8733" s="244"/>
    </row>
    <row r="8734" spans="1:1" s="245" customFormat="1" ht="12" hidden="1" customHeight="1">
      <c r="A8734" s="244"/>
    </row>
    <row r="8735" spans="1:1" s="245" customFormat="1" ht="12" hidden="1" customHeight="1">
      <c r="A8735" s="244"/>
    </row>
    <row r="8736" spans="1:1" s="245" customFormat="1" ht="12" hidden="1" customHeight="1">
      <c r="A8736" s="244"/>
    </row>
    <row r="8737" spans="1:1" s="245" customFormat="1" ht="12" hidden="1" customHeight="1">
      <c r="A8737" s="244"/>
    </row>
    <row r="8738" spans="1:1" s="245" customFormat="1" ht="12" hidden="1" customHeight="1">
      <c r="A8738" s="244"/>
    </row>
    <row r="8739" spans="1:1" s="245" customFormat="1" ht="12" hidden="1" customHeight="1">
      <c r="A8739" s="244"/>
    </row>
    <row r="8740" spans="1:1" s="245" customFormat="1" ht="12" hidden="1" customHeight="1">
      <c r="A8740" s="244"/>
    </row>
    <row r="8741" spans="1:1" s="245" customFormat="1" ht="12" hidden="1" customHeight="1">
      <c r="A8741" s="244"/>
    </row>
    <row r="8742" spans="1:1" s="245" customFormat="1" ht="12" hidden="1" customHeight="1">
      <c r="A8742" s="244"/>
    </row>
    <row r="8743" spans="1:1" s="245" customFormat="1" ht="12" hidden="1" customHeight="1">
      <c r="A8743" s="244"/>
    </row>
    <row r="8744" spans="1:1" s="245" customFormat="1" ht="12" hidden="1" customHeight="1">
      <c r="A8744" s="244"/>
    </row>
    <row r="8745" spans="1:1" s="245" customFormat="1" ht="12" hidden="1" customHeight="1">
      <c r="A8745" s="244"/>
    </row>
    <row r="8746" spans="1:1" s="245" customFormat="1" ht="12" hidden="1" customHeight="1">
      <c r="A8746" s="244"/>
    </row>
    <row r="8747" spans="1:1" s="245" customFormat="1" ht="12" hidden="1" customHeight="1">
      <c r="A8747" s="244"/>
    </row>
    <row r="8748" spans="1:1" s="245" customFormat="1" ht="12" hidden="1" customHeight="1">
      <c r="A8748" s="244"/>
    </row>
    <row r="8749" spans="1:1" s="245" customFormat="1" ht="12" hidden="1" customHeight="1">
      <c r="A8749" s="244"/>
    </row>
    <row r="8750" spans="1:1" s="245" customFormat="1" ht="12" hidden="1" customHeight="1">
      <c r="A8750" s="244"/>
    </row>
    <row r="8751" spans="1:1" s="245" customFormat="1" ht="12" hidden="1" customHeight="1">
      <c r="A8751" s="244"/>
    </row>
    <row r="8752" spans="1:1" s="245" customFormat="1" ht="12" hidden="1" customHeight="1">
      <c r="A8752" s="244"/>
    </row>
    <row r="8753" spans="1:1" s="245" customFormat="1" ht="12" hidden="1" customHeight="1">
      <c r="A8753" s="244"/>
    </row>
    <row r="8754" spans="1:1" s="245" customFormat="1" ht="12" hidden="1" customHeight="1">
      <c r="A8754" s="244"/>
    </row>
    <row r="8755" spans="1:1" s="245" customFormat="1" ht="12" hidden="1" customHeight="1">
      <c r="A8755" s="244"/>
    </row>
    <row r="8756" spans="1:1" s="245" customFormat="1" ht="12" hidden="1" customHeight="1">
      <c r="A8756" s="244"/>
    </row>
    <row r="8757" spans="1:1" s="245" customFormat="1" ht="12" hidden="1" customHeight="1">
      <c r="A8757" s="244"/>
    </row>
    <row r="8758" spans="1:1" s="245" customFormat="1" ht="12" hidden="1" customHeight="1">
      <c r="A8758" s="244"/>
    </row>
    <row r="8759" spans="1:1" s="245" customFormat="1" ht="12" hidden="1" customHeight="1">
      <c r="A8759" s="244"/>
    </row>
    <row r="8760" spans="1:1" s="245" customFormat="1" ht="12" hidden="1" customHeight="1">
      <c r="A8760" s="244"/>
    </row>
    <row r="8761" spans="1:1" s="245" customFormat="1" ht="12" hidden="1" customHeight="1">
      <c r="A8761" s="244"/>
    </row>
    <row r="8762" spans="1:1" s="245" customFormat="1" ht="12" hidden="1" customHeight="1">
      <c r="A8762" s="244"/>
    </row>
    <row r="8763" spans="1:1" s="245" customFormat="1" ht="12" hidden="1" customHeight="1">
      <c r="A8763" s="244"/>
    </row>
    <row r="8764" spans="1:1" s="245" customFormat="1" ht="12" hidden="1" customHeight="1">
      <c r="A8764" s="244"/>
    </row>
    <row r="8765" spans="1:1" s="245" customFormat="1" ht="12" hidden="1" customHeight="1">
      <c r="A8765" s="244"/>
    </row>
    <row r="8766" spans="1:1" s="245" customFormat="1" ht="12" hidden="1" customHeight="1">
      <c r="A8766" s="244"/>
    </row>
    <row r="8767" spans="1:1" s="245" customFormat="1" ht="12" hidden="1" customHeight="1">
      <c r="A8767" s="244"/>
    </row>
    <row r="8768" spans="1:1" s="245" customFormat="1" ht="12" hidden="1" customHeight="1">
      <c r="A8768" s="244"/>
    </row>
    <row r="8769" spans="1:1" s="245" customFormat="1" ht="12" hidden="1" customHeight="1">
      <c r="A8769" s="244"/>
    </row>
    <row r="8770" spans="1:1" s="245" customFormat="1" ht="12" hidden="1" customHeight="1">
      <c r="A8770" s="244"/>
    </row>
    <row r="8771" spans="1:1" s="245" customFormat="1" ht="12" hidden="1" customHeight="1">
      <c r="A8771" s="244"/>
    </row>
    <row r="8772" spans="1:1" s="245" customFormat="1" ht="12" hidden="1" customHeight="1">
      <c r="A8772" s="244"/>
    </row>
    <row r="8773" spans="1:1" s="245" customFormat="1" ht="12" hidden="1" customHeight="1">
      <c r="A8773" s="244"/>
    </row>
    <row r="8774" spans="1:1" s="245" customFormat="1" ht="12" hidden="1" customHeight="1">
      <c r="A8774" s="244"/>
    </row>
    <row r="8775" spans="1:1" s="245" customFormat="1" ht="12" hidden="1" customHeight="1">
      <c r="A8775" s="244"/>
    </row>
    <row r="8776" spans="1:1" s="245" customFormat="1" ht="12" hidden="1" customHeight="1">
      <c r="A8776" s="244"/>
    </row>
    <row r="8777" spans="1:1" s="245" customFormat="1" ht="12" hidden="1" customHeight="1">
      <c r="A8777" s="244"/>
    </row>
    <row r="8778" spans="1:1" s="245" customFormat="1" ht="12" hidden="1" customHeight="1">
      <c r="A8778" s="244"/>
    </row>
    <row r="8779" spans="1:1" s="245" customFormat="1" ht="12" hidden="1" customHeight="1">
      <c r="A8779" s="244"/>
    </row>
    <row r="8780" spans="1:1" s="245" customFormat="1" ht="12" hidden="1" customHeight="1">
      <c r="A8780" s="244"/>
    </row>
    <row r="8781" spans="1:1" s="245" customFormat="1" ht="12" hidden="1" customHeight="1">
      <c r="A8781" s="244"/>
    </row>
    <row r="8782" spans="1:1" s="245" customFormat="1" ht="12" hidden="1" customHeight="1">
      <c r="A8782" s="244"/>
    </row>
    <row r="8783" spans="1:1" s="245" customFormat="1" ht="12" hidden="1" customHeight="1">
      <c r="A8783" s="244"/>
    </row>
    <row r="8784" spans="1:1" s="245" customFormat="1" ht="12" hidden="1" customHeight="1">
      <c r="A8784" s="244"/>
    </row>
    <row r="8785" spans="1:1" s="245" customFormat="1" ht="12" hidden="1" customHeight="1">
      <c r="A8785" s="244"/>
    </row>
    <row r="8786" spans="1:1" s="245" customFormat="1" ht="12" hidden="1" customHeight="1">
      <c r="A8786" s="244"/>
    </row>
    <row r="8787" spans="1:1" s="245" customFormat="1" ht="12" hidden="1" customHeight="1">
      <c r="A8787" s="244"/>
    </row>
    <row r="8788" spans="1:1" s="245" customFormat="1" ht="12" hidden="1" customHeight="1">
      <c r="A8788" s="244"/>
    </row>
    <row r="8789" spans="1:1" s="245" customFormat="1" ht="12" hidden="1" customHeight="1">
      <c r="A8789" s="244"/>
    </row>
    <row r="8790" spans="1:1" s="245" customFormat="1" ht="12" hidden="1" customHeight="1">
      <c r="A8790" s="244"/>
    </row>
    <row r="8791" spans="1:1" s="245" customFormat="1" ht="12" hidden="1" customHeight="1">
      <c r="A8791" s="244"/>
    </row>
    <row r="8792" spans="1:1" s="245" customFormat="1" ht="12" hidden="1" customHeight="1">
      <c r="A8792" s="244"/>
    </row>
    <row r="8793" spans="1:1" s="245" customFormat="1" ht="12" hidden="1" customHeight="1">
      <c r="A8793" s="244"/>
    </row>
    <row r="8794" spans="1:1" s="245" customFormat="1" ht="12" hidden="1" customHeight="1">
      <c r="A8794" s="244"/>
    </row>
    <row r="8795" spans="1:1" s="245" customFormat="1" ht="12" hidden="1" customHeight="1">
      <c r="A8795" s="244"/>
    </row>
    <row r="8796" spans="1:1" s="245" customFormat="1" ht="12" hidden="1" customHeight="1">
      <c r="A8796" s="244"/>
    </row>
    <row r="8797" spans="1:1" s="245" customFormat="1" ht="12" hidden="1" customHeight="1">
      <c r="A8797" s="244"/>
    </row>
    <row r="8798" spans="1:1" s="245" customFormat="1" ht="12" hidden="1" customHeight="1">
      <c r="A8798" s="244"/>
    </row>
    <row r="8799" spans="1:1" s="245" customFormat="1" ht="12" hidden="1" customHeight="1">
      <c r="A8799" s="244"/>
    </row>
    <row r="8800" spans="1:1" s="245" customFormat="1" ht="12" hidden="1" customHeight="1">
      <c r="A8800" s="244"/>
    </row>
    <row r="8801" spans="1:1" s="245" customFormat="1" ht="12" hidden="1" customHeight="1">
      <c r="A8801" s="244"/>
    </row>
    <row r="8802" spans="1:1" s="245" customFormat="1" ht="12" hidden="1" customHeight="1">
      <c r="A8802" s="244"/>
    </row>
    <row r="8803" spans="1:1" s="245" customFormat="1" ht="12" hidden="1" customHeight="1">
      <c r="A8803" s="244"/>
    </row>
    <row r="8804" spans="1:1" s="245" customFormat="1" ht="12" hidden="1" customHeight="1">
      <c r="A8804" s="244"/>
    </row>
    <row r="8805" spans="1:1" s="245" customFormat="1" ht="12" hidden="1" customHeight="1">
      <c r="A8805" s="244"/>
    </row>
    <row r="8806" spans="1:1" s="245" customFormat="1" ht="12" hidden="1" customHeight="1">
      <c r="A8806" s="244"/>
    </row>
    <row r="8807" spans="1:1" s="245" customFormat="1" ht="12" hidden="1" customHeight="1">
      <c r="A8807" s="244"/>
    </row>
    <row r="8808" spans="1:1" s="245" customFormat="1" ht="12" hidden="1" customHeight="1">
      <c r="A8808" s="244"/>
    </row>
    <row r="8809" spans="1:1" s="245" customFormat="1" ht="12" hidden="1" customHeight="1">
      <c r="A8809" s="244"/>
    </row>
    <row r="8810" spans="1:1" s="245" customFormat="1" ht="12" hidden="1" customHeight="1">
      <c r="A8810" s="244"/>
    </row>
    <row r="8811" spans="1:1" s="245" customFormat="1" ht="12" hidden="1" customHeight="1">
      <c r="A8811" s="244"/>
    </row>
    <row r="8812" spans="1:1" s="245" customFormat="1" ht="12" hidden="1" customHeight="1">
      <c r="A8812" s="244"/>
    </row>
    <row r="8813" spans="1:1" s="245" customFormat="1" ht="12" hidden="1" customHeight="1">
      <c r="A8813" s="244"/>
    </row>
    <row r="8814" spans="1:1" s="245" customFormat="1" ht="12" hidden="1" customHeight="1">
      <c r="A8814" s="244"/>
    </row>
    <row r="8815" spans="1:1" s="245" customFormat="1" ht="12" hidden="1" customHeight="1">
      <c r="A8815" s="244"/>
    </row>
    <row r="8816" spans="1:1" s="245" customFormat="1" ht="12" hidden="1" customHeight="1">
      <c r="A8816" s="244"/>
    </row>
    <row r="8817" spans="1:1" s="245" customFormat="1" ht="12" hidden="1" customHeight="1">
      <c r="A8817" s="244"/>
    </row>
    <row r="8818" spans="1:1" s="245" customFormat="1" ht="12" hidden="1" customHeight="1">
      <c r="A8818" s="244"/>
    </row>
    <row r="8819" spans="1:1" s="245" customFormat="1" ht="12" hidden="1" customHeight="1">
      <c r="A8819" s="244"/>
    </row>
    <row r="8820" spans="1:1" s="245" customFormat="1" ht="12" hidden="1" customHeight="1">
      <c r="A8820" s="244"/>
    </row>
    <row r="8821" spans="1:1" s="245" customFormat="1" ht="12" hidden="1" customHeight="1">
      <c r="A8821" s="244"/>
    </row>
    <row r="8822" spans="1:1" s="245" customFormat="1" ht="12" hidden="1" customHeight="1">
      <c r="A8822" s="244"/>
    </row>
    <row r="8823" spans="1:1" s="245" customFormat="1" ht="12" hidden="1" customHeight="1">
      <c r="A8823" s="244"/>
    </row>
    <row r="8824" spans="1:1" s="245" customFormat="1" ht="12" hidden="1" customHeight="1">
      <c r="A8824" s="244"/>
    </row>
    <row r="8825" spans="1:1" s="245" customFormat="1" ht="12" hidden="1" customHeight="1">
      <c r="A8825" s="244"/>
    </row>
    <row r="8826" spans="1:1" s="245" customFormat="1" ht="12" hidden="1" customHeight="1">
      <c r="A8826" s="244"/>
    </row>
    <row r="8827" spans="1:1" s="245" customFormat="1" ht="12" hidden="1" customHeight="1">
      <c r="A8827" s="244"/>
    </row>
    <row r="8828" spans="1:1" s="245" customFormat="1" ht="12" hidden="1" customHeight="1">
      <c r="A8828" s="244"/>
    </row>
    <row r="8829" spans="1:1" s="245" customFormat="1" ht="12" hidden="1" customHeight="1">
      <c r="A8829" s="244"/>
    </row>
    <row r="8830" spans="1:1" s="245" customFormat="1" ht="12" hidden="1" customHeight="1">
      <c r="A8830" s="244"/>
    </row>
    <row r="8831" spans="1:1" s="245" customFormat="1" ht="12" hidden="1" customHeight="1">
      <c r="A8831" s="244"/>
    </row>
    <row r="8832" spans="1:1" s="245" customFormat="1" ht="12" hidden="1" customHeight="1">
      <c r="A8832" s="244"/>
    </row>
    <row r="8833" spans="1:1" s="245" customFormat="1" ht="12" hidden="1" customHeight="1">
      <c r="A8833" s="244"/>
    </row>
    <row r="8834" spans="1:1" s="245" customFormat="1" ht="12" hidden="1" customHeight="1">
      <c r="A8834" s="244"/>
    </row>
    <row r="8835" spans="1:1" s="245" customFormat="1" ht="12" hidden="1" customHeight="1">
      <c r="A8835" s="244"/>
    </row>
    <row r="8836" spans="1:1" s="245" customFormat="1" ht="12" hidden="1" customHeight="1">
      <c r="A8836" s="244"/>
    </row>
    <row r="8837" spans="1:1" s="245" customFormat="1" ht="12" hidden="1" customHeight="1">
      <c r="A8837" s="244"/>
    </row>
    <row r="8838" spans="1:1" s="245" customFormat="1" ht="12" hidden="1" customHeight="1">
      <c r="A8838" s="244"/>
    </row>
    <row r="8839" spans="1:1" s="245" customFormat="1" ht="12" hidden="1" customHeight="1">
      <c r="A8839" s="244"/>
    </row>
    <row r="8840" spans="1:1" s="245" customFormat="1" ht="12" hidden="1" customHeight="1">
      <c r="A8840" s="244"/>
    </row>
    <row r="8841" spans="1:1" s="245" customFormat="1" ht="12" hidden="1" customHeight="1">
      <c r="A8841" s="244"/>
    </row>
    <row r="8842" spans="1:1" s="245" customFormat="1" ht="12" hidden="1" customHeight="1">
      <c r="A8842" s="244"/>
    </row>
    <row r="8843" spans="1:1" s="245" customFormat="1" ht="12" hidden="1" customHeight="1">
      <c r="A8843" s="244"/>
    </row>
    <row r="8844" spans="1:1" s="245" customFormat="1" ht="12" hidden="1" customHeight="1">
      <c r="A8844" s="244"/>
    </row>
    <row r="8845" spans="1:1" s="245" customFormat="1" ht="12" hidden="1" customHeight="1">
      <c r="A8845" s="244"/>
    </row>
    <row r="8846" spans="1:1" s="245" customFormat="1" ht="12" hidden="1" customHeight="1">
      <c r="A8846" s="244"/>
    </row>
    <row r="8847" spans="1:1" s="245" customFormat="1" ht="12" hidden="1" customHeight="1">
      <c r="A8847" s="244"/>
    </row>
    <row r="8848" spans="1:1" s="245" customFormat="1" ht="12" hidden="1" customHeight="1">
      <c r="A8848" s="244"/>
    </row>
    <row r="8849" spans="1:1" s="245" customFormat="1" ht="12" hidden="1" customHeight="1">
      <c r="A8849" s="244"/>
    </row>
    <row r="8850" spans="1:1" s="245" customFormat="1" ht="12" hidden="1" customHeight="1">
      <c r="A8850" s="244"/>
    </row>
    <row r="8851" spans="1:1" s="245" customFormat="1" ht="12" hidden="1" customHeight="1">
      <c r="A8851" s="244"/>
    </row>
    <row r="8852" spans="1:1" s="245" customFormat="1" ht="12" hidden="1" customHeight="1">
      <c r="A8852" s="244"/>
    </row>
    <row r="8853" spans="1:1" s="245" customFormat="1" ht="12" hidden="1" customHeight="1">
      <c r="A8853" s="244"/>
    </row>
    <row r="8854" spans="1:1" s="245" customFormat="1" ht="12" hidden="1" customHeight="1">
      <c r="A8854" s="244"/>
    </row>
    <row r="8855" spans="1:1" s="245" customFormat="1" ht="12" hidden="1" customHeight="1">
      <c r="A8855" s="244"/>
    </row>
    <row r="8856" spans="1:1" s="245" customFormat="1" ht="12" hidden="1" customHeight="1">
      <c r="A8856" s="244"/>
    </row>
    <row r="8857" spans="1:1" s="245" customFormat="1" ht="12" hidden="1" customHeight="1">
      <c r="A8857" s="244"/>
    </row>
    <row r="8858" spans="1:1" s="245" customFormat="1" ht="12" hidden="1" customHeight="1">
      <c r="A8858" s="244"/>
    </row>
    <row r="8859" spans="1:1" s="245" customFormat="1" ht="12" hidden="1" customHeight="1">
      <c r="A8859" s="244"/>
    </row>
    <row r="8860" spans="1:1" s="245" customFormat="1" ht="12" hidden="1" customHeight="1">
      <c r="A8860" s="244"/>
    </row>
    <row r="8861" spans="1:1" s="245" customFormat="1" ht="12" hidden="1" customHeight="1">
      <c r="A8861" s="244"/>
    </row>
    <row r="8862" spans="1:1" s="245" customFormat="1" ht="12" hidden="1" customHeight="1">
      <c r="A8862" s="244"/>
    </row>
    <row r="8863" spans="1:1" s="245" customFormat="1" ht="12" hidden="1" customHeight="1">
      <c r="A8863" s="244"/>
    </row>
    <row r="8864" spans="1:1" s="245" customFormat="1" ht="12" hidden="1" customHeight="1">
      <c r="A8864" s="244"/>
    </row>
    <row r="8865" spans="1:1" s="245" customFormat="1" ht="12" hidden="1" customHeight="1">
      <c r="A8865" s="244"/>
    </row>
    <row r="8866" spans="1:1" s="245" customFormat="1" ht="12" hidden="1" customHeight="1">
      <c r="A8866" s="244"/>
    </row>
    <row r="8867" spans="1:1" s="245" customFormat="1" ht="12" hidden="1" customHeight="1">
      <c r="A8867" s="244"/>
    </row>
    <row r="8868" spans="1:1" s="245" customFormat="1" ht="12" hidden="1" customHeight="1">
      <c r="A8868" s="244"/>
    </row>
    <row r="8869" spans="1:1" s="245" customFormat="1" ht="12" hidden="1" customHeight="1">
      <c r="A8869" s="244"/>
    </row>
    <row r="8870" spans="1:1" s="245" customFormat="1" ht="12" hidden="1" customHeight="1">
      <c r="A8870" s="244"/>
    </row>
    <row r="8871" spans="1:1" s="245" customFormat="1" ht="12" hidden="1" customHeight="1">
      <c r="A8871" s="244"/>
    </row>
    <row r="8872" spans="1:1" s="245" customFormat="1" ht="12" hidden="1" customHeight="1">
      <c r="A8872" s="244"/>
    </row>
    <row r="8873" spans="1:1" s="245" customFormat="1" ht="12" hidden="1" customHeight="1">
      <c r="A8873" s="244"/>
    </row>
    <row r="8874" spans="1:1" s="245" customFormat="1" ht="12" hidden="1" customHeight="1">
      <c r="A8874" s="244"/>
    </row>
    <row r="8875" spans="1:1" s="245" customFormat="1" ht="12" hidden="1" customHeight="1">
      <c r="A8875" s="244"/>
    </row>
    <row r="8876" spans="1:1" s="245" customFormat="1" ht="12" hidden="1" customHeight="1">
      <c r="A8876" s="244"/>
    </row>
    <row r="8877" spans="1:1" s="245" customFormat="1" ht="12" hidden="1" customHeight="1">
      <c r="A8877" s="244"/>
    </row>
    <row r="8878" spans="1:1" s="245" customFormat="1" ht="12" hidden="1" customHeight="1">
      <c r="A8878" s="244"/>
    </row>
    <row r="8879" spans="1:1" s="245" customFormat="1" ht="12" hidden="1" customHeight="1">
      <c r="A8879" s="244"/>
    </row>
    <row r="8880" spans="1:1" s="245" customFormat="1" ht="12" hidden="1" customHeight="1">
      <c r="A8880" s="244"/>
    </row>
    <row r="8881" spans="1:1" s="245" customFormat="1" ht="12" hidden="1" customHeight="1">
      <c r="A8881" s="244"/>
    </row>
    <row r="8882" spans="1:1" s="245" customFormat="1" ht="12" hidden="1" customHeight="1">
      <c r="A8882" s="244"/>
    </row>
    <row r="8883" spans="1:1" s="245" customFormat="1" ht="12" hidden="1" customHeight="1">
      <c r="A8883" s="244"/>
    </row>
    <row r="8884" spans="1:1" s="245" customFormat="1" ht="12" hidden="1" customHeight="1">
      <c r="A8884" s="244"/>
    </row>
    <row r="8885" spans="1:1" s="245" customFormat="1" ht="12" hidden="1" customHeight="1">
      <c r="A8885" s="244"/>
    </row>
    <row r="8886" spans="1:1" s="245" customFormat="1" ht="12" hidden="1" customHeight="1">
      <c r="A8886" s="244"/>
    </row>
    <row r="8887" spans="1:1" s="245" customFormat="1" ht="12" hidden="1" customHeight="1">
      <c r="A8887" s="244"/>
    </row>
    <row r="8888" spans="1:1" s="245" customFormat="1" ht="12" hidden="1" customHeight="1">
      <c r="A8888" s="244"/>
    </row>
    <row r="8889" spans="1:1" s="245" customFormat="1" ht="12" hidden="1" customHeight="1">
      <c r="A8889" s="244"/>
    </row>
    <row r="8890" spans="1:1" s="245" customFormat="1" ht="12" hidden="1" customHeight="1">
      <c r="A8890" s="244"/>
    </row>
    <row r="8891" spans="1:1" s="245" customFormat="1" ht="12" hidden="1" customHeight="1">
      <c r="A8891" s="244"/>
    </row>
    <row r="8892" spans="1:1" s="245" customFormat="1" ht="12" hidden="1" customHeight="1">
      <c r="A8892" s="244"/>
    </row>
    <row r="8893" spans="1:1" s="245" customFormat="1" ht="12" hidden="1" customHeight="1">
      <c r="A8893" s="244"/>
    </row>
    <row r="8894" spans="1:1" s="245" customFormat="1" ht="12" hidden="1" customHeight="1">
      <c r="A8894" s="244"/>
    </row>
    <row r="8895" spans="1:1" s="245" customFormat="1" ht="12" hidden="1" customHeight="1">
      <c r="A8895" s="244"/>
    </row>
    <row r="8896" spans="1:1" s="245" customFormat="1" ht="12" hidden="1" customHeight="1">
      <c r="A8896" s="244"/>
    </row>
    <row r="8897" spans="1:1" s="245" customFormat="1" ht="12" hidden="1" customHeight="1">
      <c r="A8897" s="244"/>
    </row>
    <row r="8898" spans="1:1" s="245" customFormat="1" ht="12" hidden="1" customHeight="1">
      <c r="A8898" s="244"/>
    </row>
    <row r="8899" spans="1:1" s="245" customFormat="1" ht="12" hidden="1" customHeight="1">
      <c r="A8899" s="244"/>
    </row>
    <row r="8900" spans="1:1" s="245" customFormat="1" ht="12" hidden="1" customHeight="1">
      <c r="A8900" s="244"/>
    </row>
    <row r="8901" spans="1:1" s="245" customFormat="1" ht="12" hidden="1" customHeight="1">
      <c r="A8901" s="244"/>
    </row>
    <row r="8902" spans="1:1" s="245" customFormat="1" ht="12" hidden="1" customHeight="1">
      <c r="A8902" s="244"/>
    </row>
    <row r="8903" spans="1:1" s="245" customFormat="1" ht="12" hidden="1" customHeight="1">
      <c r="A8903" s="244"/>
    </row>
    <row r="8904" spans="1:1" s="245" customFormat="1" ht="12" hidden="1" customHeight="1">
      <c r="A8904" s="244"/>
    </row>
    <row r="8905" spans="1:1" s="245" customFormat="1" ht="12" hidden="1" customHeight="1">
      <c r="A8905" s="244"/>
    </row>
    <row r="8906" spans="1:1" s="245" customFormat="1" ht="12" hidden="1" customHeight="1">
      <c r="A8906" s="244"/>
    </row>
    <row r="8907" spans="1:1" s="245" customFormat="1" ht="12" hidden="1" customHeight="1">
      <c r="A8907" s="244"/>
    </row>
    <row r="8908" spans="1:1" s="245" customFormat="1" ht="12" hidden="1" customHeight="1">
      <c r="A8908" s="244"/>
    </row>
    <row r="8909" spans="1:1" s="245" customFormat="1" ht="12" hidden="1" customHeight="1">
      <c r="A8909" s="244"/>
    </row>
    <row r="8910" spans="1:1" s="245" customFormat="1" ht="12" hidden="1" customHeight="1">
      <c r="A8910" s="244"/>
    </row>
    <row r="8911" spans="1:1" s="245" customFormat="1" ht="12" hidden="1" customHeight="1">
      <c r="A8911" s="244"/>
    </row>
    <row r="8912" spans="1:1" s="245" customFormat="1" ht="12" hidden="1" customHeight="1">
      <c r="A8912" s="244"/>
    </row>
    <row r="8913" spans="1:1" s="245" customFormat="1" ht="12" hidden="1" customHeight="1">
      <c r="A8913" s="244"/>
    </row>
    <row r="8914" spans="1:1" s="245" customFormat="1" ht="12" hidden="1" customHeight="1">
      <c r="A8914" s="244"/>
    </row>
    <row r="8915" spans="1:1" s="245" customFormat="1" ht="12" hidden="1" customHeight="1">
      <c r="A8915" s="244"/>
    </row>
    <row r="8916" spans="1:1" s="245" customFormat="1" ht="12" hidden="1" customHeight="1">
      <c r="A8916" s="244"/>
    </row>
    <row r="8917" spans="1:1" s="245" customFormat="1" ht="12" hidden="1" customHeight="1">
      <c r="A8917" s="244"/>
    </row>
    <row r="8918" spans="1:1" s="245" customFormat="1" ht="12" hidden="1" customHeight="1">
      <c r="A8918" s="244"/>
    </row>
    <row r="8919" spans="1:1" s="245" customFormat="1" ht="12" hidden="1" customHeight="1">
      <c r="A8919" s="244"/>
    </row>
    <row r="8920" spans="1:1" s="245" customFormat="1" ht="12" hidden="1" customHeight="1">
      <c r="A8920" s="244"/>
    </row>
    <row r="8921" spans="1:1" s="245" customFormat="1" ht="12" hidden="1" customHeight="1">
      <c r="A8921" s="244"/>
    </row>
    <row r="8922" spans="1:1" s="245" customFormat="1" ht="12" hidden="1" customHeight="1">
      <c r="A8922" s="244"/>
    </row>
    <row r="8923" spans="1:1" s="245" customFormat="1" ht="12" hidden="1" customHeight="1">
      <c r="A8923" s="244"/>
    </row>
    <row r="8924" spans="1:1" s="245" customFormat="1" ht="12" hidden="1" customHeight="1">
      <c r="A8924" s="244"/>
    </row>
    <row r="8925" spans="1:1" s="245" customFormat="1" ht="12" hidden="1" customHeight="1">
      <c r="A8925" s="244"/>
    </row>
    <row r="8926" spans="1:1" s="245" customFormat="1" ht="12" hidden="1" customHeight="1">
      <c r="A8926" s="244"/>
    </row>
    <row r="8927" spans="1:1" s="245" customFormat="1" ht="12" hidden="1" customHeight="1">
      <c r="A8927" s="244"/>
    </row>
    <row r="8928" spans="1:1" s="245" customFormat="1" ht="12" hidden="1" customHeight="1">
      <c r="A8928" s="244"/>
    </row>
    <row r="8929" spans="1:1" s="245" customFormat="1" ht="12" hidden="1" customHeight="1">
      <c r="A8929" s="244"/>
    </row>
    <row r="8930" spans="1:1" s="245" customFormat="1" ht="12" hidden="1" customHeight="1">
      <c r="A8930" s="244"/>
    </row>
    <row r="8931" spans="1:1" s="245" customFormat="1" ht="12" hidden="1" customHeight="1">
      <c r="A8931" s="244"/>
    </row>
    <row r="8932" spans="1:1" s="245" customFormat="1" ht="12" hidden="1" customHeight="1">
      <c r="A8932" s="244"/>
    </row>
    <row r="8933" spans="1:1" s="245" customFormat="1" ht="12" hidden="1" customHeight="1">
      <c r="A8933" s="244"/>
    </row>
    <row r="8934" spans="1:1" s="245" customFormat="1" ht="12" hidden="1" customHeight="1">
      <c r="A8934" s="244"/>
    </row>
    <row r="8935" spans="1:1" s="245" customFormat="1" ht="12" hidden="1" customHeight="1">
      <c r="A8935" s="244"/>
    </row>
    <row r="8936" spans="1:1" s="245" customFormat="1" ht="12" hidden="1" customHeight="1">
      <c r="A8936" s="244"/>
    </row>
    <row r="8937" spans="1:1" s="245" customFormat="1" ht="12" hidden="1" customHeight="1">
      <c r="A8937" s="244"/>
    </row>
    <row r="8938" spans="1:1" s="245" customFormat="1" ht="12" hidden="1" customHeight="1">
      <c r="A8938" s="244"/>
    </row>
    <row r="8939" spans="1:1" s="245" customFormat="1" ht="12" hidden="1" customHeight="1">
      <c r="A8939" s="244"/>
    </row>
    <row r="8940" spans="1:1" s="245" customFormat="1" ht="12" hidden="1" customHeight="1">
      <c r="A8940" s="244"/>
    </row>
    <row r="8941" spans="1:1" s="245" customFormat="1" ht="12" hidden="1" customHeight="1">
      <c r="A8941" s="244"/>
    </row>
    <row r="8942" spans="1:1" s="245" customFormat="1" ht="12" hidden="1" customHeight="1">
      <c r="A8942" s="244"/>
    </row>
    <row r="8943" spans="1:1" s="245" customFormat="1" ht="12" hidden="1" customHeight="1">
      <c r="A8943" s="244"/>
    </row>
    <row r="8944" spans="1:1" s="245" customFormat="1" ht="12" hidden="1" customHeight="1">
      <c r="A8944" s="244"/>
    </row>
    <row r="8945" spans="1:1" s="245" customFormat="1" ht="12" hidden="1" customHeight="1">
      <c r="A8945" s="244"/>
    </row>
    <row r="8946" spans="1:1" s="245" customFormat="1" ht="12" hidden="1" customHeight="1">
      <c r="A8946" s="244"/>
    </row>
    <row r="8947" spans="1:1" s="245" customFormat="1" ht="12" hidden="1" customHeight="1">
      <c r="A8947" s="244"/>
    </row>
    <row r="8948" spans="1:1" s="245" customFormat="1" ht="12" hidden="1" customHeight="1">
      <c r="A8948" s="244"/>
    </row>
    <row r="8949" spans="1:1" s="245" customFormat="1" ht="12" hidden="1" customHeight="1">
      <c r="A8949" s="244"/>
    </row>
    <row r="8950" spans="1:1" s="245" customFormat="1" ht="12" hidden="1" customHeight="1">
      <c r="A8950" s="244"/>
    </row>
    <row r="8951" spans="1:1" s="245" customFormat="1" ht="12" hidden="1" customHeight="1">
      <c r="A8951" s="244"/>
    </row>
    <row r="8952" spans="1:1" s="245" customFormat="1" ht="12" hidden="1" customHeight="1">
      <c r="A8952" s="244"/>
    </row>
    <row r="8953" spans="1:1" s="245" customFormat="1" ht="12" hidden="1" customHeight="1">
      <c r="A8953" s="244"/>
    </row>
    <row r="8954" spans="1:1" s="245" customFormat="1" ht="12" hidden="1" customHeight="1">
      <c r="A8954" s="244"/>
    </row>
    <row r="8955" spans="1:1" s="245" customFormat="1" ht="12" hidden="1" customHeight="1">
      <c r="A8955" s="244"/>
    </row>
    <row r="8956" spans="1:1" s="245" customFormat="1" ht="12" hidden="1" customHeight="1">
      <c r="A8956" s="244"/>
    </row>
    <row r="8957" spans="1:1" s="245" customFormat="1" ht="12" hidden="1" customHeight="1">
      <c r="A8957" s="244"/>
    </row>
    <row r="8958" spans="1:1" s="245" customFormat="1" ht="12" hidden="1" customHeight="1">
      <c r="A8958" s="244"/>
    </row>
    <row r="8959" spans="1:1" s="245" customFormat="1" ht="12" hidden="1" customHeight="1">
      <c r="A8959" s="244"/>
    </row>
    <row r="8960" spans="1:1" s="245" customFormat="1" ht="12" hidden="1" customHeight="1">
      <c r="A8960" s="244"/>
    </row>
    <row r="8961" spans="1:1" s="245" customFormat="1" ht="12" hidden="1" customHeight="1">
      <c r="A8961" s="244"/>
    </row>
    <row r="8962" spans="1:1" s="245" customFormat="1" ht="12" hidden="1" customHeight="1">
      <c r="A8962" s="244"/>
    </row>
    <row r="8963" spans="1:1" s="245" customFormat="1" ht="12" hidden="1" customHeight="1">
      <c r="A8963" s="244"/>
    </row>
    <row r="8964" spans="1:1" s="245" customFormat="1" ht="12" hidden="1" customHeight="1">
      <c r="A8964" s="244"/>
    </row>
    <row r="8965" spans="1:1" s="245" customFormat="1" ht="12" hidden="1" customHeight="1">
      <c r="A8965" s="244"/>
    </row>
    <row r="8966" spans="1:1" s="245" customFormat="1" ht="12" hidden="1" customHeight="1">
      <c r="A8966" s="244"/>
    </row>
    <row r="8967" spans="1:1" s="245" customFormat="1" ht="12" hidden="1" customHeight="1">
      <c r="A8967" s="244"/>
    </row>
    <row r="8968" spans="1:1" s="245" customFormat="1" ht="12" hidden="1" customHeight="1">
      <c r="A8968" s="244"/>
    </row>
    <row r="8969" spans="1:1" s="245" customFormat="1" ht="12" hidden="1" customHeight="1">
      <c r="A8969" s="244"/>
    </row>
    <row r="8970" spans="1:1" s="245" customFormat="1" ht="12" hidden="1" customHeight="1">
      <c r="A8970" s="244"/>
    </row>
    <row r="8971" spans="1:1" s="245" customFormat="1" ht="12" hidden="1" customHeight="1">
      <c r="A8971" s="244"/>
    </row>
    <row r="8972" spans="1:1" s="245" customFormat="1" ht="12" hidden="1" customHeight="1">
      <c r="A8972" s="244"/>
    </row>
    <row r="8973" spans="1:1" s="245" customFormat="1" ht="12" hidden="1" customHeight="1">
      <c r="A8973" s="244"/>
    </row>
    <row r="8974" spans="1:1" s="245" customFormat="1" ht="12" hidden="1" customHeight="1">
      <c r="A8974" s="244"/>
    </row>
    <row r="8975" spans="1:1" s="245" customFormat="1" ht="12" hidden="1" customHeight="1">
      <c r="A8975" s="244"/>
    </row>
    <row r="8976" spans="1:1" s="245" customFormat="1" ht="12" hidden="1" customHeight="1">
      <c r="A8976" s="244"/>
    </row>
    <row r="8977" spans="1:1" s="245" customFormat="1" ht="12" hidden="1" customHeight="1">
      <c r="A8977" s="244"/>
    </row>
    <row r="8978" spans="1:1" s="245" customFormat="1" ht="12" hidden="1" customHeight="1">
      <c r="A8978" s="244"/>
    </row>
    <row r="8979" spans="1:1" s="245" customFormat="1" ht="12" hidden="1" customHeight="1">
      <c r="A8979" s="244"/>
    </row>
    <row r="8980" spans="1:1" s="245" customFormat="1" ht="12" hidden="1" customHeight="1">
      <c r="A8980" s="244"/>
    </row>
    <row r="8981" spans="1:1" s="245" customFormat="1" ht="12" hidden="1" customHeight="1">
      <c r="A8981" s="244"/>
    </row>
    <row r="8982" spans="1:1" s="245" customFormat="1" ht="12" hidden="1" customHeight="1">
      <c r="A8982" s="244"/>
    </row>
    <row r="8983" spans="1:1" s="245" customFormat="1" ht="12" hidden="1" customHeight="1">
      <c r="A8983" s="244"/>
    </row>
    <row r="8984" spans="1:1" s="245" customFormat="1" ht="12" hidden="1" customHeight="1">
      <c r="A8984" s="244"/>
    </row>
    <row r="8985" spans="1:1" s="245" customFormat="1" ht="12" hidden="1" customHeight="1">
      <c r="A8985" s="244"/>
    </row>
    <row r="8986" spans="1:1" s="245" customFormat="1" ht="12" hidden="1" customHeight="1">
      <c r="A8986" s="244"/>
    </row>
    <row r="8987" spans="1:1" s="245" customFormat="1" ht="12" hidden="1" customHeight="1">
      <c r="A8987" s="244"/>
    </row>
    <row r="8988" spans="1:1" s="245" customFormat="1" ht="12" hidden="1" customHeight="1">
      <c r="A8988" s="244"/>
    </row>
    <row r="8989" spans="1:1" s="245" customFormat="1" ht="12" hidden="1" customHeight="1">
      <c r="A8989" s="244"/>
    </row>
    <row r="8990" spans="1:1" s="245" customFormat="1" ht="12" hidden="1" customHeight="1">
      <c r="A8990" s="244"/>
    </row>
    <row r="8991" spans="1:1" s="245" customFormat="1" ht="12" hidden="1" customHeight="1">
      <c r="A8991" s="244"/>
    </row>
    <row r="8992" spans="1:1" s="245" customFormat="1" ht="12" hidden="1" customHeight="1">
      <c r="A8992" s="244"/>
    </row>
    <row r="8993" spans="1:1" s="245" customFormat="1" ht="12" hidden="1" customHeight="1">
      <c r="A8993" s="244"/>
    </row>
    <row r="8994" spans="1:1" s="245" customFormat="1" ht="12" hidden="1" customHeight="1">
      <c r="A8994" s="244"/>
    </row>
    <row r="8995" spans="1:1" s="245" customFormat="1" ht="12" hidden="1" customHeight="1">
      <c r="A8995" s="244"/>
    </row>
    <row r="8996" spans="1:1" s="245" customFormat="1" ht="12" hidden="1" customHeight="1">
      <c r="A8996" s="244"/>
    </row>
    <row r="8997" spans="1:1" s="245" customFormat="1" ht="12" hidden="1" customHeight="1">
      <c r="A8997" s="244"/>
    </row>
    <row r="8998" spans="1:1" s="245" customFormat="1" ht="12" hidden="1" customHeight="1">
      <c r="A8998" s="244"/>
    </row>
    <row r="8999" spans="1:1" s="245" customFormat="1" ht="12" hidden="1" customHeight="1">
      <c r="A8999" s="244"/>
    </row>
    <row r="9000" spans="1:1" s="245" customFormat="1" ht="12" hidden="1" customHeight="1">
      <c r="A9000" s="244"/>
    </row>
    <row r="9001" spans="1:1" s="245" customFormat="1" ht="12" hidden="1" customHeight="1">
      <c r="A9001" s="244"/>
    </row>
    <row r="9002" spans="1:1" s="245" customFormat="1" ht="12" hidden="1" customHeight="1">
      <c r="A9002" s="244"/>
    </row>
    <row r="9003" spans="1:1" s="245" customFormat="1" ht="12" hidden="1" customHeight="1">
      <c r="A9003" s="244"/>
    </row>
    <row r="9004" spans="1:1" s="245" customFormat="1" ht="12" hidden="1" customHeight="1">
      <c r="A9004" s="244"/>
    </row>
    <row r="9005" spans="1:1" s="245" customFormat="1" ht="12" hidden="1" customHeight="1">
      <c r="A9005" s="244"/>
    </row>
    <row r="9006" spans="1:1" s="245" customFormat="1" ht="12" hidden="1" customHeight="1">
      <c r="A9006" s="244"/>
    </row>
    <row r="9007" spans="1:1" s="245" customFormat="1" ht="12" hidden="1" customHeight="1">
      <c r="A9007" s="244"/>
    </row>
    <row r="9008" spans="1:1" s="245" customFormat="1" ht="12" hidden="1" customHeight="1">
      <c r="A9008" s="244"/>
    </row>
    <row r="9009" spans="1:1" s="245" customFormat="1" ht="12" hidden="1" customHeight="1">
      <c r="A9009" s="244"/>
    </row>
    <row r="9010" spans="1:1" s="245" customFormat="1" ht="12" hidden="1" customHeight="1">
      <c r="A9010" s="244"/>
    </row>
    <row r="9011" spans="1:1" s="245" customFormat="1" ht="12" hidden="1" customHeight="1">
      <c r="A9011" s="244"/>
    </row>
    <row r="9012" spans="1:1" s="245" customFormat="1" ht="12" hidden="1" customHeight="1">
      <c r="A9012" s="244"/>
    </row>
    <row r="9013" spans="1:1" s="245" customFormat="1" ht="12" hidden="1" customHeight="1">
      <c r="A9013" s="244"/>
    </row>
    <row r="9014" spans="1:1" s="245" customFormat="1" ht="12" hidden="1" customHeight="1">
      <c r="A9014" s="244"/>
    </row>
    <row r="9015" spans="1:1" s="245" customFormat="1" ht="12" hidden="1" customHeight="1">
      <c r="A9015" s="244"/>
    </row>
    <row r="9016" spans="1:1" s="245" customFormat="1" ht="12" hidden="1" customHeight="1">
      <c r="A9016" s="244"/>
    </row>
    <row r="9017" spans="1:1" s="245" customFormat="1" ht="12" hidden="1" customHeight="1">
      <c r="A9017" s="244"/>
    </row>
    <row r="9018" spans="1:1" s="245" customFormat="1" ht="12" hidden="1" customHeight="1">
      <c r="A9018" s="244"/>
    </row>
    <row r="9019" spans="1:1" s="245" customFormat="1" ht="12" hidden="1" customHeight="1">
      <c r="A9019" s="244"/>
    </row>
    <row r="9020" spans="1:1" s="245" customFormat="1" ht="12" hidden="1" customHeight="1">
      <c r="A9020" s="244"/>
    </row>
    <row r="9021" spans="1:1" s="245" customFormat="1" ht="12" hidden="1" customHeight="1">
      <c r="A9021" s="244"/>
    </row>
    <row r="9022" spans="1:1" s="245" customFormat="1" ht="12" hidden="1" customHeight="1">
      <c r="A9022" s="244"/>
    </row>
    <row r="9023" spans="1:1" s="245" customFormat="1" ht="12" hidden="1" customHeight="1">
      <c r="A9023" s="244"/>
    </row>
    <row r="9024" spans="1:1" s="245" customFormat="1" ht="12" hidden="1" customHeight="1">
      <c r="A9024" s="244"/>
    </row>
    <row r="9025" spans="1:1" s="245" customFormat="1" ht="12" hidden="1" customHeight="1">
      <c r="A9025" s="244"/>
    </row>
    <row r="9026" spans="1:1" s="245" customFormat="1" ht="12" hidden="1" customHeight="1">
      <c r="A9026" s="244"/>
    </row>
    <row r="9027" spans="1:1" s="245" customFormat="1" ht="12" hidden="1" customHeight="1">
      <c r="A9027" s="244"/>
    </row>
    <row r="9028" spans="1:1" s="245" customFormat="1" ht="12" hidden="1" customHeight="1">
      <c r="A9028" s="244"/>
    </row>
    <row r="9029" spans="1:1" s="245" customFormat="1" ht="12" hidden="1" customHeight="1">
      <c r="A9029" s="244"/>
    </row>
    <row r="9030" spans="1:1" s="245" customFormat="1" ht="12" hidden="1" customHeight="1">
      <c r="A9030" s="244"/>
    </row>
    <row r="9031" spans="1:1" s="245" customFormat="1" ht="12" hidden="1" customHeight="1">
      <c r="A9031" s="244"/>
    </row>
    <row r="9032" spans="1:1" s="245" customFormat="1" ht="12" hidden="1" customHeight="1">
      <c r="A9032" s="244"/>
    </row>
    <row r="9033" spans="1:1" s="245" customFormat="1" ht="12" hidden="1" customHeight="1">
      <c r="A9033" s="244"/>
    </row>
    <row r="9034" spans="1:1" s="245" customFormat="1" ht="12" hidden="1" customHeight="1">
      <c r="A9034" s="244"/>
    </row>
    <row r="9035" spans="1:1" s="245" customFormat="1" ht="12" hidden="1" customHeight="1">
      <c r="A9035" s="244"/>
    </row>
    <row r="9036" spans="1:1" s="245" customFormat="1" ht="12" hidden="1" customHeight="1">
      <c r="A9036" s="244"/>
    </row>
    <row r="9037" spans="1:1" s="245" customFormat="1" ht="12" hidden="1" customHeight="1">
      <c r="A9037" s="244"/>
    </row>
    <row r="9038" spans="1:1" s="245" customFormat="1" ht="12" hidden="1" customHeight="1">
      <c r="A9038" s="244"/>
    </row>
    <row r="9039" spans="1:1" s="245" customFormat="1" ht="12" hidden="1" customHeight="1">
      <c r="A9039" s="244"/>
    </row>
    <row r="9040" spans="1:1" s="245" customFormat="1" ht="12" hidden="1" customHeight="1">
      <c r="A9040" s="244"/>
    </row>
    <row r="9041" spans="1:1" s="245" customFormat="1" ht="12" hidden="1" customHeight="1">
      <c r="A9041" s="244"/>
    </row>
    <row r="9042" spans="1:1" s="245" customFormat="1" ht="12" hidden="1" customHeight="1">
      <c r="A9042" s="244"/>
    </row>
    <row r="9043" spans="1:1" s="245" customFormat="1" ht="12" hidden="1" customHeight="1">
      <c r="A9043" s="244"/>
    </row>
    <row r="9044" spans="1:1" s="245" customFormat="1" ht="12" hidden="1" customHeight="1">
      <c r="A9044" s="244"/>
    </row>
    <row r="9045" spans="1:1" s="245" customFormat="1" ht="12" hidden="1" customHeight="1">
      <c r="A9045" s="244"/>
    </row>
    <row r="9046" spans="1:1" s="245" customFormat="1" ht="12" hidden="1" customHeight="1">
      <c r="A9046" s="244"/>
    </row>
    <row r="9047" spans="1:1" s="245" customFormat="1" ht="12" hidden="1" customHeight="1">
      <c r="A9047" s="244"/>
    </row>
    <row r="9048" spans="1:1" s="245" customFormat="1" ht="12" hidden="1" customHeight="1">
      <c r="A9048" s="244"/>
    </row>
    <row r="9049" spans="1:1" s="245" customFormat="1" ht="12" hidden="1" customHeight="1">
      <c r="A9049" s="244"/>
    </row>
    <row r="9050" spans="1:1" s="245" customFormat="1" ht="12" hidden="1" customHeight="1">
      <c r="A9050" s="244"/>
    </row>
    <row r="9051" spans="1:1" s="245" customFormat="1" ht="12" hidden="1" customHeight="1">
      <c r="A9051" s="244"/>
    </row>
    <row r="9052" spans="1:1" s="245" customFormat="1" ht="12" hidden="1" customHeight="1">
      <c r="A9052" s="244"/>
    </row>
    <row r="9053" spans="1:1" s="245" customFormat="1" ht="12" hidden="1" customHeight="1">
      <c r="A9053" s="244"/>
    </row>
    <row r="9054" spans="1:1" s="245" customFormat="1" ht="12" hidden="1" customHeight="1">
      <c r="A9054" s="244"/>
    </row>
    <row r="9055" spans="1:1" s="245" customFormat="1" ht="12" hidden="1" customHeight="1">
      <c r="A9055" s="244"/>
    </row>
    <row r="9056" spans="1:1" s="245" customFormat="1" ht="12" hidden="1" customHeight="1">
      <c r="A9056" s="244"/>
    </row>
    <row r="9057" spans="1:1" s="245" customFormat="1" ht="12" hidden="1" customHeight="1">
      <c r="A9057" s="244"/>
    </row>
    <row r="9058" spans="1:1" s="245" customFormat="1" ht="12" hidden="1" customHeight="1">
      <c r="A9058" s="244"/>
    </row>
    <row r="9059" spans="1:1" s="245" customFormat="1" ht="12" hidden="1" customHeight="1">
      <c r="A9059" s="244"/>
    </row>
    <row r="9060" spans="1:1" s="245" customFormat="1" ht="12" hidden="1" customHeight="1">
      <c r="A9060" s="244"/>
    </row>
    <row r="9061" spans="1:1" s="245" customFormat="1" ht="12" hidden="1" customHeight="1">
      <c r="A9061" s="244"/>
    </row>
    <row r="9062" spans="1:1" s="245" customFormat="1" ht="12" hidden="1" customHeight="1">
      <c r="A9062" s="244"/>
    </row>
    <row r="9063" spans="1:1" s="245" customFormat="1" ht="12" hidden="1" customHeight="1">
      <c r="A9063" s="244"/>
    </row>
    <row r="9064" spans="1:1" s="245" customFormat="1" ht="12" hidden="1" customHeight="1">
      <c r="A9064" s="244"/>
    </row>
    <row r="9065" spans="1:1" s="245" customFormat="1" ht="12" hidden="1" customHeight="1">
      <c r="A9065" s="244"/>
    </row>
    <row r="9066" spans="1:1" s="245" customFormat="1" ht="12" hidden="1" customHeight="1">
      <c r="A9066" s="244"/>
    </row>
    <row r="9067" spans="1:1" s="245" customFormat="1" ht="12" hidden="1" customHeight="1">
      <c r="A9067" s="244"/>
    </row>
    <row r="9068" spans="1:1" s="245" customFormat="1" ht="12" hidden="1" customHeight="1">
      <c r="A9068" s="244"/>
    </row>
    <row r="9069" spans="1:1" s="245" customFormat="1" ht="12" hidden="1" customHeight="1">
      <c r="A9069" s="244"/>
    </row>
    <row r="9070" spans="1:1" s="245" customFormat="1" ht="12" hidden="1" customHeight="1">
      <c r="A9070" s="244"/>
    </row>
    <row r="9071" spans="1:1" s="245" customFormat="1" ht="12" hidden="1" customHeight="1">
      <c r="A9071" s="244"/>
    </row>
    <row r="9072" spans="1:1" s="245" customFormat="1" ht="12" hidden="1" customHeight="1">
      <c r="A9072" s="244"/>
    </row>
    <row r="9073" spans="1:1" s="245" customFormat="1" ht="12" hidden="1" customHeight="1">
      <c r="A9073" s="244"/>
    </row>
    <row r="9074" spans="1:1" s="245" customFormat="1" ht="12" hidden="1" customHeight="1">
      <c r="A9074" s="244"/>
    </row>
    <row r="9075" spans="1:1" s="245" customFormat="1" ht="12" hidden="1" customHeight="1">
      <c r="A9075" s="244"/>
    </row>
    <row r="9076" spans="1:1" s="245" customFormat="1" ht="12" hidden="1" customHeight="1">
      <c r="A9076" s="244"/>
    </row>
    <row r="9077" spans="1:1" s="245" customFormat="1" ht="12" hidden="1" customHeight="1">
      <c r="A9077" s="244"/>
    </row>
    <row r="9078" spans="1:1" s="245" customFormat="1" ht="12" hidden="1" customHeight="1">
      <c r="A9078" s="244"/>
    </row>
    <row r="9079" spans="1:1" s="245" customFormat="1" ht="12" hidden="1" customHeight="1">
      <c r="A9079" s="244"/>
    </row>
    <row r="9080" spans="1:1" s="245" customFormat="1" ht="12" hidden="1" customHeight="1">
      <c r="A9080" s="244"/>
    </row>
    <row r="9081" spans="1:1" s="245" customFormat="1" ht="12" hidden="1" customHeight="1">
      <c r="A9081" s="244"/>
    </row>
    <row r="9082" spans="1:1" s="245" customFormat="1" ht="12" hidden="1" customHeight="1">
      <c r="A9082" s="244"/>
    </row>
    <row r="9083" spans="1:1" s="245" customFormat="1" ht="12" hidden="1" customHeight="1">
      <c r="A9083" s="244"/>
    </row>
    <row r="9084" spans="1:1" s="245" customFormat="1" ht="12" hidden="1" customHeight="1">
      <c r="A9084" s="244"/>
    </row>
    <row r="9085" spans="1:1" s="245" customFormat="1" ht="12" hidden="1" customHeight="1">
      <c r="A9085" s="244"/>
    </row>
    <row r="9086" spans="1:1" s="245" customFormat="1" ht="12" hidden="1" customHeight="1">
      <c r="A9086" s="244"/>
    </row>
    <row r="9087" spans="1:1" s="245" customFormat="1" ht="12" hidden="1" customHeight="1">
      <c r="A9087" s="244"/>
    </row>
    <row r="9088" spans="1:1" s="245" customFormat="1" ht="12" hidden="1" customHeight="1">
      <c r="A9088" s="244"/>
    </row>
    <row r="9089" spans="1:1" s="245" customFormat="1" ht="12" hidden="1" customHeight="1">
      <c r="A9089" s="244"/>
    </row>
    <row r="9090" spans="1:1" s="245" customFormat="1" ht="12" hidden="1" customHeight="1">
      <c r="A9090" s="244"/>
    </row>
    <row r="9091" spans="1:1" s="245" customFormat="1" ht="12" hidden="1" customHeight="1">
      <c r="A9091" s="244"/>
    </row>
    <row r="9092" spans="1:1" s="245" customFormat="1" ht="12" hidden="1" customHeight="1">
      <c r="A9092" s="244"/>
    </row>
    <row r="9093" spans="1:1" s="245" customFormat="1" ht="12" hidden="1" customHeight="1">
      <c r="A9093" s="244"/>
    </row>
    <row r="9094" spans="1:1" s="245" customFormat="1" ht="12" hidden="1" customHeight="1">
      <c r="A9094" s="244"/>
    </row>
    <row r="9095" spans="1:1" s="245" customFormat="1" ht="12" hidden="1" customHeight="1">
      <c r="A9095" s="244"/>
    </row>
    <row r="9096" spans="1:1" s="245" customFormat="1" ht="12" hidden="1" customHeight="1">
      <c r="A9096" s="244"/>
    </row>
    <row r="9097" spans="1:1" s="245" customFormat="1" ht="12" hidden="1" customHeight="1">
      <c r="A9097" s="244"/>
    </row>
    <row r="9098" spans="1:1" s="245" customFormat="1" ht="12" hidden="1" customHeight="1">
      <c r="A9098" s="244"/>
    </row>
    <row r="9099" spans="1:1" s="245" customFormat="1" ht="12" hidden="1" customHeight="1">
      <c r="A9099" s="244"/>
    </row>
    <row r="9100" spans="1:1" s="245" customFormat="1" ht="12" hidden="1" customHeight="1">
      <c r="A9100" s="244"/>
    </row>
    <row r="9101" spans="1:1" s="245" customFormat="1" ht="12" hidden="1" customHeight="1">
      <c r="A9101" s="244"/>
    </row>
    <row r="9102" spans="1:1" s="245" customFormat="1" ht="12" hidden="1" customHeight="1">
      <c r="A9102" s="244"/>
    </row>
    <row r="9103" spans="1:1" s="245" customFormat="1" ht="12" hidden="1" customHeight="1">
      <c r="A9103" s="244"/>
    </row>
    <row r="9104" spans="1:1" s="245" customFormat="1" ht="12" hidden="1" customHeight="1">
      <c r="A9104" s="244"/>
    </row>
    <row r="9105" spans="1:1" s="245" customFormat="1" ht="12" hidden="1" customHeight="1">
      <c r="A9105" s="244"/>
    </row>
    <row r="9106" spans="1:1" s="245" customFormat="1" ht="12" hidden="1" customHeight="1">
      <c r="A9106" s="244"/>
    </row>
    <row r="9107" spans="1:1" s="245" customFormat="1" ht="12" hidden="1" customHeight="1">
      <c r="A9107" s="244"/>
    </row>
    <row r="9108" spans="1:1" s="245" customFormat="1" ht="12" hidden="1" customHeight="1">
      <c r="A9108" s="244"/>
    </row>
    <row r="9109" spans="1:1" s="245" customFormat="1" ht="12" hidden="1" customHeight="1">
      <c r="A9109" s="244"/>
    </row>
    <row r="9110" spans="1:1" s="245" customFormat="1" ht="12" hidden="1" customHeight="1">
      <c r="A9110" s="244"/>
    </row>
    <row r="9111" spans="1:1" s="245" customFormat="1" ht="12" hidden="1" customHeight="1">
      <c r="A9111" s="244"/>
    </row>
    <row r="9112" spans="1:1" s="245" customFormat="1" ht="12" hidden="1" customHeight="1">
      <c r="A9112" s="244"/>
    </row>
    <row r="9113" spans="1:1" s="245" customFormat="1" ht="12" hidden="1" customHeight="1">
      <c r="A9113" s="244"/>
    </row>
    <row r="9114" spans="1:1" s="245" customFormat="1" ht="12" hidden="1" customHeight="1">
      <c r="A9114" s="244"/>
    </row>
    <row r="9115" spans="1:1" s="245" customFormat="1" ht="12" hidden="1" customHeight="1">
      <c r="A9115" s="244"/>
    </row>
    <row r="9116" spans="1:1" s="245" customFormat="1" ht="12" hidden="1" customHeight="1">
      <c r="A9116" s="244"/>
    </row>
    <row r="9117" spans="1:1" s="245" customFormat="1" ht="12" hidden="1" customHeight="1">
      <c r="A9117" s="244"/>
    </row>
    <row r="9118" spans="1:1" s="245" customFormat="1" ht="12" hidden="1" customHeight="1">
      <c r="A9118" s="244"/>
    </row>
    <row r="9119" spans="1:1" s="245" customFormat="1" ht="12" hidden="1" customHeight="1">
      <c r="A9119" s="244"/>
    </row>
    <row r="9120" spans="1:1" s="245" customFormat="1" ht="12" hidden="1" customHeight="1">
      <c r="A9120" s="244"/>
    </row>
    <row r="9121" spans="1:1" s="245" customFormat="1" ht="12" hidden="1" customHeight="1">
      <c r="A9121" s="244"/>
    </row>
    <row r="9122" spans="1:1" s="245" customFormat="1" ht="12" hidden="1" customHeight="1">
      <c r="A9122" s="244"/>
    </row>
    <row r="9123" spans="1:1" s="245" customFormat="1" ht="12" hidden="1" customHeight="1">
      <c r="A9123" s="244"/>
    </row>
    <row r="9124" spans="1:1" s="245" customFormat="1" ht="12" hidden="1" customHeight="1">
      <c r="A9124" s="244"/>
    </row>
    <row r="9125" spans="1:1" s="245" customFormat="1" ht="12" hidden="1" customHeight="1">
      <c r="A9125" s="244"/>
    </row>
    <row r="9126" spans="1:1" s="245" customFormat="1" ht="12" hidden="1" customHeight="1">
      <c r="A9126" s="244"/>
    </row>
    <row r="9127" spans="1:1" s="245" customFormat="1" ht="12" hidden="1" customHeight="1">
      <c r="A9127" s="244"/>
    </row>
    <row r="9128" spans="1:1" s="245" customFormat="1" ht="12" hidden="1" customHeight="1">
      <c r="A9128" s="244"/>
    </row>
    <row r="9129" spans="1:1" s="245" customFormat="1" ht="12" hidden="1" customHeight="1">
      <c r="A9129" s="244"/>
    </row>
    <row r="9130" spans="1:1" s="245" customFormat="1" ht="12" hidden="1" customHeight="1">
      <c r="A9130" s="244"/>
    </row>
    <row r="9131" spans="1:1" s="245" customFormat="1" ht="12" hidden="1" customHeight="1">
      <c r="A9131" s="244"/>
    </row>
    <row r="9132" spans="1:1" s="245" customFormat="1" ht="12" hidden="1" customHeight="1">
      <c r="A9132" s="244"/>
    </row>
    <row r="9133" spans="1:1" s="245" customFormat="1" ht="12" hidden="1" customHeight="1">
      <c r="A9133" s="244"/>
    </row>
    <row r="9134" spans="1:1" s="245" customFormat="1" ht="12" hidden="1" customHeight="1">
      <c r="A9134" s="244"/>
    </row>
    <row r="9135" spans="1:1" s="245" customFormat="1" ht="12" hidden="1" customHeight="1">
      <c r="A9135" s="244"/>
    </row>
    <row r="9136" spans="1:1" s="245" customFormat="1" ht="12" hidden="1" customHeight="1">
      <c r="A9136" s="244"/>
    </row>
    <row r="9137" spans="1:1" s="245" customFormat="1" ht="12" hidden="1" customHeight="1">
      <c r="A9137" s="244"/>
    </row>
    <row r="9138" spans="1:1" s="245" customFormat="1" ht="12" hidden="1" customHeight="1">
      <c r="A9138" s="244"/>
    </row>
    <row r="9139" spans="1:1" s="245" customFormat="1" ht="12" hidden="1" customHeight="1">
      <c r="A9139" s="244"/>
    </row>
    <row r="9140" spans="1:1" s="245" customFormat="1" ht="12" hidden="1" customHeight="1">
      <c r="A9140" s="244"/>
    </row>
    <row r="9141" spans="1:1" s="245" customFormat="1" ht="12" hidden="1" customHeight="1">
      <c r="A9141" s="244"/>
    </row>
    <row r="9142" spans="1:1" s="245" customFormat="1" ht="12" hidden="1" customHeight="1">
      <c r="A9142" s="244"/>
    </row>
    <row r="9143" spans="1:1" s="245" customFormat="1" ht="12" hidden="1" customHeight="1">
      <c r="A9143" s="244"/>
    </row>
    <row r="9144" spans="1:1" s="245" customFormat="1" ht="12" hidden="1" customHeight="1">
      <c r="A9144" s="244"/>
    </row>
    <row r="9145" spans="1:1" s="245" customFormat="1" ht="12" hidden="1" customHeight="1">
      <c r="A9145" s="244"/>
    </row>
    <row r="9146" spans="1:1" s="245" customFormat="1" ht="12" hidden="1" customHeight="1">
      <c r="A9146" s="244"/>
    </row>
    <row r="9147" spans="1:1" s="245" customFormat="1" ht="12" hidden="1" customHeight="1">
      <c r="A9147" s="244"/>
    </row>
    <row r="9148" spans="1:1" s="245" customFormat="1" ht="12" hidden="1" customHeight="1">
      <c r="A9148" s="244"/>
    </row>
    <row r="9149" spans="1:1" s="245" customFormat="1" ht="12" hidden="1" customHeight="1">
      <c r="A9149" s="244"/>
    </row>
    <row r="9150" spans="1:1" s="245" customFormat="1" ht="12" hidden="1" customHeight="1">
      <c r="A9150" s="244"/>
    </row>
    <row r="9151" spans="1:1" s="245" customFormat="1" ht="12" hidden="1" customHeight="1">
      <c r="A9151" s="244"/>
    </row>
    <row r="9152" spans="1:1" s="245" customFormat="1" ht="12" hidden="1" customHeight="1">
      <c r="A9152" s="244"/>
    </row>
    <row r="9153" spans="1:1" s="245" customFormat="1" ht="12" hidden="1" customHeight="1">
      <c r="A9153" s="244"/>
    </row>
    <row r="9154" spans="1:1" s="245" customFormat="1" ht="12" hidden="1" customHeight="1">
      <c r="A9154" s="244"/>
    </row>
    <row r="9155" spans="1:1" s="245" customFormat="1" ht="12" hidden="1" customHeight="1">
      <c r="A9155" s="244"/>
    </row>
    <row r="9156" spans="1:1" s="245" customFormat="1" ht="12" hidden="1" customHeight="1">
      <c r="A9156" s="244"/>
    </row>
    <row r="9157" spans="1:1" s="245" customFormat="1" ht="12" hidden="1" customHeight="1">
      <c r="A9157" s="244"/>
    </row>
    <row r="9158" spans="1:1" s="245" customFormat="1" ht="12" hidden="1" customHeight="1">
      <c r="A9158" s="244"/>
    </row>
    <row r="9159" spans="1:1" s="245" customFormat="1" ht="12" hidden="1" customHeight="1">
      <c r="A9159" s="244"/>
    </row>
    <row r="9160" spans="1:1" s="245" customFormat="1" ht="12" hidden="1" customHeight="1">
      <c r="A9160" s="244"/>
    </row>
    <row r="9161" spans="1:1" s="245" customFormat="1" ht="12" hidden="1" customHeight="1">
      <c r="A9161" s="244"/>
    </row>
    <row r="9162" spans="1:1" s="245" customFormat="1" ht="12" hidden="1" customHeight="1">
      <c r="A9162" s="244"/>
    </row>
    <row r="9163" spans="1:1" s="245" customFormat="1" ht="12" hidden="1" customHeight="1">
      <c r="A9163" s="244"/>
    </row>
    <row r="9164" spans="1:1" s="245" customFormat="1" ht="12" hidden="1" customHeight="1">
      <c r="A9164" s="244"/>
    </row>
    <row r="9165" spans="1:1" s="245" customFormat="1" ht="12" hidden="1" customHeight="1">
      <c r="A9165" s="244"/>
    </row>
    <row r="9166" spans="1:1" s="245" customFormat="1" ht="12" hidden="1" customHeight="1">
      <c r="A9166" s="244"/>
    </row>
    <row r="9167" spans="1:1" s="245" customFormat="1" ht="12" hidden="1" customHeight="1">
      <c r="A9167" s="244"/>
    </row>
    <row r="9168" spans="1:1" s="245" customFormat="1" ht="12" hidden="1" customHeight="1">
      <c r="A9168" s="244"/>
    </row>
    <row r="9169" spans="1:1" s="245" customFormat="1" ht="12" hidden="1" customHeight="1">
      <c r="A9169" s="244"/>
    </row>
    <row r="9170" spans="1:1" s="245" customFormat="1" ht="12" hidden="1" customHeight="1">
      <c r="A9170" s="244"/>
    </row>
    <row r="9171" spans="1:1" s="245" customFormat="1" ht="12" hidden="1" customHeight="1">
      <c r="A9171" s="244"/>
    </row>
    <row r="9172" spans="1:1" s="245" customFormat="1" ht="12" hidden="1" customHeight="1">
      <c r="A9172" s="244"/>
    </row>
    <row r="9173" spans="1:1" s="245" customFormat="1" ht="12" hidden="1" customHeight="1">
      <c r="A9173" s="244"/>
    </row>
    <row r="9174" spans="1:1" s="245" customFormat="1" ht="12" hidden="1" customHeight="1">
      <c r="A9174" s="244"/>
    </row>
    <row r="9175" spans="1:1" s="245" customFormat="1" ht="12" hidden="1" customHeight="1">
      <c r="A9175" s="244"/>
    </row>
    <row r="9176" spans="1:1" s="245" customFormat="1" ht="12" hidden="1" customHeight="1">
      <c r="A9176" s="244"/>
    </row>
    <row r="9177" spans="1:1" s="245" customFormat="1" ht="12" hidden="1" customHeight="1">
      <c r="A9177" s="244"/>
    </row>
    <row r="9178" spans="1:1" s="245" customFormat="1" ht="12" hidden="1" customHeight="1">
      <c r="A9178" s="244"/>
    </row>
    <row r="9179" spans="1:1" s="245" customFormat="1" ht="12" hidden="1" customHeight="1">
      <c r="A9179" s="244"/>
    </row>
    <row r="9180" spans="1:1" s="245" customFormat="1" ht="12" hidden="1" customHeight="1">
      <c r="A9180" s="244"/>
    </row>
    <row r="9181" spans="1:1" s="245" customFormat="1" ht="12" hidden="1" customHeight="1">
      <c r="A9181" s="244"/>
    </row>
    <row r="9182" spans="1:1" s="245" customFormat="1" ht="12" hidden="1" customHeight="1">
      <c r="A9182" s="244"/>
    </row>
    <row r="9183" spans="1:1" s="245" customFormat="1" ht="12" hidden="1" customHeight="1">
      <c r="A9183" s="244"/>
    </row>
    <row r="9184" spans="1:1" s="245" customFormat="1" ht="12" hidden="1" customHeight="1">
      <c r="A9184" s="244"/>
    </row>
    <row r="9185" spans="1:1" s="245" customFormat="1" ht="12" hidden="1" customHeight="1">
      <c r="A9185" s="244"/>
    </row>
    <row r="9186" spans="1:1" s="245" customFormat="1" ht="12" hidden="1" customHeight="1">
      <c r="A9186" s="244"/>
    </row>
    <row r="9187" spans="1:1" s="245" customFormat="1" ht="12" hidden="1" customHeight="1">
      <c r="A9187" s="244"/>
    </row>
    <row r="9188" spans="1:1" s="245" customFormat="1" ht="12" hidden="1" customHeight="1">
      <c r="A9188" s="244"/>
    </row>
    <row r="9189" spans="1:1" s="245" customFormat="1" ht="12" hidden="1" customHeight="1">
      <c r="A9189" s="244"/>
    </row>
    <row r="9190" spans="1:1" s="245" customFormat="1" ht="12" hidden="1" customHeight="1">
      <c r="A9190" s="244"/>
    </row>
    <row r="9191" spans="1:1" s="245" customFormat="1" ht="12" hidden="1" customHeight="1">
      <c r="A9191" s="244"/>
    </row>
    <row r="9192" spans="1:1" s="245" customFormat="1" ht="12" hidden="1" customHeight="1">
      <c r="A9192" s="244"/>
    </row>
    <row r="9193" spans="1:1" s="245" customFormat="1" ht="12" hidden="1" customHeight="1">
      <c r="A9193" s="244"/>
    </row>
    <row r="9194" spans="1:1" s="245" customFormat="1" ht="12" hidden="1" customHeight="1">
      <c r="A9194" s="244"/>
    </row>
    <row r="9195" spans="1:1" s="245" customFormat="1" ht="12" hidden="1" customHeight="1">
      <c r="A9195" s="244"/>
    </row>
    <row r="9196" spans="1:1" s="245" customFormat="1" ht="12" hidden="1" customHeight="1">
      <c r="A9196" s="244"/>
    </row>
    <row r="9197" spans="1:1" s="245" customFormat="1" ht="12" hidden="1" customHeight="1">
      <c r="A9197" s="244"/>
    </row>
    <row r="9198" spans="1:1" s="245" customFormat="1" ht="12" hidden="1" customHeight="1">
      <c r="A9198" s="244"/>
    </row>
    <row r="9199" spans="1:1" s="245" customFormat="1" ht="12" hidden="1" customHeight="1">
      <c r="A9199" s="244"/>
    </row>
    <row r="9200" spans="1:1" s="245" customFormat="1" ht="12" hidden="1" customHeight="1">
      <c r="A9200" s="244"/>
    </row>
    <row r="9201" spans="1:1" s="245" customFormat="1" ht="12" hidden="1" customHeight="1">
      <c r="A9201" s="244"/>
    </row>
    <row r="9202" spans="1:1" s="245" customFormat="1" ht="12" hidden="1" customHeight="1">
      <c r="A9202" s="244"/>
    </row>
    <row r="9203" spans="1:1" s="245" customFormat="1" ht="12" hidden="1" customHeight="1">
      <c r="A9203" s="244"/>
    </row>
    <row r="9204" spans="1:1" s="245" customFormat="1" ht="12" hidden="1" customHeight="1">
      <c r="A9204" s="244"/>
    </row>
    <row r="9205" spans="1:1" s="245" customFormat="1" ht="12" hidden="1" customHeight="1">
      <c r="A9205" s="244"/>
    </row>
    <row r="9206" spans="1:1" s="245" customFormat="1" ht="12" hidden="1" customHeight="1">
      <c r="A9206" s="244"/>
    </row>
    <row r="9207" spans="1:1" s="245" customFormat="1" ht="12" hidden="1" customHeight="1">
      <c r="A9207" s="244"/>
    </row>
    <row r="9208" spans="1:1" s="245" customFormat="1" ht="12" hidden="1" customHeight="1">
      <c r="A9208" s="244"/>
    </row>
    <row r="9209" spans="1:1" s="245" customFormat="1" ht="12" hidden="1" customHeight="1">
      <c r="A9209" s="244"/>
    </row>
    <row r="9210" spans="1:1" s="245" customFormat="1" ht="12" hidden="1" customHeight="1">
      <c r="A9210" s="244"/>
    </row>
    <row r="9211" spans="1:1" s="245" customFormat="1" ht="12" hidden="1" customHeight="1">
      <c r="A9211" s="244"/>
    </row>
    <row r="9212" spans="1:1" s="245" customFormat="1" ht="12" hidden="1" customHeight="1">
      <c r="A9212" s="244"/>
    </row>
    <row r="9213" spans="1:1" s="245" customFormat="1" ht="12" hidden="1" customHeight="1">
      <c r="A9213" s="244"/>
    </row>
    <row r="9214" spans="1:1" s="245" customFormat="1" ht="12" hidden="1" customHeight="1">
      <c r="A9214" s="244"/>
    </row>
    <row r="9215" spans="1:1" s="245" customFormat="1" ht="12" hidden="1" customHeight="1">
      <c r="A9215" s="244"/>
    </row>
    <row r="9216" spans="1:1" s="245" customFormat="1" ht="12" hidden="1" customHeight="1">
      <c r="A9216" s="244"/>
    </row>
    <row r="9217" spans="1:1" s="245" customFormat="1" ht="12" hidden="1" customHeight="1">
      <c r="A9217" s="244"/>
    </row>
    <row r="9218" spans="1:1" s="245" customFormat="1" ht="12" hidden="1" customHeight="1">
      <c r="A9218" s="244"/>
    </row>
    <row r="9219" spans="1:1" s="245" customFormat="1" ht="12" hidden="1" customHeight="1">
      <c r="A9219" s="244"/>
    </row>
    <row r="9220" spans="1:1" s="245" customFormat="1" ht="12" hidden="1" customHeight="1">
      <c r="A9220" s="244"/>
    </row>
    <row r="9221" spans="1:1" s="245" customFormat="1" ht="12" hidden="1" customHeight="1">
      <c r="A9221" s="244"/>
    </row>
    <row r="9222" spans="1:1" s="245" customFormat="1" ht="12" hidden="1" customHeight="1">
      <c r="A9222" s="244"/>
    </row>
    <row r="9223" spans="1:1" s="245" customFormat="1" ht="12" hidden="1" customHeight="1">
      <c r="A9223" s="244"/>
    </row>
    <row r="9224" spans="1:1" s="245" customFormat="1" ht="12" hidden="1" customHeight="1">
      <c r="A9224" s="244"/>
    </row>
    <row r="9225" spans="1:1" s="245" customFormat="1" ht="12" hidden="1" customHeight="1">
      <c r="A9225" s="244"/>
    </row>
    <row r="9226" spans="1:1" s="245" customFormat="1" ht="12" hidden="1" customHeight="1">
      <c r="A9226" s="244"/>
    </row>
    <row r="9227" spans="1:1" s="245" customFormat="1" ht="12" hidden="1" customHeight="1">
      <c r="A9227" s="244"/>
    </row>
    <row r="9228" spans="1:1" s="245" customFormat="1" ht="12" hidden="1" customHeight="1">
      <c r="A9228" s="244"/>
    </row>
    <row r="9229" spans="1:1" s="245" customFormat="1" ht="12" hidden="1" customHeight="1">
      <c r="A9229" s="244"/>
    </row>
    <row r="9230" spans="1:1" s="245" customFormat="1" ht="12" hidden="1" customHeight="1">
      <c r="A9230" s="244"/>
    </row>
    <row r="9231" spans="1:1" s="245" customFormat="1" ht="12" hidden="1" customHeight="1">
      <c r="A9231" s="244"/>
    </row>
    <row r="9232" spans="1:1" s="245" customFormat="1" ht="12" hidden="1" customHeight="1">
      <c r="A9232" s="244"/>
    </row>
    <row r="9233" spans="1:1" s="245" customFormat="1" ht="12" hidden="1" customHeight="1">
      <c r="A9233" s="244"/>
    </row>
    <row r="9234" spans="1:1" s="245" customFormat="1" ht="12" hidden="1" customHeight="1">
      <c r="A9234" s="244"/>
    </row>
    <row r="9235" spans="1:1" s="245" customFormat="1" ht="12" hidden="1" customHeight="1">
      <c r="A9235" s="244"/>
    </row>
    <row r="9236" spans="1:1" s="245" customFormat="1" ht="12" hidden="1" customHeight="1">
      <c r="A9236" s="244"/>
    </row>
    <row r="9237" spans="1:1" s="245" customFormat="1" ht="12" hidden="1" customHeight="1">
      <c r="A9237" s="244"/>
    </row>
    <row r="9238" spans="1:1" s="245" customFormat="1" ht="12" hidden="1" customHeight="1">
      <c r="A9238" s="244"/>
    </row>
    <row r="9239" spans="1:1" s="245" customFormat="1" ht="12" hidden="1" customHeight="1">
      <c r="A9239" s="244"/>
    </row>
    <row r="9240" spans="1:1" s="245" customFormat="1" ht="12" hidden="1" customHeight="1">
      <c r="A9240" s="244"/>
    </row>
    <row r="9241" spans="1:1" s="245" customFormat="1" ht="12" hidden="1" customHeight="1">
      <c r="A9241" s="244"/>
    </row>
    <row r="9242" spans="1:1" s="245" customFormat="1" ht="12" hidden="1" customHeight="1">
      <c r="A9242" s="244"/>
    </row>
    <row r="9243" spans="1:1" s="245" customFormat="1" ht="12" hidden="1" customHeight="1">
      <c r="A9243" s="244"/>
    </row>
    <row r="9244" spans="1:1" s="245" customFormat="1" ht="12" hidden="1" customHeight="1">
      <c r="A9244" s="244"/>
    </row>
    <row r="9245" spans="1:1" s="245" customFormat="1" ht="12" hidden="1" customHeight="1">
      <c r="A9245" s="244"/>
    </row>
    <row r="9246" spans="1:1" s="245" customFormat="1" ht="12" hidden="1" customHeight="1">
      <c r="A9246" s="244"/>
    </row>
    <row r="9247" spans="1:1" s="245" customFormat="1" ht="12" hidden="1" customHeight="1">
      <c r="A9247" s="244"/>
    </row>
    <row r="9248" spans="1:1" s="245" customFormat="1" ht="12" hidden="1" customHeight="1">
      <c r="A9248" s="244"/>
    </row>
    <row r="9249" spans="1:1" s="245" customFormat="1" ht="12" hidden="1" customHeight="1">
      <c r="A9249" s="244"/>
    </row>
    <row r="9250" spans="1:1" s="245" customFormat="1" ht="12" hidden="1" customHeight="1">
      <c r="A9250" s="244"/>
    </row>
    <row r="9251" spans="1:1" s="245" customFormat="1" ht="12" hidden="1" customHeight="1">
      <c r="A9251" s="244"/>
    </row>
    <row r="9252" spans="1:1" s="245" customFormat="1" ht="12" hidden="1" customHeight="1">
      <c r="A9252" s="244"/>
    </row>
    <row r="9253" spans="1:1" s="245" customFormat="1" ht="12" hidden="1" customHeight="1">
      <c r="A9253" s="244"/>
    </row>
    <row r="9254" spans="1:1" s="245" customFormat="1" ht="12" hidden="1" customHeight="1">
      <c r="A9254" s="244"/>
    </row>
    <row r="9255" spans="1:1" s="245" customFormat="1" ht="12" hidden="1" customHeight="1">
      <c r="A9255" s="244"/>
    </row>
    <row r="9256" spans="1:1" s="245" customFormat="1" ht="12" hidden="1" customHeight="1">
      <c r="A9256" s="244"/>
    </row>
    <row r="9257" spans="1:1" s="245" customFormat="1" ht="12" hidden="1" customHeight="1">
      <c r="A9257" s="244"/>
    </row>
    <row r="9258" spans="1:1" s="245" customFormat="1" ht="12" hidden="1" customHeight="1">
      <c r="A9258" s="244"/>
    </row>
    <row r="9259" spans="1:1" s="245" customFormat="1" ht="12" hidden="1" customHeight="1">
      <c r="A9259" s="244"/>
    </row>
    <row r="9260" spans="1:1" s="245" customFormat="1" ht="12" hidden="1" customHeight="1">
      <c r="A9260" s="244"/>
    </row>
    <row r="9261" spans="1:1" s="245" customFormat="1" ht="12" hidden="1" customHeight="1">
      <c r="A9261" s="244"/>
    </row>
    <row r="9262" spans="1:1" s="245" customFormat="1" ht="12" hidden="1" customHeight="1">
      <c r="A9262" s="244"/>
    </row>
    <row r="9263" spans="1:1" s="245" customFormat="1" ht="12" hidden="1" customHeight="1">
      <c r="A9263" s="244"/>
    </row>
    <row r="9264" spans="1:1" s="245" customFormat="1" ht="12" hidden="1" customHeight="1">
      <c r="A9264" s="244"/>
    </row>
    <row r="9265" spans="1:1" s="245" customFormat="1" ht="12" hidden="1" customHeight="1">
      <c r="A9265" s="244"/>
    </row>
    <row r="9266" spans="1:1" s="245" customFormat="1" ht="12" hidden="1" customHeight="1">
      <c r="A9266" s="244"/>
    </row>
    <row r="9267" spans="1:1" s="245" customFormat="1" ht="12" hidden="1" customHeight="1">
      <c r="A9267" s="244"/>
    </row>
    <row r="9268" spans="1:1" s="245" customFormat="1" ht="12" hidden="1" customHeight="1">
      <c r="A9268" s="244"/>
    </row>
    <row r="9269" spans="1:1" s="245" customFormat="1" ht="12" hidden="1" customHeight="1">
      <c r="A9269" s="244"/>
    </row>
    <row r="9270" spans="1:1" s="245" customFormat="1" ht="12" hidden="1" customHeight="1">
      <c r="A9270" s="244"/>
    </row>
    <row r="9271" spans="1:1" s="245" customFormat="1" ht="12" hidden="1" customHeight="1">
      <c r="A9271" s="244"/>
    </row>
    <row r="9272" spans="1:1" s="245" customFormat="1" ht="12" hidden="1" customHeight="1">
      <c r="A9272" s="244"/>
    </row>
    <row r="9273" spans="1:1" s="245" customFormat="1" ht="12" hidden="1" customHeight="1">
      <c r="A9273" s="244"/>
    </row>
    <row r="9274" spans="1:1" s="245" customFormat="1" ht="12" hidden="1" customHeight="1">
      <c r="A9274" s="244"/>
    </row>
    <row r="9275" spans="1:1" s="245" customFormat="1" ht="12" hidden="1" customHeight="1">
      <c r="A9275" s="244"/>
    </row>
    <row r="9276" spans="1:1" s="245" customFormat="1" ht="12" hidden="1" customHeight="1">
      <c r="A9276" s="244"/>
    </row>
    <row r="9277" spans="1:1" s="245" customFormat="1" ht="12" hidden="1" customHeight="1">
      <c r="A9277" s="244"/>
    </row>
    <row r="9278" spans="1:1" s="245" customFormat="1" ht="12" hidden="1" customHeight="1">
      <c r="A9278" s="244"/>
    </row>
    <row r="9279" spans="1:1" s="245" customFormat="1" ht="12" hidden="1" customHeight="1">
      <c r="A9279" s="244"/>
    </row>
    <row r="9280" spans="1:1" s="245" customFormat="1" ht="12" hidden="1" customHeight="1">
      <c r="A9280" s="244"/>
    </row>
    <row r="9281" spans="1:1" s="245" customFormat="1" ht="12" hidden="1" customHeight="1">
      <c r="A9281" s="244"/>
    </row>
    <row r="9282" spans="1:1" s="245" customFormat="1" ht="12" hidden="1" customHeight="1">
      <c r="A9282" s="244"/>
    </row>
    <row r="9283" spans="1:1" s="245" customFormat="1" ht="12" hidden="1" customHeight="1">
      <c r="A9283" s="244"/>
    </row>
    <row r="9284" spans="1:1" s="245" customFormat="1" ht="12" hidden="1" customHeight="1">
      <c r="A9284" s="244"/>
    </row>
    <row r="9285" spans="1:1" s="245" customFormat="1" ht="12" hidden="1" customHeight="1">
      <c r="A9285" s="244"/>
    </row>
    <row r="9286" spans="1:1" s="245" customFormat="1" ht="12" hidden="1" customHeight="1">
      <c r="A9286" s="244"/>
    </row>
    <row r="9287" spans="1:1" s="245" customFormat="1" ht="12" hidden="1" customHeight="1">
      <c r="A9287" s="244"/>
    </row>
    <row r="9288" spans="1:1" s="245" customFormat="1" ht="12" hidden="1" customHeight="1">
      <c r="A9288" s="244"/>
    </row>
    <row r="9289" spans="1:1" s="245" customFormat="1" ht="12" hidden="1" customHeight="1">
      <c r="A9289" s="244"/>
    </row>
    <row r="9290" spans="1:1" s="245" customFormat="1" ht="12" hidden="1" customHeight="1">
      <c r="A9290" s="244"/>
    </row>
    <row r="9291" spans="1:1" s="245" customFormat="1" ht="12" hidden="1" customHeight="1">
      <c r="A9291" s="244"/>
    </row>
    <row r="9292" spans="1:1" s="245" customFormat="1" ht="12" hidden="1" customHeight="1">
      <c r="A9292" s="244"/>
    </row>
    <row r="9293" spans="1:1" s="245" customFormat="1" ht="12" hidden="1" customHeight="1">
      <c r="A9293" s="244"/>
    </row>
    <row r="9294" spans="1:1" s="245" customFormat="1" ht="12" hidden="1" customHeight="1">
      <c r="A9294" s="244"/>
    </row>
    <row r="9295" spans="1:1" s="245" customFormat="1" ht="12" hidden="1" customHeight="1">
      <c r="A9295" s="244"/>
    </row>
    <row r="9296" spans="1:1" s="245" customFormat="1" ht="12" hidden="1" customHeight="1">
      <c r="A9296" s="244"/>
    </row>
    <row r="9297" spans="1:1" s="245" customFormat="1" ht="12" hidden="1" customHeight="1">
      <c r="A9297" s="244"/>
    </row>
    <row r="9298" spans="1:1" s="245" customFormat="1" ht="12" hidden="1" customHeight="1">
      <c r="A9298" s="244"/>
    </row>
    <row r="9299" spans="1:1" s="245" customFormat="1" ht="12" hidden="1" customHeight="1">
      <c r="A9299" s="244"/>
    </row>
    <row r="9300" spans="1:1" s="245" customFormat="1" ht="12" hidden="1" customHeight="1">
      <c r="A9300" s="244"/>
    </row>
    <row r="9301" spans="1:1" s="245" customFormat="1" ht="12" hidden="1" customHeight="1">
      <c r="A9301" s="244"/>
    </row>
    <row r="9302" spans="1:1" s="245" customFormat="1" ht="12" hidden="1" customHeight="1">
      <c r="A9302" s="244"/>
    </row>
    <row r="9303" spans="1:1" s="245" customFormat="1" ht="12" hidden="1" customHeight="1">
      <c r="A9303" s="244"/>
    </row>
    <row r="9304" spans="1:1" s="245" customFormat="1" ht="12" hidden="1" customHeight="1">
      <c r="A9304" s="244"/>
    </row>
    <row r="9305" spans="1:1" s="245" customFormat="1" ht="12" hidden="1" customHeight="1">
      <c r="A9305" s="244"/>
    </row>
    <row r="9306" spans="1:1" s="245" customFormat="1" ht="12" hidden="1" customHeight="1">
      <c r="A9306" s="244"/>
    </row>
    <row r="9307" spans="1:1" s="245" customFormat="1" ht="12" hidden="1" customHeight="1">
      <c r="A9307" s="244"/>
    </row>
    <row r="9308" spans="1:1" s="245" customFormat="1" ht="12" hidden="1" customHeight="1">
      <c r="A9308" s="244"/>
    </row>
    <row r="9309" spans="1:1" s="245" customFormat="1" ht="12" hidden="1" customHeight="1">
      <c r="A9309" s="244"/>
    </row>
    <row r="9310" spans="1:1" s="245" customFormat="1" ht="12" hidden="1" customHeight="1">
      <c r="A9310" s="244"/>
    </row>
    <row r="9311" spans="1:1" s="245" customFormat="1" ht="12" hidden="1" customHeight="1">
      <c r="A9311" s="244"/>
    </row>
    <row r="9312" spans="1:1" s="245" customFormat="1" ht="12" hidden="1" customHeight="1">
      <c r="A9312" s="244"/>
    </row>
    <row r="9313" spans="1:1" s="245" customFormat="1" ht="12" hidden="1" customHeight="1">
      <c r="A9313" s="244"/>
    </row>
    <row r="9314" spans="1:1" s="245" customFormat="1" ht="12" hidden="1" customHeight="1">
      <c r="A9314" s="244"/>
    </row>
    <row r="9315" spans="1:1" s="245" customFormat="1" ht="12" hidden="1" customHeight="1">
      <c r="A9315" s="244"/>
    </row>
    <row r="9316" spans="1:1" s="245" customFormat="1" ht="12" hidden="1" customHeight="1">
      <c r="A9316" s="244"/>
    </row>
    <row r="9317" spans="1:1" s="245" customFormat="1" ht="12" hidden="1" customHeight="1">
      <c r="A9317" s="244"/>
    </row>
    <row r="9318" spans="1:1" s="245" customFormat="1" ht="12" hidden="1" customHeight="1">
      <c r="A9318" s="244"/>
    </row>
    <row r="9319" spans="1:1" s="245" customFormat="1" ht="12" hidden="1" customHeight="1">
      <c r="A9319" s="244"/>
    </row>
    <row r="9320" spans="1:1" s="245" customFormat="1" ht="12" hidden="1" customHeight="1">
      <c r="A9320" s="244"/>
    </row>
    <row r="9321" spans="1:1" s="245" customFormat="1" ht="12" hidden="1" customHeight="1">
      <c r="A9321" s="244"/>
    </row>
    <row r="9322" spans="1:1" s="245" customFormat="1" ht="12" hidden="1" customHeight="1">
      <c r="A9322" s="244"/>
    </row>
    <row r="9323" spans="1:1" s="245" customFormat="1" ht="12" hidden="1" customHeight="1">
      <c r="A9323" s="244"/>
    </row>
    <row r="9324" spans="1:1" s="245" customFormat="1" ht="12" hidden="1" customHeight="1">
      <c r="A9324" s="244"/>
    </row>
    <row r="9325" spans="1:1" s="245" customFormat="1" ht="12" hidden="1" customHeight="1">
      <c r="A9325" s="244"/>
    </row>
    <row r="9326" spans="1:1" s="245" customFormat="1" ht="12" hidden="1" customHeight="1">
      <c r="A9326" s="244"/>
    </row>
    <row r="9327" spans="1:1" s="245" customFormat="1" ht="12" hidden="1" customHeight="1">
      <c r="A9327" s="244"/>
    </row>
    <row r="9328" spans="1:1" s="245" customFormat="1" ht="12" hidden="1" customHeight="1">
      <c r="A9328" s="244"/>
    </row>
    <row r="9329" spans="1:1" s="245" customFormat="1" ht="12" hidden="1" customHeight="1">
      <c r="A9329" s="244"/>
    </row>
    <row r="9330" spans="1:1" s="245" customFormat="1" ht="12" hidden="1" customHeight="1">
      <c r="A9330" s="244"/>
    </row>
    <row r="9331" spans="1:1" s="245" customFormat="1" ht="12" hidden="1" customHeight="1">
      <c r="A9331" s="244"/>
    </row>
    <row r="9332" spans="1:1" s="245" customFormat="1" ht="12" hidden="1" customHeight="1">
      <c r="A9332" s="244"/>
    </row>
    <row r="9333" spans="1:1" s="245" customFormat="1" ht="12" hidden="1" customHeight="1">
      <c r="A9333" s="244"/>
    </row>
    <row r="9334" spans="1:1" s="245" customFormat="1" ht="12" hidden="1" customHeight="1">
      <c r="A9334" s="244"/>
    </row>
    <row r="9335" spans="1:1" s="245" customFormat="1" ht="12" hidden="1" customHeight="1">
      <c r="A9335" s="244"/>
    </row>
    <row r="9336" spans="1:1" s="245" customFormat="1" ht="12" hidden="1" customHeight="1">
      <c r="A9336" s="244"/>
    </row>
    <row r="9337" spans="1:1" s="245" customFormat="1" ht="12" hidden="1" customHeight="1">
      <c r="A9337" s="244"/>
    </row>
    <row r="9338" spans="1:1" s="245" customFormat="1" ht="12" hidden="1" customHeight="1">
      <c r="A9338" s="244"/>
    </row>
    <row r="9339" spans="1:1" s="245" customFormat="1" ht="12" hidden="1" customHeight="1">
      <c r="A9339" s="244"/>
    </row>
    <row r="9340" spans="1:1" s="245" customFormat="1" ht="12" hidden="1" customHeight="1">
      <c r="A9340" s="244"/>
    </row>
    <row r="9341" spans="1:1" s="245" customFormat="1" ht="12" hidden="1" customHeight="1">
      <c r="A9341" s="244"/>
    </row>
    <row r="9342" spans="1:1" s="245" customFormat="1" ht="12" hidden="1" customHeight="1">
      <c r="A9342" s="244"/>
    </row>
    <row r="9343" spans="1:1" s="245" customFormat="1" ht="12" hidden="1" customHeight="1">
      <c r="A9343" s="244"/>
    </row>
    <row r="9344" spans="1:1" s="245" customFormat="1" ht="12" hidden="1" customHeight="1">
      <c r="A9344" s="244"/>
    </row>
    <row r="9345" spans="1:1" s="245" customFormat="1" ht="12" hidden="1" customHeight="1">
      <c r="A9345" s="244"/>
    </row>
    <row r="9346" spans="1:1" s="245" customFormat="1" ht="12" hidden="1" customHeight="1">
      <c r="A9346" s="244"/>
    </row>
    <row r="9347" spans="1:1" s="245" customFormat="1" ht="12" hidden="1" customHeight="1">
      <c r="A9347" s="244"/>
    </row>
    <row r="9348" spans="1:1" s="245" customFormat="1" ht="12" hidden="1" customHeight="1">
      <c r="A9348" s="244"/>
    </row>
    <row r="9349" spans="1:1" s="245" customFormat="1" ht="12" hidden="1" customHeight="1">
      <c r="A9349" s="244"/>
    </row>
    <row r="9350" spans="1:1" s="245" customFormat="1" ht="12" hidden="1" customHeight="1">
      <c r="A9350" s="244"/>
    </row>
    <row r="9351" spans="1:1" s="245" customFormat="1" ht="12" hidden="1" customHeight="1">
      <c r="A9351" s="244"/>
    </row>
    <row r="9352" spans="1:1" s="245" customFormat="1" ht="12" hidden="1" customHeight="1">
      <c r="A9352" s="244"/>
    </row>
    <row r="9353" spans="1:1" s="245" customFormat="1" ht="12" hidden="1" customHeight="1">
      <c r="A9353" s="244"/>
    </row>
    <row r="9354" spans="1:1" s="245" customFormat="1" ht="12" hidden="1" customHeight="1">
      <c r="A9354" s="244"/>
    </row>
    <row r="9355" spans="1:1" s="245" customFormat="1" ht="12" hidden="1" customHeight="1">
      <c r="A9355" s="244"/>
    </row>
    <row r="9356" spans="1:1" s="245" customFormat="1" ht="12" hidden="1" customHeight="1">
      <c r="A9356" s="244"/>
    </row>
    <row r="9357" spans="1:1" s="245" customFormat="1" ht="12" hidden="1" customHeight="1">
      <c r="A9357" s="244"/>
    </row>
    <row r="9358" spans="1:1" s="245" customFormat="1" ht="12" hidden="1" customHeight="1">
      <c r="A9358" s="244"/>
    </row>
    <row r="9359" spans="1:1" s="245" customFormat="1" ht="12" hidden="1" customHeight="1">
      <c r="A9359" s="244"/>
    </row>
    <row r="9360" spans="1:1" s="245" customFormat="1" ht="12" hidden="1" customHeight="1">
      <c r="A9360" s="244"/>
    </row>
    <row r="9361" spans="1:1" s="245" customFormat="1" ht="12" hidden="1" customHeight="1">
      <c r="A9361" s="244"/>
    </row>
    <row r="9362" spans="1:1" s="245" customFormat="1" ht="12" hidden="1" customHeight="1">
      <c r="A9362" s="244"/>
    </row>
    <row r="9363" spans="1:1" s="245" customFormat="1" ht="12" hidden="1" customHeight="1">
      <c r="A9363" s="244"/>
    </row>
    <row r="9364" spans="1:1" s="245" customFormat="1" ht="12" hidden="1" customHeight="1">
      <c r="A9364" s="244"/>
    </row>
    <row r="9365" spans="1:1" s="245" customFormat="1" ht="12" hidden="1" customHeight="1">
      <c r="A9365" s="244"/>
    </row>
    <row r="9366" spans="1:1" s="245" customFormat="1" ht="12" hidden="1" customHeight="1">
      <c r="A9366" s="244"/>
    </row>
    <row r="9367" spans="1:1" s="245" customFormat="1" ht="12" hidden="1" customHeight="1">
      <c r="A9367" s="244"/>
    </row>
    <row r="9368" spans="1:1" s="245" customFormat="1" ht="12" hidden="1" customHeight="1">
      <c r="A9368" s="244"/>
    </row>
    <row r="9369" spans="1:1" s="245" customFormat="1" ht="12" hidden="1" customHeight="1">
      <c r="A9369" s="244"/>
    </row>
    <row r="9370" spans="1:1" s="245" customFormat="1" ht="12" hidden="1" customHeight="1">
      <c r="A9370" s="244"/>
    </row>
    <row r="9371" spans="1:1" s="245" customFormat="1" ht="12" hidden="1" customHeight="1">
      <c r="A9371" s="244"/>
    </row>
    <row r="9372" spans="1:1" s="245" customFormat="1" ht="12" hidden="1" customHeight="1">
      <c r="A9372" s="244"/>
    </row>
    <row r="9373" spans="1:1" s="245" customFormat="1" ht="12" hidden="1" customHeight="1">
      <c r="A9373" s="244"/>
    </row>
    <row r="9374" spans="1:1" s="245" customFormat="1" ht="12" hidden="1" customHeight="1">
      <c r="A9374" s="244"/>
    </row>
    <row r="9375" spans="1:1" s="245" customFormat="1" ht="12" hidden="1" customHeight="1">
      <c r="A9375" s="244"/>
    </row>
    <row r="9376" spans="1:1" s="245" customFormat="1" ht="12" hidden="1" customHeight="1">
      <c r="A9376" s="244"/>
    </row>
    <row r="9377" spans="1:1" s="245" customFormat="1" ht="12" hidden="1" customHeight="1">
      <c r="A9377" s="244"/>
    </row>
    <row r="9378" spans="1:1" s="245" customFormat="1" ht="12" hidden="1" customHeight="1">
      <c r="A9378" s="244"/>
    </row>
    <row r="9379" spans="1:1" s="245" customFormat="1" ht="12" hidden="1" customHeight="1">
      <c r="A9379" s="244"/>
    </row>
    <row r="9380" spans="1:1" s="245" customFormat="1" ht="12" hidden="1" customHeight="1">
      <c r="A9380" s="244"/>
    </row>
    <row r="9381" spans="1:1" s="245" customFormat="1" ht="12" hidden="1" customHeight="1">
      <c r="A9381" s="244"/>
    </row>
    <row r="9382" spans="1:1" s="245" customFormat="1" ht="12" hidden="1" customHeight="1">
      <c r="A9382" s="244"/>
    </row>
    <row r="9383" spans="1:1" s="245" customFormat="1" ht="12" hidden="1" customHeight="1">
      <c r="A9383" s="244"/>
    </row>
    <row r="9384" spans="1:1" s="245" customFormat="1" ht="12" hidden="1" customHeight="1">
      <c r="A9384" s="244"/>
    </row>
    <row r="9385" spans="1:1" s="245" customFormat="1" ht="12" hidden="1" customHeight="1">
      <c r="A9385" s="244"/>
    </row>
    <row r="9386" spans="1:1" s="245" customFormat="1" ht="12" hidden="1" customHeight="1">
      <c r="A9386" s="244"/>
    </row>
    <row r="9387" spans="1:1" s="245" customFormat="1" ht="12" hidden="1" customHeight="1">
      <c r="A9387" s="244"/>
    </row>
    <row r="9388" spans="1:1" s="245" customFormat="1" ht="12" hidden="1" customHeight="1">
      <c r="A9388" s="244"/>
    </row>
    <row r="9389" spans="1:1" s="245" customFormat="1" ht="12" hidden="1" customHeight="1">
      <c r="A9389" s="244"/>
    </row>
    <row r="9390" spans="1:1" s="245" customFormat="1" ht="12" hidden="1" customHeight="1">
      <c r="A9390" s="244"/>
    </row>
    <row r="9391" spans="1:1" s="245" customFormat="1" ht="12" hidden="1" customHeight="1">
      <c r="A9391" s="244"/>
    </row>
    <row r="9392" spans="1:1" s="245" customFormat="1" ht="12" hidden="1" customHeight="1">
      <c r="A9392" s="244"/>
    </row>
    <row r="9393" spans="1:1" s="245" customFormat="1" ht="12" hidden="1" customHeight="1">
      <c r="A9393" s="244"/>
    </row>
    <row r="9394" spans="1:1" s="245" customFormat="1" ht="12" hidden="1" customHeight="1">
      <c r="A9394" s="244"/>
    </row>
    <row r="9395" spans="1:1" s="245" customFormat="1" ht="12" hidden="1" customHeight="1">
      <c r="A9395" s="244"/>
    </row>
    <row r="9396" spans="1:1" s="245" customFormat="1" ht="12" hidden="1" customHeight="1">
      <c r="A9396" s="244"/>
    </row>
    <row r="9397" spans="1:1" s="245" customFormat="1" ht="12" hidden="1" customHeight="1">
      <c r="A9397" s="244"/>
    </row>
    <row r="9398" spans="1:1" s="245" customFormat="1" ht="12" hidden="1" customHeight="1">
      <c r="A9398" s="244"/>
    </row>
    <row r="9399" spans="1:1" s="245" customFormat="1" ht="12" hidden="1" customHeight="1">
      <c r="A9399" s="244"/>
    </row>
    <row r="9400" spans="1:1" s="245" customFormat="1" ht="12" hidden="1" customHeight="1">
      <c r="A9400" s="244"/>
    </row>
    <row r="9401" spans="1:1" s="245" customFormat="1" ht="12" hidden="1" customHeight="1">
      <c r="A9401" s="244"/>
    </row>
    <row r="9402" spans="1:1" s="245" customFormat="1" ht="12" hidden="1" customHeight="1">
      <c r="A9402" s="244"/>
    </row>
    <row r="9403" spans="1:1" s="245" customFormat="1" ht="12" hidden="1" customHeight="1">
      <c r="A9403" s="244"/>
    </row>
    <row r="9404" spans="1:1" s="245" customFormat="1" ht="12" hidden="1" customHeight="1">
      <c r="A9404" s="244"/>
    </row>
    <row r="9405" spans="1:1" s="245" customFormat="1" ht="12" hidden="1" customHeight="1">
      <c r="A9405" s="244"/>
    </row>
    <row r="9406" spans="1:1" s="245" customFormat="1" ht="12" hidden="1" customHeight="1">
      <c r="A9406" s="244"/>
    </row>
    <row r="9407" spans="1:1" s="245" customFormat="1" ht="12" hidden="1" customHeight="1">
      <c r="A9407" s="244"/>
    </row>
    <row r="9408" spans="1:1" s="245" customFormat="1" ht="12" hidden="1" customHeight="1">
      <c r="A9408" s="244"/>
    </row>
    <row r="9409" spans="1:1" s="245" customFormat="1" ht="12" hidden="1" customHeight="1">
      <c r="A9409" s="244"/>
    </row>
    <row r="9410" spans="1:1" s="245" customFormat="1" ht="12" hidden="1" customHeight="1">
      <c r="A9410" s="244"/>
    </row>
    <row r="9411" spans="1:1" s="245" customFormat="1" ht="12" hidden="1" customHeight="1">
      <c r="A9411" s="244"/>
    </row>
    <row r="9412" spans="1:1" s="245" customFormat="1" ht="12" hidden="1" customHeight="1">
      <c r="A9412" s="244"/>
    </row>
    <row r="9413" spans="1:1" s="245" customFormat="1" ht="12" hidden="1" customHeight="1">
      <c r="A9413" s="244"/>
    </row>
    <row r="9414" spans="1:1" s="245" customFormat="1" ht="12" hidden="1" customHeight="1">
      <c r="A9414" s="244"/>
    </row>
    <row r="9415" spans="1:1" s="245" customFormat="1" ht="12" hidden="1" customHeight="1">
      <c r="A9415" s="244"/>
    </row>
    <row r="9416" spans="1:1" s="245" customFormat="1" ht="12" hidden="1" customHeight="1">
      <c r="A9416" s="244"/>
    </row>
    <row r="9417" spans="1:1" s="245" customFormat="1" ht="12" hidden="1" customHeight="1">
      <c r="A9417" s="244"/>
    </row>
    <row r="9418" spans="1:1" s="245" customFormat="1" ht="12" hidden="1" customHeight="1">
      <c r="A9418" s="244"/>
    </row>
    <row r="9419" spans="1:1" s="245" customFormat="1" ht="12" hidden="1" customHeight="1">
      <c r="A9419" s="244"/>
    </row>
    <row r="9420" spans="1:1" s="245" customFormat="1" ht="12" hidden="1" customHeight="1">
      <c r="A9420" s="244"/>
    </row>
    <row r="9421" spans="1:1" s="245" customFormat="1" ht="12" hidden="1" customHeight="1">
      <c r="A9421" s="244"/>
    </row>
    <row r="9422" spans="1:1" s="245" customFormat="1" ht="12" hidden="1" customHeight="1">
      <c r="A9422" s="244"/>
    </row>
    <row r="9423" spans="1:1" s="245" customFormat="1" ht="12" hidden="1" customHeight="1">
      <c r="A9423" s="244"/>
    </row>
    <row r="9424" spans="1:1" s="245" customFormat="1" ht="12" hidden="1" customHeight="1">
      <c r="A9424" s="244"/>
    </row>
    <row r="9425" spans="1:1" s="245" customFormat="1" ht="12" hidden="1" customHeight="1">
      <c r="A9425" s="244"/>
    </row>
    <row r="9426" spans="1:1" s="245" customFormat="1" ht="12" hidden="1" customHeight="1">
      <c r="A9426" s="244"/>
    </row>
    <row r="9427" spans="1:1" s="245" customFormat="1" ht="12" hidden="1" customHeight="1">
      <c r="A9427" s="244"/>
    </row>
    <row r="9428" spans="1:1" s="245" customFormat="1" ht="12" hidden="1" customHeight="1">
      <c r="A9428" s="244"/>
    </row>
    <row r="9429" spans="1:1" s="245" customFormat="1" ht="12" hidden="1" customHeight="1">
      <c r="A9429" s="244"/>
    </row>
    <row r="9430" spans="1:1" s="245" customFormat="1" ht="12" hidden="1" customHeight="1">
      <c r="A9430" s="244"/>
    </row>
    <row r="9431" spans="1:1" s="245" customFormat="1" ht="12" hidden="1" customHeight="1">
      <c r="A9431" s="244"/>
    </row>
    <row r="9432" spans="1:1" s="245" customFormat="1" ht="12" hidden="1" customHeight="1">
      <c r="A9432" s="244"/>
    </row>
    <row r="9433" spans="1:1" s="245" customFormat="1" ht="12" hidden="1" customHeight="1">
      <c r="A9433" s="244"/>
    </row>
    <row r="9434" spans="1:1" s="245" customFormat="1" ht="12" hidden="1" customHeight="1">
      <c r="A9434" s="244"/>
    </row>
    <row r="9435" spans="1:1" s="245" customFormat="1" ht="12" hidden="1" customHeight="1">
      <c r="A9435" s="244"/>
    </row>
    <row r="9436" spans="1:1" s="245" customFormat="1" ht="12" hidden="1" customHeight="1">
      <c r="A9436" s="244"/>
    </row>
    <row r="9437" spans="1:1" s="245" customFormat="1" ht="12" hidden="1" customHeight="1">
      <c r="A9437" s="244"/>
    </row>
    <row r="9438" spans="1:1" s="245" customFormat="1" ht="12" hidden="1" customHeight="1">
      <c r="A9438" s="244"/>
    </row>
    <row r="9439" spans="1:1" s="245" customFormat="1" ht="12" hidden="1" customHeight="1">
      <c r="A9439" s="244"/>
    </row>
    <row r="9440" spans="1:1" s="245" customFormat="1" ht="12" hidden="1" customHeight="1">
      <c r="A9440" s="244"/>
    </row>
    <row r="9441" spans="1:1" s="245" customFormat="1" ht="12" hidden="1" customHeight="1">
      <c r="A9441" s="244"/>
    </row>
    <row r="9442" spans="1:1" s="245" customFormat="1" ht="12" hidden="1" customHeight="1">
      <c r="A9442" s="244"/>
    </row>
    <row r="9443" spans="1:1" s="245" customFormat="1" ht="12" hidden="1" customHeight="1">
      <c r="A9443" s="244"/>
    </row>
    <row r="9444" spans="1:1" s="245" customFormat="1" ht="12" hidden="1" customHeight="1">
      <c r="A9444" s="244"/>
    </row>
    <row r="9445" spans="1:1" s="245" customFormat="1" ht="12" hidden="1" customHeight="1">
      <c r="A9445" s="244"/>
    </row>
    <row r="9446" spans="1:1" s="245" customFormat="1" ht="12" hidden="1" customHeight="1">
      <c r="A9446" s="244"/>
    </row>
    <row r="9447" spans="1:1" s="245" customFormat="1" ht="12" hidden="1" customHeight="1">
      <c r="A9447" s="244"/>
    </row>
    <row r="9448" spans="1:1" s="245" customFormat="1" ht="12" hidden="1" customHeight="1">
      <c r="A9448" s="244"/>
    </row>
    <row r="9449" spans="1:1" s="245" customFormat="1" ht="12" hidden="1" customHeight="1">
      <c r="A9449" s="244"/>
    </row>
    <row r="9450" spans="1:1" s="245" customFormat="1" ht="12" hidden="1" customHeight="1">
      <c r="A9450" s="244"/>
    </row>
    <row r="9451" spans="1:1" s="245" customFormat="1" ht="12" hidden="1" customHeight="1">
      <c r="A9451" s="244"/>
    </row>
    <row r="9452" spans="1:1" s="245" customFormat="1" ht="12" hidden="1" customHeight="1">
      <c r="A9452" s="244"/>
    </row>
    <row r="9453" spans="1:1" s="245" customFormat="1" ht="12" hidden="1" customHeight="1">
      <c r="A9453" s="244"/>
    </row>
    <row r="9454" spans="1:1" s="245" customFormat="1" ht="12" hidden="1" customHeight="1">
      <c r="A9454" s="244"/>
    </row>
    <row r="9455" spans="1:1" s="245" customFormat="1" ht="12" hidden="1" customHeight="1">
      <c r="A9455" s="244"/>
    </row>
    <row r="9456" spans="1:1" s="245" customFormat="1" ht="12" hidden="1" customHeight="1">
      <c r="A9456" s="244"/>
    </row>
    <row r="9457" spans="1:1" s="245" customFormat="1" ht="12" hidden="1" customHeight="1">
      <c r="A9457" s="244"/>
    </row>
    <row r="9458" spans="1:1" s="245" customFormat="1" ht="12" hidden="1" customHeight="1">
      <c r="A9458" s="244"/>
    </row>
    <row r="9459" spans="1:1" s="245" customFormat="1" ht="12" hidden="1" customHeight="1">
      <c r="A9459" s="244"/>
    </row>
    <row r="9460" spans="1:1" s="245" customFormat="1" ht="12" hidden="1" customHeight="1">
      <c r="A9460" s="244"/>
    </row>
    <row r="9461" spans="1:1" s="245" customFormat="1" ht="12" hidden="1" customHeight="1">
      <c r="A9461" s="244"/>
    </row>
    <row r="9462" spans="1:1" s="245" customFormat="1" ht="12" hidden="1" customHeight="1">
      <c r="A9462" s="244"/>
    </row>
    <row r="9463" spans="1:1" s="245" customFormat="1" ht="12" hidden="1" customHeight="1">
      <c r="A9463" s="244"/>
    </row>
    <row r="9464" spans="1:1" s="245" customFormat="1" ht="12" hidden="1" customHeight="1">
      <c r="A9464" s="244"/>
    </row>
    <row r="9465" spans="1:1" s="245" customFormat="1" ht="12" hidden="1" customHeight="1">
      <c r="A9465" s="244"/>
    </row>
    <row r="9466" spans="1:1" s="245" customFormat="1" ht="12" hidden="1" customHeight="1">
      <c r="A9466" s="244"/>
    </row>
    <row r="9467" spans="1:1" s="245" customFormat="1" ht="12" hidden="1" customHeight="1">
      <c r="A9467" s="244"/>
    </row>
    <row r="9468" spans="1:1" s="245" customFormat="1" ht="12" hidden="1" customHeight="1">
      <c r="A9468" s="244"/>
    </row>
    <row r="9469" spans="1:1" s="245" customFormat="1" ht="12" hidden="1" customHeight="1">
      <c r="A9469" s="244"/>
    </row>
    <row r="9470" spans="1:1" s="245" customFormat="1" ht="12" hidden="1" customHeight="1">
      <c r="A9470" s="244"/>
    </row>
    <row r="9471" spans="1:1" s="245" customFormat="1" ht="12" hidden="1" customHeight="1">
      <c r="A9471" s="244"/>
    </row>
    <row r="9472" spans="1:1" s="245" customFormat="1" ht="12" hidden="1" customHeight="1">
      <c r="A9472" s="244"/>
    </row>
    <row r="9473" spans="1:1" s="245" customFormat="1" ht="12" hidden="1" customHeight="1">
      <c r="A9473" s="244"/>
    </row>
    <row r="9474" spans="1:1" s="245" customFormat="1" ht="12" hidden="1" customHeight="1">
      <c r="A9474" s="244"/>
    </row>
    <row r="9475" spans="1:1" s="245" customFormat="1" ht="12" hidden="1" customHeight="1">
      <c r="A9475" s="244"/>
    </row>
    <row r="9476" spans="1:1" s="245" customFormat="1" ht="12" hidden="1" customHeight="1">
      <c r="A9476" s="244"/>
    </row>
    <row r="9477" spans="1:1" s="245" customFormat="1" ht="12" hidden="1" customHeight="1">
      <c r="A9477" s="244"/>
    </row>
    <row r="9478" spans="1:1" s="245" customFormat="1" ht="12" hidden="1" customHeight="1">
      <c r="A9478" s="244"/>
    </row>
    <row r="9479" spans="1:1" s="245" customFormat="1" ht="12" hidden="1" customHeight="1">
      <c r="A9479" s="244"/>
    </row>
    <row r="9480" spans="1:1" s="245" customFormat="1" ht="12" hidden="1" customHeight="1">
      <c r="A9480" s="244"/>
    </row>
    <row r="9481" spans="1:1" s="245" customFormat="1" ht="12" hidden="1" customHeight="1">
      <c r="A9481" s="244"/>
    </row>
    <row r="9482" spans="1:1" s="245" customFormat="1" ht="12" hidden="1" customHeight="1">
      <c r="A9482" s="244"/>
    </row>
    <row r="9483" spans="1:1" s="245" customFormat="1" ht="12" hidden="1" customHeight="1">
      <c r="A9483" s="244"/>
    </row>
    <row r="9484" spans="1:1" s="245" customFormat="1" ht="12" hidden="1" customHeight="1">
      <c r="A9484" s="244"/>
    </row>
    <row r="9485" spans="1:1" s="245" customFormat="1" ht="12" hidden="1" customHeight="1">
      <c r="A9485" s="244"/>
    </row>
    <row r="9486" spans="1:1" s="245" customFormat="1" ht="12" hidden="1" customHeight="1">
      <c r="A9486" s="244"/>
    </row>
    <row r="9487" spans="1:1" s="245" customFormat="1" ht="12" hidden="1" customHeight="1">
      <c r="A9487" s="244"/>
    </row>
    <row r="9488" spans="1:1" s="245" customFormat="1" ht="12" hidden="1" customHeight="1">
      <c r="A9488" s="244"/>
    </row>
    <row r="9489" spans="1:1" s="245" customFormat="1" ht="12" hidden="1" customHeight="1">
      <c r="A9489" s="244"/>
    </row>
    <row r="9490" spans="1:1" s="245" customFormat="1" ht="12" hidden="1" customHeight="1">
      <c r="A9490" s="244"/>
    </row>
    <row r="9491" spans="1:1" s="245" customFormat="1" ht="12" hidden="1" customHeight="1">
      <c r="A9491" s="244"/>
    </row>
    <row r="9492" spans="1:1" s="245" customFormat="1" ht="12" hidden="1" customHeight="1">
      <c r="A9492" s="244"/>
    </row>
    <row r="9493" spans="1:1" s="245" customFormat="1" ht="12" hidden="1" customHeight="1">
      <c r="A9493" s="244"/>
    </row>
    <row r="9494" spans="1:1" s="245" customFormat="1" ht="12" hidden="1" customHeight="1">
      <c r="A9494" s="244"/>
    </row>
    <row r="9495" spans="1:1" s="245" customFormat="1" ht="12" hidden="1" customHeight="1">
      <c r="A9495" s="244"/>
    </row>
    <row r="9496" spans="1:1" s="245" customFormat="1" ht="12" hidden="1" customHeight="1">
      <c r="A9496" s="244"/>
    </row>
    <row r="9497" spans="1:1" s="245" customFormat="1" ht="12" hidden="1" customHeight="1">
      <c r="A9497" s="244"/>
    </row>
    <row r="9498" spans="1:1" s="245" customFormat="1" ht="12" hidden="1" customHeight="1">
      <c r="A9498" s="244"/>
    </row>
    <row r="9499" spans="1:1" s="245" customFormat="1" ht="12" hidden="1" customHeight="1">
      <c r="A9499" s="244"/>
    </row>
    <row r="9500" spans="1:1" s="245" customFormat="1" ht="12" hidden="1" customHeight="1">
      <c r="A9500" s="244"/>
    </row>
    <row r="9501" spans="1:1" s="245" customFormat="1" ht="12" hidden="1" customHeight="1">
      <c r="A9501" s="244"/>
    </row>
    <row r="9502" spans="1:1" s="245" customFormat="1" ht="12" hidden="1" customHeight="1">
      <c r="A9502" s="244"/>
    </row>
    <row r="9503" spans="1:1" s="245" customFormat="1" ht="12" hidden="1" customHeight="1">
      <c r="A9503" s="244"/>
    </row>
    <row r="9504" spans="1:1" s="245" customFormat="1" ht="12" hidden="1" customHeight="1">
      <c r="A9504" s="244"/>
    </row>
    <row r="9505" spans="1:1" s="245" customFormat="1" ht="12" hidden="1" customHeight="1">
      <c r="A9505" s="244"/>
    </row>
    <row r="9506" spans="1:1" s="245" customFormat="1" ht="12" hidden="1" customHeight="1">
      <c r="A9506" s="244"/>
    </row>
    <row r="9507" spans="1:1" s="245" customFormat="1" ht="12" hidden="1" customHeight="1">
      <c r="A9507" s="244"/>
    </row>
    <row r="9508" spans="1:1" s="245" customFormat="1" ht="12" hidden="1" customHeight="1">
      <c r="A9508" s="244"/>
    </row>
    <row r="9509" spans="1:1" s="245" customFormat="1" ht="12" hidden="1" customHeight="1">
      <c r="A9509" s="244"/>
    </row>
    <row r="9510" spans="1:1" s="245" customFormat="1" ht="12" hidden="1" customHeight="1">
      <c r="A9510" s="244"/>
    </row>
    <row r="9511" spans="1:1" s="245" customFormat="1" ht="12" hidden="1" customHeight="1">
      <c r="A9511" s="244"/>
    </row>
    <row r="9512" spans="1:1" s="245" customFormat="1" ht="12" hidden="1" customHeight="1">
      <c r="A9512" s="244"/>
    </row>
    <row r="9513" spans="1:1" s="245" customFormat="1" ht="12" hidden="1" customHeight="1">
      <c r="A9513" s="244"/>
    </row>
    <row r="9514" spans="1:1" s="245" customFormat="1" ht="12" hidden="1" customHeight="1">
      <c r="A9514" s="244"/>
    </row>
    <row r="9515" spans="1:1" s="245" customFormat="1" ht="12" hidden="1" customHeight="1">
      <c r="A9515" s="244"/>
    </row>
    <row r="9516" spans="1:1" s="245" customFormat="1" ht="12" hidden="1" customHeight="1">
      <c r="A9516" s="244"/>
    </row>
    <row r="9517" spans="1:1" s="245" customFormat="1" ht="12" hidden="1" customHeight="1">
      <c r="A9517" s="244"/>
    </row>
    <row r="9518" spans="1:1" s="245" customFormat="1" ht="12" hidden="1" customHeight="1">
      <c r="A9518" s="244"/>
    </row>
    <row r="9519" spans="1:1" s="245" customFormat="1" ht="12" hidden="1" customHeight="1">
      <c r="A9519" s="244"/>
    </row>
    <row r="9520" spans="1:1" s="245" customFormat="1" ht="12" hidden="1" customHeight="1">
      <c r="A9520" s="244"/>
    </row>
    <row r="9521" spans="1:1" s="245" customFormat="1" ht="12" hidden="1" customHeight="1">
      <c r="A9521" s="244"/>
    </row>
    <row r="9522" spans="1:1" s="245" customFormat="1" ht="12" hidden="1" customHeight="1">
      <c r="A9522" s="244"/>
    </row>
    <row r="9523" spans="1:1" s="245" customFormat="1" ht="12" hidden="1" customHeight="1">
      <c r="A9523" s="244"/>
    </row>
    <row r="9524" spans="1:1" s="245" customFormat="1" ht="12" hidden="1" customHeight="1">
      <c r="A9524" s="244"/>
    </row>
    <row r="9525" spans="1:1" s="245" customFormat="1" ht="12" hidden="1" customHeight="1">
      <c r="A9525" s="244"/>
    </row>
    <row r="9526" spans="1:1" s="245" customFormat="1" ht="12" hidden="1" customHeight="1">
      <c r="A9526" s="244"/>
    </row>
    <row r="9527" spans="1:1" s="245" customFormat="1" ht="12" hidden="1" customHeight="1">
      <c r="A9527" s="244"/>
    </row>
    <row r="9528" spans="1:1" s="245" customFormat="1" ht="12" hidden="1" customHeight="1">
      <c r="A9528" s="244"/>
    </row>
    <row r="9529" spans="1:1" s="245" customFormat="1" ht="12" hidden="1" customHeight="1">
      <c r="A9529" s="244"/>
    </row>
    <row r="9530" spans="1:1" s="245" customFormat="1" ht="12" hidden="1" customHeight="1">
      <c r="A9530" s="244"/>
    </row>
    <row r="9531" spans="1:1" s="245" customFormat="1" ht="12" hidden="1" customHeight="1">
      <c r="A9531" s="244"/>
    </row>
    <row r="9532" spans="1:1" s="245" customFormat="1" ht="12" hidden="1" customHeight="1">
      <c r="A9532" s="244"/>
    </row>
    <row r="9533" spans="1:1" s="245" customFormat="1" ht="12" hidden="1" customHeight="1">
      <c r="A9533" s="244"/>
    </row>
    <row r="9534" spans="1:1" s="245" customFormat="1" ht="12" hidden="1" customHeight="1">
      <c r="A9534" s="244"/>
    </row>
    <row r="9535" spans="1:1" s="245" customFormat="1" ht="12" hidden="1" customHeight="1">
      <c r="A9535" s="244"/>
    </row>
    <row r="9536" spans="1:1" s="245" customFormat="1" ht="12" hidden="1" customHeight="1">
      <c r="A9536" s="244"/>
    </row>
    <row r="9537" spans="1:1" s="245" customFormat="1" ht="12" hidden="1" customHeight="1">
      <c r="A9537" s="244"/>
    </row>
    <row r="9538" spans="1:1" s="245" customFormat="1" ht="12" hidden="1" customHeight="1">
      <c r="A9538" s="244"/>
    </row>
    <row r="9539" spans="1:1" s="245" customFormat="1" ht="12" hidden="1" customHeight="1">
      <c r="A9539" s="244"/>
    </row>
    <row r="9540" spans="1:1" s="245" customFormat="1" ht="12" hidden="1" customHeight="1">
      <c r="A9540" s="244"/>
    </row>
    <row r="9541" spans="1:1" s="245" customFormat="1" ht="12" hidden="1" customHeight="1">
      <c r="A9541" s="244"/>
    </row>
    <row r="9542" spans="1:1" s="245" customFormat="1" ht="12" hidden="1" customHeight="1">
      <c r="A9542" s="244"/>
    </row>
    <row r="9543" spans="1:1" s="245" customFormat="1" ht="12" hidden="1" customHeight="1">
      <c r="A9543" s="244"/>
    </row>
    <row r="9544" spans="1:1" s="245" customFormat="1" ht="12" hidden="1" customHeight="1">
      <c r="A9544" s="244"/>
    </row>
    <row r="9545" spans="1:1" s="245" customFormat="1" ht="12" hidden="1" customHeight="1">
      <c r="A9545" s="244"/>
    </row>
    <row r="9546" spans="1:1" s="245" customFormat="1" ht="12" hidden="1" customHeight="1">
      <c r="A9546" s="244"/>
    </row>
    <row r="9547" spans="1:1" s="245" customFormat="1" ht="12" hidden="1" customHeight="1">
      <c r="A9547" s="244"/>
    </row>
    <row r="9548" spans="1:1" s="245" customFormat="1" ht="12" hidden="1" customHeight="1">
      <c r="A9548" s="244"/>
    </row>
    <row r="9549" spans="1:1" s="245" customFormat="1" ht="12" hidden="1" customHeight="1">
      <c r="A9549" s="244"/>
    </row>
    <row r="9550" spans="1:1" s="245" customFormat="1" ht="12" hidden="1" customHeight="1">
      <c r="A9550" s="244"/>
    </row>
    <row r="9551" spans="1:1" s="245" customFormat="1" ht="12" hidden="1" customHeight="1">
      <c r="A9551" s="244"/>
    </row>
    <row r="9552" spans="1:1" s="245" customFormat="1" ht="12" hidden="1" customHeight="1">
      <c r="A9552" s="244"/>
    </row>
    <row r="9553" spans="1:1" s="245" customFormat="1" ht="12" hidden="1" customHeight="1">
      <c r="A9553" s="244"/>
    </row>
    <row r="9554" spans="1:1" s="245" customFormat="1" ht="12" hidden="1" customHeight="1">
      <c r="A9554" s="244"/>
    </row>
    <row r="9555" spans="1:1" s="245" customFormat="1" ht="12" hidden="1" customHeight="1">
      <c r="A9555" s="244"/>
    </row>
    <row r="9556" spans="1:1" s="245" customFormat="1" ht="12" hidden="1" customHeight="1">
      <c r="A9556" s="244"/>
    </row>
    <row r="9557" spans="1:1" s="245" customFormat="1" ht="12" hidden="1" customHeight="1">
      <c r="A9557" s="244"/>
    </row>
    <row r="9558" spans="1:1" s="245" customFormat="1" ht="12" hidden="1" customHeight="1">
      <c r="A9558" s="244"/>
    </row>
    <row r="9559" spans="1:1" s="245" customFormat="1" ht="12" hidden="1" customHeight="1">
      <c r="A9559" s="244"/>
    </row>
    <row r="9560" spans="1:1" s="245" customFormat="1" ht="12" hidden="1" customHeight="1">
      <c r="A9560" s="244"/>
    </row>
    <row r="9561" spans="1:1" s="245" customFormat="1" ht="12" hidden="1" customHeight="1">
      <c r="A9561" s="244"/>
    </row>
    <row r="9562" spans="1:1" s="245" customFormat="1" ht="12" hidden="1" customHeight="1">
      <c r="A9562" s="244"/>
    </row>
    <row r="9563" spans="1:1" s="245" customFormat="1" ht="12" hidden="1" customHeight="1">
      <c r="A9563" s="244"/>
    </row>
    <row r="9564" spans="1:1" s="245" customFormat="1" ht="12" hidden="1" customHeight="1">
      <c r="A9564" s="244"/>
    </row>
    <row r="9565" spans="1:1" s="245" customFormat="1" ht="12" hidden="1" customHeight="1">
      <c r="A9565" s="244"/>
    </row>
    <row r="9566" spans="1:1" s="245" customFormat="1" ht="12" hidden="1" customHeight="1">
      <c r="A9566" s="244"/>
    </row>
    <row r="9567" spans="1:1" s="245" customFormat="1" ht="12" hidden="1" customHeight="1">
      <c r="A9567" s="244"/>
    </row>
    <row r="9568" spans="1:1" s="245" customFormat="1" ht="12" hidden="1" customHeight="1">
      <c r="A9568" s="244"/>
    </row>
    <row r="9569" spans="1:1" s="245" customFormat="1" ht="12" hidden="1" customHeight="1">
      <c r="A9569" s="244"/>
    </row>
    <row r="9570" spans="1:1" s="245" customFormat="1" ht="12" hidden="1" customHeight="1">
      <c r="A9570" s="244"/>
    </row>
    <row r="9571" spans="1:1" s="245" customFormat="1" ht="12" hidden="1" customHeight="1">
      <c r="A9571" s="244"/>
    </row>
    <row r="9572" spans="1:1" s="245" customFormat="1" ht="12" hidden="1" customHeight="1">
      <c r="A9572" s="244"/>
    </row>
    <row r="9573" spans="1:1" s="245" customFormat="1" ht="12" hidden="1" customHeight="1">
      <c r="A9573" s="244"/>
    </row>
    <row r="9574" spans="1:1" s="245" customFormat="1" ht="12" hidden="1" customHeight="1">
      <c r="A9574" s="244"/>
    </row>
    <row r="9575" spans="1:1" s="245" customFormat="1" ht="12" hidden="1" customHeight="1">
      <c r="A9575" s="244"/>
    </row>
    <row r="9576" spans="1:1" s="245" customFormat="1" ht="12" hidden="1" customHeight="1">
      <c r="A9576" s="244"/>
    </row>
    <row r="9577" spans="1:1" s="245" customFormat="1" ht="12" hidden="1" customHeight="1">
      <c r="A9577" s="244"/>
    </row>
    <row r="9578" spans="1:1" s="245" customFormat="1" ht="12" hidden="1" customHeight="1">
      <c r="A9578" s="244"/>
    </row>
    <row r="9579" spans="1:1" s="245" customFormat="1" ht="12" hidden="1" customHeight="1">
      <c r="A9579" s="244"/>
    </row>
    <row r="9580" spans="1:1" s="245" customFormat="1" ht="12" hidden="1" customHeight="1">
      <c r="A9580" s="244"/>
    </row>
    <row r="9581" spans="1:1" s="245" customFormat="1" ht="12" hidden="1" customHeight="1">
      <c r="A9581" s="244"/>
    </row>
    <row r="9582" spans="1:1" s="245" customFormat="1" ht="12" hidden="1" customHeight="1">
      <c r="A9582" s="244"/>
    </row>
    <row r="9583" spans="1:1" s="245" customFormat="1" ht="12" hidden="1" customHeight="1">
      <c r="A9583" s="244"/>
    </row>
    <row r="9584" spans="1:1" s="245" customFormat="1" ht="12" hidden="1" customHeight="1">
      <c r="A9584" s="244"/>
    </row>
    <row r="9585" spans="1:1" s="245" customFormat="1" ht="12" hidden="1" customHeight="1">
      <c r="A9585" s="244"/>
    </row>
    <row r="9586" spans="1:1" s="245" customFormat="1" ht="12" hidden="1" customHeight="1">
      <c r="A9586" s="244"/>
    </row>
    <row r="9587" spans="1:1" s="245" customFormat="1" ht="12" hidden="1" customHeight="1">
      <c r="A9587" s="244"/>
    </row>
    <row r="9588" spans="1:1" s="245" customFormat="1" ht="12" hidden="1" customHeight="1">
      <c r="A9588" s="244"/>
    </row>
    <row r="9589" spans="1:1" s="245" customFormat="1" ht="12" hidden="1" customHeight="1">
      <c r="A9589" s="244"/>
    </row>
    <row r="9590" spans="1:1" s="245" customFormat="1" ht="12" hidden="1" customHeight="1">
      <c r="A9590" s="244"/>
    </row>
    <row r="9591" spans="1:1" s="245" customFormat="1" ht="12" hidden="1" customHeight="1">
      <c r="A9591" s="244"/>
    </row>
    <row r="9592" spans="1:1" s="245" customFormat="1" ht="12" hidden="1" customHeight="1">
      <c r="A9592" s="244"/>
    </row>
    <row r="9593" spans="1:1" s="245" customFormat="1" ht="12" hidden="1" customHeight="1">
      <c r="A9593" s="244"/>
    </row>
    <row r="9594" spans="1:1" s="245" customFormat="1" ht="12" hidden="1" customHeight="1">
      <c r="A9594" s="244"/>
    </row>
    <row r="9595" spans="1:1" s="245" customFormat="1" ht="12" hidden="1" customHeight="1">
      <c r="A9595" s="244"/>
    </row>
    <row r="9596" spans="1:1" s="245" customFormat="1" ht="12" hidden="1" customHeight="1">
      <c r="A9596" s="244"/>
    </row>
    <row r="9597" spans="1:1" s="245" customFormat="1" ht="12" hidden="1" customHeight="1">
      <c r="A9597" s="244"/>
    </row>
    <row r="9598" spans="1:1" s="245" customFormat="1" ht="12" hidden="1" customHeight="1">
      <c r="A9598" s="244"/>
    </row>
    <row r="9599" spans="1:1" s="245" customFormat="1" ht="12" hidden="1" customHeight="1">
      <c r="A9599" s="244"/>
    </row>
    <row r="9600" spans="1:1" s="245" customFormat="1" ht="12" hidden="1" customHeight="1">
      <c r="A9600" s="244"/>
    </row>
    <row r="9601" spans="1:1" s="245" customFormat="1" ht="12" hidden="1" customHeight="1">
      <c r="A9601" s="244"/>
    </row>
    <row r="9602" spans="1:1" s="245" customFormat="1" ht="12" hidden="1" customHeight="1">
      <c r="A9602" s="244"/>
    </row>
    <row r="9603" spans="1:1" s="245" customFormat="1" ht="12" hidden="1" customHeight="1">
      <c r="A9603" s="244"/>
    </row>
    <row r="9604" spans="1:1" s="245" customFormat="1" ht="12" hidden="1" customHeight="1">
      <c r="A9604" s="244"/>
    </row>
    <row r="9605" spans="1:1" s="245" customFormat="1" ht="12" hidden="1" customHeight="1">
      <c r="A9605" s="244"/>
    </row>
    <row r="9606" spans="1:1" s="245" customFormat="1" ht="12" hidden="1" customHeight="1">
      <c r="A9606" s="244"/>
    </row>
    <row r="9607" spans="1:1" s="245" customFormat="1" ht="12" hidden="1" customHeight="1">
      <c r="A9607" s="244"/>
    </row>
    <row r="9608" spans="1:1" s="245" customFormat="1" ht="12" hidden="1" customHeight="1">
      <c r="A9608" s="244"/>
    </row>
    <row r="9609" spans="1:1" s="245" customFormat="1" ht="12" hidden="1" customHeight="1">
      <c r="A9609" s="244"/>
    </row>
    <row r="9610" spans="1:1" s="245" customFormat="1" ht="12" hidden="1" customHeight="1">
      <c r="A9610" s="244"/>
    </row>
    <row r="9611" spans="1:1" s="245" customFormat="1" ht="12" hidden="1" customHeight="1">
      <c r="A9611" s="244"/>
    </row>
    <row r="9612" spans="1:1" s="245" customFormat="1" ht="12" hidden="1" customHeight="1">
      <c r="A9612" s="244"/>
    </row>
    <row r="9613" spans="1:1" s="245" customFormat="1" ht="12" hidden="1" customHeight="1">
      <c r="A9613" s="244"/>
    </row>
    <row r="9614" spans="1:1" s="245" customFormat="1" ht="12" hidden="1" customHeight="1">
      <c r="A9614" s="244"/>
    </row>
    <row r="9615" spans="1:1" s="245" customFormat="1" ht="12" hidden="1" customHeight="1">
      <c r="A9615" s="244"/>
    </row>
    <row r="9616" spans="1:1" s="245" customFormat="1" ht="12" hidden="1" customHeight="1">
      <c r="A9616" s="244"/>
    </row>
    <row r="9617" spans="1:1" s="245" customFormat="1" ht="12" hidden="1" customHeight="1">
      <c r="A9617" s="244"/>
    </row>
    <row r="9618" spans="1:1" s="245" customFormat="1" ht="12" hidden="1" customHeight="1">
      <c r="A9618" s="244"/>
    </row>
    <row r="9619" spans="1:1" s="245" customFormat="1" ht="12" hidden="1" customHeight="1">
      <c r="A9619" s="244"/>
    </row>
    <row r="9620" spans="1:1" s="245" customFormat="1" ht="12" hidden="1" customHeight="1">
      <c r="A9620" s="244"/>
    </row>
    <row r="9621" spans="1:1" s="245" customFormat="1" ht="12" hidden="1" customHeight="1">
      <c r="A9621" s="244"/>
    </row>
    <row r="9622" spans="1:1" s="245" customFormat="1" ht="12" hidden="1" customHeight="1">
      <c r="A9622" s="244"/>
    </row>
    <row r="9623" spans="1:1" s="245" customFormat="1" ht="12" hidden="1" customHeight="1">
      <c r="A9623" s="244"/>
    </row>
    <row r="9624" spans="1:1" s="245" customFormat="1" ht="12" hidden="1" customHeight="1">
      <c r="A9624" s="244"/>
    </row>
    <row r="9625" spans="1:1" s="245" customFormat="1" ht="12" hidden="1" customHeight="1">
      <c r="A9625" s="244"/>
    </row>
    <row r="9626" spans="1:1" s="245" customFormat="1" ht="12" hidden="1" customHeight="1">
      <c r="A9626" s="244"/>
    </row>
    <row r="9627" spans="1:1" s="245" customFormat="1" ht="12" hidden="1" customHeight="1">
      <c r="A9627" s="244"/>
    </row>
    <row r="9628" spans="1:1" s="245" customFormat="1" ht="12" hidden="1" customHeight="1">
      <c r="A9628" s="244"/>
    </row>
    <row r="9629" spans="1:1" s="245" customFormat="1" ht="12" hidden="1" customHeight="1">
      <c r="A9629" s="244"/>
    </row>
    <row r="9630" spans="1:1" s="245" customFormat="1" ht="12" hidden="1" customHeight="1">
      <c r="A9630" s="244"/>
    </row>
    <row r="9631" spans="1:1" s="245" customFormat="1" ht="12" hidden="1" customHeight="1">
      <c r="A9631" s="244"/>
    </row>
    <row r="9632" spans="1:1" s="245" customFormat="1" ht="12" hidden="1" customHeight="1">
      <c r="A9632" s="244"/>
    </row>
    <row r="9633" spans="1:1" s="245" customFormat="1" ht="12" hidden="1" customHeight="1">
      <c r="A9633" s="244"/>
    </row>
    <row r="9634" spans="1:1" s="245" customFormat="1" ht="12" hidden="1" customHeight="1">
      <c r="A9634" s="244"/>
    </row>
    <row r="9635" spans="1:1" s="245" customFormat="1" ht="12" hidden="1" customHeight="1">
      <c r="A9635" s="244"/>
    </row>
    <row r="9636" spans="1:1" s="245" customFormat="1" ht="12" hidden="1" customHeight="1">
      <c r="A9636" s="244"/>
    </row>
    <row r="9637" spans="1:1" s="245" customFormat="1" ht="12" hidden="1" customHeight="1">
      <c r="A9637" s="244"/>
    </row>
    <row r="9638" spans="1:1" s="245" customFormat="1" ht="12" hidden="1" customHeight="1">
      <c r="A9638" s="244"/>
    </row>
    <row r="9639" spans="1:1" s="245" customFormat="1" ht="12" hidden="1" customHeight="1">
      <c r="A9639" s="244"/>
    </row>
    <row r="9640" spans="1:1" s="245" customFormat="1" ht="12" hidden="1" customHeight="1">
      <c r="A9640" s="244"/>
    </row>
    <row r="9641" spans="1:1" s="245" customFormat="1" ht="12" hidden="1" customHeight="1">
      <c r="A9641" s="244"/>
    </row>
    <row r="9642" spans="1:1" s="245" customFormat="1" ht="12" hidden="1" customHeight="1">
      <c r="A9642" s="244"/>
    </row>
    <row r="9643" spans="1:1" s="245" customFormat="1" ht="12" hidden="1" customHeight="1">
      <c r="A9643" s="244"/>
    </row>
    <row r="9644" spans="1:1" s="245" customFormat="1" ht="12" hidden="1" customHeight="1">
      <c r="A9644" s="244"/>
    </row>
    <row r="9645" spans="1:1" s="245" customFormat="1" ht="12" hidden="1" customHeight="1">
      <c r="A9645" s="244"/>
    </row>
    <row r="9646" spans="1:1" s="245" customFormat="1" ht="12" hidden="1" customHeight="1">
      <c r="A9646" s="244"/>
    </row>
    <row r="9647" spans="1:1" s="245" customFormat="1" ht="12" hidden="1" customHeight="1">
      <c r="A9647" s="244"/>
    </row>
    <row r="9648" spans="1:1" s="245" customFormat="1" ht="12" hidden="1" customHeight="1">
      <c r="A9648" s="244"/>
    </row>
    <row r="9649" spans="1:1" s="245" customFormat="1" ht="12" hidden="1" customHeight="1">
      <c r="A9649" s="244"/>
    </row>
    <row r="9650" spans="1:1" s="245" customFormat="1" ht="12" hidden="1" customHeight="1">
      <c r="A9650" s="244"/>
    </row>
    <row r="9651" spans="1:1" s="245" customFormat="1" ht="12" hidden="1" customHeight="1">
      <c r="A9651" s="244"/>
    </row>
    <row r="9652" spans="1:1" s="245" customFormat="1" ht="12" hidden="1" customHeight="1">
      <c r="A9652" s="244"/>
    </row>
    <row r="9653" spans="1:1" s="245" customFormat="1" ht="12" hidden="1" customHeight="1">
      <c r="A9653" s="244"/>
    </row>
    <row r="9654" spans="1:1" s="245" customFormat="1" ht="12" hidden="1" customHeight="1">
      <c r="A9654" s="244"/>
    </row>
    <row r="9655" spans="1:1" s="245" customFormat="1" ht="12" hidden="1" customHeight="1">
      <c r="A9655" s="244"/>
    </row>
    <row r="9656" spans="1:1" s="245" customFormat="1" ht="12" hidden="1" customHeight="1">
      <c r="A9656" s="244"/>
    </row>
    <row r="9657" spans="1:1" s="245" customFormat="1" ht="12" hidden="1" customHeight="1">
      <c r="A9657" s="244"/>
    </row>
    <row r="9658" spans="1:1" s="245" customFormat="1" ht="12" hidden="1" customHeight="1">
      <c r="A9658" s="244"/>
    </row>
    <row r="9659" spans="1:1" s="245" customFormat="1" ht="12" hidden="1" customHeight="1">
      <c r="A9659" s="244"/>
    </row>
    <row r="9660" spans="1:1" s="245" customFormat="1" ht="12" hidden="1" customHeight="1">
      <c r="A9660" s="244"/>
    </row>
    <row r="9661" spans="1:1" s="245" customFormat="1" ht="12" hidden="1" customHeight="1">
      <c r="A9661" s="244"/>
    </row>
    <row r="9662" spans="1:1" s="245" customFormat="1" ht="12" hidden="1" customHeight="1">
      <c r="A9662" s="244"/>
    </row>
    <row r="9663" spans="1:1" s="245" customFormat="1" ht="12" hidden="1" customHeight="1">
      <c r="A9663" s="244"/>
    </row>
    <row r="9664" spans="1:1" s="245" customFormat="1" ht="12" hidden="1" customHeight="1">
      <c r="A9664" s="244"/>
    </row>
    <row r="9665" spans="1:1" s="245" customFormat="1" ht="12" hidden="1" customHeight="1">
      <c r="A9665" s="244"/>
    </row>
    <row r="9666" spans="1:1" s="245" customFormat="1" ht="12" hidden="1" customHeight="1">
      <c r="A9666" s="244"/>
    </row>
    <row r="9667" spans="1:1" s="245" customFormat="1" ht="12" hidden="1" customHeight="1">
      <c r="A9667" s="244"/>
    </row>
    <row r="9668" spans="1:1" s="245" customFormat="1" ht="12" hidden="1" customHeight="1">
      <c r="A9668" s="244"/>
    </row>
    <row r="9669" spans="1:1" s="245" customFormat="1" ht="12" hidden="1" customHeight="1">
      <c r="A9669" s="244"/>
    </row>
    <row r="9670" spans="1:1" s="245" customFormat="1" ht="12" hidden="1" customHeight="1">
      <c r="A9670" s="244"/>
    </row>
    <row r="9671" spans="1:1" s="245" customFormat="1" ht="12" hidden="1" customHeight="1">
      <c r="A9671" s="244"/>
    </row>
    <row r="9672" spans="1:1" s="245" customFormat="1" ht="12" hidden="1" customHeight="1">
      <c r="A9672" s="244"/>
    </row>
    <row r="9673" spans="1:1" s="245" customFormat="1" ht="12" hidden="1" customHeight="1">
      <c r="A9673" s="244"/>
    </row>
    <row r="9674" spans="1:1" s="245" customFormat="1" ht="12" hidden="1" customHeight="1">
      <c r="A9674" s="244"/>
    </row>
    <row r="9675" spans="1:1" s="245" customFormat="1" ht="12" hidden="1" customHeight="1">
      <c r="A9675" s="244"/>
    </row>
    <row r="9676" spans="1:1" s="245" customFormat="1" ht="12" hidden="1" customHeight="1">
      <c r="A9676" s="244"/>
    </row>
    <row r="9677" spans="1:1" s="245" customFormat="1" ht="12" hidden="1" customHeight="1">
      <c r="A9677" s="244"/>
    </row>
    <row r="9678" spans="1:1" s="245" customFormat="1" ht="12" hidden="1" customHeight="1">
      <c r="A9678" s="244"/>
    </row>
    <row r="9679" spans="1:1" s="245" customFormat="1" ht="12" hidden="1" customHeight="1">
      <c r="A9679" s="244"/>
    </row>
    <row r="9680" spans="1:1" s="245" customFormat="1" ht="12" hidden="1" customHeight="1">
      <c r="A9680" s="244"/>
    </row>
    <row r="9681" spans="1:1" s="245" customFormat="1" ht="12" hidden="1" customHeight="1">
      <c r="A9681" s="244"/>
    </row>
    <row r="9682" spans="1:1" s="245" customFormat="1" ht="12" hidden="1" customHeight="1">
      <c r="A9682" s="244"/>
    </row>
    <row r="9683" spans="1:1" s="245" customFormat="1" ht="12" hidden="1" customHeight="1">
      <c r="A9683" s="244"/>
    </row>
    <row r="9684" spans="1:1" s="245" customFormat="1" ht="12" hidden="1" customHeight="1">
      <c r="A9684" s="244"/>
    </row>
    <row r="9685" spans="1:1" s="245" customFormat="1" ht="12" hidden="1" customHeight="1">
      <c r="A9685" s="244"/>
    </row>
    <row r="9686" spans="1:1" s="245" customFormat="1" ht="12" hidden="1" customHeight="1">
      <c r="A9686" s="244"/>
    </row>
    <row r="9687" spans="1:1" s="245" customFormat="1" ht="12" hidden="1" customHeight="1">
      <c r="A9687" s="244"/>
    </row>
    <row r="9688" spans="1:1" s="245" customFormat="1" ht="12" hidden="1" customHeight="1">
      <c r="A9688" s="244"/>
    </row>
    <row r="9689" spans="1:1" s="245" customFormat="1" ht="12" hidden="1" customHeight="1">
      <c r="A9689" s="244"/>
    </row>
    <row r="9690" spans="1:1" s="245" customFormat="1" ht="12" hidden="1" customHeight="1">
      <c r="A9690" s="244"/>
    </row>
    <row r="9691" spans="1:1" s="245" customFormat="1" ht="12" hidden="1" customHeight="1">
      <c r="A9691" s="244"/>
    </row>
    <row r="9692" spans="1:1" s="245" customFormat="1" ht="12" hidden="1" customHeight="1">
      <c r="A9692" s="244"/>
    </row>
    <row r="9693" spans="1:1" s="245" customFormat="1" ht="12" hidden="1" customHeight="1">
      <c r="A9693" s="244"/>
    </row>
    <row r="9694" spans="1:1" s="245" customFormat="1" ht="12" hidden="1" customHeight="1">
      <c r="A9694" s="244"/>
    </row>
    <row r="9695" spans="1:1" s="245" customFormat="1" ht="12" hidden="1" customHeight="1">
      <c r="A9695" s="244"/>
    </row>
    <row r="9696" spans="1:1" s="245" customFormat="1" ht="12" hidden="1" customHeight="1">
      <c r="A9696" s="244"/>
    </row>
    <row r="9697" spans="1:1" s="245" customFormat="1" ht="12" hidden="1" customHeight="1">
      <c r="A9697" s="244"/>
    </row>
    <row r="9698" spans="1:1" s="245" customFormat="1" ht="12" hidden="1" customHeight="1">
      <c r="A9698" s="244"/>
    </row>
    <row r="9699" spans="1:1" s="245" customFormat="1" ht="12" hidden="1" customHeight="1">
      <c r="A9699" s="244"/>
    </row>
    <row r="9700" spans="1:1" s="245" customFormat="1" ht="12" hidden="1" customHeight="1">
      <c r="A9700" s="244"/>
    </row>
    <row r="9701" spans="1:1" s="245" customFormat="1" ht="12" hidden="1" customHeight="1">
      <c r="A9701" s="244"/>
    </row>
    <row r="9702" spans="1:1" s="245" customFormat="1" ht="12" hidden="1" customHeight="1">
      <c r="A9702" s="244"/>
    </row>
    <row r="9703" spans="1:1" s="245" customFormat="1" ht="12" hidden="1" customHeight="1">
      <c r="A9703" s="244"/>
    </row>
    <row r="9704" spans="1:1" s="245" customFormat="1" ht="12" hidden="1" customHeight="1">
      <c r="A9704" s="244"/>
    </row>
    <row r="9705" spans="1:1" s="245" customFormat="1" ht="12" hidden="1" customHeight="1">
      <c r="A9705" s="244"/>
    </row>
    <row r="9706" spans="1:1" s="245" customFormat="1" ht="12" hidden="1" customHeight="1">
      <c r="A9706" s="244"/>
    </row>
    <row r="9707" spans="1:1" s="245" customFormat="1" ht="12" hidden="1" customHeight="1">
      <c r="A9707" s="244"/>
    </row>
    <row r="9708" spans="1:1" s="245" customFormat="1" ht="12" hidden="1" customHeight="1">
      <c r="A9708" s="244"/>
    </row>
    <row r="9709" spans="1:1" s="245" customFormat="1" ht="12" hidden="1" customHeight="1">
      <c r="A9709" s="244"/>
    </row>
    <row r="9710" spans="1:1" s="245" customFormat="1" ht="12" hidden="1" customHeight="1">
      <c r="A9710" s="244"/>
    </row>
    <row r="9711" spans="1:1" s="245" customFormat="1" ht="12" hidden="1" customHeight="1">
      <c r="A9711" s="244"/>
    </row>
    <row r="9712" spans="1:1" s="245" customFormat="1" ht="12" hidden="1" customHeight="1">
      <c r="A9712" s="244"/>
    </row>
    <row r="9713" spans="1:1" s="245" customFormat="1" ht="12" hidden="1" customHeight="1">
      <c r="A9713" s="244"/>
    </row>
    <row r="9714" spans="1:1" s="245" customFormat="1" ht="12" hidden="1" customHeight="1">
      <c r="A9714" s="244"/>
    </row>
    <row r="9715" spans="1:1" s="245" customFormat="1" ht="12" hidden="1" customHeight="1">
      <c r="A9715" s="244"/>
    </row>
    <row r="9716" spans="1:1" s="245" customFormat="1" ht="12" hidden="1" customHeight="1">
      <c r="A9716" s="244"/>
    </row>
    <row r="9717" spans="1:1" s="245" customFormat="1" ht="12" hidden="1" customHeight="1">
      <c r="A9717" s="244"/>
    </row>
    <row r="9718" spans="1:1" s="245" customFormat="1" ht="12" hidden="1" customHeight="1">
      <c r="A9718" s="244"/>
    </row>
    <row r="9719" spans="1:1" s="245" customFormat="1" ht="12" hidden="1" customHeight="1">
      <c r="A9719" s="244"/>
    </row>
    <row r="9720" spans="1:1" s="245" customFormat="1" ht="12" hidden="1" customHeight="1">
      <c r="A9720" s="244"/>
    </row>
    <row r="9721" spans="1:1" s="245" customFormat="1" ht="12" hidden="1" customHeight="1">
      <c r="A9721" s="244"/>
    </row>
    <row r="9722" spans="1:1" s="245" customFormat="1" ht="12" hidden="1" customHeight="1">
      <c r="A9722" s="244"/>
    </row>
    <row r="9723" spans="1:1" s="245" customFormat="1" ht="12" hidden="1" customHeight="1">
      <c r="A9723" s="244"/>
    </row>
    <row r="9724" spans="1:1" s="245" customFormat="1" ht="12" hidden="1" customHeight="1">
      <c r="A9724" s="244"/>
    </row>
    <row r="9725" spans="1:1" s="245" customFormat="1" ht="12" hidden="1" customHeight="1">
      <c r="A9725" s="244"/>
    </row>
    <row r="9726" spans="1:1" s="245" customFormat="1" ht="12" hidden="1" customHeight="1">
      <c r="A9726" s="244"/>
    </row>
    <row r="9727" spans="1:1" s="245" customFormat="1" ht="12" hidden="1" customHeight="1">
      <c r="A9727" s="244"/>
    </row>
    <row r="9728" spans="1:1" s="245" customFormat="1" ht="12" hidden="1" customHeight="1">
      <c r="A9728" s="244"/>
    </row>
    <row r="9729" spans="1:1" s="245" customFormat="1" ht="12" hidden="1" customHeight="1">
      <c r="A9729" s="244"/>
    </row>
    <row r="9730" spans="1:1" s="245" customFormat="1" ht="12" hidden="1" customHeight="1">
      <c r="A9730" s="244"/>
    </row>
    <row r="9731" spans="1:1" s="245" customFormat="1" ht="12" hidden="1" customHeight="1">
      <c r="A9731" s="244"/>
    </row>
    <row r="9732" spans="1:1" s="245" customFormat="1" ht="12" hidden="1" customHeight="1">
      <c r="A9732" s="244"/>
    </row>
    <row r="9733" spans="1:1" s="245" customFormat="1" ht="12" hidden="1" customHeight="1">
      <c r="A9733" s="244"/>
    </row>
    <row r="9734" spans="1:1" s="245" customFormat="1" ht="12" hidden="1" customHeight="1">
      <c r="A9734" s="244"/>
    </row>
    <row r="9735" spans="1:1" s="245" customFormat="1" ht="12" hidden="1" customHeight="1">
      <c r="A9735" s="244"/>
    </row>
    <row r="9736" spans="1:1" s="245" customFormat="1" ht="12" hidden="1" customHeight="1">
      <c r="A9736" s="244"/>
    </row>
    <row r="9737" spans="1:1" s="245" customFormat="1" ht="12" hidden="1" customHeight="1">
      <c r="A9737" s="244"/>
    </row>
    <row r="9738" spans="1:1" s="245" customFormat="1" ht="12" hidden="1" customHeight="1">
      <c r="A9738" s="244"/>
    </row>
    <row r="9739" spans="1:1" s="245" customFormat="1" ht="12" hidden="1" customHeight="1">
      <c r="A9739" s="244"/>
    </row>
    <row r="9740" spans="1:1" s="245" customFormat="1" ht="12" hidden="1" customHeight="1">
      <c r="A9740" s="244"/>
    </row>
    <row r="9741" spans="1:1" s="245" customFormat="1" ht="12" hidden="1" customHeight="1">
      <c r="A9741" s="244"/>
    </row>
    <row r="9742" spans="1:1" s="245" customFormat="1" ht="12" hidden="1" customHeight="1">
      <c r="A9742" s="244"/>
    </row>
    <row r="9743" spans="1:1" s="245" customFormat="1" ht="12" hidden="1" customHeight="1">
      <c r="A9743" s="244"/>
    </row>
    <row r="9744" spans="1:1" s="245" customFormat="1" ht="12" hidden="1" customHeight="1">
      <c r="A9744" s="244"/>
    </row>
    <row r="9745" spans="1:1" s="245" customFormat="1" ht="12" hidden="1" customHeight="1">
      <c r="A9745" s="244"/>
    </row>
    <row r="9746" spans="1:1" s="245" customFormat="1" ht="12" hidden="1" customHeight="1">
      <c r="A9746" s="244"/>
    </row>
    <row r="9747" spans="1:1" s="245" customFormat="1" ht="12" hidden="1" customHeight="1">
      <c r="A9747" s="244"/>
    </row>
    <row r="9748" spans="1:1" s="245" customFormat="1" ht="12" hidden="1" customHeight="1">
      <c r="A9748" s="244"/>
    </row>
    <row r="9749" spans="1:1" s="245" customFormat="1" ht="12" hidden="1" customHeight="1">
      <c r="A9749" s="244"/>
    </row>
    <row r="9750" spans="1:1" s="245" customFormat="1" ht="12" hidden="1" customHeight="1">
      <c r="A9750" s="244"/>
    </row>
    <row r="9751" spans="1:1" s="245" customFormat="1" ht="12" hidden="1" customHeight="1">
      <c r="A9751" s="244"/>
    </row>
    <row r="9752" spans="1:1" s="245" customFormat="1" ht="12" hidden="1" customHeight="1">
      <c r="A9752" s="244"/>
    </row>
    <row r="9753" spans="1:1" s="245" customFormat="1" ht="12" hidden="1" customHeight="1">
      <c r="A9753" s="244"/>
    </row>
    <row r="9754" spans="1:1" s="245" customFormat="1" ht="12" hidden="1" customHeight="1">
      <c r="A9754" s="244"/>
    </row>
    <row r="9755" spans="1:1" s="245" customFormat="1" ht="12" hidden="1" customHeight="1">
      <c r="A9755" s="244"/>
    </row>
    <row r="9756" spans="1:1" s="245" customFormat="1" ht="12" hidden="1" customHeight="1">
      <c r="A9756" s="244"/>
    </row>
    <row r="9757" spans="1:1" s="245" customFormat="1" ht="12" hidden="1" customHeight="1">
      <c r="A9757" s="244"/>
    </row>
    <row r="9758" spans="1:1" s="245" customFormat="1" ht="12" hidden="1" customHeight="1">
      <c r="A9758" s="244"/>
    </row>
    <row r="9759" spans="1:1" s="245" customFormat="1" ht="12" hidden="1" customHeight="1">
      <c r="A9759" s="244"/>
    </row>
    <row r="9760" spans="1:1" s="245" customFormat="1" ht="12" hidden="1" customHeight="1">
      <c r="A9760" s="244"/>
    </row>
    <row r="9761" spans="1:1" s="245" customFormat="1" ht="12" hidden="1" customHeight="1">
      <c r="A9761" s="244"/>
    </row>
    <row r="9762" spans="1:1" s="245" customFormat="1" ht="12" hidden="1" customHeight="1">
      <c r="A9762" s="244"/>
    </row>
    <row r="9763" spans="1:1" s="245" customFormat="1" ht="12" hidden="1" customHeight="1">
      <c r="A9763" s="244"/>
    </row>
    <row r="9764" spans="1:1" s="245" customFormat="1" ht="12" hidden="1" customHeight="1">
      <c r="A9764" s="244"/>
    </row>
    <row r="9765" spans="1:1" s="245" customFormat="1" ht="12" hidden="1" customHeight="1">
      <c r="A9765" s="244"/>
    </row>
    <row r="9766" spans="1:1" s="245" customFormat="1" ht="12" hidden="1" customHeight="1">
      <c r="A9766" s="244"/>
    </row>
    <row r="9767" spans="1:1" s="245" customFormat="1" ht="12" hidden="1" customHeight="1">
      <c r="A9767" s="244"/>
    </row>
    <row r="9768" spans="1:1" s="245" customFormat="1" ht="12" hidden="1" customHeight="1">
      <c r="A9768" s="244"/>
    </row>
    <row r="9769" spans="1:1" s="245" customFormat="1" ht="12" hidden="1" customHeight="1">
      <c r="A9769" s="244"/>
    </row>
    <row r="9770" spans="1:1" s="245" customFormat="1" ht="12" hidden="1" customHeight="1">
      <c r="A9770" s="244"/>
    </row>
    <row r="9771" spans="1:1" s="245" customFormat="1" ht="12" hidden="1" customHeight="1">
      <c r="A9771" s="244"/>
    </row>
    <row r="9772" spans="1:1" s="245" customFormat="1" ht="12" hidden="1" customHeight="1">
      <c r="A9772" s="244"/>
    </row>
    <row r="9773" spans="1:1" s="245" customFormat="1" ht="12" hidden="1" customHeight="1">
      <c r="A9773" s="244"/>
    </row>
    <row r="9774" spans="1:1" s="245" customFormat="1" ht="12" hidden="1" customHeight="1">
      <c r="A9774" s="244"/>
    </row>
    <row r="9775" spans="1:1" s="245" customFormat="1" ht="12" hidden="1" customHeight="1">
      <c r="A9775" s="244"/>
    </row>
    <row r="9776" spans="1:1" s="245" customFormat="1" ht="12" hidden="1" customHeight="1">
      <c r="A9776" s="244"/>
    </row>
    <row r="9777" spans="1:1" s="245" customFormat="1" ht="12" hidden="1" customHeight="1">
      <c r="A9777" s="244"/>
    </row>
    <row r="9778" spans="1:1" s="245" customFormat="1" ht="12" hidden="1" customHeight="1">
      <c r="A9778" s="244"/>
    </row>
    <row r="9779" spans="1:1" s="245" customFormat="1" ht="12" hidden="1" customHeight="1">
      <c r="A9779" s="244"/>
    </row>
    <row r="9780" spans="1:1" s="245" customFormat="1" ht="12" hidden="1" customHeight="1">
      <c r="A9780" s="244"/>
    </row>
    <row r="9781" spans="1:1" s="245" customFormat="1" ht="12" hidden="1" customHeight="1">
      <c r="A9781" s="244"/>
    </row>
    <row r="9782" spans="1:1" s="245" customFormat="1" ht="12" hidden="1" customHeight="1">
      <c r="A9782" s="244"/>
    </row>
    <row r="9783" spans="1:1" s="245" customFormat="1" ht="12" hidden="1" customHeight="1">
      <c r="A9783" s="244"/>
    </row>
    <row r="9784" spans="1:1" s="245" customFormat="1" ht="12" hidden="1" customHeight="1">
      <c r="A9784" s="244"/>
    </row>
    <row r="9785" spans="1:1" s="245" customFormat="1" ht="12" hidden="1" customHeight="1">
      <c r="A9785" s="244"/>
    </row>
    <row r="9786" spans="1:1" s="245" customFormat="1" ht="12" hidden="1" customHeight="1">
      <c r="A9786" s="244"/>
    </row>
    <row r="9787" spans="1:1" s="245" customFormat="1" ht="12" hidden="1" customHeight="1">
      <c r="A9787" s="244"/>
    </row>
    <row r="9788" spans="1:1" s="245" customFormat="1" ht="12" hidden="1" customHeight="1">
      <c r="A9788" s="244"/>
    </row>
    <row r="9789" spans="1:1" s="245" customFormat="1" ht="12" hidden="1" customHeight="1">
      <c r="A9789" s="244"/>
    </row>
    <row r="9790" spans="1:1" s="245" customFormat="1" ht="12" hidden="1" customHeight="1">
      <c r="A9790" s="244"/>
    </row>
    <row r="9791" spans="1:1" s="245" customFormat="1" ht="12" hidden="1" customHeight="1">
      <c r="A9791" s="244"/>
    </row>
    <row r="9792" spans="1:1" s="245" customFormat="1" ht="12" hidden="1" customHeight="1">
      <c r="A9792" s="244"/>
    </row>
    <row r="9793" spans="1:1" s="245" customFormat="1" ht="12" hidden="1" customHeight="1">
      <c r="A9793" s="244"/>
    </row>
    <row r="9794" spans="1:1" s="245" customFormat="1" ht="12" hidden="1" customHeight="1">
      <c r="A9794" s="244"/>
    </row>
    <row r="9795" spans="1:1" s="245" customFormat="1" ht="12" hidden="1" customHeight="1">
      <c r="A9795" s="244"/>
    </row>
    <row r="9796" spans="1:1" s="245" customFormat="1" ht="12" hidden="1" customHeight="1">
      <c r="A9796" s="244"/>
    </row>
    <row r="9797" spans="1:1" s="245" customFormat="1" ht="12" hidden="1" customHeight="1">
      <c r="A9797" s="244"/>
    </row>
    <row r="9798" spans="1:1" s="245" customFormat="1" ht="12" hidden="1" customHeight="1">
      <c r="A9798" s="244"/>
    </row>
    <row r="9799" spans="1:1" s="245" customFormat="1" ht="12" hidden="1" customHeight="1">
      <c r="A9799" s="244"/>
    </row>
    <row r="9800" spans="1:1" s="245" customFormat="1" ht="12" hidden="1" customHeight="1">
      <c r="A9800" s="244"/>
    </row>
    <row r="9801" spans="1:1" s="245" customFormat="1" ht="12" hidden="1" customHeight="1">
      <c r="A9801" s="244"/>
    </row>
    <row r="9802" spans="1:1" s="245" customFormat="1" ht="12" hidden="1" customHeight="1">
      <c r="A9802" s="244"/>
    </row>
    <row r="9803" spans="1:1" s="245" customFormat="1" ht="12" hidden="1" customHeight="1">
      <c r="A9803" s="244"/>
    </row>
    <row r="9804" spans="1:1" s="245" customFormat="1" ht="12" hidden="1" customHeight="1">
      <c r="A9804" s="244"/>
    </row>
    <row r="9805" spans="1:1" s="245" customFormat="1" ht="12" hidden="1" customHeight="1">
      <c r="A9805" s="244"/>
    </row>
    <row r="9806" spans="1:1" s="245" customFormat="1" ht="12" hidden="1" customHeight="1">
      <c r="A9806" s="244"/>
    </row>
    <row r="9807" spans="1:1" s="245" customFormat="1" ht="12" hidden="1" customHeight="1">
      <c r="A9807" s="244"/>
    </row>
    <row r="9808" spans="1:1" s="245" customFormat="1" ht="12" hidden="1" customHeight="1">
      <c r="A9808" s="244"/>
    </row>
    <row r="9809" spans="1:1" s="245" customFormat="1" ht="12" hidden="1" customHeight="1">
      <c r="A9809" s="244"/>
    </row>
    <row r="9810" spans="1:1" s="245" customFormat="1" ht="12" hidden="1" customHeight="1">
      <c r="A9810" s="244"/>
    </row>
    <row r="9811" spans="1:1" s="245" customFormat="1" ht="12" hidden="1" customHeight="1">
      <c r="A9811" s="244"/>
    </row>
    <row r="9812" spans="1:1" s="245" customFormat="1" ht="12" hidden="1" customHeight="1">
      <c r="A9812" s="244"/>
    </row>
    <row r="9813" spans="1:1" s="245" customFormat="1" ht="12" hidden="1" customHeight="1">
      <c r="A9813" s="244"/>
    </row>
    <row r="9814" spans="1:1" s="245" customFormat="1" ht="12" hidden="1" customHeight="1">
      <c r="A9814" s="244"/>
    </row>
    <row r="9815" spans="1:1" s="245" customFormat="1" ht="12" hidden="1" customHeight="1">
      <c r="A9815" s="244"/>
    </row>
    <row r="9816" spans="1:1" s="245" customFormat="1" ht="12" hidden="1" customHeight="1">
      <c r="A9816" s="244"/>
    </row>
    <row r="9817" spans="1:1" s="245" customFormat="1" ht="12" hidden="1" customHeight="1">
      <c r="A9817" s="244"/>
    </row>
    <row r="9818" spans="1:1" s="245" customFormat="1" ht="12" hidden="1" customHeight="1">
      <c r="A9818" s="244"/>
    </row>
    <row r="9819" spans="1:1" s="245" customFormat="1" ht="12" hidden="1" customHeight="1">
      <c r="A9819" s="244"/>
    </row>
    <row r="9820" spans="1:1" s="245" customFormat="1" ht="12" hidden="1" customHeight="1">
      <c r="A9820" s="244"/>
    </row>
    <row r="9821" spans="1:1" s="245" customFormat="1" ht="12" hidden="1" customHeight="1">
      <c r="A9821" s="244"/>
    </row>
    <row r="9822" spans="1:1" s="245" customFormat="1" ht="12" hidden="1" customHeight="1">
      <c r="A9822" s="244"/>
    </row>
    <row r="9823" spans="1:1" s="245" customFormat="1" ht="12" hidden="1" customHeight="1">
      <c r="A9823" s="244"/>
    </row>
    <row r="9824" spans="1:1" s="245" customFormat="1" ht="12" hidden="1" customHeight="1">
      <c r="A9824" s="244"/>
    </row>
    <row r="9825" spans="1:1" s="245" customFormat="1" ht="12" hidden="1" customHeight="1">
      <c r="A9825" s="244"/>
    </row>
    <row r="9826" spans="1:1" s="245" customFormat="1" ht="12" hidden="1" customHeight="1">
      <c r="A9826" s="244"/>
    </row>
    <row r="9827" spans="1:1" s="245" customFormat="1" ht="12" hidden="1" customHeight="1">
      <c r="A9827" s="244"/>
    </row>
    <row r="9828" spans="1:1" s="245" customFormat="1" ht="12" hidden="1" customHeight="1">
      <c r="A9828" s="244"/>
    </row>
    <row r="9829" spans="1:1" s="245" customFormat="1" ht="12" hidden="1" customHeight="1">
      <c r="A9829" s="244"/>
    </row>
    <row r="9830" spans="1:1" s="245" customFormat="1" ht="12" hidden="1" customHeight="1">
      <c r="A9830" s="244"/>
    </row>
    <row r="9831" spans="1:1" s="245" customFormat="1" ht="12" hidden="1" customHeight="1">
      <c r="A9831" s="244"/>
    </row>
    <row r="9832" spans="1:1" s="245" customFormat="1" ht="12" hidden="1" customHeight="1">
      <c r="A9832" s="244"/>
    </row>
    <row r="9833" spans="1:1" s="245" customFormat="1" ht="12" hidden="1" customHeight="1">
      <c r="A9833" s="244"/>
    </row>
    <row r="9834" spans="1:1" s="245" customFormat="1" ht="12" hidden="1" customHeight="1">
      <c r="A9834" s="244"/>
    </row>
    <row r="9835" spans="1:1" s="245" customFormat="1" ht="12" hidden="1" customHeight="1">
      <c r="A9835" s="244"/>
    </row>
    <row r="9836" spans="1:1" s="245" customFormat="1" ht="12" hidden="1" customHeight="1">
      <c r="A9836" s="244"/>
    </row>
    <row r="9837" spans="1:1" s="245" customFormat="1" ht="12" hidden="1" customHeight="1">
      <c r="A9837" s="244"/>
    </row>
    <row r="9838" spans="1:1" s="245" customFormat="1" ht="12" hidden="1" customHeight="1">
      <c r="A9838" s="244"/>
    </row>
    <row r="9839" spans="1:1" s="245" customFormat="1" ht="12" hidden="1" customHeight="1">
      <c r="A9839" s="244"/>
    </row>
    <row r="9840" spans="1:1" s="245" customFormat="1" ht="12" hidden="1" customHeight="1">
      <c r="A9840" s="244"/>
    </row>
    <row r="9841" spans="1:1" s="245" customFormat="1" ht="12" hidden="1" customHeight="1">
      <c r="A9841" s="244"/>
    </row>
    <row r="9842" spans="1:1" s="245" customFormat="1" ht="12" hidden="1" customHeight="1">
      <c r="A9842" s="244"/>
    </row>
    <row r="9843" spans="1:1" s="245" customFormat="1" ht="12" hidden="1" customHeight="1">
      <c r="A9843" s="244"/>
    </row>
    <row r="9844" spans="1:1" s="245" customFormat="1" ht="12" hidden="1" customHeight="1">
      <c r="A9844" s="244"/>
    </row>
    <row r="9845" spans="1:1" s="245" customFormat="1" ht="12" hidden="1" customHeight="1">
      <c r="A9845" s="244"/>
    </row>
    <row r="9846" spans="1:1" s="245" customFormat="1" ht="12" hidden="1" customHeight="1">
      <c r="A9846" s="244"/>
    </row>
    <row r="9847" spans="1:1" s="245" customFormat="1" ht="12" hidden="1" customHeight="1">
      <c r="A9847" s="244"/>
    </row>
    <row r="9848" spans="1:1" s="245" customFormat="1" ht="12" hidden="1" customHeight="1">
      <c r="A9848" s="244"/>
    </row>
    <row r="9849" spans="1:1" s="245" customFormat="1" ht="12" hidden="1" customHeight="1">
      <c r="A9849" s="244"/>
    </row>
    <row r="9850" spans="1:1" s="245" customFormat="1" ht="12" hidden="1" customHeight="1">
      <c r="A9850" s="244"/>
    </row>
    <row r="9851" spans="1:1" s="245" customFormat="1" ht="12" hidden="1" customHeight="1">
      <c r="A9851" s="244"/>
    </row>
    <row r="9852" spans="1:1" s="245" customFormat="1" ht="12" hidden="1" customHeight="1">
      <c r="A9852" s="244"/>
    </row>
    <row r="9853" spans="1:1" s="245" customFormat="1" ht="12" hidden="1" customHeight="1">
      <c r="A9853" s="244"/>
    </row>
    <row r="9854" spans="1:1" s="245" customFormat="1" ht="12" hidden="1" customHeight="1">
      <c r="A9854" s="244"/>
    </row>
    <row r="9855" spans="1:1" s="245" customFormat="1" ht="12" hidden="1" customHeight="1">
      <c r="A9855" s="244"/>
    </row>
    <row r="9856" spans="1:1" s="245" customFormat="1" ht="12" hidden="1" customHeight="1">
      <c r="A9856" s="244"/>
    </row>
    <row r="9857" spans="1:1" s="245" customFormat="1" ht="12" hidden="1" customHeight="1">
      <c r="A9857" s="244"/>
    </row>
    <row r="9858" spans="1:1" s="245" customFormat="1" ht="12" hidden="1" customHeight="1">
      <c r="A9858" s="244"/>
    </row>
    <row r="9859" spans="1:1" s="245" customFormat="1" ht="12" hidden="1" customHeight="1">
      <c r="A9859" s="244"/>
    </row>
    <row r="9860" spans="1:1" s="245" customFormat="1" ht="12" hidden="1" customHeight="1">
      <c r="A9860" s="244"/>
    </row>
    <row r="9861" spans="1:1" s="245" customFormat="1" ht="12" hidden="1" customHeight="1">
      <c r="A9861" s="244"/>
    </row>
    <row r="9862" spans="1:1" s="245" customFormat="1" ht="12" hidden="1" customHeight="1">
      <c r="A9862" s="244"/>
    </row>
    <row r="9863" spans="1:1" s="245" customFormat="1" ht="12" hidden="1" customHeight="1">
      <c r="A9863" s="244"/>
    </row>
    <row r="9864" spans="1:1" s="245" customFormat="1" ht="12" hidden="1" customHeight="1">
      <c r="A9864" s="244"/>
    </row>
    <row r="9865" spans="1:1" s="245" customFormat="1" ht="12" hidden="1" customHeight="1">
      <c r="A9865" s="244"/>
    </row>
    <row r="9866" spans="1:1" s="245" customFormat="1" ht="12" hidden="1" customHeight="1">
      <c r="A9866" s="244"/>
    </row>
    <row r="9867" spans="1:1" s="245" customFormat="1" ht="12" hidden="1" customHeight="1">
      <c r="A9867" s="244"/>
    </row>
    <row r="9868" spans="1:1" s="245" customFormat="1" ht="12" hidden="1" customHeight="1">
      <c r="A9868" s="244"/>
    </row>
    <row r="9869" spans="1:1" s="245" customFormat="1" ht="12" hidden="1" customHeight="1">
      <c r="A9869" s="244"/>
    </row>
    <row r="9870" spans="1:1" s="245" customFormat="1" ht="12" hidden="1" customHeight="1">
      <c r="A9870" s="244"/>
    </row>
    <row r="9871" spans="1:1" s="245" customFormat="1" ht="12" hidden="1" customHeight="1">
      <c r="A9871" s="244"/>
    </row>
    <row r="9872" spans="1:1" s="245" customFormat="1" ht="12" hidden="1" customHeight="1">
      <c r="A9872" s="244"/>
    </row>
    <row r="9873" spans="1:1" s="245" customFormat="1" ht="12" hidden="1" customHeight="1">
      <c r="A9873" s="244"/>
    </row>
    <row r="9874" spans="1:1" s="245" customFormat="1" ht="12" hidden="1" customHeight="1">
      <c r="A9874" s="244"/>
    </row>
    <row r="9875" spans="1:1" s="245" customFormat="1" ht="12" hidden="1" customHeight="1">
      <c r="A9875" s="244"/>
    </row>
    <row r="9876" spans="1:1" s="245" customFormat="1" ht="12" hidden="1" customHeight="1">
      <c r="A9876" s="244"/>
    </row>
    <row r="9877" spans="1:1" s="245" customFormat="1" ht="12" hidden="1" customHeight="1">
      <c r="A9877" s="244"/>
    </row>
    <row r="9878" spans="1:1" s="245" customFormat="1" ht="12" hidden="1" customHeight="1">
      <c r="A9878" s="244"/>
    </row>
    <row r="9879" spans="1:1" s="245" customFormat="1" ht="12" hidden="1" customHeight="1">
      <c r="A9879" s="244"/>
    </row>
    <row r="9880" spans="1:1" s="245" customFormat="1" ht="12" hidden="1" customHeight="1">
      <c r="A9880" s="244"/>
    </row>
    <row r="9881" spans="1:1" s="245" customFormat="1" ht="12" hidden="1" customHeight="1">
      <c r="A9881" s="244"/>
    </row>
    <row r="9882" spans="1:1" s="245" customFormat="1" ht="12" hidden="1" customHeight="1">
      <c r="A9882" s="244"/>
    </row>
    <row r="9883" spans="1:1" s="245" customFormat="1" ht="12" hidden="1" customHeight="1">
      <c r="A9883" s="244"/>
    </row>
    <row r="9884" spans="1:1" s="245" customFormat="1" ht="12" hidden="1" customHeight="1">
      <c r="A9884" s="244"/>
    </row>
    <row r="9885" spans="1:1" s="245" customFormat="1" ht="12" hidden="1" customHeight="1">
      <c r="A9885" s="244"/>
    </row>
    <row r="9886" spans="1:1" s="245" customFormat="1" ht="12" hidden="1" customHeight="1">
      <c r="A9886" s="244"/>
    </row>
    <row r="9887" spans="1:1" s="245" customFormat="1" ht="12" hidden="1" customHeight="1">
      <c r="A9887" s="244"/>
    </row>
    <row r="9888" spans="1:1" s="245" customFormat="1" ht="12" hidden="1" customHeight="1">
      <c r="A9888" s="244"/>
    </row>
    <row r="9889" spans="1:1" s="245" customFormat="1" ht="12" hidden="1" customHeight="1">
      <c r="A9889" s="244"/>
    </row>
    <row r="9890" spans="1:1" s="245" customFormat="1" ht="12" hidden="1" customHeight="1">
      <c r="A9890" s="244"/>
    </row>
    <row r="9891" spans="1:1" s="245" customFormat="1" ht="12" hidden="1" customHeight="1">
      <c r="A9891" s="244"/>
    </row>
    <row r="9892" spans="1:1" s="245" customFormat="1" ht="12" hidden="1" customHeight="1">
      <c r="A9892" s="244"/>
    </row>
    <row r="9893" spans="1:1" s="245" customFormat="1" ht="12" hidden="1" customHeight="1">
      <c r="A9893" s="244"/>
    </row>
    <row r="9894" spans="1:1" s="245" customFormat="1" ht="12" hidden="1" customHeight="1">
      <c r="A9894" s="244"/>
    </row>
    <row r="9895" spans="1:1" s="245" customFormat="1" ht="12" hidden="1" customHeight="1">
      <c r="A9895" s="244"/>
    </row>
    <row r="9896" spans="1:1" s="245" customFormat="1" ht="12" hidden="1" customHeight="1">
      <c r="A9896" s="244"/>
    </row>
    <row r="9897" spans="1:1" s="245" customFormat="1" ht="12" hidden="1" customHeight="1">
      <c r="A9897" s="244"/>
    </row>
    <row r="9898" spans="1:1" s="245" customFormat="1" ht="12" hidden="1" customHeight="1">
      <c r="A9898" s="244"/>
    </row>
    <row r="9899" spans="1:1" s="245" customFormat="1" ht="12" hidden="1" customHeight="1">
      <c r="A9899" s="244"/>
    </row>
    <row r="9900" spans="1:1" s="245" customFormat="1" ht="12" hidden="1" customHeight="1">
      <c r="A9900" s="244"/>
    </row>
    <row r="9901" spans="1:1" s="245" customFormat="1" ht="12" hidden="1" customHeight="1">
      <c r="A9901" s="244"/>
    </row>
    <row r="9902" spans="1:1" s="245" customFormat="1" ht="12" hidden="1" customHeight="1">
      <c r="A9902" s="244"/>
    </row>
    <row r="9903" spans="1:1" s="245" customFormat="1" ht="12" hidden="1" customHeight="1">
      <c r="A9903" s="244"/>
    </row>
    <row r="9904" spans="1:1" s="245" customFormat="1" ht="12" hidden="1" customHeight="1">
      <c r="A9904" s="244"/>
    </row>
    <row r="9905" spans="1:1" s="245" customFormat="1" ht="12" hidden="1" customHeight="1">
      <c r="A9905" s="244"/>
    </row>
    <row r="9906" spans="1:1" s="245" customFormat="1" ht="12" hidden="1" customHeight="1">
      <c r="A9906" s="244"/>
    </row>
    <row r="9907" spans="1:1" s="245" customFormat="1" ht="12" hidden="1" customHeight="1">
      <c r="A9907" s="244"/>
    </row>
    <row r="9908" spans="1:1" s="245" customFormat="1" ht="12" hidden="1" customHeight="1">
      <c r="A9908" s="244"/>
    </row>
    <row r="9909" spans="1:1" s="245" customFormat="1" ht="12" hidden="1" customHeight="1">
      <c r="A9909" s="244"/>
    </row>
    <row r="9910" spans="1:1" s="245" customFormat="1" ht="12" hidden="1" customHeight="1">
      <c r="A9910" s="244"/>
    </row>
    <row r="9911" spans="1:1" s="245" customFormat="1" ht="12" hidden="1" customHeight="1">
      <c r="A9911" s="244"/>
    </row>
    <row r="9912" spans="1:1" s="245" customFormat="1" ht="12" hidden="1" customHeight="1">
      <c r="A9912" s="244"/>
    </row>
    <row r="9913" spans="1:1" s="245" customFormat="1" ht="12" hidden="1" customHeight="1">
      <c r="A9913" s="244"/>
    </row>
    <row r="9914" spans="1:1" s="245" customFormat="1" ht="12" hidden="1" customHeight="1">
      <c r="A9914" s="244"/>
    </row>
    <row r="9915" spans="1:1" s="245" customFormat="1" ht="12" hidden="1" customHeight="1">
      <c r="A9915" s="244"/>
    </row>
    <row r="9916" spans="1:1" s="245" customFormat="1" ht="12" hidden="1" customHeight="1">
      <c r="A9916" s="244"/>
    </row>
    <row r="9917" spans="1:1" s="245" customFormat="1" ht="12" hidden="1" customHeight="1">
      <c r="A9917" s="244"/>
    </row>
    <row r="9918" spans="1:1" s="245" customFormat="1" ht="12" hidden="1" customHeight="1">
      <c r="A9918" s="244"/>
    </row>
    <row r="9919" spans="1:1" s="245" customFormat="1" ht="12" hidden="1" customHeight="1">
      <c r="A9919" s="244"/>
    </row>
    <row r="9920" spans="1:1" s="245" customFormat="1" ht="12" hidden="1" customHeight="1">
      <c r="A9920" s="244"/>
    </row>
    <row r="9921" spans="1:1" s="245" customFormat="1" ht="12" hidden="1" customHeight="1">
      <c r="A9921" s="244"/>
    </row>
    <row r="9922" spans="1:1" s="245" customFormat="1" ht="12" hidden="1" customHeight="1">
      <c r="A9922" s="244"/>
    </row>
    <row r="9923" spans="1:1" s="245" customFormat="1" ht="12" hidden="1" customHeight="1">
      <c r="A9923" s="244"/>
    </row>
    <row r="9924" spans="1:1" s="245" customFormat="1" ht="12" hidden="1" customHeight="1">
      <c r="A9924" s="244"/>
    </row>
    <row r="9925" spans="1:1" s="245" customFormat="1" ht="12" hidden="1" customHeight="1">
      <c r="A9925" s="244"/>
    </row>
    <row r="9926" spans="1:1" s="245" customFormat="1" ht="12" hidden="1" customHeight="1">
      <c r="A9926" s="244"/>
    </row>
    <row r="9927" spans="1:1" s="245" customFormat="1" ht="12" hidden="1" customHeight="1">
      <c r="A9927" s="244"/>
    </row>
    <row r="9928" spans="1:1" s="245" customFormat="1" ht="12" hidden="1" customHeight="1">
      <c r="A9928" s="244"/>
    </row>
    <row r="9929" spans="1:1" s="245" customFormat="1" ht="12" hidden="1" customHeight="1">
      <c r="A9929" s="244"/>
    </row>
    <row r="9930" spans="1:1" s="245" customFormat="1" ht="12" hidden="1" customHeight="1">
      <c r="A9930" s="244"/>
    </row>
    <row r="9931" spans="1:1" s="245" customFormat="1" ht="12" hidden="1" customHeight="1">
      <c r="A9931" s="244"/>
    </row>
    <row r="9932" spans="1:1" s="245" customFormat="1" ht="12" hidden="1" customHeight="1">
      <c r="A9932" s="244"/>
    </row>
    <row r="9933" spans="1:1" s="245" customFormat="1" ht="12" hidden="1" customHeight="1">
      <c r="A9933" s="244"/>
    </row>
    <row r="9934" spans="1:1" s="245" customFormat="1" ht="12" hidden="1" customHeight="1">
      <c r="A9934" s="244"/>
    </row>
    <row r="9935" spans="1:1" s="245" customFormat="1" ht="12" hidden="1" customHeight="1">
      <c r="A9935" s="244"/>
    </row>
    <row r="9936" spans="1:1" s="245" customFormat="1" ht="12" hidden="1" customHeight="1">
      <c r="A9936" s="244"/>
    </row>
    <row r="9937" spans="1:1" s="245" customFormat="1" ht="12" hidden="1" customHeight="1">
      <c r="A9937" s="244"/>
    </row>
    <row r="9938" spans="1:1" s="245" customFormat="1" ht="12" hidden="1" customHeight="1">
      <c r="A9938" s="244"/>
    </row>
    <row r="9939" spans="1:1" s="245" customFormat="1" ht="12" hidden="1" customHeight="1">
      <c r="A9939" s="244"/>
    </row>
    <row r="9940" spans="1:1" s="245" customFormat="1" ht="12" hidden="1" customHeight="1">
      <c r="A9940" s="244"/>
    </row>
    <row r="9941" spans="1:1" s="245" customFormat="1" ht="12" hidden="1" customHeight="1">
      <c r="A9941" s="244"/>
    </row>
    <row r="9942" spans="1:1" s="245" customFormat="1" ht="12" hidden="1" customHeight="1">
      <c r="A9942" s="244"/>
    </row>
    <row r="9943" spans="1:1" s="245" customFormat="1" ht="12" hidden="1" customHeight="1">
      <c r="A9943" s="244"/>
    </row>
    <row r="9944" spans="1:1" s="245" customFormat="1" ht="12" hidden="1" customHeight="1">
      <c r="A9944" s="244"/>
    </row>
    <row r="9945" spans="1:1" s="245" customFormat="1" ht="12" hidden="1" customHeight="1">
      <c r="A9945" s="244"/>
    </row>
    <row r="9946" spans="1:1" s="245" customFormat="1" ht="12" hidden="1" customHeight="1">
      <c r="A9946" s="244"/>
    </row>
    <row r="9947" spans="1:1" s="245" customFormat="1" ht="12" hidden="1" customHeight="1">
      <c r="A9947" s="244"/>
    </row>
    <row r="9948" spans="1:1" s="245" customFormat="1" ht="12" hidden="1" customHeight="1">
      <c r="A9948" s="244"/>
    </row>
    <row r="9949" spans="1:1" s="245" customFormat="1" ht="12" hidden="1" customHeight="1">
      <c r="A9949" s="244"/>
    </row>
    <row r="9950" spans="1:1" s="245" customFormat="1" ht="12" hidden="1" customHeight="1">
      <c r="A9950" s="244"/>
    </row>
    <row r="9951" spans="1:1" s="245" customFormat="1" ht="12" hidden="1" customHeight="1">
      <c r="A9951" s="244"/>
    </row>
    <row r="9952" spans="1:1" s="245" customFormat="1" ht="12" hidden="1" customHeight="1">
      <c r="A9952" s="244"/>
    </row>
    <row r="9953" spans="1:1" s="245" customFormat="1" ht="12" hidden="1" customHeight="1">
      <c r="A9953" s="244"/>
    </row>
    <row r="9954" spans="1:1" s="245" customFormat="1" ht="12" hidden="1" customHeight="1">
      <c r="A9954" s="244"/>
    </row>
    <row r="9955" spans="1:1" s="245" customFormat="1" ht="12" hidden="1" customHeight="1">
      <c r="A9955" s="244"/>
    </row>
    <row r="9956" spans="1:1" s="245" customFormat="1" ht="12" hidden="1" customHeight="1">
      <c r="A9956" s="244"/>
    </row>
    <row r="9957" spans="1:1" s="245" customFormat="1" ht="12" hidden="1" customHeight="1">
      <c r="A9957" s="244"/>
    </row>
    <row r="9958" spans="1:1" s="245" customFormat="1" ht="12" hidden="1" customHeight="1">
      <c r="A9958" s="244"/>
    </row>
    <row r="9959" spans="1:1" s="245" customFormat="1" ht="12" hidden="1" customHeight="1">
      <c r="A9959" s="244"/>
    </row>
    <row r="9960" spans="1:1" s="245" customFormat="1" ht="12" hidden="1" customHeight="1">
      <c r="A9960" s="244"/>
    </row>
    <row r="9961" spans="1:1" s="245" customFormat="1" ht="12" hidden="1" customHeight="1">
      <c r="A9961" s="244"/>
    </row>
    <row r="9962" spans="1:1" s="245" customFormat="1" ht="12" hidden="1" customHeight="1">
      <c r="A9962" s="244"/>
    </row>
    <row r="9963" spans="1:1" s="245" customFormat="1" ht="12" hidden="1" customHeight="1">
      <c r="A9963" s="244"/>
    </row>
    <row r="9964" spans="1:1" s="245" customFormat="1" ht="12" hidden="1" customHeight="1">
      <c r="A9964" s="244"/>
    </row>
    <row r="9965" spans="1:1" s="245" customFormat="1" ht="12" hidden="1" customHeight="1">
      <c r="A9965" s="244"/>
    </row>
    <row r="9966" spans="1:1" s="245" customFormat="1" ht="12" hidden="1" customHeight="1">
      <c r="A9966" s="244"/>
    </row>
    <row r="9967" spans="1:1" s="245" customFormat="1" ht="12" hidden="1" customHeight="1">
      <c r="A9967" s="244"/>
    </row>
    <row r="9968" spans="1:1" s="245" customFormat="1" ht="12" hidden="1" customHeight="1">
      <c r="A9968" s="244"/>
    </row>
    <row r="9969" spans="1:1" s="245" customFormat="1" ht="12" hidden="1" customHeight="1">
      <c r="A9969" s="244"/>
    </row>
    <row r="9970" spans="1:1" s="245" customFormat="1" ht="12" hidden="1" customHeight="1">
      <c r="A9970" s="244"/>
    </row>
    <row r="9971" spans="1:1" s="245" customFormat="1" ht="12" hidden="1" customHeight="1">
      <c r="A9971" s="244"/>
    </row>
    <row r="9972" spans="1:1" s="245" customFormat="1" ht="12" hidden="1" customHeight="1">
      <c r="A9972" s="244"/>
    </row>
    <row r="9973" spans="1:1" s="245" customFormat="1" ht="12" hidden="1" customHeight="1">
      <c r="A9973" s="244"/>
    </row>
    <row r="9974" spans="1:1" s="245" customFormat="1" ht="12" hidden="1" customHeight="1">
      <c r="A9974" s="244"/>
    </row>
    <row r="9975" spans="1:1" s="245" customFormat="1" ht="12" hidden="1" customHeight="1">
      <c r="A9975" s="244"/>
    </row>
    <row r="9976" spans="1:1" s="245" customFormat="1" ht="12" hidden="1" customHeight="1">
      <c r="A9976" s="244"/>
    </row>
    <row r="9977" spans="1:1" s="245" customFormat="1" ht="12" hidden="1" customHeight="1">
      <c r="A9977" s="244"/>
    </row>
    <row r="9978" spans="1:1" s="245" customFormat="1" ht="12" hidden="1" customHeight="1">
      <c r="A9978" s="244"/>
    </row>
    <row r="9979" spans="1:1" s="245" customFormat="1" ht="12" hidden="1" customHeight="1">
      <c r="A9979" s="244"/>
    </row>
    <row r="9980" spans="1:1" s="245" customFormat="1" ht="12" hidden="1" customHeight="1">
      <c r="A9980" s="244"/>
    </row>
    <row r="9981" spans="1:1" s="245" customFormat="1" ht="12" hidden="1" customHeight="1">
      <c r="A9981" s="244"/>
    </row>
    <row r="9982" spans="1:1" s="245" customFormat="1" ht="12" hidden="1" customHeight="1">
      <c r="A9982" s="244"/>
    </row>
    <row r="9983" spans="1:1" s="245" customFormat="1" ht="12" hidden="1" customHeight="1">
      <c r="A9983" s="244"/>
    </row>
    <row r="9984" spans="1:1" s="245" customFormat="1" ht="12" hidden="1" customHeight="1">
      <c r="A9984" s="244"/>
    </row>
    <row r="9985" spans="1:1" s="245" customFormat="1" ht="12" hidden="1" customHeight="1">
      <c r="A9985" s="244"/>
    </row>
    <row r="9986" spans="1:1" s="245" customFormat="1" ht="12" hidden="1" customHeight="1">
      <c r="A9986" s="244"/>
    </row>
    <row r="9987" spans="1:1" s="245" customFormat="1" ht="12" hidden="1" customHeight="1">
      <c r="A9987" s="244"/>
    </row>
    <row r="9988" spans="1:1" s="245" customFormat="1" ht="12" hidden="1" customHeight="1">
      <c r="A9988" s="244"/>
    </row>
    <row r="9989" spans="1:1" s="245" customFormat="1" ht="12" hidden="1" customHeight="1">
      <c r="A9989" s="244"/>
    </row>
    <row r="9990" spans="1:1" s="245" customFormat="1" ht="12" hidden="1" customHeight="1">
      <c r="A9990" s="244"/>
    </row>
    <row r="9991" spans="1:1" s="245" customFormat="1" ht="12" hidden="1" customHeight="1">
      <c r="A9991" s="244"/>
    </row>
    <row r="9992" spans="1:1" s="245" customFormat="1" ht="12" hidden="1" customHeight="1">
      <c r="A9992" s="244"/>
    </row>
    <row r="9993" spans="1:1" s="245" customFormat="1" ht="12" hidden="1" customHeight="1">
      <c r="A9993" s="244"/>
    </row>
    <row r="9994" spans="1:1" s="245" customFormat="1" ht="12" hidden="1" customHeight="1">
      <c r="A9994" s="244"/>
    </row>
    <row r="9995" spans="1:1" s="245" customFormat="1" ht="12" hidden="1" customHeight="1">
      <c r="A9995" s="244"/>
    </row>
    <row r="9996" spans="1:1" s="245" customFormat="1" ht="12" hidden="1" customHeight="1">
      <c r="A9996" s="244"/>
    </row>
    <row r="9997" spans="1:1" s="245" customFormat="1" ht="12" hidden="1" customHeight="1">
      <c r="A9997" s="244"/>
    </row>
    <row r="9998" spans="1:1" s="245" customFormat="1" ht="12" hidden="1" customHeight="1">
      <c r="A9998" s="244"/>
    </row>
    <row r="9999" spans="1:1" s="245" customFormat="1" ht="12" hidden="1" customHeight="1">
      <c r="A9999" s="244"/>
    </row>
    <row r="10000" spans="1:1" s="245" customFormat="1" ht="12" hidden="1" customHeight="1">
      <c r="A10000" s="244"/>
    </row>
    <row r="10001" spans="1:1" s="245" customFormat="1" ht="12" hidden="1" customHeight="1">
      <c r="A10001" s="244"/>
    </row>
    <row r="10002" spans="1:1" s="245" customFormat="1" ht="12" hidden="1" customHeight="1">
      <c r="A10002" s="244"/>
    </row>
    <row r="10003" spans="1:1" s="245" customFormat="1" ht="12" hidden="1" customHeight="1">
      <c r="A10003" s="244"/>
    </row>
    <row r="10004" spans="1:1" s="245" customFormat="1" ht="12" hidden="1" customHeight="1">
      <c r="A10004" s="244"/>
    </row>
    <row r="10005" spans="1:1" s="245" customFormat="1" ht="12" hidden="1" customHeight="1">
      <c r="A10005" s="244"/>
    </row>
    <row r="10006" spans="1:1" s="245" customFormat="1" ht="12" hidden="1" customHeight="1">
      <c r="A10006" s="244"/>
    </row>
    <row r="10007" spans="1:1" s="245" customFormat="1" ht="12" hidden="1" customHeight="1">
      <c r="A10007" s="244"/>
    </row>
    <row r="10008" spans="1:1" s="245" customFormat="1" ht="12" hidden="1" customHeight="1">
      <c r="A10008" s="244"/>
    </row>
    <row r="10009" spans="1:1" s="245" customFormat="1" ht="12" hidden="1" customHeight="1">
      <c r="A10009" s="244"/>
    </row>
    <row r="10010" spans="1:1" s="245" customFormat="1" ht="12" hidden="1" customHeight="1">
      <c r="A10010" s="244"/>
    </row>
    <row r="10011" spans="1:1" s="245" customFormat="1" ht="12" hidden="1" customHeight="1">
      <c r="A10011" s="244"/>
    </row>
    <row r="10012" spans="1:1" s="245" customFormat="1" ht="12" hidden="1" customHeight="1">
      <c r="A10012" s="244"/>
    </row>
    <row r="10013" spans="1:1" s="245" customFormat="1" ht="12" hidden="1" customHeight="1">
      <c r="A10013" s="244"/>
    </row>
    <row r="10014" spans="1:1" s="245" customFormat="1" ht="12" hidden="1" customHeight="1">
      <c r="A10014" s="244"/>
    </row>
    <row r="10015" spans="1:1" s="245" customFormat="1" ht="12" hidden="1" customHeight="1">
      <c r="A10015" s="244"/>
    </row>
    <row r="10016" spans="1:1" s="245" customFormat="1" ht="12" hidden="1" customHeight="1">
      <c r="A10016" s="244"/>
    </row>
    <row r="10017" spans="1:1" s="245" customFormat="1" ht="12" hidden="1" customHeight="1">
      <c r="A10017" s="244"/>
    </row>
    <row r="10018" spans="1:1" s="245" customFormat="1" ht="12" hidden="1" customHeight="1">
      <c r="A10018" s="244"/>
    </row>
    <row r="10019" spans="1:1" s="245" customFormat="1" ht="12" hidden="1" customHeight="1">
      <c r="A10019" s="244"/>
    </row>
    <row r="10020" spans="1:1" s="245" customFormat="1" ht="12" hidden="1" customHeight="1">
      <c r="A10020" s="244"/>
    </row>
    <row r="10021" spans="1:1" s="245" customFormat="1" ht="12" hidden="1" customHeight="1">
      <c r="A10021" s="244"/>
    </row>
    <row r="10022" spans="1:1" s="245" customFormat="1" ht="12" hidden="1" customHeight="1">
      <c r="A10022" s="244"/>
    </row>
    <row r="10023" spans="1:1" s="245" customFormat="1" ht="12" hidden="1" customHeight="1">
      <c r="A10023" s="244"/>
    </row>
    <row r="10024" spans="1:1" s="245" customFormat="1" ht="12" hidden="1" customHeight="1">
      <c r="A10024" s="244"/>
    </row>
    <row r="10025" spans="1:1" s="245" customFormat="1" ht="12" hidden="1" customHeight="1">
      <c r="A10025" s="244"/>
    </row>
    <row r="10026" spans="1:1" s="245" customFormat="1" ht="12" hidden="1" customHeight="1">
      <c r="A10026" s="244"/>
    </row>
    <row r="10027" spans="1:1" s="245" customFormat="1" ht="12" hidden="1" customHeight="1">
      <c r="A10027" s="244"/>
    </row>
    <row r="10028" spans="1:1" s="245" customFormat="1" ht="12" hidden="1" customHeight="1">
      <c r="A10028" s="244"/>
    </row>
    <row r="10029" spans="1:1" s="245" customFormat="1" ht="12" hidden="1" customHeight="1">
      <c r="A10029" s="244"/>
    </row>
    <row r="10030" spans="1:1" s="245" customFormat="1" ht="12" hidden="1" customHeight="1">
      <c r="A10030" s="244"/>
    </row>
    <row r="10031" spans="1:1" s="245" customFormat="1" ht="12" hidden="1" customHeight="1">
      <c r="A10031" s="244"/>
    </row>
    <row r="10032" spans="1:1" s="245" customFormat="1" ht="12" hidden="1" customHeight="1">
      <c r="A10032" s="244"/>
    </row>
    <row r="10033" spans="1:1" s="245" customFormat="1" ht="12" hidden="1" customHeight="1">
      <c r="A10033" s="244"/>
    </row>
    <row r="10034" spans="1:1" s="245" customFormat="1" ht="12" hidden="1" customHeight="1">
      <c r="A10034" s="244"/>
    </row>
    <row r="10035" spans="1:1" s="245" customFormat="1" ht="12" hidden="1" customHeight="1">
      <c r="A10035" s="244"/>
    </row>
    <row r="10036" spans="1:1" s="245" customFormat="1" ht="12" hidden="1" customHeight="1">
      <c r="A10036" s="244"/>
    </row>
    <row r="10037" spans="1:1" s="245" customFormat="1" ht="12" hidden="1" customHeight="1">
      <c r="A10037" s="244"/>
    </row>
    <row r="10038" spans="1:1" s="245" customFormat="1" ht="12" hidden="1" customHeight="1">
      <c r="A10038" s="244"/>
    </row>
    <row r="10039" spans="1:1" s="245" customFormat="1" ht="12" hidden="1" customHeight="1">
      <c r="A10039" s="244"/>
    </row>
    <row r="10040" spans="1:1" s="245" customFormat="1" ht="12" hidden="1" customHeight="1">
      <c r="A10040" s="244"/>
    </row>
    <row r="10041" spans="1:1" s="245" customFormat="1" ht="12" hidden="1" customHeight="1">
      <c r="A10041" s="244"/>
    </row>
    <row r="10042" spans="1:1" s="245" customFormat="1" ht="12" hidden="1" customHeight="1">
      <c r="A10042" s="244"/>
    </row>
    <row r="10043" spans="1:1" s="245" customFormat="1" ht="12" hidden="1" customHeight="1">
      <c r="A10043" s="244"/>
    </row>
    <row r="10044" spans="1:1" s="245" customFormat="1" ht="12" hidden="1" customHeight="1">
      <c r="A10044" s="244"/>
    </row>
    <row r="10045" spans="1:1" s="245" customFormat="1" ht="12" hidden="1" customHeight="1">
      <c r="A10045" s="244"/>
    </row>
    <row r="10046" spans="1:1" s="245" customFormat="1" ht="12" hidden="1" customHeight="1">
      <c r="A10046" s="244"/>
    </row>
    <row r="10047" spans="1:1" s="245" customFormat="1" ht="12" hidden="1" customHeight="1">
      <c r="A10047" s="244"/>
    </row>
    <row r="10048" spans="1:1" s="245" customFormat="1" ht="12" hidden="1" customHeight="1">
      <c r="A10048" s="244"/>
    </row>
    <row r="10049" spans="1:1" s="245" customFormat="1" ht="12" hidden="1" customHeight="1">
      <c r="A10049" s="244"/>
    </row>
    <row r="10050" spans="1:1" s="245" customFormat="1" ht="12" hidden="1" customHeight="1">
      <c r="A10050" s="244"/>
    </row>
    <row r="10051" spans="1:1" s="245" customFormat="1" ht="12" hidden="1" customHeight="1">
      <c r="A10051" s="244"/>
    </row>
    <row r="10052" spans="1:1" s="245" customFormat="1" ht="12" hidden="1" customHeight="1">
      <c r="A10052" s="244"/>
    </row>
    <row r="10053" spans="1:1" s="245" customFormat="1" ht="12" hidden="1" customHeight="1">
      <c r="A10053" s="244"/>
    </row>
    <row r="10054" spans="1:1" s="245" customFormat="1" ht="12" hidden="1" customHeight="1">
      <c r="A10054" s="244"/>
    </row>
    <row r="10055" spans="1:1" s="245" customFormat="1" ht="12" hidden="1" customHeight="1">
      <c r="A10055" s="244"/>
    </row>
    <row r="10056" spans="1:1" s="245" customFormat="1" ht="12" hidden="1" customHeight="1">
      <c r="A10056" s="244"/>
    </row>
    <row r="10057" spans="1:1" s="245" customFormat="1" ht="12" hidden="1" customHeight="1">
      <c r="A10057" s="244"/>
    </row>
    <row r="10058" spans="1:1" s="245" customFormat="1" ht="12" hidden="1" customHeight="1">
      <c r="A10058" s="244"/>
    </row>
    <row r="10059" spans="1:1" s="245" customFormat="1" ht="12" hidden="1" customHeight="1">
      <c r="A10059" s="244"/>
    </row>
    <row r="10060" spans="1:1" s="245" customFormat="1" ht="12" hidden="1" customHeight="1">
      <c r="A10060" s="244"/>
    </row>
    <row r="10061" spans="1:1" s="245" customFormat="1" ht="12" hidden="1" customHeight="1">
      <c r="A10061" s="244"/>
    </row>
    <row r="10062" spans="1:1" s="245" customFormat="1" ht="12" hidden="1" customHeight="1">
      <c r="A10062" s="244"/>
    </row>
    <row r="10063" spans="1:1" s="245" customFormat="1" ht="12" hidden="1" customHeight="1">
      <c r="A10063" s="244"/>
    </row>
    <row r="10064" spans="1:1" s="245" customFormat="1" ht="12" hidden="1" customHeight="1">
      <c r="A10064" s="244"/>
    </row>
    <row r="10065" spans="1:1" s="245" customFormat="1" ht="12" hidden="1" customHeight="1">
      <c r="A10065" s="244"/>
    </row>
    <row r="10066" spans="1:1" s="245" customFormat="1" ht="12" hidden="1" customHeight="1">
      <c r="A10066" s="244"/>
    </row>
    <row r="10067" spans="1:1" s="245" customFormat="1" ht="12" hidden="1" customHeight="1">
      <c r="A10067" s="244"/>
    </row>
    <row r="10068" spans="1:1" s="245" customFormat="1" ht="12" hidden="1" customHeight="1">
      <c r="A10068" s="244"/>
    </row>
    <row r="10069" spans="1:1" s="245" customFormat="1" ht="12" hidden="1" customHeight="1">
      <c r="A10069" s="244"/>
    </row>
    <row r="10070" spans="1:1" s="245" customFormat="1" ht="12" hidden="1" customHeight="1">
      <c r="A10070" s="244"/>
    </row>
    <row r="10071" spans="1:1" s="245" customFormat="1" ht="12" hidden="1" customHeight="1">
      <c r="A10071" s="244"/>
    </row>
    <row r="10072" spans="1:1" s="245" customFormat="1" ht="12" hidden="1" customHeight="1">
      <c r="A10072" s="244"/>
    </row>
    <row r="10073" spans="1:1" s="245" customFormat="1" ht="12" hidden="1" customHeight="1">
      <c r="A10073" s="244"/>
    </row>
    <row r="10074" spans="1:1" s="245" customFormat="1" ht="12" hidden="1" customHeight="1">
      <c r="A10074" s="244"/>
    </row>
    <row r="10075" spans="1:1" s="245" customFormat="1" ht="12" hidden="1" customHeight="1">
      <c r="A10075" s="244"/>
    </row>
    <row r="10076" spans="1:1" s="245" customFormat="1" ht="12" hidden="1" customHeight="1">
      <c r="A10076" s="244"/>
    </row>
    <row r="10077" spans="1:1" s="245" customFormat="1" ht="12" hidden="1" customHeight="1">
      <c r="A10077" s="244"/>
    </row>
    <row r="10078" spans="1:1" s="245" customFormat="1" ht="12" hidden="1" customHeight="1">
      <c r="A10078" s="244"/>
    </row>
    <row r="10079" spans="1:1" s="245" customFormat="1" ht="12" hidden="1" customHeight="1">
      <c r="A10079" s="244"/>
    </row>
    <row r="10080" spans="1:1" s="245" customFormat="1" ht="12" hidden="1" customHeight="1">
      <c r="A10080" s="244"/>
    </row>
    <row r="10081" spans="1:1" s="245" customFormat="1" ht="12" hidden="1" customHeight="1">
      <c r="A10081" s="244"/>
    </row>
    <row r="10082" spans="1:1" s="245" customFormat="1" ht="12" hidden="1" customHeight="1">
      <c r="A10082" s="244"/>
    </row>
    <row r="10083" spans="1:1" s="245" customFormat="1" ht="12" hidden="1" customHeight="1">
      <c r="A10083" s="244"/>
    </row>
    <row r="10084" spans="1:1" s="245" customFormat="1" ht="12" hidden="1" customHeight="1">
      <c r="A10084" s="244"/>
    </row>
    <row r="10085" spans="1:1" s="245" customFormat="1" ht="12" hidden="1" customHeight="1">
      <c r="A10085" s="244"/>
    </row>
    <row r="10086" spans="1:1" s="245" customFormat="1" ht="12" hidden="1" customHeight="1">
      <c r="A10086" s="244"/>
    </row>
    <row r="10087" spans="1:1" s="245" customFormat="1" ht="12" hidden="1" customHeight="1">
      <c r="A10087" s="244"/>
    </row>
    <row r="10088" spans="1:1" s="245" customFormat="1" ht="12" hidden="1" customHeight="1">
      <c r="A10088" s="244"/>
    </row>
    <row r="10089" spans="1:1" s="245" customFormat="1" ht="12" hidden="1" customHeight="1">
      <c r="A10089" s="244"/>
    </row>
    <row r="10090" spans="1:1" s="245" customFormat="1" ht="12" hidden="1" customHeight="1">
      <c r="A10090" s="244"/>
    </row>
    <row r="10091" spans="1:1" s="245" customFormat="1" ht="12" hidden="1" customHeight="1">
      <c r="A10091" s="244"/>
    </row>
    <row r="10092" spans="1:1" s="245" customFormat="1" ht="12" hidden="1" customHeight="1">
      <c r="A10092" s="244"/>
    </row>
    <row r="10093" spans="1:1" s="245" customFormat="1" ht="12" hidden="1" customHeight="1">
      <c r="A10093" s="244"/>
    </row>
    <row r="10094" spans="1:1" s="245" customFormat="1" ht="12" hidden="1" customHeight="1">
      <c r="A10094" s="244"/>
    </row>
    <row r="10095" spans="1:1" s="245" customFormat="1" ht="12" hidden="1" customHeight="1">
      <c r="A10095" s="244"/>
    </row>
    <row r="10096" spans="1:1" s="245" customFormat="1" ht="12" hidden="1" customHeight="1">
      <c r="A10096" s="244"/>
    </row>
    <row r="10097" spans="1:1" s="245" customFormat="1" ht="12" hidden="1" customHeight="1">
      <c r="A10097" s="244"/>
    </row>
    <row r="10098" spans="1:1" s="245" customFormat="1" ht="12" hidden="1" customHeight="1">
      <c r="A10098" s="244"/>
    </row>
    <row r="10099" spans="1:1" s="245" customFormat="1" ht="12" hidden="1" customHeight="1">
      <c r="A10099" s="244"/>
    </row>
    <row r="10100" spans="1:1" s="245" customFormat="1" ht="12" hidden="1" customHeight="1">
      <c r="A10100" s="244"/>
    </row>
    <row r="10101" spans="1:1" s="245" customFormat="1" ht="12" hidden="1" customHeight="1">
      <c r="A10101" s="244"/>
    </row>
    <row r="10102" spans="1:1" s="245" customFormat="1" ht="12" hidden="1" customHeight="1">
      <c r="A10102" s="244"/>
    </row>
    <row r="10103" spans="1:1" s="245" customFormat="1" ht="12" hidden="1" customHeight="1">
      <c r="A10103" s="244"/>
    </row>
    <row r="10104" spans="1:1" s="245" customFormat="1" ht="12" hidden="1" customHeight="1">
      <c r="A10104" s="244"/>
    </row>
    <row r="10105" spans="1:1" s="245" customFormat="1" ht="12" hidden="1" customHeight="1">
      <c r="A10105" s="244"/>
    </row>
    <row r="10106" spans="1:1" s="245" customFormat="1" ht="12" hidden="1" customHeight="1">
      <c r="A10106" s="244"/>
    </row>
    <row r="10107" spans="1:1" s="245" customFormat="1" ht="12" hidden="1" customHeight="1">
      <c r="A10107" s="244"/>
    </row>
    <row r="10108" spans="1:1" s="245" customFormat="1" ht="12" hidden="1" customHeight="1">
      <c r="A10108" s="244"/>
    </row>
    <row r="10109" spans="1:1" s="245" customFormat="1" ht="12" hidden="1" customHeight="1">
      <c r="A10109" s="244"/>
    </row>
    <row r="10110" spans="1:1" s="245" customFormat="1" ht="12" hidden="1" customHeight="1">
      <c r="A10110" s="244"/>
    </row>
    <row r="10111" spans="1:1" s="245" customFormat="1" ht="12" hidden="1" customHeight="1">
      <c r="A10111" s="244"/>
    </row>
    <row r="10112" spans="1:1" s="245" customFormat="1" ht="12" hidden="1" customHeight="1">
      <c r="A10112" s="244"/>
    </row>
    <row r="10113" spans="1:1" s="245" customFormat="1" ht="12" hidden="1" customHeight="1">
      <c r="A10113" s="244"/>
    </row>
    <row r="10114" spans="1:1" s="245" customFormat="1" ht="12" hidden="1" customHeight="1">
      <c r="A10114" s="244"/>
    </row>
    <row r="10115" spans="1:1" s="245" customFormat="1" ht="12" hidden="1" customHeight="1">
      <c r="A10115" s="244"/>
    </row>
    <row r="10116" spans="1:1" s="245" customFormat="1" ht="12" hidden="1" customHeight="1">
      <c r="A10116" s="244"/>
    </row>
    <row r="10117" spans="1:1" s="245" customFormat="1" ht="12" hidden="1" customHeight="1">
      <c r="A10117" s="244"/>
    </row>
    <row r="10118" spans="1:1" s="245" customFormat="1" ht="12" hidden="1" customHeight="1">
      <c r="A10118" s="244"/>
    </row>
    <row r="10119" spans="1:1" s="245" customFormat="1" ht="12" hidden="1" customHeight="1">
      <c r="A10119" s="244"/>
    </row>
    <row r="10120" spans="1:1" s="245" customFormat="1" ht="12" hidden="1" customHeight="1">
      <c r="A10120" s="244"/>
    </row>
    <row r="10121" spans="1:1" s="245" customFormat="1" ht="12" hidden="1" customHeight="1">
      <c r="A10121" s="244"/>
    </row>
    <row r="10122" spans="1:1" s="245" customFormat="1" ht="12" hidden="1" customHeight="1">
      <c r="A10122" s="244"/>
    </row>
    <row r="10123" spans="1:1" s="245" customFormat="1" ht="12" hidden="1" customHeight="1">
      <c r="A10123" s="244"/>
    </row>
    <row r="10124" spans="1:1" s="245" customFormat="1" ht="12" hidden="1" customHeight="1">
      <c r="A10124" s="244"/>
    </row>
    <row r="10125" spans="1:1" s="245" customFormat="1" ht="12" hidden="1" customHeight="1">
      <c r="A10125" s="244"/>
    </row>
    <row r="10126" spans="1:1" s="245" customFormat="1" ht="12" hidden="1" customHeight="1">
      <c r="A10126" s="244"/>
    </row>
    <row r="10127" spans="1:1" s="245" customFormat="1" ht="12" hidden="1" customHeight="1">
      <c r="A10127" s="244"/>
    </row>
    <row r="10128" spans="1:1" s="245" customFormat="1" ht="12" hidden="1" customHeight="1">
      <c r="A10128" s="244"/>
    </row>
    <row r="10129" spans="1:1" s="245" customFormat="1" ht="12" hidden="1" customHeight="1">
      <c r="A10129" s="244"/>
    </row>
    <row r="10130" spans="1:1" s="245" customFormat="1" ht="12" hidden="1" customHeight="1">
      <c r="A10130" s="244"/>
    </row>
    <row r="10131" spans="1:1" s="245" customFormat="1" ht="12" hidden="1" customHeight="1">
      <c r="A10131" s="244"/>
    </row>
    <row r="10132" spans="1:1" s="245" customFormat="1" ht="12" hidden="1" customHeight="1">
      <c r="A10132" s="244"/>
    </row>
    <row r="10133" spans="1:1" s="245" customFormat="1" ht="12" hidden="1" customHeight="1">
      <c r="A10133" s="244"/>
    </row>
    <row r="10134" spans="1:1" s="245" customFormat="1" ht="12" hidden="1" customHeight="1">
      <c r="A10134" s="244"/>
    </row>
    <row r="10135" spans="1:1" s="245" customFormat="1" ht="12" hidden="1" customHeight="1">
      <c r="A10135" s="244"/>
    </row>
    <row r="10136" spans="1:1" s="245" customFormat="1" ht="12" hidden="1" customHeight="1">
      <c r="A10136" s="244"/>
    </row>
    <row r="10137" spans="1:1" s="245" customFormat="1" ht="12" hidden="1" customHeight="1">
      <c r="A10137" s="244"/>
    </row>
    <row r="10138" spans="1:1" s="245" customFormat="1" ht="12" hidden="1" customHeight="1">
      <c r="A10138" s="244"/>
    </row>
    <row r="10139" spans="1:1" s="245" customFormat="1" ht="12" hidden="1" customHeight="1">
      <c r="A10139" s="244"/>
    </row>
    <row r="10140" spans="1:1" s="245" customFormat="1" ht="12" hidden="1" customHeight="1">
      <c r="A10140" s="244"/>
    </row>
    <row r="10141" spans="1:1" s="245" customFormat="1" ht="12" hidden="1" customHeight="1">
      <c r="A10141" s="244"/>
    </row>
    <row r="10142" spans="1:1" s="245" customFormat="1" ht="12" hidden="1" customHeight="1">
      <c r="A10142" s="244"/>
    </row>
    <row r="10143" spans="1:1" s="245" customFormat="1" ht="12" hidden="1" customHeight="1">
      <c r="A10143" s="244"/>
    </row>
    <row r="10144" spans="1:1" s="245" customFormat="1" ht="12" hidden="1" customHeight="1">
      <c r="A10144" s="244"/>
    </row>
    <row r="10145" spans="1:1" s="245" customFormat="1" ht="12" hidden="1" customHeight="1">
      <c r="A10145" s="244"/>
    </row>
    <row r="10146" spans="1:1" s="245" customFormat="1" ht="12" hidden="1" customHeight="1">
      <c r="A10146" s="244"/>
    </row>
    <row r="10147" spans="1:1" s="245" customFormat="1" ht="12" hidden="1" customHeight="1">
      <c r="A10147" s="244"/>
    </row>
    <row r="10148" spans="1:1" s="245" customFormat="1" ht="12" hidden="1" customHeight="1">
      <c r="A10148" s="244"/>
    </row>
    <row r="10149" spans="1:1" s="245" customFormat="1" ht="12" hidden="1" customHeight="1">
      <c r="A10149" s="244"/>
    </row>
    <row r="10150" spans="1:1" s="245" customFormat="1" ht="12" hidden="1" customHeight="1">
      <c r="A10150" s="244"/>
    </row>
    <row r="10151" spans="1:1" s="245" customFormat="1" ht="12" hidden="1" customHeight="1">
      <c r="A10151" s="244"/>
    </row>
    <row r="10152" spans="1:1" s="245" customFormat="1" ht="12" hidden="1" customHeight="1">
      <c r="A10152" s="244"/>
    </row>
    <row r="10153" spans="1:1" s="245" customFormat="1" ht="12" hidden="1" customHeight="1">
      <c r="A10153" s="244"/>
    </row>
    <row r="10154" spans="1:1" s="245" customFormat="1" ht="12" hidden="1" customHeight="1">
      <c r="A10154" s="244"/>
    </row>
    <row r="10155" spans="1:1" s="245" customFormat="1" ht="12" hidden="1" customHeight="1">
      <c r="A10155" s="244"/>
    </row>
    <row r="10156" spans="1:1" s="245" customFormat="1" ht="12" hidden="1" customHeight="1">
      <c r="A10156" s="244"/>
    </row>
    <row r="10157" spans="1:1" s="245" customFormat="1" ht="12" hidden="1" customHeight="1">
      <c r="A10157" s="244"/>
    </row>
    <row r="10158" spans="1:1" s="245" customFormat="1" ht="12" hidden="1" customHeight="1">
      <c r="A10158" s="244"/>
    </row>
    <row r="10159" spans="1:1" s="245" customFormat="1" ht="12" hidden="1" customHeight="1">
      <c r="A10159" s="244"/>
    </row>
    <row r="10160" spans="1:1" s="245" customFormat="1" ht="12" hidden="1" customHeight="1">
      <c r="A10160" s="244"/>
    </row>
    <row r="10161" spans="1:1" s="245" customFormat="1" ht="12" hidden="1" customHeight="1">
      <c r="A10161" s="244"/>
    </row>
    <row r="10162" spans="1:1" s="245" customFormat="1" ht="12" hidden="1" customHeight="1">
      <c r="A10162" s="244"/>
    </row>
    <row r="10163" spans="1:1" s="245" customFormat="1" ht="12" hidden="1" customHeight="1">
      <c r="A10163" s="244"/>
    </row>
    <row r="10164" spans="1:1" s="245" customFormat="1" ht="12" hidden="1" customHeight="1">
      <c r="A10164" s="244"/>
    </row>
    <row r="10165" spans="1:1" s="245" customFormat="1" ht="12" hidden="1" customHeight="1">
      <c r="A10165" s="244"/>
    </row>
    <row r="10166" spans="1:1" s="245" customFormat="1" ht="12" hidden="1" customHeight="1">
      <c r="A10166" s="244"/>
    </row>
    <row r="10167" spans="1:1" s="245" customFormat="1" ht="12" hidden="1" customHeight="1">
      <c r="A10167" s="244"/>
    </row>
    <row r="10168" spans="1:1" s="245" customFormat="1" ht="12" hidden="1" customHeight="1">
      <c r="A10168" s="244"/>
    </row>
    <row r="10169" spans="1:1" s="245" customFormat="1" ht="12" hidden="1" customHeight="1">
      <c r="A10169" s="244"/>
    </row>
    <row r="10170" spans="1:1" s="245" customFormat="1" ht="12" hidden="1" customHeight="1">
      <c r="A10170" s="244"/>
    </row>
    <row r="10171" spans="1:1" s="245" customFormat="1" ht="12" hidden="1" customHeight="1">
      <c r="A10171" s="244"/>
    </row>
    <row r="10172" spans="1:1" s="245" customFormat="1" ht="12" hidden="1" customHeight="1">
      <c r="A10172" s="244"/>
    </row>
    <row r="10173" spans="1:1" s="245" customFormat="1" ht="12" hidden="1" customHeight="1">
      <c r="A10173" s="244"/>
    </row>
    <row r="10174" spans="1:1" s="245" customFormat="1" ht="12" hidden="1" customHeight="1">
      <c r="A10174" s="244"/>
    </row>
    <row r="10175" spans="1:1" s="245" customFormat="1" ht="12" hidden="1" customHeight="1">
      <c r="A10175" s="244"/>
    </row>
    <row r="10176" spans="1:1" s="245" customFormat="1" ht="12" hidden="1" customHeight="1">
      <c r="A10176" s="244"/>
    </row>
    <row r="10177" spans="1:1" s="245" customFormat="1" ht="12" hidden="1" customHeight="1">
      <c r="A10177" s="244"/>
    </row>
    <row r="10178" spans="1:1" s="245" customFormat="1" ht="12" hidden="1" customHeight="1">
      <c r="A10178" s="244"/>
    </row>
    <row r="10179" spans="1:1" s="245" customFormat="1" ht="12" hidden="1" customHeight="1">
      <c r="A10179" s="244"/>
    </row>
    <row r="10180" spans="1:1" s="245" customFormat="1" ht="12" hidden="1" customHeight="1">
      <c r="A10180" s="244"/>
    </row>
    <row r="10181" spans="1:1" s="245" customFormat="1" ht="12" hidden="1" customHeight="1">
      <c r="A10181" s="244"/>
    </row>
    <row r="10182" spans="1:1" s="245" customFormat="1" ht="12" hidden="1" customHeight="1">
      <c r="A10182" s="244"/>
    </row>
    <row r="10183" spans="1:1" s="245" customFormat="1" ht="12" hidden="1" customHeight="1">
      <c r="A10183" s="244"/>
    </row>
    <row r="10184" spans="1:1" s="245" customFormat="1" ht="12" hidden="1" customHeight="1">
      <c r="A10184" s="244"/>
    </row>
    <row r="10185" spans="1:1" s="245" customFormat="1" ht="12" hidden="1" customHeight="1">
      <c r="A10185" s="244"/>
    </row>
    <row r="10186" spans="1:1" s="245" customFormat="1" ht="12" hidden="1" customHeight="1">
      <c r="A10186" s="244"/>
    </row>
    <row r="10187" spans="1:1" s="245" customFormat="1" ht="12" hidden="1" customHeight="1">
      <c r="A10187" s="244"/>
    </row>
    <row r="10188" spans="1:1" s="245" customFormat="1" ht="12" hidden="1" customHeight="1">
      <c r="A10188" s="244"/>
    </row>
    <row r="10189" spans="1:1" s="245" customFormat="1" ht="12" hidden="1" customHeight="1">
      <c r="A10189" s="244"/>
    </row>
    <row r="10190" spans="1:1" s="245" customFormat="1" ht="12" hidden="1" customHeight="1">
      <c r="A10190" s="244"/>
    </row>
    <row r="10191" spans="1:1" s="245" customFormat="1" ht="12" hidden="1" customHeight="1">
      <c r="A10191" s="244"/>
    </row>
    <row r="10192" spans="1:1" s="245" customFormat="1" ht="12" hidden="1" customHeight="1">
      <c r="A10192" s="244"/>
    </row>
    <row r="10193" spans="1:1" s="245" customFormat="1" ht="12" hidden="1" customHeight="1">
      <c r="A10193" s="244"/>
    </row>
    <row r="10194" spans="1:1" s="245" customFormat="1" ht="12" hidden="1" customHeight="1">
      <c r="A10194" s="244"/>
    </row>
    <row r="10195" spans="1:1" s="245" customFormat="1" ht="12" hidden="1" customHeight="1">
      <c r="A10195" s="244"/>
    </row>
    <row r="10196" spans="1:1" s="245" customFormat="1" ht="12" hidden="1" customHeight="1">
      <c r="A10196" s="244"/>
    </row>
    <row r="10197" spans="1:1" s="245" customFormat="1" ht="12" hidden="1" customHeight="1">
      <c r="A10197" s="244"/>
    </row>
    <row r="10198" spans="1:1" s="245" customFormat="1" ht="12" hidden="1" customHeight="1">
      <c r="A10198" s="244"/>
    </row>
    <row r="10199" spans="1:1" s="245" customFormat="1" ht="12" hidden="1" customHeight="1">
      <c r="A10199" s="244"/>
    </row>
    <row r="10200" spans="1:1" s="245" customFormat="1" ht="12" hidden="1" customHeight="1">
      <c r="A10200" s="244"/>
    </row>
    <row r="10201" spans="1:1" s="245" customFormat="1" ht="12" hidden="1" customHeight="1">
      <c r="A10201" s="244"/>
    </row>
    <row r="10202" spans="1:1" s="245" customFormat="1" ht="12" hidden="1" customHeight="1">
      <c r="A10202" s="244"/>
    </row>
    <row r="10203" spans="1:1" s="245" customFormat="1" ht="12" hidden="1" customHeight="1">
      <c r="A10203" s="244"/>
    </row>
    <row r="10204" spans="1:1" s="245" customFormat="1" ht="12" hidden="1" customHeight="1">
      <c r="A10204" s="244"/>
    </row>
    <row r="10205" spans="1:1" s="245" customFormat="1" ht="12" hidden="1" customHeight="1">
      <c r="A10205" s="244"/>
    </row>
    <row r="10206" spans="1:1" s="245" customFormat="1" ht="12" hidden="1" customHeight="1">
      <c r="A10206" s="244"/>
    </row>
    <row r="10207" spans="1:1" s="245" customFormat="1" ht="12" hidden="1" customHeight="1">
      <c r="A10207" s="244"/>
    </row>
    <row r="10208" spans="1:1" s="245" customFormat="1" ht="12" hidden="1" customHeight="1">
      <c r="A10208" s="244"/>
    </row>
    <row r="10209" spans="1:1" s="245" customFormat="1" ht="12" hidden="1" customHeight="1">
      <c r="A10209" s="244"/>
    </row>
    <row r="10210" spans="1:1" s="245" customFormat="1" ht="12" hidden="1" customHeight="1">
      <c r="A10210" s="244"/>
    </row>
    <row r="10211" spans="1:1" s="245" customFormat="1" ht="12" hidden="1" customHeight="1">
      <c r="A10211" s="244"/>
    </row>
    <row r="10212" spans="1:1" s="245" customFormat="1" ht="12" hidden="1" customHeight="1">
      <c r="A10212" s="244"/>
    </row>
    <row r="10213" spans="1:1" s="245" customFormat="1" ht="12" hidden="1" customHeight="1">
      <c r="A10213" s="244"/>
    </row>
    <row r="10214" spans="1:1" s="245" customFormat="1" ht="12" hidden="1" customHeight="1">
      <c r="A10214" s="244"/>
    </row>
    <row r="10215" spans="1:1" s="245" customFormat="1" ht="12" hidden="1" customHeight="1">
      <c r="A10215" s="244"/>
    </row>
    <row r="10216" spans="1:1" s="245" customFormat="1" ht="12" hidden="1" customHeight="1">
      <c r="A10216" s="244"/>
    </row>
    <row r="10217" spans="1:1" s="245" customFormat="1" ht="12" hidden="1" customHeight="1">
      <c r="A10217" s="244"/>
    </row>
    <row r="10218" spans="1:1" s="245" customFormat="1" ht="12" hidden="1" customHeight="1">
      <c r="A10218" s="244"/>
    </row>
    <row r="10219" spans="1:1" s="245" customFormat="1" ht="12" hidden="1" customHeight="1">
      <c r="A10219" s="244"/>
    </row>
    <row r="10220" spans="1:1" s="245" customFormat="1" ht="12" hidden="1" customHeight="1">
      <c r="A10220" s="244"/>
    </row>
    <row r="10221" spans="1:1" s="245" customFormat="1" ht="12" hidden="1" customHeight="1">
      <c r="A10221" s="244"/>
    </row>
    <row r="10222" spans="1:1" s="245" customFormat="1" ht="12" hidden="1" customHeight="1">
      <c r="A10222" s="244"/>
    </row>
    <row r="10223" spans="1:1" s="245" customFormat="1" ht="12" hidden="1" customHeight="1">
      <c r="A10223" s="244"/>
    </row>
    <row r="10224" spans="1:1" s="245" customFormat="1" ht="12" hidden="1" customHeight="1">
      <c r="A10224" s="244"/>
    </row>
    <row r="10225" spans="1:1" s="245" customFormat="1" ht="12" hidden="1" customHeight="1">
      <c r="A10225" s="244"/>
    </row>
    <row r="10226" spans="1:1" s="245" customFormat="1" ht="12" hidden="1" customHeight="1">
      <c r="A10226" s="244"/>
    </row>
    <row r="10227" spans="1:1" s="245" customFormat="1" ht="12" hidden="1" customHeight="1">
      <c r="A10227" s="244"/>
    </row>
    <row r="10228" spans="1:1" s="245" customFormat="1" ht="12" hidden="1" customHeight="1">
      <c r="A10228" s="244"/>
    </row>
    <row r="10229" spans="1:1" s="245" customFormat="1" ht="12" hidden="1" customHeight="1">
      <c r="A10229" s="244"/>
    </row>
    <row r="10230" spans="1:1" s="245" customFormat="1" ht="12" hidden="1" customHeight="1">
      <c r="A10230" s="244"/>
    </row>
    <row r="10231" spans="1:1" s="245" customFormat="1" ht="12" hidden="1" customHeight="1">
      <c r="A10231" s="244"/>
    </row>
    <row r="10232" spans="1:1" s="245" customFormat="1" ht="12" hidden="1" customHeight="1">
      <c r="A10232" s="244"/>
    </row>
    <row r="10233" spans="1:1" s="245" customFormat="1" ht="12" hidden="1" customHeight="1">
      <c r="A10233" s="244"/>
    </row>
    <row r="10234" spans="1:1" s="245" customFormat="1" ht="12" hidden="1" customHeight="1">
      <c r="A10234" s="244"/>
    </row>
    <row r="10235" spans="1:1" s="245" customFormat="1" ht="12" hidden="1" customHeight="1">
      <c r="A10235" s="244"/>
    </row>
    <row r="10236" spans="1:1" s="245" customFormat="1" ht="12" hidden="1" customHeight="1">
      <c r="A10236" s="244"/>
    </row>
    <row r="10237" spans="1:1" s="245" customFormat="1" ht="12" hidden="1" customHeight="1">
      <c r="A10237" s="244"/>
    </row>
    <row r="10238" spans="1:1" s="245" customFormat="1" ht="12" hidden="1" customHeight="1">
      <c r="A10238" s="244"/>
    </row>
    <row r="10239" spans="1:1" s="245" customFormat="1" ht="12" hidden="1" customHeight="1">
      <c r="A10239" s="244"/>
    </row>
    <row r="10240" spans="1:1" s="245" customFormat="1" ht="12" hidden="1" customHeight="1">
      <c r="A10240" s="244"/>
    </row>
    <row r="10241" spans="1:1" s="245" customFormat="1" ht="12" hidden="1" customHeight="1">
      <c r="A10241" s="244"/>
    </row>
    <row r="10242" spans="1:1" s="245" customFormat="1" ht="12" hidden="1" customHeight="1">
      <c r="A10242" s="244"/>
    </row>
    <row r="10243" spans="1:1" s="245" customFormat="1" ht="12" hidden="1" customHeight="1">
      <c r="A10243" s="244"/>
    </row>
    <row r="10244" spans="1:1" s="245" customFormat="1" ht="12" hidden="1" customHeight="1">
      <c r="A10244" s="244"/>
    </row>
    <row r="10245" spans="1:1" s="245" customFormat="1" ht="12" hidden="1" customHeight="1">
      <c r="A10245" s="244"/>
    </row>
    <row r="10246" spans="1:1" s="245" customFormat="1" ht="12" hidden="1" customHeight="1">
      <c r="A10246" s="244"/>
    </row>
    <row r="10247" spans="1:1" s="245" customFormat="1" ht="12" hidden="1" customHeight="1">
      <c r="A10247" s="244"/>
    </row>
    <row r="10248" spans="1:1" s="245" customFormat="1" ht="12" hidden="1" customHeight="1">
      <c r="A10248" s="244"/>
    </row>
    <row r="10249" spans="1:1" s="245" customFormat="1" ht="12" hidden="1" customHeight="1">
      <c r="A10249" s="244"/>
    </row>
    <row r="10250" spans="1:1" s="245" customFormat="1" ht="12" hidden="1" customHeight="1">
      <c r="A10250" s="244"/>
    </row>
    <row r="10251" spans="1:1" s="245" customFormat="1" ht="12" hidden="1" customHeight="1">
      <c r="A10251" s="244"/>
    </row>
    <row r="10252" spans="1:1" s="245" customFormat="1" ht="12" hidden="1" customHeight="1">
      <c r="A10252" s="244"/>
    </row>
    <row r="10253" spans="1:1" s="245" customFormat="1" ht="12" hidden="1" customHeight="1">
      <c r="A10253" s="244"/>
    </row>
    <row r="10254" spans="1:1" s="245" customFormat="1" ht="12" hidden="1" customHeight="1">
      <c r="A10254" s="244"/>
    </row>
    <row r="10255" spans="1:1" s="245" customFormat="1" ht="12" hidden="1" customHeight="1">
      <c r="A10255" s="244"/>
    </row>
    <row r="10256" spans="1:1" s="245" customFormat="1" ht="12" hidden="1" customHeight="1">
      <c r="A10256" s="244"/>
    </row>
    <row r="10257" spans="1:1" s="245" customFormat="1" ht="12" hidden="1" customHeight="1">
      <c r="A10257" s="244"/>
    </row>
    <row r="10258" spans="1:1" s="245" customFormat="1" ht="12" hidden="1" customHeight="1">
      <c r="A10258" s="244"/>
    </row>
    <row r="10259" spans="1:1" s="245" customFormat="1" ht="12" hidden="1" customHeight="1">
      <c r="A10259" s="244"/>
    </row>
    <row r="10260" spans="1:1" s="245" customFormat="1" ht="12" hidden="1" customHeight="1">
      <c r="A10260" s="244"/>
    </row>
    <row r="10261" spans="1:1" s="245" customFormat="1" ht="12" hidden="1" customHeight="1">
      <c r="A10261" s="244"/>
    </row>
    <row r="10262" spans="1:1" s="245" customFormat="1" ht="12" hidden="1" customHeight="1">
      <c r="A10262" s="244"/>
    </row>
    <row r="10263" spans="1:1" s="245" customFormat="1" ht="12" hidden="1" customHeight="1">
      <c r="A10263" s="244"/>
    </row>
    <row r="10264" spans="1:1" s="245" customFormat="1" ht="12" hidden="1" customHeight="1">
      <c r="A10264" s="244"/>
    </row>
    <row r="10265" spans="1:1" s="245" customFormat="1" ht="12" hidden="1" customHeight="1">
      <c r="A10265" s="244"/>
    </row>
    <row r="10266" spans="1:1" s="245" customFormat="1" ht="12" hidden="1" customHeight="1">
      <c r="A10266" s="244"/>
    </row>
    <row r="10267" spans="1:1" s="245" customFormat="1" ht="12" hidden="1" customHeight="1">
      <c r="A10267" s="244"/>
    </row>
    <row r="10268" spans="1:1" s="245" customFormat="1" ht="12" hidden="1" customHeight="1">
      <c r="A10268" s="244"/>
    </row>
    <row r="10269" spans="1:1" s="245" customFormat="1" ht="12" hidden="1" customHeight="1">
      <c r="A10269" s="244"/>
    </row>
    <row r="10270" spans="1:1" s="245" customFormat="1" ht="12" hidden="1" customHeight="1">
      <c r="A10270" s="244"/>
    </row>
    <row r="10271" spans="1:1" s="245" customFormat="1" ht="12" hidden="1" customHeight="1">
      <c r="A10271" s="244"/>
    </row>
    <row r="10272" spans="1:1" s="245" customFormat="1" ht="12" hidden="1" customHeight="1">
      <c r="A10272" s="244"/>
    </row>
    <row r="10273" spans="1:1" s="245" customFormat="1" ht="12" hidden="1" customHeight="1">
      <c r="A10273" s="244"/>
    </row>
    <row r="10274" spans="1:1" s="245" customFormat="1" ht="12" hidden="1" customHeight="1">
      <c r="A10274" s="244"/>
    </row>
    <row r="10275" spans="1:1" s="245" customFormat="1" ht="12" hidden="1" customHeight="1">
      <c r="A10275" s="244"/>
    </row>
    <row r="10276" spans="1:1" s="245" customFormat="1" ht="12" hidden="1" customHeight="1">
      <c r="A10276" s="244"/>
    </row>
    <row r="10277" spans="1:1" s="245" customFormat="1" ht="12" hidden="1" customHeight="1">
      <c r="A10277" s="244"/>
    </row>
    <row r="10278" spans="1:1" s="245" customFormat="1" ht="12" hidden="1" customHeight="1">
      <c r="A10278" s="244"/>
    </row>
    <row r="10279" spans="1:1" s="245" customFormat="1" ht="12" hidden="1" customHeight="1">
      <c r="A10279" s="244"/>
    </row>
    <row r="10280" spans="1:1" s="245" customFormat="1" ht="12" hidden="1" customHeight="1">
      <c r="A10280" s="244"/>
    </row>
    <row r="10281" spans="1:1" s="245" customFormat="1" ht="12" hidden="1" customHeight="1">
      <c r="A10281" s="244"/>
    </row>
    <row r="10282" spans="1:1" s="245" customFormat="1" ht="12" hidden="1" customHeight="1">
      <c r="A10282" s="244"/>
    </row>
    <row r="10283" spans="1:1" s="245" customFormat="1" ht="12" hidden="1" customHeight="1">
      <c r="A10283" s="244"/>
    </row>
    <row r="10284" spans="1:1" s="245" customFormat="1" ht="12" hidden="1" customHeight="1">
      <c r="A10284" s="244"/>
    </row>
    <row r="10285" spans="1:1" s="245" customFormat="1" ht="12" hidden="1" customHeight="1">
      <c r="A10285" s="244"/>
    </row>
    <row r="10286" spans="1:1" s="245" customFormat="1" ht="12" hidden="1" customHeight="1">
      <c r="A10286" s="244"/>
    </row>
    <row r="10287" spans="1:1" s="245" customFormat="1" ht="12" hidden="1" customHeight="1">
      <c r="A10287" s="244"/>
    </row>
    <row r="10288" spans="1:1" s="245" customFormat="1" ht="12" hidden="1" customHeight="1">
      <c r="A10288" s="244"/>
    </row>
    <row r="10289" spans="1:1" s="245" customFormat="1" ht="12" hidden="1" customHeight="1">
      <c r="A10289" s="244"/>
    </row>
    <row r="10290" spans="1:1" s="245" customFormat="1" ht="12" hidden="1" customHeight="1">
      <c r="A10290" s="244"/>
    </row>
    <row r="10291" spans="1:1" s="245" customFormat="1" ht="12" hidden="1" customHeight="1">
      <c r="A10291" s="244"/>
    </row>
    <row r="10292" spans="1:1" s="245" customFormat="1" ht="12" hidden="1" customHeight="1">
      <c r="A10292" s="244"/>
    </row>
    <row r="10293" spans="1:1" s="245" customFormat="1" ht="12" hidden="1" customHeight="1">
      <c r="A10293" s="244"/>
    </row>
    <row r="10294" spans="1:1" s="245" customFormat="1" ht="12" hidden="1" customHeight="1">
      <c r="A10294" s="244"/>
    </row>
    <row r="10295" spans="1:1" s="245" customFormat="1" ht="12" hidden="1" customHeight="1">
      <c r="A10295" s="244"/>
    </row>
    <row r="10296" spans="1:1" s="245" customFormat="1" ht="12" hidden="1" customHeight="1">
      <c r="A10296" s="244"/>
    </row>
    <row r="10297" spans="1:1" s="245" customFormat="1" ht="12" hidden="1" customHeight="1">
      <c r="A10297" s="244"/>
    </row>
    <row r="10298" spans="1:1" s="245" customFormat="1" ht="12" hidden="1" customHeight="1">
      <c r="A10298" s="244"/>
    </row>
    <row r="10299" spans="1:1" s="245" customFormat="1" ht="12" hidden="1" customHeight="1">
      <c r="A10299" s="244"/>
    </row>
    <row r="10300" spans="1:1" s="245" customFormat="1" ht="12" hidden="1" customHeight="1">
      <c r="A10300" s="244"/>
    </row>
    <row r="10301" spans="1:1" s="245" customFormat="1" ht="12" hidden="1" customHeight="1">
      <c r="A10301" s="244"/>
    </row>
    <row r="10302" spans="1:1" s="245" customFormat="1" ht="12" hidden="1" customHeight="1">
      <c r="A10302" s="244"/>
    </row>
    <row r="10303" spans="1:1" s="245" customFormat="1" ht="12" hidden="1" customHeight="1">
      <c r="A10303" s="244"/>
    </row>
    <row r="10304" spans="1:1" s="245" customFormat="1" ht="12" hidden="1" customHeight="1">
      <c r="A10304" s="244"/>
    </row>
    <row r="10305" spans="1:1" s="245" customFormat="1" ht="12" hidden="1" customHeight="1">
      <c r="A10305" s="244"/>
    </row>
    <row r="10306" spans="1:1" s="245" customFormat="1" ht="12" hidden="1" customHeight="1">
      <c r="A10306" s="244"/>
    </row>
    <row r="10307" spans="1:1" s="245" customFormat="1" ht="12" hidden="1" customHeight="1">
      <c r="A10307" s="244"/>
    </row>
    <row r="10308" spans="1:1" s="245" customFormat="1" ht="12" hidden="1" customHeight="1">
      <c r="A10308" s="244"/>
    </row>
    <row r="10309" spans="1:1" s="245" customFormat="1" ht="12" hidden="1" customHeight="1">
      <c r="A10309" s="244"/>
    </row>
    <row r="10310" spans="1:1" s="245" customFormat="1" ht="12" hidden="1" customHeight="1">
      <c r="A10310" s="244"/>
    </row>
    <row r="10311" spans="1:1" s="245" customFormat="1" ht="12" hidden="1" customHeight="1">
      <c r="A10311" s="244"/>
    </row>
    <row r="10312" spans="1:1" s="245" customFormat="1" ht="12" hidden="1" customHeight="1">
      <c r="A10312" s="244"/>
    </row>
    <row r="10313" spans="1:1" s="245" customFormat="1" ht="12" hidden="1" customHeight="1">
      <c r="A10313" s="244"/>
    </row>
    <row r="10314" spans="1:1" s="245" customFormat="1" ht="12" hidden="1" customHeight="1">
      <c r="A10314" s="244"/>
    </row>
    <row r="10315" spans="1:1" s="245" customFormat="1" ht="12" hidden="1" customHeight="1">
      <c r="A10315" s="244"/>
    </row>
    <row r="10316" spans="1:1" s="245" customFormat="1" ht="12" hidden="1" customHeight="1">
      <c r="A10316" s="244"/>
    </row>
    <row r="10317" spans="1:1" s="245" customFormat="1" ht="12" hidden="1" customHeight="1">
      <c r="A10317" s="244"/>
    </row>
    <row r="10318" spans="1:1" s="245" customFormat="1" ht="12" hidden="1" customHeight="1">
      <c r="A10318" s="244"/>
    </row>
    <row r="10319" spans="1:1" s="245" customFormat="1" ht="12" hidden="1" customHeight="1">
      <c r="A10319" s="244"/>
    </row>
    <row r="10320" spans="1:1" s="245" customFormat="1" ht="12" hidden="1" customHeight="1">
      <c r="A10320" s="244"/>
    </row>
    <row r="10321" spans="1:1" s="245" customFormat="1" ht="12" hidden="1" customHeight="1">
      <c r="A10321" s="244"/>
    </row>
    <row r="10322" spans="1:1" s="245" customFormat="1" ht="12" hidden="1" customHeight="1">
      <c r="A10322" s="244"/>
    </row>
    <row r="10323" spans="1:1" s="245" customFormat="1" ht="12" hidden="1" customHeight="1">
      <c r="A10323" s="244"/>
    </row>
    <row r="10324" spans="1:1" s="245" customFormat="1" ht="12" hidden="1" customHeight="1">
      <c r="A10324" s="244"/>
    </row>
    <row r="10325" spans="1:1" s="245" customFormat="1" ht="12" hidden="1" customHeight="1">
      <c r="A10325" s="244"/>
    </row>
    <row r="10326" spans="1:1" s="245" customFormat="1" ht="12" hidden="1" customHeight="1">
      <c r="A10326" s="244"/>
    </row>
    <row r="10327" spans="1:1" s="245" customFormat="1" ht="12" hidden="1" customHeight="1">
      <c r="A10327" s="244"/>
    </row>
    <row r="10328" spans="1:1" s="245" customFormat="1" ht="12" hidden="1" customHeight="1">
      <c r="A10328" s="244"/>
    </row>
    <row r="10329" spans="1:1" s="245" customFormat="1" ht="12" hidden="1" customHeight="1">
      <c r="A10329" s="244"/>
    </row>
    <row r="10330" spans="1:1" s="245" customFormat="1" ht="12" hidden="1" customHeight="1">
      <c r="A10330" s="244"/>
    </row>
    <row r="10331" spans="1:1" s="245" customFormat="1" ht="12" hidden="1" customHeight="1">
      <c r="A10331" s="244"/>
    </row>
    <row r="10332" spans="1:1" s="245" customFormat="1" ht="12" hidden="1" customHeight="1">
      <c r="A10332" s="244"/>
    </row>
    <row r="10333" spans="1:1" s="245" customFormat="1" ht="12" hidden="1" customHeight="1">
      <c r="A10333" s="244"/>
    </row>
    <row r="10334" spans="1:1" s="245" customFormat="1" ht="12" hidden="1" customHeight="1">
      <c r="A10334" s="244"/>
    </row>
    <row r="10335" spans="1:1" s="245" customFormat="1" ht="12" hidden="1" customHeight="1">
      <c r="A10335" s="244"/>
    </row>
    <row r="10336" spans="1:1" s="245" customFormat="1" ht="12" hidden="1" customHeight="1">
      <c r="A10336" s="244"/>
    </row>
    <row r="10337" spans="1:1" s="245" customFormat="1" ht="12" hidden="1" customHeight="1">
      <c r="A10337" s="244"/>
    </row>
    <row r="10338" spans="1:1" s="245" customFormat="1" ht="12" hidden="1" customHeight="1">
      <c r="A10338" s="244"/>
    </row>
    <row r="10339" spans="1:1" s="245" customFormat="1" ht="12" hidden="1" customHeight="1">
      <c r="A10339" s="244"/>
    </row>
    <row r="10340" spans="1:1" s="245" customFormat="1" ht="12" hidden="1" customHeight="1">
      <c r="A10340" s="244"/>
    </row>
    <row r="10341" spans="1:1" s="245" customFormat="1" ht="12" hidden="1" customHeight="1">
      <c r="A10341" s="244"/>
    </row>
    <row r="10342" spans="1:1" s="245" customFormat="1" ht="12" hidden="1" customHeight="1">
      <c r="A10342" s="244"/>
    </row>
    <row r="10343" spans="1:1" s="245" customFormat="1" ht="12" hidden="1" customHeight="1">
      <c r="A10343" s="244"/>
    </row>
    <row r="10344" spans="1:1" s="245" customFormat="1" ht="12" hidden="1" customHeight="1">
      <c r="A10344" s="244"/>
    </row>
    <row r="10345" spans="1:1" s="245" customFormat="1" ht="12" hidden="1" customHeight="1">
      <c r="A10345" s="244"/>
    </row>
    <row r="10346" spans="1:1" s="245" customFormat="1" ht="12" hidden="1" customHeight="1">
      <c r="A10346" s="244"/>
    </row>
    <row r="10347" spans="1:1" s="245" customFormat="1" ht="12" hidden="1" customHeight="1">
      <c r="A10347" s="244"/>
    </row>
    <row r="10348" spans="1:1" s="245" customFormat="1" ht="12" hidden="1" customHeight="1">
      <c r="A10348" s="244"/>
    </row>
    <row r="10349" spans="1:1" s="245" customFormat="1" ht="12" hidden="1" customHeight="1">
      <c r="A10349" s="244"/>
    </row>
    <row r="10350" spans="1:1" s="245" customFormat="1" ht="12" hidden="1" customHeight="1">
      <c r="A10350" s="244"/>
    </row>
    <row r="10351" spans="1:1" s="245" customFormat="1" ht="12" hidden="1" customHeight="1">
      <c r="A10351" s="244"/>
    </row>
    <row r="10352" spans="1:1" s="245" customFormat="1" ht="12" hidden="1" customHeight="1">
      <c r="A10352" s="244"/>
    </row>
    <row r="10353" spans="1:1" s="245" customFormat="1" ht="12" hidden="1" customHeight="1">
      <c r="A10353" s="244"/>
    </row>
    <row r="10354" spans="1:1" s="245" customFormat="1" ht="12" hidden="1" customHeight="1">
      <c r="A10354" s="244"/>
    </row>
    <row r="10355" spans="1:1" s="245" customFormat="1" ht="12" hidden="1" customHeight="1">
      <c r="A10355" s="244"/>
    </row>
    <row r="10356" spans="1:1" s="245" customFormat="1" ht="12" hidden="1" customHeight="1">
      <c r="A10356" s="244"/>
    </row>
    <row r="10357" spans="1:1" s="245" customFormat="1" ht="12" hidden="1" customHeight="1">
      <c r="A10357" s="244"/>
    </row>
    <row r="10358" spans="1:1" s="245" customFormat="1" ht="12" hidden="1" customHeight="1">
      <c r="A10358" s="244"/>
    </row>
    <row r="10359" spans="1:1" s="245" customFormat="1" ht="12" hidden="1" customHeight="1">
      <c r="A10359" s="244"/>
    </row>
    <row r="10360" spans="1:1" s="245" customFormat="1" ht="12" hidden="1" customHeight="1">
      <c r="A10360" s="244"/>
    </row>
    <row r="10361" spans="1:1" s="245" customFormat="1" ht="12" hidden="1" customHeight="1">
      <c r="A10361" s="244"/>
    </row>
    <row r="10362" spans="1:1" s="245" customFormat="1" ht="12" hidden="1" customHeight="1">
      <c r="A10362" s="244"/>
    </row>
    <row r="10363" spans="1:1" s="245" customFormat="1" ht="12" hidden="1" customHeight="1">
      <c r="A10363" s="244"/>
    </row>
    <row r="10364" spans="1:1" s="245" customFormat="1" ht="12" hidden="1" customHeight="1">
      <c r="A10364" s="244"/>
    </row>
    <row r="10365" spans="1:1" s="245" customFormat="1" ht="12" hidden="1" customHeight="1">
      <c r="A10365" s="244"/>
    </row>
    <row r="10366" spans="1:1" s="245" customFormat="1" ht="12" hidden="1" customHeight="1">
      <c r="A10366" s="244"/>
    </row>
    <row r="10367" spans="1:1" s="245" customFormat="1" ht="12" hidden="1" customHeight="1">
      <c r="A10367" s="244"/>
    </row>
    <row r="10368" spans="1:1" s="245" customFormat="1" ht="12" hidden="1" customHeight="1">
      <c r="A10368" s="244"/>
    </row>
    <row r="10369" spans="1:1" s="245" customFormat="1" ht="12" hidden="1" customHeight="1">
      <c r="A10369" s="244"/>
    </row>
    <row r="10370" spans="1:1" s="245" customFormat="1" ht="12" hidden="1" customHeight="1">
      <c r="A10370" s="244"/>
    </row>
    <row r="10371" spans="1:1" s="245" customFormat="1" ht="12" hidden="1" customHeight="1">
      <c r="A10371" s="244"/>
    </row>
    <row r="10372" spans="1:1" s="245" customFormat="1" ht="12" hidden="1" customHeight="1">
      <c r="A10372" s="244"/>
    </row>
    <row r="10373" spans="1:1" s="245" customFormat="1" ht="12" hidden="1" customHeight="1">
      <c r="A10373" s="244"/>
    </row>
    <row r="10374" spans="1:1" s="245" customFormat="1" ht="12" hidden="1" customHeight="1">
      <c r="A10374" s="244"/>
    </row>
    <row r="10375" spans="1:1" s="245" customFormat="1" ht="12" hidden="1" customHeight="1">
      <c r="A10375" s="244"/>
    </row>
    <row r="10376" spans="1:1" s="245" customFormat="1" ht="12" hidden="1" customHeight="1">
      <c r="A10376" s="244"/>
    </row>
    <row r="10377" spans="1:1" s="245" customFormat="1" ht="12" hidden="1" customHeight="1">
      <c r="A10377" s="244"/>
    </row>
    <row r="10378" spans="1:1" s="245" customFormat="1" ht="12" hidden="1" customHeight="1">
      <c r="A10378" s="244"/>
    </row>
    <row r="10379" spans="1:1" s="245" customFormat="1" ht="12" hidden="1" customHeight="1">
      <c r="A10379" s="244"/>
    </row>
    <row r="10380" spans="1:1" s="245" customFormat="1" ht="12" hidden="1" customHeight="1">
      <c r="A10380" s="244"/>
    </row>
    <row r="10381" spans="1:1" s="245" customFormat="1" ht="12" hidden="1" customHeight="1">
      <c r="A10381" s="244"/>
    </row>
    <row r="10382" spans="1:1" s="245" customFormat="1" ht="12" hidden="1" customHeight="1">
      <c r="A10382" s="244"/>
    </row>
    <row r="10383" spans="1:1" s="245" customFormat="1" ht="12" hidden="1" customHeight="1">
      <c r="A10383" s="244"/>
    </row>
    <row r="10384" spans="1:1" s="245" customFormat="1" ht="12" hidden="1" customHeight="1">
      <c r="A10384" s="244"/>
    </row>
    <row r="10385" spans="1:1" s="245" customFormat="1" ht="12" hidden="1" customHeight="1">
      <c r="A10385" s="244"/>
    </row>
    <row r="10386" spans="1:1" s="245" customFormat="1" ht="12" hidden="1" customHeight="1">
      <c r="A10386" s="244"/>
    </row>
    <row r="10387" spans="1:1" s="245" customFormat="1" ht="12" hidden="1" customHeight="1">
      <c r="A10387" s="244"/>
    </row>
    <row r="10388" spans="1:1" s="245" customFormat="1" ht="12" hidden="1" customHeight="1">
      <c r="A10388" s="244"/>
    </row>
    <row r="10389" spans="1:1" s="245" customFormat="1" ht="12" hidden="1" customHeight="1">
      <c r="A10389" s="244"/>
    </row>
    <row r="10390" spans="1:1" s="245" customFormat="1" ht="12" hidden="1" customHeight="1">
      <c r="A10390" s="244"/>
    </row>
    <row r="10391" spans="1:1" s="245" customFormat="1" ht="12" hidden="1" customHeight="1">
      <c r="A10391" s="244"/>
    </row>
    <row r="10392" spans="1:1" s="245" customFormat="1" ht="12" hidden="1" customHeight="1">
      <c r="A10392" s="244"/>
    </row>
    <row r="10393" spans="1:1" s="245" customFormat="1" ht="12" hidden="1" customHeight="1">
      <c r="A10393" s="244"/>
    </row>
    <row r="10394" spans="1:1" s="245" customFormat="1" ht="12" hidden="1" customHeight="1">
      <c r="A10394" s="244"/>
    </row>
    <row r="10395" spans="1:1" s="245" customFormat="1" ht="12" hidden="1" customHeight="1">
      <c r="A10395" s="244"/>
    </row>
    <row r="10396" spans="1:1" s="245" customFormat="1" ht="12" hidden="1" customHeight="1">
      <c r="A10396" s="244"/>
    </row>
    <row r="10397" spans="1:1" s="245" customFormat="1" ht="12" hidden="1" customHeight="1">
      <c r="A10397" s="244"/>
    </row>
    <row r="10398" spans="1:1" s="245" customFormat="1" ht="12" hidden="1" customHeight="1">
      <c r="A10398" s="244"/>
    </row>
    <row r="10399" spans="1:1" s="245" customFormat="1" ht="12" hidden="1" customHeight="1">
      <c r="A10399" s="244"/>
    </row>
    <row r="10400" spans="1:1" s="245" customFormat="1" ht="12" hidden="1" customHeight="1">
      <c r="A10400" s="244"/>
    </row>
    <row r="10401" spans="1:1" s="245" customFormat="1" ht="12" hidden="1" customHeight="1">
      <c r="A10401" s="244"/>
    </row>
    <row r="10402" spans="1:1" s="245" customFormat="1" ht="12" hidden="1" customHeight="1">
      <c r="A10402" s="244"/>
    </row>
    <row r="10403" spans="1:1" s="245" customFormat="1" ht="12" hidden="1" customHeight="1">
      <c r="A10403" s="244"/>
    </row>
    <row r="10404" spans="1:1" s="245" customFormat="1" ht="12" hidden="1" customHeight="1">
      <c r="A10404" s="244"/>
    </row>
    <row r="10405" spans="1:1" s="245" customFormat="1" ht="12" hidden="1" customHeight="1">
      <c r="A10405" s="244"/>
    </row>
    <row r="10406" spans="1:1" s="245" customFormat="1" ht="12" hidden="1" customHeight="1">
      <c r="A10406" s="244"/>
    </row>
    <row r="10407" spans="1:1" s="245" customFormat="1" ht="12" hidden="1" customHeight="1">
      <c r="A10407" s="244"/>
    </row>
    <row r="10408" spans="1:1" s="245" customFormat="1" ht="12" hidden="1" customHeight="1">
      <c r="A10408" s="244"/>
    </row>
    <row r="10409" spans="1:1" s="245" customFormat="1" ht="12" hidden="1" customHeight="1">
      <c r="A10409" s="244"/>
    </row>
    <row r="10410" spans="1:1" s="245" customFormat="1" ht="12" hidden="1" customHeight="1">
      <c r="A10410" s="244"/>
    </row>
    <row r="10411" spans="1:1" s="245" customFormat="1" ht="12" hidden="1" customHeight="1">
      <c r="A10411" s="244"/>
    </row>
    <row r="10412" spans="1:1" s="245" customFormat="1" ht="12" hidden="1" customHeight="1">
      <c r="A10412" s="244"/>
    </row>
    <row r="10413" spans="1:1" s="245" customFormat="1" ht="12" hidden="1" customHeight="1">
      <c r="A10413" s="244"/>
    </row>
    <row r="10414" spans="1:1" s="245" customFormat="1" ht="12" hidden="1" customHeight="1">
      <c r="A10414" s="244"/>
    </row>
    <row r="10415" spans="1:1" s="245" customFormat="1" ht="12" hidden="1" customHeight="1">
      <c r="A10415" s="244"/>
    </row>
    <row r="10416" spans="1:1" s="245" customFormat="1" ht="12" hidden="1" customHeight="1">
      <c r="A10416" s="244"/>
    </row>
    <row r="10417" spans="1:1" s="245" customFormat="1" ht="12" hidden="1" customHeight="1">
      <c r="A10417" s="244"/>
    </row>
    <row r="10418" spans="1:1" s="245" customFormat="1" ht="12" hidden="1" customHeight="1">
      <c r="A10418" s="244"/>
    </row>
    <row r="10419" spans="1:1" s="245" customFormat="1" ht="12" hidden="1" customHeight="1">
      <c r="A10419" s="244"/>
    </row>
    <row r="10420" spans="1:1" s="245" customFormat="1" ht="12" hidden="1" customHeight="1">
      <c r="A10420" s="244"/>
    </row>
    <row r="10421" spans="1:1" s="245" customFormat="1" ht="12" hidden="1" customHeight="1">
      <c r="A10421" s="244"/>
    </row>
    <row r="10422" spans="1:1" s="245" customFormat="1" ht="12" hidden="1" customHeight="1">
      <c r="A10422" s="244"/>
    </row>
    <row r="10423" spans="1:1" s="245" customFormat="1" ht="12" hidden="1" customHeight="1">
      <c r="A10423" s="244"/>
    </row>
    <row r="10424" spans="1:1" s="245" customFormat="1" ht="12" hidden="1" customHeight="1">
      <c r="A10424" s="244"/>
    </row>
    <row r="10425" spans="1:1" s="245" customFormat="1" ht="12" hidden="1" customHeight="1">
      <c r="A10425" s="244"/>
    </row>
    <row r="10426" spans="1:1" s="245" customFormat="1" ht="12" hidden="1" customHeight="1">
      <c r="A10426" s="244"/>
    </row>
    <row r="10427" spans="1:1" s="245" customFormat="1" ht="12" hidden="1" customHeight="1">
      <c r="A10427" s="244"/>
    </row>
    <row r="10428" spans="1:1" s="245" customFormat="1" ht="12" hidden="1" customHeight="1">
      <c r="A10428" s="244"/>
    </row>
    <row r="10429" spans="1:1" s="245" customFormat="1" ht="12" hidden="1" customHeight="1">
      <c r="A10429" s="244"/>
    </row>
    <row r="10430" spans="1:1" s="245" customFormat="1" ht="12" hidden="1" customHeight="1">
      <c r="A10430" s="244"/>
    </row>
    <row r="10431" spans="1:1" s="245" customFormat="1" ht="12" hidden="1" customHeight="1">
      <c r="A10431" s="244"/>
    </row>
    <row r="10432" spans="1:1" s="245" customFormat="1" ht="12" hidden="1" customHeight="1">
      <c r="A10432" s="244"/>
    </row>
    <row r="10433" spans="1:1" s="245" customFormat="1" ht="12" hidden="1" customHeight="1">
      <c r="A10433" s="244"/>
    </row>
    <row r="10434" spans="1:1" s="245" customFormat="1" ht="12" hidden="1" customHeight="1">
      <c r="A10434" s="244"/>
    </row>
    <row r="10435" spans="1:1" s="245" customFormat="1" ht="12" hidden="1" customHeight="1">
      <c r="A10435" s="244"/>
    </row>
    <row r="10436" spans="1:1" s="245" customFormat="1" ht="12" hidden="1" customHeight="1">
      <c r="A10436" s="244"/>
    </row>
    <row r="10437" spans="1:1" s="245" customFormat="1" ht="12" hidden="1" customHeight="1">
      <c r="A10437" s="244"/>
    </row>
    <row r="10438" spans="1:1" s="245" customFormat="1" ht="12" hidden="1" customHeight="1">
      <c r="A10438" s="244"/>
    </row>
    <row r="10439" spans="1:1" s="245" customFormat="1" ht="12" hidden="1" customHeight="1">
      <c r="A10439" s="244"/>
    </row>
    <row r="10440" spans="1:1" s="245" customFormat="1" ht="12" hidden="1" customHeight="1">
      <c r="A10440" s="244"/>
    </row>
    <row r="10441" spans="1:1" s="245" customFormat="1" ht="12" hidden="1" customHeight="1">
      <c r="A10441" s="244"/>
    </row>
    <row r="10442" spans="1:1" s="245" customFormat="1" ht="12" hidden="1" customHeight="1">
      <c r="A10442" s="244"/>
    </row>
    <row r="10443" spans="1:1" s="245" customFormat="1" ht="12" hidden="1" customHeight="1">
      <c r="A10443" s="244"/>
    </row>
    <row r="10444" spans="1:1" s="245" customFormat="1" ht="12" hidden="1" customHeight="1">
      <c r="A10444" s="244"/>
    </row>
    <row r="10445" spans="1:1" s="245" customFormat="1" ht="12" hidden="1" customHeight="1">
      <c r="A10445" s="244"/>
    </row>
    <row r="10446" spans="1:1" s="245" customFormat="1" ht="12" hidden="1" customHeight="1">
      <c r="A10446" s="244"/>
    </row>
    <row r="10447" spans="1:1" s="245" customFormat="1" ht="12" hidden="1" customHeight="1">
      <c r="A10447" s="244"/>
    </row>
    <row r="10448" spans="1:1" s="245" customFormat="1" ht="12" hidden="1" customHeight="1">
      <c r="A10448" s="244"/>
    </row>
    <row r="10449" spans="1:1" s="245" customFormat="1" ht="12" hidden="1" customHeight="1">
      <c r="A10449" s="244"/>
    </row>
    <row r="10450" spans="1:1" s="245" customFormat="1" ht="12" hidden="1" customHeight="1">
      <c r="A10450" s="244"/>
    </row>
    <row r="10451" spans="1:1" s="245" customFormat="1" ht="12" hidden="1" customHeight="1">
      <c r="A10451" s="244"/>
    </row>
    <row r="10452" spans="1:1" s="245" customFormat="1" ht="12" hidden="1" customHeight="1">
      <c r="A10452" s="244"/>
    </row>
    <row r="10453" spans="1:1" s="245" customFormat="1" ht="12" hidden="1" customHeight="1">
      <c r="A10453" s="244"/>
    </row>
    <row r="10454" spans="1:1" s="245" customFormat="1" ht="12" hidden="1" customHeight="1">
      <c r="A10454" s="244"/>
    </row>
    <row r="10455" spans="1:1" s="245" customFormat="1" ht="12" hidden="1" customHeight="1">
      <c r="A10455" s="244"/>
    </row>
    <row r="10456" spans="1:1" s="245" customFormat="1" ht="12" hidden="1" customHeight="1">
      <c r="A10456" s="244"/>
    </row>
    <row r="10457" spans="1:1" s="245" customFormat="1" ht="12" hidden="1" customHeight="1">
      <c r="A10457" s="244"/>
    </row>
    <row r="10458" spans="1:1" s="245" customFormat="1" ht="12" hidden="1" customHeight="1">
      <c r="A10458" s="244"/>
    </row>
    <row r="10459" spans="1:1" s="245" customFormat="1" ht="12" hidden="1" customHeight="1">
      <c r="A10459" s="244"/>
    </row>
    <row r="10460" spans="1:1" s="245" customFormat="1" ht="12" hidden="1" customHeight="1">
      <c r="A10460" s="244"/>
    </row>
    <row r="10461" spans="1:1" s="245" customFormat="1" ht="12" hidden="1" customHeight="1">
      <c r="A10461" s="244"/>
    </row>
    <row r="10462" spans="1:1" s="245" customFormat="1" ht="12" hidden="1" customHeight="1">
      <c r="A10462" s="244"/>
    </row>
    <row r="10463" spans="1:1" s="245" customFormat="1" ht="12" hidden="1" customHeight="1">
      <c r="A10463" s="244"/>
    </row>
    <row r="10464" spans="1:1" s="245" customFormat="1" ht="12" hidden="1" customHeight="1">
      <c r="A10464" s="244"/>
    </row>
    <row r="10465" spans="1:1" s="245" customFormat="1" ht="12" hidden="1" customHeight="1">
      <c r="A10465" s="244"/>
    </row>
    <row r="10466" spans="1:1" s="245" customFormat="1" ht="12" hidden="1" customHeight="1">
      <c r="A10466" s="244"/>
    </row>
    <row r="10467" spans="1:1" s="245" customFormat="1" ht="12" hidden="1" customHeight="1">
      <c r="A10467" s="244"/>
    </row>
    <row r="10468" spans="1:1" s="245" customFormat="1" ht="12" hidden="1" customHeight="1">
      <c r="A10468" s="244"/>
    </row>
    <row r="10469" spans="1:1" s="245" customFormat="1" ht="12" hidden="1" customHeight="1">
      <c r="A10469" s="244"/>
    </row>
    <row r="10470" spans="1:1" s="245" customFormat="1" ht="12" hidden="1" customHeight="1">
      <c r="A10470" s="244"/>
    </row>
    <row r="10471" spans="1:1" s="245" customFormat="1" ht="12" hidden="1" customHeight="1">
      <c r="A10471" s="244"/>
    </row>
    <row r="10472" spans="1:1" s="245" customFormat="1" ht="12" hidden="1" customHeight="1">
      <c r="A10472" s="244"/>
    </row>
    <row r="10473" spans="1:1" s="245" customFormat="1" ht="12" hidden="1" customHeight="1">
      <c r="A10473" s="244"/>
    </row>
    <row r="10474" spans="1:1" s="245" customFormat="1" ht="12" hidden="1" customHeight="1">
      <c r="A10474" s="244"/>
    </row>
    <row r="10475" spans="1:1" s="245" customFormat="1" ht="12" hidden="1" customHeight="1">
      <c r="A10475" s="244"/>
    </row>
    <row r="10476" spans="1:1" s="245" customFormat="1" ht="12" hidden="1" customHeight="1">
      <c r="A10476" s="244"/>
    </row>
    <row r="10477" spans="1:1" s="245" customFormat="1" ht="12" hidden="1" customHeight="1">
      <c r="A10477" s="244"/>
    </row>
    <row r="10478" spans="1:1" s="245" customFormat="1" ht="12" hidden="1" customHeight="1">
      <c r="A10478" s="244"/>
    </row>
    <row r="10479" spans="1:1" s="245" customFormat="1" ht="12" hidden="1" customHeight="1">
      <c r="A10479" s="244"/>
    </row>
    <row r="10480" spans="1:1" s="245" customFormat="1" ht="12" hidden="1" customHeight="1">
      <c r="A10480" s="244"/>
    </row>
    <row r="10481" spans="1:1" s="245" customFormat="1" ht="12" hidden="1" customHeight="1">
      <c r="A10481" s="244"/>
    </row>
    <row r="10482" spans="1:1" s="245" customFormat="1" ht="12" hidden="1" customHeight="1">
      <c r="A10482" s="244"/>
    </row>
    <row r="10483" spans="1:1" s="245" customFormat="1" ht="12" hidden="1" customHeight="1">
      <c r="A10483" s="244"/>
    </row>
    <row r="10484" spans="1:1" s="245" customFormat="1" ht="12" hidden="1" customHeight="1">
      <c r="A10484" s="244"/>
    </row>
    <row r="10485" spans="1:1" s="245" customFormat="1" ht="12" hidden="1" customHeight="1">
      <c r="A10485" s="244"/>
    </row>
    <row r="10486" spans="1:1" s="245" customFormat="1" ht="12" hidden="1" customHeight="1">
      <c r="A10486" s="244"/>
    </row>
    <row r="10487" spans="1:1" s="245" customFormat="1" ht="12" hidden="1" customHeight="1">
      <c r="A10487" s="244"/>
    </row>
    <row r="10488" spans="1:1" s="245" customFormat="1" ht="12" hidden="1" customHeight="1">
      <c r="A10488" s="244"/>
    </row>
    <row r="10489" spans="1:1" s="245" customFormat="1" ht="12" hidden="1" customHeight="1">
      <c r="A10489" s="244"/>
    </row>
    <row r="10490" spans="1:1" s="245" customFormat="1" ht="12" hidden="1" customHeight="1">
      <c r="A10490" s="244"/>
    </row>
    <row r="10491" spans="1:1" s="245" customFormat="1" ht="12" hidden="1" customHeight="1">
      <c r="A10491" s="244"/>
    </row>
    <row r="10492" spans="1:1" s="245" customFormat="1" ht="12" hidden="1" customHeight="1">
      <c r="A10492" s="244"/>
    </row>
    <row r="10493" spans="1:1" s="245" customFormat="1" ht="12" hidden="1" customHeight="1">
      <c r="A10493" s="244"/>
    </row>
    <row r="10494" spans="1:1" s="245" customFormat="1" ht="12" hidden="1" customHeight="1">
      <c r="A10494" s="244"/>
    </row>
    <row r="10495" spans="1:1" s="245" customFormat="1" ht="12" hidden="1" customHeight="1">
      <c r="A10495" s="244"/>
    </row>
    <row r="10496" spans="1:1" s="245" customFormat="1" ht="12" hidden="1" customHeight="1">
      <c r="A10496" s="244"/>
    </row>
    <row r="10497" spans="1:1" s="245" customFormat="1" ht="12" hidden="1" customHeight="1">
      <c r="A10497" s="244"/>
    </row>
    <row r="10498" spans="1:1" s="245" customFormat="1" ht="12" hidden="1" customHeight="1">
      <c r="A10498" s="244"/>
    </row>
    <row r="10499" spans="1:1" s="245" customFormat="1" ht="12" hidden="1" customHeight="1">
      <c r="A10499" s="244"/>
    </row>
    <row r="10500" spans="1:1" s="245" customFormat="1" ht="12" hidden="1" customHeight="1">
      <c r="A10500" s="244"/>
    </row>
    <row r="10501" spans="1:1" s="245" customFormat="1" ht="12" hidden="1" customHeight="1">
      <c r="A10501" s="244"/>
    </row>
    <row r="10502" spans="1:1" s="245" customFormat="1" ht="12" hidden="1" customHeight="1">
      <c r="A10502" s="244"/>
    </row>
    <row r="10503" spans="1:1" s="245" customFormat="1" ht="12" hidden="1" customHeight="1">
      <c r="A10503" s="244"/>
    </row>
    <row r="10504" spans="1:1" s="245" customFormat="1" ht="12" hidden="1" customHeight="1">
      <c r="A10504" s="244"/>
    </row>
    <row r="10505" spans="1:1" s="245" customFormat="1" ht="12" hidden="1" customHeight="1">
      <c r="A10505" s="244"/>
    </row>
    <row r="10506" spans="1:1" s="245" customFormat="1" ht="12" hidden="1" customHeight="1">
      <c r="A10506" s="244"/>
    </row>
    <row r="10507" spans="1:1" s="245" customFormat="1" ht="12" hidden="1" customHeight="1">
      <c r="A10507" s="244"/>
    </row>
    <row r="10508" spans="1:1" s="245" customFormat="1" ht="12" hidden="1" customHeight="1">
      <c r="A10508" s="244"/>
    </row>
    <row r="10509" spans="1:1" s="245" customFormat="1" ht="12" hidden="1" customHeight="1">
      <c r="A10509" s="244"/>
    </row>
    <row r="10510" spans="1:1" s="245" customFormat="1" ht="12" hidden="1" customHeight="1">
      <c r="A10510" s="244"/>
    </row>
    <row r="10511" spans="1:1" s="245" customFormat="1" ht="12" hidden="1" customHeight="1">
      <c r="A10511" s="244"/>
    </row>
    <row r="10512" spans="1:1" s="245" customFormat="1" ht="12" hidden="1" customHeight="1">
      <c r="A10512" s="244"/>
    </row>
    <row r="10513" spans="1:1" s="245" customFormat="1" ht="12" hidden="1" customHeight="1">
      <c r="A10513" s="244"/>
    </row>
    <row r="10514" spans="1:1" s="245" customFormat="1" ht="12" hidden="1" customHeight="1">
      <c r="A10514" s="244"/>
    </row>
    <row r="10515" spans="1:1" s="245" customFormat="1" ht="12" hidden="1" customHeight="1">
      <c r="A10515" s="244"/>
    </row>
    <row r="10516" spans="1:1" s="245" customFormat="1" ht="12" hidden="1" customHeight="1">
      <c r="A10516" s="244"/>
    </row>
    <row r="10517" spans="1:1" s="245" customFormat="1" ht="12" hidden="1" customHeight="1">
      <c r="A10517" s="244"/>
    </row>
    <row r="10518" spans="1:1" s="245" customFormat="1" ht="12" hidden="1" customHeight="1">
      <c r="A10518" s="244"/>
    </row>
    <row r="10519" spans="1:1" s="245" customFormat="1" ht="12" hidden="1" customHeight="1">
      <c r="A10519" s="244"/>
    </row>
    <row r="10520" spans="1:1" s="245" customFormat="1" ht="12" hidden="1" customHeight="1">
      <c r="A10520" s="244"/>
    </row>
    <row r="10521" spans="1:1" s="245" customFormat="1" ht="12" hidden="1" customHeight="1">
      <c r="A10521" s="244"/>
    </row>
    <row r="10522" spans="1:1" s="245" customFormat="1" ht="12" hidden="1" customHeight="1">
      <c r="A10522" s="244"/>
    </row>
    <row r="10523" spans="1:1" s="245" customFormat="1" ht="12" hidden="1" customHeight="1">
      <c r="A10523" s="244"/>
    </row>
    <row r="10524" spans="1:1" s="245" customFormat="1" ht="12" hidden="1" customHeight="1">
      <c r="A10524" s="244"/>
    </row>
    <row r="10525" spans="1:1" s="245" customFormat="1" ht="12" hidden="1" customHeight="1">
      <c r="A10525" s="244"/>
    </row>
    <row r="10526" spans="1:1" s="245" customFormat="1" ht="12" hidden="1" customHeight="1">
      <c r="A10526" s="244"/>
    </row>
    <row r="10527" spans="1:1" s="245" customFormat="1" ht="12" hidden="1" customHeight="1">
      <c r="A10527" s="244"/>
    </row>
    <row r="10528" spans="1:1" s="245" customFormat="1" ht="12" hidden="1" customHeight="1">
      <c r="A10528" s="244"/>
    </row>
    <row r="10529" spans="1:1" s="245" customFormat="1" ht="12" hidden="1" customHeight="1">
      <c r="A10529" s="244"/>
    </row>
    <row r="10530" spans="1:1" s="245" customFormat="1" ht="12" hidden="1" customHeight="1">
      <c r="A10530" s="244"/>
    </row>
    <row r="10531" spans="1:1" s="245" customFormat="1" ht="12" hidden="1" customHeight="1">
      <c r="A10531" s="244"/>
    </row>
    <row r="10532" spans="1:1" s="245" customFormat="1" ht="12" hidden="1" customHeight="1">
      <c r="A10532" s="244"/>
    </row>
    <row r="10533" spans="1:1" s="245" customFormat="1" ht="12" hidden="1" customHeight="1">
      <c r="A10533" s="244"/>
    </row>
    <row r="10534" spans="1:1" s="245" customFormat="1" ht="12" hidden="1" customHeight="1">
      <c r="A10534" s="244"/>
    </row>
    <row r="10535" spans="1:1" s="245" customFormat="1" ht="12" hidden="1" customHeight="1">
      <c r="A10535" s="244"/>
    </row>
    <row r="10536" spans="1:1" s="245" customFormat="1" ht="12" hidden="1" customHeight="1">
      <c r="A10536" s="244"/>
    </row>
    <row r="10537" spans="1:1" s="245" customFormat="1" ht="12" hidden="1" customHeight="1">
      <c r="A10537" s="244"/>
    </row>
    <row r="10538" spans="1:1" s="245" customFormat="1" ht="12" hidden="1" customHeight="1">
      <c r="A10538" s="244"/>
    </row>
    <row r="10539" spans="1:1" s="245" customFormat="1" ht="12" hidden="1" customHeight="1">
      <c r="A10539" s="244"/>
    </row>
    <row r="10540" spans="1:1" s="245" customFormat="1" ht="12" hidden="1" customHeight="1">
      <c r="A10540" s="244"/>
    </row>
    <row r="10541" spans="1:1" s="245" customFormat="1" ht="12" hidden="1" customHeight="1">
      <c r="A10541" s="244"/>
    </row>
    <row r="10542" spans="1:1" s="245" customFormat="1" ht="12" hidden="1" customHeight="1">
      <c r="A10542" s="244"/>
    </row>
    <row r="10543" spans="1:1" s="245" customFormat="1" ht="12" hidden="1" customHeight="1">
      <c r="A10543" s="244"/>
    </row>
    <row r="10544" spans="1:1" s="245" customFormat="1" ht="12" hidden="1" customHeight="1">
      <c r="A10544" s="244"/>
    </row>
    <row r="10545" spans="1:1" s="245" customFormat="1" ht="12" hidden="1" customHeight="1">
      <c r="A10545" s="244"/>
    </row>
    <row r="10546" spans="1:1" s="245" customFormat="1" ht="12" hidden="1" customHeight="1">
      <c r="A10546" s="244"/>
    </row>
    <row r="10547" spans="1:1" s="245" customFormat="1" ht="12" hidden="1" customHeight="1">
      <c r="A10547" s="244"/>
    </row>
    <row r="10548" spans="1:1" s="245" customFormat="1" ht="12" hidden="1" customHeight="1">
      <c r="A10548" s="244"/>
    </row>
    <row r="10549" spans="1:1" s="245" customFormat="1" ht="12" hidden="1" customHeight="1">
      <c r="A10549" s="244"/>
    </row>
    <row r="10550" spans="1:1" s="245" customFormat="1" ht="12" hidden="1" customHeight="1">
      <c r="A10550" s="244"/>
    </row>
    <row r="10551" spans="1:1" s="245" customFormat="1" ht="12" hidden="1" customHeight="1">
      <c r="A10551" s="244"/>
    </row>
    <row r="10552" spans="1:1" s="245" customFormat="1" ht="12" hidden="1" customHeight="1">
      <c r="A10552" s="244"/>
    </row>
    <row r="10553" spans="1:1" s="245" customFormat="1" ht="12" hidden="1" customHeight="1">
      <c r="A10553" s="244"/>
    </row>
    <row r="10554" spans="1:1" s="245" customFormat="1" ht="12" hidden="1" customHeight="1">
      <c r="A10554" s="244"/>
    </row>
    <row r="10555" spans="1:1" s="245" customFormat="1" ht="12" hidden="1" customHeight="1">
      <c r="A10555" s="244"/>
    </row>
    <row r="10556" spans="1:1" s="245" customFormat="1" ht="12" hidden="1" customHeight="1">
      <c r="A10556" s="244"/>
    </row>
    <row r="10557" spans="1:1" s="245" customFormat="1" ht="12" hidden="1" customHeight="1">
      <c r="A10557" s="244"/>
    </row>
    <row r="10558" spans="1:1" s="245" customFormat="1" ht="12" hidden="1" customHeight="1">
      <c r="A10558" s="244"/>
    </row>
    <row r="10559" spans="1:1" s="245" customFormat="1" ht="12" hidden="1" customHeight="1">
      <c r="A10559" s="244"/>
    </row>
    <row r="10560" spans="1:1" s="245" customFormat="1" ht="12" hidden="1" customHeight="1">
      <c r="A10560" s="244"/>
    </row>
    <row r="10561" spans="1:1" s="245" customFormat="1" ht="12" hidden="1" customHeight="1">
      <c r="A10561" s="244"/>
    </row>
    <row r="10562" spans="1:1" s="245" customFormat="1" ht="12" hidden="1" customHeight="1">
      <c r="A10562" s="244"/>
    </row>
    <row r="10563" spans="1:1" s="245" customFormat="1" ht="12" hidden="1" customHeight="1">
      <c r="A10563" s="244"/>
    </row>
    <row r="10564" spans="1:1" s="245" customFormat="1" ht="12" hidden="1" customHeight="1">
      <c r="A10564" s="244"/>
    </row>
    <row r="10565" spans="1:1" s="245" customFormat="1" ht="12" hidden="1" customHeight="1">
      <c r="A10565" s="244"/>
    </row>
    <row r="10566" spans="1:1" s="245" customFormat="1" ht="12" hidden="1" customHeight="1">
      <c r="A10566" s="244"/>
    </row>
    <row r="10567" spans="1:1" s="245" customFormat="1" ht="12" hidden="1" customHeight="1">
      <c r="A10567" s="244"/>
    </row>
    <row r="10568" spans="1:1" s="245" customFormat="1" ht="12" hidden="1" customHeight="1">
      <c r="A10568" s="244"/>
    </row>
    <row r="10569" spans="1:1" s="245" customFormat="1" ht="12" hidden="1" customHeight="1">
      <c r="A10569" s="244"/>
    </row>
    <row r="10570" spans="1:1" s="245" customFormat="1" ht="12" hidden="1" customHeight="1">
      <c r="A10570" s="244"/>
    </row>
    <row r="10571" spans="1:1" s="245" customFormat="1" ht="12" hidden="1" customHeight="1">
      <c r="A10571" s="244"/>
    </row>
    <row r="10572" spans="1:1" s="245" customFormat="1" ht="12" hidden="1" customHeight="1">
      <c r="A10572" s="244"/>
    </row>
    <row r="10573" spans="1:1" s="245" customFormat="1" ht="12" hidden="1" customHeight="1">
      <c r="A10573" s="244"/>
    </row>
    <row r="10574" spans="1:1" s="245" customFormat="1" ht="12" hidden="1" customHeight="1">
      <c r="A10574" s="244"/>
    </row>
    <row r="10575" spans="1:1" s="245" customFormat="1" ht="12" hidden="1" customHeight="1">
      <c r="A10575" s="244"/>
    </row>
    <row r="10576" spans="1:1" s="245" customFormat="1" ht="12" hidden="1" customHeight="1">
      <c r="A10576" s="244"/>
    </row>
    <row r="10577" spans="1:1" s="245" customFormat="1" ht="12" hidden="1" customHeight="1">
      <c r="A10577" s="244"/>
    </row>
    <row r="10578" spans="1:1" s="245" customFormat="1" ht="12" hidden="1" customHeight="1">
      <c r="A10578" s="244"/>
    </row>
    <row r="10579" spans="1:1" s="245" customFormat="1" ht="12" hidden="1" customHeight="1">
      <c r="A10579" s="244"/>
    </row>
    <row r="10580" spans="1:1" s="245" customFormat="1" ht="12" hidden="1" customHeight="1">
      <c r="A10580" s="244"/>
    </row>
    <row r="10581" spans="1:1" s="245" customFormat="1" ht="12" hidden="1" customHeight="1">
      <c r="A10581" s="244"/>
    </row>
    <row r="10582" spans="1:1" s="245" customFormat="1" ht="12" hidden="1" customHeight="1">
      <c r="A10582" s="244"/>
    </row>
    <row r="10583" spans="1:1" s="245" customFormat="1" ht="12" hidden="1" customHeight="1">
      <c r="A10583" s="244"/>
    </row>
    <row r="10584" spans="1:1" s="245" customFormat="1" ht="12" hidden="1" customHeight="1">
      <c r="A10584" s="244"/>
    </row>
    <row r="10585" spans="1:1" s="245" customFormat="1" ht="12" hidden="1" customHeight="1">
      <c r="A10585" s="244"/>
    </row>
    <row r="10586" spans="1:1" s="245" customFormat="1" ht="12" hidden="1" customHeight="1">
      <c r="A10586" s="244"/>
    </row>
    <row r="10587" spans="1:1" s="245" customFormat="1" ht="12" hidden="1" customHeight="1">
      <c r="A10587" s="244"/>
    </row>
    <row r="10588" spans="1:1" s="245" customFormat="1" ht="12" hidden="1" customHeight="1">
      <c r="A10588" s="244"/>
    </row>
    <row r="10589" spans="1:1" s="245" customFormat="1" ht="12" hidden="1" customHeight="1">
      <c r="A10589" s="244"/>
    </row>
    <row r="10590" spans="1:1" s="245" customFormat="1" ht="12" hidden="1" customHeight="1">
      <c r="A10590" s="244"/>
    </row>
    <row r="10591" spans="1:1" s="245" customFormat="1" ht="12" hidden="1" customHeight="1">
      <c r="A10591" s="244"/>
    </row>
    <row r="10592" spans="1:1" s="245" customFormat="1" ht="12" hidden="1" customHeight="1">
      <c r="A10592" s="244"/>
    </row>
    <row r="10593" spans="1:1" s="245" customFormat="1" ht="12" hidden="1" customHeight="1">
      <c r="A10593" s="244"/>
    </row>
    <row r="10594" spans="1:1" s="245" customFormat="1" ht="12" hidden="1" customHeight="1">
      <c r="A10594" s="244"/>
    </row>
    <row r="10595" spans="1:1" s="245" customFormat="1" ht="12" hidden="1" customHeight="1">
      <c r="A10595" s="244"/>
    </row>
    <row r="10596" spans="1:1" s="245" customFormat="1" ht="12" hidden="1" customHeight="1">
      <c r="A10596" s="244"/>
    </row>
    <row r="10597" spans="1:1" s="245" customFormat="1" ht="12" hidden="1" customHeight="1">
      <c r="A10597" s="244"/>
    </row>
    <row r="10598" spans="1:1" s="245" customFormat="1" ht="12" hidden="1" customHeight="1">
      <c r="A10598" s="244"/>
    </row>
    <row r="10599" spans="1:1" s="245" customFormat="1" ht="12" hidden="1" customHeight="1">
      <c r="A10599" s="244"/>
    </row>
    <row r="10600" spans="1:1" s="245" customFormat="1" ht="12" hidden="1" customHeight="1">
      <c r="A10600" s="244"/>
    </row>
    <row r="10601" spans="1:1" s="245" customFormat="1" ht="12" hidden="1" customHeight="1">
      <c r="A10601" s="244"/>
    </row>
    <row r="10602" spans="1:1" s="245" customFormat="1" ht="12" hidden="1" customHeight="1">
      <c r="A10602" s="244"/>
    </row>
    <row r="10603" spans="1:1" s="245" customFormat="1" ht="12" hidden="1" customHeight="1">
      <c r="A10603" s="244"/>
    </row>
    <row r="10604" spans="1:1" s="245" customFormat="1" ht="12" hidden="1" customHeight="1">
      <c r="A10604" s="244"/>
    </row>
    <row r="10605" spans="1:1" s="245" customFormat="1" ht="12" hidden="1" customHeight="1">
      <c r="A10605" s="244"/>
    </row>
    <row r="10606" spans="1:1" s="245" customFormat="1" ht="12" hidden="1" customHeight="1">
      <c r="A10606" s="244"/>
    </row>
    <row r="10607" spans="1:1" s="245" customFormat="1" ht="12" hidden="1" customHeight="1">
      <c r="A10607" s="244"/>
    </row>
    <row r="10608" spans="1:1" s="245" customFormat="1" ht="12" hidden="1" customHeight="1">
      <c r="A10608" s="244"/>
    </row>
    <row r="10609" spans="1:1" s="245" customFormat="1" ht="12" hidden="1" customHeight="1">
      <c r="A10609" s="244"/>
    </row>
    <row r="10610" spans="1:1" s="245" customFormat="1" ht="12" hidden="1" customHeight="1">
      <c r="A10610" s="244"/>
    </row>
    <row r="10611" spans="1:1" s="245" customFormat="1" ht="12" hidden="1" customHeight="1">
      <c r="A10611" s="244"/>
    </row>
    <row r="10612" spans="1:1" s="245" customFormat="1" ht="12" hidden="1" customHeight="1">
      <c r="A10612" s="244"/>
    </row>
    <row r="10613" spans="1:1" s="245" customFormat="1" ht="12" hidden="1" customHeight="1">
      <c r="A10613" s="244"/>
    </row>
    <row r="10614" spans="1:1" s="245" customFormat="1" ht="12" hidden="1" customHeight="1">
      <c r="A10614" s="244"/>
    </row>
    <row r="10615" spans="1:1" s="245" customFormat="1" ht="12" hidden="1" customHeight="1">
      <c r="A10615" s="244"/>
    </row>
    <row r="10616" spans="1:1" s="245" customFormat="1" ht="12" hidden="1" customHeight="1">
      <c r="A10616" s="244"/>
    </row>
    <row r="10617" spans="1:1" s="245" customFormat="1" ht="12" hidden="1" customHeight="1">
      <c r="A10617" s="244"/>
    </row>
    <row r="10618" spans="1:1" s="245" customFormat="1" ht="12" hidden="1" customHeight="1">
      <c r="A10618" s="244"/>
    </row>
    <row r="10619" spans="1:1" s="245" customFormat="1" ht="12" hidden="1" customHeight="1">
      <c r="A10619" s="244"/>
    </row>
    <row r="10620" spans="1:1" s="245" customFormat="1" ht="12" hidden="1" customHeight="1">
      <c r="A10620" s="244"/>
    </row>
    <row r="10621" spans="1:1" s="245" customFormat="1" ht="12" hidden="1" customHeight="1">
      <c r="A10621" s="244"/>
    </row>
    <row r="10622" spans="1:1" s="245" customFormat="1" ht="12" hidden="1" customHeight="1">
      <c r="A10622" s="244"/>
    </row>
    <row r="10623" spans="1:1" s="245" customFormat="1" ht="12" hidden="1" customHeight="1">
      <c r="A10623" s="244"/>
    </row>
    <row r="10624" spans="1:1" s="245" customFormat="1" ht="12" hidden="1" customHeight="1">
      <c r="A10624" s="244"/>
    </row>
    <row r="10625" spans="1:1" s="245" customFormat="1" ht="12" hidden="1" customHeight="1">
      <c r="A10625" s="244"/>
    </row>
    <row r="10626" spans="1:1" s="245" customFormat="1" ht="12" hidden="1" customHeight="1">
      <c r="A10626" s="244"/>
    </row>
    <row r="10627" spans="1:1" s="245" customFormat="1" ht="12" hidden="1" customHeight="1">
      <c r="A10627" s="244"/>
    </row>
    <row r="10628" spans="1:1" s="245" customFormat="1" ht="12" hidden="1" customHeight="1">
      <c r="A10628" s="244"/>
    </row>
    <row r="10629" spans="1:1" s="245" customFormat="1" ht="12" hidden="1" customHeight="1">
      <c r="A10629" s="244"/>
    </row>
    <row r="10630" spans="1:1" s="245" customFormat="1" ht="12" hidden="1" customHeight="1">
      <c r="A10630" s="244"/>
    </row>
    <row r="10631" spans="1:1" s="245" customFormat="1" ht="12" hidden="1" customHeight="1">
      <c r="A10631" s="244"/>
    </row>
    <row r="10632" spans="1:1" s="245" customFormat="1" ht="12" hidden="1" customHeight="1">
      <c r="A10632" s="244"/>
    </row>
    <row r="10633" spans="1:1" s="245" customFormat="1" ht="12" hidden="1" customHeight="1">
      <c r="A10633" s="244"/>
    </row>
    <row r="10634" spans="1:1" s="245" customFormat="1" ht="12" hidden="1" customHeight="1">
      <c r="A10634" s="244"/>
    </row>
    <row r="10635" spans="1:1" s="245" customFormat="1" ht="12" hidden="1" customHeight="1">
      <c r="A10635" s="244"/>
    </row>
    <row r="10636" spans="1:1" s="245" customFormat="1" ht="12" hidden="1" customHeight="1">
      <c r="A10636" s="244"/>
    </row>
    <row r="10637" spans="1:1" s="245" customFormat="1" ht="12" hidden="1" customHeight="1">
      <c r="A10637" s="244"/>
    </row>
    <row r="10638" spans="1:1" s="245" customFormat="1" ht="12" hidden="1" customHeight="1">
      <c r="A10638" s="244"/>
    </row>
    <row r="10639" spans="1:1" s="245" customFormat="1" ht="12" hidden="1" customHeight="1">
      <c r="A10639" s="244"/>
    </row>
    <row r="10640" spans="1:1" s="245" customFormat="1" ht="12" hidden="1" customHeight="1">
      <c r="A10640" s="244"/>
    </row>
    <row r="10641" spans="1:1" s="245" customFormat="1" ht="12" hidden="1" customHeight="1">
      <c r="A10641" s="244"/>
    </row>
    <row r="10642" spans="1:1" s="245" customFormat="1" ht="12" hidden="1" customHeight="1">
      <c r="A10642" s="244"/>
    </row>
    <row r="10643" spans="1:1" s="245" customFormat="1" ht="12" hidden="1" customHeight="1">
      <c r="A10643" s="244"/>
    </row>
    <row r="10644" spans="1:1" s="245" customFormat="1" ht="12" hidden="1" customHeight="1">
      <c r="A10644" s="244"/>
    </row>
    <row r="10645" spans="1:1" s="245" customFormat="1" ht="12" hidden="1" customHeight="1">
      <c r="A10645" s="244"/>
    </row>
    <row r="10646" spans="1:1" s="245" customFormat="1" ht="12" hidden="1" customHeight="1">
      <c r="A10646" s="244"/>
    </row>
    <row r="10647" spans="1:1" s="245" customFormat="1" ht="12" hidden="1" customHeight="1">
      <c r="A10647" s="244"/>
    </row>
    <row r="10648" spans="1:1" s="245" customFormat="1" ht="12" hidden="1" customHeight="1">
      <c r="A10648" s="244"/>
    </row>
    <row r="10649" spans="1:1" s="245" customFormat="1" ht="12" hidden="1" customHeight="1">
      <c r="A10649" s="244"/>
    </row>
    <row r="10650" spans="1:1" s="245" customFormat="1" ht="12" hidden="1" customHeight="1">
      <c r="A10650" s="244"/>
    </row>
    <row r="10651" spans="1:1" s="245" customFormat="1" ht="12" hidden="1" customHeight="1">
      <c r="A10651" s="244"/>
    </row>
    <row r="10652" spans="1:1" s="245" customFormat="1" ht="12" hidden="1" customHeight="1">
      <c r="A10652" s="244"/>
    </row>
    <row r="10653" spans="1:1" s="245" customFormat="1" ht="12" hidden="1" customHeight="1">
      <c r="A10653" s="244"/>
    </row>
    <row r="10654" spans="1:1" s="245" customFormat="1" ht="12" hidden="1" customHeight="1">
      <c r="A10654" s="244"/>
    </row>
    <row r="10655" spans="1:1" s="245" customFormat="1" ht="12" hidden="1" customHeight="1">
      <c r="A10655" s="244"/>
    </row>
    <row r="10656" spans="1:1" s="245" customFormat="1" ht="12" hidden="1" customHeight="1">
      <c r="A10656" s="244"/>
    </row>
    <row r="10657" spans="1:1" s="245" customFormat="1" ht="12" hidden="1" customHeight="1">
      <c r="A10657" s="244"/>
    </row>
    <row r="10658" spans="1:1" s="245" customFormat="1" ht="12" hidden="1" customHeight="1">
      <c r="A10658" s="244"/>
    </row>
    <row r="10659" spans="1:1" s="245" customFormat="1" ht="12" hidden="1" customHeight="1">
      <c r="A10659" s="244"/>
    </row>
    <row r="10660" spans="1:1" s="245" customFormat="1" ht="12" hidden="1" customHeight="1">
      <c r="A10660" s="244"/>
    </row>
    <row r="10661" spans="1:1" s="245" customFormat="1" ht="12" hidden="1" customHeight="1">
      <c r="A10661" s="244"/>
    </row>
    <row r="10662" spans="1:1" s="245" customFormat="1" ht="12" hidden="1" customHeight="1">
      <c r="A10662" s="244"/>
    </row>
    <row r="10663" spans="1:1" s="245" customFormat="1" ht="12" hidden="1" customHeight="1">
      <c r="A10663" s="244"/>
    </row>
    <row r="10664" spans="1:1" s="245" customFormat="1" ht="12" hidden="1" customHeight="1">
      <c r="A10664" s="244"/>
    </row>
    <row r="10665" spans="1:1" s="245" customFormat="1" ht="12" hidden="1" customHeight="1">
      <c r="A10665" s="244"/>
    </row>
    <row r="10666" spans="1:1" s="245" customFormat="1" ht="12" hidden="1" customHeight="1">
      <c r="A10666" s="244"/>
    </row>
    <row r="10667" spans="1:1" s="245" customFormat="1" ht="12" hidden="1" customHeight="1">
      <c r="A10667" s="244"/>
    </row>
    <row r="10668" spans="1:1" s="245" customFormat="1" ht="12" hidden="1" customHeight="1">
      <c r="A10668" s="244"/>
    </row>
    <row r="10669" spans="1:1" s="245" customFormat="1" ht="12" hidden="1" customHeight="1">
      <c r="A10669" s="244"/>
    </row>
    <row r="10670" spans="1:1" s="245" customFormat="1" ht="12" hidden="1" customHeight="1">
      <c r="A10670" s="244"/>
    </row>
    <row r="10671" spans="1:1" s="245" customFormat="1" ht="12" hidden="1" customHeight="1">
      <c r="A10671" s="244"/>
    </row>
    <row r="10672" spans="1:1" s="245" customFormat="1" ht="12" hidden="1" customHeight="1">
      <c r="A10672" s="244"/>
    </row>
    <row r="10673" spans="1:1" s="245" customFormat="1" ht="12" hidden="1" customHeight="1">
      <c r="A10673" s="244"/>
    </row>
    <row r="10674" spans="1:1" s="245" customFormat="1" ht="12" hidden="1" customHeight="1">
      <c r="A10674" s="244"/>
    </row>
    <row r="10675" spans="1:1" s="245" customFormat="1" ht="12" hidden="1" customHeight="1">
      <c r="A10675" s="244"/>
    </row>
    <row r="10676" spans="1:1" s="245" customFormat="1" ht="12" hidden="1" customHeight="1">
      <c r="A10676" s="244"/>
    </row>
    <row r="10677" spans="1:1" s="245" customFormat="1" ht="12" hidden="1" customHeight="1">
      <c r="A10677" s="244"/>
    </row>
    <row r="10678" spans="1:1" s="245" customFormat="1" ht="12" hidden="1" customHeight="1">
      <c r="A10678" s="244"/>
    </row>
    <row r="10679" spans="1:1" s="245" customFormat="1" ht="12" hidden="1" customHeight="1">
      <c r="A10679" s="244"/>
    </row>
    <row r="10680" spans="1:1" s="245" customFormat="1" ht="12" hidden="1" customHeight="1">
      <c r="A10680" s="244"/>
    </row>
    <row r="10681" spans="1:1" s="245" customFormat="1" ht="12" hidden="1" customHeight="1">
      <c r="A10681" s="244"/>
    </row>
    <row r="10682" spans="1:1" s="245" customFormat="1" ht="12" hidden="1" customHeight="1">
      <c r="A10682" s="244"/>
    </row>
    <row r="10683" spans="1:1" s="245" customFormat="1" ht="12" hidden="1" customHeight="1">
      <c r="A10683" s="244"/>
    </row>
    <row r="10684" spans="1:1" s="245" customFormat="1" ht="12" hidden="1" customHeight="1">
      <c r="A10684" s="244"/>
    </row>
    <row r="10685" spans="1:1" s="245" customFormat="1" ht="12" hidden="1" customHeight="1">
      <c r="A10685" s="244"/>
    </row>
    <row r="10686" spans="1:1" s="245" customFormat="1" ht="12" hidden="1" customHeight="1">
      <c r="A10686" s="244"/>
    </row>
    <row r="10687" spans="1:1" s="245" customFormat="1" ht="12" hidden="1" customHeight="1">
      <c r="A10687" s="244"/>
    </row>
    <row r="10688" spans="1:1" s="245" customFormat="1" ht="12" hidden="1" customHeight="1">
      <c r="A10688" s="244"/>
    </row>
    <row r="10689" spans="1:1" s="245" customFormat="1" ht="12" hidden="1" customHeight="1">
      <c r="A10689" s="244"/>
    </row>
    <row r="10690" spans="1:1" s="245" customFormat="1" ht="12" hidden="1" customHeight="1">
      <c r="A10690" s="244"/>
    </row>
    <row r="10691" spans="1:1" s="245" customFormat="1" ht="12" hidden="1" customHeight="1">
      <c r="A10691" s="244"/>
    </row>
    <row r="10692" spans="1:1" s="245" customFormat="1" ht="12" hidden="1" customHeight="1">
      <c r="A10692" s="244"/>
    </row>
    <row r="10693" spans="1:1" s="245" customFormat="1" ht="12" hidden="1" customHeight="1">
      <c r="A10693" s="244"/>
    </row>
    <row r="10694" spans="1:1" s="245" customFormat="1" ht="12" hidden="1" customHeight="1">
      <c r="A10694" s="244"/>
    </row>
    <row r="10695" spans="1:1" s="245" customFormat="1" ht="12" hidden="1" customHeight="1">
      <c r="A10695" s="244"/>
    </row>
    <row r="10696" spans="1:1" s="245" customFormat="1" ht="12" hidden="1" customHeight="1">
      <c r="A10696" s="244"/>
    </row>
    <row r="10697" spans="1:1" s="245" customFormat="1" ht="12" hidden="1" customHeight="1">
      <c r="A10697" s="244"/>
    </row>
    <row r="10698" spans="1:1" s="245" customFormat="1" ht="12" hidden="1" customHeight="1">
      <c r="A10698" s="244"/>
    </row>
    <row r="10699" spans="1:1" s="245" customFormat="1" ht="12" hidden="1" customHeight="1">
      <c r="A10699" s="244"/>
    </row>
    <row r="10700" spans="1:1" s="245" customFormat="1" ht="12" hidden="1" customHeight="1">
      <c r="A10700" s="244"/>
    </row>
    <row r="10701" spans="1:1" s="245" customFormat="1" ht="12" hidden="1" customHeight="1">
      <c r="A10701" s="244"/>
    </row>
    <row r="10702" spans="1:1" s="245" customFormat="1" ht="12" hidden="1" customHeight="1">
      <c r="A10702" s="244"/>
    </row>
    <row r="10703" spans="1:1" s="245" customFormat="1" ht="12" hidden="1" customHeight="1">
      <c r="A10703" s="244"/>
    </row>
    <row r="10704" spans="1:1" s="245" customFormat="1" ht="12" hidden="1" customHeight="1">
      <c r="A10704" s="244"/>
    </row>
    <row r="10705" spans="1:1" s="245" customFormat="1" ht="12" hidden="1" customHeight="1">
      <c r="A10705" s="244"/>
    </row>
    <row r="10706" spans="1:1" s="245" customFormat="1" ht="12" hidden="1" customHeight="1">
      <c r="A10706" s="244"/>
    </row>
    <row r="10707" spans="1:1" s="245" customFormat="1" ht="12" hidden="1" customHeight="1">
      <c r="A10707" s="244"/>
    </row>
    <row r="10708" spans="1:1" s="245" customFormat="1" ht="12" hidden="1" customHeight="1">
      <c r="A10708" s="244"/>
    </row>
    <row r="10709" spans="1:1" s="245" customFormat="1" ht="12" hidden="1" customHeight="1">
      <c r="A10709" s="244"/>
    </row>
    <row r="10710" spans="1:1" s="245" customFormat="1" ht="12" hidden="1" customHeight="1">
      <c r="A10710" s="244"/>
    </row>
    <row r="10711" spans="1:1" s="245" customFormat="1" ht="12" hidden="1" customHeight="1">
      <c r="A10711" s="244"/>
    </row>
    <row r="10712" spans="1:1" s="245" customFormat="1" ht="12" hidden="1" customHeight="1">
      <c r="A10712" s="244"/>
    </row>
    <row r="10713" spans="1:1" s="245" customFormat="1" ht="12" hidden="1" customHeight="1">
      <c r="A10713" s="244"/>
    </row>
    <row r="10714" spans="1:1" s="245" customFormat="1" ht="12" hidden="1" customHeight="1">
      <c r="A10714" s="244"/>
    </row>
    <row r="10715" spans="1:1" s="245" customFormat="1" ht="12" hidden="1" customHeight="1">
      <c r="A10715" s="244"/>
    </row>
    <row r="10716" spans="1:1" s="245" customFormat="1" ht="12" hidden="1" customHeight="1">
      <c r="A10716" s="244"/>
    </row>
    <row r="10717" spans="1:1" s="245" customFormat="1" ht="12" hidden="1" customHeight="1">
      <c r="A10717" s="244"/>
    </row>
    <row r="10718" spans="1:1" s="245" customFormat="1" ht="12" hidden="1" customHeight="1">
      <c r="A10718" s="244"/>
    </row>
    <row r="10719" spans="1:1" s="245" customFormat="1" ht="12" hidden="1" customHeight="1">
      <c r="A10719" s="244"/>
    </row>
    <row r="10720" spans="1:1" s="245" customFormat="1" ht="12" hidden="1" customHeight="1">
      <c r="A10720" s="244"/>
    </row>
    <row r="10721" spans="1:1" s="245" customFormat="1" ht="12" hidden="1" customHeight="1">
      <c r="A10721" s="244"/>
    </row>
    <row r="10722" spans="1:1" s="245" customFormat="1" ht="12" hidden="1" customHeight="1">
      <c r="A10722" s="244"/>
    </row>
    <row r="10723" spans="1:1" s="245" customFormat="1" ht="12" hidden="1" customHeight="1">
      <c r="A10723" s="244"/>
    </row>
    <row r="10724" spans="1:1" s="245" customFormat="1" ht="12" hidden="1" customHeight="1">
      <c r="A10724" s="244"/>
    </row>
    <row r="10725" spans="1:1" s="245" customFormat="1" ht="12" hidden="1" customHeight="1">
      <c r="A10725" s="244"/>
    </row>
    <row r="10726" spans="1:1" s="245" customFormat="1" ht="12" hidden="1" customHeight="1">
      <c r="A10726" s="244"/>
    </row>
    <row r="10727" spans="1:1" s="245" customFormat="1" ht="12" hidden="1" customHeight="1">
      <c r="A10727" s="244"/>
    </row>
    <row r="10728" spans="1:1" s="245" customFormat="1" ht="12" hidden="1" customHeight="1">
      <c r="A10728" s="244"/>
    </row>
    <row r="10729" spans="1:1" s="245" customFormat="1" ht="12" hidden="1" customHeight="1">
      <c r="A10729" s="244"/>
    </row>
    <row r="10730" spans="1:1" s="245" customFormat="1" ht="12" hidden="1" customHeight="1">
      <c r="A10730" s="244"/>
    </row>
    <row r="10731" spans="1:1" s="245" customFormat="1" ht="12" hidden="1" customHeight="1">
      <c r="A10731" s="244"/>
    </row>
    <row r="10732" spans="1:1" s="245" customFormat="1" ht="12" hidden="1" customHeight="1">
      <c r="A10732" s="244"/>
    </row>
    <row r="10733" spans="1:1" s="245" customFormat="1" ht="12" hidden="1" customHeight="1">
      <c r="A10733" s="244"/>
    </row>
    <row r="10734" spans="1:1" s="245" customFormat="1" ht="12" hidden="1" customHeight="1">
      <c r="A10734" s="244"/>
    </row>
    <row r="10735" spans="1:1" s="245" customFormat="1" ht="12" hidden="1" customHeight="1">
      <c r="A10735" s="244"/>
    </row>
    <row r="10736" spans="1:1" s="245" customFormat="1" ht="12" hidden="1" customHeight="1">
      <c r="A10736" s="244"/>
    </row>
    <row r="10737" spans="1:1" s="245" customFormat="1" ht="12" hidden="1" customHeight="1">
      <c r="A10737" s="244"/>
    </row>
    <row r="10738" spans="1:1" s="245" customFormat="1" ht="12" hidden="1" customHeight="1">
      <c r="A10738" s="244"/>
    </row>
    <row r="10739" spans="1:1" s="245" customFormat="1" ht="12" hidden="1" customHeight="1">
      <c r="A10739" s="244"/>
    </row>
    <row r="10740" spans="1:1" s="245" customFormat="1" ht="12" hidden="1" customHeight="1">
      <c r="A10740" s="244"/>
    </row>
    <row r="10741" spans="1:1" s="245" customFormat="1" ht="12" hidden="1" customHeight="1">
      <c r="A10741" s="244"/>
    </row>
    <row r="10742" spans="1:1" s="245" customFormat="1" ht="12" hidden="1" customHeight="1">
      <c r="A10742" s="244"/>
    </row>
    <row r="10743" spans="1:1" s="245" customFormat="1" ht="12" hidden="1" customHeight="1">
      <c r="A10743" s="244"/>
    </row>
    <row r="10744" spans="1:1" s="245" customFormat="1" ht="12" hidden="1" customHeight="1">
      <c r="A10744" s="244"/>
    </row>
    <row r="10745" spans="1:1" s="245" customFormat="1" ht="12" hidden="1" customHeight="1">
      <c r="A10745" s="244"/>
    </row>
    <row r="10746" spans="1:1" s="245" customFormat="1" ht="12" hidden="1" customHeight="1">
      <c r="A10746" s="244"/>
    </row>
    <row r="10747" spans="1:1" s="245" customFormat="1" ht="12" hidden="1" customHeight="1">
      <c r="A10747" s="244"/>
    </row>
    <row r="10748" spans="1:1" s="245" customFormat="1" ht="12" hidden="1" customHeight="1">
      <c r="A10748" s="244"/>
    </row>
    <row r="10749" spans="1:1" s="245" customFormat="1" ht="12" hidden="1" customHeight="1">
      <c r="A10749" s="244"/>
    </row>
    <row r="10750" spans="1:1" s="245" customFormat="1" ht="12" hidden="1" customHeight="1">
      <c r="A10750" s="244"/>
    </row>
    <row r="10751" spans="1:1" s="245" customFormat="1" ht="12" hidden="1" customHeight="1">
      <c r="A10751" s="244"/>
    </row>
    <row r="10752" spans="1:1" s="245" customFormat="1" ht="12" hidden="1" customHeight="1">
      <c r="A10752" s="244"/>
    </row>
    <row r="10753" spans="1:1" s="245" customFormat="1" ht="12" hidden="1" customHeight="1">
      <c r="A10753" s="244"/>
    </row>
    <row r="10754" spans="1:1" s="245" customFormat="1" ht="12" hidden="1" customHeight="1">
      <c r="A10754" s="244"/>
    </row>
    <row r="10755" spans="1:1" s="245" customFormat="1" ht="12" hidden="1" customHeight="1">
      <c r="A10755" s="244"/>
    </row>
    <row r="10756" spans="1:1" s="245" customFormat="1" ht="12" hidden="1" customHeight="1">
      <c r="A10756" s="244"/>
    </row>
    <row r="10757" spans="1:1" s="245" customFormat="1" ht="12" hidden="1" customHeight="1">
      <c r="A10757" s="244"/>
    </row>
    <row r="10758" spans="1:1" s="245" customFormat="1" ht="12" hidden="1" customHeight="1">
      <c r="A10758" s="244"/>
    </row>
    <row r="10759" spans="1:1" s="245" customFormat="1" ht="12" hidden="1" customHeight="1">
      <c r="A10759" s="244"/>
    </row>
    <row r="10760" spans="1:1" s="245" customFormat="1" ht="12" hidden="1" customHeight="1">
      <c r="A10760" s="244"/>
    </row>
    <row r="10761" spans="1:1" s="245" customFormat="1" ht="12" hidden="1" customHeight="1">
      <c r="A10761" s="244"/>
    </row>
    <row r="10762" spans="1:1" s="245" customFormat="1" ht="12" hidden="1" customHeight="1">
      <c r="A10762" s="244"/>
    </row>
    <row r="10763" spans="1:1" s="245" customFormat="1" ht="12" hidden="1" customHeight="1">
      <c r="A10763" s="244"/>
    </row>
    <row r="10764" spans="1:1" s="245" customFormat="1" ht="12" hidden="1" customHeight="1">
      <c r="A10764" s="244"/>
    </row>
    <row r="10765" spans="1:1" s="245" customFormat="1" ht="12" hidden="1" customHeight="1">
      <c r="A10765" s="244"/>
    </row>
    <row r="10766" spans="1:1" s="245" customFormat="1" ht="12" hidden="1" customHeight="1">
      <c r="A10766" s="244"/>
    </row>
    <row r="10767" spans="1:1" s="245" customFormat="1" ht="12" hidden="1" customHeight="1">
      <c r="A10767" s="244"/>
    </row>
    <row r="10768" spans="1:1" s="245" customFormat="1" ht="12" hidden="1" customHeight="1">
      <c r="A10768" s="244"/>
    </row>
    <row r="10769" spans="1:1" s="245" customFormat="1" ht="12" hidden="1" customHeight="1">
      <c r="A10769" s="244"/>
    </row>
    <row r="10770" spans="1:1" s="245" customFormat="1" ht="12" hidden="1" customHeight="1">
      <c r="A10770" s="244"/>
    </row>
    <row r="10771" spans="1:1" s="245" customFormat="1" ht="12" hidden="1" customHeight="1">
      <c r="A10771" s="244"/>
    </row>
    <row r="10772" spans="1:1" s="245" customFormat="1" ht="12" hidden="1" customHeight="1">
      <c r="A10772" s="244"/>
    </row>
    <row r="10773" spans="1:1" s="245" customFormat="1" ht="12" hidden="1" customHeight="1">
      <c r="A10773" s="244"/>
    </row>
    <row r="10774" spans="1:1" s="245" customFormat="1" ht="12" hidden="1" customHeight="1">
      <c r="A10774" s="244"/>
    </row>
    <row r="10775" spans="1:1" s="245" customFormat="1" ht="12" hidden="1" customHeight="1">
      <c r="A10775" s="244"/>
    </row>
    <row r="10776" spans="1:1" s="245" customFormat="1" ht="12" hidden="1" customHeight="1">
      <c r="A10776" s="244"/>
    </row>
    <row r="10777" spans="1:1" s="245" customFormat="1" ht="12" hidden="1" customHeight="1">
      <c r="A10777" s="244"/>
    </row>
    <row r="10778" spans="1:1" s="245" customFormat="1" ht="12" hidden="1" customHeight="1">
      <c r="A10778" s="244"/>
    </row>
    <row r="10779" spans="1:1" s="245" customFormat="1" ht="12" hidden="1" customHeight="1">
      <c r="A10779" s="244"/>
    </row>
    <row r="10780" spans="1:1" s="245" customFormat="1" ht="12" hidden="1" customHeight="1">
      <c r="A10780" s="244"/>
    </row>
    <row r="10781" spans="1:1" s="245" customFormat="1" ht="12" hidden="1" customHeight="1">
      <c r="A10781" s="244"/>
    </row>
    <row r="10782" spans="1:1" s="245" customFormat="1" ht="12" hidden="1" customHeight="1">
      <c r="A10782" s="244"/>
    </row>
    <row r="10783" spans="1:1" s="245" customFormat="1" ht="12" hidden="1" customHeight="1">
      <c r="A10783" s="244"/>
    </row>
    <row r="10784" spans="1:1" s="245" customFormat="1" ht="12" hidden="1" customHeight="1">
      <c r="A10784" s="244"/>
    </row>
    <row r="10785" spans="1:1" s="245" customFormat="1" ht="12" hidden="1" customHeight="1">
      <c r="A10785" s="244"/>
    </row>
    <row r="10786" spans="1:1" s="245" customFormat="1" ht="12" hidden="1" customHeight="1">
      <c r="A10786" s="244"/>
    </row>
    <row r="10787" spans="1:1" s="245" customFormat="1" ht="12" hidden="1" customHeight="1">
      <c r="A10787" s="244"/>
    </row>
    <row r="10788" spans="1:1" s="245" customFormat="1" ht="12" hidden="1" customHeight="1">
      <c r="A10788" s="244"/>
    </row>
    <row r="10789" spans="1:1" s="245" customFormat="1" ht="12" hidden="1" customHeight="1">
      <c r="A10789" s="244"/>
    </row>
    <row r="10790" spans="1:1" s="245" customFormat="1" ht="12" hidden="1" customHeight="1">
      <c r="A10790" s="244"/>
    </row>
    <row r="10791" spans="1:1" s="245" customFormat="1" ht="12" hidden="1" customHeight="1">
      <c r="A10791" s="244"/>
    </row>
    <row r="10792" spans="1:1" s="245" customFormat="1" ht="12" hidden="1" customHeight="1">
      <c r="A10792" s="244"/>
    </row>
    <row r="10793" spans="1:1" s="245" customFormat="1" ht="12" hidden="1" customHeight="1">
      <c r="A10793" s="244"/>
    </row>
    <row r="10794" spans="1:1" s="245" customFormat="1" ht="12" hidden="1" customHeight="1">
      <c r="A10794" s="244"/>
    </row>
    <row r="10795" spans="1:1" s="245" customFormat="1" ht="12" hidden="1" customHeight="1">
      <c r="A10795" s="244"/>
    </row>
    <row r="10796" spans="1:1" s="245" customFormat="1" ht="12" hidden="1" customHeight="1">
      <c r="A10796" s="244"/>
    </row>
    <row r="10797" spans="1:1" s="245" customFormat="1" ht="12" hidden="1" customHeight="1">
      <c r="A10797" s="244"/>
    </row>
    <row r="10798" spans="1:1" s="245" customFormat="1" ht="12" hidden="1" customHeight="1">
      <c r="A10798" s="244"/>
    </row>
    <row r="10799" spans="1:1" s="245" customFormat="1" ht="12" hidden="1" customHeight="1">
      <c r="A10799" s="244"/>
    </row>
    <row r="10800" spans="1:1" s="245" customFormat="1" ht="12" hidden="1" customHeight="1">
      <c r="A10800" s="244"/>
    </row>
    <row r="10801" spans="1:1" s="245" customFormat="1" ht="12" hidden="1" customHeight="1">
      <c r="A10801" s="244"/>
    </row>
    <row r="10802" spans="1:1" s="245" customFormat="1" ht="12" hidden="1" customHeight="1">
      <c r="A10802" s="244"/>
    </row>
    <row r="10803" spans="1:1" s="245" customFormat="1" ht="12" hidden="1" customHeight="1">
      <c r="A10803" s="244"/>
    </row>
    <row r="10804" spans="1:1" s="245" customFormat="1" ht="12" hidden="1" customHeight="1">
      <c r="A10804" s="244"/>
    </row>
    <row r="10805" spans="1:1" s="245" customFormat="1" ht="12" hidden="1" customHeight="1">
      <c r="A10805" s="244"/>
    </row>
    <row r="10806" spans="1:1" s="245" customFormat="1" ht="12" hidden="1" customHeight="1">
      <c r="A10806" s="244"/>
    </row>
    <row r="10807" spans="1:1" s="245" customFormat="1" ht="12" hidden="1" customHeight="1">
      <c r="A10807" s="244"/>
    </row>
    <row r="10808" spans="1:1" s="245" customFormat="1" ht="12" hidden="1" customHeight="1">
      <c r="A10808" s="244"/>
    </row>
    <row r="10809" spans="1:1" s="245" customFormat="1" ht="12" hidden="1" customHeight="1">
      <c r="A10809" s="244"/>
    </row>
    <row r="10810" spans="1:1" s="245" customFormat="1" ht="12" hidden="1" customHeight="1">
      <c r="A10810" s="244"/>
    </row>
    <row r="10811" spans="1:1" s="245" customFormat="1" ht="12" hidden="1" customHeight="1">
      <c r="A10811" s="244"/>
    </row>
    <row r="10812" spans="1:1" s="245" customFormat="1" ht="12" hidden="1" customHeight="1">
      <c r="A10812" s="244"/>
    </row>
    <row r="10813" spans="1:1" s="245" customFormat="1" ht="12" hidden="1" customHeight="1">
      <c r="A10813" s="244"/>
    </row>
    <row r="10814" spans="1:1" s="245" customFormat="1" ht="12" hidden="1" customHeight="1">
      <c r="A10814" s="244"/>
    </row>
    <row r="10815" spans="1:1" s="245" customFormat="1" ht="12" hidden="1" customHeight="1">
      <c r="A10815" s="244"/>
    </row>
    <row r="10816" spans="1:1" s="245" customFormat="1" ht="12" hidden="1" customHeight="1">
      <c r="A10816" s="244"/>
    </row>
    <row r="10817" spans="1:1" s="245" customFormat="1" ht="12" hidden="1" customHeight="1">
      <c r="A10817" s="244"/>
    </row>
    <row r="10818" spans="1:1" s="245" customFormat="1" ht="12" hidden="1" customHeight="1">
      <c r="A10818" s="244"/>
    </row>
    <row r="10819" spans="1:1" s="245" customFormat="1" ht="12" hidden="1" customHeight="1">
      <c r="A10819" s="244"/>
    </row>
    <row r="10820" spans="1:1" s="245" customFormat="1" ht="12" hidden="1" customHeight="1">
      <c r="A10820" s="244"/>
    </row>
    <row r="10821" spans="1:1" s="245" customFormat="1" ht="12" hidden="1" customHeight="1">
      <c r="A10821" s="244"/>
    </row>
    <row r="10822" spans="1:1" s="245" customFormat="1" ht="12" hidden="1" customHeight="1">
      <c r="A10822" s="244"/>
    </row>
    <row r="10823" spans="1:1" s="245" customFormat="1" ht="12" hidden="1" customHeight="1">
      <c r="A10823" s="244"/>
    </row>
    <row r="10824" spans="1:1" s="245" customFormat="1" ht="12" hidden="1" customHeight="1">
      <c r="A10824" s="244"/>
    </row>
    <row r="10825" spans="1:1" s="245" customFormat="1" ht="12" hidden="1" customHeight="1">
      <c r="A10825" s="244"/>
    </row>
    <row r="10826" spans="1:1" s="245" customFormat="1" ht="12" hidden="1" customHeight="1">
      <c r="A10826" s="244"/>
    </row>
    <row r="10827" spans="1:1" s="245" customFormat="1" ht="12" hidden="1" customHeight="1">
      <c r="A10827" s="244"/>
    </row>
    <row r="10828" spans="1:1" s="245" customFormat="1" ht="12" hidden="1" customHeight="1">
      <c r="A10828" s="244"/>
    </row>
    <row r="10829" spans="1:1" s="245" customFormat="1" ht="12" hidden="1" customHeight="1">
      <c r="A10829" s="244"/>
    </row>
    <row r="10830" spans="1:1" s="245" customFormat="1" ht="12" hidden="1" customHeight="1">
      <c r="A10830" s="244"/>
    </row>
    <row r="10831" spans="1:1" s="245" customFormat="1" ht="12" hidden="1" customHeight="1">
      <c r="A10831" s="244"/>
    </row>
    <row r="10832" spans="1:1" s="245" customFormat="1" ht="12" hidden="1" customHeight="1">
      <c r="A10832" s="244"/>
    </row>
    <row r="10833" spans="1:1" s="245" customFormat="1" ht="12" hidden="1" customHeight="1">
      <c r="A10833" s="244"/>
    </row>
    <row r="10834" spans="1:1" s="245" customFormat="1" ht="12" hidden="1" customHeight="1">
      <c r="A10834" s="244"/>
    </row>
    <row r="10835" spans="1:1" s="245" customFormat="1" ht="12" hidden="1" customHeight="1">
      <c r="A10835" s="244"/>
    </row>
    <row r="10836" spans="1:1" s="245" customFormat="1" ht="12" hidden="1" customHeight="1">
      <c r="A10836" s="244"/>
    </row>
    <row r="10837" spans="1:1" s="245" customFormat="1" ht="12" hidden="1" customHeight="1">
      <c r="A10837" s="244"/>
    </row>
    <row r="10838" spans="1:1" s="245" customFormat="1" ht="12" hidden="1" customHeight="1">
      <c r="A10838" s="244"/>
    </row>
    <row r="10839" spans="1:1" s="245" customFormat="1" ht="12" hidden="1" customHeight="1">
      <c r="A10839" s="244"/>
    </row>
    <row r="10840" spans="1:1" s="245" customFormat="1" ht="12" hidden="1" customHeight="1">
      <c r="A10840" s="244"/>
    </row>
    <row r="10841" spans="1:1" s="245" customFormat="1" ht="12" hidden="1" customHeight="1">
      <c r="A10841" s="244"/>
    </row>
    <row r="10842" spans="1:1" s="245" customFormat="1" ht="12" hidden="1" customHeight="1">
      <c r="A10842" s="244"/>
    </row>
    <row r="10843" spans="1:1" s="245" customFormat="1" ht="12" hidden="1" customHeight="1">
      <c r="A10843" s="244"/>
    </row>
    <row r="10844" spans="1:1" s="245" customFormat="1" ht="12" hidden="1" customHeight="1">
      <c r="A10844" s="244"/>
    </row>
    <row r="10845" spans="1:1" s="245" customFormat="1" ht="12" hidden="1" customHeight="1">
      <c r="A10845" s="244"/>
    </row>
    <row r="10846" spans="1:1" s="245" customFormat="1" ht="12" hidden="1" customHeight="1">
      <c r="A10846" s="244"/>
    </row>
    <row r="10847" spans="1:1" s="245" customFormat="1" ht="12" hidden="1" customHeight="1">
      <c r="A10847" s="244"/>
    </row>
    <row r="10848" spans="1:1" s="245" customFormat="1" ht="12" hidden="1" customHeight="1">
      <c r="A10848" s="244"/>
    </row>
    <row r="10849" spans="1:1" s="245" customFormat="1" ht="12" hidden="1" customHeight="1">
      <c r="A10849" s="244"/>
    </row>
    <row r="10850" spans="1:1" s="245" customFormat="1" ht="12" hidden="1" customHeight="1">
      <c r="A10850" s="244"/>
    </row>
    <row r="10851" spans="1:1" s="245" customFormat="1" ht="12" hidden="1" customHeight="1">
      <c r="A10851" s="244"/>
    </row>
    <row r="10852" spans="1:1" s="245" customFormat="1" ht="12" hidden="1" customHeight="1">
      <c r="A10852" s="244"/>
    </row>
    <row r="10853" spans="1:1" s="245" customFormat="1" ht="12" hidden="1" customHeight="1">
      <c r="A10853" s="244"/>
    </row>
    <row r="10854" spans="1:1" s="245" customFormat="1" ht="12" hidden="1" customHeight="1">
      <c r="A10854" s="244"/>
    </row>
    <row r="10855" spans="1:1" s="245" customFormat="1" ht="12" hidden="1" customHeight="1">
      <c r="A10855" s="244"/>
    </row>
    <row r="10856" spans="1:1" s="245" customFormat="1" ht="12" hidden="1" customHeight="1">
      <c r="A10856" s="244"/>
    </row>
    <row r="10857" spans="1:1" s="245" customFormat="1" ht="12" hidden="1" customHeight="1">
      <c r="A10857" s="244"/>
    </row>
    <row r="10858" spans="1:1" s="245" customFormat="1" ht="12" hidden="1" customHeight="1">
      <c r="A10858" s="244"/>
    </row>
    <row r="10859" spans="1:1" s="245" customFormat="1" ht="12" hidden="1" customHeight="1">
      <c r="A10859" s="244"/>
    </row>
    <row r="10860" spans="1:1" s="245" customFormat="1" ht="12" hidden="1" customHeight="1">
      <c r="A10860" s="244"/>
    </row>
    <row r="10861" spans="1:1" s="245" customFormat="1" ht="12" hidden="1" customHeight="1">
      <c r="A10861" s="244"/>
    </row>
    <row r="10862" spans="1:1" s="245" customFormat="1" ht="12" hidden="1" customHeight="1">
      <c r="A10862" s="244"/>
    </row>
    <row r="10863" spans="1:1" s="245" customFormat="1" ht="12" hidden="1" customHeight="1">
      <c r="A10863" s="244"/>
    </row>
    <row r="10864" spans="1:1" s="245" customFormat="1" ht="12" hidden="1" customHeight="1">
      <c r="A10864" s="244"/>
    </row>
    <row r="10865" spans="1:1" s="245" customFormat="1" ht="12" hidden="1" customHeight="1">
      <c r="A10865" s="244"/>
    </row>
    <row r="10866" spans="1:1" s="245" customFormat="1" ht="12" hidden="1" customHeight="1">
      <c r="A10866" s="244"/>
    </row>
    <row r="10867" spans="1:1" s="245" customFormat="1" ht="12" hidden="1" customHeight="1">
      <c r="A10867" s="244"/>
    </row>
    <row r="10868" spans="1:1" s="245" customFormat="1" ht="12" hidden="1" customHeight="1">
      <c r="A10868" s="244"/>
    </row>
    <row r="10869" spans="1:1" s="245" customFormat="1" ht="12" hidden="1" customHeight="1">
      <c r="A10869" s="244"/>
    </row>
    <row r="10870" spans="1:1" s="245" customFormat="1" ht="12" hidden="1" customHeight="1">
      <c r="A10870" s="244"/>
    </row>
    <row r="10871" spans="1:1" s="245" customFormat="1" ht="12" hidden="1" customHeight="1">
      <c r="A10871" s="244"/>
    </row>
    <row r="10872" spans="1:1" s="245" customFormat="1" ht="12" hidden="1" customHeight="1">
      <c r="A10872" s="244"/>
    </row>
    <row r="10873" spans="1:1" s="245" customFormat="1" ht="12" hidden="1" customHeight="1">
      <c r="A10873" s="244"/>
    </row>
    <row r="10874" spans="1:1" s="245" customFormat="1" ht="12" hidden="1" customHeight="1">
      <c r="A10874" s="244"/>
    </row>
    <row r="10875" spans="1:1" s="245" customFormat="1" ht="12" hidden="1" customHeight="1">
      <c r="A10875" s="244"/>
    </row>
    <row r="10876" spans="1:1" s="245" customFormat="1" ht="12" hidden="1" customHeight="1">
      <c r="A10876" s="244"/>
    </row>
    <row r="10877" spans="1:1" s="245" customFormat="1" ht="12" hidden="1" customHeight="1">
      <c r="A10877" s="244"/>
    </row>
    <row r="10878" spans="1:1" s="245" customFormat="1" ht="12" hidden="1" customHeight="1">
      <c r="A10878" s="244"/>
    </row>
    <row r="10879" spans="1:1" s="245" customFormat="1" ht="12" hidden="1" customHeight="1">
      <c r="A10879" s="244"/>
    </row>
    <row r="10880" spans="1:1" s="245" customFormat="1" ht="12" hidden="1" customHeight="1">
      <c r="A10880" s="244"/>
    </row>
    <row r="10881" spans="1:1" s="245" customFormat="1" ht="12" hidden="1" customHeight="1">
      <c r="A10881" s="244"/>
    </row>
    <row r="10882" spans="1:1" s="245" customFormat="1" ht="12" hidden="1" customHeight="1">
      <c r="A10882" s="244"/>
    </row>
    <row r="10883" spans="1:1" s="245" customFormat="1" ht="12" hidden="1" customHeight="1">
      <c r="A10883" s="244"/>
    </row>
    <row r="10884" spans="1:1" s="245" customFormat="1" ht="12" hidden="1" customHeight="1">
      <c r="A10884" s="244"/>
    </row>
    <row r="10885" spans="1:1" s="245" customFormat="1" ht="12" hidden="1" customHeight="1">
      <c r="A10885" s="244"/>
    </row>
    <row r="10886" spans="1:1" s="245" customFormat="1" ht="12" hidden="1" customHeight="1">
      <c r="A10886" s="244"/>
    </row>
    <row r="10887" spans="1:1" s="245" customFormat="1" ht="12" hidden="1" customHeight="1">
      <c r="A10887" s="244"/>
    </row>
    <row r="10888" spans="1:1" s="245" customFormat="1" ht="12" hidden="1" customHeight="1">
      <c r="A10888" s="244"/>
    </row>
    <row r="10889" spans="1:1" s="245" customFormat="1" ht="12" hidden="1" customHeight="1">
      <c r="A10889" s="244"/>
    </row>
    <row r="10890" spans="1:1" s="245" customFormat="1" ht="12" hidden="1" customHeight="1">
      <c r="A10890" s="244"/>
    </row>
    <row r="10891" spans="1:1" s="245" customFormat="1" ht="12" hidden="1" customHeight="1">
      <c r="A10891" s="244"/>
    </row>
    <row r="10892" spans="1:1" s="245" customFormat="1" ht="12" hidden="1" customHeight="1">
      <c r="A10892" s="244"/>
    </row>
    <row r="10893" spans="1:1" s="245" customFormat="1" ht="12" hidden="1" customHeight="1">
      <c r="A10893" s="244"/>
    </row>
    <row r="10894" spans="1:1" s="245" customFormat="1" ht="12" hidden="1" customHeight="1">
      <c r="A10894" s="244"/>
    </row>
    <row r="10895" spans="1:1" s="245" customFormat="1" ht="12" hidden="1" customHeight="1">
      <c r="A10895" s="244"/>
    </row>
    <row r="10896" spans="1:1" s="245" customFormat="1" ht="12" hidden="1" customHeight="1">
      <c r="A10896" s="244"/>
    </row>
    <row r="10897" spans="1:1" s="245" customFormat="1" ht="12" hidden="1" customHeight="1">
      <c r="A10897" s="244"/>
    </row>
    <row r="10898" spans="1:1" s="245" customFormat="1" ht="12" hidden="1" customHeight="1">
      <c r="A10898" s="244"/>
    </row>
    <row r="10899" spans="1:1" s="245" customFormat="1" ht="12" hidden="1" customHeight="1">
      <c r="A10899" s="244"/>
    </row>
    <row r="10900" spans="1:1" s="245" customFormat="1" ht="12" hidden="1" customHeight="1">
      <c r="A10900" s="244"/>
    </row>
    <row r="10901" spans="1:1" s="245" customFormat="1" ht="12" hidden="1" customHeight="1">
      <c r="A10901" s="244"/>
    </row>
    <row r="10902" spans="1:1" s="245" customFormat="1" ht="12" hidden="1" customHeight="1">
      <c r="A10902" s="244"/>
    </row>
    <row r="10903" spans="1:1" s="245" customFormat="1" ht="12" hidden="1" customHeight="1">
      <c r="A10903" s="244"/>
    </row>
    <row r="10904" spans="1:1" s="245" customFormat="1" ht="12" hidden="1" customHeight="1">
      <c r="A10904" s="244"/>
    </row>
    <row r="10905" spans="1:1" s="245" customFormat="1" ht="12" hidden="1" customHeight="1">
      <c r="A10905" s="244"/>
    </row>
    <row r="10906" spans="1:1" s="245" customFormat="1" ht="12" hidden="1" customHeight="1">
      <c r="A10906" s="244"/>
    </row>
    <row r="10907" spans="1:1" s="245" customFormat="1" ht="12" hidden="1" customHeight="1">
      <c r="A10907" s="244"/>
    </row>
    <row r="10908" spans="1:1" s="245" customFormat="1" ht="12" hidden="1" customHeight="1">
      <c r="A10908" s="244"/>
    </row>
    <row r="10909" spans="1:1" s="245" customFormat="1" ht="12" hidden="1" customHeight="1">
      <c r="A10909" s="244"/>
    </row>
    <row r="10910" spans="1:1" s="245" customFormat="1" ht="12" hidden="1" customHeight="1">
      <c r="A10910" s="244"/>
    </row>
    <row r="10911" spans="1:1" s="245" customFormat="1" ht="12" hidden="1" customHeight="1">
      <c r="A10911" s="244"/>
    </row>
    <row r="10912" spans="1:1" s="245" customFormat="1" ht="12" hidden="1" customHeight="1">
      <c r="A10912" s="244"/>
    </row>
    <row r="10913" spans="1:1" s="245" customFormat="1" ht="12" hidden="1" customHeight="1">
      <c r="A10913" s="244"/>
    </row>
    <row r="10914" spans="1:1" s="245" customFormat="1" ht="12" hidden="1" customHeight="1">
      <c r="A10914" s="244"/>
    </row>
    <row r="10915" spans="1:1" s="245" customFormat="1" ht="12" hidden="1" customHeight="1">
      <c r="A10915" s="244"/>
    </row>
    <row r="10916" spans="1:1" s="245" customFormat="1" ht="12" hidden="1" customHeight="1">
      <c r="A10916" s="244"/>
    </row>
    <row r="10917" spans="1:1" s="245" customFormat="1" ht="12" hidden="1" customHeight="1">
      <c r="A10917" s="244"/>
    </row>
    <row r="10918" spans="1:1" s="245" customFormat="1" ht="12" hidden="1" customHeight="1">
      <c r="A10918" s="244"/>
    </row>
    <row r="10919" spans="1:1" s="245" customFormat="1" ht="12" hidden="1" customHeight="1">
      <c r="A10919" s="244"/>
    </row>
    <row r="10920" spans="1:1" s="245" customFormat="1" ht="12" hidden="1" customHeight="1">
      <c r="A10920" s="244"/>
    </row>
    <row r="10921" spans="1:1" s="245" customFormat="1" ht="12" hidden="1" customHeight="1">
      <c r="A10921" s="244"/>
    </row>
    <row r="10922" spans="1:1" s="245" customFormat="1" ht="12" hidden="1" customHeight="1">
      <c r="A10922" s="244"/>
    </row>
    <row r="10923" spans="1:1" s="245" customFormat="1" ht="12" hidden="1" customHeight="1">
      <c r="A10923" s="244"/>
    </row>
    <row r="10924" spans="1:1" s="245" customFormat="1" ht="12" hidden="1" customHeight="1">
      <c r="A10924" s="244"/>
    </row>
    <row r="10925" spans="1:1" s="245" customFormat="1" ht="12" hidden="1" customHeight="1">
      <c r="A10925" s="244"/>
    </row>
    <row r="10926" spans="1:1" s="245" customFormat="1" ht="12" hidden="1" customHeight="1">
      <c r="A10926" s="244"/>
    </row>
    <row r="10927" spans="1:1" s="245" customFormat="1" ht="12" hidden="1" customHeight="1">
      <c r="A10927" s="244"/>
    </row>
    <row r="10928" spans="1:1" s="245" customFormat="1" ht="12" hidden="1" customHeight="1">
      <c r="A10928" s="244"/>
    </row>
    <row r="10929" spans="1:1" s="245" customFormat="1" ht="12" hidden="1" customHeight="1">
      <c r="A10929" s="244"/>
    </row>
    <row r="10930" spans="1:1" s="245" customFormat="1" ht="12" hidden="1" customHeight="1">
      <c r="A10930" s="244"/>
    </row>
    <row r="10931" spans="1:1" s="245" customFormat="1" ht="12" hidden="1" customHeight="1">
      <c r="A10931" s="244"/>
    </row>
    <row r="10932" spans="1:1" s="245" customFormat="1" ht="12" hidden="1" customHeight="1">
      <c r="A10932" s="244"/>
    </row>
    <row r="10933" spans="1:1" s="245" customFormat="1" ht="12" hidden="1" customHeight="1">
      <c r="A10933" s="244"/>
    </row>
    <row r="10934" spans="1:1" s="245" customFormat="1" ht="12" hidden="1" customHeight="1">
      <c r="A10934" s="244"/>
    </row>
    <row r="10935" spans="1:1" s="245" customFormat="1" ht="12" hidden="1" customHeight="1">
      <c r="A10935" s="244"/>
    </row>
    <row r="10936" spans="1:1" s="245" customFormat="1" ht="12" hidden="1" customHeight="1">
      <c r="A10936" s="244"/>
    </row>
    <row r="10937" spans="1:1" s="245" customFormat="1" ht="12" hidden="1" customHeight="1">
      <c r="A10937" s="244"/>
    </row>
    <row r="10938" spans="1:1" s="245" customFormat="1" ht="12" hidden="1" customHeight="1">
      <c r="A10938" s="244"/>
    </row>
    <row r="10939" spans="1:1" s="245" customFormat="1" ht="12" hidden="1" customHeight="1">
      <c r="A10939" s="244"/>
    </row>
    <row r="10940" spans="1:1" s="245" customFormat="1" ht="12" hidden="1" customHeight="1">
      <c r="A10940" s="244"/>
    </row>
    <row r="10941" spans="1:1" s="245" customFormat="1" ht="12" hidden="1" customHeight="1">
      <c r="A10941" s="244"/>
    </row>
    <row r="10942" spans="1:1" s="245" customFormat="1" ht="12" hidden="1" customHeight="1">
      <c r="A10942" s="244"/>
    </row>
    <row r="10943" spans="1:1" s="245" customFormat="1" ht="12" hidden="1" customHeight="1">
      <c r="A10943" s="244"/>
    </row>
    <row r="10944" spans="1:1" s="245" customFormat="1" ht="12" hidden="1" customHeight="1">
      <c r="A10944" s="244"/>
    </row>
    <row r="10945" spans="1:1" s="245" customFormat="1" ht="12" hidden="1" customHeight="1">
      <c r="A10945" s="244"/>
    </row>
    <row r="10946" spans="1:1" s="245" customFormat="1" ht="12" hidden="1" customHeight="1">
      <c r="A10946" s="244"/>
    </row>
    <row r="10947" spans="1:1" s="245" customFormat="1" ht="12" hidden="1" customHeight="1">
      <c r="A10947" s="244"/>
    </row>
    <row r="10948" spans="1:1" s="245" customFormat="1" ht="12" hidden="1" customHeight="1">
      <c r="A10948" s="244"/>
    </row>
    <row r="10949" spans="1:1" s="245" customFormat="1" ht="12" hidden="1" customHeight="1">
      <c r="A10949" s="244"/>
    </row>
    <row r="10950" spans="1:1" s="245" customFormat="1" ht="12" hidden="1" customHeight="1">
      <c r="A10950" s="244"/>
    </row>
    <row r="10951" spans="1:1" s="245" customFormat="1" ht="12" hidden="1" customHeight="1">
      <c r="A10951" s="244"/>
    </row>
    <row r="10952" spans="1:1" s="245" customFormat="1" ht="12" hidden="1" customHeight="1">
      <c r="A10952" s="244"/>
    </row>
    <row r="10953" spans="1:1" s="245" customFormat="1" ht="12" hidden="1" customHeight="1">
      <c r="A10953" s="244"/>
    </row>
    <row r="10954" spans="1:1" s="245" customFormat="1" ht="12" hidden="1" customHeight="1">
      <c r="A10954" s="244"/>
    </row>
    <row r="10955" spans="1:1" s="245" customFormat="1" ht="12" hidden="1" customHeight="1">
      <c r="A10955" s="244"/>
    </row>
    <row r="10956" spans="1:1" s="245" customFormat="1" ht="12" hidden="1" customHeight="1">
      <c r="A10956" s="244"/>
    </row>
    <row r="10957" spans="1:1" s="245" customFormat="1" ht="12" hidden="1" customHeight="1">
      <c r="A10957" s="244"/>
    </row>
    <row r="10958" spans="1:1" s="245" customFormat="1" ht="12" hidden="1" customHeight="1">
      <c r="A10958" s="244"/>
    </row>
    <row r="10959" spans="1:1" s="245" customFormat="1" ht="12" hidden="1" customHeight="1">
      <c r="A10959" s="244"/>
    </row>
    <row r="10960" spans="1:1" s="245" customFormat="1" ht="12" hidden="1" customHeight="1">
      <c r="A10960" s="244"/>
    </row>
    <row r="10961" spans="1:1" s="245" customFormat="1" ht="12" hidden="1" customHeight="1">
      <c r="A10961" s="244"/>
    </row>
    <row r="10962" spans="1:1" s="245" customFormat="1" ht="12" hidden="1" customHeight="1">
      <c r="A10962" s="244"/>
    </row>
    <row r="10963" spans="1:1" s="245" customFormat="1" ht="12" hidden="1" customHeight="1">
      <c r="A10963" s="244"/>
    </row>
    <row r="10964" spans="1:1" s="245" customFormat="1" ht="12" hidden="1" customHeight="1">
      <c r="A10964" s="244"/>
    </row>
    <row r="10965" spans="1:1" s="245" customFormat="1" ht="12" hidden="1" customHeight="1">
      <c r="A10965" s="244"/>
    </row>
    <row r="10966" spans="1:1" s="245" customFormat="1" ht="12" hidden="1" customHeight="1">
      <c r="A10966" s="244"/>
    </row>
    <row r="10967" spans="1:1" s="245" customFormat="1" ht="12" hidden="1" customHeight="1">
      <c r="A10967" s="244"/>
    </row>
    <row r="10968" spans="1:1" s="245" customFormat="1" ht="12" hidden="1" customHeight="1">
      <c r="A10968" s="244"/>
    </row>
    <row r="10969" spans="1:1" s="245" customFormat="1" ht="12" hidden="1" customHeight="1">
      <c r="A10969" s="244"/>
    </row>
    <row r="10970" spans="1:1" s="245" customFormat="1" ht="12" hidden="1" customHeight="1">
      <c r="A10970" s="244"/>
    </row>
    <row r="10971" spans="1:1" s="245" customFormat="1" ht="12" hidden="1" customHeight="1">
      <c r="A10971" s="244"/>
    </row>
    <row r="10972" spans="1:1" s="245" customFormat="1" ht="12" hidden="1" customHeight="1">
      <c r="A10972" s="244"/>
    </row>
    <row r="10973" spans="1:1" s="245" customFormat="1" ht="12" hidden="1" customHeight="1">
      <c r="A10973" s="244"/>
    </row>
    <row r="10974" spans="1:1" s="245" customFormat="1" ht="12" hidden="1" customHeight="1">
      <c r="A10974" s="244"/>
    </row>
    <row r="10975" spans="1:1" s="245" customFormat="1" ht="12" hidden="1" customHeight="1">
      <c r="A10975" s="244"/>
    </row>
    <row r="10976" spans="1:1" s="245" customFormat="1" ht="12" hidden="1" customHeight="1">
      <c r="A10976" s="244"/>
    </row>
    <row r="10977" spans="1:1" s="245" customFormat="1" ht="12" hidden="1" customHeight="1">
      <c r="A10977" s="244"/>
    </row>
    <row r="10978" spans="1:1" s="245" customFormat="1" ht="12" hidden="1" customHeight="1">
      <c r="A10978" s="244"/>
    </row>
    <row r="10979" spans="1:1" s="245" customFormat="1" ht="12" hidden="1" customHeight="1">
      <c r="A10979" s="244"/>
    </row>
    <row r="10980" spans="1:1" s="245" customFormat="1" ht="12" hidden="1" customHeight="1">
      <c r="A10980" s="244"/>
    </row>
    <row r="10981" spans="1:1" s="245" customFormat="1" ht="12" hidden="1" customHeight="1">
      <c r="A10981" s="244"/>
    </row>
    <row r="10982" spans="1:1" s="245" customFormat="1" ht="12" hidden="1" customHeight="1">
      <c r="A10982" s="244"/>
    </row>
    <row r="10983" spans="1:1" s="245" customFormat="1" ht="12" hidden="1" customHeight="1">
      <c r="A10983" s="244"/>
    </row>
    <row r="10984" spans="1:1" s="245" customFormat="1" ht="12" hidden="1" customHeight="1">
      <c r="A10984" s="244"/>
    </row>
    <row r="10985" spans="1:1" s="245" customFormat="1" ht="12" hidden="1" customHeight="1">
      <c r="A10985" s="244"/>
    </row>
    <row r="10986" spans="1:1" s="245" customFormat="1" ht="12" hidden="1" customHeight="1">
      <c r="A10986" s="244"/>
    </row>
    <row r="10987" spans="1:1" s="245" customFormat="1" ht="12" hidden="1" customHeight="1">
      <c r="A10987" s="244"/>
    </row>
    <row r="10988" spans="1:1" s="245" customFormat="1" ht="12" hidden="1" customHeight="1">
      <c r="A10988" s="244"/>
    </row>
    <row r="10989" spans="1:1" s="245" customFormat="1" ht="12" hidden="1" customHeight="1">
      <c r="A10989" s="244"/>
    </row>
    <row r="10990" spans="1:1" s="245" customFormat="1" ht="12" hidden="1" customHeight="1">
      <c r="A10990" s="244"/>
    </row>
    <row r="10991" spans="1:1" s="245" customFormat="1" ht="12" hidden="1" customHeight="1">
      <c r="A10991" s="244"/>
    </row>
    <row r="10992" spans="1:1" s="245" customFormat="1" ht="12" hidden="1" customHeight="1">
      <c r="A10992" s="244"/>
    </row>
    <row r="10993" spans="1:1" s="245" customFormat="1" ht="12" hidden="1" customHeight="1">
      <c r="A10993" s="244"/>
    </row>
    <row r="10994" spans="1:1" s="245" customFormat="1" ht="12" hidden="1" customHeight="1">
      <c r="A10994" s="244"/>
    </row>
    <row r="10995" spans="1:1" s="245" customFormat="1" ht="12" hidden="1" customHeight="1">
      <c r="A10995" s="244"/>
    </row>
    <row r="10996" spans="1:1" s="245" customFormat="1" ht="12" hidden="1" customHeight="1">
      <c r="A10996" s="244"/>
    </row>
    <row r="10997" spans="1:1" s="245" customFormat="1" ht="12" hidden="1" customHeight="1">
      <c r="A10997" s="244"/>
    </row>
    <row r="10998" spans="1:1" s="245" customFormat="1" ht="12" hidden="1" customHeight="1">
      <c r="A10998" s="244"/>
    </row>
    <row r="10999" spans="1:1" s="245" customFormat="1" ht="12" hidden="1" customHeight="1">
      <c r="A10999" s="244"/>
    </row>
    <row r="11000" spans="1:1" s="245" customFormat="1" ht="12" hidden="1" customHeight="1">
      <c r="A11000" s="244"/>
    </row>
    <row r="11001" spans="1:1" s="245" customFormat="1" ht="12" hidden="1" customHeight="1">
      <c r="A11001" s="244"/>
    </row>
    <row r="11002" spans="1:1" s="245" customFormat="1" ht="12" hidden="1" customHeight="1">
      <c r="A11002" s="244"/>
    </row>
    <row r="11003" spans="1:1" s="245" customFormat="1" ht="12" hidden="1" customHeight="1">
      <c r="A11003" s="244"/>
    </row>
    <row r="11004" spans="1:1" s="245" customFormat="1" ht="12" hidden="1" customHeight="1">
      <c r="A11004" s="244"/>
    </row>
    <row r="11005" spans="1:1" s="245" customFormat="1" ht="12" hidden="1" customHeight="1">
      <c r="A11005" s="244"/>
    </row>
    <row r="11006" spans="1:1" s="245" customFormat="1" ht="12" hidden="1" customHeight="1">
      <c r="A11006" s="244"/>
    </row>
    <row r="11007" spans="1:1" s="245" customFormat="1" ht="12" hidden="1" customHeight="1">
      <c r="A11007" s="244"/>
    </row>
    <row r="11008" spans="1:1" s="245" customFormat="1" ht="12" hidden="1" customHeight="1">
      <c r="A11008" s="244"/>
    </row>
    <row r="11009" spans="1:1" s="245" customFormat="1" ht="12" hidden="1" customHeight="1">
      <c r="A11009" s="244"/>
    </row>
    <row r="11010" spans="1:1" s="245" customFormat="1" ht="12" hidden="1" customHeight="1">
      <c r="A11010" s="244"/>
    </row>
    <row r="11011" spans="1:1" s="245" customFormat="1" ht="12" hidden="1" customHeight="1">
      <c r="A11011" s="244"/>
    </row>
    <row r="11012" spans="1:1" s="245" customFormat="1" ht="12" hidden="1" customHeight="1">
      <c r="A11012" s="244"/>
    </row>
    <row r="11013" spans="1:1" s="245" customFormat="1" ht="12" hidden="1" customHeight="1">
      <c r="A11013" s="244"/>
    </row>
    <row r="11014" spans="1:1" s="245" customFormat="1" ht="12" hidden="1" customHeight="1">
      <c r="A11014" s="244"/>
    </row>
    <row r="11015" spans="1:1" s="245" customFormat="1" ht="12" hidden="1" customHeight="1">
      <c r="A11015" s="244"/>
    </row>
    <row r="11016" spans="1:1" s="245" customFormat="1" ht="12" hidden="1" customHeight="1">
      <c r="A11016" s="244"/>
    </row>
    <row r="11017" spans="1:1" s="245" customFormat="1" ht="12" hidden="1" customHeight="1">
      <c r="A11017" s="244"/>
    </row>
    <row r="11018" spans="1:1" s="245" customFormat="1" ht="12" hidden="1" customHeight="1">
      <c r="A11018" s="244"/>
    </row>
    <row r="11019" spans="1:1" s="245" customFormat="1" ht="12" hidden="1" customHeight="1">
      <c r="A11019" s="244"/>
    </row>
    <row r="11020" spans="1:1" s="245" customFormat="1" ht="12" hidden="1" customHeight="1">
      <c r="A11020" s="244"/>
    </row>
    <row r="11021" spans="1:1" s="245" customFormat="1" ht="12" hidden="1" customHeight="1">
      <c r="A11021" s="244"/>
    </row>
    <row r="11022" spans="1:1" s="245" customFormat="1" ht="12" hidden="1" customHeight="1">
      <c r="A11022" s="244"/>
    </row>
    <row r="11023" spans="1:1" s="245" customFormat="1" ht="12" hidden="1" customHeight="1">
      <c r="A11023" s="244"/>
    </row>
    <row r="11024" spans="1:1" s="245" customFormat="1" ht="12" hidden="1" customHeight="1">
      <c r="A11024" s="244"/>
    </row>
    <row r="11025" spans="1:1" s="245" customFormat="1" ht="12" hidden="1" customHeight="1">
      <c r="A11025" s="244"/>
    </row>
    <row r="11026" spans="1:1" s="245" customFormat="1" ht="12" hidden="1" customHeight="1">
      <c r="A11026" s="244"/>
    </row>
    <row r="11027" spans="1:1" s="245" customFormat="1" ht="12" hidden="1" customHeight="1">
      <c r="A11027" s="244"/>
    </row>
    <row r="11028" spans="1:1" s="245" customFormat="1" ht="12" hidden="1" customHeight="1">
      <c r="A11028" s="244"/>
    </row>
    <row r="11029" spans="1:1" s="245" customFormat="1" ht="12" hidden="1" customHeight="1">
      <c r="A11029" s="244"/>
    </row>
    <row r="11030" spans="1:1" s="245" customFormat="1" ht="12" hidden="1" customHeight="1">
      <c r="A11030" s="244"/>
    </row>
    <row r="11031" spans="1:1" s="245" customFormat="1" ht="12" hidden="1" customHeight="1">
      <c r="A11031" s="244"/>
    </row>
    <row r="11032" spans="1:1" s="245" customFormat="1" ht="12" hidden="1" customHeight="1">
      <c r="A11032" s="244"/>
    </row>
    <row r="11033" spans="1:1" s="245" customFormat="1" ht="12" hidden="1" customHeight="1">
      <c r="A11033" s="244"/>
    </row>
    <row r="11034" spans="1:1" s="245" customFormat="1" ht="12" hidden="1" customHeight="1">
      <c r="A11034" s="244"/>
    </row>
    <row r="11035" spans="1:1" s="245" customFormat="1" ht="12" hidden="1" customHeight="1">
      <c r="A11035" s="244"/>
    </row>
    <row r="11036" spans="1:1" s="245" customFormat="1" ht="12" hidden="1" customHeight="1">
      <c r="A11036" s="244"/>
    </row>
    <row r="11037" spans="1:1" s="245" customFormat="1" ht="12" hidden="1" customHeight="1">
      <c r="A11037" s="244"/>
    </row>
    <row r="11038" spans="1:1" s="245" customFormat="1" ht="12" hidden="1" customHeight="1">
      <c r="A11038" s="244"/>
    </row>
    <row r="11039" spans="1:1" s="245" customFormat="1" ht="12" hidden="1" customHeight="1">
      <c r="A11039" s="244"/>
    </row>
    <row r="11040" spans="1:1" s="245" customFormat="1" ht="12" hidden="1" customHeight="1">
      <c r="A11040" s="244"/>
    </row>
    <row r="11041" spans="1:1" s="245" customFormat="1" ht="12" hidden="1" customHeight="1">
      <c r="A11041" s="244"/>
    </row>
    <row r="11042" spans="1:1" s="245" customFormat="1" ht="12" hidden="1" customHeight="1">
      <c r="A11042" s="244"/>
    </row>
    <row r="11043" spans="1:1" s="245" customFormat="1" ht="12" hidden="1" customHeight="1">
      <c r="A11043" s="244"/>
    </row>
    <row r="11044" spans="1:1" s="245" customFormat="1" ht="12" hidden="1" customHeight="1">
      <c r="A11044" s="244"/>
    </row>
    <row r="11045" spans="1:1" s="245" customFormat="1" ht="12" hidden="1" customHeight="1">
      <c r="A11045" s="244"/>
    </row>
    <row r="11046" spans="1:1" s="245" customFormat="1" ht="12" hidden="1" customHeight="1">
      <c r="A11046" s="244"/>
    </row>
    <row r="11047" spans="1:1" s="245" customFormat="1" ht="12" hidden="1" customHeight="1">
      <c r="A11047" s="244"/>
    </row>
    <row r="11048" spans="1:1" s="245" customFormat="1" ht="12" hidden="1" customHeight="1">
      <c r="A11048" s="244"/>
    </row>
    <row r="11049" spans="1:1" s="245" customFormat="1" ht="12" hidden="1" customHeight="1">
      <c r="A11049" s="244"/>
    </row>
    <row r="11050" spans="1:1" s="245" customFormat="1" ht="12" hidden="1" customHeight="1">
      <c r="A11050" s="244"/>
    </row>
    <row r="11051" spans="1:1" s="245" customFormat="1" ht="12" hidden="1" customHeight="1">
      <c r="A11051" s="244"/>
    </row>
    <row r="11052" spans="1:1" s="245" customFormat="1" ht="12" hidden="1" customHeight="1">
      <c r="A11052" s="244"/>
    </row>
    <row r="11053" spans="1:1" s="245" customFormat="1" ht="12" hidden="1" customHeight="1">
      <c r="A11053" s="244"/>
    </row>
    <row r="11054" spans="1:1" s="245" customFormat="1" ht="12" hidden="1" customHeight="1">
      <c r="A11054" s="244"/>
    </row>
    <row r="11055" spans="1:1" s="245" customFormat="1" ht="12" hidden="1" customHeight="1">
      <c r="A11055" s="244"/>
    </row>
    <row r="11056" spans="1:1" s="245" customFormat="1" ht="12" hidden="1" customHeight="1">
      <c r="A11056" s="244"/>
    </row>
    <row r="11057" spans="1:1" s="245" customFormat="1" ht="12" hidden="1" customHeight="1">
      <c r="A11057" s="244"/>
    </row>
    <row r="11058" spans="1:1" s="245" customFormat="1" ht="12" hidden="1" customHeight="1">
      <c r="A11058" s="244"/>
    </row>
    <row r="11059" spans="1:1" s="245" customFormat="1" ht="12" hidden="1" customHeight="1">
      <c r="A11059" s="244"/>
    </row>
    <row r="11060" spans="1:1" s="245" customFormat="1" ht="12" hidden="1" customHeight="1">
      <c r="A11060" s="244"/>
    </row>
    <row r="11061" spans="1:1" s="245" customFormat="1" ht="12" hidden="1" customHeight="1">
      <c r="A11061" s="244"/>
    </row>
    <row r="11062" spans="1:1" s="245" customFormat="1" ht="12" hidden="1" customHeight="1">
      <c r="A11062" s="244"/>
    </row>
    <row r="11063" spans="1:1" s="245" customFormat="1" ht="12" hidden="1" customHeight="1">
      <c r="A11063" s="244"/>
    </row>
    <row r="11064" spans="1:1" s="245" customFormat="1" ht="12" hidden="1" customHeight="1">
      <c r="A11064" s="244"/>
    </row>
    <row r="11065" spans="1:1" s="245" customFormat="1" ht="12" hidden="1" customHeight="1">
      <c r="A11065" s="244"/>
    </row>
    <row r="11066" spans="1:1" s="245" customFormat="1" ht="12" hidden="1" customHeight="1">
      <c r="A11066" s="244"/>
    </row>
    <row r="11067" spans="1:1" s="245" customFormat="1" ht="12" hidden="1" customHeight="1">
      <c r="A11067" s="244"/>
    </row>
    <row r="11068" spans="1:1" s="245" customFormat="1" ht="12" hidden="1" customHeight="1">
      <c r="A11068" s="244"/>
    </row>
    <row r="11069" spans="1:1" s="245" customFormat="1" ht="12" hidden="1" customHeight="1">
      <c r="A11069" s="244"/>
    </row>
    <row r="11070" spans="1:1" s="245" customFormat="1" ht="12" hidden="1" customHeight="1">
      <c r="A11070" s="244"/>
    </row>
    <row r="11071" spans="1:1" s="245" customFormat="1" ht="12" hidden="1" customHeight="1">
      <c r="A11071" s="244"/>
    </row>
    <row r="11072" spans="1:1" s="245" customFormat="1" ht="12" hidden="1" customHeight="1">
      <c r="A11072" s="244"/>
    </row>
    <row r="11073" spans="1:1" s="245" customFormat="1" ht="12" hidden="1" customHeight="1">
      <c r="A11073" s="244"/>
    </row>
    <row r="11074" spans="1:1" s="245" customFormat="1" ht="12" hidden="1" customHeight="1">
      <c r="A11074" s="244"/>
    </row>
    <row r="11075" spans="1:1" s="245" customFormat="1" ht="12" hidden="1" customHeight="1">
      <c r="A11075" s="244"/>
    </row>
    <row r="11076" spans="1:1" s="245" customFormat="1" ht="12" hidden="1" customHeight="1">
      <c r="A11076" s="244"/>
    </row>
    <row r="11077" spans="1:1" s="245" customFormat="1" ht="12" hidden="1" customHeight="1">
      <c r="A11077" s="244"/>
    </row>
    <row r="11078" spans="1:1" s="245" customFormat="1" ht="12" hidden="1" customHeight="1">
      <c r="A11078" s="244"/>
    </row>
    <row r="11079" spans="1:1" s="245" customFormat="1" ht="12" hidden="1" customHeight="1">
      <c r="A11079" s="244"/>
    </row>
    <row r="11080" spans="1:1" s="245" customFormat="1" ht="12" hidden="1" customHeight="1">
      <c r="A11080" s="244"/>
    </row>
    <row r="11081" spans="1:1" s="245" customFormat="1" ht="12" hidden="1" customHeight="1">
      <c r="A11081" s="244"/>
    </row>
    <row r="11082" spans="1:1" s="245" customFormat="1" ht="12" hidden="1" customHeight="1">
      <c r="A11082" s="244"/>
    </row>
    <row r="11083" spans="1:1" s="245" customFormat="1" ht="12" hidden="1" customHeight="1">
      <c r="A11083" s="244"/>
    </row>
    <row r="11084" spans="1:1" s="245" customFormat="1" ht="12" hidden="1" customHeight="1">
      <c r="A11084" s="244"/>
    </row>
    <row r="11085" spans="1:1" s="245" customFormat="1" ht="12" hidden="1" customHeight="1">
      <c r="A11085" s="244"/>
    </row>
    <row r="11086" spans="1:1" s="245" customFormat="1" ht="12" hidden="1" customHeight="1">
      <c r="A11086" s="244"/>
    </row>
    <row r="11087" spans="1:1" s="245" customFormat="1" ht="12" hidden="1" customHeight="1">
      <c r="A11087" s="244"/>
    </row>
    <row r="11088" spans="1:1" s="245" customFormat="1" ht="12" hidden="1" customHeight="1">
      <c r="A11088" s="244"/>
    </row>
    <row r="11089" spans="1:1" s="245" customFormat="1" ht="12" hidden="1" customHeight="1">
      <c r="A11089" s="244"/>
    </row>
    <row r="11090" spans="1:1" s="245" customFormat="1" ht="12" hidden="1" customHeight="1">
      <c r="A11090" s="244"/>
    </row>
    <row r="11091" spans="1:1" s="245" customFormat="1" ht="12" hidden="1" customHeight="1">
      <c r="A11091" s="244"/>
    </row>
    <row r="11092" spans="1:1" s="245" customFormat="1" ht="12" hidden="1" customHeight="1">
      <c r="A11092" s="244"/>
    </row>
    <row r="11093" spans="1:1" s="245" customFormat="1" ht="12" hidden="1" customHeight="1">
      <c r="A11093" s="244"/>
    </row>
    <row r="11094" spans="1:1" s="245" customFormat="1" ht="12" hidden="1" customHeight="1">
      <c r="A11094" s="244"/>
    </row>
    <row r="11095" spans="1:1" s="245" customFormat="1" ht="12" hidden="1" customHeight="1">
      <c r="A11095" s="244"/>
    </row>
    <row r="11096" spans="1:1" s="245" customFormat="1" ht="12" hidden="1" customHeight="1">
      <c r="A11096" s="244"/>
    </row>
    <row r="11097" spans="1:1" s="245" customFormat="1" ht="12" hidden="1" customHeight="1">
      <c r="A11097" s="244"/>
    </row>
    <row r="11098" spans="1:1" s="245" customFormat="1" ht="12" hidden="1" customHeight="1">
      <c r="A11098" s="244"/>
    </row>
    <row r="11099" spans="1:1" s="245" customFormat="1" ht="12" hidden="1" customHeight="1">
      <c r="A11099" s="244"/>
    </row>
    <row r="11100" spans="1:1" s="245" customFormat="1" ht="12" hidden="1" customHeight="1">
      <c r="A11100" s="244"/>
    </row>
    <row r="11101" spans="1:1" s="245" customFormat="1" ht="12" hidden="1" customHeight="1">
      <c r="A11101" s="244"/>
    </row>
    <row r="11102" spans="1:1" s="245" customFormat="1" ht="12" hidden="1" customHeight="1">
      <c r="A11102" s="244"/>
    </row>
    <row r="11103" spans="1:1" s="245" customFormat="1" ht="12" hidden="1" customHeight="1">
      <c r="A11103" s="244"/>
    </row>
    <row r="11104" spans="1:1" s="245" customFormat="1" ht="12" hidden="1" customHeight="1">
      <c r="A11104" s="244"/>
    </row>
    <row r="11105" spans="1:1" s="245" customFormat="1" ht="12" hidden="1" customHeight="1">
      <c r="A11105" s="244"/>
    </row>
    <row r="11106" spans="1:1" s="245" customFormat="1" ht="12" hidden="1" customHeight="1">
      <c r="A11106" s="244"/>
    </row>
    <row r="11107" spans="1:1" s="245" customFormat="1" ht="12" hidden="1" customHeight="1">
      <c r="A11107" s="244"/>
    </row>
    <row r="11108" spans="1:1" s="245" customFormat="1" ht="12" hidden="1" customHeight="1">
      <c r="A11108" s="244"/>
    </row>
    <row r="11109" spans="1:1" s="245" customFormat="1" ht="12" hidden="1" customHeight="1">
      <c r="A11109" s="244"/>
    </row>
    <row r="11110" spans="1:1" s="245" customFormat="1" ht="12" hidden="1" customHeight="1">
      <c r="A11110" s="244"/>
    </row>
    <row r="11111" spans="1:1" s="245" customFormat="1" ht="12" hidden="1" customHeight="1">
      <c r="A11111" s="244"/>
    </row>
    <row r="11112" spans="1:1" s="245" customFormat="1" ht="12" hidden="1" customHeight="1">
      <c r="A11112" s="244"/>
    </row>
    <row r="11113" spans="1:1" s="245" customFormat="1" ht="12" hidden="1" customHeight="1">
      <c r="A11113" s="244"/>
    </row>
    <row r="11114" spans="1:1" s="245" customFormat="1" ht="12" hidden="1" customHeight="1">
      <c r="A11114" s="244"/>
    </row>
    <row r="11115" spans="1:1" s="245" customFormat="1" ht="12" hidden="1" customHeight="1">
      <c r="A11115" s="244"/>
    </row>
    <row r="11116" spans="1:1" s="245" customFormat="1" ht="12" hidden="1" customHeight="1">
      <c r="A11116" s="244"/>
    </row>
    <row r="11117" spans="1:1" s="245" customFormat="1" ht="12" hidden="1" customHeight="1">
      <c r="A11117" s="244"/>
    </row>
    <row r="11118" spans="1:1" s="245" customFormat="1" ht="12" hidden="1" customHeight="1">
      <c r="A11118" s="244"/>
    </row>
    <row r="11119" spans="1:1" s="245" customFormat="1" ht="12" hidden="1" customHeight="1">
      <c r="A11119" s="244"/>
    </row>
    <row r="11120" spans="1:1" s="245" customFormat="1" ht="12" hidden="1" customHeight="1">
      <c r="A11120" s="244"/>
    </row>
    <row r="11121" spans="1:1" s="245" customFormat="1" ht="12" hidden="1" customHeight="1">
      <c r="A11121" s="244"/>
    </row>
    <row r="11122" spans="1:1" s="245" customFormat="1" ht="12" hidden="1" customHeight="1">
      <c r="A11122" s="244"/>
    </row>
    <row r="11123" spans="1:1" s="245" customFormat="1" ht="12" hidden="1" customHeight="1">
      <c r="A11123" s="244"/>
    </row>
    <row r="11124" spans="1:1" s="245" customFormat="1" ht="12" hidden="1" customHeight="1">
      <c r="A11124" s="244"/>
    </row>
    <row r="11125" spans="1:1" s="245" customFormat="1" ht="12" hidden="1" customHeight="1">
      <c r="A11125" s="244"/>
    </row>
    <row r="11126" spans="1:1" s="245" customFormat="1" ht="12" hidden="1" customHeight="1">
      <c r="A11126" s="244"/>
    </row>
    <row r="11127" spans="1:1" s="245" customFormat="1" ht="12" hidden="1" customHeight="1">
      <c r="A11127" s="244"/>
    </row>
    <row r="11128" spans="1:1" s="245" customFormat="1" ht="12" hidden="1" customHeight="1">
      <c r="A11128" s="244"/>
    </row>
    <row r="11129" spans="1:1" s="245" customFormat="1" ht="12" hidden="1" customHeight="1">
      <c r="A11129" s="244"/>
    </row>
    <row r="11130" spans="1:1" s="245" customFormat="1" ht="12" hidden="1" customHeight="1">
      <c r="A11130" s="244"/>
    </row>
    <row r="11131" spans="1:1" s="245" customFormat="1" ht="12" hidden="1" customHeight="1">
      <c r="A11131" s="244"/>
    </row>
    <row r="11132" spans="1:1" s="245" customFormat="1" ht="12" hidden="1" customHeight="1">
      <c r="A11132" s="244"/>
    </row>
    <row r="11133" spans="1:1" s="245" customFormat="1" ht="12" hidden="1" customHeight="1">
      <c r="A11133" s="244"/>
    </row>
    <row r="11134" spans="1:1" s="245" customFormat="1" ht="12" hidden="1" customHeight="1">
      <c r="A11134" s="244"/>
    </row>
    <row r="11135" spans="1:1" s="245" customFormat="1" ht="12" hidden="1" customHeight="1">
      <c r="A11135" s="244"/>
    </row>
    <row r="11136" spans="1:1" s="245" customFormat="1" ht="12" hidden="1" customHeight="1">
      <c r="A11136" s="244"/>
    </row>
    <row r="11137" spans="1:1" s="245" customFormat="1" ht="12" hidden="1" customHeight="1">
      <c r="A11137" s="244"/>
    </row>
    <row r="11138" spans="1:1" s="245" customFormat="1" ht="12" hidden="1" customHeight="1">
      <c r="A11138" s="244"/>
    </row>
    <row r="11139" spans="1:1" s="245" customFormat="1" ht="12" hidden="1" customHeight="1">
      <c r="A11139" s="244"/>
    </row>
    <row r="11140" spans="1:1" s="245" customFormat="1" ht="12" hidden="1" customHeight="1">
      <c r="A11140" s="244"/>
    </row>
    <row r="11141" spans="1:1" s="245" customFormat="1" ht="12" hidden="1" customHeight="1">
      <c r="A11141" s="244"/>
    </row>
    <row r="11142" spans="1:1" s="245" customFormat="1" ht="12" hidden="1" customHeight="1">
      <c r="A11142" s="244"/>
    </row>
    <row r="11143" spans="1:1" s="245" customFormat="1" ht="12" hidden="1" customHeight="1">
      <c r="A11143" s="244"/>
    </row>
    <row r="11144" spans="1:1" s="245" customFormat="1" ht="12" hidden="1" customHeight="1">
      <c r="A11144" s="244"/>
    </row>
    <row r="11145" spans="1:1" s="245" customFormat="1" ht="12" hidden="1" customHeight="1">
      <c r="A11145" s="244"/>
    </row>
    <row r="11146" spans="1:1" s="245" customFormat="1" ht="12" hidden="1" customHeight="1">
      <c r="A11146" s="244"/>
    </row>
    <row r="11147" spans="1:1" s="245" customFormat="1" ht="12" hidden="1" customHeight="1">
      <c r="A11147" s="244"/>
    </row>
    <row r="11148" spans="1:1" s="245" customFormat="1" ht="12" hidden="1" customHeight="1">
      <c r="A11148" s="244"/>
    </row>
    <row r="11149" spans="1:1" s="245" customFormat="1" ht="12" hidden="1" customHeight="1">
      <c r="A11149" s="244"/>
    </row>
    <row r="11150" spans="1:1" s="245" customFormat="1" ht="12" hidden="1" customHeight="1">
      <c r="A11150" s="244"/>
    </row>
    <row r="11151" spans="1:1" s="245" customFormat="1" ht="12" hidden="1" customHeight="1">
      <c r="A11151" s="244"/>
    </row>
    <row r="11152" spans="1:1" s="245" customFormat="1" ht="12" hidden="1" customHeight="1">
      <c r="A11152" s="244"/>
    </row>
    <row r="11153" spans="1:1" s="245" customFormat="1" ht="12" hidden="1" customHeight="1">
      <c r="A11153" s="244"/>
    </row>
    <row r="11154" spans="1:1" s="245" customFormat="1" ht="12" hidden="1" customHeight="1">
      <c r="A11154" s="244"/>
    </row>
    <row r="11155" spans="1:1" s="245" customFormat="1" ht="12" hidden="1" customHeight="1">
      <c r="A11155" s="244"/>
    </row>
    <row r="11156" spans="1:1" s="245" customFormat="1" ht="12" hidden="1" customHeight="1">
      <c r="A11156" s="244"/>
    </row>
    <row r="11157" spans="1:1" s="245" customFormat="1" ht="12" hidden="1" customHeight="1">
      <c r="A11157" s="244"/>
    </row>
    <row r="11158" spans="1:1" s="245" customFormat="1" ht="12" hidden="1" customHeight="1">
      <c r="A11158" s="244"/>
    </row>
    <row r="11159" spans="1:1" s="245" customFormat="1" ht="12" hidden="1" customHeight="1">
      <c r="A11159" s="244"/>
    </row>
    <row r="11160" spans="1:1" s="245" customFormat="1" ht="12" hidden="1" customHeight="1">
      <c r="A11160" s="244"/>
    </row>
    <row r="11161" spans="1:1" s="245" customFormat="1" ht="12" hidden="1" customHeight="1">
      <c r="A11161" s="244"/>
    </row>
    <row r="11162" spans="1:1" s="245" customFormat="1" ht="12" hidden="1" customHeight="1">
      <c r="A11162" s="244"/>
    </row>
    <row r="11163" spans="1:1" s="245" customFormat="1" ht="12" hidden="1" customHeight="1">
      <c r="A11163" s="244"/>
    </row>
    <row r="11164" spans="1:1" s="245" customFormat="1" ht="12" hidden="1" customHeight="1">
      <c r="A11164" s="244"/>
    </row>
    <row r="11165" spans="1:1" s="245" customFormat="1" ht="12" hidden="1" customHeight="1">
      <c r="A11165" s="244"/>
    </row>
    <row r="11166" spans="1:1" s="245" customFormat="1" ht="12" hidden="1" customHeight="1">
      <c r="A11166" s="244"/>
    </row>
    <row r="11167" spans="1:1" s="245" customFormat="1" ht="12" hidden="1" customHeight="1">
      <c r="A11167" s="244"/>
    </row>
    <row r="11168" spans="1:1" s="245" customFormat="1" ht="12" hidden="1" customHeight="1">
      <c r="A11168" s="244"/>
    </row>
    <row r="11169" spans="1:1" s="245" customFormat="1" ht="12" hidden="1" customHeight="1">
      <c r="A11169" s="244"/>
    </row>
    <row r="11170" spans="1:1" s="245" customFormat="1" ht="12" hidden="1" customHeight="1">
      <c r="A11170" s="244"/>
    </row>
    <row r="11171" spans="1:1" s="245" customFormat="1" ht="12" hidden="1" customHeight="1">
      <c r="A11171" s="244"/>
    </row>
    <row r="11172" spans="1:1" s="245" customFormat="1" ht="12" hidden="1" customHeight="1">
      <c r="A11172" s="244"/>
    </row>
    <row r="11173" spans="1:1" s="245" customFormat="1" ht="12" hidden="1" customHeight="1">
      <c r="A11173" s="244"/>
    </row>
    <row r="11174" spans="1:1" s="245" customFormat="1" ht="12" hidden="1" customHeight="1">
      <c r="A11174" s="244"/>
    </row>
    <row r="11175" spans="1:1" s="245" customFormat="1" ht="12" hidden="1" customHeight="1">
      <c r="A11175" s="244"/>
    </row>
    <row r="11176" spans="1:1" s="245" customFormat="1" ht="12" hidden="1" customHeight="1">
      <c r="A11176" s="244"/>
    </row>
    <row r="11177" spans="1:1" s="245" customFormat="1" ht="12" hidden="1" customHeight="1">
      <c r="A11177" s="244"/>
    </row>
    <row r="11178" spans="1:1" s="245" customFormat="1" ht="12" hidden="1" customHeight="1">
      <c r="A11178" s="244"/>
    </row>
    <row r="11179" spans="1:1" s="245" customFormat="1" ht="12" hidden="1" customHeight="1">
      <c r="A11179" s="244"/>
    </row>
    <row r="11180" spans="1:1" s="245" customFormat="1" ht="12" hidden="1" customHeight="1">
      <c r="A11180" s="244"/>
    </row>
    <row r="11181" spans="1:1" s="245" customFormat="1" ht="12" hidden="1" customHeight="1">
      <c r="A11181" s="244"/>
    </row>
    <row r="11182" spans="1:1" s="245" customFormat="1" ht="12" hidden="1" customHeight="1">
      <c r="A11182" s="244"/>
    </row>
    <row r="11183" spans="1:1" s="245" customFormat="1" ht="12" hidden="1" customHeight="1">
      <c r="A11183" s="244"/>
    </row>
    <row r="11184" spans="1:1" s="245" customFormat="1" ht="12" hidden="1" customHeight="1">
      <c r="A11184" s="244"/>
    </row>
    <row r="11185" spans="1:1" s="245" customFormat="1" ht="12" hidden="1" customHeight="1">
      <c r="A11185" s="244"/>
    </row>
    <row r="11186" spans="1:1" s="245" customFormat="1" ht="12" hidden="1" customHeight="1">
      <c r="A11186" s="244"/>
    </row>
    <row r="11187" spans="1:1" s="245" customFormat="1" ht="12" hidden="1" customHeight="1">
      <c r="A11187" s="244"/>
    </row>
    <row r="11188" spans="1:1" s="245" customFormat="1" ht="12" hidden="1" customHeight="1">
      <c r="A11188" s="244"/>
    </row>
    <row r="11189" spans="1:1" s="245" customFormat="1" ht="12" hidden="1" customHeight="1">
      <c r="A11189" s="244"/>
    </row>
    <row r="11190" spans="1:1" s="245" customFormat="1" ht="12" hidden="1" customHeight="1">
      <c r="A11190" s="244"/>
    </row>
    <row r="11191" spans="1:1" s="245" customFormat="1" ht="12" hidden="1" customHeight="1">
      <c r="A11191" s="244"/>
    </row>
    <row r="11192" spans="1:1" s="245" customFormat="1" ht="12" hidden="1" customHeight="1">
      <c r="A11192" s="244"/>
    </row>
    <row r="11193" spans="1:1" s="245" customFormat="1" ht="12" hidden="1" customHeight="1">
      <c r="A11193" s="244"/>
    </row>
    <row r="11194" spans="1:1" s="245" customFormat="1" ht="12" hidden="1" customHeight="1">
      <c r="A11194" s="244"/>
    </row>
    <row r="11195" spans="1:1" s="245" customFormat="1" ht="12" hidden="1" customHeight="1">
      <c r="A11195" s="244"/>
    </row>
    <row r="11196" spans="1:1" s="245" customFormat="1" ht="12" hidden="1" customHeight="1">
      <c r="A11196" s="244"/>
    </row>
    <row r="11197" spans="1:1" s="245" customFormat="1" ht="12" hidden="1" customHeight="1">
      <c r="A11197" s="244"/>
    </row>
    <row r="11198" spans="1:1" s="245" customFormat="1" ht="12" hidden="1" customHeight="1">
      <c r="A11198" s="244"/>
    </row>
    <row r="11199" spans="1:1" s="245" customFormat="1" ht="12" hidden="1" customHeight="1">
      <c r="A11199" s="244"/>
    </row>
    <row r="11200" spans="1:1" s="245" customFormat="1" ht="12" hidden="1" customHeight="1">
      <c r="A11200" s="244"/>
    </row>
    <row r="11201" spans="1:1" s="245" customFormat="1" ht="12" hidden="1" customHeight="1">
      <c r="A11201" s="244"/>
    </row>
    <row r="11202" spans="1:1" s="245" customFormat="1" ht="12" hidden="1" customHeight="1">
      <c r="A11202" s="244"/>
    </row>
    <row r="11203" spans="1:1" s="245" customFormat="1" ht="12" hidden="1" customHeight="1">
      <c r="A11203" s="244"/>
    </row>
    <row r="11204" spans="1:1" s="245" customFormat="1" ht="12" hidden="1" customHeight="1">
      <c r="A11204" s="244"/>
    </row>
    <row r="11205" spans="1:1" s="245" customFormat="1" ht="12" hidden="1" customHeight="1">
      <c r="A11205" s="244"/>
    </row>
    <row r="11206" spans="1:1" s="245" customFormat="1" ht="12" hidden="1" customHeight="1">
      <c r="A11206" s="244"/>
    </row>
    <row r="11207" spans="1:1" s="245" customFormat="1" ht="12" hidden="1" customHeight="1">
      <c r="A11207" s="244"/>
    </row>
    <row r="11208" spans="1:1" s="245" customFormat="1" ht="12" hidden="1" customHeight="1">
      <c r="A11208" s="244"/>
    </row>
    <row r="11209" spans="1:1" s="245" customFormat="1" ht="12" hidden="1" customHeight="1">
      <c r="A11209" s="244"/>
    </row>
    <row r="11210" spans="1:1" s="245" customFormat="1" ht="12" hidden="1" customHeight="1">
      <c r="A11210" s="244"/>
    </row>
    <row r="11211" spans="1:1" s="245" customFormat="1" ht="12" hidden="1" customHeight="1">
      <c r="A11211" s="244"/>
    </row>
    <row r="11212" spans="1:1" s="245" customFormat="1" ht="12" hidden="1" customHeight="1">
      <c r="A11212" s="244"/>
    </row>
    <row r="11213" spans="1:1" s="245" customFormat="1" ht="12" hidden="1" customHeight="1">
      <c r="A11213" s="244"/>
    </row>
    <row r="11214" spans="1:1" s="245" customFormat="1" ht="12" hidden="1" customHeight="1">
      <c r="A11214" s="244"/>
    </row>
    <row r="11215" spans="1:1" s="245" customFormat="1" ht="12" hidden="1" customHeight="1">
      <c r="A11215" s="244"/>
    </row>
    <row r="11216" spans="1:1" s="245" customFormat="1" ht="12" hidden="1" customHeight="1">
      <c r="A11216" s="244"/>
    </row>
    <row r="11217" spans="1:1" s="245" customFormat="1" ht="12" hidden="1" customHeight="1">
      <c r="A11217" s="244"/>
    </row>
    <row r="11218" spans="1:1" s="245" customFormat="1" ht="12" hidden="1" customHeight="1">
      <c r="A11218" s="244"/>
    </row>
    <row r="11219" spans="1:1" s="245" customFormat="1" ht="12" hidden="1" customHeight="1">
      <c r="A11219" s="244"/>
    </row>
    <row r="11220" spans="1:1" s="245" customFormat="1" ht="12" hidden="1" customHeight="1">
      <c r="A11220" s="244"/>
    </row>
    <row r="11221" spans="1:1" s="245" customFormat="1" ht="12" hidden="1" customHeight="1">
      <c r="A11221" s="244"/>
    </row>
    <row r="11222" spans="1:1" s="245" customFormat="1" ht="12" hidden="1" customHeight="1">
      <c r="A11222" s="244"/>
    </row>
    <row r="11223" spans="1:1" s="245" customFormat="1" ht="12" hidden="1" customHeight="1">
      <c r="A11223" s="244"/>
    </row>
    <row r="11224" spans="1:1" s="245" customFormat="1" ht="12" hidden="1" customHeight="1">
      <c r="A11224" s="244"/>
    </row>
    <row r="11225" spans="1:1" s="245" customFormat="1" ht="12" hidden="1" customHeight="1">
      <c r="A11225" s="244"/>
    </row>
    <row r="11226" spans="1:1" s="245" customFormat="1" ht="12" hidden="1" customHeight="1">
      <c r="A11226" s="244"/>
    </row>
    <row r="11227" spans="1:1" s="245" customFormat="1" ht="12" hidden="1" customHeight="1">
      <c r="A11227" s="244"/>
    </row>
    <row r="11228" spans="1:1" s="245" customFormat="1" ht="12" hidden="1" customHeight="1">
      <c r="A11228" s="244"/>
    </row>
    <row r="11229" spans="1:1" s="245" customFormat="1" ht="12" hidden="1" customHeight="1">
      <c r="A11229" s="244"/>
    </row>
    <row r="11230" spans="1:1" s="245" customFormat="1" ht="12" hidden="1" customHeight="1">
      <c r="A11230" s="244"/>
    </row>
    <row r="11231" spans="1:1" s="245" customFormat="1" ht="12" hidden="1" customHeight="1">
      <c r="A11231" s="244"/>
    </row>
    <row r="11232" spans="1:1" s="245" customFormat="1" ht="12" hidden="1" customHeight="1">
      <c r="A11232" s="244"/>
    </row>
    <row r="11233" spans="1:1" s="245" customFormat="1" ht="12" hidden="1" customHeight="1">
      <c r="A11233" s="244"/>
    </row>
    <row r="11234" spans="1:1" s="245" customFormat="1" ht="12" hidden="1" customHeight="1">
      <c r="A11234" s="244"/>
    </row>
    <row r="11235" spans="1:1" s="245" customFormat="1" ht="12" hidden="1" customHeight="1">
      <c r="A11235" s="244"/>
    </row>
    <row r="11236" spans="1:1" s="245" customFormat="1" ht="12" hidden="1" customHeight="1">
      <c r="A11236" s="244"/>
    </row>
    <row r="11237" spans="1:1" s="245" customFormat="1" ht="12" hidden="1" customHeight="1">
      <c r="A11237" s="244"/>
    </row>
    <row r="11238" spans="1:1" s="245" customFormat="1" ht="12" hidden="1" customHeight="1">
      <c r="A11238" s="244"/>
    </row>
    <row r="11239" spans="1:1" s="245" customFormat="1" ht="12" hidden="1" customHeight="1">
      <c r="A11239" s="244"/>
    </row>
    <row r="11240" spans="1:1" s="245" customFormat="1" ht="12" hidden="1" customHeight="1">
      <c r="A11240" s="244"/>
    </row>
    <row r="11241" spans="1:1" s="245" customFormat="1" ht="12" hidden="1" customHeight="1">
      <c r="A11241" s="244"/>
    </row>
    <row r="11242" spans="1:1" s="245" customFormat="1" ht="12" hidden="1" customHeight="1">
      <c r="A11242" s="244"/>
    </row>
    <row r="11243" spans="1:1" s="245" customFormat="1" ht="12" hidden="1" customHeight="1">
      <c r="A11243" s="244"/>
    </row>
    <row r="11244" spans="1:1" s="245" customFormat="1" ht="12" hidden="1" customHeight="1">
      <c r="A11244" s="244"/>
    </row>
    <row r="11245" spans="1:1" s="245" customFormat="1" ht="12" hidden="1" customHeight="1">
      <c r="A11245" s="244"/>
    </row>
    <row r="11246" spans="1:1" s="245" customFormat="1" ht="12" hidden="1" customHeight="1">
      <c r="A11246" s="244"/>
    </row>
    <row r="11247" spans="1:1" s="245" customFormat="1" ht="12" hidden="1" customHeight="1">
      <c r="A11247" s="244"/>
    </row>
    <row r="11248" spans="1:1" s="245" customFormat="1" ht="12" hidden="1" customHeight="1">
      <c r="A11248" s="244"/>
    </row>
    <row r="11249" spans="1:1" s="245" customFormat="1" ht="12" hidden="1" customHeight="1">
      <c r="A11249" s="244"/>
    </row>
    <row r="11250" spans="1:1" s="245" customFormat="1" ht="12" hidden="1" customHeight="1">
      <c r="A11250" s="244"/>
    </row>
    <row r="11251" spans="1:1" s="245" customFormat="1" ht="12" hidden="1" customHeight="1">
      <c r="A11251" s="244"/>
    </row>
    <row r="11252" spans="1:1" s="245" customFormat="1" ht="12" hidden="1" customHeight="1">
      <c r="A11252" s="244"/>
    </row>
    <row r="11253" spans="1:1" s="245" customFormat="1" ht="12" hidden="1" customHeight="1">
      <c r="A11253" s="244"/>
    </row>
    <row r="11254" spans="1:1" s="245" customFormat="1" ht="12" hidden="1" customHeight="1">
      <c r="A11254" s="244"/>
    </row>
    <row r="11255" spans="1:1" s="245" customFormat="1" ht="12" hidden="1" customHeight="1">
      <c r="A11255" s="244"/>
    </row>
    <row r="11256" spans="1:1" s="245" customFormat="1" ht="12" hidden="1" customHeight="1">
      <c r="A11256" s="244"/>
    </row>
    <row r="11257" spans="1:1" s="245" customFormat="1" ht="12" hidden="1" customHeight="1">
      <c r="A11257" s="244"/>
    </row>
    <row r="11258" spans="1:1" s="245" customFormat="1" ht="12" hidden="1" customHeight="1">
      <c r="A11258" s="244"/>
    </row>
    <row r="11259" spans="1:1" s="245" customFormat="1" ht="12" hidden="1" customHeight="1">
      <c r="A11259" s="244"/>
    </row>
    <row r="11260" spans="1:1" s="245" customFormat="1" ht="12" hidden="1" customHeight="1">
      <c r="A11260" s="244"/>
    </row>
    <row r="11261" spans="1:1" s="245" customFormat="1" ht="12" hidden="1" customHeight="1">
      <c r="A11261" s="244"/>
    </row>
    <row r="11262" spans="1:1" s="245" customFormat="1" ht="12" hidden="1" customHeight="1">
      <c r="A11262" s="244"/>
    </row>
    <row r="11263" spans="1:1" s="245" customFormat="1" ht="12" hidden="1" customHeight="1">
      <c r="A11263" s="244"/>
    </row>
    <row r="11264" spans="1:1" s="245" customFormat="1" ht="12" hidden="1" customHeight="1">
      <c r="A11264" s="244"/>
    </row>
    <row r="11265" spans="1:1" s="245" customFormat="1" ht="12" hidden="1" customHeight="1">
      <c r="A11265" s="244"/>
    </row>
    <row r="11266" spans="1:1" s="245" customFormat="1" ht="12" hidden="1" customHeight="1">
      <c r="A11266" s="244"/>
    </row>
    <row r="11267" spans="1:1" s="245" customFormat="1" ht="12" hidden="1" customHeight="1">
      <c r="A11267" s="244"/>
    </row>
    <row r="11268" spans="1:1" s="245" customFormat="1" ht="12" hidden="1" customHeight="1">
      <c r="A11268" s="244"/>
    </row>
    <row r="11269" spans="1:1" s="245" customFormat="1" ht="12" hidden="1" customHeight="1">
      <c r="A11269" s="244"/>
    </row>
    <row r="11270" spans="1:1" s="245" customFormat="1" ht="12" hidden="1" customHeight="1">
      <c r="A11270" s="244"/>
    </row>
    <row r="11271" spans="1:1" s="245" customFormat="1" ht="12" hidden="1" customHeight="1">
      <c r="A11271" s="244"/>
    </row>
    <row r="11272" spans="1:1" s="245" customFormat="1" ht="12" hidden="1" customHeight="1">
      <c r="A11272" s="244"/>
    </row>
    <row r="11273" spans="1:1" s="245" customFormat="1" ht="12" hidden="1" customHeight="1">
      <c r="A11273" s="244"/>
    </row>
    <row r="11274" spans="1:1" s="245" customFormat="1" ht="12" hidden="1" customHeight="1">
      <c r="A11274" s="244"/>
    </row>
    <row r="11275" spans="1:1" s="245" customFormat="1" ht="12" hidden="1" customHeight="1">
      <c r="A11275" s="244"/>
    </row>
    <row r="11276" spans="1:1" s="245" customFormat="1" ht="12" hidden="1" customHeight="1">
      <c r="A11276" s="244"/>
    </row>
    <row r="11277" spans="1:1" s="245" customFormat="1" ht="12" hidden="1" customHeight="1">
      <c r="A11277" s="244"/>
    </row>
    <row r="11278" spans="1:1" s="245" customFormat="1" ht="12" hidden="1" customHeight="1">
      <c r="A11278" s="244"/>
    </row>
    <row r="11279" spans="1:1" s="245" customFormat="1" ht="12" hidden="1" customHeight="1">
      <c r="A11279" s="244"/>
    </row>
    <row r="11280" spans="1:1" s="245" customFormat="1" ht="12" hidden="1" customHeight="1">
      <c r="A11280" s="244"/>
    </row>
    <row r="11281" spans="1:1" s="245" customFormat="1" ht="12" hidden="1" customHeight="1">
      <c r="A11281" s="244"/>
    </row>
    <row r="11282" spans="1:1" s="245" customFormat="1" ht="12" hidden="1" customHeight="1">
      <c r="A11282" s="244"/>
    </row>
    <row r="11283" spans="1:1" s="245" customFormat="1" ht="12" hidden="1" customHeight="1">
      <c r="A11283" s="244"/>
    </row>
    <row r="11284" spans="1:1" s="245" customFormat="1" ht="12" hidden="1" customHeight="1">
      <c r="A11284" s="244"/>
    </row>
    <row r="11285" spans="1:1" s="245" customFormat="1" ht="12" hidden="1" customHeight="1">
      <c r="A11285" s="244"/>
    </row>
    <row r="11286" spans="1:1" s="245" customFormat="1" ht="12" hidden="1" customHeight="1">
      <c r="A11286" s="244"/>
    </row>
    <row r="11287" spans="1:1" s="245" customFormat="1" ht="12" hidden="1" customHeight="1">
      <c r="A11287" s="244"/>
    </row>
    <row r="11288" spans="1:1" s="245" customFormat="1" ht="12" hidden="1" customHeight="1">
      <c r="A11288" s="244"/>
    </row>
    <row r="11289" spans="1:1" s="245" customFormat="1" ht="12" hidden="1" customHeight="1">
      <c r="A11289" s="244"/>
    </row>
    <row r="11290" spans="1:1" s="245" customFormat="1" ht="12" hidden="1" customHeight="1">
      <c r="A11290" s="244"/>
    </row>
    <row r="11291" spans="1:1" s="245" customFormat="1" ht="12" hidden="1" customHeight="1">
      <c r="A11291" s="244"/>
    </row>
    <row r="11292" spans="1:1" s="245" customFormat="1" ht="12" hidden="1" customHeight="1">
      <c r="A11292" s="244"/>
    </row>
    <row r="11293" spans="1:1" s="245" customFormat="1" ht="12" hidden="1" customHeight="1">
      <c r="A11293" s="244"/>
    </row>
    <row r="11294" spans="1:1" s="245" customFormat="1" ht="12" hidden="1" customHeight="1">
      <c r="A11294" s="244"/>
    </row>
    <row r="11295" spans="1:1" s="245" customFormat="1" ht="12" hidden="1" customHeight="1">
      <c r="A11295" s="244"/>
    </row>
    <row r="11296" spans="1:1" s="245" customFormat="1" ht="12" hidden="1" customHeight="1">
      <c r="A11296" s="244"/>
    </row>
    <row r="11297" spans="1:1" s="245" customFormat="1" ht="12" hidden="1" customHeight="1">
      <c r="A11297" s="244"/>
    </row>
    <row r="11298" spans="1:1" s="245" customFormat="1" ht="12" hidden="1" customHeight="1">
      <c r="A11298" s="244"/>
    </row>
    <row r="11299" spans="1:1" s="245" customFormat="1" ht="12" hidden="1" customHeight="1">
      <c r="A11299" s="244"/>
    </row>
    <row r="11300" spans="1:1" s="245" customFormat="1" ht="12" hidden="1" customHeight="1">
      <c r="A11300" s="244"/>
    </row>
    <row r="11301" spans="1:1" s="245" customFormat="1" ht="12" hidden="1" customHeight="1">
      <c r="A11301" s="244"/>
    </row>
    <row r="11302" spans="1:1" s="245" customFormat="1" ht="12" hidden="1" customHeight="1">
      <c r="A11302" s="244"/>
    </row>
    <row r="11303" spans="1:1" s="245" customFormat="1" ht="12" hidden="1" customHeight="1">
      <c r="A11303" s="244"/>
    </row>
    <row r="11304" spans="1:1" s="245" customFormat="1" ht="12" hidden="1" customHeight="1">
      <c r="A11304" s="244"/>
    </row>
    <row r="11305" spans="1:1" s="245" customFormat="1" ht="12" hidden="1" customHeight="1">
      <c r="A11305" s="244"/>
    </row>
    <row r="11306" spans="1:1" s="245" customFormat="1" ht="12" hidden="1" customHeight="1">
      <c r="A11306" s="244"/>
    </row>
    <row r="11307" spans="1:1" s="245" customFormat="1" ht="12" hidden="1" customHeight="1">
      <c r="A11307" s="244"/>
    </row>
    <row r="11308" spans="1:1" s="245" customFormat="1" ht="12" hidden="1" customHeight="1">
      <c r="A11308" s="244"/>
    </row>
    <row r="11309" spans="1:1" s="245" customFormat="1" ht="12" hidden="1" customHeight="1">
      <c r="A11309" s="244"/>
    </row>
    <row r="11310" spans="1:1" s="245" customFormat="1" ht="12" hidden="1" customHeight="1">
      <c r="A11310" s="244"/>
    </row>
    <row r="11311" spans="1:1" s="245" customFormat="1" ht="12" hidden="1" customHeight="1">
      <c r="A11311" s="244"/>
    </row>
    <row r="11312" spans="1:1" s="245" customFormat="1" ht="12" hidden="1" customHeight="1">
      <c r="A11312" s="244"/>
    </row>
    <row r="11313" spans="1:1" s="245" customFormat="1" ht="12" hidden="1" customHeight="1">
      <c r="A11313" s="244"/>
    </row>
    <row r="11314" spans="1:1" s="245" customFormat="1" ht="12" hidden="1" customHeight="1">
      <c r="A11314" s="244"/>
    </row>
    <row r="11315" spans="1:1" s="245" customFormat="1" ht="12" hidden="1" customHeight="1">
      <c r="A11315" s="244"/>
    </row>
    <row r="11316" spans="1:1" s="245" customFormat="1" ht="12" hidden="1" customHeight="1">
      <c r="A11316" s="244"/>
    </row>
    <row r="11317" spans="1:1" s="245" customFormat="1" ht="12" hidden="1" customHeight="1">
      <c r="A11317" s="244"/>
    </row>
    <row r="11318" spans="1:1" s="245" customFormat="1" ht="12" hidden="1" customHeight="1">
      <c r="A11318" s="244"/>
    </row>
    <row r="11319" spans="1:1" s="245" customFormat="1" ht="12" hidden="1" customHeight="1">
      <c r="A11319" s="244"/>
    </row>
    <row r="11320" spans="1:1" s="245" customFormat="1" ht="12" hidden="1" customHeight="1">
      <c r="A11320" s="244"/>
    </row>
    <row r="11321" spans="1:1" s="245" customFormat="1" ht="12" hidden="1" customHeight="1">
      <c r="A11321" s="244"/>
    </row>
    <row r="11322" spans="1:1" s="245" customFormat="1" ht="12" hidden="1" customHeight="1">
      <c r="A11322" s="244"/>
    </row>
    <row r="11323" spans="1:1" s="245" customFormat="1" ht="12" hidden="1" customHeight="1">
      <c r="A11323" s="244"/>
    </row>
    <row r="11324" spans="1:1" s="245" customFormat="1" ht="12" hidden="1" customHeight="1">
      <c r="A11324" s="244"/>
    </row>
    <row r="11325" spans="1:1" s="245" customFormat="1" ht="12" hidden="1" customHeight="1">
      <c r="A11325" s="244"/>
    </row>
    <row r="11326" spans="1:1" s="245" customFormat="1" ht="12" hidden="1" customHeight="1">
      <c r="A11326" s="244"/>
    </row>
    <row r="11327" spans="1:1" s="245" customFormat="1" ht="12" hidden="1" customHeight="1">
      <c r="A11327" s="244"/>
    </row>
    <row r="11328" spans="1:1" s="245" customFormat="1" ht="12" hidden="1" customHeight="1">
      <c r="A11328" s="244"/>
    </row>
    <row r="11329" spans="1:1" s="245" customFormat="1" ht="12" hidden="1" customHeight="1">
      <c r="A11329" s="244"/>
    </row>
    <row r="11330" spans="1:1" s="245" customFormat="1" ht="12" hidden="1" customHeight="1">
      <c r="A11330" s="244"/>
    </row>
    <row r="11331" spans="1:1" s="245" customFormat="1" ht="12" hidden="1" customHeight="1">
      <c r="A11331" s="244"/>
    </row>
    <row r="11332" spans="1:1" s="245" customFormat="1" ht="12" hidden="1" customHeight="1">
      <c r="A11332" s="244"/>
    </row>
    <row r="11333" spans="1:1" s="245" customFormat="1" ht="12" hidden="1" customHeight="1">
      <c r="A11333" s="244"/>
    </row>
    <row r="11334" spans="1:1" s="245" customFormat="1" ht="12" hidden="1" customHeight="1">
      <c r="A11334" s="244"/>
    </row>
    <row r="11335" spans="1:1" s="245" customFormat="1" ht="12" hidden="1" customHeight="1">
      <c r="A11335" s="244"/>
    </row>
    <row r="11336" spans="1:1" s="245" customFormat="1" ht="12" hidden="1" customHeight="1">
      <c r="A11336" s="244"/>
    </row>
    <row r="11337" spans="1:1" s="245" customFormat="1" ht="12" hidden="1" customHeight="1">
      <c r="A11337" s="244"/>
    </row>
    <row r="11338" spans="1:1" s="245" customFormat="1" ht="12" hidden="1" customHeight="1">
      <c r="A11338" s="244"/>
    </row>
    <row r="11339" spans="1:1" s="245" customFormat="1" ht="12" hidden="1" customHeight="1">
      <c r="A11339" s="244"/>
    </row>
    <row r="11340" spans="1:1" s="245" customFormat="1" ht="12" hidden="1" customHeight="1">
      <c r="A11340" s="244"/>
    </row>
    <row r="11341" spans="1:1" s="245" customFormat="1" ht="12" hidden="1" customHeight="1">
      <c r="A11341" s="244"/>
    </row>
    <row r="11342" spans="1:1" s="245" customFormat="1" ht="12" hidden="1" customHeight="1">
      <c r="A11342" s="244"/>
    </row>
    <row r="11343" spans="1:1" s="245" customFormat="1" ht="12" hidden="1" customHeight="1">
      <c r="A11343" s="244"/>
    </row>
    <row r="11344" spans="1:1" s="245" customFormat="1" ht="12" hidden="1" customHeight="1">
      <c r="A11344" s="244"/>
    </row>
    <row r="11345" spans="1:1" s="245" customFormat="1" ht="12" hidden="1" customHeight="1">
      <c r="A11345" s="244"/>
    </row>
    <row r="11346" spans="1:1" s="245" customFormat="1" ht="12" hidden="1" customHeight="1">
      <c r="A11346" s="244"/>
    </row>
    <row r="11347" spans="1:1" s="245" customFormat="1" ht="12" hidden="1" customHeight="1">
      <c r="A11347" s="244"/>
    </row>
    <row r="11348" spans="1:1" s="245" customFormat="1" ht="12" hidden="1" customHeight="1">
      <c r="A11348" s="244"/>
    </row>
    <row r="11349" spans="1:1" s="245" customFormat="1" ht="12" hidden="1" customHeight="1">
      <c r="A11349" s="244"/>
    </row>
    <row r="11350" spans="1:1" s="245" customFormat="1" ht="12" hidden="1" customHeight="1">
      <c r="A11350" s="244"/>
    </row>
    <row r="11351" spans="1:1" s="245" customFormat="1" ht="12" hidden="1" customHeight="1">
      <c r="A11351" s="244"/>
    </row>
    <row r="11352" spans="1:1" s="245" customFormat="1" ht="12" hidden="1" customHeight="1">
      <c r="A11352" s="244"/>
    </row>
    <row r="11353" spans="1:1" s="245" customFormat="1" ht="12" hidden="1" customHeight="1">
      <c r="A11353" s="244"/>
    </row>
    <row r="11354" spans="1:1" s="245" customFormat="1" ht="12" hidden="1" customHeight="1">
      <c r="A11354" s="244"/>
    </row>
    <row r="11355" spans="1:1" s="245" customFormat="1" ht="12" hidden="1" customHeight="1">
      <c r="A11355" s="244"/>
    </row>
    <row r="11356" spans="1:1" s="245" customFormat="1" ht="12" hidden="1" customHeight="1">
      <c r="A11356" s="244"/>
    </row>
    <row r="11357" spans="1:1" s="245" customFormat="1" ht="12" hidden="1" customHeight="1">
      <c r="A11357" s="244"/>
    </row>
    <row r="11358" spans="1:1" s="245" customFormat="1" ht="12" hidden="1" customHeight="1">
      <c r="A11358" s="244"/>
    </row>
    <row r="11359" spans="1:1" s="245" customFormat="1" ht="12" hidden="1" customHeight="1">
      <c r="A11359" s="244"/>
    </row>
    <row r="11360" spans="1:1" s="245" customFormat="1" ht="12" hidden="1" customHeight="1">
      <c r="A11360" s="244"/>
    </row>
    <row r="11361" spans="1:1" s="245" customFormat="1" ht="12" hidden="1" customHeight="1">
      <c r="A11361" s="244"/>
    </row>
    <row r="11362" spans="1:1" s="245" customFormat="1" ht="12" hidden="1" customHeight="1">
      <c r="A11362" s="244"/>
    </row>
    <row r="11363" spans="1:1" s="245" customFormat="1" ht="12" hidden="1" customHeight="1">
      <c r="A11363" s="244"/>
    </row>
    <row r="11364" spans="1:1" s="245" customFormat="1" ht="12" hidden="1" customHeight="1">
      <c r="A11364" s="244"/>
    </row>
    <row r="11365" spans="1:1" s="245" customFormat="1" ht="12" hidden="1" customHeight="1">
      <c r="A11365" s="244"/>
    </row>
    <row r="11366" spans="1:1" s="245" customFormat="1" ht="12" hidden="1" customHeight="1">
      <c r="A11366" s="244"/>
    </row>
    <row r="11367" spans="1:1" s="245" customFormat="1" ht="12" hidden="1" customHeight="1">
      <c r="A11367" s="244"/>
    </row>
    <row r="11368" spans="1:1" s="245" customFormat="1" ht="12" hidden="1" customHeight="1">
      <c r="A11368" s="244"/>
    </row>
    <row r="11369" spans="1:1" s="245" customFormat="1" ht="12" hidden="1" customHeight="1">
      <c r="A11369" s="244"/>
    </row>
    <row r="11370" spans="1:1" s="245" customFormat="1" ht="12" hidden="1" customHeight="1">
      <c r="A11370" s="244"/>
    </row>
    <row r="11371" spans="1:1" s="245" customFormat="1" ht="12" hidden="1" customHeight="1">
      <c r="A11371" s="244"/>
    </row>
    <row r="11372" spans="1:1" s="245" customFormat="1" ht="12" hidden="1" customHeight="1">
      <c r="A11372" s="244"/>
    </row>
    <row r="11373" spans="1:1" s="245" customFormat="1" ht="12" hidden="1" customHeight="1">
      <c r="A11373" s="244"/>
    </row>
    <row r="11374" spans="1:1" s="245" customFormat="1" ht="12" hidden="1" customHeight="1">
      <c r="A11374" s="244"/>
    </row>
    <row r="11375" spans="1:1" s="245" customFormat="1" ht="12" hidden="1" customHeight="1">
      <c r="A11375" s="244"/>
    </row>
    <row r="11376" spans="1:1" s="245" customFormat="1" ht="12" hidden="1" customHeight="1">
      <c r="A11376" s="244"/>
    </row>
    <row r="11377" spans="1:1" s="245" customFormat="1" ht="12" hidden="1" customHeight="1">
      <c r="A11377" s="244"/>
    </row>
    <row r="11378" spans="1:1" s="245" customFormat="1" ht="12" hidden="1" customHeight="1">
      <c r="A11378" s="244"/>
    </row>
    <row r="11379" spans="1:1" s="245" customFormat="1" ht="12" hidden="1" customHeight="1">
      <c r="A11379" s="244"/>
    </row>
    <row r="11380" spans="1:1" s="245" customFormat="1" ht="12" hidden="1" customHeight="1">
      <c r="A11380" s="244"/>
    </row>
    <row r="11381" spans="1:1" s="245" customFormat="1" ht="12" hidden="1" customHeight="1">
      <c r="A11381" s="244"/>
    </row>
    <row r="11382" spans="1:1" s="245" customFormat="1" ht="12" hidden="1" customHeight="1">
      <c r="A11382" s="244"/>
    </row>
    <row r="11383" spans="1:1" s="245" customFormat="1" ht="12" hidden="1" customHeight="1">
      <c r="A11383" s="244"/>
    </row>
    <row r="11384" spans="1:1" s="245" customFormat="1" ht="12" hidden="1" customHeight="1">
      <c r="A11384" s="244"/>
    </row>
    <row r="11385" spans="1:1" s="245" customFormat="1" ht="12" hidden="1" customHeight="1">
      <c r="A11385" s="244"/>
    </row>
    <row r="11386" spans="1:1" s="245" customFormat="1" ht="12" hidden="1" customHeight="1">
      <c r="A11386" s="244"/>
    </row>
    <row r="11387" spans="1:1" s="245" customFormat="1" ht="12" hidden="1" customHeight="1">
      <c r="A11387" s="244"/>
    </row>
    <row r="11388" spans="1:1" s="245" customFormat="1" ht="12" hidden="1" customHeight="1">
      <c r="A11388" s="244"/>
    </row>
    <row r="11389" spans="1:1" s="245" customFormat="1" ht="12" hidden="1" customHeight="1">
      <c r="A11389" s="244"/>
    </row>
    <row r="11390" spans="1:1" s="245" customFormat="1" ht="12" hidden="1" customHeight="1">
      <c r="A11390" s="244"/>
    </row>
    <row r="11391" spans="1:1" s="245" customFormat="1" ht="12" hidden="1" customHeight="1">
      <c r="A11391" s="244"/>
    </row>
    <row r="11392" spans="1:1" s="245" customFormat="1" ht="12" hidden="1" customHeight="1">
      <c r="A11392" s="244"/>
    </row>
    <row r="11393" spans="1:1" s="245" customFormat="1" ht="12" hidden="1" customHeight="1">
      <c r="A11393" s="244"/>
    </row>
    <row r="11394" spans="1:1" s="245" customFormat="1" ht="12" hidden="1" customHeight="1">
      <c r="A11394" s="244"/>
    </row>
    <row r="11395" spans="1:1" s="245" customFormat="1" ht="12" hidden="1" customHeight="1">
      <c r="A11395" s="244"/>
    </row>
    <row r="11396" spans="1:1" s="245" customFormat="1" ht="12" hidden="1" customHeight="1">
      <c r="A11396" s="244"/>
    </row>
    <row r="11397" spans="1:1" s="245" customFormat="1" ht="12" hidden="1" customHeight="1">
      <c r="A11397" s="244"/>
    </row>
    <row r="11398" spans="1:1" s="245" customFormat="1" ht="12" hidden="1" customHeight="1">
      <c r="A11398" s="244"/>
    </row>
    <row r="11399" spans="1:1" s="245" customFormat="1" ht="12" hidden="1" customHeight="1">
      <c r="A11399" s="244"/>
    </row>
    <row r="11400" spans="1:1" s="245" customFormat="1" ht="12" hidden="1" customHeight="1">
      <c r="A11400" s="244"/>
    </row>
    <row r="11401" spans="1:1" s="245" customFormat="1" ht="12" hidden="1" customHeight="1">
      <c r="A11401" s="244"/>
    </row>
    <row r="11402" spans="1:1" s="245" customFormat="1" ht="12" hidden="1" customHeight="1">
      <c r="A11402" s="244"/>
    </row>
    <row r="11403" spans="1:1" s="245" customFormat="1" ht="12" hidden="1" customHeight="1">
      <c r="A11403" s="244"/>
    </row>
    <row r="11404" spans="1:1" s="245" customFormat="1" ht="12" hidden="1" customHeight="1">
      <c r="A11404" s="244"/>
    </row>
    <row r="11405" spans="1:1" s="245" customFormat="1" ht="12" hidden="1" customHeight="1">
      <c r="A11405" s="244"/>
    </row>
    <row r="11406" spans="1:1" s="245" customFormat="1" ht="12" hidden="1" customHeight="1">
      <c r="A11406" s="244"/>
    </row>
    <row r="11407" spans="1:1" s="245" customFormat="1" ht="12" hidden="1" customHeight="1">
      <c r="A11407" s="244"/>
    </row>
    <row r="11408" spans="1:1" s="245" customFormat="1" ht="12" hidden="1" customHeight="1">
      <c r="A11408" s="244"/>
    </row>
    <row r="11409" spans="1:1" s="245" customFormat="1" ht="12" hidden="1" customHeight="1">
      <c r="A11409" s="244"/>
    </row>
    <row r="11410" spans="1:1" s="245" customFormat="1" ht="12" hidden="1" customHeight="1">
      <c r="A11410" s="244"/>
    </row>
    <row r="11411" spans="1:1" s="245" customFormat="1" ht="12" hidden="1" customHeight="1">
      <c r="A11411" s="244"/>
    </row>
    <row r="11412" spans="1:1" s="245" customFormat="1" ht="12" hidden="1" customHeight="1">
      <c r="A11412" s="244"/>
    </row>
    <row r="11413" spans="1:1" s="245" customFormat="1" ht="12" hidden="1" customHeight="1">
      <c r="A11413" s="244"/>
    </row>
    <row r="11414" spans="1:1" s="245" customFormat="1" ht="12" hidden="1" customHeight="1">
      <c r="A11414" s="244"/>
    </row>
    <row r="11415" spans="1:1" s="245" customFormat="1" ht="12" hidden="1" customHeight="1">
      <c r="A11415" s="244"/>
    </row>
    <row r="11416" spans="1:1" s="245" customFormat="1" ht="12" hidden="1" customHeight="1">
      <c r="A11416" s="244"/>
    </row>
    <row r="11417" spans="1:1" s="245" customFormat="1" ht="12" hidden="1" customHeight="1">
      <c r="A11417" s="244"/>
    </row>
    <row r="11418" spans="1:1" s="245" customFormat="1" ht="12" hidden="1" customHeight="1">
      <c r="A11418" s="244"/>
    </row>
    <row r="11419" spans="1:1" s="245" customFormat="1" ht="12" hidden="1" customHeight="1">
      <c r="A11419" s="244"/>
    </row>
    <row r="11420" spans="1:1" s="245" customFormat="1" ht="12" hidden="1" customHeight="1">
      <c r="A11420" s="244"/>
    </row>
    <row r="11421" spans="1:1" s="245" customFormat="1" ht="12" hidden="1" customHeight="1">
      <c r="A11421" s="244"/>
    </row>
    <row r="11422" spans="1:1" s="245" customFormat="1" ht="12" hidden="1" customHeight="1">
      <c r="A11422" s="244"/>
    </row>
    <row r="11423" spans="1:1" s="245" customFormat="1" ht="12" hidden="1" customHeight="1">
      <c r="A11423" s="244"/>
    </row>
    <row r="11424" spans="1:1" s="245" customFormat="1" ht="12" hidden="1" customHeight="1">
      <c r="A11424" s="244"/>
    </row>
    <row r="11425" spans="1:1" s="245" customFormat="1" ht="12" hidden="1" customHeight="1">
      <c r="A11425" s="244"/>
    </row>
    <row r="11426" spans="1:1" s="245" customFormat="1" ht="12" hidden="1" customHeight="1">
      <c r="A11426" s="244"/>
    </row>
    <row r="11427" spans="1:1" s="245" customFormat="1" ht="12" hidden="1" customHeight="1">
      <c r="A11427" s="244"/>
    </row>
    <row r="11428" spans="1:1" s="245" customFormat="1" ht="12" hidden="1" customHeight="1">
      <c r="A11428" s="244"/>
    </row>
    <row r="11429" spans="1:1" s="245" customFormat="1" ht="12" hidden="1" customHeight="1">
      <c r="A11429" s="244"/>
    </row>
    <row r="11430" spans="1:1" s="245" customFormat="1" ht="12" hidden="1" customHeight="1">
      <c r="A11430" s="244"/>
    </row>
    <row r="11431" spans="1:1" s="245" customFormat="1" ht="12" hidden="1" customHeight="1">
      <c r="A11431" s="244"/>
    </row>
    <row r="11432" spans="1:1" s="245" customFormat="1" ht="12" hidden="1" customHeight="1">
      <c r="A11432" s="244"/>
    </row>
    <row r="11433" spans="1:1" s="245" customFormat="1" ht="12" hidden="1" customHeight="1">
      <c r="A11433" s="244"/>
    </row>
    <row r="11434" spans="1:1" s="245" customFormat="1" ht="12" hidden="1" customHeight="1">
      <c r="A11434" s="244"/>
    </row>
    <row r="11435" spans="1:1" s="245" customFormat="1" ht="12" hidden="1" customHeight="1">
      <c r="A11435" s="244"/>
    </row>
    <row r="11436" spans="1:1" s="245" customFormat="1" ht="12" hidden="1" customHeight="1">
      <c r="A11436" s="244"/>
    </row>
    <row r="11437" spans="1:1" s="245" customFormat="1" ht="12" hidden="1" customHeight="1">
      <c r="A11437" s="244"/>
    </row>
    <row r="11438" spans="1:1" s="245" customFormat="1" ht="12" hidden="1" customHeight="1">
      <c r="A11438" s="244"/>
    </row>
    <row r="11439" spans="1:1" s="245" customFormat="1" ht="12" hidden="1" customHeight="1">
      <c r="A11439" s="244"/>
    </row>
    <row r="11440" spans="1:1" s="245" customFormat="1" ht="12" hidden="1" customHeight="1">
      <c r="A11440" s="244"/>
    </row>
    <row r="11441" spans="1:1" s="245" customFormat="1" ht="12" hidden="1" customHeight="1">
      <c r="A11441" s="244"/>
    </row>
    <row r="11442" spans="1:1" s="245" customFormat="1" ht="12" hidden="1" customHeight="1">
      <c r="A11442" s="244"/>
    </row>
    <row r="11443" spans="1:1" s="245" customFormat="1" ht="12" hidden="1" customHeight="1">
      <c r="A11443" s="244"/>
    </row>
    <row r="11444" spans="1:1" s="245" customFormat="1" ht="12" hidden="1" customHeight="1">
      <c r="A11444" s="244"/>
    </row>
    <row r="11445" spans="1:1" s="245" customFormat="1" ht="12" hidden="1" customHeight="1">
      <c r="A11445" s="244"/>
    </row>
    <row r="11446" spans="1:1" s="245" customFormat="1" ht="12" hidden="1" customHeight="1">
      <c r="A11446" s="244"/>
    </row>
    <row r="11447" spans="1:1" s="245" customFormat="1" ht="12" hidden="1" customHeight="1">
      <c r="A11447" s="244"/>
    </row>
    <row r="11448" spans="1:1" s="245" customFormat="1" ht="12" hidden="1" customHeight="1">
      <c r="A11448" s="244"/>
    </row>
    <row r="11449" spans="1:1" s="245" customFormat="1" ht="12" hidden="1" customHeight="1">
      <c r="A11449" s="244"/>
    </row>
    <row r="11450" spans="1:1" s="245" customFormat="1" ht="12" hidden="1" customHeight="1">
      <c r="A11450" s="244"/>
    </row>
    <row r="11451" spans="1:1" s="245" customFormat="1" ht="12" hidden="1" customHeight="1">
      <c r="A11451" s="244"/>
    </row>
    <row r="11452" spans="1:1" s="245" customFormat="1" ht="12" hidden="1" customHeight="1">
      <c r="A11452" s="244"/>
    </row>
    <row r="11453" spans="1:1" s="245" customFormat="1" ht="12" hidden="1" customHeight="1">
      <c r="A11453" s="244"/>
    </row>
    <row r="11454" spans="1:1" s="245" customFormat="1" ht="12" hidden="1" customHeight="1">
      <c r="A11454" s="244"/>
    </row>
    <row r="11455" spans="1:1" s="245" customFormat="1" ht="12" hidden="1" customHeight="1">
      <c r="A11455" s="244"/>
    </row>
    <row r="11456" spans="1:1" s="245" customFormat="1" ht="12" hidden="1" customHeight="1">
      <c r="A11456" s="244"/>
    </row>
    <row r="11457" spans="1:1" s="245" customFormat="1" ht="12" hidden="1" customHeight="1">
      <c r="A11457" s="244"/>
    </row>
    <row r="11458" spans="1:1" s="245" customFormat="1" ht="12" hidden="1" customHeight="1">
      <c r="A11458" s="244"/>
    </row>
    <row r="11459" spans="1:1" s="245" customFormat="1" ht="12" hidden="1" customHeight="1">
      <c r="A11459" s="244"/>
    </row>
    <row r="11460" spans="1:1" s="245" customFormat="1" ht="12" hidden="1" customHeight="1">
      <c r="A11460" s="244"/>
    </row>
    <row r="11461" spans="1:1" s="245" customFormat="1" ht="12" hidden="1" customHeight="1">
      <c r="A11461" s="244"/>
    </row>
    <row r="11462" spans="1:1" s="245" customFormat="1" ht="12" hidden="1" customHeight="1">
      <c r="A11462" s="244"/>
    </row>
    <row r="11463" spans="1:1" s="245" customFormat="1" ht="12" hidden="1" customHeight="1">
      <c r="A11463" s="244"/>
    </row>
    <row r="11464" spans="1:1" s="245" customFormat="1" ht="12" hidden="1" customHeight="1">
      <c r="A11464" s="244"/>
    </row>
    <row r="11465" spans="1:1" s="245" customFormat="1" ht="12" hidden="1" customHeight="1">
      <c r="A11465" s="244"/>
    </row>
    <row r="11466" spans="1:1" s="245" customFormat="1" ht="12" hidden="1" customHeight="1">
      <c r="A11466" s="244"/>
    </row>
    <row r="11467" spans="1:1" s="245" customFormat="1" ht="12" hidden="1" customHeight="1">
      <c r="A11467" s="244"/>
    </row>
    <row r="11468" spans="1:1" s="245" customFormat="1" ht="12" hidden="1" customHeight="1">
      <c r="A11468" s="244"/>
    </row>
    <row r="11469" spans="1:1" s="245" customFormat="1" ht="12" hidden="1" customHeight="1">
      <c r="A11469" s="244"/>
    </row>
    <row r="11470" spans="1:1" s="245" customFormat="1" ht="12" hidden="1" customHeight="1">
      <c r="A11470" s="244"/>
    </row>
    <row r="11471" spans="1:1" s="245" customFormat="1" ht="12" hidden="1" customHeight="1">
      <c r="A11471" s="244"/>
    </row>
    <row r="11472" spans="1:1" s="245" customFormat="1" ht="12" hidden="1" customHeight="1">
      <c r="A11472" s="244"/>
    </row>
    <row r="11473" spans="1:1" s="245" customFormat="1" ht="12" hidden="1" customHeight="1">
      <c r="A11473" s="244"/>
    </row>
    <row r="11474" spans="1:1" s="245" customFormat="1" ht="12" hidden="1" customHeight="1">
      <c r="A11474" s="244"/>
    </row>
    <row r="11475" spans="1:1" s="245" customFormat="1" ht="12" hidden="1" customHeight="1">
      <c r="A11475" s="244"/>
    </row>
    <row r="11476" spans="1:1" s="245" customFormat="1" ht="12" hidden="1" customHeight="1">
      <c r="A11476" s="244"/>
    </row>
    <row r="11477" spans="1:1" s="245" customFormat="1" ht="12" hidden="1" customHeight="1">
      <c r="A11477" s="244"/>
    </row>
    <row r="11478" spans="1:1" s="245" customFormat="1" ht="12" hidden="1" customHeight="1">
      <c r="A11478" s="244"/>
    </row>
    <row r="11479" spans="1:1" s="245" customFormat="1" ht="12" hidden="1" customHeight="1">
      <c r="A11479" s="244"/>
    </row>
    <row r="11480" spans="1:1" s="245" customFormat="1" ht="12" hidden="1" customHeight="1">
      <c r="A11480" s="244"/>
    </row>
    <row r="11481" spans="1:1" s="245" customFormat="1" ht="12" hidden="1" customHeight="1">
      <c r="A11481" s="244"/>
    </row>
    <row r="11482" spans="1:1" s="245" customFormat="1" ht="12" hidden="1" customHeight="1">
      <c r="A11482" s="244"/>
    </row>
    <row r="11483" spans="1:1" s="245" customFormat="1" ht="12" hidden="1" customHeight="1">
      <c r="A11483" s="244"/>
    </row>
    <row r="11484" spans="1:1" s="245" customFormat="1" ht="12" hidden="1" customHeight="1">
      <c r="A11484" s="244"/>
    </row>
    <row r="11485" spans="1:1" s="245" customFormat="1" ht="12" hidden="1" customHeight="1">
      <c r="A11485" s="244"/>
    </row>
    <row r="11486" spans="1:1" s="245" customFormat="1" ht="12" hidden="1" customHeight="1">
      <c r="A11486" s="244"/>
    </row>
    <row r="11487" spans="1:1" s="245" customFormat="1" ht="12" hidden="1" customHeight="1">
      <c r="A11487" s="244"/>
    </row>
    <row r="11488" spans="1:1" s="245" customFormat="1" ht="12" hidden="1" customHeight="1">
      <c r="A11488" s="244"/>
    </row>
    <row r="11489" spans="1:1" s="245" customFormat="1" ht="12" hidden="1" customHeight="1">
      <c r="A11489" s="244"/>
    </row>
    <row r="11490" spans="1:1" s="245" customFormat="1" ht="12" hidden="1" customHeight="1">
      <c r="A11490" s="244"/>
    </row>
    <row r="11491" spans="1:1" s="245" customFormat="1" ht="12" hidden="1" customHeight="1">
      <c r="A11491" s="244"/>
    </row>
    <row r="11492" spans="1:1" s="245" customFormat="1" ht="12" hidden="1" customHeight="1">
      <c r="A11492" s="244"/>
    </row>
    <row r="11493" spans="1:1" s="245" customFormat="1" ht="12" hidden="1" customHeight="1">
      <c r="A11493" s="244"/>
    </row>
    <row r="11494" spans="1:1" s="245" customFormat="1" ht="12" hidden="1" customHeight="1">
      <c r="A11494" s="244"/>
    </row>
    <row r="11495" spans="1:1" s="245" customFormat="1" ht="12" hidden="1" customHeight="1">
      <c r="A11495" s="244"/>
    </row>
    <row r="11496" spans="1:1" s="245" customFormat="1" ht="12" hidden="1" customHeight="1">
      <c r="A11496" s="244"/>
    </row>
    <row r="11497" spans="1:1" s="245" customFormat="1" ht="12" hidden="1" customHeight="1">
      <c r="A11497" s="244"/>
    </row>
    <row r="11498" spans="1:1" s="245" customFormat="1" ht="12" hidden="1" customHeight="1">
      <c r="A11498" s="244"/>
    </row>
    <row r="11499" spans="1:1" s="245" customFormat="1" ht="12" hidden="1" customHeight="1">
      <c r="A11499" s="244"/>
    </row>
    <row r="11500" spans="1:1" s="245" customFormat="1" ht="12" hidden="1" customHeight="1">
      <c r="A11500" s="244"/>
    </row>
    <row r="11501" spans="1:1" s="245" customFormat="1" ht="12" hidden="1" customHeight="1">
      <c r="A11501" s="244"/>
    </row>
    <row r="11502" spans="1:1" s="245" customFormat="1" ht="12" hidden="1" customHeight="1">
      <c r="A11502" s="244"/>
    </row>
    <row r="11503" spans="1:1" s="245" customFormat="1" ht="12" hidden="1" customHeight="1">
      <c r="A11503" s="244"/>
    </row>
    <row r="11504" spans="1:1" s="245" customFormat="1" ht="12" hidden="1" customHeight="1">
      <c r="A11504" s="244"/>
    </row>
    <row r="11505" spans="1:1" s="245" customFormat="1" ht="12" hidden="1" customHeight="1">
      <c r="A11505" s="244"/>
    </row>
    <row r="11506" spans="1:1" s="245" customFormat="1" ht="12" hidden="1" customHeight="1">
      <c r="A11506" s="244"/>
    </row>
    <row r="11507" spans="1:1" s="245" customFormat="1" ht="12" hidden="1" customHeight="1">
      <c r="A11507" s="244"/>
    </row>
    <row r="11508" spans="1:1" s="245" customFormat="1" ht="12" hidden="1" customHeight="1">
      <c r="A11508" s="244"/>
    </row>
    <row r="11509" spans="1:1" s="245" customFormat="1" ht="12" hidden="1" customHeight="1">
      <c r="A11509" s="244"/>
    </row>
    <row r="11510" spans="1:1" s="245" customFormat="1" ht="12" hidden="1" customHeight="1">
      <c r="A11510" s="244"/>
    </row>
    <row r="11511" spans="1:1" s="245" customFormat="1" ht="12" hidden="1" customHeight="1">
      <c r="A11511" s="244"/>
    </row>
    <row r="11512" spans="1:1" s="245" customFormat="1" ht="12" hidden="1" customHeight="1">
      <c r="A11512" s="244"/>
    </row>
    <row r="11513" spans="1:1" s="245" customFormat="1" ht="12" hidden="1" customHeight="1">
      <c r="A11513" s="244"/>
    </row>
    <row r="11514" spans="1:1" s="245" customFormat="1" ht="12" hidden="1" customHeight="1">
      <c r="A11514" s="244"/>
    </row>
    <row r="11515" spans="1:1" s="245" customFormat="1" ht="12" hidden="1" customHeight="1">
      <c r="A11515" s="244"/>
    </row>
    <row r="11516" spans="1:1" s="245" customFormat="1" ht="12" hidden="1" customHeight="1">
      <c r="A11516" s="244"/>
    </row>
    <row r="11517" spans="1:1" s="245" customFormat="1" ht="12" hidden="1" customHeight="1">
      <c r="A11517" s="244"/>
    </row>
    <row r="11518" spans="1:1" s="245" customFormat="1" ht="12" hidden="1" customHeight="1">
      <c r="A11518" s="244"/>
    </row>
    <row r="11519" spans="1:1" s="245" customFormat="1" ht="12" hidden="1" customHeight="1">
      <c r="A11519" s="244"/>
    </row>
    <row r="11520" spans="1:1" s="245" customFormat="1" ht="12" hidden="1" customHeight="1">
      <c r="A11520" s="244"/>
    </row>
    <row r="11521" spans="1:1" s="245" customFormat="1" ht="12" hidden="1" customHeight="1">
      <c r="A11521" s="244"/>
    </row>
    <row r="11522" spans="1:1" s="245" customFormat="1" ht="12" hidden="1" customHeight="1">
      <c r="A11522" s="244"/>
    </row>
    <row r="11523" spans="1:1" s="245" customFormat="1" ht="12" hidden="1" customHeight="1">
      <c r="A11523" s="244"/>
    </row>
    <row r="11524" spans="1:1" s="245" customFormat="1" ht="12" hidden="1" customHeight="1">
      <c r="A11524" s="244"/>
    </row>
    <row r="11525" spans="1:1" s="245" customFormat="1" ht="12" hidden="1" customHeight="1">
      <c r="A11525" s="244"/>
    </row>
    <row r="11526" spans="1:1" s="245" customFormat="1" ht="12" hidden="1" customHeight="1">
      <c r="A11526" s="244"/>
    </row>
    <row r="11527" spans="1:1" s="245" customFormat="1" ht="12" hidden="1" customHeight="1">
      <c r="A11527" s="244"/>
    </row>
    <row r="11528" spans="1:1" s="245" customFormat="1" ht="12" hidden="1" customHeight="1">
      <c r="A11528" s="244"/>
    </row>
    <row r="11529" spans="1:1" s="245" customFormat="1" ht="12" hidden="1" customHeight="1">
      <c r="A11529" s="244"/>
    </row>
    <row r="11530" spans="1:1" s="245" customFormat="1" ht="12" hidden="1" customHeight="1">
      <c r="A11530" s="244"/>
    </row>
    <row r="11531" spans="1:1" s="245" customFormat="1" ht="12" hidden="1" customHeight="1">
      <c r="A11531" s="244"/>
    </row>
    <row r="11532" spans="1:1" s="245" customFormat="1" ht="12" hidden="1" customHeight="1">
      <c r="A11532" s="244"/>
    </row>
    <row r="11533" spans="1:1" s="245" customFormat="1" ht="12" hidden="1" customHeight="1">
      <c r="A11533" s="244"/>
    </row>
    <row r="11534" spans="1:1" s="245" customFormat="1" ht="12" hidden="1" customHeight="1">
      <c r="A11534" s="244"/>
    </row>
    <row r="11535" spans="1:1" s="245" customFormat="1" ht="12" hidden="1" customHeight="1">
      <c r="A11535" s="244"/>
    </row>
    <row r="11536" spans="1:1" s="245" customFormat="1" ht="12" hidden="1" customHeight="1">
      <c r="A11536" s="244"/>
    </row>
    <row r="11537" spans="1:1" s="245" customFormat="1" ht="12" hidden="1" customHeight="1">
      <c r="A11537" s="244"/>
    </row>
    <row r="11538" spans="1:1" s="245" customFormat="1" ht="12" hidden="1" customHeight="1">
      <c r="A11538" s="244"/>
    </row>
    <row r="11539" spans="1:1" s="245" customFormat="1" ht="12" hidden="1" customHeight="1">
      <c r="A11539" s="244"/>
    </row>
    <row r="11540" spans="1:1" s="245" customFormat="1" ht="12" hidden="1" customHeight="1">
      <c r="A11540" s="244"/>
    </row>
    <row r="11541" spans="1:1" s="245" customFormat="1" ht="12" hidden="1" customHeight="1">
      <c r="A11541" s="244"/>
    </row>
    <row r="11542" spans="1:1" s="245" customFormat="1" ht="12" hidden="1" customHeight="1">
      <c r="A11542" s="244"/>
    </row>
    <row r="11543" spans="1:1" s="245" customFormat="1" ht="12" hidden="1" customHeight="1">
      <c r="A11543" s="244"/>
    </row>
    <row r="11544" spans="1:1" s="245" customFormat="1" ht="12" hidden="1" customHeight="1">
      <c r="A11544" s="244"/>
    </row>
    <row r="11545" spans="1:1" s="245" customFormat="1" ht="12" hidden="1" customHeight="1">
      <c r="A11545" s="244"/>
    </row>
    <row r="11546" spans="1:1" s="245" customFormat="1" ht="12" hidden="1" customHeight="1">
      <c r="A11546" s="244"/>
    </row>
    <row r="11547" spans="1:1" s="245" customFormat="1" ht="12" hidden="1" customHeight="1">
      <c r="A11547" s="244"/>
    </row>
    <row r="11548" spans="1:1" s="245" customFormat="1" ht="12" hidden="1" customHeight="1">
      <c r="A11548" s="244"/>
    </row>
    <row r="11549" spans="1:1" s="245" customFormat="1" ht="12" hidden="1" customHeight="1">
      <c r="A11549" s="244"/>
    </row>
    <row r="11550" spans="1:1" s="245" customFormat="1" ht="12" hidden="1" customHeight="1">
      <c r="A11550" s="244"/>
    </row>
    <row r="11551" spans="1:1" s="245" customFormat="1" ht="12" hidden="1" customHeight="1">
      <c r="A11551" s="244"/>
    </row>
    <row r="11552" spans="1:1" s="245" customFormat="1" ht="12" hidden="1" customHeight="1">
      <c r="A11552" s="244"/>
    </row>
    <row r="11553" spans="1:1" s="245" customFormat="1" ht="12" hidden="1" customHeight="1">
      <c r="A11553" s="244"/>
    </row>
    <row r="11554" spans="1:1" s="245" customFormat="1" ht="12" hidden="1" customHeight="1">
      <c r="A11554" s="244"/>
    </row>
    <row r="11555" spans="1:1" s="245" customFormat="1" ht="12" hidden="1" customHeight="1">
      <c r="A11555" s="244"/>
    </row>
    <row r="11556" spans="1:1" s="245" customFormat="1" ht="12" hidden="1" customHeight="1">
      <c r="A11556" s="244"/>
    </row>
    <row r="11557" spans="1:1" s="245" customFormat="1" ht="12" hidden="1" customHeight="1">
      <c r="A11557" s="244"/>
    </row>
    <row r="11558" spans="1:1" s="245" customFormat="1" ht="12" hidden="1" customHeight="1">
      <c r="A11558" s="244"/>
    </row>
    <row r="11559" spans="1:1" s="245" customFormat="1" ht="12" hidden="1" customHeight="1">
      <c r="A11559" s="244"/>
    </row>
    <row r="11560" spans="1:1" s="245" customFormat="1" ht="12" hidden="1" customHeight="1">
      <c r="A11560" s="244"/>
    </row>
    <row r="11561" spans="1:1" s="245" customFormat="1" ht="12" hidden="1" customHeight="1">
      <c r="A11561" s="244"/>
    </row>
    <row r="11562" spans="1:1" s="245" customFormat="1" ht="12" hidden="1" customHeight="1">
      <c r="A11562" s="244"/>
    </row>
    <row r="11563" spans="1:1" s="245" customFormat="1" ht="12" hidden="1" customHeight="1">
      <c r="A11563" s="244"/>
    </row>
    <row r="11564" spans="1:1" s="245" customFormat="1" ht="12" hidden="1" customHeight="1">
      <c r="A11564" s="244"/>
    </row>
    <row r="11565" spans="1:1" s="245" customFormat="1" ht="12" hidden="1" customHeight="1">
      <c r="A11565" s="244"/>
    </row>
    <row r="11566" spans="1:1" s="245" customFormat="1" ht="12" hidden="1" customHeight="1">
      <c r="A11566" s="244"/>
    </row>
    <row r="11567" spans="1:1" s="245" customFormat="1" ht="12" hidden="1" customHeight="1">
      <c r="A11567" s="244"/>
    </row>
    <row r="11568" spans="1:1" s="245" customFormat="1" ht="12" hidden="1" customHeight="1">
      <c r="A11568" s="244"/>
    </row>
    <row r="11569" spans="1:1" s="245" customFormat="1" ht="12" hidden="1" customHeight="1">
      <c r="A11569" s="244"/>
    </row>
    <row r="11570" spans="1:1" s="245" customFormat="1" ht="12" hidden="1" customHeight="1">
      <c r="A11570" s="244"/>
    </row>
    <row r="11571" spans="1:1" s="245" customFormat="1" ht="12" hidden="1" customHeight="1">
      <c r="A11571" s="244"/>
    </row>
    <row r="11572" spans="1:1" s="245" customFormat="1" ht="12" hidden="1" customHeight="1">
      <c r="A11572" s="244"/>
    </row>
    <row r="11573" spans="1:1" s="245" customFormat="1" ht="12" hidden="1" customHeight="1">
      <c r="A11573" s="244"/>
    </row>
    <row r="11574" spans="1:1" s="245" customFormat="1" ht="12" hidden="1" customHeight="1">
      <c r="A11574" s="244"/>
    </row>
    <row r="11575" spans="1:1" s="245" customFormat="1" ht="12" hidden="1" customHeight="1">
      <c r="A11575" s="244"/>
    </row>
    <row r="11576" spans="1:1" s="245" customFormat="1" ht="12" hidden="1" customHeight="1">
      <c r="A11576" s="244"/>
    </row>
    <row r="11577" spans="1:1" s="245" customFormat="1" ht="12" hidden="1" customHeight="1">
      <c r="A11577" s="244"/>
    </row>
    <row r="11578" spans="1:1" s="245" customFormat="1" ht="12" hidden="1" customHeight="1">
      <c r="A11578" s="244"/>
    </row>
    <row r="11579" spans="1:1" s="245" customFormat="1" ht="12" hidden="1" customHeight="1">
      <c r="A11579" s="244"/>
    </row>
    <row r="11580" spans="1:1" s="245" customFormat="1" ht="12" hidden="1" customHeight="1">
      <c r="A11580" s="244"/>
    </row>
    <row r="11581" spans="1:1" s="245" customFormat="1" ht="12" hidden="1" customHeight="1">
      <c r="A11581" s="244"/>
    </row>
    <row r="11582" spans="1:1" s="245" customFormat="1" ht="12" hidden="1" customHeight="1">
      <c r="A11582" s="244"/>
    </row>
    <row r="11583" spans="1:1" s="245" customFormat="1" ht="12" hidden="1" customHeight="1">
      <c r="A11583" s="244"/>
    </row>
    <row r="11584" spans="1:1" s="245" customFormat="1" ht="12" hidden="1" customHeight="1">
      <c r="A11584" s="244"/>
    </row>
    <row r="11585" spans="1:1" s="245" customFormat="1" ht="12" hidden="1" customHeight="1">
      <c r="A11585" s="244"/>
    </row>
    <row r="11586" spans="1:1" s="245" customFormat="1" ht="12" hidden="1" customHeight="1">
      <c r="A11586" s="244"/>
    </row>
    <row r="11587" spans="1:1" s="245" customFormat="1" ht="12" hidden="1" customHeight="1">
      <c r="A11587" s="244"/>
    </row>
    <row r="11588" spans="1:1" s="245" customFormat="1" ht="12" hidden="1" customHeight="1">
      <c r="A11588" s="244"/>
    </row>
    <row r="11589" spans="1:1" s="245" customFormat="1" ht="12" hidden="1" customHeight="1">
      <c r="A11589" s="244"/>
    </row>
    <row r="11590" spans="1:1" s="245" customFormat="1" ht="12" hidden="1" customHeight="1">
      <c r="A11590" s="244"/>
    </row>
    <row r="11591" spans="1:1" s="245" customFormat="1" ht="12" hidden="1" customHeight="1">
      <c r="A11591" s="244"/>
    </row>
    <row r="11592" spans="1:1" s="245" customFormat="1" ht="12" hidden="1" customHeight="1">
      <c r="A11592" s="244"/>
    </row>
    <row r="11593" spans="1:1" s="245" customFormat="1" ht="12" hidden="1" customHeight="1">
      <c r="A11593" s="244"/>
    </row>
    <row r="11594" spans="1:1" s="245" customFormat="1" ht="12" hidden="1" customHeight="1">
      <c r="A11594" s="244"/>
    </row>
    <row r="11595" spans="1:1" s="245" customFormat="1" ht="12" hidden="1" customHeight="1">
      <c r="A11595" s="244"/>
    </row>
    <row r="11596" spans="1:1" s="245" customFormat="1" ht="12" hidden="1" customHeight="1">
      <c r="A11596" s="244"/>
    </row>
    <row r="11597" spans="1:1" s="245" customFormat="1" ht="12" hidden="1" customHeight="1">
      <c r="A11597" s="244"/>
    </row>
    <row r="11598" spans="1:1" s="245" customFormat="1" ht="12" hidden="1" customHeight="1">
      <c r="A11598" s="244"/>
    </row>
    <row r="11599" spans="1:1" s="245" customFormat="1" ht="12" hidden="1" customHeight="1">
      <c r="A11599" s="244"/>
    </row>
    <row r="11600" spans="1:1" s="245" customFormat="1" ht="12" hidden="1" customHeight="1">
      <c r="A11600" s="244"/>
    </row>
    <row r="11601" spans="1:1" s="245" customFormat="1" ht="12" hidden="1" customHeight="1">
      <c r="A11601" s="244"/>
    </row>
    <row r="11602" spans="1:1" s="245" customFormat="1" ht="12" hidden="1" customHeight="1">
      <c r="A11602" s="244"/>
    </row>
    <row r="11603" spans="1:1" s="245" customFormat="1" ht="12" hidden="1" customHeight="1">
      <c r="A11603" s="244"/>
    </row>
    <row r="11604" spans="1:1" s="245" customFormat="1" ht="12" hidden="1" customHeight="1">
      <c r="A11604" s="244"/>
    </row>
    <row r="11605" spans="1:1" s="245" customFormat="1" ht="12" hidden="1" customHeight="1">
      <c r="A11605" s="244"/>
    </row>
    <row r="11606" spans="1:1" s="245" customFormat="1" ht="12" hidden="1" customHeight="1">
      <c r="A11606" s="244"/>
    </row>
    <row r="11607" spans="1:1" s="245" customFormat="1" ht="12" hidden="1" customHeight="1">
      <c r="A11607" s="244"/>
    </row>
    <row r="11608" spans="1:1" s="245" customFormat="1" ht="12" hidden="1" customHeight="1">
      <c r="A11608" s="244"/>
    </row>
    <row r="11609" spans="1:1" s="245" customFormat="1" ht="12" hidden="1" customHeight="1">
      <c r="A11609" s="244"/>
    </row>
    <row r="11610" spans="1:1" s="245" customFormat="1" ht="12" hidden="1" customHeight="1">
      <c r="A11610" s="244"/>
    </row>
    <row r="11611" spans="1:1" s="245" customFormat="1" ht="12" hidden="1" customHeight="1">
      <c r="A11611" s="244"/>
    </row>
    <row r="11612" spans="1:1" s="245" customFormat="1" ht="12" hidden="1" customHeight="1">
      <c r="A11612" s="244"/>
    </row>
    <row r="11613" spans="1:1" s="245" customFormat="1" ht="12" hidden="1" customHeight="1">
      <c r="A11613" s="244"/>
    </row>
    <row r="11614" spans="1:1" s="245" customFormat="1" ht="12" hidden="1" customHeight="1">
      <c r="A11614" s="244"/>
    </row>
    <row r="11615" spans="1:1" s="245" customFormat="1" ht="12" hidden="1" customHeight="1">
      <c r="A11615" s="244"/>
    </row>
    <row r="11616" spans="1:1" s="245" customFormat="1" ht="12" hidden="1" customHeight="1">
      <c r="A11616" s="244"/>
    </row>
    <row r="11617" spans="1:1" s="245" customFormat="1" ht="12" hidden="1" customHeight="1">
      <c r="A11617" s="244"/>
    </row>
    <row r="11618" spans="1:1" s="245" customFormat="1" ht="12" hidden="1" customHeight="1">
      <c r="A11618" s="244"/>
    </row>
    <row r="11619" spans="1:1" s="245" customFormat="1" ht="12" hidden="1" customHeight="1">
      <c r="A11619" s="244"/>
    </row>
    <row r="11620" spans="1:1" s="245" customFormat="1" ht="12" hidden="1" customHeight="1">
      <c r="A11620" s="244"/>
    </row>
    <row r="11621" spans="1:1" s="245" customFormat="1" ht="12" hidden="1" customHeight="1">
      <c r="A11621" s="244"/>
    </row>
    <row r="11622" spans="1:1" s="245" customFormat="1" ht="12" hidden="1" customHeight="1">
      <c r="A11622" s="244"/>
    </row>
    <row r="11623" spans="1:1" s="245" customFormat="1" ht="12" hidden="1" customHeight="1">
      <c r="A11623" s="244"/>
    </row>
    <row r="11624" spans="1:1" s="245" customFormat="1" ht="12" hidden="1" customHeight="1">
      <c r="A11624" s="244"/>
    </row>
    <row r="11625" spans="1:1" s="245" customFormat="1" ht="12" hidden="1" customHeight="1">
      <c r="A11625" s="244"/>
    </row>
    <row r="11626" spans="1:1" s="245" customFormat="1" ht="12" hidden="1" customHeight="1">
      <c r="A11626" s="244"/>
    </row>
    <row r="11627" spans="1:1" s="245" customFormat="1" ht="12" hidden="1" customHeight="1">
      <c r="A11627" s="244"/>
    </row>
    <row r="11628" spans="1:1" s="245" customFormat="1" ht="12" hidden="1" customHeight="1">
      <c r="A11628" s="244"/>
    </row>
    <row r="11629" spans="1:1" s="245" customFormat="1" ht="12" hidden="1" customHeight="1">
      <c r="A11629" s="244"/>
    </row>
    <row r="11630" spans="1:1" s="245" customFormat="1" ht="12" hidden="1" customHeight="1">
      <c r="A11630" s="244"/>
    </row>
    <row r="11631" spans="1:1" s="245" customFormat="1" ht="12" hidden="1" customHeight="1">
      <c r="A11631" s="244"/>
    </row>
    <row r="11632" spans="1:1" s="245" customFormat="1" ht="12" hidden="1" customHeight="1">
      <c r="A11632" s="244"/>
    </row>
    <row r="11633" spans="1:1" s="245" customFormat="1" ht="12" hidden="1" customHeight="1">
      <c r="A11633" s="244"/>
    </row>
    <row r="11634" spans="1:1" s="245" customFormat="1" ht="12" hidden="1" customHeight="1">
      <c r="A11634" s="244"/>
    </row>
    <row r="11635" spans="1:1" s="245" customFormat="1" ht="12" hidden="1" customHeight="1">
      <c r="A11635" s="244"/>
    </row>
    <row r="11636" spans="1:1" s="245" customFormat="1" ht="12" hidden="1" customHeight="1">
      <c r="A11636" s="244"/>
    </row>
    <row r="11637" spans="1:1" s="245" customFormat="1" ht="12" hidden="1" customHeight="1">
      <c r="A11637" s="244"/>
    </row>
    <row r="11638" spans="1:1" s="245" customFormat="1" ht="12" hidden="1" customHeight="1">
      <c r="A11638" s="244"/>
    </row>
    <row r="11639" spans="1:1" s="245" customFormat="1" ht="12" hidden="1" customHeight="1">
      <c r="A11639" s="244"/>
    </row>
    <row r="11640" spans="1:1" s="245" customFormat="1" ht="12" hidden="1" customHeight="1">
      <c r="A11640" s="244"/>
    </row>
    <row r="11641" spans="1:1" s="245" customFormat="1" ht="12" hidden="1" customHeight="1">
      <c r="A11641" s="244"/>
    </row>
    <row r="11642" spans="1:1" s="245" customFormat="1" ht="12" hidden="1" customHeight="1">
      <c r="A11642" s="244"/>
    </row>
    <row r="11643" spans="1:1" s="245" customFormat="1" ht="12" hidden="1" customHeight="1">
      <c r="A11643" s="244"/>
    </row>
    <row r="11644" spans="1:1" s="245" customFormat="1" ht="12" hidden="1" customHeight="1">
      <c r="A11644" s="244"/>
    </row>
    <row r="11645" spans="1:1" s="245" customFormat="1" ht="12" hidden="1" customHeight="1">
      <c r="A11645" s="244"/>
    </row>
    <row r="11646" spans="1:1" s="245" customFormat="1" ht="12" hidden="1" customHeight="1">
      <c r="A11646" s="244"/>
    </row>
    <row r="11647" spans="1:1" s="245" customFormat="1" ht="12" hidden="1" customHeight="1">
      <c r="A11647" s="244"/>
    </row>
    <row r="11648" spans="1:1" s="245" customFormat="1" ht="12" hidden="1" customHeight="1">
      <c r="A11648" s="244"/>
    </row>
    <row r="11649" spans="1:1" s="245" customFormat="1" ht="12" hidden="1" customHeight="1">
      <c r="A11649" s="244"/>
    </row>
    <row r="11650" spans="1:1" s="245" customFormat="1" ht="12" hidden="1" customHeight="1">
      <c r="A11650" s="244"/>
    </row>
    <row r="11651" spans="1:1" s="245" customFormat="1" ht="12" hidden="1" customHeight="1">
      <c r="A11651" s="244"/>
    </row>
    <row r="11652" spans="1:1" s="245" customFormat="1" ht="12" hidden="1" customHeight="1">
      <c r="A11652" s="244"/>
    </row>
    <row r="11653" spans="1:1" s="245" customFormat="1" ht="12" hidden="1" customHeight="1">
      <c r="A11653" s="244"/>
    </row>
    <row r="11654" spans="1:1" s="245" customFormat="1" ht="12" hidden="1" customHeight="1">
      <c r="A11654" s="244"/>
    </row>
    <row r="11655" spans="1:1" s="245" customFormat="1" ht="12" hidden="1" customHeight="1">
      <c r="A11655" s="244"/>
    </row>
    <row r="11656" spans="1:1" s="245" customFormat="1" ht="12" hidden="1" customHeight="1">
      <c r="A11656" s="244"/>
    </row>
    <row r="11657" spans="1:1" s="245" customFormat="1" ht="12" hidden="1" customHeight="1">
      <c r="A11657" s="244"/>
    </row>
    <row r="11658" spans="1:1" s="245" customFormat="1" ht="12" hidden="1" customHeight="1">
      <c r="A11658" s="244"/>
    </row>
    <row r="11659" spans="1:1" s="245" customFormat="1" ht="12" hidden="1" customHeight="1">
      <c r="A11659" s="244"/>
    </row>
    <row r="11660" spans="1:1" s="245" customFormat="1" ht="12" hidden="1" customHeight="1">
      <c r="A11660" s="244"/>
    </row>
    <row r="11661" spans="1:1" s="245" customFormat="1" ht="12" hidden="1" customHeight="1">
      <c r="A11661" s="244"/>
    </row>
    <row r="11662" spans="1:1" s="245" customFormat="1" ht="12" hidden="1" customHeight="1">
      <c r="A11662" s="244"/>
    </row>
    <row r="11663" spans="1:1" s="245" customFormat="1" ht="12" hidden="1" customHeight="1">
      <c r="A11663" s="244"/>
    </row>
    <row r="11664" spans="1:1" s="245" customFormat="1" ht="12" hidden="1" customHeight="1">
      <c r="A11664" s="244"/>
    </row>
    <row r="11665" spans="1:1" s="245" customFormat="1" ht="12" hidden="1" customHeight="1">
      <c r="A11665" s="244"/>
    </row>
    <row r="11666" spans="1:1" s="245" customFormat="1" ht="12" hidden="1" customHeight="1">
      <c r="A11666" s="244"/>
    </row>
    <row r="11667" spans="1:1" s="245" customFormat="1" ht="12" hidden="1" customHeight="1">
      <c r="A11667" s="244"/>
    </row>
    <row r="11668" spans="1:1" s="245" customFormat="1" ht="12" hidden="1" customHeight="1">
      <c r="A11668" s="244"/>
    </row>
    <row r="11669" spans="1:1" s="245" customFormat="1" ht="12" hidden="1" customHeight="1">
      <c r="A11669" s="244"/>
    </row>
    <row r="11670" spans="1:1" s="245" customFormat="1" ht="12" hidden="1" customHeight="1">
      <c r="A11670" s="244"/>
    </row>
    <row r="11671" spans="1:1" s="245" customFormat="1" ht="12" hidden="1" customHeight="1">
      <c r="A11671" s="244"/>
    </row>
    <row r="11672" spans="1:1" s="245" customFormat="1" ht="12" hidden="1" customHeight="1">
      <c r="A11672" s="244"/>
    </row>
    <row r="11673" spans="1:1" s="245" customFormat="1" ht="12" hidden="1" customHeight="1">
      <c r="A11673" s="244"/>
    </row>
    <row r="11674" spans="1:1" s="245" customFormat="1" ht="12" hidden="1" customHeight="1">
      <c r="A11674" s="244"/>
    </row>
    <row r="11675" spans="1:1" s="245" customFormat="1" ht="12" hidden="1" customHeight="1">
      <c r="A11675" s="244"/>
    </row>
    <row r="11676" spans="1:1" s="245" customFormat="1" ht="12" hidden="1" customHeight="1">
      <c r="A11676" s="244"/>
    </row>
    <row r="11677" spans="1:1" s="245" customFormat="1" ht="12" hidden="1" customHeight="1">
      <c r="A11677" s="244"/>
    </row>
    <row r="11678" spans="1:1" s="245" customFormat="1" ht="12" hidden="1" customHeight="1">
      <c r="A11678" s="244"/>
    </row>
    <row r="11679" spans="1:1" s="245" customFormat="1" ht="12" hidden="1" customHeight="1">
      <c r="A11679" s="244"/>
    </row>
    <row r="11680" spans="1:1" s="245" customFormat="1" ht="12" hidden="1" customHeight="1">
      <c r="A11680" s="244"/>
    </row>
    <row r="11681" spans="1:1" s="245" customFormat="1" ht="12" hidden="1" customHeight="1">
      <c r="A11681" s="244"/>
    </row>
    <row r="11682" spans="1:1" s="245" customFormat="1" ht="12" hidden="1" customHeight="1">
      <c r="A11682" s="244"/>
    </row>
    <row r="11683" spans="1:1" s="245" customFormat="1" ht="12" hidden="1" customHeight="1">
      <c r="A11683" s="244"/>
    </row>
    <row r="11684" spans="1:1" s="245" customFormat="1" ht="12" hidden="1" customHeight="1">
      <c r="A11684" s="244"/>
    </row>
    <row r="11685" spans="1:1" s="245" customFormat="1" ht="12" hidden="1" customHeight="1">
      <c r="A11685" s="244"/>
    </row>
    <row r="11686" spans="1:1" s="245" customFormat="1" ht="12" hidden="1" customHeight="1">
      <c r="A11686" s="244"/>
    </row>
    <row r="11687" spans="1:1" s="245" customFormat="1" ht="12" hidden="1" customHeight="1">
      <c r="A11687" s="244"/>
    </row>
    <row r="11688" spans="1:1" s="245" customFormat="1" ht="12" hidden="1" customHeight="1">
      <c r="A11688" s="244"/>
    </row>
    <row r="11689" spans="1:1" s="245" customFormat="1" ht="12" hidden="1" customHeight="1">
      <c r="A11689" s="244"/>
    </row>
    <row r="11690" spans="1:1" s="245" customFormat="1" ht="12" hidden="1" customHeight="1">
      <c r="A11690" s="244"/>
    </row>
    <row r="11691" spans="1:1" s="245" customFormat="1" ht="12" hidden="1" customHeight="1">
      <c r="A11691" s="244"/>
    </row>
    <row r="11692" spans="1:1" s="245" customFormat="1" ht="12" hidden="1" customHeight="1">
      <c r="A11692" s="244"/>
    </row>
    <row r="11693" spans="1:1" s="245" customFormat="1" ht="12" hidden="1" customHeight="1">
      <c r="A11693" s="244"/>
    </row>
    <row r="11694" spans="1:1" s="245" customFormat="1" ht="12" hidden="1" customHeight="1">
      <c r="A11694" s="244"/>
    </row>
    <row r="11695" spans="1:1" s="245" customFormat="1" ht="12" hidden="1" customHeight="1">
      <c r="A11695" s="244"/>
    </row>
    <row r="11696" spans="1:1" s="245" customFormat="1" ht="12" hidden="1" customHeight="1">
      <c r="A11696" s="244"/>
    </row>
    <row r="11697" spans="1:1" s="245" customFormat="1" ht="12" hidden="1" customHeight="1">
      <c r="A11697" s="244"/>
    </row>
    <row r="11698" spans="1:1" s="245" customFormat="1" ht="12" hidden="1" customHeight="1">
      <c r="A11698" s="244"/>
    </row>
    <row r="11699" spans="1:1" s="245" customFormat="1" ht="12" hidden="1" customHeight="1">
      <c r="A11699" s="244"/>
    </row>
    <row r="11700" spans="1:1" s="245" customFormat="1" ht="12" hidden="1" customHeight="1">
      <c r="A11700" s="244"/>
    </row>
    <row r="11701" spans="1:1" s="245" customFormat="1" ht="12" hidden="1" customHeight="1">
      <c r="A11701" s="244"/>
    </row>
    <row r="11702" spans="1:1" s="245" customFormat="1" ht="12" hidden="1" customHeight="1">
      <c r="A11702" s="244"/>
    </row>
    <row r="11703" spans="1:1" s="245" customFormat="1" ht="12" hidden="1" customHeight="1">
      <c r="A11703" s="244"/>
    </row>
    <row r="11704" spans="1:1" s="245" customFormat="1" ht="12" hidden="1" customHeight="1">
      <c r="A11704" s="244"/>
    </row>
    <row r="11705" spans="1:1" s="245" customFormat="1" ht="12" hidden="1" customHeight="1">
      <c r="A11705" s="244"/>
    </row>
    <row r="11706" spans="1:1" s="245" customFormat="1" ht="12" hidden="1" customHeight="1">
      <c r="A11706" s="244"/>
    </row>
    <row r="11707" spans="1:1" s="245" customFormat="1" ht="12" hidden="1" customHeight="1">
      <c r="A11707" s="244"/>
    </row>
    <row r="11708" spans="1:1" s="245" customFormat="1" ht="12" hidden="1" customHeight="1">
      <c r="A11708" s="244"/>
    </row>
    <row r="11709" spans="1:1" s="245" customFormat="1" ht="12" hidden="1" customHeight="1">
      <c r="A11709" s="244"/>
    </row>
    <row r="11710" spans="1:1" s="245" customFormat="1" ht="12" hidden="1" customHeight="1">
      <c r="A11710" s="244"/>
    </row>
    <row r="11711" spans="1:1" s="245" customFormat="1" ht="12" hidden="1" customHeight="1">
      <c r="A11711" s="244"/>
    </row>
    <row r="11712" spans="1:1" s="245" customFormat="1" ht="12" hidden="1" customHeight="1">
      <c r="A11712" s="244"/>
    </row>
    <row r="11713" spans="1:1" s="245" customFormat="1" ht="12" hidden="1" customHeight="1">
      <c r="A11713" s="244"/>
    </row>
    <row r="11714" spans="1:1" s="245" customFormat="1" ht="12" hidden="1" customHeight="1">
      <c r="A11714" s="244"/>
    </row>
    <row r="11715" spans="1:1" s="245" customFormat="1" ht="12" hidden="1" customHeight="1">
      <c r="A11715" s="244"/>
    </row>
    <row r="11716" spans="1:1" s="245" customFormat="1" ht="12" hidden="1" customHeight="1">
      <c r="A11716" s="244"/>
    </row>
    <row r="11717" spans="1:1" s="245" customFormat="1" ht="12" hidden="1" customHeight="1">
      <c r="A11717" s="244"/>
    </row>
    <row r="11718" spans="1:1" s="245" customFormat="1" ht="12" hidden="1" customHeight="1">
      <c r="A11718" s="244"/>
    </row>
    <row r="11719" spans="1:1" s="245" customFormat="1" ht="12" hidden="1" customHeight="1">
      <c r="A11719" s="244"/>
    </row>
    <row r="11720" spans="1:1" s="245" customFormat="1" ht="12" hidden="1" customHeight="1">
      <c r="A11720" s="244"/>
    </row>
    <row r="11721" spans="1:1" s="245" customFormat="1" ht="12" hidden="1" customHeight="1">
      <c r="A11721" s="244"/>
    </row>
    <row r="11722" spans="1:1" s="245" customFormat="1" ht="12" hidden="1" customHeight="1">
      <c r="A11722" s="244"/>
    </row>
    <row r="11723" spans="1:1" s="245" customFormat="1" ht="12" hidden="1" customHeight="1">
      <c r="A11723" s="244"/>
    </row>
    <row r="11724" spans="1:1" s="245" customFormat="1" ht="12" hidden="1" customHeight="1">
      <c r="A11724" s="244"/>
    </row>
    <row r="11725" spans="1:1" s="245" customFormat="1" ht="12" hidden="1" customHeight="1">
      <c r="A11725" s="244"/>
    </row>
    <row r="11726" spans="1:1" s="245" customFormat="1" ht="12" hidden="1" customHeight="1">
      <c r="A11726" s="244"/>
    </row>
    <row r="11727" spans="1:1" s="245" customFormat="1" ht="12" hidden="1" customHeight="1">
      <c r="A11727" s="244"/>
    </row>
    <row r="11728" spans="1:1" s="245" customFormat="1" ht="12" hidden="1" customHeight="1">
      <c r="A11728" s="244"/>
    </row>
    <row r="11729" spans="1:1" s="245" customFormat="1" ht="12" hidden="1" customHeight="1">
      <c r="A11729" s="244"/>
    </row>
    <row r="11730" spans="1:1" s="245" customFormat="1" ht="12" hidden="1" customHeight="1">
      <c r="A11730" s="244"/>
    </row>
    <row r="11731" spans="1:1" s="245" customFormat="1" ht="12" hidden="1" customHeight="1">
      <c r="A11731" s="244"/>
    </row>
    <row r="11732" spans="1:1" s="245" customFormat="1" ht="12" hidden="1" customHeight="1">
      <c r="A11732" s="244"/>
    </row>
    <row r="11733" spans="1:1" s="245" customFormat="1" ht="12" hidden="1" customHeight="1">
      <c r="A11733" s="244"/>
    </row>
    <row r="11734" spans="1:1" s="245" customFormat="1" ht="12" hidden="1" customHeight="1">
      <c r="A11734" s="244"/>
    </row>
    <row r="11735" spans="1:1" s="245" customFormat="1" ht="12" hidden="1" customHeight="1">
      <c r="A11735" s="244"/>
    </row>
    <row r="11736" spans="1:1" s="245" customFormat="1" ht="12" hidden="1" customHeight="1">
      <c r="A11736" s="244"/>
    </row>
    <row r="11737" spans="1:1" s="245" customFormat="1" ht="12" hidden="1" customHeight="1">
      <c r="A11737" s="244"/>
    </row>
    <row r="11738" spans="1:1" s="245" customFormat="1" ht="12" hidden="1" customHeight="1">
      <c r="A11738" s="244"/>
    </row>
    <row r="11739" spans="1:1" s="245" customFormat="1" ht="12" hidden="1" customHeight="1">
      <c r="A11739" s="244"/>
    </row>
    <row r="11740" spans="1:1" s="245" customFormat="1" ht="12" hidden="1" customHeight="1">
      <c r="A11740" s="244"/>
    </row>
    <row r="11741" spans="1:1" s="245" customFormat="1" ht="12" hidden="1" customHeight="1">
      <c r="A11741" s="244"/>
    </row>
    <row r="11742" spans="1:1" s="245" customFormat="1" ht="12" hidden="1" customHeight="1">
      <c r="A11742" s="244"/>
    </row>
    <row r="11743" spans="1:1" s="245" customFormat="1" ht="12" hidden="1" customHeight="1">
      <c r="A11743" s="244"/>
    </row>
    <row r="11744" spans="1:1" s="245" customFormat="1" ht="12" hidden="1" customHeight="1">
      <c r="A11744" s="244"/>
    </row>
    <row r="11745" spans="1:1" s="245" customFormat="1" ht="12" hidden="1" customHeight="1">
      <c r="A11745" s="244"/>
    </row>
    <row r="11746" spans="1:1" s="245" customFormat="1" ht="12" hidden="1" customHeight="1">
      <c r="A11746" s="244"/>
    </row>
    <row r="11747" spans="1:1" s="245" customFormat="1" ht="12" hidden="1" customHeight="1">
      <c r="A11747" s="244"/>
    </row>
    <row r="11748" spans="1:1" s="245" customFormat="1" ht="12" hidden="1" customHeight="1">
      <c r="A11748" s="244"/>
    </row>
    <row r="11749" spans="1:1" s="245" customFormat="1" ht="12" hidden="1" customHeight="1">
      <c r="A11749" s="244"/>
    </row>
    <row r="11750" spans="1:1" s="245" customFormat="1" ht="12" hidden="1" customHeight="1">
      <c r="A11750" s="244"/>
    </row>
    <row r="11751" spans="1:1" s="245" customFormat="1" ht="12" hidden="1" customHeight="1">
      <c r="A11751" s="244"/>
    </row>
    <row r="11752" spans="1:1" s="245" customFormat="1" ht="12" hidden="1" customHeight="1">
      <c r="A11752" s="244"/>
    </row>
    <row r="11753" spans="1:1" s="245" customFormat="1" ht="12" hidden="1" customHeight="1">
      <c r="A11753" s="244"/>
    </row>
    <row r="11754" spans="1:1" s="245" customFormat="1" ht="12" hidden="1" customHeight="1">
      <c r="A11754" s="244"/>
    </row>
    <row r="11755" spans="1:1" s="245" customFormat="1" ht="12" hidden="1" customHeight="1">
      <c r="A11755" s="244"/>
    </row>
    <row r="11756" spans="1:1" s="245" customFormat="1" ht="12" hidden="1" customHeight="1">
      <c r="A11756" s="244"/>
    </row>
    <row r="11757" spans="1:1" s="245" customFormat="1" ht="12" hidden="1" customHeight="1">
      <c r="A11757" s="244"/>
    </row>
    <row r="11758" spans="1:1" s="245" customFormat="1" ht="12" hidden="1" customHeight="1">
      <c r="A11758" s="244"/>
    </row>
    <row r="11759" spans="1:1" s="245" customFormat="1" ht="12" hidden="1" customHeight="1">
      <c r="A11759" s="244"/>
    </row>
    <row r="11760" spans="1:1" s="245" customFormat="1" ht="12" hidden="1" customHeight="1">
      <c r="A11760" s="244"/>
    </row>
    <row r="11761" spans="1:1" s="245" customFormat="1" ht="12" hidden="1" customHeight="1">
      <c r="A11761" s="244"/>
    </row>
    <row r="11762" spans="1:1" s="245" customFormat="1" ht="12" hidden="1" customHeight="1">
      <c r="A11762" s="244"/>
    </row>
    <row r="11763" spans="1:1" s="245" customFormat="1" ht="12" hidden="1" customHeight="1">
      <c r="A11763" s="244"/>
    </row>
    <row r="11764" spans="1:1" s="245" customFormat="1" ht="12" hidden="1" customHeight="1">
      <c r="A11764" s="244"/>
    </row>
    <row r="11765" spans="1:1" s="245" customFormat="1" ht="12" hidden="1" customHeight="1">
      <c r="A11765" s="244"/>
    </row>
    <row r="11766" spans="1:1" s="245" customFormat="1" ht="12" hidden="1" customHeight="1">
      <c r="A11766" s="244"/>
    </row>
    <row r="11767" spans="1:1" s="245" customFormat="1" ht="12" hidden="1" customHeight="1">
      <c r="A11767" s="244"/>
    </row>
    <row r="11768" spans="1:1" s="245" customFormat="1" ht="12" hidden="1" customHeight="1">
      <c r="A11768" s="244"/>
    </row>
    <row r="11769" spans="1:1" s="245" customFormat="1" ht="12" hidden="1" customHeight="1">
      <c r="A11769" s="244"/>
    </row>
    <row r="11770" spans="1:1" s="245" customFormat="1" ht="12" hidden="1" customHeight="1">
      <c r="A11770" s="244"/>
    </row>
    <row r="11771" spans="1:1" s="245" customFormat="1" ht="12" hidden="1" customHeight="1">
      <c r="A11771" s="244"/>
    </row>
    <row r="11772" spans="1:1" s="245" customFormat="1" ht="12" hidden="1" customHeight="1">
      <c r="A11772" s="244"/>
    </row>
    <row r="11773" spans="1:1" s="245" customFormat="1" ht="12" hidden="1" customHeight="1">
      <c r="A11773" s="244"/>
    </row>
    <row r="11774" spans="1:1" s="245" customFormat="1" ht="12" hidden="1" customHeight="1">
      <c r="A11774" s="244"/>
    </row>
    <row r="11775" spans="1:1" s="245" customFormat="1" ht="12" hidden="1" customHeight="1">
      <c r="A11775" s="244"/>
    </row>
    <row r="11776" spans="1:1" s="245" customFormat="1" ht="12" hidden="1" customHeight="1">
      <c r="A11776" s="244"/>
    </row>
    <row r="11777" spans="1:1" s="245" customFormat="1" ht="12" hidden="1" customHeight="1">
      <c r="A11777" s="244"/>
    </row>
    <row r="11778" spans="1:1" s="245" customFormat="1" ht="12" hidden="1" customHeight="1">
      <c r="A11778" s="244"/>
    </row>
    <row r="11779" spans="1:1" s="245" customFormat="1" ht="12" hidden="1" customHeight="1">
      <c r="A11779" s="244"/>
    </row>
    <row r="11780" spans="1:1" s="245" customFormat="1" ht="12" hidden="1" customHeight="1">
      <c r="A11780" s="244"/>
    </row>
    <row r="11781" spans="1:1" s="245" customFormat="1" ht="12" hidden="1" customHeight="1">
      <c r="A11781" s="244"/>
    </row>
    <row r="11782" spans="1:1" s="245" customFormat="1" ht="12" hidden="1" customHeight="1">
      <c r="A11782" s="244"/>
    </row>
    <row r="11783" spans="1:1" s="245" customFormat="1" ht="12" hidden="1" customHeight="1">
      <c r="A11783" s="244"/>
    </row>
    <row r="11784" spans="1:1" s="245" customFormat="1" ht="12" hidden="1" customHeight="1">
      <c r="A11784" s="244"/>
    </row>
    <row r="11785" spans="1:1" s="245" customFormat="1" ht="12" hidden="1" customHeight="1">
      <c r="A11785" s="244"/>
    </row>
    <row r="11786" spans="1:1" s="245" customFormat="1" ht="12" hidden="1" customHeight="1">
      <c r="A11786" s="244"/>
    </row>
    <row r="11787" spans="1:1" s="245" customFormat="1" ht="12" hidden="1" customHeight="1">
      <c r="A11787" s="244"/>
    </row>
    <row r="11788" spans="1:1" s="245" customFormat="1" ht="12" hidden="1" customHeight="1">
      <c r="A11788" s="244"/>
    </row>
    <row r="11789" spans="1:1" s="245" customFormat="1" ht="12" hidden="1" customHeight="1">
      <c r="A11789" s="244"/>
    </row>
    <row r="11790" spans="1:1" s="245" customFormat="1" ht="12" hidden="1" customHeight="1">
      <c r="A11790" s="244"/>
    </row>
    <row r="11791" spans="1:1" s="245" customFormat="1" ht="12" hidden="1" customHeight="1">
      <c r="A11791" s="244"/>
    </row>
    <row r="11792" spans="1:1" s="245" customFormat="1" ht="12" hidden="1" customHeight="1">
      <c r="A11792" s="244"/>
    </row>
    <row r="11793" spans="1:1" s="245" customFormat="1" ht="12" hidden="1" customHeight="1">
      <c r="A11793" s="244"/>
    </row>
    <row r="11794" spans="1:1" s="245" customFormat="1" ht="12" hidden="1" customHeight="1">
      <c r="A11794" s="244"/>
    </row>
    <row r="11795" spans="1:1" s="245" customFormat="1" ht="12" hidden="1" customHeight="1">
      <c r="A11795" s="244"/>
    </row>
    <row r="11796" spans="1:1" s="245" customFormat="1" ht="12" hidden="1" customHeight="1">
      <c r="A11796" s="244"/>
    </row>
    <row r="11797" spans="1:1" s="245" customFormat="1" ht="12" hidden="1" customHeight="1">
      <c r="A11797" s="244"/>
    </row>
    <row r="11798" spans="1:1" s="245" customFormat="1" ht="12" hidden="1" customHeight="1">
      <c r="A11798" s="244"/>
    </row>
    <row r="11799" spans="1:1" s="245" customFormat="1" ht="12" hidden="1" customHeight="1">
      <c r="A11799" s="244"/>
    </row>
    <row r="11800" spans="1:1" s="245" customFormat="1" ht="12" hidden="1" customHeight="1">
      <c r="A11800" s="244"/>
    </row>
    <row r="11801" spans="1:1" s="245" customFormat="1" ht="12" hidden="1" customHeight="1">
      <c r="A11801" s="244"/>
    </row>
    <row r="11802" spans="1:1" s="245" customFormat="1" ht="12" hidden="1" customHeight="1">
      <c r="A11802" s="244"/>
    </row>
    <row r="11803" spans="1:1" s="245" customFormat="1" ht="12" hidden="1" customHeight="1">
      <c r="A11803" s="244"/>
    </row>
    <row r="11804" spans="1:1" s="245" customFormat="1" ht="12" hidden="1" customHeight="1">
      <c r="A11804" s="244"/>
    </row>
    <row r="11805" spans="1:1" s="245" customFormat="1" ht="12" hidden="1" customHeight="1">
      <c r="A11805" s="244"/>
    </row>
    <row r="11806" spans="1:1" s="245" customFormat="1" ht="12" hidden="1" customHeight="1">
      <c r="A11806" s="244"/>
    </row>
    <row r="11807" spans="1:1" s="245" customFormat="1" ht="12" hidden="1" customHeight="1">
      <c r="A11807" s="244"/>
    </row>
    <row r="11808" spans="1:1" s="245" customFormat="1" ht="12" hidden="1" customHeight="1">
      <c r="A11808" s="244"/>
    </row>
    <row r="11809" spans="1:1" s="245" customFormat="1" ht="12" hidden="1" customHeight="1">
      <c r="A11809" s="244"/>
    </row>
    <row r="11810" spans="1:1" s="245" customFormat="1" ht="12" hidden="1" customHeight="1">
      <c r="A11810" s="244"/>
    </row>
    <row r="11811" spans="1:1" s="245" customFormat="1" ht="12" hidden="1" customHeight="1">
      <c r="A11811" s="244"/>
    </row>
    <row r="11812" spans="1:1" s="245" customFormat="1" ht="12" hidden="1" customHeight="1">
      <c r="A11812" s="244"/>
    </row>
    <row r="11813" spans="1:1" s="245" customFormat="1" ht="12" hidden="1" customHeight="1">
      <c r="A11813" s="244"/>
    </row>
    <row r="11814" spans="1:1" s="245" customFormat="1" ht="12" hidden="1" customHeight="1">
      <c r="A11814" s="244"/>
    </row>
    <row r="11815" spans="1:1" s="245" customFormat="1" ht="12" hidden="1" customHeight="1">
      <c r="A11815" s="244"/>
    </row>
    <row r="11816" spans="1:1" s="245" customFormat="1" ht="12" hidden="1" customHeight="1">
      <c r="A11816" s="244"/>
    </row>
    <row r="11817" spans="1:1" s="245" customFormat="1" ht="12" hidden="1" customHeight="1">
      <c r="A11817" s="244"/>
    </row>
    <row r="11818" spans="1:1" s="245" customFormat="1" ht="12" hidden="1" customHeight="1">
      <c r="A11818" s="244"/>
    </row>
    <row r="11819" spans="1:1" s="245" customFormat="1" ht="12" hidden="1" customHeight="1">
      <c r="A11819" s="244"/>
    </row>
    <row r="11820" spans="1:1" s="245" customFormat="1" ht="12" hidden="1" customHeight="1">
      <c r="A11820" s="244"/>
    </row>
    <row r="11821" spans="1:1" s="245" customFormat="1" ht="12" hidden="1" customHeight="1">
      <c r="A11821" s="244"/>
    </row>
    <row r="11822" spans="1:1" s="245" customFormat="1" ht="12" hidden="1" customHeight="1">
      <c r="A11822" s="244"/>
    </row>
    <row r="11823" spans="1:1" s="245" customFormat="1" ht="12" hidden="1" customHeight="1">
      <c r="A11823" s="244"/>
    </row>
    <row r="11824" spans="1:1" s="245" customFormat="1" ht="12" hidden="1" customHeight="1">
      <c r="A11824" s="244"/>
    </row>
    <row r="11825" spans="1:1" s="245" customFormat="1" ht="12" hidden="1" customHeight="1">
      <c r="A11825" s="244"/>
    </row>
    <row r="11826" spans="1:1" s="245" customFormat="1" ht="12" hidden="1" customHeight="1">
      <c r="A11826" s="244"/>
    </row>
    <row r="11827" spans="1:1" s="245" customFormat="1" ht="12" hidden="1" customHeight="1">
      <c r="A11827" s="244"/>
    </row>
    <row r="11828" spans="1:1" s="245" customFormat="1" ht="12" hidden="1" customHeight="1">
      <c r="A11828" s="244"/>
    </row>
    <row r="11829" spans="1:1" s="245" customFormat="1" ht="12" hidden="1" customHeight="1">
      <c r="A11829" s="244"/>
    </row>
    <row r="11830" spans="1:1" s="245" customFormat="1" ht="12" hidden="1" customHeight="1">
      <c r="A11830" s="244"/>
    </row>
    <row r="11831" spans="1:1" s="245" customFormat="1" ht="12" hidden="1" customHeight="1">
      <c r="A11831" s="244"/>
    </row>
    <row r="11832" spans="1:1" s="245" customFormat="1" ht="12" hidden="1" customHeight="1">
      <c r="A11832" s="244"/>
    </row>
    <row r="11833" spans="1:1" s="245" customFormat="1" ht="12" hidden="1" customHeight="1">
      <c r="A11833" s="244"/>
    </row>
    <row r="11834" spans="1:1" s="245" customFormat="1" ht="12" hidden="1" customHeight="1">
      <c r="A11834" s="244"/>
    </row>
    <row r="11835" spans="1:1" s="245" customFormat="1" ht="12" hidden="1" customHeight="1">
      <c r="A11835" s="244"/>
    </row>
    <row r="11836" spans="1:1" s="245" customFormat="1" ht="12" hidden="1" customHeight="1">
      <c r="A11836" s="244"/>
    </row>
    <row r="11837" spans="1:1" s="245" customFormat="1" ht="12" hidden="1" customHeight="1">
      <c r="A11837" s="244"/>
    </row>
    <row r="11838" spans="1:1" s="245" customFormat="1" ht="12" hidden="1" customHeight="1">
      <c r="A11838" s="244"/>
    </row>
    <row r="11839" spans="1:1" s="245" customFormat="1" ht="12" hidden="1" customHeight="1">
      <c r="A11839" s="244"/>
    </row>
    <row r="11840" spans="1:1" s="245" customFormat="1" ht="12" hidden="1" customHeight="1">
      <c r="A11840" s="244"/>
    </row>
    <row r="11841" spans="1:1" s="245" customFormat="1" ht="12" hidden="1" customHeight="1">
      <c r="A11841" s="244"/>
    </row>
    <row r="11842" spans="1:1" s="245" customFormat="1" ht="12" hidden="1" customHeight="1">
      <c r="A11842" s="244"/>
    </row>
    <row r="11843" spans="1:1" s="245" customFormat="1" ht="12" hidden="1" customHeight="1">
      <c r="A11843" s="244"/>
    </row>
    <row r="11844" spans="1:1" s="245" customFormat="1" ht="12" hidden="1" customHeight="1">
      <c r="A11844" s="244"/>
    </row>
    <row r="11845" spans="1:1" s="245" customFormat="1" ht="12" hidden="1" customHeight="1">
      <c r="A11845" s="244"/>
    </row>
    <row r="11846" spans="1:1" s="245" customFormat="1" ht="12" hidden="1" customHeight="1">
      <c r="A11846" s="244"/>
    </row>
    <row r="11847" spans="1:1" s="245" customFormat="1" ht="12" hidden="1" customHeight="1">
      <c r="A11847" s="244"/>
    </row>
    <row r="11848" spans="1:1" s="245" customFormat="1" ht="12" hidden="1" customHeight="1">
      <c r="A11848" s="244"/>
    </row>
    <row r="11849" spans="1:1" s="245" customFormat="1" ht="12" hidden="1" customHeight="1">
      <c r="A11849" s="244"/>
    </row>
    <row r="11850" spans="1:1" s="245" customFormat="1" ht="12" hidden="1" customHeight="1">
      <c r="A11850" s="244"/>
    </row>
    <row r="11851" spans="1:1" s="245" customFormat="1" ht="12" hidden="1" customHeight="1">
      <c r="A11851" s="244"/>
    </row>
    <row r="11852" spans="1:1" s="245" customFormat="1" ht="12" hidden="1" customHeight="1">
      <c r="A11852" s="244"/>
    </row>
    <row r="11853" spans="1:1" s="245" customFormat="1" ht="12" hidden="1" customHeight="1">
      <c r="A11853" s="244"/>
    </row>
    <row r="11854" spans="1:1" s="245" customFormat="1" ht="12" hidden="1" customHeight="1">
      <c r="A11854" s="244"/>
    </row>
    <row r="11855" spans="1:1" s="245" customFormat="1" ht="12" hidden="1" customHeight="1">
      <c r="A11855" s="244"/>
    </row>
    <row r="11856" spans="1:1" s="245" customFormat="1" ht="12" hidden="1" customHeight="1">
      <c r="A11856" s="244"/>
    </row>
    <row r="11857" spans="1:1" s="245" customFormat="1" ht="12" hidden="1" customHeight="1">
      <c r="A11857" s="244"/>
    </row>
    <row r="11858" spans="1:1" s="245" customFormat="1" ht="12" hidden="1" customHeight="1">
      <c r="A11858" s="244"/>
    </row>
    <row r="11859" spans="1:1" s="245" customFormat="1" ht="12" hidden="1" customHeight="1">
      <c r="A11859" s="244"/>
    </row>
    <row r="11860" spans="1:1" s="245" customFormat="1" ht="12" hidden="1" customHeight="1">
      <c r="A11860" s="244"/>
    </row>
    <row r="11861" spans="1:1" s="245" customFormat="1" ht="12" hidden="1" customHeight="1">
      <c r="A11861" s="244"/>
    </row>
    <row r="11862" spans="1:1" s="245" customFormat="1" ht="12" hidden="1" customHeight="1">
      <c r="A11862" s="244"/>
    </row>
    <row r="11863" spans="1:1" s="245" customFormat="1" ht="12" hidden="1" customHeight="1">
      <c r="A11863" s="244"/>
    </row>
    <row r="11864" spans="1:1" s="245" customFormat="1" ht="12" hidden="1" customHeight="1">
      <c r="A11864" s="244"/>
    </row>
    <row r="11865" spans="1:1" s="245" customFormat="1" ht="12" hidden="1" customHeight="1">
      <c r="A11865" s="244"/>
    </row>
    <row r="11866" spans="1:1" s="245" customFormat="1" ht="12" hidden="1" customHeight="1">
      <c r="A11866" s="244"/>
    </row>
    <row r="11867" spans="1:1" s="245" customFormat="1" ht="12" hidden="1" customHeight="1">
      <c r="A11867" s="244"/>
    </row>
    <row r="11868" spans="1:1" s="245" customFormat="1" ht="12" hidden="1" customHeight="1">
      <c r="A11868" s="244"/>
    </row>
    <row r="11869" spans="1:1" s="245" customFormat="1" ht="12" hidden="1" customHeight="1">
      <c r="A11869" s="244"/>
    </row>
    <row r="11870" spans="1:1" s="245" customFormat="1" ht="12" hidden="1" customHeight="1">
      <c r="A11870" s="244"/>
    </row>
    <row r="11871" spans="1:1" s="245" customFormat="1" ht="12" hidden="1" customHeight="1">
      <c r="A11871" s="244"/>
    </row>
    <row r="11872" spans="1:1" s="245" customFormat="1" ht="12" hidden="1" customHeight="1">
      <c r="A11872" s="244"/>
    </row>
    <row r="11873" spans="1:1" s="245" customFormat="1" ht="12" hidden="1" customHeight="1">
      <c r="A11873" s="244"/>
    </row>
    <row r="11874" spans="1:1" s="245" customFormat="1" ht="12" hidden="1" customHeight="1">
      <c r="A11874" s="244"/>
    </row>
    <row r="11875" spans="1:1" s="245" customFormat="1" ht="12" hidden="1" customHeight="1">
      <c r="A11875" s="244"/>
    </row>
    <row r="11876" spans="1:1" s="245" customFormat="1" ht="12" hidden="1" customHeight="1">
      <c r="A11876" s="244"/>
    </row>
    <row r="11877" spans="1:1" s="245" customFormat="1" ht="12" hidden="1" customHeight="1">
      <c r="A11877" s="244"/>
    </row>
    <row r="11878" spans="1:1" s="245" customFormat="1" ht="12" hidden="1" customHeight="1">
      <c r="A11878" s="244"/>
    </row>
    <row r="11879" spans="1:1" s="245" customFormat="1" ht="12" hidden="1" customHeight="1">
      <c r="A11879" s="244"/>
    </row>
    <row r="11880" spans="1:1" s="245" customFormat="1" ht="12" hidden="1" customHeight="1">
      <c r="A11880" s="244"/>
    </row>
    <row r="11881" spans="1:1" s="245" customFormat="1" ht="12" hidden="1" customHeight="1">
      <c r="A11881" s="244"/>
    </row>
    <row r="11882" spans="1:1" s="245" customFormat="1" ht="12" hidden="1" customHeight="1">
      <c r="A11882" s="244"/>
    </row>
    <row r="11883" spans="1:1" s="245" customFormat="1" ht="12" hidden="1" customHeight="1">
      <c r="A11883" s="244"/>
    </row>
    <row r="11884" spans="1:1" s="245" customFormat="1" ht="12" hidden="1" customHeight="1">
      <c r="A11884" s="244"/>
    </row>
    <row r="11885" spans="1:1" s="245" customFormat="1" ht="12" hidden="1" customHeight="1">
      <c r="A11885" s="244"/>
    </row>
    <row r="11886" spans="1:1" s="245" customFormat="1" ht="12" hidden="1" customHeight="1">
      <c r="A11886" s="244"/>
    </row>
    <row r="11887" spans="1:1" s="245" customFormat="1" ht="12" hidden="1" customHeight="1">
      <c r="A11887" s="244"/>
    </row>
    <row r="11888" spans="1:1" s="245" customFormat="1" ht="12" hidden="1" customHeight="1">
      <c r="A11888" s="244"/>
    </row>
    <row r="11889" spans="1:1" s="245" customFormat="1" ht="12" hidden="1" customHeight="1">
      <c r="A11889" s="244"/>
    </row>
    <row r="11890" spans="1:1" s="245" customFormat="1" ht="12" hidden="1" customHeight="1">
      <c r="A11890" s="244"/>
    </row>
    <row r="11891" spans="1:1" s="245" customFormat="1" ht="12" hidden="1" customHeight="1">
      <c r="A11891" s="244"/>
    </row>
    <row r="11892" spans="1:1" s="245" customFormat="1" ht="12" hidden="1" customHeight="1">
      <c r="A11892" s="244"/>
    </row>
    <row r="11893" spans="1:1" s="245" customFormat="1" ht="12" hidden="1" customHeight="1">
      <c r="A11893" s="244"/>
    </row>
    <row r="11894" spans="1:1" s="245" customFormat="1" ht="12" hidden="1" customHeight="1">
      <c r="A11894" s="244"/>
    </row>
    <row r="11895" spans="1:1" s="245" customFormat="1" ht="12" hidden="1" customHeight="1">
      <c r="A11895" s="244"/>
    </row>
    <row r="11896" spans="1:1" s="245" customFormat="1" ht="12" hidden="1" customHeight="1">
      <c r="A11896" s="244"/>
    </row>
    <row r="11897" spans="1:1" s="245" customFormat="1" ht="12" hidden="1" customHeight="1">
      <c r="A11897" s="244"/>
    </row>
    <row r="11898" spans="1:1" s="245" customFormat="1" ht="12" hidden="1" customHeight="1">
      <c r="A11898" s="244"/>
    </row>
    <row r="11899" spans="1:1" s="245" customFormat="1" ht="12" hidden="1" customHeight="1">
      <c r="A11899" s="244"/>
    </row>
    <row r="11900" spans="1:1" s="245" customFormat="1" ht="12" hidden="1" customHeight="1">
      <c r="A11900" s="244"/>
    </row>
    <row r="11901" spans="1:1" s="245" customFormat="1" ht="12" hidden="1" customHeight="1">
      <c r="A11901" s="244"/>
    </row>
    <row r="11902" spans="1:1" s="245" customFormat="1" ht="12" hidden="1" customHeight="1">
      <c r="A11902" s="244"/>
    </row>
    <row r="11903" spans="1:1" s="245" customFormat="1" ht="12" hidden="1" customHeight="1">
      <c r="A11903" s="244"/>
    </row>
    <row r="11904" spans="1:1" s="245" customFormat="1" ht="12" hidden="1" customHeight="1">
      <c r="A11904" s="244"/>
    </row>
    <row r="11905" spans="1:1" s="245" customFormat="1" ht="12" hidden="1" customHeight="1">
      <c r="A11905" s="244"/>
    </row>
    <row r="11906" spans="1:1" s="245" customFormat="1" ht="12" hidden="1" customHeight="1">
      <c r="A11906" s="244"/>
    </row>
    <row r="11907" spans="1:1" s="245" customFormat="1" ht="12" hidden="1" customHeight="1">
      <c r="A11907" s="244"/>
    </row>
    <row r="11908" spans="1:1" s="245" customFormat="1" ht="12" hidden="1" customHeight="1">
      <c r="A11908" s="244"/>
    </row>
    <row r="11909" spans="1:1" s="245" customFormat="1" ht="12" hidden="1" customHeight="1">
      <c r="A11909" s="244"/>
    </row>
    <row r="11910" spans="1:1" s="245" customFormat="1" ht="12" hidden="1" customHeight="1">
      <c r="A11910" s="244"/>
    </row>
    <row r="11911" spans="1:1" s="245" customFormat="1" ht="12" hidden="1" customHeight="1">
      <c r="A11911" s="244"/>
    </row>
    <row r="11912" spans="1:1" s="245" customFormat="1" ht="12" hidden="1" customHeight="1">
      <c r="A11912" s="244"/>
    </row>
    <row r="11913" spans="1:1" s="245" customFormat="1" ht="12" hidden="1" customHeight="1">
      <c r="A11913" s="244"/>
    </row>
    <row r="11914" spans="1:1" s="245" customFormat="1" ht="12" hidden="1" customHeight="1">
      <c r="A11914" s="244"/>
    </row>
    <row r="11915" spans="1:1" s="245" customFormat="1" ht="12" hidden="1" customHeight="1">
      <c r="A11915" s="244"/>
    </row>
    <row r="11916" spans="1:1" s="245" customFormat="1" ht="12" hidden="1" customHeight="1">
      <c r="A11916" s="244"/>
    </row>
    <row r="11917" spans="1:1" s="245" customFormat="1" ht="12" hidden="1" customHeight="1">
      <c r="A11917" s="244"/>
    </row>
    <row r="11918" spans="1:1" s="245" customFormat="1" ht="12" hidden="1" customHeight="1">
      <c r="A11918" s="244"/>
    </row>
    <row r="11919" spans="1:1" s="245" customFormat="1" ht="12" hidden="1" customHeight="1">
      <c r="A11919" s="244"/>
    </row>
    <row r="11920" spans="1:1" s="245" customFormat="1" ht="12" hidden="1" customHeight="1">
      <c r="A11920" s="244"/>
    </row>
    <row r="11921" spans="1:1" s="245" customFormat="1" ht="12" hidden="1" customHeight="1">
      <c r="A11921" s="244"/>
    </row>
    <row r="11922" spans="1:1" s="245" customFormat="1" ht="12" hidden="1" customHeight="1">
      <c r="A11922" s="244"/>
    </row>
    <row r="11923" spans="1:1" s="245" customFormat="1" ht="12" hidden="1" customHeight="1">
      <c r="A11923" s="244"/>
    </row>
    <row r="11924" spans="1:1" s="245" customFormat="1" ht="12" hidden="1" customHeight="1">
      <c r="A11924" s="244"/>
    </row>
    <row r="11925" spans="1:1" s="245" customFormat="1" ht="12" hidden="1" customHeight="1">
      <c r="A11925" s="244"/>
    </row>
    <row r="11926" spans="1:1" s="245" customFormat="1" ht="12" hidden="1" customHeight="1">
      <c r="A11926" s="244"/>
    </row>
    <row r="11927" spans="1:1" s="245" customFormat="1" ht="12" hidden="1" customHeight="1">
      <c r="A11927" s="244"/>
    </row>
    <row r="11928" spans="1:1" s="245" customFormat="1" ht="12" hidden="1" customHeight="1">
      <c r="A11928" s="244"/>
    </row>
    <row r="11929" spans="1:1" s="245" customFormat="1" ht="12" hidden="1" customHeight="1">
      <c r="A11929" s="244"/>
    </row>
    <row r="11930" spans="1:1" s="245" customFormat="1" ht="12" hidden="1" customHeight="1">
      <c r="A11930" s="244"/>
    </row>
    <row r="11931" spans="1:1" s="245" customFormat="1" ht="12" hidden="1" customHeight="1">
      <c r="A11931" s="244"/>
    </row>
    <row r="11932" spans="1:1" s="245" customFormat="1" ht="12" hidden="1" customHeight="1">
      <c r="A11932" s="244"/>
    </row>
    <row r="11933" spans="1:1" s="245" customFormat="1" ht="12" hidden="1" customHeight="1">
      <c r="A11933" s="244"/>
    </row>
    <row r="11934" spans="1:1" s="245" customFormat="1" ht="12" hidden="1" customHeight="1">
      <c r="A11934" s="244"/>
    </row>
    <row r="11935" spans="1:1" s="245" customFormat="1" ht="12" hidden="1" customHeight="1">
      <c r="A11935" s="244"/>
    </row>
    <row r="11936" spans="1:1" s="245" customFormat="1" ht="12" hidden="1" customHeight="1">
      <c r="A11936" s="244"/>
    </row>
    <row r="11937" spans="1:1" s="245" customFormat="1" ht="12" hidden="1" customHeight="1">
      <c r="A11937" s="244"/>
    </row>
    <row r="11938" spans="1:1" s="245" customFormat="1" ht="12" hidden="1" customHeight="1">
      <c r="A11938" s="244"/>
    </row>
    <row r="11939" spans="1:1" s="245" customFormat="1" ht="12" hidden="1" customHeight="1">
      <c r="A11939" s="244"/>
    </row>
    <row r="11940" spans="1:1" s="245" customFormat="1" ht="12" hidden="1" customHeight="1">
      <c r="A11940" s="244"/>
    </row>
    <row r="11941" spans="1:1" s="245" customFormat="1" ht="12" hidden="1" customHeight="1">
      <c r="A11941" s="244"/>
    </row>
    <row r="11942" spans="1:1" s="245" customFormat="1" ht="12" hidden="1" customHeight="1">
      <c r="A11942" s="244"/>
    </row>
    <row r="11943" spans="1:1" s="245" customFormat="1" ht="12" hidden="1" customHeight="1">
      <c r="A11943" s="244"/>
    </row>
    <row r="11944" spans="1:1" s="245" customFormat="1" ht="12" hidden="1" customHeight="1">
      <c r="A11944" s="244"/>
    </row>
    <row r="11945" spans="1:1" s="245" customFormat="1" ht="12" hidden="1" customHeight="1">
      <c r="A11945" s="244"/>
    </row>
    <row r="11946" spans="1:1" s="245" customFormat="1" ht="12" hidden="1" customHeight="1">
      <c r="A11946" s="244"/>
    </row>
    <row r="11947" spans="1:1" s="245" customFormat="1" ht="12" hidden="1" customHeight="1">
      <c r="A11947" s="244"/>
    </row>
    <row r="11948" spans="1:1" s="245" customFormat="1" ht="12" hidden="1" customHeight="1">
      <c r="A11948" s="244"/>
    </row>
    <row r="11949" spans="1:1" s="245" customFormat="1" ht="12" hidden="1" customHeight="1">
      <c r="A11949" s="244"/>
    </row>
    <row r="11950" spans="1:1" s="245" customFormat="1" ht="12" hidden="1" customHeight="1">
      <c r="A11950" s="244"/>
    </row>
    <row r="11951" spans="1:1" s="245" customFormat="1" ht="12" hidden="1" customHeight="1">
      <c r="A11951" s="244"/>
    </row>
    <row r="11952" spans="1:1" s="245" customFormat="1" ht="12" hidden="1" customHeight="1">
      <c r="A11952" s="244"/>
    </row>
    <row r="11953" spans="1:1" s="245" customFormat="1" ht="12" hidden="1" customHeight="1">
      <c r="A11953" s="244"/>
    </row>
    <row r="11954" spans="1:1" s="245" customFormat="1" ht="12" hidden="1" customHeight="1">
      <c r="A11954" s="244"/>
    </row>
    <row r="11955" spans="1:1" s="245" customFormat="1" ht="12" hidden="1" customHeight="1">
      <c r="A11955" s="244"/>
    </row>
    <row r="11956" spans="1:1" s="245" customFormat="1" ht="12" hidden="1" customHeight="1">
      <c r="A11956" s="244"/>
    </row>
    <row r="11957" spans="1:1" s="245" customFormat="1" ht="12" hidden="1" customHeight="1">
      <c r="A11957" s="244"/>
    </row>
    <row r="11958" spans="1:1" s="245" customFormat="1" ht="12" hidden="1" customHeight="1">
      <c r="A11958" s="244"/>
    </row>
    <row r="11959" spans="1:1" s="245" customFormat="1" ht="12" hidden="1" customHeight="1">
      <c r="A11959" s="244"/>
    </row>
    <row r="11960" spans="1:1" s="245" customFormat="1" ht="12" hidden="1" customHeight="1">
      <c r="A11960" s="244"/>
    </row>
    <row r="11961" spans="1:1" s="245" customFormat="1" ht="12" hidden="1" customHeight="1">
      <c r="A11961" s="244"/>
    </row>
    <row r="11962" spans="1:1" s="245" customFormat="1" ht="12" hidden="1" customHeight="1">
      <c r="A11962" s="244"/>
    </row>
    <row r="11963" spans="1:1" s="245" customFormat="1" ht="12" hidden="1" customHeight="1">
      <c r="A11963" s="244"/>
    </row>
    <row r="11964" spans="1:1" s="245" customFormat="1" ht="12" hidden="1" customHeight="1">
      <c r="A11964" s="244"/>
    </row>
    <row r="11965" spans="1:1" s="245" customFormat="1" ht="12" hidden="1" customHeight="1">
      <c r="A11965" s="244"/>
    </row>
    <row r="11966" spans="1:1" s="245" customFormat="1" ht="12" hidden="1" customHeight="1">
      <c r="A11966" s="244"/>
    </row>
    <row r="11967" spans="1:1" s="245" customFormat="1" ht="12" hidden="1" customHeight="1">
      <c r="A11967" s="244"/>
    </row>
    <row r="11968" spans="1:1" s="245" customFormat="1" ht="12" hidden="1" customHeight="1">
      <c r="A11968" s="244"/>
    </row>
    <row r="11969" spans="1:1" s="245" customFormat="1" ht="12" hidden="1" customHeight="1">
      <c r="A11969" s="244"/>
    </row>
    <row r="11970" spans="1:1" s="245" customFormat="1" ht="12" hidden="1" customHeight="1">
      <c r="A11970" s="244"/>
    </row>
    <row r="11971" spans="1:1" s="245" customFormat="1" ht="12" hidden="1" customHeight="1">
      <c r="A11971" s="244"/>
    </row>
    <row r="11972" spans="1:1" s="245" customFormat="1" ht="12" hidden="1" customHeight="1">
      <c r="A11972" s="244"/>
    </row>
    <row r="11973" spans="1:1" s="245" customFormat="1" ht="12" hidden="1" customHeight="1">
      <c r="A11973" s="244"/>
    </row>
    <row r="11974" spans="1:1" s="245" customFormat="1" ht="12" hidden="1" customHeight="1">
      <c r="A11974" s="244"/>
    </row>
    <row r="11975" spans="1:1" s="245" customFormat="1" ht="12" hidden="1" customHeight="1">
      <c r="A11975" s="244"/>
    </row>
    <row r="11976" spans="1:1" s="245" customFormat="1" ht="12" hidden="1" customHeight="1">
      <c r="A11976" s="244"/>
    </row>
    <row r="11977" spans="1:1" s="245" customFormat="1" ht="12" hidden="1" customHeight="1">
      <c r="A11977" s="244"/>
    </row>
    <row r="11978" spans="1:1" s="245" customFormat="1" ht="12" hidden="1" customHeight="1">
      <c r="A11978" s="244"/>
    </row>
    <row r="11979" spans="1:1" s="245" customFormat="1" ht="12" hidden="1" customHeight="1">
      <c r="A11979" s="244"/>
    </row>
    <row r="11980" spans="1:1" s="245" customFormat="1" ht="12" hidden="1" customHeight="1">
      <c r="A11980" s="244"/>
    </row>
    <row r="11981" spans="1:1" s="245" customFormat="1" ht="12" hidden="1" customHeight="1">
      <c r="A11981" s="244"/>
    </row>
    <row r="11982" spans="1:1" s="245" customFormat="1" ht="12" hidden="1" customHeight="1">
      <c r="A11982" s="244"/>
    </row>
    <row r="11983" spans="1:1" s="245" customFormat="1" ht="12" hidden="1" customHeight="1">
      <c r="A11983" s="244"/>
    </row>
    <row r="11984" spans="1:1" s="245" customFormat="1" ht="12" hidden="1" customHeight="1">
      <c r="A11984" s="244"/>
    </row>
    <row r="11985" spans="1:1" s="245" customFormat="1" ht="12" hidden="1" customHeight="1">
      <c r="A11985" s="244"/>
    </row>
    <row r="11986" spans="1:1" s="245" customFormat="1" ht="12" hidden="1" customHeight="1">
      <c r="A11986" s="244"/>
    </row>
    <row r="11987" spans="1:1" s="245" customFormat="1" ht="12" hidden="1" customHeight="1">
      <c r="A11987" s="244"/>
    </row>
    <row r="11988" spans="1:1" s="245" customFormat="1" ht="12" hidden="1" customHeight="1">
      <c r="A11988" s="244"/>
    </row>
    <row r="11989" spans="1:1" s="245" customFormat="1" ht="12" hidden="1" customHeight="1">
      <c r="A11989" s="244"/>
    </row>
    <row r="11990" spans="1:1" s="245" customFormat="1" ht="12" hidden="1" customHeight="1">
      <c r="A11990" s="244"/>
    </row>
    <row r="11991" spans="1:1" s="245" customFormat="1" ht="12" hidden="1" customHeight="1">
      <c r="A11991" s="244"/>
    </row>
    <row r="11992" spans="1:1" s="245" customFormat="1" ht="12" hidden="1" customHeight="1">
      <c r="A11992" s="244"/>
    </row>
    <row r="11993" spans="1:1" s="245" customFormat="1" ht="12" hidden="1" customHeight="1">
      <c r="A11993" s="244"/>
    </row>
    <row r="11994" spans="1:1" s="245" customFormat="1" ht="12" hidden="1" customHeight="1">
      <c r="A11994" s="244"/>
    </row>
    <row r="11995" spans="1:1" s="245" customFormat="1" ht="12" hidden="1" customHeight="1">
      <c r="A11995" s="244"/>
    </row>
    <row r="11996" spans="1:1" s="245" customFormat="1" ht="12" hidden="1" customHeight="1">
      <c r="A11996" s="244"/>
    </row>
    <row r="11997" spans="1:1" s="245" customFormat="1" ht="12" hidden="1" customHeight="1">
      <c r="A11997" s="244"/>
    </row>
    <row r="11998" spans="1:1" s="245" customFormat="1" ht="12" hidden="1" customHeight="1">
      <c r="A11998" s="244"/>
    </row>
    <row r="11999" spans="1:1" s="245" customFormat="1" ht="12" hidden="1" customHeight="1">
      <c r="A11999" s="244"/>
    </row>
    <row r="12000" spans="1:1" s="245" customFormat="1" ht="12" hidden="1" customHeight="1">
      <c r="A12000" s="244"/>
    </row>
    <row r="12001" spans="1:1" s="245" customFormat="1" ht="12" hidden="1" customHeight="1">
      <c r="A12001" s="244"/>
    </row>
    <row r="12002" spans="1:1" s="245" customFormat="1" ht="12" hidden="1" customHeight="1">
      <c r="A12002" s="244"/>
    </row>
    <row r="12003" spans="1:1" s="245" customFormat="1" ht="12" hidden="1" customHeight="1">
      <c r="A12003" s="244"/>
    </row>
    <row r="12004" spans="1:1" s="245" customFormat="1" ht="12" hidden="1" customHeight="1">
      <c r="A12004" s="244"/>
    </row>
    <row r="12005" spans="1:1" s="245" customFormat="1" ht="12" hidden="1" customHeight="1">
      <c r="A12005" s="244"/>
    </row>
    <row r="12006" spans="1:1" s="245" customFormat="1" ht="12" hidden="1" customHeight="1">
      <c r="A12006" s="244"/>
    </row>
    <row r="12007" spans="1:1" s="245" customFormat="1" ht="12" hidden="1" customHeight="1">
      <c r="A12007" s="244"/>
    </row>
    <row r="12008" spans="1:1" s="245" customFormat="1" ht="12" hidden="1" customHeight="1">
      <c r="A12008" s="244"/>
    </row>
    <row r="12009" spans="1:1" s="245" customFormat="1" ht="12" hidden="1" customHeight="1">
      <c r="A12009" s="244"/>
    </row>
    <row r="12010" spans="1:1" s="245" customFormat="1" ht="12" hidden="1" customHeight="1">
      <c r="A12010" s="244"/>
    </row>
    <row r="12011" spans="1:1" s="245" customFormat="1" ht="12" hidden="1" customHeight="1">
      <c r="A12011" s="244"/>
    </row>
    <row r="12012" spans="1:1" s="245" customFormat="1" ht="12" hidden="1" customHeight="1">
      <c r="A12012" s="244"/>
    </row>
    <row r="12013" spans="1:1" s="245" customFormat="1" ht="12" hidden="1" customHeight="1">
      <c r="A12013" s="244"/>
    </row>
    <row r="12014" spans="1:1" s="245" customFormat="1" ht="12" hidden="1" customHeight="1">
      <c r="A12014" s="244"/>
    </row>
    <row r="12015" spans="1:1" s="245" customFormat="1" ht="12" hidden="1" customHeight="1">
      <c r="A12015" s="244"/>
    </row>
    <row r="12016" spans="1:1" s="245" customFormat="1" ht="12" hidden="1" customHeight="1">
      <c r="A12016" s="244"/>
    </row>
    <row r="12017" spans="1:1" s="245" customFormat="1" ht="12" hidden="1" customHeight="1">
      <c r="A12017" s="244"/>
    </row>
    <row r="12018" spans="1:1" s="245" customFormat="1" ht="12" hidden="1" customHeight="1">
      <c r="A12018" s="244"/>
    </row>
    <row r="12019" spans="1:1" s="245" customFormat="1" ht="12" hidden="1" customHeight="1">
      <c r="A12019" s="244"/>
    </row>
    <row r="12020" spans="1:1" s="245" customFormat="1" ht="12" hidden="1" customHeight="1">
      <c r="A12020" s="244"/>
    </row>
    <row r="12021" spans="1:1" s="245" customFormat="1" ht="12" hidden="1" customHeight="1">
      <c r="A12021" s="244"/>
    </row>
    <row r="12022" spans="1:1" s="245" customFormat="1" ht="12" hidden="1" customHeight="1">
      <c r="A12022" s="244"/>
    </row>
    <row r="12023" spans="1:1" s="245" customFormat="1" ht="12" hidden="1" customHeight="1">
      <c r="A12023" s="244"/>
    </row>
    <row r="12024" spans="1:1" s="245" customFormat="1" ht="12" hidden="1" customHeight="1">
      <c r="A12024" s="244"/>
    </row>
    <row r="12025" spans="1:1" s="245" customFormat="1" ht="12" hidden="1" customHeight="1">
      <c r="A12025" s="244"/>
    </row>
    <row r="12026" spans="1:1" s="245" customFormat="1" ht="12" hidden="1" customHeight="1">
      <c r="A12026" s="244"/>
    </row>
    <row r="12027" spans="1:1" s="245" customFormat="1" ht="12" hidden="1" customHeight="1">
      <c r="A12027" s="244"/>
    </row>
    <row r="12028" spans="1:1" s="245" customFormat="1" ht="12" hidden="1" customHeight="1">
      <c r="A12028" s="244"/>
    </row>
    <row r="12029" spans="1:1" s="245" customFormat="1" ht="12" hidden="1" customHeight="1">
      <c r="A12029" s="244"/>
    </row>
    <row r="12030" spans="1:1" s="245" customFormat="1" ht="12" hidden="1" customHeight="1">
      <c r="A12030" s="244"/>
    </row>
    <row r="12031" spans="1:1" s="245" customFormat="1" ht="12" hidden="1" customHeight="1">
      <c r="A12031" s="244"/>
    </row>
    <row r="12032" spans="1:1" s="245" customFormat="1" ht="12" hidden="1" customHeight="1">
      <c r="A12032" s="244"/>
    </row>
    <row r="12033" spans="1:1" s="245" customFormat="1" ht="12" hidden="1" customHeight="1">
      <c r="A12033" s="244"/>
    </row>
    <row r="12034" spans="1:1" s="245" customFormat="1" ht="12" hidden="1" customHeight="1">
      <c r="A12034" s="244"/>
    </row>
    <row r="12035" spans="1:1" s="245" customFormat="1" ht="12" hidden="1" customHeight="1">
      <c r="A12035" s="244"/>
    </row>
    <row r="12036" spans="1:1" s="245" customFormat="1" ht="12" hidden="1" customHeight="1">
      <c r="A12036" s="244"/>
    </row>
    <row r="12037" spans="1:1" s="245" customFormat="1" ht="12" hidden="1" customHeight="1">
      <c r="A12037" s="244"/>
    </row>
    <row r="12038" spans="1:1" s="245" customFormat="1" ht="12" hidden="1" customHeight="1">
      <c r="A12038" s="244"/>
    </row>
    <row r="12039" spans="1:1" s="245" customFormat="1" ht="12" hidden="1" customHeight="1">
      <c r="A12039" s="244"/>
    </row>
    <row r="12040" spans="1:1" s="245" customFormat="1" ht="12" hidden="1" customHeight="1">
      <c r="A12040" s="244"/>
    </row>
    <row r="12041" spans="1:1" s="245" customFormat="1" ht="12" hidden="1" customHeight="1">
      <c r="A12041" s="244"/>
    </row>
    <row r="12042" spans="1:1" s="245" customFormat="1" ht="12" hidden="1" customHeight="1">
      <c r="A12042" s="244"/>
    </row>
    <row r="12043" spans="1:1" s="245" customFormat="1" ht="12" hidden="1" customHeight="1">
      <c r="A12043" s="244"/>
    </row>
    <row r="12044" spans="1:1" s="245" customFormat="1" ht="12" hidden="1" customHeight="1">
      <c r="A12044" s="244"/>
    </row>
    <row r="12045" spans="1:1" s="245" customFormat="1" ht="12" hidden="1" customHeight="1">
      <c r="A12045" s="244"/>
    </row>
    <row r="12046" spans="1:1" s="245" customFormat="1" ht="12" hidden="1" customHeight="1">
      <c r="A12046" s="244"/>
    </row>
    <row r="12047" spans="1:1" s="245" customFormat="1" ht="12" hidden="1" customHeight="1">
      <c r="A12047" s="244"/>
    </row>
    <row r="12048" spans="1:1" s="245" customFormat="1" ht="12" hidden="1" customHeight="1">
      <c r="A12048" s="244"/>
    </row>
    <row r="12049" spans="1:1" s="245" customFormat="1" ht="12" hidden="1" customHeight="1">
      <c r="A12049" s="244"/>
    </row>
    <row r="12050" spans="1:1" s="245" customFormat="1" ht="12" hidden="1" customHeight="1">
      <c r="A12050" s="244"/>
    </row>
    <row r="12051" spans="1:1" s="245" customFormat="1" ht="12" hidden="1" customHeight="1">
      <c r="A12051" s="244"/>
    </row>
    <row r="12052" spans="1:1" s="245" customFormat="1" ht="12" hidden="1" customHeight="1">
      <c r="A12052" s="244"/>
    </row>
    <row r="12053" spans="1:1" s="245" customFormat="1" ht="12" hidden="1" customHeight="1">
      <c r="A12053" s="244"/>
    </row>
    <row r="12054" spans="1:1" s="245" customFormat="1" ht="12" hidden="1" customHeight="1">
      <c r="A12054" s="244"/>
    </row>
    <row r="12055" spans="1:1" s="245" customFormat="1" ht="12" hidden="1" customHeight="1">
      <c r="A12055" s="244"/>
    </row>
    <row r="12056" spans="1:1" s="245" customFormat="1" ht="12" hidden="1" customHeight="1">
      <c r="A12056" s="244"/>
    </row>
    <row r="12057" spans="1:1" s="245" customFormat="1" ht="12" hidden="1" customHeight="1">
      <c r="A12057" s="244"/>
    </row>
    <row r="12058" spans="1:1" s="245" customFormat="1" ht="12" hidden="1" customHeight="1">
      <c r="A12058" s="244"/>
    </row>
    <row r="12059" spans="1:1" s="245" customFormat="1" ht="12" hidden="1" customHeight="1">
      <c r="A12059" s="244"/>
    </row>
    <row r="12060" spans="1:1" s="245" customFormat="1" ht="12" hidden="1" customHeight="1">
      <c r="A12060" s="244"/>
    </row>
    <row r="12061" spans="1:1" s="245" customFormat="1" ht="12" hidden="1" customHeight="1">
      <c r="A12061" s="244"/>
    </row>
    <row r="12062" spans="1:1" s="245" customFormat="1" ht="12" hidden="1" customHeight="1">
      <c r="A12062" s="244"/>
    </row>
    <row r="12063" spans="1:1" s="245" customFormat="1" ht="12" hidden="1" customHeight="1">
      <c r="A12063" s="244"/>
    </row>
    <row r="12064" spans="1:1" s="245" customFormat="1" ht="12" hidden="1" customHeight="1">
      <c r="A12064" s="244"/>
    </row>
    <row r="12065" spans="1:1" s="245" customFormat="1" ht="12" hidden="1" customHeight="1">
      <c r="A12065" s="244"/>
    </row>
    <row r="12066" spans="1:1" s="245" customFormat="1" ht="12" hidden="1" customHeight="1">
      <c r="A12066" s="244"/>
    </row>
    <row r="12067" spans="1:1" s="245" customFormat="1" ht="12" hidden="1" customHeight="1">
      <c r="A12067" s="244"/>
    </row>
    <row r="12068" spans="1:1" s="245" customFormat="1" ht="12" hidden="1" customHeight="1">
      <c r="A12068" s="244"/>
    </row>
    <row r="12069" spans="1:1" s="245" customFormat="1" ht="12" hidden="1" customHeight="1">
      <c r="A12069" s="244"/>
    </row>
    <row r="12070" spans="1:1" s="245" customFormat="1" ht="12" hidden="1" customHeight="1">
      <c r="A12070" s="244"/>
    </row>
    <row r="12071" spans="1:1" s="245" customFormat="1" ht="12" hidden="1" customHeight="1">
      <c r="A12071" s="244"/>
    </row>
    <row r="12072" spans="1:1" s="245" customFormat="1" ht="12" hidden="1" customHeight="1">
      <c r="A12072" s="244"/>
    </row>
    <row r="12073" spans="1:1" s="245" customFormat="1" ht="12" hidden="1" customHeight="1">
      <c r="A12073" s="244"/>
    </row>
    <row r="12074" spans="1:1" s="245" customFormat="1" ht="12" hidden="1" customHeight="1">
      <c r="A12074" s="244"/>
    </row>
    <row r="12075" spans="1:1" s="245" customFormat="1" ht="12" hidden="1" customHeight="1">
      <c r="A12075" s="244"/>
    </row>
    <row r="12076" spans="1:1" s="245" customFormat="1" ht="12" hidden="1" customHeight="1">
      <c r="A12076" s="244"/>
    </row>
    <row r="12077" spans="1:1" s="245" customFormat="1" ht="12" hidden="1" customHeight="1">
      <c r="A12077" s="244"/>
    </row>
    <row r="12078" spans="1:1" s="245" customFormat="1" ht="12" hidden="1" customHeight="1">
      <c r="A12078" s="244"/>
    </row>
    <row r="12079" spans="1:1" s="245" customFormat="1" ht="12" hidden="1" customHeight="1">
      <c r="A12079" s="244"/>
    </row>
    <row r="12080" spans="1:1" s="245" customFormat="1" ht="12" hidden="1" customHeight="1">
      <c r="A12080" s="244"/>
    </row>
    <row r="12081" spans="1:1" s="245" customFormat="1" ht="12" hidden="1" customHeight="1">
      <c r="A12081" s="244"/>
    </row>
    <row r="12082" spans="1:1" s="245" customFormat="1" ht="12" hidden="1" customHeight="1">
      <c r="A12082" s="244"/>
    </row>
    <row r="12083" spans="1:1" s="245" customFormat="1" ht="12" hidden="1" customHeight="1">
      <c r="A12083" s="244"/>
    </row>
    <row r="12084" spans="1:1" s="245" customFormat="1" ht="12" hidden="1" customHeight="1">
      <c r="A12084" s="244"/>
    </row>
    <row r="12085" spans="1:1" s="245" customFormat="1" ht="12" hidden="1" customHeight="1">
      <c r="A12085" s="244"/>
    </row>
    <row r="12086" spans="1:1" s="245" customFormat="1" ht="12" hidden="1" customHeight="1">
      <c r="A12086" s="244"/>
    </row>
    <row r="12087" spans="1:1" s="245" customFormat="1" ht="12" hidden="1" customHeight="1">
      <c r="A12087" s="244"/>
    </row>
    <row r="12088" spans="1:1" s="245" customFormat="1" ht="12" hidden="1" customHeight="1">
      <c r="A12088" s="244"/>
    </row>
    <row r="12089" spans="1:1" s="245" customFormat="1" ht="12" hidden="1" customHeight="1">
      <c r="A12089" s="244"/>
    </row>
    <row r="12090" spans="1:1" s="245" customFormat="1" ht="12" hidden="1" customHeight="1">
      <c r="A12090" s="244"/>
    </row>
    <row r="12091" spans="1:1" s="245" customFormat="1" ht="12" hidden="1" customHeight="1">
      <c r="A12091" s="244"/>
    </row>
    <row r="12092" spans="1:1" s="245" customFormat="1" ht="12" hidden="1" customHeight="1">
      <c r="A12092" s="244"/>
    </row>
    <row r="12093" spans="1:1" s="245" customFormat="1" ht="12" hidden="1" customHeight="1">
      <c r="A12093" s="244"/>
    </row>
    <row r="12094" spans="1:1" s="245" customFormat="1" ht="12" hidden="1" customHeight="1">
      <c r="A12094" s="244"/>
    </row>
    <row r="12095" spans="1:1" s="245" customFormat="1" ht="12" hidden="1" customHeight="1">
      <c r="A12095" s="244"/>
    </row>
    <row r="12096" spans="1:1" s="245" customFormat="1" ht="12" hidden="1" customHeight="1">
      <c r="A12096" s="244"/>
    </row>
    <row r="12097" spans="1:1" s="245" customFormat="1" ht="12" hidden="1" customHeight="1">
      <c r="A12097" s="244"/>
    </row>
    <row r="12098" spans="1:1" s="245" customFormat="1" ht="12" hidden="1" customHeight="1">
      <c r="A12098" s="244"/>
    </row>
    <row r="12099" spans="1:1" s="245" customFormat="1" ht="12" hidden="1" customHeight="1">
      <c r="A12099" s="244"/>
    </row>
    <row r="12100" spans="1:1" s="245" customFormat="1" ht="12" hidden="1" customHeight="1">
      <c r="A12100" s="244"/>
    </row>
    <row r="12101" spans="1:1" s="245" customFormat="1" ht="12" hidden="1" customHeight="1">
      <c r="A12101" s="244"/>
    </row>
    <row r="12102" spans="1:1" s="245" customFormat="1" ht="12" hidden="1" customHeight="1">
      <c r="A12102" s="244"/>
    </row>
    <row r="12103" spans="1:1" s="245" customFormat="1" ht="12" hidden="1" customHeight="1">
      <c r="A12103" s="244"/>
    </row>
    <row r="12104" spans="1:1" s="245" customFormat="1" ht="12" hidden="1" customHeight="1">
      <c r="A12104" s="244"/>
    </row>
    <row r="12105" spans="1:1" s="245" customFormat="1" ht="12" hidden="1" customHeight="1">
      <c r="A12105" s="244"/>
    </row>
    <row r="12106" spans="1:1" s="245" customFormat="1" ht="12" hidden="1" customHeight="1">
      <c r="A12106" s="244"/>
    </row>
    <row r="12107" spans="1:1" s="245" customFormat="1" ht="12" hidden="1" customHeight="1">
      <c r="A12107" s="244"/>
    </row>
    <row r="12108" spans="1:1" s="245" customFormat="1" ht="12" hidden="1" customHeight="1">
      <c r="A12108" s="244"/>
    </row>
    <row r="12109" spans="1:1" s="245" customFormat="1" ht="12" hidden="1" customHeight="1">
      <c r="A12109" s="244"/>
    </row>
    <row r="12110" spans="1:1" s="245" customFormat="1" ht="12" hidden="1" customHeight="1">
      <c r="A12110" s="244"/>
    </row>
    <row r="12111" spans="1:1" s="245" customFormat="1" ht="12" hidden="1" customHeight="1">
      <c r="A12111" s="244"/>
    </row>
    <row r="12112" spans="1:1" s="245" customFormat="1" ht="12" hidden="1" customHeight="1">
      <c r="A12112" s="244"/>
    </row>
    <row r="12113" spans="1:1" s="245" customFormat="1" ht="12" hidden="1" customHeight="1">
      <c r="A12113" s="244"/>
    </row>
    <row r="12114" spans="1:1" s="245" customFormat="1" ht="12" hidden="1" customHeight="1">
      <c r="A12114" s="244"/>
    </row>
    <row r="12115" spans="1:1" s="245" customFormat="1" ht="12" hidden="1" customHeight="1">
      <c r="A12115" s="244"/>
    </row>
    <row r="12116" spans="1:1" s="245" customFormat="1" ht="12" hidden="1" customHeight="1">
      <c r="A12116" s="244"/>
    </row>
    <row r="12117" spans="1:1" s="245" customFormat="1" ht="12" hidden="1" customHeight="1">
      <c r="A12117" s="244"/>
    </row>
    <row r="12118" spans="1:1" s="245" customFormat="1" ht="12" hidden="1" customHeight="1">
      <c r="A12118" s="244"/>
    </row>
    <row r="12119" spans="1:1" s="245" customFormat="1" ht="12" hidden="1" customHeight="1">
      <c r="A12119" s="244"/>
    </row>
    <row r="12120" spans="1:1" s="245" customFormat="1" ht="12" hidden="1" customHeight="1">
      <c r="A12120" s="244"/>
    </row>
    <row r="12121" spans="1:1" s="245" customFormat="1" ht="12" hidden="1" customHeight="1">
      <c r="A12121" s="244"/>
    </row>
    <row r="12122" spans="1:1" s="245" customFormat="1" ht="12" hidden="1" customHeight="1">
      <c r="A12122" s="244"/>
    </row>
    <row r="12123" spans="1:1" s="245" customFormat="1" ht="12" hidden="1" customHeight="1">
      <c r="A12123" s="244"/>
    </row>
    <row r="12124" spans="1:1" s="245" customFormat="1" ht="12" hidden="1" customHeight="1">
      <c r="A12124" s="244"/>
    </row>
    <row r="12125" spans="1:1" s="245" customFormat="1" ht="12" hidden="1" customHeight="1">
      <c r="A12125" s="244"/>
    </row>
    <row r="12126" spans="1:1" s="245" customFormat="1" ht="12" hidden="1" customHeight="1">
      <c r="A12126" s="244"/>
    </row>
    <row r="12127" spans="1:1" s="245" customFormat="1" ht="12" hidden="1" customHeight="1">
      <c r="A12127" s="244"/>
    </row>
    <row r="12128" spans="1:1" s="245" customFormat="1" ht="12" hidden="1" customHeight="1">
      <c r="A12128" s="244"/>
    </row>
    <row r="12129" spans="1:1" s="245" customFormat="1" ht="12" hidden="1" customHeight="1">
      <c r="A12129" s="244"/>
    </row>
    <row r="12130" spans="1:1" s="245" customFormat="1" ht="12" hidden="1" customHeight="1">
      <c r="A12130" s="244"/>
    </row>
    <row r="12131" spans="1:1" s="245" customFormat="1" ht="12" hidden="1" customHeight="1">
      <c r="A12131" s="244"/>
    </row>
    <row r="12132" spans="1:1" s="245" customFormat="1" ht="12" hidden="1" customHeight="1">
      <c r="A12132" s="244"/>
    </row>
    <row r="12133" spans="1:1" s="245" customFormat="1" ht="12" hidden="1" customHeight="1">
      <c r="A12133" s="244"/>
    </row>
    <row r="12134" spans="1:1" s="245" customFormat="1" ht="12" hidden="1" customHeight="1">
      <c r="A12134" s="244"/>
    </row>
    <row r="12135" spans="1:1" s="245" customFormat="1" ht="12" hidden="1" customHeight="1">
      <c r="A12135" s="244"/>
    </row>
    <row r="12136" spans="1:1" s="245" customFormat="1" ht="12" hidden="1" customHeight="1">
      <c r="A12136" s="244"/>
    </row>
    <row r="12137" spans="1:1" s="245" customFormat="1" ht="12" hidden="1" customHeight="1">
      <c r="A12137" s="244"/>
    </row>
    <row r="12138" spans="1:1" s="245" customFormat="1" ht="12" hidden="1" customHeight="1">
      <c r="A12138" s="244"/>
    </row>
    <row r="12139" spans="1:1" s="245" customFormat="1" ht="12" hidden="1" customHeight="1">
      <c r="A12139" s="244"/>
    </row>
    <row r="12140" spans="1:1" s="245" customFormat="1" ht="12" hidden="1" customHeight="1">
      <c r="A12140" s="244"/>
    </row>
    <row r="12141" spans="1:1" s="245" customFormat="1" ht="12" hidden="1" customHeight="1">
      <c r="A12141" s="244"/>
    </row>
    <row r="12142" spans="1:1" s="245" customFormat="1" ht="12" hidden="1" customHeight="1">
      <c r="A12142" s="244"/>
    </row>
    <row r="12143" spans="1:1" s="245" customFormat="1" ht="12" hidden="1" customHeight="1">
      <c r="A12143" s="244"/>
    </row>
    <row r="12144" spans="1:1" s="245" customFormat="1" ht="12" hidden="1" customHeight="1">
      <c r="A12144" s="244"/>
    </row>
    <row r="12145" spans="1:1" s="245" customFormat="1" ht="12" hidden="1" customHeight="1">
      <c r="A12145" s="244"/>
    </row>
    <row r="12146" spans="1:1" s="245" customFormat="1" ht="12" hidden="1" customHeight="1">
      <c r="A12146" s="244"/>
    </row>
    <row r="12147" spans="1:1" s="245" customFormat="1" ht="12" hidden="1" customHeight="1">
      <c r="A12147" s="244"/>
    </row>
    <row r="12148" spans="1:1" s="245" customFormat="1" ht="12" hidden="1" customHeight="1">
      <c r="A12148" s="244"/>
    </row>
    <row r="12149" spans="1:1" s="245" customFormat="1" ht="12" hidden="1" customHeight="1">
      <c r="A12149" s="244"/>
    </row>
    <row r="12150" spans="1:1" s="245" customFormat="1" ht="12" hidden="1" customHeight="1">
      <c r="A12150" s="244"/>
    </row>
    <row r="12151" spans="1:1" s="245" customFormat="1" ht="12" hidden="1" customHeight="1">
      <c r="A12151" s="244"/>
    </row>
    <row r="12152" spans="1:1" s="245" customFormat="1" ht="12" hidden="1" customHeight="1">
      <c r="A12152" s="244"/>
    </row>
    <row r="12153" spans="1:1" s="245" customFormat="1" ht="12" hidden="1" customHeight="1">
      <c r="A12153" s="244"/>
    </row>
    <row r="12154" spans="1:1" s="245" customFormat="1" ht="12" hidden="1" customHeight="1">
      <c r="A12154" s="244"/>
    </row>
    <row r="12155" spans="1:1" s="245" customFormat="1" ht="12" hidden="1" customHeight="1">
      <c r="A12155" s="244"/>
    </row>
    <row r="12156" spans="1:1" s="245" customFormat="1" ht="12" hidden="1" customHeight="1">
      <c r="A12156" s="244"/>
    </row>
    <row r="12157" spans="1:1" s="245" customFormat="1" ht="12" hidden="1" customHeight="1">
      <c r="A12157" s="244"/>
    </row>
    <row r="12158" spans="1:1" s="245" customFormat="1" ht="12" hidden="1" customHeight="1">
      <c r="A12158" s="244"/>
    </row>
    <row r="12159" spans="1:1" s="245" customFormat="1" ht="12" hidden="1" customHeight="1">
      <c r="A12159" s="244"/>
    </row>
    <row r="12160" spans="1:1" s="245" customFormat="1" ht="12" hidden="1" customHeight="1">
      <c r="A12160" s="244"/>
    </row>
    <row r="12161" spans="1:1" s="245" customFormat="1" ht="12" hidden="1" customHeight="1">
      <c r="A12161" s="244"/>
    </row>
    <row r="12162" spans="1:1" s="245" customFormat="1" ht="12" hidden="1" customHeight="1">
      <c r="A12162" s="244"/>
    </row>
    <row r="12163" spans="1:1" s="245" customFormat="1" ht="12" hidden="1" customHeight="1">
      <c r="A12163" s="244"/>
    </row>
    <row r="12164" spans="1:1" s="245" customFormat="1" ht="12" hidden="1" customHeight="1">
      <c r="A12164" s="244"/>
    </row>
    <row r="12165" spans="1:1" s="245" customFormat="1" ht="12" hidden="1" customHeight="1">
      <c r="A12165" s="244"/>
    </row>
    <row r="12166" spans="1:1" s="245" customFormat="1" ht="12" hidden="1" customHeight="1">
      <c r="A12166" s="244"/>
    </row>
    <row r="12167" spans="1:1" s="245" customFormat="1" ht="12" hidden="1" customHeight="1">
      <c r="A12167" s="244"/>
    </row>
    <row r="12168" spans="1:1" s="245" customFormat="1" ht="12" hidden="1" customHeight="1">
      <c r="A12168" s="244"/>
    </row>
    <row r="12169" spans="1:1" s="245" customFormat="1" ht="12" hidden="1" customHeight="1">
      <c r="A12169" s="244"/>
    </row>
    <row r="12170" spans="1:1" s="245" customFormat="1" ht="12" hidden="1" customHeight="1">
      <c r="A12170" s="244"/>
    </row>
    <row r="12171" spans="1:1" s="245" customFormat="1" ht="12" hidden="1" customHeight="1">
      <c r="A12171" s="244"/>
    </row>
    <row r="12172" spans="1:1" s="245" customFormat="1" ht="12" hidden="1" customHeight="1">
      <c r="A12172" s="244"/>
    </row>
    <row r="12173" spans="1:1" s="245" customFormat="1" ht="12" hidden="1" customHeight="1">
      <c r="A12173" s="244"/>
    </row>
    <row r="12174" spans="1:1" s="245" customFormat="1" ht="12" hidden="1" customHeight="1">
      <c r="A12174" s="244"/>
    </row>
    <row r="12175" spans="1:1" s="245" customFormat="1" ht="12" hidden="1" customHeight="1">
      <c r="A12175" s="244"/>
    </row>
    <row r="12176" spans="1:1" s="245" customFormat="1" ht="12" hidden="1" customHeight="1">
      <c r="A12176" s="244"/>
    </row>
    <row r="12177" spans="1:1" s="245" customFormat="1" ht="12" hidden="1" customHeight="1">
      <c r="A12177" s="244"/>
    </row>
    <row r="12178" spans="1:1" s="245" customFormat="1" ht="12" hidden="1" customHeight="1">
      <c r="A12178" s="244"/>
    </row>
    <row r="12179" spans="1:1" s="245" customFormat="1" ht="12" hidden="1" customHeight="1">
      <c r="A12179" s="244"/>
    </row>
    <row r="12180" spans="1:1" s="245" customFormat="1" ht="12" hidden="1" customHeight="1">
      <c r="A12180" s="244"/>
    </row>
    <row r="12181" spans="1:1" s="245" customFormat="1" ht="12" hidden="1" customHeight="1">
      <c r="A12181" s="244"/>
    </row>
    <row r="12182" spans="1:1" s="245" customFormat="1" ht="12" hidden="1" customHeight="1">
      <c r="A12182" s="244"/>
    </row>
    <row r="12183" spans="1:1" s="245" customFormat="1" ht="12" hidden="1" customHeight="1">
      <c r="A12183" s="244"/>
    </row>
    <row r="12184" spans="1:1" s="245" customFormat="1" ht="12" hidden="1" customHeight="1">
      <c r="A12184" s="244"/>
    </row>
    <row r="12185" spans="1:1" s="245" customFormat="1" ht="12" hidden="1" customHeight="1">
      <c r="A12185" s="244"/>
    </row>
    <row r="12186" spans="1:1" s="245" customFormat="1" ht="12" hidden="1" customHeight="1">
      <c r="A12186" s="244"/>
    </row>
    <row r="12187" spans="1:1" s="245" customFormat="1" ht="12" hidden="1" customHeight="1">
      <c r="A12187" s="244"/>
    </row>
    <row r="12188" spans="1:1" s="245" customFormat="1" ht="12" hidden="1" customHeight="1">
      <c r="A12188" s="244"/>
    </row>
    <row r="12189" spans="1:1" s="245" customFormat="1" ht="12" hidden="1" customHeight="1">
      <c r="A12189" s="244"/>
    </row>
    <row r="12190" spans="1:1" s="245" customFormat="1" ht="12" hidden="1" customHeight="1">
      <c r="A12190" s="244"/>
    </row>
    <row r="12191" spans="1:1" s="245" customFormat="1" ht="12" hidden="1" customHeight="1">
      <c r="A12191" s="244"/>
    </row>
    <row r="12192" spans="1:1" s="245" customFormat="1" ht="12" hidden="1" customHeight="1">
      <c r="A12192" s="244"/>
    </row>
    <row r="12193" spans="1:1" s="245" customFormat="1" ht="12" hidden="1" customHeight="1">
      <c r="A12193" s="244"/>
    </row>
    <row r="12194" spans="1:1" s="245" customFormat="1" ht="12" hidden="1" customHeight="1">
      <c r="A12194" s="244"/>
    </row>
    <row r="12195" spans="1:1" s="245" customFormat="1" ht="12" hidden="1" customHeight="1">
      <c r="A12195" s="244"/>
    </row>
    <row r="12196" spans="1:1" s="245" customFormat="1" ht="12" hidden="1" customHeight="1">
      <c r="A12196" s="244"/>
    </row>
    <row r="12197" spans="1:1" s="245" customFormat="1" ht="12" hidden="1" customHeight="1">
      <c r="A12197" s="244"/>
    </row>
    <row r="12198" spans="1:1" s="245" customFormat="1" ht="12" hidden="1" customHeight="1">
      <c r="A12198" s="244"/>
    </row>
    <row r="12199" spans="1:1" s="245" customFormat="1" ht="12" hidden="1" customHeight="1">
      <c r="A12199" s="244"/>
    </row>
    <row r="12200" spans="1:1" s="245" customFormat="1" ht="12" hidden="1" customHeight="1">
      <c r="A12200" s="244"/>
    </row>
    <row r="12201" spans="1:1" s="245" customFormat="1" ht="12" hidden="1" customHeight="1">
      <c r="A12201" s="244"/>
    </row>
    <row r="12202" spans="1:1" s="245" customFormat="1" ht="12" hidden="1" customHeight="1">
      <c r="A12202" s="244"/>
    </row>
    <row r="12203" spans="1:1" s="245" customFormat="1" ht="12" hidden="1" customHeight="1">
      <c r="A12203" s="244"/>
    </row>
    <row r="12204" spans="1:1" s="245" customFormat="1" ht="12" hidden="1" customHeight="1">
      <c r="A12204" s="244"/>
    </row>
    <row r="12205" spans="1:1" s="245" customFormat="1" ht="12" hidden="1" customHeight="1">
      <c r="A12205" s="244"/>
    </row>
    <row r="12206" spans="1:1" s="245" customFormat="1" ht="12" hidden="1" customHeight="1">
      <c r="A12206" s="244"/>
    </row>
    <row r="12207" spans="1:1" s="245" customFormat="1" ht="12" hidden="1" customHeight="1">
      <c r="A12207" s="244"/>
    </row>
    <row r="12208" spans="1:1" s="245" customFormat="1" ht="12" hidden="1" customHeight="1">
      <c r="A12208" s="244"/>
    </row>
    <row r="12209" spans="1:1" s="245" customFormat="1" ht="12" hidden="1" customHeight="1">
      <c r="A12209" s="244"/>
    </row>
    <row r="12210" spans="1:1" s="245" customFormat="1" ht="12" hidden="1" customHeight="1">
      <c r="A12210" s="244"/>
    </row>
    <row r="12211" spans="1:1" s="245" customFormat="1" ht="12" hidden="1" customHeight="1">
      <c r="A12211" s="244"/>
    </row>
    <row r="12212" spans="1:1" s="245" customFormat="1" ht="12" hidden="1" customHeight="1">
      <c r="A12212" s="244"/>
    </row>
    <row r="12213" spans="1:1" s="245" customFormat="1" ht="12" hidden="1" customHeight="1">
      <c r="A12213" s="244"/>
    </row>
    <row r="12214" spans="1:1" s="245" customFormat="1" ht="12" hidden="1" customHeight="1">
      <c r="A12214" s="244"/>
    </row>
    <row r="12215" spans="1:1" s="245" customFormat="1" ht="12" hidden="1" customHeight="1">
      <c r="A12215" s="244"/>
    </row>
    <row r="12216" spans="1:1" s="245" customFormat="1" ht="12" hidden="1" customHeight="1">
      <c r="A12216" s="244"/>
    </row>
    <row r="12217" spans="1:1" s="245" customFormat="1" ht="12" hidden="1" customHeight="1">
      <c r="A12217" s="244"/>
    </row>
    <row r="12218" spans="1:1" s="245" customFormat="1" ht="12" hidden="1" customHeight="1">
      <c r="A12218" s="244"/>
    </row>
    <row r="12219" spans="1:1" s="245" customFormat="1" ht="12" hidden="1" customHeight="1">
      <c r="A12219" s="244"/>
    </row>
    <row r="12220" spans="1:1" s="245" customFormat="1" ht="12" hidden="1" customHeight="1">
      <c r="A12220" s="244"/>
    </row>
    <row r="12221" spans="1:1" s="245" customFormat="1" ht="12" hidden="1" customHeight="1">
      <c r="A12221" s="244"/>
    </row>
    <row r="12222" spans="1:1" s="245" customFormat="1" ht="12" hidden="1" customHeight="1">
      <c r="A12222" s="244"/>
    </row>
    <row r="12223" spans="1:1" s="245" customFormat="1" ht="12" hidden="1" customHeight="1">
      <c r="A12223" s="244"/>
    </row>
    <row r="12224" spans="1:1" s="245" customFormat="1" ht="12" hidden="1" customHeight="1">
      <c r="A12224" s="244"/>
    </row>
    <row r="12225" spans="1:1" s="245" customFormat="1" ht="12" hidden="1" customHeight="1">
      <c r="A12225" s="244"/>
    </row>
    <row r="12226" spans="1:1" s="245" customFormat="1" ht="12" hidden="1" customHeight="1">
      <c r="A12226" s="244"/>
    </row>
    <row r="12227" spans="1:1" s="245" customFormat="1" ht="12" hidden="1" customHeight="1">
      <c r="A12227" s="244"/>
    </row>
    <row r="12228" spans="1:1" s="245" customFormat="1" ht="12" hidden="1" customHeight="1">
      <c r="A12228" s="244"/>
    </row>
    <row r="12229" spans="1:1" s="245" customFormat="1" ht="12" hidden="1" customHeight="1">
      <c r="A12229" s="244"/>
    </row>
    <row r="12230" spans="1:1" s="245" customFormat="1" ht="12" hidden="1" customHeight="1">
      <c r="A12230" s="244"/>
    </row>
    <row r="12231" spans="1:1" s="245" customFormat="1" ht="12" hidden="1" customHeight="1">
      <c r="A12231" s="244"/>
    </row>
    <row r="12232" spans="1:1" s="245" customFormat="1" ht="12" hidden="1" customHeight="1">
      <c r="A12232" s="244"/>
    </row>
    <row r="12233" spans="1:1" s="245" customFormat="1" ht="12" hidden="1" customHeight="1">
      <c r="A12233" s="244"/>
    </row>
    <row r="12234" spans="1:1" s="245" customFormat="1" ht="12" hidden="1" customHeight="1">
      <c r="A12234" s="244"/>
    </row>
    <row r="12235" spans="1:1" s="245" customFormat="1" ht="12" hidden="1" customHeight="1">
      <c r="A12235" s="244"/>
    </row>
    <row r="12236" spans="1:1" s="245" customFormat="1" ht="12" hidden="1" customHeight="1">
      <c r="A12236" s="244"/>
    </row>
    <row r="12237" spans="1:1" s="245" customFormat="1" ht="12" hidden="1" customHeight="1">
      <c r="A12237" s="244"/>
    </row>
    <row r="12238" spans="1:1" s="245" customFormat="1" ht="12" hidden="1" customHeight="1">
      <c r="A12238" s="244"/>
    </row>
    <row r="12239" spans="1:1" s="245" customFormat="1" ht="12" hidden="1" customHeight="1">
      <c r="A12239" s="244"/>
    </row>
    <row r="12240" spans="1:1" s="245" customFormat="1" ht="12" hidden="1" customHeight="1">
      <c r="A12240" s="244"/>
    </row>
    <row r="12241" spans="1:1" s="245" customFormat="1" ht="12" hidden="1" customHeight="1">
      <c r="A12241" s="244"/>
    </row>
    <row r="12242" spans="1:1" s="245" customFormat="1" ht="12" hidden="1" customHeight="1">
      <c r="A12242" s="244"/>
    </row>
    <row r="12243" spans="1:1" s="245" customFormat="1" ht="12" hidden="1" customHeight="1">
      <c r="A12243" s="244"/>
    </row>
    <row r="12244" spans="1:1" s="245" customFormat="1" ht="12" hidden="1" customHeight="1">
      <c r="A12244" s="244"/>
    </row>
    <row r="12245" spans="1:1" s="245" customFormat="1" ht="12" hidden="1" customHeight="1">
      <c r="A12245" s="244"/>
    </row>
    <row r="12246" spans="1:1" s="245" customFormat="1" ht="12" hidden="1" customHeight="1">
      <c r="A12246" s="244"/>
    </row>
    <row r="12247" spans="1:1" s="245" customFormat="1" ht="12" hidden="1" customHeight="1">
      <c r="A12247" s="244"/>
    </row>
    <row r="12248" spans="1:1" s="245" customFormat="1" ht="12" hidden="1" customHeight="1">
      <c r="A12248" s="244"/>
    </row>
    <row r="12249" spans="1:1" s="245" customFormat="1" ht="12" hidden="1" customHeight="1">
      <c r="A12249" s="244"/>
    </row>
    <row r="12250" spans="1:1" s="245" customFormat="1" ht="12" hidden="1" customHeight="1">
      <c r="A12250" s="244"/>
    </row>
    <row r="12251" spans="1:1" s="245" customFormat="1" ht="12" hidden="1" customHeight="1">
      <c r="A12251" s="244"/>
    </row>
    <row r="12252" spans="1:1" s="245" customFormat="1" ht="12" hidden="1" customHeight="1">
      <c r="A12252" s="244"/>
    </row>
    <row r="12253" spans="1:1" s="245" customFormat="1" ht="12" hidden="1" customHeight="1">
      <c r="A12253" s="244"/>
    </row>
    <row r="12254" spans="1:1" s="245" customFormat="1" ht="12" hidden="1" customHeight="1">
      <c r="A12254" s="244"/>
    </row>
    <row r="12255" spans="1:1" s="245" customFormat="1" ht="12" hidden="1" customHeight="1">
      <c r="A12255" s="244"/>
    </row>
    <row r="12256" spans="1:1" s="245" customFormat="1" ht="12" hidden="1" customHeight="1">
      <c r="A12256" s="244"/>
    </row>
    <row r="12257" spans="1:1" s="245" customFormat="1" ht="12" hidden="1" customHeight="1">
      <c r="A12257" s="244"/>
    </row>
    <row r="12258" spans="1:1" s="245" customFormat="1" ht="12" hidden="1" customHeight="1">
      <c r="A12258" s="244"/>
    </row>
    <row r="12259" spans="1:1" s="245" customFormat="1" ht="12" hidden="1" customHeight="1">
      <c r="A12259" s="244"/>
    </row>
    <row r="12260" spans="1:1" s="245" customFormat="1" ht="12" hidden="1" customHeight="1">
      <c r="A12260" s="244"/>
    </row>
    <row r="12261" spans="1:1" s="245" customFormat="1" ht="12" hidden="1" customHeight="1">
      <c r="A12261" s="244"/>
    </row>
    <row r="12262" spans="1:1" s="245" customFormat="1" ht="12" hidden="1" customHeight="1">
      <c r="A12262" s="244"/>
    </row>
    <row r="12263" spans="1:1" s="245" customFormat="1" ht="12" hidden="1" customHeight="1">
      <c r="A12263" s="244"/>
    </row>
    <row r="12264" spans="1:1" s="245" customFormat="1" ht="12" hidden="1" customHeight="1">
      <c r="A12264" s="244"/>
    </row>
    <row r="12265" spans="1:1" s="245" customFormat="1" ht="12" hidden="1" customHeight="1">
      <c r="A12265" s="244"/>
    </row>
    <row r="12266" spans="1:1" s="245" customFormat="1" ht="12" hidden="1" customHeight="1">
      <c r="A12266" s="244"/>
    </row>
    <row r="12267" spans="1:1" s="245" customFormat="1" ht="12" hidden="1" customHeight="1">
      <c r="A12267" s="244"/>
    </row>
    <row r="12268" spans="1:1" s="245" customFormat="1" ht="12" hidden="1" customHeight="1">
      <c r="A12268" s="244"/>
    </row>
    <row r="12269" spans="1:1" s="245" customFormat="1" ht="12" hidden="1" customHeight="1">
      <c r="A12269" s="244"/>
    </row>
    <row r="12270" spans="1:1" s="245" customFormat="1" ht="12" hidden="1" customHeight="1">
      <c r="A12270" s="244"/>
    </row>
    <row r="12271" spans="1:1" s="245" customFormat="1" ht="12" hidden="1" customHeight="1">
      <c r="A12271" s="244"/>
    </row>
    <row r="12272" spans="1:1" s="245" customFormat="1" ht="12" hidden="1" customHeight="1">
      <c r="A12272" s="244"/>
    </row>
    <row r="12273" spans="1:1" s="245" customFormat="1" ht="12" hidden="1" customHeight="1">
      <c r="A12273" s="244"/>
    </row>
    <row r="12274" spans="1:1" s="245" customFormat="1" ht="12" hidden="1" customHeight="1">
      <c r="A12274" s="244"/>
    </row>
    <row r="12275" spans="1:1" s="245" customFormat="1" ht="12" hidden="1" customHeight="1">
      <c r="A12275" s="244"/>
    </row>
    <row r="12276" spans="1:1" s="245" customFormat="1" ht="12" hidden="1" customHeight="1">
      <c r="A12276" s="244"/>
    </row>
    <row r="12277" spans="1:1" s="245" customFormat="1" ht="12" hidden="1" customHeight="1">
      <c r="A12277" s="244"/>
    </row>
    <row r="12278" spans="1:1" s="245" customFormat="1" ht="12" hidden="1" customHeight="1">
      <c r="A12278" s="244"/>
    </row>
    <row r="12279" spans="1:1" s="245" customFormat="1" ht="12" hidden="1" customHeight="1">
      <c r="A12279" s="244"/>
    </row>
    <row r="12280" spans="1:1" s="245" customFormat="1" ht="12" hidden="1" customHeight="1">
      <c r="A12280" s="244"/>
    </row>
    <row r="12281" spans="1:1" s="245" customFormat="1" ht="12" hidden="1" customHeight="1">
      <c r="A12281" s="244"/>
    </row>
    <row r="12282" spans="1:1" s="245" customFormat="1" ht="12" hidden="1" customHeight="1">
      <c r="A12282" s="244"/>
    </row>
    <row r="12283" spans="1:1" s="245" customFormat="1" ht="12" hidden="1" customHeight="1">
      <c r="A12283" s="244"/>
    </row>
    <row r="12284" spans="1:1" s="245" customFormat="1" ht="12" hidden="1" customHeight="1">
      <c r="A12284" s="244"/>
    </row>
    <row r="12285" spans="1:1" s="245" customFormat="1" ht="12" hidden="1" customHeight="1">
      <c r="A12285" s="244"/>
    </row>
    <row r="12286" spans="1:1" s="245" customFormat="1" ht="12" hidden="1" customHeight="1">
      <c r="A12286" s="244"/>
    </row>
    <row r="12287" spans="1:1" s="245" customFormat="1" ht="12" hidden="1" customHeight="1">
      <c r="A12287" s="244"/>
    </row>
    <row r="12288" spans="1:1" s="245" customFormat="1" ht="12" hidden="1" customHeight="1">
      <c r="A12288" s="244"/>
    </row>
    <row r="12289" spans="1:1" s="245" customFormat="1" ht="12" hidden="1" customHeight="1">
      <c r="A12289" s="244"/>
    </row>
    <row r="12290" spans="1:1" s="245" customFormat="1" ht="12" hidden="1" customHeight="1">
      <c r="A12290" s="244"/>
    </row>
    <row r="12291" spans="1:1" s="245" customFormat="1" ht="12" hidden="1" customHeight="1">
      <c r="A12291" s="244"/>
    </row>
    <row r="12292" spans="1:1" s="245" customFormat="1" ht="12" hidden="1" customHeight="1">
      <c r="A12292" s="244"/>
    </row>
    <row r="12293" spans="1:1" s="245" customFormat="1" ht="12" hidden="1" customHeight="1">
      <c r="A12293" s="244"/>
    </row>
    <row r="12294" spans="1:1" s="245" customFormat="1" ht="12" hidden="1" customHeight="1">
      <c r="A12294" s="244"/>
    </row>
    <row r="12295" spans="1:1" s="245" customFormat="1" ht="12" hidden="1" customHeight="1">
      <c r="A12295" s="244"/>
    </row>
    <row r="12296" spans="1:1" s="245" customFormat="1" ht="12" hidden="1" customHeight="1">
      <c r="A12296" s="244"/>
    </row>
    <row r="12297" spans="1:1" s="245" customFormat="1" ht="12" hidden="1" customHeight="1">
      <c r="A12297" s="244"/>
    </row>
    <row r="12298" spans="1:1" s="245" customFormat="1" ht="12" hidden="1" customHeight="1">
      <c r="A12298" s="244"/>
    </row>
    <row r="12299" spans="1:1" s="245" customFormat="1" ht="12" hidden="1" customHeight="1">
      <c r="A12299" s="244"/>
    </row>
    <row r="12300" spans="1:1" s="245" customFormat="1" ht="12" hidden="1" customHeight="1">
      <c r="A12300" s="244"/>
    </row>
    <row r="12301" spans="1:1" s="245" customFormat="1" ht="12" hidden="1" customHeight="1">
      <c r="A12301" s="244"/>
    </row>
    <row r="12302" spans="1:1" s="245" customFormat="1" ht="12" hidden="1" customHeight="1">
      <c r="A12302" s="244"/>
    </row>
    <row r="12303" spans="1:1" s="245" customFormat="1" ht="12" hidden="1" customHeight="1">
      <c r="A12303" s="244"/>
    </row>
    <row r="12304" spans="1:1" s="245" customFormat="1" ht="12" hidden="1" customHeight="1">
      <c r="A12304" s="244"/>
    </row>
    <row r="12305" spans="1:1" s="245" customFormat="1" ht="12" hidden="1" customHeight="1">
      <c r="A12305" s="244"/>
    </row>
    <row r="12306" spans="1:1" s="245" customFormat="1" ht="12" hidden="1" customHeight="1">
      <c r="A12306" s="244"/>
    </row>
    <row r="12307" spans="1:1" s="245" customFormat="1" ht="12" hidden="1" customHeight="1">
      <c r="A12307" s="244"/>
    </row>
    <row r="12308" spans="1:1" s="245" customFormat="1" ht="12" hidden="1" customHeight="1">
      <c r="A12308" s="244"/>
    </row>
    <row r="12309" spans="1:1" s="245" customFormat="1" ht="12" hidden="1" customHeight="1">
      <c r="A12309" s="244"/>
    </row>
    <row r="12310" spans="1:1" s="245" customFormat="1" ht="12" hidden="1" customHeight="1">
      <c r="A12310" s="244"/>
    </row>
    <row r="12311" spans="1:1" s="245" customFormat="1" ht="12" hidden="1" customHeight="1">
      <c r="A12311" s="244"/>
    </row>
    <row r="12312" spans="1:1" s="245" customFormat="1" ht="12" hidden="1" customHeight="1">
      <c r="A12312" s="244"/>
    </row>
    <row r="12313" spans="1:1" s="245" customFormat="1" ht="12" hidden="1" customHeight="1">
      <c r="A12313" s="244"/>
    </row>
    <row r="12314" spans="1:1" s="245" customFormat="1" ht="12" hidden="1" customHeight="1">
      <c r="A12314" s="244"/>
    </row>
    <row r="12315" spans="1:1" s="245" customFormat="1" ht="12" hidden="1" customHeight="1">
      <c r="A12315" s="244"/>
    </row>
    <row r="12316" spans="1:1" s="245" customFormat="1" ht="12" hidden="1" customHeight="1">
      <c r="A12316" s="244"/>
    </row>
    <row r="12317" spans="1:1" s="245" customFormat="1" ht="12" hidden="1" customHeight="1">
      <c r="A12317" s="244"/>
    </row>
    <row r="12318" spans="1:1" s="245" customFormat="1" ht="12" hidden="1" customHeight="1">
      <c r="A12318" s="244"/>
    </row>
    <row r="12319" spans="1:1" s="245" customFormat="1" ht="12" hidden="1" customHeight="1">
      <c r="A12319" s="244"/>
    </row>
    <row r="12320" spans="1:1" s="245" customFormat="1" ht="12" hidden="1" customHeight="1">
      <c r="A12320" s="244"/>
    </row>
    <row r="12321" spans="1:1" s="245" customFormat="1" ht="12" hidden="1" customHeight="1">
      <c r="A12321" s="244"/>
    </row>
    <row r="12322" spans="1:1" s="245" customFormat="1" ht="12" hidden="1" customHeight="1">
      <c r="A12322" s="244"/>
    </row>
    <row r="12323" spans="1:1" s="245" customFormat="1" ht="12" hidden="1" customHeight="1">
      <c r="A12323" s="244"/>
    </row>
    <row r="12324" spans="1:1" s="245" customFormat="1" ht="12" hidden="1" customHeight="1">
      <c r="A12324" s="244"/>
    </row>
    <row r="12325" spans="1:1" s="245" customFormat="1" ht="12" hidden="1" customHeight="1">
      <c r="A12325" s="244"/>
    </row>
    <row r="12326" spans="1:1" s="245" customFormat="1" ht="12" hidden="1" customHeight="1">
      <c r="A12326" s="244"/>
    </row>
    <row r="12327" spans="1:1" s="245" customFormat="1" ht="12" hidden="1" customHeight="1">
      <c r="A12327" s="244"/>
    </row>
    <row r="12328" spans="1:1" s="245" customFormat="1" ht="12" hidden="1" customHeight="1">
      <c r="A12328" s="244"/>
    </row>
    <row r="12329" spans="1:1" s="245" customFormat="1" ht="12" hidden="1" customHeight="1">
      <c r="A12329" s="244"/>
    </row>
    <row r="12330" spans="1:1" s="245" customFormat="1" ht="12" hidden="1" customHeight="1">
      <c r="A12330" s="244"/>
    </row>
    <row r="12331" spans="1:1" s="245" customFormat="1" ht="12" hidden="1" customHeight="1">
      <c r="A12331" s="244"/>
    </row>
    <row r="12332" spans="1:1" s="245" customFormat="1" ht="12" hidden="1" customHeight="1">
      <c r="A12332" s="244"/>
    </row>
    <row r="12333" spans="1:1" s="245" customFormat="1" ht="12" hidden="1" customHeight="1">
      <c r="A12333" s="244"/>
    </row>
    <row r="12334" spans="1:1" s="245" customFormat="1" ht="12" hidden="1" customHeight="1">
      <c r="A12334" s="244"/>
    </row>
    <row r="12335" spans="1:1" s="245" customFormat="1" ht="12" hidden="1" customHeight="1">
      <c r="A12335" s="244"/>
    </row>
    <row r="12336" spans="1:1" s="245" customFormat="1" ht="12" hidden="1" customHeight="1">
      <c r="A12336" s="244"/>
    </row>
    <row r="12337" spans="1:1" s="245" customFormat="1" ht="12" hidden="1" customHeight="1">
      <c r="A12337" s="244"/>
    </row>
    <row r="12338" spans="1:1" s="245" customFormat="1" ht="12" hidden="1" customHeight="1">
      <c r="A12338" s="244"/>
    </row>
    <row r="12339" spans="1:1" s="245" customFormat="1" ht="12" hidden="1" customHeight="1">
      <c r="A12339" s="244"/>
    </row>
    <row r="12340" spans="1:1" s="245" customFormat="1" ht="12" hidden="1" customHeight="1">
      <c r="A12340" s="244"/>
    </row>
    <row r="12341" spans="1:1" s="245" customFormat="1" ht="12" hidden="1" customHeight="1">
      <c r="A12341" s="244"/>
    </row>
    <row r="12342" spans="1:1" s="245" customFormat="1" ht="12" hidden="1" customHeight="1">
      <c r="A12342" s="244"/>
    </row>
    <row r="12343" spans="1:1" s="245" customFormat="1" ht="12" hidden="1" customHeight="1">
      <c r="A12343" s="244"/>
    </row>
    <row r="12344" spans="1:1" s="245" customFormat="1" ht="12" hidden="1" customHeight="1">
      <c r="A12344" s="244"/>
    </row>
    <row r="12345" spans="1:1" s="245" customFormat="1" ht="12" hidden="1" customHeight="1">
      <c r="A12345" s="244"/>
    </row>
    <row r="12346" spans="1:1" s="245" customFormat="1" ht="12" hidden="1" customHeight="1">
      <c r="A12346" s="244"/>
    </row>
    <row r="12347" spans="1:1" s="245" customFormat="1" ht="12" hidden="1" customHeight="1">
      <c r="A12347" s="244"/>
    </row>
    <row r="12348" spans="1:1" s="245" customFormat="1" ht="12" hidden="1" customHeight="1">
      <c r="A12348" s="244"/>
    </row>
    <row r="12349" spans="1:1" s="245" customFormat="1" ht="12" hidden="1" customHeight="1">
      <c r="A12349" s="244"/>
    </row>
    <row r="12350" spans="1:1" s="245" customFormat="1" ht="12" hidden="1" customHeight="1">
      <c r="A12350" s="244"/>
    </row>
    <row r="12351" spans="1:1" s="245" customFormat="1" ht="12" hidden="1" customHeight="1">
      <c r="A12351" s="244"/>
    </row>
    <row r="12352" spans="1:1" s="245" customFormat="1" ht="12" hidden="1" customHeight="1">
      <c r="A12352" s="244"/>
    </row>
    <row r="12353" spans="1:1" s="245" customFormat="1" ht="12" hidden="1" customHeight="1">
      <c r="A12353" s="244"/>
    </row>
    <row r="12354" spans="1:1" s="245" customFormat="1" ht="12" hidden="1" customHeight="1">
      <c r="A12354" s="244"/>
    </row>
    <row r="12355" spans="1:1" s="245" customFormat="1" ht="12" hidden="1" customHeight="1">
      <c r="A12355" s="244"/>
    </row>
    <row r="12356" spans="1:1" s="245" customFormat="1" ht="12" hidden="1" customHeight="1">
      <c r="A12356" s="244"/>
    </row>
    <row r="12357" spans="1:1" s="245" customFormat="1" ht="12" hidden="1" customHeight="1">
      <c r="A12357" s="244"/>
    </row>
    <row r="12358" spans="1:1" s="245" customFormat="1" ht="12" hidden="1" customHeight="1">
      <c r="A12358" s="244"/>
    </row>
    <row r="12359" spans="1:1" s="245" customFormat="1" ht="12" hidden="1" customHeight="1">
      <c r="A12359" s="244"/>
    </row>
    <row r="12360" spans="1:1" s="245" customFormat="1" ht="12" hidden="1" customHeight="1">
      <c r="A12360" s="244"/>
    </row>
    <row r="12361" spans="1:1" s="245" customFormat="1" ht="12" hidden="1" customHeight="1">
      <c r="A12361" s="244"/>
    </row>
    <row r="12362" spans="1:1" s="245" customFormat="1" ht="12" hidden="1" customHeight="1">
      <c r="A12362" s="244"/>
    </row>
    <row r="12363" spans="1:1" s="245" customFormat="1" ht="12" hidden="1" customHeight="1">
      <c r="A12363" s="244"/>
    </row>
    <row r="12364" spans="1:1" s="245" customFormat="1" ht="12" hidden="1" customHeight="1">
      <c r="A12364" s="244"/>
    </row>
    <row r="12365" spans="1:1" s="245" customFormat="1" ht="12" hidden="1" customHeight="1">
      <c r="A12365" s="244"/>
    </row>
    <row r="12366" spans="1:1" s="245" customFormat="1" ht="12" hidden="1" customHeight="1">
      <c r="A12366" s="244"/>
    </row>
    <row r="12367" spans="1:1" s="245" customFormat="1" ht="12" hidden="1" customHeight="1">
      <c r="A12367" s="244"/>
    </row>
    <row r="12368" spans="1:1" s="245" customFormat="1" ht="12" hidden="1" customHeight="1">
      <c r="A12368" s="244"/>
    </row>
    <row r="12369" spans="1:1" s="245" customFormat="1" ht="12" hidden="1" customHeight="1">
      <c r="A12369" s="244"/>
    </row>
    <row r="12370" spans="1:1" s="245" customFormat="1" ht="12" hidden="1" customHeight="1">
      <c r="A12370" s="244"/>
    </row>
    <row r="12371" spans="1:1" s="245" customFormat="1" ht="12" hidden="1" customHeight="1">
      <c r="A12371" s="244"/>
    </row>
    <row r="12372" spans="1:1" s="245" customFormat="1" ht="12" hidden="1" customHeight="1">
      <c r="A12372" s="244"/>
    </row>
    <row r="12373" spans="1:1" s="245" customFormat="1" ht="12" hidden="1" customHeight="1">
      <c r="A12373" s="244"/>
    </row>
    <row r="12374" spans="1:1" s="245" customFormat="1" ht="12" hidden="1" customHeight="1">
      <c r="A12374" s="244"/>
    </row>
    <row r="12375" spans="1:1" s="245" customFormat="1" ht="12" hidden="1" customHeight="1">
      <c r="A12375" s="244"/>
    </row>
    <row r="12376" spans="1:1" s="245" customFormat="1" ht="12" hidden="1" customHeight="1">
      <c r="A12376" s="244"/>
    </row>
    <row r="12377" spans="1:1" s="245" customFormat="1" ht="12" hidden="1" customHeight="1">
      <c r="A12377" s="244"/>
    </row>
    <row r="12378" spans="1:1" s="245" customFormat="1" ht="12" hidden="1" customHeight="1">
      <c r="A12378" s="244"/>
    </row>
    <row r="12379" spans="1:1" s="245" customFormat="1" ht="12" hidden="1" customHeight="1">
      <c r="A12379" s="244"/>
    </row>
    <row r="12380" spans="1:1" s="245" customFormat="1" ht="12" hidden="1" customHeight="1">
      <c r="A12380" s="244"/>
    </row>
    <row r="12381" spans="1:1" s="245" customFormat="1" ht="12" hidden="1" customHeight="1">
      <c r="A12381" s="244"/>
    </row>
    <row r="12382" spans="1:1" s="245" customFormat="1" ht="12" hidden="1" customHeight="1">
      <c r="A12382" s="244"/>
    </row>
    <row r="12383" spans="1:1" s="245" customFormat="1" ht="12" hidden="1" customHeight="1">
      <c r="A12383" s="244"/>
    </row>
    <row r="12384" spans="1:1" s="245" customFormat="1" ht="12" hidden="1" customHeight="1">
      <c r="A12384" s="244"/>
    </row>
    <row r="12385" spans="1:1" s="245" customFormat="1" ht="12" hidden="1" customHeight="1">
      <c r="A12385" s="244"/>
    </row>
    <row r="12386" spans="1:1" s="245" customFormat="1" ht="12" hidden="1" customHeight="1">
      <c r="A12386" s="244"/>
    </row>
    <row r="12387" spans="1:1" s="245" customFormat="1" ht="12" hidden="1" customHeight="1">
      <c r="A12387" s="244"/>
    </row>
    <row r="12388" spans="1:1" s="245" customFormat="1" ht="12" hidden="1" customHeight="1">
      <c r="A12388" s="244"/>
    </row>
    <row r="12389" spans="1:1" s="245" customFormat="1" ht="12" hidden="1" customHeight="1">
      <c r="A12389" s="244"/>
    </row>
    <row r="12390" spans="1:1" s="245" customFormat="1" ht="12" hidden="1" customHeight="1">
      <c r="A12390" s="244"/>
    </row>
    <row r="12391" spans="1:1" s="245" customFormat="1" ht="12" hidden="1" customHeight="1">
      <c r="A12391" s="244"/>
    </row>
    <row r="12392" spans="1:1" s="245" customFormat="1" ht="12" hidden="1" customHeight="1">
      <c r="A12392" s="244"/>
    </row>
    <row r="12393" spans="1:1" s="245" customFormat="1" ht="12" hidden="1" customHeight="1">
      <c r="A12393" s="244"/>
    </row>
    <row r="12394" spans="1:1" s="245" customFormat="1" ht="12" hidden="1" customHeight="1">
      <c r="A12394" s="244"/>
    </row>
    <row r="12395" spans="1:1" s="245" customFormat="1" ht="12" hidden="1" customHeight="1">
      <c r="A12395" s="244"/>
    </row>
    <row r="12396" spans="1:1" s="245" customFormat="1" ht="12" hidden="1" customHeight="1">
      <c r="A12396" s="244"/>
    </row>
    <row r="12397" spans="1:1" s="245" customFormat="1" ht="12" hidden="1" customHeight="1">
      <c r="A12397" s="244"/>
    </row>
    <row r="12398" spans="1:1" s="245" customFormat="1" ht="12" hidden="1" customHeight="1">
      <c r="A12398" s="244"/>
    </row>
    <row r="12399" spans="1:1" s="245" customFormat="1" ht="12" hidden="1" customHeight="1">
      <c r="A12399" s="244"/>
    </row>
    <row r="12400" spans="1:1" s="245" customFormat="1" ht="12" hidden="1" customHeight="1">
      <c r="A12400" s="244"/>
    </row>
    <row r="12401" spans="1:1" s="245" customFormat="1" ht="12" hidden="1" customHeight="1">
      <c r="A12401" s="244"/>
    </row>
    <row r="12402" spans="1:1" s="245" customFormat="1" ht="12" hidden="1" customHeight="1">
      <c r="A12402" s="244"/>
    </row>
    <row r="12403" spans="1:1" s="245" customFormat="1" ht="12" hidden="1" customHeight="1">
      <c r="A12403" s="244"/>
    </row>
    <row r="12404" spans="1:1" s="245" customFormat="1" ht="12" hidden="1" customHeight="1">
      <c r="A12404" s="244"/>
    </row>
    <row r="12405" spans="1:1" s="245" customFormat="1" ht="12" hidden="1" customHeight="1">
      <c r="A12405" s="244"/>
    </row>
    <row r="12406" spans="1:1" s="245" customFormat="1" ht="12" hidden="1" customHeight="1">
      <c r="A12406" s="244"/>
    </row>
    <row r="12407" spans="1:1" s="245" customFormat="1" ht="12" hidden="1" customHeight="1">
      <c r="A12407" s="244"/>
    </row>
    <row r="12408" spans="1:1" s="245" customFormat="1" ht="12" hidden="1" customHeight="1">
      <c r="A12408" s="244"/>
    </row>
    <row r="12409" spans="1:1" s="245" customFormat="1" ht="12" hidden="1" customHeight="1">
      <c r="A12409" s="244"/>
    </row>
    <row r="12410" spans="1:1" s="245" customFormat="1" ht="12" hidden="1" customHeight="1">
      <c r="A12410" s="244"/>
    </row>
    <row r="12411" spans="1:1" s="245" customFormat="1" ht="12" hidden="1" customHeight="1">
      <c r="A12411" s="244"/>
    </row>
    <row r="12412" spans="1:1" s="245" customFormat="1" ht="12" hidden="1" customHeight="1">
      <c r="A12412" s="244"/>
    </row>
    <row r="12413" spans="1:1" s="245" customFormat="1" ht="12" hidden="1" customHeight="1">
      <c r="A12413" s="244"/>
    </row>
    <row r="12414" spans="1:1" s="245" customFormat="1" ht="12" hidden="1" customHeight="1">
      <c r="A12414" s="244"/>
    </row>
    <row r="12415" spans="1:1" s="245" customFormat="1" ht="12" hidden="1" customHeight="1">
      <c r="A12415" s="244"/>
    </row>
    <row r="12416" spans="1:1" s="245" customFormat="1" ht="12" hidden="1" customHeight="1">
      <c r="A12416" s="244"/>
    </row>
    <row r="12417" spans="1:1" s="245" customFormat="1" ht="12" hidden="1" customHeight="1">
      <c r="A12417" s="244"/>
    </row>
    <row r="12418" spans="1:1" s="245" customFormat="1" ht="12" hidden="1" customHeight="1">
      <c r="A12418" s="244"/>
    </row>
    <row r="12419" spans="1:1" s="245" customFormat="1" ht="12" hidden="1" customHeight="1">
      <c r="A12419" s="244"/>
    </row>
    <row r="12420" spans="1:1" s="245" customFormat="1" ht="12" hidden="1" customHeight="1">
      <c r="A12420" s="244"/>
    </row>
    <row r="12421" spans="1:1" s="245" customFormat="1" ht="12" hidden="1" customHeight="1">
      <c r="A12421" s="244"/>
    </row>
    <row r="12422" spans="1:1" s="245" customFormat="1" ht="12" hidden="1" customHeight="1">
      <c r="A12422" s="244"/>
    </row>
    <row r="12423" spans="1:1" s="245" customFormat="1" ht="12" hidden="1" customHeight="1">
      <c r="A12423" s="244"/>
    </row>
    <row r="12424" spans="1:1" s="245" customFormat="1" ht="12" hidden="1" customHeight="1">
      <c r="A12424" s="244"/>
    </row>
    <row r="12425" spans="1:1" s="245" customFormat="1" ht="12" hidden="1" customHeight="1">
      <c r="A12425" s="244"/>
    </row>
    <row r="12426" spans="1:1" s="245" customFormat="1" ht="12" hidden="1" customHeight="1">
      <c r="A12426" s="244"/>
    </row>
    <row r="12427" spans="1:1" s="245" customFormat="1" ht="12" hidden="1" customHeight="1">
      <c r="A12427" s="244"/>
    </row>
    <row r="12428" spans="1:1" s="245" customFormat="1" ht="12" hidden="1" customHeight="1">
      <c r="A12428" s="244"/>
    </row>
    <row r="12429" spans="1:1" s="245" customFormat="1" ht="12" hidden="1" customHeight="1">
      <c r="A12429" s="244"/>
    </row>
    <row r="12430" spans="1:1" s="245" customFormat="1" ht="12" hidden="1" customHeight="1">
      <c r="A12430" s="244"/>
    </row>
    <row r="12431" spans="1:1" s="245" customFormat="1" ht="12" hidden="1" customHeight="1">
      <c r="A12431" s="244"/>
    </row>
    <row r="12432" spans="1:1" s="245" customFormat="1" ht="12" hidden="1" customHeight="1">
      <c r="A12432" s="244"/>
    </row>
    <row r="12433" spans="1:1" s="245" customFormat="1" ht="12" hidden="1" customHeight="1">
      <c r="A12433" s="244"/>
    </row>
    <row r="12434" spans="1:1" s="245" customFormat="1" ht="12" hidden="1" customHeight="1">
      <c r="A12434" s="244"/>
    </row>
    <row r="12435" spans="1:1" s="245" customFormat="1" ht="12" hidden="1" customHeight="1">
      <c r="A12435" s="244"/>
    </row>
    <row r="12436" spans="1:1" s="245" customFormat="1" ht="12" hidden="1" customHeight="1">
      <c r="A12436" s="244"/>
    </row>
    <row r="12437" spans="1:1" s="245" customFormat="1" ht="12" hidden="1" customHeight="1">
      <c r="A12437" s="244"/>
    </row>
    <row r="12438" spans="1:1" s="245" customFormat="1" ht="12" hidden="1" customHeight="1">
      <c r="A12438" s="244"/>
    </row>
    <row r="12439" spans="1:1" s="245" customFormat="1" ht="12" hidden="1" customHeight="1">
      <c r="A12439" s="244"/>
    </row>
    <row r="12440" spans="1:1" s="245" customFormat="1" ht="12" hidden="1" customHeight="1">
      <c r="A12440" s="244"/>
    </row>
    <row r="12441" spans="1:1" s="245" customFormat="1" ht="12" hidden="1" customHeight="1">
      <c r="A12441" s="244"/>
    </row>
    <row r="12442" spans="1:1" s="245" customFormat="1" ht="12" hidden="1" customHeight="1">
      <c r="A12442" s="244"/>
    </row>
    <row r="12443" spans="1:1" s="245" customFormat="1" ht="12" hidden="1" customHeight="1">
      <c r="A12443" s="244"/>
    </row>
    <row r="12444" spans="1:1" s="245" customFormat="1" ht="12" hidden="1" customHeight="1">
      <c r="A12444" s="244"/>
    </row>
    <row r="12445" spans="1:1" s="245" customFormat="1" ht="12" hidden="1" customHeight="1">
      <c r="A12445" s="244"/>
    </row>
    <row r="12446" spans="1:1" s="245" customFormat="1" ht="12" hidden="1" customHeight="1">
      <c r="A12446" s="244"/>
    </row>
    <row r="12447" spans="1:1" s="245" customFormat="1" ht="12" hidden="1" customHeight="1">
      <c r="A12447" s="244"/>
    </row>
    <row r="12448" spans="1:1" s="245" customFormat="1" ht="12" hidden="1" customHeight="1">
      <c r="A12448" s="244"/>
    </row>
    <row r="12449" spans="1:1" s="245" customFormat="1" ht="12" hidden="1" customHeight="1">
      <c r="A12449" s="244"/>
    </row>
    <row r="12450" spans="1:1" s="245" customFormat="1" ht="12" hidden="1" customHeight="1">
      <c r="A12450" s="244"/>
    </row>
    <row r="12451" spans="1:1" s="245" customFormat="1" ht="12" hidden="1" customHeight="1">
      <c r="A12451" s="244"/>
    </row>
    <row r="12452" spans="1:1" s="245" customFormat="1" ht="12" hidden="1" customHeight="1">
      <c r="A12452" s="244"/>
    </row>
    <row r="12453" spans="1:1" s="245" customFormat="1" ht="12" hidden="1" customHeight="1">
      <c r="A12453" s="244"/>
    </row>
    <row r="12454" spans="1:1" s="245" customFormat="1" ht="12" hidden="1" customHeight="1">
      <c r="A12454" s="244"/>
    </row>
    <row r="12455" spans="1:1" s="245" customFormat="1" ht="12" hidden="1" customHeight="1">
      <c r="A12455" s="244"/>
    </row>
    <row r="12456" spans="1:1" s="245" customFormat="1" ht="12" hidden="1" customHeight="1">
      <c r="A12456" s="244"/>
    </row>
    <row r="12457" spans="1:1" s="245" customFormat="1" ht="12" hidden="1" customHeight="1">
      <c r="A12457" s="244"/>
    </row>
    <row r="12458" spans="1:1" s="245" customFormat="1" ht="12" hidden="1" customHeight="1">
      <c r="A12458" s="244"/>
    </row>
    <row r="12459" spans="1:1" s="245" customFormat="1" ht="12" hidden="1" customHeight="1">
      <c r="A12459" s="244"/>
    </row>
    <row r="12460" spans="1:1" s="245" customFormat="1" ht="12" hidden="1" customHeight="1">
      <c r="A12460" s="244"/>
    </row>
    <row r="12461" spans="1:1" s="245" customFormat="1" ht="12" hidden="1" customHeight="1">
      <c r="A12461" s="244"/>
    </row>
    <row r="12462" spans="1:1" s="245" customFormat="1" ht="12" hidden="1" customHeight="1">
      <c r="A12462" s="244"/>
    </row>
    <row r="12463" spans="1:1" s="245" customFormat="1" ht="12" hidden="1" customHeight="1">
      <c r="A12463" s="244"/>
    </row>
    <row r="12464" spans="1:1" s="245" customFormat="1" ht="12" hidden="1" customHeight="1">
      <c r="A12464" s="244"/>
    </row>
    <row r="12465" spans="1:1" s="245" customFormat="1" ht="12" hidden="1" customHeight="1">
      <c r="A12465" s="244"/>
    </row>
    <row r="12466" spans="1:1" s="245" customFormat="1" ht="12" hidden="1" customHeight="1">
      <c r="A12466" s="244"/>
    </row>
    <row r="12467" spans="1:1" s="245" customFormat="1" ht="12" hidden="1" customHeight="1">
      <c r="A12467" s="244"/>
    </row>
    <row r="12468" spans="1:1" s="245" customFormat="1" ht="12" hidden="1" customHeight="1">
      <c r="A12468" s="244"/>
    </row>
    <row r="12469" spans="1:1" s="245" customFormat="1" ht="12" hidden="1" customHeight="1">
      <c r="A12469" s="244"/>
    </row>
    <row r="12470" spans="1:1" s="245" customFormat="1" ht="12" hidden="1" customHeight="1">
      <c r="A12470" s="244"/>
    </row>
    <row r="12471" spans="1:1" s="245" customFormat="1" ht="12" hidden="1" customHeight="1">
      <c r="A12471" s="244"/>
    </row>
    <row r="12472" spans="1:1" s="245" customFormat="1" ht="12" hidden="1" customHeight="1">
      <c r="A12472" s="244"/>
    </row>
    <row r="12473" spans="1:1" s="245" customFormat="1" ht="12" hidden="1" customHeight="1">
      <c r="A12473" s="244"/>
    </row>
    <row r="12474" spans="1:1" s="245" customFormat="1" ht="12" hidden="1" customHeight="1">
      <c r="A12474" s="244"/>
    </row>
    <row r="12475" spans="1:1" s="245" customFormat="1" ht="12" hidden="1" customHeight="1">
      <c r="A12475" s="244"/>
    </row>
    <row r="12476" spans="1:1" s="245" customFormat="1" ht="12" hidden="1" customHeight="1">
      <c r="A12476" s="244"/>
    </row>
    <row r="12477" spans="1:1" s="245" customFormat="1" ht="12" hidden="1" customHeight="1">
      <c r="A12477" s="244"/>
    </row>
    <row r="12478" spans="1:1" s="245" customFormat="1" ht="12" hidden="1" customHeight="1">
      <c r="A12478" s="244"/>
    </row>
    <row r="12479" spans="1:1" s="245" customFormat="1" ht="12" hidden="1" customHeight="1">
      <c r="A12479" s="244"/>
    </row>
    <row r="12480" spans="1:1" s="245" customFormat="1" ht="12" hidden="1" customHeight="1">
      <c r="A12480" s="244"/>
    </row>
    <row r="12481" spans="1:1" s="245" customFormat="1" ht="12" hidden="1" customHeight="1">
      <c r="A12481" s="244"/>
    </row>
    <row r="12482" spans="1:1" s="245" customFormat="1" ht="12" hidden="1" customHeight="1">
      <c r="A12482" s="244"/>
    </row>
    <row r="12483" spans="1:1" s="245" customFormat="1" ht="12" hidden="1" customHeight="1">
      <c r="A12483" s="244"/>
    </row>
    <row r="12484" spans="1:1" s="245" customFormat="1" ht="12" hidden="1" customHeight="1">
      <c r="A12484" s="244"/>
    </row>
    <row r="12485" spans="1:1" s="245" customFormat="1" ht="12" hidden="1" customHeight="1">
      <c r="A12485" s="244"/>
    </row>
    <row r="12486" spans="1:1" s="245" customFormat="1" ht="12" hidden="1" customHeight="1">
      <c r="A12486" s="244"/>
    </row>
    <row r="12487" spans="1:1" s="245" customFormat="1" ht="12" hidden="1" customHeight="1">
      <c r="A12487" s="244"/>
    </row>
    <row r="12488" spans="1:1" s="245" customFormat="1" ht="12" hidden="1" customHeight="1">
      <c r="A12488" s="244"/>
    </row>
    <row r="12489" spans="1:1" s="245" customFormat="1" ht="12" hidden="1" customHeight="1">
      <c r="A12489" s="244"/>
    </row>
    <row r="12490" spans="1:1" s="245" customFormat="1" ht="12" hidden="1" customHeight="1">
      <c r="A12490" s="244"/>
    </row>
    <row r="12491" spans="1:1" s="245" customFormat="1" ht="12" hidden="1" customHeight="1">
      <c r="A12491" s="244"/>
    </row>
    <row r="12492" spans="1:1" s="245" customFormat="1" ht="12" hidden="1" customHeight="1">
      <c r="A12492" s="244"/>
    </row>
    <row r="12493" spans="1:1" s="245" customFormat="1" ht="12" hidden="1" customHeight="1">
      <c r="A12493" s="244"/>
    </row>
    <row r="12494" spans="1:1" s="245" customFormat="1" ht="12" hidden="1" customHeight="1">
      <c r="A12494" s="244"/>
    </row>
    <row r="12495" spans="1:1" s="245" customFormat="1" ht="12" hidden="1" customHeight="1">
      <c r="A12495" s="244"/>
    </row>
    <row r="12496" spans="1:1" s="245" customFormat="1" ht="12" hidden="1" customHeight="1">
      <c r="A12496" s="244"/>
    </row>
    <row r="12497" spans="1:1" s="245" customFormat="1" ht="12" hidden="1" customHeight="1">
      <c r="A12497" s="244"/>
    </row>
    <row r="12498" spans="1:1" s="245" customFormat="1" ht="12" hidden="1" customHeight="1">
      <c r="A12498" s="244"/>
    </row>
    <row r="12499" spans="1:1" s="245" customFormat="1" ht="12" hidden="1" customHeight="1">
      <c r="A12499" s="244"/>
    </row>
    <row r="12500" spans="1:1" s="245" customFormat="1" ht="12" hidden="1" customHeight="1">
      <c r="A12500" s="244"/>
    </row>
    <row r="12501" spans="1:1" s="245" customFormat="1" ht="12" hidden="1" customHeight="1">
      <c r="A12501" s="244"/>
    </row>
    <row r="12502" spans="1:1" s="245" customFormat="1" ht="12" hidden="1" customHeight="1">
      <c r="A12502" s="244"/>
    </row>
    <row r="12503" spans="1:1" s="245" customFormat="1" ht="12" hidden="1" customHeight="1">
      <c r="A12503" s="244"/>
    </row>
    <row r="12504" spans="1:1" s="245" customFormat="1" ht="12" hidden="1" customHeight="1">
      <c r="A12504" s="244"/>
    </row>
    <row r="12505" spans="1:1" s="245" customFormat="1" ht="12" hidden="1" customHeight="1">
      <c r="A12505" s="244"/>
    </row>
    <row r="12506" spans="1:1" s="245" customFormat="1" ht="12" hidden="1" customHeight="1">
      <c r="A12506" s="244"/>
    </row>
    <row r="12507" spans="1:1" s="245" customFormat="1" ht="12" hidden="1" customHeight="1">
      <c r="A12507" s="244"/>
    </row>
    <row r="12508" spans="1:1" s="245" customFormat="1" ht="12" hidden="1" customHeight="1">
      <c r="A12508" s="244"/>
    </row>
    <row r="12509" spans="1:1" s="245" customFormat="1" ht="12" hidden="1" customHeight="1">
      <c r="A12509" s="244"/>
    </row>
    <row r="12510" spans="1:1" s="245" customFormat="1" ht="12" hidden="1" customHeight="1">
      <c r="A12510" s="244"/>
    </row>
    <row r="12511" spans="1:1" s="245" customFormat="1" ht="12" hidden="1" customHeight="1">
      <c r="A12511" s="244"/>
    </row>
    <row r="12512" spans="1:1" s="245" customFormat="1" ht="12" hidden="1" customHeight="1">
      <c r="A12512" s="244"/>
    </row>
    <row r="12513" spans="1:1" s="245" customFormat="1" ht="12" hidden="1" customHeight="1">
      <c r="A12513" s="244"/>
    </row>
    <row r="12514" spans="1:1" s="245" customFormat="1" ht="12" hidden="1" customHeight="1">
      <c r="A12514" s="244"/>
    </row>
    <row r="12515" spans="1:1" s="245" customFormat="1" ht="12" hidden="1" customHeight="1">
      <c r="A12515" s="244"/>
    </row>
    <row r="12516" spans="1:1" s="245" customFormat="1" ht="12" hidden="1" customHeight="1">
      <c r="A12516" s="244"/>
    </row>
    <row r="12517" spans="1:1" s="245" customFormat="1" ht="12" hidden="1" customHeight="1">
      <c r="A12517" s="244"/>
    </row>
    <row r="12518" spans="1:1" s="245" customFormat="1" ht="12" hidden="1" customHeight="1">
      <c r="A12518" s="244"/>
    </row>
    <row r="12519" spans="1:1" s="245" customFormat="1" ht="12" hidden="1" customHeight="1">
      <c r="A12519" s="244"/>
    </row>
    <row r="12520" spans="1:1" s="245" customFormat="1" ht="12" hidden="1" customHeight="1">
      <c r="A12520" s="244"/>
    </row>
    <row r="12521" spans="1:1" s="245" customFormat="1" ht="12" hidden="1" customHeight="1">
      <c r="A12521" s="244"/>
    </row>
    <row r="12522" spans="1:1" s="245" customFormat="1" ht="12" hidden="1" customHeight="1">
      <c r="A12522" s="244"/>
    </row>
    <row r="12523" spans="1:1" s="245" customFormat="1" ht="12" hidden="1" customHeight="1">
      <c r="A12523" s="244"/>
    </row>
    <row r="12524" spans="1:1" s="245" customFormat="1" ht="12" hidden="1" customHeight="1">
      <c r="A12524" s="244"/>
    </row>
    <row r="12525" spans="1:1" s="245" customFormat="1" ht="12" hidden="1" customHeight="1">
      <c r="A12525" s="244"/>
    </row>
    <row r="12526" spans="1:1" s="245" customFormat="1" ht="12" hidden="1" customHeight="1">
      <c r="A12526" s="244"/>
    </row>
    <row r="12527" spans="1:1" s="245" customFormat="1" ht="12" hidden="1" customHeight="1">
      <c r="A12527" s="244"/>
    </row>
    <row r="12528" spans="1:1" s="245" customFormat="1" ht="12" hidden="1" customHeight="1">
      <c r="A12528" s="244"/>
    </row>
    <row r="12529" spans="1:1" s="245" customFormat="1" ht="12" hidden="1" customHeight="1">
      <c r="A12529" s="244"/>
    </row>
    <row r="12530" spans="1:1" s="245" customFormat="1" ht="12" hidden="1" customHeight="1">
      <c r="A12530" s="244"/>
    </row>
    <row r="12531" spans="1:1" s="245" customFormat="1" ht="12" hidden="1" customHeight="1">
      <c r="A12531" s="244"/>
    </row>
    <row r="12532" spans="1:1" s="245" customFormat="1" ht="12" hidden="1" customHeight="1">
      <c r="A12532" s="244"/>
    </row>
    <row r="12533" spans="1:1" s="245" customFormat="1" ht="12" hidden="1" customHeight="1">
      <c r="A12533" s="244"/>
    </row>
    <row r="12534" spans="1:1" s="245" customFormat="1" ht="12" hidden="1" customHeight="1">
      <c r="A12534" s="244"/>
    </row>
    <row r="12535" spans="1:1" s="245" customFormat="1" ht="12" hidden="1" customHeight="1">
      <c r="A12535" s="244"/>
    </row>
    <row r="12536" spans="1:1" s="245" customFormat="1" ht="12" hidden="1" customHeight="1">
      <c r="A12536" s="244"/>
    </row>
    <row r="12537" spans="1:1" s="245" customFormat="1" ht="12" hidden="1" customHeight="1">
      <c r="A12537" s="244"/>
    </row>
    <row r="12538" spans="1:1" s="245" customFormat="1" ht="12" hidden="1" customHeight="1">
      <c r="A12538" s="244"/>
    </row>
    <row r="12539" spans="1:1" s="245" customFormat="1" ht="12" hidden="1" customHeight="1">
      <c r="A12539" s="244"/>
    </row>
    <row r="12540" spans="1:1" s="245" customFormat="1" ht="12" hidden="1" customHeight="1">
      <c r="A12540" s="244"/>
    </row>
    <row r="12541" spans="1:1" s="245" customFormat="1" ht="12" hidden="1" customHeight="1">
      <c r="A12541" s="244"/>
    </row>
    <row r="12542" spans="1:1" s="245" customFormat="1" ht="12" hidden="1" customHeight="1">
      <c r="A12542" s="244"/>
    </row>
    <row r="12543" spans="1:1" s="245" customFormat="1" ht="12" hidden="1" customHeight="1">
      <c r="A12543" s="244"/>
    </row>
    <row r="12544" spans="1:1" s="245" customFormat="1" ht="12" hidden="1" customHeight="1">
      <c r="A12544" s="244"/>
    </row>
    <row r="12545" spans="1:1" s="245" customFormat="1" ht="12" hidden="1" customHeight="1">
      <c r="A12545" s="244"/>
    </row>
    <row r="12546" spans="1:1" s="245" customFormat="1" ht="12" hidden="1" customHeight="1">
      <c r="A12546" s="244"/>
    </row>
    <row r="12547" spans="1:1" s="245" customFormat="1" ht="12" hidden="1" customHeight="1">
      <c r="A12547" s="244"/>
    </row>
    <row r="12548" spans="1:1" s="245" customFormat="1" ht="12" hidden="1" customHeight="1">
      <c r="A12548" s="244"/>
    </row>
    <row r="12549" spans="1:1" s="245" customFormat="1" ht="12" hidden="1" customHeight="1">
      <c r="A12549" s="244"/>
    </row>
    <row r="12550" spans="1:1" s="245" customFormat="1" ht="12" hidden="1" customHeight="1">
      <c r="A12550" s="244"/>
    </row>
    <row r="12551" spans="1:1" s="245" customFormat="1" ht="12" hidden="1" customHeight="1">
      <c r="A12551" s="244"/>
    </row>
    <row r="12552" spans="1:1" s="245" customFormat="1" ht="12" hidden="1" customHeight="1">
      <c r="A12552" s="244"/>
    </row>
    <row r="12553" spans="1:1" s="245" customFormat="1" ht="12" hidden="1" customHeight="1">
      <c r="A12553" s="244"/>
    </row>
    <row r="12554" spans="1:1" s="245" customFormat="1" ht="12" hidden="1" customHeight="1">
      <c r="A12554" s="244"/>
    </row>
    <row r="12555" spans="1:1" s="245" customFormat="1" ht="12" hidden="1" customHeight="1">
      <c r="A12555" s="244"/>
    </row>
    <row r="12556" spans="1:1" s="245" customFormat="1" ht="12" hidden="1" customHeight="1">
      <c r="A12556" s="244"/>
    </row>
    <row r="12557" spans="1:1" s="245" customFormat="1" ht="12" hidden="1" customHeight="1">
      <c r="A12557" s="244"/>
    </row>
    <row r="12558" spans="1:1" s="245" customFormat="1" ht="12" hidden="1" customHeight="1">
      <c r="A12558" s="244"/>
    </row>
    <row r="12559" spans="1:1" s="245" customFormat="1" ht="12" hidden="1" customHeight="1">
      <c r="A12559" s="244"/>
    </row>
    <row r="12560" spans="1:1" s="245" customFormat="1" ht="12" hidden="1" customHeight="1">
      <c r="A12560" s="244"/>
    </row>
    <row r="12561" spans="1:1" s="245" customFormat="1" ht="12" hidden="1" customHeight="1">
      <c r="A12561" s="244"/>
    </row>
    <row r="12562" spans="1:1" s="245" customFormat="1" ht="12" hidden="1" customHeight="1">
      <c r="A12562" s="244"/>
    </row>
    <row r="12563" spans="1:1" s="245" customFormat="1" ht="12" hidden="1" customHeight="1">
      <c r="A12563" s="244"/>
    </row>
    <row r="12564" spans="1:1" s="245" customFormat="1" ht="12" hidden="1" customHeight="1">
      <c r="A12564" s="244"/>
    </row>
    <row r="12565" spans="1:1" s="245" customFormat="1" ht="12" hidden="1" customHeight="1">
      <c r="A12565" s="244"/>
    </row>
    <row r="12566" spans="1:1" s="245" customFormat="1" ht="12" hidden="1" customHeight="1">
      <c r="A12566" s="244"/>
    </row>
    <row r="12567" spans="1:1" s="245" customFormat="1" ht="12" hidden="1" customHeight="1">
      <c r="A12567" s="244"/>
    </row>
    <row r="12568" spans="1:1" s="245" customFormat="1" ht="12" hidden="1" customHeight="1">
      <c r="A12568" s="244"/>
    </row>
    <row r="12569" spans="1:1" s="245" customFormat="1" ht="12" hidden="1" customHeight="1">
      <c r="A12569" s="244"/>
    </row>
    <row r="12570" spans="1:1" s="245" customFormat="1" ht="12" hidden="1" customHeight="1">
      <c r="A12570" s="244"/>
    </row>
    <row r="12571" spans="1:1" s="245" customFormat="1" ht="12" hidden="1" customHeight="1">
      <c r="A12571" s="244"/>
    </row>
    <row r="12572" spans="1:1" s="245" customFormat="1" ht="12" hidden="1" customHeight="1">
      <c r="A12572" s="244"/>
    </row>
    <row r="12573" spans="1:1" s="245" customFormat="1" ht="12" hidden="1" customHeight="1">
      <c r="A12573" s="244"/>
    </row>
    <row r="12574" spans="1:1" s="245" customFormat="1" ht="12" hidden="1" customHeight="1">
      <c r="A12574" s="244"/>
    </row>
    <row r="12575" spans="1:1" s="245" customFormat="1" ht="12" hidden="1" customHeight="1">
      <c r="A12575" s="244"/>
    </row>
    <row r="12576" spans="1:1" s="245" customFormat="1" ht="12" hidden="1" customHeight="1">
      <c r="A12576" s="244"/>
    </row>
    <row r="12577" spans="1:1" s="245" customFormat="1" ht="12" hidden="1" customHeight="1">
      <c r="A12577" s="244"/>
    </row>
    <row r="12578" spans="1:1" s="245" customFormat="1" ht="12" hidden="1" customHeight="1">
      <c r="A12578" s="244"/>
    </row>
    <row r="12579" spans="1:1" s="245" customFormat="1" ht="12" hidden="1" customHeight="1">
      <c r="A12579" s="244"/>
    </row>
    <row r="12580" spans="1:1" s="245" customFormat="1" ht="12" hidden="1" customHeight="1">
      <c r="A12580" s="244"/>
    </row>
    <row r="12581" spans="1:1" s="245" customFormat="1" ht="12" hidden="1" customHeight="1">
      <c r="A12581" s="244"/>
    </row>
    <row r="12582" spans="1:1" s="245" customFormat="1" ht="12" hidden="1" customHeight="1">
      <c r="A12582" s="244"/>
    </row>
    <row r="12583" spans="1:1" s="245" customFormat="1" ht="12" hidden="1" customHeight="1">
      <c r="A12583" s="244"/>
    </row>
    <row r="12584" spans="1:1" s="245" customFormat="1" ht="12" hidden="1" customHeight="1">
      <c r="A12584" s="244"/>
    </row>
    <row r="12585" spans="1:1" s="245" customFormat="1" ht="12" hidden="1" customHeight="1">
      <c r="A12585" s="244"/>
    </row>
    <row r="12586" spans="1:1" s="245" customFormat="1" ht="12" hidden="1" customHeight="1">
      <c r="A12586" s="244"/>
    </row>
    <row r="12587" spans="1:1" s="245" customFormat="1" ht="12" hidden="1" customHeight="1">
      <c r="A12587" s="244"/>
    </row>
    <row r="12588" spans="1:1" s="245" customFormat="1" ht="12" hidden="1" customHeight="1">
      <c r="A12588" s="244"/>
    </row>
    <row r="12589" spans="1:1" s="245" customFormat="1" ht="12" hidden="1" customHeight="1">
      <c r="A12589" s="244"/>
    </row>
    <row r="12590" spans="1:1" s="245" customFormat="1" ht="12" hidden="1" customHeight="1">
      <c r="A12590" s="244"/>
    </row>
    <row r="12591" spans="1:1" s="245" customFormat="1" ht="12" hidden="1" customHeight="1">
      <c r="A12591" s="244"/>
    </row>
    <row r="12592" spans="1:1" s="245" customFormat="1" ht="12" hidden="1" customHeight="1">
      <c r="A12592" s="244"/>
    </row>
    <row r="12593" spans="1:1" s="245" customFormat="1" ht="12" hidden="1" customHeight="1">
      <c r="A12593" s="244"/>
    </row>
    <row r="12594" spans="1:1" s="245" customFormat="1" ht="12" hidden="1" customHeight="1">
      <c r="A12594" s="244"/>
    </row>
    <row r="12595" spans="1:1" s="245" customFormat="1" ht="12" hidden="1" customHeight="1">
      <c r="A12595" s="244"/>
    </row>
    <row r="12596" spans="1:1" s="245" customFormat="1" ht="12" hidden="1" customHeight="1">
      <c r="A12596" s="244"/>
    </row>
    <row r="12597" spans="1:1" s="245" customFormat="1" ht="12" hidden="1" customHeight="1">
      <c r="A12597" s="244"/>
    </row>
    <row r="12598" spans="1:1" s="245" customFormat="1" ht="12" hidden="1" customHeight="1">
      <c r="A12598" s="244"/>
    </row>
    <row r="12599" spans="1:1" s="245" customFormat="1" ht="12" hidden="1" customHeight="1">
      <c r="A12599" s="244"/>
    </row>
    <row r="12600" spans="1:1" s="245" customFormat="1" ht="12" hidden="1" customHeight="1">
      <c r="A12600" s="244"/>
    </row>
    <row r="12601" spans="1:1" s="245" customFormat="1" ht="12" hidden="1" customHeight="1">
      <c r="A12601" s="244"/>
    </row>
    <row r="12602" spans="1:1" s="245" customFormat="1" ht="12" hidden="1" customHeight="1">
      <c r="A12602" s="244"/>
    </row>
    <row r="12603" spans="1:1" s="245" customFormat="1" ht="12" hidden="1" customHeight="1">
      <c r="A12603" s="244"/>
    </row>
    <row r="12604" spans="1:1" s="245" customFormat="1" ht="12" hidden="1" customHeight="1">
      <c r="A12604" s="244"/>
    </row>
    <row r="12605" spans="1:1" s="245" customFormat="1" ht="12" hidden="1" customHeight="1">
      <c r="A12605" s="244"/>
    </row>
    <row r="12606" spans="1:1" s="245" customFormat="1" ht="12" hidden="1" customHeight="1">
      <c r="A12606" s="244"/>
    </row>
    <row r="12607" spans="1:1" s="245" customFormat="1" ht="12" hidden="1" customHeight="1">
      <c r="A12607" s="244"/>
    </row>
    <row r="12608" spans="1:1" s="245" customFormat="1" ht="12" hidden="1" customHeight="1">
      <c r="A12608" s="244"/>
    </row>
    <row r="12609" spans="1:1" s="245" customFormat="1" ht="12" hidden="1" customHeight="1">
      <c r="A12609" s="244"/>
    </row>
    <row r="12610" spans="1:1" s="245" customFormat="1" ht="12" hidden="1" customHeight="1">
      <c r="A12610" s="244"/>
    </row>
    <row r="12611" spans="1:1" s="245" customFormat="1" ht="12" hidden="1" customHeight="1">
      <c r="A12611" s="244"/>
    </row>
    <row r="12612" spans="1:1" s="245" customFormat="1" ht="12" hidden="1" customHeight="1">
      <c r="A12612" s="244"/>
    </row>
    <row r="12613" spans="1:1" s="245" customFormat="1" ht="12" hidden="1" customHeight="1">
      <c r="A12613" s="244"/>
    </row>
    <row r="12614" spans="1:1" s="245" customFormat="1" ht="12" hidden="1" customHeight="1">
      <c r="A12614" s="244"/>
    </row>
    <row r="12615" spans="1:1" s="245" customFormat="1" ht="12" hidden="1" customHeight="1">
      <c r="A12615" s="244"/>
    </row>
    <row r="12616" spans="1:1" s="245" customFormat="1" ht="12" hidden="1" customHeight="1">
      <c r="A12616" s="244"/>
    </row>
    <row r="12617" spans="1:1" s="245" customFormat="1" ht="12" hidden="1" customHeight="1">
      <c r="A12617" s="244"/>
    </row>
    <row r="12618" spans="1:1" s="245" customFormat="1" ht="12" hidden="1" customHeight="1">
      <c r="A12618" s="244"/>
    </row>
    <row r="12619" spans="1:1" s="245" customFormat="1" ht="12" hidden="1" customHeight="1">
      <c r="A12619" s="244"/>
    </row>
    <row r="12620" spans="1:1" s="245" customFormat="1" ht="12" hidden="1" customHeight="1">
      <c r="A12620" s="244"/>
    </row>
    <row r="12621" spans="1:1" s="245" customFormat="1" ht="12" hidden="1" customHeight="1">
      <c r="A12621" s="244"/>
    </row>
    <row r="12622" spans="1:1" s="245" customFormat="1" ht="12" hidden="1" customHeight="1">
      <c r="A12622" s="244"/>
    </row>
    <row r="12623" spans="1:1" s="245" customFormat="1" ht="12" hidden="1" customHeight="1">
      <c r="A12623" s="244"/>
    </row>
    <row r="12624" spans="1:1" s="245" customFormat="1" ht="12" hidden="1" customHeight="1">
      <c r="A12624" s="244"/>
    </row>
    <row r="12625" spans="1:1" s="245" customFormat="1" ht="12" hidden="1" customHeight="1">
      <c r="A12625" s="244"/>
    </row>
    <row r="12626" spans="1:1" s="245" customFormat="1" ht="12" hidden="1" customHeight="1">
      <c r="A12626" s="244"/>
    </row>
    <row r="12627" spans="1:1" s="245" customFormat="1" ht="12" hidden="1" customHeight="1">
      <c r="A12627" s="244"/>
    </row>
    <row r="12628" spans="1:1" s="245" customFormat="1" ht="12" hidden="1" customHeight="1">
      <c r="A12628" s="244"/>
    </row>
    <row r="12629" spans="1:1" s="245" customFormat="1" ht="12" hidden="1" customHeight="1">
      <c r="A12629" s="244"/>
    </row>
    <row r="12630" spans="1:1" s="245" customFormat="1" ht="12" hidden="1" customHeight="1">
      <c r="A12630" s="244"/>
    </row>
    <row r="12631" spans="1:1" s="245" customFormat="1" ht="12" hidden="1" customHeight="1">
      <c r="A12631" s="244"/>
    </row>
    <row r="12632" spans="1:1" s="245" customFormat="1" ht="12" hidden="1" customHeight="1">
      <c r="A12632" s="244"/>
    </row>
    <row r="12633" spans="1:1" s="245" customFormat="1" ht="12" hidden="1" customHeight="1">
      <c r="A12633" s="244"/>
    </row>
    <row r="12634" spans="1:1" s="245" customFormat="1" ht="12" hidden="1" customHeight="1">
      <c r="A12634" s="244"/>
    </row>
    <row r="12635" spans="1:1" s="245" customFormat="1" ht="12" hidden="1" customHeight="1">
      <c r="A12635" s="244"/>
    </row>
    <row r="12636" spans="1:1" s="245" customFormat="1" ht="12" hidden="1" customHeight="1">
      <c r="A12636" s="244"/>
    </row>
    <row r="12637" spans="1:1" s="245" customFormat="1" ht="12" hidden="1" customHeight="1">
      <c r="A12637" s="244"/>
    </row>
    <row r="12638" spans="1:1" s="245" customFormat="1" ht="12" hidden="1" customHeight="1">
      <c r="A12638" s="244"/>
    </row>
    <row r="12639" spans="1:1" s="245" customFormat="1" ht="12" hidden="1" customHeight="1">
      <c r="A12639" s="244"/>
    </row>
    <row r="12640" spans="1:1" s="245" customFormat="1" ht="12" hidden="1" customHeight="1">
      <c r="A12640" s="244"/>
    </row>
    <row r="12641" spans="1:1" s="245" customFormat="1" ht="12" hidden="1" customHeight="1">
      <c r="A12641" s="244"/>
    </row>
    <row r="12642" spans="1:1" s="245" customFormat="1" ht="12" hidden="1" customHeight="1">
      <c r="A12642" s="244"/>
    </row>
    <row r="12643" spans="1:1" s="245" customFormat="1" ht="12" hidden="1" customHeight="1">
      <c r="A12643" s="244"/>
    </row>
    <row r="12644" spans="1:1" s="245" customFormat="1" ht="12" hidden="1" customHeight="1">
      <c r="A12644" s="244"/>
    </row>
    <row r="12645" spans="1:1" s="245" customFormat="1" ht="12" hidden="1" customHeight="1">
      <c r="A12645" s="244"/>
    </row>
    <row r="12646" spans="1:1" s="245" customFormat="1" ht="12" hidden="1" customHeight="1">
      <c r="A12646" s="244"/>
    </row>
    <row r="12647" spans="1:1" s="245" customFormat="1" ht="12" hidden="1" customHeight="1">
      <c r="A12647" s="244"/>
    </row>
    <row r="12648" spans="1:1" s="245" customFormat="1" ht="12" hidden="1" customHeight="1">
      <c r="A12648" s="244"/>
    </row>
    <row r="12649" spans="1:1" s="245" customFormat="1" ht="12" hidden="1" customHeight="1">
      <c r="A12649" s="244"/>
    </row>
    <row r="12650" spans="1:1" s="245" customFormat="1" ht="12" hidden="1" customHeight="1">
      <c r="A12650" s="244"/>
    </row>
    <row r="12651" spans="1:1" s="245" customFormat="1" ht="12" hidden="1" customHeight="1">
      <c r="A12651" s="244"/>
    </row>
    <row r="12652" spans="1:1" s="245" customFormat="1" ht="12" hidden="1" customHeight="1">
      <c r="A12652" s="244"/>
    </row>
    <row r="12653" spans="1:1" s="245" customFormat="1" ht="12" hidden="1" customHeight="1">
      <c r="A12653" s="244"/>
    </row>
    <row r="12654" spans="1:1" s="245" customFormat="1" ht="12" hidden="1" customHeight="1">
      <c r="A12654" s="244"/>
    </row>
    <row r="12655" spans="1:1" s="245" customFormat="1" ht="12" hidden="1" customHeight="1">
      <c r="A12655" s="244"/>
    </row>
    <row r="12656" spans="1:1" s="245" customFormat="1" ht="12" hidden="1" customHeight="1">
      <c r="A12656" s="244"/>
    </row>
    <row r="12657" spans="1:1" s="245" customFormat="1" ht="12" hidden="1" customHeight="1">
      <c r="A12657" s="244"/>
    </row>
    <row r="12658" spans="1:1" s="245" customFormat="1" ht="12" hidden="1" customHeight="1">
      <c r="A12658" s="244"/>
    </row>
    <row r="12659" spans="1:1" s="245" customFormat="1" ht="12" hidden="1" customHeight="1">
      <c r="A12659" s="244"/>
    </row>
    <row r="12660" spans="1:1" s="245" customFormat="1" ht="12" hidden="1" customHeight="1">
      <c r="A12660" s="244"/>
    </row>
    <row r="12661" spans="1:1" s="245" customFormat="1" ht="12" hidden="1" customHeight="1">
      <c r="A12661" s="244"/>
    </row>
    <row r="12662" spans="1:1" s="245" customFormat="1" ht="12" hidden="1" customHeight="1">
      <c r="A12662" s="244"/>
    </row>
    <row r="12663" spans="1:1" s="245" customFormat="1" ht="12" hidden="1" customHeight="1">
      <c r="A12663" s="244"/>
    </row>
    <row r="12664" spans="1:1" s="245" customFormat="1" ht="12" hidden="1" customHeight="1">
      <c r="A12664" s="244"/>
    </row>
    <row r="12665" spans="1:1" s="245" customFormat="1" ht="12" hidden="1" customHeight="1">
      <c r="A12665" s="244"/>
    </row>
    <row r="12666" spans="1:1" s="245" customFormat="1" ht="12" hidden="1" customHeight="1">
      <c r="A12666" s="244"/>
    </row>
    <row r="12667" spans="1:1" s="245" customFormat="1" ht="12" hidden="1" customHeight="1">
      <c r="A12667" s="244"/>
    </row>
    <row r="12668" spans="1:1" s="245" customFormat="1" ht="12" hidden="1" customHeight="1">
      <c r="A12668" s="244"/>
    </row>
    <row r="12669" spans="1:1" s="245" customFormat="1" ht="12" hidden="1" customHeight="1">
      <c r="A12669" s="244"/>
    </row>
    <row r="12670" spans="1:1" s="245" customFormat="1" ht="12" hidden="1" customHeight="1">
      <c r="A12670" s="244"/>
    </row>
    <row r="12671" spans="1:1" s="245" customFormat="1" ht="12" hidden="1" customHeight="1">
      <c r="A12671" s="244"/>
    </row>
    <row r="12672" spans="1:1" s="245" customFormat="1" ht="12" hidden="1" customHeight="1">
      <c r="A12672" s="244"/>
    </row>
    <row r="12673" spans="1:1" s="245" customFormat="1" ht="12" hidden="1" customHeight="1">
      <c r="A12673" s="244"/>
    </row>
    <row r="12674" spans="1:1" s="245" customFormat="1" ht="12" hidden="1" customHeight="1">
      <c r="A12674" s="244"/>
    </row>
    <row r="12675" spans="1:1" s="245" customFormat="1" ht="12" hidden="1" customHeight="1">
      <c r="A12675" s="244"/>
    </row>
    <row r="12676" spans="1:1" s="245" customFormat="1" ht="12" hidden="1" customHeight="1">
      <c r="A12676" s="244"/>
    </row>
    <row r="12677" spans="1:1" s="245" customFormat="1" ht="12" hidden="1" customHeight="1">
      <c r="A12677" s="244"/>
    </row>
    <row r="12678" spans="1:1" s="245" customFormat="1" ht="12" hidden="1" customHeight="1">
      <c r="A12678" s="244"/>
    </row>
    <row r="12679" spans="1:1" s="245" customFormat="1" ht="12" hidden="1" customHeight="1">
      <c r="A12679" s="244"/>
    </row>
    <row r="12680" spans="1:1" s="245" customFormat="1" ht="12" hidden="1" customHeight="1">
      <c r="A12680" s="244"/>
    </row>
    <row r="12681" spans="1:1" s="245" customFormat="1" ht="12" hidden="1" customHeight="1">
      <c r="A12681" s="244"/>
    </row>
    <row r="12682" spans="1:1" s="245" customFormat="1" ht="12" hidden="1" customHeight="1">
      <c r="A12682" s="244"/>
    </row>
    <row r="12683" spans="1:1" s="245" customFormat="1" ht="12" hidden="1" customHeight="1">
      <c r="A12683" s="244"/>
    </row>
    <row r="12684" spans="1:1" s="245" customFormat="1" ht="12" hidden="1" customHeight="1">
      <c r="A12684" s="244"/>
    </row>
    <row r="12685" spans="1:1" s="245" customFormat="1" ht="12" hidden="1" customHeight="1">
      <c r="A12685" s="244"/>
    </row>
    <row r="12686" spans="1:1" s="245" customFormat="1" ht="12" hidden="1" customHeight="1">
      <c r="A12686" s="244"/>
    </row>
    <row r="12687" spans="1:1" s="245" customFormat="1" ht="12" hidden="1" customHeight="1">
      <c r="A12687" s="244"/>
    </row>
    <row r="12688" spans="1:1" s="245" customFormat="1" ht="12" hidden="1" customHeight="1">
      <c r="A12688" s="244"/>
    </row>
    <row r="12689" spans="1:1" s="245" customFormat="1" ht="12" hidden="1" customHeight="1">
      <c r="A12689" s="244"/>
    </row>
    <row r="12690" spans="1:1" s="245" customFormat="1" ht="12" hidden="1" customHeight="1">
      <c r="A12690" s="244"/>
    </row>
    <row r="12691" spans="1:1" s="245" customFormat="1" ht="12" hidden="1" customHeight="1">
      <c r="A12691" s="244"/>
    </row>
    <row r="12692" spans="1:1" s="245" customFormat="1" ht="12" hidden="1" customHeight="1">
      <c r="A12692" s="244"/>
    </row>
    <row r="12693" spans="1:1" s="245" customFormat="1" ht="12" hidden="1" customHeight="1">
      <c r="A12693" s="244"/>
    </row>
    <row r="12694" spans="1:1" s="245" customFormat="1" ht="12" hidden="1" customHeight="1">
      <c r="A12694" s="244"/>
    </row>
    <row r="12695" spans="1:1" s="245" customFormat="1" ht="12" hidden="1" customHeight="1">
      <c r="A12695" s="244"/>
    </row>
    <row r="12696" spans="1:1" s="245" customFormat="1" ht="12" hidden="1" customHeight="1">
      <c r="A12696" s="244"/>
    </row>
    <row r="12697" spans="1:1" s="245" customFormat="1" ht="12" hidden="1" customHeight="1">
      <c r="A12697" s="244"/>
    </row>
    <row r="12698" spans="1:1" s="245" customFormat="1" ht="12" hidden="1" customHeight="1">
      <c r="A12698" s="244"/>
    </row>
    <row r="12699" spans="1:1" s="245" customFormat="1" ht="12" hidden="1" customHeight="1">
      <c r="A12699" s="244"/>
    </row>
    <row r="12700" spans="1:1" s="245" customFormat="1" ht="12" hidden="1" customHeight="1">
      <c r="A12700" s="244"/>
    </row>
    <row r="12701" spans="1:1" s="245" customFormat="1" ht="12" hidden="1" customHeight="1">
      <c r="A12701" s="244"/>
    </row>
    <row r="12702" spans="1:1" s="245" customFormat="1" ht="12" hidden="1" customHeight="1">
      <c r="A12702" s="244"/>
    </row>
    <row r="12703" spans="1:1" s="245" customFormat="1" ht="12" hidden="1" customHeight="1">
      <c r="A12703" s="244"/>
    </row>
    <row r="12704" spans="1:1" s="245" customFormat="1" ht="12" hidden="1" customHeight="1">
      <c r="A12704" s="244"/>
    </row>
    <row r="12705" spans="1:1" s="245" customFormat="1" ht="12" hidden="1" customHeight="1">
      <c r="A12705" s="244"/>
    </row>
    <row r="12706" spans="1:1" s="245" customFormat="1" ht="12" hidden="1" customHeight="1">
      <c r="A12706" s="244"/>
    </row>
    <row r="12707" spans="1:1" s="245" customFormat="1" ht="12" hidden="1" customHeight="1">
      <c r="A12707" s="244"/>
    </row>
    <row r="12708" spans="1:1" s="245" customFormat="1" ht="12" hidden="1" customHeight="1">
      <c r="A12708" s="244"/>
    </row>
    <row r="12709" spans="1:1" s="245" customFormat="1" ht="12" hidden="1" customHeight="1">
      <c r="A12709" s="244"/>
    </row>
    <row r="12710" spans="1:1" s="245" customFormat="1" ht="12" hidden="1" customHeight="1">
      <c r="A12710" s="244"/>
    </row>
    <row r="12711" spans="1:1" s="245" customFormat="1" ht="12" hidden="1" customHeight="1">
      <c r="A12711" s="244"/>
    </row>
    <row r="12712" spans="1:1" s="245" customFormat="1" ht="12" hidden="1" customHeight="1">
      <c r="A12712" s="244"/>
    </row>
    <row r="12713" spans="1:1" s="245" customFormat="1" ht="12" hidden="1" customHeight="1">
      <c r="A12713" s="244"/>
    </row>
    <row r="12714" spans="1:1" s="245" customFormat="1" ht="12" hidden="1" customHeight="1">
      <c r="A12714" s="244"/>
    </row>
    <row r="12715" spans="1:1" s="245" customFormat="1" ht="12" hidden="1" customHeight="1">
      <c r="A12715" s="244"/>
    </row>
    <row r="12716" spans="1:1" s="245" customFormat="1" ht="12" hidden="1" customHeight="1">
      <c r="A12716" s="244"/>
    </row>
    <row r="12717" spans="1:1" s="245" customFormat="1" ht="12" hidden="1" customHeight="1">
      <c r="A12717" s="244"/>
    </row>
    <row r="12718" spans="1:1" s="245" customFormat="1" ht="12" hidden="1" customHeight="1">
      <c r="A12718" s="244"/>
    </row>
    <row r="12719" spans="1:1" s="245" customFormat="1" ht="12" hidden="1" customHeight="1">
      <c r="A12719" s="244"/>
    </row>
    <row r="12720" spans="1:1" s="245" customFormat="1" ht="12" hidden="1" customHeight="1">
      <c r="A12720" s="244"/>
    </row>
    <row r="12721" spans="1:1" s="245" customFormat="1" ht="12" hidden="1" customHeight="1">
      <c r="A12721" s="244"/>
    </row>
    <row r="12722" spans="1:1" s="245" customFormat="1" ht="12" hidden="1" customHeight="1">
      <c r="A12722" s="244"/>
    </row>
    <row r="12723" spans="1:1" s="245" customFormat="1" ht="12" hidden="1" customHeight="1">
      <c r="A12723" s="244"/>
    </row>
    <row r="12724" spans="1:1" s="245" customFormat="1" ht="12" hidden="1" customHeight="1">
      <c r="A12724" s="244"/>
    </row>
    <row r="12725" spans="1:1" s="245" customFormat="1" ht="12" hidden="1" customHeight="1">
      <c r="A12725" s="244"/>
    </row>
    <row r="12726" spans="1:1" s="245" customFormat="1" ht="12" hidden="1" customHeight="1">
      <c r="A12726" s="244"/>
    </row>
    <row r="12727" spans="1:1" s="245" customFormat="1" ht="12" hidden="1" customHeight="1">
      <c r="A12727" s="244"/>
    </row>
    <row r="12728" spans="1:1" s="245" customFormat="1" ht="12" hidden="1" customHeight="1">
      <c r="A12728" s="244"/>
    </row>
    <row r="12729" spans="1:1" s="245" customFormat="1" ht="12" hidden="1" customHeight="1">
      <c r="A12729" s="244"/>
    </row>
    <row r="12730" spans="1:1" s="245" customFormat="1" ht="12" hidden="1" customHeight="1">
      <c r="A12730" s="244"/>
    </row>
    <row r="12731" spans="1:1" s="245" customFormat="1" ht="12" hidden="1" customHeight="1">
      <c r="A12731" s="244"/>
    </row>
    <row r="12732" spans="1:1" s="245" customFormat="1" ht="12" hidden="1" customHeight="1">
      <c r="A12732" s="244"/>
    </row>
    <row r="12733" spans="1:1" s="245" customFormat="1" ht="12" hidden="1" customHeight="1">
      <c r="A12733" s="244"/>
    </row>
    <row r="12734" spans="1:1" s="245" customFormat="1" ht="12" hidden="1" customHeight="1">
      <c r="A12734" s="244"/>
    </row>
    <row r="12735" spans="1:1" s="245" customFormat="1" ht="12" hidden="1" customHeight="1">
      <c r="A12735" s="244"/>
    </row>
    <row r="12736" spans="1:1" s="245" customFormat="1" ht="12" hidden="1" customHeight="1">
      <c r="A12736" s="244"/>
    </row>
    <row r="12737" spans="1:1" s="245" customFormat="1" ht="12" hidden="1" customHeight="1">
      <c r="A12737" s="244"/>
    </row>
    <row r="12738" spans="1:1" s="245" customFormat="1" ht="12" hidden="1" customHeight="1">
      <c r="A12738" s="244"/>
    </row>
    <row r="12739" spans="1:1" s="245" customFormat="1" ht="12" hidden="1" customHeight="1">
      <c r="A12739" s="244"/>
    </row>
    <row r="12740" spans="1:1" s="245" customFormat="1" ht="12" hidden="1" customHeight="1">
      <c r="A12740" s="244"/>
    </row>
    <row r="12741" spans="1:1" s="245" customFormat="1" ht="12" hidden="1" customHeight="1">
      <c r="A12741" s="244"/>
    </row>
    <row r="12742" spans="1:1" s="245" customFormat="1" ht="12" hidden="1" customHeight="1">
      <c r="A12742" s="244"/>
    </row>
    <row r="12743" spans="1:1" s="245" customFormat="1" ht="12" hidden="1" customHeight="1">
      <c r="A12743" s="244"/>
    </row>
    <row r="12744" spans="1:1" s="245" customFormat="1" ht="12" hidden="1" customHeight="1">
      <c r="A12744" s="244"/>
    </row>
    <row r="12745" spans="1:1" s="245" customFormat="1" ht="12" hidden="1" customHeight="1">
      <c r="A12745" s="244"/>
    </row>
    <row r="12746" spans="1:1" s="245" customFormat="1" ht="12" hidden="1" customHeight="1">
      <c r="A12746" s="244"/>
    </row>
    <row r="12747" spans="1:1" s="245" customFormat="1" ht="12" hidden="1" customHeight="1">
      <c r="A12747" s="244"/>
    </row>
    <row r="12748" spans="1:1" s="245" customFormat="1" ht="12" hidden="1" customHeight="1">
      <c r="A12748" s="244"/>
    </row>
    <row r="12749" spans="1:1" s="245" customFormat="1" ht="12" hidden="1" customHeight="1">
      <c r="A12749" s="244"/>
    </row>
    <row r="12750" spans="1:1" s="245" customFormat="1" ht="12" hidden="1" customHeight="1">
      <c r="A12750" s="244"/>
    </row>
    <row r="12751" spans="1:1" s="245" customFormat="1" ht="12" hidden="1" customHeight="1">
      <c r="A12751" s="244"/>
    </row>
    <row r="12752" spans="1:1" s="245" customFormat="1" ht="12" hidden="1" customHeight="1">
      <c r="A12752" s="244"/>
    </row>
    <row r="12753" spans="1:1" s="245" customFormat="1" ht="12" hidden="1" customHeight="1">
      <c r="A12753" s="244"/>
    </row>
    <row r="12754" spans="1:1" s="245" customFormat="1" ht="12" hidden="1" customHeight="1">
      <c r="A12754" s="244"/>
    </row>
    <row r="12755" spans="1:1" s="245" customFormat="1" ht="12" hidden="1" customHeight="1">
      <c r="A12755" s="244"/>
    </row>
    <row r="12756" spans="1:1" s="245" customFormat="1" ht="12" hidden="1" customHeight="1">
      <c r="A12756" s="244"/>
    </row>
    <row r="12757" spans="1:1" s="245" customFormat="1" ht="12" hidden="1" customHeight="1">
      <c r="A12757" s="244"/>
    </row>
    <row r="12758" spans="1:1" s="245" customFormat="1" ht="12" hidden="1" customHeight="1">
      <c r="A12758" s="244"/>
    </row>
    <row r="12759" spans="1:1" s="245" customFormat="1" ht="12" hidden="1" customHeight="1">
      <c r="A12759" s="244"/>
    </row>
    <row r="12760" spans="1:1" s="245" customFormat="1" ht="12" hidden="1" customHeight="1">
      <c r="A12760" s="244"/>
    </row>
    <row r="12761" spans="1:1" s="245" customFormat="1" ht="12" hidden="1" customHeight="1">
      <c r="A12761" s="244"/>
    </row>
    <row r="12762" spans="1:1" s="245" customFormat="1" ht="12" hidden="1" customHeight="1">
      <c r="A12762" s="244"/>
    </row>
    <row r="12763" spans="1:1" s="245" customFormat="1" ht="12" hidden="1" customHeight="1">
      <c r="A12763" s="244"/>
    </row>
    <row r="12764" spans="1:1" s="245" customFormat="1" ht="12" hidden="1" customHeight="1">
      <c r="A12764" s="244"/>
    </row>
    <row r="12765" spans="1:1" s="245" customFormat="1" ht="12" hidden="1" customHeight="1">
      <c r="A12765" s="244"/>
    </row>
    <row r="12766" spans="1:1" s="245" customFormat="1" ht="12" hidden="1" customHeight="1">
      <c r="A12766" s="244"/>
    </row>
    <row r="12767" spans="1:1" s="245" customFormat="1" ht="12" hidden="1" customHeight="1">
      <c r="A12767" s="244"/>
    </row>
    <row r="12768" spans="1:1" s="245" customFormat="1" ht="12" hidden="1" customHeight="1">
      <c r="A12768" s="244"/>
    </row>
    <row r="12769" spans="1:1" s="245" customFormat="1" ht="12" hidden="1" customHeight="1">
      <c r="A12769" s="244"/>
    </row>
    <row r="12770" spans="1:1" s="245" customFormat="1" ht="12" hidden="1" customHeight="1">
      <c r="A12770" s="244"/>
    </row>
    <row r="12771" spans="1:1" s="245" customFormat="1" ht="12" hidden="1" customHeight="1">
      <c r="A12771" s="244"/>
    </row>
    <row r="12772" spans="1:1" s="245" customFormat="1" ht="12" hidden="1" customHeight="1">
      <c r="A12772" s="244"/>
    </row>
    <row r="12773" spans="1:1" s="245" customFormat="1" ht="12" hidden="1" customHeight="1">
      <c r="A12773" s="244"/>
    </row>
    <row r="12774" spans="1:1" s="245" customFormat="1" ht="12" hidden="1" customHeight="1">
      <c r="A12774" s="244"/>
    </row>
    <row r="12775" spans="1:1" s="245" customFormat="1" ht="12" hidden="1" customHeight="1">
      <c r="A12775" s="244"/>
    </row>
    <row r="12776" spans="1:1" s="245" customFormat="1" ht="12" hidden="1" customHeight="1">
      <c r="A12776" s="244"/>
    </row>
    <row r="12777" spans="1:1" s="245" customFormat="1" ht="12" hidden="1" customHeight="1">
      <c r="A12777" s="244"/>
    </row>
    <row r="12778" spans="1:1" s="245" customFormat="1" ht="12" hidden="1" customHeight="1">
      <c r="A12778" s="244"/>
    </row>
    <row r="12779" spans="1:1" s="245" customFormat="1" ht="12" hidden="1" customHeight="1">
      <c r="A12779" s="244"/>
    </row>
    <row r="12780" spans="1:1" s="245" customFormat="1" ht="12" hidden="1" customHeight="1">
      <c r="A12780" s="244"/>
    </row>
    <row r="12781" spans="1:1" s="245" customFormat="1" ht="12" hidden="1" customHeight="1">
      <c r="A12781" s="244"/>
    </row>
    <row r="12782" spans="1:1" s="245" customFormat="1" ht="12" hidden="1" customHeight="1">
      <c r="A12782" s="244"/>
    </row>
    <row r="12783" spans="1:1" s="245" customFormat="1" ht="12" hidden="1" customHeight="1">
      <c r="A12783" s="244"/>
    </row>
    <row r="12784" spans="1:1" s="245" customFormat="1" ht="12" hidden="1" customHeight="1">
      <c r="A12784" s="244"/>
    </row>
    <row r="12785" spans="1:1" s="245" customFormat="1" ht="12" hidden="1" customHeight="1">
      <c r="A12785" s="244"/>
    </row>
    <row r="12786" spans="1:1" s="245" customFormat="1" ht="12" hidden="1" customHeight="1">
      <c r="A12786" s="244"/>
    </row>
    <row r="12787" spans="1:1" s="245" customFormat="1" ht="12" hidden="1" customHeight="1">
      <c r="A12787" s="244"/>
    </row>
    <row r="12788" spans="1:1" s="245" customFormat="1" ht="12" hidden="1" customHeight="1">
      <c r="A12788" s="244"/>
    </row>
    <row r="12789" spans="1:1" s="245" customFormat="1" ht="12" hidden="1" customHeight="1">
      <c r="A12789" s="244"/>
    </row>
    <row r="12790" spans="1:1" s="245" customFormat="1" ht="12" hidden="1" customHeight="1">
      <c r="A12790" s="244"/>
    </row>
    <row r="12791" spans="1:1" s="245" customFormat="1" ht="12" hidden="1" customHeight="1">
      <c r="A12791" s="244"/>
    </row>
    <row r="12792" spans="1:1" s="245" customFormat="1" ht="12" hidden="1" customHeight="1">
      <c r="A12792" s="244"/>
    </row>
    <row r="12793" spans="1:1" s="245" customFormat="1" ht="12" hidden="1" customHeight="1">
      <c r="A12793" s="244"/>
    </row>
    <row r="12794" spans="1:1" s="245" customFormat="1" ht="12" hidden="1" customHeight="1">
      <c r="A12794" s="244"/>
    </row>
    <row r="12795" spans="1:1" s="245" customFormat="1" ht="12" hidden="1" customHeight="1">
      <c r="A12795" s="244"/>
    </row>
    <row r="12796" spans="1:1" s="245" customFormat="1" ht="12" hidden="1" customHeight="1">
      <c r="A12796" s="244"/>
    </row>
    <row r="12797" spans="1:1" s="245" customFormat="1" ht="12" hidden="1" customHeight="1">
      <c r="A12797" s="244"/>
    </row>
    <row r="12798" spans="1:1" s="245" customFormat="1" ht="12" hidden="1" customHeight="1">
      <c r="A12798" s="244"/>
    </row>
    <row r="12799" spans="1:1" s="245" customFormat="1" ht="12" hidden="1" customHeight="1">
      <c r="A12799" s="244"/>
    </row>
    <row r="12800" spans="1:1" s="245" customFormat="1" ht="12" hidden="1" customHeight="1">
      <c r="A12800" s="244"/>
    </row>
    <row r="12801" spans="1:1" s="245" customFormat="1" ht="12" hidden="1" customHeight="1">
      <c r="A12801" s="244"/>
    </row>
    <row r="12802" spans="1:1" s="245" customFormat="1" ht="12" hidden="1" customHeight="1">
      <c r="A12802" s="244"/>
    </row>
    <row r="12803" spans="1:1" s="245" customFormat="1" ht="12" hidden="1" customHeight="1">
      <c r="A12803" s="244"/>
    </row>
    <row r="12804" spans="1:1" s="245" customFormat="1" ht="12" hidden="1" customHeight="1">
      <c r="A12804" s="244"/>
    </row>
    <row r="12805" spans="1:1" s="245" customFormat="1" ht="12" hidden="1" customHeight="1">
      <c r="A12805" s="244"/>
    </row>
    <row r="12806" spans="1:1" s="245" customFormat="1" ht="12" hidden="1" customHeight="1">
      <c r="A12806" s="244"/>
    </row>
    <row r="12807" spans="1:1" s="245" customFormat="1" ht="12" hidden="1" customHeight="1">
      <c r="A12807" s="244"/>
    </row>
    <row r="12808" spans="1:1" s="245" customFormat="1" ht="12" hidden="1" customHeight="1">
      <c r="A12808" s="244"/>
    </row>
    <row r="12809" spans="1:1" s="245" customFormat="1" ht="12" hidden="1" customHeight="1">
      <c r="A12809" s="244"/>
    </row>
    <row r="12810" spans="1:1" s="245" customFormat="1" ht="12" hidden="1" customHeight="1">
      <c r="A12810" s="244"/>
    </row>
    <row r="12811" spans="1:1" s="245" customFormat="1" ht="12" hidden="1" customHeight="1">
      <c r="A12811" s="244"/>
    </row>
    <row r="12812" spans="1:1" s="245" customFormat="1" ht="12" hidden="1" customHeight="1">
      <c r="A12812" s="244"/>
    </row>
    <row r="12813" spans="1:1" s="245" customFormat="1" ht="12" hidden="1" customHeight="1">
      <c r="A12813" s="244"/>
    </row>
    <row r="12814" spans="1:1" s="245" customFormat="1" ht="12" hidden="1" customHeight="1">
      <c r="A12814" s="244"/>
    </row>
    <row r="12815" spans="1:1" s="245" customFormat="1" ht="12" hidden="1" customHeight="1">
      <c r="A12815" s="244"/>
    </row>
    <row r="12816" spans="1:1" s="245" customFormat="1" ht="12" hidden="1" customHeight="1">
      <c r="A12816" s="244"/>
    </row>
    <row r="12817" spans="1:1" s="245" customFormat="1" ht="12" hidden="1" customHeight="1">
      <c r="A12817" s="244"/>
    </row>
    <row r="12818" spans="1:1" s="245" customFormat="1" ht="12" hidden="1" customHeight="1">
      <c r="A12818" s="244"/>
    </row>
    <row r="12819" spans="1:1" s="245" customFormat="1" ht="12" hidden="1" customHeight="1">
      <c r="A12819" s="244"/>
    </row>
    <row r="12820" spans="1:1" s="245" customFormat="1" ht="12" hidden="1" customHeight="1">
      <c r="A12820" s="244"/>
    </row>
    <row r="12821" spans="1:1" s="245" customFormat="1" ht="12" hidden="1" customHeight="1">
      <c r="A12821" s="244"/>
    </row>
    <row r="12822" spans="1:1" s="245" customFormat="1" ht="12" hidden="1" customHeight="1">
      <c r="A12822" s="244"/>
    </row>
    <row r="12823" spans="1:1" s="245" customFormat="1" ht="12" hidden="1" customHeight="1">
      <c r="A12823" s="244"/>
    </row>
    <row r="12824" spans="1:1" s="245" customFormat="1" ht="12" hidden="1" customHeight="1">
      <c r="A12824" s="244"/>
    </row>
    <row r="12825" spans="1:1" s="245" customFormat="1" ht="12" hidden="1" customHeight="1">
      <c r="A12825" s="244"/>
    </row>
    <row r="12826" spans="1:1" s="245" customFormat="1" ht="12" hidden="1" customHeight="1">
      <c r="A12826" s="244"/>
    </row>
    <row r="12827" spans="1:1" s="245" customFormat="1" ht="12" hidden="1" customHeight="1">
      <c r="A12827" s="244"/>
    </row>
    <row r="12828" spans="1:1" s="245" customFormat="1" ht="12" hidden="1" customHeight="1">
      <c r="A12828" s="244"/>
    </row>
    <row r="12829" spans="1:1" s="245" customFormat="1" ht="12" hidden="1" customHeight="1">
      <c r="A12829" s="244"/>
    </row>
    <row r="12830" spans="1:1" s="245" customFormat="1" ht="12" hidden="1" customHeight="1">
      <c r="A12830" s="244"/>
    </row>
    <row r="12831" spans="1:1" s="245" customFormat="1" ht="12" hidden="1" customHeight="1">
      <c r="A12831" s="244"/>
    </row>
    <row r="12832" spans="1:1" s="245" customFormat="1" ht="12" hidden="1" customHeight="1">
      <c r="A12832" s="244"/>
    </row>
    <row r="12833" spans="1:1" s="245" customFormat="1" ht="12" hidden="1" customHeight="1">
      <c r="A12833" s="244"/>
    </row>
    <row r="12834" spans="1:1" s="245" customFormat="1" ht="12" hidden="1" customHeight="1">
      <c r="A12834" s="244"/>
    </row>
    <row r="12835" spans="1:1" s="245" customFormat="1" ht="12" hidden="1" customHeight="1">
      <c r="A12835" s="244"/>
    </row>
    <row r="12836" spans="1:1" s="245" customFormat="1" ht="12" hidden="1" customHeight="1">
      <c r="A12836" s="244"/>
    </row>
    <row r="12837" spans="1:1" s="245" customFormat="1" ht="12" hidden="1" customHeight="1">
      <c r="A12837" s="244"/>
    </row>
    <row r="12838" spans="1:1" s="245" customFormat="1" ht="12" hidden="1" customHeight="1">
      <c r="A12838" s="244"/>
    </row>
    <row r="12839" spans="1:1" s="245" customFormat="1" ht="12" hidden="1" customHeight="1">
      <c r="A12839" s="244"/>
    </row>
    <row r="12840" spans="1:1" s="245" customFormat="1" ht="12" hidden="1" customHeight="1">
      <c r="A12840" s="244"/>
    </row>
    <row r="12841" spans="1:1" s="245" customFormat="1" ht="12" hidden="1" customHeight="1">
      <c r="A12841" s="244"/>
    </row>
    <row r="12842" spans="1:1" s="245" customFormat="1" ht="12" hidden="1" customHeight="1">
      <c r="A12842" s="244"/>
    </row>
    <row r="12843" spans="1:1" s="245" customFormat="1" ht="12" hidden="1" customHeight="1">
      <c r="A12843" s="244"/>
    </row>
    <row r="12844" spans="1:1" s="245" customFormat="1" ht="12" hidden="1" customHeight="1">
      <c r="A12844" s="244"/>
    </row>
    <row r="12845" spans="1:1" s="245" customFormat="1" ht="12" hidden="1" customHeight="1">
      <c r="A12845" s="244"/>
    </row>
    <row r="12846" spans="1:1" s="245" customFormat="1" ht="12" hidden="1" customHeight="1">
      <c r="A12846" s="244"/>
    </row>
    <row r="12847" spans="1:1" s="245" customFormat="1" ht="12" hidden="1" customHeight="1">
      <c r="A12847" s="244"/>
    </row>
    <row r="12848" spans="1:1" s="245" customFormat="1" ht="12" hidden="1" customHeight="1">
      <c r="A12848" s="244"/>
    </row>
    <row r="12849" spans="1:1" s="245" customFormat="1" ht="12" hidden="1" customHeight="1">
      <c r="A12849" s="244"/>
    </row>
    <row r="12850" spans="1:1" s="245" customFormat="1" ht="12" hidden="1" customHeight="1">
      <c r="A12850" s="244"/>
    </row>
    <row r="12851" spans="1:1" s="245" customFormat="1" ht="12" hidden="1" customHeight="1">
      <c r="A12851" s="244"/>
    </row>
    <row r="12852" spans="1:1" s="245" customFormat="1" ht="12" hidden="1" customHeight="1">
      <c r="A12852" s="244"/>
    </row>
    <row r="12853" spans="1:1" s="245" customFormat="1" ht="12" hidden="1" customHeight="1">
      <c r="A12853" s="244"/>
    </row>
    <row r="12854" spans="1:1" s="245" customFormat="1" ht="12" hidden="1" customHeight="1">
      <c r="A12854" s="244"/>
    </row>
    <row r="12855" spans="1:1" s="245" customFormat="1" ht="12" hidden="1" customHeight="1">
      <c r="A12855" s="244"/>
    </row>
    <row r="12856" spans="1:1" s="245" customFormat="1" ht="12" hidden="1" customHeight="1">
      <c r="A12856" s="244"/>
    </row>
    <row r="12857" spans="1:1" s="245" customFormat="1" ht="12" hidden="1" customHeight="1">
      <c r="A12857" s="244"/>
    </row>
    <row r="12858" spans="1:1" s="245" customFormat="1" ht="12" hidden="1" customHeight="1">
      <c r="A12858" s="244"/>
    </row>
    <row r="12859" spans="1:1" s="245" customFormat="1" ht="12" hidden="1" customHeight="1">
      <c r="A12859" s="244"/>
    </row>
    <row r="12860" spans="1:1" s="245" customFormat="1" ht="12" hidden="1" customHeight="1">
      <c r="A12860" s="244"/>
    </row>
    <row r="12861" spans="1:1" s="245" customFormat="1" ht="12" hidden="1" customHeight="1">
      <c r="A12861" s="244"/>
    </row>
    <row r="12862" spans="1:1" s="245" customFormat="1" ht="12" hidden="1" customHeight="1">
      <c r="A12862" s="244"/>
    </row>
    <row r="12863" spans="1:1" s="245" customFormat="1" ht="12" hidden="1" customHeight="1">
      <c r="A12863" s="244"/>
    </row>
    <row r="12864" spans="1:1" s="245" customFormat="1" ht="12" hidden="1" customHeight="1">
      <c r="A12864" s="244"/>
    </row>
    <row r="12865" spans="1:1" s="245" customFormat="1" ht="12" hidden="1" customHeight="1">
      <c r="A12865" s="244"/>
    </row>
    <row r="12866" spans="1:1" s="245" customFormat="1" ht="12" hidden="1" customHeight="1">
      <c r="A12866" s="244"/>
    </row>
    <row r="12867" spans="1:1" s="245" customFormat="1" ht="12" hidden="1" customHeight="1">
      <c r="A12867" s="244"/>
    </row>
    <row r="12868" spans="1:1" s="245" customFormat="1" ht="12" hidden="1" customHeight="1">
      <c r="A12868" s="244"/>
    </row>
    <row r="12869" spans="1:1" s="245" customFormat="1" ht="12" hidden="1" customHeight="1">
      <c r="A12869" s="244"/>
    </row>
    <row r="12870" spans="1:1" s="245" customFormat="1" ht="12" hidden="1" customHeight="1">
      <c r="A12870" s="244"/>
    </row>
    <row r="12871" spans="1:1" s="245" customFormat="1" ht="12" hidden="1" customHeight="1">
      <c r="A12871" s="244"/>
    </row>
    <row r="12872" spans="1:1" s="245" customFormat="1" ht="12" hidden="1" customHeight="1">
      <c r="A12872" s="244"/>
    </row>
    <row r="12873" spans="1:1" s="245" customFormat="1" ht="12" hidden="1" customHeight="1">
      <c r="A12873" s="244"/>
    </row>
    <row r="12874" spans="1:1" s="245" customFormat="1" ht="12" hidden="1" customHeight="1">
      <c r="A12874" s="244"/>
    </row>
    <row r="12875" spans="1:1" s="245" customFormat="1" ht="12" hidden="1" customHeight="1">
      <c r="A12875" s="244"/>
    </row>
    <row r="12876" spans="1:1" s="245" customFormat="1" ht="12" hidden="1" customHeight="1">
      <c r="A12876" s="244"/>
    </row>
    <row r="12877" spans="1:1" s="245" customFormat="1" ht="12" hidden="1" customHeight="1">
      <c r="A12877" s="244"/>
    </row>
    <row r="12878" spans="1:1" s="245" customFormat="1" ht="12" hidden="1" customHeight="1">
      <c r="A12878" s="244"/>
    </row>
    <row r="12879" spans="1:1" s="245" customFormat="1" ht="12" hidden="1" customHeight="1">
      <c r="A12879" s="244"/>
    </row>
    <row r="12880" spans="1:1" s="245" customFormat="1" ht="12" hidden="1" customHeight="1">
      <c r="A12880" s="244"/>
    </row>
    <row r="12881" spans="1:1" s="245" customFormat="1" ht="12" hidden="1" customHeight="1">
      <c r="A12881" s="244"/>
    </row>
    <row r="12882" spans="1:1" s="245" customFormat="1" ht="12" hidden="1" customHeight="1">
      <c r="A12882" s="244"/>
    </row>
    <row r="12883" spans="1:1" s="245" customFormat="1" ht="12" hidden="1" customHeight="1">
      <c r="A12883" s="244"/>
    </row>
    <row r="12884" spans="1:1" s="245" customFormat="1" ht="12" hidden="1" customHeight="1">
      <c r="A12884" s="244"/>
    </row>
    <row r="12885" spans="1:1" s="245" customFormat="1" ht="12" hidden="1" customHeight="1">
      <c r="A12885" s="244"/>
    </row>
    <row r="12886" spans="1:1" s="245" customFormat="1" ht="12" hidden="1" customHeight="1">
      <c r="A12886" s="244"/>
    </row>
    <row r="12887" spans="1:1" s="245" customFormat="1" ht="12" hidden="1" customHeight="1">
      <c r="A12887" s="244"/>
    </row>
    <row r="12888" spans="1:1" s="245" customFormat="1" ht="12" hidden="1" customHeight="1">
      <c r="A12888" s="244"/>
    </row>
    <row r="12889" spans="1:1" s="245" customFormat="1" ht="12" hidden="1" customHeight="1">
      <c r="A12889" s="244"/>
    </row>
    <row r="12890" spans="1:1" s="245" customFormat="1" ht="12" hidden="1" customHeight="1">
      <c r="A12890" s="244"/>
    </row>
    <row r="12891" spans="1:1" s="245" customFormat="1" ht="12" hidden="1" customHeight="1">
      <c r="A12891" s="244"/>
    </row>
    <row r="12892" spans="1:1" s="245" customFormat="1" ht="12" hidden="1" customHeight="1">
      <c r="A12892" s="244"/>
    </row>
    <row r="12893" spans="1:1" s="245" customFormat="1" ht="12" hidden="1" customHeight="1">
      <c r="A12893" s="244"/>
    </row>
    <row r="12894" spans="1:1" s="245" customFormat="1" ht="12" hidden="1" customHeight="1">
      <c r="A12894" s="244"/>
    </row>
    <row r="12895" spans="1:1" s="245" customFormat="1" ht="12" hidden="1" customHeight="1">
      <c r="A12895" s="244"/>
    </row>
    <row r="12896" spans="1:1" s="245" customFormat="1" ht="12" hidden="1" customHeight="1">
      <c r="A12896" s="244"/>
    </row>
    <row r="12897" spans="1:1" s="245" customFormat="1" ht="12" hidden="1" customHeight="1">
      <c r="A12897" s="244"/>
    </row>
    <row r="12898" spans="1:1" s="245" customFormat="1" ht="12" hidden="1" customHeight="1">
      <c r="A12898" s="244"/>
    </row>
    <row r="12899" spans="1:1" s="245" customFormat="1" ht="12" hidden="1" customHeight="1">
      <c r="A12899" s="244"/>
    </row>
    <row r="12900" spans="1:1" s="245" customFormat="1" ht="12" hidden="1" customHeight="1">
      <c r="A12900" s="244"/>
    </row>
    <row r="12901" spans="1:1" s="245" customFormat="1" ht="12" hidden="1" customHeight="1">
      <c r="A12901" s="244"/>
    </row>
    <row r="12902" spans="1:1" s="245" customFormat="1" ht="12" hidden="1" customHeight="1">
      <c r="A12902" s="244"/>
    </row>
    <row r="12903" spans="1:1" s="245" customFormat="1" ht="12" hidden="1" customHeight="1">
      <c r="A12903" s="244"/>
    </row>
    <row r="12904" spans="1:1" s="245" customFormat="1" ht="12" hidden="1" customHeight="1">
      <c r="A12904" s="244"/>
    </row>
    <row r="12905" spans="1:1" s="245" customFormat="1" ht="12" hidden="1" customHeight="1">
      <c r="A12905" s="244"/>
    </row>
    <row r="12906" spans="1:1" s="245" customFormat="1" ht="12" hidden="1" customHeight="1">
      <c r="A12906" s="244"/>
    </row>
    <row r="12907" spans="1:1" s="245" customFormat="1" ht="12" hidden="1" customHeight="1">
      <c r="A12907" s="244"/>
    </row>
    <row r="12908" spans="1:1" s="245" customFormat="1" ht="12" hidden="1" customHeight="1">
      <c r="A12908" s="244"/>
    </row>
    <row r="12909" spans="1:1" s="245" customFormat="1" ht="12" hidden="1" customHeight="1">
      <c r="A12909" s="244"/>
    </row>
    <row r="12910" spans="1:1" s="245" customFormat="1" ht="12" hidden="1" customHeight="1">
      <c r="A12910" s="244"/>
    </row>
    <row r="12911" spans="1:1" s="245" customFormat="1" ht="12" hidden="1" customHeight="1">
      <c r="A12911" s="244"/>
    </row>
    <row r="12912" spans="1:1" s="245" customFormat="1" ht="12" hidden="1" customHeight="1">
      <c r="A12912" s="244"/>
    </row>
    <row r="12913" spans="1:1" s="245" customFormat="1" ht="12" hidden="1" customHeight="1">
      <c r="A12913" s="244"/>
    </row>
    <row r="12914" spans="1:1" s="245" customFormat="1" ht="12" hidden="1" customHeight="1">
      <c r="A12914" s="244"/>
    </row>
    <row r="12915" spans="1:1" s="245" customFormat="1" ht="12" hidden="1" customHeight="1">
      <c r="A12915" s="244"/>
    </row>
    <row r="12916" spans="1:1" s="245" customFormat="1" ht="12" hidden="1" customHeight="1">
      <c r="A12916" s="244"/>
    </row>
    <row r="12917" spans="1:1" s="245" customFormat="1" ht="12" hidden="1" customHeight="1">
      <c r="A12917" s="244"/>
    </row>
    <row r="12918" spans="1:1" s="245" customFormat="1" ht="12" hidden="1" customHeight="1">
      <c r="A12918" s="244"/>
    </row>
    <row r="12919" spans="1:1" s="245" customFormat="1" ht="12" hidden="1" customHeight="1">
      <c r="A12919" s="244"/>
    </row>
    <row r="12920" spans="1:1" s="245" customFormat="1" ht="12" hidden="1" customHeight="1">
      <c r="A12920" s="244"/>
    </row>
    <row r="12921" spans="1:1" s="245" customFormat="1" ht="12" hidden="1" customHeight="1">
      <c r="A12921" s="244"/>
    </row>
    <row r="12922" spans="1:1" s="245" customFormat="1" ht="12" hidden="1" customHeight="1">
      <c r="A12922" s="244"/>
    </row>
    <row r="12923" spans="1:1" s="245" customFormat="1" ht="12" hidden="1" customHeight="1">
      <c r="A12923" s="244"/>
    </row>
    <row r="12924" spans="1:1" s="245" customFormat="1" ht="12" hidden="1" customHeight="1">
      <c r="A12924" s="244"/>
    </row>
    <row r="12925" spans="1:1" s="245" customFormat="1" ht="12" hidden="1" customHeight="1">
      <c r="A12925" s="244"/>
    </row>
    <row r="12926" spans="1:1" s="245" customFormat="1" ht="12" hidden="1" customHeight="1">
      <c r="A12926" s="244"/>
    </row>
    <row r="12927" spans="1:1" s="245" customFormat="1" ht="12" hidden="1" customHeight="1">
      <c r="A12927" s="244"/>
    </row>
    <row r="12928" spans="1:1" s="245" customFormat="1" ht="12" hidden="1" customHeight="1">
      <c r="A12928" s="244"/>
    </row>
    <row r="12929" spans="1:1" s="245" customFormat="1" ht="12" hidden="1" customHeight="1">
      <c r="A12929" s="244"/>
    </row>
    <row r="12930" spans="1:1" s="245" customFormat="1" ht="12" hidden="1" customHeight="1">
      <c r="A12930" s="244"/>
    </row>
    <row r="12931" spans="1:1" s="245" customFormat="1" ht="12" hidden="1" customHeight="1">
      <c r="A12931" s="244"/>
    </row>
    <row r="12932" spans="1:1" s="245" customFormat="1" ht="12" hidden="1" customHeight="1">
      <c r="A12932" s="244"/>
    </row>
    <row r="12933" spans="1:1" s="245" customFormat="1" ht="12" hidden="1" customHeight="1">
      <c r="A12933" s="244"/>
    </row>
    <row r="12934" spans="1:1" s="245" customFormat="1" ht="12" hidden="1" customHeight="1">
      <c r="A12934" s="244"/>
    </row>
    <row r="12935" spans="1:1" s="245" customFormat="1" ht="12" hidden="1" customHeight="1">
      <c r="A12935" s="244"/>
    </row>
    <row r="12936" spans="1:1" s="245" customFormat="1" ht="12" hidden="1" customHeight="1">
      <c r="A12936" s="244"/>
    </row>
    <row r="12937" spans="1:1" s="245" customFormat="1" ht="12" hidden="1" customHeight="1">
      <c r="A12937" s="244"/>
    </row>
    <row r="12938" spans="1:1" s="245" customFormat="1" ht="12" hidden="1" customHeight="1">
      <c r="A12938" s="244"/>
    </row>
    <row r="12939" spans="1:1" s="245" customFormat="1" ht="12" hidden="1" customHeight="1">
      <c r="A12939" s="244"/>
    </row>
    <row r="12940" spans="1:1" s="245" customFormat="1" ht="12" hidden="1" customHeight="1">
      <c r="A12940" s="244"/>
    </row>
    <row r="12941" spans="1:1" s="245" customFormat="1" ht="12" hidden="1" customHeight="1">
      <c r="A12941" s="244"/>
    </row>
    <row r="12942" spans="1:1" s="245" customFormat="1" ht="12" hidden="1" customHeight="1">
      <c r="A12942" s="244"/>
    </row>
    <row r="12943" spans="1:1" s="245" customFormat="1" ht="12" hidden="1" customHeight="1">
      <c r="A12943" s="244"/>
    </row>
    <row r="12944" spans="1:1" s="245" customFormat="1" ht="12" hidden="1" customHeight="1">
      <c r="A12944" s="244"/>
    </row>
    <row r="12945" spans="1:1" s="245" customFormat="1" ht="12" hidden="1" customHeight="1">
      <c r="A12945" s="244"/>
    </row>
    <row r="12946" spans="1:1" s="245" customFormat="1" ht="12" hidden="1" customHeight="1">
      <c r="A12946" s="244"/>
    </row>
    <row r="12947" spans="1:1" s="245" customFormat="1" ht="12" hidden="1" customHeight="1">
      <c r="A12947" s="244"/>
    </row>
    <row r="12948" spans="1:1" s="245" customFormat="1" ht="12" hidden="1" customHeight="1">
      <c r="A12948" s="244"/>
    </row>
    <row r="12949" spans="1:1" s="245" customFormat="1" ht="12" hidden="1" customHeight="1">
      <c r="A12949" s="244"/>
    </row>
    <row r="12950" spans="1:1" s="245" customFormat="1" ht="12" hidden="1" customHeight="1">
      <c r="A12950" s="244"/>
    </row>
    <row r="12951" spans="1:1" s="245" customFormat="1" ht="12" hidden="1" customHeight="1">
      <c r="A12951" s="244"/>
    </row>
    <row r="12952" spans="1:1" s="245" customFormat="1" ht="12" hidden="1" customHeight="1">
      <c r="A12952" s="244"/>
    </row>
    <row r="12953" spans="1:1" s="245" customFormat="1" ht="12" hidden="1" customHeight="1">
      <c r="A12953" s="244"/>
    </row>
    <row r="12954" spans="1:1" s="245" customFormat="1" ht="12" hidden="1" customHeight="1">
      <c r="A12954" s="244"/>
    </row>
    <row r="12955" spans="1:1" s="245" customFormat="1" ht="12" hidden="1" customHeight="1">
      <c r="A12955" s="244"/>
    </row>
    <row r="12956" spans="1:1" s="245" customFormat="1" ht="12" hidden="1" customHeight="1">
      <c r="A12956" s="244"/>
    </row>
    <row r="12957" spans="1:1" s="245" customFormat="1" ht="12" hidden="1" customHeight="1">
      <c r="A12957" s="244"/>
    </row>
    <row r="12958" spans="1:1" s="245" customFormat="1" ht="12" hidden="1" customHeight="1">
      <c r="A12958" s="244"/>
    </row>
    <row r="12959" spans="1:1" s="245" customFormat="1" ht="12" hidden="1" customHeight="1">
      <c r="A12959" s="244"/>
    </row>
    <row r="12960" spans="1:1" s="245" customFormat="1" ht="12" hidden="1" customHeight="1">
      <c r="A12960" s="244"/>
    </row>
    <row r="12961" spans="1:1" s="245" customFormat="1" ht="12" hidden="1" customHeight="1">
      <c r="A12961" s="244"/>
    </row>
    <row r="12962" spans="1:1" s="245" customFormat="1" ht="12" hidden="1" customHeight="1">
      <c r="A12962" s="244"/>
    </row>
    <row r="12963" spans="1:1" s="245" customFormat="1" ht="12" hidden="1" customHeight="1">
      <c r="A12963" s="244"/>
    </row>
    <row r="12964" spans="1:1" s="245" customFormat="1" ht="12" hidden="1" customHeight="1">
      <c r="A12964" s="244"/>
    </row>
    <row r="12965" spans="1:1" s="245" customFormat="1" ht="12" hidden="1" customHeight="1">
      <c r="A12965" s="244"/>
    </row>
    <row r="12966" spans="1:1" s="245" customFormat="1" ht="12" hidden="1" customHeight="1">
      <c r="A12966" s="244"/>
    </row>
    <row r="12967" spans="1:1" s="245" customFormat="1" ht="12" hidden="1" customHeight="1">
      <c r="A12967" s="244"/>
    </row>
    <row r="12968" spans="1:1" s="245" customFormat="1" ht="12" hidden="1" customHeight="1">
      <c r="A12968" s="244"/>
    </row>
    <row r="12969" spans="1:1" s="245" customFormat="1" ht="12" hidden="1" customHeight="1">
      <c r="A12969" s="244"/>
    </row>
    <row r="12970" spans="1:1" s="245" customFormat="1" ht="12" hidden="1" customHeight="1">
      <c r="A12970" s="244"/>
    </row>
    <row r="12971" spans="1:1" s="245" customFormat="1" ht="12" hidden="1" customHeight="1">
      <c r="A12971" s="244"/>
    </row>
    <row r="12972" spans="1:1" s="245" customFormat="1" ht="12" hidden="1" customHeight="1">
      <c r="A12972" s="244"/>
    </row>
    <row r="12973" spans="1:1" s="245" customFormat="1" ht="12" hidden="1" customHeight="1">
      <c r="A12973" s="244"/>
    </row>
    <row r="12974" spans="1:1" s="245" customFormat="1" ht="12" hidden="1" customHeight="1">
      <c r="A12974" s="244"/>
    </row>
    <row r="12975" spans="1:1" s="245" customFormat="1" ht="12" hidden="1" customHeight="1">
      <c r="A12975" s="244"/>
    </row>
    <row r="12976" spans="1:1" s="245" customFormat="1" ht="12" hidden="1" customHeight="1">
      <c r="A12976" s="244"/>
    </row>
    <row r="12977" spans="1:1" s="245" customFormat="1" ht="12" hidden="1" customHeight="1">
      <c r="A12977" s="244"/>
    </row>
    <row r="12978" spans="1:1" s="245" customFormat="1" ht="12" hidden="1" customHeight="1">
      <c r="A12978" s="244"/>
    </row>
    <row r="12979" spans="1:1" s="245" customFormat="1" ht="12" hidden="1" customHeight="1">
      <c r="A12979" s="244"/>
    </row>
    <row r="12980" spans="1:1" s="245" customFormat="1" ht="12" hidden="1" customHeight="1">
      <c r="A12980" s="244"/>
    </row>
    <row r="12981" spans="1:1" s="245" customFormat="1" ht="12" hidden="1" customHeight="1">
      <c r="A12981" s="244"/>
    </row>
    <row r="12982" spans="1:1" s="245" customFormat="1" ht="12" hidden="1" customHeight="1">
      <c r="A12982" s="244"/>
    </row>
    <row r="12983" spans="1:1" s="245" customFormat="1" ht="12" hidden="1" customHeight="1">
      <c r="A12983" s="244"/>
    </row>
    <row r="12984" spans="1:1" s="245" customFormat="1" ht="12" hidden="1" customHeight="1">
      <c r="A12984" s="244"/>
    </row>
    <row r="12985" spans="1:1" s="245" customFormat="1" ht="12" hidden="1" customHeight="1">
      <c r="A12985" s="244"/>
    </row>
    <row r="12986" spans="1:1" s="245" customFormat="1" ht="12" hidden="1" customHeight="1">
      <c r="A12986" s="244"/>
    </row>
    <row r="12987" spans="1:1" s="245" customFormat="1" ht="12" hidden="1" customHeight="1">
      <c r="A12987" s="244"/>
    </row>
    <row r="12988" spans="1:1" s="245" customFormat="1" ht="12" hidden="1" customHeight="1">
      <c r="A12988" s="244"/>
    </row>
    <row r="12989" spans="1:1" s="245" customFormat="1" ht="12" hidden="1" customHeight="1">
      <c r="A12989" s="244"/>
    </row>
    <row r="12990" spans="1:1" s="245" customFormat="1" ht="12" hidden="1" customHeight="1">
      <c r="A12990" s="244"/>
    </row>
    <row r="12991" spans="1:1" s="245" customFormat="1" ht="12" hidden="1" customHeight="1">
      <c r="A12991" s="244"/>
    </row>
    <row r="12992" spans="1:1" s="245" customFormat="1" ht="12" hidden="1" customHeight="1">
      <c r="A12992" s="244"/>
    </row>
    <row r="12993" spans="1:1" s="245" customFormat="1" ht="12" hidden="1" customHeight="1">
      <c r="A12993" s="244"/>
    </row>
    <row r="12994" spans="1:1" s="245" customFormat="1" ht="12" hidden="1" customHeight="1">
      <c r="A12994" s="244"/>
    </row>
    <row r="12995" spans="1:1" s="245" customFormat="1" ht="12" hidden="1" customHeight="1">
      <c r="A12995" s="244"/>
    </row>
    <row r="12996" spans="1:1" s="245" customFormat="1" ht="12" hidden="1" customHeight="1">
      <c r="A12996" s="244"/>
    </row>
    <row r="12997" spans="1:1" s="245" customFormat="1" ht="12" hidden="1" customHeight="1">
      <c r="A12997" s="244"/>
    </row>
    <row r="12998" spans="1:1" s="245" customFormat="1" ht="12" hidden="1" customHeight="1">
      <c r="A12998" s="244"/>
    </row>
    <row r="12999" spans="1:1" s="245" customFormat="1" ht="12" hidden="1" customHeight="1">
      <c r="A12999" s="244"/>
    </row>
    <row r="13000" spans="1:1" s="245" customFormat="1" ht="12" hidden="1" customHeight="1">
      <c r="A13000" s="244"/>
    </row>
    <row r="13001" spans="1:1" s="245" customFormat="1" ht="12" hidden="1" customHeight="1">
      <c r="A13001" s="244"/>
    </row>
    <row r="13002" spans="1:1" s="245" customFormat="1" ht="12" hidden="1" customHeight="1">
      <c r="A13002" s="244"/>
    </row>
    <row r="13003" spans="1:1" s="245" customFormat="1" ht="12" hidden="1" customHeight="1">
      <c r="A13003" s="244"/>
    </row>
    <row r="13004" spans="1:1" s="245" customFormat="1" ht="12" hidden="1" customHeight="1">
      <c r="A13004" s="244"/>
    </row>
    <row r="13005" spans="1:1" s="245" customFormat="1" ht="12" hidden="1" customHeight="1">
      <c r="A13005" s="244"/>
    </row>
    <row r="13006" spans="1:1" s="245" customFormat="1" ht="12" hidden="1" customHeight="1">
      <c r="A13006" s="244"/>
    </row>
    <row r="13007" spans="1:1" s="245" customFormat="1" ht="12" hidden="1" customHeight="1">
      <c r="A13007" s="244"/>
    </row>
    <row r="13008" spans="1:1" s="245" customFormat="1" ht="12" hidden="1" customHeight="1">
      <c r="A13008" s="244"/>
    </row>
    <row r="13009" spans="1:1" s="245" customFormat="1" ht="12" hidden="1" customHeight="1">
      <c r="A13009" s="244"/>
    </row>
    <row r="13010" spans="1:1" s="245" customFormat="1" ht="12" hidden="1" customHeight="1">
      <c r="A13010" s="244"/>
    </row>
    <row r="13011" spans="1:1" s="245" customFormat="1" ht="12" hidden="1" customHeight="1">
      <c r="A13011" s="244"/>
    </row>
    <row r="13012" spans="1:1" s="245" customFormat="1" ht="12" hidden="1" customHeight="1">
      <c r="A13012" s="244"/>
    </row>
    <row r="13013" spans="1:1" s="245" customFormat="1" ht="12" hidden="1" customHeight="1">
      <c r="A13013" s="244"/>
    </row>
    <row r="13014" spans="1:1" s="245" customFormat="1" ht="12" hidden="1" customHeight="1">
      <c r="A13014" s="244"/>
    </row>
    <row r="13015" spans="1:1" s="245" customFormat="1" ht="12" hidden="1" customHeight="1">
      <c r="A13015" s="244"/>
    </row>
    <row r="13016" spans="1:1" s="245" customFormat="1" ht="12" hidden="1" customHeight="1">
      <c r="A13016" s="244"/>
    </row>
    <row r="13017" spans="1:1" s="245" customFormat="1" ht="12" hidden="1" customHeight="1">
      <c r="A13017" s="244"/>
    </row>
    <row r="13018" spans="1:1" s="245" customFormat="1" ht="12" hidden="1" customHeight="1">
      <c r="A13018" s="244"/>
    </row>
    <row r="13019" spans="1:1" s="245" customFormat="1" ht="12" hidden="1" customHeight="1">
      <c r="A13019" s="244"/>
    </row>
    <row r="13020" spans="1:1" s="245" customFormat="1" ht="12" hidden="1" customHeight="1">
      <c r="A13020" s="244"/>
    </row>
    <row r="13021" spans="1:1" s="245" customFormat="1" ht="12" hidden="1" customHeight="1">
      <c r="A13021" s="244"/>
    </row>
    <row r="13022" spans="1:1" s="245" customFormat="1" ht="12" hidden="1" customHeight="1">
      <c r="A13022" s="244"/>
    </row>
    <row r="13023" spans="1:1" s="245" customFormat="1" ht="12" hidden="1" customHeight="1">
      <c r="A13023" s="244"/>
    </row>
    <row r="13024" spans="1:1" s="245" customFormat="1" ht="12" hidden="1" customHeight="1">
      <c r="A13024" s="244"/>
    </row>
    <row r="13025" spans="1:1" s="245" customFormat="1" ht="12" hidden="1" customHeight="1">
      <c r="A13025" s="244"/>
    </row>
    <row r="13026" spans="1:1" s="245" customFormat="1" ht="12" hidden="1" customHeight="1">
      <c r="A13026" s="244"/>
    </row>
    <row r="13027" spans="1:1" s="245" customFormat="1" ht="12" hidden="1" customHeight="1">
      <c r="A13027" s="244"/>
    </row>
    <row r="13028" spans="1:1" s="245" customFormat="1" ht="12" hidden="1" customHeight="1">
      <c r="A13028" s="244"/>
    </row>
    <row r="13029" spans="1:1" s="245" customFormat="1" ht="12" hidden="1" customHeight="1">
      <c r="A13029" s="244"/>
    </row>
    <row r="13030" spans="1:1" s="245" customFormat="1" ht="12" hidden="1" customHeight="1">
      <c r="A13030" s="244"/>
    </row>
    <row r="13031" spans="1:1" s="245" customFormat="1" ht="12" hidden="1" customHeight="1">
      <c r="A13031" s="244"/>
    </row>
    <row r="13032" spans="1:1" s="245" customFormat="1" ht="12" hidden="1" customHeight="1">
      <c r="A13032" s="244"/>
    </row>
    <row r="13033" spans="1:1" s="245" customFormat="1" ht="12" hidden="1" customHeight="1">
      <c r="A13033" s="244"/>
    </row>
    <row r="13034" spans="1:1" s="245" customFormat="1" ht="12" hidden="1" customHeight="1">
      <c r="A13034" s="244"/>
    </row>
    <row r="13035" spans="1:1" s="245" customFormat="1" ht="12" hidden="1" customHeight="1">
      <c r="A13035" s="244"/>
    </row>
    <row r="13036" spans="1:1" s="245" customFormat="1" ht="12" hidden="1" customHeight="1">
      <c r="A13036" s="244"/>
    </row>
    <row r="13037" spans="1:1" s="245" customFormat="1" ht="12" hidden="1" customHeight="1">
      <c r="A13037" s="244"/>
    </row>
    <row r="13038" spans="1:1" s="245" customFormat="1" ht="12" hidden="1" customHeight="1">
      <c r="A13038" s="244"/>
    </row>
    <row r="13039" spans="1:1" s="245" customFormat="1" ht="12" hidden="1" customHeight="1">
      <c r="A13039" s="244"/>
    </row>
    <row r="13040" spans="1:1" s="245" customFormat="1" ht="12" hidden="1" customHeight="1">
      <c r="A13040" s="244"/>
    </row>
    <row r="13041" spans="1:1" s="245" customFormat="1" ht="12" hidden="1" customHeight="1">
      <c r="A13041" s="244"/>
    </row>
    <row r="13042" spans="1:1" s="245" customFormat="1" ht="12" hidden="1" customHeight="1">
      <c r="A13042" s="244"/>
    </row>
    <row r="13043" spans="1:1" s="245" customFormat="1" ht="12" hidden="1" customHeight="1">
      <c r="A13043" s="244"/>
    </row>
    <row r="13044" spans="1:1" s="245" customFormat="1" ht="12" hidden="1" customHeight="1">
      <c r="A13044" s="244"/>
    </row>
    <row r="13045" spans="1:1" s="245" customFormat="1" ht="12" hidden="1" customHeight="1">
      <c r="A13045" s="244"/>
    </row>
    <row r="13046" spans="1:1" s="245" customFormat="1" ht="12" hidden="1" customHeight="1">
      <c r="A13046" s="244"/>
    </row>
    <row r="13047" spans="1:1" s="245" customFormat="1" ht="12" hidden="1" customHeight="1">
      <c r="A13047" s="244"/>
    </row>
    <row r="13048" spans="1:1" s="245" customFormat="1" ht="12" hidden="1" customHeight="1">
      <c r="A13048" s="244"/>
    </row>
    <row r="13049" spans="1:1" s="245" customFormat="1" ht="12" hidden="1" customHeight="1">
      <c r="A13049" s="244"/>
    </row>
    <row r="13050" spans="1:1" s="245" customFormat="1" ht="12" hidden="1" customHeight="1">
      <c r="A13050" s="244"/>
    </row>
    <row r="13051" spans="1:1" s="245" customFormat="1" ht="12" hidden="1" customHeight="1">
      <c r="A13051" s="244"/>
    </row>
    <row r="13052" spans="1:1" s="245" customFormat="1" ht="12" hidden="1" customHeight="1">
      <c r="A13052" s="244"/>
    </row>
    <row r="13053" spans="1:1" s="245" customFormat="1" ht="12" hidden="1" customHeight="1">
      <c r="A13053" s="244"/>
    </row>
    <row r="13054" spans="1:1" s="245" customFormat="1" ht="12" hidden="1" customHeight="1">
      <c r="A13054" s="244"/>
    </row>
    <row r="13055" spans="1:1" s="245" customFormat="1" ht="12" hidden="1" customHeight="1">
      <c r="A13055" s="244"/>
    </row>
    <row r="13056" spans="1:1" s="245" customFormat="1" ht="12" hidden="1" customHeight="1">
      <c r="A13056" s="244"/>
    </row>
    <row r="13057" spans="1:1" s="245" customFormat="1" ht="12" hidden="1" customHeight="1">
      <c r="A13057" s="244"/>
    </row>
    <row r="13058" spans="1:1" s="245" customFormat="1" ht="12" hidden="1" customHeight="1">
      <c r="A13058" s="244"/>
    </row>
    <row r="13059" spans="1:1" s="245" customFormat="1" ht="12" hidden="1" customHeight="1">
      <c r="A13059" s="244"/>
    </row>
    <row r="13060" spans="1:1" s="245" customFormat="1" ht="12" hidden="1" customHeight="1">
      <c r="A13060" s="244"/>
    </row>
    <row r="13061" spans="1:1" s="245" customFormat="1" ht="12" hidden="1" customHeight="1">
      <c r="A13061" s="244"/>
    </row>
    <row r="13062" spans="1:1" s="245" customFormat="1" ht="12" hidden="1" customHeight="1">
      <c r="A13062" s="244"/>
    </row>
    <row r="13063" spans="1:1" s="245" customFormat="1" ht="12" hidden="1" customHeight="1">
      <c r="A13063" s="244"/>
    </row>
    <row r="13064" spans="1:1" s="245" customFormat="1" ht="12" hidden="1" customHeight="1">
      <c r="A13064" s="244"/>
    </row>
    <row r="13065" spans="1:1" s="245" customFormat="1" ht="12" hidden="1" customHeight="1">
      <c r="A13065" s="244"/>
    </row>
    <row r="13066" spans="1:1" s="245" customFormat="1" ht="12" hidden="1" customHeight="1">
      <c r="A13066" s="244"/>
    </row>
    <row r="13067" spans="1:1" s="245" customFormat="1" ht="12" hidden="1" customHeight="1">
      <c r="A13067" s="244"/>
    </row>
    <row r="13068" spans="1:1" s="245" customFormat="1" ht="12" hidden="1" customHeight="1">
      <c r="A13068" s="244"/>
    </row>
    <row r="13069" spans="1:1" s="245" customFormat="1" ht="12" hidden="1" customHeight="1">
      <c r="A13069" s="244"/>
    </row>
    <row r="13070" spans="1:1" s="245" customFormat="1" ht="12" hidden="1" customHeight="1">
      <c r="A13070" s="244"/>
    </row>
    <row r="13071" spans="1:1" s="245" customFormat="1" ht="12" hidden="1" customHeight="1">
      <c r="A13071" s="244"/>
    </row>
    <row r="13072" spans="1:1" s="245" customFormat="1" ht="12" hidden="1" customHeight="1">
      <c r="A13072" s="244"/>
    </row>
    <row r="13073" spans="1:1" s="245" customFormat="1" ht="12" hidden="1" customHeight="1">
      <c r="A13073" s="244"/>
    </row>
    <row r="13074" spans="1:1" s="245" customFormat="1" ht="12" hidden="1" customHeight="1">
      <c r="A13074" s="244"/>
    </row>
    <row r="13075" spans="1:1" s="245" customFormat="1" ht="12" hidden="1" customHeight="1">
      <c r="A13075" s="244"/>
    </row>
    <row r="13076" spans="1:1" s="245" customFormat="1" ht="12" hidden="1" customHeight="1">
      <c r="A13076" s="244"/>
    </row>
    <row r="13077" spans="1:1" s="245" customFormat="1" ht="12" hidden="1" customHeight="1">
      <c r="A13077" s="244"/>
    </row>
    <row r="13078" spans="1:1" s="245" customFormat="1" ht="12" hidden="1" customHeight="1">
      <c r="A13078" s="244"/>
    </row>
    <row r="13079" spans="1:1" s="245" customFormat="1" ht="12" hidden="1" customHeight="1">
      <c r="A13079" s="244"/>
    </row>
    <row r="13080" spans="1:1" s="245" customFormat="1" ht="12" hidden="1" customHeight="1">
      <c r="A13080" s="244"/>
    </row>
    <row r="13081" spans="1:1" s="245" customFormat="1" ht="12" hidden="1" customHeight="1">
      <c r="A13081" s="244"/>
    </row>
    <row r="13082" spans="1:1" s="245" customFormat="1" ht="12" hidden="1" customHeight="1">
      <c r="A13082" s="244"/>
    </row>
    <row r="13083" spans="1:1" s="245" customFormat="1" ht="12" hidden="1" customHeight="1">
      <c r="A13083" s="244"/>
    </row>
    <row r="13084" spans="1:1" s="245" customFormat="1" ht="12" hidden="1" customHeight="1">
      <c r="A13084" s="244"/>
    </row>
    <row r="13085" spans="1:1" s="245" customFormat="1" ht="12" hidden="1" customHeight="1">
      <c r="A13085" s="244"/>
    </row>
    <row r="13086" spans="1:1" s="245" customFormat="1" ht="12" hidden="1" customHeight="1">
      <c r="A13086" s="244"/>
    </row>
    <row r="13087" spans="1:1" s="245" customFormat="1" ht="12" hidden="1" customHeight="1">
      <c r="A13087" s="244"/>
    </row>
    <row r="13088" spans="1:1" s="245" customFormat="1" ht="12" hidden="1" customHeight="1">
      <c r="A13088" s="244"/>
    </row>
    <row r="13089" spans="1:1" s="245" customFormat="1" ht="12" hidden="1" customHeight="1">
      <c r="A13089" s="244"/>
    </row>
    <row r="13090" spans="1:1" s="245" customFormat="1" ht="12" hidden="1" customHeight="1">
      <c r="A13090" s="244"/>
    </row>
    <row r="13091" spans="1:1" s="245" customFormat="1" ht="12" hidden="1" customHeight="1">
      <c r="A13091" s="244"/>
    </row>
    <row r="13092" spans="1:1" s="245" customFormat="1" ht="12" hidden="1" customHeight="1">
      <c r="A13092" s="244"/>
    </row>
    <row r="13093" spans="1:1" s="245" customFormat="1" ht="12" hidden="1" customHeight="1">
      <c r="A13093" s="244"/>
    </row>
    <row r="13094" spans="1:1" s="245" customFormat="1" ht="12" hidden="1" customHeight="1">
      <c r="A13094" s="244"/>
    </row>
    <row r="13095" spans="1:1" s="245" customFormat="1" ht="12" hidden="1" customHeight="1">
      <c r="A13095" s="244"/>
    </row>
    <row r="13096" spans="1:1" s="245" customFormat="1" ht="12" hidden="1" customHeight="1">
      <c r="A13096" s="244"/>
    </row>
    <row r="13097" spans="1:1" s="245" customFormat="1" ht="12" hidden="1" customHeight="1">
      <c r="A13097" s="244"/>
    </row>
    <row r="13098" spans="1:1" s="245" customFormat="1" ht="12" hidden="1" customHeight="1">
      <c r="A13098" s="244"/>
    </row>
    <row r="13099" spans="1:1" s="245" customFormat="1" ht="12" hidden="1" customHeight="1">
      <c r="A13099" s="244"/>
    </row>
    <row r="13100" spans="1:1" s="245" customFormat="1" ht="12" hidden="1" customHeight="1">
      <c r="A13100" s="244"/>
    </row>
    <row r="13101" spans="1:1" s="245" customFormat="1" ht="12" hidden="1" customHeight="1">
      <c r="A13101" s="244"/>
    </row>
    <row r="13102" spans="1:1" s="245" customFormat="1" ht="12" hidden="1" customHeight="1">
      <c r="A13102" s="244"/>
    </row>
    <row r="13103" spans="1:1" s="245" customFormat="1" ht="12" hidden="1" customHeight="1">
      <c r="A13103" s="244"/>
    </row>
    <row r="13104" spans="1:1" s="245" customFormat="1" ht="12" hidden="1" customHeight="1">
      <c r="A13104" s="244"/>
    </row>
    <row r="13105" spans="1:1" s="245" customFormat="1" ht="12" hidden="1" customHeight="1">
      <c r="A13105" s="244"/>
    </row>
    <row r="13106" spans="1:1" s="245" customFormat="1" ht="12" hidden="1" customHeight="1">
      <c r="A13106" s="244"/>
    </row>
    <row r="13107" spans="1:1" s="245" customFormat="1" ht="12" hidden="1" customHeight="1">
      <c r="A13107" s="244"/>
    </row>
    <row r="13108" spans="1:1" s="245" customFormat="1" ht="12" hidden="1" customHeight="1">
      <c r="A13108" s="244"/>
    </row>
    <row r="13109" spans="1:1" s="245" customFormat="1" ht="12" hidden="1" customHeight="1">
      <c r="A13109" s="244"/>
    </row>
    <row r="13110" spans="1:1" s="245" customFormat="1" ht="12" hidden="1" customHeight="1">
      <c r="A13110" s="244"/>
    </row>
    <row r="13111" spans="1:1" s="245" customFormat="1" ht="12" hidden="1" customHeight="1">
      <c r="A13111" s="244"/>
    </row>
    <row r="13112" spans="1:1" s="245" customFormat="1" ht="12" hidden="1" customHeight="1">
      <c r="A13112" s="244"/>
    </row>
    <row r="13113" spans="1:1" s="245" customFormat="1" ht="12" hidden="1" customHeight="1">
      <c r="A13113" s="244"/>
    </row>
    <row r="13114" spans="1:1" s="245" customFormat="1" ht="12" hidden="1" customHeight="1">
      <c r="A13114" s="244"/>
    </row>
    <row r="13115" spans="1:1" s="245" customFormat="1" ht="12" hidden="1" customHeight="1">
      <c r="A13115" s="244"/>
    </row>
    <row r="13116" spans="1:1" s="245" customFormat="1" ht="12" hidden="1" customHeight="1">
      <c r="A13116" s="244"/>
    </row>
    <row r="13117" spans="1:1" s="245" customFormat="1" ht="12" hidden="1" customHeight="1">
      <c r="A13117" s="244"/>
    </row>
    <row r="13118" spans="1:1" s="245" customFormat="1" ht="12" hidden="1" customHeight="1">
      <c r="A13118" s="244"/>
    </row>
    <row r="13119" spans="1:1" s="245" customFormat="1" ht="12" hidden="1" customHeight="1">
      <c r="A13119" s="244"/>
    </row>
    <row r="13120" spans="1:1" s="245" customFormat="1" ht="12" hidden="1" customHeight="1">
      <c r="A13120" s="244"/>
    </row>
    <row r="13121" spans="1:1" s="245" customFormat="1" ht="12" hidden="1" customHeight="1">
      <c r="A13121" s="244"/>
    </row>
    <row r="13122" spans="1:1" s="245" customFormat="1" ht="12" hidden="1" customHeight="1">
      <c r="A13122" s="244"/>
    </row>
    <row r="13123" spans="1:1" s="245" customFormat="1" ht="12" hidden="1" customHeight="1">
      <c r="A13123" s="244"/>
    </row>
    <row r="13124" spans="1:1" s="245" customFormat="1" ht="12" hidden="1" customHeight="1">
      <c r="A13124" s="244"/>
    </row>
    <row r="13125" spans="1:1" s="245" customFormat="1" ht="12" hidden="1" customHeight="1">
      <c r="A13125" s="244"/>
    </row>
    <row r="13126" spans="1:1" s="245" customFormat="1" ht="12" hidden="1" customHeight="1">
      <c r="A13126" s="244"/>
    </row>
    <row r="13127" spans="1:1" s="245" customFormat="1" ht="12" hidden="1" customHeight="1">
      <c r="A13127" s="244"/>
    </row>
    <row r="13128" spans="1:1" s="245" customFormat="1" ht="12" hidden="1" customHeight="1">
      <c r="A13128" s="244"/>
    </row>
    <row r="13129" spans="1:1" s="245" customFormat="1" ht="12" hidden="1" customHeight="1">
      <c r="A13129" s="244"/>
    </row>
    <row r="13130" spans="1:1" s="245" customFormat="1" ht="12" hidden="1" customHeight="1">
      <c r="A13130" s="244"/>
    </row>
    <row r="13131" spans="1:1" s="245" customFormat="1" ht="12" hidden="1" customHeight="1">
      <c r="A13131" s="244"/>
    </row>
    <row r="13132" spans="1:1" s="245" customFormat="1" ht="12" hidden="1" customHeight="1">
      <c r="A13132" s="244"/>
    </row>
    <row r="13133" spans="1:1" s="245" customFormat="1" ht="12" hidden="1" customHeight="1">
      <c r="A13133" s="244"/>
    </row>
    <row r="13134" spans="1:1" s="245" customFormat="1" ht="12" hidden="1" customHeight="1">
      <c r="A13134" s="244"/>
    </row>
    <row r="13135" spans="1:1" s="245" customFormat="1" ht="12" hidden="1" customHeight="1">
      <c r="A13135" s="244"/>
    </row>
    <row r="13136" spans="1:1" s="245" customFormat="1" ht="12" hidden="1" customHeight="1">
      <c r="A13136" s="244"/>
    </row>
    <row r="13137" spans="1:1" s="245" customFormat="1" ht="12" hidden="1" customHeight="1">
      <c r="A13137" s="244"/>
    </row>
    <row r="13138" spans="1:1" s="245" customFormat="1" ht="12" hidden="1" customHeight="1">
      <c r="A13138" s="244"/>
    </row>
    <row r="13139" spans="1:1" s="245" customFormat="1" ht="12" hidden="1" customHeight="1">
      <c r="A13139" s="244"/>
    </row>
    <row r="13140" spans="1:1" s="245" customFormat="1" ht="12" hidden="1" customHeight="1">
      <c r="A13140" s="244"/>
    </row>
    <row r="13141" spans="1:1" s="245" customFormat="1" ht="12" hidden="1" customHeight="1">
      <c r="A13141" s="244"/>
    </row>
    <row r="13142" spans="1:1" s="245" customFormat="1" ht="12" hidden="1" customHeight="1">
      <c r="A13142" s="244"/>
    </row>
    <row r="13143" spans="1:1" s="245" customFormat="1" ht="12" hidden="1" customHeight="1">
      <c r="A13143" s="244"/>
    </row>
    <row r="13144" spans="1:1" s="245" customFormat="1" ht="12" hidden="1" customHeight="1">
      <c r="A13144" s="244"/>
    </row>
    <row r="13145" spans="1:1" s="245" customFormat="1" ht="12" hidden="1" customHeight="1">
      <c r="A13145" s="244"/>
    </row>
    <row r="13146" spans="1:1" s="245" customFormat="1" ht="12" hidden="1" customHeight="1">
      <c r="A13146" s="244"/>
    </row>
    <row r="13147" spans="1:1" s="245" customFormat="1" ht="12" hidden="1" customHeight="1">
      <c r="A13147" s="244"/>
    </row>
    <row r="13148" spans="1:1" s="245" customFormat="1" ht="12" hidden="1" customHeight="1">
      <c r="A13148" s="244"/>
    </row>
    <row r="13149" spans="1:1" s="245" customFormat="1" ht="12" hidden="1" customHeight="1">
      <c r="A13149" s="244"/>
    </row>
    <row r="13150" spans="1:1" s="245" customFormat="1" ht="12" hidden="1" customHeight="1">
      <c r="A13150" s="244"/>
    </row>
    <row r="13151" spans="1:1" s="245" customFormat="1" ht="12" hidden="1" customHeight="1">
      <c r="A13151" s="244"/>
    </row>
    <row r="13152" spans="1:1" s="245" customFormat="1" ht="12" hidden="1" customHeight="1">
      <c r="A13152" s="244"/>
    </row>
    <row r="13153" spans="1:1" s="245" customFormat="1" ht="12" hidden="1" customHeight="1">
      <c r="A13153" s="244"/>
    </row>
    <row r="13154" spans="1:1" s="245" customFormat="1" ht="12" hidden="1" customHeight="1">
      <c r="A13154" s="244"/>
    </row>
    <row r="13155" spans="1:1" s="245" customFormat="1" ht="12" hidden="1" customHeight="1">
      <c r="A13155" s="244"/>
    </row>
    <row r="13156" spans="1:1" s="245" customFormat="1" ht="12" hidden="1" customHeight="1">
      <c r="A13156" s="244"/>
    </row>
    <row r="13157" spans="1:1" s="245" customFormat="1" ht="12" hidden="1" customHeight="1">
      <c r="A13157" s="244"/>
    </row>
    <row r="13158" spans="1:1" s="245" customFormat="1" ht="12" hidden="1" customHeight="1">
      <c r="A13158" s="244"/>
    </row>
    <row r="13159" spans="1:1" s="245" customFormat="1" ht="12" hidden="1" customHeight="1">
      <c r="A13159" s="244"/>
    </row>
    <row r="13160" spans="1:1" s="245" customFormat="1" ht="12" hidden="1" customHeight="1">
      <c r="A13160" s="244"/>
    </row>
    <row r="13161" spans="1:1" s="245" customFormat="1" ht="12" hidden="1" customHeight="1">
      <c r="A13161" s="244"/>
    </row>
    <row r="13162" spans="1:1" s="245" customFormat="1" ht="12" hidden="1" customHeight="1">
      <c r="A13162" s="244"/>
    </row>
    <row r="13163" spans="1:1" s="245" customFormat="1" ht="12" hidden="1" customHeight="1">
      <c r="A13163" s="244"/>
    </row>
    <row r="13164" spans="1:1" s="245" customFormat="1" ht="12" hidden="1" customHeight="1">
      <c r="A13164" s="244"/>
    </row>
    <row r="13165" spans="1:1" s="245" customFormat="1" ht="12" hidden="1" customHeight="1">
      <c r="A13165" s="244"/>
    </row>
    <row r="13166" spans="1:1" s="245" customFormat="1" ht="12" hidden="1" customHeight="1">
      <c r="A13166" s="244"/>
    </row>
    <row r="13167" spans="1:1" s="245" customFormat="1" ht="12" hidden="1" customHeight="1">
      <c r="A13167" s="244"/>
    </row>
    <row r="13168" spans="1:1" s="245" customFormat="1" ht="12" hidden="1" customHeight="1">
      <c r="A13168" s="244"/>
    </row>
    <row r="13169" spans="1:1" s="245" customFormat="1" ht="12" hidden="1" customHeight="1">
      <c r="A13169" s="244"/>
    </row>
    <row r="13170" spans="1:1" s="245" customFormat="1" ht="12" hidden="1" customHeight="1">
      <c r="A13170" s="244"/>
    </row>
    <row r="13171" spans="1:1" s="245" customFormat="1" ht="12" hidden="1" customHeight="1">
      <c r="A13171" s="244"/>
    </row>
    <row r="13172" spans="1:1" s="245" customFormat="1" ht="12" hidden="1" customHeight="1">
      <c r="A13172" s="244"/>
    </row>
    <row r="13173" spans="1:1" s="245" customFormat="1" ht="12" hidden="1" customHeight="1">
      <c r="A13173" s="244"/>
    </row>
    <row r="13174" spans="1:1" s="245" customFormat="1" ht="12" hidden="1" customHeight="1">
      <c r="A13174" s="244"/>
    </row>
    <row r="13175" spans="1:1" s="245" customFormat="1" ht="12" hidden="1" customHeight="1">
      <c r="A13175" s="244"/>
    </row>
    <row r="13176" spans="1:1" s="245" customFormat="1" ht="12" hidden="1" customHeight="1">
      <c r="A13176" s="244"/>
    </row>
    <row r="13177" spans="1:1" s="245" customFormat="1" ht="12" hidden="1" customHeight="1">
      <c r="A13177" s="244"/>
    </row>
    <row r="13178" spans="1:1" s="245" customFormat="1" ht="12" hidden="1" customHeight="1">
      <c r="A13178" s="244"/>
    </row>
    <row r="13179" spans="1:1" s="245" customFormat="1" ht="12" hidden="1" customHeight="1">
      <c r="A13179" s="244"/>
    </row>
    <row r="13180" spans="1:1" s="245" customFormat="1" ht="12" hidden="1" customHeight="1">
      <c r="A13180" s="244"/>
    </row>
    <row r="13181" spans="1:1" s="245" customFormat="1" ht="12" hidden="1" customHeight="1">
      <c r="A13181" s="244"/>
    </row>
    <row r="13182" spans="1:1" s="245" customFormat="1" ht="12" hidden="1" customHeight="1">
      <c r="A13182" s="244"/>
    </row>
    <row r="13183" spans="1:1" s="245" customFormat="1" ht="12" hidden="1" customHeight="1">
      <c r="A13183" s="244"/>
    </row>
    <row r="13184" spans="1:1" s="245" customFormat="1" ht="12" hidden="1" customHeight="1">
      <c r="A13184" s="244"/>
    </row>
    <row r="13185" spans="1:1" s="245" customFormat="1" ht="12" hidden="1" customHeight="1">
      <c r="A13185" s="244"/>
    </row>
    <row r="13186" spans="1:1" s="245" customFormat="1" ht="12" hidden="1" customHeight="1">
      <c r="A13186" s="244"/>
    </row>
    <row r="13187" spans="1:1" s="245" customFormat="1" ht="12" hidden="1" customHeight="1">
      <c r="A13187" s="244"/>
    </row>
    <row r="13188" spans="1:1" s="245" customFormat="1" ht="12" hidden="1" customHeight="1">
      <c r="A13188" s="244"/>
    </row>
    <row r="13189" spans="1:1" s="245" customFormat="1" ht="12" hidden="1" customHeight="1">
      <c r="A13189" s="244"/>
    </row>
    <row r="13190" spans="1:1" s="245" customFormat="1" ht="12" hidden="1" customHeight="1">
      <c r="A13190" s="244"/>
    </row>
    <row r="13191" spans="1:1" s="245" customFormat="1" ht="12" hidden="1" customHeight="1">
      <c r="A13191" s="244"/>
    </row>
    <row r="13192" spans="1:1" s="245" customFormat="1" ht="12" hidden="1" customHeight="1">
      <c r="A13192" s="244"/>
    </row>
    <row r="13193" spans="1:1" s="245" customFormat="1" ht="12" hidden="1" customHeight="1">
      <c r="A13193" s="244"/>
    </row>
    <row r="13194" spans="1:1" s="245" customFormat="1" ht="12" hidden="1" customHeight="1">
      <c r="A13194" s="244"/>
    </row>
    <row r="13195" spans="1:1" s="245" customFormat="1" ht="12" hidden="1" customHeight="1">
      <c r="A13195" s="244"/>
    </row>
    <row r="13196" spans="1:1" s="245" customFormat="1" ht="12" hidden="1" customHeight="1">
      <c r="A13196" s="244"/>
    </row>
    <row r="13197" spans="1:1" s="245" customFormat="1" ht="12" hidden="1" customHeight="1">
      <c r="A13197" s="244"/>
    </row>
    <row r="13198" spans="1:1" s="245" customFormat="1" ht="12" hidden="1" customHeight="1">
      <c r="A13198" s="244"/>
    </row>
    <row r="13199" spans="1:1" s="245" customFormat="1" ht="12" hidden="1" customHeight="1">
      <c r="A13199" s="244"/>
    </row>
    <row r="13200" spans="1:1" s="245" customFormat="1" ht="12" hidden="1" customHeight="1">
      <c r="A13200" s="244"/>
    </row>
    <row r="13201" spans="1:1" s="245" customFormat="1" ht="12" hidden="1" customHeight="1">
      <c r="A13201" s="244"/>
    </row>
    <row r="13202" spans="1:1" s="245" customFormat="1" ht="12" hidden="1" customHeight="1">
      <c r="A13202" s="244"/>
    </row>
    <row r="13203" spans="1:1" s="245" customFormat="1" ht="12" hidden="1" customHeight="1">
      <c r="A13203" s="244"/>
    </row>
    <row r="13204" spans="1:1" s="245" customFormat="1" ht="12" hidden="1" customHeight="1">
      <c r="A13204" s="244"/>
    </row>
    <row r="13205" spans="1:1" s="245" customFormat="1" ht="12" hidden="1" customHeight="1">
      <c r="A13205" s="244"/>
    </row>
    <row r="13206" spans="1:1" s="245" customFormat="1" ht="12" hidden="1" customHeight="1">
      <c r="A13206" s="244"/>
    </row>
    <row r="13207" spans="1:1" s="245" customFormat="1" ht="12" hidden="1" customHeight="1">
      <c r="A13207" s="244"/>
    </row>
    <row r="13208" spans="1:1" s="245" customFormat="1" ht="12" hidden="1" customHeight="1">
      <c r="A13208" s="244"/>
    </row>
    <row r="13209" spans="1:1" s="245" customFormat="1" ht="12" hidden="1" customHeight="1">
      <c r="A13209" s="244"/>
    </row>
    <row r="13210" spans="1:1" s="245" customFormat="1" ht="12" hidden="1" customHeight="1">
      <c r="A13210" s="244"/>
    </row>
    <row r="13211" spans="1:1" s="245" customFormat="1" ht="12" hidden="1" customHeight="1">
      <c r="A13211" s="244"/>
    </row>
    <row r="13212" spans="1:1" s="245" customFormat="1" ht="12" hidden="1" customHeight="1">
      <c r="A13212" s="244"/>
    </row>
    <row r="13213" spans="1:1" s="245" customFormat="1" ht="12" hidden="1" customHeight="1">
      <c r="A13213" s="244"/>
    </row>
    <row r="13214" spans="1:1" s="245" customFormat="1" ht="12" hidden="1" customHeight="1">
      <c r="A13214" s="244"/>
    </row>
    <row r="13215" spans="1:1" s="245" customFormat="1" ht="12" hidden="1" customHeight="1">
      <c r="A13215" s="244"/>
    </row>
    <row r="13216" spans="1:1" s="245" customFormat="1" ht="12" hidden="1" customHeight="1">
      <c r="A13216" s="244"/>
    </row>
    <row r="13217" spans="1:1" s="245" customFormat="1" ht="12" hidden="1" customHeight="1">
      <c r="A13217" s="244"/>
    </row>
    <row r="13218" spans="1:1" s="245" customFormat="1" ht="12" hidden="1" customHeight="1">
      <c r="A13218" s="244"/>
    </row>
    <row r="13219" spans="1:1" s="245" customFormat="1" ht="12" hidden="1" customHeight="1">
      <c r="A13219" s="244"/>
    </row>
    <row r="13220" spans="1:1" s="245" customFormat="1" ht="12" hidden="1" customHeight="1">
      <c r="A13220" s="244"/>
    </row>
    <row r="13221" spans="1:1" s="245" customFormat="1" ht="12" hidden="1" customHeight="1">
      <c r="A13221" s="244"/>
    </row>
    <row r="13222" spans="1:1" s="245" customFormat="1" ht="12" hidden="1" customHeight="1">
      <c r="A13222" s="244"/>
    </row>
    <row r="13223" spans="1:1" s="245" customFormat="1" ht="12" hidden="1" customHeight="1">
      <c r="A13223" s="244"/>
    </row>
    <row r="13224" spans="1:1" s="245" customFormat="1" ht="12" hidden="1" customHeight="1">
      <c r="A13224" s="244"/>
    </row>
    <row r="13225" spans="1:1" s="245" customFormat="1" ht="12" hidden="1" customHeight="1">
      <c r="A13225" s="244"/>
    </row>
    <row r="13226" spans="1:1" s="245" customFormat="1" ht="12" hidden="1" customHeight="1">
      <c r="A13226" s="244"/>
    </row>
    <row r="13227" spans="1:1" s="245" customFormat="1" ht="12" hidden="1" customHeight="1">
      <c r="A13227" s="244"/>
    </row>
    <row r="13228" spans="1:1" s="245" customFormat="1" ht="12" hidden="1" customHeight="1">
      <c r="A13228" s="244"/>
    </row>
    <row r="13229" spans="1:1" s="245" customFormat="1" ht="12" hidden="1" customHeight="1">
      <c r="A13229" s="244"/>
    </row>
    <row r="13230" spans="1:1" s="245" customFormat="1" ht="12" hidden="1" customHeight="1">
      <c r="A13230" s="244"/>
    </row>
    <row r="13231" spans="1:1" s="245" customFormat="1" ht="12" hidden="1" customHeight="1">
      <c r="A13231" s="244"/>
    </row>
    <row r="13232" spans="1:1" s="245" customFormat="1" ht="12" hidden="1" customHeight="1">
      <c r="A13232" s="244"/>
    </row>
    <row r="13233" spans="1:1" s="245" customFormat="1" ht="12" hidden="1" customHeight="1">
      <c r="A13233" s="244"/>
    </row>
    <row r="13234" spans="1:1" s="245" customFormat="1" ht="12" hidden="1" customHeight="1">
      <c r="A13234" s="244"/>
    </row>
    <row r="13235" spans="1:1" s="245" customFormat="1" ht="12" hidden="1" customHeight="1">
      <c r="A13235" s="244"/>
    </row>
    <row r="13236" spans="1:1" s="245" customFormat="1" ht="12" hidden="1" customHeight="1">
      <c r="A13236" s="244"/>
    </row>
    <row r="13237" spans="1:1" s="245" customFormat="1" ht="12" hidden="1" customHeight="1">
      <c r="A13237" s="244"/>
    </row>
    <row r="13238" spans="1:1" s="245" customFormat="1" ht="12" hidden="1" customHeight="1">
      <c r="A13238" s="244"/>
    </row>
    <row r="13239" spans="1:1" s="245" customFormat="1" ht="12" hidden="1" customHeight="1">
      <c r="A13239" s="244"/>
    </row>
    <row r="13240" spans="1:1" s="245" customFormat="1" ht="12" hidden="1" customHeight="1">
      <c r="A13240" s="244"/>
    </row>
    <row r="13241" spans="1:1" s="245" customFormat="1" ht="12" hidden="1" customHeight="1">
      <c r="A13241" s="244"/>
    </row>
    <row r="13242" spans="1:1" s="245" customFormat="1" ht="12" hidden="1" customHeight="1">
      <c r="A13242" s="244"/>
    </row>
    <row r="13243" spans="1:1" s="245" customFormat="1" ht="12" hidden="1" customHeight="1">
      <c r="A13243" s="244"/>
    </row>
    <row r="13244" spans="1:1" s="245" customFormat="1" ht="12" hidden="1" customHeight="1">
      <c r="A13244" s="244"/>
    </row>
    <row r="13245" spans="1:1" s="245" customFormat="1" ht="12" hidden="1" customHeight="1">
      <c r="A13245" s="244"/>
    </row>
    <row r="13246" spans="1:1" s="245" customFormat="1" ht="12" hidden="1" customHeight="1">
      <c r="A13246" s="244"/>
    </row>
    <row r="13247" spans="1:1" s="245" customFormat="1" ht="12" hidden="1" customHeight="1">
      <c r="A13247" s="244"/>
    </row>
    <row r="13248" spans="1:1" s="245" customFormat="1" ht="12" hidden="1" customHeight="1">
      <c r="A13248" s="244"/>
    </row>
    <row r="13249" spans="1:1" s="245" customFormat="1" ht="12" hidden="1" customHeight="1">
      <c r="A13249" s="244"/>
    </row>
    <row r="13250" spans="1:1" s="245" customFormat="1" ht="12" hidden="1" customHeight="1">
      <c r="A13250" s="244"/>
    </row>
    <row r="13251" spans="1:1" s="245" customFormat="1" ht="12" hidden="1" customHeight="1">
      <c r="A13251" s="244"/>
    </row>
    <row r="13252" spans="1:1" s="245" customFormat="1" ht="12" hidden="1" customHeight="1">
      <c r="A13252" s="244"/>
    </row>
    <row r="13253" spans="1:1" s="245" customFormat="1" ht="12" hidden="1" customHeight="1">
      <c r="A13253" s="244"/>
    </row>
    <row r="13254" spans="1:1" s="245" customFormat="1" ht="12" hidden="1" customHeight="1">
      <c r="A13254" s="244"/>
    </row>
    <row r="13255" spans="1:1" s="245" customFormat="1" ht="12" hidden="1" customHeight="1">
      <c r="A13255" s="244"/>
    </row>
    <row r="13256" spans="1:1" s="245" customFormat="1" ht="12" hidden="1" customHeight="1">
      <c r="A13256" s="244"/>
    </row>
    <row r="13257" spans="1:1" s="245" customFormat="1" ht="12" hidden="1" customHeight="1">
      <c r="A13257" s="244"/>
    </row>
    <row r="13258" spans="1:1" s="245" customFormat="1" ht="12" hidden="1" customHeight="1">
      <c r="A13258" s="244"/>
    </row>
    <row r="13259" spans="1:1" s="245" customFormat="1" ht="12" hidden="1" customHeight="1">
      <c r="A13259" s="244"/>
    </row>
    <row r="13260" spans="1:1" s="245" customFormat="1" ht="12" hidden="1" customHeight="1">
      <c r="A13260" s="244"/>
    </row>
    <row r="13261" spans="1:1" s="245" customFormat="1" ht="12" hidden="1" customHeight="1">
      <c r="A13261" s="244"/>
    </row>
    <row r="13262" spans="1:1" s="245" customFormat="1" ht="12" hidden="1" customHeight="1">
      <c r="A13262" s="244"/>
    </row>
    <row r="13263" spans="1:1" s="245" customFormat="1" ht="12" hidden="1" customHeight="1">
      <c r="A13263" s="244"/>
    </row>
    <row r="13264" spans="1:1" s="245" customFormat="1" ht="12" hidden="1" customHeight="1">
      <c r="A13264" s="244"/>
    </row>
    <row r="13265" spans="1:1" s="245" customFormat="1" ht="12" hidden="1" customHeight="1">
      <c r="A13265" s="244"/>
    </row>
    <row r="13266" spans="1:1" s="245" customFormat="1" ht="12" hidden="1" customHeight="1">
      <c r="A13266" s="244"/>
    </row>
    <row r="13267" spans="1:1" s="245" customFormat="1" ht="12" hidden="1" customHeight="1">
      <c r="A13267" s="244"/>
    </row>
    <row r="13268" spans="1:1" s="245" customFormat="1" ht="12" hidden="1" customHeight="1">
      <c r="A13268" s="244"/>
    </row>
    <row r="13269" spans="1:1" s="245" customFormat="1" ht="12" hidden="1" customHeight="1">
      <c r="A13269" s="244"/>
    </row>
    <row r="13270" spans="1:1" s="245" customFormat="1" ht="12" hidden="1" customHeight="1">
      <c r="A13270" s="244"/>
    </row>
    <row r="13271" spans="1:1" s="245" customFormat="1" ht="12" hidden="1" customHeight="1">
      <c r="A13271" s="244"/>
    </row>
    <row r="13272" spans="1:1" s="245" customFormat="1" ht="12" hidden="1" customHeight="1">
      <c r="A13272" s="244"/>
    </row>
    <row r="13273" spans="1:1" s="245" customFormat="1" ht="12" hidden="1" customHeight="1">
      <c r="A13273" s="244"/>
    </row>
    <row r="13274" spans="1:1" s="245" customFormat="1" ht="12" hidden="1" customHeight="1">
      <c r="A13274" s="244"/>
    </row>
    <row r="13275" spans="1:1" s="245" customFormat="1" ht="12" hidden="1" customHeight="1">
      <c r="A13275" s="244"/>
    </row>
    <row r="13276" spans="1:1" s="245" customFormat="1" ht="12" hidden="1" customHeight="1">
      <c r="A13276" s="244"/>
    </row>
    <row r="13277" spans="1:1" s="245" customFormat="1" ht="12" hidden="1" customHeight="1">
      <c r="A13277" s="244"/>
    </row>
    <row r="13278" spans="1:1" s="245" customFormat="1" ht="12" hidden="1" customHeight="1">
      <c r="A13278" s="244"/>
    </row>
    <row r="13279" spans="1:1" s="245" customFormat="1" ht="12" hidden="1" customHeight="1">
      <c r="A13279" s="244"/>
    </row>
    <row r="13280" spans="1:1" s="245" customFormat="1" ht="12" hidden="1" customHeight="1">
      <c r="A13280" s="244"/>
    </row>
    <row r="13281" spans="1:1" s="245" customFormat="1" ht="12" hidden="1" customHeight="1">
      <c r="A13281" s="244"/>
    </row>
    <row r="13282" spans="1:1" s="245" customFormat="1" ht="12" hidden="1" customHeight="1">
      <c r="A13282" s="244"/>
    </row>
    <row r="13283" spans="1:1" s="245" customFormat="1" ht="12" hidden="1" customHeight="1">
      <c r="A13283" s="244"/>
    </row>
    <row r="13284" spans="1:1" s="245" customFormat="1" ht="12" hidden="1" customHeight="1">
      <c r="A13284" s="244"/>
    </row>
    <row r="13285" spans="1:1" s="245" customFormat="1" ht="12" hidden="1" customHeight="1">
      <c r="A13285" s="244"/>
    </row>
    <row r="13286" spans="1:1" s="245" customFormat="1" ht="12" hidden="1" customHeight="1">
      <c r="A13286" s="244"/>
    </row>
    <row r="13287" spans="1:1" s="245" customFormat="1" ht="12" hidden="1" customHeight="1">
      <c r="A13287" s="244"/>
    </row>
    <row r="13288" spans="1:1" s="245" customFormat="1" ht="12" hidden="1" customHeight="1">
      <c r="A13288" s="244"/>
    </row>
    <row r="13289" spans="1:1" s="245" customFormat="1" ht="12" hidden="1" customHeight="1">
      <c r="A13289" s="244"/>
    </row>
    <row r="13290" spans="1:1" s="245" customFormat="1" ht="12" hidden="1" customHeight="1">
      <c r="A13290" s="244"/>
    </row>
    <row r="13291" spans="1:1" s="245" customFormat="1" ht="12" hidden="1" customHeight="1">
      <c r="A13291" s="244"/>
    </row>
    <row r="13292" spans="1:1" s="245" customFormat="1" ht="12" hidden="1" customHeight="1">
      <c r="A13292" s="244"/>
    </row>
    <row r="13293" spans="1:1" s="245" customFormat="1" ht="12" hidden="1" customHeight="1">
      <c r="A13293" s="244"/>
    </row>
    <row r="13294" spans="1:1" s="245" customFormat="1" ht="12" hidden="1" customHeight="1">
      <c r="A13294" s="244"/>
    </row>
    <row r="13295" spans="1:1" s="245" customFormat="1" ht="12" hidden="1" customHeight="1">
      <c r="A13295" s="244"/>
    </row>
    <row r="13296" spans="1:1" s="245" customFormat="1" ht="12" hidden="1" customHeight="1">
      <c r="A13296" s="244"/>
    </row>
    <row r="13297" spans="1:1" s="245" customFormat="1" ht="12" hidden="1" customHeight="1">
      <c r="A13297" s="244"/>
    </row>
    <row r="13298" spans="1:1" s="245" customFormat="1" ht="12" hidden="1" customHeight="1">
      <c r="A13298" s="244"/>
    </row>
    <row r="13299" spans="1:1" s="245" customFormat="1" ht="12" hidden="1" customHeight="1">
      <c r="A13299" s="244"/>
    </row>
    <row r="13300" spans="1:1" s="245" customFormat="1" ht="12" hidden="1" customHeight="1">
      <c r="A13300" s="244"/>
    </row>
    <row r="13301" spans="1:1" s="245" customFormat="1" ht="12" hidden="1" customHeight="1">
      <c r="A13301" s="244"/>
    </row>
    <row r="13302" spans="1:1" s="245" customFormat="1" ht="12" hidden="1" customHeight="1">
      <c r="A13302" s="244"/>
    </row>
    <row r="13303" spans="1:1" s="245" customFormat="1" ht="12" hidden="1" customHeight="1">
      <c r="A13303" s="244"/>
    </row>
    <row r="13304" spans="1:1" s="245" customFormat="1" ht="12" hidden="1" customHeight="1">
      <c r="A13304" s="244"/>
    </row>
    <row r="13305" spans="1:1" s="245" customFormat="1" ht="12" hidden="1" customHeight="1">
      <c r="A13305" s="244"/>
    </row>
    <row r="13306" spans="1:1" s="245" customFormat="1" ht="12" hidden="1" customHeight="1">
      <c r="A13306" s="244"/>
    </row>
    <row r="13307" spans="1:1" s="245" customFormat="1" ht="12" hidden="1" customHeight="1">
      <c r="A13307" s="244"/>
    </row>
    <row r="13308" spans="1:1" s="245" customFormat="1" ht="12" hidden="1" customHeight="1">
      <c r="A13308" s="244"/>
    </row>
    <row r="13309" spans="1:1" s="245" customFormat="1" ht="12" hidden="1" customHeight="1">
      <c r="A13309" s="244"/>
    </row>
    <row r="13310" spans="1:1" s="245" customFormat="1" ht="12" hidden="1" customHeight="1">
      <c r="A13310" s="244"/>
    </row>
    <row r="13311" spans="1:1" s="245" customFormat="1" ht="12" hidden="1" customHeight="1">
      <c r="A13311" s="244"/>
    </row>
    <row r="13312" spans="1:1" s="245" customFormat="1" ht="12" hidden="1" customHeight="1">
      <c r="A13312" s="244"/>
    </row>
    <row r="13313" spans="1:1" s="245" customFormat="1" ht="12" hidden="1" customHeight="1">
      <c r="A13313" s="244"/>
    </row>
    <row r="13314" spans="1:1" s="245" customFormat="1" ht="12" hidden="1" customHeight="1">
      <c r="A13314" s="244"/>
    </row>
    <row r="13315" spans="1:1" s="245" customFormat="1" ht="12" hidden="1" customHeight="1">
      <c r="A13315" s="244"/>
    </row>
    <row r="13316" spans="1:1" s="245" customFormat="1" ht="12" hidden="1" customHeight="1">
      <c r="A13316" s="244"/>
    </row>
    <row r="13317" spans="1:1" s="245" customFormat="1" ht="12" hidden="1" customHeight="1">
      <c r="A13317" s="244"/>
    </row>
    <row r="13318" spans="1:1" s="245" customFormat="1" ht="12" hidden="1" customHeight="1">
      <c r="A13318" s="244"/>
    </row>
    <row r="13319" spans="1:1" s="245" customFormat="1" ht="12" hidden="1" customHeight="1">
      <c r="A13319" s="244"/>
    </row>
    <row r="13320" spans="1:1" s="245" customFormat="1" ht="12" hidden="1" customHeight="1">
      <c r="A13320" s="244"/>
    </row>
    <row r="13321" spans="1:1" s="245" customFormat="1" ht="12" hidden="1" customHeight="1">
      <c r="A13321" s="244"/>
    </row>
    <row r="13322" spans="1:1" s="245" customFormat="1" ht="12" hidden="1" customHeight="1">
      <c r="A13322" s="244"/>
    </row>
    <row r="13323" spans="1:1" s="245" customFormat="1" ht="12" hidden="1" customHeight="1">
      <c r="A13323" s="244"/>
    </row>
    <row r="13324" spans="1:1" s="245" customFormat="1" ht="12" hidden="1" customHeight="1">
      <c r="A13324" s="244"/>
    </row>
    <row r="13325" spans="1:1" s="245" customFormat="1" ht="12" hidden="1" customHeight="1">
      <c r="A13325" s="244"/>
    </row>
    <row r="13326" spans="1:1" s="245" customFormat="1" ht="12" hidden="1" customHeight="1">
      <c r="A13326" s="244"/>
    </row>
    <row r="13327" spans="1:1" s="245" customFormat="1" ht="12" hidden="1" customHeight="1">
      <c r="A13327" s="244"/>
    </row>
    <row r="13328" spans="1:1" s="245" customFormat="1" ht="12" hidden="1" customHeight="1">
      <c r="A13328" s="244"/>
    </row>
    <row r="13329" spans="1:1" s="245" customFormat="1" ht="12" hidden="1" customHeight="1">
      <c r="A13329" s="244"/>
    </row>
    <row r="13330" spans="1:1" s="245" customFormat="1" ht="12" hidden="1" customHeight="1">
      <c r="A13330" s="244"/>
    </row>
    <row r="13331" spans="1:1" s="245" customFormat="1" ht="12" hidden="1" customHeight="1">
      <c r="A13331" s="244"/>
    </row>
    <row r="13332" spans="1:1" s="245" customFormat="1" ht="12" hidden="1" customHeight="1">
      <c r="A13332" s="244"/>
    </row>
    <row r="13333" spans="1:1" s="245" customFormat="1" ht="12" hidden="1" customHeight="1">
      <c r="A13333" s="244"/>
    </row>
    <row r="13334" spans="1:1" s="245" customFormat="1" ht="12" hidden="1" customHeight="1">
      <c r="A13334" s="244"/>
    </row>
    <row r="13335" spans="1:1" s="245" customFormat="1" ht="12" hidden="1" customHeight="1">
      <c r="A13335" s="244"/>
    </row>
    <row r="13336" spans="1:1" s="245" customFormat="1" ht="12" hidden="1" customHeight="1">
      <c r="A13336" s="244"/>
    </row>
    <row r="13337" spans="1:1" s="245" customFormat="1" ht="12" hidden="1" customHeight="1">
      <c r="A13337" s="244"/>
    </row>
    <row r="13338" spans="1:1" s="245" customFormat="1" ht="12" hidden="1" customHeight="1">
      <c r="A13338" s="244"/>
    </row>
    <row r="13339" spans="1:1" s="245" customFormat="1" ht="12" hidden="1" customHeight="1">
      <c r="A13339" s="244"/>
    </row>
    <row r="13340" spans="1:1" s="245" customFormat="1" ht="12" hidden="1" customHeight="1">
      <c r="A13340" s="244"/>
    </row>
    <row r="13341" spans="1:1" s="245" customFormat="1" ht="12" hidden="1" customHeight="1">
      <c r="A13341" s="244"/>
    </row>
    <row r="13342" spans="1:1" s="245" customFormat="1" ht="12" hidden="1" customHeight="1">
      <c r="A13342" s="244"/>
    </row>
    <row r="13343" spans="1:1" s="245" customFormat="1" ht="12" hidden="1" customHeight="1">
      <c r="A13343" s="244"/>
    </row>
    <row r="13344" spans="1:1" s="245" customFormat="1" ht="12" hidden="1" customHeight="1">
      <c r="A13344" s="244"/>
    </row>
    <row r="13345" spans="1:1" s="245" customFormat="1" ht="12" hidden="1" customHeight="1">
      <c r="A13345" s="244"/>
    </row>
    <row r="13346" spans="1:1" s="245" customFormat="1" ht="12" hidden="1" customHeight="1">
      <c r="A13346" s="244"/>
    </row>
    <row r="13347" spans="1:1" s="245" customFormat="1" ht="12" hidden="1" customHeight="1">
      <c r="A13347" s="244"/>
    </row>
    <row r="13348" spans="1:1" s="245" customFormat="1" ht="12" hidden="1" customHeight="1">
      <c r="A13348" s="244"/>
    </row>
    <row r="13349" spans="1:1" s="245" customFormat="1" ht="12" hidden="1" customHeight="1">
      <c r="A13349" s="244"/>
    </row>
    <row r="13350" spans="1:1" s="245" customFormat="1" ht="12" hidden="1" customHeight="1">
      <c r="A13350" s="244"/>
    </row>
    <row r="13351" spans="1:1" s="245" customFormat="1" ht="12" hidden="1" customHeight="1">
      <c r="A13351" s="244"/>
    </row>
    <row r="13352" spans="1:1" s="245" customFormat="1" ht="12" hidden="1" customHeight="1">
      <c r="A13352" s="244"/>
    </row>
    <row r="13353" spans="1:1" s="245" customFormat="1" ht="12" hidden="1" customHeight="1">
      <c r="A13353" s="244"/>
    </row>
    <row r="13354" spans="1:1" s="245" customFormat="1" ht="12" hidden="1" customHeight="1">
      <c r="A13354" s="244"/>
    </row>
    <row r="13355" spans="1:1" s="245" customFormat="1" ht="12" hidden="1" customHeight="1">
      <c r="A13355" s="244"/>
    </row>
    <row r="13356" spans="1:1" s="245" customFormat="1" ht="12" hidden="1" customHeight="1">
      <c r="A13356" s="244"/>
    </row>
    <row r="13357" spans="1:1" s="245" customFormat="1" ht="12" hidden="1" customHeight="1">
      <c r="A13357" s="244"/>
    </row>
    <row r="13358" spans="1:1" s="245" customFormat="1" ht="12" hidden="1" customHeight="1">
      <c r="A13358" s="244"/>
    </row>
    <row r="13359" spans="1:1" s="245" customFormat="1" ht="12" hidden="1" customHeight="1">
      <c r="A13359" s="244"/>
    </row>
    <row r="13360" spans="1:1" s="245" customFormat="1" ht="12" hidden="1" customHeight="1">
      <c r="A13360" s="244"/>
    </row>
    <row r="13361" spans="1:1" s="245" customFormat="1" ht="12" hidden="1" customHeight="1">
      <c r="A13361" s="244"/>
    </row>
    <row r="13362" spans="1:1" s="245" customFormat="1" ht="12" hidden="1" customHeight="1">
      <c r="A13362" s="244"/>
    </row>
    <row r="13363" spans="1:1" s="245" customFormat="1" ht="12" hidden="1" customHeight="1">
      <c r="A13363" s="244"/>
    </row>
    <row r="13364" spans="1:1" s="245" customFormat="1" ht="12" hidden="1" customHeight="1">
      <c r="A13364" s="244"/>
    </row>
    <row r="13365" spans="1:1" s="245" customFormat="1" ht="12" hidden="1" customHeight="1">
      <c r="A13365" s="244"/>
    </row>
    <row r="13366" spans="1:1" s="245" customFormat="1" ht="12" hidden="1" customHeight="1">
      <c r="A13366" s="244"/>
    </row>
    <row r="13367" spans="1:1" s="245" customFormat="1" ht="12" hidden="1" customHeight="1">
      <c r="A13367" s="244"/>
    </row>
    <row r="13368" spans="1:1" s="245" customFormat="1" ht="12" hidden="1" customHeight="1">
      <c r="A13368" s="244"/>
    </row>
    <row r="13369" spans="1:1" s="245" customFormat="1" ht="12" hidden="1" customHeight="1">
      <c r="A13369" s="244"/>
    </row>
    <row r="13370" spans="1:1" s="245" customFormat="1" ht="12" hidden="1" customHeight="1">
      <c r="A13370" s="244"/>
    </row>
    <row r="13371" spans="1:1" s="245" customFormat="1" ht="12" hidden="1" customHeight="1">
      <c r="A13371" s="244"/>
    </row>
    <row r="13372" spans="1:1" s="245" customFormat="1" ht="12" hidden="1" customHeight="1">
      <c r="A13372" s="244"/>
    </row>
    <row r="13373" spans="1:1" s="245" customFormat="1" ht="12" hidden="1" customHeight="1">
      <c r="A13373" s="244"/>
    </row>
    <row r="13374" spans="1:1" s="245" customFormat="1" ht="12" hidden="1" customHeight="1">
      <c r="A13374" s="244"/>
    </row>
    <row r="13375" spans="1:1" s="245" customFormat="1" ht="12" hidden="1" customHeight="1">
      <c r="A13375" s="244"/>
    </row>
    <row r="13376" spans="1:1" s="245" customFormat="1" ht="12" hidden="1" customHeight="1">
      <c r="A13376" s="244"/>
    </row>
    <row r="13377" spans="1:1" s="245" customFormat="1" ht="12" hidden="1" customHeight="1">
      <c r="A13377" s="244"/>
    </row>
    <row r="13378" spans="1:1" s="245" customFormat="1" ht="12" hidden="1" customHeight="1">
      <c r="A13378" s="244"/>
    </row>
    <row r="13379" spans="1:1" s="245" customFormat="1" ht="12" hidden="1" customHeight="1">
      <c r="A13379" s="244"/>
    </row>
    <row r="13380" spans="1:1" s="245" customFormat="1" ht="12" hidden="1" customHeight="1">
      <c r="A13380" s="244"/>
    </row>
    <row r="13381" spans="1:1" s="245" customFormat="1" ht="12" hidden="1" customHeight="1">
      <c r="A13381" s="244"/>
    </row>
    <row r="13382" spans="1:1" s="245" customFormat="1" ht="12" hidden="1" customHeight="1">
      <c r="A13382" s="244"/>
    </row>
    <row r="13383" spans="1:1" s="245" customFormat="1" ht="12" hidden="1" customHeight="1">
      <c r="A13383" s="244"/>
    </row>
    <row r="13384" spans="1:1" s="245" customFormat="1" ht="12" hidden="1" customHeight="1">
      <c r="A13384" s="244"/>
    </row>
    <row r="13385" spans="1:1" s="245" customFormat="1" ht="12" hidden="1" customHeight="1">
      <c r="A13385" s="244"/>
    </row>
    <row r="13386" spans="1:1" s="245" customFormat="1" ht="12" hidden="1" customHeight="1">
      <c r="A13386" s="244"/>
    </row>
    <row r="13387" spans="1:1" s="245" customFormat="1" ht="12" hidden="1" customHeight="1">
      <c r="A13387" s="244"/>
    </row>
    <row r="13388" spans="1:1" s="245" customFormat="1" ht="12" hidden="1" customHeight="1">
      <c r="A13388" s="244"/>
    </row>
    <row r="13389" spans="1:1" s="245" customFormat="1" ht="12" hidden="1" customHeight="1">
      <c r="A13389" s="244"/>
    </row>
    <row r="13390" spans="1:1" s="245" customFormat="1" ht="12" hidden="1" customHeight="1">
      <c r="A13390" s="244"/>
    </row>
    <row r="13391" spans="1:1" s="245" customFormat="1" ht="12" hidden="1" customHeight="1">
      <c r="A13391" s="244"/>
    </row>
    <row r="13392" spans="1:1" s="245" customFormat="1" ht="12" hidden="1" customHeight="1">
      <c r="A13392" s="244"/>
    </row>
    <row r="13393" spans="1:1" s="245" customFormat="1" ht="12" hidden="1" customHeight="1">
      <c r="A13393" s="244"/>
    </row>
    <row r="13394" spans="1:1" s="245" customFormat="1" ht="12" hidden="1" customHeight="1">
      <c r="A13394" s="244"/>
    </row>
    <row r="13395" spans="1:1" s="245" customFormat="1" ht="12" hidden="1" customHeight="1">
      <c r="A13395" s="244"/>
    </row>
    <row r="13396" spans="1:1" s="245" customFormat="1" ht="12" hidden="1" customHeight="1">
      <c r="A13396" s="244"/>
    </row>
    <row r="13397" spans="1:1" s="245" customFormat="1" ht="12" hidden="1" customHeight="1">
      <c r="A13397" s="244"/>
    </row>
    <row r="13398" spans="1:1" s="245" customFormat="1" ht="12" hidden="1" customHeight="1">
      <c r="A13398" s="244"/>
    </row>
    <row r="13399" spans="1:1" s="245" customFormat="1" ht="12" hidden="1" customHeight="1">
      <c r="A13399" s="244"/>
    </row>
    <row r="13400" spans="1:1" s="245" customFormat="1" ht="12" hidden="1" customHeight="1">
      <c r="A13400" s="244"/>
    </row>
    <row r="13401" spans="1:1" s="245" customFormat="1" ht="12" hidden="1" customHeight="1">
      <c r="A13401" s="244"/>
    </row>
    <row r="13402" spans="1:1" s="245" customFormat="1" ht="12" hidden="1" customHeight="1">
      <c r="A13402" s="244"/>
    </row>
    <row r="13403" spans="1:1" s="245" customFormat="1" ht="12" hidden="1" customHeight="1">
      <c r="A13403" s="244"/>
    </row>
    <row r="13404" spans="1:1" s="245" customFormat="1" ht="12" hidden="1" customHeight="1">
      <c r="A13404" s="244"/>
    </row>
    <row r="13405" spans="1:1" s="245" customFormat="1" ht="12" hidden="1" customHeight="1">
      <c r="A13405" s="244"/>
    </row>
    <row r="13406" spans="1:1" s="245" customFormat="1" ht="12" hidden="1" customHeight="1">
      <c r="A13406" s="244"/>
    </row>
    <row r="13407" spans="1:1" s="245" customFormat="1" ht="12" hidden="1" customHeight="1">
      <c r="A13407" s="244"/>
    </row>
    <row r="13408" spans="1:1" s="245" customFormat="1" ht="12" hidden="1" customHeight="1">
      <c r="A13408" s="244"/>
    </row>
    <row r="13409" spans="1:1" s="245" customFormat="1" ht="12" hidden="1" customHeight="1">
      <c r="A13409" s="244"/>
    </row>
    <row r="13410" spans="1:1" s="245" customFormat="1" ht="12" hidden="1" customHeight="1">
      <c r="A13410" s="244"/>
    </row>
    <row r="13411" spans="1:1" s="245" customFormat="1" ht="12" hidden="1" customHeight="1">
      <c r="A13411" s="244"/>
    </row>
    <row r="13412" spans="1:1" s="245" customFormat="1" ht="12" hidden="1" customHeight="1">
      <c r="A13412" s="244"/>
    </row>
    <row r="13413" spans="1:1" s="245" customFormat="1" ht="12" hidden="1" customHeight="1">
      <c r="A13413" s="244"/>
    </row>
    <row r="13414" spans="1:1" s="245" customFormat="1" ht="12" hidden="1" customHeight="1">
      <c r="A13414" s="244"/>
    </row>
    <row r="13415" spans="1:1" s="245" customFormat="1" ht="12" hidden="1" customHeight="1">
      <c r="A13415" s="244"/>
    </row>
    <row r="13416" spans="1:1" s="245" customFormat="1" ht="12" hidden="1" customHeight="1">
      <c r="A13416" s="244"/>
    </row>
    <row r="13417" spans="1:1" s="245" customFormat="1" ht="12" hidden="1" customHeight="1">
      <c r="A13417" s="244"/>
    </row>
    <row r="13418" spans="1:1" s="245" customFormat="1" ht="12" hidden="1" customHeight="1">
      <c r="A13418" s="244"/>
    </row>
    <row r="13419" spans="1:1" s="245" customFormat="1" ht="12" hidden="1" customHeight="1">
      <c r="A13419" s="244"/>
    </row>
    <row r="13420" spans="1:1" s="245" customFormat="1" ht="12" hidden="1" customHeight="1">
      <c r="A13420" s="244"/>
    </row>
    <row r="13421" spans="1:1" s="245" customFormat="1" ht="12" hidden="1" customHeight="1">
      <c r="A13421" s="244"/>
    </row>
    <row r="13422" spans="1:1" s="245" customFormat="1" ht="12" hidden="1" customHeight="1">
      <c r="A13422" s="244"/>
    </row>
    <row r="13423" spans="1:1" s="245" customFormat="1" ht="12" hidden="1" customHeight="1">
      <c r="A13423" s="244"/>
    </row>
    <row r="13424" spans="1:1" s="245" customFormat="1" ht="12" hidden="1" customHeight="1">
      <c r="A13424" s="244"/>
    </row>
    <row r="13425" spans="1:1" s="245" customFormat="1" ht="12" hidden="1" customHeight="1">
      <c r="A13425" s="244"/>
    </row>
    <row r="13426" spans="1:1" s="245" customFormat="1" ht="12" hidden="1" customHeight="1">
      <c r="A13426" s="244"/>
    </row>
    <row r="13427" spans="1:1" s="245" customFormat="1" ht="12" hidden="1" customHeight="1">
      <c r="A13427" s="244"/>
    </row>
    <row r="13428" spans="1:1" s="245" customFormat="1" ht="12" hidden="1" customHeight="1">
      <c r="A13428" s="244"/>
    </row>
    <row r="13429" spans="1:1" s="245" customFormat="1" ht="12" hidden="1" customHeight="1">
      <c r="A13429" s="244"/>
    </row>
    <row r="13430" spans="1:1" s="245" customFormat="1" ht="12" hidden="1" customHeight="1">
      <c r="A13430" s="244"/>
    </row>
    <row r="13431" spans="1:1" s="245" customFormat="1" ht="12" hidden="1" customHeight="1">
      <c r="A13431" s="244"/>
    </row>
    <row r="13432" spans="1:1" s="245" customFormat="1" ht="12" hidden="1" customHeight="1">
      <c r="A13432" s="244"/>
    </row>
    <row r="13433" spans="1:1" s="245" customFormat="1" ht="12" hidden="1" customHeight="1">
      <c r="A13433" s="244"/>
    </row>
    <row r="13434" spans="1:1" s="245" customFormat="1" ht="12" hidden="1" customHeight="1">
      <c r="A13434" s="244"/>
    </row>
    <row r="13435" spans="1:1" s="245" customFormat="1" ht="12" hidden="1" customHeight="1">
      <c r="A13435" s="244"/>
    </row>
    <row r="13436" spans="1:1" s="245" customFormat="1" ht="12" hidden="1" customHeight="1">
      <c r="A13436" s="244"/>
    </row>
    <row r="13437" spans="1:1" s="245" customFormat="1" ht="12" hidden="1" customHeight="1">
      <c r="A13437" s="244"/>
    </row>
    <row r="13438" spans="1:1" s="245" customFormat="1" ht="12" hidden="1" customHeight="1">
      <c r="A13438" s="244"/>
    </row>
    <row r="13439" spans="1:1" s="245" customFormat="1" ht="12" hidden="1" customHeight="1">
      <c r="A13439" s="244"/>
    </row>
    <row r="13440" spans="1:1" s="245" customFormat="1" ht="12" hidden="1" customHeight="1">
      <c r="A13440" s="244"/>
    </row>
    <row r="13441" spans="1:1" s="245" customFormat="1" ht="12" hidden="1" customHeight="1">
      <c r="A13441" s="244"/>
    </row>
    <row r="13442" spans="1:1" s="245" customFormat="1" ht="12" hidden="1" customHeight="1">
      <c r="A13442" s="244"/>
    </row>
    <row r="13443" spans="1:1" s="245" customFormat="1" ht="12" hidden="1" customHeight="1">
      <c r="A13443" s="244"/>
    </row>
    <row r="13444" spans="1:1" s="245" customFormat="1" ht="12" hidden="1" customHeight="1">
      <c r="A13444" s="244"/>
    </row>
    <row r="13445" spans="1:1" s="245" customFormat="1" ht="12" hidden="1" customHeight="1">
      <c r="A13445" s="244"/>
    </row>
    <row r="13446" spans="1:1" s="245" customFormat="1" ht="12" hidden="1" customHeight="1">
      <c r="A13446" s="244"/>
    </row>
    <row r="13447" spans="1:1" s="245" customFormat="1" ht="12" hidden="1" customHeight="1">
      <c r="A13447" s="244"/>
    </row>
    <row r="13448" spans="1:1" s="245" customFormat="1" ht="12" hidden="1" customHeight="1">
      <c r="A13448" s="244"/>
    </row>
    <row r="13449" spans="1:1" s="245" customFormat="1" ht="12" hidden="1" customHeight="1">
      <c r="A13449" s="244"/>
    </row>
    <row r="13450" spans="1:1" s="245" customFormat="1" ht="12" hidden="1" customHeight="1">
      <c r="A13450" s="244"/>
    </row>
    <row r="13451" spans="1:1" s="245" customFormat="1" ht="12" hidden="1" customHeight="1">
      <c r="A13451" s="244"/>
    </row>
    <row r="13452" spans="1:1" s="245" customFormat="1" ht="12" hidden="1" customHeight="1">
      <c r="A13452" s="244"/>
    </row>
    <row r="13453" spans="1:1" s="245" customFormat="1" ht="12" hidden="1" customHeight="1">
      <c r="A13453" s="244"/>
    </row>
    <row r="13454" spans="1:1" s="245" customFormat="1" ht="12" hidden="1" customHeight="1">
      <c r="A13454" s="244"/>
    </row>
    <row r="13455" spans="1:1" s="245" customFormat="1" ht="12" hidden="1" customHeight="1">
      <c r="A13455" s="244"/>
    </row>
    <row r="13456" spans="1:1" s="245" customFormat="1" ht="12" hidden="1" customHeight="1">
      <c r="A13456" s="244"/>
    </row>
    <row r="13457" spans="1:1" s="245" customFormat="1" ht="12" hidden="1" customHeight="1">
      <c r="A13457" s="244"/>
    </row>
    <row r="13458" spans="1:1" s="245" customFormat="1" ht="12" hidden="1" customHeight="1">
      <c r="A13458" s="244"/>
    </row>
    <row r="13459" spans="1:1" s="245" customFormat="1" ht="12" hidden="1" customHeight="1">
      <c r="A13459" s="244"/>
    </row>
    <row r="13460" spans="1:1" s="245" customFormat="1" ht="12" hidden="1" customHeight="1">
      <c r="A13460" s="244"/>
    </row>
    <row r="13461" spans="1:1" s="245" customFormat="1" ht="12" hidden="1" customHeight="1">
      <c r="A13461" s="244"/>
    </row>
    <row r="13462" spans="1:1" s="245" customFormat="1" ht="12" hidden="1" customHeight="1">
      <c r="A13462" s="244"/>
    </row>
    <row r="13463" spans="1:1" s="245" customFormat="1" ht="12" hidden="1" customHeight="1">
      <c r="A13463" s="244"/>
    </row>
    <row r="13464" spans="1:1" s="245" customFormat="1" ht="12" hidden="1" customHeight="1">
      <c r="A13464" s="244"/>
    </row>
    <row r="13465" spans="1:1" s="245" customFormat="1" ht="12" hidden="1" customHeight="1">
      <c r="A13465" s="244"/>
    </row>
    <row r="13466" spans="1:1" s="245" customFormat="1" ht="12" hidden="1" customHeight="1">
      <c r="A13466" s="244"/>
    </row>
    <row r="13467" spans="1:1" s="245" customFormat="1" ht="12" hidden="1" customHeight="1">
      <c r="A13467" s="244"/>
    </row>
    <row r="13468" spans="1:1" s="245" customFormat="1" ht="12" hidden="1" customHeight="1">
      <c r="A13468" s="244"/>
    </row>
    <row r="13469" spans="1:1" s="245" customFormat="1" ht="12" hidden="1" customHeight="1">
      <c r="A13469" s="244"/>
    </row>
    <row r="13470" spans="1:1" s="245" customFormat="1" ht="12" hidden="1" customHeight="1">
      <c r="A13470" s="244"/>
    </row>
    <row r="13471" spans="1:1" s="245" customFormat="1" ht="12" hidden="1" customHeight="1">
      <c r="A13471" s="244"/>
    </row>
    <row r="13472" spans="1:1" s="245" customFormat="1" ht="12" hidden="1" customHeight="1">
      <c r="A13472" s="244"/>
    </row>
    <row r="13473" spans="1:1" s="245" customFormat="1" ht="12" hidden="1" customHeight="1">
      <c r="A13473" s="244"/>
    </row>
    <row r="13474" spans="1:1" s="245" customFormat="1" ht="12" hidden="1" customHeight="1">
      <c r="A13474" s="244"/>
    </row>
    <row r="13475" spans="1:1" s="245" customFormat="1" ht="12" hidden="1" customHeight="1">
      <c r="A13475" s="244"/>
    </row>
    <row r="13476" spans="1:1" s="245" customFormat="1" ht="12" hidden="1" customHeight="1">
      <c r="A13476" s="244"/>
    </row>
    <row r="13477" spans="1:1" s="245" customFormat="1" ht="12" hidden="1" customHeight="1">
      <c r="A13477" s="244"/>
    </row>
    <row r="13478" spans="1:1" s="245" customFormat="1" ht="12" hidden="1" customHeight="1">
      <c r="A13478" s="244"/>
    </row>
    <row r="13479" spans="1:1" s="245" customFormat="1" ht="12" hidden="1" customHeight="1">
      <c r="A13479" s="244"/>
    </row>
    <row r="13480" spans="1:1" s="245" customFormat="1" ht="12" hidden="1" customHeight="1">
      <c r="A13480" s="244"/>
    </row>
    <row r="13481" spans="1:1" s="245" customFormat="1" ht="12" hidden="1" customHeight="1">
      <c r="A13481" s="244"/>
    </row>
    <row r="13482" spans="1:1" s="245" customFormat="1" ht="12" hidden="1" customHeight="1">
      <c r="A13482" s="244"/>
    </row>
    <row r="13483" spans="1:1" s="245" customFormat="1" ht="12" hidden="1" customHeight="1">
      <c r="A13483" s="244"/>
    </row>
    <row r="13484" spans="1:1" s="245" customFormat="1" ht="12" hidden="1" customHeight="1">
      <c r="A13484" s="244"/>
    </row>
    <row r="13485" spans="1:1" s="245" customFormat="1" ht="12" hidden="1" customHeight="1">
      <c r="A13485" s="244"/>
    </row>
    <row r="13486" spans="1:1" s="245" customFormat="1" ht="12" hidden="1" customHeight="1">
      <c r="A13486" s="244"/>
    </row>
    <row r="13487" spans="1:1" s="245" customFormat="1" ht="12" hidden="1" customHeight="1">
      <c r="A13487" s="244"/>
    </row>
    <row r="13488" spans="1:1" s="245" customFormat="1" ht="12" hidden="1" customHeight="1">
      <c r="A13488" s="244"/>
    </row>
    <row r="13489" spans="1:1" s="245" customFormat="1" ht="12" hidden="1" customHeight="1">
      <c r="A13489" s="244"/>
    </row>
    <row r="13490" spans="1:1" s="245" customFormat="1" ht="12" hidden="1" customHeight="1">
      <c r="A13490" s="244"/>
    </row>
    <row r="13491" spans="1:1" s="245" customFormat="1" ht="12" hidden="1" customHeight="1">
      <c r="A13491" s="244"/>
    </row>
    <row r="13492" spans="1:1" s="245" customFormat="1" ht="12" hidden="1" customHeight="1">
      <c r="A13492" s="244"/>
    </row>
    <row r="13493" spans="1:1" s="245" customFormat="1" ht="12" hidden="1" customHeight="1">
      <c r="A13493" s="244"/>
    </row>
    <row r="13494" spans="1:1" s="245" customFormat="1" ht="12" hidden="1" customHeight="1">
      <c r="A13494" s="244"/>
    </row>
    <row r="13495" spans="1:1" s="245" customFormat="1" ht="12" hidden="1" customHeight="1">
      <c r="A13495" s="244"/>
    </row>
    <row r="13496" spans="1:1" s="245" customFormat="1" ht="12" hidden="1" customHeight="1">
      <c r="A13496" s="244"/>
    </row>
    <row r="13497" spans="1:1" s="245" customFormat="1" ht="12" hidden="1" customHeight="1">
      <c r="A13497" s="244"/>
    </row>
    <row r="13498" spans="1:1" s="245" customFormat="1" ht="12" hidden="1" customHeight="1">
      <c r="A13498" s="244"/>
    </row>
    <row r="13499" spans="1:1" s="245" customFormat="1" ht="12" hidden="1" customHeight="1">
      <c r="A13499" s="244"/>
    </row>
    <row r="13500" spans="1:1" s="245" customFormat="1" ht="12" hidden="1" customHeight="1">
      <c r="A13500" s="244"/>
    </row>
    <row r="13501" spans="1:1" s="245" customFormat="1" ht="12" hidden="1" customHeight="1">
      <c r="A13501" s="244"/>
    </row>
    <row r="13502" spans="1:1" s="245" customFormat="1" ht="12" hidden="1" customHeight="1">
      <c r="A13502" s="244"/>
    </row>
    <row r="13503" spans="1:1" s="245" customFormat="1" ht="12" hidden="1" customHeight="1">
      <c r="A13503" s="244"/>
    </row>
    <row r="13504" spans="1:1" s="245" customFormat="1" ht="12" hidden="1" customHeight="1">
      <c r="A13504" s="244"/>
    </row>
    <row r="13505" spans="1:1" s="245" customFormat="1" ht="12" hidden="1" customHeight="1">
      <c r="A13505" s="244"/>
    </row>
    <row r="13506" spans="1:1" s="245" customFormat="1" ht="12" hidden="1" customHeight="1">
      <c r="A13506" s="244"/>
    </row>
    <row r="13507" spans="1:1" s="245" customFormat="1" ht="12" hidden="1" customHeight="1">
      <c r="A13507" s="244"/>
    </row>
    <row r="13508" spans="1:1" s="245" customFormat="1" ht="12" hidden="1" customHeight="1">
      <c r="A13508" s="244"/>
    </row>
    <row r="13509" spans="1:1" s="245" customFormat="1" ht="12" hidden="1" customHeight="1">
      <c r="A13509" s="244"/>
    </row>
    <row r="13510" spans="1:1" s="245" customFormat="1" ht="12" hidden="1" customHeight="1">
      <c r="A13510" s="244"/>
    </row>
    <row r="13511" spans="1:1" s="245" customFormat="1" ht="12" hidden="1" customHeight="1">
      <c r="A13511" s="244"/>
    </row>
    <row r="13512" spans="1:1" s="245" customFormat="1" ht="12" hidden="1" customHeight="1">
      <c r="A13512" s="244"/>
    </row>
    <row r="13513" spans="1:1" s="245" customFormat="1" ht="12" hidden="1" customHeight="1">
      <c r="A13513" s="244"/>
    </row>
    <row r="13514" spans="1:1" s="245" customFormat="1" ht="12" hidden="1" customHeight="1">
      <c r="A13514" s="244"/>
    </row>
    <row r="13515" spans="1:1" s="245" customFormat="1" ht="12" hidden="1" customHeight="1">
      <c r="A13515" s="244"/>
    </row>
    <row r="13516" spans="1:1" s="245" customFormat="1" ht="12" hidden="1" customHeight="1">
      <c r="A13516" s="244"/>
    </row>
    <row r="13517" spans="1:1" s="245" customFormat="1" ht="12" hidden="1" customHeight="1">
      <c r="A13517" s="244"/>
    </row>
    <row r="13518" spans="1:1" s="245" customFormat="1" ht="12" hidden="1" customHeight="1">
      <c r="A13518" s="244"/>
    </row>
    <row r="13519" spans="1:1" s="245" customFormat="1" ht="12" hidden="1" customHeight="1">
      <c r="A13519" s="244"/>
    </row>
    <row r="13520" spans="1:1" s="245" customFormat="1" ht="12" hidden="1" customHeight="1">
      <c r="A13520" s="244"/>
    </row>
    <row r="13521" spans="1:1" s="245" customFormat="1" ht="12" hidden="1" customHeight="1">
      <c r="A13521" s="244"/>
    </row>
    <row r="13522" spans="1:1" s="245" customFormat="1" ht="12" hidden="1" customHeight="1">
      <c r="A13522" s="244"/>
    </row>
    <row r="13523" spans="1:1" s="245" customFormat="1" ht="12" hidden="1" customHeight="1">
      <c r="A13523" s="244"/>
    </row>
    <row r="13524" spans="1:1" s="245" customFormat="1" ht="12" hidden="1" customHeight="1">
      <c r="A13524" s="244"/>
    </row>
    <row r="13525" spans="1:1" s="245" customFormat="1" ht="12" hidden="1" customHeight="1">
      <c r="A13525" s="244"/>
    </row>
    <row r="13526" spans="1:1" s="245" customFormat="1" ht="12" hidden="1" customHeight="1">
      <c r="A13526" s="244"/>
    </row>
    <row r="13527" spans="1:1" s="245" customFormat="1" ht="12" hidden="1" customHeight="1">
      <c r="A13527" s="244"/>
    </row>
    <row r="13528" spans="1:1" s="245" customFormat="1" ht="12" hidden="1" customHeight="1">
      <c r="A13528" s="244"/>
    </row>
    <row r="13529" spans="1:1" s="245" customFormat="1" ht="12" hidden="1" customHeight="1">
      <c r="A13529" s="244"/>
    </row>
    <row r="13530" spans="1:1" s="245" customFormat="1" ht="12" hidden="1" customHeight="1">
      <c r="A13530" s="244"/>
    </row>
    <row r="13531" spans="1:1" s="245" customFormat="1" ht="12" hidden="1" customHeight="1">
      <c r="A13531" s="244"/>
    </row>
    <row r="13532" spans="1:1" s="245" customFormat="1" ht="12" hidden="1" customHeight="1">
      <c r="A13532" s="244"/>
    </row>
    <row r="13533" spans="1:1" s="245" customFormat="1" ht="12" hidden="1" customHeight="1">
      <c r="A13533" s="244"/>
    </row>
    <row r="13534" spans="1:1" s="245" customFormat="1" ht="12" hidden="1" customHeight="1">
      <c r="A13534" s="244"/>
    </row>
    <row r="13535" spans="1:1" s="245" customFormat="1" ht="12" hidden="1" customHeight="1">
      <c r="A13535" s="244"/>
    </row>
    <row r="13536" spans="1:1" s="245" customFormat="1" ht="12" hidden="1" customHeight="1">
      <c r="A13536" s="244"/>
    </row>
    <row r="13537" spans="1:1" s="245" customFormat="1" ht="12" hidden="1" customHeight="1">
      <c r="A13537" s="244"/>
    </row>
    <row r="13538" spans="1:1" s="245" customFormat="1" ht="12" hidden="1" customHeight="1">
      <c r="A13538" s="244"/>
    </row>
    <row r="13539" spans="1:1" s="245" customFormat="1" ht="12" hidden="1" customHeight="1">
      <c r="A13539" s="244"/>
    </row>
    <row r="13540" spans="1:1" s="245" customFormat="1" ht="12" hidden="1" customHeight="1">
      <c r="A13540" s="244"/>
    </row>
    <row r="13541" spans="1:1" s="245" customFormat="1" ht="12" hidden="1" customHeight="1">
      <c r="A13541" s="244"/>
    </row>
    <row r="13542" spans="1:1" s="245" customFormat="1" ht="12" hidden="1" customHeight="1">
      <c r="A13542" s="244"/>
    </row>
    <row r="13543" spans="1:1" s="245" customFormat="1" ht="12" hidden="1" customHeight="1">
      <c r="A13543" s="244"/>
    </row>
    <row r="13544" spans="1:1" s="245" customFormat="1" ht="12" hidden="1" customHeight="1">
      <c r="A13544" s="244"/>
    </row>
    <row r="13545" spans="1:1" s="245" customFormat="1" ht="12" hidden="1" customHeight="1">
      <c r="A13545" s="244"/>
    </row>
    <row r="13546" spans="1:1" s="245" customFormat="1" ht="12" hidden="1" customHeight="1">
      <c r="A13546" s="244"/>
    </row>
    <row r="13547" spans="1:1" s="245" customFormat="1" ht="12" hidden="1" customHeight="1">
      <c r="A13547" s="244"/>
    </row>
    <row r="13548" spans="1:1" s="245" customFormat="1" ht="12" hidden="1" customHeight="1">
      <c r="A13548" s="244"/>
    </row>
    <row r="13549" spans="1:1" s="245" customFormat="1" ht="12" hidden="1" customHeight="1">
      <c r="A13549" s="244"/>
    </row>
    <row r="13550" spans="1:1" s="245" customFormat="1" ht="12" hidden="1" customHeight="1">
      <c r="A13550" s="244"/>
    </row>
    <row r="13551" spans="1:1" s="245" customFormat="1" ht="12" hidden="1" customHeight="1">
      <c r="A13551" s="244"/>
    </row>
    <row r="13552" spans="1:1" s="245" customFormat="1" ht="12" hidden="1" customHeight="1">
      <c r="A13552" s="244"/>
    </row>
    <row r="13553" spans="1:1" s="245" customFormat="1" ht="12" hidden="1" customHeight="1">
      <c r="A13553" s="244"/>
    </row>
    <row r="13554" spans="1:1" s="245" customFormat="1" ht="12" hidden="1" customHeight="1">
      <c r="A13554" s="244"/>
    </row>
    <row r="13555" spans="1:1" s="245" customFormat="1" ht="12" hidden="1" customHeight="1">
      <c r="A13555" s="244"/>
    </row>
    <row r="13556" spans="1:1" s="245" customFormat="1" ht="12" hidden="1" customHeight="1">
      <c r="A13556" s="244"/>
    </row>
    <row r="13557" spans="1:1" s="245" customFormat="1" ht="12" hidden="1" customHeight="1">
      <c r="A13557" s="244"/>
    </row>
    <row r="13558" spans="1:1" s="245" customFormat="1" ht="12" hidden="1" customHeight="1">
      <c r="A13558" s="244"/>
    </row>
    <row r="13559" spans="1:1" s="245" customFormat="1" ht="12" hidden="1" customHeight="1">
      <c r="A13559" s="244"/>
    </row>
    <row r="13560" spans="1:1" s="245" customFormat="1" ht="12" hidden="1" customHeight="1">
      <c r="A13560" s="244"/>
    </row>
    <row r="13561" spans="1:1" s="245" customFormat="1" ht="12" hidden="1" customHeight="1">
      <c r="A13561" s="244"/>
    </row>
    <row r="13562" spans="1:1" s="245" customFormat="1" ht="12" hidden="1" customHeight="1">
      <c r="A13562" s="244"/>
    </row>
    <row r="13563" spans="1:1" s="245" customFormat="1" ht="12" hidden="1" customHeight="1">
      <c r="A13563" s="244"/>
    </row>
    <row r="13564" spans="1:1" s="245" customFormat="1" ht="12" hidden="1" customHeight="1">
      <c r="A13564" s="244"/>
    </row>
    <row r="13565" spans="1:1" s="245" customFormat="1" ht="12" hidden="1" customHeight="1">
      <c r="A13565" s="244"/>
    </row>
    <row r="13566" spans="1:1" s="245" customFormat="1" ht="12" hidden="1" customHeight="1">
      <c r="A13566" s="244"/>
    </row>
    <row r="13567" spans="1:1" s="245" customFormat="1" ht="12" hidden="1" customHeight="1">
      <c r="A13567" s="244"/>
    </row>
    <row r="13568" spans="1:1" s="245" customFormat="1" ht="12" hidden="1" customHeight="1">
      <c r="A13568" s="244"/>
    </row>
    <row r="13569" spans="1:1" s="245" customFormat="1" ht="12" hidden="1" customHeight="1">
      <c r="A13569" s="244"/>
    </row>
    <row r="13570" spans="1:1" s="245" customFormat="1" ht="12" hidden="1" customHeight="1">
      <c r="A13570" s="244"/>
    </row>
    <row r="13571" spans="1:1" s="245" customFormat="1" ht="12" hidden="1" customHeight="1">
      <c r="A13571" s="244"/>
    </row>
    <row r="13572" spans="1:1" s="245" customFormat="1" ht="12" hidden="1" customHeight="1">
      <c r="A13572" s="244"/>
    </row>
    <row r="13573" spans="1:1" s="245" customFormat="1" ht="12" hidden="1" customHeight="1">
      <c r="A13573" s="244"/>
    </row>
    <row r="13574" spans="1:1" s="245" customFormat="1" ht="12" hidden="1" customHeight="1">
      <c r="A13574" s="244"/>
    </row>
    <row r="13575" spans="1:1" s="245" customFormat="1" ht="12" hidden="1" customHeight="1">
      <c r="A13575" s="244"/>
    </row>
    <row r="13576" spans="1:1" s="245" customFormat="1" ht="12" hidden="1" customHeight="1">
      <c r="A13576" s="244"/>
    </row>
    <row r="13577" spans="1:1" s="245" customFormat="1" ht="12" hidden="1" customHeight="1">
      <c r="A13577" s="244"/>
    </row>
    <row r="13578" spans="1:1" s="245" customFormat="1" ht="12" hidden="1" customHeight="1">
      <c r="A13578" s="244"/>
    </row>
    <row r="13579" spans="1:1" s="245" customFormat="1" ht="12" hidden="1" customHeight="1">
      <c r="A13579" s="244"/>
    </row>
    <row r="13580" spans="1:1" s="245" customFormat="1" ht="12" hidden="1" customHeight="1">
      <c r="A13580" s="244"/>
    </row>
    <row r="13581" spans="1:1" s="245" customFormat="1" ht="12" hidden="1" customHeight="1">
      <c r="A13581" s="244"/>
    </row>
    <row r="13582" spans="1:1" s="245" customFormat="1" ht="12" hidden="1" customHeight="1">
      <c r="A13582" s="244"/>
    </row>
    <row r="13583" spans="1:1" s="245" customFormat="1" ht="12" hidden="1" customHeight="1">
      <c r="A13583" s="244"/>
    </row>
    <row r="13584" spans="1:1" s="245" customFormat="1" ht="12" hidden="1" customHeight="1">
      <c r="A13584" s="244"/>
    </row>
    <row r="13585" spans="1:1" s="245" customFormat="1" ht="12" hidden="1" customHeight="1">
      <c r="A13585" s="244"/>
    </row>
    <row r="13586" spans="1:1" s="245" customFormat="1" ht="12" hidden="1" customHeight="1">
      <c r="A13586" s="244"/>
    </row>
    <row r="13587" spans="1:1" s="245" customFormat="1" ht="12" hidden="1" customHeight="1">
      <c r="A13587" s="244"/>
    </row>
    <row r="13588" spans="1:1" s="245" customFormat="1" ht="12" hidden="1" customHeight="1">
      <c r="A13588" s="244"/>
    </row>
    <row r="13589" spans="1:1" s="245" customFormat="1" ht="12" hidden="1" customHeight="1">
      <c r="A13589" s="244"/>
    </row>
    <row r="13590" spans="1:1" s="245" customFormat="1" ht="12" hidden="1" customHeight="1">
      <c r="A13590" s="244"/>
    </row>
    <row r="13591" spans="1:1" s="245" customFormat="1" ht="12" hidden="1" customHeight="1">
      <c r="A13591" s="244"/>
    </row>
    <row r="13592" spans="1:1" s="245" customFormat="1" ht="12" hidden="1" customHeight="1">
      <c r="A13592" s="244"/>
    </row>
    <row r="13593" spans="1:1" s="245" customFormat="1" ht="12" hidden="1" customHeight="1">
      <c r="A13593" s="244"/>
    </row>
    <row r="13594" spans="1:1" s="245" customFormat="1" ht="12" hidden="1" customHeight="1">
      <c r="A13594" s="244"/>
    </row>
    <row r="13595" spans="1:1" s="245" customFormat="1" ht="12" hidden="1" customHeight="1">
      <c r="A13595" s="244"/>
    </row>
    <row r="13596" spans="1:1" s="245" customFormat="1" ht="12" hidden="1" customHeight="1">
      <c r="A13596" s="244"/>
    </row>
    <row r="13597" spans="1:1" s="245" customFormat="1" ht="12" hidden="1" customHeight="1">
      <c r="A13597" s="244"/>
    </row>
    <row r="13598" spans="1:1" s="245" customFormat="1" ht="12" hidden="1" customHeight="1">
      <c r="A13598" s="244"/>
    </row>
    <row r="13599" spans="1:1" s="245" customFormat="1" ht="12" hidden="1" customHeight="1">
      <c r="A13599" s="244"/>
    </row>
    <row r="13600" spans="1:1" s="245" customFormat="1" ht="12" hidden="1" customHeight="1">
      <c r="A13600" s="244"/>
    </row>
    <row r="13601" spans="1:1" s="245" customFormat="1" ht="12" hidden="1" customHeight="1">
      <c r="A13601" s="244"/>
    </row>
    <row r="13602" spans="1:1" s="245" customFormat="1" ht="12" hidden="1" customHeight="1">
      <c r="A13602" s="244"/>
    </row>
    <row r="13603" spans="1:1" s="245" customFormat="1" ht="12" hidden="1" customHeight="1">
      <c r="A13603" s="244"/>
    </row>
    <row r="13604" spans="1:1" s="245" customFormat="1" ht="12" hidden="1" customHeight="1">
      <c r="A13604" s="244"/>
    </row>
    <row r="13605" spans="1:1" s="245" customFormat="1" ht="12" hidden="1" customHeight="1">
      <c r="A13605" s="244"/>
    </row>
    <row r="13606" spans="1:1" s="245" customFormat="1" ht="12" hidden="1" customHeight="1">
      <c r="A13606" s="244"/>
    </row>
    <row r="13607" spans="1:1" s="245" customFormat="1" ht="12" hidden="1" customHeight="1">
      <c r="A13607" s="244"/>
    </row>
    <row r="13608" spans="1:1" s="245" customFormat="1" ht="12" hidden="1" customHeight="1">
      <c r="A13608" s="244"/>
    </row>
    <row r="13609" spans="1:1" s="245" customFormat="1" ht="12" hidden="1" customHeight="1">
      <c r="A13609" s="244"/>
    </row>
    <row r="13610" spans="1:1" s="245" customFormat="1" ht="12" hidden="1" customHeight="1">
      <c r="A13610" s="244"/>
    </row>
    <row r="13611" spans="1:1" s="245" customFormat="1" ht="12" hidden="1" customHeight="1">
      <c r="A13611" s="244"/>
    </row>
    <row r="13612" spans="1:1" s="245" customFormat="1" ht="12" hidden="1" customHeight="1">
      <c r="A13612" s="244"/>
    </row>
    <row r="13613" spans="1:1" s="245" customFormat="1" ht="12" hidden="1" customHeight="1">
      <c r="A13613" s="244"/>
    </row>
    <row r="13614" spans="1:1" s="245" customFormat="1" ht="12" hidden="1" customHeight="1">
      <c r="A13614" s="244"/>
    </row>
    <row r="13615" spans="1:1" s="245" customFormat="1" ht="12" hidden="1" customHeight="1">
      <c r="A13615" s="244"/>
    </row>
    <row r="13616" spans="1:1" s="245" customFormat="1" ht="12" hidden="1" customHeight="1">
      <c r="A13616" s="244"/>
    </row>
    <row r="13617" spans="1:1" s="245" customFormat="1" ht="12" hidden="1" customHeight="1">
      <c r="A13617" s="244"/>
    </row>
    <row r="13618" spans="1:1" s="245" customFormat="1" ht="12" hidden="1" customHeight="1">
      <c r="A13618" s="244"/>
    </row>
    <row r="13619" spans="1:1" s="245" customFormat="1" ht="12" hidden="1" customHeight="1">
      <c r="A13619" s="244"/>
    </row>
    <row r="13620" spans="1:1" s="245" customFormat="1" ht="12" hidden="1" customHeight="1">
      <c r="A13620" s="244"/>
    </row>
    <row r="13621" spans="1:1" s="245" customFormat="1" ht="12" hidden="1" customHeight="1">
      <c r="A13621" s="244"/>
    </row>
    <row r="13622" spans="1:1" s="245" customFormat="1" ht="12" hidden="1" customHeight="1">
      <c r="A13622" s="244"/>
    </row>
    <row r="13623" spans="1:1" s="245" customFormat="1" ht="12" hidden="1" customHeight="1">
      <c r="A13623" s="244"/>
    </row>
    <row r="13624" spans="1:1" s="245" customFormat="1" ht="12" hidden="1" customHeight="1">
      <c r="A13624" s="244"/>
    </row>
    <row r="13625" spans="1:1" s="245" customFormat="1" ht="12" hidden="1" customHeight="1">
      <c r="A13625" s="244"/>
    </row>
    <row r="13626" spans="1:1" s="245" customFormat="1" ht="12" hidden="1" customHeight="1">
      <c r="A13626" s="244"/>
    </row>
    <row r="13627" spans="1:1" s="245" customFormat="1" ht="12" hidden="1" customHeight="1">
      <c r="A13627" s="244"/>
    </row>
    <row r="13628" spans="1:1" s="245" customFormat="1" ht="12" hidden="1" customHeight="1">
      <c r="A13628" s="244"/>
    </row>
    <row r="13629" spans="1:1" s="245" customFormat="1" ht="12" hidden="1" customHeight="1">
      <c r="A13629" s="244"/>
    </row>
    <row r="13630" spans="1:1" s="245" customFormat="1" ht="12" hidden="1" customHeight="1">
      <c r="A13630" s="244"/>
    </row>
    <row r="13631" spans="1:1" s="245" customFormat="1" ht="12" hidden="1" customHeight="1">
      <c r="A13631" s="244"/>
    </row>
    <row r="13632" spans="1:1" s="245" customFormat="1" ht="12" hidden="1" customHeight="1">
      <c r="A13632" s="244"/>
    </row>
    <row r="13633" spans="1:1" s="245" customFormat="1" ht="12" hidden="1" customHeight="1">
      <c r="A13633" s="244"/>
    </row>
    <row r="13634" spans="1:1" s="245" customFormat="1" ht="12" hidden="1" customHeight="1">
      <c r="A13634" s="244"/>
    </row>
    <row r="13635" spans="1:1" s="245" customFormat="1" ht="12" hidden="1" customHeight="1">
      <c r="A13635" s="244"/>
    </row>
    <row r="13636" spans="1:1" s="245" customFormat="1" ht="12" hidden="1" customHeight="1">
      <c r="A13636" s="244"/>
    </row>
    <row r="13637" spans="1:1" s="245" customFormat="1" ht="12" hidden="1" customHeight="1">
      <c r="A13637" s="244"/>
    </row>
    <row r="13638" spans="1:1" s="245" customFormat="1" ht="12" hidden="1" customHeight="1">
      <c r="A13638" s="244"/>
    </row>
    <row r="13639" spans="1:1" s="245" customFormat="1" ht="12" hidden="1" customHeight="1">
      <c r="A13639" s="244"/>
    </row>
    <row r="13640" spans="1:1" s="245" customFormat="1" ht="12" hidden="1" customHeight="1">
      <c r="A13640" s="244"/>
    </row>
    <row r="13641" spans="1:1" s="245" customFormat="1" ht="12" hidden="1" customHeight="1">
      <c r="A13641" s="244"/>
    </row>
    <row r="13642" spans="1:1" s="245" customFormat="1" ht="12" hidden="1" customHeight="1">
      <c r="A13642" s="244"/>
    </row>
    <row r="13643" spans="1:1" s="245" customFormat="1" ht="12" hidden="1" customHeight="1">
      <c r="A13643" s="244"/>
    </row>
    <row r="13644" spans="1:1" s="245" customFormat="1" ht="12" hidden="1" customHeight="1">
      <c r="A13644" s="244"/>
    </row>
    <row r="13645" spans="1:1" s="245" customFormat="1" ht="12" hidden="1" customHeight="1">
      <c r="A13645" s="244"/>
    </row>
    <row r="13646" spans="1:1" s="245" customFormat="1" ht="12" hidden="1" customHeight="1">
      <c r="A13646" s="244"/>
    </row>
    <row r="13647" spans="1:1" s="245" customFormat="1" ht="12" hidden="1" customHeight="1">
      <c r="A13647" s="244"/>
    </row>
    <row r="13648" spans="1:1" s="245" customFormat="1" ht="12" hidden="1" customHeight="1">
      <c r="A13648" s="244"/>
    </row>
    <row r="13649" spans="1:1" s="245" customFormat="1" ht="12" hidden="1" customHeight="1">
      <c r="A13649" s="244"/>
    </row>
    <row r="13650" spans="1:1" s="245" customFormat="1" ht="12" hidden="1" customHeight="1">
      <c r="A13650" s="244"/>
    </row>
    <row r="13651" spans="1:1" s="245" customFormat="1" ht="12" hidden="1" customHeight="1">
      <c r="A13651" s="244"/>
    </row>
    <row r="13652" spans="1:1" s="245" customFormat="1" ht="12" hidden="1" customHeight="1">
      <c r="A13652" s="244"/>
    </row>
    <row r="13653" spans="1:1" s="245" customFormat="1" ht="12" hidden="1" customHeight="1">
      <c r="A13653" s="244"/>
    </row>
    <row r="13654" spans="1:1" s="245" customFormat="1" ht="12" hidden="1" customHeight="1">
      <c r="A13654" s="244"/>
    </row>
    <row r="13655" spans="1:1" s="245" customFormat="1" ht="12" hidden="1" customHeight="1">
      <c r="A13655" s="244"/>
    </row>
    <row r="13656" spans="1:1" s="245" customFormat="1" ht="12" hidden="1" customHeight="1">
      <c r="A13656" s="244"/>
    </row>
    <row r="13657" spans="1:1" s="245" customFormat="1" ht="12" hidden="1" customHeight="1">
      <c r="A13657" s="244"/>
    </row>
    <row r="13658" spans="1:1" s="245" customFormat="1" ht="12" hidden="1" customHeight="1">
      <c r="A13658" s="244"/>
    </row>
    <row r="13659" spans="1:1" s="245" customFormat="1" ht="12" hidden="1" customHeight="1">
      <c r="A13659" s="244"/>
    </row>
    <row r="13660" spans="1:1" s="245" customFormat="1" ht="12" hidden="1" customHeight="1">
      <c r="A13660" s="244"/>
    </row>
    <row r="13661" spans="1:1" s="245" customFormat="1" ht="12" hidden="1" customHeight="1">
      <c r="A13661" s="244"/>
    </row>
    <row r="13662" spans="1:1" s="245" customFormat="1" ht="12" hidden="1" customHeight="1">
      <c r="A13662" s="244"/>
    </row>
    <row r="13663" spans="1:1" s="245" customFormat="1" ht="12" hidden="1" customHeight="1">
      <c r="A13663" s="244"/>
    </row>
    <row r="13664" spans="1:1" s="245" customFormat="1" ht="12" hidden="1" customHeight="1">
      <c r="A13664" s="244"/>
    </row>
    <row r="13665" spans="1:1" s="245" customFormat="1" ht="12" hidden="1" customHeight="1">
      <c r="A13665" s="244"/>
    </row>
    <row r="13666" spans="1:1" s="245" customFormat="1" ht="12" hidden="1" customHeight="1">
      <c r="A13666" s="244"/>
    </row>
    <row r="13667" spans="1:1" s="245" customFormat="1" ht="12" hidden="1" customHeight="1">
      <c r="A13667" s="244"/>
    </row>
    <row r="13668" spans="1:1" s="245" customFormat="1" ht="12" hidden="1" customHeight="1">
      <c r="A13668" s="244"/>
    </row>
    <row r="13669" spans="1:1" s="245" customFormat="1" ht="12" hidden="1" customHeight="1">
      <c r="A13669" s="244"/>
    </row>
    <row r="13670" spans="1:1" s="245" customFormat="1" ht="12" hidden="1" customHeight="1">
      <c r="A13670" s="244"/>
    </row>
    <row r="13671" spans="1:1" s="245" customFormat="1" ht="12" hidden="1" customHeight="1">
      <c r="A13671" s="244"/>
    </row>
    <row r="13672" spans="1:1" s="245" customFormat="1" ht="12" hidden="1" customHeight="1">
      <c r="A13672" s="244"/>
    </row>
    <row r="13673" spans="1:1" s="245" customFormat="1" ht="12" hidden="1" customHeight="1">
      <c r="A13673" s="244"/>
    </row>
    <row r="13674" spans="1:1" s="245" customFormat="1" ht="12" hidden="1" customHeight="1">
      <c r="A13674" s="244"/>
    </row>
    <row r="13675" spans="1:1" s="245" customFormat="1" ht="12" hidden="1" customHeight="1">
      <c r="A13675" s="244"/>
    </row>
    <row r="13676" spans="1:1" s="245" customFormat="1" ht="12" hidden="1" customHeight="1">
      <c r="A13676" s="244"/>
    </row>
    <row r="13677" spans="1:1" s="245" customFormat="1" ht="12" hidden="1" customHeight="1">
      <c r="A13677" s="244"/>
    </row>
    <row r="13678" spans="1:1" s="245" customFormat="1" ht="12" hidden="1" customHeight="1">
      <c r="A13678" s="244"/>
    </row>
    <row r="13679" spans="1:1" s="245" customFormat="1" ht="12" hidden="1" customHeight="1">
      <c r="A13679" s="244"/>
    </row>
    <row r="13680" spans="1:1" s="245" customFormat="1" ht="12" hidden="1" customHeight="1">
      <c r="A13680" s="244"/>
    </row>
    <row r="13681" spans="1:1" s="245" customFormat="1" ht="12" hidden="1" customHeight="1">
      <c r="A13681" s="244"/>
    </row>
    <row r="13682" spans="1:1" s="245" customFormat="1" ht="12" hidden="1" customHeight="1">
      <c r="A13682" s="244"/>
    </row>
    <row r="13683" spans="1:1" s="245" customFormat="1" ht="12" hidden="1" customHeight="1">
      <c r="A13683" s="244"/>
    </row>
    <row r="13684" spans="1:1" s="245" customFormat="1" ht="12" hidden="1" customHeight="1">
      <c r="A13684" s="244"/>
    </row>
    <row r="13685" spans="1:1" s="245" customFormat="1" ht="12" hidden="1" customHeight="1">
      <c r="A13685" s="244"/>
    </row>
    <row r="13686" spans="1:1" s="245" customFormat="1" ht="12" hidden="1" customHeight="1">
      <c r="A13686" s="244"/>
    </row>
    <row r="13687" spans="1:1" s="245" customFormat="1" ht="12" hidden="1" customHeight="1">
      <c r="A13687" s="244"/>
    </row>
    <row r="13688" spans="1:1" s="245" customFormat="1" ht="12" hidden="1" customHeight="1">
      <c r="A13688" s="244"/>
    </row>
    <row r="13689" spans="1:1" s="245" customFormat="1" ht="12" hidden="1" customHeight="1">
      <c r="A13689" s="244"/>
    </row>
    <row r="13690" spans="1:1" s="245" customFormat="1" ht="12" hidden="1" customHeight="1">
      <c r="A13690" s="244"/>
    </row>
    <row r="13691" spans="1:1" s="245" customFormat="1" ht="12" hidden="1" customHeight="1">
      <c r="A13691" s="244"/>
    </row>
    <row r="13692" spans="1:1" s="245" customFormat="1" ht="12" hidden="1" customHeight="1">
      <c r="A13692" s="244"/>
    </row>
    <row r="13693" spans="1:1" s="245" customFormat="1" ht="12" hidden="1" customHeight="1">
      <c r="A13693" s="244"/>
    </row>
    <row r="13694" spans="1:1" s="245" customFormat="1" ht="12" hidden="1" customHeight="1">
      <c r="A13694" s="244"/>
    </row>
    <row r="13695" spans="1:1" s="245" customFormat="1" ht="12" hidden="1" customHeight="1">
      <c r="A13695" s="244"/>
    </row>
    <row r="13696" spans="1:1" s="245" customFormat="1" ht="12" hidden="1" customHeight="1">
      <c r="A13696" s="244"/>
    </row>
    <row r="13697" spans="1:1" s="245" customFormat="1" ht="12" hidden="1" customHeight="1">
      <c r="A13697" s="244"/>
    </row>
    <row r="13698" spans="1:1" s="245" customFormat="1" ht="12" hidden="1" customHeight="1">
      <c r="A13698" s="244"/>
    </row>
    <row r="13699" spans="1:1" s="245" customFormat="1" ht="12" hidden="1" customHeight="1">
      <c r="A13699" s="244"/>
    </row>
    <row r="13700" spans="1:1" s="245" customFormat="1" ht="12" hidden="1" customHeight="1">
      <c r="A13700" s="244"/>
    </row>
    <row r="13701" spans="1:1" s="245" customFormat="1" ht="12" hidden="1" customHeight="1">
      <c r="A13701" s="244"/>
    </row>
    <row r="13702" spans="1:1" s="245" customFormat="1" ht="12" hidden="1" customHeight="1">
      <c r="A13702" s="244"/>
    </row>
    <row r="13703" spans="1:1" s="245" customFormat="1" ht="12" hidden="1" customHeight="1">
      <c r="A13703" s="244"/>
    </row>
    <row r="13704" spans="1:1" s="245" customFormat="1" ht="12" hidden="1" customHeight="1">
      <c r="A13704" s="244"/>
    </row>
    <row r="13705" spans="1:1" s="245" customFormat="1" ht="12" hidden="1" customHeight="1">
      <c r="A13705" s="244"/>
    </row>
    <row r="13706" spans="1:1" s="245" customFormat="1" ht="12" hidden="1" customHeight="1">
      <c r="A13706" s="244"/>
    </row>
    <row r="13707" spans="1:1" s="245" customFormat="1" ht="12" hidden="1" customHeight="1">
      <c r="A13707" s="244"/>
    </row>
    <row r="13708" spans="1:1" s="245" customFormat="1" ht="12" hidden="1" customHeight="1">
      <c r="A13708" s="244"/>
    </row>
    <row r="13709" spans="1:1" s="245" customFormat="1" ht="12" hidden="1" customHeight="1">
      <c r="A13709" s="244"/>
    </row>
    <row r="13710" spans="1:1" s="245" customFormat="1" ht="12" hidden="1" customHeight="1">
      <c r="A13710" s="244"/>
    </row>
    <row r="13711" spans="1:1" s="245" customFormat="1" ht="12" hidden="1" customHeight="1">
      <c r="A13711" s="244"/>
    </row>
    <row r="13712" spans="1:1" s="245" customFormat="1" ht="12" hidden="1" customHeight="1">
      <c r="A13712" s="244"/>
    </row>
    <row r="13713" spans="1:1" s="245" customFormat="1" ht="12" hidden="1" customHeight="1">
      <c r="A13713" s="244"/>
    </row>
    <row r="13714" spans="1:1" s="245" customFormat="1" ht="12" hidden="1" customHeight="1">
      <c r="A13714" s="244"/>
    </row>
    <row r="13715" spans="1:1" s="245" customFormat="1" ht="12" hidden="1" customHeight="1">
      <c r="A13715" s="244"/>
    </row>
    <row r="13716" spans="1:1" s="245" customFormat="1" ht="12" hidden="1" customHeight="1">
      <c r="A13716" s="244"/>
    </row>
    <row r="13717" spans="1:1" s="245" customFormat="1" ht="12" hidden="1" customHeight="1">
      <c r="A13717" s="244"/>
    </row>
    <row r="13718" spans="1:1" s="245" customFormat="1" ht="12" hidden="1" customHeight="1">
      <c r="A13718" s="244"/>
    </row>
    <row r="13719" spans="1:1" s="245" customFormat="1" ht="12" hidden="1" customHeight="1">
      <c r="A13719" s="244"/>
    </row>
    <row r="13720" spans="1:1" s="245" customFormat="1" ht="12" hidden="1" customHeight="1">
      <c r="A13720" s="244"/>
    </row>
    <row r="13721" spans="1:1" s="245" customFormat="1" ht="12" hidden="1" customHeight="1">
      <c r="A13721" s="244"/>
    </row>
    <row r="13722" spans="1:1" s="245" customFormat="1" ht="12" hidden="1" customHeight="1">
      <c r="A13722" s="244"/>
    </row>
    <row r="13723" spans="1:1" s="245" customFormat="1" ht="12" hidden="1" customHeight="1">
      <c r="A13723" s="244"/>
    </row>
    <row r="13724" spans="1:1" s="245" customFormat="1" ht="12" hidden="1" customHeight="1">
      <c r="A13724" s="244"/>
    </row>
    <row r="13725" spans="1:1" s="245" customFormat="1" ht="12" hidden="1" customHeight="1">
      <c r="A13725" s="244"/>
    </row>
    <row r="13726" spans="1:1" s="245" customFormat="1" ht="12" hidden="1" customHeight="1">
      <c r="A13726" s="244"/>
    </row>
    <row r="13727" spans="1:1" s="245" customFormat="1" ht="12" hidden="1" customHeight="1">
      <c r="A13727" s="244"/>
    </row>
    <row r="13728" spans="1:1" s="245" customFormat="1" ht="12" hidden="1" customHeight="1">
      <c r="A13728" s="244"/>
    </row>
    <row r="13729" spans="1:1" s="245" customFormat="1" ht="12" hidden="1" customHeight="1">
      <c r="A13729" s="244"/>
    </row>
    <row r="13730" spans="1:1" s="245" customFormat="1" ht="12" hidden="1" customHeight="1">
      <c r="A13730" s="244"/>
    </row>
    <row r="13731" spans="1:1" s="245" customFormat="1" ht="12" hidden="1" customHeight="1">
      <c r="A13731" s="244"/>
    </row>
    <row r="13732" spans="1:1" s="245" customFormat="1" ht="12" hidden="1" customHeight="1">
      <c r="A13732" s="244"/>
    </row>
    <row r="13733" spans="1:1" s="245" customFormat="1" ht="12" hidden="1" customHeight="1">
      <c r="A13733" s="244"/>
    </row>
    <row r="13734" spans="1:1" s="245" customFormat="1" ht="12" hidden="1" customHeight="1">
      <c r="A13734" s="244"/>
    </row>
    <row r="13735" spans="1:1" s="245" customFormat="1" ht="12" hidden="1" customHeight="1">
      <c r="A13735" s="244"/>
    </row>
    <row r="13736" spans="1:1" s="245" customFormat="1" ht="12" hidden="1" customHeight="1">
      <c r="A13736" s="244"/>
    </row>
    <row r="13737" spans="1:1" s="245" customFormat="1" ht="12" hidden="1" customHeight="1">
      <c r="A13737" s="244"/>
    </row>
    <row r="13738" spans="1:1" s="245" customFormat="1" ht="12" hidden="1" customHeight="1">
      <c r="A13738" s="244"/>
    </row>
    <row r="13739" spans="1:1" s="245" customFormat="1" ht="12" hidden="1" customHeight="1">
      <c r="A13739" s="244"/>
    </row>
    <row r="13740" spans="1:1" s="245" customFormat="1" ht="12" hidden="1" customHeight="1">
      <c r="A13740" s="244"/>
    </row>
    <row r="13741" spans="1:1" s="245" customFormat="1" ht="12" hidden="1" customHeight="1">
      <c r="A13741" s="244"/>
    </row>
    <row r="13742" spans="1:1" s="245" customFormat="1" ht="12" hidden="1" customHeight="1">
      <c r="A13742" s="244"/>
    </row>
    <row r="13743" spans="1:1" s="245" customFormat="1" ht="12" hidden="1" customHeight="1">
      <c r="A13743" s="244"/>
    </row>
    <row r="13744" spans="1:1" s="245" customFormat="1" ht="12" hidden="1" customHeight="1">
      <c r="A13744" s="244"/>
    </row>
    <row r="13745" spans="1:1" s="245" customFormat="1" ht="12" hidden="1" customHeight="1">
      <c r="A13745" s="244"/>
    </row>
    <row r="13746" spans="1:1" s="245" customFormat="1" ht="12" hidden="1" customHeight="1">
      <c r="A13746" s="244"/>
    </row>
    <row r="13747" spans="1:1" s="245" customFormat="1" ht="12" hidden="1" customHeight="1">
      <c r="A13747" s="244"/>
    </row>
    <row r="13748" spans="1:1" s="245" customFormat="1" ht="12" hidden="1" customHeight="1">
      <c r="A13748" s="244"/>
    </row>
    <row r="13749" spans="1:1" s="245" customFormat="1" ht="12" hidden="1" customHeight="1">
      <c r="A13749" s="244"/>
    </row>
    <row r="13750" spans="1:1" s="245" customFormat="1" ht="12" hidden="1" customHeight="1">
      <c r="A13750" s="244"/>
    </row>
    <row r="13751" spans="1:1" s="245" customFormat="1" ht="12" hidden="1" customHeight="1">
      <c r="A13751" s="244"/>
    </row>
    <row r="13752" spans="1:1" s="245" customFormat="1" ht="12" hidden="1" customHeight="1">
      <c r="A13752" s="244"/>
    </row>
    <row r="13753" spans="1:1" s="245" customFormat="1" ht="12" hidden="1" customHeight="1">
      <c r="A13753" s="244"/>
    </row>
    <row r="13754" spans="1:1" s="245" customFormat="1" ht="12" hidden="1" customHeight="1">
      <c r="A13754" s="244"/>
    </row>
    <row r="13755" spans="1:1" s="245" customFormat="1" ht="12" hidden="1" customHeight="1">
      <c r="A13755" s="244"/>
    </row>
    <row r="13756" spans="1:1" s="245" customFormat="1" ht="12" hidden="1" customHeight="1">
      <c r="A13756" s="244"/>
    </row>
    <row r="13757" spans="1:1" s="245" customFormat="1" ht="12" hidden="1" customHeight="1">
      <c r="A13757" s="244"/>
    </row>
    <row r="13758" spans="1:1" s="245" customFormat="1" ht="12" hidden="1" customHeight="1">
      <c r="A13758" s="244"/>
    </row>
    <row r="13759" spans="1:1" s="245" customFormat="1" ht="12" hidden="1" customHeight="1">
      <c r="A13759" s="244"/>
    </row>
    <row r="13760" spans="1:1" s="245" customFormat="1" ht="12" hidden="1" customHeight="1">
      <c r="A13760" s="244"/>
    </row>
    <row r="13761" spans="1:1" s="245" customFormat="1" ht="12" hidden="1" customHeight="1">
      <c r="A13761" s="244"/>
    </row>
    <row r="13762" spans="1:1" s="245" customFormat="1" ht="12" hidden="1" customHeight="1">
      <c r="A13762" s="244"/>
    </row>
    <row r="13763" spans="1:1" s="245" customFormat="1" ht="12" hidden="1" customHeight="1">
      <c r="A13763" s="244"/>
    </row>
    <row r="13764" spans="1:1" s="245" customFormat="1" ht="12" hidden="1" customHeight="1">
      <c r="A13764" s="244"/>
    </row>
    <row r="13765" spans="1:1" s="245" customFormat="1" ht="12" hidden="1" customHeight="1">
      <c r="A13765" s="244"/>
    </row>
    <row r="13766" spans="1:1" s="245" customFormat="1" ht="12" hidden="1" customHeight="1">
      <c r="A13766" s="244"/>
    </row>
    <row r="13767" spans="1:1" s="245" customFormat="1" ht="12" hidden="1" customHeight="1">
      <c r="A13767" s="244"/>
    </row>
    <row r="13768" spans="1:1" s="245" customFormat="1" ht="12" hidden="1" customHeight="1">
      <c r="A13768" s="244"/>
    </row>
    <row r="13769" spans="1:1" s="245" customFormat="1" ht="12" hidden="1" customHeight="1">
      <c r="A13769" s="244"/>
    </row>
    <row r="13770" spans="1:1" s="245" customFormat="1" ht="12" hidden="1" customHeight="1">
      <c r="A13770" s="244"/>
    </row>
    <row r="13771" spans="1:1" s="245" customFormat="1" ht="12" hidden="1" customHeight="1">
      <c r="A13771" s="244"/>
    </row>
    <row r="13772" spans="1:1" s="245" customFormat="1" ht="12" hidden="1" customHeight="1">
      <c r="A13772" s="244"/>
    </row>
    <row r="13773" spans="1:1" s="245" customFormat="1" ht="12" hidden="1" customHeight="1">
      <c r="A13773" s="244"/>
    </row>
    <row r="13774" spans="1:1" s="245" customFormat="1" ht="12" hidden="1" customHeight="1">
      <c r="A13774" s="244"/>
    </row>
    <row r="13775" spans="1:1" s="245" customFormat="1" ht="12" hidden="1" customHeight="1">
      <c r="A13775" s="244"/>
    </row>
    <row r="13776" spans="1:1" s="245" customFormat="1" ht="12" hidden="1" customHeight="1">
      <c r="A13776" s="244"/>
    </row>
    <row r="13777" spans="1:1" s="245" customFormat="1" ht="12" hidden="1" customHeight="1">
      <c r="A13777" s="244"/>
    </row>
    <row r="13778" spans="1:1" s="245" customFormat="1" ht="12" hidden="1" customHeight="1">
      <c r="A13778" s="244"/>
    </row>
    <row r="13779" spans="1:1" s="245" customFormat="1" ht="12" hidden="1" customHeight="1">
      <c r="A13779" s="244"/>
    </row>
    <row r="13780" spans="1:1" s="245" customFormat="1" ht="12" hidden="1" customHeight="1">
      <c r="A13780" s="244"/>
    </row>
    <row r="13781" spans="1:1" s="245" customFormat="1" ht="12" hidden="1" customHeight="1">
      <c r="A13781" s="244"/>
    </row>
    <row r="13782" spans="1:1" s="245" customFormat="1" ht="12" hidden="1" customHeight="1">
      <c r="A13782" s="244"/>
    </row>
    <row r="13783" spans="1:1" s="245" customFormat="1" ht="12" hidden="1" customHeight="1">
      <c r="A13783" s="244"/>
    </row>
    <row r="13784" spans="1:1" s="245" customFormat="1" ht="12" hidden="1" customHeight="1">
      <c r="A13784" s="244"/>
    </row>
    <row r="13785" spans="1:1" s="245" customFormat="1" ht="12" hidden="1" customHeight="1">
      <c r="A13785" s="244"/>
    </row>
    <row r="13786" spans="1:1" s="245" customFormat="1" ht="12" hidden="1" customHeight="1">
      <c r="A13786" s="244"/>
    </row>
    <row r="13787" spans="1:1" s="245" customFormat="1" ht="12" hidden="1" customHeight="1">
      <c r="A13787" s="244"/>
    </row>
    <row r="13788" spans="1:1" s="245" customFormat="1" ht="12" hidden="1" customHeight="1">
      <c r="A13788" s="244"/>
    </row>
    <row r="13789" spans="1:1" s="245" customFormat="1" ht="12" hidden="1" customHeight="1">
      <c r="A13789" s="244"/>
    </row>
    <row r="13790" spans="1:1" s="245" customFormat="1" ht="12" hidden="1" customHeight="1">
      <c r="A13790" s="244"/>
    </row>
    <row r="13791" spans="1:1" s="245" customFormat="1" ht="12" hidden="1" customHeight="1">
      <c r="A13791" s="244"/>
    </row>
    <row r="13792" spans="1:1" s="245" customFormat="1" ht="12" hidden="1" customHeight="1">
      <c r="A13792" s="244"/>
    </row>
    <row r="13793" spans="1:1" s="245" customFormat="1" ht="12" hidden="1" customHeight="1">
      <c r="A13793" s="244"/>
    </row>
    <row r="13794" spans="1:1" s="245" customFormat="1" ht="12" hidden="1" customHeight="1">
      <c r="A13794" s="244"/>
    </row>
    <row r="13795" spans="1:1" s="245" customFormat="1" ht="12" hidden="1" customHeight="1">
      <c r="A13795" s="244"/>
    </row>
    <row r="13796" spans="1:1" s="245" customFormat="1" ht="12" hidden="1" customHeight="1">
      <c r="A13796" s="244"/>
    </row>
    <row r="13797" spans="1:1" s="245" customFormat="1" ht="12" hidden="1" customHeight="1">
      <c r="A13797" s="244"/>
    </row>
    <row r="13798" spans="1:1" s="245" customFormat="1" ht="12" hidden="1" customHeight="1">
      <c r="A13798" s="244"/>
    </row>
    <row r="13799" spans="1:1" s="245" customFormat="1" ht="12" hidden="1" customHeight="1">
      <c r="A13799" s="244"/>
    </row>
    <row r="13800" spans="1:1" s="245" customFormat="1" ht="12" hidden="1" customHeight="1">
      <c r="A13800" s="244"/>
    </row>
    <row r="13801" spans="1:1" s="245" customFormat="1" ht="12" hidden="1" customHeight="1">
      <c r="A13801" s="244"/>
    </row>
    <row r="13802" spans="1:1" s="245" customFormat="1" ht="12" hidden="1" customHeight="1">
      <c r="A13802" s="244"/>
    </row>
    <row r="13803" spans="1:1" s="245" customFormat="1" ht="12" hidden="1" customHeight="1">
      <c r="A13803" s="244"/>
    </row>
    <row r="13804" spans="1:1" s="245" customFormat="1" ht="12" hidden="1" customHeight="1">
      <c r="A13804" s="244"/>
    </row>
    <row r="13805" spans="1:1" s="245" customFormat="1" ht="12" hidden="1" customHeight="1">
      <c r="A13805" s="244"/>
    </row>
    <row r="13806" spans="1:1" s="245" customFormat="1" ht="12" hidden="1" customHeight="1">
      <c r="A13806" s="244"/>
    </row>
    <row r="13807" spans="1:1" s="245" customFormat="1" ht="12" hidden="1" customHeight="1">
      <c r="A13807" s="244"/>
    </row>
    <row r="13808" spans="1:1" s="245" customFormat="1" ht="12" hidden="1" customHeight="1">
      <c r="A13808" s="244"/>
    </row>
    <row r="13809" spans="1:1" s="245" customFormat="1" ht="12" hidden="1" customHeight="1">
      <c r="A13809" s="244"/>
    </row>
    <row r="13810" spans="1:1" s="245" customFormat="1" ht="12" hidden="1" customHeight="1">
      <c r="A13810" s="244"/>
    </row>
    <row r="13811" spans="1:1" s="245" customFormat="1" ht="12" hidden="1" customHeight="1">
      <c r="A13811" s="244"/>
    </row>
    <row r="13812" spans="1:1" s="245" customFormat="1" ht="12" hidden="1" customHeight="1">
      <c r="A13812" s="244"/>
    </row>
    <row r="13813" spans="1:1" s="245" customFormat="1" ht="12" hidden="1" customHeight="1">
      <c r="A13813" s="244"/>
    </row>
    <row r="13814" spans="1:1" s="245" customFormat="1" ht="12" hidden="1" customHeight="1">
      <c r="A13814" s="244"/>
    </row>
    <row r="13815" spans="1:1" s="245" customFormat="1" ht="12" hidden="1" customHeight="1">
      <c r="A13815" s="244"/>
    </row>
    <row r="13816" spans="1:1" s="245" customFormat="1" ht="12" hidden="1" customHeight="1">
      <c r="A13816" s="244"/>
    </row>
    <row r="13817" spans="1:1" s="245" customFormat="1" ht="12" hidden="1" customHeight="1">
      <c r="A13817" s="244"/>
    </row>
    <row r="13818" spans="1:1" s="245" customFormat="1" ht="12" hidden="1" customHeight="1">
      <c r="A13818" s="244"/>
    </row>
    <row r="13819" spans="1:1" s="245" customFormat="1" ht="12" hidden="1" customHeight="1">
      <c r="A13819" s="244"/>
    </row>
    <row r="13820" spans="1:1" s="245" customFormat="1" ht="12" hidden="1" customHeight="1">
      <c r="A13820" s="244"/>
    </row>
    <row r="13821" spans="1:1" s="245" customFormat="1" ht="12" hidden="1" customHeight="1">
      <c r="A13821" s="244"/>
    </row>
    <row r="13822" spans="1:1" s="245" customFormat="1" ht="12" hidden="1" customHeight="1">
      <c r="A13822" s="244"/>
    </row>
    <row r="13823" spans="1:1" s="245" customFormat="1" ht="12" hidden="1" customHeight="1">
      <c r="A13823" s="244"/>
    </row>
    <row r="13824" spans="1:1" s="245" customFormat="1" ht="12" hidden="1" customHeight="1">
      <c r="A13824" s="244"/>
    </row>
    <row r="13825" spans="1:1" s="245" customFormat="1" ht="12" hidden="1" customHeight="1">
      <c r="A13825" s="244"/>
    </row>
    <row r="13826" spans="1:1" s="245" customFormat="1" ht="12" hidden="1" customHeight="1">
      <c r="A13826" s="244"/>
    </row>
    <row r="13827" spans="1:1" s="245" customFormat="1" ht="12" hidden="1" customHeight="1">
      <c r="A13827" s="244"/>
    </row>
    <row r="13828" spans="1:1" s="245" customFormat="1" ht="12" hidden="1" customHeight="1">
      <c r="A13828" s="244"/>
    </row>
    <row r="13829" spans="1:1" s="245" customFormat="1" ht="12" hidden="1" customHeight="1">
      <c r="A13829" s="244"/>
    </row>
    <row r="13830" spans="1:1" s="245" customFormat="1" ht="12" hidden="1" customHeight="1">
      <c r="A13830" s="244"/>
    </row>
    <row r="13831" spans="1:1" s="245" customFormat="1" ht="12" hidden="1" customHeight="1">
      <c r="A13831" s="244"/>
    </row>
    <row r="13832" spans="1:1" s="245" customFormat="1" ht="12" hidden="1" customHeight="1">
      <c r="A13832" s="244"/>
    </row>
    <row r="13833" spans="1:1" s="245" customFormat="1" ht="12" hidden="1" customHeight="1">
      <c r="A13833" s="244"/>
    </row>
    <row r="13834" spans="1:1" s="245" customFormat="1" ht="12" hidden="1" customHeight="1">
      <c r="A13834" s="244"/>
    </row>
    <row r="13835" spans="1:1" s="245" customFormat="1" ht="12" hidden="1" customHeight="1">
      <c r="A13835" s="244"/>
    </row>
    <row r="13836" spans="1:1" s="245" customFormat="1" ht="12" hidden="1" customHeight="1">
      <c r="A13836" s="244"/>
    </row>
    <row r="13837" spans="1:1" s="245" customFormat="1" ht="12" hidden="1" customHeight="1">
      <c r="A13837" s="244"/>
    </row>
    <row r="13838" spans="1:1" s="245" customFormat="1" ht="12" hidden="1" customHeight="1">
      <c r="A13838" s="244"/>
    </row>
    <row r="13839" spans="1:1" s="245" customFormat="1" ht="12" hidden="1" customHeight="1">
      <c r="A13839" s="244"/>
    </row>
    <row r="13840" spans="1:1" s="245" customFormat="1" ht="12" hidden="1" customHeight="1">
      <c r="A13840" s="244"/>
    </row>
    <row r="13841" spans="1:1" s="245" customFormat="1" ht="12" hidden="1" customHeight="1">
      <c r="A13841" s="244"/>
    </row>
    <row r="13842" spans="1:1" s="245" customFormat="1" ht="12" hidden="1" customHeight="1">
      <c r="A13842" s="244"/>
    </row>
    <row r="13843" spans="1:1" s="245" customFormat="1" ht="12" hidden="1" customHeight="1">
      <c r="A13843" s="244"/>
    </row>
    <row r="13844" spans="1:1" s="245" customFormat="1" ht="12" hidden="1" customHeight="1">
      <c r="A13844" s="244"/>
    </row>
    <row r="13845" spans="1:1" s="245" customFormat="1" ht="12" hidden="1" customHeight="1">
      <c r="A13845" s="244"/>
    </row>
    <row r="13846" spans="1:1" s="245" customFormat="1" ht="12" hidden="1" customHeight="1">
      <c r="A13846" s="244"/>
    </row>
    <row r="13847" spans="1:1" s="245" customFormat="1" ht="12" hidden="1" customHeight="1">
      <c r="A13847" s="244"/>
    </row>
    <row r="13848" spans="1:1" s="245" customFormat="1" ht="12" hidden="1" customHeight="1">
      <c r="A13848" s="244"/>
    </row>
    <row r="13849" spans="1:1" s="245" customFormat="1" ht="12" hidden="1" customHeight="1">
      <c r="A13849" s="244"/>
    </row>
    <row r="13850" spans="1:1" s="245" customFormat="1" ht="12" hidden="1" customHeight="1">
      <c r="A13850" s="244"/>
    </row>
    <row r="13851" spans="1:1" s="245" customFormat="1" ht="12" hidden="1" customHeight="1">
      <c r="A13851" s="244"/>
    </row>
    <row r="13852" spans="1:1" s="245" customFormat="1" ht="12" hidden="1" customHeight="1">
      <c r="A13852" s="244"/>
    </row>
    <row r="13853" spans="1:1" s="245" customFormat="1" ht="12" hidden="1" customHeight="1">
      <c r="A13853" s="244"/>
    </row>
    <row r="13854" spans="1:1" s="245" customFormat="1" ht="12" hidden="1" customHeight="1">
      <c r="A13854" s="244"/>
    </row>
    <row r="13855" spans="1:1" s="245" customFormat="1" ht="12" hidden="1" customHeight="1">
      <c r="A13855" s="244"/>
    </row>
    <row r="13856" spans="1:1" s="245" customFormat="1" ht="12" hidden="1" customHeight="1">
      <c r="A13856" s="244"/>
    </row>
    <row r="13857" spans="1:1" s="245" customFormat="1" ht="12" hidden="1" customHeight="1">
      <c r="A13857" s="244"/>
    </row>
    <row r="13858" spans="1:1" s="245" customFormat="1" ht="12" hidden="1" customHeight="1">
      <c r="A13858" s="244"/>
    </row>
    <row r="13859" spans="1:1" s="245" customFormat="1" ht="12" hidden="1" customHeight="1">
      <c r="A13859" s="244"/>
    </row>
    <row r="13860" spans="1:1" s="245" customFormat="1" ht="12" hidden="1" customHeight="1">
      <c r="A13860" s="244"/>
    </row>
    <row r="13861" spans="1:1" s="245" customFormat="1" ht="12" hidden="1" customHeight="1">
      <c r="A13861" s="244"/>
    </row>
    <row r="13862" spans="1:1" s="245" customFormat="1" ht="12" hidden="1" customHeight="1">
      <c r="A13862" s="244"/>
    </row>
    <row r="13863" spans="1:1" s="245" customFormat="1" ht="12" hidden="1" customHeight="1">
      <c r="A13863" s="244"/>
    </row>
    <row r="13864" spans="1:1" s="245" customFormat="1" ht="12" hidden="1" customHeight="1">
      <c r="A13864" s="244"/>
    </row>
    <row r="13865" spans="1:1" s="245" customFormat="1" ht="12" hidden="1" customHeight="1">
      <c r="A13865" s="244"/>
    </row>
    <row r="13866" spans="1:1" s="245" customFormat="1" ht="12" hidden="1" customHeight="1">
      <c r="A13866" s="244"/>
    </row>
    <row r="13867" spans="1:1" s="245" customFormat="1" ht="12" hidden="1" customHeight="1">
      <c r="A13867" s="244"/>
    </row>
    <row r="13868" spans="1:1" s="245" customFormat="1" ht="12" hidden="1" customHeight="1">
      <c r="A13868" s="244"/>
    </row>
    <row r="13869" spans="1:1" s="245" customFormat="1" ht="12" hidden="1" customHeight="1">
      <c r="A13869" s="244"/>
    </row>
    <row r="13870" spans="1:1" s="245" customFormat="1" ht="12" hidden="1" customHeight="1">
      <c r="A13870" s="244"/>
    </row>
    <row r="13871" spans="1:1" s="245" customFormat="1" ht="12" hidden="1" customHeight="1">
      <c r="A13871" s="244"/>
    </row>
    <row r="13872" spans="1:1" s="245" customFormat="1" ht="12" hidden="1" customHeight="1">
      <c r="A13872" s="244"/>
    </row>
    <row r="13873" spans="1:1" s="245" customFormat="1" ht="12" hidden="1" customHeight="1">
      <c r="A13873" s="244"/>
    </row>
    <row r="13874" spans="1:1" s="245" customFormat="1" ht="12" hidden="1" customHeight="1">
      <c r="A13874" s="244"/>
    </row>
    <row r="13875" spans="1:1" s="245" customFormat="1" ht="12" hidden="1" customHeight="1">
      <c r="A13875" s="244"/>
    </row>
    <row r="13876" spans="1:1" s="245" customFormat="1" ht="12" hidden="1" customHeight="1">
      <c r="A13876" s="244"/>
    </row>
    <row r="13877" spans="1:1" s="245" customFormat="1" ht="12" hidden="1" customHeight="1">
      <c r="A13877" s="244"/>
    </row>
    <row r="13878" spans="1:1" s="245" customFormat="1" ht="12" hidden="1" customHeight="1">
      <c r="A13878" s="244"/>
    </row>
    <row r="13879" spans="1:1" s="245" customFormat="1" ht="12" hidden="1" customHeight="1">
      <c r="A13879" s="244"/>
    </row>
    <row r="13880" spans="1:1" s="245" customFormat="1" ht="12" hidden="1" customHeight="1">
      <c r="A13880" s="244"/>
    </row>
    <row r="13881" spans="1:1" s="245" customFormat="1" ht="12" hidden="1" customHeight="1">
      <c r="A13881" s="244"/>
    </row>
    <row r="13882" spans="1:1" s="245" customFormat="1" ht="12" hidden="1" customHeight="1">
      <c r="A13882" s="244"/>
    </row>
    <row r="13883" spans="1:1" s="245" customFormat="1" ht="12" hidden="1" customHeight="1">
      <c r="A13883" s="244"/>
    </row>
    <row r="13884" spans="1:1" s="245" customFormat="1" ht="12" hidden="1" customHeight="1">
      <c r="A13884" s="244"/>
    </row>
    <row r="13885" spans="1:1" s="245" customFormat="1" ht="12" hidden="1" customHeight="1">
      <c r="A13885" s="244"/>
    </row>
    <row r="13886" spans="1:1" s="245" customFormat="1" ht="12" hidden="1" customHeight="1">
      <c r="A13886" s="244"/>
    </row>
    <row r="13887" spans="1:1" s="245" customFormat="1" ht="12" hidden="1" customHeight="1">
      <c r="A13887" s="244"/>
    </row>
    <row r="13888" spans="1:1" s="245" customFormat="1" ht="12" hidden="1" customHeight="1">
      <c r="A13888" s="244"/>
    </row>
    <row r="13889" spans="1:1" s="245" customFormat="1" ht="12" hidden="1" customHeight="1">
      <c r="A13889" s="244"/>
    </row>
    <row r="13890" spans="1:1" s="245" customFormat="1" ht="12" hidden="1" customHeight="1">
      <c r="A13890" s="244"/>
    </row>
    <row r="13891" spans="1:1" s="245" customFormat="1" ht="12" hidden="1" customHeight="1">
      <c r="A13891" s="244"/>
    </row>
    <row r="13892" spans="1:1" s="245" customFormat="1" ht="12" hidden="1" customHeight="1">
      <c r="A13892" s="244"/>
    </row>
    <row r="13893" spans="1:1" s="245" customFormat="1" ht="12" hidden="1" customHeight="1">
      <c r="A13893" s="244"/>
    </row>
    <row r="13894" spans="1:1" s="245" customFormat="1" ht="12" hidden="1" customHeight="1">
      <c r="A13894" s="244"/>
    </row>
    <row r="13895" spans="1:1" s="245" customFormat="1" ht="12" hidden="1" customHeight="1">
      <c r="A13895" s="244"/>
    </row>
    <row r="13896" spans="1:1" s="245" customFormat="1" ht="12" hidden="1" customHeight="1">
      <c r="A13896" s="244"/>
    </row>
    <row r="13897" spans="1:1" s="245" customFormat="1" ht="12" hidden="1" customHeight="1">
      <c r="A13897" s="244"/>
    </row>
    <row r="13898" spans="1:1" s="245" customFormat="1" ht="12" hidden="1" customHeight="1">
      <c r="A13898" s="244"/>
    </row>
    <row r="13899" spans="1:1" s="245" customFormat="1" ht="12" hidden="1" customHeight="1">
      <c r="A13899" s="244"/>
    </row>
    <row r="13900" spans="1:1" s="245" customFormat="1" ht="12" hidden="1" customHeight="1">
      <c r="A13900" s="244"/>
    </row>
    <row r="13901" spans="1:1" s="245" customFormat="1" ht="12" hidden="1" customHeight="1">
      <c r="A13901" s="244"/>
    </row>
    <row r="13902" spans="1:1" s="245" customFormat="1" ht="12" hidden="1" customHeight="1">
      <c r="A13902" s="244"/>
    </row>
    <row r="13903" spans="1:1" s="245" customFormat="1" ht="12" hidden="1" customHeight="1">
      <c r="A13903" s="244"/>
    </row>
    <row r="13904" spans="1:1" s="245" customFormat="1" ht="12" hidden="1" customHeight="1">
      <c r="A13904" s="244"/>
    </row>
    <row r="13905" spans="1:1" s="245" customFormat="1" ht="12" hidden="1" customHeight="1">
      <c r="A13905" s="244"/>
    </row>
    <row r="13906" spans="1:1" s="245" customFormat="1" ht="12" hidden="1" customHeight="1">
      <c r="A13906" s="244"/>
    </row>
    <row r="13907" spans="1:1" s="245" customFormat="1" ht="12" hidden="1" customHeight="1">
      <c r="A13907" s="244"/>
    </row>
    <row r="13908" spans="1:1" s="245" customFormat="1" ht="12" hidden="1" customHeight="1">
      <c r="A13908" s="244"/>
    </row>
    <row r="13909" spans="1:1" s="245" customFormat="1" ht="12" hidden="1" customHeight="1">
      <c r="A13909" s="244"/>
    </row>
    <row r="13910" spans="1:1" s="245" customFormat="1" ht="12" hidden="1" customHeight="1">
      <c r="A13910" s="244"/>
    </row>
    <row r="13911" spans="1:1" s="245" customFormat="1" ht="12" hidden="1" customHeight="1">
      <c r="A13911" s="244"/>
    </row>
    <row r="13912" spans="1:1" s="245" customFormat="1" ht="12" hidden="1" customHeight="1">
      <c r="A13912" s="244"/>
    </row>
    <row r="13913" spans="1:1" s="245" customFormat="1" ht="12" hidden="1" customHeight="1">
      <c r="A13913" s="244"/>
    </row>
    <row r="13914" spans="1:1" s="245" customFormat="1" ht="12" hidden="1" customHeight="1">
      <c r="A13914" s="244"/>
    </row>
    <row r="13915" spans="1:1" s="245" customFormat="1" ht="12" hidden="1" customHeight="1">
      <c r="A13915" s="244"/>
    </row>
    <row r="13916" spans="1:1" s="245" customFormat="1" ht="12" hidden="1" customHeight="1">
      <c r="A13916" s="244"/>
    </row>
    <row r="13917" spans="1:1" s="245" customFormat="1" ht="12" hidden="1" customHeight="1">
      <c r="A13917" s="244"/>
    </row>
    <row r="13918" spans="1:1" s="245" customFormat="1" ht="12" hidden="1" customHeight="1">
      <c r="A13918" s="244"/>
    </row>
    <row r="13919" spans="1:1" s="245" customFormat="1" ht="12" hidden="1" customHeight="1">
      <c r="A13919" s="244"/>
    </row>
    <row r="13920" spans="1:1" s="245" customFormat="1" ht="12" hidden="1" customHeight="1">
      <c r="A13920" s="244"/>
    </row>
    <row r="13921" spans="1:1" s="245" customFormat="1" ht="12" hidden="1" customHeight="1">
      <c r="A13921" s="244"/>
    </row>
    <row r="13922" spans="1:1" s="245" customFormat="1" ht="12" hidden="1" customHeight="1">
      <c r="A13922" s="244"/>
    </row>
    <row r="13923" spans="1:1" s="245" customFormat="1" ht="12" hidden="1" customHeight="1">
      <c r="A13923" s="244"/>
    </row>
    <row r="13924" spans="1:1" s="245" customFormat="1" ht="12" hidden="1" customHeight="1">
      <c r="A13924" s="244"/>
    </row>
    <row r="13925" spans="1:1" s="245" customFormat="1" ht="12" hidden="1" customHeight="1">
      <c r="A13925" s="244"/>
    </row>
    <row r="13926" spans="1:1" s="245" customFormat="1" ht="12" hidden="1" customHeight="1">
      <c r="A13926" s="244"/>
    </row>
    <row r="13927" spans="1:1" s="245" customFormat="1" ht="12" hidden="1" customHeight="1">
      <c r="A13927" s="244"/>
    </row>
    <row r="13928" spans="1:1" s="245" customFormat="1" ht="12" hidden="1" customHeight="1">
      <c r="A13928" s="244"/>
    </row>
    <row r="13929" spans="1:1" s="245" customFormat="1" ht="12" hidden="1" customHeight="1">
      <c r="A13929" s="244"/>
    </row>
    <row r="13930" spans="1:1" s="245" customFormat="1" ht="12" hidden="1" customHeight="1">
      <c r="A13930" s="244"/>
    </row>
    <row r="13931" spans="1:1" s="245" customFormat="1" ht="12" hidden="1" customHeight="1">
      <c r="A13931" s="244"/>
    </row>
    <row r="13932" spans="1:1" s="245" customFormat="1" ht="12" hidden="1" customHeight="1">
      <c r="A13932" s="244"/>
    </row>
    <row r="13933" spans="1:1" s="245" customFormat="1" ht="12" hidden="1" customHeight="1">
      <c r="A13933" s="244"/>
    </row>
    <row r="13934" spans="1:1" s="245" customFormat="1" ht="12" hidden="1" customHeight="1">
      <c r="A13934" s="244"/>
    </row>
    <row r="13935" spans="1:1" s="245" customFormat="1" ht="12" hidden="1" customHeight="1">
      <c r="A13935" s="244"/>
    </row>
    <row r="13936" spans="1:1" s="245" customFormat="1" ht="12" hidden="1" customHeight="1">
      <c r="A13936" s="244"/>
    </row>
    <row r="13937" spans="1:1" s="245" customFormat="1" ht="12" hidden="1" customHeight="1">
      <c r="A13937" s="244"/>
    </row>
    <row r="13938" spans="1:1" s="245" customFormat="1" ht="12" hidden="1" customHeight="1">
      <c r="A13938" s="244"/>
    </row>
    <row r="13939" spans="1:1" s="245" customFormat="1" ht="12" hidden="1" customHeight="1">
      <c r="A13939" s="244"/>
    </row>
    <row r="13940" spans="1:1" s="245" customFormat="1" ht="12" hidden="1" customHeight="1">
      <c r="A13940" s="244"/>
    </row>
    <row r="13941" spans="1:1" s="245" customFormat="1" ht="12" hidden="1" customHeight="1">
      <c r="A13941" s="244"/>
    </row>
    <row r="13942" spans="1:1" s="245" customFormat="1" ht="12" hidden="1" customHeight="1">
      <c r="A13942" s="244"/>
    </row>
    <row r="13943" spans="1:1" s="245" customFormat="1" ht="12" hidden="1" customHeight="1">
      <c r="A13943" s="244"/>
    </row>
    <row r="13944" spans="1:1" s="245" customFormat="1" ht="12" hidden="1" customHeight="1">
      <c r="A13944" s="244"/>
    </row>
    <row r="13945" spans="1:1" s="245" customFormat="1" ht="12" hidden="1" customHeight="1">
      <c r="A13945" s="244"/>
    </row>
    <row r="13946" spans="1:1" s="245" customFormat="1" ht="12" hidden="1" customHeight="1">
      <c r="A13946" s="244"/>
    </row>
    <row r="13947" spans="1:1" s="245" customFormat="1" ht="12" hidden="1" customHeight="1">
      <c r="A13947" s="244"/>
    </row>
    <row r="13948" spans="1:1" s="245" customFormat="1" ht="12" hidden="1" customHeight="1">
      <c r="A13948" s="244"/>
    </row>
    <row r="13949" spans="1:1" s="245" customFormat="1" ht="12" hidden="1" customHeight="1">
      <c r="A13949" s="244"/>
    </row>
    <row r="13950" spans="1:1" s="245" customFormat="1" ht="12" hidden="1" customHeight="1">
      <c r="A13950" s="244"/>
    </row>
    <row r="13951" spans="1:1" s="245" customFormat="1" ht="12" hidden="1" customHeight="1">
      <c r="A13951" s="244"/>
    </row>
    <row r="13952" spans="1:1" s="245" customFormat="1" ht="12" hidden="1" customHeight="1">
      <c r="A13952" s="244"/>
    </row>
    <row r="13953" spans="1:1" s="245" customFormat="1" ht="12" hidden="1" customHeight="1">
      <c r="A13953" s="244"/>
    </row>
    <row r="13954" spans="1:1" s="245" customFormat="1" ht="12" hidden="1" customHeight="1">
      <c r="A13954" s="244"/>
    </row>
    <row r="13955" spans="1:1" s="245" customFormat="1" ht="12" hidden="1" customHeight="1">
      <c r="A13955" s="244"/>
    </row>
    <row r="13956" spans="1:1" s="245" customFormat="1" ht="12" hidden="1" customHeight="1">
      <c r="A13956" s="244"/>
    </row>
    <row r="13957" spans="1:1" s="245" customFormat="1" ht="12" hidden="1" customHeight="1">
      <c r="A13957" s="244"/>
    </row>
    <row r="13958" spans="1:1" s="245" customFormat="1" ht="12" hidden="1" customHeight="1">
      <c r="A13958" s="244"/>
    </row>
    <row r="13959" spans="1:1" s="245" customFormat="1" ht="12" hidden="1" customHeight="1">
      <c r="A13959" s="244"/>
    </row>
    <row r="13960" spans="1:1" s="245" customFormat="1" ht="12" hidden="1" customHeight="1">
      <c r="A13960" s="244"/>
    </row>
    <row r="13961" spans="1:1" s="245" customFormat="1" ht="12" hidden="1" customHeight="1">
      <c r="A13961" s="244"/>
    </row>
    <row r="13962" spans="1:1" s="245" customFormat="1" ht="12" hidden="1" customHeight="1">
      <c r="A13962" s="244"/>
    </row>
    <row r="13963" spans="1:1" s="245" customFormat="1" ht="12" hidden="1" customHeight="1">
      <c r="A13963" s="244"/>
    </row>
    <row r="13964" spans="1:1" s="245" customFormat="1" ht="12" hidden="1" customHeight="1">
      <c r="A13964" s="244"/>
    </row>
    <row r="13965" spans="1:1" s="245" customFormat="1" ht="12" hidden="1" customHeight="1">
      <c r="A13965" s="244"/>
    </row>
    <row r="13966" spans="1:1" s="245" customFormat="1" ht="12" hidden="1" customHeight="1">
      <c r="A13966" s="244"/>
    </row>
    <row r="13967" spans="1:1" s="245" customFormat="1" ht="12" hidden="1" customHeight="1">
      <c r="A13967" s="244"/>
    </row>
    <row r="13968" spans="1:1" s="245" customFormat="1" ht="12" hidden="1" customHeight="1">
      <c r="A13968" s="244"/>
    </row>
    <row r="13969" spans="1:1" s="245" customFormat="1" ht="12" hidden="1" customHeight="1">
      <c r="A13969" s="244"/>
    </row>
    <row r="13970" spans="1:1" s="245" customFormat="1" ht="12" hidden="1" customHeight="1">
      <c r="A13970" s="244"/>
    </row>
    <row r="13971" spans="1:1" s="245" customFormat="1" ht="12" hidden="1" customHeight="1">
      <c r="A13971" s="244"/>
    </row>
    <row r="13972" spans="1:1" s="245" customFormat="1" ht="12" hidden="1" customHeight="1">
      <c r="A13972" s="244"/>
    </row>
    <row r="13973" spans="1:1" s="245" customFormat="1" ht="12" hidden="1" customHeight="1">
      <c r="A13973" s="244"/>
    </row>
    <row r="13974" spans="1:1" s="245" customFormat="1" ht="12" hidden="1" customHeight="1">
      <c r="A13974" s="244"/>
    </row>
    <row r="13975" spans="1:1" s="245" customFormat="1" ht="12" hidden="1" customHeight="1">
      <c r="A13975" s="244"/>
    </row>
    <row r="13976" spans="1:1" s="245" customFormat="1" ht="12" hidden="1" customHeight="1">
      <c r="A13976" s="244"/>
    </row>
    <row r="13977" spans="1:1" s="245" customFormat="1" ht="12" hidden="1" customHeight="1">
      <c r="A13977" s="244"/>
    </row>
    <row r="13978" spans="1:1" s="245" customFormat="1" ht="12" hidden="1" customHeight="1">
      <c r="A13978" s="244"/>
    </row>
    <row r="13979" spans="1:1" s="245" customFormat="1" ht="12" hidden="1" customHeight="1">
      <c r="A13979" s="244"/>
    </row>
    <row r="13980" spans="1:1" s="245" customFormat="1" ht="12" hidden="1" customHeight="1">
      <c r="A13980" s="244"/>
    </row>
    <row r="13981" spans="1:1" s="245" customFormat="1" ht="12" hidden="1" customHeight="1">
      <c r="A13981" s="244"/>
    </row>
    <row r="13982" spans="1:1" s="245" customFormat="1" ht="12" hidden="1" customHeight="1">
      <c r="A13982" s="244"/>
    </row>
    <row r="13983" spans="1:1" s="245" customFormat="1" ht="12" hidden="1" customHeight="1">
      <c r="A13983" s="244"/>
    </row>
    <row r="13984" spans="1:1" s="245" customFormat="1" ht="12" hidden="1" customHeight="1">
      <c r="A13984" s="244"/>
    </row>
    <row r="13985" spans="1:1" s="245" customFormat="1" ht="12" hidden="1" customHeight="1">
      <c r="A13985" s="244"/>
    </row>
    <row r="13986" spans="1:1" s="245" customFormat="1" ht="12" hidden="1" customHeight="1">
      <c r="A13986" s="244"/>
    </row>
    <row r="13987" spans="1:1" s="245" customFormat="1" ht="12" hidden="1" customHeight="1">
      <c r="A13987" s="244"/>
    </row>
    <row r="13988" spans="1:1" s="245" customFormat="1" ht="12" hidden="1" customHeight="1">
      <c r="A13988" s="244"/>
    </row>
    <row r="13989" spans="1:1" s="245" customFormat="1" ht="12" hidden="1" customHeight="1">
      <c r="A13989" s="244"/>
    </row>
    <row r="13990" spans="1:1" s="245" customFormat="1" ht="12" hidden="1" customHeight="1">
      <c r="A13990" s="244"/>
    </row>
    <row r="13991" spans="1:1" s="245" customFormat="1" ht="12" hidden="1" customHeight="1">
      <c r="A13991" s="244"/>
    </row>
    <row r="13992" spans="1:1" s="245" customFormat="1" ht="12" hidden="1" customHeight="1">
      <c r="A13992" s="244"/>
    </row>
    <row r="13993" spans="1:1" s="245" customFormat="1" ht="12" hidden="1" customHeight="1">
      <c r="A13993" s="244"/>
    </row>
    <row r="13994" spans="1:1" s="245" customFormat="1" ht="12" hidden="1" customHeight="1">
      <c r="A13994" s="244"/>
    </row>
    <row r="13995" spans="1:1" s="245" customFormat="1" ht="12" hidden="1" customHeight="1">
      <c r="A13995" s="244"/>
    </row>
    <row r="13996" spans="1:1" s="245" customFormat="1" ht="12" hidden="1" customHeight="1">
      <c r="A13996" s="244"/>
    </row>
    <row r="13997" spans="1:1" s="245" customFormat="1" ht="12" hidden="1" customHeight="1">
      <c r="A13997" s="244"/>
    </row>
    <row r="13998" spans="1:1" s="245" customFormat="1" ht="12" hidden="1" customHeight="1">
      <c r="A13998" s="244"/>
    </row>
    <row r="13999" spans="1:1" s="245" customFormat="1" ht="12" hidden="1" customHeight="1">
      <c r="A13999" s="244"/>
    </row>
    <row r="14000" spans="1:1" s="245" customFormat="1" ht="12" hidden="1" customHeight="1">
      <c r="A14000" s="244"/>
    </row>
    <row r="14001" spans="1:1" s="245" customFormat="1" ht="12" hidden="1" customHeight="1">
      <c r="A14001" s="244"/>
    </row>
    <row r="14002" spans="1:1" s="245" customFormat="1" ht="12" hidden="1" customHeight="1">
      <c r="A14002" s="244"/>
    </row>
    <row r="14003" spans="1:1" s="245" customFormat="1" ht="12" hidden="1" customHeight="1">
      <c r="A14003" s="244"/>
    </row>
    <row r="14004" spans="1:1" s="245" customFormat="1" ht="12" hidden="1" customHeight="1">
      <c r="A14004" s="244"/>
    </row>
    <row r="14005" spans="1:1" s="245" customFormat="1" ht="12" hidden="1" customHeight="1">
      <c r="A14005" s="244"/>
    </row>
    <row r="14006" spans="1:1" s="245" customFormat="1" ht="12" hidden="1" customHeight="1">
      <c r="A14006" s="244"/>
    </row>
    <row r="14007" spans="1:1" s="245" customFormat="1" ht="12" hidden="1" customHeight="1">
      <c r="A14007" s="244"/>
    </row>
    <row r="14008" spans="1:1" s="245" customFormat="1" ht="12" hidden="1" customHeight="1">
      <c r="A14008" s="244"/>
    </row>
    <row r="14009" spans="1:1" s="245" customFormat="1" ht="12" hidden="1" customHeight="1">
      <c r="A14009" s="244"/>
    </row>
    <row r="14010" spans="1:1" s="245" customFormat="1" ht="12" hidden="1" customHeight="1">
      <c r="A14010" s="244"/>
    </row>
    <row r="14011" spans="1:1" s="245" customFormat="1" ht="12" hidden="1" customHeight="1">
      <c r="A14011" s="244"/>
    </row>
    <row r="14012" spans="1:1" s="245" customFormat="1" ht="12" hidden="1" customHeight="1">
      <c r="A14012" s="244"/>
    </row>
    <row r="14013" spans="1:1" s="245" customFormat="1" ht="12" hidden="1" customHeight="1">
      <c r="A14013" s="244"/>
    </row>
    <row r="14014" spans="1:1" s="245" customFormat="1" ht="12" hidden="1" customHeight="1">
      <c r="A14014" s="244"/>
    </row>
    <row r="14015" spans="1:1" s="245" customFormat="1" ht="12" hidden="1" customHeight="1">
      <c r="A14015" s="244"/>
    </row>
    <row r="14016" spans="1:1" s="245" customFormat="1" ht="12" hidden="1" customHeight="1">
      <c r="A14016" s="244"/>
    </row>
    <row r="14017" spans="1:1" s="245" customFormat="1" ht="12" hidden="1" customHeight="1">
      <c r="A14017" s="244"/>
    </row>
    <row r="14018" spans="1:1" s="245" customFormat="1" ht="12" hidden="1" customHeight="1">
      <c r="A14018" s="244"/>
    </row>
    <row r="14019" spans="1:1" s="245" customFormat="1" ht="12" hidden="1" customHeight="1">
      <c r="A14019" s="244"/>
    </row>
    <row r="14020" spans="1:1" s="245" customFormat="1" ht="12" hidden="1" customHeight="1">
      <c r="A14020" s="244"/>
    </row>
    <row r="14021" spans="1:1" s="245" customFormat="1" ht="12" hidden="1" customHeight="1">
      <c r="A14021" s="244"/>
    </row>
    <row r="14022" spans="1:1" s="245" customFormat="1" ht="12" hidden="1" customHeight="1">
      <c r="A14022" s="244"/>
    </row>
    <row r="14023" spans="1:1" s="245" customFormat="1" ht="12" hidden="1" customHeight="1">
      <c r="A14023" s="244"/>
    </row>
    <row r="14024" spans="1:1" s="245" customFormat="1" ht="12" hidden="1" customHeight="1">
      <c r="A14024" s="244"/>
    </row>
    <row r="14025" spans="1:1" s="245" customFormat="1" ht="12" hidden="1" customHeight="1">
      <c r="A14025" s="244"/>
    </row>
    <row r="14026" spans="1:1" s="245" customFormat="1" ht="12" hidden="1" customHeight="1">
      <c r="A14026" s="244"/>
    </row>
    <row r="14027" spans="1:1" s="245" customFormat="1" ht="12" hidden="1" customHeight="1">
      <c r="A14027" s="244"/>
    </row>
    <row r="14028" spans="1:1" s="245" customFormat="1" ht="12" hidden="1" customHeight="1">
      <c r="A14028" s="244"/>
    </row>
    <row r="14029" spans="1:1" s="245" customFormat="1" ht="12" hidden="1" customHeight="1">
      <c r="A14029" s="244"/>
    </row>
    <row r="14030" spans="1:1" s="245" customFormat="1" ht="12" hidden="1" customHeight="1">
      <c r="A14030" s="244"/>
    </row>
    <row r="14031" spans="1:1" s="245" customFormat="1" ht="12" hidden="1" customHeight="1">
      <c r="A14031" s="244"/>
    </row>
    <row r="14032" spans="1:1" s="245" customFormat="1" ht="12" hidden="1" customHeight="1">
      <c r="A14032" s="244"/>
    </row>
    <row r="14033" spans="1:1" s="245" customFormat="1" ht="12" hidden="1" customHeight="1">
      <c r="A14033" s="244"/>
    </row>
    <row r="14034" spans="1:1" s="245" customFormat="1" ht="12" hidden="1" customHeight="1">
      <c r="A14034" s="244"/>
    </row>
    <row r="14035" spans="1:1" s="245" customFormat="1" ht="12" hidden="1" customHeight="1">
      <c r="A14035" s="244"/>
    </row>
    <row r="14036" spans="1:1" s="245" customFormat="1" ht="12" hidden="1" customHeight="1">
      <c r="A14036" s="244"/>
    </row>
    <row r="14037" spans="1:1" s="245" customFormat="1" ht="12" hidden="1" customHeight="1">
      <c r="A14037" s="244"/>
    </row>
    <row r="14038" spans="1:1" s="245" customFormat="1" ht="12" hidden="1" customHeight="1">
      <c r="A14038" s="244"/>
    </row>
    <row r="14039" spans="1:1" s="245" customFormat="1" ht="12" hidden="1" customHeight="1">
      <c r="A14039" s="244"/>
    </row>
    <row r="14040" spans="1:1" s="245" customFormat="1" ht="12" hidden="1" customHeight="1">
      <c r="A14040" s="244"/>
    </row>
    <row r="14041" spans="1:1" s="245" customFormat="1" ht="12" hidden="1" customHeight="1">
      <c r="A14041" s="244"/>
    </row>
    <row r="14042" spans="1:1" s="245" customFormat="1" ht="12" hidden="1" customHeight="1">
      <c r="A14042" s="244"/>
    </row>
    <row r="14043" spans="1:1" s="245" customFormat="1" ht="12" hidden="1" customHeight="1">
      <c r="A14043" s="244"/>
    </row>
    <row r="14044" spans="1:1" s="245" customFormat="1" ht="12" hidden="1" customHeight="1">
      <c r="A14044" s="244"/>
    </row>
    <row r="14045" spans="1:1" s="245" customFormat="1" ht="12" hidden="1" customHeight="1">
      <c r="A14045" s="244"/>
    </row>
    <row r="14046" spans="1:1" s="245" customFormat="1" ht="12" hidden="1" customHeight="1">
      <c r="A14046" s="244"/>
    </row>
    <row r="14047" spans="1:1" s="245" customFormat="1" ht="12" hidden="1" customHeight="1">
      <c r="A14047" s="244"/>
    </row>
    <row r="14048" spans="1:1" s="245" customFormat="1" ht="12" hidden="1" customHeight="1">
      <c r="A14048" s="244"/>
    </row>
    <row r="14049" spans="1:1" s="245" customFormat="1" ht="12" hidden="1" customHeight="1">
      <c r="A14049" s="244"/>
    </row>
    <row r="14050" spans="1:1" s="245" customFormat="1" ht="12" hidden="1" customHeight="1">
      <c r="A14050" s="244"/>
    </row>
    <row r="14051" spans="1:1" s="245" customFormat="1" ht="12" hidden="1" customHeight="1">
      <c r="A14051" s="244"/>
    </row>
    <row r="14052" spans="1:1" s="245" customFormat="1" ht="12" hidden="1" customHeight="1">
      <c r="A14052" s="244"/>
    </row>
    <row r="14053" spans="1:1" s="245" customFormat="1" ht="12" hidden="1" customHeight="1">
      <c r="A14053" s="244"/>
    </row>
    <row r="14054" spans="1:1" s="245" customFormat="1" ht="12" hidden="1" customHeight="1">
      <c r="A14054" s="244"/>
    </row>
    <row r="14055" spans="1:1" s="245" customFormat="1" ht="12" hidden="1" customHeight="1">
      <c r="A14055" s="244"/>
    </row>
    <row r="14056" spans="1:1" s="245" customFormat="1" ht="12" hidden="1" customHeight="1">
      <c r="A14056" s="244"/>
    </row>
    <row r="14057" spans="1:1" s="245" customFormat="1" ht="12" hidden="1" customHeight="1">
      <c r="A14057" s="244"/>
    </row>
    <row r="14058" spans="1:1" s="245" customFormat="1" ht="12" hidden="1" customHeight="1">
      <c r="A14058" s="244"/>
    </row>
    <row r="14059" spans="1:1" s="245" customFormat="1" ht="12" hidden="1" customHeight="1">
      <c r="A14059" s="244"/>
    </row>
    <row r="14060" spans="1:1" s="245" customFormat="1" ht="12" hidden="1" customHeight="1">
      <c r="A14060" s="244"/>
    </row>
    <row r="14061" spans="1:1" s="245" customFormat="1" ht="12" hidden="1" customHeight="1">
      <c r="A14061" s="244"/>
    </row>
    <row r="14062" spans="1:1" s="245" customFormat="1" ht="12" hidden="1" customHeight="1">
      <c r="A14062" s="244"/>
    </row>
    <row r="14063" spans="1:1" s="245" customFormat="1" ht="12" hidden="1" customHeight="1">
      <c r="A14063" s="244"/>
    </row>
    <row r="14064" spans="1:1" s="245" customFormat="1" ht="12" hidden="1" customHeight="1">
      <c r="A14064" s="244"/>
    </row>
    <row r="14065" spans="1:1" s="245" customFormat="1" ht="12" hidden="1" customHeight="1">
      <c r="A14065" s="244"/>
    </row>
    <row r="14066" spans="1:1" s="245" customFormat="1" ht="12" hidden="1" customHeight="1">
      <c r="A14066" s="244"/>
    </row>
    <row r="14067" spans="1:1" s="245" customFormat="1" ht="12" hidden="1" customHeight="1">
      <c r="A14067" s="244"/>
    </row>
    <row r="14068" spans="1:1" s="245" customFormat="1" ht="12" hidden="1" customHeight="1">
      <c r="A14068" s="244"/>
    </row>
    <row r="14069" spans="1:1" s="245" customFormat="1" ht="12" hidden="1" customHeight="1">
      <c r="A14069" s="244"/>
    </row>
    <row r="14070" spans="1:1" s="245" customFormat="1" ht="12" hidden="1" customHeight="1">
      <c r="A14070" s="244"/>
    </row>
    <row r="14071" spans="1:1" s="245" customFormat="1" ht="12" hidden="1" customHeight="1">
      <c r="A14071" s="244"/>
    </row>
    <row r="14072" spans="1:1" s="245" customFormat="1" ht="12" hidden="1" customHeight="1">
      <c r="A14072" s="244"/>
    </row>
    <row r="14073" spans="1:1" s="245" customFormat="1" ht="12" hidden="1" customHeight="1">
      <c r="A14073" s="244"/>
    </row>
    <row r="14074" spans="1:1" s="245" customFormat="1" ht="12" hidden="1" customHeight="1">
      <c r="A14074" s="244"/>
    </row>
    <row r="14075" spans="1:1" s="245" customFormat="1" ht="12" hidden="1" customHeight="1">
      <c r="A14075" s="244"/>
    </row>
    <row r="14076" spans="1:1" s="245" customFormat="1" ht="12" hidden="1" customHeight="1">
      <c r="A14076" s="244"/>
    </row>
    <row r="14077" spans="1:1" s="245" customFormat="1" ht="12" hidden="1" customHeight="1">
      <c r="A14077" s="244"/>
    </row>
    <row r="14078" spans="1:1" s="245" customFormat="1" ht="12" hidden="1" customHeight="1">
      <c r="A14078" s="244"/>
    </row>
    <row r="14079" spans="1:1" s="245" customFormat="1" ht="12" hidden="1" customHeight="1">
      <c r="A14079" s="244"/>
    </row>
    <row r="14080" spans="1:1" s="245" customFormat="1" ht="12" hidden="1" customHeight="1">
      <c r="A14080" s="244"/>
    </row>
    <row r="14081" spans="1:1" s="245" customFormat="1" ht="12" hidden="1" customHeight="1">
      <c r="A14081" s="244"/>
    </row>
    <row r="14082" spans="1:1" s="245" customFormat="1" ht="12" hidden="1" customHeight="1">
      <c r="A14082" s="244"/>
    </row>
    <row r="14083" spans="1:1" s="245" customFormat="1" ht="12" hidden="1" customHeight="1">
      <c r="A14083" s="244"/>
    </row>
    <row r="14084" spans="1:1" s="245" customFormat="1" ht="12" hidden="1" customHeight="1">
      <c r="A14084" s="244"/>
    </row>
    <row r="14085" spans="1:1" s="245" customFormat="1" ht="12" hidden="1" customHeight="1">
      <c r="A14085" s="244"/>
    </row>
    <row r="14086" spans="1:1" s="245" customFormat="1" ht="12" hidden="1" customHeight="1">
      <c r="A14086" s="244"/>
    </row>
    <row r="14087" spans="1:1" s="245" customFormat="1" ht="12" hidden="1" customHeight="1">
      <c r="A14087" s="244"/>
    </row>
    <row r="14088" spans="1:1" s="245" customFormat="1" ht="12" hidden="1" customHeight="1">
      <c r="A14088" s="244"/>
    </row>
    <row r="14089" spans="1:1" s="245" customFormat="1" ht="12" hidden="1" customHeight="1">
      <c r="A14089" s="244"/>
    </row>
    <row r="14090" spans="1:1" s="245" customFormat="1" ht="12" hidden="1" customHeight="1">
      <c r="A14090" s="244"/>
    </row>
    <row r="14091" spans="1:1" s="245" customFormat="1" ht="12" hidden="1" customHeight="1">
      <c r="A14091" s="244"/>
    </row>
    <row r="14092" spans="1:1" s="245" customFormat="1" ht="12" hidden="1" customHeight="1">
      <c r="A14092" s="244"/>
    </row>
    <row r="14093" spans="1:1" s="245" customFormat="1" ht="12" hidden="1" customHeight="1">
      <c r="A14093" s="244"/>
    </row>
    <row r="14094" spans="1:1" s="245" customFormat="1" ht="12" hidden="1" customHeight="1">
      <c r="A14094" s="244"/>
    </row>
    <row r="14095" spans="1:1" s="245" customFormat="1" ht="12" hidden="1" customHeight="1">
      <c r="A14095" s="244"/>
    </row>
    <row r="14096" spans="1:1" s="245" customFormat="1" ht="12" hidden="1" customHeight="1">
      <c r="A14096" s="244"/>
    </row>
    <row r="14097" spans="1:1" s="245" customFormat="1" ht="12" hidden="1" customHeight="1">
      <c r="A14097" s="244"/>
    </row>
    <row r="14098" spans="1:1" s="245" customFormat="1" ht="12" hidden="1" customHeight="1">
      <c r="A14098" s="244"/>
    </row>
    <row r="14099" spans="1:1" s="245" customFormat="1" ht="12" hidden="1" customHeight="1">
      <c r="A14099" s="244"/>
    </row>
    <row r="14100" spans="1:1" s="245" customFormat="1" ht="12" hidden="1" customHeight="1">
      <c r="A14100" s="244"/>
    </row>
    <row r="14101" spans="1:1" s="245" customFormat="1" ht="12" hidden="1" customHeight="1">
      <c r="A14101" s="244"/>
    </row>
    <row r="14102" spans="1:1" s="245" customFormat="1" ht="12" hidden="1" customHeight="1">
      <c r="A14102" s="244"/>
    </row>
    <row r="14103" spans="1:1" s="245" customFormat="1" ht="12" hidden="1" customHeight="1">
      <c r="A14103" s="244"/>
    </row>
    <row r="14104" spans="1:1" s="245" customFormat="1" ht="12" hidden="1" customHeight="1">
      <c r="A14104" s="244"/>
    </row>
    <row r="14105" spans="1:1" s="245" customFormat="1" ht="12" hidden="1" customHeight="1">
      <c r="A14105" s="244"/>
    </row>
    <row r="14106" spans="1:1" s="245" customFormat="1" ht="12" hidden="1" customHeight="1">
      <c r="A14106" s="244"/>
    </row>
    <row r="14107" spans="1:1" s="245" customFormat="1" ht="12" hidden="1" customHeight="1">
      <c r="A14107" s="244"/>
    </row>
    <row r="14108" spans="1:1" s="245" customFormat="1" ht="12" hidden="1" customHeight="1">
      <c r="A14108" s="244"/>
    </row>
    <row r="14109" spans="1:1" s="245" customFormat="1" ht="12" hidden="1" customHeight="1">
      <c r="A14109" s="244"/>
    </row>
    <row r="14110" spans="1:1" s="245" customFormat="1" ht="12" hidden="1" customHeight="1">
      <c r="A14110" s="244"/>
    </row>
    <row r="14111" spans="1:1" s="245" customFormat="1" ht="12" hidden="1" customHeight="1">
      <c r="A14111" s="244"/>
    </row>
    <row r="14112" spans="1:1" s="245" customFormat="1" ht="12" hidden="1" customHeight="1">
      <c r="A14112" s="244"/>
    </row>
    <row r="14113" spans="1:1" s="245" customFormat="1" ht="12" hidden="1" customHeight="1">
      <c r="A14113" s="244"/>
    </row>
    <row r="14114" spans="1:1" s="245" customFormat="1" ht="12" hidden="1" customHeight="1">
      <c r="A14114" s="244"/>
    </row>
    <row r="14115" spans="1:1" s="245" customFormat="1" ht="12" hidden="1" customHeight="1">
      <c r="A14115" s="244"/>
    </row>
    <row r="14116" spans="1:1" s="245" customFormat="1" ht="12" hidden="1" customHeight="1">
      <c r="A14116" s="244"/>
    </row>
    <row r="14117" spans="1:1" s="245" customFormat="1" ht="12" hidden="1" customHeight="1">
      <c r="A14117" s="244"/>
    </row>
    <row r="14118" spans="1:1" s="245" customFormat="1" ht="12" hidden="1" customHeight="1">
      <c r="A14118" s="244"/>
    </row>
    <row r="14119" spans="1:1" s="245" customFormat="1" ht="12" hidden="1" customHeight="1">
      <c r="A14119" s="244"/>
    </row>
    <row r="14120" spans="1:1" s="245" customFormat="1" ht="12" hidden="1" customHeight="1">
      <c r="A14120" s="244"/>
    </row>
    <row r="14121" spans="1:1" s="245" customFormat="1" ht="12" hidden="1" customHeight="1">
      <c r="A14121" s="244"/>
    </row>
    <row r="14122" spans="1:1" s="245" customFormat="1" ht="12" hidden="1" customHeight="1">
      <c r="A14122" s="244"/>
    </row>
    <row r="14123" spans="1:1" s="245" customFormat="1" ht="12" hidden="1" customHeight="1">
      <c r="A14123" s="244"/>
    </row>
    <row r="14124" spans="1:1" s="245" customFormat="1" ht="12" hidden="1" customHeight="1">
      <c r="A14124" s="244"/>
    </row>
    <row r="14125" spans="1:1" s="245" customFormat="1" ht="12" hidden="1" customHeight="1">
      <c r="A14125" s="244"/>
    </row>
    <row r="14126" spans="1:1" s="245" customFormat="1" ht="12" hidden="1" customHeight="1">
      <c r="A14126" s="244"/>
    </row>
    <row r="14127" spans="1:1" s="245" customFormat="1" ht="12" hidden="1" customHeight="1">
      <c r="A14127" s="244"/>
    </row>
    <row r="14128" spans="1:1" s="245" customFormat="1" ht="12" hidden="1" customHeight="1">
      <c r="A14128" s="244"/>
    </row>
    <row r="14129" spans="1:1" s="245" customFormat="1" ht="12" hidden="1" customHeight="1">
      <c r="A14129" s="244"/>
    </row>
    <row r="14130" spans="1:1" s="245" customFormat="1" ht="12" hidden="1" customHeight="1">
      <c r="A14130" s="244"/>
    </row>
    <row r="14131" spans="1:1" s="245" customFormat="1" ht="12" hidden="1" customHeight="1">
      <c r="A14131" s="244"/>
    </row>
    <row r="14132" spans="1:1" s="245" customFormat="1" ht="12" hidden="1" customHeight="1">
      <c r="A14132" s="244"/>
    </row>
    <row r="14133" spans="1:1" s="245" customFormat="1" ht="12" hidden="1" customHeight="1">
      <c r="A14133" s="244"/>
    </row>
    <row r="14134" spans="1:1" s="245" customFormat="1" ht="12" hidden="1" customHeight="1">
      <c r="A14134" s="244"/>
    </row>
    <row r="14135" spans="1:1" s="245" customFormat="1" ht="12" hidden="1" customHeight="1">
      <c r="A14135" s="244"/>
    </row>
    <row r="14136" spans="1:1" s="245" customFormat="1" ht="12" hidden="1" customHeight="1">
      <c r="A14136" s="244"/>
    </row>
    <row r="14137" spans="1:1" s="245" customFormat="1" ht="12" hidden="1" customHeight="1">
      <c r="A14137" s="244"/>
    </row>
    <row r="14138" spans="1:1" s="245" customFormat="1" ht="12" hidden="1" customHeight="1">
      <c r="A14138" s="244"/>
    </row>
    <row r="14139" spans="1:1" s="245" customFormat="1" ht="12" hidden="1" customHeight="1">
      <c r="A14139" s="244"/>
    </row>
    <row r="14140" spans="1:1" s="245" customFormat="1" ht="12" hidden="1" customHeight="1">
      <c r="A14140" s="244"/>
    </row>
    <row r="14141" spans="1:1" s="245" customFormat="1" ht="12" hidden="1" customHeight="1">
      <c r="A14141" s="244"/>
    </row>
    <row r="14142" spans="1:1" s="245" customFormat="1" ht="12" hidden="1" customHeight="1">
      <c r="A14142" s="244"/>
    </row>
    <row r="14143" spans="1:1" s="245" customFormat="1" ht="12" hidden="1" customHeight="1">
      <c r="A14143" s="244"/>
    </row>
    <row r="14144" spans="1:1" s="245" customFormat="1" ht="12" hidden="1" customHeight="1">
      <c r="A14144" s="244"/>
    </row>
    <row r="14145" spans="1:1" s="245" customFormat="1" ht="12" hidden="1" customHeight="1">
      <c r="A14145" s="244"/>
    </row>
    <row r="14146" spans="1:1" s="245" customFormat="1" ht="12" hidden="1" customHeight="1">
      <c r="A14146" s="244"/>
    </row>
    <row r="14147" spans="1:1" s="245" customFormat="1" ht="12" hidden="1" customHeight="1">
      <c r="A14147" s="244"/>
    </row>
    <row r="14148" spans="1:1" s="245" customFormat="1" ht="12" hidden="1" customHeight="1">
      <c r="A14148" s="244"/>
    </row>
    <row r="14149" spans="1:1" s="245" customFormat="1" ht="12" hidden="1" customHeight="1">
      <c r="A14149" s="244"/>
    </row>
    <row r="14150" spans="1:1" s="245" customFormat="1" ht="12" hidden="1" customHeight="1">
      <c r="A14150" s="244"/>
    </row>
    <row r="14151" spans="1:1" s="245" customFormat="1" ht="12" hidden="1" customHeight="1">
      <c r="A14151" s="244"/>
    </row>
    <row r="14152" spans="1:1" s="245" customFormat="1" ht="12" hidden="1" customHeight="1">
      <c r="A14152" s="244"/>
    </row>
    <row r="14153" spans="1:1" s="245" customFormat="1" ht="12" hidden="1" customHeight="1">
      <c r="A14153" s="244"/>
    </row>
    <row r="14154" spans="1:1" s="245" customFormat="1" ht="12" hidden="1" customHeight="1">
      <c r="A14154" s="244"/>
    </row>
    <row r="14155" spans="1:1" s="245" customFormat="1" ht="12" hidden="1" customHeight="1">
      <c r="A14155" s="244"/>
    </row>
    <row r="14156" spans="1:1" s="245" customFormat="1" ht="12" hidden="1" customHeight="1">
      <c r="A14156" s="244"/>
    </row>
    <row r="14157" spans="1:1" s="245" customFormat="1" ht="12" hidden="1" customHeight="1">
      <c r="A14157" s="244"/>
    </row>
    <row r="14158" spans="1:1" s="245" customFormat="1" ht="12" hidden="1" customHeight="1">
      <c r="A14158" s="244"/>
    </row>
    <row r="14159" spans="1:1" s="245" customFormat="1" ht="12" hidden="1" customHeight="1">
      <c r="A14159" s="244"/>
    </row>
    <row r="14160" spans="1:1" s="245" customFormat="1" ht="12" hidden="1" customHeight="1">
      <c r="A14160" s="244"/>
    </row>
    <row r="14161" spans="1:1" s="245" customFormat="1" ht="12" hidden="1" customHeight="1">
      <c r="A14161" s="244"/>
    </row>
    <row r="14162" spans="1:1" s="245" customFormat="1" ht="12" hidden="1" customHeight="1">
      <c r="A14162" s="244"/>
    </row>
    <row r="14163" spans="1:1" s="245" customFormat="1" ht="12" hidden="1" customHeight="1">
      <c r="A14163" s="244"/>
    </row>
    <row r="14164" spans="1:1" s="245" customFormat="1" ht="12" hidden="1" customHeight="1">
      <c r="A14164" s="244"/>
    </row>
    <row r="14165" spans="1:1" s="245" customFormat="1" ht="12" hidden="1" customHeight="1">
      <c r="A14165" s="244"/>
    </row>
    <row r="14166" spans="1:1" s="245" customFormat="1" ht="12" hidden="1" customHeight="1">
      <c r="A14166" s="244"/>
    </row>
    <row r="14167" spans="1:1" s="245" customFormat="1" ht="12" hidden="1" customHeight="1">
      <c r="A14167" s="244"/>
    </row>
    <row r="14168" spans="1:1" s="245" customFormat="1" ht="12" hidden="1" customHeight="1">
      <c r="A14168" s="244"/>
    </row>
    <row r="14169" spans="1:1" s="245" customFormat="1" ht="12" hidden="1" customHeight="1">
      <c r="A14169" s="244"/>
    </row>
    <row r="14170" spans="1:1" s="245" customFormat="1" ht="12" hidden="1" customHeight="1">
      <c r="A14170" s="244"/>
    </row>
    <row r="14171" spans="1:1" s="245" customFormat="1" ht="12" hidden="1" customHeight="1">
      <c r="A14171" s="244"/>
    </row>
    <row r="14172" spans="1:1" s="245" customFormat="1" ht="12" hidden="1" customHeight="1">
      <c r="A14172" s="244"/>
    </row>
    <row r="14173" spans="1:1" s="245" customFormat="1" ht="12" hidden="1" customHeight="1">
      <c r="A14173" s="244"/>
    </row>
    <row r="14174" spans="1:1" s="245" customFormat="1" ht="12" hidden="1" customHeight="1">
      <c r="A14174" s="244"/>
    </row>
    <row r="14175" spans="1:1" s="245" customFormat="1" ht="12" hidden="1" customHeight="1">
      <c r="A14175" s="244"/>
    </row>
    <row r="14176" spans="1:1" s="245" customFormat="1" ht="12" hidden="1" customHeight="1">
      <c r="A14176" s="244"/>
    </row>
    <row r="14177" spans="1:1" s="245" customFormat="1" ht="12" hidden="1" customHeight="1">
      <c r="A14177" s="244"/>
    </row>
    <row r="14178" spans="1:1" s="245" customFormat="1" ht="12" hidden="1" customHeight="1">
      <c r="A14178" s="244"/>
    </row>
    <row r="14179" spans="1:1" s="245" customFormat="1" ht="12" hidden="1" customHeight="1">
      <c r="A14179" s="244"/>
    </row>
    <row r="14180" spans="1:1" s="245" customFormat="1" ht="12" hidden="1" customHeight="1">
      <c r="A14180" s="244"/>
    </row>
    <row r="14181" spans="1:1" s="245" customFormat="1" ht="12" hidden="1" customHeight="1">
      <c r="A14181" s="244"/>
    </row>
    <row r="14182" spans="1:1" s="245" customFormat="1" ht="12" hidden="1" customHeight="1">
      <c r="A14182" s="244"/>
    </row>
    <row r="14183" spans="1:1" s="245" customFormat="1" ht="12" hidden="1" customHeight="1">
      <c r="A14183" s="244"/>
    </row>
    <row r="14184" spans="1:1" s="245" customFormat="1" ht="12" hidden="1" customHeight="1">
      <c r="A14184" s="244"/>
    </row>
    <row r="14185" spans="1:1" s="245" customFormat="1" ht="12" hidden="1" customHeight="1">
      <c r="A14185" s="244"/>
    </row>
    <row r="14186" spans="1:1" s="245" customFormat="1" ht="12" hidden="1" customHeight="1">
      <c r="A14186" s="244"/>
    </row>
    <row r="14187" spans="1:1" s="245" customFormat="1" ht="12" hidden="1" customHeight="1">
      <c r="A14187" s="244"/>
    </row>
    <row r="14188" spans="1:1" s="245" customFormat="1" ht="12" hidden="1" customHeight="1">
      <c r="A14188" s="244"/>
    </row>
    <row r="14189" spans="1:1" s="245" customFormat="1" ht="12" hidden="1" customHeight="1">
      <c r="A14189" s="244"/>
    </row>
    <row r="14190" spans="1:1" s="245" customFormat="1" ht="12" hidden="1" customHeight="1">
      <c r="A14190" s="244"/>
    </row>
    <row r="14191" spans="1:1" s="245" customFormat="1" ht="12" hidden="1" customHeight="1">
      <c r="A14191" s="244"/>
    </row>
    <row r="14192" spans="1:1" s="245" customFormat="1" ht="12" hidden="1" customHeight="1">
      <c r="A14192" s="244"/>
    </row>
    <row r="14193" spans="1:1" s="245" customFormat="1" ht="12" hidden="1" customHeight="1">
      <c r="A14193" s="244"/>
    </row>
    <row r="14194" spans="1:1" s="245" customFormat="1" ht="12" hidden="1" customHeight="1">
      <c r="A14194" s="244"/>
    </row>
    <row r="14195" spans="1:1" s="245" customFormat="1" ht="12" hidden="1" customHeight="1">
      <c r="A14195" s="244"/>
    </row>
    <row r="14196" spans="1:1" s="245" customFormat="1" ht="12" hidden="1" customHeight="1">
      <c r="A14196" s="244"/>
    </row>
    <row r="14197" spans="1:1" s="245" customFormat="1" ht="12" hidden="1" customHeight="1">
      <c r="A14197" s="244"/>
    </row>
    <row r="14198" spans="1:1" s="245" customFormat="1" ht="12" hidden="1" customHeight="1">
      <c r="A14198" s="244"/>
    </row>
    <row r="14199" spans="1:1" s="245" customFormat="1" ht="12" hidden="1" customHeight="1">
      <c r="A14199" s="244"/>
    </row>
    <row r="14200" spans="1:1" s="245" customFormat="1" ht="12" hidden="1" customHeight="1">
      <c r="A14200" s="244"/>
    </row>
    <row r="14201" spans="1:1" s="245" customFormat="1" ht="12" hidden="1" customHeight="1">
      <c r="A14201" s="244"/>
    </row>
    <row r="14202" spans="1:1" s="245" customFormat="1" ht="12" hidden="1" customHeight="1">
      <c r="A14202" s="244"/>
    </row>
    <row r="14203" spans="1:1" s="245" customFormat="1" ht="12" hidden="1" customHeight="1">
      <c r="A14203" s="244"/>
    </row>
    <row r="14204" spans="1:1" s="245" customFormat="1" ht="12" hidden="1" customHeight="1">
      <c r="A14204" s="244"/>
    </row>
    <row r="14205" spans="1:1" s="245" customFormat="1" ht="12" hidden="1" customHeight="1">
      <c r="A14205" s="244"/>
    </row>
    <row r="14206" spans="1:1" s="245" customFormat="1" ht="12" hidden="1" customHeight="1">
      <c r="A14206" s="244"/>
    </row>
    <row r="14207" spans="1:1" s="245" customFormat="1" ht="12" hidden="1" customHeight="1">
      <c r="A14207" s="244"/>
    </row>
    <row r="14208" spans="1:1" s="245" customFormat="1" ht="12" hidden="1" customHeight="1">
      <c r="A14208" s="244"/>
    </row>
    <row r="14209" spans="1:1" s="245" customFormat="1" ht="12" hidden="1" customHeight="1">
      <c r="A14209" s="244"/>
    </row>
    <row r="14210" spans="1:1" s="245" customFormat="1" ht="12" hidden="1" customHeight="1">
      <c r="A14210" s="244"/>
    </row>
    <row r="14211" spans="1:1" s="245" customFormat="1" ht="12" hidden="1" customHeight="1">
      <c r="A14211" s="244"/>
    </row>
    <row r="14212" spans="1:1" s="245" customFormat="1" ht="12" hidden="1" customHeight="1">
      <c r="A14212" s="244"/>
    </row>
    <row r="14213" spans="1:1" s="245" customFormat="1" ht="12" hidden="1" customHeight="1">
      <c r="A14213" s="244"/>
    </row>
    <row r="14214" spans="1:1" s="245" customFormat="1" ht="12" hidden="1" customHeight="1">
      <c r="A14214" s="244"/>
    </row>
    <row r="14215" spans="1:1" s="245" customFormat="1" ht="12" hidden="1" customHeight="1">
      <c r="A14215" s="244"/>
    </row>
    <row r="14216" spans="1:1" s="245" customFormat="1" ht="12" hidden="1" customHeight="1">
      <c r="A14216" s="244"/>
    </row>
    <row r="14217" spans="1:1" s="245" customFormat="1" ht="12" hidden="1" customHeight="1">
      <c r="A14217" s="244"/>
    </row>
    <row r="14218" spans="1:1" s="245" customFormat="1" ht="12" hidden="1" customHeight="1">
      <c r="A14218" s="244"/>
    </row>
    <row r="14219" spans="1:1" s="245" customFormat="1" ht="12" hidden="1" customHeight="1">
      <c r="A14219" s="244"/>
    </row>
    <row r="14220" spans="1:1" s="245" customFormat="1" ht="12" hidden="1" customHeight="1">
      <c r="A14220" s="244"/>
    </row>
    <row r="14221" spans="1:1" s="245" customFormat="1" ht="12" hidden="1" customHeight="1">
      <c r="A14221" s="244"/>
    </row>
    <row r="14222" spans="1:1" s="245" customFormat="1" ht="12" hidden="1" customHeight="1">
      <c r="A14222" s="244"/>
    </row>
    <row r="14223" spans="1:1" s="245" customFormat="1" ht="12" hidden="1" customHeight="1">
      <c r="A14223" s="244"/>
    </row>
    <row r="14224" spans="1:1" s="245" customFormat="1" ht="12" hidden="1" customHeight="1">
      <c r="A14224" s="244"/>
    </row>
    <row r="14225" spans="1:1" s="245" customFormat="1" ht="12" hidden="1" customHeight="1">
      <c r="A14225" s="244"/>
    </row>
    <row r="14226" spans="1:1" s="245" customFormat="1" ht="12" hidden="1" customHeight="1">
      <c r="A14226" s="244"/>
    </row>
    <row r="14227" spans="1:1" s="245" customFormat="1" ht="12" hidden="1" customHeight="1">
      <c r="A14227" s="244"/>
    </row>
    <row r="14228" spans="1:1" s="245" customFormat="1" ht="12" hidden="1" customHeight="1">
      <c r="A14228" s="244"/>
    </row>
    <row r="14229" spans="1:1" s="245" customFormat="1" ht="12" hidden="1" customHeight="1">
      <c r="A14229" s="244"/>
    </row>
    <row r="14230" spans="1:1" s="245" customFormat="1" ht="12" hidden="1" customHeight="1">
      <c r="A14230" s="244"/>
    </row>
    <row r="14231" spans="1:1" s="245" customFormat="1" ht="12" hidden="1" customHeight="1">
      <c r="A14231" s="244"/>
    </row>
    <row r="14232" spans="1:1" s="245" customFormat="1" ht="12" hidden="1" customHeight="1">
      <c r="A14232" s="244"/>
    </row>
    <row r="14233" spans="1:1" s="245" customFormat="1" ht="12" hidden="1" customHeight="1">
      <c r="A14233" s="244"/>
    </row>
    <row r="14234" spans="1:1" s="245" customFormat="1" ht="12" hidden="1" customHeight="1">
      <c r="A14234" s="244"/>
    </row>
    <row r="14235" spans="1:1" s="245" customFormat="1" ht="12" hidden="1" customHeight="1">
      <c r="A14235" s="244"/>
    </row>
    <row r="14236" spans="1:1" s="245" customFormat="1" ht="12" hidden="1" customHeight="1">
      <c r="A14236" s="244"/>
    </row>
    <row r="14237" spans="1:1" s="245" customFormat="1" ht="12" hidden="1" customHeight="1">
      <c r="A14237" s="244"/>
    </row>
    <row r="14238" spans="1:1" s="245" customFormat="1" ht="12" hidden="1" customHeight="1">
      <c r="A14238" s="244"/>
    </row>
    <row r="14239" spans="1:1" s="245" customFormat="1" ht="12" hidden="1" customHeight="1">
      <c r="A14239" s="244"/>
    </row>
    <row r="14240" spans="1:1" s="245" customFormat="1" ht="12" hidden="1" customHeight="1">
      <c r="A14240" s="244"/>
    </row>
    <row r="14241" spans="1:1" s="245" customFormat="1" ht="12" hidden="1" customHeight="1">
      <c r="A14241" s="244"/>
    </row>
    <row r="14242" spans="1:1" s="245" customFormat="1" ht="12" hidden="1" customHeight="1">
      <c r="A14242" s="244"/>
    </row>
    <row r="14243" spans="1:1" s="245" customFormat="1" ht="12" hidden="1" customHeight="1">
      <c r="A14243" s="244"/>
    </row>
    <row r="14244" spans="1:1" s="245" customFormat="1" ht="12" hidden="1" customHeight="1">
      <c r="A14244" s="244"/>
    </row>
    <row r="14245" spans="1:1" s="245" customFormat="1" ht="12" hidden="1" customHeight="1">
      <c r="A14245" s="244"/>
    </row>
    <row r="14246" spans="1:1" s="245" customFormat="1" ht="12" hidden="1" customHeight="1">
      <c r="A14246" s="244"/>
    </row>
    <row r="14247" spans="1:1" s="245" customFormat="1" ht="12" hidden="1" customHeight="1">
      <c r="A14247" s="244"/>
    </row>
    <row r="14248" spans="1:1" s="245" customFormat="1" ht="12" hidden="1" customHeight="1">
      <c r="A14248" s="244"/>
    </row>
    <row r="14249" spans="1:1" s="245" customFormat="1" ht="12" hidden="1" customHeight="1">
      <c r="A14249" s="244"/>
    </row>
    <row r="14250" spans="1:1" s="245" customFormat="1" ht="12" hidden="1" customHeight="1">
      <c r="A14250" s="244"/>
    </row>
    <row r="14251" spans="1:1" s="245" customFormat="1" ht="12" hidden="1" customHeight="1">
      <c r="A14251" s="244"/>
    </row>
    <row r="14252" spans="1:1" s="245" customFormat="1" ht="12" hidden="1" customHeight="1">
      <c r="A14252" s="244"/>
    </row>
    <row r="14253" spans="1:1" s="245" customFormat="1" ht="12" hidden="1" customHeight="1">
      <c r="A14253" s="244"/>
    </row>
    <row r="14254" spans="1:1" s="245" customFormat="1" ht="12" hidden="1" customHeight="1">
      <c r="A14254" s="244"/>
    </row>
    <row r="14255" spans="1:1" s="245" customFormat="1" ht="12" hidden="1" customHeight="1">
      <c r="A14255" s="244"/>
    </row>
    <row r="14256" spans="1:1" s="245" customFormat="1" ht="12" hidden="1" customHeight="1">
      <c r="A14256" s="244"/>
    </row>
    <row r="14257" spans="1:1" s="245" customFormat="1" ht="12" hidden="1" customHeight="1">
      <c r="A14257" s="244"/>
    </row>
    <row r="14258" spans="1:1" s="245" customFormat="1" ht="12" hidden="1" customHeight="1">
      <c r="A14258" s="244"/>
    </row>
    <row r="14259" spans="1:1" s="245" customFormat="1" ht="12" hidden="1" customHeight="1">
      <c r="A14259" s="244"/>
    </row>
    <row r="14260" spans="1:1" s="245" customFormat="1" ht="12" hidden="1" customHeight="1">
      <c r="A14260" s="244"/>
    </row>
    <row r="14261" spans="1:1" s="245" customFormat="1" ht="12" hidden="1" customHeight="1">
      <c r="A14261" s="244"/>
    </row>
    <row r="14262" spans="1:1" s="245" customFormat="1" ht="12" hidden="1" customHeight="1">
      <c r="A14262" s="244"/>
    </row>
    <row r="14263" spans="1:1" s="245" customFormat="1" ht="12" hidden="1" customHeight="1">
      <c r="A14263" s="244"/>
    </row>
    <row r="14264" spans="1:1" s="245" customFormat="1" ht="12" hidden="1" customHeight="1">
      <c r="A14264" s="244"/>
    </row>
    <row r="14265" spans="1:1" s="245" customFormat="1" ht="12" hidden="1" customHeight="1">
      <c r="A14265" s="244"/>
    </row>
    <row r="14266" spans="1:1" s="245" customFormat="1" ht="12" hidden="1" customHeight="1">
      <c r="A14266" s="244"/>
    </row>
    <row r="14267" spans="1:1" s="245" customFormat="1" ht="12" hidden="1" customHeight="1">
      <c r="A14267" s="244"/>
    </row>
    <row r="14268" spans="1:1" s="245" customFormat="1" ht="12" hidden="1" customHeight="1">
      <c r="A14268" s="244"/>
    </row>
    <row r="14269" spans="1:1" s="245" customFormat="1" ht="12" hidden="1" customHeight="1">
      <c r="A14269" s="244"/>
    </row>
    <row r="14270" spans="1:1" s="245" customFormat="1" ht="12" hidden="1" customHeight="1">
      <c r="A14270" s="244"/>
    </row>
    <row r="14271" spans="1:1" s="245" customFormat="1" ht="12" hidden="1" customHeight="1">
      <c r="A14271" s="244"/>
    </row>
    <row r="14272" spans="1:1" s="245" customFormat="1" ht="12" hidden="1" customHeight="1">
      <c r="A14272" s="244"/>
    </row>
    <row r="14273" spans="1:1" s="245" customFormat="1" ht="12" hidden="1" customHeight="1">
      <c r="A14273" s="244"/>
    </row>
    <row r="14274" spans="1:1" s="245" customFormat="1" ht="12" hidden="1" customHeight="1">
      <c r="A14274" s="244"/>
    </row>
    <row r="14275" spans="1:1" s="245" customFormat="1" ht="12" hidden="1" customHeight="1">
      <c r="A14275" s="244"/>
    </row>
    <row r="14276" spans="1:1" s="245" customFormat="1" ht="12" hidden="1" customHeight="1">
      <c r="A14276" s="244"/>
    </row>
    <row r="14277" spans="1:1" s="245" customFormat="1" ht="12" hidden="1" customHeight="1">
      <c r="A14277" s="244"/>
    </row>
    <row r="14278" spans="1:1" s="245" customFormat="1" ht="12" hidden="1" customHeight="1">
      <c r="A14278" s="244"/>
    </row>
    <row r="14279" spans="1:1" s="245" customFormat="1" ht="12" hidden="1" customHeight="1">
      <c r="A14279" s="244"/>
    </row>
    <row r="14280" spans="1:1" s="245" customFormat="1" ht="12" hidden="1" customHeight="1">
      <c r="A14280" s="244"/>
    </row>
    <row r="14281" spans="1:1" s="245" customFormat="1" ht="12" hidden="1" customHeight="1">
      <c r="A14281" s="244"/>
    </row>
    <row r="14282" spans="1:1" s="245" customFormat="1" ht="12" hidden="1" customHeight="1">
      <c r="A14282" s="244"/>
    </row>
    <row r="14283" spans="1:1" s="245" customFormat="1" ht="12" hidden="1" customHeight="1">
      <c r="A14283" s="244"/>
    </row>
    <row r="14284" spans="1:1" s="245" customFormat="1" ht="12" hidden="1" customHeight="1">
      <c r="A14284" s="244"/>
    </row>
    <row r="14285" spans="1:1" s="245" customFormat="1" ht="12" hidden="1" customHeight="1">
      <c r="A14285" s="244"/>
    </row>
    <row r="14286" spans="1:1" s="245" customFormat="1" ht="12" hidden="1" customHeight="1">
      <c r="A14286" s="244"/>
    </row>
    <row r="14287" spans="1:1" s="245" customFormat="1" ht="12" hidden="1" customHeight="1">
      <c r="A14287" s="244"/>
    </row>
    <row r="14288" spans="1:1" s="245" customFormat="1" ht="12" hidden="1" customHeight="1">
      <c r="A14288" s="244"/>
    </row>
    <row r="14289" spans="1:1" s="245" customFormat="1" ht="12" hidden="1" customHeight="1">
      <c r="A14289" s="244"/>
    </row>
    <row r="14290" spans="1:1" s="245" customFormat="1" ht="12" hidden="1" customHeight="1">
      <c r="A14290" s="244"/>
    </row>
    <row r="14291" spans="1:1" s="245" customFormat="1" ht="12" hidden="1" customHeight="1">
      <c r="A14291" s="244"/>
    </row>
    <row r="14292" spans="1:1" s="245" customFormat="1" ht="12" hidden="1" customHeight="1">
      <c r="A14292" s="244"/>
    </row>
    <row r="14293" spans="1:1" s="245" customFormat="1" ht="12" hidden="1" customHeight="1">
      <c r="A14293" s="244"/>
    </row>
    <row r="14294" spans="1:1" s="245" customFormat="1" ht="12" hidden="1" customHeight="1">
      <c r="A14294" s="244"/>
    </row>
    <row r="14295" spans="1:1" s="245" customFormat="1" ht="12" hidden="1" customHeight="1">
      <c r="A14295" s="244"/>
    </row>
    <row r="14296" spans="1:1" s="245" customFormat="1" ht="12" hidden="1" customHeight="1">
      <c r="A14296" s="244"/>
    </row>
    <row r="14297" spans="1:1" s="245" customFormat="1" ht="12" hidden="1" customHeight="1">
      <c r="A14297" s="244"/>
    </row>
    <row r="14298" spans="1:1" s="245" customFormat="1" ht="12" hidden="1" customHeight="1">
      <c r="A14298" s="244"/>
    </row>
    <row r="14299" spans="1:1" s="245" customFormat="1" ht="12" hidden="1" customHeight="1">
      <c r="A14299" s="244"/>
    </row>
    <row r="14300" spans="1:1" s="245" customFormat="1" ht="12" hidden="1" customHeight="1">
      <c r="A14300" s="244"/>
    </row>
    <row r="14301" spans="1:1" s="245" customFormat="1" ht="12" hidden="1" customHeight="1">
      <c r="A14301" s="244"/>
    </row>
    <row r="14302" spans="1:1" s="245" customFormat="1" ht="12" hidden="1" customHeight="1">
      <c r="A14302" s="244"/>
    </row>
    <row r="14303" spans="1:1" s="245" customFormat="1" ht="12" hidden="1" customHeight="1">
      <c r="A14303" s="244"/>
    </row>
    <row r="14304" spans="1:1" s="245" customFormat="1" ht="12" hidden="1" customHeight="1">
      <c r="A14304" s="244"/>
    </row>
    <row r="14305" spans="1:1" s="245" customFormat="1" ht="12" hidden="1" customHeight="1">
      <c r="A14305" s="244"/>
    </row>
    <row r="14306" spans="1:1" s="245" customFormat="1" ht="12" hidden="1" customHeight="1">
      <c r="A14306" s="244"/>
    </row>
    <row r="14307" spans="1:1" s="245" customFormat="1" ht="12" hidden="1" customHeight="1">
      <c r="A14307" s="244"/>
    </row>
    <row r="14308" spans="1:1" s="245" customFormat="1" ht="12" hidden="1" customHeight="1">
      <c r="A14308" s="244"/>
    </row>
    <row r="14309" spans="1:1" s="245" customFormat="1" ht="12" hidden="1" customHeight="1">
      <c r="A14309" s="244"/>
    </row>
    <row r="14310" spans="1:1" s="245" customFormat="1" ht="12" hidden="1" customHeight="1">
      <c r="A14310" s="244"/>
    </row>
    <row r="14311" spans="1:1" s="245" customFormat="1" ht="12" hidden="1" customHeight="1">
      <c r="A14311" s="244"/>
    </row>
    <row r="14312" spans="1:1" s="245" customFormat="1" ht="12" hidden="1" customHeight="1">
      <c r="A14312" s="244"/>
    </row>
    <row r="14313" spans="1:1" s="245" customFormat="1" ht="12" hidden="1" customHeight="1">
      <c r="A14313" s="244"/>
    </row>
    <row r="14314" spans="1:1" s="245" customFormat="1" ht="12" hidden="1" customHeight="1">
      <c r="A14314" s="244"/>
    </row>
    <row r="14315" spans="1:1" s="245" customFormat="1" ht="12" hidden="1" customHeight="1">
      <c r="A14315" s="244"/>
    </row>
    <row r="14316" spans="1:1" s="245" customFormat="1" ht="12" hidden="1" customHeight="1">
      <c r="A14316" s="244"/>
    </row>
    <row r="14317" spans="1:1" s="245" customFormat="1" ht="12" hidden="1" customHeight="1">
      <c r="A14317" s="244"/>
    </row>
    <row r="14318" spans="1:1" s="245" customFormat="1" ht="12" hidden="1" customHeight="1">
      <c r="A14318" s="244"/>
    </row>
    <row r="14319" spans="1:1" s="245" customFormat="1" ht="12" hidden="1" customHeight="1">
      <c r="A14319" s="244"/>
    </row>
    <row r="14320" spans="1:1" s="245" customFormat="1" ht="12" hidden="1" customHeight="1">
      <c r="A14320" s="244"/>
    </row>
    <row r="14321" spans="1:1" s="245" customFormat="1" ht="12" hidden="1" customHeight="1">
      <c r="A14321" s="244"/>
    </row>
    <row r="14322" spans="1:1" s="245" customFormat="1" ht="12" hidden="1" customHeight="1">
      <c r="A14322" s="244"/>
    </row>
    <row r="14323" spans="1:1" s="245" customFormat="1" ht="12" hidden="1" customHeight="1">
      <c r="A14323" s="244"/>
    </row>
    <row r="14324" spans="1:1" s="245" customFormat="1" ht="12" hidden="1" customHeight="1">
      <c r="A14324" s="244"/>
    </row>
    <row r="14325" spans="1:1" s="245" customFormat="1" ht="12" hidden="1" customHeight="1">
      <c r="A14325" s="244"/>
    </row>
    <row r="14326" spans="1:1" s="245" customFormat="1" ht="12" hidden="1" customHeight="1">
      <c r="A14326" s="244"/>
    </row>
    <row r="14327" spans="1:1" s="245" customFormat="1" ht="12" hidden="1" customHeight="1">
      <c r="A14327" s="244"/>
    </row>
    <row r="14328" spans="1:1" s="245" customFormat="1" ht="12" hidden="1" customHeight="1">
      <c r="A14328" s="244"/>
    </row>
    <row r="14329" spans="1:1" s="245" customFormat="1" ht="12" hidden="1" customHeight="1">
      <c r="A14329" s="244"/>
    </row>
    <row r="14330" spans="1:1" s="245" customFormat="1" ht="12" hidden="1" customHeight="1">
      <c r="A14330" s="244"/>
    </row>
    <row r="14331" spans="1:1" s="245" customFormat="1" ht="12" hidden="1" customHeight="1">
      <c r="A14331" s="244"/>
    </row>
    <row r="14332" spans="1:1" s="245" customFormat="1" ht="12" hidden="1" customHeight="1">
      <c r="A14332" s="244"/>
    </row>
    <row r="14333" spans="1:1" s="245" customFormat="1" ht="12" hidden="1" customHeight="1">
      <c r="A14333" s="244"/>
    </row>
    <row r="14334" spans="1:1" s="245" customFormat="1" ht="12" hidden="1" customHeight="1">
      <c r="A14334" s="244"/>
    </row>
    <row r="14335" spans="1:1" s="245" customFormat="1" ht="12" hidden="1" customHeight="1">
      <c r="A14335" s="244"/>
    </row>
    <row r="14336" spans="1:1" s="245" customFormat="1" ht="12" hidden="1" customHeight="1">
      <c r="A14336" s="244"/>
    </row>
    <row r="14337" spans="1:1" s="245" customFormat="1" ht="12" hidden="1" customHeight="1">
      <c r="A14337" s="244"/>
    </row>
    <row r="14338" spans="1:1" s="245" customFormat="1" ht="12" hidden="1" customHeight="1">
      <c r="A14338" s="244"/>
    </row>
    <row r="14339" spans="1:1" s="245" customFormat="1" ht="12" hidden="1" customHeight="1">
      <c r="A14339" s="244"/>
    </row>
    <row r="14340" spans="1:1" s="245" customFormat="1" ht="12" hidden="1" customHeight="1">
      <c r="A14340" s="244"/>
    </row>
    <row r="14341" spans="1:1" s="245" customFormat="1" ht="12" hidden="1" customHeight="1">
      <c r="A14341" s="244"/>
    </row>
    <row r="14342" spans="1:1" s="245" customFormat="1" ht="12" hidden="1" customHeight="1">
      <c r="A14342" s="244"/>
    </row>
    <row r="14343" spans="1:1" s="245" customFormat="1" ht="12" hidden="1" customHeight="1">
      <c r="A14343" s="244"/>
    </row>
    <row r="14344" spans="1:1" s="245" customFormat="1" ht="12" hidden="1" customHeight="1">
      <c r="A14344" s="244"/>
    </row>
    <row r="14345" spans="1:1" s="245" customFormat="1" ht="12" hidden="1" customHeight="1">
      <c r="A14345" s="244"/>
    </row>
    <row r="14346" spans="1:1" s="245" customFormat="1" ht="12" hidden="1" customHeight="1">
      <c r="A14346" s="244"/>
    </row>
    <row r="14347" spans="1:1" s="245" customFormat="1" ht="12" hidden="1" customHeight="1">
      <c r="A14347" s="244"/>
    </row>
    <row r="14348" spans="1:1" s="245" customFormat="1" ht="12" hidden="1" customHeight="1">
      <c r="A14348" s="244"/>
    </row>
    <row r="14349" spans="1:1" s="245" customFormat="1" ht="12" hidden="1" customHeight="1">
      <c r="A14349" s="244"/>
    </row>
    <row r="14350" spans="1:1" s="245" customFormat="1" ht="12" hidden="1" customHeight="1">
      <c r="A14350" s="244"/>
    </row>
    <row r="14351" spans="1:1" s="245" customFormat="1" ht="12" hidden="1" customHeight="1">
      <c r="A14351" s="244"/>
    </row>
    <row r="14352" spans="1:1" s="245" customFormat="1" ht="12" hidden="1" customHeight="1">
      <c r="A14352" s="244"/>
    </row>
    <row r="14353" spans="1:1" s="245" customFormat="1" ht="12" hidden="1" customHeight="1">
      <c r="A14353" s="244"/>
    </row>
    <row r="14354" spans="1:1" s="245" customFormat="1" ht="12" hidden="1" customHeight="1">
      <c r="A14354" s="244"/>
    </row>
    <row r="14355" spans="1:1" s="245" customFormat="1" ht="12" hidden="1" customHeight="1">
      <c r="A14355" s="244"/>
    </row>
    <row r="14356" spans="1:1" s="245" customFormat="1" ht="12" hidden="1" customHeight="1">
      <c r="A14356" s="244"/>
    </row>
    <row r="14357" spans="1:1" s="245" customFormat="1" ht="12" hidden="1" customHeight="1">
      <c r="A14357" s="244"/>
    </row>
    <row r="14358" spans="1:1" s="245" customFormat="1" ht="12" hidden="1" customHeight="1">
      <c r="A14358" s="244"/>
    </row>
    <row r="14359" spans="1:1" s="245" customFormat="1" ht="12" hidden="1" customHeight="1">
      <c r="A14359" s="244"/>
    </row>
    <row r="14360" spans="1:1" s="245" customFormat="1" ht="12" hidden="1" customHeight="1">
      <c r="A14360" s="244"/>
    </row>
    <row r="14361" spans="1:1" s="245" customFormat="1" ht="12" hidden="1" customHeight="1">
      <c r="A14361" s="244"/>
    </row>
    <row r="14362" spans="1:1" s="245" customFormat="1" ht="12" hidden="1" customHeight="1">
      <c r="A14362" s="244"/>
    </row>
    <row r="14363" spans="1:1" s="245" customFormat="1" ht="12" hidden="1" customHeight="1">
      <c r="A14363" s="244"/>
    </row>
    <row r="14364" spans="1:1" s="245" customFormat="1" ht="12" hidden="1" customHeight="1">
      <c r="A14364" s="244"/>
    </row>
    <row r="14365" spans="1:1" s="245" customFormat="1" ht="12" hidden="1" customHeight="1">
      <c r="A14365" s="244"/>
    </row>
    <row r="14366" spans="1:1" s="245" customFormat="1" ht="12" hidden="1" customHeight="1">
      <c r="A14366" s="244"/>
    </row>
    <row r="14367" spans="1:1" s="245" customFormat="1" ht="12" hidden="1" customHeight="1">
      <c r="A14367" s="244"/>
    </row>
    <row r="14368" spans="1:1" s="245" customFormat="1" ht="12" hidden="1" customHeight="1">
      <c r="A14368" s="244"/>
    </row>
    <row r="14369" spans="1:1" s="245" customFormat="1" ht="12" hidden="1" customHeight="1">
      <c r="A14369" s="244"/>
    </row>
    <row r="14370" spans="1:1" s="245" customFormat="1" ht="12" hidden="1" customHeight="1">
      <c r="A14370" s="244"/>
    </row>
    <row r="14371" spans="1:1" s="245" customFormat="1" ht="12" hidden="1" customHeight="1">
      <c r="A14371" s="244"/>
    </row>
    <row r="14372" spans="1:1" s="245" customFormat="1" ht="12" hidden="1" customHeight="1">
      <c r="A14372" s="244"/>
    </row>
    <row r="14373" spans="1:1" s="245" customFormat="1" ht="12" hidden="1" customHeight="1">
      <c r="A14373" s="244"/>
    </row>
    <row r="14374" spans="1:1" s="245" customFormat="1" ht="12" hidden="1" customHeight="1">
      <c r="A14374" s="244"/>
    </row>
    <row r="14375" spans="1:1" s="245" customFormat="1" ht="12" hidden="1" customHeight="1">
      <c r="A14375" s="244"/>
    </row>
    <row r="14376" spans="1:1" s="245" customFormat="1" ht="12" hidden="1" customHeight="1">
      <c r="A14376" s="244"/>
    </row>
    <row r="14377" spans="1:1" s="245" customFormat="1" ht="12" hidden="1" customHeight="1">
      <c r="A14377" s="244"/>
    </row>
    <row r="14378" spans="1:1" s="245" customFormat="1" ht="12" hidden="1" customHeight="1">
      <c r="A14378" s="244"/>
    </row>
    <row r="14379" spans="1:1" s="245" customFormat="1" ht="12" hidden="1" customHeight="1">
      <c r="A14379" s="244"/>
    </row>
    <row r="14380" spans="1:1" s="245" customFormat="1" ht="12" hidden="1" customHeight="1">
      <c r="A14380" s="244"/>
    </row>
    <row r="14381" spans="1:1" s="245" customFormat="1" ht="12" hidden="1" customHeight="1">
      <c r="A14381" s="244"/>
    </row>
    <row r="14382" spans="1:1" s="245" customFormat="1" ht="12" hidden="1" customHeight="1">
      <c r="A14382" s="244"/>
    </row>
    <row r="14383" spans="1:1" s="245" customFormat="1" ht="12" hidden="1" customHeight="1">
      <c r="A14383" s="244"/>
    </row>
    <row r="14384" spans="1:1" s="245" customFormat="1" ht="12" hidden="1" customHeight="1">
      <c r="A14384" s="244"/>
    </row>
    <row r="14385" spans="1:1" s="245" customFormat="1" ht="12" hidden="1" customHeight="1">
      <c r="A14385" s="244"/>
    </row>
    <row r="14386" spans="1:1" s="245" customFormat="1" ht="12" hidden="1" customHeight="1">
      <c r="A14386" s="244"/>
    </row>
    <row r="14387" spans="1:1" s="245" customFormat="1" ht="12" hidden="1" customHeight="1">
      <c r="A14387" s="244"/>
    </row>
    <row r="14388" spans="1:1" s="245" customFormat="1" ht="12" hidden="1" customHeight="1">
      <c r="A14388" s="244"/>
    </row>
    <row r="14389" spans="1:1" s="245" customFormat="1" ht="12" hidden="1" customHeight="1">
      <c r="A14389" s="244"/>
    </row>
    <row r="14390" spans="1:1" s="245" customFormat="1" ht="12" hidden="1" customHeight="1">
      <c r="A14390" s="244"/>
    </row>
    <row r="14391" spans="1:1" s="245" customFormat="1" ht="12" hidden="1" customHeight="1">
      <c r="A14391" s="244"/>
    </row>
    <row r="14392" spans="1:1" s="245" customFormat="1" ht="12" hidden="1" customHeight="1">
      <c r="A14392" s="244"/>
    </row>
    <row r="14393" spans="1:1" s="245" customFormat="1" ht="12" hidden="1" customHeight="1">
      <c r="A14393" s="244"/>
    </row>
    <row r="14394" spans="1:1" s="245" customFormat="1" ht="12" hidden="1" customHeight="1">
      <c r="A14394" s="244"/>
    </row>
    <row r="14395" spans="1:1" s="245" customFormat="1" ht="12" hidden="1" customHeight="1">
      <c r="A14395" s="244"/>
    </row>
    <row r="14396" spans="1:1" s="245" customFormat="1" ht="12" hidden="1" customHeight="1">
      <c r="A14396" s="244"/>
    </row>
    <row r="14397" spans="1:1" s="245" customFormat="1" ht="12" hidden="1" customHeight="1">
      <c r="A14397" s="244"/>
    </row>
    <row r="14398" spans="1:1" s="245" customFormat="1" ht="12" hidden="1" customHeight="1">
      <c r="A14398" s="244"/>
    </row>
    <row r="14399" spans="1:1" s="245" customFormat="1" ht="12" hidden="1" customHeight="1">
      <c r="A14399" s="244"/>
    </row>
    <row r="14400" spans="1:1" s="245" customFormat="1" ht="12" hidden="1" customHeight="1">
      <c r="A14400" s="244"/>
    </row>
    <row r="14401" spans="1:1" s="245" customFormat="1" ht="12" hidden="1" customHeight="1">
      <c r="A14401" s="244"/>
    </row>
    <row r="14402" spans="1:1" s="245" customFormat="1" ht="12" hidden="1" customHeight="1">
      <c r="A14402" s="244"/>
    </row>
    <row r="14403" spans="1:1" s="245" customFormat="1" ht="12" hidden="1" customHeight="1">
      <c r="A14403" s="244"/>
    </row>
    <row r="14404" spans="1:1" s="245" customFormat="1" ht="12" hidden="1" customHeight="1">
      <c r="A14404" s="244"/>
    </row>
    <row r="14405" spans="1:1" s="245" customFormat="1" ht="12" hidden="1" customHeight="1">
      <c r="A14405" s="244"/>
    </row>
    <row r="14406" spans="1:1" s="245" customFormat="1" ht="12" hidden="1" customHeight="1">
      <c r="A14406" s="244"/>
    </row>
    <row r="14407" spans="1:1" s="245" customFormat="1" ht="12" hidden="1" customHeight="1">
      <c r="A14407" s="244"/>
    </row>
    <row r="14408" spans="1:1" s="245" customFormat="1" ht="12" hidden="1" customHeight="1">
      <c r="A14408" s="244"/>
    </row>
    <row r="14409" spans="1:1" s="245" customFormat="1" ht="12" hidden="1" customHeight="1">
      <c r="A14409" s="244"/>
    </row>
    <row r="14410" spans="1:1" s="245" customFormat="1" ht="12" hidden="1" customHeight="1">
      <c r="A14410" s="244"/>
    </row>
    <row r="14411" spans="1:1" s="245" customFormat="1" ht="12" hidden="1" customHeight="1">
      <c r="A14411" s="244"/>
    </row>
    <row r="14412" spans="1:1" s="245" customFormat="1" ht="12" hidden="1" customHeight="1">
      <c r="A14412" s="244"/>
    </row>
    <row r="14413" spans="1:1" s="245" customFormat="1" ht="12" hidden="1" customHeight="1">
      <c r="A14413" s="244"/>
    </row>
    <row r="14414" spans="1:1" s="245" customFormat="1" ht="12" hidden="1" customHeight="1">
      <c r="A14414" s="244"/>
    </row>
    <row r="14415" spans="1:1" s="245" customFormat="1" ht="12" hidden="1" customHeight="1">
      <c r="A14415" s="244"/>
    </row>
    <row r="14416" spans="1:1" s="245" customFormat="1" ht="12" hidden="1" customHeight="1">
      <c r="A14416" s="244"/>
    </row>
    <row r="14417" spans="1:1" s="245" customFormat="1" ht="12" hidden="1" customHeight="1">
      <c r="A14417" s="244"/>
    </row>
    <row r="14418" spans="1:1" s="245" customFormat="1" ht="12" hidden="1" customHeight="1">
      <c r="A14418" s="244"/>
    </row>
    <row r="14419" spans="1:1" s="245" customFormat="1" ht="12" hidden="1" customHeight="1">
      <c r="A14419" s="244"/>
    </row>
    <row r="14420" spans="1:1" s="245" customFormat="1" ht="12" hidden="1" customHeight="1">
      <c r="A14420" s="244"/>
    </row>
    <row r="14421" spans="1:1" s="245" customFormat="1" ht="12" hidden="1" customHeight="1">
      <c r="A14421" s="244"/>
    </row>
    <row r="14422" spans="1:1" s="245" customFormat="1" ht="12" hidden="1" customHeight="1">
      <c r="A14422" s="244"/>
    </row>
    <row r="14423" spans="1:1" s="245" customFormat="1" ht="12" hidden="1" customHeight="1">
      <c r="A14423" s="244"/>
    </row>
    <row r="14424" spans="1:1" s="245" customFormat="1" ht="12" hidden="1" customHeight="1">
      <c r="A14424" s="244"/>
    </row>
    <row r="14425" spans="1:1" s="245" customFormat="1" ht="12" hidden="1" customHeight="1">
      <c r="A14425" s="244"/>
    </row>
    <row r="14426" spans="1:1" s="245" customFormat="1" ht="12" hidden="1" customHeight="1">
      <c r="A14426" s="244"/>
    </row>
    <row r="14427" spans="1:1" s="245" customFormat="1" ht="12" hidden="1" customHeight="1">
      <c r="A14427" s="244"/>
    </row>
    <row r="14428" spans="1:1" s="245" customFormat="1" ht="12" hidden="1" customHeight="1">
      <c r="A14428" s="244"/>
    </row>
    <row r="14429" spans="1:1" s="245" customFormat="1" ht="12" hidden="1" customHeight="1">
      <c r="A14429" s="244"/>
    </row>
    <row r="14430" spans="1:1" s="245" customFormat="1" ht="12" hidden="1" customHeight="1">
      <c r="A14430" s="244"/>
    </row>
    <row r="14431" spans="1:1" s="245" customFormat="1" ht="12" hidden="1" customHeight="1">
      <c r="A14431" s="244"/>
    </row>
    <row r="14432" spans="1:1" s="245" customFormat="1" ht="12" hidden="1" customHeight="1">
      <c r="A14432" s="244"/>
    </row>
    <row r="14433" spans="1:1" s="245" customFormat="1" ht="12" hidden="1" customHeight="1">
      <c r="A14433" s="244"/>
    </row>
    <row r="14434" spans="1:1" s="245" customFormat="1" ht="12" hidden="1" customHeight="1">
      <c r="A14434" s="244"/>
    </row>
    <row r="14435" spans="1:1" s="245" customFormat="1" ht="12" hidden="1" customHeight="1">
      <c r="A14435" s="244"/>
    </row>
    <row r="14436" spans="1:1" s="245" customFormat="1" ht="12" hidden="1" customHeight="1">
      <c r="A14436" s="244"/>
    </row>
    <row r="14437" spans="1:1" s="245" customFormat="1" ht="12" hidden="1" customHeight="1">
      <c r="A14437" s="244"/>
    </row>
    <row r="14438" spans="1:1" s="245" customFormat="1" ht="12" hidden="1" customHeight="1">
      <c r="A14438" s="244"/>
    </row>
    <row r="14439" spans="1:1" s="245" customFormat="1" ht="12" hidden="1" customHeight="1">
      <c r="A14439" s="244"/>
    </row>
    <row r="14440" spans="1:1" s="245" customFormat="1" ht="12" hidden="1" customHeight="1">
      <c r="A14440" s="244"/>
    </row>
    <row r="14441" spans="1:1" s="245" customFormat="1" ht="12" hidden="1" customHeight="1">
      <c r="A14441" s="244"/>
    </row>
    <row r="14442" spans="1:1" s="245" customFormat="1" ht="12" hidden="1" customHeight="1">
      <c r="A14442" s="244"/>
    </row>
    <row r="14443" spans="1:1" s="245" customFormat="1" ht="12" hidden="1" customHeight="1">
      <c r="A14443" s="244"/>
    </row>
    <row r="14444" spans="1:1" s="245" customFormat="1" ht="12" hidden="1" customHeight="1">
      <c r="A14444" s="244"/>
    </row>
    <row r="14445" spans="1:1" s="245" customFormat="1" ht="12" hidden="1" customHeight="1">
      <c r="A14445" s="244"/>
    </row>
    <row r="14446" spans="1:1" s="245" customFormat="1" ht="12" hidden="1" customHeight="1">
      <c r="A14446" s="244"/>
    </row>
    <row r="14447" spans="1:1" s="245" customFormat="1" ht="12" hidden="1" customHeight="1">
      <c r="A14447" s="244"/>
    </row>
    <row r="14448" spans="1:1" s="245" customFormat="1" ht="12" hidden="1" customHeight="1">
      <c r="A14448" s="244"/>
    </row>
    <row r="14449" spans="1:1" s="245" customFormat="1" ht="12" hidden="1" customHeight="1">
      <c r="A14449" s="244"/>
    </row>
    <row r="14450" spans="1:1" s="245" customFormat="1" ht="12" hidden="1" customHeight="1">
      <c r="A14450" s="244"/>
    </row>
    <row r="14451" spans="1:1" s="245" customFormat="1" ht="12" hidden="1" customHeight="1">
      <c r="A14451" s="244"/>
    </row>
    <row r="14452" spans="1:1" s="245" customFormat="1" ht="12" hidden="1" customHeight="1">
      <c r="A14452" s="244"/>
    </row>
    <row r="14453" spans="1:1" s="245" customFormat="1" ht="12" hidden="1" customHeight="1">
      <c r="A14453" s="244"/>
    </row>
    <row r="14454" spans="1:1" s="245" customFormat="1" ht="12" hidden="1" customHeight="1">
      <c r="A14454" s="244"/>
    </row>
    <row r="14455" spans="1:1" s="245" customFormat="1" ht="12" hidden="1" customHeight="1">
      <c r="A14455" s="244"/>
    </row>
    <row r="14456" spans="1:1" s="245" customFormat="1" ht="12" hidden="1" customHeight="1">
      <c r="A14456" s="244"/>
    </row>
    <row r="14457" spans="1:1" s="245" customFormat="1" ht="12" hidden="1" customHeight="1">
      <c r="A14457" s="244"/>
    </row>
    <row r="14458" spans="1:1" s="245" customFormat="1" ht="12" hidden="1" customHeight="1">
      <c r="A14458" s="244"/>
    </row>
    <row r="14459" spans="1:1" s="245" customFormat="1" ht="12" hidden="1" customHeight="1">
      <c r="A14459" s="244"/>
    </row>
    <row r="14460" spans="1:1" s="245" customFormat="1" ht="12" hidden="1" customHeight="1">
      <c r="A14460" s="244"/>
    </row>
    <row r="14461" spans="1:1" s="245" customFormat="1" ht="12" hidden="1" customHeight="1">
      <c r="A14461" s="244"/>
    </row>
    <row r="14462" spans="1:1" s="245" customFormat="1" ht="12" hidden="1" customHeight="1">
      <c r="A14462" s="244"/>
    </row>
    <row r="14463" spans="1:1" s="245" customFormat="1" ht="12" hidden="1" customHeight="1">
      <c r="A14463" s="244"/>
    </row>
    <row r="14464" spans="1:1" s="245" customFormat="1" ht="12" hidden="1" customHeight="1">
      <c r="A14464" s="244"/>
    </row>
    <row r="14465" spans="1:1" s="245" customFormat="1" ht="12" hidden="1" customHeight="1">
      <c r="A14465" s="244"/>
    </row>
    <row r="14466" spans="1:1" s="245" customFormat="1" ht="12" hidden="1" customHeight="1">
      <c r="A14466" s="244"/>
    </row>
    <row r="14467" spans="1:1" s="245" customFormat="1" ht="12" hidden="1" customHeight="1">
      <c r="A14467" s="244"/>
    </row>
    <row r="14468" spans="1:1" s="245" customFormat="1" ht="12" hidden="1" customHeight="1">
      <c r="A14468" s="244"/>
    </row>
    <row r="14469" spans="1:1" s="245" customFormat="1" ht="12" hidden="1" customHeight="1">
      <c r="A14469" s="244"/>
    </row>
    <row r="14470" spans="1:1" s="245" customFormat="1" ht="12" hidden="1" customHeight="1">
      <c r="A14470" s="244"/>
    </row>
    <row r="14471" spans="1:1" s="245" customFormat="1" ht="12" hidden="1" customHeight="1">
      <c r="A14471" s="244"/>
    </row>
    <row r="14472" spans="1:1" s="245" customFormat="1" ht="12" hidden="1" customHeight="1">
      <c r="A14472" s="244"/>
    </row>
    <row r="14473" spans="1:1" s="245" customFormat="1" ht="12" hidden="1" customHeight="1">
      <c r="A14473" s="244"/>
    </row>
    <row r="14474" spans="1:1" s="245" customFormat="1" ht="12" hidden="1" customHeight="1">
      <c r="A14474" s="244"/>
    </row>
    <row r="14475" spans="1:1" s="245" customFormat="1" ht="12" hidden="1" customHeight="1">
      <c r="A14475" s="244"/>
    </row>
    <row r="14476" spans="1:1" s="245" customFormat="1" ht="12" hidden="1" customHeight="1">
      <c r="A14476" s="244"/>
    </row>
    <row r="14477" spans="1:1" s="245" customFormat="1" ht="12" hidden="1" customHeight="1">
      <c r="A14477" s="244"/>
    </row>
    <row r="14478" spans="1:1" s="245" customFormat="1" ht="12" hidden="1" customHeight="1">
      <c r="A14478" s="244"/>
    </row>
    <row r="14479" spans="1:1" s="245" customFormat="1" ht="12" hidden="1" customHeight="1">
      <c r="A14479" s="244"/>
    </row>
    <row r="14480" spans="1:1" s="245" customFormat="1" ht="12" hidden="1" customHeight="1">
      <c r="A14480" s="244"/>
    </row>
    <row r="14481" spans="1:1" s="245" customFormat="1" ht="12" hidden="1" customHeight="1">
      <c r="A14481" s="244"/>
    </row>
    <row r="14482" spans="1:1" s="245" customFormat="1" ht="12" hidden="1" customHeight="1">
      <c r="A14482" s="244"/>
    </row>
    <row r="14483" spans="1:1" s="245" customFormat="1" ht="12" hidden="1" customHeight="1">
      <c r="A14483" s="244"/>
    </row>
    <row r="14484" spans="1:1" s="245" customFormat="1" ht="12" hidden="1" customHeight="1">
      <c r="A14484" s="244"/>
    </row>
    <row r="14485" spans="1:1" s="245" customFormat="1" ht="12" hidden="1" customHeight="1">
      <c r="A14485" s="244"/>
    </row>
    <row r="14486" spans="1:1" s="245" customFormat="1" ht="12" hidden="1" customHeight="1">
      <c r="A14486" s="244"/>
    </row>
    <row r="14487" spans="1:1" s="245" customFormat="1" ht="12" hidden="1" customHeight="1">
      <c r="A14487" s="244"/>
    </row>
    <row r="14488" spans="1:1" s="245" customFormat="1" ht="12" hidden="1" customHeight="1">
      <c r="A14488" s="244"/>
    </row>
    <row r="14489" spans="1:1" s="245" customFormat="1" ht="12" hidden="1" customHeight="1">
      <c r="A14489" s="244"/>
    </row>
    <row r="14490" spans="1:1" s="245" customFormat="1" ht="12" hidden="1" customHeight="1">
      <c r="A14490" s="244"/>
    </row>
    <row r="14491" spans="1:1" s="245" customFormat="1" ht="12" hidden="1" customHeight="1">
      <c r="A14491" s="244"/>
    </row>
    <row r="14492" spans="1:1" s="245" customFormat="1" ht="12" hidden="1" customHeight="1">
      <c r="A14492" s="244"/>
    </row>
    <row r="14493" spans="1:1" s="245" customFormat="1" ht="12" hidden="1" customHeight="1">
      <c r="A14493" s="244"/>
    </row>
    <row r="14494" spans="1:1" s="245" customFormat="1" ht="12" hidden="1" customHeight="1">
      <c r="A14494" s="244"/>
    </row>
    <row r="14495" spans="1:1" s="245" customFormat="1" ht="12" hidden="1" customHeight="1">
      <c r="A14495" s="244"/>
    </row>
    <row r="14496" spans="1:1" s="245" customFormat="1" ht="12" hidden="1" customHeight="1">
      <c r="A14496" s="244"/>
    </row>
    <row r="14497" spans="1:1" s="245" customFormat="1" ht="12" hidden="1" customHeight="1">
      <c r="A14497" s="244"/>
    </row>
    <row r="14498" spans="1:1" s="245" customFormat="1" ht="12" hidden="1" customHeight="1">
      <c r="A14498" s="244"/>
    </row>
    <row r="14499" spans="1:1" s="245" customFormat="1" ht="12" hidden="1" customHeight="1">
      <c r="A14499" s="244"/>
    </row>
    <row r="14500" spans="1:1" s="245" customFormat="1" ht="12" hidden="1" customHeight="1">
      <c r="A14500" s="244"/>
    </row>
    <row r="14501" spans="1:1" s="245" customFormat="1" ht="12" hidden="1" customHeight="1">
      <c r="A14501" s="244"/>
    </row>
    <row r="14502" spans="1:1" s="245" customFormat="1" ht="12" hidden="1" customHeight="1">
      <c r="A14502" s="244"/>
    </row>
    <row r="14503" spans="1:1" s="245" customFormat="1" ht="12" hidden="1" customHeight="1">
      <c r="A14503" s="244"/>
    </row>
    <row r="14504" spans="1:1" s="245" customFormat="1" ht="12" hidden="1" customHeight="1">
      <c r="A14504" s="244"/>
    </row>
    <row r="14505" spans="1:1" s="245" customFormat="1" ht="12" hidden="1" customHeight="1">
      <c r="A14505" s="244"/>
    </row>
    <row r="14506" spans="1:1" s="245" customFormat="1" ht="12" hidden="1" customHeight="1">
      <c r="A14506" s="244"/>
    </row>
    <row r="14507" spans="1:1" s="245" customFormat="1" ht="12" hidden="1" customHeight="1">
      <c r="A14507" s="244"/>
    </row>
    <row r="14508" spans="1:1" s="245" customFormat="1" ht="12" hidden="1" customHeight="1">
      <c r="A14508" s="244"/>
    </row>
    <row r="14509" spans="1:1" s="245" customFormat="1" ht="12" hidden="1" customHeight="1">
      <c r="A14509" s="244"/>
    </row>
    <row r="14510" spans="1:1" s="245" customFormat="1" ht="12" hidden="1" customHeight="1">
      <c r="A14510" s="244"/>
    </row>
    <row r="14511" spans="1:1" s="245" customFormat="1" ht="12" hidden="1" customHeight="1">
      <c r="A14511" s="244"/>
    </row>
    <row r="14512" spans="1:1" s="245" customFormat="1" ht="12" hidden="1" customHeight="1">
      <c r="A14512" s="244"/>
    </row>
    <row r="14513" spans="1:1" s="245" customFormat="1" ht="12" hidden="1" customHeight="1">
      <c r="A14513" s="244"/>
    </row>
    <row r="14514" spans="1:1" s="245" customFormat="1" ht="12" hidden="1" customHeight="1">
      <c r="A14514" s="244"/>
    </row>
    <row r="14515" spans="1:1" s="245" customFormat="1" ht="12" hidden="1" customHeight="1">
      <c r="A14515" s="244"/>
    </row>
    <row r="14516" spans="1:1" s="245" customFormat="1" ht="12" hidden="1" customHeight="1">
      <c r="A14516" s="244"/>
    </row>
    <row r="14517" spans="1:1" s="245" customFormat="1" ht="12" hidden="1" customHeight="1">
      <c r="A14517" s="244"/>
    </row>
    <row r="14518" spans="1:1" s="245" customFormat="1" ht="12" hidden="1" customHeight="1">
      <c r="A14518" s="244"/>
    </row>
    <row r="14519" spans="1:1" s="245" customFormat="1" ht="12" hidden="1" customHeight="1">
      <c r="A14519" s="244"/>
    </row>
    <row r="14520" spans="1:1" s="245" customFormat="1" ht="12" hidden="1" customHeight="1">
      <c r="A14520" s="244"/>
    </row>
    <row r="14521" spans="1:1" s="245" customFormat="1" ht="12" hidden="1" customHeight="1">
      <c r="A14521" s="244"/>
    </row>
    <row r="14522" spans="1:1" s="245" customFormat="1" ht="12" hidden="1" customHeight="1">
      <c r="A14522" s="244"/>
    </row>
    <row r="14523" spans="1:1" s="245" customFormat="1" ht="12" hidden="1" customHeight="1">
      <c r="A14523" s="244"/>
    </row>
    <row r="14524" spans="1:1" s="245" customFormat="1" ht="12" hidden="1" customHeight="1">
      <c r="A14524" s="244"/>
    </row>
    <row r="14525" spans="1:1" s="245" customFormat="1" ht="12" hidden="1" customHeight="1">
      <c r="A14525" s="244"/>
    </row>
    <row r="14526" spans="1:1" s="245" customFormat="1" ht="12" hidden="1" customHeight="1">
      <c r="A14526" s="244"/>
    </row>
    <row r="14527" spans="1:1" s="245" customFormat="1" ht="12" hidden="1" customHeight="1">
      <c r="A14527" s="244"/>
    </row>
    <row r="14528" spans="1:1" s="245" customFormat="1" ht="12" hidden="1" customHeight="1">
      <c r="A14528" s="244"/>
    </row>
    <row r="14529" spans="1:1" s="245" customFormat="1" ht="12" hidden="1" customHeight="1">
      <c r="A14529" s="244"/>
    </row>
    <row r="14530" spans="1:1" s="245" customFormat="1" ht="12" hidden="1" customHeight="1">
      <c r="A14530" s="244"/>
    </row>
    <row r="14531" spans="1:1" s="245" customFormat="1" ht="12" hidden="1" customHeight="1">
      <c r="A14531" s="244"/>
    </row>
    <row r="14532" spans="1:1" s="245" customFormat="1" ht="12" hidden="1" customHeight="1">
      <c r="A14532" s="244"/>
    </row>
    <row r="14533" spans="1:1" s="245" customFormat="1" ht="12" hidden="1" customHeight="1">
      <c r="A14533" s="244"/>
    </row>
    <row r="14534" spans="1:1" s="245" customFormat="1" ht="12" hidden="1" customHeight="1">
      <c r="A14534" s="244"/>
    </row>
    <row r="14535" spans="1:1" s="245" customFormat="1" ht="12" hidden="1" customHeight="1">
      <c r="A14535" s="244"/>
    </row>
    <row r="14536" spans="1:1" s="245" customFormat="1" ht="12" hidden="1" customHeight="1">
      <c r="A14536" s="244"/>
    </row>
    <row r="14537" spans="1:1" s="245" customFormat="1" ht="12" hidden="1" customHeight="1">
      <c r="A14537" s="244"/>
    </row>
    <row r="14538" spans="1:1" s="245" customFormat="1" ht="12" hidden="1" customHeight="1">
      <c r="A14538" s="244"/>
    </row>
    <row r="14539" spans="1:1" s="245" customFormat="1" ht="12" hidden="1" customHeight="1">
      <c r="A14539" s="244"/>
    </row>
    <row r="14540" spans="1:1" s="245" customFormat="1" ht="12" hidden="1" customHeight="1">
      <c r="A14540" s="244"/>
    </row>
    <row r="14541" spans="1:1" s="245" customFormat="1" ht="12" hidden="1" customHeight="1">
      <c r="A14541" s="244"/>
    </row>
    <row r="14542" spans="1:1" s="245" customFormat="1" ht="12" hidden="1" customHeight="1">
      <c r="A14542" s="244"/>
    </row>
    <row r="14543" spans="1:1" s="245" customFormat="1" ht="12" hidden="1" customHeight="1">
      <c r="A14543" s="244"/>
    </row>
    <row r="14544" spans="1:1" s="245" customFormat="1" ht="12" hidden="1" customHeight="1">
      <c r="A14544" s="244"/>
    </row>
    <row r="14545" spans="1:1" s="245" customFormat="1" ht="12" hidden="1" customHeight="1">
      <c r="A14545" s="244"/>
    </row>
    <row r="14546" spans="1:1" s="245" customFormat="1" ht="12" hidden="1" customHeight="1">
      <c r="A14546" s="244"/>
    </row>
    <row r="14547" spans="1:1" s="245" customFormat="1" ht="12" hidden="1" customHeight="1">
      <c r="A14547" s="244"/>
    </row>
    <row r="14548" spans="1:1" s="245" customFormat="1" ht="12" hidden="1" customHeight="1">
      <c r="A14548" s="244"/>
    </row>
    <row r="14549" spans="1:1" s="245" customFormat="1" ht="12" hidden="1" customHeight="1">
      <c r="A14549" s="244"/>
    </row>
    <row r="14550" spans="1:1" s="245" customFormat="1" ht="12" hidden="1" customHeight="1">
      <c r="A14550" s="244"/>
    </row>
    <row r="14551" spans="1:1" s="245" customFormat="1" ht="12" hidden="1" customHeight="1">
      <c r="A14551" s="244"/>
    </row>
    <row r="14552" spans="1:1" s="245" customFormat="1" ht="12" hidden="1" customHeight="1">
      <c r="A14552" s="244"/>
    </row>
    <row r="14553" spans="1:1" s="245" customFormat="1" ht="12" hidden="1" customHeight="1">
      <c r="A14553" s="244"/>
    </row>
    <row r="14554" spans="1:1" s="245" customFormat="1" ht="12" hidden="1" customHeight="1">
      <c r="A14554" s="244"/>
    </row>
    <row r="14555" spans="1:1" s="245" customFormat="1" ht="12" hidden="1" customHeight="1">
      <c r="A14555" s="244"/>
    </row>
    <row r="14556" spans="1:1" s="245" customFormat="1" ht="12" hidden="1" customHeight="1">
      <c r="A14556" s="244"/>
    </row>
    <row r="14557" spans="1:1" s="245" customFormat="1" ht="12" hidden="1" customHeight="1">
      <c r="A14557" s="244"/>
    </row>
    <row r="14558" spans="1:1" s="245" customFormat="1" ht="12" hidden="1" customHeight="1">
      <c r="A14558" s="244"/>
    </row>
    <row r="14559" spans="1:1" s="245" customFormat="1" ht="12" hidden="1" customHeight="1">
      <c r="A14559" s="244"/>
    </row>
    <row r="14560" spans="1:1" s="245" customFormat="1" ht="12" hidden="1" customHeight="1">
      <c r="A14560" s="244"/>
    </row>
    <row r="14561" spans="1:1" s="245" customFormat="1" ht="12" hidden="1" customHeight="1">
      <c r="A14561" s="244"/>
    </row>
    <row r="14562" spans="1:1" s="245" customFormat="1" ht="12" hidden="1" customHeight="1">
      <c r="A14562" s="244"/>
    </row>
    <row r="14563" spans="1:1" s="245" customFormat="1" ht="12" hidden="1" customHeight="1">
      <c r="A14563" s="244"/>
    </row>
    <row r="14564" spans="1:1" s="245" customFormat="1" ht="12" hidden="1" customHeight="1">
      <c r="A14564" s="244"/>
    </row>
    <row r="14565" spans="1:1" s="245" customFormat="1" ht="12" hidden="1" customHeight="1">
      <c r="A14565" s="244"/>
    </row>
    <row r="14566" spans="1:1" s="245" customFormat="1" ht="12" hidden="1" customHeight="1">
      <c r="A14566" s="244"/>
    </row>
    <row r="14567" spans="1:1" s="245" customFormat="1" ht="12" hidden="1" customHeight="1">
      <c r="A14567" s="244"/>
    </row>
    <row r="14568" spans="1:1" s="245" customFormat="1" ht="12" hidden="1" customHeight="1">
      <c r="A14568" s="244"/>
    </row>
    <row r="14569" spans="1:1" s="245" customFormat="1" ht="12" hidden="1" customHeight="1">
      <c r="A14569" s="244"/>
    </row>
    <row r="14570" spans="1:1" s="245" customFormat="1" ht="12" hidden="1" customHeight="1">
      <c r="A14570" s="244"/>
    </row>
    <row r="14571" spans="1:1" s="245" customFormat="1" ht="12" hidden="1" customHeight="1">
      <c r="A14571" s="244"/>
    </row>
    <row r="14572" spans="1:1" s="245" customFormat="1" ht="12" hidden="1" customHeight="1">
      <c r="A14572" s="244"/>
    </row>
    <row r="14573" spans="1:1" s="245" customFormat="1" ht="12" hidden="1" customHeight="1">
      <c r="A14573" s="244"/>
    </row>
    <row r="14574" spans="1:1" s="245" customFormat="1" ht="12" hidden="1" customHeight="1">
      <c r="A14574" s="244"/>
    </row>
    <row r="14575" spans="1:1" s="245" customFormat="1" ht="12" hidden="1" customHeight="1">
      <c r="A14575" s="244"/>
    </row>
    <row r="14576" spans="1:1" s="245" customFormat="1" ht="12" hidden="1" customHeight="1">
      <c r="A14576" s="244"/>
    </row>
    <row r="14577" spans="1:1" s="245" customFormat="1" ht="12" hidden="1" customHeight="1">
      <c r="A14577" s="244"/>
    </row>
    <row r="14578" spans="1:1" s="245" customFormat="1" ht="12" hidden="1" customHeight="1">
      <c r="A14578" s="244"/>
    </row>
    <row r="14579" spans="1:1" s="245" customFormat="1" ht="12" hidden="1" customHeight="1">
      <c r="A14579" s="244"/>
    </row>
    <row r="14580" spans="1:1" s="245" customFormat="1" ht="12" hidden="1" customHeight="1">
      <c r="A14580" s="244"/>
    </row>
    <row r="14581" spans="1:1" s="245" customFormat="1" ht="12" hidden="1" customHeight="1">
      <c r="A14581" s="244"/>
    </row>
    <row r="14582" spans="1:1" s="245" customFormat="1" ht="12" hidden="1" customHeight="1">
      <c r="A14582" s="244"/>
    </row>
    <row r="14583" spans="1:1" s="245" customFormat="1" ht="12" hidden="1" customHeight="1">
      <c r="A14583" s="244"/>
    </row>
    <row r="14584" spans="1:1" s="245" customFormat="1" ht="12" hidden="1" customHeight="1">
      <c r="A14584" s="244"/>
    </row>
    <row r="14585" spans="1:1" s="245" customFormat="1" ht="12" hidden="1" customHeight="1">
      <c r="A14585" s="244"/>
    </row>
    <row r="14586" spans="1:1" s="245" customFormat="1" ht="12" hidden="1" customHeight="1">
      <c r="A14586" s="244"/>
    </row>
    <row r="14587" spans="1:1" s="245" customFormat="1" ht="12" hidden="1" customHeight="1">
      <c r="A14587" s="244"/>
    </row>
    <row r="14588" spans="1:1" s="245" customFormat="1" ht="12" hidden="1" customHeight="1">
      <c r="A14588" s="244"/>
    </row>
    <row r="14589" spans="1:1" s="245" customFormat="1" ht="12" hidden="1" customHeight="1">
      <c r="A14589" s="244"/>
    </row>
    <row r="14590" spans="1:1" s="245" customFormat="1" ht="12" hidden="1" customHeight="1">
      <c r="A14590" s="244"/>
    </row>
    <row r="14591" spans="1:1" s="245" customFormat="1" ht="12" hidden="1" customHeight="1">
      <c r="A14591" s="244"/>
    </row>
    <row r="14592" spans="1:1" s="245" customFormat="1" ht="12" hidden="1" customHeight="1">
      <c r="A14592" s="244"/>
    </row>
    <row r="14593" spans="1:1" s="245" customFormat="1" ht="12" hidden="1" customHeight="1">
      <c r="A14593" s="244"/>
    </row>
    <row r="14594" spans="1:1" s="245" customFormat="1" ht="12" hidden="1" customHeight="1">
      <c r="A14594" s="244"/>
    </row>
    <row r="14595" spans="1:1" s="245" customFormat="1" ht="12" hidden="1" customHeight="1">
      <c r="A14595" s="244"/>
    </row>
    <row r="14596" spans="1:1" s="245" customFormat="1" ht="12" hidden="1" customHeight="1">
      <c r="A14596" s="244"/>
    </row>
    <row r="14597" spans="1:1" s="245" customFormat="1" ht="12" hidden="1" customHeight="1">
      <c r="A14597" s="244"/>
    </row>
    <row r="14598" spans="1:1" s="245" customFormat="1" ht="12" hidden="1" customHeight="1">
      <c r="A14598" s="244"/>
    </row>
    <row r="14599" spans="1:1" s="245" customFormat="1" ht="12" hidden="1" customHeight="1">
      <c r="A14599" s="244"/>
    </row>
    <row r="14600" spans="1:1" s="245" customFormat="1" ht="12" hidden="1" customHeight="1">
      <c r="A14600" s="244"/>
    </row>
    <row r="14601" spans="1:1" s="245" customFormat="1" ht="12" hidden="1" customHeight="1">
      <c r="A14601" s="244"/>
    </row>
    <row r="14602" spans="1:1" s="245" customFormat="1" ht="12" hidden="1" customHeight="1">
      <c r="A14602" s="244"/>
    </row>
    <row r="14603" spans="1:1" s="245" customFormat="1" ht="12" hidden="1" customHeight="1">
      <c r="A14603" s="244"/>
    </row>
    <row r="14604" spans="1:1" s="245" customFormat="1" ht="12" hidden="1" customHeight="1">
      <c r="A14604" s="244"/>
    </row>
    <row r="14605" spans="1:1" s="245" customFormat="1" ht="12" hidden="1" customHeight="1">
      <c r="A14605" s="244"/>
    </row>
    <row r="14606" spans="1:1" s="245" customFormat="1" ht="12" hidden="1" customHeight="1">
      <c r="A14606" s="244"/>
    </row>
    <row r="14607" spans="1:1" s="245" customFormat="1" ht="12" hidden="1" customHeight="1">
      <c r="A14607" s="244"/>
    </row>
    <row r="14608" spans="1:1" s="245" customFormat="1" ht="12" hidden="1" customHeight="1">
      <c r="A14608" s="244"/>
    </row>
    <row r="14609" spans="1:1" s="245" customFormat="1" ht="12" hidden="1" customHeight="1">
      <c r="A14609" s="244"/>
    </row>
    <row r="14610" spans="1:1" s="245" customFormat="1" ht="12" hidden="1" customHeight="1">
      <c r="A14610" s="244"/>
    </row>
    <row r="14611" spans="1:1" s="245" customFormat="1" ht="12" hidden="1" customHeight="1">
      <c r="A14611" s="244"/>
    </row>
    <row r="14612" spans="1:1" s="245" customFormat="1" ht="12" hidden="1" customHeight="1">
      <c r="A14612" s="244"/>
    </row>
    <row r="14613" spans="1:1" s="245" customFormat="1" ht="12" hidden="1" customHeight="1">
      <c r="A14613" s="244"/>
    </row>
    <row r="14614" spans="1:1" s="245" customFormat="1" ht="12" hidden="1" customHeight="1">
      <c r="A14614" s="244"/>
    </row>
    <row r="14615" spans="1:1" s="245" customFormat="1" ht="12" hidden="1" customHeight="1">
      <c r="A14615" s="244"/>
    </row>
    <row r="14616" spans="1:1" s="245" customFormat="1" ht="12" hidden="1" customHeight="1">
      <c r="A14616" s="244"/>
    </row>
    <row r="14617" spans="1:1" s="245" customFormat="1" ht="12" hidden="1" customHeight="1">
      <c r="A14617" s="244"/>
    </row>
    <row r="14618" spans="1:1" s="245" customFormat="1" ht="12" hidden="1" customHeight="1">
      <c r="A14618" s="244"/>
    </row>
    <row r="14619" spans="1:1" s="245" customFormat="1" ht="12" hidden="1" customHeight="1">
      <c r="A14619" s="244"/>
    </row>
    <row r="14620" spans="1:1" s="245" customFormat="1" ht="12" hidden="1" customHeight="1">
      <c r="A14620" s="244"/>
    </row>
    <row r="14621" spans="1:1" s="245" customFormat="1" ht="12" hidden="1" customHeight="1">
      <c r="A14621" s="244"/>
    </row>
    <row r="14622" spans="1:1" s="245" customFormat="1" ht="12" hidden="1" customHeight="1">
      <c r="A14622" s="244"/>
    </row>
    <row r="14623" spans="1:1" s="245" customFormat="1" ht="12" hidden="1" customHeight="1">
      <c r="A14623" s="244"/>
    </row>
    <row r="14624" spans="1:1" s="245" customFormat="1" ht="12" hidden="1" customHeight="1">
      <c r="A14624" s="244"/>
    </row>
    <row r="14625" spans="1:1" s="245" customFormat="1" ht="12" hidden="1" customHeight="1">
      <c r="A14625" s="244"/>
    </row>
    <row r="14626" spans="1:1" s="245" customFormat="1" ht="12" hidden="1" customHeight="1">
      <c r="A14626" s="244"/>
    </row>
    <row r="14627" spans="1:1" s="245" customFormat="1" ht="12" hidden="1" customHeight="1">
      <c r="A14627" s="244"/>
    </row>
    <row r="14628" spans="1:1" s="245" customFormat="1" ht="12" hidden="1" customHeight="1">
      <c r="A14628" s="244"/>
    </row>
    <row r="14629" spans="1:1" s="245" customFormat="1" ht="12" hidden="1" customHeight="1">
      <c r="A14629" s="244"/>
    </row>
    <row r="14630" spans="1:1" s="245" customFormat="1" ht="12" hidden="1" customHeight="1">
      <c r="A14630" s="244"/>
    </row>
    <row r="14631" spans="1:1" s="245" customFormat="1" ht="12" hidden="1" customHeight="1">
      <c r="A14631" s="244"/>
    </row>
    <row r="14632" spans="1:1" s="245" customFormat="1" ht="12" hidden="1" customHeight="1">
      <c r="A14632" s="244"/>
    </row>
    <row r="14633" spans="1:1" s="245" customFormat="1" ht="12" hidden="1" customHeight="1">
      <c r="A14633" s="244"/>
    </row>
    <row r="14634" spans="1:1" s="245" customFormat="1" ht="12" hidden="1" customHeight="1">
      <c r="A14634" s="244"/>
    </row>
    <row r="14635" spans="1:1" s="245" customFormat="1" ht="12" hidden="1" customHeight="1">
      <c r="A14635" s="244"/>
    </row>
    <row r="14636" spans="1:1" s="245" customFormat="1" ht="12" hidden="1" customHeight="1">
      <c r="A14636" s="244"/>
    </row>
    <row r="14637" spans="1:1" s="245" customFormat="1" ht="12" hidden="1" customHeight="1">
      <c r="A14637" s="244"/>
    </row>
    <row r="14638" spans="1:1" s="245" customFormat="1" ht="12" hidden="1" customHeight="1">
      <c r="A14638" s="244"/>
    </row>
    <row r="14639" spans="1:1" s="245" customFormat="1" ht="12" hidden="1" customHeight="1">
      <c r="A14639" s="244"/>
    </row>
    <row r="14640" spans="1:1" s="245" customFormat="1" ht="12" hidden="1" customHeight="1">
      <c r="A14640" s="244"/>
    </row>
    <row r="14641" spans="1:1" s="245" customFormat="1" ht="12" hidden="1" customHeight="1">
      <c r="A14641" s="244"/>
    </row>
    <row r="14642" spans="1:1" s="245" customFormat="1" ht="12" hidden="1" customHeight="1">
      <c r="A14642" s="244"/>
    </row>
    <row r="14643" spans="1:1" s="245" customFormat="1" ht="12" hidden="1" customHeight="1">
      <c r="A14643" s="244"/>
    </row>
    <row r="14644" spans="1:1" s="245" customFormat="1" ht="12" hidden="1" customHeight="1">
      <c r="A14644" s="244"/>
    </row>
    <row r="14645" spans="1:1" s="245" customFormat="1" ht="12" hidden="1" customHeight="1">
      <c r="A14645" s="244"/>
    </row>
    <row r="14646" spans="1:1" s="245" customFormat="1" ht="12" hidden="1" customHeight="1">
      <c r="A14646" s="244"/>
    </row>
    <row r="14647" spans="1:1" s="245" customFormat="1" ht="12" hidden="1" customHeight="1">
      <c r="A14647" s="244"/>
    </row>
    <row r="14648" spans="1:1" s="245" customFormat="1" ht="12" hidden="1" customHeight="1">
      <c r="A14648" s="244"/>
    </row>
    <row r="14649" spans="1:1" s="245" customFormat="1" ht="12" hidden="1" customHeight="1">
      <c r="A14649" s="244"/>
    </row>
    <row r="14650" spans="1:1" s="245" customFormat="1" ht="12" hidden="1" customHeight="1">
      <c r="A14650" s="244"/>
    </row>
    <row r="14651" spans="1:1" s="245" customFormat="1" ht="12" hidden="1" customHeight="1">
      <c r="A14651" s="244"/>
    </row>
    <row r="14652" spans="1:1" s="245" customFormat="1" ht="12" hidden="1" customHeight="1">
      <c r="A14652" s="244"/>
    </row>
    <row r="14653" spans="1:1" s="245" customFormat="1" ht="12" hidden="1" customHeight="1">
      <c r="A14653" s="244"/>
    </row>
    <row r="14654" spans="1:1" s="245" customFormat="1" ht="12" hidden="1" customHeight="1">
      <c r="A14654" s="244"/>
    </row>
    <row r="14655" spans="1:1" s="245" customFormat="1" ht="12" hidden="1" customHeight="1">
      <c r="A14655" s="244"/>
    </row>
    <row r="14656" spans="1:1" s="245" customFormat="1" ht="12" hidden="1" customHeight="1">
      <c r="A14656" s="244"/>
    </row>
    <row r="14657" spans="1:1" s="245" customFormat="1" ht="12" hidden="1" customHeight="1">
      <c r="A14657" s="244"/>
    </row>
    <row r="14658" spans="1:1" s="245" customFormat="1" ht="12" hidden="1" customHeight="1">
      <c r="A14658" s="244"/>
    </row>
    <row r="14659" spans="1:1" s="245" customFormat="1" ht="12" hidden="1" customHeight="1">
      <c r="A14659" s="244"/>
    </row>
    <row r="14660" spans="1:1" s="245" customFormat="1" ht="12" hidden="1" customHeight="1">
      <c r="A14660" s="244"/>
    </row>
    <row r="14661" spans="1:1" s="245" customFormat="1" ht="12" hidden="1" customHeight="1">
      <c r="A14661" s="244"/>
    </row>
    <row r="14662" spans="1:1" s="245" customFormat="1" ht="12" hidden="1" customHeight="1">
      <c r="A14662" s="244"/>
    </row>
    <row r="14663" spans="1:1" s="245" customFormat="1" ht="12" hidden="1" customHeight="1">
      <c r="A14663" s="244"/>
    </row>
    <row r="14664" spans="1:1" s="245" customFormat="1" ht="12" hidden="1" customHeight="1">
      <c r="A14664" s="244"/>
    </row>
    <row r="14665" spans="1:1" s="245" customFormat="1" ht="12" hidden="1" customHeight="1">
      <c r="A14665" s="244"/>
    </row>
    <row r="14666" spans="1:1" s="245" customFormat="1" ht="12" hidden="1" customHeight="1">
      <c r="A14666" s="244"/>
    </row>
    <row r="14667" spans="1:1" s="245" customFormat="1" ht="12" hidden="1" customHeight="1">
      <c r="A14667" s="244"/>
    </row>
    <row r="14668" spans="1:1" s="245" customFormat="1" ht="12" hidden="1" customHeight="1">
      <c r="A14668" s="244"/>
    </row>
    <row r="14669" spans="1:1" s="245" customFormat="1" ht="12" hidden="1" customHeight="1">
      <c r="A14669" s="244"/>
    </row>
    <row r="14670" spans="1:1" s="245" customFormat="1" ht="12" hidden="1" customHeight="1">
      <c r="A14670" s="244"/>
    </row>
    <row r="14671" spans="1:1" s="245" customFormat="1" ht="12" hidden="1" customHeight="1">
      <c r="A14671" s="244"/>
    </row>
    <row r="14672" spans="1:1" s="245" customFormat="1" ht="12" hidden="1" customHeight="1">
      <c r="A14672" s="244"/>
    </row>
    <row r="14673" spans="1:1" s="245" customFormat="1" ht="12" hidden="1" customHeight="1">
      <c r="A14673" s="244"/>
    </row>
    <row r="14674" spans="1:1" s="245" customFormat="1" ht="12" hidden="1" customHeight="1">
      <c r="A14674" s="244"/>
    </row>
    <row r="14675" spans="1:1" s="245" customFormat="1" ht="12" hidden="1" customHeight="1">
      <c r="A14675" s="244"/>
    </row>
    <row r="14676" spans="1:1" s="245" customFormat="1" ht="12" hidden="1" customHeight="1">
      <c r="A14676" s="244"/>
    </row>
    <row r="14677" spans="1:1" s="245" customFormat="1" ht="12" hidden="1" customHeight="1">
      <c r="A14677" s="244"/>
    </row>
    <row r="14678" spans="1:1" s="245" customFormat="1" ht="12" hidden="1" customHeight="1">
      <c r="A14678" s="244"/>
    </row>
    <row r="14679" spans="1:1" s="245" customFormat="1" ht="12" hidden="1" customHeight="1">
      <c r="A14679" s="244"/>
    </row>
    <row r="14680" spans="1:1" s="245" customFormat="1" ht="12" hidden="1" customHeight="1">
      <c r="A14680" s="244"/>
    </row>
    <row r="14681" spans="1:1" s="245" customFormat="1" ht="12" hidden="1" customHeight="1">
      <c r="A14681" s="244"/>
    </row>
    <row r="14682" spans="1:1" s="245" customFormat="1" ht="12" hidden="1" customHeight="1">
      <c r="A14682" s="244"/>
    </row>
    <row r="14683" spans="1:1" s="245" customFormat="1" ht="12" hidden="1" customHeight="1">
      <c r="A14683" s="244"/>
    </row>
    <row r="14684" spans="1:1" s="245" customFormat="1" ht="12" hidden="1" customHeight="1">
      <c r="A14684" s="244"/>
    </row>
    <row r="14685" spans="1:1" s="245" customFormat="1" ht="12" hidden="1" customHeight="1">
      <c r="A14685" s="244"/>
    </row>
    <row r="14686" spans="1:1" s="245" customFormat="1" ht="12" hidden="1" customHeight="1">
      <c r="A14686" s="244"/>
    </row>
    <row r="14687" spans="1:1" s="245" customFormat="1" ht="12" hidden="1" customHeight="1">
      <c r="A14687" s="244"/>
    </row>
    <row r="14688" spans="1:1" s="245" customFormat="1" ht="12" hidden="1" customHeight="1">
      <c r="A14688" s="244"/>
    </row>
    <row r="14689" spans="1:1" s="245" customFormat="1" ht="12" hidden="1" customHeight="1">
      <c r="A14689" s="244"/>
    </row>
    <row r="14690" spans="1:1" s="245" customFormat="1" ht="12" hidden="1" customHeight="1">
      <c r="A14690" s="244"/>
    </row>
    <row r="14691" spans="1:1" s="245" customFormat="1" ht="12" hidden="1" customHeight="1">
      <c r="A14691" s="244"/>
    </row>
    <row r="14692" spans="1:1" s="245" customFormat="1" ht="12" hidden="1" customHeight="1">
      <c r="A14692" s="244"/>
    </row>
    <row r="14693" spans="1:1" s="245" customFormat="1" ht="12" hidden="1" customHeight="1">
      <c r="A14693" s="244"/>
    </row>
    <row r="14694" spans="1:1" s="245" customFormat="1" ht="12" hidden="1" customHeight="1">
      <c r="A14694" s="244"/>
    </row>
    <row r="14695" spans="1:1" s="245" customFormat="1" ht="12" hidden="1" customHeight="1">
      <c r="A14695" s="244"/>
    </row>
    <row r="14696" spans="1:1" s="245" customFormat="1" ht="12" hidden="1" customHeight="1">
      <c r="A14696" s="244"/>
    </row>
    <row r="14697" spans="1:1" s="245" customFormat="1" ht="12" hidden="1" customHeight="1">
      <c r="A14697" s="244"/>
    </row>
    <row r="14698" spans="1:1" s="245" customFormat="1" ht="12" hidden="1" customHeight="1">
      <c r="A14698" s="244"/>
    </row>
    <row r="14699" spans="1:1" s="245" customFormat="1" ht="12" hidden="1" customHeight="1">
      <c r="A14699" s="244"/>
    </row>
    <row r="14700" spans="1:1" s="245" customFormat="1" ht="12" hidden="1" customHeight="1">
      <c r="A14700" s="244"/>
    </row>
    <row r="14701" spans="1:1" s="245" customFormat="1" ht="12" hidden="1" customHeight="1">
      <c r="A14701" s="244"/>
    </row>
    <row r="14702" spans="1:1" s="245" customFormat="1" ht="12" hidden="1" customHeight="1">
      <c r="A14702" s="244"/>
    </row>
    <row r="14703" spans="1:1" s="245" customFormat="1" ht="12" hidden="1" customHeight="1">
      <c r="A14703" s="244"/>
    </row>
    <row r="14704" spans="1:1" s="245" customFormat="1" ht="12" hidden="1" customHeight="1">
      <c r="A14704" s="244"/>
    </row>
    <row r="14705" spans="1:1" s="245" customFormat="1" ht="12" hidden="1" customHeight="1">
      <c r="A14705" s="244"/>
    </row>
    <row r="14706" spans="1:1" s="245" customFormat="1" ht="12" hidden="1" customHeight="1">
      <c r="A14706" s="244"/>
    </row>
    <row r="14707" spans="1:1" s="245" customFormat="1" ht="12" hidden="1" customHeight="1">
      <c r="A14707" s="244"/>
    </row>
    <row r="14708" spans="1:1" s="245" customFormat="1" ht="12" hidden="1" customHeight="1">
      <c r="A14708" s="244"/>
    </row>
    <row r="14709" spans="1:1" s="245" customFormat="1" ht="12" hidden="1" customHeight="1">
      <c r="A14709" s="244"/>
    </row>
    <row r="14710" spans="1:1" s="245" customFormat="1" ht="12" hidden="1" customHeight="1">
      <c r="A14710" s="244"/>
    </row>
    <row r="14711" spans="1:1" s="245" customFormat="1" ht="12" hidden="1" customHeight="1">
      <c r="A14711" s="244"/>
    </row>
    <row r="14712" spans="1:1" s="245" customFormat="1" ht="12" hidden="1" customHeight="1">
      <c r="A14712" s="244"/>
    </row>
    <row r="14713" spans="1:1" s="245" customFormat="1" ht="12" hidden="1" customHeight="1">
      <c r="A14713" s="244"/>
    </row>
    <row r="14714" spans="1:1" s="245" customFormat="1" ht="12" hidden="1" customHeight="1">
      <c r="A14714" s="244"/>
    </row>
    <row r="14715" spans="1:1" s="245" customFormat="1" ht="12" hidden="1" customHeight="1">
      <c r="A14715" s="244"/>
    </row>
    <row r="14716" spans="1:1" s="245" customFormat="1" ht="12" hidden="1" customHeight="1">
      <c r="A14716" s="244"/>
    </row>
    <row r="14717" spans="1:1" s="245" customFormat="1" ht="12" hidden="1" customHeight="1">
      <c r="A14717" s="244"/>
    </row>
    <row r="14718" spans="1:1" s="245" customFormat="1" ht="12" hidden="1" customHeight="1">
      <c r="A14718" s="244"/>
    </row>
    <row r="14719" spans="1:1" s="245" customFormat="1" ht="12" hidden="1" customHeight="1">
      <c r="A14719" s="244"/>
    </row>
    <row r="14720" spans="1:1" s="245" customFormat="1" ht="12" hidden="1" customHeight="1">
      <c r="A14720" s="244"/>
    </row>
    <row r="14721" spans="1:1" s="245" customFormat="1" ht="12" hidden="1" customHeight="1">
      <c r="A14721" s="244"/>
    </row>
    <row r="14722" spans="1:1" s="245" customFormat="1" ht="12" hidden="1" customHeight="1">
      <c r="A14722" s="244"/>
    </row>
    <row r="14723" spans="1:1" s="245" customFormat="1" ht="12" hidden="1" customHeight="1">
      <c r="A14723" s="244"/>
    </row>
    <row r="14724" spans="1:1" s="245" customFormat="1" ht="12" hidden="1" customHeight="1">
      <c r="A14724" s="244"/>
    </row>
    <row r="14725" spans="1:1" s="245" customFormat="1" ht="12" hidden="1" customHeight="1">
      <c r="A14725" s="244"/>
    </row>
    <row r="14726" spans="1:1" s="245" customFormat="1" ht="12" hidden="1" customHeight="1">
      <c r="A14726" s="244"/>
    </row>
    <row r="14727" spans="1:1" s="245" customFormat="1" ht="12" hidden="1" customHeight="1">
      <c r="A14727" s="244"/>
    </row>
    <row r="14728" spans="1:1" s="245" customFormat="1" ht="12" hidden="1" customHeight="1">
      <c r="A14728" s="244"/>
    </row>
    <row r="14729" spans="1:1" s="245" customFormat="1" ht="12" hidden="1" customHeight="1">
      <c r="A14729" s="244"/>
    </row>
    <row r="14730" spans="1:1" s="245" customFormat="1" ht="12" hidden="1" customHeight="1">
      <c r="A14730" s="244"/>
    </row>
    <row r="14731" spans="1:1" s="245" customFormat="1" ht="12" hidden="1" customHeight="1">
      <c r="A14731" s="244"/>
    </row>
    <row r="14732" spans="1:1" s="245" customFormat="1" ht="12" hidden="1" customHeight="1">
      <c r="A14732" s="244"/>
    </row>
    <row r="14733" spans="1:1" s="245" customFormat="1" ht="12" hidden="1" customHeight="1">
      <c r="A14733" s="244"/>
    </row>
    <row r="14734" spans="1:1" s="245" customFormat="1" ht="12" hidden="1" customHeight="1">
      <c r="A14734" s="244"/>
    </row>
    <row r="14735" spans="1:1" s="245" customFormat="1" ht="12" hidden="1" customHeight="1">
      <c r="A14735" s="244"/>
    </row>
    <row r="14736" spans="1:1" s="245" customFormat="1" ht="12" hidden="1" customHeight="1">
      <c r="A14736" s="244"/>
    </row>
    <row r="14737" spans="1:1" s="245" customFormat="1" ht="12" hidden="1" customHeight="1">
      <c r="A14737" s="244"/>
    </row>
    <row r="14738" spans="1:1" s="245" customFormat="1" ht="12" hidden="1" customHeight="1">
      <c r="A14738" s="244"/>
    </row>
    <row r="14739" spans="1:1" s="245" customFormat="1" ht="12" hidden="1" customHeight="1">
      <c r="A14739" s="244"/>
    </row>
    <row r="14740" spans="1:1" s="245" customFormat="1" ht="12" hidden="1" customHeight="1">
      <c r="A14740" s="244"/>
    </row>
    <row r="14741" spans="1:1" s="245" customFormat="1" ht="12" hidden="1" customHeight="1">
      <c r="A14741" s="244"/>
    </row>
    <row r="14742" spans="1:1" s="245" customFormat="1" ht="12" hidden="1" customHeight="1">
      <c r="A14742" s="244"/>
    </row>
    <row r="14743" spans="1:1" s="245" customFormat="1" ht="12" hidden="1" customHeight="1">
      <c r="A14743" s="244"/>
    </row>
    <row r="14744" spans="1:1" s="245" customFormat="1" ht="12" hidden="1" customHeight="1">
      <c r="A14744" s="244"/>
    </row>
    <row r="14745" spans="1:1" s="245" customFormat="1" ht="12" hidden="1" customHeight="1">
      <c r="A14745" s="244"/>
    </row>
    <row r="14746" spans="1:1" s="245" customFormat="1" ht="12" hidden="1" customHeight="1">
      <c r="A14746" s="244"/>
    </row>
    <row r="14747" spans="1:1" s="245" customFormat="1" ht="12" hidden="1" customHeight="1">
      <c r="A14747" s="244"/>
    </row>
    <row r="14748" spans="1:1" s="245" customFormat="1" ht="12" hidden="1" customHeight="1">
      <c r="A14748" s="244"/>
    </row>
    <row r="14749" spans="1:1" s="245" customFormat="1" ht="12" hidden="1" customHeight="1">
      <c r="A14749" s="244"/>
    </row>
    <row r="14750" spans="1:1" s="245" customFormat="1" ht="12" hidden="1" customHeight="1">
      <c r="A14750" s="244"/>
    </row>
    <row r="14751" spans="1:1" s="245" customFormat="1" ht="12" hidden="1" customHeight="1">
      <c r="A14751" s="244"/>
    </row>
    <row r="14752" spans="1:1" s="245" customFormat="1" ht="12" hidden="1" customHeight="1">
      <c r="A14752" s="244"/>
    </row>
    <row r="14753" spans="1:1" s="245" customFormat="1" ht="12" hidden="1" customHeight="1">
      <c r="A14753" s="244"/>
    </row>
    <row r="14754" spans="1:1" s="245" customFormat="1" ht="12" hidden="1" customHeight="1">
      <c r="A14754" s="244"/>
    </row>
    <row r="14755" spans="1:1" s="245" customFormat="1" ht="12" hidden="1" customHeight="1">
      <c r="A14755" s="244"/>
    </row>
    <row r="14756" spans="1:1" s="245" customFormat="1" ht="12" hidden="1" customHeight="1">
      <c r="A14756" s="244"/>
    </row>
    <row r="14757" spans="1:1" s="245" customFormat="1" ht="12" hidden="1" customHeight="1">
      <c r="A14757" s="244"/>
    </row>
    <row r="14758" spans="1:1" s="245" customFormat="1" ht="12" hidden="1" customHeight="1">
      <c r="A14758" s="244"/>
    </row>
    <row r="14759" spans="1:1" s="245" customFormat="1" ht="12" hidden="1" customHeight="1">
      <c r="A14759" s="244"/>
    </row>
    <row r="14760" spans="1:1" s="245" customFormat="1" ht="12" hidden="1" customHeight="1">
      <c r="A14760" s="244"/>
    </row>
    <row r="14761" spans="1:1" s="245" customFormat="1" ht="12" hidden="1" customHeight="1">
      <c r="A14761" s="244"/>
    </row>
    <row r="14762" spans="1:1" s="245" customFormat="1" ht="12" hidden="1" customHeight="1">
      <c r="A14762" s="244"/>
    </row>
    <row r="14763" spans="1:1" s="245" customFormat="1" ht="12" hidden="1" customHeight="1">
      <c r="A14763" s="244"/>
    </row>
    <row r="14764" spans="1:1" s="245" customFormat="1" ht="12" hidden="1" customHeight="1">
      <c r="A14764" s="244"/>
    </row>
    <row r="14765" spans="1:1" s="245" customFormat="1" ht="12" hidden="1" customHeight="1">
      <c r="A14765" s="244"/>
    </row>
    <row r="14766" spans="1:1" s="245" customFormat="1" ht="12" hidden="1" customHeight="1">
      <c r="A14766" s="244"/>
    </row>
    <row r="14767" spans="1:1" s="245" customFormat="1" ht="12" hidden="1" customHeight="1">
      <c r="A14767" s="244"/>
    </row>
    <row r="14768" spans="1:1" s="245" customFormat="1" ht="12" hidden="1" customHeight="1">
      <c r="A14768" s="244"/>
    </row>
    <row r="14769" spans="1:1" s="245" customFormat="1" ht="12" hidden="1" customHeight="1">
      <c r="A14769" s="244"/>
    </row>
    <row r="14770" spans="1:1" s="245" customFormat="1" ht="12" hidden="1" customHeight="1">
      <c r="A14770" s="244"/>
    </row>
    <row r="14771" spans="1:1" s="245" customFormat="1" ht="12" hidden="1" customHeight="1">
      <c r="A14771" s="244"/>
    </row>
    <row r="14772" spans="1:1" s="245" customFormat="1" ht="12" hidden="1" customHeight="1">
      <c r="A14772" s="244"/>
    </row>
    <row r="14773" spans="1:1" s="245" customFormat="1" ht="12" hidden="1" customHeight="1">
      <c r="A14773" s="244"/>
    </row>
    <row r="14774" spans="1:1" s="245" customFormat="1" ht="12" hidden="1" customHeight="1">
      <c r="A14774" s="244"/>
    </row>
    <row r="14775" spans="1:1" s="245" customFormat="1" ht="12" hidden="1" customHeight="1">
      <c r="A14775" s="244"/>
    </row>
    <row r="14776" spans="1:1" s="245" customFormat="1" ht="12" hidden="1" customHeight="1">
      <c r="A14776" s="244"/>
    </row>
    <row r="14777" spans="1:1" s="245" customFormat="1" ht="12" hidden="1" customHeight="1">
      <c r="A14777" s="244"/>
    </row>
    <row r="14778" spans="1:1" s="245" customFormat="1" ht="12" hidden="1" customHeight="1">
      <c r="A14778" s="244"/>
    </row>
    <row r="14779" spans="1:1" s="245" customFormat="1" ht="12" hidden="1" customHeight="1">
      <c r="A14779" s="244"/>
    </row>
    <row r="14780" spans="1:1" s="245" customFormat="1" ht="12" hidden="1" customHeight="1">
      <c r="A14780" s="244"/>
    </row>
    <row r="14781" spans="1:1" s="245" customFormat="1" ht="12" hidden="1" customHeight="1">
      <c r="A14781" s="244"/>
    </row>
    <row r="14782" spans="1:1" s="245" customFormat="1" ht="12" hidden="1" customHeight="1">
      <c r="A14782" s="244"/>
    </row>
    <row r="14783" spans="1:1" s="245" customFormat="1" ht="12" hidden="1" customHeight="1">
      <c r="A14783" s="244"/>
    </row>
    <row r="14784" spans="1:1" s="245" customFormat="1" ht="12" hidden="1" customHeight="1">
      <c r="A14784" s="244"/>
    </row>
    <row r="14785" spans="1:1" s="245" customFormat="1" ht="12" hidden="1" customHeight="1">
      <c r="A14785" s="244"/>
    </row>
    <row r="14786" spans="1:1" s="245" customFormat="1" ht="12" hidden="1" customHeight="1">
      <c r="A14786" s="244"/>
    </row>
    <row r="14787" spans="1:1" s="245" customFormat="1" ht="12" hidden="1" customHeight="1">
      <c r="A14787" s="244"/>
    </row>
    <row r="14788" spans="1:1" s="245" customFormat="1" ht="12" hidden="1" customHeight="1">
      <c r="A14788" s="244"/>
    </row>
    <row r="14789" spans="1:1" s="245" customFormat="1" ht="12" hidden="1" customHeight="1">
      <c r="A14789" s="244"/>
    </row>
    <row r="14790" spans="1:1" s="245" customFormat="1" ht="12" hidden="1" customHeight="1">
      <c r="A14790" s="244"/>
    </row>
    <row r="14791" spans="1:1" s="245" customFormat="1" ht="12" hidden="1" customHeight="1">
      <c r="A14791" s="244"/>
    </row>
    <row r="14792" spans="1:1" s="245" customFormat="1" ht="12" hidden="1" customHeight="1">
      <c r="A14792" s="244"/>
    </row>
    <row r="14793" spans="1:1" s="245" customFormat="1" ht="12" hidden="1" customHeight="1">
      <c r="A14793" s="244"/>
    </row>
    <row r="14794" spans="1:1" s="245" customFormat="1" ht="12" hidden="1" customHeight="1">
      <c r="A14794" s="244"/>
    </row>
    <row r="14795" spans="1:1" s="245" customFormat="1" ht="12" hidden="1" customHeight="1">
      <c r="A14795" s="244"/>
    </row>
    <row r="14796" spans="1:1" s="245" customFormat="1" ht="12" hidden="1" customHeight="1">
      <c r="A14796" s="244"/>
    </row>
    <row r="14797" spans="1:1" s="245" customFormat="1" ht="12" hidden="1" customHeight="1">
      <c r="A14797" s="244"/>
    </row>
    <row r="14798" spans="1:1" s="245" customFormat="1" ht="12" hidden="1" customHeight="1">
      <c r="A14798" s="244"/>
    </row>
    <row r="14799" spans="1:1" s="245" customFormat="1" ht="12" hidden="1" customHeight="1">
      <c r="A14799" s="244"/>
    </row>
    <row r="14800" spans="1:1" s="245" customFormat="1" ht="12" hidden="1" customHeight="1">
      <c r="A14800" s="244"/>
    </row>
    <row r="14801" spans="1:1" s="245" customFormat="1" ht="12" hidden="1" customHeight="1">
      <c r="A14801" s="244"/>
    </row>
    <row r="14802" spans="1:1" s="245" customFormat="1" ht="12" hidden="1" customHeight="1">
      <c r="A14802" s="244"/>
    </row>
    <row r="14803" spans="1:1" s="245" customFormat="1" ht="12" hidden="1" customHeight="1">
      <c r="A14803" s="244"/>
    </row>
    <row r="14804" spans="1:1" s="245" customFormat="1" ht="12" hidden="1" customHeight="1">
      <c r="A14804" s="244"/>
    </row>
    <row r="14805" spans="1:1" s="245" customFormat="1" ht="12" hidden="1" customHeight="1">
      <c r="A14805" s="244"/>
    </row>
    <row r="14806" spans="1:1" s="245" customFormat="1" ht="12" hidden="1" customHeight="1">
      <c r="A14806" s="244"/>
    </row>
    <row r="14807" spans="1:1" s="245" customFormat="1" ht="12" hidden="1" customHeight="1">
      <c r="A14807" s="244"/>
    </row>
    <row r="14808" spans="1:1" s="245" customFormat="1" ht="12" hidden="1" customHeight="1">
      <c r="A14808" s="244"/>
    </row>
    <row r="14809" spans="1:1" s="245" customFormat="1" ht="12" hidden="1" customHeight="1">
      <c r="A14809" s="244"/>
    </row>
    <row r="14810" spans="1:1" s="245" customFormat="1" ht="12" hidden="1" customHeight="1">
      <c r="A14810" s="244"/>
    </row>
    <row r="14811" spans="1:1" s="245" customFormat="1" ht="12" hidden="1" customHeight="1">
      <c r="A14811" s="244"/>
    </row>
    <row r="14812" spans="1:1" s="245" customFormat="1" ht="12" hidden="1" customHeight="1">
      <c r="A14812" s="244"/>
    </row>
    <row r="14813" spans="1:1" s="245" customFormat="1" ht="12" hidden="1" customHeight="1">
      <c r="A14813" s="244"/>
    </row>
    <row r="14814" spans="1:1" s="245" customFormat="1" ht="12" hidden="1" customHeight="1">
      <c r="A14814" s="244"/>
    </row>
    <row r="14815" spans="1:1" s="245" customFormat="1" ht="12" hidden="1" customHeight="1">
      <c r="A14815" s="244"/>
    </row>
    <row r="14816" spans="1:1" s="245" customFormat="1" ht="12" hidden="1" customHeight="1">
      <c r="A14816" s="244"/>
    </row>
    <row r="14817" spans="1:1" s="245" customFormat="1" ht="12" hidden="1" customHeight="1">
      <c r="A14817" s="244"/>
    </row>
    <row r="14818" spans="1:1" s="245" customFormat="1" ht="12" hidden="1" customHeight="1">
      <c r="A14818" s="244"/>
    </row>
    <row r="14819" spans="1:1" s="245" customFormat="1" ht="12" hidden="1" customHeight="1">
      <c r="A14819" s="244"/>
    </row>
    <row r="14820" spans="1:1" s="245" customFormat="1" ht="12" hidden="1" customHeight="1">
      <c r="A14820" s="244"/>
    </row>
    <row r="14821" spans="1:1" s="245" customFormat="1" ht="12" hidden="1" customHeight="1">
      <c r="A14821" s="244"/>
    </row>
    <row r="14822" spans="1:1" s="245" customFormat="1" ht="12" hidden="1" customHeight="1">
      <c r="A14822" s="244"/>
    </row>
    <row r="14823" spans="1:1" s="245" customFormat="1" ht="12" hidden="1" customHeight="1">
      <c r="A14823" s="244"/>
    </row>
    <row r="14824" spans="1:1" s="245" customFormat="1" ht="12" hidden="1" customHeight="1">
      <c r="A14824" s="244"/>
    </row>
    <row r="14825" spans="1:1" s="245" customFormat="1" ht="12" hidden="1" customHeight="1">
      <c r="A14825" s="244"/>
    </row>
    <row r="14826" spans="1:1" s="245" customFormat="1" ht="12" hidden="1" customHeight="1">
      <c r="A14826" s="244"/>
    </row>
    <row r="14827" spans="1:1" s="245" customFormat="1" ht="12" hidden="1" customHeight="1">
      <c r="A14827" s="244"/>
    </row>
    <row r="14828" spans="1:1" s="245" customFormat="1" ht="12" hidden="1" customHeight="1">
      <c r="A14828" s="244"/>
    </row>
    <row r="14829" spans="1:1" s="245" customFormat="1" ht="12" hidden="1" customHeight="1">
      <c r="A14829" s="244"/>
    </row>
    <row r="14830" spans="1:1" s="245" customFormat="1" ht="12" hidden="1" customHeight="1">
      <c r="A14830" s="244"/>
    </row>
    <row r="14831" spans="1:1" s="245" customFormat="1" ht="12" hidden="1" customHeight="1">
      <c r="A14831" s="244"/>
    </row>
    <row r="14832" spans="1:1" s="245" customFormat="1" ht="12" hidden="1" customHeight="1">
      <c r="A14832" s="244"/>
    </row>
    <row r="14833" spans="1:1" s="245" customFormat="1" ht="12" hidden="1" customHeight="1">
      <c r="A14833" s="244"/>
    </row>
    <row r="14834" spans="1:1" s="245" customFormat="1" ht="12" hidden="1" customHeight="1">
      <c r="A14834" s="244"/>
    </row>
    <row r="14835" spans="1:1" s="245" customFormat="1" ht="12" hidden="1" customHeight="1">
      <c r="A14835" s="244"/>
    </row>
    <row r="14836" spans="1:1" s="245" customFormat="1" ht="12" hidden="1" customHeight="1">
      <c r="A14836" s="244"/>
    </row>
    <row r="14837" spans="1:1" s="245" customFormat="1" ht="12" hidden="1" customHeight="1">
      <c r="A14837" s="244"/>
    </row>
    <row r="14838" spans="1:1" s="245" customFormat="1" ht="12" hidden="1" customHeight="1">
      <c r="A14838" s="244"/>
    </row>
    <row r="14839" spans="1:1" s="245" customFormat="1" ht="12" hidden="1" customHeight="1">
      <c r="A14839" s="244"/>
    </row>
    <row r="14840" spans="1:1" s="245" customFormat="1" ht="12" hidden="1" customHeight="1">
      <c r="A14840" s="244"/>
    </row>
    <row r="14841" spans="1:1" s="245" customFormat="1" ht="12" hidden="1" customHeight="1">
      <c r="A14841" s="244"/>
    </row>
    <row r="14842" spans="1:1" s="245" customFormat="1" ht="12" hidden="1" customHeight="1">
      <c r="A14842" s="244"/>
    </row>
    <row r="14843" spans="1:1" s="245" customFormat="1" ht="12" hidden="1" customHeight="1">
      <c r="A14843" s="244"/>
    </row>
    <row r="14844" spans="1:1" s="245" customFormat="1" ht="12" hidden="1" customHeight="1">
      <c r="A14844" s="244"/>
    </row>
    <row r="14845" spans="1:1" s="245" customFormat="1" ht="12" hidden="1" customHeight="1">
      <c r="A14845" s="244"/>
    </row>
    <row r="14846" spans="1:1" s="245" customFormat="1" ht="12" hidden="1" customHeight="1">
      <c r="A14846" s="244"/>
    </row>
    <row r="14847" spans="1:1" s="245" customFormat="1" ht="12" hidden="1" customHeight="1">
      <c r="A14847" s="244"/>
    </row>
    <row r="14848" spans="1:1" s="245" customFormat="1" ht="12" hidden="1" customHeight="1">
      <c r="A14848" s="244"/>
    </row>
    <row r="14849" spans="1:1" s="245" customFormat="1" ht="12" hidden="1" customHeight="1">
      <c r="A14849" s="244"/>
    </row>
    <row r="14850" spans="1:1" s="245" customFormat="1" ht="12" hidden="1" customHeight="1">
      <c r="A14850" s="244"/>
    </row>
    <row r="14851" spans="1:1" s="245" customFormat="1" ht="12" hidden="1" customHeight="1">
      <c r="A14851" s="244"/>
    </row>
    <row r="14852" spans="1:1" s="245" customFormat="1" ht="12" hidden="1" customHeight="1">
      <c r="A14852" s="244"/>
    </row>
    <row r="14853" spans="1:1" s="245" customFormat="1" ht="12" hidden="1" customHeight="1">
      <c r="A14853" s="244"/>
    </row>
    <row r="14854" spans="1:1" s="245" customFormat="1" ht="12" hidden="1" customHeight="1">
      <c r="A14854" s="244"/>
    </row>
    <row r="14855" spans="1:1" s="245" customFormat="1" ht="12" hidden="1" customHeight="1">
      <c r="A14855" s="244"/>
    </row>
    <row r="14856" spans="1:1" s="245" customFormat="1" ht="12" hidden="1" customHeight="1">
      <c r="A14856" s="244"/>
    </row>
    <row r="14857" spans="1:1" s="245" customFormat="1" ht="12" hidden="1" customHeight="1">
      <c r="A14857" s="244"/>
    </row>
    <row r="14858" spans="1:1" s="245" customFormat="1" ht="12" hidden="1" customHeight="1">
      <c r="A14858" s="244"/>
    </row>
    <row r="14859" spans="1:1" s="245" customFormat="1" ht="12" hidden="1" customHeight="1">
      <c r="A14859" s="244"/>
    </row>
    <row r="14860" spans="1:1" s="245" customFormat="1" ht="12" hidden="1" customHeight="1">
      <c r="A14860" s="244"/>
    </row>
    <row r="14861" spans="1:1" s="245" customFormat="1" ht="12" hidden="1" customHeight="1">
      <c r="A14861" s="244"/>
    </row>
    <row r="14862" spans="1:1" s="245" customFormat="1" ht="12" hidden="1" customHeight="1">
      <c r="A14862" s="244"/>
    </row>
    <row r="14863" spans="1:1" s="245" customFormat="1" ht="12" hidden="1" customHeight="1">
      <c r="A14863" s="244"/>
    </row>
    <row r="14864" spans="1:1" s="245" customFormat="1" ht="12" hidden="1" customHeight="1">
      <c r="A14864" s="244"/>
    </row>
    <row r="14865" spans="1:1" s="245" customFormat="1" ht="12" hidden="1" customHeight="1">
      <c r="A14865" s="244"/>
    </row>
    <row r="14866" spans="1:1" s="245" customFormat="1" ht="12" hidden="1" customHeight="1">
      <c r="A14866" s="244"/>
    </row>
    <row r="14867" spans="1:1" s="245" customFormat="1" ht="12" hidden="1" customHeight="1">
      <c r="A14867" s="244"/>
    </row>
    <row r="14868" spans="1:1" s="245" customFormat="1" ht="12" hidden="1" customHeight="1">
      <c r="A14868" s="244"/>
    </row>
    <row r="14869" spans="1:1" s="245" customFormat="1" ht="12" hidden="1" customHeight="1">
      <c r="A14869" s="244"/>
    </row>
    <row r="14870" spans="1:1" s="245" customFormat="1" ht="12" hidden="1" customHeight="1">
      <c r="A14870" s="244"/>
    </row>
    <row r="14871" spans="1:1" s="245" customFormat="1" ht="12" hidden="1" customHeight="1">
      <c r="A14871" s="244"/>
    </row>
    <row r="14872" spans="1:1" s="245" customFormat="1" ht="12" hidden="1" customHeight="1">
      <c r="A14872" s="244"/>
    </row>
    <row r="14873" spans="1:1" s="245" customFormat="1" ht="12" hidden="1" customHeight="1">
      <c r="A14873" s="244"/>
    </row>
    <row r="14874" spans="1:1" s="245" customFormat="1" ht="12" hidden="1" customHeight="1">
      <c r="A14874" s="244"/>
    </row>
    <row r="14875" spans="1:1" s="245" customFormat="1" ht="12" hidden="1" customHeight="1">
      <c r="A14875" s="244"/>
    </row>
    <row r="14876" spans="1:1" s="245" customFormat="1" ht="12" hidden="1" customHeight="1">
      <c r="A14876" s="244"/>
    </row>
    <row r="14877" spans="1:1" s="245" customFormat="1" ht="12" hidden="1" customHeight="1">
      <c r="A14877" s="244"/>
    </row>
    <row r="14878" spans="1:1" s="245" customFormat="1" ht="12" hidden="1" customHeight="1">
      <c r="A14878" s="244"/>
    </row>
    <row r="14879" spans="1:1" s="245" customFormat="1" ht="12" hidden="1" customHeight="1">
      <c r="A14879" s="244"/>
    </row>
    <row r="14880" spans="1:1" s="245" customFormat="1" ht="12" hidden="1" customHeight="1">
      <c r="A14880" s="244"/>
    </row>
    <row r="14881" spans="1:1" s="245" customFormat="1" ht="12" hidden="1" customHeight="1">
      <c r="A14881" s="244"/>
    </row>
    <row r="14882" spans="1:1" s="245" customFormat="1" ht="12" hidden="1" customHeight="1">
      <c r="A14882" s="244"/>
    </row>
    <row r="14883" spans="1:1" s="245" customFormat="1" ht="12" hidden="1" customHeight="1">
      <c r="A14883" s="244"/>
    </row>
    <row r="14884" spans="1:1" s="245" customFormat="1" ht="12" hidden="1" customHeight="1">
      <c r="A14884" s="244"/>
    </row>
    <row r="14885" spans="1:1" s="245" customFormat="1" ht="12" hidden="1" customHeight="1">
      <c r="A14885" s="244"/>
    </row>
    <row r="14886" spans="1:1" s="245" customFormat="1" ht="12" hidden="1" customHeight="1">
      <c r="A14886" s="244"/>
    </row>
    <row r="14887" spans="1:1" s="245" customFormat="1" ht="12" hidden="1" customHeight="1">
      <c r="A14887" s="244"/>
    </row>
    <row r="14888" spans="1:1" s="245" customFormat="1" ht="12" hidden="1" customHeight="1">
      <c r="A14888" s="244"/>
    </row>
    <row r="14889" spans="1:1" s="245" customFormat="1" ht="12" hidden="1" customHeight="1">
      <c r="A14889" s="244"/>
    </row>
    <row r="14890" spans="1:1" s="245" customFormat="1" ht="12" hidden="1" customHeight="1">
      <c r="A14890" s="244"/>
    </row>
    <row r="14891" spans="1:1" s="245" customFormat="1" ht="12" hidden="1" customHeight="1">
      <c r="A14891" s="244"/>
    </row>
    <row r="14892" spans="1:1" s="245" customFormat="1" ht="12" hidden="1" customHeight="1">
      <c r="A14892" s="244"/>
    </row>
    <row r="14893" spans="1:1" s="245" customFormat="1" ht="12" hidden="1" customHeight="1">
      <c r="A14893" s="244"/>
    </row>
    <row r="14894" spans="1:1" s="245" customFormat="1" ht="12" hidden="1" customHeight="1">
      <c r="A14894" s="244"/>
    </row>
    <row r="14895" spans="1:1" s="245" customFormat="1" ht="12" hidden="1" customHeight="1">
      <c r="A14895" s="244"/>
    </row>
    <row r="14896" spans="1:1" s="245" customFormat="1" ht="12" hidden="1" customHeight="1">
      <c r="A14896" s="244"/>
    </row>
    <row r="14897" spans="1:1" s="245" customFormat="1" ht="12" hidden="1" customHeight="1">
      <c r="A14897" s="244"/>
    </row>
    <row r="14898" spans="1:1" s="245" customFormat="1" ht="12" hidden="1" customHeight="1">
      <c r="A14898" s="244"/>
    </row>
    <row r="14899" spans="1:1" s="245" customFormat="1" ht="12" hidden="1" customHeight="1">
      <c r="A14899" s="244"/>
    </row>
    <row r="14900" spans="1:1" s="245" customFormat="1" ht="12" hidden="1" customHeight="1">
      <c r="A14900" s="244"/>
    </row>
    <row r="14901" spans="1:1" s="245" customFormat="1" ht="12" hidden="1" customHeight="1">
      <c r="A14901" s="244"/>
    </row>
    <row r="14902" spans="1:1" s="245" customFormat="1" ht="12" hidden="1" customHeight="1">
      <c r="A14902" s="244"/>
    </row>
    <row r="14903" spans="1:1" s="245" customFormat="1" ht="12" hidden="1" customHeight="1">
      <c r="A14903" s="244"/>
    </row>
    <row r="14904" spans="1:1" s="245" customFormat="1" ht="12" hidden="1" customHeight="1">
      <c r="A14904" s="244"/>
    </row>
    <row r="14905" spans="1:1" s="245" customFormat="1" ht="12" hidden="1" customHeight="1">
      <c r="A14905" s="244"/>
    </row>
    <row r="14906" spans="1:1" s="245" customFormat="1" ht="12" hidden="1" customHeight="1">
      <c r="A14906" s="244"/>
    </row>
    <row r="14907" spans="1:1" s="245" customFormat="1" ht="12" hidden="1" customHeight="1">
      <c r="A14907" s="244"/>
    </row>
    <row r="14908" spans="1:1" s="245" customFormat="1" ht="12" hidden="1" customHeight="1">
      <c r="A14908" s="244"/>
    </row>
    <row r="14909" spans="1:1" s="245" customFormat="1" ht="12" hidden="1" customHeight="1">
      <c r="A14909" s="244"/>
    </row>
    <row r="14910" spans="1:1" s="245" customFormat="1" ht="12" hidden="1" customHeight="1">
      <c r="A14910" s="244"/>
    </row>
    <row r="14911" spans="1:1" s="245" customFormat="1" ht="12" hidden="1" customHeight="1">
      <c r="A14911" s="244"/>
    </row>
    <row r="14912" spans="1:1" s="245" customFormat="1" ht="12" hidden="1" customHeight="1">
      <c r="A14912" s="244"/>
    </row>
    <row r="14913" spans="1:1" s="245" customFormat="1" ht="12" hidden="1" customHeight="1">
      <c r="A14913" s="244"/>
    </row>
    <row r="14914" spans="1:1" s="245" customFormat="1" ht="12" hidden="1" customHeight="1">
      <c r="A14914" s="244"/>
    </row>
    <row r="14915" spans="1:1" s="245" customFormat="1" ht="12" hidden="1" customHeight="1">
      <c r="A14915" s="244"/>
    </row>
    <row r="14916" spans="1:1" s="245" customFormat="1" ht="12" hidden="1" customHeight="1">
      <c r="A14916" s="244"/>
    </row>
    <row r="14917" spans="1:1" s="245" customFormat="1" ht="12" hidden="1" customHeight="1">
      <c r="A14917" s="244"/>
    </row>
    <row r="14918" spans="1:1" s="245" customFormat="1" ht="12" hidden="1" customHeight="1">
      <c r="A14918" s="244"/>
    </row>
    <row r="14919" spans="1:1" s="245" customFormat="1" ht="12" hidden="1" customHeight="1">
      <c r="A14919" s="244"/>
    </row>
    <row r="14920" spans="1:1" s="245" customFormat="1" ht="12" hidden="1" customHeight="1">
      <c r="A14920" s="244"/>
    </row>
    <row r="14921" spans="1:1" s="245" customFormat="1" ht="12" hidden="1" customHeight="1">
      <c r="A14921" s="244"/>
    </row>
    <row r="14922" spans="1:1" s="245" customFormat="1" ht="12" hidden="1" customHeight="1">
      <c r="A14922" s="244"/>
    </row>
    <row r="14923" spans="1:1" s="245" customFormat="1" ht="12" hidden="1" customHeight="1">
      <c r="A14923" s="244"/>
    </row>
    <row r="14924" spans="1:1" s="245" customFormat="1" ht="12" hidden="1" customHeight="1">
      <c r="A14924" s="244"/>
    </row>
    <row r="14925" spans="1:1" s="245" customFormat="1" ht="12" hidden="1" customHeight="1">
      <c r="A14925" s="244"/>
    </row>
    <row r="14926" spans="1:1" s="245" customFormat="1" ht="12" hidden="1" customHeight="1">
      <c r="A14926" s="244"/>
    </row>
    <row r="14927" spans="1:1" s="245" customFormat="1" ht="12" hidden="1" customHeight="1">
      <c r="A14927" s="244"/>
    </row>
    <row r="14928" spans="1:1" s="245" customFormat="1" ht="12" hidden="1" customHeight="1">
      <c r="A14928" s="244"/>
    </row>
    <row r="14929" spans="1:1" s="245" customFormat="1" ht="12" hidden="1" customHeight="1">
      <c r="A14929" s="244"/>
    </row>
    <row r="14930" spans="1:1" s="245" customFormat="1" ht="12" hidden="1" customHeight="1">
      <c r="A14930" s="244"/>
    </row>
    <row r="14931" spans="1:1" s="245" customFormat="1" ht="12" hidden="1" customHeight="1">
      <c r="A14931" s="244"/>
    </row>
    <row r="14932" spans="1:1" s="245" customFormat="1" ht="12" hidden="1" customHeight="1">
      <c r="A14932" s="244"/>
    </row>
    <row r="14933" spans="1:1" s="245" customFormat="1" ht="12" hidden="1" customHeight="1">
      <c r="A14933" s="244"/>
    </row>
    <row r="14934" spans="1:1" s="245" customFormat="1" ht="12" hidden="1" customHeight="1">
      <c r="A14934" s="244"/>
    </row>
    <row r="14935" spans="1:1" s="245" customFormat="1" ht="12" hidden="1" customHeight="1">
      <c r="A14935" s="244"/>
    </row>
    <row r="14936" spans="1:1" s="245" customFormat="1" ht="12" hidden="1" customHeight="1">
      <c r="A14936" s="244"/>
    </row>
    <row r="14937" spans="1:1" s="245" customFormat="1" ht="12" hidden="1" customHeight="1">
      <c r="A14937" s="244"/>
    </row>
    <row r="14938" spans="1:1" s="245" customFormat="1" ht="12" hidden="1" customHeight="1">
      <c r="A14938" s="244"/>
    </row>
    <row r="14939" spans="1:1" s="245" customFormat="1" ht="12" hidden="1" customHeight="1">
      <c r="A14939" s="244"/>
    </row>
    <row r="14940" spans="1:1" s="245" customFormat="1" ht="12" hidden="1" customHeight="1">
      <c r="A14940" s="244"/>
    </row>
    <row r="14941" spans="1:1" s="245" customFormat="1" ht="12" hidden="1" customHeight="1">
      <c r="A14941" s="244"/>
    </row>
    <row r="14942" spans="1:1" s="245" customFormat="1" ht="12" hidden="1" customHeight="1">
      <c r="A14942" s="244"/>
    </row>
    <row r="14943" spans="1:1" s="245" customFormat="1" ht="12" hidden="1" customHeight="1">
      <c r="A14943" s="244"/>
    </row>
    <row r="14944" spans="1:1" s="245" customFormat="1" ht="12" hidden="1" customHeight="1">
      <c r="A14944" s="244"/>
    </row>
    <row r="14945" spans="1:1" s="245" customFormat="1" ht="12" hidden="1" customHeight="1">
      <c r="A14945" s="244"/>
    </row>
    <row r="14946" spans="1:1" s="245" customFormat="1" ht="12" hidden="1" customHeight="1">
      <c r="A14946" s="244"/>
    </row>
    <row r="14947" spans="1:1" s="245" customFormat="1" ht="12" hidden="1" customHeight="1">
      <c r="A14947" s="244"/>
    </row>
    <row r="14948" spans="1:1" s="245" customFormat="1" ht="12" hidden="1" customHeight="1">
      <c r="A14948" s="244"/>
    </row>
    <row r="14949" spans="1:1" s="245" customFormat="1" ht="12" hidden="1" customHeight="1">
      <c r="A14949" s="244"/>
    </row>
    <row r="14950" spans="1:1" s="245" customFormat="1" ht="12" hidden="1" customHeight="1">
      <c r="A14950" s="244"/>
    </row>
    <row r="14951" spans="1:1" s="245" customFormat="1" ht="12" hidden="1" customHeight="1">
      <c r="A14951" s="244"/>
    </row>
    <row r="14952" spans="1:1" s="245" customFormat="1" ht="12" hidden="1" customHeight="1">
      <c r="A14952" s="244"/>
    </row>
    <row r="14953" spans="1:1" s="245" customFormat="1" ht="12" hidden="1" customHeight="1">
      <c r="A14953" s="244"/>
    </row>
    <row r="14954" spans="1:1" s="245" customFormat="1" ht="12" hidden="1" customHeight="1">
      <c r="A14954" s="244"/>
    </row>
    <row r="14955" spans="1:1" s="245" customFormat="1" ht="12" hidden="1" customHeight="1">
      <c r="A14955" s="244"/>
    </row>
    <row r="14956" spans="1:1" s="245" customFormat="1" ht="12" hidden="1" customHeight="1">
      <c r="A14956" s="244"/>
    </row>
    <row r="14957" spans="1:1" s="245" customFormat="1" ht="12" hidden="1" customHeight="1">
      <c r="A14957" s="244"/>
    </row>
    <row r="14958" spans="1:1" s="245" customFormat="1" ht="12" hidden="1" customHeight="1">
      <c r="A14958" s="244"/>
    </row>
    <row r="14959" spans="1:1" s="245" customFormat="1" ht="12" hidden="1" customHeight="1">
      <c r="A14959" s="244"/>
    </row>
    <row r="14960" spans="1:1" s="245" customFormat="1" ht="12" hidden="1" customHeight="1">
      <c r="A14960" s="244"/>
    </row>
    <row r="14961" spans="1:1" s="245" customFormat="1" ht="12" hidden="1" customHeight="1">
      <c r="A14961" s="244"/>
    </row>
    <row r="14962" spans="1:1" s="245" customFormat="1" ht="12" hidden="1" customHeight="1">
      <c r="A14962" s="244"/>
    </row>
    <row r="14963" spans="1:1" s="245" customFormat="1" ht="12" hidden="1" customHeight="1">
      <c r="A14963" s="244"/>
    </row>
    <row r="14964" spans="1:1" s="245" customFormat="1" ht="12" hidden="1" customHeight="1">
      <c r="A14964" s="244"/>
    </row>
    <row r="14965" spans="1:1" s="245" customFormat="1" ht="12" hidden="1" customHeight="1">
      <c r="A14965" s="244"/>
    </row>
    <row r="14966" spans="1:1" s="245" customFormat="1" ht="12" hidden="1" customHeight="1">
      <c r="A14966" s="244"/>
    </row>
    <row r="14967" spans="1:1" s="245" customFormat="1" ht="12" hidden="1" customHeight="1">
      <c r="A14967" s="244"/>
    </row>
    <row r="14968" spans="1:1" s="245" customFormat="1" ht="12" hidden="1" customHeight="1">
      <c r="A14968" s="244"/>
    </row>
    <row r="14969" spans="1:1" s="245" customFormat="1" ht="12" hidden="1" customHeight="1">
      <c r="A14969" s="244"/>
    </row>
    <row r="14970" spans="1:1" s="245" customFormat="1" ht="12" hidden="1" customHeight="1">
      <c r="A14970" s="244"/>
    </row>
    <row r="14971" spans="1:1" s="245" customFormat="1" ht="12" hidden="1" customHeight="1">
      <c r="A14971" s="244"/>
    </row>
    <row r="14972" spans="1:1" s="245" customFormat="1" ht="12" hidden="1" customHeight="1">
      <c r="A14972" s="244"/>
    </row>
    <row r="14973" spans="1:1" s="245" customFormat="1" ht="12" hidden="1" customHeight="1">
      <c r="A14973" s="244"/>
    </row>
    <row r="14974" spans="1:1" s="245" customFormat="1" ht="12" hidden="1" customHeight="1">
      <c r="A14974" s="244"/>
    </row>
    <row r="14975" spans="1:1" s="245" customFormat="1" ht="12" hidden="1" customHeight="1">
      <c r="A14975" s="244"/>
    </row>
    <row r="14976" spans="1:1" s="245" customFormat="1" ht="12" hidden="1" customHeight="1">
      <c r="A14976" s="244"/>
    </row>
    <row r="14977" spans="1:1" s="245" customFormat="1" ht="12" hidden="1" customHeight="1">
      <c r="A14977" s="244"/>
    </row>
    <row r="14978" spans="1:1" s="245" customFormat="1" ht="12" hidden="1" customHeight="1">
      <c r="A14978" s="244"/>
    </row>
    <row r="14979" spans="1:1" s="245" customFormat="1" ht="12" hidden="1" customHeight="1">
      <c r="A14979" s="244"/>
    </row>
    <row r="14980" spans="1:1" s="245" customFormat="1" ht="12" hidden="1" customHeight="1">
      <c r="A14980" s="244"/>
    </row>
    <row r="14981" spans="1:1" s="245" customFormat="1" ht="12" hidden="1" customHeight="1">
      <c r="A14981" s="244"/>
    </row>
    <row r="14982" spans="1:1" s="245" customFormat="1" ht="12" hidden="1" customHeight="1">
      <c r="A14982" s="244"/>
    </row>
    <row r="14983" spans="1:1" s="245" customFormat="1" ht="12" hidden="1" customHeight="1">
      <c r="A14983" s="244"/>
    </row>
    <row r="14984" spans="1:1" s="245" customFormat="1" ht="12" hidden="1" customHeight="1">
      <c r="A14984" s="244"/>
    </row>
    <row r="14985" spans="1:1" s="245" customFormat="1" ht="12" hidden="1" customHeight="1">
      <c r="A14985" s="244"/>
    </row>
    <row r="14986" spans="1:1" s="245" customFormat="1" ht="12" hidden="1" customHeight="1">
      <c r="A14986" s="244"/>
    </row>
    <row r="14987" spans="1:1" s="245" customFormat="1" ht="12" hidden="1" customHeight="1">
      <c r="A14987" s="244"/>
    </row>
    <row r="14988" spans="1:1" s="245" customFormat="1" ht="12" hidden="1" customHeight="1">
      <c r="A14988" s="244"/>
    </row>
    <row r="14989" spans="1:1" s="245" customFormat="1" ht="12" hidden="1" customHeight="1">
      <c r="A14989" s="244"/>
    </row>
    <row r="14990" spans="1:1" s="245" customFormat="1" ht="12" hidden="1" customHeight="1">
      <c r="A14990" s="244"/>
    </row>
    <row r="14991" spans="1:1" s="245" customFormat="1" ht="12" hidden="1" customHeight="1">
      <c r="A14991" s="244"/>
    </row>
    <row r="14992" spans="1:1" s="245" customFormat="1" ht="12" hidden="1" customHeight="1">
      <c r="A14992" s="244"/>
    </row>
    <row r="14993" spans="1:1" s="245" customFormat="1" ht="12" hidden="1" customHeight="1">
      <c r="A14993" s="244"/>
    </row>
    <row r="14994" spans="1:1" s="245" customFormat="1" ht="12" hidden="1" customHeight="1">
      <c r="A14994" s="244"/>
    </row>
    <row r="14995" spans="1:1" s="245" customFormat="1" ht="12" hidden="1" customHeight="1">
      <c r="A14995" s="244"/>
    </row>
    <row r="14996" spans="1:1" s="245" customFormat="1" ht="12" hidden="1" customHeight="1">
      <c r="A14996" s="244"/>
    </row>
    <row r="14997" spans="1:1" s="245" customFormat="1" ht="12" hidden="1" customHeight="1">
      <c r="A14997" s="244"/>
    </row>
    <row r="14998" spans="1:1" s="245" customFormat="1" ht="12" hidden="1" customHeight="1">
      <c r="A14998" s="244"/>
    </row>
    <row r="14999" spans="1:1" s="245" customFormat="1" ht="12" hidden="1" customHeight="1">
      <c r="A14999" s="244"/>
    </row>
    <row r="15000" spans="1:1" s="245" customFormat="1" ht="12" hidden="1" customHeight="1">
      <c r="A15000" s="244"/>
    </row>
    <row r="15001" spans="1:1" s="245" customFormat="1" ht="12" hidden="1" customHeight="1">
      <c r="A15001" s="244"/>
    </row>
    <row r="15002" spans="1:1" s="245" customFormat="1" ht="12" hidden="1" customHeight="1">
      <c r="A15002" s="244"/>
    </row>
    <row r="15003" spans="1:1" s="245" customFormat="1" ht="12" hidden="1" customHeight="1">
      <c r="A15003" s="244"/>
    </row>
    <row r="15004" spans="1:1" s="245" customFormat="1" ht="12" hidden="1" customHeight="1">
      <c r="A15004" s="244"/>
    </row>
    <row r="15005" spans="1:1" s="245" customFormat="1" ht="12" hidden="1" customHeight="1">
      <c r="A15005" s="244"/>
    </row>
    <row r="15006" spans="1:1" s="245" customFormat="1" ht="12" hidden="1" customHeight="1">
      <c r="A15006" s="244"/>
    </row>
    <row r="15007" spans="1:1" s="245" customFormat="1" ht="12" hidden="1" customHeight="1">
      <c r="A15007" s="244"/>
    </row>
    <row r="15008" spans="1:1" s="245" customFormat="1" ht="12" hidden="1" customHeight="1">
      <c r="A15008" s="244"/>
    </row>
    <row r="15009" spans="1:1" s="245" customFormat="1" ht="12" hidden="1" customHeight="1">
      <c r="A15009" s="244"/>
    </row>
    <row r="15010" spans="1:1" s="245" customFormat="1" ht="12" hidden="1" customHeight="1">
      <c r="A15010" s="244"/>
    </row>
    <row r="15011" spans="1:1" s="245" customFormat="1" ht="12" hidden="1" customHeight="1">
      <c r="A15011" s="244"/>
    </row>
    <row r="15012" spans="1:1" s="245" customFormat="1" ht="12" hidden="1" customHeight="1">
      <c r="A15012" s="244"/>
    </row>
    <row r="15013" spans="1:1" s="245" customFormat="1" ht="12" hidden="1" customHeight="1">
      <c r="A15013" s="244"/>
    </row>
    <row r="15014" spans="1:1" s="245" customFormat="1" ht="12" hidden="1" customHeight="1">
      <c r="A15014" s="244"/>
    </row>
    <row r="15015" spans="1:1" s="245" customFormat="1" ht="12" hidden="1" customHeight="1">
      <c r="A15015" s="244"/>
    </row>
    <row r="15016" spans="1:1" s="245" customFormat="1" ht="12" hidden="1" customHeight="1">
      <c r="A15016" s="244"/>
    </row>
    <row r="15017" spans="1:1" s="245" customFormat="1" ht="12" hidden="1" customHeight="1">
      <c r="A15017" s="244"/>
    </row>
    <row r="15018" spans="1:1" s="245" customFormat="1" ht="12" hidden="1" customHeight="1">
      <c r="A15018" s="244"/>
    </row>
    <row r="15019" spans="1:1" s="245" customFormat="1" ht="12" hidden="1" customHeight="1">
      <c r="A15019" s="244"/>
    </row>
    <row r="15020" spans="1:1" s="245" customFormat="1" ht="12" hidden="1" customHeight="1">
      <c r="A15020" s="244"/>
    </row>
    <row r="15021" spans="1:1" s="245" customFormat="1" ht="12" hidden="1" customHeight="1">
      <c r="A15021" s="244"/>
    </row>
    <row r="15022" spans="1:1" s="245" customFormat="1" ht="12" hidden="1" customHeight="1">
      <c r="A15022" s="244"/>
    </row>
    <row r="15023" spans="1:1" s="245" customFormat="1" ht="12" hidden="1" customHeight="1">
      <c r="A15023" s="244"/>
    </row>
    <row r="15024" spans="1:1" s="245" customFormat="1" ht="12" hidden="1" customHeight="1">
      <c r="A15024" s="244"/>
    </row>
    <row r="15025" spans="1:1" s="245" customFormat="1" ht="12" hidden="1" customHeight="1">
      <c r="A15025" s="244"/>
    </row>
    <row r="15026" spans="1:1" s="245" customFormat="1" ht="12" hidden="1" customHeight="1">
      <c r="A15026" s="244"/>
    </row>
    <row r="15027" spans="1:1" s="245" customFormat="1" ht="12" hidden="1" customHeight="1">
      <c r="A15027" s="244"/>
    </row>
    <row r="15028" spans="1:1" s="245" customFormat="1" ht="12" hidden="1" customHeight="1">
      <c r="A15028" s="244"/>
    </row>
    <row r="15029" spans="1:1" s="245" customFormat="1" ht="12" hidden="1" customHeight="1">
      <c r="A15029" s="244"/>
    </row>
    <row r="15030" spans="1:1" s="245" customFormat="1" ht="12" hidden="1" customHeight="1">
      <c r="A15030" s="244"/>
    </row>
    <row r="15031" spans="1:1" s="245" customFormat="1" ht="12" hidden="1" customHeight="1">
      <c r="A15031" s="244"/>
    </row>
    <row r="15032" spans="1:1" s="245" customFormat="1" ht="12" hidden="1" customHeight="1">
      <c r="A15032" s="244"/>
    </row>
    <row r="15033" spans="1:1" s="245" customFormat="1" ht="12" hidden="1" customHeight="1">
      <c r="A15033" s="244"/>
    </row>
    <row r="15034" spans="1:1" s="245" customFormat="1" ht="12" hidden="1" customHeight="1">
      <c r="A15034" s="244"/>
    </row>
    <row r="15035" spans="1:1" s="245" customFormat="1" ht="12" hidden="1" customHeight="1">
      <c r="A15035" s="244"/>
    </row>
    <row r="15036" spans="1:1" s="245" customFormat="1" ht="12" hidden="1" customHeight="1">
      <c r="A15036" s="244"/>
    </row>
    <row r="15037" spans="1:1" s="245" customFormat="1" ht="12" hidden="1" customHeight="1">
      <c r="A15037" s="244"/>
    </row>
    <row r="15038" spans="1:1" s="245" customFormat="1" ht="12" hidden="1" customHeight="1">
      <c r="A15038" s="244"/>
    </row>
    <row r="15039" spans="1:1" s="245" customFormat="1" ht="12" hidden="1" customHeight="1">
      <c r="A15039" s="244"/>
    </row>
    <row r="15040" spans="1:1" s="245" customFormat="1" ht="12" hidden="1" customHeight="1">
      <c r="A15040" s="244"/>
    </row>
    <row r="15041" spans="1:1" s="245" customFormat="1" ht="12" hidden="1" customHeight="1">
      <c r="A15041" s="244"/>
    </row>
    <row r="15042" spans="1:1" s="245" customFormat="1" ht="12" hidden="1" customHeight="1">
      <c r="A15042" s="244"/>
    </row>
    <row r="15043" spans="1:1" s="245" customFormat="1" ht="12" hidden="1" customHeight="1">
      <c r="A15043" s="244"/>
    </row>
    <row r="15044" spans="1:1" s="245" customFormat="1" ht="12" hidden="1" customHeight="1">
      <c r="A15044" s="244"/>
    </row>
    <row r="15045" spans="1:1" s="245" customFormat="1" ht="12" hidden="1" customHeight="1">
      <c r="A15045" s="244"/>
    </row>
    <row r="15046" spans="1:1" s="245" customFormat="1" ht="12" hidden="1" customHeight="1">
      <c r="A15046" s="244"/>
    </row>
    <row r="15047" spans="1:1" s="245" customFormat="1" ht="12" hidden="1" customHeight="1">
      <c r="A15047" s="244"/>
    </row>
    <row r="15048" spans="1:1" s="245" customFormat="1" ht="12" hidden="1" customHeight="1">
      <c r="A15048" s="244"/>
    </row>
    <row r="15049" spans="1:1" s="245" customFormat="1" ht="12" hidden="1" customHeight="1">
      <c r="A15049" s="244"/>
    </row>
    <row r="15050" spans="1:1" s="245" customFormat="1" ht="12" hidden="1" customHeight="1">
      <c r="A15050" s="244"/>
    </row>
    <row r="15051" spans="1:1" s="245" customFormat="1" ht="12" hidden="1" customHeight="1">
      <c r="A15051" s="244"/>
    </row>
    <row r="15052" spans="1:1" s="245" customFormat="1" ht="12" hidden="1" customHeight="1">
      <c r="A15052" s="244"/>
    </row>
    <row r="15053" spans="1:1" s="245" customFormat="1" ht="12" hidden="1" customHeight="1">
      <c r="A15053" s="244"/>
    </row>
    <row r="15054" spans="1:1" s="245" customFormat="1" ht="12" hidden="1" customHeight="1">
      <c r="A15054" s="244"/>
    </row>
    <row r="15055" spans="1:1" s="245" customFormat="1" ht="12" hidden="1" customHeight="1">
      <c r="A15055" s="244"/>
    </row>
    <row r="15056" spans="1:1" s="245" customFormat="1" ht="12" hidden="1" customHeight="1">
      <c r="A15056" s="244"/>
    </row>
    <row r="15057" spans="1:1" s="245" customFormat="1" ht="12" hidden="1" customHeight="1">
      <c r="A15057" s="244"/>
    </row>
    <row r="15058" spans="1:1" s="245" customFormat="1" ht="12" hidden="1" customHeight="1">
      <c r="A15058" s="244"/>
    </row>
    <row r="15059" spans="1:1" s="245" customFormat="1" ht="12" hidden="1" customHeight="1">
      <c r="A15059" s="244"/>
    </row>
    <row r="15060" spans="1:1" s="245" customFormat="1" ht="12" hidden="1" customHeight="1">
      <c r="A15060" s="244"/>
    </row>
    <row r="15061" spans="1:1" s="245" customFormat="1" ht="12" hidden="1" customHeight="1">
      <c r="A15061" s="244"/>
    </row>
    <row r="15062" spans="1:1" s="245" customFormat="1" ht="12" hidden="1" customHeight="1">
      <c r="A15062" s="244"/>
    </row>
    <row r="15063" spans="1:1" s="245" customFormat="1" ht="12" hidden="1" customHeight="1">
      <c r="A15063" s="244"/>
    </row>
    <row r="15064" spans="1:1" s="245" customFormat="1" ht="12" hidden="1" customHeight="1">
      <c r="A15064" s="244"/>
    </row>
    <row r="15065" spans="1:1" s="245" customFormat="1" ht="12" hidden="1" customHeight="1">
      <c r="A15065" s="244"/>
    </row>
    <row r="15066" spans="1:1" s="245" customFormat="1" ht="12" hidden="1" customHeight="1">
      <c r="A15066" s="244"/>
    </row>
    <row r="15067" spans="1:1" s="245" customFormat="1" ht="12" hidden="1" customHeight="1">
      <c r="A15067" s="244"/>
    </row>
    <row r="15068" spans="1:1" s="245" customFormat="1" ht="12" hidden="1" customHeight="1">
      <c r="A15068" s="244"/>
    </row>
    <row r="15069" spans="1:1" s="245" customFormat="1" ht="12" hidden="1" customHeight="1">
      <c r="A15069" s="244"/>
    </row>
    <row r="15070" spans="1:1" s="245" customFormat="1" ht="12" hidden="1" customHeight="1">
      <c r="A15070" s="244"/>
    </row>
    <row r="15071" spans="1:1" s="245" customFormat="1" ht="12" hidden="1" customHeight="1">
      <c r="A15071" s="244"/>
    </row>
    <row r="15072" spans="1:1" s="245" customFormat="1" ht="12" hidden="1" customHeight="1">
      <c r="A15072" s="244"/>
    </row>
    <row r="15073" spans="1:1" s="245" customFormat="1" ht="12" hidden="1" customHeight="1">
      <c r="A15073" s="244"/>
    </row>
    <row r="15074" spans="1:1" s="245" customFormat="1" ht="12" hidden="1" customHeight="1">
      <c r="A15074" s="244"/>
    </row>
    <row r="15075" spans="1:1" s="245" customFormat="1" ht="12" hidden="1" customHeight="1">
      <c r="A15075" s="244"/>
    </row>
    <row r="15076" spans="1:1" s="245" customFormat="1" ht="12" hidden="1" customHeight="1">
      <c r="A15076" s="244"/>
    </row>
    <row r="15077" spans="1:1" s="245" customFormat="1" ht="12" hidden="1" customHeight="1">
      <c r="A15077" s="244"/>
    </row>
    <row r="15078" spans="1:1" s="245" customFormat="1" ht="12" hidden="1" customHeight="1">
      <c r="A15078" s="244"/>
    </row>
    <row r="15079" spans="1:1" s="245" customFormat="1" ht="12" hidden="1" customHeight="1">
      <c r="A15079" s="244"/>
    </row>
    <row r="15080" spans="1:1" s="245" customFormat="1" ht="12" hidden="1" customHeight="1">
      <c r="A15080" s="244"/>
    </row>
    <row r="15081" spans="1:1" s="245" customFormat="1" ht="12" hidden="1" customHeight="1">
      <c r="A15081" s="244"/>
    </row>
    <row r="15082" spans="1:1" s="245" customFormat="1" ht="12" hidden="1" customHeight="1">
      <c r="A15082" s="244"/>
    </row>
    <row r="15083" spans="1:1" s="245" customFormat="1" ht="12" hidden="1" customHeight="1">
      <c r="A15083" s="244"/>
    </row>
    <row r="15084" spans="1:1" s="245" customFormat="1" ht="12" hidden="1" customHeight="1">
      <c r="A15084" s="244"/>
    </row>
    <row r="15085" spans="1:1" s="245" customFormat="1" ht="12" hidden="1" customHeight="1">
      <c r="A15085" s="244"/>
    </row>
    <row r="15086" spans="1:1" s="245" customFormat="1" ht="12" hidden="1" customHeight="1">
      <c r="A15086" s="244"/>
    </row>
    <row r="15087" spans="1:1" s="245" customFormat="1" ht="12" hidden="1" customHeight="1">
      <c r="A15087" s="244"/>
    </row>
    <row r="15088" spans="1:1" s="245" customFormat="1" ht="12" hidden="1" customHeight="1">
      <c r="A15088" s="244"/>
    </row>
    <row r="15089" spans="1:1" s="245" customFormat="1" ht="12" hidden="1" customHeight="1">
      <c r="A15089" s="244"/>
    </row>
    <row r="15090" spans="1:1" s="245" customFormat="1" ht="12" hidden="1" customHeight="1">
      <c r="A15090" s="244"/>
    </row>
    <row r="15091" spans="1:1" s="245" customFormat="1" ht="12" hidden="1" customHeight="1">
      <c r="A15091" s="244"/>
    </row>
    <row r="15092" spans="1:1" s="245" customFormat="1" ht="12" hidden="1" customHeight="1">
      <c r="A15092" s="244"/>
    </row>
    <row r="15093" spans="1:1" s="245" customFormat="1" ht="12" hidden="1" customHeight="1">
      <c r="A15093" s="244"/>
    </row>
    <row r="15094" spans="1:1" s="245" customFormat="1" ht="12" hidden="1" customHeight="1">
      <c r="A15094" s="244"/>
    </row>
    <row r="15095" spans="1:1" s="245" customFormat="1" ht="12" hidden="1" customHeight="1">
      <c r="A15095" s="244"/>
    </row>
    <row r="15096" spans="1:1" s="245" customFormat="1" ht="12" hidden="1" customHeight="1">
      <c r="A15096" s="244"/>
    </row>
    <row r="15097" spans="1:1" s="245" customFormat="1" ht="12" hidden="1" customHeight="1">
      <c r="A15097" s="244"/>
    </row>
    <row r="15098" spans="1:1" s="245" customFormat="1" ht="12" hidden="1" customHeight="1">
      <c r="A15098" s="244"/>
    </row>
    <row r="15099" spans="1:1" s="245" customFormat="1" ht="12" hidden="1" customHeight="1">
      <c r="A15099" s="244"/>
    </row>
    <row r="15100" spans="1:1" s="245" customFormat="1" ht="12" hidden="1" customHeight="1">
      <c r="A15100" s="244"/>
    </row>
    <row r="15101" spans="1:1" s="245" customFormat="1" ht="12" hidden="1" customHeight="1">
      <c r="A15101" s="244"/>
    </row>
    <row r="15102" spans="1:1" s="245" customFormat="1" ht="12" hidden="1" customHeight="1">
      <c r="A15102" s="244"/>
    </row>
    <row r="15103" spans="1:1" s="245" customFormat="1" ht="12" hidden="1" customHeight="1">
      <c r="A15103" s="244"/>
    </row>
    <row r="15104" spans="1:1" s="245" customFormat="1" ht="12" hidden="1" customHeight="1">
      <c r="A15104" s="244"/>
    </row>
    <row r="15105" spans="1:1" s="245" customFormat="1" ht="12" hidden="1" customHeight="1">
      <c r="A15105" s="244"/>
    </row>
    <row r="15106" spans="1:1" s="245" customFormat="1" ht="12" hidden="1" customHeight="1">
      <c r="A15106" s="244"/>
    </row>
    <row r="15107" spans="1:1" s="245" customFormat="1" ht="12" hidden="1" customHeight="1">
      <c r="A15107" s="244"/>
    </row>
    <row r="15108" spans="1:1" s="245" customFormat="1" ht="12" hidden="1" customHeight="1">
      <c r="A15108" s="244"/>
    </row>
    <row r="15109" spans="1:1" s="245" customFormat="1" ht="12" hidden="1" customHeight="1">
      <c r="A15109" s="244"/>
    </row>
    <row r="15110" spans="1:1" s="245" customFormat="1" ht="12" hidden="1" customHeight="1">
      <c r="A15110" s="244"/>
    </row>
    <row r="15111" spans="1:1" s="245" customFormat="1" ht="12" hidden="1" customHeight="1">
      <c r="A15111" s="244"/>
    </row>
    <row r="15112" spans="1:1" s="245" customFormat="1" ht="12" hidden="1" customHeight="1">
      <c r="A15112" s="244"/>
    </row>
    <row r="15113" spans="1:1" s="245" customFormat="1" ht="12" hidden="1" customHeight="1">
      <c r="A15113" s="244"/>
    </row>
    <row r="15114" spans="1:1" s="245" customFormat="1" ht="12" hidden="1" customHeight="1">
      <c r="A15114" s="244"/>
    </row>
    <row r="15115" spans="1:1" s="245" customFormat="1" ht="12" hidden="1" customHeight="1">
      <c r="A15115" s="244"/>
    </row>
    <row r="15116" spans="1:1" s="245" customFormat="1" ht="12" hidden="1" customHeight="1">
      <c r="A15116" s="244"/>
    </row>
    <row r="15117" spans="1:1" s="245" customFormat="1" ht="12" hidden="1" customHeight="1">
      <c r="A15117" s="244"/>
    </row>
    <row r="15118" spans="1:1" s="245" customFormat="1" ht="12" hidden="1" customHeight="1">
      <c r="A15118" s="244"/>
    </row>
    <row r="15119" spans="1:1" s="245" customFormat="1" ht="12" hidden="1" customHeight="1">
      <c r="A15119" s="244"/>
    </row>
    <row r="15120" spans="1:1" s="245" customFormat="1" ht="12" hidden="1" customHeight="1">
      <c r="A15120" s="244"/>
    </row>
    <row r="15121" spans="1:1" s="245" customFormat="1" ht="12" hidden="1" customHeight="1">
      <c r="A15121" s="244"/>
    </row>
    <row r="15122" spans="1:1" s="245" customFormat="1" ht="12" hidden="1" customHeight="1">
      <c r="A15122" s="244"/>
    </row>
    <row r="15123" spans="1:1" s="245" customFormat="1" ht="12" hidden="1" customHeight="1">
      <c r="A15123" s="244"/>
    </row>
    <row r="15124" spans="1:1" s="245" customFormat="1" ht="12" hidden="1" customHeight="1">
      <c r="A15124" s="244"/>
    </row>
    <row r="15125" spans="1:1" s="245" customFormat="1" ht="12" hidden="1" customHeight="1">
      <c r="A15125" s="244"/>
    </row>
    <row r="15126" spans="1:1" s="245" customFormat="1" ht="12" hidden="1" customHeight="1">
      <c r="A15126" s="244"/>
    </row>
    <row r="15127" spans="1:1" s="245" customFormat="1" ht="12" hidden="1" customHeight="1">
      <c r="A15127" s="244"/>
    </row>
    <row r="15128" spans="1:1" s="245" customFormat="1" ht="12" hidden="1" customHeight="1">
      <c r="A15128" s="244"/>
    </row>
    <row r="15129" spans="1:1" s="245" customFormat="1" ht="12" hidden="1" customHeight="1">
      <c r="A15129" s="244"/>
    </row>
    <row r="15130" spans="1:1" s="245" customFormat="1" ht="12" hidden="1" customHeight="1">
      <c r="A15130" s="244"/>
    </row>
    <row r="15131" spans="1:1" s="245" customFormat="1" ht="12" hidden="1" customHeight="1">
      <c r="A15131" s="244"/>
    </row>
    <row r="15132" spans="1:1" s="245" customFormat="1" ht="12" hidden="1" customHeight="1">
      <c r="A15132" s="244"/>
    </row>
    <row r="15133" spans="1:1" s="245" customFormat="1" ht="12" hidden="1" customHeight="1">
      <c r="A15133" s="244"/>
    </row>
    <row r="15134" spans="1:1" s="245" customFormat="1" ht="12" hidden="1" customHeight="1">
      <c r="A15134" s="244"/>
    </row>
    <row r="15135" spans="1:1" s="245" customFormat="1" ht="12" hidden="1" customHeight="1">
      <c r="A15135" s="244"/>
    </row>
    <row r="15136" spans="1:1" s="245" customFormat="1" ht="12" hidden="1" customHeight="1">
      <c r="A15136" s="244"/>
    </row>
    <row r="15137" spans="1:1" s="245" customFormat="1" ht="12" hidden="1" customHeight="1">
      <c r="A15137" s="244"/>
    </row>
    <row r="15138" spans="1:1" s="245" customFormat="1" ht="12" hidden="1" customHeight="1">
      <c r="A15138" s="244"/>
    </row>
    <row r="15139" spans="1:1" s="245" customFormat="1" ht="12" hidden="1" customHeight="1">
      <c r="A15139" s="244"/>
    </row>
    <row r="15140" spans="1:1" s="245" customFormat="1" ht="12" hidden="1" customHeight="1">
      <c r="A15140" s="244"/>
    </row>
    <row r="15141" spans="1:1" s="245" customFormat="1" ht="12" hidden="1" customHeight="1">
      <c r="A15141" s="244"/>
    </row>
    <row r="15142" spans="1:1" s="245" customFormat="1" ht="12" hidden="1" customHeight="1">
      <c r="A15142" s="244"/>
    </row>
    <row r="15143" spans="1:1" s="245" customFormat="1" ht="12" hidden="1" customHeight="1">
      <c r="A15143" s="244"/>
    </row>
    <row r="15144" spans="1:1" s="245" customFormat="1" ht="12" hidden="1" customHeight="1">
      <c r="A15144" s="244"/>
    </row>
    <row r="15145" spans="1:1" s="245" customFormat="1" ht="12" hidden="1" customHeight="1">
      <c r="A15145" s="244"/>
    </row>
    <row r="15146" spans="1:1" s="245" customFormat="1" ht="12" hidden="1" customHeight="1">
      <c r="A15146" s="244"/>
    </row>
    <row r="15147" spans="1:1" s="245" customFormat="1" ht="12" hidden="1" customHeight="1">
      <c r="A15147" s="244"/>
    </row>
    <row r="15148" spans="1:1" s="245" customFormat="1" ht="12" hidden="1" customHeight="1">
      <c r="A15148" s="244"/>
    </row>
    <row r="15149" spans="1:1" s="245" customFormat="1" ht="12" hidden="1" customHeight="1">
      <c r="A15149" s="244"/>
    </row>
    <row r="15150" spans="1:1" s="245" customFormat="1" ht="12" hidden="1" customHeight="1">
      <c r="A15150" s="244"/>
    </row>
    <row r="15151" spans="1:1" s="245" customFormat="1" ht="12" hidden="1" customHeight="1">
      <c r="A15151" s="244"/>
    </row>
    <row r="15152" spans="1:1" s="245" customFormat="1" ht="12" hidden="1" customHeight="1">
      <c r="A15152" s="244"/>
    </row>
    <row r="15153" spans="1:1" s="245" customFormat="1" ht="12" hidden="1" customHeight="1">
      <c r="A15153" s="244"/>
    </row>
    <row r="15154" spans="1:1" s="245" customFormat="1" ht="12" hidden="1" customHeight="1">
      <c r="A15154" s="244"/>
    </row>
    <row r="15155" spans="1:1" s="245" customFormat="1" ht="12" hidden="1" customHeight="1">
      <c r="A15155" s="244"/>
    </row>
    <row r="15156" spans="1:1" s="245" customFormat="1" ht="12" hidden="1" customHeight="1">
      <c r="A15156" s="244"/>
    </row>
    <row r="15157" spans="1:1" s="245" customFormat="1" ht="12" hidden="1" customHeight="1">
      <c r="A15157" s="244"/>
    </row>
    <row r="15158" spans="1:1" s="245" customFormat="1" ht="12" hidden="1" customHeight="1">
      <c r="A15158" s="244"/>
    </row>
    <row r="15159" spans="1:1" s="245" customFormat="1" ht="12" hidden="1" customHeight="1">
      <c r="A15159" s="244"/>
    </row>
    <row r="15160" spans="1:1" s="245" customFormat="1" ht="12" hidden="1" customHeight="1">
      <c r="A15160" s="244"/>
    </row>
    <row r="15161" spans="1:1" s="245" customFormat="1" ht="12" hidden="1" customHeight="1">
      <c r="A15161" s="244"/>
    </row>
    <row r="15162" spans="1:1" s="245" customFormat="1" ht="12" hidden="1" customHeight="1">
      <c r="A15162" s="244"/>
    </row>
    <row r="15163" spans="1:1" s="245" customFormat="1" ht="12" hidden="1" customHeight="1">
      <c r="A15163" s="244"/>
    </row>
    <row r="15164" spans="1:1" s="245" customFormat="1" ht="12" hidden="1" customHeight="1">
      <c r="A15164" s="244"/>
    </row>
    <row r="15165" spans="1:1" s="245" customFormat="1" ht="12" hidden="1" customHeight="1">
      <c r="A15165" s="244"/>
    </row>
    <row r="15166" spans="1:1" s="245" customFormat="1" ht="12" hidden="1" customHeight="1">
      <c r="A15166" s="244"/>
    </row>
    <row r="15167" spans="1:1" s="245" customFormat="1" ht="12" hidden="1" customHeight="1">
      <c r="A15167" s="244"/>
    </row>
    <row r="15168" spans="1:1" s="245" customFormat="1" ht="12" hidden="1" customHeight="1">
      <c r="A15168" s="244"/>
    </row>
    <row r="15169" spans="1:1" s="245" customFormat="1" ht="12" hidden="1" customHeight="1">
      <c r="A15169" s="244"/>
    </row>
    <row r="15170" spans="1:1" s="245" customFormat="1" ht="12" hidden="1" customHeight="1">
      <c r="A15170" s="244"/>
    </row>
    <row r="15171" spans="1:1" s="245" customFormat="1" ht="12" hidden="1" customHeight="1">
      <c r="A15171" s="244"/>
    </row>
    <row r="15172" spans="1:1" s="245" customFormat="1" ht="12" hidden="1" customHeight="1">
      <c r="A15172" s="244"/>
    </row>
    <row r="15173" spans="1:1" s="245" customFormat="1" ht="12" hidden="1" customHeight="1">
      <c r="A15173" s="244"/>
    </row>
    <row r="15174" spans="1:1" s="245" customFormat="1" ht="12" hidden="1" customHeight="1">
      <c r="A15174" s="244"/>
    </row>
    <row r="15175" spans="1:1" s="245" customFormat="1" ht="12" hidden="1" customHeight="1">
      <c r="A15175" s="244"/>
    </row>
    <row r="15176" spans="1:1" s="245" customFormat="1" ht="12" hidden="1" customHeight="1">
      <c r="A15176" s="244"/>
    </row>
    <row r="15177" spans="1:1" s="245" customFormat="1" ht="12" hidden="1" customHeight="1">
      <c r="A15177" s="244"/>
    </row>
    <row r="15178" spans="1:1" s="245" customFormat="1" ht="12" hidden="1" customHeight="1">
      <c r="A15178" s="244"/>
    </row>
    <row r="15179" spans="1:1" s="245" customFormat="1" ht="12" hidden="1" customHeight="1">
      <c r="A15179" s="244"/>
    </row>
    <row r="15180" spans="1:1" s="245" customFormat="1" ht="12" hidden="1" customHeight="1">
      <c r="A15180" s="244"/>
    </row>
    <row r="15181" spans="1:1" s="245" customFormat="1" ht="12" hidden="1" customHeight="1">
      <c r="A15181" s="244"/>
    </row>
    <row r="15182" spans="1:1" s="245" customFormat="1" ht="12" hidden="1" customHeight="1">
      <c r="A15182" s="244"/>
    </row>
    <row r="15183" spans="1:1" s="245" customFormat="1" ht="12" hidden="1" customHeight="1">
      <c r="A15183" s="244"/>
    </row>
    <row r="15184" spans="1:1" s="245" customFormat="1" ht="12" hidden="1" customHeight="1">
      <c r="A15184" s="244"/>
    </row>
    <row r="15185" spans="1:1" s="245" customFormat="1" ht="12" hidden="1" customHeight="1">
      <c r="A15185" s="244"/>
    </row>
    <row r="15186" spans="1:1" s="245" customFormat="1" ht="12" hidden="1" customHeight="1">
      <c r="A15186" s="244"/>
    </row>
    <row r="15187" spans="1:1" s="245" customFormat="1" ht="12" hidden="1" customHeight="1">
      <c r="A15187" s="244"/>
    </row>
    <row r="15188" spans="1:1" s="245" customFormat="1" ht="12" hidden="1" customHeight="1">
      <c r="A15188" s="244"/>
    </row>
    <row r="15189" spans="1:1" s="245" customFormat="1" ht="12" hidden="1" customHeight="1">
      <c r="A15189" s="244"/>
    </row>
    <row r="15190" spans="1:1" s="245" customFormat="1" ht="12" hidden="1" customHeight="1">
      <c r="A15190" s="244"/>
    </row>
    <row r="15191" spans="1:1" s="245" customFormat="1" ht="12" hidden="1" customHeight="1">
      <c r="A15191" s="244"/>
    </row>
    <row r="15192" spans="1:1" s="245" customFormat="1" ht="12" hidden="1" customHeight="1">
      <c r="A15192" s="244"/>
    </row>
    <row r="15193" spans="1:1" s="245" customFormat="1" ht="12" hidden="1" customHeight="1">
      <c r="A15193" s="244"/>
    </row>
    <row r="15194" spans="1:1" s="245" customFormat="1" ht="12" hidden="1" customHeight="1">
      <c r="A15194" s="244"/>
    </row>
    <row r="15195" spans="1:1" s="245" customFormat="1" ht="12" hidden="1" customHeight="1">
      <c r="A15195" s="244"/>
    </row>
    <row r="15196" spans="1:1" s="245" customFormat="1" ht="12" hidden="1" customHeight="1">
      <c r="A15196" s="244"/>
    </row>
    <row r="15197" spans="1:1" s="245" customFormat="1" ht="12" hidden="1" customHeight="1">
      <c r="A15197" s="244"/>
    </row>
    <row r="15198" spans="1:1" s="245" customFormat="1" ht="12" hidden="1" customHeight="1">
      <c r="A15198" s="244"/>
    </row>
    <row r="15199" spans="1:1" s="245" customFormat="1" ht="12" hidden="1" customHeight="1">
      <c r="A15199" s="244"/>
    </row>
    <row r="15200" spans="1:1" s="245" customFormat="1" ht="12" hidden="1" customHeight="1">
      <c r="A15200" s="244"/>
    </row>
    <row r="15201" spans="1:1" s="245" customFormat="1" ht="12" hidden="1" customHeight="1">
      <c r="A15201" s="244"/>
    </row>
    <row r="15202" spans="1:1" s="245" customFormat="1" ht="12" hidden="1" customHeight="1">
      <c r="A15202" s="244"/>
    </row>
    <row r="15203" spans="1:1" s="245" customFormat="1" ht="12" hidden="1" customHeight="1">
      <c r="A15203" s="244"/>
    </row>
    <row r="15204" spans="1:1" s="245" customFormat="1" ht="12" hidden="1" customHeight="1">
      <c r="A15204" s="244"/>
    </row>
    <row r="15205" spans="1:1" s="245" customFormat="1" ht="12" hidden="1" customHeight="1">
      <c r="A15205" s="244"/>
    </row>
    <row r="15206" spans="1:1" s="245" customFormat="1" ht="12" hidden="1" customHeight="1">
      <c r="A15206" s="244"/>
    </row>
    <row r="15207" spans="1:1" s="245" customFormat="1" ht="12" hidden="1" customHeight="1">
      <c r="A15207" s="244"/>
    </row>
    <row r="15208" spans="1:1" s="245" customFormat="1" ht="12" hidden="1" customHeight="1">
      <c r="A15208" s="244"/>
    </row>
    <row r="15209" spans="1:1" s="245" customFormat="1" ht="12" hidden="1" customHeight="1">
      <c r="A15209" s="244"/>
    </row>
    <row r="15210" spans="1:1" s="245" customFormat="1" ht="12" hidden="1" customHeight="1">
      <c r="A15210" s="244"/>
    </row>
    <row r="15211" spans="1:1" s="245" customFormat="1" ht="12" hidden="1" customHeight="1">
      <c r="A15211" s="244"/>
    </row>
    <row r="15212" spans="1:1" s="245" customFormat="1" ht="12" hidden="1" customHeight="1">
      <c r="A15212" s="244"/>
    </row>
    <row r="15213" spans="1:1" s="245" customFormat="1" ht="12" hidden="1" customHeight="1">
      <c r="A15213" s="244"/>
    </row>
    <row r="15214" spans="1:1" s="245" customFormat="1" ht="12" hidden="1" customHeight="1">
      <c r="A15214" s="244"/>
    </row>
    <row r="15215" spans="1:1" s="245" customFormat="1" ht="12" hidden="1" customHeight="1">
      <c r="A15215" s="244"/>
    </row>
    <row r="15216" spans="1:1" s="245" customFormat="1" ht="12" hidden="1" customHeight="1">
      <c r="A15216" s="244"/>
    </row>
    <row r="15217" spans="1:1" s="245" customFormat="1" ht="12" hidden="1" customHeight="1">
      <c r="A15217" s="244"/>
    </row>
    <row r="15218" spans="1:1" s="245" customFormat="1" ht="12" hidden="1" customHeight="1">
      <c r="A15218" s="244"/>
    </row>
    <row r="15219" spans="1:1" s="245" customFormat="1" ht="12" hidden="1" customHeight="1">
      <c r="A15219" s="244"/>
    </row>
    <row r="15220" spans="1:1" s="245" customFormat="1" ht="12" hidden="1" customHeight="1">
      <c r="A15220" s="244"/>
    </row>
    <row r="15221" spans="1:1" s="245" customFormat="1" ht="12" hidden="1" customHeight="1">
      <c r="A15221" s="244"/>
    </row>
    <row r="15222" spans="1:1" s="245" customFormat="1" ht="12" hidden="1" customHeight="1">
      <c r="A15222" s="244"/>
    </row>
    <row r="15223" spans="1:1" s="245" customFormat="1" ht="12" hidden="1" customHeight="1">
      <c r="A15223" s="244"/>
    </row>
    <row r="15224" spans="1:1" s="245" customFormat="1" ht="12" hidden="1" customHeight="1">
      <c r="A15224" s="244"/>
    </row>
    <row r="15225" spans="1:1" s="245" customFormat="1" ht="12" hidden="1" customHeight="1">
      <c r="A15225" s="244"/>
    </row>
    <row r="15226" spans="1:1" s="245" customFormat="1" ht="12" hidden="1" customHeight="1">
      <c r="A15226" s="244"/>
    </row>
    <row r="15227" spans="1:1" s="245" customFormat="1" ht="12" hidden="1" customHeight="1">
      <c r="A15227" s="244"/>
    </row>
    <row r="15228" spans="1:1" s="245" customFormat="1" ht="12" hidden="1" customHeight="1">
      <c r="A15228" s="244"/>
    </row>
    <row r="15229" spans="1:1" s="245" customFormat="1" ht="12" hidden="1" customHeight="1">
      <c r="A15229" s="244"/>
    </row>
    <row r="15230" spans="1:1" s="245" customFormat="1" ht="12" hidden="1" customHeight="1">
      <c r="A15230" s="244"/>
    </row>
    <row r="15231" spans="1:1" s="245" customFormat="1" ht="12" hidden="1" customHeight="1">
      <c r="A15231" s="244"/>
    </row>
    <row r="15232" spans="1:1" s="245" customFormat="1" ht="12" hidden="1" customHeight="1">
      <c r="A15232" s="244"/>
    </row>
    <row r="15233" spans="1:1" s="245" customFormat="1" ht="12" hidden="1" customHeight="1">
      <c r="A15233" s="244"/>
    </row>
    <row r="15234" spans="1:1" s="245" customFormat="1" ht="12" hidden="1" customHeight="1">
      <c r="A15234" s="244"/>
    </row>
    <row r="15235" spans="1:1" s="245" customFormat="1" ht="12" hidden="1" customHeight="1">
      <c r="A15235" s="244"/>
    </row>
    <row r="15236" spans="1:1" s="245" customFormat="1" ht="12" hidden="1" customHeight="1">
      <c r="A15236" s="244"/>
    </row>
    <row r="15237" spans="1:1" s="245" customFormat="1" ht="12" hidden="1" customHeight="1">
      <c r="A15237" s="244"/>
    </row>
    <row r="15238" spans="1:1" s="245" customFormat="1" ht="12" hidden="1" customHeight="1">
      <c r="A15238" s="244"/>
    </row>
    <row r="15239" spans="1:1" s="245" customFormat="1" ht="12" hidden="1" customHeight="1">
      <c r="A15239" s="244"/>
    </row>
    <row r="15240" spans="1:1" s="245" customFormat="1" ht="12" hidden="1" customHeight="1">
      <c r="A15240" s="244"/>
    </row>
    <row r="15241" spans="1:1" s="245" customFormat="1" ht="12" hidden="1" customHeight="1">
      <c r="A15241" s="244"/>
    </row>
    <row r="15242" spans="1:1" s="245" customFormat="1" ht="12" hidden="1" customHeight="1">
      <c r="A15242" s="244"/>
    </row>
    <row r="15243" spans="1:1" s="245" customFormat="1" ht="12" hidden="1" customHeight="1">
      <c r="A15243" s="244"/>
    </row>
    <row r="15244" spans="1:1" s="245" customFormat="1" ht="12" hidden="1" customHeight="1">
      <c r="A15244" s="244"/>
    </row>
    <row r="15245" spans="1:1" s="245" customFormat="1" ht="12" hidden="1" customHeight="1">
      <c r="A15245" s="244"/>
    </row>
    <row r="15246" spans="1:1" s="245" customFormat="1" ht="12" hidden="1" customHeight="1">
      <c r="A15246" s="244"/>
    </row>
    <row r="15247" spans="1:1" s="245" customFormat="1" ht="12" hidden="1" customHeight="1">
      <c r="A15247" s="244"/>
    </row>
    <row r="15248" spans="1:1" s="245" customFormat="1" ht="12" hidden="1" customHeight="1">
      <c r="A15248" s="244"/>
    </row>
    <row r="15249" spans="1:1" s="245" customFormat="1" ht="12" hidden="1" customHeight="1">
      <c r="A15249" s="244"/>
    </row>
    <row r="15250" spans="1:1" s="245" customFormat="1" ht="12" hidden="1" customHeight="1">
      <c r="A15250" s="244"/>
    </row>
    <row r="15251" spans="1:1" s="245" customFormat="1" ht="12" hidden="1" customHeight="1">
      <c r="A15251" s="244"/>
    </row>
    <row r="15252" spans="1:1" s="245" customFormat="1" ht="12" hidden="1" customHeight="1">
      <c r="A15252" s="244"/>
    </row>
    <row r="15253" spans="1:1" s="245" customFormat="1" ht="12" hidden="1" customHeight="1">
      <c r="A15253" s="244"/>
    </row>
    <row r="15254" spans="1:1" s="245" customFormat="1" ht="12" hidden="1" customHeight="1">
      <c r="A15254" s="244"/>
    </row>
    <row r="15255" spans="1:1" s="245" customFormat="1" ht="12" hidden="1" customHeight="1">
      <c r="A15255" s="244"/>
    </row>
    <row r="15256" spans="1:1" s="245" customFormat="1" ht="12" hidden="1" customHeight="1">
      <c r="A15256" s="244"/>
    </row>
    <row r="15257" spans="1:1" s="245" customFormat="1" ht="12" hidden="1" customHeight="1">
      <c r="A15257" s="244"/>
    </row>
    <row r="15258" spans="1:1" s="245" customFormat="1" ht="12" hidden="1" customHeight="1">
      <c r="A15258" s="244"/>
    </row>
    <row r="15259" spans="1:1" s="245" customFormat="1" ht="12" hidden="1" customHeight="1">
      <c r="A15259" s="244"/>
    </row>
    <row r="15260" spans="1:1" s="245" customFormat="1" ht="12" hidden="1" customHeight="1">
      <c r="A15260" s="244"/>
    </row>
    <row r="15261" spans="1:1" s="245" customFormat="1" ht="12" hidden="1" customHeight="1">
      <c r="A15261" s="244"/>
    </row>
    <row r="15262" spans="1:1" s="245" customFormat="1" ht="12" hidden="1" customHeight="1">
      <c r="A15262" s="244"/>
    </row>
    <row r="15263" spans="1:1" s="245" customFormat="1" ht="12" hidden="1" customHeight="1">
      <c r="A15263" s="244"/>
    </row>
    <row r="15264" spans="1:1" s="245" customFormat="1" ht="12" hidden="1" customHeight="1">
      <c r="A15264" s="244"/>
    </row>
    <row r="15265" spans="1:1" s="245" customFormat="1" ht="12" hidden="1" customHeight="1">
      <c r="A15265" s="244"/>
    </row>
    <row r="15266" spans="1:1" s="245" customFormat="1" ht="12" hidden="1" customHeight="1">
      <c r="A15266" s="244"/>
    </row>
    <row r="15267" spans="1:1" s="245" customFormat="1" ht="12" hidden="1" customHeight="1">
      <c r="A15267" s="244"/>
    </row>
    <row r="15268" spans="1:1" s="245" customFormat="1" ht="12" hidden="1" customHeight="1">
      <c r="A15268" s="244"/>
    </row>
    <row r="15269" spans="1:1" s="245" customFormat="1" ht="12" hidden="1" customHeight="1">
      <c r="A15269" s="244"/>
    </row>
    <row r="15270" spans="1:1" s="245" customFormat="1" ht="12" hidden="1" customHeight="1">
      <c r="A15270" s="244"/>
    </row>
    <row r="15271" spans="1:1" s="245" customFormat="1" ht="12" hidden="1" customHeight="1">
      <c r="A15271" s="244"/>
    </row>
    <row r="15272" spans="1:1" s="245" customFormat="1" ht="12" hidden="1" customHeight="1">
      <c r="A15272" s="244"/>
    </row>
    <row r="15273" spans="1:1" s="245" customFormat="1" ht="12" hidden="1" customHeight="1">
      <c r="A15273" s="244"/>
    </row>
    <row r="15274" spans="1:1" s="245" customFormat="1" ht="12" hidden="1" customHeight="1">
      <c r="A15274" s="244"/>
    </row>
    <row r="15275" spans="1:1" s="245" customFormat="1" ht="12" hidden="1" customHeight="1">
      <c r="A15275" s="244"/>
    </row>
    <row r="15276" spans="1:1" s="245" customFormat="1" ht="12" hidden="1" customHeight="1">
      <c r="A15276" s="244"/>
    </row>
    <row r="15277" spans="1:1" s="245" customFormat="1" ht="12" hidden="1" customHeight="1">
      <c r="A15277" s="244"/>
    </row>
    <row r="15278" spans="1:1" s="245" customFormat="1" ht="12" hidden="1" customHeight="1">
      <c r="A15278" s="244"/>
    </row>
    <row r="15279" spans="1:1" s="245" customFormat="1" ht="12" hidden="1" customHeight="1">
      <c r="A15279" s="244"/>
    </row>
    <row r="15280" spans="1:1" s="245" customFormat="1" ht="12" hidden="1" customHeight="1">
      <c r="A15280" s="244"/>
    </row>
    <row r="15281" spans="1:1" s="245" customFormat="1" ht="12" hidden="1" customHeight="1">
      <c r="A15281" s="244"/>
    </row>
    <row r="15282" spans="1:1" s="245" customFormat="1" ht="12" hidden="1" customHeight="1">
      <c r="A15282" s="244"/>
    </row>
    <row r="15283" spans="1:1" s="245" customFormat="1" ht="12" hidden="1" customHeight="1">
      <c r="A15283" s="244"/>
    </row>
    <row r="15284" spans="1:1" s="245" customFormat="1" ht="12" hidden="1" customHeight="1">
      <c r="A15284" s="244"/>
    </row>
    <row r="15285" spans="1:1" s="245" customFormat="1" ht="12" hidden="1" customHeight="1">
      <c r="A15285" s="244"/>
    </row>
    <row r="15286" spans="1:1" s="245" customFormat="1" ht="12" hidden="1" customHeight="1">
      <c r="A15286" s="244"/>
    </row>
    <row r="15287" spans="1:1" s="245" customFormat="1" ht="12" hidden="1" customHeight="1">
      <c r="A15287" s="244"/>
    </row>
    <row r="15288" spans="1:1" s="245" customFormat="1" ht="12" hidden="1" customHeight="1">
      <c r="A15288" s="244"/>
    </row>
    <row r="15289" spans="1:1" s="245" customFormat="1" ht="12" hidden="1" customHeight="1">
      <c r="A15289" s="244"/>
    </row>
    <row r="15290" spans="1:1" s="245" customFormat="1" ht="12" hidden="1" customHeight="1">
      <c r="A15290" s="244"/>
    </row>
    <row r="15291" spans="1:1" s="245" customFormat="1" ht="12" hidden="1" customHeight="1">
      <c r="A15291" s="244"/>
    </row>
    <row r="15292" spans="1:1" s="245" customFormat="1" ht="12" hidden="1" customHeight="1">
      <c r="A15292" s="244"/>
    </row>
    <row r="15293" spans="1:1" s="245" customFormat="1" ht="12" hidden="1" customHeight="1">
      <c r="A15293" s="244"/>
    </row>
    <row r="15294" spans="1:1" s="245" customFormat="1" ht="12" hidden="1" customHeight="1">
      <c r="A15294" s="244"/>
    </row>
    <row r="15295" spans="1:1" s="245" customFormat="1" ht="12" hidden="1" customHeight="1">
      <c r="A15295" s="244"/>
    </row>
    <row r="15296" spans="1:1" s="245" customFormat="1" ht="12" hidden="1" customHeight="1">
      <c r="A15296" s="244"/>
    </row>
    <row r="15297" spans="1:1" s="245" customFormat="1" ht="12" hidden="1" customHeight="1">
      <c r="A15297" s="244"/>
    </row>
    <row r="15298" spans="1:1" s="245" customFormat="1" ht="12" hidden="1" customHeight="1">
      <c r="A15298" s="244"/>
    </row>
    <row r="15299" spans="1:1" s="245" customFormat="1" ht="12" hidden="1" customHeight="1">
      <c r="A15299" s="244"/>
    </row>
    <row r="15300" spans="1:1" s="245" customFormat="1" ht="12" hidden="1" customHeight="1">
      <c r="A15300" s="244"/>
    </row>
    <row r="15301" spans="1:1" s="245" customFormat="1" ht="12" hidden="1" customHeight="1">
      <c r="A15301" s="244"/>
    </row>
    <row r="15302" spans="1:1" s="245" customFormat="1" ht="12" hidden="1" customHeight="1">
      <c r="A15302" s="244"/>
    </row>
    <row r="15303" spans="1:1" s="245" customFormat="1" ht="12" hidden="1" customHeight="1">
      <c r="A15303" s="244"/>
    </row>
    <row r="15304" spans="1:1" s="245" customFormat="1" ht="12" hidden="1" customHeight="1">
      <c r="A15304" s="244"/>
    </row>
    <row r="15305" spans="1:1" s="245" customFormat="1" ht="12" hidden="1" customHeight="1">
      <c r="A15305" s="244"/>
    </row>
    <row r="15306" spans="1:1" s="245" customFormat="1" ht="12" hidden="1" customHeight="1">
      <c r="A15306" s="244"/>
    </row>
    <row r="15307" spans="1:1" s="245" customFormat="1" ht="12" hidden="1" customHeight="1">
      <c r="A15307" s="244"/>
    </row>
    <row r="15308" spans="1:1" s="245" customFormat="1" ht="12" hidden="1" customHeight="1">
      <c r="A15308" s="244"/>
    </row>
    <row r="15309" spans="1:1" s="245" customFormat="1" ht="12" hidden="1" customHeight="1">
      <c r="A15309" s="244"/>
    </row>
    <row r="15310" spans="1:1" s="245" customFormat="1" ht="12" hidden="1" customHeight="1">
      <c r="A15310" s="244"/>
    </row>
    <row r="15311" spans="1:1" s="245" customFormat="1" ht="12" hidden="1" customHeight="1">
      <c r="A15311" s="244"/>
    </row>
    <row r="15312" spans="1:1" s="245" customFormat="1" ht="12" hidden="1" customHeight="1">
      <c r="A15312" s="244"/>
    </row>
    <row r="15313" spans="1:1" s="245" customFormat="1" ht="12" hidden="1" customHeight="1">
      <c r="A15313" s="244"/>
    </row>
    <row r="15314" spans="1:1" s="245" customFormat="1" ht="12" hidden="1" customHeight="1">
      <c r="A15314" s="244"/>
    </row>
    <row r="15315" spans="1:1" s="245" customFormat="1" ht="12" hidden="1" customHeight="1">
      <c r="A15315" s="244"/>
    </row>
    <row r="15316" spans="1:1" s="245" customFormat="1" ht="12" hidden="1" customHeight="1">
      <c r="A15316" s="244"/>
    </row>
    <row r="15317" spans="1:1" s="245" customFormat="1" ht="12" hidden="1" customHeight="1">
      <c r="A15317" s="244"/>
    </row>
    <row r="15318" spans="1:1" s="245" customFormat="1" ht="12" hidden="1" customHeight="1">
      <c r="A15318" s="244"/>
    </row>
    <row r="15319" spans="1:1" s="245" customFormat="1" ht="12" hidden="1" customHeight="1">
      <c r="A15319" s="244"/>
    </row>
    <row r="15320" spans="1:1" s="245" customFormat="1" ht="12" hidden="1" customHeight="1">
      <c r="A15320" s="244"/>
    </row>
    <row r="15321" spans="1:1" s="245" customFormat="1" ht="12" hidden="1" customHeight="1">
      <c r="A15321" s="244"/>
    </row>
    <row r="15322" spans="1:1" s="245" customFormat="1" ht="12" hidden="1" customHeight="1">
      <c r="A15322" s="244"/>
    </row>
    <row r="15323" spans="1:1" s="245" customFormat="1" ht="12" hidden="1" customHeight="1">
      <c r="A15323" s="244"/>
    </row>
    <row r="15324" spans="1:1" s="245" customFormat="1" ht="12" hidden="1" customHeight="1">
      <c r="A15324" s="244"/>
    </row>
    <row r="15325" spans="1:1" s="245" customFormat="1" ht="12" hidden="1" customHeight="1">
      <c r="A15325" s="244"/>
    </row>
    <row r="15326" spans="1:1" s="245" customFormat="1" ht="12" hidden="1" customHeight="1">
      <c r="A15326" s="244"/>
    </row>
    <row r="15327" spans="1:1" s="245" customFormat="1" ht="12" hidden="1" customHeight="1">
      <c r="A15327" s="244"/>
    </row>
    <row r="15328" spans="1:1" s="245" customFormat="1" ht="12" hidden="1" customHeight="1">
      <c r="A15328" s="244"/>
    </row>
    <row r="15329" spans="1:1" s="245" customFormat="1" ht="12" hidden="1" customHeight="1">
      <c r="A15329" s="244"/>
    </row>
    <row r="15330" spans="1:1" s="245" customFormat="1" ht="12" hidden="1" customHeight="1">
      <c r="A15330" s="244"/>
    </row>
    <row r="15331" spans="1:1" s="245" customFormat="1" ht="12" hidden="1" customHeight="1">
      <c r="A15331" s="244"/>
    </row>
    <row r="15332" spans="1:1" s="245" customFormat="1" ht="12" hidden="1" customHeight="1">
      <c r="A15332" s="244"/>
    </row>
    <row r="15333" spans="1:1" s="245" customFormat="1" ht="12" hidden="1" customHeight="1">
      <c r="A15333" s="244"/>
    </row>
    <row r="15334" spans="1:1" s="245" customFormat="1" ht="12" hidden="1" customHeight="1">
      <c r="A15334" s="244"/>
    </row>
    <row r="15335" spans="1:1" s="245" customFormat="1" ht="12" hidden="1" customHeight="1">
      <c r="A15335" s="244"/>
    </row>
    <row r="15336" spans="1:1" s="245" customFormat="1" ht="12" hidden="1" customHeight="1">
      <c r="A15336" s="244"/>
    </row>
    <row r="15337" spans="1:1" s="245" customFormat="1" ht="12" hidden="1" customHeight="1">
      <c r="A15337" s="244"/>
    </row>
    <row r="15338" spans="1:1" s="245" customFormat="1" ht="12" hidden="1" customHeight="1">
      <c r="A15338" s="244"/>
    </row>
    <row r="15339" spans="1:1" s="245" customFormat="1" ht="12" hidden="1" customHeight="1">
      <c r="A15339" s="244"/>
    </row>
    <row r="15340" spans="1:1" s="245" customFormat="1" ht="12" hidden="1" customHeight="1">
      <c r="A15340" s="244"/>
    </row>
    <row r="15341" spans="1:1" s="245" customFormat="1" ht="12" hidden="1" customHeight="1">
      <c r="A15341" s="244"/>
    </row>
    <row r="15342" spans="1:1" s="245" customFormat="1" ht="12" hidden="1" customHeight="1">
      <c r="A15342" s="244"/>
    </row>
    <row r="15343" spans="1:1" s="245" customFormat="1" ht="12" hidden="1" customHeight="1">
      <c r="A15343" s="244"/>
    </row>
    <row r="15344" spans="1:1" s="245" customFormat="1" ht="12" hidden="1" customHeight="1">
      <c r="A15344" s="244"/>
    </row>
    <row r="15345" spans="1:1" s="245" customFormat="1" ht="12" hidden="1" customHeight="1">
      <c r="A15345" s="244"/>
    </row>
    <row r="15346" spans="1:1" s="245" customFormat="1" ht="12" hidden="1" customHeight="1">
      <c r="A15346" s="244"/>
    </row>
    <row r="15347" spans="1:1" s="245" customFormat="1" ht="12" hidden="1" customHeight="1">
      <c r="A15347" s="244"/>
    </row>
    <row r="15348" spans="1:1" s="245" customFormat="1" ht="12" hidden="1" customHeight="1">
      <c r="A15348" s="244"/>
    </row>
    <row r="15349" spans="1:1" s="245" customFormat="1" ht="12" hidden="1" customHeight="1">
      <c r="A15349" s="244"/>
    </row>
    <row r="15350" spans="1:1" s="245" customFormat="1" ht="12" hidden="1" customHeight="1">
      <c r="A15350" s="244"/>
    </row>
    <row r="15351" spans="1:1" s="245" customFormat="1" ht="12" hidden="1" customHeight="1">
      <c r="A15351" s="244"/>
    </row>
    <row r="15352" spans="1:1" s="245" customFormat="1" ht="12" hidden="1" customHeight="1">
      <c r="A15352" s="244"/>
    </row>
    <row r="15353" spans="1:1" s="245" customFormat="1" ht="12" hidden="1" customHeight="1">
      <c r="A15353" s="244"/>
    </row>
    <row r="15354" spans="1:1" s="245" customFormat="1" ht="12" hidden="1" customHeight="1">
      <c r="A15354" s="244"/>
    </row>
    <row r="15355" spans="1:1" s="245" customFormat="1" ht="12" hidden="1" customHeight="1">
      <c r="A15355" s="244"/>
    </row>
    <row r="15356" spans="1:1" s="245" customFormat="1" ht="12" hidden="1" customHeight="1">
      <c r="A15356" s="244"/>
    </row>
    <row r="15357" spans="1:1" s="245" customFormat="1" ht="12" hidden="1" customHeight="1">
      <c r="A15357" s="244"/>
    </row>
    <row r="15358" spans="1:1" s="245" customFormat="1" ht="12" hidden="1" customHeight="1">
      <c r="A15358" s="244"/>
    </row>
    <row r="15359" spans="1:1" s="245" customFormat="1" ht="12" hidden="1" customHeight="1">
      <c r="A15359" s="244"/>
    </row>
    <row r="15360" spans="1:1" s="245" customFormat="1" ht="12" hidden="1" customHeight="1">
      <c r="A15360" s="244"/>
    </row>
    <row r="15361" spans="1:1" s="245" customFormat="1" ht="12" hidden="1" customHeight="1">
      <c r="A15361" s="244"/>
    </row>
    <row r="15362" spans="1:1" s="245" customFormat="1" ht="12" hidden="1" customHeight="1">
      <c r="A15362" s="244"/>
    </row>
    <row r="15363" spans="1:1" s="245" customFormat="1" ht="12" hidden="1" customHeight="1">
      <c r="A15363" s="244"/>
    </row>
    <row r="15364" spans="1:1" s="245" customFormat="1" ht="12" hidden="1" customHeight="1">
      <c r="A15364" s="244"/>
    </row>
    <row r="15365" spans="1:1" s="245" customFormat="1" ht="12" hidden="1" customHeight="1">
      <c r="A15365" s="244"/>
    </row>
    <row r="15366" spans="1:1" s="245" customFormat="1" ht="12" hidden="1" customHeight="1">
      <c r="A15366" s="244"/>
    </row>
    <row r="15367" spans="1:1" s="245" customFormat="1" ht="12" hidden="1" customHeight="1">
      <c r="A15367" s="244"/>
    </row>
    <row r="15368" spans="1:1" s="245" customFormat="1" ht="12" hidden="1" customHeight="1">
      <c r="A15368" s="244"/>
    </row>
    <row r="15369" spans="1:1" s="245" customFormat="1" ht="12" hidden="1" customHeight="1">
      <c r="A15369" s="244"/>
    </row>
    <row r="15370" spans="1:1" s="245" customFormat="1" ht="12" hidden="1" customHeight="1">
      <c r="A15370" s="244"/>
    </row>
    <row r="15371" spans="1:1" s="245" customFormat="1" ht="12" hidden="1" customHeight="1">
      <c r="A15371" s="244"/>
    </row>
    <row r="15372" spans="1:1" s="245" customFormat="1" ht="12" hidden="1" customHeight="1">
      <c r="A15372" s="244"/>
    </row>
    <row r="15373" spans="1:1" s="245" customFormat="1" ht="12" hidden="1" customHeight="1">
      <c r="A15373" s="244"/>
    </row>
    <row r="15374" spans="1:1" s="245" customFormat="1" ht="12" hidden="1" customHeight="1">
      <c r="A15374" s="244"/>
    </row>
    <row r="15375" spans="1:1" s="245" customFormat="1" ht="12" hidden="1" customHeight="1">
      <c r="A15375" s="244"/>
    </row>
    <row r="15376" spans="1:1" s="245" customFormat="1" ht="12" hidden="1" customHeight="1">
      <c r="A15376" s="244"/>
    </row>
    <row r="15377" spans="1:1" s="245" customFormat="1" ht="12" hidden="1" customHeight="1">
      <c r="A15377" s="244"/>
    </row>
    <row r="15378" spans="1:1" s="245" customFormat="1" ht="12" hidden="1" customHeight="1">
      <c r="A15378" s="244"/>
    </row>
    <row r="15379" spans="1:1" s="245" customFormat="1" ht="12" hidden="1" customHeight="1">
      <c r="A15379" s="244"/>
    </row>
    <row r="15380" spans="1:1" s="245" customFormat="1" ht="12" hidden="1" customHeight="1">
      <c r="A15380" s="244"/>
    </row>
    <row r="15381" spans="1:1" s="245" customFormat="1" ht="12" hidden="1" customHeight="1">
      <c r="A15381" s="244"/>
    </row>
    <row r="15382" spans="1:1" s="245" customFormat="1" ht="12" hidden="1" customHeight="1">
      <c r="A15382" s="244"/>
    </row>
    <row r="15383" spans="1:1" s="245" customFormat="1" ht="12" hidden="1" customHeight="1">
      <c r="A15383" s="244"/>
    </row>
    <row r="15384" spans="1:1" s="245" customFormat="1" ht="12" hidden="1" customHeight="1">
      <c r="A15384" s="244"/>
    </row>
    <row r="15385" spans="1:1" s="245" customFormat="1" ht="12" hidden="1" customHeight="1">
      <c r="A15385" s="244"/>
    </row>
    <row r="15386" spans="1:1" s="245" customFormat="1" ht="12" hidden="1" customHeight="1">
      <c r="A15386" s="244"/>
    </row>
    <row r="15387" spans="1:1" s="245" customFormat="1" ht="12" hidden="1" customHeight="1">
      <c r="A15387" s="244"/>
    </row>
    <row r="15388" spans="1:1" s="245" customFormat="1" ht="12" hidden="1" customHeight="1">
      <c r="A15388" s="244"/>
    </row>
    <row r="15389" spans="1:1" s="245" customFormat="1" ht="12" hidden="1" customHeight="1">
      <c r="A15389" s="244"/>
    </row>
    <row r="15390" spans="1:1" s="245" customFormat="1" ht="12" hidden="1" customHeight="1">
      <c r="A15390" s="244"/>
    </row>
    <row r="15391" spans="1:1" s="245" customFormat="1" ht="12" hidden="1" customHeight="1">
      <c r="A15391" s="244"/>
    </row>
    <row r="15392" spans="1:1" s="245" customFormat="1" ht="12" hidden="1" customHeight="1">
      <c r="A15392" s="244"/>
    </row>
    <row r="15393" spans="1:1" s="245" customFormat="1" ht="12" hidden="1" customHeight="1">
      <c r="A15393" s="244"/>
    </row>
    <row r="15394" spans="1:1" s="245" customFormat="1" ht="12" hidden="1" customHeight="1">
      <c r="A15394" s="244"/>
    </row>
    <row r="15395" spans="1:1" s="245" customFormat="1" ht="12" hidden="1" customHeight="1">
      <c r="A15395" s="244"/>
    </row>
    <row r="15396" spans="1:1" s="245" customFormat="1" ht="12" hidden="1" customHeight="1">
      <c r="A15396" s="244"/>
    </row>
    <row r="15397" spans="1:1" s="245" customFormat="1" ht="12" hidden="1" customHeight="1">
      <c r="A15397" s="244"/>
    </row>
    <row r="15398" spans="1:1" s="245" customFormat="1" ht="12" hidden="1" customHeight="1">
      <c r="A15398" s="244"/>
    </row>
    <row r="15399" spans="1:1" s="245" customFormat="1" ht="12" hidden="1" customHeight="1">
      <c r="A15399" s="244"/>
    </row>
    <row r="15400" spans="1:1" s="245" customFormat="1" ht="12" hidden="1" customHeight="1">
      <c r="A15400" s="244"/>
    </row>
    <row r="15401" spans="1:1" s="245" customFormat="1" ht="12" hidden="1" customHeight="1">
      <c r="A15401" s="244"/>
    </row>
    <row r="15402" spans="1:1" s="245" customFormat="1" ht="12" hidden="1" customHeight="1">
      <c r="A15402" s="244"/>
    </row>
    <row r="15403" spans="1:1" s="245" customFormat="1" ht="12" hidden="1" customHeight="1">
      <c r="A15403" s="244"/>
    </row>
    <row r="15404" spans="1:1" s="245" customFormat="1" ht="12" hidden="1" customHeight="1">
      <c r="A15404" s="244"/>
    </row>
    <row r="15405" spans="1:1" s="245" customFormat="1" ht="12" hidden="1" customHeight="1">
      <c r="A15405" s="244"/>
    </row>
    <row r="15406" spans="1:1" s="245" customFormat="1" ht="12" hidden="1" customHeight="1">
      <c r="A15406" s="244"/>
    </row>
    <row r="15407" spans="1:1" s="245" customFormat="1" ht="12" hidden="1" customHeight="1">
      <c r="A15407" s="244"/>
    </row>
    <row r="15408" spans="1:1" s="245" customFormat="1" ht="12" hidden="1" customHeight="1">
      <c r="A15408" s="244"/>
    </row>
    <row r="15409" spans="1:1" s="245" customFormat="1" ht="12" hidden="1" customHeight="1">
      <c r="A15409" s="244"/>
    </row>
    <row r="15410" spans="1:1" s="245" customFormat="1" ht="12" hidden="1" customHeight="1">
      <c r="A15410" s="244"/>
    </row>
    <row r="15411" spans="1:1" s="245" customFormat="1" ht="12" hidden="1" customHeight="1">
      <c r="A15411" s="244"/>
    </row>
    <row r="15412" spans="1:1" s="245" customFormat="1" ht="12" hidden="1" customHeight="1">
      <c r="A15412" s="244"/>
    </row>
    <row r="15413" spans="1:1" s="245" customFormat="1" ht="12" hidden="1" customHeight="1">
      <c r="A15413" s="244"/>
    </row>
    <row r="15414" spans="1:1" s="245" customFormat="1" ht="12" hidden="1" customHeight="1">
      <c r="A15414" s="244"/>
    </row>
    <row r="15415" spans="1:1" s="245" customFormat="1" ht="12" hidden="1" customHeight="1">
      <c r="A15415" s="244"/>
    </row>
    <row r="15416" spans="1:1" s="245" customFormat="1" ht="12" hidden="1" customHeight="1">
      <c r="A15416" s="244"/>
    </row>
    <row r="15417" spans="1:1" s="245" customFormat="1" ht="12" hidden="1" customHeight="1">
      <c r="A15417" s="244"/>
    </row>
    <row r="15418" spans="1:1" s="245" customFormat="1" ht="12" hidden="1" customHeight="1">
      <c r="A15418" s="244"/>
    </row>
    <row r="15419" spans="1:1" s="245" customFormat="1" ht="12" hidden="1" customHeight="1">
      <c r="A15419" s="244"/>
    </row>
    <row r="15420" spans="1:1" s="245" customFormat="1" ht="12" hidden="1" customHeight="1">
      <c r="A15420" s="244"/>
    </row>
    <row r="15421" spans="1:1" s="245" customFormat="1" ht="12" hidden="1" customHeight="1">
      <c r="A15421" s="244"/>
    </row>
    <row r="15422" spans="1:1" s="245" customFormat="1" ht="12" hidden="1" customHeight="1">
      <c r="A15422" s="244"/>
    </row>
    <row r="15423" spans="1:1" s="245" customFormat="1" ht="12" hidden="1" customHeight="1">
      <c r="A15423" s="244"/>
    </row>
    <row r="15424" spans="1:1" s="245" customFormat="1" ht="12" hidden="1" customHeight="1">
      <c r="A15424" s="244"/>
    </row>
    <row r="15425" spans="1:1" s="245" customFormat="1" ht="12" hidden="1" customHeight="1">
      <c r="A15425" s="244"/>
    </row>
    <row r="15426" spans="1:1" s="245" customFormat="1" ht="12" hidden="1" customHeight="1">
      <c r="A15426" s="244"/>
    </row>
    <row r="15427" spans="1:1" s="245" customFormat="1" ht="12" hidden="1" customHeight="1">
      <c r="A15427" s="244"/>
    </row>
    <row r="15428" spans="1:1" s="245" customFormat="1" ht="12" hidden="1" customHeight="1">
      <c r="A15428" s="244"/>
    </row>
    <row r="15429" spans="1:1" s="245" customFormat="1" ht="12" hidden="1" customHeight="1">
      <c r="A15429" s="244"/>
    </row>
    <row r="15430" spans="1:1" s="245" customFormat="1" ht="12" hidden="1" customHeight="1">
      <c r="A15430" s="244"/>
    </row>
    <row r="15431" spans="1:1" s="245" customFormat="1" ht="12" hidden="1" customHeight="1">
      <c r="A15431" s="244"/>
    </row>
    <row r="15432" spans="1:1" s="245" customFormat="1" ht="12" hidden="1" customHeight="1">
      <c r="A15432" s="244"/>
    </row>
    <row r="15433" spans="1:1" s="245" customFormat="1" ht="12" hidden="1" customHeight="1">
      <c r="A15433" s="244"/>
    </row>
    <row r="15434" spans="1:1" s="245" customFormat="1" ht="12" hidden="1" customHeight="1">
      <c r="A15434" s="244"/>
    </row>
    <row r="15435" spans="1:1" s="245" customFormat="1" ht="12" hidden="1" customHeight="1">
      <c r="A15435" s="244"/>
    </row>
    <row r="15436" spans="1:1" s="245" customFormat="1" ht="12" hidden="1" customHeight="1">
      <c r="A15436" s="244"/>
    </row>
    <row r="15437" spans="1:1" s="245" customFormat="1" ht="12" hidden="1" customHeight="1">
      <c r="A15437" s="244"/>
    </row>
    <row r="15438" spans="1:1" s="245" customFormat="1" ht="12" hidden="1" customHeight="1">
      <c r="A15438" s="244"/>
    </row>
    <row r="15439" spans="1:1" s="245" customFormat="1" ht="12" hidden="1" customHeight="1">
      <c r="A15439" s="244"/>
    </row>
    <row r="15440" spans="1:1" s="245" customFormat="1" ht="12" hidden="1" customHeight="1">
      <c r="A15440" s="244"/>
    </row>
    <row r="15441" spans="1:1" s="245" customFormat="1" ht="12" hidden="1" customHeight="1">
      <c r="A15441" s="244"/>
    </row>
    <row r="15442" spans="1:1" s="245" customFormat="1" ht="12" hidden="1" customHeight="1">
      <c r="A15442" s="244"/>
    </row>
    <row r="15443" spans="1:1" s="245" customFormat="1" ht="12" hidden="1" customHeight="1">
      <c r="A15443" s="244"/>
    </row>
    <row r="15444" spans="1:1" s="245" customFormat="1" ht="12" hidden="1" customHeight="1">
      <c r="A15444" s="244"/>
    </row>
    <row r="15445" spans="1:1" s="245" customFormat="1" ht="12" hidden="1" customHeight="1">
      <c r="A15445" s="244"/>
    </row>
    <row r="15446" spans="1:1" s="245" customFormat="1" ht="12" hidden="1" customHeight="1">
      <c r="A15446" s="244"/>
    </row>
    <row r="15447" spans="1:1" s="245" customFormat="1" ht="12" hidden="1" customHeight="1">
      <c r="A15447" s="244"/>
    </row>
    <row r="15448" spans="1:1" s="245" customFormat="1" ht="12" hidden="1" customHeight="1">
      <c r="A15448" s="244"/>
    </row>
    <row r="15449" spans="1:1" s="245" customFormat="1" ht="12" hidden="1" customHeight="1">
      <c r="A15449" s="244"/>
    </row>
    <row r="15450" spans="1:1" s="245" customFormat="1" ht="12" hidden="1" customHeight="1">
      <c r="A15450" s="244"/>
    </row>
    <row r="15451" spans="1:1" s="245" customFormat="1" ht="12" hidden="1" customHeight="1">
      <c r="A15451" s="244"/>
    </row>
    <row r="15452" spans="1:1" s="245" customFormat="1" ht="12" hidden="1" customHeight="1">
      <c r="A15452" s="244"/>
    </row>
    <row r="15453" spans="1:1" s="245" customFormat="1" ht="12" hidden="1" customHeight="1">
      <c r="A15453" s="244"/>
    </row>
    <row r="15454" spans="1:1" s="245" customFormat="1" ht="12" hidden="1" customHeight="1">
      <c r="A15454" s="244"/>
    </row>
    <row r="15455" spans="1:1" s="245" customFormat="1" ht="12" hidden="1" customHeight="1">
      <c r="A15455" s="244"/>
    </row>
    <row r="15456" spans="1:1" s="245" customFormat="1" ht="12" hidden="1" customHeight="1">
      <c r="A15456" s="244"/>
    </row>
    <row r="15457" spans="1:1" s="245" customFormat="1" ht="12" hidden="1" customHeight="1">
      <c r="A15457" s="244"/>
    </row>
    <row r="15458" spans="1:1" s="245" customFormat="1" ht="12" hidden="1" customHeight="1">
      <c r="A15458" s="244"/>
    </row>
    <row r="15459" spans="1:1" s="245" customFormat="1" ht="12" hidden="1" customHeight="1">
      <c r="A15459" s="244"/>
    </row>
    <row r="15460" spans="1:1" s="245" customFormat="1" ht="12" hidden="1" customHeight="1">
      <c r="A15460" s="244"/>
    </row>
    <row r="15461" spans="1:1" s="245" customFormat="1" ht="12" hidden="1" customHeight="1">
      <c r="A15461" s="244"/>
    </row>
    <row r="15462" spans="1:1" s="245" customFormat="1" ht="12" hidden="1" customHeight="1">
      <c r="A15462" s="244"/>
    </row>
    <row r="15463" spans="1:1" s="245" customFormat="1" ht="12" hidden="1" customHeight="1">
      <c r="A15463" s="244"/>
    </row>
    <row r="15464" spans="1:1" s="245" customFormat="1" ht="12" hidden="1" customHeight="1">
      <c r="A15464" s="244"/>
    </row>
    <row r="15465" spans="1:1" s="245" customFormat="1" ht="12" hidden="1" customHeight="1">
      <c r="A15465" s="244"/>
    </row>
    <row r="15466" spans="1:1" s="245" customFormat="1" ht="12" hidden="1" customHeight="1">
      <c r="A15466" s="244"/>
    </row>
    <row r="15467" spans="1:1" s="245" customFormat="1" ht="12" hidden="1" customHeight="1">
      <c r="A15467" s="244"/>
    </row>
    <row r="15468" spans="1:1" s="245" customFormat="1" ht="12" hidden="1" customHeight="1">
      <c r="A15468" s="244"/>
    </row>
    <row r="15469" spans="1:1" s="245" customFormat="1" ht="12" hidden="1" customHeight="1">
      <c r="A15469" s="244"/>
    </row>
    <row r="15470" spans="1:1" s="245" customFormat="1" ht="12" hidden="1" customHeight="1">
      <c r="A15470" s="244"/>
    </row>
    <row r="15471" spans="1:1" s="245" customFormat="1" ht="12" hidden="1" customHeight="1">
      <c r="A15471" s="244"/>
    </row>
    <row r="15472" spans="1:1" s="245" customFormat="1" ht="12" hidden="1" customHeight="1">
      <c r="A15472" s="244"/>
    </row>
    <row r="15473" spans="1:1" s="245" customFormat="1" ht="12" hidden="1" customHeight="1">
      <c r="A15473" s="244"/>
    </row>
    <row r="15474" spans="1:1" s="245" customFormat="1" ht="12" hidden="1" customHeight="1">
      <c r="A15474" s="244"/>
    </row>
    <row r="15475" spans="1:1" s="245" customFormat="1" ht="12" hidden="1" customHeight="1">
      <c r="A15475" s="244"/>
    </row>
    <row r="15476" spans="1:1" s="245" customFormat="1" ht="12" hidden="1" customHeight="1">
      <c r="A15476" s="244"/>
    </row>
    <row r="15477" spans="1:1" s="245" customFormat="1" ht="12" hidden="1" customHeight="1">
      <c r="A15477" s="244"/>
    </row>
    <row r="15478" spans="1:1" s="245" customFormat="1" ht="12" hidden="1" customHeight="1">
      <c r="A15478" s="244"/>
    </row>
    <row r="15479" spans="1:1" s="245" customFormat="1" ht="12" hidden="1" customHeight="1">
      <c r="A15479" s="244"/>
    </row>
    <row r="15480" spans="1:1" s="245" customFormat="1" ht="12" hidden="1" customHeight="1">
      <c r="A15480" s="244"/>
    </row>
    <row r="15481" spans="1:1" s="245" customFormat="1" ht="12" hidden="1" customHeight="1">
      <c r="A15481" s="244"/>
    </row>
    <row r="15482" spans="1:1" s="245" customFormat="1" ht="12" hidden="1" customHeight="1">
      <c r="A15482" s="244"/>
    </row>
    <row r="15483" spans="1:1" s="245" customFormat="1" ht="12" hidden="1" customHeight="1">
      <c r="A15483" s="244"/>
    </row>
    <row r="15484" spans="1:1" s="245" customFormat="1" ht="12" hidden="1" customHeight="1">
      <c r="A15484" s="244"/>
    </row>
    <row r="15485" spans="1:1" s="245" customFormat="1" ht="12" hidden="1" customHeight="1">
      <c r="A15485" s="244"/>
    </row>
    <row r="15486" spans="1:1" s="245" customFormat="1" ht="12" hidden="1" customHeight="1">
      <c r="A15486" s="244"/>
    </row>
    <row r="15487" spans="1:1" s="245" customFormat="1" ht="12" hidden="1" customHeight="1">
      <c r="A15487" s="244"/>
    </row>
    <row r="15488" spans="1:1" s="245" customFormat="1" ht="12" hidden="1" customHeight="1">
      <c r="A15488" s="244"/>
    </row>
    <row r="15489" spans="1:1" s="245" customFormat="1" ht="12" hidden="1" customHeight="1">
      <c r="A15489" s="244"/>
    </row>
    <row r="15490" spans="1:1" s="245" customFormat="1" ht="12" hidden="1" customHeight="1">
      <c r="A15490" s="244"/>
    </row>
    <row r="15491" spans="1:1" s="245" customFormat="1" ht="12" hidden="1" customHeight="1">
      <c r="A15491" s="244"/>
    </row>
    <row r="15492" spans="1:1" s="245" customFormat="1" ht="12" hidden="1" customHeight="1">
      <c r="A15492" s="244"/>
    </row>
    <row r="15493" spans="1:1" s="245" customFormat="1" ht="12" hidden="1" customHeight="1">
      <c r="A15493" s="244"/>
    </row>
    <row r="15494" spans="1:1" s="245" customFormat="1" ht="12" hidden="1" customHeight="1">
      <c r="A15494" s="244"/>
    </row>
    <row r="15495" spans="1:1" s="245" customFormat="1" ht="12" hidden="1" customHeight="1">
      <c r="A15495" s="244"/>
    </row>
    <row r="15496" spans="1:1" s="245" customFormat="1" ht="12" hidden="1" customHeight="1">
      <c r="A15496" s="244"/>
    </row>
    <row r="15497" spans="1:1" s="245" customFormat="1" ht="12" hidden="1" customHeight="1">
      <c r="A15497" s="244"/>
    </row>
    <row r="15498" spans="1:1" s="245" customFormat="1" ht="12" hidden="1" customHeight="1">
      <c r="A15498" s="244"/>
    </row>
    <row r="15499" spans="1:1" s="245" customFormat="1" ht="12" hidden="1" customHeight="1">
      <c r="A15499" s="244"/>
    </row>
    <row r="15500" spans="1:1" s="245" customFormat="1" ht="12" hidden="1" customHeight="1">
      <c r="A15500" s="244"/>
    </row>
    <row r="15501" spans="1:1" s="245" customFormat="1" ht="12" hidden="1" customHeight="1">
      <c r="A15501" s="244"/>
    </row>
    <row r="15502" spans="1:1" s="245" customFormat="1" ht="12" hidden="1" customHeight="1">
      <c r="A15502" s="244"/>
    </row>
    <row r="15503" spans="1:1" s="245" customFormat="1" ht="12" hidden="1" customHeight="1">
      <c r="A15503" s="244"/>
    </row>
    <row r="15504" spans="1:1" s="245" customFormat="1" ht="12" hidden="1" customHeight="1">
      <c r="A15504" s="244"/>
    </row>
    <row r="15505" spans="1:1" s="245" customFormat="1" ht="12" hidden="1" customHeight="1">
      <c r="A15505" s="244"/>
    </row>
    <row r="15506" spans="1:1" s="245" customFormat="1" ht="12" hidden="1" customHeight="1">
      <c r="A15506" s="244"/>
    </row>
    <row r="15507" spans="1:1" s="245" customFormat="1" ht="12" hidden="1" customHeight="1">
      <c r="A15507" s="244"/>
    </row>
    <row r="15508" spans="1:1" s="245" customFormat="1" ht="12" hidden="1" customHeight="1">
      <c r="A15508" s="244"/>
    </row>
    <row r="15509" spans="1:1" s="245" customFormat="1" ht="12" hidden="1" customHeight="1">
      <c r="A15509" s="244"/>
    </row>
    <row r="15510" spans="1:1" s="245" customFormat="1" ht="12" hidden="1" customHeight="1">
      <c r="A15510" s="244"/>
    </row>
    <row r="15511" spans="1:1" s="245" customFormat="1" ht="12" hidden="1" customHeight="1">
      <c r="A15511" s="244"/>
    </row>
    <row r="15512" spans="1:1" s="245" customFormat="1" ht="12" hidden="1" customHeight="1">
      <c r="A15512" s="244"/>
    </row>
    <row r="15513" spans="1:1" s="245" customFormat="1" ht="12" hidden="1" customHeight="1">
      <c r="A15513" s="244"/>
    </row>
    <row r="15514" spans="1:1" s="245" customFormat="1" ht="12" hidden="1" customHeight="1">
      <c r="A15514" s="244"/>
    </row>
    <row r="15515" spans="1:1" s="245" customFormat="1" ht="12" hidden="1" customHeight="1">
      <c r="A15515" s="244"/>
    </row>
    <row r="15516" spans="1:1" s="245" customFormat="1" ht="12" hidden="1" customHeight="1">
      <c r="A15516" s="244"/>
    </row>
    <row r="15517" spans="1:1" s="245" customFormat="1" ht="12" hidden="1" customHeight="1">
      <c r="A15517" s="244"/>
    </row>
    <row r="15518" spans="1:1" s="245" customFormat="1" ht="12" hidden="1" customHeight="1">
      <c r="A15518" s="244"/>
    </row>
    <row r="15519" spans="1:1" s="245" customFormat="1" ht="12" hidden="1" customHeight="1">
      <c r="A15519" s="244"/>
    </row>
    <row r="15520" spans="1:1" s="245" customFormat="1" ht="12" hidden="1" customHeight="1">
      <c r="A15520" s="244"/>
    </row>
    <row r="15521" spans="1:1" s="245" customFormat="1" ht="12" hidden="1" customHeight="1">
      <c r="A15521" s="244"/>
    </row>
    <row r="15522" spans="1:1" s="245" customFormat="1" ht="12" hidden="1" customHeight="1">
      <c r="A15522" s="244"/>
    </row>
    <row r="15523" spans="1:1" s="245" customFormat="1" ht="12" hidden="1" customHeight="1">
      <c r="A15523" s="244"/>
    </row>
    <row r="15524" spans="1:1" s="245" customFormat="1" ht="12" hidden="1" customHeight="1">
      <c r="A15524" s="244"/>
    </row>
    <row r="15525" spans="1:1" s="245" customFormat="1" ht="12" hidden="1" customHeight="1">
      <c r="A15525" s="244"/>
    </row>
    <row r="15526" spans="1:1" s="245" customFormat="1" ht="12" hidden="1" customHeight="1">
      <c r="A15526" s="244"/>
    </row>
    <row r="15527" spans="1:1" s="245" customFormat="1" ht="12" hidden="1" customHeight="1">
      <c r="A15527" s="244"/>
    </row>
    <row r="15528" spans="1:1" s="245" customFormat="1" ht="12" hidden="1" customHeight="1">
      <c r="A15528" s="244"/>
    </row>
    <row r="15529" spans="1:1" s="245" customFormat="1" ht="12" hidden="1" customHeight="1">
      <c r="A15529" s="244"/>
    </row>
    <row r="15530" spans="1:1" s="245" customFormat="1" ht="12" hidden="1" customHeight="1">
      <c r="A15530" s="244"/>
    </row>
    <row r="15531" spans="1:1" s="245" customFormat="1" ht="12" hidden="1" customHeight="1">
      <c r="A15531" s="244"/>
    </row>
    <row r="15532" spans="1:1" s="245" customFormat="1" ht="12" hidden="1" customHeight="1">
      <c r="A15532" s="244"/>
    </row>
    <row r="15533" spans="1:1" s="245" customFormat="1" ht="12" hidden="1" customHeight="1">
      <c r="A15533" s="244"/>
    </row>
    <row r="15534" spans="1:1" s="245" customFormat="1" ht="12" hidden="1" customHeight="1">
      <c r="A15534" s="244"/>
    </row>
    <row r="15535" spans="1:1" s="245" customFormat="1" ht="12" hidden="1" customHeight="1">
      <c r="A15535" s="244"/>
    </row>
    <row r="15536" spans="1:1" s="245" customFormat="1" ht="12" hidden="1" customHeight="1">
      <c r="A15536" s="244"/>
    </row>
    <row r="15537" spans="1:1" s="245" customFormat="1" ht="12" hidden="1" customHeight="1">
      <c r="A15537" s="244"/>
    </row>
    <row r="15538" spans="1:1" s="245" customFormat="1" ht="12" hidden="1" customHeight="1">
      <c r="A15538" s="244"/>
    </row>
    <row r="15539" spans="1:1" s="245" customFormat="1" ht="12" hidden="1" customHeight="1">
      <c r="A15539" s="244"/>
    </row>
    <row r="15540" spans="1:1" s="245" customFormat="1" ht="12" hidden="1" customHeight="1">
      <c r="A15540" s="244"/>
    </row>
    <row r="15541" spans="1:1" s="245" customFormat="1" ht="12" hidden="1" customHeight="1">
      <c r="A15541" s="244"/>
    </row>
    <row r="15542" spans="1:1" s="245" customFormat="1" ht="12" hidden="1" customHeight="1">
      <c r="A15542" s="244"/>
    </row>
    <row r="15543" spans="1:1" s="245" customFormat="1" ht="12" hidden="1" customHeight="1">
      <c r="A15543" s="244"/>
    </row>
    <row r="15544" spans="1:1" s="245" customFormat="1" ht="12" hidden="1" customHeight="1">
      <c r="A15544" s="244"/>
    </row>
    <row r="15545" spans="1:1" s="245" customFormat="1" ht="12" hidden="1" customHeight="1">
      <c r="A15545" s="244"/>
    </row>
    <row r="15546" spans="1:1" s="245" customFormat="1" ht="12" hidden="1" customHeight="1">
      <c r="A15546" s="244"/>
    </row>
    <row r="15547" spans="1:1" s="245" customFormat="1" ht="12" hidden="1" customHeight="1">
      <c r="A15547" s="244"/>
    </row>
    <row r="15548" spans="1:1" s="245" customFormat="1" ht="12" hidden="1" customHeight="1">
      <c r="A15548" s="244"/>
    </row>
    <row r="15549" spans="1:1" s="245" customFormat="1" ht="12" hidden="1" customHeight="1">
      <c r="A15549" s="244"/>
    </row>
    <row r="15550" spans="1:1" s="245" customFormat="1" ht="12" hidden="1" customHeight="1">
      <c r="A15550" s="244"/>
    </row>
    <row r="15551" spans="1:1" s="245" customFormat="1" ht="12" hidden="1" customHeight="1">
      <c r="A15551" s="244"/>
    </row>
    <row r="15552" spans="1:1" s="245" customFormat="1" ht="12" hidden="1" customHeight="1">
      <c r="A15552" s="244"/>
    </row>
    <row r="15553" spans="1:1" s="245" customFormat="1" ht="12" hidden="1" customHeight="1">
      <c r="A15553" s="244"/>
    </row>
    <row r="15554" spans="1:1" s="245" customFormat="1" ht="12" hidden="1" customHeight="1">
      <c r="A15554" s="244"/>
    </row>
    <row r="15555" spans="1:1" s="245" customFormat="1" ht="12" hidden="1" customHeight="1">
      <c r="A15555" s="244"/>
    </row>
    <row r="15556" spans="1:1" s="245" customFormat="1" ht="12" hidden="1" customHeight="1">
      <c r="A15556" s="244"/>
    </row>
    <row r="15557" spans="1:1" s="245" customFormat="1" ht="12" hidden="1" customHeight="1">
      <c r="A15557" s="244"/>
    </row>
    <row r="15558" spans="1:1" s="245" customFormat="1" ht="12" hidden="1" customHeight="1">
      <c r="A15558" s="244"/>
    </row>
    <row r="15559" spans="1:1" s="245" customFormat="1" ht="12" hidden="1" customHeight="1">
      <c r="A15559" s="244"/>
    </row>
    <row r="15560" spans="1:1" s="245" customFormat="1" ht="12" hidden="1" customHeight="1">
      <c r="A15560" s="244"/>
    </row>
    <row r="15561" spans="1:1" s="245" customFormat="1" ht="12" hidden="1" customHeight="1">
      <c r="A15561" s="244"/>
    </row>
    <row r="15562" spans="1:1" s="245" customFormat="1" ht="12" hidden="1" customHeight="1">
      <c r="A15562" s="244"/>
    </row>
    <row r="15563" spans="1:1" s="245" customFormat="1" ht="12" hidden="1" customHeight="1">
      <c r="A15563" s="244"/>
    </row>
    <row r="15564" spans="1:1" s="245" customFormat="1" ht="12" hidden="1" customHeight="1">
      <c r="A15564" s="244"/>
    </row>
    <row r="15565" spans="1:1" s="245" customFormat="1" ht="12" hidden="1" customHeight="1">
      <c r="A15565" s="244"/>
    </row>
    <row r="15566" spans="1:1" s="245" customFormat="1" ht="12" hidden="1" customHeight="1">
      <c r="A15566" s="244"/>
    </row>
    <row r="15567" spans="1:1" s="245" customFormat="1" ht="12" hidden="1" customHeight="1">
      <c r="A15567" s="244"/>
    </row>
    <row r="15568" spans="1:1" s="245" customFormat="1" ht="12" hidden="1" customHeight="1">
      <c r="A15568" s="244"/>
    </row>
    <row r="15569" spans="1:1" s="245" customFormat="1" ht="12" hidden="1" customHeight="1">
      <c r="A15569" s="244"/>
    </row>
    <row r="15570" spans="1:1" s="245" customFormat="1" ht="12" hidden="1" customHeight="1">
      <c r="A15570" s="244"/>
    </row>
    <row r="15571" spans="1:1" s="245" customFormat="1" ht="12" hidden="1" customHeight="1">
      <c r="A15571" s="244"/>
    </row>
    <row r="15572" spans="1:1" s="245" customFormat="1" ht="12" hidden="1" customHeight="1">
      <c r="A15572" s="244"/>
    </row>
    <row r="15573" spans="1:1" s="245" customFormat="1" ht="12" hidden="1" customHeight="1">
      <c r="A15573" s="244"/>
    </row>
    <row r="15574" spans="1:1" s="245" customFormat="1" ht="12" hidden="1" customHeight="1">
      <c r="A15574" s="244"/>
    </row>
    <row r="15575" spans="1:1" s="245" customFormat="1" ht="12" hidden="1" customHeight="1">
      <c r="A15575" s="244"/>
    </row>
    <row r="15576" spans="1:1" s="245" customFormat="1" ht="12" hidden="1" customHeight="1">
      <c r="A15576" s="244"/>
    </row>
    <row r="15577" spans="1:1" s="245" customFormat="1" ht="12" hidden="1" customHeight="1">
      <c r="A15577" s="244"/>
    </row>
    <row r="15578" spans="1:1" s="245" customFormat="1" ht="12" hidden="1" customHeight="1">
      <c r="A15578" s="244"/>
    </row>
    <row r="15579" spans="1:1" s="245" customFormat="1" ht="12" hidden="1" customHeight="1">
      <c r="A15579" s="244"/>
    </row>
    <row r="15580" spans="1:1" s="245" customFormat="1" ht="12" hidden="1" customHeight="1">
      <c r="A15580" s="244"/>
    </row>
    <row r="15581" spans="1:1" s="245" customFormat="1" ht="12" hidden="1" customHeight="1">
      <c r="A15581" s="244"/>
    </row>
    <row r="15582" spans="1:1" s="245" customFormat="1" ht="12" hidden="1" customHeight="1">
      <c r="A15582" s="244"/>
    </row>
    <row r="15583" spans="1:1" s="245" customFormat="1" ht="12" hidden="1" customHeight="1">
      <c r="A15583" s="244"/>
    </row>
    <row r="15584" spans="1:1" s="245" customFormat="1" ht="12" hidden="1" customHeight="1">
      <c r="A15584" s="244"/>
    </row>
    <row r="15585" spans="1:1" s="245" customFormat="1" ht="12" hidden="1" customHeight="1">
      <c r="A15585" s="244"/>
    </row>
    <row r="15586" spans="1:1" s="245" customFormat="1" ht="12" hidden="1" customHeight="1">
      <c r="A15586" s="244"/>
    </row>
    <row r="15587" spans="1:1" s="245" customFormat="1" ht="12" hidden="1" customHeight="1">
      <c r="A15587" s="244"/>
    </row>
    <row r="15588" spans="1:1" s="245" customFormat="1" ht="12" hidden="1" customHeight="1">
      <c r="A15588" s="244"/>
    </row>
    <row r="15589" spans="1:1" s="245" customFormat="1" ht="12" hidden="1" customHeight="1">
      <c r="A15589" s="244"/>
    </row>
    <row r="15590" spans="1:1" s="245" customFormat="1" ht="12" hidden="1" customHeight="1">
      <c r="A15590" s="244"/>
    </row>
    <row r="15591" spans="1:1" s="245" customFormat="1" ht="12" hidden="1" customHeight="1">
      <c r="A15591" s="244"/>
    </row>
    <row r="15592" spans="1:1" s="245" customFormat="1" ht="12" hidden="1" customHeight="1">
      <c r="A15592" s="244"/>
    </row>
    <row r="15593" spans="1:1" s="245" customFormat="1" ht="12" hidden="1" customHeight="1">
      <c r="A15593" s="244"/>
    </row>
    <row r="15594" spans="1:1" s="245" customFormat="1" ht="12" hidden="1" customHeight="1">
      <c r="A15594" s="244"/>
    </row>
    <row r="15595" spans="1:1" s="245" customFormat="1" ht="12" hidden="1" customHeight="1">
      <c r="A15595" s="244"/>
    </row>
    <row r="15596" spans="1:1" s="245" customFormat="1" ht="12" hidden="1" customHeight="1">
      <c r="A15596" s="244"/>
    </row>
    <row r="15597" spans="1:1" s="245" customFormat="1" ht="12" hidden="1" customHeight="1">
      <c r="A15597" s="244"/>
    </row>
    <row r="15598" spans="1:1" s="245" customFormat="1" ht="12" hidden="1" customHeight="1">
      <c r="A15598" s="244"/>
    </row>
    <row r="15599" spans="1:1" s="245" customFormat="1" ht="12" hidden="1" customHeight="1">
      <c r="A15599" s="244"/>
    </row>
    <row r="15600" spans="1:1" s="245" customFormat="1" ht="12" hidden="1" customHeight="1">
      <c r="A15600" s="244"/>
    </row>
    <row r="15601" spans="1:1" s="245" customFormat="1" ht="12" hidden="1" customHeight="1">
      <c r="A15601" s="244"/>
    </row>
    <row r="15602" spans="1:1" s="245" customFormat="1" ht="12" hidden="1" customHeight="1">
      <c r="A15602" s="244"/>
    </row>
    <row r="15603" spans="1:1" s="245" customFormat="1" ht="12" hidden="1" customHeight="1">
      <c r="A15603" s="244"/>
    </row>
    <row r="15604" spans="1:1" s="245" customFormat="1" ht="12" hidden="1" customHeight="1">
      <c r="A15604" s="244"/>
    </row>
    <row r="15605" spans="1:1" s="245" customFormat="1" ht="12" hidden="1" customHeight="1">
      <c r="A15605" s="244"/>
    </row>
    <row r="15606" spans="1:1" s="245" customFormat="1" ht="12" hidden="1" customHeight="1">
      <c r="A15606" s="244"/>
    </row>
    <row r="15607" spans="1:1" s="245" customFormat="1" ht="12" hidden="1" customHeight="1">
      <c r="A15607" s="244"/>
    </row>
    <row r="15608" spans="1:1" s="245" customFormat="1" ht="12" hidden="1" customHeight="1">
      <c r="A15608" s="244"/>
    </row>
    <row r="15609" spans="1:1" s="245" customFormat="1" ht="12" hidden="1" customHeight="1">
      <c r="A15609" s="244"/>
    </row>
    <row r="15610" spans="1:1" s="245" customFormat="1" ht="12" hidden="1" customHeight="1">
      <c r="A15610" s="244"/>
    </row>
    <row r="15611" spans="1:1" s="245" customFormat="1" ht="12" hidden="1" customHeight="1">
      <c r="A15611" s="244"/>
    </row>
    <row r="15612" spans="1:1" s="245" customFormat="1" ht="12" hidden="1" customHeight="1">
      <c r="A15612" s="244"/>
    </row>
    <row r="15613" spans="1:1" s="245" customFormat="1" ht="12" hidden="1" customHeight="1">
      <c r="A15613" s="244"/>
    </row>
    <row r="15614" spans="1:1" s="245" customFormat="1" ht="12" hidden="1" customHeight="1">
      <c r="A15614" s="244"/>
    </row>
    <row r="15615" spans="1:1" s="245" customFormat="1" ht="12" hidden="1" customHeight="1">
      <c r="A15615" s="244"/>
    </row>
    <row r="15616" spans="1:1" s="245" customFormat="1" ht="12" hidden="1" customHeight="1">
      <c r="A15616" s="244"/>
    </row>
    <row r="15617" spans="1:1" s="245" customFormat="1" ht="12" hidden="1" customHeight="1">
      <c r="A15617" s="244"/>
    </row>
    <row r="15618" spans="1:1" s="245" customFormat="1" ht="12" hidden="1" customHeight="1">
      <c r="A15618" s="244"/>
    </row>
    <row r="15619" spans="1:1" s="245" customFormat="1" ht="12" hidden="1" customHeight="1">
      <c r="A15619" s="244"/>
    </row>
    <row r="15620" spans="1:1" s="245" customFormat="1" ht="12" hidden="1" customHeight="1">
      <c r="A15620" s="244"/>
    </row>
    <row r="15621" spans="1:1" s="245" customFormat="1" ht="12" hidden="1" customHeight="1">
      <c r="A15621" s="244"/>
    </row>
    <row r="15622" spans="1:1" s="245" customFormat="1" ht="12" hidden="1" customHeight="1">
      <c r="A15622" s="244"/>
    </row>
    <row r="15623" spans="1:1" s="245" customFormat="1" ht="12" hidden="1" customHeight="1">
      <c r="A15623" s="244"/>
    </row>
    <row r="15624" spans="1:1" s="245" customFormat="1" ht="12" hidden="1" customHeight="1">
      <c r="A15624" s="244"/>
    </row>
    <row r="15625" spans="1:1" s="245" customFormat="1" ht="12" hidden="1" customHeight="1">
      <c r="A15625" s="244"/>
    </row>
    <row r="15626" spans="1:1" s="245" customFormat="1" ht="12" hidden="1" customHeight="1">
      <c r="A15626" s="244"/>
    </row>
    <row r="15627" spans="1:1" s="245" customFormat="1" ht="12" hidden="1" customHeight="1">
      <c r="A15627" s="244"/>
    </row>
    <row r="15628" spans="1:1" s="245" customFormat="1" ht="12" hidden="1" customHeight="1">
      <c r="A15628" s="244"/>
    </row>
    <row r="15629" spans="1:1" s="245" customFormat="1" ht="12" hidden="1" customHeight="1">
      <c r="A15629" s="244"/>
    </row>
    <row r="15630" spans="1:1" s="245" customFormat="1" ht="12" hidden="1" customHeight="1">
      <c r="A15630" s="244"/>
    </row>
    <row r="15631" spans="1:1" s="245" customFormat="1" ht="12" hidden="1" customHeight="1">
      <c r="A15631" s="244"/>
    </row>
    <row r="15632" spans="1:1" s="245" customFormat="1" ht="12" hidden="1" customHeight="1">
      <c r="A15632" s="244"/>
    </row>
    <row r="15633" spans="1:1" s="245" customFormat="1" ht="12" hidden="1" customHeight="1">
      <c r="A15633" s="244"/>
    </row>
    <row r="15634" spans="1:1" s="245" customFormat="1" ht="12" hidden="1" customHeight="1">
      <c r="A15634" s="244"/>
    </row>
    <row r="15635" spans="1:1" s="245" customFormat="1" ht="12" hidden="1" customHeight="1">
      <c r="A15635" s="244"/>
    </row>
    <row r="15636" spans="1:1" s="245" customFormat="1" ht="12" hidden="1" customHeight="1">
      <c r="A15636" s="244"/>
    </row>
    <row r="15637" spans="1:1" s="245" customFormat="1" ht="12" hidden="1" customHeight="1">
      <c r="A15637" s="244"/>
    </row>
    <row r="15638" spans="1:1" s="245" customFormat="1" ht="12" hidden="1" customHeight="1">
      <c r="A15638" s="244"/>
    </row>
    <row r="15639" spans="1:1" s="245" customFormat="1" ht="12" hidden="1" customHeight="1">
      <c r="A15639" s="244"/>
    </row>
    <row r="15640" spans="1:1" s="245" customFormat="1" ht="12" hidden="1" customHeight="1">
      <c r="A15640" s="244"/>
    </row>
    <row r="15641" spans="1:1" s="245" customFormat="1" ht="12" hidden="1" customHeight="1">
      <c r="A15641" s="244"/>
    </row>
    <row r="15642" spans="1:1" s="245" customFormat="1" ht="12" hidden="1" customHeight="1">
      <c r="A15642" s="244"/>
    </row>
    <row r="15643" spans="1:1" s="245" customFormat="1" ht="12" hidden="1" customHeight="1">
      <c r="A15643" s="244"/>
    </row>
    <row r="15644" spans="1:1" s="245" customFormat="1" ht="12" hidden="1" customHeight="1">
      <c r="A15644" s="244"/>
    </row>
    <row r="15645" spans="1:1" s="245" customFormat="1" ht="12" hidden="1" customHeight="1">
      <c r="A15645" s="244"/>
    </row>
    <row r="15646" spans="1:1" s="245" customFormat="1" ht="12" hidden="1" customHeight="1">
      <c r="A15646" s="244"/>
    </row>
    <row r="15647" spans="1:1" s="245" customFormat="1" ht="12" hidden="1" customHeight="1">
      <c r="A15647" s="244"/>
    </row>
    <row r="15648" spans="1:1" s="245" customFormat="1" ht="12" hidden="1" customHeight="1">
      <c r="A15648" s="244"/>
    </row>
    <row r="15649" spans="1:1" s="245" customFormat="1" ht="12" hidden="1" customHeight="1">
      <c r="A15649" s="244"/>
    </row>
    <row r="15650" spans="1:1" s="245" customFormat="1" ht="12" hidden="1" customHeight="1">
      <c r="A15650" s="244"/>
    </row>
    <row r="15651" spans="1:1" s="245" customFormat="1" ht="12" hidden="1" customHeight="1">
      <c r="A15651" s="244"/>
    </row>
    <row r="15652" spans="1:1" s="245" customFormat="1" ht="12" hidden="1" customHeight="1">
      <c r="A15652" s="244"/>
    </row>
    <row r="15653" spans="1:1" s="245" customFormat="1" ht="12" hidden="1" customHeight="1">
      <c r="A15653" s="244"/>
    </row>
    <row r="15654" spans="1:1" s="245" customFormat="1" ht="12" hidden="1" customHeight="1">
      <c r="A15654" s="244"/>
    </row>
    <row r="15655" spans="1:1" s="245" customFormat="1" ht="12" hidden="1" customHeight="1">
      <c r="A15655" s="244"/>
    </row>
    <row r="15656" spans="1:1" s="245" customFormat="1" ht="12" hidden="1" customHeight="1">
      <c r="A15656" s="244"/>
    </row>
    <row r="15657" spans="1:1" s="245" customFormat="1" ht="12" hidden="1" customHeight="1">
      <c r="A15657" s="244"/>
    </row>
    <row r="15658" spans="1:1" s="245" customFormat="1" ht="12" hidden="1" customHeight="1">
      <c r="A15658" s="244"/>
    </row>
    <row r="15659" spans="1:1" s="245" customFormat="1" ht="12" hidden="1" customHeight="1">
      <c r="A15659" s="244"/>
    </row>
    <row r="15660" spans="1:1" s="245" customFormat="1" ht="12" hidden="1" customHeight="1">
      <c r="A15660" s="244"/>
    </row>
    <row r="15661" spans="1:1" s="245" customFormat="1" ht="12" hidden="1" customHeight="1">
      <c r="A15661" s="244"/>
    </row>
    <row r="15662" spans="1:1" s="245" customFormat="1" ht="12" hidden="1" customHeight="1">
      <c r="A15662" s="244"/>
    </row>
    <row r="15663" spans="1:1" s="245" customFormat="1" ht="12" hidden="1" customHeight="1">
      <c r="A15663" s="244"/>
    </row>
    <row r="15664" spans="1:1" s="245" customFormat="1" ht="12" hidden="1" customHeight="1">
      <c r="A15664" s="244"/>
    </row>
    <row r="15665" spans="1:1" s="245" customFormat="1" ht="12" hidden="1" customHeight="1">
      <c r="A15665" s="244"/>
    </row>
    <row r="15666" spans="1:1" s="245" customFormat="1" ht="12" hidden="1" customHeight="1">
      <c r="A15666" s="244"/>
    </row>
    <row r="15667" spans="1:1" s="245" customFormat="1" ht="12" hidden="1" customHeight="1">
      <c r="A15667" s="244"/>
    </row>
    <row r="15668" spans="1:1" s="245" customFormat="1" ht="12" hidden="1" customHeight="1">
      <c r="A15668" s="244"/>
    </row>
    <row r="15669" spans="1:1" s="245" customFormat="1" ht="12" hidden="1" customHeight="1">
      <c r="A15669" s="244"/>
    </row>
    <row r="15670" spans="1:1" s="245" customFormat="1" ht="12" hidden="1" customHeight="1">
      <c r="A15670" s="244"/>
    </row>
    <row r="15671" spans="1:1" s="245" customFormat="1" ht="12" hidden="1" customHeight="1">
      <c r="A15671" s="244"/>
    </row>
    <row r="15672" spans="1:1" s="245" customFormat="1" ht="12" hidden="1" customHeight="1">
      <c r="A15672" s="244"/>
    </row>
    <row r="15673" spans="1:1" s="245" customFormat="1" ht="12" hidden="1" customHeight="1">
      <c r="A15673" s="244"/>
    </row>
    <row r="15674" spans="1:1" s="245" customFormat="1" ht="12" hidden="1" customHeight="1">
      <c r="A15674" s="244"/>
    </row>
    <row r="15675" spans="1:1" s="245" customFormat="1" ht="12" hidden="1" customHeight="1">
      <c r="A15675" s="244"/>
    </row>
    <row r="15676" spans="1:1" s="245" customFormat="1" ht="12" hidden="1" customHeight="1">
      <c r="A15676" s="244"/>
    </row>
    <row r="15677" spans="1:1" s="245" customFormat="1" ht="12" hidden="1" customHeight="1">
      <c r="A15677" s="244"/>
    </row>
    <row r="15678" spans="1:1" s="245" customFormat="1" ht="12" hidden="1" customHeight="1">
      <c r="A15678" s="244"/>
    </row>
    <row r="15679" spans="1:1" s="245" customFormat="1" ht="12" hidden="1" customHeight="1">
      <c r="A15679" s="244"/>
    </row>
    <row r="15680" spans="1:1" s="245" customFormat="1" ht="12" hidden="1" customHeight="1">
      <c r="A15680" s="244"/>
    </row>
    <row r="15681" spans="1:1" s="245" customFormat="1" ht="12" hidden="1" customHeight="1">
      <c r="A15681" s="244"/>
    </row>
    <row r="15682" spans="1:1" s="245" customFormat="1" ht="12" hidden="1" customHeight="1">
      <c r="A15682" s="244"/>
    </row>
    <row r="15683" spans="1:1" s="245" customFormat="1" ht="12" hidden="1" customHeight="1">
      <c r="A15683" s="244"/>
    </row>
    <row r="15684" spans="1:1" s="245" customFormat="1" ht="12" hidden="1" customHeight="1">
      <c r="A15684" s="244"/>
    </row>
    <row r="15685" spans="1:1" s="245" customFormat="1" ht="12" hidden="1" customHeight="1">
      <c r="A15685" s="244"/>
    </row>
    <row r="15686" spans="1:1" s="245" customFormat="1" ht="12" hidden="1" customHeight="1">
      <c r="A15686" s="244"/>
    </row>
    <row r="15687" spans="1:1" s="245" customFormat="1" ht="12" hidden="1" customHeight="1">
      <c r="A15687" s="244"/>
    </row>
    <row r="15688" spans="1:1" s="245" customFormat="1" ht="12" hidden="1" customHeight="1">
      <c r="A15688" s="244"/>
    </row>
    <row r="15689" spans="1:1" s="245" customFormat="1" ht="12" hidden="1" customHeight="1">
      <c r="A15689" s="244"/>
    </row>
    <row r="15690" spans="1:1" s="245" customFormat="1" ht="12" hidden="1" customHeight="1">
      <c r="A15690" s="244"/>
    </row>
    <row r="15691" spans="1:1" s="245" customFormat="1" ht="12" hidden="1" customHeight="1">
      <c r="A15691" s="244"/>
    </row>
    <row r="15692" spans="1:1" s="245" customFormat="1" ht="12" hidden="1" customHeight="1">
      <c r="A15692" s="244"/>
    </row>
    <row r="15693" spans="1:1" s="245" customFormat="1" ht="12" hidden="1" customHeight="1">
      <c r="A15693" s="244"/>
    </row>
    <row r="15694" spans="1:1" s="245" customFormat="1" ht="12" hidden="1" customHeight="1">
      <c r="A15694" s="244"/>
    </row>
    <row r="15695" spans="1:1" s="245" customFormat="1" ht="12" hidden="1" customHeight="1">
      <c r="A15695" s="244"/>
    </row>
    <row r="15696" spans="1:1" s="245" customFormat="1" ht="12" hidden="1" customHeight="1">
      <c r="A15696" s="244"/>
    </row>
    <row r="15697" spans="1:1" s="245" customFormat="1" ht="12" hidden="1" customHeight="1">
      <c r="A15697" s="244"/>
    </row>
    <row r="15698" spans="1:1" s="245" customFormat="1" ht="12" hidden="1" customHeight="1">
      <c r="A15698" s="244"/>
    </row>
    <row r="15699" spans="1:1" s="245" customFormat="1" ht="12" hidden="1" customHeight="1">
      <c r="A15699" s="244"/>
    </row>
    <row r="15700" spans="1:1" s="245" customFormat="1" ht="12" hidden="1" customHeight="1">
      <c r="A15700" s="244"/>
    </row>
    <row r="15701" spans="1:1" s="245" customFormat="1" ht="12" hidden="1" customHeight="1">
      <c r="A15701" s="244"/>
    </row>
    <row r="15702" spans="1:1" s="245" customFormat="1" ht="12" hidden="1" customHeight="1">
      <c r="A15702" s="244"/>
    </row>
    <row r="15703" spans="1:1" s="245" customFormat="1" ht="12" hidden="1" customHeight="1">
      <c r="A15703" s="244"/>
    </row>
    <row r="15704" spans="1:1" s="245" customFormat="1" ht="12" hidden="1" customHeight="1">
      <c r="A15704" s="244"/>
    </row>
    <row r="15705" spans="1:1" s="245" customFormat="1" ht="12" hidden="1" customHeight="1">
      <c r="A15705" s="244"/>
    </row>
    <row r="15706" spans="1:1" s="245" customFormat="1" ht="12" hidden="1" customHeight="1">
      <c r="A15706" s="244"/>
    </row>
    <row r="15707" spans="1:1" s="245" customFormat="1" ht="12" hidden="1" customHeight="1">
      <c r="A15707" s="244"/>
    </row>
    <row r="15708" spans="1:1" s="245" customFormat="1" ht="12" hidden="1" customHeight="1">
      <c r="A15708" s="244"/>
    </row>
    <row r="15709" spans="1:1" s="245" customFormat="1" ht="12" hidden="1" customHeight="1">
      <c r="A15709" s="244"/>
    </row>
    <row r="15710" spans="1:1" s="245" customFormat="1" ht="12" hidden="1" customHeight="1">
      <c r="A15710" s="244"/>
    </row>
    <row r="15711" spans="1:1" s="245" customFormat="1" ht="12" hidden="1" customHeight="1">
      <c r="A15711" s="244"/>
    </row>
    <row r="15712" spans="1:1" s="245" customFormat="1" ht="12" hidden="1" customHeight="1">
      <c r="A15712" s="244"/>
    </row>
    <row r="15713" spans="1:1" s="245" customFormat="1" ht="12" hidden="1" customHeight="1">
      <c r="A15713" s="244"/>
    </row>
    <row r="15714" spans="1:1" s="245" customFormat="1" ht="12" hidden="1" customHeight="1">
      <c r="A15714" s="244"/>
    </row>
    <row r="15715" spans="1:1" s="245" customFormat="1" ht="12" hidden="1" customHeight="1">
      <c r="A15715" s="244"/>
    </row>
    <row r="15716" spans="1:1" s="245" customFormat="1" ht="12" hidden="1" customHeight="1">
      <c r="A15716" s="244"/>
    </row>
    <row r="15717" spans="1:1" s="245" customFormat="1" ht="12" hidden="1" customHeight="1">
      <c r="A15717" s="244"/>
    </row>
    <row r="15718" spans="1:1" s="245" customFormat="1" ht="12" hidden="1" customHeight="1">
      <c r="A15718" s="244"/>
    </row>
    <row r="15719" spans="1:1" s="245" customFormat="1" ht="12" hidden="1" customHeight="1">
      <c r="A15719" s="244"/>
    </row>
    <row r="15720" spans="1:1" s="245" customFormat="1" ht="12" hidden="1" customHeight="1">
      <c r="A15720" s="244"/>
    </row>
    <row r="15721" spans="1:1" s="245" customFormat="1" ht="12" hidden="1" customHeight="1">
      <c r="A15721" s="244"/>
    </row>
    <row r="15722" spans="1:1" s="245" customFormat="1" ht="12" hidden="1" customHeight="1">
      <c r="A15722" s="244"/>
    </row>
    <row r="15723" spans="1:1" s="245" customFormat="1" ht="12" hidden="1" customHeight="1">
      <c r="A15723" s="244"/>
    </row>
    <row r="15724" spans="1:1" s="245" customFormat="1" ht="12" hidden="1" customHeight="1">
      <c r="A15724" s="244"/>
    </row>
    <row r="15725" spans="1:1" s="245" customFormat="1" ht="12" hidden="1" customHeight="1">
      <c r="A15725" s="244"/>
    </row>
    <row r="15726" spans="1:1" s="245" customFormat="1" ht="12" hidden="1" customHeight="1">
      <c r="A15726" s="244"/>
    </row>
    <row r="15727" spans="1:1" s="245" customFormat="1" ht="12" hidden="1" customHeight="1">
      <c r="A15727" s="244"/>
    </row>
    <row r="15728" spans="1:1" s="245" customFormat="1" ht="12" hidden="1" customHeight="1">
      <c r="A15728" s="244"/>
    </row>
    <row r="15729" spans="1:1" s="245" customFormat="1" ht="12" hidden="1" customHeight="1">
      <c r="A15729" s="244"/>
    </row>
    <row r="15730" spans="1:1" s="245" customFormat="1" ht="12" hidden="1" customHeight="1">
      <c r="A15730" s="244"/>
    </row>
    <row r="15731" spans="1:1" s="245" customFormat="1" ht="12" hidden="1" customHeight="1">
      <c r="A15731" s="244"/>
    </row>
    <row r="15732" spans="1:1" s="245" customFormat="1" ht="12" hidden="1" customHeight="1">
      <c r="A15732" s="244"/>
    </row>
    <row r="15733" spans="1:1" s="245" customFormat="1" ht="12" hidden="1" customHeight="1">
      <c r="A15733" s="244"/>
    </row>
    <row r="15734" spans="1:1" s="245" customFormat="1" ht="12" hidden="1" customHeight="1">
      <c r="A15734" s="244"/>
    </row>
    <row r="15735" spans="1:1" s="245" customFormat="1" ht="12" hidden="1" customHeight="1">
      <c r="A15735" s="244"/>
    </row>
    <row r="15736" spans="1:1" s="245" customFormat="1" ht="12" hidden="1" customHeight="1">
      <c r="A15736" s="244"/>
    </row>
    <row r="15737" spans="1:1" s="245" customFormat="1" ht="12" hidden="1" customHeight="1">
      <c r="A15737" s="244"/>
    </row>
    <row r="15738" spans="1:1" s="245" customFormat="1" ht="12" hidden="1" customHeight="1">
      <c r="A15738" s="244"/>
    </row>
    <row r="15739" spans="1:1" s="245" customFormat="1" ht="12" hidden="1" customHeight="1">
      <c r="A15739" s="244"/>
    </row>
    <row r="15740" spans="1:1" s="245" customFormat="1" ht="12" hidden="1" customHeight="1">
      <c r="A15740" s="244"/>
    </row>
    <row r="15741" spans="1:1" s="245" customFormat="1" ht="12" hidden="1" customHeight="1">
      <c r="A15741" s="244"/>
    </row>
    <row r="15742" spans="1:1" s="245" customFormat="1" ht="12" hidden="1" customHeight="1">
      <c r="A15742" s="244"/>
    </row>
    <row r="15743" spans="1:1" s="245" customFormat="1" ht="12" hidden="1" customHeight="1">
      <c r="A15743" s="244"/>
    </row>
    <row r="15744" spans="1:1" s="245" customFormat="1" ht="12" hidden="1" customHeight="1">
      <c r="A15744" s="244"/>
    </row>
    <row r="15745" spans="1:1" s="245" customFormat="1" ht="12" hidden="1" customHeight="1">
      <c r="A15745" s="244"/>
    </row>
    <row r="15746" spans="1:1" s="245" customFormat="1" ht="12" hidden="1" customHeight="1">
      <c r="A15746" s="244"/>
    </row>
    <row r="15747" spans="1:1" s="245" customFormat="1" ht="12" hidden="1" customHeight="1">
      <c r="A15747" s="244"/>
    </row>
    <row r="15748" spans="1:1" s="245" customFormat="1" ht="12" hidden="1" customHeight="1">
      <c r="A15748" s="244"/>
    </row>
    <row r="15749" spans="1:1" s="245" customFormat="1" ht="12" hidden="1" customHeight="1">
      <c r="A15749" s="244"/>
    </row>
    <row r="15750" spans="1:1" s="245" customFormat="1" ht="12" hidden="1" customHeight="1">
      <c r="A15750" s="244"/>
    </row>
    <row r="15751" spans="1:1" s="245" customFormat="1" ht="12" hidden="1" customHeight="1">
      <c r="A15751" s="244"/>
    </row>
    <row r="15752" spans="1:1" s="245" customFormat="1" ht="12" hidden="1" customHeight="1">
      <c r="A15752" s="244"/>
    </row>
    <row r="15753" spans="1:1" s="245" customFormat="1" ht="12" hidden="1" customHeight="1">
      <c r="A15753" s="244"/>
    </row>
    <row r="15754" spans="1:1" s="245" customFormat="1" ht="12" hidden="1" customHeight="1">
      <c r="A15754" s="244"/>
    </row>
    <row r="15755" spans="1:1" s="245" customFormat="1" ht="12" hidden="1" customHeight="1">
      <c r="A15755" s="244"/>
    </row>
    <row r="15756" spans="1:1" s="245" customFormat="1" ht="12" hidden="1" customHeight="1">
      <c r="A15756" s="244"/>
    </row>
    <row r="15757" spans="1:1" s="245" customFormat="1" ht="12" hidden="1" customHeight="1">
      <c r="A15757" s="244"/>
    </row>
    <row r="15758" spans="1:1" s="245" customFormat="1" ht="12" hidden="1" customHeight="1">
      <c r="A15758" s="244"/>
    </row>
    <row r="15759" spans="1:1" s="245" customFormat="1" ht="12" hidden="1" customHeight="1">
      <c r="A15759" s="244"/>
    </row>
    <row r="15760" spans="1:1" s="245" customFormat="1" ht="12" hidden="1" customHeight="1">
      <c r="A15760" s="244"/>
    </row>
    <row r="15761" spans="1:1" s="245" customFormat="1" ht="12" hidden="1" customHeight="1">
      <c r="A15761" s="244"/>
    </row>
    <row r="15762" spans="1:1" s="245" customFormat="1" ht="12" hidden="1" customHeight="1">
      <c r="A15762" s="244"/>
    </row>
    <row r="15763" spans="1:1" s="245" customFormat="1" ht="12" hidden="1" customHeight="1">
      <c r="A15763" s="244"/>
    </row>
    <row r="15764" spans="1:1" s="245" customFormat="1" ht="12" hidden="1" customHeight="1">
      <c r="A15764" s="244"/>
    </row>
    <row r="15765" spans="1:1" s="245" customFormat="1" ht="12" hidden="1" customHeight="1">
      <c r="A15765" s="244"/>
    </row>
    <row r="15766" spans="1:1" s="245" customFormat="1" ht="12" hidden="1" customHeight="1">
      <c r="A15766" s="244"/>
    </row>
    <row r="15767" spans="1:1" s="245" customFormat="1" ht="12" hidden="1" customHeight="1">
      <c r="A15767" s="244"/>
    </row>
    <row r="15768" spans="1:1" s="245" customFormat="1" ht="12" hidden="1" customHeight="1">
      <c r="A15768" s="244"/>
    </row>
    <row r="15769" spans="1:1" s="245" customFormat="1" ht="12" hidden="1" customHeight="1">
      <c r="A15769" s="244"/>
    </row>
    <row r="15770" spans="1:1" s="245" customFormat="1" ht="12" hidden="1" customHeight="1">
      <c r="A15770" s="244"/>
    </row>
    <row r="15771" spans="1:1" s="245" customFormat="1" ht="12" hidden="1" customHeight="1">
      <c r="A15771" s="244"/>
    </row>
    <row r="15772" spans="1:1" s="245" customFormat="1" ht="12" hidden="1" customHeight="1">
      <c r="A15772" s="244"/>
    </row>
    <row r="15773" spans="1:1" s="245" customFormat="1" ht="12" hidden="1" customHeight="1">
      <c r="A15773" s="244"/>
    </row>
    <row r="15774" spans="1:1" s="245" customFormat="1" ht="12" hidden="1" customHeight="1">
      <c r="A15774" s="244"/>
    </row>
    <row r="15775" spans="1:1" s="245" customFormat="1" ht="12" hidden="1" customHeight="1">
      <c r="A15775" s="244"/>
    </row>
    <row r="15776" spans="1:1" s="245" customFormat="1" ht="12" hidden="1" customHeight="1">
      <c r="A15776" s="244"/>
    </row>
    <row r="15777" spans="1:1" s="245" customFormat="1" ht="12" hidden="1" customHeight="1">
      <c r="A15777" s="244"/>
    </row>
    <row r="15778" spans="1:1" s="245" customFormat="1" ht="12" hidden="1" customHeight="1">
      <c r="A15778" s="244"/>
    </row>
    <row r="15779" spans="1:1" s="245" customFormat="1" ht="12" hidden="1" customHeight="1">
      <c r="A15779" s="244"/>
    </row>
    <row r="15780" spans="1:1" s="245" customFormat="1" ht="12" hidden="1" customHeight="1">
      <c r="A15780" s="244"/>
    </row>
    <row r="15781" spans="1:1" s="245" customFormat="1" ht="12" hidden="1" customHeight="1">
      <c r="A15781" s="244"/>
    </row>
    <row r="15782" spans="1:1" s="245" customFormat="1" ht="12" hidden="1" customHeight="1">
      <c r="A15782" s="244"/>
    </row>
    <row r="15783" spans="1:1" s="245" customFormat="1" ht="12" hidden="1" customHeight="1">
      <c r="A15783" s="244"/>
    </row>
    <row r="15784" spans="1:1" s="245" customFormat="1" ht="12" hidden="1" customHeight="1">
      <c r="A15784" s="244"/>
    </row>
    <row r="15785" spans="1:1" s="245" customFormat="1" ht="12" hidden="1" customHeight="1">
      <c r="A15785" s="244"/>
    </row>
    <row r="15786" spans="1:1" s="245" customFormat="1" ht="12" hidden="1" customHeight="1">
      <c r="A15786" s="244"/>
    </row>
    <row r="15787" spans="1:1" s="245" customFormat="1" ht="12" hidden="1" customHeight="1">
      <c r="A15787" s="244"/>
    </row>
    <row r="15788" spans="1:1" s="245" customFormat="1" ht="12" hidden="1" customHeight="1">
      <c r="A15788" s="244"/>
    </row>
    <row r="15789" spans="1:1" s="245" customFormat="1" ht="12" hidden="1" customHeight="1">
      <c r="A15789" s="244"/>
    </row>
    <row r="15790" spans="1:1" s="245" customFormat="1" ht="12" hidden="1" customHeight="1">
      <c r="A15790" s="244"/>
    </row>
    <row r="15791" spans="1:1" s="245" customFormat="1" ht="12" hidden="1" customHeight="1">
      <c r="A15791" s="244"/>
    </row>
    <row r="15792" spans="1:1" s="245" customFormat="1" ht="12" hidden="1" customHeight="1">
      <c r="A15792" s="244"/>
    </row>
    <row r="15793" spans="1:1" s="245" customFormat="1" ht="12" hidden="1" customHeight="1">
      <c r="A15793" s="244"/>
    </row>
    <row r="15794" spans="1:1" s="245" customFormat="1" ht="12" hidden="1" customHeight="1">
      <c r="A15794" s="244"/>
    </row>
    <row r="15795" spans="1:1" s="245" customFormat="1" ht="12" hidden="1" customHeight="1">
      <c r="A15795" s="244"/>
    </row>
    <row r="15796" spans="1:1" s="245" customFormat="1" ht="12" hidden="1" customHeight="1">
      <c r="A15796" s="244"/>
    </row>
    <row r="15797" spans="1:1" s="245" customFormat="1" ht="12" hidden="1" customHeight="1">
      <c r="A15797" s="244"/>
    </row>
    <row r="15798" spans="1:1" s="245" customFormat="1" ht="12" hidden="1" customHeight="1">
      <c r="A15798" s="244"/>
    </row>
    <row r="15799" spans="1:1" s="245" customFormat="1" ht="12" hidden="1" customHeight="1">
      <c r="A15799" s="244"/>
    </row>
    <row r="15800" spans="1:1" s="245" customFormat="1" ht="12" hidden="1" customHeight="1">
      <c r="A15800" s="244"/>
    </row>
    <row r="15801" spans="1:1" s="245" customFormat="1" ht="12" hidden="1" customHeight="1">
      <c r="A15801" s="244"/>
    </row>
    <row r="15802" spans="1:1" s="245" customFormat="1" ht="12" hidden="1" customHeight="1">
      <c r="A15802" s="244"/>
    </row>
    <row r="15803" spans="1:1" s="245" customFormat="1" ht="12" hidden="1" customHeight="1">
      <c r="A15803" s="244"/>
    </row>
    <row r="15804" spans="1:1" s="245" customFormat="1" ht="12" hidden="1" customHeight="1">
      <c r="A15804" s="244"/>
    </row>
    <row r="15805" spans="1:1" s="245" customFormat="1" ht="12" hidden="1" customHeight="1">
      <c r="A15805" s="244"/>
    </row>
    <row r="15806" spans="1:1" s="245" customFormat="1" ht="12" hidden="1" customHeight="1">
      <c r="A15806" s="244"/>
    </row>
    <row r="15807" spans="1:1" s="245" customFormat="1" ht="12" hidden="1" customHeight="1">
      <c r="A15807" s="244"/>
    </row>
    <row r="15808" spans="1:1" s="245" customFormat="1" ht="12" hidden="1" customHeight="1">
      <c r="A15808" s="244"/>
    </row>
    <row r="15809" spans="1:1" s="245" customFormat="1" ht="12" hidden="1" customHeight="1">
      <c r="A15809" s="244"/>
    </row>
    <row r="15810" spans="1:1" s="245" customFormat="1" ht="12" hidden="1" customHeight="1">
      <c r="A15810" s="244"/>
    </row>
    <row r="15811" spans="1:1" s="245" customFormat="1" ht="12" hidden="1" customHeight="1">
      <c r="A15811" s="244"/>
    </row>
    <row r="15812" spans="1:1" s="245" customFormat="1" ht="12" hidden="1" customHeight="1">
      <c r="A15812" s="244"/>
    </row>
    <row r="15813" spans="1:1" s="245" customFormat="1" ht="12" hidden="1" customHeight="1">
      <c r="A15813" s="244"/>
    </row>
    <row r="15814" spans="1:1" s="245" customFormat="1" ht="12" hidden="1" customHeight="1">
      <c r="A15814" s="244"/>
    </row>
    <row r="15815" spans="1:1" s="245" customFormat="1" ht="12" hidden="1" customHeight="1">
      <c r="A15815" s="244"/>
    </row>
    <row r="15816" spans="1:1" s="245" customFormat="1" ht="12" hidden="1" customHeight="1">
      <c r="A15816" s="244"/>
    </row>
    <row r="15817" spans="1:1" s="245" customFormat="1" ht="12" hidden="1" customHeight="1">
      <c r="A15817" s="244"/>
    </row>
    <row r="15818" spans="1:1" s="245" customFormat="1" ht="12" hidden="1" customHeight="1">
      <c r="A15818" s="244"/>
    </row>
    <row r="15819" spans="1:1" s="245" customFormat="1" ht="12" hidden="1" customHeight="1">
      <c r="A15819" s="244"/>
    </row>
    <row r="15820" spans="1:1" s="245" customFormat="1" ht="12" hidden="1" customHeight="1">
      <c r="A15820" s="244"/>
    </row>
    <row r="15821" spans="1:1" s="245" customFormat="1" ht="12" hidden="1" customHeight="1">
      <c r="A15821" s="244"/>
    </row>
    <row r="15822" spans="1:1" s="245" customFormat="1" ht="12" hidden="1" customHeight="1">
      <c r="A15822" s="244"/>
    </row>
    <row r="15823" spans="1:1" s="245" customFormat="1" ht="12" hidden="1" customHeight="1">
      <c r="A15823" s="244"/>
    </row>
    <row r="15824" spans="1:1" s="245" customFormat="1" ht="12" hidden="1" customHeight="1">
      <c r="A15824" s="244"/>
    </row>
    <row r="15825" spans="1:1" s="245" customFormat="1" ht="12" hidden="1" customHeight="1">
      <c r="A15825" s="244"/>
    </row>
    <row r="15826" spans="1:1" s="245" customFormat="1" ht="12" hidden="1" customHeight="1">
      <c r="A15826" s="244"/>
    </row>
    <row r="15827" spans="1:1" s="245" customFormat="1" ht="12" hidden="1" customHeight="1">
      <c r="A15827" s="244"/>
    </row>
    <row r="15828" spans="1:1" s="245" customFormat="1" ht="12" hidden="1" customHeight="1">
      <c r="A15828" s="244"/>
    </row>
    <row r="15829" spans="1:1" s="245" customFormat="1" ht="12" hidden="1" customHeight="1">
      <c r="A15829" s="244"/>
    </row>
    <row r="15830" spans="1:1" s="245" customFormat="1" ht="12" hidden="1" customHeight="1">
      <c r="A15830" s="244"/>
    </row>
    <row r="15831" spans="1:1" s="245" customFormat="1" ht="12" hidden="1" customHeight="1">
      <c r="A15831" s="244"/>
    </row>
    <row r="15832" spans="1:1" s="245" customFormat="1" ht="12" hidden="1" customHeight="1">
      <c r="A15832" s="244"/>
    </row>
    <row r="15833" spans="1:1" s="245" customFormat="1" ht="12" hidden="1" customHeight="1">
      <c r="A15833" s="244"/>
    </row>
    <row r="15834" spans="1:1" s="245" customFormat="1" ht="12" hidden="1" customHeight="1">
      <c r="A15834" s="244"/>
    </row>
    <row r="15835" spans="1:1" s="245" customFormat="1" ht="12" hidden="1" customHeight="1">
      <c r="A15835" s="244"/>
    </row>
    <row r="15836" spans="1:1" s="245" customFormat="1" ht="12" hidden="1" customHeight="1">
      <c r="A15836" s="244"/>
    </row>
    <row r="15837" spans="1:1" s="245" customFormat="1" ht="12" hidden="1" customHeight="1">
      <c r="A15837" s="244"/>
    </row>
    <row r="15838" spans="1:1" s="245" customFormat="1" ht="12" hidden="1" customHeight="1">
      <c r="A15838" s="244"/>
    </row>
    <row r="15839" spans="1:1" s="245" customFormat="1" ht="12" hidden="1" customHeight="1">
      <c r="A15839" s="244"/>
    </row>
    <row r="15840" spans="1:1" s="245" customFormat="1" ht="12" hidden="1" customHeight="1">
      <c r="A15840" s="244"/>
    </row>
    <row r="15841" spans="1:1" s="245" customFormat="1" ht="12" hidden="1" customHeight="1">
      <c r="A15841" s="244"/>
    </row>
    <row r="15842" spans="1:1" s="245" customFormat="1" ht="12" hidden="1" customHeight="1">
      <c r="A15842" s="244"/>
    </row>
    <row r="15843" spans="1:1" s="245" customFormat="1" ht="12" hidden="1" customHeight="1">
      <c r="A15843" s="244"/>
    </row>
    <row r="15844" spans="1:1" s="245" customFormat="1" ht="12" hidden="1" customHeight="1">
      <c r="A15844" s="244"/>
    </row>
    <row r="15845" spans="1:1" s="245" customFormat="1" ht="12" hidden="1" customHeight="1">
      <c r="A15845" s="244"/>
    </row>
    <row r="15846" spans="1:1" s="245" customFormat="1" ht="12" hidden="1" customHeight="1">
      <c r="A15846" s="244"/>
    </row>
    <row r="15847" spans="1:1" s="245" customFormat="1" ht="12" hidden="1" customHeight="1">
      <c r="A15847" s="244"/>
    </row>
    <row r="15848" spans="1:1" s="245" customFormat="1" ht="12" hidden="1" customHeight="1">
      <c r="A15848" s="244"/>
    </row>
    <row r="15849" spans="1:1" s="245" customFormat="1" ht="12" hidden="1" customHeight="1">
      <c r="A15849" s="244"/>
    </row>
    <row r="15850" spans="1:1" s="245" customFormat="1" ht="12" hidden="1" customHeight="1">
      <c r="A15850" s="244"/>
    </row>
    <row r="15851" spans="1:1" s="245" customFormat="1" ht="12" hidden="1" customHeight="1">
      <c r="A15851" s="244"/>
    </row>
    <row r="15852" spans="1:1" s="245" customFormat="1" ht="12" hidden="1" customHeight="1">
      <c r="A15852" s="244"/>
    </row>
    <row r="15853" spans="1:1" s="245" customFormat="1" ht="12" hidden="1" customHeight="1">
      <c r="A15853" s="244"/>
    </row>
    <row r="15854" spans="1:1" s="245" customFormat="1" ht="12" hidden="1" customHeight="1">
      <c r="A15854" s="244"/>
    </row>
    <row r="15855" spans="1:1" s="245" customFormat="1" ht="12" hidden="1" customHeight="1">
      <c r="A15855" s="244"/>
    </row>
    <row r="15856" spans="1:1" s="245" customFormat="1" ht="12" hidden="1" customHeight="1">
      <c r="A15856" s="244"/>
    </row>
    <row r="15857" spans="1:1" s="245" customFormat="1" ht="12" hidden="1" customHeight="1">
      <c r="A15857" s="244"/>
    </row>
    <row r="15858" spans="1:1" s="245" customFormat="1" ht="12" hidden="1" customHeight="1">
      <c r="A15858" s="244"/>
    </row>
    <row r="15859" spans="1:1" s="245" customFormat="1" ht="12" hidden="1" customHeight="1">
      <c r="A15859" s="244"/>
    </row>
    <row r="15860" spans="1:1" s="245" customFormat="1" ht="12" hidden="1" customHeight="1">
      <c r="A15860" s="244"/>
    </row>
    <row r="15861" spans="1:1" s="245" customFormat="1" ht="12" hidden="1" customHeight="1">
      <c r="A15861" s="244"/>
    </row>
    <row r="15862" spans="1:1" s="245" customFormat="1" ht="12" hidden="1" customHeight="1">
      <c r="A15862" s="244"/>
    </row>
    <row r="15863" spans="1:1" s="245" customFormat="1" ht="12" hidden="1" customHeight="1">
      <c r="A15863" s="244"/>
    </row>
    <row r="15864" spans="1:1" s="245" customFormat="1" ht="12" hidden="1" customHeight="1">
      <c r="A15864" s="244"/>
    </row>
    <row r="15865" spans="1:1" s="245" customFormat="1" ht="12" hidden="1" customHeight="1">
      <c r="A15865" s="244"/>
    </row>
    <row r="15866" spans="1:1" s="245" customFormat="1" ht="12" hidden="1" customHeight="1">
      <c r="A15866" s="244"/>
    </row>
    <row r="15867" spans="1:1" s="245" customFormat="1" ht="12" hidden="1" customHeight="1">
      <c r="A15867" s="244"/>
    </row>
    <row r="15868" spans="1:1" s="245" customFormat="1" ht="12" hidden="1" customHeight="1">
      <c r="A15868" s="244"/>
    </row>
    <row r="15869" spans="1:1" s="245" customFormat="1" ht="12" hidden="1" customHeight="1">
      <c r="A15869" s="244"/>
    </row>
    <row r="15870" spans="1:1" s="245" customFormat="1" ht="12" hidden="1" customHeight="1">
      <c r="A15870" s="244"/>
    </row>
    <row r="15871" spans="1:1" s="245" customFormat="1" ht="12" hidden="1" customHeight="1">
      <c r="A15871" s="244"/>
    </row>
    <row r="15872" spans="1:1" s="245" customFormat="1" ht="12" hidden="1" customHeight="1">
      <c r="A15872" s="244"/>
    </row>
    <row r="15873" spans="1:1" s="245" customFormat="1" ht="12" hidden="1" customHeight="1">
      <c r="A15873" s="244"/>
    </row>
    <row r="15874" spans="1:1" s="245" customFormat="1" ht="12" hidden="1" customHeight="1">
      <c r="A15874" s="244"/>
    </row>
    <row r="15875" spans="1:1" s="245" customFormat="1" ht="12" hidden="1" customHeight="1">
      <c r="A15875" s="244"/>
    </row>
    <row r="15876" spans="1:1" s="245" customFormat="1" ht="12" hidden="1" customHeight="1">
      <c r="A15876" s="244"/>
    </row>
    <row r="15877" spans="1:1" s="245" customFormat="1" ht="12" hidden="1" customHeight="1">
      <c r="A15877" s="244"/>
    </row>
    <row r="15878" spans="1:1" s="245" customFormat="1" ht="12" hidden="1" customHeight="1">
      <c r="A15878" s="244"/>
    </row>
    <row r="15879" spans="1:1" s="245" customFormat="1" ht="12" hidden="1" customHeight="1">
      <c r="A15879" s="244"/>
    </row>
    <row r="15880" spans="1:1" s="245" customFormat="1" ht="12" hidden="1" customHeight="1">
      <c r="A15880" s="244"/>
    </row>
    <row r="15881" spans="1:1" s="245" customFormat="1" ht="12" hidden="1" customHeight="1">
      <c r="A15881" s="244"/>
    </row>
    <row r="15882" spans="1:1" s="245" customFormat="1" ht="12" hidden="1" customHeight="1">
      <c r="A15882" s="244"/>
    </row>
    <row r="15883" spans="1:1" s="245" customFormat="1" ht="12" hidden="1" customHeight="1">
      <c r="A15883" s="244"/>
    </row>
    <row r="15884" spans="1:1" s="245" customFormat="1" ht="12" hidden="1" customHeight="1">
      <c r="A15884" s="244"/>
    </row>
    <row r="15885" spans="1:1" s="245" customFormat="1" ht="12" hidden="1" customHeight="1">
      <c r="A15885" s="244"/>
    </row>
    <row r="15886" spans="1:1" s="245" customFormat="1" ht="12" hidden="1" customHeight="1">
      <c r="A15886" s="244"/>
    </row>
    <row r="15887" spans="1:1" s="245" customFormat="1" ht="12" hidden="1" customHeight="1">
      <c r="A15887" s="244"/>
    </row>
    <row r="15888" spans="1:1" s="245" customFormat="1" ht="12" hidden="1" customHeight="1">
      <c r="A15888" s="244"/>
    </row>
    <row r="15889" spans="1:1" s="245" customFormat="1" ht="12" hidden="1" customHeight="1">
      <c r="A15889" s="244"/>
    </row>
    <row r="15890" spans="1:1" s="245" customFormat="1" ht="12" hidden="1" customHeight="1">
      <c r="A15890" s="244"/>
    </row>
    <row r="15891" spans="1:1" s="245" customFormat="1" ht="12" hidden="1" customHeight="1">
      <c r="A15891" s="244"/>
    </row>
    <row r="15892" spans="1:1" s="245" customFormat="1" ht="12" hidden="1" customHeight="1">
      <c r="A15892" s="244"/>
    </row>
    <row r="15893" spans="1:1" s="245" customFormat="1" ht="12" hidden="1" customHeight="1">
      <c r="A15893" s="244"/>
    </row>
    <row r="15894" spans="1:1" s="245" customFormat="1" ht="12" hidden="1" customHeight="1">
      <c r="A15894" s="244"/>
    </row>
    <row r="15895" spans="1:1" s="245" customFormat="1" ht="12" hidden="1" customHeight="1">
      <c r="A15895" s="244"/>
    </row>
    <row r="15896" spans="1:1" s="245" customFormat="1" ht="12" hidden="1" customHeight="1">
      <c r="A15896" s="244"/>
    </row>
    <row r="15897" spans="1:1" s="245" customFormat="1" ht="12" hidden="1" customHeight="1">
      <c r="A15897" s="244"/>
    </row>
    <row r="15898" spans="1:1" s="245" customFormat="1" ht="12" hidden="1" customHeight="1">
      <c r="A15898" s="244"/>
    </row>
    <row r="15899" spans="1:1" s="245" customFormat="1" ht="12" hidden="1" customHeight="1">
      <c r="A15899" s="244"/>
    </row>
    <row r="15900" spans="1:1" s="245" customFormat="1" ht="12" hidden="1" customHeight="1">
      <c r="A15900" s="244"/>
    </row>
    <row r="15901" spans="1:1" s="245" customFormat="1" ht="12" hidden="1" customHeight="1">
      <c r="A15901" s="244"/>
    </row>
    <row r="15902" spans="1:1" s="245" customFormat="1" ht="12" hidden="1" customHeight="1">
      <c r="A15902" s="244"/>
    </row>
    <row r="15903" spans="1:1" s="245" customFormat="1" ht="12" hidden="1" customHeight="1">
      <c r="A15903" s="244"/>
    </row>
    <row r="15904" spans="1:1" s="245" customFormat="1" ht="12" hidden="1" customHeight="1">
      <c r="A15904" s="244"/>
    </row>
    <row r="15905" spans="1:1" s="245" customFormat="1" ht="12" hidden="1" customHeight="1">
      <c r="A15905" s="244"/>
    </row>
    <row r="15906" spans="1:1" s="245" customFormat="1" ht="12" hidden="1" customHeight="1">
      <c r="A15906" s="244"/>
    </row>
    <row r="15907" spans="1:1" s="245" customFormat="1" ht="12" hidden="1" customHeight="1">
      <c r="A15907" s="244"/>
    </row>
    <row r="15908" spans="1:1" s="245" customFormat="1" ht="12" hidden="1" customHeight="1">
      <c r="A15908" s="244"/>
    </row>
    <row r="15909" spans="1:1" s="245" customFormat="1" ht="12" hidden="1" customHeight="1">
      <c r="A15909" s="244"/>
    </row>
    <row r="15910" spans="1:1" s="245" customFormat="1" ht="12" hidden="1" customHeight="1">
      <c r="A15910" s="244"/>
    </row>
    <row r="15911" spans="1:1" s="245" customFormat="1" ht="12" hidden="1" customHeight="1">
      <c r="A15911" s="244"/>
    </row>
    <row r="15912" spans="1:1" s="245" customFormat="1" ht="12" hidden="1" customHeight="1">
      <c r="A15912" s="244"/>
    </row>
    <row r="15913" spans="1:1" s="245" customFormat="1" ht="12" hidden="1" customHeight="1">
      <c r="A15913" s="244"/>
    </row>
    <row r="15914" spans="1:1" s="245" customFormat="1" ht="12" hidden="1" customHeight="1">
      <c r="A15914" s="244"/>
    </row>
    <row r="15915" spans="1:1" s="245" customFormat="1" ht="12" hidden="1" customHeight="1">
      <c r="A15915" s="244"/>
    </row>
    <row r="15916" spans="1:1" s="245" customFormat="1" ht="12" hidden="1" customHeight="1">
      <c r="A15916" s="244"/>
    </row>
    <row r="15917" spans="1:1" s="245" customFormat="1" ht="12" hidden="1" customHeight="1">
      <c r="A15917" s="244"/>
    </row>
    <row r="15918" spans="1:1" s="245" customFormat="1" ht="12" hidden="1" customHeight="1">
      <c r="A15918" s="244"/>
    </row>
    <row r="15919" spans="1:1" s="245" customFormat="1" ht="12" hidden="1" customHeight="1">
      <c r="A15919" s="244"/>
    </row>
    <row r="15920" spans="1:1" s="245" customFormat="1" ht="12" hidden="1" customHeight="1">
      <c r="A15920" s="244"/>
    </row>
    <row r="15921" spans="1:1" s="245" customFormat="1" ht="12" hidden="1" customHeight="1">
      <c r="A15921" s="244"/>
    </row>
    <row r="15922" spans="1:1" s="245" customFormat="1" ht="12" hidden="1" customHeight="1">
      <c r="A15922" s="244"/>
    </row>
    <row r="15923" spans="1:1" s="245" customFormat="1" ht="12" hidden="1" customHeight="1">
      <c r="A15923" s="244"/>
    </row>
    <row r="15924" spans="1:1" s="245" customFormat="1" ht="12" hidden="1" customHeight="1">
      <c r="A15924" s="244"/>
    </row>
    <row r="15925" spans="1:1" s="245" customFormat="1" ht="12" hidden="1" customHeight="1">
      <c r="A15925" s="244"/>
    </row>
    <row r="15926" spans="1:1" s="245" customFormat="1" ht="12" hidden="1" customHeight="1">
      <c r="A15926" s="244"/>
    </row>
    <row r="15927" spans="1:1" s="245" customFormat="1" ht="12" hidden="1" customHeight="1">
      <c r="A15927" s="244"/>
    </row>
    <row r="15928" spans="1:1" s="245" customFormat="1" ht="12" hidden="1" customHeight="1">
      <c r="A15928" s="244"/>
    </row>
    <row r="15929" spans="1:1" s="245" customFormat="1" ht="12" hidden="1" customHeight="1">
      <c r="A15929" s="244"/>
    </row>
    <row r="15930" spans="1:1" s="245" customFormat="1" ht="12" hidden="1" customHeight="1">
      <c r="A15930" s="244"/>
    </row>
    <row r="15931" spans="1:1" s="245" customFormat="1" ht="12" hidden="1" customHeight="1">
      <c r="A15931" s="244"/>
    </row>
    <row r="15932" spans="1:1" s="245" customFormat="1" ht="12" hidden="1" customHeight="1">
      <c r="A15932" s="244"/>
    </row>
    <row r="15933" spans="1:1" s="245" customFormat="1" ht="12" hidden="1" customHeight="1">
      <c r="A15933" s="244"/>
    </row>
    <row r="15934" spans="1:1" s="245" customFormat="1" ht="12" hidden="1" customHeight="1">
      <c r="A15934" s="244"/>
    </row>
    <row r="15935" spans="1:1" s="245" customFormat="1" ht="12" hidden="1" customHeight="1">
      <c r="A15935" s="244"/>
    </row>
    <row r="15936" spans="1:1" s="245" customFormat="1" ht="12" hidden="1" customHeight="1">
      <c r="A15936" s="244"/>
    </row>
    <row r="15937" spans="1:1" s="245" customFormat="1" ht="12" hidden="1" customHeight="1">
      <c r="A15937" s="244"/>
    </row>
    <row r="15938" spans="1:1" s="245" customFormat="1" ht="12" hidden="1" customHeight="1">
      <c r="A15938" s="244"/>
    </row>
    <row r="15939" spans="1:1" s="245" customFormat="1" ht="12" hidden="1" customHeight="1">
      <c r="A15939" s="244"/>
    </row>
    <row r="15940" spans="1:1" s="245" customFormat="1" ht="12" hidden="1" customHeight="1">
      <c r="A15940" s="244"/>
    </row>
    <row r="15941" spans="1:1" s="245" customFormat="1" ht="12" hidden="1" customHeight="1">
      <c r="A15941" s="244"/>
    </row>
    <row r="15942" spans="1:1" s="245" customFormat="1" ht="12" hidden="1" customHeight="1">
      <c r="A15942" s="244"/>
    </row>
    <row r="15943" spans="1:1" s="245" customFormat="1" ht="12" hidden="1" customHeight="1">
      <c r="A15943" s="244"/>
    </row>
    <row r="15944" spans="1:1" s="245" customFormat="1" ht="12" hidden="1" customHeight="1">
      <c r="A15944" s="244"/>
    </row>
    <row r="15945" spans="1:1" s="245" customFormat="1" ht="12" hidden="1" customHeight="1">
      <c r="A15945" s="244"/>
    </row>
    <row r="15946" spans="1:1" s="245" customFormat="1" ht="12" hidden="1" customHeight="1">
      <c r="A15946" s="244"/>
    </row>
    <row r="15947" spans="1:1" s="245" customFormat="1" ht="12" hidden="1" customHeight="1">
      <c r="A15947" s="244"/>
    </row>
    <row r="15948" spans="1:1" s="245" customFormat="1" ht="12" hidden="1" customHeight="1">
      <c r="A15948" s="244"/>
    </row>
    <row r="15949" spans="1:1" s="245" customFormat="1" ht="12" hidden="1" customHeight="1">
      <c r="A15949" s="244"/>
    </row>
    <row r="15950" spans="1:1" s="245" customFormat="1" ht="12" hidden="1" customHeight="1">
      <c r="A15950" s="244"/>
    </row>
    <row r="15951" spans="1:1" s="245" customFormat="1" ht="12" hidden="1" customHeight="1">
      <c r="A15951" s="244"/>
    </row>
    <row r="15952" spans="1:1" s="245" customFormat="1" ht="12" hidden="1" customHeight="1">
      <c r="A15952" s="244"/>
    </row>
    <row r="15953" spans="1:1" s="245" customFormat="1" ht="12" hidden="1" customHeight="1">
      <c r="A15953" s="244"/>
    </row>
    <row r="15954" spans="1:1" s="245" customFormat="1" ht="12" hidden="1" customHeight="1">
      <c r="A15954" s="244"/>
    </row>
    <row r="15955" spans="1:1" s="245" customFormat="1" ht="12" hidden="1" customHeight="1">
      <c r="A15955" s="244"/>
    </row>
    <row r="15956" spans="1:1" s="245" customFormat="1" ht="12" hidden="1" customHeight="1">
      <c r="A15956" s="244"/>
    </row>
    <row r="15957" spans="1:1" s="245" customFormat="1" ht="12" hidden="1" customHeight="1">
      <c r="A15957" s="244"/>
    </row>
    <row r="15958" spans="1:1" s="245" customFormat="1" ht="12" hidden="1" customHeight="1">
      <c r="A15958" s="244"/>
    </row>
    <row r="15959" spans="1:1" s="245" customFormat="1" ht="12" hidden="1" customHeight="1">
      <c r="A15959" s="244"/>
    </row>
    <row r="15960" spans="1:1" s="245" customFormat="1" ht="12" hidden="1" customHeight="1">
      <c r="A15960" s="244"/>
    </row>
    <row r="15961" spans="1:1" s="245" customFormat="1" ht="12" hidden="1" customHeight="1">
      <c r="A15961" s="244"/>
    </row>
    <row r="15962" spans="1:1" s="245" customFormat="1" ht="12" hidden="1" customHeight="1">
      <c r="A15962" s="244"/>
    </row>
    <row r="15963" spans="1:1" s="245" customFormat="1" ht="12" hidden="1" customHeight="1">
      <c r="A15963" s="244"/>
    </row>
    <row r="15964" spans="1:1" s="245" customFormat="1" ht="12" hidden="1" customHeight="1">
      <c r="A15964" s="244"/>
    </row>
    <row r="15965" spans="1:1" s="245" customFormat="1" ht="12" hidden="1" customHeight="1">
      <c r="A15965" s="244"/>
    </row>
    <row r="15966" spans="1:1" s="245" customFormat="1" ht="12" hidden="1" customHeight="1">
      <c r="A15966" s="244"/>
    </row>
    <row r="15967" spans="1:1" s="245" customFormat="1" ht="12" hidden="1" customHeight="1">
      <c r="A15967" s="244"/>
    </row>
    <row r="15968" spans="1:1" s="245" customFormat="1" ht="12" hidden="1" customHeight="1">
      <c r="A15968" s="244"/>
    </row>
    <row r="15969" spans="1:1" s="245" customFormat="1" ht="12" hidden="1" customHeight="1">
      <c r="A15969" s="244"/>
    </row>
    <row r="15970" spans="1:1" s="245" customFormat="1" ht="12" hidden="1" customHeight="1">
      <c r="A15970" s="244"/>
    </row>
    <row r="15971" spans="1:1" s="245" customFormat="1" ht="12" hidden="1" customHeight="1">
      <c r="A15971" s="244"/>
    </row>
    <row r="15972" spans="1:1" s="245" customFormat="1" ht="12" hidden="1" customHeight="1">
      <c r="A15972" s="244"/>
    </row>
    <row r="15973" spans="1:1" s="245" customFormat="1" ht="12" hidden="1" customHeight="1">
      <c r="A15973" s="244"/>
    </row>
    <row r="15974" spans="1:1" s="245" customFormat="1" ht="12" hidden="1" customHeight="1">
      <c r="A15974" s="244"/>
    </row>
    <row r="15975" spans="1:1" s="245" customFormat="1" ht="12" hidden="1" customHeight="1">
      <c r="A15975" s="244"/>
    </row>
    <row r="15976" spans="1:1" s="245" customFormat="1" ht="12" hidden="1" customHeight="1">
      <c r="A15976" s="244"/>
    </row>
    <row r="15977" spans="1:1" s="245" customFormat="1" ht="12" hidden="1" customHeight="1">
      <c r="A15977" s="244"/>
    </row>
    <row r="15978" spans="1:1" s="245" customFormat="1" ht="12" hidden="1" customHeight="1">
      <c r="A15978" s="244"/>
    </row>
    <row r="15979" spans="1:1" s="245" customFormat="1" ht="12" hidden="1" customHeight="1">
      <c r="A15979" s="244"/>
    </row>
    <row r="15980" spans="1:1" s="245" customFormat="1" ht="12" hidden="1" customHeight="1">
      <c r="A15980" s="244"/>
    </row>
    <row r="15981" spans="1:1" s="245" customFormat="1" ht="12" hidden="1" customHeight="1">
      <c r="A15981" s="244"/>
    </row>
    <row r="15982" spans="1:1" s="245" customFormat="1" ht="12" hidden="1" customHeight="1">
      <c r="A15982" s="244"/>
    </row>
    <row r="15983" spans="1:1" s="245" customFormat="1" ht="12" hidden="1" customHeight="1">
      <c r="A15983" s="244"/>
    </row>
    <row r="15984" spans="1:1" s="245" customFormat="1" ht="12" hidden="1" customHeight="1">
      <c r="A15984" s="244"/>
    </row>
    <row r="15985" spans="1:1" s="245" customFormat="1" ht="12" hidden="1" customHeight="1">
      <c r="A15985" s="244"/>
    </row>
    <row r="15986" spans="1:1" s="245" customFormat="1" ht="12" hidden="1" customHeight="1">
      <c r="A15986" s="244"/>
    </row>
    <row r="15987" spans="1:1" s="245" customFormat="1" ht="12" hidden="1" customHeight="1">
      <c r="A15987" s="244"/>
    </row>
    <row r="15988" spans="1:1" s="245" customFormat="1" ht="12" hidden="1" customHeight="1">
      <c r="A15988" s="244"/>
    </row>
    <row r="15989" spans="1:1" s="245" customFormat="1" ht="12" hidden="1" customHeight="1">
      <c r="A15989" s="244"/>
    </row>
    <row r="15990" spans="1:1" s="245" customFormat="1" ht="12" hidden="1" customHeight="1">
      <c r="A15990" s="244"/>
    </row>
    <row r="15991" spans="1:1" s="245" customFormat="1" ht="12" hidden="1" customHeight="1">
      <c r="A15991" s="244"/>
    </row>
    <row r="15992" spans="1:1" s="245" customFormat="1" ht="12" hidden="1" customHeight="1">
      <c r="A15992" s="244"/>
    </row>
    <row r="15993" spans="1:1" s="245" customFormat="1" ht="12" hidden="1" customHeight="1">
      <c r="A15993" s="244"/>
    </row>
    <row r="15994" spans="1:1" s="245" customFormat="1" ht="12" hidden="1" customHeight="1">
      <c r="A15994" s="244"/>
    </row>
    <row r="15995" spans="1:1" s="245" customFormat="1" ht="12" hidden="1" customHeight="1">
      <c r="A15995" s="244"/>
    </row>
    <row r="15996" spans="1:1" s="245" customFormat="1" ht="12" hidden="1" customHeight="1">
      <c r="A15996" s="244"/>
    </row>
    <row r="15997" spans="1:1" s="245" customFormat="1" ht="12" hidden="1" customHeight="1">
      <c r="A15997" s="244"/>
    </row>
    <row r="15998" spans="1:1" s="245" customFormat="1" ht="12" hidden="1" customHeight="1">
      <c r="A15998" s="244"/>
    </row>
    <row r="15999" spans="1:1" s="245" customFormat="1" ht="12" hidden="1" customHeight="1">
      <c r="A15999" s="244"/>
    </row>
    <row r="16000" spans="1:1" s="245" customFormat="1" ht="12" hidden="1" customHeight="1">
      <c r="A16000" s="244"/>
    </row>
    <row r="16001" spans="1:1" s="245" customFormat="1" ht="12" hidden="1" customHeight="1">
      <c r="A16001" s="244"/>
    </row>
    <row r="16002" spans="1:1" s="245" customFormat="1" ht="12" hidden="1" customHeight="1">
      <c r="A16002" s="244"/>
    </row>
    <row r="16003" spans="1:1" s="245" customFormat="1" ht="12" hidden="1" customHeight="1">
      <c r="A16003" s="244"/>
    </row>
    <row r="16004" spans="1:1" s="245" customFormat="1" ht="12" hidden="1" customHeight="1">
      <c r="A16004" s="244"/>
    </row>
    <row r="16005" spans="1:1" s="245" customFormat="1" ht="12" hidden="1" customHeight="1">
      <c r="A16005" s="244"/>
    </row>
    <row r="16006" spans="1:1" s="245" customFormat="1" ht="12" hidden="1" customHeight="1">
      <c r="A16006" s="244"/>
    </row>
    <row r="16007" spans="1:1" s="245" customFormat="1" ht="12" hidden="1" customHeight="1">
      <c r="A16007" s="244"/>
    </row>
    <row r="16008" spans="1:1" s="245" customFormat="1" ht="12" hidden="1" customHeight="1">
      <c r="A16008" s="244"/>
    </row>
    <row r="16009" spans="1:1" s="245" customFormat="1" ht="12" hidden="1" customHeight="1">
      <c r="A16009" s="244"/>
    </row>
    <row r="16010" spans="1:1" s="245" customFormat="1" ht="12" hidden="1" customHeight="1">
      <c r="A16010" s="244"/>
    </row>
    <row r="16011" spans="1:1" s="245" customFormat="1" ht="12" hidden="1" customHeight="1">
      <c r="A16011" s="244"/>
    </row>
    <row r="16012" spans="1:1" s="245" customFormat="1" ht="12" hidden="1" customHeight="1">
      <c r="A16012" s="244"/>
    </row>
    <row r="16013" spans="1:1" s="245" customFormat="1" ht="12" hidden="1" customHeight="1">
      <c r="A16013" s="244"/>
    </row>
    <row r="16014" spans="1:1" s="245" customFormat="1" ht="12" hidden="1" customHeight="1">
      <c r="A16014" s="244"/>
    </row>
    <row r="16015" spans="1:1" s="245" customFormat="1" ht="12" hidden="1" customHeight="1">
      <c r="A16015" s="244"/>
    </row>
    <row r="16016" spans="1:1" s="245" customFormat="1" ht="12" hidden="1" customHeight="1">
      <c r="A16016" s="244"/>
    </row>
    <row r="16017" spans="1:1" s="245" customFormat="1" ht="12" hidden="1" customHeight="1">
      <c r="A16017" s="244"/>
    </row>
    <row r="16018" spans="1:1" s="245" customFormat="1" ht="12" hidden="1" customHeight="1">
      <c r="A16018" s="244"/>
    </row>
    <row r="16019" spans="1:1" s="245" customFormat="1" ht="12" hidden="1" customHeight="1">
      <c r="A16019" s="244"/>
    </row>
    <row r="16020" spans="1:1" s="245" customFormat="1" ht="12" hidden="1" customHeight="1">
      <c r="A16020" s="244"/>
    </row>
    <row r="16021" spans="1:1" s="245" customFormat="1" ht="12" hidden="1" customHeight="1">
      <c r="A16021" s="244"/>
    </row>
    <row r="16022" spans="1:1" s="245" customFormat="1" ht="12" hidden="1" customHeight="1">
      <c r="A16022" s="244"/>
    </row>
    <row r="16023" spans="1:1" s="245" customFormat="1" ht="12" hidden="1" customHeight="1">
      <c r="A16023" s="244"/>
    </row>
    <row r="16024" spans="1:1" s="245" customFormat="1" ht="12" hidden="1" customHeight="1">
      <c r="A16024" s="244"/>
    </row>
    <row r="16025" spans="1:1" s="245" customFormat="1" ht="12" hidden="1" customHeight="1">
      <c r="A16025" s="244"/>
    </row>
    <row r="16026" spans="1:1" s="245" customFormat="1" ht="12" hidden="1" customHeight="1">
      <c r="A16026" s="244"/>
    </row>
    <row r="16027" spans="1:1" s="245" customFormat="1" ht="12" hidden="1" customHeight="1">
      <c r="A16027" s="244"/>
    </row>
    <row r="16028" spans="1:1" s="245" customFormat="1" ht="12" hidden="1" customHeight="1">
      <c r="A16028" s="244"/>
    </row>
    <row r="16029" spans="1:1" s="245" customFormat="1" ht="12" hidden="1" customHeight="1">
      <c r="A16029" s="244"/>
    </row>
    <row r="16030" spans="1:1" s="245" customFormat="1" ht="12" hidden="1" customHeight="1">
      <c r="A16030" s="244"/>
    </row>
    <row r="16031" spans="1:1" s="245" customFormat="1" ht="12" hidden="1" customHeight="1">
      <c r="A16031" s="244"/>
    </row>
    <row r="16032" spans="1:1" s="245" customFormat="1" ht="12" hidden="1" customHeight="1">
      <c r="A16032" s="244"/>
    </row>
    <row r="16033" spans="1:1" s="245" customFormat="1" ht="12" hidden="1" customHeight="1">
      <c r="A16033" s="244"/>
    </row>
    <row r="16034" spans="1:1" s="245" customFormat="1" ht="12" hidden="1" customHeight="1">
      <c r="A16034" s="244"/>
    </row>
    <row r="16035" spans="1:1" s="245" customFormat="1" ht="12" hidden="1" customHeight="1">
      <c r="A16035" s="244"/>
    </row>
    <row r="16036" spans="1:1" s="245" customFormat="1" ht="12" hidden="1" customHeight="1">
      <c r="A16036" s="244"/>
    </row>
    <row r="16037" spans="1:1" s="245" customFormat="1" ht="12" hidden="1" customHeight="1">
      <c r="A16037" s="244"/>
    </row>
    <row r="16038" spans="1:1" s="245" customFormat="1" ht="12" hidden="1" customHeight="1">
      <c r="A16038" s="244"/>
    </row>
    <row r="16039" spans="1:1" s="245" customFormat="1" ht="12" hidden="1" customHeight="1">
      <c r="A16039" s="244"/>
    </row>
    <row r="16040" spans="1:1" s="245" customFormat="1" ht="12" hidden="1" customHeight="1">
      <c r="A16040" s="244"/>
    </row>
    <row r="16041" spans="1:1" s="245" customFormat="1" ht="12" hidden="1" customHeight="1">
      <c r="A16041" s="244"/>
    </row>
    <row r="16042" spans="1:1" s="245" customFormat="1" ht="12" hidden="1" customHeight="1">
      <c r="A16042" s="244"/>
    </row>
    <row r="16043" spans="1:1" s="245" customFormat="1" ht="12" hidden="1" customHeight="1">
      <c r="A16043" s="244"/>
    </row>
    <row r="16044" spans="1:1" s="245" customFormat="1" ht="12" hidden="1" customHeight="1">
      <c r="A16044" s="244"/>
    </row>
    <row r="16045" spans="1:1" s="245" customFormat="1" ht="12" hidden="1" customHeight="1">
      <c r="A16045" s="244"/>
    </row>
    <row r="16046" spans="1:1" s="245" customFormat="1" ht="12" hidden="1" customHeight="1">
      <c r="A16046" s="244"/>
    </row>
    <row r="16047" spans="1:1" s="245" customFormat="1" ht="12" hidden="1" customHeight="1">
      <c r="A16047" s="244"/>
    </row>
    <row r="16048" spans="1:1" s="245" customFormat="1" ht="12" hidden="1" customHeight="1">
      <c r="A16048" s="244"/>
    </row>
    <row r="16049" spans="1:1" s="245" customFormat="1" ht="12" hidden="1" customHeight="1">
      <c r="A16049" s="244"/>
    </row>
    <row r="16050" spans="1:1" s="245" customFormat="1" ht="12" hidden="1" customHeight="1">
      <c r="A16050" s="244"/>
    </row>
    <row r="16051" spans="1:1" s="245" customFormat="1" ht="12" hidden="1" customHeight="1">
      <c r="A16051" s="244"/>
    </row>
    <row r="16052" spans="1:1" s="245" customFormat="1" ht="12" hidden="1" customHeight="1">
      <c r="A16052" s="244"/>
    </row>
    <row r="16053" spans="1:1" s="245" customFormat="1" ht="12" hidden="1" customHeight="1">
      <c r="A16053" s="244"/>
    </row>
    <row r="16054" spans="1:1" s="245" customFormat="1" ht="12" hidden="1" customHeight="1">
      <c r="A16054" s="244"/>
    </row>
    <row r="16055" spans="1:1" s="245" customFormat="1" ht="12" hidden="1" customHeight="1">
      <c r="A16055" s="244"/>
    </row>
    <row r="16056" spans="1:1" s="245" customFormat="1" ht="12" hidden="1" customHeight="1">
      <c r="A16056" s="244"/>
    </row>
    <row r="16057" spans="1:1" s="245" customFormat="1" ht="12" hidden="1" customHeight="1">
      <c r="A16057" s="244"/>
    </row>
    <row r="16058" spans="1:1" s="245" customFormat="1" ht="12" hidden="1" customHeight="1">
      <c r="A16058" s="244"/>
    </row>
    <row r="16059" spans="1:1" s="245" customFormat="1" ht="12" hidden="1" customHeight="1">
      <c r="A16059" s="244"/>
    </row>
    <row r="16060" spans="1:1" s="245" customFormat="1" ht="12" hidden="1" customHeight="1">
      <c r="A16060" s="244"/>
    </row>
    <row r="16061" spans="1:1" s="245" customFormat="1" ht="12" hidden="1" customHeight="1">
      <c r="A16061" s="244"/>
    </row>
    <row r="16062" spans="1:1" s="245" customFormat="1" ht="12" hidden="1" customHeight="1">
      <c r="A16062" s="244"/>
    </row>
    <row r="16063" spans="1:1" s="245" customFormat="1" ht="12" hidden="1" customHeight="1">
      <c r="A16063" s="244"/>
    </row>
    <row r="16064" spans="1:1" s="245" customFormat="1" ht="12" hidden="1" customHeight="1">
      <c r="A16064" s="244"/>
    </row>
    <row r="16065" spans="1:1" s="245" customFormat="1" ht="12" hidden="1" customHeight="1">
      <c r="A16065" s="244"/>
    </row>
    <row r="16066" spans="1:1" s="245" customFormat="1" ht="12" hidden="1" customHeight="1">
      <c r="A16066" s="244"/>
    </row>
    <row r="16067" spans="1:1" s="245" customFormat="1" ht="12" hidden="1" customHeight="1">
      <c r="A16067" s="244"/>
    </row>
    <row r="16068" spans="1:1" s="245" customFormat="1" ht="12" hidden="1" customHeight="1">
      <c r="A16068" s="244"/>
    </row>
    <row r="16069" spans="1:1" s="245" customFormat="1" ht="12" hidden="1" customHeight="1">
      <c r="A16069" s="244"/>
    </row>
    <row r="16070" spans="1:1" s="245" customFormat="1" ht="12" hidden="1" customHeight="1">
      <c r="A16070" s="244"/>
    </row>
    <row r="16071" spans="1:1" s="245" customFormat="1" ht="12" hidden="1" customHeight="1">
      <c r="A16071" s="244"/>
    </row>
    <row r="16072" spans="1:1" s="245" customFormat="1" ht="12" hidden="1" customHeight="1">
      <c r="A16072" s="244"/>
    </row>
    <row r="16073" spans="1:1" s="245" customFormat="1" ht="12" hidden="1" customHeight="1">
      <c r="A16073" s="244"/>
    </row>
    <row r="16074" spans="1:1" s="245" customFormat="1" ht="12" hidden="1" customHeight="1">
      <c r="A16074" s="244"/>
    </row>
    <row r="16075" spans="1:1" s="245" customFormat="1" ht="12" hidden="1" customHeight="1">
      <c r="A16075" s="244"/>
    </row>
    <row r="16076" spans="1:1" s="245" customFormat="1" ht="12" hidden="1" customHeight="1">
      <c r="A16076" s="244"/>
    </row>
    <row r="16077" spans="1:1" s="245" customFormat="1" ht="12" hidden="1" customHeight="1">
      <c r="A16077" s="244"/>
    </row>
    <row r="16078" spans="1:1" s="245" customFormat="1" ht="12" hidden="1" customHeight="1">
      <c r="A16078" s="244"/>
    </row>
    <row r="16079" spans="1:1" s="245" customFormat="1" ht="12" hidden="1" customHeight="1">
      <c r="A16079" s="244"/>
    </row>
    <row r="16080" spans="1:1" s="245" customFormat="1" ht="12" hidden="1" customHeight="1">
      <c r="A16080" s="244"/>
    </row>
    <row r="16081" spans="1:1" s="245" customFormat="1" ht="12" hidden="1" customHeight="1">
      <c r="A16081" s="244"/>
    </row>
    <row r="16082" spans="1:1" s="245" customFormat="1" ht="12" hidden="1" customHeight="1">
      <c r="A16082" s="244"/>
    </row>
    <row r="16083" spans="1:1" s="245" customFormat="1" ht="12" hidden="1" customHeight="1">
      <c r="A16083" s="244"/>
    </row>
    <row r="16084" spans="1:1" s="245" customFormat="1" ht="12" hidden="1" customHeight="1">
      <c r="A16084" s="244"/>
    </row>
    <row r="16085" spans="1:1" s="245" customFormat="1" ht="12" hidden="1" customHeight="1">
      <c r="A16085" s="244"/>
    </row>
    <row r="16086" spans="1:1" s="245" customFormat="1" ht="12" hidden="1" customHeight="1">
      <c r="A16086" s="244"/>
    </row>
    <row r="16087" spans="1:1" s="245" customFormat="1" ht="12" hidden="1" customHeight="1">
      <c r="A16087" s="244"/>
    </row>
    <row r="16088" spans="1:1" s="245" customFormat="1" ht="12" hidden="1" customHeight="1">
      <c r="A16088" s="244"/>
    </row>
    <row r="16089" spans="1:1" s="245" customFormat="1" ht="12" hidden="1" customHeight="1">
      <c r="A16089" s="244"/>
    </row>
    <row r="16090" spans="1:1" s="245" customFormat="1" ht="12" hidden="1" customHeight="1">
      <c r="A16090" s="244"/>
    </row>
    <row r="16091" spans="1:1" s="245" customFormat="1" ht="12" hidden="1" customHeight="1">
      <c r="A16091" s="244"/>
    </row>
    <row r="16092" spans="1:1" s="245" customFormat="1" ht="12" hidden="1" customHeight="1">
      <c r="A16092" s="244"/>
    </row>
    <row r="16093" spans="1:1" s="245" customFormat="1" ht="12" hidden="1" customHeight="1">
      <c r="A16093" s="244"/>
    </row>
    <row r="16094" spans="1:1" s="245" customFormat="1" ht="12" hidden="1" customHeight="1">
      <c r="A16094" s="244"/>
    </row>
    <row r="16095" spans="1:1" s="245" customFormat="1" ht="12" hidden="1" customHeight="1">
      <c r="A16095" s="244"/>
    </row>
    <row r="16096" spans="1:1" s="245" customFormat="1" ht="12" hidden="1" customHeight="1">
      <c r="A16096" s="244"/>
    </row>
    <row r="16097" spans="1:1" s="245" customFormat="1" ht="12" hidden="1" customHeight="1">
      <c r="A16097" s="244"/>
    </row>
    <row r="16098" spans="1:1" s="245" customFormat="1" ht="12" hidden="1" customHeight="1">
      <c r="A16098" s="244"/>
    </row>
    <row r="16099" spans="1:1" s="245" customFormat="1" ht="12" hidden="1" customHeight="1">
      <c r="A16099" s="244"/>
    </row>
    <row r="16100" spans="1:1" s="245" customFormat="1" ht="12" hidden="1" customHeight="1">
      <c r="A16100" s="244"/>
    </row>
    <row r="16101" spans="1:1" s="245" customFormat="1" ht="12" hidden="1" customHeight="1">
      <c r="A16101" s="244"/>
    </row>
    <row r="16102" spans="1:1" s="245" customFormat="1" ht="12" hidden="1" customHeight="1">
      <c r="A16102" s="244"/>
    </row>
    <row r="16103" spans="1:1" s="245" customFormat="1" ht="12" hidden="1" customHeight="1">
      <c r="A16103" s="244"/>
    </row>
    <row r="16104" spans="1:1" s="245" customFormat="1" ht="12" hidden="1" customHeight="1">
      <c r="A16104" s="244"/>
    </row>
    <row r="16105" spans="1:1" s="245" customFormat="1" ht="12" hidden="1" customHeight="1">
      <c r="A16105" s="244"/>
    </row>
    <row r="16106" spans="1:1" s="245" customFormat="1" ht="12" hidden="1" customHeight="1">
      <c r="A16106" s="244"/>
    </row>
    <row r="16107" spans="1:1" s="245" customFormat="1" ht="12" hidden="1" customHeight="1">
      <c r="A16107" s="244"/>
    </row>
    <row r="16108" spans="1:1" s="245" customFormat="1" ht="12" hidden="1" customHeight="1">
      <c r="A16108" s="244"/>
    </row>
    <row r="16109" spans="1:1" s="245" customFormat="1" ht="12" hidden="1" customHeight="1">
      <c r="A16109" s="244"/>
    </row>
    <row r="16110" spans="1:1" s="245" customFormat="1" ht="12" hidden="1" customHeight="1">
      <c r="A16110" s="244"/>
    </row>
    <row r="16111" spans="1:1" s="245" customFormat="1" ht="12" hidden="1" customHeight="1">
      <c r="A16111" s="244"/>
    </row>
    <row r="16112" spans="1:1" s="245" customFormat="1" ht="12" hidden="1" customHeight="1">
      <c r="A16112" s="244"/>
    </row>
    <row r="16113" spans="1:1" s="245" customFormat="1" ht="12" hidden="1" customHeight="1">
      <c r="A16113" s="244"/>
    </row>
    <row r="16114" spans="1:1" s="245" customFormat="1" ht="12" hidden="1" customHeight="1">
      <c r="A16114" s="244"/>
    </row>
    <row r="16115" spans="1:1" s="245" customFormat="1" ht="12" hidden="1" customHeight="1">
      <c r="A16115" s="244"/>
    </row>
    <row r="16116" spans="1:1" s="245" customFormat="1" ht="12" hidden="1" customHeight="1">
      <c r="A16116" s="244"/>
    </row>
    <row r="16117" spans="1:1" s="245" customFormat="1" ht="12" hidden="1" customHeight="1">
      <c r="A16117" s="244"/>
    </row>
    <row r="16118" spans="1:1" s="245" customFormat="1" ht="12" hidden="1" customHeight="1">
      <c r="A16118" s="244"/>
    </row>
    <row r="16119" spans="1:1" s="245" customFormat="1" ht="12" hidden="1" customHeight="1">
      <c r="A16119" s="244"/>
    </row>
    <row r="16120" spans="1:1" s="245" customFormat="1" ht="12" hidden="1" customHeight="1">
      <c r="A16120" s="244"/>
    </row>
    <row r="16121" spans="1:1" s="245" customFormat="1" ht="12" hidden="1" customHeight="1">
      <c r="A16121" s="244"/>
    </row>
    <row r="16122" spans="1:1" s="245" customFormat="1" ht="12" hidden="1" customHeight="1">
      <c r="A16122" s="244"/>
    </row>
    <row r="16123" spans="1:1" s="245" customFormat="1" ht="12" hidden="1" customHeight="1">
      <c r="A16123" s="244"/>
    </row>
    <row r="16124" spans="1:1" s="245" customFormat="1" ht="12" hidden="1" customHeight="1">
      <c r="A16124" s="244"/>
    </row>
    <row r="16125" spans="1:1" s="245" customFormat="1" ht="12" hidden="1" customHeight="1">
      <c r="A16125" s="244"/>
    </row>
    <row r="16126" spans="1:1" s="245" customFormat="1" ht="12" hidden="1" customHeight="1">
      <c r="A16126" s="244"/>
    </row>
    <row r="16127" spans="1:1" s="245" customFormat="1" ht="12" hidden="1" customHeight="1">
      <c r="A16127" s="244"/>
    </row>
    <row r="16128" spans="1:1" s="245" customFormat="1" ht="12" hidden="1" customHeight="1">
      <c r="A16128" s="244"/>
    </row>
    <row r="16129" spans="1:1" s="245" customFormat="1" ht="12" hidden="1" customHeight="1">
      <c r="A16129" s="244"/>
    </row>
    <row r="16130" spans="1:1" s="245" customFormat="1" ht="12" hidden="1" customHeight="1">
      <c r="A16130" s="244"/>
    </row>
    <row r="16131" spans="1:1" s="245" customFormat="1" ht="12" hidden="1" customHeight="1">
      <c r="A16131" s="244"/>
    </row>
    <row r="16132" spans="1:1" s="245" customFormat="1" ht="12" hidden="1" customHeight="1">
      <c r="A16132" s="244"/>
    </row>
    <row r="16133" spans="1:1" s="245" customFormat="1" ht="12" hidden="1" customHeight="1">
      <c r="A16133" s="244"/>
    </row>
    <row r="16134" spans="1:1" s="245" customFormat="1" ht="12" hidden="1" customHeight="1">
      <c r="A16134" s="244"/>
    </row>
    <row r="16135" spans="1:1" s="245" customFormat="1" ht="12" hidden="1" customHeight="1">
      <c r="A16135" s="244"/>
    </row>
    <row r="16136" spans="1:1" s="245" customFormat="1" ht="12" hidden="1" customHeight="1">
      <c r="A16136" s="244"/>
    </row>
    <row r="16137" spans="1:1" s="245" customFormat="1" ht="12" hidden="1" customHeight="1">
      <c r="A16137" s="244"/>
    </row>
    <row r="16138" spans="1:1" s="245" customFormat="1" ht="12" hidden="1" customHeight="1">
      <c r="A16138" s="244"/>
    </row>
    <row r="16139" spans="1:1" s="245" customFormat="1" ht="12" hidden="1" customHeight="1">
      <c r="A16139" s="244"/>
    </row>
    <row r="16140" spans="1:1" s="245" customFormat="1" ht="12" hidden="1" customHeight="1">
      <c r="A16140" s="244"/>
    </row>
    <row r="16141" spans="1:1" s="245" customFormat="1" ht="12" hidden="1" customHeight="1">
      <c r="A16141" s="244"/>
    </row>
    <row r="16142" spans="1:1" s="245" customFormat="1" ht="12" hidden="1" customHeight="1">
      <c r="A16142" s="244"/>
    </row>
    <row r="16143" spans="1:1" s="245" customFormat="1" ht="12" hidden="1" customHeight="1">
      <c r="A16143" s="244"/>
    </row>
    <row r="16144" spans="1:1" s="245" customFormat="1" ht="12" hidden="1" customHeight="1">
      <c r="A16144" s="244"/>
    </row>
    <row r="16145" spans="1:1" s="245" customFormat="1" ht="12" hidden="1" customHeight="1">
      <c r="A16145" s="244"/>
    </row>
    <row r="16146" spans="1:1" s="245" customFormat="1" ht="12" hidden="1" customHeight="1">
      <c r="A16146" s="244"/>
    </row>
    <row r="16147" spans="1:1" s="245" customFormat="1" ht="12" hidden="1" customHeight="1">
      <c r="A16147" s="244"/>
    </row>
    <row r="16148" spans="1:1" s="245" customFormat="1" ht="12" hidden="1" customHeight="1">
      <c r="A16148" s="244"/>
    </row>
    <row r="16149" spans="1:1" s="245" customFormat="1" ht="12" hidden="1" customHeight="1">
      <c r="A16149" s="244"/>
    </row>
    <row r="16150" spans="1:1" s="245" customFormat="1" ht="12" hidden="1" customHeight="1">
      <c r="A16150" s="244"/>
    </row>
    <row r="16151" spans="1:1" s="245" customFormat="1" ht="12" hidden="1" customHeight="1">
      <c r="A16151" s="244"/>
    </row>
    <row r="16152" spans="1:1" s="245" customFormat="1" ht="12" hidden="1" customHeight="1">
      <c r="A16152" s="244"/>
    </row>
    <row r="16153" spans="1:1" s="245" customFormat="1" ht="12" hidden="1" customHeight="1">
      <c r="A16153" s="244"/>
    </row>
    <row r="16154" spans="1:1" s="245" customFormat="1" ht="12" hidden="1" customHeight="1">
      <c r="A16154" s="244"/>
    </row>
    <row r="16155" spans="1:1" s="245" customFormat="1" ht="12" hidden="1" customHeight="1">
      <c r="A16155" s="244"/>
    </row>
    <row r="16156" spans="1:1" s="245" customFormat="1" ht="12" hidden="1" customHeight="1">
      <c r="A16156" s="244"/>
    </row>
    <row r="16157" spans="1:1" s="245" customFormat="1" ht="12" hidden="1" customHeight="1">
      <c r="A16157" s="244"/>
    </row>
    <row r="16158" spans="1:1" s="245" customFormat="1" ht="12" hidden="1" customHeight="1">
      <c r="A16158" s="244"/>
    </row>
    <row r="16159" spans="1:1" s="245" customFormat="1" ht="12" hidden="1" customHeight="1">
      <c r="A16159" s="244"/>
    </row>
    <row r="16160" spans="1:1" s="245" customFormat="1" ht="12" hidden="1" customHeight="1">
      <c r="A16160" s="244"/>
    </row>
    <row r="16161" spans="1:1" s="245" customFormat="1" ht="12" hidden="1" customHeight="1">
      <c r="A16161" s="244"/>
    </row>
    <row r="16162" spans="1:1" s="245" customFormat="1" ht="12" hidden="1" customHeight="1">
      <c r="A16162" s="244"/>
    </row>
    <row r="16163" spans="1:1" s="245" customFormat="1" ht="12" hidden="1" customHeight="1">
      <c r="A16163" s="244"/>
    </row>
    <row r="16164" spans="1:1" s="245" customFormat="1" ht="12" hidden="1" customHeight="1">
      <c r="A16164" s="244"/>
    </row>
    <row r="16165" spans="1:1" s="245" customFormat="1" ht="12" hidden="1" customHeight="1">
      <c r="A16165" s="244"/>
    </row>
    <row r="16166" spans="1:1" s="245" customFormat="1" ht="12" hidden="1" customHeight="1">
      <c r="A16166" s="244"/>
    </row>
    <row r="16167" spans="1:1" s="245" customFormat="1" ht="12" hidden="1" customHeight="1">
      <c r="A16167" s="244"/>
    </row>
    <row r="16168" spans="1:1" s="245" customFormat="1" ht="12" hidden="1" customHeight="1">
      <c r="A16168" s="244"/>
    </row>
    <row r="16169" spans="1:1" s="245" customFormat="1" ht="12" hidden="1" customHeight="1">
      <c r="A16169" s="244"/>
    </row>
    <row r="16170" spans="1:1" s="245" customFormat="1" ht="12" hidden="1" customHeight="1">
      <c r="A16170" s="244"/>
    </row>
    <row r="16171" spans="1:1" s="245" customFormat="1" ht="12" hidden="1" customHeight="1">
      <c r="A16171" s="244"/>
    </row>
    <row r="16172" spans="1:1" s="245" customFormat="1" ht="12" hidden="1" customHeight="1">
      <c r="A16172" s="244"/>
    </row>
    <row r="16173" spans="1:1" s="245" customFormat="1" ht="12" hidden="1" customHeight="1">
      <c r="A16173" s="244"/>
    </row>
    <row r="16174" spans="1:1" s="245" customFormat="1" ht="12" hidden="1" customHeight="1">
      <c r="A16174" s="244"/>
    </row>
    <row r="16175" spans="1:1" s="245" customFormat="1" ht="12" hidden="1" customHeight="1">
      <c r="A16175" s="244"/>
    </row>
    <row r="16176" spans="1:1" s="245" customFormat="1" ht="12" hidden="1" customHeight="1">
      <c r="A16176" s="244"/>
    </row>
    <row r="16177" spans="1:1" s="245" customFormat="1" ht="12" hidden="1" customHeight="1">
      <c r="A16177" s="244"/>
    </row>
    <row r="16178" spans="1:1" s="245" customFormat="1" ht="12" hidden="1" customHeight="1">
      <c r="A16178" s="244"/>
    </row>
    <row r="16179" spans="1:1" s="245" customFormat="1" ht="12" hidden="1" customHeight="1">
      <c r="A16179" s="244"/>
    </row>
    <row r="16180" spans="1:1" s="245" customFormat="1" ht="12" hidden="1" customHeight="1">
      <c r="A16180" s="244"/>
    </row>
    <row r="16181" spans="1:1" s="245" customFormat="1" ht="12" hidden="1" customHeight="1">
      <c r="A16181" s="244"/>
    </row>
    <row r="16182" spans="1:1" s="245" customFormat="1" ht="12" hidden="1" customHeight="1">
      <c r="A16182" s="244"/>
    </row>
    <row r="16183" spans="1:1" s="245" customFormat="1" ht="12" hidden="1" customHeight="1">
      <c r="A16183" s="244"/>
    </row>
    <row r="16184" spans="1:1" s="245" customFormat="1" ht="12" hidden="1" customHeight="1">
      <c r="A16184" s="244"/>
    </row>
    <row r="16185" spans="1:1" s="245" customFormat="1" ht="12" hidden="1" customHeight="1">
      <c r="A16185" s="244"/>
    </row>
    <row r="16186" spans="1:1" s="245" customFormat="1" ht="12" hidden="1" customHeight="1">
      <c r="A16186" s="244"/>
    </row>
    <row r="16187" spans="1:1" s="245" customFormat="1" ht="12" hidden="1" customHeight="1">
      <c r="A16187" s="244"/>
    </row>
    <row r="16188" spans="1:1" s="245" customFormat="1" ht="12" hidden="1" customHeight="1">
      <c r="A16188" s="244"/>
    </row>
    <row r="16189" spans="1:1" s="245" customFormat="1" ht="12" hidden="1" customHeight="1">
      <c r="A16189" s="244"/>
    </row>
    <row r="16190" spans="1:1" s="245" customFormat="1" ht="12" hidden="1" customHeight="1">
      <c r="A16190" s="244"/>
    </row>
    <row r="16191" spans="1:1" s="245" customFormat="1" ht="12" hidden="1" customHeight="1">
      <c r="A16191" s="244"/>
    </row>
    <row r="16192" spans="1:1" s="245" customFormat="1" ht="12" hidden="1" customHeight="1">
      <c r="A16192" s="244"/>
    </row>
    <row r="16193" spans="1:1" s="245" customFormat="1" ht="12" hidden="1" customHeight="1">
      <c r="A16193" s="244"/>
    </row>
    <row r="16194" spans="1:1" s="245" customFormat="1" ht="12" hidden="1" customHeight="1">
      <c r="A16194" s="244"/>
    </row>
    <row r="16195" spans="1:1" s="245" customFormat="1" ht="12" hidden="1" customHeight="1">
      <c r="A16195" s="244"/>
    </row>
    <row r="16196" spans="1:1" s="245" customFormat="1" ht="12" hidden="1" customHeight="1">
      <c r="A16196" s="244"/>
    </row>
    <row r="16197" spans="1:1" s="245" customFormat="1" ht="12" hidden="1" customHeight="1">
      <c r="A16197" s="244"/>
    </row>
    <row r="16198" spans="1:1" s="245" customFormat="1" ht="12" hidden="1" customHeight="1">
      <c r="A16198" s="244"/>
    </row>
    <row r="16199" spans="1:1" s="245" customFormat="1" ht="12" hidden="1" customHeight="1">
      <c r="A16199" s="244"/>
    </row>
    <row r="16200" spans="1:1" s="245" customFormat="1" ht="12" hidden="1" customHeight="1">
      <c r="A16200" s="244"/>
    </row>
    <row r="16201" spans="1:1" s="245" customFormat="1" ht="12" hidden="1" customHeight="1">
      <c r="A16201" s="244"/>
    </row>
    <row r="16202" spans="1:1" s="245" customFormat="1" ht="12" hidden="1" customHeight="1">
      <c r="A16202" s="244"/>
    </row>
    <row r="16203" spans="1:1" s="245" customFormat="1" ht="12" hidden="1" customHeight="1">
      <c r="A16203" s="244"/>
    </row>
    <row r="16204" spans="1:1" s="245" customFormat="1" ht="12" hidden="1" customHeight="1">
      <c r="A16204" s="244"/>
    </row>
    <row r="16205" spans="1:1" s="245" customFormat="1" ht="12" hidden="1" customHeight="1">
      <c r="A16205" s="244"/>
    </row>
    <row r="16206" spans="1:1" s="245" customFormat="1" ht="12" hidden="1" customHeight="1">
      <c r="A16206" s="244"/>
    </row>
    <row r="16207" spans="1:1" s="245" customFormat="1" ht="12" hidden="1" customHeight="1">
      <c r="A16207" s="244"/>
    </row>
    <row r="16208" spans="1:1" s="245" customFormat="1" ht="12" hidden="1" customHeight="1">
      <c r="A16208" s="244"/>
    </row>
    <row r="16209" spans="1:1" s="245" customFormat="1" ht="12" hidden="1" customHeight="1">
      <c r="A16209" s="244"/>
    </row>
    <row r="16210" spans="1:1" s="245" customFormat="1" ht="12" hidden="1" customHeight="1">
      <c r="A16210" s="244"/>
    </row>
    <row r="16211" spans="1:1" s="245" customFormat="1" ht="12" hidden="1" customHeight="1">
      <c r="A16211" s="244"/>
    </row>
    <row r="16212" spans="1:1" s="245" customFormat="1" ht="12" hidden="1" customHeight="1">
      <c r="A16212" s="244"/>
    </row>
    <row r="16213" spans="1:1" s="245" customFormat="1" ht="12" hidden="1" customHeight="1">
      <c r="A16213" s="244"/>
    </row>
    <row r="16214" spans="1:1" s="245" customFormat="1" ht="12" hidden="1" customHeight="1">
      <c r="A16214" s="244"/>
    </row>
    <row r="16215" spans="1:1" s="245" customFormat="1" ht="12" hidden="1" customHeight="1">
      <c r="A16215" s="244"/>
    </row>
    <row r="16216" spans="1:1" s="245" customFormat="1" ht="12" hidden="1" customHeight="1">
      <c r="A16216" s="244"/>
    </row>
    <row r="16217" spans="1:1" s="245" customFormat="1" ht="12" hidden="1" customHeight="1">
      <c r="A16217" s="244"/>
    </row>
    <row r="16218" spans="1:1" s="245" customFormat="1" ht="12" hidden="1" customHeight="1">
      <c r="A16218" s="244"/>
    </row>
    <row r="16219" spans="1:1" s="245" customFormat="1" ht="12" hidden="1" customHeight="1">
      <c r="A16219" s="244"/>
    </row>
    <row r="16220" spans="1:1" s="245" customFormat="1" ht="12" hidden="1" customHeight="1">
      <c r="A16220" s="244"/>
    </row>
    <row r="16221" spans="1:1" s="245" customFormat="1" ht="12" hidden="1" customHeight="1">
      <c r="A16221" s="244"/>
    </row>
    <row r="16222" spans="1:1" s="245" customFormat="1" ht="12" hidden="1" customHeight="1">
      <c r="A16222" s="244"/>
    </row>
    <row r="16223" spans="1:1" s="245" customFormat="1" ht="12" hidden="1" customHeight="1">
      <c r="A16223" s="244"/>
    </row>
    <row r="16224" spans="1:1" s="245" customFormat="1" ht="12" hidden="1" customHeight="1">
      <c r="A16224" s="244"/>
    </row>
    <row r="16225" spans="1:1" s="245" customFormat="1" ht="12" hidden="1" customHeight="1">
      <c r="A16225" s="244"/>
    </row>
    <row r="16226" spans="1:1" s="245" customFormat="1" ht="12" hidden="1" customHeight="1">
      <c r="A16226" s="244"/>
    </row>
    <row r="16227" spans="1:1" s="245" customFormat="1" ht="12" hidden="1" customHeight="1">
      <c r="A16227" s="244"/>
    </row>
    <row r="16228" spans="1:1" s="245" customFormat="1" ht="12" hidden="1" customHeight="1">
      <c r="A16228" s="244"/>
    </row>
    <row r="16229" spans="1:1" s="245" customFormat="1" ht="12" hidden="1" customHeight="1">
      <c r="A16229" s="244"/>
    </row>
    <row r="16230" spans="1:1" s="245" customFormat="1" ht="12" hidden="1" customHeight="1">
      <c r="A16230" s="244"/>
    </row>
    <row r="16231" spans="1:1" s="245" customFormat="1" ht="12" hidden="1" customHeight="1">
      <c r="A16231" s="244"/>
    </row>
    <row r="16232" spans="1:1" s="245" customFormat="1" ht="12" hidden="1" customHeight="1">
      <c r="A16232" s="244"/>
    </row>
    <row r="16233" spans="1:1" s="245" customFormat="1" ht="12" hidden="1" customHeight="1">
      <c r="A16233" s="244"/>
    </row>
    <row r="16234" spans="1:1" s="245" customFormat="1" ht="12" hidden="1" customHeight="1">
      <c r="A16234" s="244"/>
    </row>
    <row r="16235" spans="1:1" s="245" customFormat="1" ht="12" hidden="1" customHeight="1">
      <c r="A16235" s="244"/>
    </row>
    <row r="16236" spans="1:1" s="245" customFormat="1" ht="12" hidden="1" customHeight="1">
      <c r="A16236" s="244"/>
    </row>
    <row r="16237" spans="1:1" s="245" customFormat="1" ht="12" hidden="1" customHeight="1">
      <c r="A16237" s="244"/>
    </row>
    <row r="16238" spans="1:1" s="245" customFormat="1" ht="12" hidden="1" customHeight="1">
      <c r="A16238" s="244"/>
    </row>
    <row r="16239" spans="1:1" s="245" customFormat="1" ht="12" hidden="1" customHeight="1">
      <c r="A16239" s="244"/>
    </row>
    <row r="16240" spans="1:1" s="245" customFormat="1" ht="12" hidden="1" customHeight="1">
      <c r="A16240" s="244"/>
    </row>
    <row r="16241" spans="1:1" s="245" customFormat="1" ht="12" hidden="1" customHeight="1">
      <c r="A16241" s="244"/>
    </row>
    <row r="16242" spans="1:1" s="245" customFormat="1" ht="12" hidden="1" customHeight="1">
      <c r="A16242" s="244"/>
    </row>
    <row r="16243" spans="1:1" s="245" customFormat="1" ht="12" hidden="1" customHeight="1">
      <c r="A16243" s="244"/>
    </row>
    <row r="16244" spans="1:1" s="245" customFormat="1" ht="12" hidden="1" customHeight="1">
      <c r="A16244" s="244"/>
    </row>
    <row r="16245" spans="1:1" s="245" customFormat="1" ht="12" hidden="1" customHeight="1">
      <c r="A16245" s="244"/>
    </row>
    <row r="16246" spans="1:1" s="245" customFormat="1" ht="12" hidden="1" customHeight="1">
      <c r="A16246" s="244"/>
    </row>
    <row r="16247" spans="1:1" s="245" customFormat="1" ht="12" hidden="1" customHeight="1">
      <c r="A16247" s="244"/>
    </row>
    <row r="16248" spans="1:1" s="245" customFormat="1" ht="12" hidden="1" customHeight="1">
      <c r="A16248" s="244"/>
    </row>
    <row r="16249" spans="1:1" s="245" customFormat="1" ht="12" hidden="1" customHeight="1">
      <c r="A16249" s="244"/>
    </row>
    <row r="16250" spans="1:1" s="245" customFormat="1" ht="12" hidden="1" customHeight="1">
      <c r="A16250" s="244"/>
    </row>
    <row r="16251" spans="1:1" s="245" customFormat="1" ht="12" hidden="1" customHeight="1">
      <c r="A16251" s="244"/>
    </row>
    <row r="16252" spans="1:1" s="245" customFormat="1" ht="12" hidden="1" customHeight="1">
      <c r="A16252" s="244"/>
    </row>
    <row r="16253" spans="1:1" s="245" customFormat="1" ht="12" hidden="1" customHeight="1">
      <c r="A16253" s="244"/>
    </row>
    <row r="16254" spans="1:1" s="245" customFormat="1" ht="12" hidden="1" customHeight="1">
      <c r="A16254" s="244"/>
    </row>
    <row r="16255" spans="1:1" s="245" customFormat="1" ht="12" hidden="1" customHeight="1">
      <c r="A16255" s="244"/>
    </row>
    <row r="16256" spans="1:1" s="245" customFormat="1" ht="12" hidden="1" customHeight="1">
      <c r="A16256" s="244"/>
    </row>
    <row r="16257" spans="1:1" s="245" customFormat="1" ht="12" hidden="1" customHeight="1">
      <c r="A16257" s="244"/>
    </row>
    <row r="16258" spans="1:1" s="245" customFormat="1" ht="12" hidden="1" customHeight="1">
      <c r="A16258" s="244"/>
    </row>
    <row r="16259" spans="1:1" s="245" customFormat="1" ht="12" hidden="1" customHeight="1">
      <c r="A16259" s="244"/>
    </row>
    <row r="16260" spans="1:1" s="245" customFormat="1" ht="12" hidden="1" customHeight="1">
      <c r="A16260" s="244"/>
    </row>
    <row r="16261" spans="1:1" s="245" customFormat="1" ht="12" hidden="1" customHeight="1">
      <c r="A16261" s="244"/>
    </row>
    <row r="16262" spans="1:1" s="245" customFormat="1" ht="12" hidden="1" customHeight="1">
      <c r="A16262" s="244"/>
    </row>
    <row r="16263" spans="1:1" s="245" customFormat="1" ht="12" hidden="1" customHeight="1">
      <c r="A16263" s="244"/>
    </row>
    <row r="16264" spans="1:1" s="245" customFormat="1" ht="12" hidden="1" customHeight="1">
      <c r="A16264" s="244"/>
    </row>
    <row r="16265" spans="1:1" s="245" customFormat="1" ht="12" hidden="1" customHeight="1">
      <c r="A16265" s="244"/>
    </row>
    <row r="16266" spans="1:1" s="245" customFormat="1" ht="12" hidden="1" customHeight="1">
      <c r="A16266" s="244"/>
    </row>
    <row r="16267" spans="1:1" s="245" customFormat="1" ht="12" hidden="1" customHeight="1">
      <c r="A16267" s="244"/>
    </row>
    <row r="16268" spans="1:1" s="245" customFormat="1" ht="12" hidden="1" customHeight="1">
      <c r="A16268" s="244"/>
    </row>
    <row r="16269" spans="1:1" s="245" customFormat="1" ht="12" hidden="1" customHeight="1">
      <c r="A16269" s="244"/>
    </row>
    <row r="16270" spans="1:1" s="245" customFormat="1" ht="12" hidden="1" customHeight="1">
      <c r="A16270" s="244"/>
    </row>
    <row r="16271" spans="1:1" s="245" customFormat="1" ht="12" hidden="1" customHeight="1">
      <c r="A16271" s="244"/>
    </row>
    <row r="16272" spans="1:1" s="245" customFormat="1" ht="12" hidden="1" customHeight="1">
      <c r="A16272" s="244"/>
    </row>
    <row r="16273" spans="1:1" s="245" customFormat="1" ht="12" hidden="1" customHeight="1">
      <c r="A16273" s="244"/>
    </row>
    <row r="16274" spans="1:1" s="245" customFormat="1" ht="12" hidden="1" customHeight="1">
      <c r="A16274" s="244"/>
    </row>
    <row r="16275" spans="1:1" s="245" customFormat="1" ht="12" hidden="1" customHeight="1">
      <c r="A16275" s="244"/>
    </row>
    <row r="16276" spans="1:1" s="245" customFormat="1" ht="12" hidden="1" customHeight="1">
      <c r="A16276" s="244"/>
    </row>
    <row r="16277" spans="1:1" s="245" customFormat="1" ht="12" hidden="1" customHeight="1">
      <c r="A16277" s="244"/>
    </row>
    <row r="16278" spans="1:1" s="245" customFormat="1" ht="12" hidden="1" customHeight="1">
      <c r="A16278" s="244"/>
    </row>
    <row r="16279" spans="1:1" s="245" customFormat="1" ht="12" hidden="1" customHeight="1">
      <c r="A16279" s="244"/>
    </row>
    <row r="16280" spans="1:1" s="245" customFormat="1" ht="12" hidden="1" customHeight="1">
      <c r="A16280" s="244"/>
    </row>
    <row r="16281" spans="1:1" s="245" customFormat="1" ht="12" hidden="1" customHeight="1">
      <c r="A16281" s="244"/>
    </row>
    <row r="16282" spans="1:1" s="245" customFormat="1" ht="12" hidden="1" customHeight="1">
      <c r="A16282" s="244"/>
    </row>
    <row r="16283" spans="1:1" s="245" customFormat="1" ht="12" hidden="1" customHeight="1">
      <c r="A16283" s="244"/>
    </row>
    <row r="16284" spans="1:1" s="245" customFormat="1" ht="12" hidden="1" customHeight="1">
      <c r="A16284" s="244"/>
    </row>
    <row r="16285" spans="1:1" s="245" customFormat="1" ht="12" hidden="1" customHeight="1">
      <c r="A16285" s="244"/>
    </row>
    <row r="16286" spans="1:1" s="245" customFormat="1" ht="12" hidden="1" customHeight="1">
      <c r="A16286" s="244"/>
    </row>
    <row r="16287" spans="1:1" s="245" customFormat="1" ht="12" hidden="1" customHeight="1">
      <c r="A16287" s="244"/>
    </row>
    <row r="16288" spans="1:1" s="245" customFormat="1" ht="12" hidden="1" customHeight="1">
      <c r="A16288" s="244"/>
    </row>
    <row r="16289" spans="1:1" s="245" customFormat="1" ht="12" hidden="1" customHeight="1">
      <c r="A16289" s="244"/>
    </row>
    <row r="16290" spans="1:1" s="245" customFormat="1" ht="12" hidden="1" customHeight="1">
      <c r="A16290" s="244"/>
    </row>
    <row r="16291" spans="1:1" s="245" customFormat="1" ht="12" hidden="1" customHeight="1">
      <c r="A16291" s="244"/>
    </row>
    <row r="16292" spans="1:1" s="245" customFormat="1" ht="12" hidden="1" customHeight="1">
      <c r="A16292" s="244"/>
    </row>
    <row r="16293" spans="1:1" s="245" customFormat="1" ht="12" hidden="1" customHeight="1">
      <c r="A16293" s="244"/>
    </row>
    <row r="16294" spans="1:1" s="245" customFormat="1" ht="12" hidden="1" customHeight="1">
      <c r="A16294" s="244"/>
    </row>
    <row r="16295" spans="1:1" s="245" customFormat="1" ht="12" hidden="1" customHeight="1">
      <c r="A16295" s="244"/>
    </row>
    <row r="16296" spans="1:1" s="245" customFormat="1" ht="12" hidden="1" customHeight="1">
      <c r="A16296" s="244"/>
    </row>
    <row r="16297" spans="1:1" s="245" customFormat="1" ht="12" hidden="1" customHeight="1">
      <c r="A16297" s="244"/>
    </row>
    <row r="16298" spans="1:1" s="245" customFormat="1" ht="12" hidden="1" customHeight="1">
      <c r="A16298" s="244"/>
    </row>
    <row r="16299" spans="1:1" s="245" customFormat="1" ht="12" hidden="1" customHeight="1">
      <c r="A16299" s="244"/>
    </row>
    <row r="16300" spans="1:1" s="245" customFormat="1" ht="12" hidden="1" customHeight="1">
      <c r="A16300" s="244"/>
    </row>
    <row r="16301" spans="1:1" s="245" customFormat="1" ht="12" hidden="1" customHeight="1">
      <c r="A16301" s="244"/>
    </row>
    <row r="16302" spans="1:1" s="245" customFormat="1" ht="12" hidden="1" customHeight="1">
      <c r="A16302" s="244"/>
    </row>
    <row r="16303" spans="1:1" s="245" customFormat="1" ht="12" hidden="1" customHeight="1">
      <c r="A16303" s="244"/>
    </row>
    <row r="16304" spans="1:1" s="245" customFormat="1" ht="12" hidden="1" customHeight="1">
      <c r="A16304" s="244"/>
    </row>
    <row r="16305" spans="1:1" s="245" customFormat="1" ht="12" hidden="1" customHeight="1">
      <c r="A16305" s="244"/>
    </row>
    <row r="16306" spans="1:1" s="245" customFormat="1" ht="12" hidden="1" customHeight="1">
      <c r="A16306" s="244"/>
    </row>
    <row r="16307" spans="1:1" s="245" customFormat="1" ht="12" hidden="1" customHeight="1">
      <c r="A16307" s="244"/>
    </row>
    <row r="16308" spans="1:1" s="245" customFormat="1" ht="12" hidden="1" customHeight="1">
      <c r="A16308" s="244"/>
    </row>
    <row r="16309" spans="1:1" s="245" customFormat="1" ht="12" hidden="1" customHeight="1">
      <c r="A16309" s="244"/>
    </row>
    <row r="16310" spans="1:1" s="245" customFormat="1" ht="12" hidden="1" customHeight="1">
      <c r="A16310" s="244"/>
    </row>
    <row r="16311" spans="1:1" s="245" customFormat="1" ht="12" hidden="1" customHeight="1">
      <c r="A16311" s="244"/>
    </row>
    <row r="16312" spans="1:1" s="245" customFormat="1" ht="12" hidden="1" customHeight="1">
      <c r="A16312" s="244"/>
    </row>
    <row r="16313" spans="1:1" s="245" customFormat="1" ht="12" hidden="1" customHeight="1">
      <c r="A16313" s="244"/>
    </row>
    <row r="16314" spans="1:1" s="245" customFormat="1" ht="12" hidden="1" customHeight="1">
      <c r="A16314" s="244"/>
    </row>
    <row r="16315" spans="1:1" s="245" customFormat="1" ht="12" hidden="1" customHeight="1">
      <c r="A16315" s="244"/>
    </row>
    <row r="16316" spans="1:1" s="245" customFormat="1" ht="12" hidden="1" customHeight="1">
      <c r="A16316" s="244"/>
    </row>
    <row r="16317" spans="1:1" s="245" customFormat="1" ht="12" hidden="1" customHeight="1">
      <c r="A16317" s="244"/>
    </row>
    <row r="16318" spans="1:1" s="245" customFormat="1" ht="12" hidden="1" customHeight="1">
      <c r="A16318" s="244"/>
    </row>
    <row r="16319" spans="1:1" s="245" customFormat="1" ht="12" hidden="1" customHeight="1">
      <c r="A16319" s="244"/>
    </row>
    <row r="16320" spans="1:1" s="245" customFormat="1" ht="12" hidden="1" customHeight="1">
      <c r="A16320" s="244"/>
    </row>
    <row r="16321" spans="1:1" s="245" customFormat="1" ht="12" hidden="1" customHeight="1">
      <c r="A16321" s="244"/>
    </row>
    <row r="16322" spans="1:1" s="245" customFormat="1" ht="12" hidden="1" customHeight="1">
      <c r="A16322" s="244"/>
    </row>
    <row r="16323" spans="1:1" s="245" customFormat="1" ht="12" hidden="1" customHeight="1">
      <c r="A16323" s="244"/>
    </row>
    <row r="16324" spans="1:1" s="245" customFormat="1" ht="12" hidden="1" customHeight="1">
      <c r="A16324" s="244"/>
    </row>
    <row r="16325" spans="1:1" s="245" customFormat="1" ht="12" hidden="1" customHeight="1">
      <c r="A16325" s="244"/>
    </row>
    <row r="16326" spans="1:1" s="245" customFormat="1" ht="12" hidden="1" customHeight="1">
      <c r="A16326" s="244"/>
    </row>
    <row r="16327" spans="1:1" s="245" customFormat="1" ht="12" hidden="1" customHeight="1">
      <c r="A16327" s="244"/>
    </row>
    <row r="16328" spans="1:1" s="245" customFormat="1" ht="12" hidden="1" customHeight="1">
      <c r="A16328" s="244"/>
    </row>
    <row r="16329" spans="1:1" s="245" customFormat="1" ht="12" hidden="1" customHeight="1">
      <c r="A16329" s="244"/>
    </row>
    <row r="16330" spans="1:1" s="245" customFormat="1" ht="12" hidden="1" customHeight="1">
      <c r="A16330" s="244"/>
    </row>
    <row r="16331" spans="1:1" s="245" customFormat="1" ht="12" hidden="1" customHeight="1">
      <c r="A16331" s="244"/>
    </row>
    <row r="16332" spans="1:1" s="245" customFormat="1" ht="12" hidden="1" customHeight="1">
      <c r="A16332" s="244"/>
    </row>
    <row r="16333" spans="1:1" s="245" customFormat="1" ht="12" hidden="1" customHeight="1">
      <c r="A16333" s="244"/>
    </row>
    <row r="16334" spans="1:1" s="245" customFormat="1" ht="12" hidden="1" customHeight="1">
      <c r="A16334" s="244"/>
    </row>
    <row r="16335" spans="1:1" s="245" customFormat="1" ht="12" hidden="1" customHeight="1">
      <c r="A16335" s="244"/>
    </row>
    <row r="16336" spans="1:1" s="245" customFormat="1" ht="12" hidden="1" customHeight="1">
      <c r="A16336" s="244"/>
    </row>
    <row r="16337" spans="1:1" s="245" customFormat="1" ht="12" hidden="1" customHeight="1">
      <c r="A16337" s="244"/>
    </row>
    <row r="16338" spans="1:1" s="245" customFormat="1" ht="12" hidden="1" customHeight="1">
      <c r="A16338" s="244"/>
    </row>
    <row r="16339" spans="1:1" s="245" customFormat="1" ht="12" hidden="1" customHeight="1">
      <c r="A16339" s="244"/>
    </row>
    <row r="16340" spans="1:1" s="245" customFormat="1" ht="12" hidden="1" customHeight="1">
      <c r="A16340" s="244"/>
    </row>
    <row r="16341" spans="1:1" s="245" customFormat="1" ht="12" hidden="1" customHeight="1">
      <c r="A16341" s="244"/>
    </row>
    <row r="16342" spans="1:1" s="245" customFormat="1" ht="12" hidden="1" customHeight="1">
      <c r="A16342" s="244"/>
    </row>
    <row r="16343" spans="1:1" s="245" customFormat="1" ht="12" hidden="1" customHeight="1">
      <c r="A16343" s="244"/>
    </row>
    <row r="16344" spans="1:1" s="245" customFormat="1" ht="12" hidden="1" customHeight="1">
      <c r="A16344" s="244"/>
    </row>
    <row r="16345" spans="1:1" s="245" customFormat="1" ht="12" hidden="1" customHeight="1">
      <c r="A16345" s="244"/>
    </row>
    <row r="16346" spans="1:1" s="245" customFormat="1" ht="12" hidden="1" customHeight="1">
      <c r="A16346" s="244"/>
    </row>
    <row r="16347" spans="1:1" s="245" customFormat="1" ht="12" hidden="1" customHeight="1">
      <c r="A16347" s="244"/>
    </row>
    <row r="16348" spans="1:1" s="245" customFormat="1" ht="12" hidden="1" customHeight="1">
      <c r="A16348" s="244"/>
    </row>
    <row r="16349" spans="1:1" s="245" customFormat="1" ht="12" hidden="1" customHeight="1">
      <c r="A16349" s="244"/>
    </row>
    <row r="16350" spans="1:1" s="245" customFormat="1" ht="12" hidden="1" customHeight="1">
      <c r="A16350" s="244"/>
    </row>
    <row r="16351" spans="1:1" s="245" customFormat="1" ht="12" hidden="1" customHeight="1">
      <c r="A16351" s="244"/>
    </row>
    <row r="16352" spans="1:1" s="245" customFormat="1" ht="12" hidden="1" customHeight="1">
      <c r="A16352" s="244"/>
    </row>
    <row r="16353" spans="1:1" s="245" customFormat="1" ht="12" hidden="1" customHeight="1">
      <c r="A16353" s="244"/>
    </row>
    <row r="16354" spans="1:1" s="245" customFormat="1" ht="12" hidden="1" customHeight="1">
      <c r="A16354" s="244"/>
    </row>
    <row r="16355" spans="1:1" s="245" customFormat="1" ht="12" hidden="1" customHeight="1">
      <c r="A16355" s="244"/>
    </row>
    <row r="16356" spans="1:1" s="245" customFormat="1" ht="12" hidden="1" customHeight="1">
      <c r="A16356" s="244"/>
    </row>
    <row r="16357" spans="1:1" s="245" customFormat="1" ht="12" hidden="1" customHeight="1">
      <c r="A16357" s="244"/>
    </row>
    <row r="16358" spans="1:1" s="245" customFormat="1" ht="12" hidden="1" customHeight="1">
      <c r="A16358" s="244"/>
    </row>
    <row r="16359" spans="1:1" s="245" customFormat="1" ht="12" hidden="1" customHeight="1">
      <c r="A16359" s="244"/>
    </row>
    <row r="16360" spans="1:1" s="245" customFormat="1" ht="12" hidden="1" customHeight="1">
      <c r="A16360" s="244"/>
    </row>
    <row r="16361" spans="1:1" s="245" customFormat="1" ht="12" hidden="1" customHeight="1">
      <c r="A16361" s="244"/>
    </row>
    <row r="16362" spans="1:1" s="245" customFormat="1" ht="12" hidden="1" customHeight="1">
      <c r="A16362" s="244"/>
    </row>
    <row r="16363" spans="1:1" s="245" customFormat="1" ht="12" hidden="1" customHeight="1">
      <c r="A16363" s="244"/>
    </row>
    <row r="16364" spans="1:1" s="245" customFormat="1" ht="12" hidden="1" customHeight="1">
      <c r="A16364" s="244"/>
    </row>
    <row r="16365" spans="1:1" s="245" customFormat="1" ht="12" hidden="1" customHeight="1">
      <c r="A16365" s="244"/>
    </row>
    <row r="16366" spans="1:1" s="245" customFormat="1" ht="12" hidden="1" customHeight="1">
      <c r="A16366" s="244"/>
    </row>
    <row r="16367" spans="1:1" s="245" customFormat="1" ht="12" hidden="1" customHeight="1">
      <c r="A16367" s="244"/>
    </row>
    <row r="16368" spans="1:1" s="245" customFormat="1" ht="12" hidden="1" customHeight="1">
      <c r="A16368" s="244"/>
    </row>
    <row r="16369" spans="1:1" s="245" customFormat="1" ht="12" hidden="1" customHeight="1">
      <c r="A16369" s="244"/>
    </row>
    <row r="16370" spans="1:1" s="245" customFormat="1" ht="12" hidden="1" customHeight="1">
      <c r="A16370" s="244"/>
    </row>
    <row r="16371" spans="1:1" s="245" customFormat="1" ht="12" hidden="1" customHeight="1">
      <c r="A16371" s="244"/>
    </row>
    <row r="16372" spans="1:1" s="245" customFormat="1" ht="12" hidden="1" customHeight="1">
      <c r="A16372" s="244"/>
    </row>
    <row r="16373" spans="1:1" s="245" customFormat="1" ht="12" hidden="1" customHeight="1">
      <c r="A16373" s="244"/>
    </row>
    <row r="16374" spans="1:1" s="245" customFormat="1" ht="12" hidden="1" customHeight="1">
      <c r="A16374" s="244"/>
    </row>
    <row r="16375" spans="1:1" s="245" customFormat="1" ht="12" hidden="1" customHeight="1">
      <c r="A16375" s="244"/>
    </row>
    <row r="16376" spans="1:1" s="245" customFormat="1" ht="12" hidden="1" customHeight="1">
      <c r="A16376" s="244"/>
    </row>
    <row r="16377" spans="1:1" s="245" customFormat="1" ht="12" hidden="1" customHeight="1">
      <c r="A16377" s="244"/>
    </row>
    <row r="16378" spans="1:1" s="245" customFormat="1" ht="12" hidden="1" customHeight="1">
      <c r="A16378" s="244"/>
    </row>
    <row r="16379" spans="1:1" s="245" customFormat="1" ht="12" hidden="1" customHeight="1">
      <c r="A16379" s="244"/>
    </row>
    <row r="16380" spans="1:1" s="245" customFormat="1" ht="12" hidden="1" customHeight="1">
      <c r="A16380" s="244"/>
    </row>
    <row r="16381" spans="1:1" s="245" customFormat="1" ht="12" hidden="1" customHeight="1">
      <c r="A16381" s="244"/>
    </row>
    <row r="16382" spans="1:1" s="245" customFormat="1" ht="12" hidden="1" customHeight="1">
      <c r="A16382" s="244"/>
    </row>
    <row r="16383" spans="1:1" s="245" customFormat="1" ht="12" hidden="1" customHeight="1">
      <c r="A16383" s="244"/>
    </row>
    <row r="16384" spans="1:1" s="245" customFormat="1" ht="12" hidden="1" customHeight="1">
      <c r="A16384" s="244"/>
    </row>
    <row r="16385" spans="1:1" s="245" customFormat="1" ht="12" hidden="1" customHeight="1">
      <c r="A16385" s="244"/>
    </row>
    <row r="16386" spans="1:1" s="245" customFormat="1" ht="12" hidden="1" customHeight="1">
      <c r="A16386" s="244"/>
    </row>
    <row r="16387" spans="1:1" s="245" customFormat="1" ht="12" hidden="1" customHeight="1">
      <c r="A16387" s="244"/>
    </row>
    <row r="16388" spans="1:1" s="245" customFormat="1" ht="12" hidden="1" customHeight="1">
      <c r="A16388" s="244"/>
    </row>
    <row r="16389" spans="1:1" s="245" customFormat="1" ht="12" hidden="1" customHeight="1">
      <c r="A16389" s="244"/>
    </row>
    <row r="16390" spans="1:1" s="245" customFormat="1" ht="12" hidden="1" customHeight="1">
      <c r="A16390" s="244"/>
    </row>
    <row r="16391" spans="1:1" s="245" customFormat="1" ht="12" hidden="1" customHeight="1">
      <c r="A16391" s="244"/>
    </row>
    <row r="16392" spans="1:1" s="245" customFormat="1" ht="12" hidden="1" customHeight="1">
      <c r="A16392" s="244"/>
    </row>
    <row r="16393" spans="1:1" s="245" customFormat="1" ht="12" hidden="1" customHeight="1">
      <c r="A16393" s="244"/>
    </row>
    <row r="16394" spans="1:1" s="245" customFormat="1" ht="12" hidden="1" customHeight="1">
      <c r="A16394" s="244"/>
    </row>
    <row r="16395" spans="1:1" s="245" customFormat="1" ht="12" hidden="1" customHeight="1">
      <c r="A16395" s="244"/>
    </row>
    <row r="16396" spans="1:1" s="245" customFormat="1" ht="12" hidden="1" customHeight="1">
      <c r="A16396" s="244"/>
    </row>
    <row r="16397" spans="1:1" s="245" customFormat="1" ht="12" hidden="1" customHeight="1">
      <c r="A16397" s="244"/>
    </row>
    <row r="16398" spans="1:1" s="245" customFormat="1" ht="12" hidden="1" customHeight="1">
      <c r="A16398" s="244"/>
    </row>
    <row r="16399" spans="1:1" s="245" customFormat="1" ht="12" hidden="1" customHeight="1">
      <c r="A16399" s="244"/>
    </row>
    <row r="16400" spans="1:1" s="245" customFormat="1" ht="12" hidden="1" customHeight="1">
      <c r="A16400" s="244"/>
    </row>
    <row r="16401" spans="1:1" s="245" customFormat="1" ht="12" hidden="1" customHeight="1">
      <c r="A16401" s="244"/>
    </row>
    <row r="16402" spans="1:1" s="245" customFormat="1" ht="12" hidden="1" customHeight="1">
      <c r="A16402" s="244"/>
    </row>
    <row r="16403" spans="1:1" s="245" customFormat="1" ht="12" hidden="1" customHeight="1">
      <c r="A16403" s="244"/>
    </row>
    <row r="16404" spans="1:1" s="245" customFormat="1" ht="12" hidden="1" customHeight="1">
      <c r="A16404" s="244"/>
    </row>
    <row r="16405" spans="1:1" s="245" customFormat="1" ht="12" hidden="1" customHeight="1">
      <c r="A16405" s="244"/>
    </row>
    <row r="16406" spans="1:1" s="245" customFormat="1" ht="12" hidden="1" customHeight="1">
      <c r="A16406" s="244"/>
    </row>
    <row r="16407" spans="1:1" s="245" customFormat="1" ht="12" hidden="1" customHeight="1">
      <c r="A16407" s="244"/>
    </row>
    <row r="16408" spans="1:1" s="245" customFormat="1" ht="12" hidden="1" customHeight="1">
      <c r="A16408" s="244"/>
    </row>
    <row r="16409" spans="1:1" s="245" customFormat="1" ht="12" hidden="1" customHeight="1">
      <c r="A16409" s="244"/>
    </row>
    <row r="16410" spans="1:1" s="245" customFormat="1" ht="12" hidden="1" customHeight="1">
      <c r="A16410" s="244"/>
    </row>
    <row r="16411" spans="1:1" s="245" customFormat="1" ht="12" hidden="1" customHeight="1">
      <c r="A16411" s="244"/>
    </row>
    <row r="16412" spans="1:1" s="245" customFormat="1" ht="12" hidden="1" customHeight="1">
      <c r="A16412" s="244"/>
    </row>
    <row r="16413" spans="1:1" s="245" customFormat="1" ht="12" hidden="1" customHeight="1">
      <c r="A16413" s="244"/>
    </row>
    <row r="16414" spans="1:1" s="245" customFormat="1" ht="12" hidden="1" customHeight="1">
      <c r="A16414" s="244"/>
    </row>
    <row r="16415" spans="1:1" s="245" customFormat="1" ht="12" hidden="1" customHeight="1">
      <c r="A16415" s="244"/>
    </row>
    <row r="16416" spans="1:1" s="245" customFormat="1" ht="12" hidden="1" customHeight="1">
      <c r="A16416" s="244"/>
    </row>
    <row r="16417" spans="1:1" s="245" customFormat="1" ht="12" hidden="1" customHeight="1">
      <c r="A16417" s="244"/>
    </row>
    <row r="16418" spans="1:1" s="245" customFormat="1" ht="12" hidden="1" customHeight="1">
      <c r="A16418" s="244"/>
    </row>
    <row r="16419" spans="1:1" s="245" customFormat="1" ht="12" hidden="1" customHeight="1">
      <c r="A16419" s="244"/>
    </row>
    <row r="16420" spans="1:1" s="245" customFormat="1" ht="12" hidden="1" customHeight="1">
      <c r="A16420" s="244"/>
    </row>
    <row r="16421" spans="1:1" s="245" customFormat="1" ht="12" hidden="1" customHeight="1">
      <c r="A16421" s="244"/>
    </row>
    <row r="16422" spans="1:1" s="245" customFormat="1" ht="12" hidden="1" customHeight="1">
      <c r="A16422" s="244"/>
    </row>
    <row r="16423" spans="1:1" s="245" customFormat="1" ht="12" hidden="1" customHeight="1">
      <c r="A16423" s="244"/>
    </row>
    <row r="16424" spans="1:1" s="245" customFormat="1" ht="12" hidden="1" customHeight="1">
      <c r="A16424" s="244"/>
    </row>
    <row r="16425" spans="1:1" s="245" customFormat="1" ht="12" hidden="1" customHeight="1">
      <c r="A16425" s="244"/>
    </row>
    <row r="16426" spans="1:1" s="245" customFormat="1" ht="12" hidden="1" customHeight="1">
      <c r="A16426" s="244"/>
    </row>
    <row r="16427" spans="1:1" s="245" customFormat="1" ht="12" hidden="1" customHeight="1">
      <c r="A16427" s="244"/>
    </row>
    <row r="16428" spans="1:1" s="245" customFormat="1" ht="12" hidden="1" customHeight="1">
      <c r="A16428" s="244"/>
    </row>
    <row r="16429" spans="1:1" s="245" customFormat="1" ht="12" hidden="1" customHeight="1">
      <c r="A16429" s="244"/>
    </row>
    <row r="16430" spans="1:1" s="245" customFormat="1" ht="12" hidden="1" customHeight="1">
      <c r="A16430" s="244"/>
    </row>
    <row r="16431" spans="1:1" s="245" customFormat="1" ht="12" hidden="1" customHeight="1">
      <c r="A16431" s="244"/>
    </row>
    <row r="16432" spans="1:1" s="245" customFormat="1" ht="12" hidden="1" customHeight="1">
      <c r="A16432" s="244"/>
    </row>
    <row r="16433" spans="1:1" s="245" customFormat="1" ht="12" hidden="1" customHeight="1">
      <c r="A16433" s="244"/>
    </row>
    <row r="16434" spans="1:1" s="245" customFormat="1" ht="12" hidden="1" customHeight="1">
      <c r="A16434" s="244"/>
    </row>
    <row r="16435" spans="1:1" s="245" customFormat="1" ht="12" hidden="1" customHeight="1">
      <c r="A16435" s="244"/>
    </row>
    <row r="16436" spans="1:1" s="245" customFormat="1" ht="12" hidden="1" customHeight="1">
      <c r="A16436" s="244"/>
    </row>
    <row r="16437" spans="1:1" s="245" customFormat="1" ht="12" hidden="1" customHeight="1">
      <c r="A16437" s="244"/>
    </row>
    <row r="16438" spans="1:1" s="245" customFormat="1" ht="12" hidden="1" customHeight="1">
      <c r="A16438" s="244"/>
    </row>
    <row r="16439" spans="1:1" s="245" customFormat="1" ht="12" hidden="1" customHeight="1">
      <c r="A16439" s="244"/>
    </row>
    <row r="16440" spans="1:1" s="245" customFormat="1" ht="12" hidden="1" customHeight="1">
      <c r="A16440" s="244"/>
    </row>
    <row r="16441" spans="1:1" s="245" customFormat="1" ht="12" hidden="1" customHeight="1">
      <c r="A16441" s="244"/>
    </row>
    <row r="16442" spans="1:1" s="245" customFormat="1" ht="12" hidden="1" customHeight="1">
      <c r="A16442" s="244"/>
    </row>
    <row r="16443" spans="1:1" s="245" customFormat="1" ht="12" hidden="1" customHeight="1">
      <c r="A16443" s="244"/>
    </row>
    <row r="16444" spans="1:1" s="245" customFormat="1" ht="12" hidden="1" customHeight="1">
      <c r="A16444" s="244"/>
    </row>
    <row r="16445" spans="1:1" s="245" customFormat="1" ht="12" hidden="1" customHeight="1">
      <c r="A16445" s="244"/>
    </row>
    <row r="16446" spans="1:1" s="245" customFormat="1" ht="12" hidden="1" customHeight="1">
      <c r="A16446" s="244"/>
    </row>
    <row r="16447" spans="1:1" s="245" customFormat="1" ht="12" hidden="1" customHeight="1">
      <c r="A16447" s="244"/>
    </row>
    <row r="16448" spans="1:1" s="245" customFormat="1" ht="12" hidden="1" customHeight="1">
      <c r="A16448" s="244"/>
    </row>
    <row r="16449" spans="1:1" s="245" customFormat="1" ht="12" hidden="1" customHeight="1">
      <c r="A16449" s="244"/>
    </row>
    <row r="16450" spans="1:1" s="245" customFormat="1" ht="12" hidden="1" customHeight="1">
      <c r="A16450" s="244"/>
    </row>
    <row r="16451" spans="1:1" s="245" customFormat="1" ht="12" hidden="1" customHeight="1">
      <c r="A16451" s="244"/>
    </row>
    <row r="16452" spans="1:1" s="245" customFormat="1" ht="12" hidden="1" customHeight="1">
      <c r="A16452" s="244"/>
    </row>
    <row r="16453" spans="1:1" s="245" customFormat="1" ht="12" hidden="1" customHeight="1">
      <c r="A16453" s="244"/>
    </row>
    <row r="16454" spans="1:1" s="245" customFormat="1" ht="12" hidden="1" customHeight="1">
      <c r="A16454" s="244"/>
    </row>
    <row r="16455" spans="1:1" s="245" customFormat="1" ht="12" hidden="1" customHeight="1">
      <c r="A16455" s="244"/>
    </row>
    <row r="16456" spans="1:1" s="245" customFormat="1" ht="12" hidden="1" customHeight="1">
      <c r="A16456" s="244"/>
    </row>
    <row r="16457" spans="1:1" s="245" customFormat="1" ht="12" hidden="1" customHeight="1">
      <c r="A16457" s="244"/>
    </row>
    <row r="16458" spans="1:1" s="245" customFormat="1" ht="12" hidden="1" customHeight="1">
      <c r="A16458" s="244"/>
    </row>
    <row r="16459" spans="1:1" s="245" customFormat="1" ht="12" hidden="1" customHeight="1">
      <c r="A16459" s="244"/>
    </row>
    <row r="16460" spans="1:1" s="245" customFormat="1" ht="12" hidden="1" customHeight="1">
      <c r="A16460" s="244"/>
    </row>
    <row r="16461" spans="1:1" s="245" customFormat="1" ht="12" hidden="1" customHeight="1">
      <c r="A16461" s="244"/>
    </row>
    <row r="16462" spans="1:1" s="245" customFormat="1" ht="12" hidden="1" customHeight="1">
      <c r="A16462" s="244"/>
    </row>
    <row r="16463" spans="1:1" s="245" customFormat="1" ht="12" hidden="1" customHeight="1">
      <c r="A16463" s="244"/>
    </row>
    <row r="16464" spans="1:1" s="245" customFormat="1" ht="12" hidden="1" customHeight="1">
      <c r="A16464" s="244"/>
    </row>
    <row r="16465" spans="1:1" s="245" customFormat="1" ht="12" hidden="1" customHeight="1">
      <c r="A16465" s="244"/>
    </row>
    <row r="16466" spans="1:1" s="245" customFormat="1" ht="12" hidden="1" customHeight="1">
      <c r="A16466" s="244"/>
    </row>
    <row r="16467" spans="1:1" s="245" customFormat="1" ht="12" hidden="1" customHeight="1">
      <c r="A16467" s="244"/>
    </row>
    <row r="16468" spans="1:1" s="245" customFormat="1" ht="12" hidden="1" customHeight="1">
      <c r="A16468" s="244"/>
    </row>
    <row r="16469" spans="1:1" s="245" customFormat="1" ht="12" hidden="1" customHeight="1">
      <c r="A16469" s="244"/>
    </row>
    <row r="16470" spans="1:1" s="245" customFormat="1" ht="12" hidden="1" customHeight="1">
      <c r="A16470" s="244"/>
    </row>
    <row r="16471" spans="1:1" s="245" customFormat="1" ht="12" hidden="1" customHeight="1">
      <c r="A16471" s="244"/>
    </row>
    <row r="16472" spans="1:1" s="245" customFormat="1" ht="12" hidden="1" customHeight="1">
      <c r="A16472" s="244"/>
    </row>
    <row r="16473" spans="1:1" s="245" customFormat="1" ht="12" hidden="1" customHeight="1">
      <c r="A16473" s="244"/>
    </row>
    <row r="16474" spans="1:1" s="245" customFormat="1" ht="12" hidden="1" customHeight="1">
      <c r="A16474" s="244"/>
    </row>
    <row r="16475" spans="1:1" s="245" customFormat="1" ht="12" hidden="1" customHeight="1">
      <c r="A16475" s="244"/>
    </row>
    <row r="16476" spans="1:1" s="245" customFormat="1" ht="12" hidden="1" customHeight="1">
      <c r="A16476" s="244"/>
    </row>
    <row r="16477" spans="1:1" s="245" customFormat="1" ht="12" hidden="1" customHeight="1">
      <c r="A16477" s="244"/>
    </row>
    <row r="16478" spans="1:1" s="245" customFormat="1" ht="12" hidden="1" customHeight="1">
      <c r="A16478" s="244"/>
    </row>
    <row r="16479" spans="1:1" s="245" customFormat="1" ht="12" hidden="1" customHeight="1">
      <c r="A16479" s="244"/>
    </row>
    <row r="16480" spans="1:1" s="245" customFormat="1" ht="12" hidden="1" customHeight="1">
      <c r="A16480" s="244"/>
    </row>
    <row r="16481" spans="1:1" s="245" customFormat="1" ht="12" hidden="1" customHeight="1">
      <c r="A16481" s="244"/>
    </row>
    <row r="16482" spans="1:1" s="245" customFormat="1" ht="12" hidden="1" customHeight="1">
      <c r="A16482" s="244"/>
    </row>
    <row r="16483" spans="1:1" s="245" customFormat="1" ht="12" hidden="1" customHeight="1">
      <c r="A16483" s="244"/>
    </row>
    <row r="16484" spans="1:1" s="245" customFormat="1" ht="12" hidden="1" customHeight="1">
      <c r="A16484" s="244"/>
    </row>
    <row r="16485" spans="1:1" s="245" customFormat="1" ht="12" hidden="1" customHeight="1">
      <c r="A16485" s="244"/>
    </row>
    <row r="16486" spans="1:1" s="245" customFormat="1" ht="12" hidden="1" customHeight="1">
      <c r="A16486" s="244"/>
    </row>
    <row r="16487" spans="1:1" s="245" customFormat="1" ht="12" hidden="1" customHeight="1">
      <c r="A16487" s="244"/>
    </row>
    <row r="16488" spans="1:1" s="245" customFormat="1" ht="12" hidden="1" customHeight="1">
      <c r="A16488" s="244"/>
    </row>
    <row r="16489" spans="1:1" s="245" customFormat="1" ht="12" hidden="1" customHeight="1">
      <c r="A16489" s="244"/>
    </row>
    <row r="16490" spans="1:1" s="245" customFormat="1" ht="12" hidden="1" customHeight="1">
      <c r="A16490" s="244"/>
    </row>
    <row r="16491" spans="1:1" s="245" customFormat="1" ht="12" hidden="1" customHeight="1">
      <c r="A16491" s="244"/>
    </row>
    <row r="16492" spans="1:1" s="245" customFormat="1" ht="12" hidden="1" customHeight="1">
      <c r="A16492" s="244"/>
    </row>
    <row r="16493" spans="1:1" s="245" customFormat="1" ht="12" hidden="1" customHeight="1">
      <c r="A16493" s="244"/>
    </row>
    <row r="16494" spans="1:1" s="245" customFormat="1" ht="12" hidden="1" customHeight="1">
      <c r="A16494" s="244"/>
    </row>
    <row r="16495" spans="1:1" s="245" customFormat="1" ht="12" hidden="1" customHeight="1">
      <c r="A16495" s="244"/>
    </row>
    <row r="16496" spans="1:1" s="245" customFormat="1" ht="12" hidden="1" customHeight="1">
      <c r="A16496" s="244"/>
    </row>
    <row r="16497" spans="1:1" s="245" customFormat="1" ht="12" hidden="1" customHeight="1">
      <c r="A16497" s="244"/>
    </row>
    <row r="16498" spans="1:1" s="245" customFormat="1" ht="12" hidden="1" customHeight="1">
      <c r="A16498" s="244"/>
    </row>
    <row r="16499" spans="1:1" s="245" customFormat="1" ht="12" hidden="1" customHeight="1">
      <c r="A16499" s="244"/>
    </row>
    <row r="16500" spans="1:1" s="245" customFormat="1" ht="12" hidden="1" customHeight="1">
      <c r="A16500" s="244"/>
    </row>
    <row r="16501" spans="1:1" s="245" customFormat="1" ht="12" hidden="1" customHeight="1">
      <c r="A16501" s="244"/>
    </row>
    <row r="16502" spans="1:1" s="245" customFormat="1" ht="12" hidden="1" customHeight="1">
      <c r="A16502" s="244"/>
    </row>
    <row r="16503" spans="1:1" s="245" customFormat="1" ht="12" hidden="1" customHeight="1">
      <c r="A16503" s="244"/>
    </row>
    <row r="16504" spans="1:1" s="245" customFormat="1" ht="12" hidden="1" customHeight="1">
      <c r="A16504" s="244"/>
    </row>
    <row r="16505" spans="1:1" s="245" customFormat="1" ht="12" hidden="1" customHeight="1">
      <c r="A16505" s="244"/>
    </row>
    <row r="16506" spans="1:1" s="245" customFormat="1" ht="12" hidden="1" customHeight="1">
      <c r="A16506" s="244"/>
    </row>
    <row r="16507" spans="1:1" s="245" customFormat="1" ht="12" hidden="1" customHeight="1">
      <c r="A16507" s="244"/>
    </row>
    <row r="16508" spans="1:1" s="245" customFormat="1" ht="12" hidden="1" customHeight="1">
      <c r="A16508" s="244"/>
    </row>
    <row r="16509" spans="1:1" s="245" customFormat="1" ht="12" hidden="1" customHeight="1">
      <c r="A16509" s="244"/>
    </row>
    <row r="16510" spans="1:1" s="245" customFormat="1" ht="12" hidden="1" customHeight="1">
      <c r="A16510" s="244"/>
    </row>
    <row r="16511" spans="1:1" s="245" customFormat="1" ht="12" hidden="1" customHeight="1">
      <c r="A16511" s="244"/>
    </row>
    <row r="16512" spans="1:1" s="245" customFormat="1" ht="12" hidden="1" customHeight="1">
      <c r="A16512" s="244"/>
    </row>
    <row r="16513" spans="1:1" s="245" customFormat="1" ht="12" hidden="1" customHeight="1">
      <c r="A16513" s="244"/>
    </row>
    <row r="16514" spans="1:1" s="245" customFormat="1" ht="12" hidden="1" customHeight="1">
      <c r="A16514" s="244"/>
    </row>
    <row r="16515" spans="1:1" s="245" customFormat="1" ht="12" hidden="1" customHeight="1">
      <c r="A16515" s="244"/>
    </row>
    <row r="16516" spans="1:1" s="245" customFormat="1" ht="12" hidden="1" customHeight="1">
      <c r="A16516" s="244"/>
    </row>
    <row r="16517" spans="1:1" s="245" customFormat="1" ht="12" hidden="1" customHeight="1">
      <c r="A16517" s="244"/>
    </row>
    <row r="16518" spans="1:1" s="245" customFormat="1" ht="12" hidden="1" customHeight="1">
      <c r="A16518" s="244"/>
    </row>
    <row r="16519" spans="1:1" s="245" customFormat="1" ht="12" hidden="1" customHeight="1">
      <c r="A16519" s="244"/>
    </row>
    <row r="16520" spans="1:1" s="245" customFormat="1" ht="12" hidden="1" customHeight="1">
      <c r="A16520" s="244"/>
    </row>
    <row r="16521" spans="1:1" s="245" customFormat="1" ht="12" hidden="1" customHeight="1">
      <c r="A16521" s="244"/>
    </row>
    <row r="16522" spans="1:1" s="245" customFormat="1" ht="12" hidden="1" customHeight="1">
      <c r="A16522" s="244"/>
    </row>
    <row r="16523" spans="1:1" s="245" customFormat="1" ht="12" hidden="1" customHeight="1">
      <c r="A16523" s="244"/>
    </row>
    <row r="16524" spans="1:1" s="245" customFormat="1" ht="12" hidden="1" customHeight="1">
      <c r="A16524" s="244"/>
    </row>
    <row r="16525" spans="1:1" s="245" customFormat="1" ht="12" hidden="1" customHeight="1">
      <c r="A16525" s="244"/>
    </row>
    <row r="16526" spans="1:1" s="245" customFormat="1" ht="12" hidden="1" customHeight="1">
      <c r="A16526" s="244"/>
    </row>
    <row r="16527" spans="1:1" s="245" customFormat="1" ht="12" hidden="1" customHeight="1">
      <c r="A16527" s="244"/>
    </row>
    <row r="16528" spans="1:1" s="245" customFormat="1" ht="12" hidden="1" customHeight="1">
      <c r="A16528" s="244"/>
    </row>
    <row r="16529" spans="1:1" s="245" customFormat="1" ht="12" hidden="1" customHeight="1">
      <c r="A16529" s="244"/>
    </row>
    <row r="16530" spans="1:1" s="245" customFormat="1" ht="12" hidden="1" customHeight="1">
      <c r="A16530" s="244"/>
    </row>
    <row r="16531" spans="1:1" s="245" customFormat="1" ht="12" hidden="1" customHeight="1">
      <c r="A16531" s="244"/>
    </row>
    <row r="16532" spans="1:1" s="245" customFormat="1" ht="12" hidden="1" customHeight="1">
      <c r="A16532" s="244"/>
    </row>
    <row r="16533" spans="1:1" s="245" customFormat="1" ht="12" hidden="1" customHeight="1">
      <c r="A16533" s="244"/>
    </row>
    <row r="16534" spans="1:1" s="245" customFormat="1" ht="12" hidden="1" customHeight="1">
      <c r="A16534" s="244"/>
    </row>
    <row r="16535" spans="1:1" s="245" customFormat="1" ht="12" hidden="1" customHeight="1">
      <c r="A16535" s="244"/>
    </row>
    <row r="16536" spans="1:1" s="245" customFormat="1" ht="12" hidden="1" customHeight="1">
      <c r="A16536" s="244"/>
    </row>
    <row r="16537" spans="1:1" s="245" customFormat="1" ht="12" hidden="1" customHeight="1">
      <c r="A16537" s="244"/>
    </row>
    <row r="16538" spans="1:1" s="245" customFormat="1" ht="12" hidden="1" customHeight="1">
      <c r="A16538" s="244"/>
    </row>
    <row r="16539" spans="1:1" s="245" customFormat="1" ht="12" hidden="1" customHeight="1">
      <c r="A16539" s="244"/>
    </row>
    <row r="16540" spans="1:1" s="245" customFormat="1" ht="12" hidden="1" customHeight="1">
      <c r="A16540" s="244"/>
    </row>
    <row r="16541" spans="1:1" s="245" customFormat="1" ht="12" hidden="1" customHeight="1">
      <c r="A16541" s="244"/>
    </row>
    <row r="16542" spans="1:1" s="245" customFormat="1" ht="12" hidden="1" customHeight="1">
      <c r="A16542" s="244"/>
    </row>
    <row r="16543" spans="1:1" s="245" customFormat="1" ht="12" hidden="1" customHeight="1">
      <c r="A16543" s="244"/>
    </row>
    <row r="16544" spans="1:1" s="245" customFormat="1" ht="12" hidden="1" customHeight="1">
      <c r="A16544" s="244"/>
    </row>
    <row r="16545" spans="1:1" s="245" customFormat="1" ht="12" hidden="1" customHeight="1">
      <c r="A16545" s="244"/>
    </row>
    <row r="16546" spans="1:1" s="245" customFormat="1" ht="12" hidden="1" customHeight="1">
      <c r="A16546" s="244"/>
    </row>
    <row r="16547" spans="1:1" s="245" customFormat="1" ht="12" hidden="1" customHeight="1">
      <c r="A16547" s="244"/>
    </row>
    <row r="16548" spans="1:1" s="245" customFormat="1" ht="12" hidden="1" customHeight="1">
      <c r="A16548" s="244"/>
    </row>
    <row r="16549" spans="1:1" s="245" customFormat="1" ht="12" hidden="1" customHeight="1">
      <c r="A16549" s="244"/>
    </row>
    <row r="16550" spans="1:1" s="245" customFormat="1" ht="12" hidden="1" customHeight="1">
      <c r="A16550" s="244"/>
    </row>
    <row r="16551" spans="1:1" s="245" customFormat="1" ht="12" hidden="1" customHeight="1">
      <c r="A16551" s="244"/>
    </row>
    <row r="16552" spans="1:1" s="245" customFormat="1" ht="12" hidden="1" customHeight="1">
      <c r="A16552" s="244"/>
    </row>
    <row r="16553" spans="1:1" s="245" customFormat="1" ht="12" hidden="1" customHeight="1">
      <c r="A16553" s="244"/>
    </row>
    <row r="16554" spans="1:1" s="245" customFormat="1" ht="12" hidden="1" customHeight="1">
      <c r="A16554" s="244"/>
    </row>
    <row r="16555" spans="1:1" s="245" customFormat="1" ht="12" hidden="1" customHeight="1">
      <c r="A16555" s="244"/>
    </row>
    <row r="16556" spans="1:1" s="245" customFormat="1" ht="12" hidden="1" customHeight="1">
      <c r="A16556" s="244"/>
    </row>
    <row r="16557" spans="1:1" s="245" customFormat="1" ht="12" hidden="1" customHeight="1">
      <c r="A16557" s="244"/>
    </row>
    <row r="16558" spans="1:1" s="245" customFormat="1" ht="12" hidden="1" customHeight="1">
      <c r="A16558" s="244"/>
    </row>
    <row r="16559" spans="1:1" s="245" customFormat="1" ht="12" hidden="1" customHeight="1">
      <c r="A16559" s="244"/>
    </row>
    <row r="16560" spans="1:1" s="245" customFormat="1" ht="12" hidden="1" customHeight="1">
      <c r="A16560" s="244"/>
    </row>
    <row r="16561" spans="1:1" s="245" customFormat="1" ht="12" hidden="1" customHeight="1">
      <c r="A16561" s="244"/>
    </row>
    <row r="16562" spans="1:1" s="245" customFormat="1" ht="12" hidden="1" customHeight="1">
      <c r="A16562" s="244"/>
    </row>
    <row r="16563" spans="1:1" s="245" customFormat="1" ht="12" hidden="1" customHeight="1">
      <c r="A16563" s="244"/>
    </row>
    <row r="16564" spans="1:1" s="245" customFormat="1" ht="12" hidden="1" customHeight="1">
      <c r="A16564" s="244"/>
    </row>
    <row r="16565" spans="1:1" s="245" customFormat="1" ht="12" hidden="1" customHeight="1">
      <c r="A16565" s="244"/>
    </row>
    <row r="16566" spans="1:1" s="245" customFormat="1" ht="12" hidden="1" customHeight="1">
      <c r="A16566" s="244"/>
    </row>
    <row r="16567" spans="1:1" s="245" customFormat="1" ht="12" hidden="1" customHeight="1">
      <c r="A16567" s="244"/>
    </row>
    <row r="16568" spans="1:1" s="245" customFormat="1" ht="12" hidden="1" customHeight="1">
      <c r="A16568" s="244"/>
    </row>
    <row r="16569" spans="1:1" s="245" customFormat="1" ht="12" hidden="1" customHeight="1">
      <c r="A16569" s="244"/>
    </row>
    <row r="16570" spans="1:1" s="245" customFormat="1" ht="12" hidden="1" customHeight="1">
      <c r="A16570" s="244"/>
    </row>
    <row r="16571" spans="1:1" s="245" customFormat="1" ht="12" hidden="1" customHeight="1">
      <c r="A16571" s="244"/>
    </row>
    <row r="16572" spans="1:1" s="245" customFormat="1" ht="12" hidden="1" customHeight="1">
      <c r="A16572" s="244"/>
    </row>
    <row r="16573" spans="1:1" s="245" customFormat="1" ht="12" hidden="1" customHeight="1">
      <c r="A16573" s="244"/>
    </row>
    <row r="16574" spans="1:1" s="245" customFormat="1" ht="12" hidden="1" customHeight="1">
      <c r="A16574" s="244"/>
    </row>
    <row r="16575" spans="1:1" s="245" customFormat="1" ht="12" hidden="1" customHeight="1">
      <c r="A16575" s="244"/>
    </row>
    <row r="16576" spans="1:1" s="245" customFormat="1" ht="12" hidden="1" customHeight="1">
      <c r="A16576" s="244"/>
    </row>
    <row r="16577" spans="1:1" s="245" customFormat="1" ht="12" hidden="1" customHeight="1">
      <c r="A16577" s="244"/>
    </row>
    <row r="16578" spans="1:1" s="245" customFormat="1" ht="12" hidden="1" customHeight="1">
      <c r="A16578" s="244"/>
    </row>
    <row r="16579" spans="1:1" s="245" customFormat="1" ht="12" hidden="1" customHeight="1">
      <c r="A16579" s="244"/>
    </row>
    <row r="16580" spans="1:1" s="245" customFormat="1" ht="12" hidden="1" customHeight="1">
      <c r="A16580" s="244"/>
    </row>
    <row r="16581" spans="1:1" s="245" customFormat="1" ht="12" hidden="1" customHeight="1">
      <c r="A16581" s="244"/>
    </row>
    <row r="16582" spans="1:1" s="245" customFormat="1" ht="12" hidden="1" customHeight="1">
      <c r="A16582" s="244"/>
    </row>
    <row r="16583" spans="1:1" s="245" customFormat="1" ht="12" hidden="1" customHeight="1">
      <c r="A16583" s="244"/>
    </row>
    <row r="16584" spans="1:1" s="245" customFormat="1" ht="12" hidden="1" customHeight="1">
      <c r="A16584" s="244"/>
    </row>
    <row r="16585" spans="1:1" s="245" customFormat="1" ht="12" hidden="1" customHeight="1">
      <c r="A16585" s="244"/>
    </row>
    <row r="16586" spans="1:1" s="245" customFormat="1" ht="12" hidden="1" customHeight="1">
      <c r="A16586" s="244"/>
    </row>
    <row r="16587" spans="1:1" s="245" customFormat="1" ht="12" hidden="1" customHeight="1">
      <c r="A16587" s="244"/>
    </row>
    <row r="16588" spans="1:1" s="245" customFormat="1" ht="12" hidden="1" customHeight="1">
      <c r="A16588" s="244"/>
    </row>
    <row r="16589" spans="1:1" s="245" customFormat="1" ht="12" hidden="1" customHeight="1">
      <c r="A16589" s="244"/>
    </row>
    <row r="16590" spans="1:1" s="245" customFormat="1" ht="12" hidden="1" customHeight="1">
      <c r="A16590" s="244"/>
    </row>
    <row r="16591" spans="1:1" s="245" customFormat="1" ht="12" hidden="1" customHeight="1">
      <c r="A16591" s="244"/>
    </row>
    <row r="16592" spans="1:1" s="245" customFormat="1" ht="12" hidden="1" customHeight="1">
      <c r="A16592" s="244"/>
    </row>
    <row r="16593" spans="1:1" s="245" customFormat="1" ht="12" hidden="1" customHeight="1">
      <c r="A16593" s="244"/>
    </row>
    <row r="16594" spans="1:1" s="245" customFormat="1" ht="12" hidden="1" customHeight="1">
      <c r="A16594" s="244"/>
    </row>
    <row r="16595" spans="1:1" s="245" customFormat="1" ht="12" hidden="1" customHeight="1">
      <c r="A16595" s="244"/>
    </row>
    <row r="16596" spans="1:1" s="245" customFormat="1" ht="12" hidden="1" customHeight="1">
      <c r="A16596" s="244"/>
    </row>
    <row r="16597" spans="1:1" s="245" customFormat="1" ht="12" hidden="1" customHeight="1">
      <c r="A16597" s="244"/>
    </row>
    <row r="16598" spans="1:1" s="245" customFormat="1" ht="12" hidden="1" customHeight="1">
      <c r="A16598" s="244"/>
    </row>
    <row r="16599" spans="1:1" s="245" customFormat="1" ht="12" hidden="1" customHeight="1">
      <c r="A16599" s="244"/>
    </row>
    <row r="16600" spans="1:1" s="245" customFormat="1" ht="12" hidden="1" customHeight="1">
      <c r="A16600" s="244"/>
    </row>
    <row r="16601" spans="1:1" s="245" customFormat="1" ht="12" hidden="1" customHeight="1">
      <c r="A16601" s="244"/>
    </row>
    <row r="16602" spans="1:1" s="245" customFormat="1" ht="12" hidden="1" customHeight="1">
      <c r="A16602" s="244"/>
    </row>
    <row r="16603" spans="1:1" s="245" customFormat="1" ht="12" hidden="1" customHeight="1">
      <c r="A16603" s="244"/>
    </row>
    <row r="16604" spans="1:1" s="245" customFormat="1" ht="12" hidden="1" customHeight="1">
      <c r="A16604" s="244"/>
    </row>
    <row r="16605" spans="1:1" s="245" customFormat="1" ht="12" hidden="1" customHeight="1">
      <c r="A16605" s="244"/>
    </row>
    <row r="16606" spans="1:1" s="245" customFormat="1" ht="12" hidden="1" customHeight="1">
      <c r="A16606" s="244"/>
    </row>
    <row r="16607" spans="1:1" s="245" customFormat="1" ht="12" hidden="1" customHeight="1">
      <c r="A16607" s="244"/>
    </row>
    <row r="16608" spans="1:1" s="245" customFormat="1" ht="12" hidden="1" customHeight="1">
      <c r="A16608" s="244"/>
    </row>
    <row r="16609" spans="1:1" s="245" customFormat="1" ht="12" hidden="1" customHeight="1">
      <c r="A16609" s="244"/>
    </row>
    <row r="16610" spans="1:1" s="245" customFormat="1" ht="12" hidden="1" customHeight="1">
      <c r="A16610" s="244"/>
    </row>
    <row r="16611" spans="1:1" s="245" customFormat="1" ht="12" hidden="1" customHeight="1">
      <c r="A16611" s="244"/>
    </row>
    <row r="16612" spans="1:1" s="245" customFormat="1" ht="12" hidden="1" customHeight="1">
      <c r="A16612" s="244"/>
    </row>
    <row r="16613" spans="1:1" s="245" customFormat="1" ht="12" hidden="1" customHeight="1">
      <c r="A16613" s="244"/>
    </row>
    <row r="16614" spans="1:1" s="245" customFormat="1" ht="12" hidden="1" customHeight="1">
      <c r="A16614" s="244"/>
    </row>
    <row r="16615" spans="1:1" s="245" customFormat="1" ht="12" hidden="1" customHeight="1">
      <c r="A16615" s="244"/>
    </row>
    <row r="16616" spans="1:1" s="245" customFormat="1" ht="12" hidden="1" customHeight="1">
      <c r="A16616" s="244"/>
    </row>
    <row r="16617" spans="1:1" s="245" customFormat="1" ht="12" hidden="1" customHeight="1">
      <c r="A16617" s="244"/>
    </row>
    <row r="16618" spans="1:1" s="245" customFormat="1" ht="12" hidden="1" customHeight="1">
      <c r="A16618" s="244"/>
    </row>
    <row r="16619" spans="1:1" s="245" customFormat="1" ht="12" hidden="1" customHeight="1">
      <c r="A16619" s="244"/>
    </row>
    <row r="16620" spans="1:1" s="245" customFormat="1" ht="12" hidden="1" customHeight="1">
      <c r="A16620" s="244"/>
    </row>
    <row r="16621" spans="1:1" s="245" customFormat="1" ht="12" hidden="1" customHeight="1">
      <c r="A16621" s="244"/>
    </row>
    <row r="16622" spans="1:1" s="245" customFormat="1" ht="12" hidden="1" customHeight="1">
      <c r="A16622" s="244"/>
    </row>
    <row r="16623" spans="1:1" s="245" customFormat="1" ht="12" hidden="1" customHeight="1">
      <c r="A16623" s="244"/>
    </row>
    <row r="16624" spans="1:1" s="245" customFormat="1" ht="12" hidden="1" customHeight="1">
      <c r="A16624" s="244"/>
    </row>
    <row r="16625" spans="1:1" s="245" customFormat="1" ht="12" hidden="1" customHeight="1">
      <c r="A16625" s="244"/>
    </row>
    <row r="16626" spans="1:1" s="245" customFormat="1" ht="12" hidden="1" customHeight="1">
      <c r="A16626" s="244"/>
    </row>
    <row r="16627" spans="1:1" s="245" customFormat="1" ht="12" hidden="1" customHeight="1">
      <c r="A16627" s="244"/>
    </row>
    <row r="16628" spans="1:1" s="245" customFormat="1" ht="12" hidden="1" customHeight="1">
      <c r="A16628" s="244"/>
    </row>
    <row r="16629" spans="1:1" s="245" customFormat="1" ht="12" hidden="1" customHeight="1">
      <c r="A16629" s="244"/>
    </row>
    <row r="16630" spans="1:1" s="245" customFormat="1" ht="12" hidden="1" customHeight="1">
      <c r="A16630" s="244"/>
    </row>
    <row r="16631" spans="1:1" s="245" customFormat="1" ht="12" hidden="1" customHeight="1">
      <c r="A16631" s="244"/>
    </row>
    <row r="16632" spans="1:1" s="245" customFormat="1" ht="12" hidden="1" customHeight="1">
      <c r="A16632" s="244"/>
    </row>
    <row r="16633" spans="1:1" s="245" customFormat="1" ht="12" hidden="1" customHeight="1">
      <c r="A16633" s="244"/>
    </row>
    <row r="16634" spans="1:1" s="245" customFormat="1" ht="12" hidden="1" customHeight="1">
      <c r="A16634" s="244"/>
    </row>
    <row r="16635" spans="1:1" s="245" customFormat="1" ht="12" hidden="1" customHeight="1">
      <c r="A16635" s="244"/>
    </row>
    <row r="16636" spans="1:1" s="245" customFormat="1" ht="12" hidden="1" customHeight="1">
      <c r="A16636" s="244"/>
    </row>
    <row r="16637" spans="1:1" s="245" customFormat="1" ht="12" hidden="1" customHeight="1">
      <c r="A16637" s="244"/>
    </row>
    <row r="16638" spans="1:1" s="245" customFormat="1" ht="12" hidden="1" customHeight="1">
      <c r="A16638" s="244"/>
    </row>
    <row r="16639" spans="1:1" s="245" customFormat="1" ht="12" hidden="1" customHeight="1">
      <c r="A16639" s="244"/>
    </row>
    <row r="16640" spans="1:1" s="245" customFormat="1" ht="12" hidden="1" customHeight="1">
      <c r="A16640" s="244"/>
    </row>
    <row r="16641" spans="1:1" s="245" customFormat="1" ht="12" hidden="1" customHeight="1">
      <c r="A16641" s="244"/>
    </row>
    <row r="16642" spans="1:1" s="245" customFormat="1" ht="12" hidden="1" customHeight="1">
      <c r="A16642" s="244"/>
    </row>
    <row r="16643" spans="1:1" s="245" customFormat="1" ht="12" hidden="1" customHeight="1">
      <c r="A16643" s="244"/>
    </row>
    <row r="16644" spans="1:1" s="245" customFormat="1" ht="12" hidden="1" customHeight="1">
      <c r="A16644" s="244"/>
    </row>
    <row r="16645" spans="1:1" s="245" customFormat="1" ht="12" hidden="1" customHeight="1">
      <c r="A16645" s="244"/>
    </row>
    <row r="16646" spans="1:1" s="245" customFormat="1" ht="12" hidden="1" customHeight="1">
      <c r="A16646" s="244"/>
    </row>
    <row r="16647" spans="1:1" s="245" customFormat="1" ht="12" hidden="1" customHeight="1">
      <c r="A16647" s="244"/>
    </row>
    <row r="16648" spans="1:1" s="245" customFormat="1" ht="12" hidden="1" customHeight="1">
      <c r="A16648" s="244"/>
    </row>
    <row r="16649" spans="1:1" s="245" customFormat="1" ht="12" hidden="1" customHeight="1">
      <c r="A16649" s="244"/>
    </row>
    <row r="16650" spans="1:1" s="245" customFormat="1" ht="12" hidden="1" customHeight="1">
      <c r="A16650" s="244"/>
    </row>
    <row r="16651" spans="1:1" s="245" customFormat="1" ht="12" hidden="1" customHeight="1">
      <c r="A16651" s="244"/>
    </row>
    <row r="16652" spans="1:1" s="245" customFormat="1" ht="12" hidden="1" customHeight="1">
      <c r="A16652" s="244"/>
    </row>
    <row r="16653" spans="1:1" s="245" customFormat="1" ht="12" hidden="1" customHeight="1">
      <c r="A16653" s="244"/>
    </row>
    <row r="16654" spans="1:1" s="245" customFormat="1" ht="12" hidden="1" customHeight="1">
      <c r="A16654" s="244"/>
    </row>
    <row r="16655" spans="1:1" s="245" customFormat="1" ht="12" hidden="1" customHeight="1">
      <c r="A16655" s="244"/>
    </row>
    <row r="16656" spans="1:1" s="245" customFormat="1" ht="12" hidden="1" customHeight="1">
      <c r="A16656" s="244"/>
    </row>
    <row r="16657" spans="1:1" s="245" customFormat="1" ht="12" hidden="1" customHeight="1">
      <c r="A16657" s="244"/>
    </row>
    <row r="16658" spans="1:1" s="245" customFormat="1" ht="12" hidden="1" customHeight="1">
      <c r="A16658" s="244"/>
    </row>
    <row r="16659" spans="1:1" s="245" customFormat="1" ht="12" hidden="1" customHeight="1">
      <c r="A16659" s="244"/>
    </row>
    <row r="16660" spans="1:1" s="245" customFormat="1" ht="12" hidden="1" customHeight="1">
      <c r="A16660" s="244"/>
    </row>
    <row r="16661" spans="1:1" s="245" customFormat="1" ht="12" hidden="1" customHeight="1">
      <c r="A16661" s="244"/>
    </row>
    <row r="16662" spans="1:1" s="245" customFormat="1" ht="12" hidden="1" customHeight="1">
      <c r="A16662" s="244"/>
    </row>
    <row r="16663" spans="1:1" s="245" customFormat="1" ht="12" hidden="1" customHeight="1">
      <c r="A16663" s="244"/>
    </row>
    <row r="16664" spans="1:1" s="245" customFormat="1" ht="12" hidden="1" customHeight="1">
      <c r="A16664" s="244"/>
    </row>
    <row r="16665" spans="1:1" s="245" customFormat="1" ht="12" hidden="1" customHeight="1">
      <c r="A16665" s="244"/>
    </row>
    <row r="16666" spans="1:1" s="245" customFormat="1" ht="12" hidden="1" customHeight="1">
      <c r="A16666" s="244"/>
    </row>
    <row r="16667" spans="1:1" s="245" customFormat="1" ht="12" hidden="1" customHeight="1">
      <c r="A16667" s="244"/>
    </row>
    <row r="16668" spans="1:1" s="245" customFormat="1" ht="12" hidden="1" customHeight="1">
      <c r="A16668" s="244"/>
    </row>
    <row r="16669" spans="1:1" s="245" customFormat="1" ht="12" hidden="1" customHeight="1">
      <c r="A16669" s="244"/>
    </row>
    <row r="16670" spans="1:1" s="245" customFormat="1" ht="12" hidden="1" customHeight="1">
      <c r="A16670" s="244"/>
    </row>
    <row r="16671" spans="1:1" s="245" customFormat="1" ht="12" hidden="1" customHeight="1">
      <c r="A16671" s="244"/>
    </row>
    <row r="16672" spans="1:1" s="245" customFormat="1" ht="12" hidden="1" customHeight="1">
      <c r="A16672" s="244"/>
    </row>
    <row r="16673" spans="1:1" s="245" customFormat="1" ht="12" hidden="1" customHeight="1">
      <c r="A16673" s="244"/>
    </row>
    <row r="16674" spans="1:1" s="245" customFormat="1" ht="12" hidden="1" customHeight="1">
      <c r="A16674" s="244"/>
    </row>
    <row r="16675" spans="1:1" s="245" customFormat="1" ht="12" hidden="1" customHeight="1">
      <c r="A16675" s="244"/>
    </row>
    <row r="16676" spans="1:1" s="245" customFormat="1" ht="12" hidden="1" customHeight="1">
      <c r="A16676" s="244"/>
    </row>
    <row r="16677" spans="1:1" s="245" customFormat="1" ht="12" hidden="1" customHeight="1">
      <c r="A16677" s="244"/>
    </row>
    <row r="16678" spans="1:1" s="245" customFormat="1" ht="12" hidden="1" customHeight="1">
      <c r="A16678" s="244"/>
    </row>
    <row r="16679" spans="1:1" s="245" customFormat="1" ht="12" hidden="1" customHeight="1">
      <c r="A16679" s="244"/>
    </row>
    <row r="16680" spans="1:1" s="245" customFormat="1" ht="12" hidden="1" customHeight="1">
      <c r="A16680" s="244"/>
    </row>
    <row r="16681" spans="1:1" s="245" customFormat="1" ht="12" hidden="1" customHeight="1">
      <c r="A16681" s="244"/>
    </row>
    <row r="16682" spans="1:1" s="245" customFormat="1" ht="12" hidden="1" customHeight="1">
      <c r="A16682" s="244"/>
    </row>
    <row r="16683" spans="1:1" s="245" customFormat="1" ht="12" hidden="1" customHeight="1">
      <c r="A16683" s="244"/>
    </row>
    <row r="16684" spans="1:1" s="245" customFormat="1" ht="12" hidden="1" customHeight="1">
      <c r="A16684" s="244"/>
    </row>
    <row r="16685" spans="1:1" s="245" customFormat="1" ht="12" hidden="1" customHeight="1">
      <c r="A16685" s="244"/>
    </row>
    <row r="16686" spans="1:1" s="245" customFormat="1" ht="12" hidden="1" customHeight="1">
      <c r="A16686" s="244"/>
    </row>
    <row r="16687" spans="1:1" s="245" customFormat="1" ht="12" hidden="1" customHeight="1">
      <c r="A16687" s="244"/>
    </row>
    <row r="16688" spans="1:1" s="245" customFormat="1" ht="12" hidden="1" customHeight="1">
      <c r="A16688" s="244"/>
    </row>
    <row r="16689" spans="1:1" s="245" customFormat="1" ht="12" hidden="1" customHeight="1">
      <c r="A16689" s="244"/>
    </row>
    <row r="16690" spans="1:1" s="245" customFormat="1" ht="12" hidden="1" customHeight="1">
      <c r="A16690" s="244"/>
    </row>
    <row r="16691" spans="1:1" s="245" customFormat="1" ht="12" hidden="1" customHeight="1">
      <c r="A16691" s="244"/>
    </row>
    <row r="16692" spans="1:1" s="245" customFormat="1" ht="12" hidden="1" customHeight="1">
      <c r="A16692" s="244"/>
    </row>
    <row r="16693" spans="1:1" s="245" customFormat="1" ht="12" hidden="1" customHeight="1">
      <c r="A16693" s="244"/>
    </row>
    <row r="16694" spans="1:1" s="245" customFormat="1" ht="12" hidden="1" customHeight="1">
      <c r="A16694" s="244"/>
    </row>
    <row r="16695" spans="1:1" s="245" customFormat="1" ht="12" hidden="1" customHeight="1">
      <c r="A16695" s="244"/>
    </row>
    <row r="16696" spans="1:1" s="245" customFormat="1" ht="12" hidden="1" customHeight="1">
      <c r="A16696" s="244"/>
    </row>
    <row r="16697" spans="1:1" s="245" customFormat="1" ht="12" hidden="1" customHeight="1">
      <c r="A16697" s="244"/>
    </row>
    <row r="16698" spans="1:1" s="245" customFormat="1" ht="12" hidden="1" customHeight="1">
      <c r="A16698" s="244"/>
    </row>
    <row r="16699" spans="1:1" s="245" customFormat="1" ht="12" hidden="1" customHeight="1">
      <c r="A16699" s="244"/>
    </row>
    <row r="16700" spans="1:1" s="245" customFormat="1" ht="12" hidden="1" customHeight="1">
      <c r="A16700" s="244"/>
    </row>
    <row r="16701" spans="1:1" s="245" customFormat="1" ht="12" hidden="1" customHeight="1">
      <c r="A16701" s="244"/>
    </row>
    <row r="16702" spans="1:1" s="245" customFormat="1" ht="12" hidden="1" customHeight="1">
      <c r="A16702" s="244"/>
    </row>
    <row r="16703" spans="1:1" s="245" customFormat="1" ht="12" hidden="1" customHeight="1">
      <c r="A16703" s="244"/>
    </row>
    <row r="16704" spans="1:1" s="245" customFormat="1" ht="12" hidden="1" customHeight="1">
      <c r="A16704" s="244"/>
    </row>
    <row r="16705" spans="1:1" s="245" customFormat="1" ht="12" hidden="1" customHeight="1">
      <c r="A16705" s="244"/>
    </row>
    <row r="16706" spans="1:1" s="245" customFormat="1" ht="12" hidden="1" customHeight="1">
      <c r="A16706" s="244"/>
    </row>
    <row r="16707" spans="1:1" s="245" customFormat="1" ht="12" hidden="1" customHeight="1">
      <c r="A16707" s="244"/>
    </row>
    <row r="16708" spans="1:1" s="245" customFormat="1" ht="12" hidden="1" customHeight="1">
      <c r="A16708" s="244"/>
    </row>
    <row r="16709" spans="1:1" s="245" customFormat="1" ht="12" hidden="1" customHeight="1">
      <c r="A16709" s="244"/>
    </row>
    <row r="16710" spans="1:1" s="245" customFormat="1" ht="12" hidden="1" customHeight="1">
      <c r="A16710" s="244"/>
    </row>
    <row r="16711" spans="1:1" s="245" customFormat="1" ht="12" hidden="1" customHeight="1">
      <c r="A16711" s="244"/>
    </row>
    <row r="16712" spans="1:1" s="245" customFormat="1" ht="12" hidden="1" customHeight="1">
      <c r="A16712" s="244"/>
    </row>
    <row r="16713" spans="1:1" s="245" customFormat="1" ht="12" hidden="1" customHeight="1">
      <c r="A16713" s="244"/>
    </row>
    <row r="16714" spans="1:1" s="245" customFormat="1" ht="12" hidden="1" customHeight="1">
      <c r="A16714" s="244"/>
    </row>
    <row r="16715" spans="1:1" s="245" customFormat="1" ht="12" hidden="1" customHeight="1">
      <c r="A16715" s="244"/>
    </row>
    <row r="16716" spans="1:1" s="245" customFormat="1" ht="12" hidden="1" customHeight="1">
      <c r="A16716" s="244"/>
    </row>
    <row r="16717" spans="1:1" s="245" customFormat="1" ht="12" hidden="1" customHeight="1">
      <c r="A16717" s="244"/>
    </row>
    <row r="16718" spans="1:1" s="245" customFormat="1" ht="12" hidden="1" customHeight="1">
      <c r="A16718" s="244"/>
    </row>
    <row r="16719" spans="1:1" s="245" customFormat="1" ht="12" hidden="1" customHeight="1">
      <c r="A16719" s="244"/>
    </row>
    <row r="16720" spans="1:1" s="245" customFormat="1" ht="12" hidden="1" customHeight="1">
      <c r="A16720" s="244"/>
    </row>
    <row r="16721" spans="1:1" s="245" customFormat="1" ht="12" hidden="1" customHeight="1">
      <c r="A16721" s="244"/>
    </row>
    <row r="16722" spans="1:1" s="245" customFormat="1" ht="12" hidden="1" customHeight="1">
      <c r="A16722" s="244"/>
    </row>
    <row r="16723" spans="1:1" s="245" customFormat="1" ht="12" hidden="1" customHeight="1">
      <c r="A16723" s="244"/>
    </row>
    <row r="16724" spans="1:1" s="245" customFormat="1" ht="12" hidden="1" customHeight="1">
      <c r="A16724" s="244"/>
    </row>
    <row r="16725" spans="1:1" s="245" customFormat="1" ht="12" hidden="1" customHeight="1">
      <c r="A16725" s="244"/>
    </row>
    <row r="16726" spans="1:1" s="245" customFormat="1" ht="12" hidden="1" customHeight="1">
      <c r="A16726" s="244"/>
    </row>
    <row r="16727" spans="1:1" s="245" customFormat="1" ht="12" hidden="1" customHeight="1">
      <c r="A16727" s="244"/>
    </row>
    <row r="16728" spans="1:1" s="245" customFormat="1" ht="12" hidden="1" customHeight="1">
      <c r="A16728" s="244"/>
    </row>
    <row r="16729" spans="1:1" s="245" customFormat="1" ht="12" hidden="1" customHeight="1">
      <c r="A16729" s="244"/>
    </row>
    <row r="16730" spans="1:1" s="245" customFormat="1" ht="12" hidden="1" customHeight="1">
      <c r="A16730" s="244"/>
    </row>
    <row r="16731" spans="1:1" s="245" customFormat="1" ht="12" hidden="1" customHeight="1">
      <c r="A16731" s="244"/>
    </row>
    <row r="16732" spans="1:1" s="245" customFormat="1" ht="12" hidden="1" customHeight="1">
      <c r="A16732" s="244"/>
    </row>
    <row r="16733" spans="1:1" s="245" customFormat="1" ht="12" hidden="1" customHeight="1">
      <c r="A16733" s="244"/>
    </row>
    <row r="16734" spans="1:1" s="245" customFormat="1" ht="12" hidden="1" customHeight="1">
      <c r="A16734" s="244"/>
    </row>
    <row r="16735" spans="1:1" s="245" customFormat="1" ht="12" hidden="1" customHeight="1">
      <c r="A16735" s="244"/>
    </row>
    <row r="16736" spans="1:1" s="245" customFormat="1" ht="12" hidden="1" customHeight="1">
      <c r="A16736" s="244"/>
    </row>
    <row r="16737" spans="1:1" s="245" customFormat="1" ht="12" hidden="1" customHeight="1">
      <c r="A16737" s="244"/>
    </row>
    <row r="16738" spans="1:1" s="245" customFormat="1" ht="12" hidden="1" customHeight="1">
      <c r="A16738" s="244"/>
    </row>
    <row r="16739" spans="1:1" s="245" customFormat="1" ht="12" hidden="1" customHeight="1">
      <c r="A16739" s="244"/>
    </row>
    <row r="16740" spans="1:1" s="245" customFormat="1" ht="12" hidden="1" customHeight="1">
      <c r="A16740" s="244"/>
    </row>
    <row r="16741" spans="1:1" s="245" customFormat="1" ht="12" hidden="1" customHeight="1">
      <c r="A16741" s="244"/>
    </row>
    <row r="16742" spans="1:1" s="245" customFormat="1" ht="12" hidden="1" customHeight="1">
      <c r="A16742" s="244"/>
    </row>
    <row r="16743" spans="1:1" s="245" customFormat="1" ht="12" hidden="1" customHeight="1">
      <c r="A16743" s="244"/>
    </row>
    <row r="16744" spans="1:1" s="245" customFormat="1" ht="12" hidden="1" customHeight="1">
      <c r="A16744" s="244"/>
    </row>
    <row r="16745" spans="1:1" s="245" customFormat="1" ht="12" hidden="1" customHeight="1">
      <c r="A16745" s="244"/>
    </row>
    <row r="16746" spans="1:1" s="245" customFormat="1" ht="12" hidden="1" customHeight="1">
      <c r="A16746" s="244"/>
    </row>
    <row r="16747" spans="1:1" s="245" customFormat="1" ht="12" hidden="1" customHeight="1">
      <c r="A16747" s="244"/>
    </row>
    <row r="16748" spans="1:1" s="245" customFormat="1" ht="12" hidden="1" customHeight="1">
      <c r="A16748" s="244"/>
    </row>
    <row r="16749" spans="1:1" s="245" customFormat="1" ht="12" hidden="1" customHeight="1">
      <c r="A16749" s="244"/>
    </row>
    <row r="16750" spans="1:1" s="245" customFormat="1" ht="12" hidden="1" customHeight="1">
      <c r="A16750" s="244"/>
    </row>
    <row r="16751" spans="1:1" s="245" customFormat="1" ht="12" hidden="1" customHeight="1">
      <c r="A16751" s="244"/>
    </row>
    <row r="16752" spans="1:1" s="245" customFormat="1" ht="12" hidden="1" customHeight="1">
      <c r="A16752" s="244"/>
    </row>
    <row r="16753" spans="1:1" s="245" customFormat="1" ht="12" hidden="1" customHeight="1">
      <c r="A16753" s="244"/>
    </row>
    <row r="16754" spans="1:1" s="245" customFormat="1" ht="12" hidden="1" customHeight="1">
      <c r="A16754" s="244"/>
    </row>
    <row r="16755" spans="1:1" s="245" customFormat="1" ht="12" hidden="1" customHeight="1">
      <c r="A16755" s="244"/>
    </row>
    <row r="16756" spans="1:1" s="245" customFormat="1" ht="12" hidden="1" customHeight="1">
      <c r="A16756" s="244"/>
    </row>
    <row r="16757" spans="1:1" s="245" customFormat="1" ht="12" hidden="1" customHeight="1">
      <c r="A16757" s="244"/>
    </row>
    <row r="16758" spans="1:1" s="245" customFormat="1" ht="12" hidden="1" customHeight="1">
      <c r="A16758" s="244"/>
    </row>
    <row r="16759" spans="1:1" s="245" customFormat="1" ht="12" hidden="1" customHeight="1">
      <c r="A16759" s="244"/>
    </row>
    <row r="16760" spans="1:1" s="245" customFormat="1" ht="12" hidden="1" customHeight="1">
      <c r="A16760" s="244"/>
    </row>
    <row r="16761" spans="1:1" s="245" customFormat="1" ht="12" hidden="1" customHeight="1">
      <c r="A16761" s="244"/>
    </row>
    <row r="16762" spans="1:1" s="245" customFormat="1" ht="12" hidden="1" customHeight="1">
      <c r="A16762" s="244"/>
    </row>
    <row r="16763" spans="1:1" s="245" customFormat="1" ht="12" hidden="1" customHeight="1">
      <c r="A16763" s="244"/>
    </row>
    <row r="16764" spans="1:1" s="245" customFormat="1" ht="12" hidden="1" customHeight="1">
      <c r="A16764" s="244"/>
    </row>
    <row r="16765" spans="1:1" s="245" customFormat="1" ht="12" hidden="1" customHeight="1">
      <c r="A16765" s="244"/>
    </row>
    <row r="16766" spans="1:1" s="245" customFormat="1" ht="12" hidden="1" customHeight="1">
      <c r="A16766" s="244"/>
    </row>
    <row r="16767" spans="1:1" s="245" customFormat="1" ht="12" hidden="1" customHeight="1">
      <c r="A16767" s="244"/>
    </row>
    <row r="16768" spans="1:1" s="245" customFormat="1" ht="12" hidden="1" customHeight="1">
      <c r="A16768" s="244"/>
    </row>
    <row r="16769" spans="1:1" s="245" customFormat="1" ht="12" hidden="1" customHeight="1">
      <c r="A16769" s="244"/>
    </row>
    <row r="16770" spans="1:1" s="245" customFormat="1" ht="12" hidden="1" customHeight="1">
      <c r="A16770" s="244"/>
    </row>
    <row r="16771" spans="1:1" s="245" customFormat="1" ht="12" hidden="1" customHeight="1">
      <c r="A16771" s="244"/>
    </row>
    <row r="16772" spans="1:1" s="245" customFormat="1" ht="12" hidden="1" customHeight="1">
      <c r="A16772" s="244"/>
    </row>
    <row r="16773" spans="1:1" s="245" customFormat="1" ht="12" hidden="1" customHeight="1">
      <c r="A16773" s="244"/>
    </row>
    <row r="16774" spans="1:1" s="245" customFormat="1" ht="12" hidden="1" customHeight="1">
      <c r="A16774" s="244"/>
    </row>
    <row r="16775" spans="1:1" s="245" customFormat="1" ht="12" hidden="1" customHeight="1">
      <c r="A16775" s="244"/>
    </row>
    <row r="16776" spans="1:1" s="245" customFormat="1" ht="12" hidden="1" customHeight="1">
      <c r="A16776" s="244"/>
    </row>
    <row r="16777" spans="1:1" s="245" customFormat="1" ht="12" hidden="1" customHeight="1">
      <c r="A16777" s="244"/>
    </row>
    <row r="16778" spans="1:1" s="245" customFormat="1" ht="12" hidden="1" customHeight="1">
      <c r="A16778" s="244"/>
    </row>
    <row r="16779" spans="1:1" s="245" customFormat="1" ht="12" hidden="1" customHeight="1">
      <c r="A16779" s="244"/>
    </row>
    <row r="16780" spans="1:1" s="245" customFormat="1" ht="12" hidden="1" customHeight="1">
      <c r="A16780" s="244"/>
    </row>
    <row r="16781" spans="1:1" s="245" customFormat="1" ht="12" hidden="1" customHeight="1">
      <c r="A16781" s="244"/>
    </row>
    <row r="16782" spans="1:1" s="245" customFormat="1" ht="12" hidden="1" customHeight="1">
      <c r="A16782" s="244"/>
    </row>
    <row r="16783" spans="1:1" s="245" customFormat="1" ht="12" hidden="1" customHeight="1">
      <c r="A16783" s="244"/>
    </row>
    <row r="16784" spans="1:1" s="245" customFormat="1" ht="12" hidden="1" customHeight="1">
      <c r="A16784" s="244"/>
    </row>
    <row r="16785" spans="1:1" s="245" customFormat="1" ht="12" hidden="1" customHeight="1">
      <c r="A16785" s="244"/>
    </row>
    <row r="16786" spans="1:1" s="245" customFormat="1" ht="12" hidden="1" customHeight="1">
      <c r="A16786" s="244"/>
    </row>
    <row r="16787" spans="1:1" s="245" customFormat="1" ht="12" hidden="1" customHeight="1">
      <c r="A16787" s="244"/>
    </row>
    <row r="16788" spans="1:1" s="245" customFormat="1" ht="12" hidden="1" customHeight="1">
      <c r="A16788" s="244"/>
    </row>
    <row r="16789" spans="1:1" s="245" customFormat="1" ht="12" hidden="1" customHeight="1">
      <c r="A16789" s="244"/>
    </row>
    <row r="16790" spans="1:1" s="245" customFormat="1" ht="12" hidden="1" customHeight="1">
      <c r="A16790" s="244"/>
    </row>
    <row r="16791" spans="1:1" s="245" customFormat="1" ht="12" hidden="1" customHeight="1">
      <c r="A16791" s="244"/>
    </row>
    <row r="16792" spans="1:1" s="245" customFormat="1" ht="12" hidden="1" customHeight="1">
      <c r="A16792" s="244"/>
    </row>
    <row r="16793" spans="1:1" s="245" customFormat="1" ht="12" hidden="1" customHeight="1">
      <c r="A16793" s="244"/>
    </row>
    <row r="16794" spans="1:1" s="245" customFormat="1" ht="12" hidden="1" customHeight="1">
      <c r="A16794" s="244"/>
    </row>
    <row r="16795" spans="1:1" s="245" customFormat="1" ht="12" hidden="1" customHeight="1">
      <c r="A16795" s="244"/>
    </row>
    <row r="16796" spans="1:1" s="245" customFormat="1" ht="12" hidden="1" customHeight="1">
      <c r="A16796" s="244"/>
    </row>
    <row r="16797" spans="1:1" s="245" customFormat="1" ht="12" hidden="1" customHeight="1">
      <c r="A16797" s="244"/>
    </row>
    <row r="16798" spans="1:1" s="245" customFormat="1" ht="12" hidden="1" customHeight="1">
      <c r="A16798" s="244"/>
    </row>
    <row r="16799" spans="1:1" s="245" customFormat="1" ht="12" hidden="1" customHeight="1">
      <c r="A16799" s="244"/>
    </row>
    <row r="16800" spans="1:1" s="245" customFormat="1" ht="12" hidden="1" customHeight="1">
      <c r="A16800" s="244"/>
    </row>
    <row r="16801" spans="1:1" s="245" customFormat="1" ht="12" hidden="1" customHeight="1">
      <c r="A16801" s="244"/>
    </row>
    <row r="16802" spans="1:1" s="245" customFormat="1" ht="12" hidden="1" customHeight="1">
      <c r="A16802" s="244"/>
    </row>
    <row r="16803" spans="1:1" s="245" customFormat="1" ht="12" hidden="1" customHeight="1">
      <c r="A16803" s="244"/>
    </row>
    <row r="16804" spans="1:1" s="245" customFormat="1" ht="12" hidden="1" customHeight="1">
      <c r="A16804" s="244"/>
    </row>
    <row r="16805" spans="1:1" s="245" customFormat="1" ht="12" hidden="1" customHeight="1">
      <c r="A16805" s="244"/>
    </row>
    <row r="16806" spans="1:1" s="245" customFormat="1" ht="12" hidden="1" customHeight="1">
      <c r="A16806" s="244"/>
    </row>
    <row r="16807" spans="1:1" s="245" customFormat="1" ht="12" hidden="1" customHeight="1">
      <c r="A16807" s="244"/>
    </row>
    <row r="16808" spans="1:1" s="245" customFormat="1" ht="12" hidden="1" customHeight="1">
      <c r="A16808" s="244"/>
    </row>
    <row r="16809" spans="1:1" s="245" customFormat="1" ht="12" hidden="1" customHeight="1">
      <c r="A16809" s="244"/>
    </row>
    <row r="16810" spans="1:1" s="245" customFormat="1" ht="12" hidden="1" customHeight="1">
      <c r="A16810" s="244"/>
    </row>
    <row r="16811" spans="1:1" s="245" customFormat="1" ht="12" hidden="1" customHeight="1">
      <c r="A16811" s="244"/>
    </row>
    <row r="16812" spans="1:1" s="245" customFormat="1" ht="12" hidden="1" customHeight="1">
      <c r="A16812" s="244"/>
    </row>
    <row r="16813" spans="1:1" s="245" customFormat="1" ht="12" hidden="1" customHeight="1">
      <c r="A16813" s="244"/>
    </row>
    <row r="16814" spans="1:1" s="245" customFormat="1" ht="12" hidden="1" customHeight="1">
      <c r="A16814" s="244"/>
    </row>
    <row r="16815" spans="1:1" s="245" customFormat="1" ht="12" hidden="1" customHeight="1">
      <c r="A16815" s="244"/>
    </row>
    <row r="16816" spans="1:1" s="245" customFormat="1" ht="12" hidden="1" customHeight="1">
      <c r="A16816" s="244"/>
    </row>
    <row r="16817" spans="1:1" s="245" customFormat="1" ht="12" hidden="1" customHeight="1">
      <c r="A16817" s="244"/>
    </row>
    <row r="16818" spans="1:1" s="245" customFormat="1" ht="12" hidden="1" customHeight="1">
      <c r="A16818" s="244"/>
    </row>
    <row r="16819" spans="1:1" s="245" customFormat="1" ht="12" hidden="1" customHeight="1">
      <c r="A16819" s="244"/>
    </row>
    <row r="16820" spans="1:1" s="245" customFormat="1" ht="12" hidden="1" customHeight="1">
      <c r="A16820" s="244"/>
    </row>
    <row r="16821" spans="1:1" s="245" customFormat="1" ht="12" hidden="1" customHeight="1">
      <c r="A16821" s="244"/>
    </row>
    <row r="16822" spans="1:1" s="245" customFormat="1" ht="12" hidden="1" customHeight="1">
      <c r="A16822" s="244"/>
    </row>
    <row r="16823" spans="1:1" s="245" customFormat="1" ht="12" hidden="1" customHeight="1">
      <c r="A16823" s="244"/>
    </row>
    <row r="16824" spans="1:1" s="245" customFormat="1" ht="12" hidden="1" customHeight="1">
      <c r="A16824" s="244"/>
    </row>
    <row r="16825" spans="1:1" s="245" customFormat="1" ht="12" hidden="1" customHeight="1">
      <c r="A16825" s="244"/>
    </row>
    <row r="16826" spans="1:1" s="245" customFormat="1" ht="12" hidden="1" customHeight="1">
      <c r="A16826" s="244"/>
    </row>
    <row r="16827" spans="1:1" s="245" customFormat="1" ht="12" hidden="1" customHeight="1">
      <c r="A16827" s="244"/>
    </row>
    <row r="16828" spans="1:1" s="245" customFormat="1" ht="12" hidden="1" customHeight="1">
      <c r="A16828" s="244"/>
    </row>
    <row r="16829" spans="1:1" s="245" customFormat="1" ht="12" hidden="1" customHeight="1">
      <c r="A16829" s="244"/>
    </row>
    <row r="16830" spans="1:1" s="245" customFormat="1" ht="12" hidden="1" customHeight="1">
      <c r="A16830" s="244"/>
    </row>
    <row r="16831" spans="1:1" s="245" customFormat="1" ht="12" hidden="1" customHeight="1">
      <c r="A16831" s="244"/>
    </row>
    <row r="16832" spans="1:1" s="245" customFormat="1" ht="12" hidden="1" customHeight="1">
      <c r="A16832" s="244"/>
    </row>
    <row r="16833" spans="1:1" s="245" customFormat="1" ht="12" hidden="1" customHeight="1">
      <c r="A16833" s="244"/>
    </row>
    <row r="16834" spans="1:1" s="245" customFormat="1" ht="12" hidden="1" customHeight="1">
      <c r="A16834" s="244"/>
    </row>
    <row r="16835" spans="1:1" s="245" customFormat="1" ht="12" hidden="1" customHeight="1">
      <c r="A16835" s="244"/>
    </row>
    <row r="16836" spans="1:1" s="245" customFormat="1" ht="12" hidden="1" customHeight="1">
      <c r="A16836" s="244"/>
    </row>
    <row r="16837" spans="1:1" s="245" customFormat="1" ht="12" hidden="1" customHeight="1">
      <c r="A16837" s="244"/>
    </row>
    <row r="16838" spans="1:1" s="245" customFormat="1" ht="12" hidden="1" customHeight="1">
      <c r="A16838" s="244"/>
    </row>
    <row r="16839" spans="1:1" s="245" customFormat="1" ht="12" hidden="1" customHeight="1">
      <c r="A16839" s="244"/>
    </row>
    <row r="16840" spans="1:1" s="245" customFormat="1" ht="12" hidden="1" customHeight="1">
      <c r="A16840" s="244"/>
    </row>
    <row r="16841" spans="1:1" s="245" customFormat="1" ht="12" hidden="1" customHeight="1">
      <c r="A16841" s="244"/>
    </row>
    <row r="16842" spans="1:1" s="245" customFormat="1" ht="12" hidden="1" customHeight="1">
      <c r="A16842" s="244"/>
    </row>
    <row r="16843" spans="1:1" s="245" customFormat="1" ht="12" hidden="1" customHeight="1">
      <c r="A16843" s="244"/>
    </row>
    <row r="16844" spans="1:1" s="245" customFormat="1" ht="12" hidden="1" customHeight="1">
      <c r="A16844" s="244"/>
    </row>
    <row r="16845" spans="1:1" s="245" customFormat="1" ht="12" hidden="1" customHeight="1">
      <c r="A16845" s="244"/>
    </row>
    <row r="16846" spans="1:1" s="245" customFormat="1" ht="12" hidden="1" customHeight="1">
      <c r="A16846" s="244"/>
    </row>
    <row r="16847" spans="1:1" s="245" customFormat="1" ht="12" hidden="1" customHeight="1">
      <c r="A16847" s="244"/>
    </row>
    <row r="16848" spans="1:1" s="245" customFormat="1" ht="12" hidden="1" customHeight="1">
      <c r="A16848" s="244"/>
    </row>
    <row r="16849" spans="1:1" s="245" customFormat="1" ht="12" hidden="1" customHeight="1">
      <c r="A16849" s="244"/>
    </row>
    <row r="16850" spans="1:1" s="245" customFormat="1" ht="12" hidden="1" customHeight="1">
      <c r="A16850" s="244"/>
    </row>
    <row r="16851" spans="1:1" s="245" customFormat="1" ht="12" hidden="1" customHeight="1">
      <c r="A16851" s="244"/>
    </row>
    <row r="16852" spans="1:1" s="245" customFormat="1" ht="12" hidden="1" customHeight="1">
      <c r="A16852" s="244"/>
    </row>
    <row r="16853" spans="1:1" s="245" customFormat="1" ht="12" hidden="1" customHeight="1">
      <c r="A16853" s="244"/>
    </row>
    <row r="16854" spans="1:1" s="245" customFormat="1" ht="12" hidden="1" customHeight="1">
      <c r="A16854" s="244"/>
    </row>
    <row r="16855" spans="1:1" s="245" customFormat="1" ht="12" hidden="1" customHeight="1">
      <c r="A16855" s="244"/>
    </row>
    <row r="16856" spans="1:1" s="245" customFormat="1" ht="12" hidden="1" customHeight="1">
      <c r="A16856" s="244"/>
    </row>
    <row r="16857" spans="1:1" s="245" customFormat="1" ht="12" hidden="1" customHeight="1">
      <c r="A16857" s="244"/>
    </row>
    <row r="16858" spans="1:1" s="245" customFormat="1" ht="12" hidden="1" customHeight="1">
      <c r="A16858" s="244"/>
    </row>
    <row r="16859" spans="1:1" s="245" customFormat="1" ht="12" hidden="1" customHeight="1">
      <c r="A16859" s="244"/>
    </row>
    <row r="16860" spans="1:1" s="245" customFormat="1" ht="12" hidden="1" customHeight="1">
      <c r="A16860" s="244"/>
    </row>
    <row r="16861" spans="1:1" s="245" customFormat="1" ht="12" hidden="1" customHeight="1">
      <c r="A16861" s="244"/>
    </row>
    <row r="16862" spans="1:1" s="245" customFormat="1" ht="12" hidden="1" customHeight="1">
      <c r="A16862" s="244"/>
    </row>
    <row r="16863" spans="1:1" s="245" customFormat="1" ht="12" hidden="1" customHeight="1">
      <c r="A16863" s="244"/>
    </row>
    <row r="16864" spans="1:1" s="245" customFormat="1" ht="12" hidden="1" customHeight="1">
      <c r="A16864" s="244"/>
    </row>
    <row r="16865" spans="1:1" s="245" customFormat="1" ht="12" hidden="1" customHeight="1">
      <c r="A16865" s="244"/>
    </row>
    <row r="16866" spans="1:1" s="245" customFormat="1" ht="12" hidden="1" customHeight="1">
      <c r="A16866" s="244"/>
    </row>
    <row r="16867" spans="1:1" s="245" customFormat="1" ht="12" hidden="1" customHeight="1">
      <c r="A16867" s="244"/>
    </row>
    <row r="16868" spans="1:1" s="245" customFormat="1" ht="12" hidden="1" customHeight="1">
      <c r="A16868" s="244"/>
    </row>
    <row r="16869" spans="1:1" s="245" customFormat="1" ht="12" hidden="1" customHeight="1">
      <c r="A16869" s="244"/>
    </row>
    <row r="16870" spans="1:1" s="245" customFormat="1" ht="12" hidden="1" customHeight="1">
      <c r="A16870" s="244"/>
    </row>
    <row r="16871" spans="1:1" s="245" customFormat="1" ht="12" hidden="1" customHeight="1">
      <c r="A16871" s="244"/>
    </row>
    <row r="16872" spans="1:1" s="245" customFormat="1" ht="12" hidden="1" customHeight="1">
      <c r="A16872" s="244"/>
    </row>
    <row r="16873" spans="1:1" s="245" customFormat="1" ht="12" hidden="1" customHeight="1">
      <c r="A16873" s="244"/>
    </row>
    <row r="16874" spans="1:1" s="245" customFormat="1" ht="12" hidden="1" customHeight="1">
      <c r="A16874" s="244"/>
    </row>
    <row r="16875" spans="1:1" s="245" customFormat="1" ht="12" hidden="1" customHeight="1">
      <c r="A16875" s="244"/>
    </row>
    <row r="16876" spans="1:1" s="245" customFormat="1" ht="12" hidden="1" customHeight="1">
      <c r="A16876" s="244"/>
    </row>
    <row r="16877" spans="1:1" s="245" customFormat="1" ht="12" hidden="1" customHeight="1">
      <c r="A16877" s="244"/>
    </row>
    <row r="16878" spans="1:1" s="245" customFormat="1" ht="12" hidden="1" customHeight="1">
      <c r="A16878" s="244"/>
    </row>
    <row r="16879" spans="1:1" s="245" customFormat="1" ht="12" hidden="1" customHeight="1">
      <c r="A16879" s="244"/>
    </row>
    <row r="16880" spans="1:1" s="245" customFormat="1" ht="12" hidden="1" customHeight="1">
      <c r="A16880" s="244"/>
    </row>
    <row r="16881" spans="1:1" s="245" customFormat="1" ht="12" hidden="1" customHeight="1">
      <c r="A16881" s="244"/>
    </row>
    <row r="16882" spans="1:1" s="245" customFormat="1" ht="12" hidden="1" customHeight="1">
      <c r="A16882" s="244"/>
    </row>
    <row r="16883" spans="1:1" s="245" customFormat="1" ht="12" hidden="1" customHeight="1">
      <c r="A16883" s="244"/>
    </row>
    <row r="16884" spans="1:1" s="245" customFormat="1" ht="12" hidden="1" customHeight="1">
      <c r="A16884" s="244"/>
    </row>
    <row r="16885" spans="1:1" s="245" customFormat="1" ht="12" hidden="1" customHeight="1">
      <c r="A16885" s="244"/>
    </row>
    <row r="16886" spans="1:1" s="245" customFormat="1" ht="12" hidden="1" customHeight="1">
      <c r="A16886" s="244"/>
    </row>
    <row r="16887" spans="1:1" s="245" customFormat="1" ht="12" hidden="1" customHeight="1">
      <c r="A16887" s="244"/>
    </row>
    <row r="16888" spans="1:1" s="245" customFormat="1" ht="12" hidden="1" customHeight="1">
      <c r="A16888" s="244"/>
    </row>
    <row r="16889" spans="1:1" s="245" customFormat="1" ht="12" hidden="1" customHeight="1">
      <c r="A16889" s="244"/>
    </row>
    <row r="16890" spans="1:1" s="245" customFormat="1" ht="12" hidden="1" customHeight="1">
      <c r="A16890" s="244"/>
    </row>
    <row r="16891" spans="1:1" s="245" customFormat="1" ht="12" hidden="1" customHeight="1">
      <c r="A16891" s="244"/>
    </row>
    <row r="16892" spans="1:1" s="245" customFormat="1" ht="12" hidden="1" customHeight="1">
      <c r="A16892" s="244"/>
    </row>
    <row r="16893" spans="1:1" s="245" customFormat="1" ht="12" hidden="1" customHeight="1">
      <c r="A16893" s="244"/>
    </row>
    <row r="16894" spans="1:1" s="245" customFormat="1" ht="12" hidden="1" customHeight="1">
      <c r="A16894" s="244"/>
    </row>
    <row r="16895" spans="1:1" s="245" customFormat="1" ht="12" hidden="1" customHeight="1">
      <c r="A16895" s="244"/>
    </row>
    <row r="16896" spans="1:1" s="245" customFormat="1" ht="12" hidden="1" customHeight="1">
      <c r="A16896" s="244"/>
    </row>
    <row r="16897" spans="1:1" s="245" customFormat="1" ht="12" hidden="1" customHeight="1">
      <c r="A16897" s="244"/>
    </row>
    <row r="16898" spans="1:1" s="245" customFormat="1" ht="12" hidden="1" customHeight="1">
      <c r="A16898" s="244"/>
    </row>
    <row r="16899" spans="1:1" s="245" customFormat="1" ht="12" hidden="1" customHeight="1">
      <c r="A16899" s="244"/>
    </row>
    <row r="16900" spans="1:1" s="245" customFormat="1" ht="12" hidden="1" customHeight="1">
      <c r="A16900" s="244"/>
    </row>
    <row r="16901" spans="1:1" s="245" customFormat="1" ht="12" hidden="1" customHeight="1">
      <c r="A16901" s="244"/>
    </row>
    <row r="16902" spans="1:1" s="245" customFormat="1" ht="12" hidden="1" customHeight="1">
      <c r="A16902" s="244"/>
    </row>
    <row r="16903" spans="1:1" s="245" customFormat="1" ht="12" hidden="1" customHeight="1">
      <c r="A16903" s="244"/>
    </row>
    <row r="16904" spans="1:1" s="245" customFormat="1" ht="12" hidden="1" customHeight="1">
      <c r="A16904" s="244"/>
    </row>
    <row r="16905" spans="1:1" s="245" customFormat="1" ht="12" hidden="1" customHeight="1">
      <c r="A16905" s="244"/>
    </row>
    <row r="16906" spans="1:1" s="245" customFormat="1" ht="12" hidden="1" customHeight="1">
      <c r="A16906" s="244"/>
    </row>
    <row r="16907" spans="1:1" s="245" customFormat="1" ht="12" hidden="1" customHeight="1">
      <c r="A16907" s="244"/>
    </row>
    <row r="16908" spans="1:1" s="245" customFormat="1" ht="12" hidden="1" customHeight="1">
      <c r="A16908" s="244"/>
    </row>
    <row r="16909" spans="1:1" s="245" customFormat="1" ht="12" hidden="1" customHeight="1">
      <c r="A16909" s="244"/>
    </row>
    <row r="16910" spans="1:1" s="245" customFormat="1" ht="12" hidden="1" customHeight="1">
      <c r="A16910" s="244"/>
    </row>
    <row r="16911" spans="1:1" s="245" customFormat="1" ht="12" hidden="1" customHeight="1">
      <c r="A16911" s="244"/>
    </row>
    <row r="16912" spans="1:1" s="245" customFormat="1" ht="12" hidden="1" customHeight="1">
      <c r="A16912" s="244"/>
    </row>
    <row r="16913" spans="1:1" s="245" customFormat="1" ht="12" hidden="1" customHeight="1">
      <c r="A16913" s="244"/>
    </row>
    <row r="16914" spans="1:1" s="245" customFormat="1" ht="12" hidden="1" customHeight="1">
      <c r="A16914" s="244"/>
    </row>
    <row r="16915" spans="1:1" s="245" customFormat="1" ht="12" hidden="1" customHeight="1">
      <c r="A16915" s="244"/>
    </row>
    <row r="16916" spans="1:1" s="245" customFormat="1" ht="12" hidden="1" customHeight="1">
      <c r="A16916" s="244"/>
    </row>
    <row r="16917" spans="1:1" s="245" customFormat="1" ht="12" hidden="1" customHeight="1">
      <c r="A16917" s="244"/>
    </row>
    <row r="16918" spans="1:1" s="245" customFormat="1" ht="12" hidden="1" customHeight="1">
      <c r="A16918" s="244"/>
    </row>
    <row r="16919" spans="1:1" s="245" customFormat="1" ht="12" hidden="1" customHeight="1">
      <c r="A16919" s="244"/>
    </row>
    <row r="16920" spans="1:1" s="245" customFormat="1" ht="12" hidden="1" customHeight="1">
      <c r="A16920" s="244"/>
    </row>
    <row r="16921" spans="1:1" s="245" customFormat="1" ht="12" hidden="1" customHeight="1">
      <c r="A16921" s="244"/>
    </row>
    <row r="16922" spans="1:1" s="245" customFormat="1" ht="12" hidden="1" customHeight="1">
      <c r="A16922" s="244"/>
    </row>
    <row r="16923" spans="1:1" s="245" customFormat="1" ht="12" hidden="1" customHeight="1">
      <c r="A16923" s="244"/>
    </row>
    <row r="16924" spans="1:1" s="245" customFormat="1" ht="12" hidden="1" customHeight="1">
      <c r="A16924" s="244"/>
    </row>
    <row r="16925" spans="1:1" s="245" customFormat="1" ht="12" hidden="1" customHeight="1">
      <c r="A16925" s="244"/>
    </row>
    <row r="16926" spans="1:1" s="245" customFormat="1" ht="12" hidden="1" customHeight="1">
      <c r="A16926" s="244"/>
    </row>
    <row r="16927" spans="1:1" s="245" customFormat="1" ht="12" hidden="1" customHeight="1">
      <c r="A16927" s="244"/>
    </row>
    <row r="16928" spans="1:1" s="245" customFormat="1" ht="12" hidden="1" customHeight="1">
      <c r="A16928" s="244"/>
    </row>
    <row r="16929" spans="1:1" s="245" customFormat="1" ht="12" hidden="1" customHeight="1">
      <c r="A16929" s="244"/>
    </row>
    <row r="16930" spans="1:1" s="245" customFormat="1" ht="12" hidden="1" customHeight="1">
      <c r="A16930" s="244"/>
    </row>
    <row r="16931" spans="1:1" s="245" customFormat="1" ht="12" hidden="1" customHeight="1">
      <c r="A16931" s="244"/>
    </row>
    <row r="16932" spans="1:1" s="245" customFormat="1" ht="12" hidden="1" customHeight="1">
      <c r="A16932" s="244"/>
    </row>
    <row r="16933" spans="1:1" s="245" customFormat="1" ht="12" hidden="1" customHeight="1">
      <c r="A16933" s="244"/>
    </row>
    <row r="16934" spans="1:1" s="245" customFormat="1" ht="12" hidden="1" customHeight="1">
      <c r="A16934" s="244"/>
    </row>
    <row r="16935" spans="1:1" s="245" customFormat="1" ht="12" hidden="1" customHeight="1">
      <c r="A16935" s="244"/>
    </row>
    <row r="16936" spans="1:1" s="245" customFormat="1" ht="12" hidden="1" customHeight="1">
      <c r="A16936" s="244"/>
    </row>
    <row r="16937" spans="1:1" s="245" customFormat="1" ht="12" hidden="1" customHeight="1">
      <c r="A16937" s="244"/>
    </row>
    <row r="16938" spans="1:1" s="245" customFormat="1" ht="12" hidden="1" customHeight="1">
      <c r="A16938" s="244"/>
    </row>
    <row r="16939" spans="1:1" s="245" customFormat="1" ht="12" hidden="1" customHeight="1">
      <c r="A16939" s="244"/>
    </row>
    <row r="16940" spans="1:1" s="245" customFormat="1" ht="12" hidden="1" customHeight="1">
      <c r="A16940" s="244"/>
    </row>
    <row r="16941" spans="1:1" s="245" customFormat="1" ht="12" hidden="1" customHeight="1">
      <c r="A16941" s="244"/>
    </row>
    <row r="16942" spans="1:1" s="245" customFormat="1" ht="12" hidden="1" customHeight="1">
      <c r="A16942" s="244"/>
    </row>
    <row r="16943" spans="1:1" s="245" customFormat="1" ht="12" hidden="1" customHeight="1">
      <c r="A16943" s="244"/>
    </row>
    <row r="16944" spans="1:1" s="245" customFormat="1" ht="12" hidden="1" customHeight="1">
      <c r="A16944" s="244"/>
    </row>
    <row r="16945" spans="1:1" s="245" customFormat="1" ht="12" hidden="1" customHeight="1">
      <c r="A16945" s="244"/>
    </row>
    <row r="16946" spans="1:1" s="245" customFormat="1" ht="12" hidden="1" customHeight="1">
      <c r="A16946" s="244"/>
    </row>
    <row r="16947" spans="1:1" s="245" customFormat="1" ht="12" hidden="1" customHeight="1">
      <c r="A16947" s="244"/>
    </row>
    <row r="16948" spans="1:1" s="245" customFormat="1" ht="12" hidden="1" customHeight="1">
      <c r="A16948" s="244"/>
    </row>
    <row r="16949" spans="1:1" s="245" customFormat="1" ht="12" hidden="1" customHeight="1">
      <c r="A16949" s="244"/>
    </row>
    <row r="16950" spans="1:1" s="245" customFormat="1" ht="12" hidden="1" customHeight="1">
      <c r="A16950" s="244"/>
    </row>
    <row r="16951" spans="1:1" s="245" customFormat="1" ht="12" hidden="1" customHeight="1">
      <c r="A16951" s="244"/>
    </row>
    <row r="16952" spans="1:1" s="245" customFormat="1" ht="12" hidden="1" customHeight="1">
      <c r="A16952" s="244"/>
    </row>
    <row r="16953" spans="1:1" s="245" customFormat="1" ht="12" hidden="1" customHeight="1">
      <c r="A16953" s="244"/>
    </row>
    <row r="16954" spans="1:1" s="245" customFormat="1" ht="12" hidden="1" customHeight="1">
      <c r="A16954" s="244"/>
    </row>
    <row r="16955" spans="1:1" s="245" customFormat="1" ht="12" hidden="1" customHeight="1">
      <c r="A16955" s="244"/>
    </row>
    <row r="16956" spans="1:1" s="245" customFormat="1" ht="12" hidden="1" customHeight="1">
      <c r="A16956" s="244"/>
    </row>
    <row r="16957" spans="1:1" s="245" customFormat="1" ht="12" hidden="1" customHeight="1">
      <c r="A16957" s="244"/>
    </row>
    <row r="16958" spans="1:1" s="245" customFormat="1" ht="12" hidden="1" customHeight="1">
      <c r="A16958" s="244"/>
    </row>
    <row r="16959" spans="1:1" s="245" customFormat="1" ht="12" hidden="1" customHeight="1">
      <c r="A16959" s="244"/>
    </row>
    <row r="16960" spans="1:1" s="245" customFormat="1" ht="12" hidden="1" customHeight="1">
      <c r="A16960" s="244"/>
    </row>
    <row r="16961" spans="1:1" s="245" customFormat="1" ht="12" hidden="1" customHeight="1">
      <c r="A16961" s="244"/>
    </row>
    <row r="16962" spans="1:1" s="245" customFormat="1" ht="12" hidden="1" customHeight="1">
      <c r="A16962" s="244"/>
    </row>
    <row r="16963" spans="1:1" s="245" customFormat="1" ht="12" hidden="1" customHeight="1">
      <c r="A16963" s="244"/>
    </row>
    <row r="16964" spans="1:1" s="245" customFormat="1" ht="12" hidden="1" customHeight="1">
      <c r="A16964" s="244"/>
    </row>
    <row r="16965" spans="1:1" s="245" customFormat="1" ht="12" hidden="1" customHeight="1">
      <c r="A16965" s="244"/>
    </row>
    <row r="16966" spans="1:1" s="245" customFormat="1" ht="12" hidden="1" customHeight="1">
      <c r="A16966" s="244"/>
    </row>
    <row r="16967" spans="1:1" s="245" customFormat="1" ht="12" hidden="1" customHeight="1">
      <c r="A16967" s="244"/>
    </row>
    <row r="16968" spans="1:1" s="245" customFormat="1" ht="12" hidden="1" customHeight="1">
      <c r="A16968" s="244"/>
    </row>
    <row r="16969" spans="1:1" s="245" customFormat="1" ht="12" hidden="1" customHeight="1">
      <c r="A16969" s="244"/>
    </row>
    <row r="16970" spans="1:1" s="245" customFormat="1" ht="12" hidden="1" customHeight="1">
      <c r="A16970" s="244"/>
    </row>
    <row r="16971" spans="1:1" s="245" customFormat="1" ht="12" hidden="1" customHeight="1">
      <c r="A16971" s="244"/>
    </row>
    <row r="16972" spans="1:1" s="245" customFormat="1" ht="12" hidden="1" customHeight="1">
      <c r="A16972" s="244"/>
    </row>
    <row r="16973" spans="1:1" s="245" customFormat="1" ht="12" hidden="1" customHeight="1">
      <c r="A16973" s="244"/>
    </row>
    <row r="16974" spans="1:1" s="245" customFormat="1" ht="12" hidden="1" customHeight="1">
      <c r="A16974" s="244"/>
    </row>
    <row r="16975" spans="1:1" s="245" customFormat="1" ht="12" hidden="1" customHeight="1">
      <c r="A16975" s="244"/>
    </row>
    <row r="16976" spans="1:1" s="245" customFormat="1" ht="12" hidden="1" customHeight="1">
      <c r="A16976" s="244"/>
    </row>
    <row r="16977" spans="1:1" s="245" customFormat="1" ht="12" hidden="1" customHeight="1">
      <c r="A16977" s="244"/>
    </row>
    <row r="16978" spans="1:1" s="245" customFormat="1" ht="12" hidden="1" customHeight="1">
      <c r="A16978" s="244"/>
    </row>
    <row r="16979" spans="1:1" s="245" customFormat="1" ht="12" hidden="1" customHeight="1">
      <c r="A16979" s="244"/>
    </row>
    <row r="16980" spans="1:1" s="245" customFormat="1" ht="12" hidden="1" customHeight="1">
      <c r="A16980" s="244"/>
    </row>
    <row r="16981" spans="1:1" s="245" customFormat="1" ht="12" hidden="1" customHeight="1">
      <c r="A16981" s="244"/>
    </row>
    <row r="16982" spans="1:1" s="245" customFormat="1" ht="12" hidden="1" customHeight="1">
      <c r="A16982" s="244"/>
    </row>
    <row r="16983" spans="1:1" s="245" customFormat="1" ht="12" hidden="1" customHeight="1">
      <c r="A16983" s="244"/>
    </row>
    <row r="16984" spans="1:1" s="245" customFormat="1" ht="12" hidden="1" customHeight="1">
      <c r="A16984" s="244"/>
    </row>
    <row r="16985" spans="1:1" s="245" customFormat="1" ht="12" hidden="1" customHeight="1">
      <c r="A16985" s="244"/>
    </row>
    <row r="16986" spans="1:1" s="245" customFormat="1" ht="12" hidden="1" customHeight="1">
      <c r="A16986" s="244"/>
    </row>
    <row r="16987" spans="1:1" s="245" customFormat="1" ht="12" hidden="1" customHeight="1">
      <c r="A16987" s="244"/>
    </row>
    <row r="16988" spans="1:1" s="245" customFormat="1" ht="12" hidden="1" customHeight="1">
      <c r="A16988" s="244"/>
    </row>
    <row r="16989" spans="1:1" s="245" customFormat="1" ht="12" hidden="1" customHeight="1">
      <c r="A16989" s="244"/>
    </row>
    <row r="16990" spans="1:1" s="245" customFormat="1" ht="12" hidden="1" customHeight="1">
      <c r="A16990" s="244"/>
    </row>
    <row r="16991" spans="1:1" s="245" customFormat="1" ht="12" hidden="1" customHeight="1">
      <c r="A16991" s="244"/>
    </row>
    <row r="16992" spans="1:1" s="245" customFormat="1" ht="12" hidden="1" customHeight="1">
      <c r="A16992" s="244"/>
    </row>
    <row r="16993" spans="1:1" s="245" customFormat="1" ht="12" hidden="1" customHeight="1">
      <c r="A16993" s="244"/>
    </row>
    <row r="16994" spans="1:1" s="245" customFormat="1" ht="12" hidden="1" customHeight="1">
      <c r="A16994" s="244"/>
    </row>
    <row r="16995" spans="1:1" s="245" customFormat="1" ht="12" hidden="1" customHeight="1">
      <c r="A16995" s="244"/>
    </row>
    <row r="16996" spans="1:1" s="245" customFormat="1" ht="12" hidden="1" customHeight="1">
      <c r="A16996" s="244"/>
    </row>
    <row r="16997" spans="1:1" s="245" customFormat="1" ht="12" hidden="1" customHeight="1">
      <c r="A16997" s="244"/>
    </row>
    <row r="16998" spans="1:1" s="245" customFormat="1" ht="12" hidden="1" customHeight="1">
      <c r="A16998" s="244"/>
    </row>
    <row r="16999" spans="1:1" s="245" customFormat="1" ht="12" hidden="1" customHeight="1">
      <c r="A16999" s="244"/>
    </row>
    <row r="17000" spans="1:1" s="245" customFormat="1" ht="12" hidden="1" customHeight="1">
      <c r="A17000" s="244"/>
    </row>
    <row r="17001" spans="1:1" s="245" customFormat="1" ht="12" hidden="1" customHeight="1">
      <c r="A17001" s="244"/>
    </row>
    <row r="17002" spans="1:1" s="245" customFormat="1" ht="12" hidden="1" customHeight="1">
      <c r="A17002" s="244"/>
    </row>
    <row r="17003" spans="1:1" s="245" customFormat="1" ht="12" hidden="1" customHeight="1">
      <c r="A17003" s="244"/>
    </row>
    <row r="17004" spans="1:1" s="245" customFormat="1" ht="12" hidden="1" customHeight="1">
      <c r="A17004" s="244"/>
    </row>
    <row r="17005" spans="1:1" s="245" customFormat="1" ht="12" hidden="1" customHeight="1">
      <c r="A17005" s="244"/>
    </row>
    <row r="17006" spans="1:1" s="245" customFormat="1" ht="12" hidden="1" customHeight="1">
      <c r="A17006" s="244"/>
    </row>
    <row r="17007" spans="1:1" s="245" customFormat="1" ht="12" hidden="1" customHeight="1">
      <c r="A17007" s="244"/>
    </row>
    <row r="17008" spans="1:1" s="245" customFormat="1" ht="12" hidden="1" customHeight="1">
      <c r="A17008" s="244"/>
    </row>
    <row r="17009" spans="1:1" s="245" customFormat="1" ht="12" hidden="1" customHeight="1">
      <c r="A17009" s="244"/>
    </row>
    <row r="17010" spans="1:1" s="245" customFormat="1" ht="12" hidden="1" customHeight="1">
      <c r="A17010" s="244"/>
    </row>
    <row r="17011" spans="1:1" s="245" customFormat="1" ht="12" hidden="1" customHeight="1">
      <c r="A17011" s="244"/>
    </row>
    <row r="17012" spans="1:1" s="245" customFormat="1" ht="12" hidden="1" customHeight="1">
      <c r="A17012" s="244"/>
    </row>
    <row r="17013" spans="1:1" s="245" customFormat="1" ht="12" hidden="1" customHeight="1">
      <c r="A17013" s="244"/>
    </row>
    <row r="17014" spans="1:1" s="245" customFormat="1" ht="12" hidden="1" customHeight="1">
      <c r="A17014" s="244"/>
    </row>
    <row r="17015" spans="1:1" s="245" customFormat="1" ht="12" hidden="1" customHeight="1">
      <c r="A17015" s="244"/>
    </row>
    <row r="17016" spans="1:1" s="245" customFormat="1" ht="12" hidden="1" customHeight="1">
      <c r="A17016" s="244"/>
    </row>
    <row r="17017" spans="1:1" s="245" customFormat="1" ht="12" hidden="1" customHeight="1">
      <c r="A17017" s="244"/>
    </row>
    <row r="17018" spans="1:1" s="245" customFormat="1" ht="12" hidden="1" customHeight="1">
      <c r="A17018" s="244"/>
    </row>
    <row r="17019" spans="1:1" s="245" customFormat="1" ht="12" hidden="1" customHeight="1">
      <c r="A17019" s="244"/>
    </row>
    <row r="17020" spans="1:1" s="245" customFormat="1" ht="12" hidden="1" customHeight="1">
      <c r="A17020" s="244"/>
    </row>
    <row r="17021" spans="1:1" s="245" customFormat="1" ht="12" hidden="1" customHeight="1">
      <c r="A17021" s="244"/>
    </row>
    <row r="17022" spans="1:1" s="245" customFormat="1" ht="12" hidden="1" customHeight="1">
      <c r="A17022" s="244"/>
    </row>
    <row r="17023" spans="1:1" s="245" customFormat="1" ht="12" hidden="1" customHeight="1">
      <c r="A17023" s="244"/>
    </row>
    <row r="17024" spans="1:1" s="245" customFormat="1" ht="12" hidden="1" customHeight="1">
      <c r="A17024" s="244"/>
    </row>
    <row r="17025" spans="1:1" s="245" customFormat="1" ht="12" hidden="1" customHeight="1">
      <c r="A17025" s="244"/>
    </row>
    <row r="17026" spans="1:1" s="245" customFormat="1" ht="12" hidden="1" customHeight="1">
      <c r="A17026" s="244"/>
    </row>
    <row r="17027" spans="1:1" s="245" customFormat="1" ht="12" hidden="1" customHeight="1">
      <c r="A17027" s="244"/>
    </row>
    <row r="17028" spans="1:1" s="245" customFormat="1" ht="12" hidden="1" customHeight="1">
      <c r="A17028" s="244"/>
    </row>
    <row r="17029" spans="1:1" s="245" customFormat="1" ht="12" hidden="1" customHeight="1">
      <c r="A17029" s="244"/>
    </row>
    <row r="17030" spans="1:1" s="245" customFormat="1" ht="12" hidden="1" customHeight="1">
      <c r="A17030" s="244"/>
    </row>
    <row r="17031" spans="1:1" s="245" customFormat="1" ht="12" hidden="1" customHeight="1">
      <c r="A17031" s="244"/>
    </row>
    <row r="17032" spans="1:1" s="245" customFormat="1" ht="12" hidden="1" customHeight="1">
      <c r="A17032" s="244"/>
    </row>
    <row r="17033" spans="1:1" s="245" customFormat="1" ht="12" hidden="1" customHeight="1">
      <c r="A17033" s="244"/>
    </row>
    <row r="17034" spans="1:1" s="245" customFormat="1" ht="12" hidden="1" customHeight="1">
      <c r="A17034" s="244"/>
    </row>
    <row r="17035" spans="1:1" s="245" customFormat="1" ht="12" hidden="1" customHeight="1">
      <c r="A17035" s="244"/>
    </row>
    <row r="17036" spans="1:1" s="245" customFormat="1" ht="12" hidden="1" customHeight="1">
      <c r="A17036" s="244"/>
    </row>
    <row r="17037" spans="1:1" s="245" customFormat="1" ht="12" hidden="1" customHeight="1">
      <c r="A17037" s="244"/>
    </row>
    <row r="17038" spans="1:1" s="245" customFormat="1" ht="12" hidden="1" customHeight="1">
      <c r="A17038" s="244"/>
    </row>
    <row r="17039" spans="1:1" s="245" customFormat="1" ht="12" hidden="1" customHeight="1">
      <c r="A17039" s="244"/>
    </row>
    <row r="17040" spans="1:1" s="245" customFormat="1" ht="12" hidden="1" customHeight="1">
      <c r="A17040" s="244"/>
    </row>
    <row r="17041" spans="1:1" s="245" customFormat="1" ht="12" hidden="1" customHeight="1">
      <c r="A17041" s="244"/>
    </row>
    <row r="17042" spans="1:1" s="245" customFormat="1" ht="12" hidden="1" customHeight="1">
      <c r="A17042" s="244"/>
    </row>
    <row r="17043" spans="1:1" s="245" customFormat="1" ht="12" hidden="1" customHeight="1">
      <c r="A17043" s="244"/>
    </row>
    <row r="17044" spans="1:1" s="245" customFormat="1" ht="12" hidden="1" customHeight="1">
      <c r="A17044" s="244"/>
    </row>
    <row r="17045" spans="1:1" s="245" customFormat="1" ht="12" hidden="1" customHeight="1">
      <c r="A17045" s="244"/>
    </row>
    <row r="17046" spans="1:1" s="245" customFormat="1" ht="12" hidden="1" customHeight="1">
      <c r="A17046" s="244"/>
    </row>
    <row r="17047" spans="1:1" s="245" customFormat="1" ht="12" hidden="1" customHeight="1">
      <c r="A17047" s="244"/>
    </row>
    <row r="17048" spans="1:1" s="245" customFormat="1" ht="12" hidden="1" customHeight="1">
      <c r="A17048" s="244"/>
    </row>
    <row r="17049" spans="1:1" s="245" customFormat="1" ht="12" hidden="1" customHeight="1">
      <c r="A17049" s="244"/>
    </row>
    <row r="17050" spans="1:1" s="245" customFormat="1" ht="12" hidden="1" customHeight="1">
      <c r="A17050" s="244"/>
    </row>
    <row r="17051" spans="1:1" s="245" customFormat="1" ht="12" hidden="1" customHeight="1">
      <c r="A17051" s="244"/>
    </row>
    <row r="17052" spans="1:1" s="245" customFormat="1" ht="12" hidden="1" customHeight="1">
      <c r="A17052" s="244"/>
    </row>
    <row r="17053" spans="1:1" s="245" customFormat="1" ht="12" hidden="1" customHeight="1">
      <c r="A17053" s="244"/>
    </row>
    <row r="17054" spans="1:1" s="245" customFormat="1" ht="12" hidden="1" customHeight="1">
      <c r="A17054" s="244"/>
    </row>
    <row r="17055" spans="1:1" s="245" customFormat="1" ht="12" hidden="1" customHeight="1">
      <c r="A17055" s="244"/>
    </row>
    <row r="17056" spans="1:1" s="245" customFormat="1" ht="12" hidden="1" customHeight="1">
      <c r="A17056" s="244"/>
    </row>
    <row r="17057" spans="1:1" s="245" customFormat="1" ht="12" hidden="1" customHeight="1">
      <c r="A17057" s="244"/>
    </row>
    <row r="17058" spans="1:1" s="245" customFormat="1" ht="12" hidden="1" customHeight="1">
      <c r="A17058" s="244"/>
    </row>
    <row r="17059" spans="1:1" s="245" customFormat="1" ht="12" hidden="1" customHeight="1">
      <c r="A17059" s="244"/>
    </row>
    <row r="17060" spans="1:1" s="245" customFormat="1" ht="12" hidden="1" customHeight="1">
      <c r="A17060" s="244"/>
    </row>
    <row r="17061" spans="1:1" s="245" customFormat="1" ht="12" hidden="1" customHeight="1">
      <c r="A17061" s="244"/>
    </row>
    <row r="17062" spans="1:1" s="245" customFormat="1" ht="12" hidden="1" customHeight="1">
      <c r="A17062" s="244"/>
    </row>
    <row r="17063" spans="1:1" s="245" customFormat="1" ht="12" hidden="1" customHeight="1">
      <c r="A17063" s="244"/>
    </row>
    <row r="17064" spans="1:1" s="245" customFormat="1" ht="12" hidden="1" customHeight="1">
      <c r="A17064" s="244"/>
    </row>
    <row r="17065" spans="1:1" s="245" customFormat="1" ht="12" hidden="1" customHeight="1">
      <c r="A17065" s="244"/>
    </row>
    <row r="17066" spans="1:1" s="245" customFormat="1" ht="12" hidden="1" customHeight="1">
      <c r="A17066" s="244"/>
    </row>
    <row r="17067" spans="1:1" s="245" customFormat="1" ht="12" hidden="1" customHeight="1">
      <c r="A17067" s="244"/>
    </row>
    <row r="17068" spans="1:1" s="245" customFormat="1" ht="12" hidden="1" customHeight="1">
      <c r="A17068" s="244"/>
    </row>
    <row r="17069" spans="1:1" s="245" customFormat="1" ht="12" hidden="1" customHeight="1">
      <c r="A17069" s="244"/>
    </row>
    <row r="17070" spans="1:1" s="245" customFormat="1" ht="12" hidden="1" customHeight="1">
      <c r="A17070" s="244"/>
    </row>
    <row r="17071" spans="1:1" s="245" customFormat="1" ht="12" hidden="1" customHeight="1">
      <c r="A17071" s="244"/>
    </row>
    <row r="17072" spans="1:1" s="245" customFormat="1" ht="12" hidden="1" customHeight="1">
      <c r="A17072" s="244"/>
    </row>
    <row r="17073" spans="1:1" s="245" customFormat="1" ht="12" hidden="1" customHeight="1">
      <c r="A17073" s="244"/>
    </row>
    <row r="17074" spans="1:1" s="245" customFormat="1" ht="12" hidden="1" customHeight="1">
      <c r="A17074" s="244"/>
    </row>
    <row r="17075" spans="1:1" s="245" customFormat="1" ht="12" hidden="1" customHeight="1">
      <c r="A17075" s="244"/>
    </row>
    <row r="17076" spans="1:1" s="245" customFormat="1" ht="12" hidden="1" customHeight="1">
      <c r="A17076" s="244"/>
    </row>
    <row r="17077" spans="1:1" s="245" customFormat="1" ht="12" hidden="1" customHeight="1">
      <c r="A17077" s="244"/>
    </row>
    <row r="17078" spans="1:1" s="245" customFormat="1" ht="12" hidden="1" customHeight="1">
      <c r="A17078" s="244"/>
    </row>
    <row r="17079" spans="1:1" s="245" customFormat="1" ht="12" hidden="1" customHeight="1">
      <c r="A17079" s="244"/>
    </row>
    <row r="17080" spans="1:1" s="245" customFormat="1" ht="12" hidden="1" customHeight="1">
      <c r="A17080" s="244"/>
    </row>
    <row r="17081" spans="1:1" s="245" customFormat="1" ht="12" hidden="1" customHeight="1">
      <c r="A17081" s="244"/>
    </row>
    <row r="17082" spans="1:1" s="245" customFormat="1" ht="12" hidden="1" customHeight="1">
      <c r="A17082" s="244"/>
    </row>
    <row r="17083" spans="1:1" s="245" customFormat="1" ht="12" hidden="1" customHeight="1">
      <c r="A17083" s="244"/>
    </row>
    <row r="17084" spans="1:1" s="245" customFormat="1" ht="12" hidden="1" customHeight="1">
      <c r="A17084" s="244"/>
    </row>
    <row r="17085" spans="1:1" s="245" customFormat="1" ht="12" hidden="1" customHeight="1">
      <c r="A17085" s="244"/>
    </row>
    <row r="17086" spans="1:1" s="245" customFormat="1" ht="12" hidden="1" customHeight="1">
      <c r="A17086" s="244"/>
    </row>
    <row r="17087" spans="1:1" s="245" customFormat="1" ht="12" hidden="1" customHeight="1">
      <c r="A17087" s="244"/>
    </row>
    <row r="17088" spans="1:1" s="245" customFormat="1" ht="12" hidden="1" customHeight="1">
      <c r="A17088" s="244"/>
    </row>
    <row r="17089" spans="1:1" s="245" customFormat="1" ht="12" hidden="1" customHeight="1">
      <c r="A17089" s="244"/>
    </row>
    <row r="17090" spans="1:1" s="245" customFormat="1" ht="12" hidden="1" customHeight="1">
      <c r="A17090" s="244"/>
    </row>
    <row r="17091" spans="1:1" s="245" customFormat="1" ht="12" hidden="1" customHeight="1">
      <c r="A17091" s="244"/>
    </row>
    <row r="17092" spans="1:1" s="245" customFormat="1" ht="12" hidden="1" customHeight="1">
      <c r="A17092" s="244"/>
    </row>
    <row r="17093" spans="1:1" s="245" customFormat="1" ht="12" hidden="1" customHeight="1">
      <c r="A17093" s="244"/>
    </row>
    <row r="17094" spans="1:1" s="245" customFormat="1" ht="12" hidden="1" customHeight="1">
      <c r="A17094" s="244"/>
    </row>
    <row r="17095" spans="1:1" s="245" customFormat="1" ht="12" hidden="1" customHeight="1">
      <c r="A17095" s="244"/>
    </row>
    <row r="17096" spans="1:1" s="245" customFormat="1" ht="12" hidden="1" customHeight="1">
      <c r="A17096" s="244"/>
    </row>
    <row r="17097" spans="1:1" s="245" customFormat="1" ht="12" hidden="1" customHeight="1">
      <c r="A17097" s="244"/>
    </row>
    <row r="17098" spans="1:1" s="245" customFormat="1" ht="12" hidden="1" customHeight="1">
      <c r="A17098" s="244"/>
    </row>
    <row r="17099" spans="1:1" s="245" customFormat="1" ht="12" hidden="1" customHeight="1">
      <c r="A17099" s="244"/>
    </row>
    <row r="17100" spans="1:1" s="245" customFormat="1" ht="12" hidden="1" customHeight="1">
      <c r="A17100" s="244"/>
    </row>
    <row r="17101" spans="1:1" s="245" customFormat="1" ht="12" hidden="1" customHeight="1">
      <c r="A17101" s="244"/>
    </row>
    <row r="17102" spans="1:1" s="245" customFormat="1" ht="12" hidden="1" customHeight="1">
      <c r="A17102" s="244"/>
    </row>
    <row r="17103" spans="1:1" s="245" customFormat="1" ht="12" hidden="1" customHeight="1">
      <c r="A17103" s="244"/>
    </row>
    <row r="17104" spans="1:1" s="245" customFormat="1" ht="12" hidden="1" customHeight="1">
      <c r="A17104" s="244"/>
    </row>
    <row r="17105" spans="1:1" s="245" customFormat="1" ht="12" hidden="1" customHeight="1">
      <c r="A17105" s="244"/>
    </row>
    <row r="17106" spans="1:1" s="245" customFormat="1" ht="12" hidden="1" customHeight="1">
      <c r="A17106" s="244"/>
    </row>
    <row r="17107" spans="1:1" s="245" customFormat="1" ht="12" hidden="1" customHeight="1">
      <c r="A17107" s="244"/>
    </row>
    <row r="17108" spans="1:1" s="245" customFormat="1" ht="12" hidden="1" customHeight="1">
      <c r="A17108" s="244"/>
    </row>
    <row r="17109" spans="1:1" s="245" customFormat="1" ht="12" hidden="1" customHeight="1">
      <c r="A17109" s="244"/>
    </row>
    <row r="17110" spans="1:1" s="245" customFormat="1" ht="12" hidden="1" customHeight="1">
      <c r="A17110" s="244"/>
    </row>
    <row r="17111" spans="1:1" s="245" customFormat="1" ht="12" hidden="1" customHeight="1">
      <c r="A17111" s="244"/>
    </row>
    <row r="17112" spans="1:1" s="245" customFormat="1" ht="12" hidden="1" customHeight="1">
      <c r="A17112" s="244"/>
    </row>
    <row r="17113" spans="1:1" s="245" customFormat="1" ht="12" hidden="1" customHeight="1">
      <c r="A17113" s="244"/>
    </row>
    <row r="17114" spans="1:1" s="245" customFormat="1" ht="12" hidden="1" customHeight="1">
      <c r="A17114" s="244"/>
    </row>
    <row r="17115" spans="1:1" s="245" customFormat="1" ht="12" hidden="1" customHeight="1">
      <c r="A17115" s="244"/>
    </row>
    <row r="17116" spans="1:1" s="245" customFormat="1" ht="12" hidden="1" customHeight="1">
      <c r="A17116" s="244"/>
    </row>
    <row r="17117" spans="1:1" s="245" customFormat="1" ht="12" hidden="1" customHeight="1">
      <c r="A17117" s="244"/>
    </row>
    <row r="17118" spans="1:1" s="245" customFormat="1" ht="12" hidden="1" customHeight="1">
      <c r="A17118" s="244"/>
    </row>
    <row r="17119" spans="1:1" s="245" customFormat="1" ht="12" hidden="1" customHeight="1">
      <c r="A17119" s="244"/>
    </row>
    <row r="17120" spans="1:1" s="245" customFormat="1" ht="12" hidden="1" customHeight="1">
      <c r="A17120" s="244"/>
    </row>
    <row r="17121" spans="1:1" s="245" customFormat="1" ht="12" hidden="1" customHeight="1">
      <c r="A17121" s="244"/>
    </row>
    <row r="17122" spans="1:1" s="245" customFormat="1" ht="12" hidden="1" customHeight="1">
      <c r="A17122" s="244"/>
    </row>
    <row r="17123" spans="1:1" s="245" customFormat="1" ht="12" hidden="1" customHeight="1">
      <c r="A17123" s="244"/>
    </row>
    <row r="17124" spans="1:1" s="245" customFormat="1" ht="12" hidden="1" customHeight="1">
      <c r="A17124" s="244"/>
    </row>
    <row r="17125" spans="1:1" s="245" customFormat="1" ht="12" hidden="1" customHeight="1">
      <c r="A17125" s="244"/>
    </row>
    <row r="17126" spans="1:1" s="245" customFormat="1" ht="12" hidden="1" customHeight="1">
      <c r="A17126" s="244"/>
    </row>
    <row r="17127" spans="1:1" s="245" customFormat="1" ht="12" hidden="1" customHeight="1">
      <c r="A17127" s="244"/>
    </row>
    <row r="17128" spans="1:1" s="245" customFormat="1" ht="12" hidden="1" customHeight="1">
      <c r="A17128" s="244"/>
    </row>
    <row r="17129" spans="1:1" s="245" customFormat="1" ht="12" hidden="1" customHeight="1">
      <c r="A17129" s="244"/>
    </row>
    <row r="17130" spans="1:1" s="245" customFormat="1" ht="12" hidden="1" customHeight="1">
      <c r="A17130" s="244"/>
    </row>
    <row r="17131" spans="1:1" s="245" customFormat="1" ht="12" hidden="1" customHeight="1">
      <c r="A17131" s="244"/>
    </row>
    <row r="17132" spans="1:1" s="245" customFormat="1" ht="12" hidden="1" customHeight="1">
      <c r="A17132" s="244"/>
    </row>
    <row r="17133" spans="1:1" s="245" customFormat="1" ht="12" hidden="1" customHeight="1">
      <c r="A17133" s="244"/>
    </row>
    <row r="17134" spans="1:1" s="245" customFormat="1" ht="12" hidden="1" customHeight="1">
      <c r="A17134" s="244"/>
    </row>
    <row r="17135" spans="1:1" s="245" customFormat="1" ht="12" hidden="1" customHeight="1">
      <c r="A17135" s="244"/>
    </row>
    <row r="17136" spans="1:1" s="245" customFormat="1" ht="12" hidden="1" customHeight="1">
      <c r="A17136" s="244"/>
    </row>
    <row r="17137" spans="1:1" s="245" customFormat="1" ht="12" hidden="1" customHeight="1">
      <c r="A17137" s="244"/>
    </row>
    <row r="17138" spans="1:1" s="245" customFormat="1" ht="12" hidden="1" customHeight="1">
      <c r="A17138" s="244"/>
    </row>
    <row r="17139" spans="1:1" s="245" customFormat="1" ht="12" hidden="1" customHeight="1">
      <c r="A17139" s="244"/>
    </row>
    <row r="17140" spans="1:1" s="245" customFormat="1" ht="12" hidden="1" customHeight="1">
      <c r="A17140" s="244"/>
    </row>
    <row r="17141" spans="1:1" s="245" customFormat="1" ht="12" hidden="1" customHeight="1">
      <c r="A17141" s="244"/>
    </row>
    <row r="17142" spans="1:1" s="245" customFormat="1" ht="12" hidden="1" customHeight="1">
      <c r="A17142" s="244"/>
    </row>
    <row r="17143" spans="1:1" s="245" customFormat="1" ht="12" hidden="1" customHeight="1">
      <c r="A17143" s="244"/>
    </row>
    <row r="17144" spans="1:1" s="245" customFormat="1" ht="12" hidden="1" customHeight="1">
      <c r="A17144" s="244"/>
    </row>
    <row r="17145" spans="1:1" s="245" customFormat="1" ht="12" hidden="1" customHeight="1">
      <c r="A17145" s="244"/>
    </row>
    <row r="17146" spans="1:1" s="245" customFormat="1" ht="12" hidden="1" customHeight="1">
      <c r="A17146" s="244"/>
    </row>
    <row r="17147" spans="1:1" s="245" customFormat="1" ht="12" hidden="1" customHeight="1">
      <c r="A17147" s="244"/>
    </row>
    <row r="17148" spans="1:1" s="245" customFormat="1" ht="12" hidden="1" customHeight="1">
      <c r="A17148" s="244"/>
    </row>
    <row r="17149" spans="1:1" s="245" customFormat="1" ht="12" hidden="1" customHeight="1">
      <c r="A17149" s="244"/>
    </row>
    <row r="17150" spans="1:1" s="245" customFormat="1" ht="12" hidden="1" customHeight="1">
      <c r="A17150" s="244"/>
    </row>
    <row r="17151" spans="1:1" s="245" customFormat="1" ht="12" hidden="1" customHeight="1">
      <c r="A17151" s="244"/>
    </row>
    <row r="17152" spans="1:1" s="245" customFormat="1" ht="12" hidden="1" customHeight="1">
      <c r="A17152" s="244"/>
    </row>
    <row r="17153" spans="1:1" s="245" customFormat="1" ht="12" hidden="1" customHeight="1">
      <c r="A17153" s="244"/>
    </row>
    <row r="17154" spans="1:1" s="245" customFormat="1" ht="12" hidden="1" customHeight="1">
      <c r="A17154" s="244"/>
    </row>
    <row r="17155" spans="1:1" s="245" customFormat="1" ht="12" hidden="1" customHeight="1">
      <c r="A17155" s="244"/>
    </row>
    <row r="17156" spans="1:1" s="245" customFormat="1" ht="12" hidden="1" customHeight="1">
      <c r="A17156" s="244"/>
    </row>
    <row r="17157" spans="1:1" s="245" customFormat="1" ht="12" hidden="1" customHeight="1">
      <c r="A17157" s="244"/>
    </row>
    <row r="17158" spans="1:1" s="245" customFormat="1" ht="12" hidden="1" customHeight="1">
      <c r="A17158" s="244"/>
    </row>
    <row r="17159" spans="1:1" s="245" customFormat="1" ht="12" hidden="1" customHeight="1">
      <c r="A17159" s="244"/>
    </row>
    <row r="17160" spans="1:1" s="245" customFormat="1" ht="12" hidden="1" customHeight="1">
      <c r="A17160" s="244"/>
    </row>
    <row r="17161" spans="1:1" s="245" customFormat="1" ht="12" hidden="1" customHeight="1">
      <c r="A17161" s="244"/>
    </row>
    <row r="17162" spans="1:1" s="245" customFormat="1" ht="12" hidden="1" customHeight="1">
      <c r="A17162" s="244"/>
    </row>
    <row r="17163" spans="1:1" s="245" customFormat="1" ht="12" hidden="1" customHeight="1">
      <c r="A17163" s="244"/>
    </row>
    <row r="17164" spans="1:1" s="245" customFormat="1" ht="12" hidden="1" customHeight="1">
      <c r="A17164" s="244"/>
    </row>
    <row r="17165" spans="1:1" s="245" customFormat="1" ht="12" hidden="1" customHeight="1">
      <c r="A17165" s="244"/>
    </row>
    <row r="17166" spans="1:1" s="245" customFormat="1" ht="12" hidden="1" customHeight="1">
      <c r="A17166" s="244"/>
    </row>
    <row r="17167" spans="1:1" s="245" customFormat="1" ht="12" hidden="1" customHeight="1">
      <c r="A17167" s="244"/>
    </row>
    <row r="17168" spans="1:1" s="245" customFormat="1" ht="12" hidden="1" customHeight="1">
      <c r="A17168" s="244"/>
    </row>
    <row r="17169" spans="1:1" s="245" customFormat="1" ht="12" hidden="1" customHeight="1">
      <c r="A17169" s="244"/>
    </row>
    <row r="17170" spans="1:1" s="245" customFormat="1" ht="12" hidden="1" customHeight="1">
      <c r="A17170" s="244"/>
    </row>
    <row r="17171" spans="1:1" s="245" customFormat="1" ht="12" hidden="1" customHeight="1">
      <c r="A17171" s="244"/>
    </row>
    <row r="17172" spans="1:1" s="245" customFormat="1" ht="12" hidden="1" customHeight="1">
      <c r="A17172" s="244"/>
    </row>
    <row r="17173" spans="1:1" s="245" customFormat="1" ht="12" hidden="1" customHeight="1">
      <c r="A17173" s="244"/>
    </row>
    <row r="17174" spans="1:1" s="245" customFormat="1" ht="12" hidden="1" customHeight="1">
      <c r="A17174" s="244"/>
    </row>
    <row r="17175" spans="1:1" s="245" customFormat="1" ht="12" hidden="1" customHeight="1">
      <c r="A17175" s="244"/>
    </row>
    <row r="17176" spans="1:1" s="245" customFormat="1" ht="12" hidden="1" customHeight="1">
      <c r="A17176" s="244"/>
    </row>
    <row r="17177" spans="1:1" s="245" customFormat="1" ht="12" hidden="1" customHeight="1">
      <c r="A17177" s="244"/>
    </row>
    <row r="17178" spans="1:1" s="245" customFormat="1" ht="12" hidden="1" customHeight="1">
      <c r="A17178" s="244"/>
    </row>
    <row r="17179" spans="1:1" s="245" customFormat="1" ht="12" hidden="1" customHeight="1">
      <c r="A17179" s="244"/>
    </row>
    <row r="17180" spans="1:1" s="245" customFormat="1" ht="12" hidden="1" customHeight="1">
      <c r="A17180" s="244"/>
    </row>
    <row r="17181" spans="1:1" s="245" customFormat="1" ht="12" hidden="1" customHeight="1">
      <c r="A17181" s="244"/>
    </row>
    <row r="17182" spans="1:1" s="245" customFormat="1" ht="12" hidden="1" customHeight="1">
      <c r="A17182" s="244"/>
    </row>
    <row r="17183" spans="1:1" s="245" customFormat="1" ht="12" hidden="1" customHeight="1">
      <c r="A17183" s="244"/>
    </row>
    <row r="17184" spans="1:1" s="245" customFormat="1" ht="12" hidden="1" customHeight="1">
      <c r="A17184" s="244"/>
    </row>
    <row r="17185" spans="1:1" s="245" customFormat="1" ht="12" hidden="1" customHeight="1">
      <c r="A17185" s="244"/>
    </row>
    <row r="17186" spans="1:1" s="245" customFormat="1" ht="12" hidden="1" customHeight="1">
      <c r="A17186" s="244"/>
    </row>
    <row r="17187" spans="1:1" s="245" customFormat="1" ht="12" hidden="1" customHeight="1">
      <c r="A17187" s="244"/>
    </row>
    <row r="17188" spans="1:1" s="245" customFormat="1" ht="12" hidden="1" customHeight="1">
      <c r="A17188" s="244"/>
    </row>
    <row r="17189" spans="1:1" s="245" customFormat="1" ht="12" hidden="1" customHeight="1">
      <c r="A17189" s="244"/>
    </row>
    <row r="17190" spans="1:1" s="245" customFormat="1" ht="12" hidden="1" customHeight="1">
      <c r="A17190" s="244"/>
    </row>
    <row r="17191" spans="1:1" s="245" customFormat="1" ht="12" hidden="1" customHeight="1">
      <c r="A17191" s="244"/>
    </row>
    <row r="17192" spans="1:1" s="245" customFormat="1" ht="12" hidden="1" customHeight="1">
      <c r="A17192" s="244"/>
    </row>
    <row r="17193" spans="1:1" s="245" customFormat="1" ht="12" hidden="1" customHeight="1">
      <c r="A17193" s="244"/>
    </row>
    <row r="17194" spans="1:1" s="245" customFormat="1" ht="12" hidden="1" customHeight="1">
      <c r="A17194" s="244"/>
    </row>
    <row r="17195" spans="1:1" s="245" customFormat="1" ht="12" hidden="1" customHeight="1">
      <c r="A17195" s="244"/>
    </row>
    <row r="17196" spans="1:1" s="245" customFormat="1" ht="12" hidden="1" customHeight="1">
      <c r="A17196" s="244"/>
    </row>
    <row r="17197" spans="1:1" s="245" customFormat="1" ht="12" hidden="1" customHeight="1">
      <c r="A17197" s="244"/>
    </row>
    <row r="17198" spans="1:1" s="245" customFormat="1" ht="12" hidden="1" customHeight="1">
      <c r="A17198" s="244"/>
    </row>
    <row r="17199" spans="1:1" s="245" customFormat="1" ht="12" hidden="1" customHeight="1">
      <c r="A17199" s="244"/>
    </row>
    <row r="17200" spans="1:1" s="245" customFormat="1" ht="12" hidden="1" customHeight="1">
      <c r="A17200" s="244"/>
    </row>
    <row r="17201" spans="1:1" s="245" customFormat="1" ht="12" hidden="1" customHeight="1">
      <c r="A17201" s="244"/>
    </row>
    <row r="17202" spans="1:1" s="245" customFormat="1" ht="12" hidden="1" customHeight="1">
      <c r="A17202" s="244"/>
    </row>
    <row r="17203" spans="1:1" s="245" customFormat="1" ht="12" hidden="1" customHeight="1">
      <c r="A17203" s="244"/>
    </row>
    <row r="17204" spans="1:1" s="245" customFormat="1" ht="12" hidden="1" customHeight="1">
      <c r="A17204" s="244"/>
    </row>
    <row r="17205" spans="1:1" s="245" customFormat="1" ht="12" hidden="1" customHeight="1">
      <c r="A17205" s="244"/>
    </row>
    <row r="17206" spans="1:1" s="245" customFormat="1" ht="12" hidden="1" customHeight="1">
      <c r="A17206" s="244"/>
    </row>
    <row r="17207" spans="1:1" s="245" customFormat="1" ht="12" hidden="1" customHeight="1">
      <c r="A17207" s="244"/>
    </row>
    <row r="17208" spans="1:1" s="245" customFormat="1" ht="12" hidden="1" customHeight="1">
      <c r="A17208" s="244"/>
    </row>
    <row r="17209" spans="1:1" s="245" customFormat="1" ht="12" hidden="1" customHeight="1">
      <c r="A17209" s="244"/>
    </row>
    <row r="17210" spans="1:1" s="245" customFormat="1" ht="12" hidden="1" customHeight="1">
      <c r="A17210" s="244"/>
    </row>
    <row r="17211" spans="1:1" s="245" customFormat="1" ht="12" hidden="1" customHeight="1">
      <c r="A17211" s="244"/>
    </row>
    <row r="17212" spans="1:1" s="245" customFormat="1" ht="12" hidden="1" customHeight="1">
      <c r="A17212" s="244"/>
    </row>
    <row r="17213" spans="1:1" s="245" customFormat="1" ht="12" hidden="1" customHeight="1">
      <c r="A17213" s="244"/>
    </row>
    <row r="17214" spans="1:1" s="245" customFormat="1" ht="12" hidden="1" customHeight="1">
      <c r="A17214" s="244"/>
    </row>
    <row r="17215" spans="1:1" s="245" customFormat="1" ht="12" hidden="1" customHeight="1">
      <c r="A17215" s="244"/>
    </row>
    <row r="17216" spans="1:1" s="245" customFormat="1" ht="12" hidden="1" customHeight="1">
      <c r="A17216" s="244"/>
    </row>
    <row r="17217" spans="1:1" s="245" customFormat="1" ht="12" hidden="1" customHeight="1">
      <c r="A17217" s="244"/>
    </row>
    <row r="17218" spans="1:1" s="245" customFormat="1" ht="12" hidden="1" customHeight="1">
      <c r="A17218" s="244"/>
    </row>
    <row r="17219" spans="1:1" s="245" customFormat="1" ht="12" hidden="1" customHeight="1">
      <c r="A17219" s="244"/>
    </row>
    <row r="17220" spans="1:1" s="245" customFormat="1" ht="12" hidden="1" customHeight="1">
      <c r="A17220" s="244"/>
    </row>
    <row r="17221" spans="1:1" s="245" customFormat="1" ht="12" hidden="1" customHeight="1">
      <c r="A17221" s="244"/>
    </row>
    <row r="17222" spans="1:1" s="245" customFormat="1" ht="12" hidden="1" customHeight="1">
      <c r="A17222" s="244"/>
    </row>
    <row r="17223" spans="1:1" s="245" customFormat="1" ht="12" hidden="1" customHeight="1">
      <c r="A17223" s="244"/>
    </row>
    <row r="17224" spans="1:1" s="245" customFormat="1" ht="12" hidden="1" customHeight="1">
      <c r="A17224" s="244"/>
    </row>
    <row r="17225" spans="1:1" s="245" customFormat="1" ht="12" hidden="1" customHeight="1">
      <c r="A17225" s="244"/>
    </row>
    <row r="17226" spans="1:1" s="245" customFormat="1" ht="12" hidden="1" customHeight="1">
      <c r="A17226" s="244"/>
    </row>
    <row r="17227" spans="1:1" s="245" customFormat="1" ht="12" hidden="1" customHeight="1">
      <c r="A17227" s="244"/>
    </row>
    <row r="17228" spans="1:1" s="245" customFormat="1" ht="12" hidden="1" customHeight="1">
      <c r="A17228" s="244"/>
    </row>
    <row r="17229" spans="1:1" s="245" customFormat="1" ht="12" hidden="1" customHeight="1">
      <c r="A17229" s="244"/>
    </row>
    <row r="17230" spans="1:1" s="245" customFormat="1" ht="12" hidden="1" customHeight="1">
      <c r="A17230" s="244"/>
    </row>
    <row r="17231" spans="1:1" s="245" customFormat="1" ht="12" hidden="1" customHeight="1">
      <c r="A17231" s="244"/>
    </row>
    <row r="17232" spans="1:1" s="245" customFormat="1" ht="12" hidden="1" customHeight="1">
      <c r="A17232" s="244"/>
    </row>
    <row r="17233" spans="1:1" s="245" customFormat="1" ht="12" hidden="1" customHeight="1">
      <c r="A17233" s="244"/>
    </row>
    <row r="17234" spans="1:1" s="245" customFormat="1" ht="12" hidden="1" customHeight="1">
      <c r="A17234" s="244"/>
    </row>
    <row r="17235" spans="1:1" s="245" customFormat="1" ht="12" hidden="1" customHeight="1">
      <c r="A17235" s="244"/>
    </row>
    <row r="17236" spans="1:1" s="245" customFormat="1" ht="12" hidden="1" customHeight="1">
      <c r="A17236" s="244"/>
    </row>
    <row r="17237" spans="1:1" s="245" customFormat="1" ht="12" hidden="1" customHeight="1">
      <c r="A17237" s="244"/>
    </row>
    <row r="17238" spans="1:1" s="245" customFormat="1" ht="12" hidden="1" customHeight="1">
      <c r="A17238" s="244"/>
    </row>
    <row r="17239" spans="1:1" s="245" customFormat="1" ht="12" hidden="1" customHeight="1">
      <c r="A17239" s="244"/>
    </row>
    <row r="17240" spans="1:1" s="245" customFormat="1" ht="12" hidden="1" customHeight="1">
      <c r="A17240" s="244"/>
    </row>
    <row r="17241" spans="1:1" s="245" customFormat="1" ht="12" hidden="1" customHeight="1">
      <c r="A17241" s="244"/>
    </row>
    <row r="17242" spans="1:1" s="245" customFormat="1" ht="12" hidden="1" customHeight="1">
      <c r="A17242" s="244"/>
    </row>
    <row r="17243" spans="1:1" s="245" customFormat="1" ht="12" hidden="1" customHeight="1">
      <c r="A17243" s="244"/>
    </row>
    <row r="17244" spans="1:1" s="245" customFormat="1" ht="12" hidden="1" customHeight="1">
      <c r="A17244" s="244"/>
    </row>
    <row r="17245" spans="1:1" s="245" customFormat="1" ht="12" hidden="1" customHeight="1">
      <c r="A17245" s="244"/>
    </row>
    <row r="17246" spans="1:1" s="245" customFormat="1" ht="12" hidden="1" customHeight="1">
      <c r="A17246" s="244"/>
    </row>
    <row r="17247" spans="1:1" s="245" customFormat="1" ht="12" hidden="1" customHeight="1">
      <c r="A17247" s="244"/>
    </row>
    <row r="17248" spans="1:1" s="245" customFormat="1" ht="12" hidden="1" customHeight="1">
      <c r="A17248" s="244"/>
    </row>
    <row r="17249" spans="1:1" s="245" customFormat="1" ht="12" hidden="1" customHeight="1">
      <c r="A17249" s="244"/>
    </row>
    <row r="17250" spans="1:1" s="245" customFormat="1" ht="12" hidden="1" customHeight="1">
      <c r="A17250" s="244"/>
    </row>
    <row r="17251" spans="1:1" s="245" customFormat="1" ht="12" hidden="1" customHeight="1">
      <c r="A17251" s="244"/>
    </row>
    <row r="17252" spans="1:1" s="245" customFormat="1" ht="12" hidden="1" customHeight="1">
      <c r="A17252" s="244"/>
    </row>
    <row r="17253" spans="1:1" s="245" customFormat="1" ht="12" hidden="1" customHeight="1">
      <c r="A17253" s="244"/>
    </row>
    <row r="17254" spans="1:1" s="245" customFormat="1" ht="12" hidden="1" customHeight="1">
      <c r="A17254" s="244"/>
    </row>
    <row r="17255" spans="1:1" s="245" customFormat="1" ht="12" hidden="1" customHeight="1">
      <c r="A17255" s="244"/>
    </row>
    <row r="17256" spans="1:1" s="245" customFormat="1" ht="12" hidden="1" customHeight="1">
      <c r="A17256" s="244"/>
    </row>
    <row r="17257" spans="1:1" s="245" customFormat="1" ht="12" hidden="1" customHeight="1">
      <c r="A17257" s="244"/>
    </row>
    <row r="17258" spans="1:1" s="245" customFormat="1" ht="12" hidden="1" customHeight="1">
      <c r="A17258" s="244"/>
    </row>
    <row r="17259" spans="1:1" s="245" customFormat="1" ht="12" hidden="1" customHeight="1">
      <c r="A17259" s="244"/>
    </row>
    <row r="17260" spans="1:1" s="245" customFormat="1" ht="12" hidden="1" customHeight="1">
      <c r="A17260" s="244"/>
    </row>
    <row r="17261" spans="1:1" s="245" customFormat="1" ht="12" hidden="1" customHeight="1">
      <c r="A17261" s="244"/>
    </row>
    <row r="17262" spans="1:1" s="245" customFormat="1" ht="12" hidden="1" customHeight="1">
      <c r="A17262" s="244"/>
    </row>
    <row r="17263" spans="1:1" s="245" customFormat="1" ht="12" hidden="1" customHeight="1">
      <c r="A17263" s="244"/>
    </row>
    <row r="17264" spans="1:1" s="245" customFormat="1" ht="12" hidden="1" customHeight="1">
      <c r="A17264" s="244"/>
    </row>
    <row r="17265" spans="1:1" s="245" customFormat="1" ht="12" hidden="1" customHeight="1">
      <c r="A17265" s="244"/>
    </row>
    <row r="17266" spans="1:1" s="245" customFormat="1" ht="12" hidden="1" customHeight="1">
      <c r="A17266" s="244"/>
    </row>
    <row r="17267" spans="1:1" s="245" customFormat="1" ht="12" hidden="1" customHeight="1">
      <c r="A17267" s="244"/>
    </row>
    <row r="17268" spans="1:1" s="245" customFormat="1" ht="12" hidden="1" customHeight="1">
      <c r="A17268" s="244"/>
    </row>
    <row r="17269" spans="1:1" s="245" customFormat="1" ht="12" hidden="1" customHeight="1">
      <c r="A17269" s="244"/>
    </row>
    <row r="17270" spans="1:1" s="245" customFormat="1" ht="12" hidden="1" customHeight="1">
      <c r="A17270" s="244"/>
    </row>
    <row r="17271" spans="1:1" s="245" customFormat="1" ht="12" hidden="1" customHeight="1">
      <c r="A17271" s="244"/>
    </row>
    <row r="17272" spans="1:1" s="245" customFormat="1" ht="12" hidden="1" customHeight="1">
      <c r="A17272" s="244"/>
    </row>
    <row r="17273" spans="1:1" s="245" customFormat="1" ht="12" hidden="1" customHeight="1">
      <c r="A17273" s="244"/>
    </row>
    <row r="17274" spans="1:1" s="245" customFormat="1" ht="12" hidden="1" customHeight="1">
      <c r="A17274" s="244"/>
    </row>
    <row r="17275" spans="1:1" s="245" customFormat="1" ht="12" hidden="1" customHeight="1">
      <c r="A17275" s="244"/>
    </row>
    <row r="17276" spans="1:1" s="245" customFormat="1" ht="12" hidden="1" customHeight="1">
      <c r="A17276" s="244"/>
    </row>
    <row r="17277" spans="1:1" s="245" customFormat="1" ht="12" hidden="1" customHeight="1">
      <c r="A17277" s="244"/>
    </row>
    <row r="17278" spans="1:1" s="245" customFormat="1" ht="12" hidden="1" customHeight="1">
      <c r="A17278" s="244"/>
    </row>
    <row r="17279" spans="1:1" s="245" customFormat="1" ht="12" hidden="1" customHeight="1">
      <c r="A17279" s="244"/>
    </row>
    <row r="17280" spans="1:1" s="245" customFormat="1" ht="12" hidden="1" customHeight="1">
      <c r="A17280" s="244"/>
    </row>
    <row r="17281" spans="1:1" s="245" customFormat="1" ht="12" hidden="1" customHeight="1">
      <c r="A17281" s="244"/>
    </row>
    <row r="17282" spans="1:1" s="245" customFormat="1" ht="12" hidden="1" customHeight="1">
      <c r="A17282" s="244"/>
    </row>
    <row r="17283" spans="1:1" s="245" customFormat="1" ht="12" hidden="1" customHeight="1">
      <c r="A17283" s="244"/>
    </row>
    <row r="17284" spans="1:1" s="245" customFormat="1" ht="12" hidden="1" customHeight="1">
      <c r="A17284" s="244"/>
    </row>
    <row r="17285" spans="1:1" s="245" customFormat="1" ht="12" hidden="1" customHeight="1">
      <c r="A17285" s="244"/>
    </row>
    <row r="17286" spans="1:1" s="245" customFormat="1" ht="12" hidden="1" customHeight="1">
      <c r="A17286" s="244"/>
    </row>
    <row r="17287" spans="1:1" s="245" customFormat="1" ht="12" hidden="1" customHeight="1">
      <c r="A17287" s="244"/>
    </row>
    <row r="17288" spans="1:1" s="245" customFormat="1" ht="12" hidden="1" customHeight="1">
      <c r="A17288" s="244"/>
    </row>
    <row r="17289" spans="1:1" s="245" customFormat="1" ht="12" hidden="1" customHeight="1">
      <c r="A17289" s="244"/>
    </row>
    <row r="17290" spans="1:1" s="245" customFormat="1" ht="12" hidden="1" customHeight="1">
      <c r="A17290" s="244"/>
    </row>
    <row r="17291" spans="1:1" s="245" customFormat="1" ht="12" hidden="1" customHeight="1">
      <c r="A17291" s="244"/>
    </row>
    <row r="17292" spans="1:1" s="245" customFormat="1" ht="12" hidden="1" customHeight="1">
      <c r="A17292" s="244"/>
    </row>
    <row r="17293" spans="1:1" s="245" customFormat="1" ht="12" hidden="1" customHeight="1">
      <c r="A17293" s="244"/>
    </row>
    <row r="17294" spans="1:1" s="245" customFormat="1" ht="12" hidden="1" customHeight="1">
      <c r="A17294" s="244"/>
    </row>
    <row r="17295" spans="1:1" s="245" customFormat="1" ht="12" hidden="1" customHeight="1">
      <c r="A17295" s="244"/>
    </row>
    <row r="17296" spans="1:1" s="245" customFormat="1" ht="12" hidden="1" customHeight="1">
      <c r="A17296" s="244"/>
    </row>
    <row r="17297" spans="1:1" s="245" customFormat="1" ht="12" hidden="1" customHeight="1">
      <c r="A17297" s="244"/>
    </row>
    <row r="17298" spans="1:1" s="245" customFormat="1" ht="12" hidden="1" customHeight="1">
      <c r="A17298" s="244"/>
    </row>
    <row r="17299" spans="1:1" s="245" customFormat="1" ht="12" hidden="1" customHeight="1">
      <c r="A17299" s="244"/>
    </row>
    <row r="17300" spans="1:1" s="245" customFormat="1" ht="12" hidden="1" customHeight="1">
      <c r="A17300" s="244"/>
    </row>
    <row r="17301" spans="1:1" s="245" customFormat="1" ht="12" hidden="1" customHeight="1">
      <c r="A17301" s="244"/>
    </row>
    <row r="17302" spans="1:1" s="245" customFormat="1" ht="12" hidden="1" customHeight="1">
      <c r="A17302" s="244"/>
    </row>
    <row r="17303" spans="1:1" s="245" customFormat="1" ht="12" hidden="1" customHeight="1">
      <c r="A17303" s="244"/>
    </row>
    <row r="17304" spans="1:1" s="245" customFormat="1" ht="12" hidden="1" customHeight="1">
      <c r="A17304" s="244"/>
    </row>
    <row r="17305" spans="1:1" s="245" customFormat="1" ht="12" hidden="1" customHeight="1">
      <c r="A17305" s="244"/>
    </row>
    <row r="17306" spans="1:1" s="245" customFormat="1" ht="12" hidden="1" customHeight="1">
      <c r="A17306" s="244"/>
    </row>
    <row r="17307" spans="1:1" s="245" customFormat="1" ht="12" hidden="1" customHeight="1">
      <c r="A17307" s="244"/>
    </row>
    <row r="17308" spans="1:1" s="245" customFormat="1" ht="12" hidden="1" customHeight="1">
      <c r="A17308" s="244"/>
    </row>
    <row r="17309" spans="1:1" s="245" customFormat="1" ht="12" hidden="1" customHeight="1">
      <c r="A17309" s="244"/>
    </row>
    <row r="17310" spans="1:1" s="245" customFormat="1" ht="12" hidden="1" customHeight="1">
      <c r="A17310" s="244"/>
    </row>
    <row r="17311" spans="1:1" s="245" customFormat="1" ht="12" hidden="1" customHeight="1">
      <c r="A17311" s="244"/>
    </row>
    <row r="17312" spans="1:1" s="245" customFormat="1" ht="12" hidden="1" customHeight="1">
      <c r="A17312" s="244"/>
    </row>
    <row r="17313" spans="1:1" s="245" customFormat="1" ht="12" hidden="1" customHeight="1">
      <c r="A17313" s="244"/>
    </row>
    <row r="17314" spans="1:1" s="245" customFormat="1" ht="12" hidden="1" customHeight="1">
      <c r="A17314" s="244"/>
    </row>
    <row r="17315" spans="1:1" s="245" customFormat="1" ht="12" hidden="1" customHeight="1">
      <c r="A17315" s="244"/>
    </row>
    <row r="17316" spans="1:1" s="245" customFormat="1" ht="12" hidden="1" customHeight="1">
      <c r="A17316" s="244"/>
    </row>
    <row r="17317" spans="1:1" s="245" customFormat="1" ht="12" hidden="1" customHeight="1">
      <c r="A17317" s="244"/>
    </row>
    <row r="17318" spans="1:1" s="245" customFormat="1" ht="12" hidden="1" customHeight="1">
      <c r="A17318" s="244"/>
    </row>
    <row r="17319" spans="1:1" s="245" customFormat="1" ht="12" hidden="1" customHeight="1">
      <c r="A17319" s="244"/>
    </row>
    <row r="17320" spans="1:1" s="245" customFormat="1" ht="12" hidden="1" customHeight="1">
      <c r="A17320" s="244"/>
    </row>
    <row r="17321" spans="1:1" s="245" customFormat="1" ht="12" hidden="1" customHeight="1">
      <c r="A17321" s="244"/>
    </row>
    <row r="17322" spans="1:1" s="245" customFormat="1" ht="12" hidden="1" customHeight="1">
      <c r="A17322" s="244"/>
    </row>
    <row r="17323" spans="1:1" s="245" customFormat="1" ht="12" hidden="1" customHeight="1">
      <c r="A17323" s="244"/>
    </row>
    <row r="17324" spans="1:1" s="245" customFormat="1" ht="12" hidden="1" customHeight="1">
      <c r="A17324" s="244"/>
    </row>
    <row r="17325" spans="1:1" s="245" customFormat="1" ht="12" hidden="1" customHeight="1">
      <c r="A17325" s="244"/>
    </row>
    <row r="17326" spans="1:1" s="245" customFormat="1" ht="12" hidden="1" customHeight="1">
      <c r="A17326" s="244"/>
    </row>
    <row r="17327" spans="1:1" s="245" customFormat="1" ht="12" hidden="1" customHeight="1">
      <c r="A17327" s="244"/>
    </row>
    <row r="17328" spans="1:1" s="245" customFormat="1" ht="12" hidden="1" customHeight="1">
      <c r="A17328" s="244"/>
    </row>
    <row r="17329" spans="1:1" s="245" customFormat="1" ht="12" hidden="1" customHeight="1">
      <c r="A17329" s="244"/>
    </row>
    <row r="17330" spans="1:1" s="245" customFormat="1" ht="12" hidden="1" customHeight="1">
      <c r="A17330" s="244"/>
    </row>
    <row r="17331" spans="1:1" s="245" customFormat="1" ht="12" hidden="1" customHeight="1">
      <c r="A17331" s="244"/>
    </row>
    <row r="17332" spans="1:1" s="245" customFormat="1" ht="12" hidden="1" customHeight="1">
      <c r="A17332" s="244"/>
    </row>
    <row r="17333" spans="1:1" s="245" customFormat="1" ht="12" hidden="1" customHeight="1">
      <c r="A17333" s="244"/>
    </row>
    <row r="17334" spans="1:1" s="245" customFormat="1" ht="12" hidden="1" customHeight="1">
      <c r="A17334" s="244"/>
    </row>
    <row r="17335" spans="1:1" s="245" customFormat="1" ht="12" hidden="1" customHeight="1">
      <c r="A17335" s="244"/>
    </row>
    <row r="17336" spans="1:1" s="245" customFormat="1" ht="12" hidden="1" customHeight="1">
      <c r="A17336" s="244"/>
    </row>
    <row r="17337" spans="1:1" s="245" customFormat="1" ht="12" hidden="1" customHeight="1">
      <c r="A17337" s="244"/>
    </row>
    <row r="17338" spans="1:1" s="245" customFormat="1" ht="12" hidden="1" customHeight="1">
      <c r="A17338" s="244"/>
    </row>
    <row r="17339" spans="1:1" s="245" customFormat="1" ht="12" hidden="1" customHeight="1">
      <c r="A17339" s="244"/>
    </row>
    <row r="17340" spans="1:1" s="245" customFormat="1" ht="12" hidden="1" customHeight="1">
      <c r="A17340" s="244"/>
    </row>
    <row r="17341" spans="1:1" s="245" customFormat="1" ht="12" hidden="1" customHeight="1">
      <c r="A17341" s="244"/>
    </row>
    <row r="17342" spans="1:1" s="245" customFormat="1" ht="12" hidden="1" customHeight="1">
      <c r="A17342" s="244"/>
    </row>
    <row r="17343" spans="1:1" s="245" customFormat="1" ht="12" hidden="1" customHeight="1">
      <c r="A17343" s="244"/>
    </row>
    <row r="17344" spans="1:1" s="245" customFormat="1" ht="12" hidden="1" customHeight="1">
      <c r="A17344" s="244"/>
    </row>
    <row r="17345" spans="1:1" s="245" customFormat="1" ht="12" hidden="1" customHeight="1">
      <c r="A17345" s="244"/>
    </row>
    <row r="17346" spans="1:1" s="245" customFormat="1" ht="12" hidden="1" customHeight="1">
      <c r="A17346" s="244"/>
    </row>
    <row r="17347" spans="1:1" s="245" customFormat="1" ht="12" hidden="1" customHeight="1">
      <c r="A17347" s="244"/>
    </row>
    <row r="17348" spans="1:1" s="245" customFormat="1" ht="12" hidden="1" customHeight="1">
      <c r="A17348" s="244"/>
    </row>
    <row r="17349" spans="1:1" s="245" customFormat="1" ht="12" hidden="1" customHeight="1">
      <c r="A17349" s="244"/>
    </row>
    <row r="17350" spans="1:1" s="245" customFormat="1" ht="12" hidden="1" customHeight="1">
      <c r="A17350" s="244"/>
    </row>
    <row r="17351" spans="1:1" s="245" customFormat="1" ht="12" hidden="1" customHeight="1">
      <c r="A17351" s="244"/>
    </row>
    <row r="17352" spans="1:1" s="245" customFormat="1" ht="12" hidden="1" customHeight="1">
      <c r="A17352" s="244"/>
    </row>
    <row r="17353" spans="1:1" s="245" customFormat="1" ht="12" hidden="1" customHeight="1">
      <c r="A17353" s="244"/>
    </row>
    <row r="17354" spans="1:1" s="245" customFormat="1" ht="12" hidden="1" customHeight="1">
      <c r="A17354" s="244"/>
    </row>
    <row r="17355" spans="1:1" s="245" customFormat="1" ht="12" hidden="1" customHeight="1">
      <c r="A17355" s="244"/>
    </row>
    <row r="17356" spans="1:1" s="245" customFormat="1" ht="12" hidden="1" customHeight="1">
      <c r="A17356" s="244"/>
    </row>
    <row r="17357" spans="1:1" s="245" customFormat="1" ht="12" hidden="1" customHeight="1">
      <c r="A17357" s="244"/>
    </row>
    <row r="17358" spans="1:1" s="245" customFormat="1" ht="12" hidden="1" customHeight="1">
      <c r="A17358" s="244"/>
    </row>
    <row r="17359" spans="1:1" s="245" customFormat="1" ht="12" hidden="1" customHeight="1">
      <c r="A17359" s="244"/>
    </row>
    <row r="17360" spans="1:1" s="245" customFormat="1" ht="12" hidden="1" customHeight="1">
      <c r="A17360" s="244"/>
    </row>
    <row r="17361" spans="1:1" s="245" customFormat="1" ht="12" hidden="1" customHeight="1">
      <c r="A17361" s="244"/>
    </row>
    <row r="17362" spans="1:1" s="245" customFormat="1" ht="12" hidden="1" customHeight="1">
      <c r="A17362" s="244"/>
    </row>
    <row r="17363" spans="1:1" s="245" customFormat="1" ht="12" hidden="1" customHeight="1">
      <c r="A17363" s="244"/>
    </row>
    <row r="17364" spans="1:1" s="245" customFormat="1" ht="12" hidden="1" customHeight="1">
      <c r="A17364" s="244"/>
    </row>
    <row r="17365" spans="1:1" s="245" customFormat="1" ht="12" hidden="1" customHeight="1">
      <c r="A17365" s="244"/>
    </row>
    <row r="17366" spans="1:1" s="245" customFormat="1" ht="12" hidden="1" customHeight="1">
      <c r="A17366" s="244"/>
    </row>
    <row r="17367" spans="1:1" s="245" customFormat="1" ht="12" hidden="1" customHeight="1">
      <c r="A17367" s="244"/>
    </row>
    <row r="17368" spans="1:1" s="245" customFormat="1" ht="12" hidden="1" customHeight="1">
      <c r="A17368" s="244"/>
    </row>
    <row r="17369" spans="1:1" s="245" customFormat="1" ht="12" hidden="1" customHeight="1">
      <c r="A17369" s="244"/>
    </row>
    <row r="17370" spans="1:1" s="245" customFormat="1" ht="12" hidden="1" customHeight="1">
      <c r="A17370" s="244"/>
    </row>
    <row r="17371" spans="1:1" s="245" customFormat="1" ht="12" hidden="1" customHeight="1">
      <c r="A17371" s="244"/>
    </row>
    <row r="17372" spans="1:1" s="245" customFormat="1" ht="12" hidden="1" customHeight="1">
      <c r="A17372" s="244"/>
    </row>
    <row r="17373" spans="1:1" s="245" customFormat="1" ht="12" hidden="1" customHeight="1">
      <c r="A17373" s="244"/>
    </row>
    <row r="17374" spans="1:1" s="245" customFormat="1" ht="12" hidden="1" customHeight="1">
      <c r="A17374" s="244"/>
    </row>
    <row r="17375" spans="1:1" s="245" customFormat="1" ht="12" hidden="1" customHeight="1">
      <c r="A17375" s="244"/>
    </row>
    <row r="17376" spans="1:1" s="245" customFormat="1" ht="12" hidden="1" customHeight="1">
      <c r="A17376" s="244"/>
    </row>
    <row r="17377" spans="1:1" s="245" customFormat="1" ht="12" hidden="1" customHeight="1">
      <c r="A17377" s="244"/>
    </row>
    <row r="17378" spans="1:1" s="245" customFormat="1" ht="12" hidden="1" customHeight="1">
      <c r="A17378" s="244"/>
    </row>
    <row r="17379" spans="1:1" s="245" customFormat="1" ht="12" hidden="1" customHeight="1">
      <c r="A17379" s="244"/>
    </row>
    <row r="17380" spans="1:1" s="245" customFormat="1" ht="12" hidden="1" customHeight="1">
      <c r="A17380" s="244"/>
    </row>
    <row r="17381" spans="1:1" s="245" customFormat="1" ht="12" hidden="1" customHeight="1">
      <c r="A17381" s="244"/>
    </row>
    <row r="17382" spans="1:1" s="245" customFormat="1" ht="12" hidden="1" customHeight="1">
      <c r="A17382" s="244"/>
    </row>
    <row r="17383" spans="1:1" s="245" customFormat="1" ht="12" hidden="1" customHeight="1">
      <c r="A17383" s="244"/>
    </row>
    <row r="17384" spans="1:1" s="245" customFormat="1" ht="12" hidden="1" customHeight="1">
      <c r="A17384" s="244"/>
    </row>
    <row r="17385" spans="1:1" s="245" customFormat="1" ht="12" hidden="1" customHeight="1">
      <c r="A17385" s="244"/>
    </row>
    <row r="17386" spans="1:1" s="245" customFormat="1" ht="12" hidden="1" customHeight="1">
      <c r="A17386" s="244"/>
    </row>
    <row r="17387" spans="1:1" s="245" customFormat="1" ht="12" hidden="1" customHeight="1">
      <c r="A17387" s="244"/>
    </row>
    <row r="17388" spans="1:1" s="245" customFormat="1" ht="12" hidden="1" customHeight="1">
      <c r="A17388" s="244"/>
    </row>
    <row r="17389" spans="1:1" s="245" customFormat="1" ht="12" hidden="1" customHeight="1">
      <c r="A17389" s="244"/>
    </row>
    <row r="17390" spans="1:1" s="245" customFormat="1" ht="12" hidden="1" customHeight="1">
      <c r="A17390" s="244"/>
    </row>
    <row r="17391" spans="1:1" s="245" customFormat="1" ht="12" hidden="1" customHeight="1">
      <c r="A17391" s="244"/>
    </row>
    <row r="17392" spans="1:1" s="245" customFormat="1" ht="12" hidden="1" customHeight="1">
      <c r="A17392" s="244"/>
    </row>
    <row r="17393" spans="1:1" s="245" customFormat="1" ht="12" hidden="1" customHeight="1">
      <c r="A17393" s="244"/>
    </row>
    <row r="17394" spans="1:1" s="245" customFormat="1" ht="12" hidden="1" customHeight="1">
      <c r="A17394" s="244"/>
    </row>
    <row r="17395" spans="1:1" s="245" customFormat="1" ht="12" hidden="1" customHeight="1">
      <c r="A17395" s="244"/>
    </row>
    <row r="17396" spans="1:1" s="245" customFormat="1" ht="12" hidden="1" customHeight="1">
      <c r="A17396" s="244"/>
    </row>
    <row r="17397" spans="1:1" s="245" customFormat="1" ht="12" hidden="1" customHeight="1">
      <c r="A17397" s="244"/>
    </row>
    <row r="17398" spans="1:1" s="245" customFormat="1" ht="12" hidden="1" customHeight="1">
      <c r="A17398" s="244"/>
    </row>
    <row r="17399" spans="1:1" s="245" customFormat="1" ht="12" hidden="1" customHeight="1">
      <c r="A17399" s="244"/>
    </row>
    <row r="17400" spans="1:1" s="245" customFormat="1" ht="12" hidden="1" customHeight="1">
      <c r="A17400" s="244"/>
    </row>
    <row r="17401" spans="1:1" s="245" customFormat="1" ht="12" hidden="1" customHeight="1">
      <c r="A17401" s="244"/>
    </row>
    <row r="17402" spans="1:1" s="245" customFormat="1" ht="12" hidden="1" customHeight="1">
      <c r="A17402" s="244"/>
    </row>
    <row r="17403" spans="1:1" s="245" customFormat="1" ht="12" hidden="1" customHeight="1">
      <c r="A17403" s="244"/>
    </row>
    <row r="17404" spans="1:1" s="245" customFormat="1" ht="12" hidden="1" customHeight="1">
      <c r="A17404" s="244"/>
    </row>
    <row r="17405" spans="1:1" s="245" customFormat="1" ht="12" hidden="1" customHeight="1">
      <c r="A17405" s="244"/>
    </row>
    <row r="17406" spans="1:1" s="245" customFormat="1" ht="12" hidden="1" customHeight="1">
      <c r="A17406" s="244"/>
    </row>
    <row r="17407" spans="1:1" s="245" customFormat="1" ht="12" hidden="1" customHeight="1">
      <c r="A17407" s="244"/>
    </row>
    <row r="17408" spans="1:1" s="245" customFormat="1" ht="12" hidden="1" customHeight="1">
      <c r="A17408" s="244"/>
    </row>
    <row r="17409" spans="1:1" s="245" customFormat="1" ht="12" hidden="1" customHeight="1">
      <c r="A17409" s="244"/>
    </row>
    <row r="17410" spans="1:1" s="245" customFormat="1" ht="12" hidden="1" customHeight="1">
      <c r="A17410" s="244"/>
    </row>
    <row r="17411" spans="1:1" s="245" customFormat="1" ht="12" hidden="1" customHeight="1">
      <c r="A17411" s="244"/>
    </row>
    <row r="17412" spans="1:1" s="245" customFormat="1" ht="12" hidden="1" customHeight="1">
      <c r="A17412" s="244"/>
    </row>
    <row r="17413" spans="1:1" s="245" customFormat="1" ht="12" hidden="1" customHeight="1">
      <c r="A17413" s="244"/>
    </row>
    <row r="17414" spans="1:1" s="245" customFormat="1" ht="12" hidden="1" customHeight="1">
      <c r="A17414" s="244"/>
    </row>
    <row r="17415" spans="1:1" s="245" customFormat="1" ht="12" hidden="1" customHeight="1">
      <c r="A17415" s="244"/>
    </row>
    <row r="17416" spans="1:1" s="245" customFormat="1" ht="12" hidden="1" customHeight="1">
      <c r="A17416" s="244"/>
    </row>
    <row r="17417" spans="1:1" s="245" customFormat="1" ht="12" hidden="1" customHeight="1">
      <c r="A17417" s="244"/>
    </row>
    <row r="17418" spans="1:1" s="245" customFormat="1" ht="12" hidden="1" customHeight="1">
      <c r="A17418" s="244"/>
    </row>
    <row r="17419" spans="1:1" s="245" customFormat="1" ht="12" hidden="1" customHeight="1">
      <c r="A17419" s="244"/>
    </row>
    <row r="17420" spans="1:1" s="245" customFormat="1" ht="12" hidden="1" customHeight="1">
      <c r="A17420" s="244"/>
    </row>
    <row r="17421" spans="1:1" s="245" customFormat="1" ht="12" hidden="1" customHeight="1">
      <c r="A17421" s="244"/>
    </row>
    <row r="17422" spans="1:1" s="245" customFormat="1" ht="12" hidden="1" customHeight="1">
      <c r="A17422" s="244"/>
    </row>
    <row r="17423" spans="1:1" s="245" customFormat="1" ht="12" hidden="1" customHeight="1">
      <c r="A17423" s="244"/>
    </row>
    <row r="17424" spans="1:1" s="245" customFormat="1" ht="12" hidden="1" customHeight="1">
      <c r="A17424" s="244"/>
    </row>
    <row r="17425" spans="1:1" s="245" customFormat="1" ht="12" hidden="1" customHeight="1">
      <c r="A17425" s="244"/>
    </row>
    <row r="17426" spans="1:1" s="245" customFormat="1" ht="12" hidden="1" customHeight="1">
      <c r="A17426" s="244"/>
    </row>
    <row r="17427" spans="1:1" s="245" customFormat="1" ht="12" hidden="1" customHeight="1">
      <c r="A17427" s="244"/>
    </row>
    <row r="17428" spans="1:1" s="245" customFormat="1" ht="12" hidden="1" customHeight="1">
      <c r="A17428" s="244"/>
    </row>
    <row r="17429" spans="1:1" s="245" customFormat="1" ht="12" hidden="1" customHeight="1">
      <c r="A17429" s="244"/>
    </row>
    <row r="17430" spans="1:1" s="245" customFormat="1" ht="12" hidden="1" customHeight="1">
      <c r="A17430" s="244"/>
    </row>
    <row r="17431" spans="1:1" s="245" customFormat="1" ht="12" hidden="1" customHeight="1">
      <c r="A17431" s="244"/>
    </row>
    <row r="17432" spans="1:1" s="245" customFormat="1" ht="12" hidden="1" customHeight="1">
      <c r="A17432" s="244"/>
    </row>
    <row r="17433" spans="1:1" s="245" customFormat="1" ht="12" hidden="1" customHeight="1">
      <c r="A17433" s="244"/>
    </row>
    <row r="17434" spans="1:1" s="245" customFormat="1" ht="12" hidden="1" customHeight="1">
      <c r="A17434" s="244"/>
    </row>
    <row r="17435" spans="1:1" s="245" customFormat="1" ht="12" hidden="1" customHeight="1">
      <c r="A17435" s="244"/>
    </row>
    <row r="17436" spans="1:1" s="245" customFormat="1" ht="12" hidden="1" customHeight="1">
      <c r="A17436" s="244"/>
    </row>
    <row r="17437" spans="1:1" s="245" customFormat="1" ht="12" hidden="1" customHeight="1">
      <c r="A17437" s="244"/>
    </row>
    <row r="17438" spans="1:1" s="245" customFormat="1" ht="12" hidden="1" customHeight="1">
      <c r="A17438" s="244"/>
    </row>
    <row r="17439" spans="1:1" s="245" customFormat="1" ht="12" hidden="1" customHeight="1">
      <c r="A17439" s="244"/>
    </row>
    <row r="17440" spans="1:1" s="245" customFormat="1" ht="12" hidden="1" customHeight="1">
      <c r="A17440" s="244"/>
    </row>
    <row r="17441" spans="1:1" s="245" customFormat="1" ht="12" hidden="1" customHeight="1">
      <c r="A17441" s="244"/>
    </row>
    <row r="17442" spans="1:1" s="245" customFormat="1" ht="12" hidden="1" customHeight="1">
      <c r="A17442" s="244"/>
    </row>
    <row r="17443" spans="1:1" s="245" customFormat="1" ht="12" hidden="1" customHeight="1">
      <c r="A17443" s="244"/>
    </row>
    <row r="17444" spans="1:1" s="245" customFormat="1" ht="12" hidden="1" customHeight="1">
      <c r="A17444" s="244"/>
    </row>
    <row r="17445" spans="1:1" s="245" customFormat="1" ht="12" hidden="1" customHeight="1">
      <c r="A17445" s="244"/>
    </row>
    <row r="17446" spans="1:1" s="245" customFormat="1" ht="12" hidden="1" customHeight="1">
      <c r="A17446" s="244"/>
    </row>
    <row r="17447" spans="1:1" s="245" customFormat="1" ht="12" hidden="1" customHeight="1">
      <c r="A17447" s="244"/>
    </row>
    <row r="17448" spans="1:1" s="245" customFormat="1" ht="12" hidden="1" customHeight="1">
      <c r="A17448" s="244"/>
    </row>
    <row r="17449" spans="1:1" s="245" customFormat="1" ht="12" hidden="1" customHeight="1">
      <c r="A17449" s="244"/>
    </row>
    <row r="17450" spans="1:1" s="245" customFormat="1" ht="12" hidden="1" customHeight="1">
      <c r="A17450" s="244"/>
    </row>
    <row r="17451" spans="1:1" s="245" customFormat="1" ht="12" hidden="1" customHeight="1">
      <c r="A17451" s="244"/>
    </row>
    <row r="17452" spans="1:1" s="245" customFormat="1" ht="12" hidden="1" customHeight="1">
      <c r="A17452" s="244"/>
    </row>
    <row r="17453" spans="1:1" s="245" customFormat="1" ht="12" hidden="1" customHeight="1">
      <c r="A17453" s="244"/>
    </row>
    <row r="17454" spans="1:1" s="245" customFormat="1" ht="12" hidden="1" customHeight="1">
      <c r="A17454" s="244"/>
    </row>
    <row r="17455" spans="1:1" s="245" customFormat="1" ht="12" hidden="1" customHeight="1">
      <c r="A17455" s="244"/>
    </row>
    <row r="17456" spans="1:1" s="245" customFormat="1" ht="12" hidden="1" customHeight="1">
      <c r="A17456" s="244"/>
    </row>
    <row r="17457" spans="1:1" s="245" customFormat="1" ht="12" hidden="1" customHeight="1">
      <c r="A17457" s="244"/>
    </row>
    <row r="17458" spans="1:1" s="245" customFormat="1" ht="12" hidden="1" customHeight="1">
      <c r="A17458" s="244"/>
    </row>
    <row r="17459" spans="1:1" s="245" customFormat="1" ht="12" hidden="1" customHeight="1">
      <c r="A17459" s="244"/>
    </row>
    <row r="17460" spans="1:1" s="245" customFormat="1" ht="12" hidden="1" customHeight="1">
      <c r="A17460" s="244"/>
    </row>
    <row r="17461" spans="1:1" s="245" customFormat="1" ht="12" hidden="1" customHeight="1">
      <c r="A17461" s="244"/>
    </row>
    <row r="17462" spans="1:1" s="245" customFormat="1" ht="12" hidden="1" customHeight="1">
      <c r="A17462" s="244"/>
    </row>
    <row r="17463" spans="1:1" s="245" customFormat="1" ht="12" hidden="1" customHeight="1">
      <c r="A17463" s="244"/>
    </row>
    <row r="17464" spans="1:1" s="245" customFormat="1" ht="12" hidden="1" customHeight="1">
      <c r="A17464" s="244"/>
    </row>
    <row r="17465" spans="1:1" s="245" customFormat="1" ht="12" hidden="1" customHeight="1">
      <c r="A17465" s="244"/>
    </row>
    <row r="17466" spans="1:1" s="245" customFormat="1" ht="12" hidden="1" customHeight="1">
      <c r="A17466" s="244"/>
    </row>
    <row r="17467" spans="1:1" s="245" customFormat="1" ht="12" hidden="1" customHeight="1">
      <c r="A17467" s="244"/>
    </row>
    <row r="17468" spans="1:1" s="245" customFormat="1" ht="12" hidden="1" customHeight="1">
      <c r="A17468" s="244"/>
    </row>
    <row r="17469" spans="1:1" s="245" customFormat="1" ht="12" hidden="1" customHeight="1">
      <c r="A17469" s="244"/>
    </row>
    <row r="17470" spans="1:1" s="245" customFormat="1" ht="12" hidden="1" customHeight="1">
      <c r="A17470" s="244"/>
    </row>
    <row r="17471" spans="1:1" s="245" customFormat="1" ht="12" hidden="1" customHeight="1">
      <c r="A17471" s="244"/>
    </row>
    <row r="17472" spans="1:1" s="245" customFormat="1" ht="12" hidden="1" customHeight="1">
      <c r="A17472" s="244"/>
    </row>
    <row r="17473" spans="1:1" s="245" customFormat="1" ht="12" hidden="1" customHeight="1">
      <c r="A17473" s="244"/>
    </row>
    <row r="17474" spans="1:1" s="245" customFormat="1" ht="12" hidden="1" customHeight="1">
      <c r="A17474" s="244"/>
    </row>
    <row r="17475" spans="1:1" s="245" customFormat="1" ht="12" hidden="1" customHeight="1">
      <c r="A17475" s="244"/>
    </row>
    <row r="17476" spans="1:1" s="245" customFormat="1" ht="12" hidden="1" customHeight="1">
      <c r="A17476" s="244"/>
    </row>
    <row r="17477" spans="1:1" s="245" customFormat="1" ht="12" hidden="1" customHeight="1">
      <c r="A17477" s="244"/>
    </row>
    <row r="17478" spans="1:1" s="245" customFormat="1" ht="12" hidden="1" customHeight="1">
      <c r="A17478" s="244"/>
    </row>
    <row r="17479" spans="1:1" s="245" customFormat="1" ht="12" hidden="1" customHeight="1">
      <c r="A17479" s="244"/>
    </row>
    <row r="17480" spans="1:1" s="245" customFormat="1" ht="12" hidden="1" customHeight="1">
      <c r="A17480" s="244"/>
    </row>
    <row r="17481" spans="1:1" s="245" customFormat="1" ht="12" hidden="1" customHeight="1">
      <c r="A17481" s="244"/>
    </row>
    <row r="17482" spans="1:1" s="245" customFormat="1" ht="12" hidden="1" customHeight="1">
      <c r="A17482" s="244"/>
    </row>
    <row r="17483" spans="1:1" s="245" customFormat="1" ht="12" hidden="1" customHeight="1">
      <c r="A17483" s="244"/>
    </row>
    <row r="17484" spans="1:1" s="245" customFormat="1" ht="12" hidden="1" customHeight="1">
      <c r="A17484" s="244"/>
    </row>
    <row r="17485" spans="1:1" s="245" customFormat="1" ht="12" hidden="1" customHeight="1">
      <c r="A17485" s="244"/>
    </row>
    <row r="17486" spans="1:1" s="245" customFormat="1" ht="12" hidden="1" customHeight="1">
      <c r="A17486" s="244"/>
    </row>
    <row r="17487" spans="1:1" s="245" customFormat="1" ht="12" hidden="1" customHeight="1">
      <c r="A17487" s="244"/>
    </row>
    <row r="17488" spans="1:1" s="245" customFormat="1" ht="12" hidden="1" customHeight="1">
      <c r="A17488" s="244"/>
    </row>
    <row r="17489" spans="1:1" s="245" customFormat="1" ht="12" hidden="1" customHeight="1">
      <c r="A17489" s="244"/>
    </row>
    <row r="17490" spans="1:1" s="245" customFormat="1" ht="12" hidden="1" customHeight="1">
      <c r="A17490" s="244"/>
    </row>
    <row r="17491" spans="1:1" s="245" customFormat="1" ht="12" hidden="1" customHeight="1">
      <c r="A17491" s="244"/>
    </row>
    <row r="17492" spans="1:1" s="245" customFormat="1" ht="12" hidden="1" customHeight="1">
      <c r="A17492" s="244"/>
    </row>
    <row r="17493" spans="1:1" s="245" customFormat="1" ht="12" hidden="1" customHeight="1">
      <c r="A17493" s="244"/>
    </row>
    <row r="17494" spans="1:1" s="245" customFormat="1" ht="12" hidden="1" customHeight="1">
      <c r="A17494" s="244"/>
    </row>
    <row r="17495" spans="1:1" s="245" customFormat="1" ht="12" hidden="1" customHeight="1">
      <c r="A17495" s="244"/>
    </row>
    <row r="17496" spans="1:1" s="245" customFormat="1" ht="12" hidden="1" customHeight="1">
      <c r="A17496" s="244"/>
    </row>
    <row r="17497" spans="1:1" s="245" customFormat="1" ht="12" hidden="1" customHeight="1">
      <c r="A17497" s="244"/>
    </row>
    <row r="17498" spans="1:1" s="245" customFormat="1" ht="12" hidden="1" customHeight="1">
      <c r="A17498" s="244"/>
    </row>
    <row r="17499" spans="1:1" s="245" customFormat="1" ht="12" hidden="1" customHeight="1">
      <c r="A17499" s="244"/>
    </row>
    <row r="17500" spans="1:1" s="245" customFormat="1" ht="12" hidden="1" customHeight="1">
      <c r="A17500" s="244"/>
    </row>
    <row r="17501" spans="1:1" s="245" customFormat="1" ht="12" hidden="1" customHeight="1">
      <c r="A17501" s="244"/>
    </row>
    <row r="17502" spans="1:1" s="245" customFormat="1" ht="12" hidden="1" customHeight="1">
      <c r="A17502" s="244"/>
    </row>
    <row r="17503" spans="1:1" s="245" customFormat="1" ht="12" hidden="1" customHeight="1">
      <c r="A17503" s="244"/>
    </row>
    <row r="17504" spans="1:1" s="245" customFormat="1" ht="12" hidden="1" customHeight="1">
      <c r="A17504" s="244"/>
    </row>
    <row r="17505" spans="1:1" s="245" customFormat="1" ht="12" hidden="1" customHeight="1">
      <c r="A17505" s="244"/>
    </row>
    <row r="17506" spans="1:1" s="245" customFormat="1" ht="12" hidden="1" customHeight="1">
      <c r="A17506" s="244"/>
    </row>
    <row r="17507" spans="1:1" s="245" customFormat="1" ht="12" hidden="1" customHeight="1">
      <c r="A17507" s="244"/>
    </row>
    <row r="17508" spans="1:1" s="245" customFormat="1" ht="12" hidden="1" customHeight="1">
      <c r="A17508" s="244"/>
    </row>
    <row r="17509" spans="1:1" s="245" customFormat="1" ht="12" hidden="1" customHeight="1">
      <c r="A17509" s="244"/>
    </row>
    <row r="17510" spans="1:1" s="245" customFormat="1" ht="12" hidden="1" customHeight="1">
      <c r="A17510" s="244"/>
    </row>
    <row r="17511" spans="1:1" s="245" customFormat="1" ht="12" hidden="1" customHeight="1">
      <c r="A17511" s="244"/>
    </row>
    <row r="17512" spans="1:1" s="245" customFormat="1" ht="12" hidden="1" customHeight="1">
      <c r="A17512" s="244"/>
    </row>
    <row r="17513" spans="1:1" s="245" customFormat="1" ht="12" hidden="1" customHeight="1">
      <c r="A17513" s="244"/>
    </row>
    <row r="17514" spans="1:1" s="245" customFormat="1" ht="12" hidden="1" customHeight="1">
      <c r="A17514" s="244"/>
    </row>
    <row r="17515" spans="1:1" s="245" customFormat="1" ht="12" hidden="1" customHeight="1">
      <c r="A17515" s="244"/>
    </row>
    <row r="17516" spans="1:1" s="245" customFormat="1" ht="12" hidden="1" customHeight="1">
      <c r="A17516" s="244"/>
    </row>
    <row r="17517" spans="1:1" s="245" customFormat="1" ht="12" hidden="1" customHeight="1">
      <c r="A17517" s="244"/>
    </row>
    <row r="17518" spans="1:1" s="245" customFormat="1" ht="12" hidden="1" customHeight="1">
      <c r="A17518" s="244"/>
    </row>
    <row r="17519" spans="1:1" s="245" customFormat="1" ht="12" hidden="1" customHeight="1">
      <c r="A17519" s="244"/>
    </row>
    <row r="17520" spans="1:1" s="245" customFormat="1" ht="12" hidden="1" customHeight="1">
      <c r="A17520" s="244"/>
    </row>
    <row r="17521" spans="1:1" s="245" customFormat="1" ht="12" hidden="1" customHeight="1">
      <c r="A17521" s="244"/>
    </row>
    <row r="17522" spans="1:1" s="245" customFormat="1" ht="12" hidden="1" customHeight="1">
      <c r="A17522" s="244"/>
    </row>
    <row r="17523" spans="1:1" s="245" customFormat="1" ht="12" hidden="1" customHeight="1">
      <c r="A17523" s="244"/>
    </row>
    <row r="17524" spans="1:1" s="245" customFormat="1" ht="12" hidden="1" customHeight="1">
      <c r="A17524" s="244"/>
    </row>
    <row r="17525" spans="1:1" s="245" customFormat="1" ht="12" hidden="1" customHeight="1">
      <c r="A17525" s="244"/>
    </row>
    <row r="17526" spans="1:1" s="245" customFormat="1" ht="12" hidden="1" customHeight="1">
      <c r="A17526" s="244"/>
    </row>
    <row r="17527" spans="1:1" s="245" customFormat="1" ht="12" hidden="1" customHeight="1">
      <c r="A17527" s="244"/>
    </row>
    <row r="17528" spans="1:1" s="245" customFormat="1" ht="12" hidden="1" customHeight="1">
      <c r="A17528" s="244"/>
    </row>
    <row r="17529" spans="1:1" s="245" customFormat="1" ht="12" hidden="1" customHeight="1">
      <c r="A17529" s="244"/>
    </row>
    <row r="17530" spans="1:1" s="245" customFormat="1" ht="12" hidden="1" customHeight="1">
      <c r="A17530" s="244"/>
    </row>
    <row r="17531" spans="1:1" s="245" customFormat="1" ht="12" hidden="1" customHeight="1">
      <c r="A17531" s="244"/>
    </row>
    <row r="17532" spans="1:1" s="245" customFormat="1" ht="12" hidden="1" customHeight="1">
      <c r="A17532" s="244"/>
    </row>
    <row r="17533" spans="1:1" s="245" customFormat="1" ht="12" hidden="1" customHeight="1">
      <c r="A17533" s="244"/>
    </row>
    <row r="17534" spans="1:1" s="245" customFormat="1" ht="12" hidden="1" customHeight="1">
      <c r="A17534" s="244"/>
    </row>
    <row r="17535" spans="1:1" s="245" customFormat="1" ht="12" hidden="1" customHeight="1">
      <c r="A17535" s="244"/>
    </row>
    <row r="17536" spans="1:1" s="245" customFormat="1" ht="12" hidden="1" customHeight="1">
      <c r="A17536" s="244"/>
    </row>
    <row r="17537" spans="1:1" s="245" customFormat="1" ht="12" hidden="1" customHeight="1">
      <c r="A17537" s="244"/>
    </row>
    <row r="17538" spans="1:1" s="245" customFormat="1" ht="12" hidden="1" customHeight="1">
      <c r="A17538" s="244"/>
    </row>
    <row r="17539" spans="1:1" s="245" customFormat="1" ht="12" hidden="1" customHeight="1">
      <c r="A17539" s="244"/>
    </row>
    <row r="17540" spans="1:1" s="245" customFormat="1" ht="12" hidden="1" customHeight="1">
      <c r="A17540" s="244"/>
    </row>
    <row r="17541" spans="1:1" s="245" customFormat="1" ht="12" hidden="1" customHeight="1">
      <c r="A17541" s="244"/>
    </row>
    <row r="17542" spans="1:1" s="245" customFormat="1" ht="12" hidden="1" customHeight="1">
      <c r="A17542" s="244"/>
    </row>
    <row r="17543" spans="1:1" s="245" customFormat="1" ht="12" hidden="1" customHeight="1">
      <c r="A17543" s="244"/>
    </row>
    <row r="17544" spans="1:1" s="245" customFormat="1" ht="12" hidden="1" customHeight="1">
      <c r="A17544" s="244"/>
    </row>
    <row r="17545" spans="1:1" s="245" customFormat="1" ht="12" hidden="1" customHeight="1">
      <c r="A17545" s="244"/>
    </row>
    <row r="17546" spans="1:1" s="245" customFormat="1" ht="12" hidden="1" customHeight="1">
      <c r="A17546" s="244"/>
    </row>
    <row r="17547" spans="1:1" s="245" customFormat="1" ht="12" hidden="1" customHeight="1">
      <c r="A17547" s="244"/>
    </row>
    <row r="17548" spans="1:1" s="245" customFormat="1" ht="12" hidden="1" customHeight="1">
      <c r="A17548" s="244"/>
    </row>
    <row r="17549" spans="1:1" s="245" customFormat="1" ht="12" hidden="1" customHeight="1">
      <c r="A17549" s="244"/>
    </row>
    <row r="17550" spans="1:1" s="245" customFormat="1" ht="12" hidden="1" customHeight="1">
      <c r="A17550" s="244"/>
    </row>
    <row r="17551" spans="1:1" s="245" customFormat="1" ht="12" hidden="1" customHeight="1">
      <c r="A17551" s="244"/>
    </row>
    <row r="17552" spans="1:1" s="245" customFormat="1" ht="12" hidden="1" customHeight="1">
      <c r="A17552" s="244"/>
    </row>
    <row r="17553" spans="1:1" s="245" customFormat="1" ht="12" hidden="1" customHeight="1">
      <c r="A17553" s="244"/>
    </row>
    <row r="17554" spans="1:1" s="245" customFormat="1" ht="12" hidden="1" customHeight="1">
      <c r="A17554" s="244"/>
    </row>
    <row r="17555" spans="1:1" s="245" customFormat="1" ht="12" hidden="1" customHeight="1">
      <c r="A17555" s="244"/>
    </row>
    <row r="17556" spans="1:1" s="245" customFormat="1" ht="12" hidden="1" customHeight="1">
      <c r="A17556" s="244"/>
    </row>
    <row r="17557" spans="1:1" s="245" customFormat="1" ht="12" hidden="1" customHeight="1">
      <c r="A17557" s="244"/>
    </row>
    <row r="17558" spans="1:1" s="245" customFormat="1" ht="12" hidden="1" customHeight="1">
      <c r="A17558" s="244"/>
    </row>
    <row r="17559" spans="1:1" s="245" customFormat="1" ht="12" hidden="1" customHeight="1">
      <c r="A17559" s="244"/>
    </row>
    <row r="17560" spans="1:1" s="245" customFormat="1" ht="12" hidden="1" customHeight="1">
      <c r="A17560" s="244"/>
    </row>
    <row r="17561" spans="1:1" s="245" customFormat="1" ht="12" hidden="1" customHeight="1">
      <c r="A17561" s="244"/>
    </row>
    <row r="17562" spans="1:1" s="245" customFormat="1" ht="12" hidden="1" customHeight="1">
      <c r="A17562" s="244"/>
    </row>
    <row r="17563" spans="1:1" s="245" customFormat="1" ht="12" hidden="1" customHeight="1">
      <c r="A17563" s="244"/>
    </row>
    <row r="17564" spans="1:1" s="245" customFormat="1" ht="12" hidden="1" customHeight="1">
      <c r="A17564" s="244"/>
    </row>
    <row r="17565" spans="1:1" s="245" customFormat="1" ht="12" hidden="1" customHeight="1">
      <c r="A17565" s="244"/>
    </row>
    <row r="17566" spans="1:1" s="245" customFormat="1" ht="12" hidden="1" customHeight="1">
      <c r="A17566" s="244"/>
    </row>
    <row r="17567" spans="1:1" s="245" customFormat="1" ht="12" hidden="1" customHeight="1">
      <c r="A17567" s="244"/>
    </row>
    <row r="17568" spans="1:1" s="245" customFormat="1" ht="12" hidden="1" customHeight="1">
      <c r="A17568" s="244"/>
    </row>
    <row r="17569" spans="1:1" s="245" customFormat="1" ht="12" hidden="1" customHeight="1">
      <c r="A17569" s="244"/>
    </row>
    <row r="17570" spans="1:1" s="245" customFormat="1" ht="12" hidden="1" customHeight="1">
      <c r="A17570" s="244"/>
    </row>
    <row r="17571" spans="1:1" s="245" customFormat="1" ht="12" hidden="1" customHeight="1">
      <c r="A17571" s="244"/>
    </row>
    <row r="17572" spans="1:1" s="245" customFormat="1" ht="12" hidden="1" customHeight="1">
      <c r="A17572" s="244"/>
    </row>
    <row r="17573" spans="1:1" s="245" customFormat="1" ht="12" hidden="1" customHeight="1">
      <c r="A17573" s="244"/>
    </row>
    <row r="17574" spans="1:1" s="245" customFormat="1" ht="12" hidden="1" customHeight="1">
      <c r="A17574" s="244"/>
    </row>
    <row r="17575" spans="1:1" s="245" customFormat="1" ht="12" hidden="1" customHeight="1">
      <c r="A17575" s="244"/>
    </row>
    <row r="17576" spans="1:1" s="245" customFormat="1" ht="12" hidden="1" customHeight="1">
      <c r="A17576" s="244"/>
    </row>
    <row r="17577" spans="1:1" s="245" customFormat="1" ht="12" hidden="1" customHeight="1">
      <c r="A17577" s="244"/>
    </row>
    <row r="17578" spans="1:1" s="245" customFormat="1" ht="12" hidden="1" customHeight="1">
      <c r="A17578" s="244"/>
    </row>
    <row r="17579" spans="1:1" s="245" customFormat="1" ht="12" hidden="1" customHeight="1">
      <c r="A17579" s="244"/>
    </row>
    <row r="17580" spans="1:1" s="245" customFormat="1" ht="12" hidden="1" customHeight="1">
      <c r="A17580" s="244"/>
    </row>
    <row r="17581" spans="1:1" s="245" customFormat="1" ht="12" hidden="1" customHeight="1">
      <c r="A17581" s="244"/>
    </row>
    <row r="17582" spans="1:1" s="245" customFormat="1" ht="12" hidden="1" customHeight="1">
      <c r="A17582" s="244"/>
    </row>
    <row r="17583" spans="1:1" s="245" customFormat="1" ht="12" hidden="1" customHeight="1">
      <c r="A17583" s="244"/>
    </row>
    <row r="17584" spans="1:1" s="245" customFormat="1" ht="12" hidden="1" customHeight="1">
      <c r="A17584" s="244"/>
    </row>
    <row r="17585" spans="1:1" s="245" customFormat="1" ht="12" hidden="1" customHeight="1">
      <c r="A17585" s="244"/>
    </row>
    <row r="17586" spans="1:1" s="245" customFormat="1" ht="12" hidden="1" customHeight="1">
      <c r="A17586" s="244"/>
    </row>
    <row r="17587" spans="1:1" s="245" customFormat="1" ht="12" hidden="1" customHeight="1">
      <c r="A17587" s="244"/>
    </row>
    <row r="17588" spans="1:1" s="245" customFormat="1" ht="12" hidden="1" customHeight="1">
      <c r="A17588" s="244"/>
    </row>
    <row r="17589" spans="1:1" s="245" customFormat="1" ht="12" hidden="1" customHeight="1">
      <c r="A17589" s="244"/>
    </row>
    <row r="17590" spans="1:1" s="245" customFormat="1" ht="12" hidden="1" customHeight="1">
      <c r="A17590" s="244"/>
    </row>
    <row r="17591" spans="1:1" s="245" customFormat="1" ht="12" hidden="1" customHeight="1">
      <c r="A17591" s="244"/>
    </row>
    <row r="17592" spans="1:1" s="245" customFormat="1" ht="12" hidden="1" customHeight="1">
      <c r="A17592" s="244"/>
    </row>
    <row r="17593" spans="1:1" s="245" customFormat="1" ht="12" hidden="1" customHeight="1">
      <c r="A17593" s="244"/>
    </row>
    <row r="17594" spans="1:1" s="245" customFormat="1" ht="12" hidden="1" customHeight="1">
      <c r="A17594" s="244"/>
    </row>
    <row r="17595" spans="1:1" s="245" customFormat="1" ht="12" hidden="1" customHeight="1">
      <c r="A17595" s="244"/>
    </row>
    <row r="17596" spans="1:1" s="245" customFormat="1" ht="12" hidden="1" customHeight="1">
      <c r="A17596" s="244"/>
    </row>
    <row r="17597" spans="1:1" s="245" customFormat="1" ht="12" hidden="1" customHeight="1">
      <c r="A17597" s="244"/>
    </row>
    <row r="17598" spans="1:1" s="245" customFormat="1" ht="12" hidden="1" customHeight="1">
      <c r="A17598" s="244"/>
    </row>
    <row r="17599" spans="1:1" s="245" customFormat="1" ht="12" hidden="1" customHeight="1">
      <c r="A17599" s="244"/>
    </row>
    <row r="17600" spans="1:1" s="245" customFormat="1" ht="12" hidden="1" customHeight="1">
      <c r="A17600" s="244"/>
    </row>
    <row r="17601" spans="1:1" s="245" customFormat="1" ht="12" hidden="1" customHeight="1">
      <c r="A17601" s="244"/>
    </row>
    <row r="17602" spans="1:1" s="245" customFormat="1" ht="12" hidden="1" customHeight="1">
      <c r="A17602" s="244"/>
    </row>
    <row r="17603" spans="1:1" s="245" customFormat="1" ht="12" hidden="1" customHeight="1">
      <c r="A17603" s="244"/>
    </row>
    <row r="17604" spans="1:1" s="245" customFormat="1" ht="12" hidden="1" customHeight="1">
      <c r="A17604" s="244"/>
    </row>
    <row r="17605" spans="1:1" s="245" customFormat="1" ht="12" hidden="1" customHeight="1">
      <c r="A17605" s="244"/>
    </row>
    <row r="17606" spans="1:1" s="245" customFormat="1" ht="12" hidden="1" customHeight="1">
      <c r="A17606" s="244"/>
    </row>
    <row r="17607" spans="1:1" s="245" customFormat="1" ht="12" hidden="1" customHeight="1">
      <c r="A17607" s="244"/>
    </row>
    <row r="17608" spans="1:1" s="245" customFormat="1" ht="12" hidden="1" customHeight="1">
      <c r="A17608" s="244"/>
    </row>
    <row r="17609" spans="1:1" s="245" customFormat="1" ht="12" hidden="1" customHeight="1">
      <c r="A17609" s="244"/>
    </row>
    <row r="17610" spans="1:1" s="245" customFormat="1" ht="12" hidden="1" customHeight="1">
      <c r="A17610" s="244"/>
    </row>
    <row r="17611" spans="1:1" s="245" customFormat="1" ht="12" hidden="1" customHeight="1">
      <c r="A17611" s="244"/>
    </row>
    <row r="17612" spans="1:1" s="245" customFormat="1" ht="12" hidden="1" customHeight="1">
      <c r="A17612" s="244"/>
    </row>
    <row r="17613" spans="1:1" s="245" customFormat="1" ht="12" hidden="1" customHeight="1">
      <c r="A17613" s="244"/>
    </row>
    <row r="17614" spans="1:1" s="245" customFormat="1" ht="12" hidden="1" customHeight="1">
      <c r="A17614" s="244"/>
    </row>
    <row r="17615" spans="1:1" s="245" customFormat="1" ht="12" hidden="1" customHeight="1">
      <c r="A17615" s="244"/>
    </row>
    <row r="17616" spans="1:1" s="245" customFormat="1" ht="12" hidden="1" customHeight="1">
      <c r="A17616" s="244"/>
    </row>
    <row r="17617" spans="1:1" s="245" customFormat="1" ht="12" hidden="1" customHeight="1">
      <c r="A17617" s="244"/>
    </row>
    <row r="17618" spans="1:1" s="245" customFormat="1" ht="12" hidden="1" customHeight="1">
      <c r="A17618" s="244"/>
    </row>
    <row r="17619" spans="1:1" s="245" customFormat="1" ht="12" hidden="1" customHeight="1">
      <c r="A17619" s="244"/>
    </row>
    <row r="17620" spans="1:1" s="245" customFormat="1" ht="12" hidden="1" customHeight="1">
      <c r="A17620" s="244"/>
    </row>
    <row r="17621" spans="1:1" s="245" customFormat="1" ht="12" hidden="1" customHeight="1">
      <c r="A17621" s="244"/>
    </row>
    <row r="17622" spans="1:1" s="245" customFormat="1" ht="12" hidden="1" customHeight="1">
      <c r="A17622" s="244"/>
    </row>
    <row r="17623" spans="1:1" s="245" customFormat="1" ht="12" hidden="1" customHeight="1">
      <c r="A17623" s="244"/>
    </row>
    <row r="17624" spans="1:1" s="245" customFormat="1" ht="12" hidden="1" customHeight="1">
      <c r="A17624" s="244"/>
    </row>
    <row r="17625" spans="1:1" s="245" customFormat="1" ht="12" hidden="1" customHeight="1">
      <c r="A17625" s="244"/>
    </row>
    <row r="17626" spans="1:1" s="245" customFormat="1" ht="12" hidden="1" customHeight="1">
      <c r="A17626" s="244"/>
    </row>
    <row r="17627" spans="1:1" s="245" customFormat="1" ht="12" hidden="1" customHeight="1">
      <c r="A17627" s="244"/>
    </row>
    <row r="17628" spans="1:1" s="245" customFormat="1" ht="12" hidden="1" customHeight="1">
      <c r="A17628" s="244"/>
    </row>
    <row r="17629" spans="1:1" s="245" customFormat="1" ht="12" hidden="1" customHeight="1">
      <c r="A17629" s="244"/>
    </row>
    <row r="17630" spans="1:1" s="245" customFormat="1" ht="12" hidden="1" customHeight="1">
      <c r="A17630" s="244"/>
    </row>
    <row r="17631" spans="1:1" s="245" customFormat="1" ht="12" hidden="1" customHeight="1">
      <c r="A17631" s="244"/>
    </row>
    <row r="17632" spans="1:1" s="245" customFormat="1" ht="12" hidden="1" customHeight="1">
      <c r="A17632" s="244"/>
    </row>
    <row r="17633" spans="1:1" s="245" customFormat="1" ht="12" hidden="1" customHeight="1">
      <c r="A17633" s="244"/>
    </row>
    <row r="17634" spans="1:1" s="245" customFormat="1" ht="12" hidden="1" customHeight="1">
      <c r="A17634" s="244"/>
    </row>
    <row r="17635" spans="1:1" s="245" customFormat="1" ht="12" hidden="1" customHeight="1">
      <c r="A17635" s="244"/>
    </row>
    <row r="17636" spans="1:1" s="245" customFormat="1" ht="12" hidden="1" customHeight="1">
      <c r="A17636" s="244"/>
    </row>
    <row r="17637" spans="1:1" s="245" customFormat="1" ht="12" hidden="1" customHeight="1">
      <c r="A17637" s="244"/>
    </row>
    <row r="17638" spans="1:1" s="245" customFormat="1" ht="12" hidden="1" customHeight="1">
      <c r="A17638" s="244"/>
    </row>
    <row r="17639" spans="1:1" s="245" customFormat="1" ht="12" hidden="1" customHeight="1">
      <c r="A17639" s="244"/>
    </row>
    <row r="17640" spans="1:1" s="245" customFormat="1" ht="12" hidden="1" customHeight="1">
      <c r="A17640" s="244"/>
    </row>
    <row r="17641" spans="1:1" s="245" customFormat="1" ht="12" hidden="1" customHeight="1">
      <c r="A17641" s="244"/>
    </row>
    <row r="17642" spans="1:1" s="245" customFormat="1" ht="12" hidden="1" customHeight="1">
      <c r="A17642" s="244"/>
    </row>
    <row r="17643" spans="1:1" s="245" customFormat="1" ht="12" hidden="1" customHeight="1">
      <c r="A17643" s="244"/>
    </row>
    <row r="17644" spans="1:1" s="245" customFormat="1" ht="12" hidden="1" customHeight="1">
      <c r="A17644" s="244"/>
    </row>
    <row r="17645" spans="1:1" s="245" customFormat="1" ht="12" hidden="1" customHeight="1">
      <c r="A17645" s="244"/>
    </row>
    <row r="17646" spans="1:1" s="245" customFormat="1" ht="12" hidden="1" customHeight="1">
      <c r="A17646" s="244"/>
    </row>
    <row r="17647" spans="1:1" s="245" customFormat="1" ht="12" hidden="1" customHeight="1">
      <c r="A17647" s="244"/>
    </row>
    <row r="17648" spans="1:1" s="245" customFormat="1" ht="12" hidden="1" customHeight="1">
      <c r="A17648" s="244"/>
    </row>
    <row r="17649" spans="1:1" s="245" customFormat="1" ht="12" hidden="1" customHeight="1">
      <c r="A17649" s="244"/>
    </row>
    <row r="17650" spans="1:1" s="245" customFormat="1" ht="12" hidden="1" customHeight="1">
      <c r="A17650" s="244"/>
    </row>
    <row r="17651" spans="1:1" s="245" customFormat="1" ht="12" hidden="1" customHeight="1">
      <c r="A17651" s="244"/>
    </row>
    <row r="17652" spans="1:1" s="245" customFormat="1" ht="12" hidden="1" customHeight="1">
      <c r="A17652" s="244"/>
    </row>
    <row r="17653" spans="1:1" s="245" customFormat="1" ht="12" hidden="1" customHeight="1">
      <c r="A17653" s="244"/>
    </row>
    <row r="17654" spans="1:1" s="245" customFormat="1" ht="12" hidden="1" customHeight="1">
      <c r="A17654" s="244"/>
    </row>
    <row r="17655" spans="1:1" s="245" customFormat="1" ht="12" hidden="1" customHeight="1">
      <c r="A17655" s="244"/>
    </row>
    <row r="17656" spans="1:1" s="245" customFormat="1" ht="12" hidden="1" customHeight="1">
      <c r="A17656" s="244"/>
    </row>
    <row r="17657" spans="1:1" s="245" customFormat="1" ht="12" hidden="1" customHeight="1">
      <c r="A17657" s="244"/>
    </row>
    <row r="17658" spans="1:1" s="245" customFormat="1" ht="12" hidden="1" customHeight="1">
      <c r="A17658" s="244"/>
    </row>
    <row r="17659" spans="1:1" s="245" customFormat="1" ht="12" hidden="1" customHeight="1">
      <c r="A17659" s="244"/>
    </row>
    <row r="17660" spans="1:1" s="245" customFormat="1" ht="12" hidden="1" customHeight="1">
      <c r="A17660" s="244"/>
    </row>
    <row r="17661" spans="1:1" s="245" customFormat="1" ht="12" hidden="1" customHeight="1">
      <c r="A17661" s="244"/>
    </row>
    <row r="17662" spans="1:1" s="245" customFormat="1" ht="12" hidden="1" customHeight="1">
      <c r="A17662" s="244"/>
    </row>
    <row r="17663" spans="1:1" s="245" customFormat="1" ht="12" hidden="1" customHeight="1">
      <c r="A17663" s="244"/>
    </row>
    <row r="17664" spans="1:1" s="245" customFormat="1" ht="12" hidden="1" customHeight="1">
      <c r="A17664" s="244"/>
    </row>
    <row r="17665" spans="1:1" s="245" customFormat="1" ht="12" hidden="1" customHeight="1">
      <c r="A17665" s="244"/>
    </row>
    <row r="17666" spans="1:1" s="245" customFormat="1" ht="12" hidden="1" customHeight="1">
      <c r="A17666" s="244"/>
    </row>
    <row r="17667" spans="1:1" s="245" customFormat="1" ht="12" hidden="1" customHeight="1">
      <c r="A17667" s="244"/>
    </row>
    <row r="17668" spans="1:1" s="245" customFormat="1" ht="12" hidden="1" customHeight="1">
      <c r="A17668" s="244"/>
    </row>
    <row r="17669" spans="1:1" s="245" customFormat="1" ht="12" hidden="1" customHeight="1">
      <c r="A17669" s="244"/>
    </row>
    <row r="17670" spans="1:1" s="245" customFormat="1" ht="12" hidden="1" customHeight="1">
      <c r="A17670" s="244"/>
    </row>
    <row r="17671" spans="1:1" s="245" customFormat="1" ht="12" hidden="1" customHeight="1">
      <c r="A17671" s="244"/>
    </row>
    <row r="17672" spans="1:1" s="245" customFormat="1" ht="12" hidden="1" customHeight="1">
      <c r="A17672" s="244"/>
    </row>
    <row r="17673" spans="1:1" s="245" customFormat="1" ht="12" hidden="1" customHeight="1">
      <c r="A17673" s="244"/>
    </row>
    <row r="17674" spans="1:1" s="245" customFormat="1" ht="12" hidden="1" customHeight="1">
      <c r="A17674" s="244"/>
    </row>
    <row r="17675" spans="1:1" s="245" customFormat="1" ht="12" hidden="1" customHeight="1">
      <c r="A17675" s="244"/>
    </row>
    <row r="17676" spans="1:1" s="245" customFormat="1" ht="12" hidden="1" customHeight="1">
      <c r="A17676" s="244"/>
    </row>
    <row r="17677" spans="1:1" s="245" customFormat="1" ht="12" hidden="1" customHeight="1">
      <c r="A17677" s="244"/>
    </row>
    <row r="17678" spans="1:1" s="245" customFormat="1" ht="12" hidden="1" customHeight="1">
      <c r="A17678" s="244"/>
    </row>
    <row r="17679" spans="1:1" s="245" customFormat="1" ht="12" hidden="1" customHeight="1">
      <c r="A17679" s="244"/>
    </row>
    <row r="17680" spans="1:1" s="245" customFormat="1" ht="12" hidden="1" customHeight="1">
      <c r="A17680" s="244"/>
    </row>
    <row r="17681" spans="1:1" s="245" customFormat="1" ht="12" hidden="1" customHeight="1">
      <c r="A17681" s="244"/>
    </row>
    <row r="17682" spans="1:1" s="245" customFormat="1" ht="12" hidden="1" customHeight="1">
      <c r="A17682" s="244"/>
    </row>
    <row r="17683" spans="1:1" s="245" customFormat="1" ht="12" hidden="1" customHeight="1">
      <c r="A17683" s="244"/>
    </row>
    <row r="17684" spans="1:1" s="245" customFormat="1" ht="12" hidden="1" customHeight="1">
      <c r="A17684" s="244"/>
    </row>
    <row r="17685" spans="1:1" s="245" customFormat="1" ht="12" hidden="1" customHeight="1">
      <c r="A17685" s="244"/>
    </row>
    <row r="17686" spans="1:1" s="245" customFormat="1" ht="12" hidden="1" customHeight="1">
      <c r="A17686" s="244"/>
    </row>
    <row r="17687" spans="1:1" s="245" customFormat="1" ht="12" hidden="1" customHeight="1">
      <c r="A17687" s="244"/>
    </row>
    <row r="17688" spans="1:1" s="245" customFormat="1" ht="12" hidden="1" customHeight="1">
      <c r="A17688" s="244"/>
    </row>
    <row r="17689" spans="1:1" s="245" customFormat="1" ht="12" hidden="1" customHeight="1">
      <c r="A17689" s="244"/>
    </row>
    <row r="17690" spans="1:1" s="245" customFormat="1" ht="12" hidden="1" customHeight="1">
      <c r="A17690" s="244"/>
    </row>
    <row r="17691" spans="1:1" s="245" customFormat="1" ht="12" hidden="1" customHeight="1">
      <c r="A17691" s="244"/>
    </row>
    <row r="17692" spans="1:1" s="245" customFormat="1" ht="12" hidden="1" customHeight="1">
      <c r="A17692" s="244"/>
    </row>
    <row r="17693" spans="1:1" s="245" customFormat="1" ht="12" hidden="1" customHeight="1">
      <c r="A17693" s="244"/>
    </row>
    <row r="17694" spans="1:1" s="245" customFormat="1" ht="12" hidden="1" customHeight="1">
      <c r="A17694" s="244"/>
    </row>
    <row r="17695" spans="1:1" s="245" customFormat="1" ht="12" hidden="1" customHeight="1">
      <c r="A17695" s="244"/>
    </row>
    <row r="17696" spans="1:1" s="245" customFormat="1" ht="12" hidden="1" customHeight="1">
      <c r="A17696" s="244"/>
    </row>
    <row r="17697" spans="1:1" s="245" customFormat="1" ht="12" hidden="1" customHeight="1">
      <c r="A17697" s="244"/>
    </row>
    <row r="17698" spans="1:1" s="245" customFormat="1" ht="12" hidden="1" customHeight="1">
      <c r="A17698" s="244"/>
    </row>
    <row r="17699" spans="1:1" s="245" customFormat="1" ht="12" hidden="1" customHeight="1">
      <c r="A17699" s="244"/>
    </row>
    <row r="17700" spans="1:1" s="245" customFormat="1" ht="12" hidden="1" customHeight="1">
      <c r="A17700" s="244"/>
    </row>
    <row r="17701" spans="1:1" s="245" customFormat="1" ht="12" hidden="1" customHeight="1">
      <c r="A17701" s="244"/>
    </row>
    <row r="17702" spans="1:1" s="245" customFormat="1" ht="12" hidden="1" customHeight="1">
      <c r="A17702" s="244"/>
    </row>
    <row r="17703" spans="1:1" s="245" customFormat="1" ht="12" hidden="1" customHeight="1">
      <c r="A17703" s="244"/>
    </row>
    <row r="17704" spans="1:1" s="245" customFormat="1" ht="12" hidden="1" customHeight="1">
      <c r="A17704" s="244"/>
    </row>
    <row r="17705" spans="1:1" s="245" customFormat="1" ht="12" hidden="1" customHeight="1">
      <c r="A17705" s="244"/>
    </row>
    <row r="17706" spans="1:1" s="245" customFormat="1" ht="12" hidden="1" customHeight="1">
      <c r="A17706" s="244"/>
    </row>
    <row r="17707" spans="1:1" s="245" customFormat="1" ht="12" hidden="1" customHeight="1">
      <c r="A17707" s="244"/>
    </row>
    <row r="17708" spans="1:1" s="245" customFormat="1" ht="12" hidden="1" customHeight="1">
      <c r="A17708" s="244"/>
    </row>
    <row r="17709" spans="1:1" s="245" customFormat="1" ht="12" hidden="1" customHeight="1">
      <c r="A17709" s="244"/>
    </row>
    <row r="17710" spans="1:1" s="245" customFormat="1" ht="12" hidden="1" customHeight="1">
      <c r="A17710" s="244"/>
    </row>
    <row r="17711" spans="1:1" s="245" customFormat="1" ht="12" hidden="1" customHeight="1">
      <c r="A17711" s="244"/>
    </row>
    <row r="17712" spans="1:1" s="245" customFormat="1" ht="12" hidden="1" customHeight="1">
      <c r="A17712" s="244"/>
    </row>
    <row r="17713" spans="1:1" s="245" customFormat="1" ht="12" hidden="1" customHeight="1">
      <c r="A17713" s="244"/>
    </row>
    <row r="17714" spans="1:1" s="245" customFormat="1" ht="12" hidden="1" customHeight="1">
      <c r="A17714" s="244"/>
    </row>
    <row r="17715" spans="1:1" s="245" customFormat="1" ht="12" hidden="1" customHeight="1">
      <c r="A17715" s="244"/>
    </row>
    <row r="17716" spans="1:1" s="245" customFormat="1" ht="12" hidden="1" customHeight="1">
      <c r="A17716" s="244"/>
    </row>
    <row r="17717" spans="1:1" s="245" customFormat="1" ht="12" hidden="1" customHeight="1">
      <c r="A17717" s="244"/>
    </row>
    <row r="17718" spans="1:1" s="245" customFormat="1" ht="12" hidden="1" customHeight="1">
      <c r="A17718" s="244"/>
    </row>
    <row r="17719" spans="1:1" s="245" customFormat="1" ht="12" hidden="1" customHeight="1">
      <c r="A17719" s="244"/>
    </row>
    <row r="17720" spans="1:1" s="245" customFormat="1" ht="12" hidden="1" customHeight="1">
      <c r="A17720" s="244"/>
    </row>
    <row r="17721" spans="1:1" s="245" customFormat="1" ht="12" hidden="1" customHeight="1">
      <c r="A17721" s="244"/>
    </row>
    <row r="17722" spans="1:1" s="245" customFormat="1" ht="12" hidden="1" customHeight="1">
      <c r="A17722" s="244"/>
    </row>
    <row r="17723" spans="1:1" s="245" customFormat="1" ht="12" hidden="1" customHeight="1">
      <c r="A17723" s="244"/>
    </row>
    <row r="17724" spans="1:1" s="245" customFormat="1" ht="12" hidden="1" customHeight="1">
      <c r="A17724" s="244"/>
    </row>
    <row r="17725" spans="1:1" s="245" customFormat="1" ht="12" hidden="1" customHeight="1">
      <c r="A17725" s="244"/>
    </row>
    <row r="17726" spans="1:1" s="245" customFormat="1" ht="12" hidden="1" customHeight="1">
      <c r="A17726" s="244"/>
    </row>
    <row r="17727" spans="1:1" s="245" customFormat="1" ht="12" hidden="1" customHeight="1">
      <c r="A17727" s="244"/>
    </row>
    <row r="17728" spans="1:1" s="245" customFormat="1" ht="12" hidden="1" customHeight="1">
      <c r="A17728" s="244"/>
    </row>
    <row r="17729" spans="1:1" s="245" customFormat="1" ht="12" hidden="1" customHeight="1">
      <c r="A17729" s="244"/>
    </row>
    <row r="17730" spans="1:1" s="245" customFormat="1" ht="12" hidden="1" customHeight="1">
      <c r="A17730" s="244"/>
    </row>
    <row r="17731" spans="1:1" s="245" customFormat="1" ht="12" hidden="1" customHeight="1">
      <c r="A17731" s="244"/>
    </row>
    <row r="17732" spans="1:1" s="245" customFormat="1" ht="12" hidden="1" customHeight="1">
      <c r="A17732" s="244"/>
    </row>
    <row r="17733" spans="1:1" s="245" customFormat="1" ht="12" hidden="1" customHeight="1">
      <c r="A17733" s="244"/>
    </row>
    <row r="17734" spans="1:1" s="245" customFormat="1" ht="12" hidden="1" customHeight="1">
      <c r="A17734" s="244"/>
    </row>
    <row r="17735" spans="1:1" s="245" customFormat="1" ht="12" hidden="1" customHeight="1">
      <c r="A17735" s="244"/>
    </row>
    <row r="17736" spans="1:1" s="245" customFormat="1" ht="12" hidden="1" customHeight="1">
      <c r="A17736" s="244"/>
    </row>
    <row r="17737" spans="1:1" s="245" customFormat="1" ht="12" hidden="1" customHeight="1">
      <c r="A17737" s="244"/>
    </row>
    <row r="17738" spans="1:1" s="245" customFormat="1" ht="12" hidden="1" customHeight="1">
      <c r="A17738" s="244"/>
    </row>
    <row r="17739" spans="1:1" s="245" customFormat="1" ht="12" hidden="1" customHeight="1">
      <c r="A17739" s="244"/>
    </row>
    <row r="17740" spans="1:1" s="245" customFormat="1" ht="12" hidden="1" customHeight="1">
      <c r="A17740" s="244"/>
    </row>
    <row r="17741" spans="1:1" s="245" customFormat="1" ht="12" hidden="1" customHeight="1">
      <c r="A17741" s="244"/>
    </row>
    <row r="17742" spans="1:1" s="245" customFormat="1" ht="12" hidden="1" customHeight="1">
      <c r="A17742" s="244"/>
    </row>
    <row r="17743" spans="1:1" s="245" customFormat="1" ht="12" hidden="1" customHeight="1">
      <c r="A17743" s="244"/>
    </row>
    <row r="17744" spans="1:1" s="245" customFormat="1" ht="12" hidden="1" customHeight="1">
      <c r="A17744" s="244"/>
    </row>
    <row r="17745" spans="1:1" s="245" customFormat="1" ht="12" hidden="1" customHeight="1">
      <c r="A17745" s="244"/>
    </row>
    <row r="17746" spans="1:1" s="245" customFormat="1" ht="12" hidden="1" customHeight="1">
      <c r="A17746" s="244"/>
    </row>
    <row r="17747" spans="1:1" s="245" customFormat="1" ht="12" hidden="1" customHeight="1">
      <c r="A17747" s="244"/>
    </row>
    <row r="17748" spans="1:1" s="245" customFormat="1" ht="12" hidden="1" customHeight="1">
      <c r="A17748" s="244"/>
    </row>
    <row r="17749" spans="1:1" s="245" customFormat="1" ht="12" hidden="1" customHeight="1">
      <c r="A17749" s="244"/>
    </row>
    <row r="17750" spans="1:1" s="245" customFormat="1" ht="12" hidden="1" customHeight="1">
      <c r="A17750" s="244"/>
    </row>
    <row r="17751" spans="1:1" s="245" customFormat="1" ht="12" hidden="1" customHeight="1">
      <c r="A17751" s="244"/>
    </row>
    <row r="17752" spans="1:1" s="245" customFormat="1" ht="12" hidden="1" customHeight="1">
      <c r="A17752" s="244"/>
    </row>
    <row r="17753" spans="1:1" s="245" customFormat="1" ht="12" hidden="1" customHeight="1">
      <c r="A17753" s="244"/>
    </row>
    <row r="17754" spans="1:1" s="245" customFormat="1" ht="12" hidden="1" customHeight="1">
      <c r="A17754" s="244"/>
    </row>
    <row r="17755" spans="1:1" s="245" customFormat="1" ht="12" hidden="1" customHeight="1">
      <c r="A17755" s="244"/>
    </row>
    <row r="17756" spans="1:1" s="245" customFormat="1" ht="12" hidden="1" customHeight="1">
      <c r="A17756" s="244"/>
    </row>
    <row r="17757" spans="1:1" s="245" customFormat="1" ht="12" hidden="1" customHeight="1">
      <c r="A17757" s="244"/>
    </row>
    <row r="17758" spans="1:1" s="245" customFormat="1" ht="12" hidden="1" customHeight="1">
      <c r="A17758" s="244"/>
    </row>
    <row r="17759" spans="1:1" s="245" customFormat="1" ht="12" hidden="1" customHeight="1">
      <c r="A17759" s="244"/>
    </row>
    <row r="17760" spans="1:1" s="245" customFormat="1" ht="12" hidden="1" customHeight="1">
      <c r="A17760" s="244"/>
    </row>
    <row r="17761" spans="1:1" s="245" customFormat="1" ht="12" hidden="1" customHeight="1">
      <c r="A17761" s="244"/>
    </row>
    <row r="17762" spans="1:1" s="245" customFormat="1" ht="12" hidden="1" customHeight="1">
      <c r="A17762" s="244"/>
    </row>
    <row r="17763" spans="1:1" s="245" customFormat="1" ht="12" hidden="1" customHeight="1">
      <c r="A17763" s="244"/>
    </row>
    <row r="17764" spans="1:1" s="245" customFormat="1" ht="12" hidden="1" customHeight="1">
      <c r="A17764" s="244"/>
    </row>
    <row r="17765" spans="1:1" s="245" customFormat="1" ht="12" hidden="1" customHeight="1">
      <c r="A17765" s="244"/>
    </row>
    <row r="17766" spans="1:1" s="245" customFormat="1" ht="12" hidden="1" customHeight="1">
      <c r="A17766" s="244"/>
    </row>
    <row r="17767" spans="1:1" s="245" customFormat="1" ht="12" hidden="1" customHeight="1">
      <c r="A17767" s="244"/>
    </row>
    <row r="17768" spans="1:1" s="245" customFormat="1" ht="12" hidden="1" customHeight="1">
      <c r="A17768" s="244"/>
    </row>
    <row r="17769" spans="1:1" s="245" customFormat="1" ht="12" hidden="1" customHeight="1">
      <c r="A17769" s="244"/>
    </row>
    <row r="17770" spans="1:1" s="245" customFormat="1" ht="12" hidden="1" customHeight="1">
      <c r="A17770" s="244"/>
    </row>
    <row r="17771" spans="1:1" s="245" customFormat="1" ht="12" hidden="1" customHeight="1">
      <c r="A17771" s="244"/>
    </row>
    <row r="17772" spans="1:1" s="245" customFormat="1" ht="12" hidden="1" customHeight="1">
      <c r="A17772" s="244"/>
    </row>
    <row r="17773" spans="1:1" s="245" customFormat="1" ht="12" hidden="1" customHeight="1">
      <c r="A17773" s="244"/>
    </row>
    <row r="17774" spans="1:1" s="245" customFormat="1" ht="12" hidden="1" customHeight="1">
      <c r="A17774" s="244"/>
    </row>
    <row r="17775" spans="1:1" s="245" customFormat="1" ht="12" hidden="1" customHeight="1">
      <c r="A17775" s="244"/>
    </row>
    <row r="17776" spans="1:1" s="245" customFormat="1" ht="12" hidden="1" customHeight="1">
      <c r="A17776" s="244"/>
    </row>
    <row r="17777" spans="1:1" s="245" customFormat="1" ht="12" hidden="1" customHeight="1">
      <c r="A17777" s="244"/>
    </row>
    <row r="17778" spans="1:1" s="245" customFormat="1" ht="12" hidden="1" customHeight="1">
      <c r="A17778" s="244"/>
    </row>
    <row r="17779" spans="1:1" s="245" customFormat="1" ht="12" hidden="1" customHeight="1">
      <c r="A17779" s="244"/>
    </row>
    <row r="17780" spans="1:1" s="245" customFormat="1" ht="12" hidden="1" customHeight="1">
      <c r="A17780" s="244"/>
    </row>
    <row r="17781" spans="1:1" s="245" customFormat="1" ht="12" hidden="1" customHeight="1">
      <c r="A17781" s="244"/>
    </row>
    <row r="17782" spans="1:1" s="245" customFormat="1" ht="12" hidden="1" customHeight="1">
      <c r="A17782" s="244"/>
    </row>
    <row r="17783" spans="1:1" s="245" customFormat="1" ht="12" hidden="1" customHeight="1">
      <c r="A17783" s="244"/>
    </row>
    <row r="17784" spans="1:1" s="245" customFormat="1" ht="12" hidden="1" customHeight="1">
      <c r="A17784" s="244"/>
    </row>
    <row r="17785" spans="1:1" s="245" customFormat="1" ht="12" hidden="1" customHeight="1">
      <c r="A17785" s="244"/>
    </row>
    <row r="17786" spans="1:1" s="245" customFormat="1" ht="12" hidden="1" customHeight="1">
      <c r="A17786" s="244"/>
    </row>
    <row r="17787" spans="1:1" s="245" customFormat="1" ht="12" hidden="1" customHeight="1">
      <c r="A17787" s="244"/>
    </row>
    <row r="17788" spans="1:1" s="245" customFormat="1" ht="12" hidden="1" customHeight="1">
      <c r="A17788" s="244"/>
    </row>
    <row r="17789" spans="1:1" s="245" customFormat="1" ht="12" hidden="1" customHeight="1">
      <c r="A17789" s="244"/>
    </row>
    <row r="17790" spans="1:1" s="245" customFormat="1" ht="12" hidden="1" customHeight="1">
      <c r="A17790" s="244"/>
    </row>
    <row r="17791" spans="1:1" s="245" customFormat="1" ht="12" hidden="1" customHeight="1">
      <c r="A17791" s="244"/>
    </row>
    <row r="17792" spans="1:1" s="245" customFormat="1" ht="12" hidden="1" customHeight="1">
      <c r="A17792" s="244"/>
    </row>
    <row r="17793" spans="1:1" s="245" customFormat="1" ht="12" hidden="1" customHeight="1">
      <c r="A17793" s="244"/>
    </row>
    <row r="17794" spans="1:1" s="245" customFormat="1" ht="12" hidden="1" customHeight="1">
      <c r="A17794" s="244"/>
    </row>
    <row r="17795" spans="1:1" s="245" customFormat="1" ht="12" hidden="1" customHeight="1">
      <c r="A17795" s="244"/>
    </row>
    <row r="17796" spans="1:1" s="245" customFormat="1" ht="12" hidden="1" customHeight="1">
      <c r="A17796" s="244"/>
    </row>
    <row r="17797" spans="1:1" s="245" customFormat="1" ht="12" hidden="1" customHeight="1">
      <c r="A17797" s="244"/>
    </row>
    <row r="17798" spans="1:1" s="245" customFormat="1" ht="12" hidden="1" customHeight="1">
      <c r="A17798" s="244"/>
    </row>
    <row r="17799" spans="1:1" s="245" customFormat="1" ht="12" hidden="1" customHeight="1">
      <c r="A17799" s="244"/>
    </row>
    <row r="17800" spans="1:1" s="245" customFormat="1" ht="12" hidden="1" customHeight="1">
      <c r="A17800" s="244"/>
    </row>
    <row r="17801" spans="1:1" s="245" customFormat="1" ht="12" hidden="1" customHeight="1">
      <c r="A17801" s="244"/>
    </row>
    <row r="17802" spans="1:1" s="245" customFormat="1" ht="12" hidden="1" customHeight="1">
      <c r="A17802" s="244"/>
    </row>
    <row r="17803" spans="1:1" s="245" customFormat="1" ht="12" hidden="1" customHeight="1">
      <c r="A17803" s="244"/>
    </row>
    <row r="17804" spans="1:1" s="245" customFormat="1" ht="12" hidden="1" customHeight="1">
      <c r="A17804" s="244"/>
    </row>
    <row r="17805" spans="1:1" s="245" customFormat="1" ht="12" hidden="1" customHeight="1">
      <c r="A17805" s="244"/>
    </row>
    <row r="17806" spans="1:1" s="245" customFormat="1" ht="12" hidden="1" customHeight="1">
      <c r="A17806" s="244"/>
    </row>
    <row r="17807" spans="1:1" s="245" customFormat="1" ht="12" hidden="1" customHeight="1">
      <c r="A17807" s="244"/>
    </row>
    <row r="17808" spans="1:1" s="245" customFormat="1" ht="12" hidden="1" customHeight="1">
      <c r="A17808" s="244"/>
    </row>
    <row r="17809" spans="1:1" s="245" customFormat="1" ht="12" hidden="1" customHeight="1">
      <c r="A17809" s="244"/>
    </row>
    <row r="17810" spans="1:1" s="245" customFormat="1" ht="12" hidden="1" customHeight="1">
      <c r="A17810" s="244"/>
    </row>
    <row r="17811" spans="1:1" s="245" customFormat="1" ht="12" hidden="1" customHeight="1">
      <c r="A17811" s="244"/>
    </row>
    <row r="17812" spans="1:1" s="245" customFormat="1" ht="12" hidden="1" customHeight="1">
      <c r="A17812" s="244"/>
    </row>
    <row r="17813" spans="1:1" s="245" customFormat="1" ht="12" hidden="1" customHeight="1">
      <c r="A17813" s="244"/>
    </row>
    <row r="17814" spans="1:1" s="245" customFormat="1" ht="12" hidden="1" customHeight="1">
      <c r="A17814" s="244"/>
    </row>
    <row r="17815" spans="1:1" s="245" customFormat="1" ht="12" hidden="1" customHeight="1">
      <c r="A17815" s="244"/>
    </row>
    <row r="17816" spans="1:1" s="245" customFormat="1" ht="12" hidden="1" customHeight="1">
      <c r="A17816" s="244"/>
    </row>
    <row r="17817" spans="1:1" s="245" customFormat="1" ht="12" hidden="1" customHeight="1">
      <c r="A17817" s="244"/>
    </row>
    <row r="17818" spans="1:1" s="245" customFormat="1" ht="12" hidden="1" customHeight="1">
      <c r="A17818" s="244"/>
    </row>
    <row r="17819" spans="1:1" s="245" customFormat="1" ht="12" hidden="1" customHeight="1">
      <c r="A17819" s="244"/>
    </row>
    <row r="17820" spans="1:1" s="245" customFormat="1" ht="12" hidden="1" customHeight="1">
      <c r="A17820" s="244"/>
    </row>
    <row r="17821" spans="1:1" s="245" customFormat="1" ht="12" hidden="1" customHeight="1">
      <c r="A17821" s="244"/>
    </row>
    <row r="17822" spans="1:1" s="245" customFormat="1" ht="12" hidden="1" customHeight="1">
      <c r="A17822" s="244"/>
    </row>
    <row r="17823" spans="1:1" s="245" customFormat="1" ht="12" hidden="1" customHeight="1">
      <c r="A17823" s="244"/>
    </row>
    <row r="17824" spans="1:1" s="245" customFormat="1" ht="12" hidden="1" customHeight="1">
      <c r="A17824" s="244"/>
    </row>
    <row r="17825" spans="1:1" s="245" customFormat="1" ht="12" hidden="1" customHeight="1">
      <c r="A17825" s="244"/>
    </row>
    <row r="17826" spans="1:1" s="245" customFormat="1" ht="12" hidden="1" customHeight="1">
      <c r="A17826" s="244"/>
    </row>
    <row r="17827" spans="1:1" s="245" customFormat="1" ht="12" hidden="1" customHeight="1">
      <c r="A17827" s="244"/>
    </row>
    <row r="17828" spans="1:1" s="245" customFormat="1" ht="12" hidden="1" customHeight="1">
      <c r="A17828" s="244"/>
    </row>
    <row r="17829" spans="1:1" s="245" customFormat="1" ht="12" hidden="1" customHeight="1">
      <c r="A17829" s="244"/>
    </row>
    <row r="17830" spans="1:1" s="245" customFormat="1" ht="12" hidden="1" customHeight="1">
      <c r="A17830" s="244"/>
    </row>
    <row r="17831" spans="1:1" s="245" customFormat="1" ht="12" hidden="1" customHeight="1">
      <c r="A17831" s="244"/>
    </row>
    <row r="17832" spans="1:1" s="245" customFormat="1" ht="12" hidden="1" customHeight="1">
      <c r="A17832" s="244"/>
    </row>
    <row r="17833" spans="1:1" s="245" customFormat="1" ht="12" hidden="1" customHeight="1">
      <c r="A17833" s="244"/>
    </row>
    <row r="17834" spans="1:1" s="245" customFormat="1" ht="12" hidden="1" customHeight="1">
      <c r="A17834" s="244"/>
    </row>
    <row r="17835" spans="1:1" s="245" customFormat="1" ht="12" hidden="1" customHeight="1">
      <c r="A17835" s="244"/>
    </row>
    <row r="17836" spans="1:1" s="245" customFormat="1" ht="12" hidden="1" customHeight="1">
      <c r="A17836" s="244"/>
    </row>
    <row r="17837" spans="1:1" s="245" customFormat="1" ht="12" hidden="1" customHeight="1">
      <c r="A17837" s="244"/>
    </row>
    <row r="17838" spans="1:1" s="245" customFormat="1" ht="12" hidden="1" customHeight="1">
      <c r="A17838" s="244"/>
    </row>
    <row r="17839" spans="1:1" s="245" customFormat="1" ht="12" hidden="1" customHeight="1">
      <c r="A17839" s="244"/>
    </row>
    <row r="17840" spans="1:1" s="245" customFormat="1" ht="12" hidden="1" customHeight="1">
      <c r="A17840" s="244"/>
    </row>
    <row r="17841" spans="1:1" s="245" customFormat="1" ht="12" hidden="1" customHeight="1">
      <c r="A17841" s="244"/>
    </row>
    <row r="17842" spans="1:1" s="245" customFormat="1" ht="12" hidden="1" customHeight="1">
      <c r="A17842" s="244"/>
    </row>
    <row r="17843" spans="1:1" s="245" customFormat="1" ht="12" hidden="1" customHeight="1">
      <c r="A17843" s="244"/>
    </row>
    <row r="17844" spans="1:1" s="245" customFormat="1" ht="12" hidden="1" customHeight="1">
      <c r="A17844" s="244"/>
    </row>
    <row r="17845" spans="1:1" s="245" customFormat="1" ht="12" hidden="1" customHeight="1">
      <c r="A17845" s="244"/>
    </row>
    <row r="17846" spans="1:1" s="245" customFormat="1" ht="12" hidden="1" customHeight="1">
      <c r="A17846" s="244"/>
    </row>
    <row r="17847" spans="1:1" s="245" customFormat="1" ht="12" hidden="1" customHeight="1">
      <c r="A17847" s="244"/>
    </row>
    <row r="17848" spans="1:1" s="245" customFormat="1" ht="12" hidden="1" customHeight="1">
      <c r="A17848" s="244"/>
    </row>
    <row r="17849" spans="1:1" s="245" customFormat="1" ht="12" hidden="1" customHeight="1">
      <c r="A17849" s="244"/>
    </row>
    <row r="17850" spans="1:1" s="245" customFormat="1" ht="12" hidden="1" customHeight="1">
      <c r="A17850" s="244"/>
    </row>
    <row r="17851" spans="1:1" s="245" customFormat="1" ht="12" hidden="1" customHeight="1">
      <c r="A17851" s="244"/>
    </row>
    <row r="17852" spans="1:1" s="245" customFormat="1" ht="12" hidden="1" customHeight="1">
      <c r="A17852" s="244"/>
    </row>
    <row r="17853" spans="1:1" s="245" customFormat="1" ht="12" hidden="1" customHeight="1">
      <c r="A17853" s="244"/>
    </row>
    <row r="17854" spans="1:1" s="245" customFormat="1" ht="12" hidden="1" customHeight="1">
      <c r="A17854" s="244"/>
    </row>
    <row r="17855" spans="1:1" s="245" customFormat="1" ht="12" hidden="1" customHeight="1">
      <c r="A17855" s="244"/>
    </row>
    <row r="17856" spans="1:1" s="245" customFormat="1" ht="12" hidden="1" customHeight="1">
      <c r="A17856" s="244"/>
    </row>
    <row r="17857" spans="1:1" s="245" customFormat="1" ht="12" hidden="1" customHeight="1">
      <c r="A17857" s="244"/>
    </row>
    <row r="17858" spans="1:1" s="245" customFormat="1" ht="12" hidden="1" customHeight="1">
      <c r="A17858" s="244"/>
    </row>
    <row r="17859" spans="1:1" s="245" customFormat="1" ht="12" hidden="1" customHeight="1">
      <c r="A17859" s="244"/>
    </row>
    <row r="17860" spans="1:1" s="245" customFormat="1" ht="12" hidden="1" customHeight="1">
      <c r="A17860" s="244"/>
    </row>
    <row r="17861" spans="1:1" s="245" customFormat="1" ht="12" hidden="1" customHeight="1">
      <c r="A17861" s="244"/>
    </row>
    <row r="17862" spans="1:1" s="245" customFormat="1" ht="12" hidden="1" customHeight="1">
      <c r="A17862" s="244"/>
    </row>
    <row r="17863" spans="1:1" s="245" customFormat="1" ht="12" hidden="1" customHeight="1">
      <c r="A17863" s="244"/>
    </row>
    <row r="17864" spans="1:1" s="245" customFormat="1" ht="12" hidden="1" customHeight="1">
      <c r="A17864" s="244"/>
    </row>
    <row r="17865" spans="1:1" s="245" customFormat="1" ht="12" hidden="1" customHeight="1">
      <c r="A17865" s="244"/>
    </row>
    <row r="17866" spans="1:1" s="245" customFormat="1" ht="12" hidden="1" customHeight="1">
      <c r="A17866" s="244"/>
    </row>
    <row r="17867" spans="1:1" s="245" customFormat="1" ht="12" hidden="1" customHeight="1">
      <c r="A17867" s="244"/>
    </row>
    <row r="17868" spans="1:1" s="245" customFormat="1" ht="12" hidden="1" customHeight="1">
      <c r="A17868" s="244"/>
    </row>
    <row r="17869" spans="1:1" s="245" customFormat="1" ht="12" hidden="1" customHeight="1">
      <c r="A17869" s="244"/>
    </row>
    <row r="17870" spans="1:1" s="245" customFormat="1" ht="12" hidden="1" customHeight="1">
      <c r="A17870" s="244"/>
    </row>
    <row r="17871" spans="1:1" s="245" customFormat="1" ht="12" hidden="1" customHeight="1">
      <c r="A17871" s="244"/>
    </row>
    <row r="17872" spans="1:1" s="245" customFormat="1" ht="12" hidden="1" customHeight="1">
      <c r="A17872" s="244"/>
    </row>
    <row r="17873" spans="1:1" s="245" customFormat="1" ht="12" hidden="1" customHeight="1">
      <c r="A17873" s="244"/>
    </row>
    <row r="17874" spans="1:1" s="245" customFormat="1" ht="12" hidden="1" customHeight="1">
      <c r="A17874" s="244"/>
    </row>
    <row r="17875" spans="1:1" s="245" customFormat="1" ht="12" hidden="1" customHeight="1">
      <c r="A17875" s="244"/>
    </row>
    <row r="17876" spans="1:1" s="245" customFormat="1" ht="12" hidden="1" customHeight="1">
      <c r="A17876" s="244"/>
    </row>
    <row r="17877" spans="1:1" s="245" customFormat="1" ht="12" hidden="1" customHeight="1">
      <c r="A17877" s="244"/>
    </row>
    <row r="17878" spans="1:1" s="245" customFormat="1" ht="12" hidden="1" customHeight="1">
      <c r="A17878" s="244"/>
    </row>
    <row r="17879" spans="1:1" s="245" customFormat="1" ht="12" hidden="1" customHeight="1">
      <c r="A17879" s="244"/>
    </row>
    <row r="17880" spans="1:1" s="245" customFormat="1" ht="12" hidden="1" customHeight="1">
      <c r="A17880" s="244"/>
    </row>
    <row r="17881" spans="1:1" s="245" customFormat="1" ht="12" hidden="1" customHeight="1">
      <c r="A17881" s="244"/>
    </row>
    <row r="17882" spans="1:1" s="245" customFormat="1" ht="12" hidden="1" customHeight="1">
      <c r="A17882" s="244"/>
    </row>
    <row r="17883" spans="1:1" s="245" customFormat="1" ht="12" hidden="1" customHeight="1">
      <c r="A17883" s="244"/>
    </row>
    <row r="17884" spans="1:1" s="245" customFormat="1" ht="12" hidden="1" customHeight="1">
      <c r="A17884" s="244"/>
    </row>
    <row r="17885" spans="1:1" s="245" customFormat="1" ht="12" hidden="1" customHeight="1">
      <c r="A17885" s="244"/>
    </row>
    <row r="17886" spans="1:1" s="245" customFormat="1" ht="12" hidden="1" customHeight="1">
      <c r="A17886" s="244"/>
    </row>
    <row r="17887" spans="1:1" s="245" customFormat="1" ht="12" hidden="1" customHeight="1">
      <c r="A17887" s="244"/>
    </row>
    <row r="17888" spans="1:1" s="245" customFormat="1" ht="12" hidden="1" customHeight="1">
      <c r="A17888" s="244"/>
    </row>
    <row r="17889" spans="1:1" s="245" customFormat="1" ht="12" hidden="1" customHeight="1">
      <c r="A17889" s="244"/>
    </row>
    <row r="17890" spans="1:1" s="245" customFormat="1" ht="12" hidden="1" customHeight="1">
      <c r="A17890" s="244"/>
    </row>
    <row r="17891" spans="1:1" s="245" customFormat="1" ht="12" hidden="1" customHeight="1">
      <c r="A17891" s="244"/>
    </row>
    <row r="17892" spans="1:1" s="245" customFormat="1" ht="12" hidden="1" customHeight="1">
      <c r="A17892" s="244"/>
    </row>
    <row r="17893" spans="1:1" s="245" customFormat="1" ht="12" hidden="1" customHeight="1">
      <c r="A17893" s="244"/>
    </row>
    <row r="17894" spans="1:1" s="245" customFormat="1" ht="12" hidden="1" customHeight="1">
      <c r="A17894" s="244"/>
    </row>
    <row r="17895" spans="1:1" s="245" customFormat="1" ht="12" hidden="1" customHeight="1">
      <c r="A17895" s="244"/>
    </row>
    <row r="17896" spans="1:1" s="245" customFormat="1" ht="12" hidden="1" customHeight="1">
      <c r="A17896" s="244"/>
    </row>
    <row r="17897" spans="1:1" s="245" customFormat="1" ht="12" hidden="1" customHeight="1">
      <c r="A17897" s="244"/>
    </row>
    <row r="17898" spans="1:1" s="245" customFormat="1" ht="12" hidden="1" customHeight="1">
      <c r="A17898" s="244"/>
    </row>
    <row r="17899" spans="1:1" s="245" customFormat="1" ht="12" hidden="1" customHeight="1">
      <c r="A17899" s="244"/>
    </row>
    <row r="17900" spans="1:1" s="245" customFormat="1" ht="12" hidden="1" customHeight="1">
      <c r="A17900" s="244"/>
    </row>
    <row r="17901" spans="1:1" s="245" customFormat="1" ht="12" hidden="1" customHeight="1">
      <c r="A17901" s="244"/>
    </row>
    <row r="17902" spans="1:1" s="245" customFormat="1" ht="12" hidden="1" customHeight="1">
      <c r="A17902" s="244"/>
    </row>
    <row r="17903" spans="1:1" s="245" customFormat="1" ht="12" hidden="1" customHeight="1">
      <c r="A17903" s="244"/>
    </row>
    <row r="17904" spans="1:1" s="245" customFormat="1" ht="12" hidden="1" customHeight="1">
      <c r="A17904" s="244"/>
    </row>
    <row r="17905" spans="1:1" s="245" customFormat="1" ht="12" hidden="1" customHeight="1">
      <c r="A17905" s="244"/>
    </row>
    <row r="17906" spans="1:1" s="245" customFormat="1" ht="12" hidden="1" customHeight="1">
      <c r="A17906" s="244"/>
    </row>
    <row r="17907" spans="1:1" s="245" customFormat="1" ht="12" hidden="1" customHeight="1">
      <c r="A17907" s="244"/>
    </row>
    <row r="17908" spans="1:1" s="245" customFormat="1" ht="12" hidden="1" customHeight="1">
      <c r="A17908" s="244"/>
    </row>
    <row r="17909" spans="1:1" s="245" customFormat="1" ht="12" hidden="1" customHeight="1">
      <c r="A17909" s="244"/>
    </row>
    <row r="17910" spans="1:1" s="245" customFormat="1" ht="12" hidden="1" customHeight="1">
      <c r="A17910" s="244"/>
    </row>
    <row r="17911" spans="1:1" s="245" customFormat="1" ht="12" hidden="1" customHeight="1">
      <c r="A17911" s="244"/>
    </row>
    <row r="17912" spans="1:1" s="245" customFormat="1" ht="12" hidden="1" customHeight="1">
      <c r="A17912" s="244"/>
    </row>
    <row r="17913" spans="1:1" s="245" customFormat="1" ht="12" hidden="1" customHeight="1">
      <c r="A17913" s="244"/>
    </row>
    <row r="17914" spans="1:1" s="245" customFormat="1" ht="12" hidden="1" customHeight="1">
      <c r="A17914" s="244"/>
    </row>
    <row r="17915" spans="1:1" s="245" customFormat="1" ht="12" hidden="1" customHeight="1">
      <c r="A17915" s="244"/>
    </row>
    <row r="17916" spans="1:1" s="245" customFormat="1" ht="12" hidden="1" customHeight="1">
      <c r="A17916" s="244"/>
    </row>
    <row r="17917" spans="1:1" s="245" customFormat="1" ht="12" hidden="1" customHeight="1">
      <c r="A17917" s="244"/>
    </row>
    <row r="17918" spans="1:1" s="245" customFormat="1" ht="12" hidden="1" customHeight="1">
      <c r="A17918" s="244"/>
    </row>
    <row r="17919" spans="1:1" s="245" customFormat="1" ht="12" hidden="1" customHeight="1">
      <c r="A17919" s="244"/>
    </row>
    <row r="17920" spans="1:1" s="245" customFormat="1" ht="12" hidden="1" customHeight="1">
      <c r="A17920" s="244"/>
    </row>
    <row r="17921" spans="1:1" s="245" customFormat="1" ht="12" hidden="1" customHeight="1">
      <c r="A17921" s="244"/>
    </row>
    <row r="17922" spans="1:1" s="245" customFormat="1" ht="12" hidden="1" customHeight="1">
      <c r="A17922" s="244"/>
    </row>
    <row r="17923" spans="1:1" s="245" customFormat="1" ht="12" hidden="1" customHeight="1">
      <c r="A17923" s="244"/>
    </row>
    <row r="17924" spans="1:1" s="245" customFormat="1" ht="12" hidden="1" customHeight="1">
      <c r="A17924" s="244"/>
    </row>
    <row r="17925" spans="1:1" s="245" customFormat="1" ht="12" hidden="1" customHeight="1">
      <c r="A17925" s="244"/>
    </row>
    <row r="17926" spans="1:1" s="245" customFormat="1" ht="12" hidden="1" customHeight="1">
      <c r="A17926" s="244"/>
    </row>
    <row r="17927" spans="1:1" s="245" customFormat="1" ht="12" hidden="1" customHeight="1">
      <c r="A17927" s="244"/>
    </row>
    <row r="17928" spans="1:1" s="245" customFormat="1" ht="12" hidden="1" customHeight="1">
      <c r="A17928" s="244"/>
    </row>
    <row r="17929" spans="1:1" s="245" customFormat="1" ht="12" hidden="1" customHeight="1">
      <c r="A17929" s="244"/>
    </row>
    <row r="17930" spans="1:1" s="245" customFormat="1" ht="12" hidden="1" customHeight="1">
      <c r="A17930" s="244"/>
    </row>
    <row r="17931" spans="1:1" s="245" customFormat="1" ht="12" hidden="1" customHeight="1">
      <c r="A17931" s="244"/>
    </row>
    <row r="17932" spans="1:1" s="245" customFormat="1" ht="12" hidden="1" customHeight="1">
      <c r="A17932" s="244"/>
    </row>
    <row r="17933" spans="1:1" s="245" customFormat="1" ht="12" hidden="1" customHeight="1">
      <c r="A17933" s="244"/>
    </row>
    <row r="17934" spans="1:1" s="245" customFormat="1" ht="12" hidden="1" customHeight="1">
      <c r="A17934" s="244"/>
    </row>
    <row r="17935" spans="1:1" s="245" customFormat="1" ht="12" hidden="1" customHeight="1">
      <c r="A17935" s="244"/>
    </row>
    <row r="17936" spans="1:1" s="245" customFormat="1" ht="12" hidden="1" customHeight="1">
      <c r="A17936" s="244"/>
    </row>
    <row r="17937" spans="1:1" s="245" customFormat="1" ht="12" hidden="1" customHeight="1">
      <c r="A17937" s="244"/>
    </row>
    <row r="17938" spans="1:1" s="245" customFormat="1" ht="12" hidden="1" customHeight="1">
      <c r="A17938" s="244"/>
    </row>
    <row r="17939" spans="1:1" s="245" customFormat="1" ht="12" hidden="1" customHeight="1">
      <c r="A17939" s="244"/>
    </row>
    <row r="17940" spans="1:1" s="245" customFormat="1" ht="12" hidden="1" customHeight="1">
      <c r="A17940" s="244"/>
    </row>
    <row r="17941" spans="1:1" s="245" customFormat="1" ht="12" hidden="1" customHeight="1">
      <c r="A17941" s="244"/>
    </row>
    <row r="17942" spans="1:1" s="245" customFormat="1" ht="12" hidden="1" customHeight="1">
      <c r="A17942" s="244"/>
    </row>
    <row r="17943" spans="1:1" s="245" customFormat="1" ht="12" hidden="1" customHeight="1">
      <c r="A17943" s="244"/>
    </row>
    <row r="17944" spans="1:1" s="245" customFormat="1" ht="12" hidden="1" customHeight="1">
      <c r="A17944" s="244"/>
    </row>
    <row r="17945" spans="1:1" s="245" customFormat="1" ht="12" hidden="1" customHeight="1">
      <c r="A17945" s="244"/>
    </row>
    <row r="17946" spans="1:1" s="245" customFormat="1" ht="12" hidden="1" customHeight="1">
      <c r="A17946" s="244"/>
    </row>
    <row r="17947" spans="1:1" s="245" customFormat="1" ht="12" hidden="1" customHeight="1">
      <c r="A17947" s="244"/>
    </row>
    <row r="17948" spans="1:1" s="245" customFormat="1" ht="12" hidden="1" customHeight="1">
      <c r="A17948" s="244"/>
    </row>
    <row r="17949" spans="1:1" s="245" customFormat="1" ht="12" hidden="1" customHeight="1">
      <c r="A17949" s="244"/>
    </row>
    <row r="17950" spans="1:1" s="245" customFormat="1" ht="12" hidden="1" customHeight="1">
      <c r="A17950" s="244"/>
    </row>
    <row r="17951" spans="1:1" s="245" customFormat="1" ht="12" hidden="1" customHeight="1">
      <c r="A17951" s="244"/>
    </row>
    <row r="17952" spans="1:1" s="245" customFormat="1" ht="12" hidden="1" customHeight="1">
      <c r="A17952" s="244"/>
    </row>
    <row r="17953" spans="1:1" s="245" customFormat="1" ht="12" hidden="1" customHeight="1">
      <c r="A17953" s="244"/>
    </row>
    <row r="17954" spans="1:1" s="245" customFormat="1" ht="12" hidden="1" customHeight="1">
      <c r="A17954" s="244"/>
    </row>
    <row r="17955" spans="1:1" s="245" customFormat="1" ht="12" hidden="1" customHeight="1">
      <c r="A17955" s="244"/>
    </row>
    <row r="17956" spans="1:1" s="245" customFormat="1" ht="12" hidden="1" customHeight="1">
      <c r="A17956" s="244"/>
    </row>
    <row r="17957" spans="1:1" s="245" customFormat="1" ht="12" hidden="1" customHeight="1">
      <c r="A17957" s="244"/>
    </row>
    <row r="17958" spans="1:1" s="245" customFormat="1" ht="12" hidden="1" customHeight="1">
      <c r="A17958" s="244"/>
    </row>
    <row r="17959" spans="1:1" s="245" customFormat="1" ht="12" hidden="1" customHeight="1">
      <c r="A17959" s="244"/>
    </row>
    <row r="17960" spans="1:1" s="245" customFormat="1" ht="12" hidden="1" customHeight="1">
      <c r="A17960" s="244"/>
    </row>
    <row r="17961" spans="1:1" s="245" customFormat="1" ht="12" hidden="1" customHeight="1">
      <c r="A17961" s="244"/>
    </row>
    <row r="17962" spans="1:1" s="245" customFormat="1" ht="12" hidden="1" customHeight="1">
      <c r="A17962" s="244"/>
    </row>
    <row r="17963" spans="1:1" s="245" customFormat="1" ht="12" hidden="1" customHeight="1">
      <c r="A17963" s="244"/>
    </row>
    <row r="17964" spans="1:1" s="245" customFormat="1" ht="12" hidden="1" customHeight="1">
      <c r="A17964" s="244"/>
    </row>
    <row r="17965" spans="1:1" s="245" customFormat="1" ht="12" hidden="1" customHeight="1">
      <c r="A17965" s="244"/>
    </row>
    <row r="17966" spans="1:1" s="245" customFormat="1" ht="12" hidden="1" customHeight="1">
      <c r="A17966" s="244"/>
    </row>
    <row r="17967" spans="1:1" s="245" customFormat="1" ht="12" hidden="1" customHeight="1">
      <c r="A17967" s="244"/>
    </row>
    <row r="17968" spans="1:1" s="245" customFormat="1" ht="12" hidden="1" customHeight="1">
      <c r="A17968" s="244"/>
    </row>
    <row r="17969" spans="1:1" s="245" customFormat="1" ht="12" hidden="1" customHeight="1">
      <c r="A17969" s="244"/>
    </row>
    <row r="17970" spans="1:1" s="245" customFormat="1" ht="12" hidden="1" customHeight="1">
      <c r="A17970" s="244"/>
    </row>
    <row r="17971" spans="1:1" s="245" customFormat="1" ht="12" hidden="1" customHeight="1">
      <c r="A17971" s="244"/>
    </row>
    <row r="17972" spans="1:1" s="245" customFormat="1" ht="12" hidden="1" customHeight="1">
      <c r="A17972" s="244"/>
    </row>
    <row r="17973" spans="1:1" s="245" customFormat="1" ht="12" hidden="1" customHeight="1">
      <c r="A17973" s="244"/>
    </row>
    <row r="17974" spans="1:1" s="245" customFormat="1" ht="12" hidden="1" customHeight="1">
      <c r="A17974" s="244"/>
    </row>
    <row r="17975" spans="1:1" s="245" customFormat="1" ht="12" hidden="1" customHeight="1">
      <c r="A17975" s="244"/>
    </row>
    <row r="17976" spans="1:1" s="245" customFormat="1" ht="12" hidden="1" customHeight="1">
      <c r="A17976" s="244"/>
    </row>
    <row r="17977" spans="1:1" s="245" customFormat="1" ht="12" hidden="1" customHeight="1">
      <c r="A17977" s="244"/>
    </row>
    <row r="17978" spans="1:1" s="245" customFormat="1" ht="12" hidden="1" customHeight="1">
      <c r="A17978" s="244"/>
    </row>
    <row r="17979" spans="1:1" s="245" customFormat="1" ht="12" hidden="1" customHeight="1">
      <c r="A17979" s="244"/>
    </row>
    <row r="17980" spans="1:1" s="245" customFormat="1" ht="12" hidden="1" customHeight="1">
      <c r="A17980" s="244"/>
    </row>
    <row r="17981" spans="1:1" s="245" customFormat="1" ht="12" hidden="1" customHeight="1">
      <c r="A17981" s="244"/>
    </row>
    <row r="17982" spans="1:1" s="245" customFormat="1" ht="12" hidden="1" customHeight="1">
      <c r="A17982" s="244"/>
    </row>
    <row r="17983" spans="1:1" s="245" customFormat="1" ht="12" hidden="1" customHeight="1">
      <c r="A17983" s="244"/>
    </row>
    <row r="17984" spans="1:1" s="245" customFormat="1" ht="12" hidden="1" customHeight="1">
      <c r="A17984" s="244"/>
    </row>
    <row r="17985" spans="1:1" s="245" customFormat="1" ht="12" hidden="1" customHeight="1">
      <c r="A17985" s="244"/>
    </row>
    <row r="17986" spans="1:1" s="245" customFormat="1" ht="12" hidden="1" customHeight="1">
      <c r="A17986" s="244"/>
    </row>
    <row r="17987" spans="1:1" s="245" customFormat="1" ht="12" hidden="1" customHeight="1">
      <c r="A17987" s="244"/>
    </row>
    <row r="17988" spans="1:1" s="245" customFormat="1" ht="12" hidden="1" customHeight="1">
      <c r="A17988" s="244"/>
    </row>
    <row r="17989" spans="1:1" s="245" customFormat="1" ht="12" hidden="1" customHeight="1">
      <c r="A17989" s="244"/>
    </row>
    <row r="17990" spans="1:1" s="245" customFormat="1" ht="12" hidden="1" customHeight="1">
      <c r="A17990" s="244"/>
    </row>
    <row r="17991" spans="1:1" s="245" customFormat="1" ht="12" hidden="1" customHeight="1">
      <c r="A17991" s="244"/>
    </row>
    <row r="17992" spans="1:1" s="245" customFormat="1" ht="12" hidden="1" customHeight="1">
      <c r="A17992" s="244"/>
    </row>
    <row r="17993" spans="1:1" s="245" customFormat="1" ht="12" hidden="1" customHeight="1">
      <c r="A17993" s="244"/>
    </row>
    <row r="17994" spans="1:1" s="245" customFormat="1" ht="12" hidden="1" customHeight="1">
      <c r="A17994" s="244"/>
    </row>
    <row r="17995" spans="1:1" s="245" customFormat="1" ht="12" hidden="1" customHeight="1">
      <c r="A17995" s="244"/>
    </row>
    <row r="17996" spans="1:1" s="245" customFormat="1" ht="12" hidden="1" customHeight="1">
      <c r="A17996" s="244"/>
    </row>
    <row r="17997" spans="1:1" s="245" customFormat="1" ht="12" hidden="1" customHeight="1">
      <c r="A17997" s="244"/>
    </row>
    <row r="17998" spans="1:1" s="245" customFormat="1" ht="12" hidden="1" customHeight="1">
      <c r="A17998" s="244"/>
    </row>
    <row r="17999" spans="1:1" s="245" customFormat="1" ht="12" hidden="1" customHeight="1">
      <c r="A17999" s="244"/>
    </row>
    <row r="18000" spans="1:1" s="245" customFormat="1" ht="12" hidden="1" customHeight="1">
      <c r="A18000" s="244"/>
    </row>
    <row r="18001" spans="1:1" s="245" customFormat="1" ht="12" hidden="1" customHeight="1">
      <c r="A18001" s="244"/>
    </row>
    <row r="18002" spans="1:1" s="245" customFormat="1" ht="12" hidden="1" customHeight="1">
      <c r="A18002" s="244"/>
    </row>
    <row r="18003" spans="1:1" s="245" customFormat="1" ht="12" hidden="1" customHeight="1">
      <c r="A18003" s="244"/>
    </row>
    <row r="18004" spans="1:1" s="245" customFormat="1" ht="12" hidden="1" customHeight="1">
      <c r="A18004" s="244"/>
    </row>
    <row r="18005" spans="1:1" s="245" customFormat="1" ht="12" hidden="1" customHeight="1">
      <c r="A18005" s="244"/>
    </row>
    <row r="18006" spans="1:1" s="245" customFormat="1" ht="12" hidden="1" customHeight="1">
      <c r="A18006" s="244"/>
    </row>
    <row r="18007" spans="1:1" s="245" customFormat="1" ht="12" hidden="1" customHeight="1">
      <c r="A18007" s="244"/>
    </row>
    <row r="18008" spans="1:1" s="245" customFormat="1" ht="12" hidden="1" customHeight="1">
      <c r="A18008" s="244"/>
    </row>
    <row r="18009" spans="1:1" s="245" customFormat="1" ht="12" hidden="1" customHeight="1">
      <c r="A18009" s="244"/>
    </row>
    <row r="18010" spans="1:1" s="245" customFormat="1" ht="12" hidden="1" customHeight="1">
      <c r="A18010" s="244"/>
    </row>
    <row r="18011" spans="1:1" s="245" customFormat="1" ht="12" hidden="1" customHeight="1">
      <c r="A18011" s="244"/>
    </row>
    <row r="18012" spans="1:1" s="245" customFormat="1" ht="12" hidden="1" customHeight="1">
      <c r="A18012" s="244"/>
    </row>
    <row r="18013" spans="1:1" s="245" customFormat="1" ht="12" hidden="1" customHeight="1">
      <c r="A18013" s="244"/>
    </row>
    <row r="18014" spans="1:1" s="245" customFormat="1" ht="12" hidden="1" customHeight="1">
      <c r="A18014" s="244"/>
    </row>
    <row r="18015" spans="1:1" s="245" customFormat="1" ht="12" hidden="1" customHeight="1">
      <c r="A18015" s="244"/>
    </row>
    <row r="18016" spans="1:1" s="245" customFormat="1" ht="12" hidden="1" customHeight="1">
      <c r="A18016" s="244"/>
    </row>
    <row r="18017" spans="1:1" s="245" customFormat="1" ht="12" hidden="1" customHeight="1">
      <c r="A18017" s="244"/>
    </row>
    <row r="18018" spans="1:1" s="245" customFormat="1" ht="12" hidden="1" customHeight="1">
      <c r="A18018" s="244"/>
    </row>
    <row r="18019" spans="1:1" s="245" customFormat="1" ht="12" hidden="1" customHeight="1">
      <c r="A18019" s="244"/>
    </row>
    <row r="18020" spans="1:1" s="245" customFormat="1" ht="12" hidden="1" customHeight="1">
      <c r="A18020" s="244"/>
    </row>
    <row r="18021" spans="1:1" s="245" customFormat="1" ht="12" hidden="1" customHeight="1">
      <c r="A18021" s="244"/>
    </row>
    <row r="18022" spans="1:1" s="245" customFormat="1" ht="12" hidden="1" customHeight="1">
      <c r="A18022" s="244"/>
    </row>
    <row r="18023" spans="1:1" s="245" customFormat="1" ht="12" hidden="1" customHeight="1">
      <c r="A18023" s="244"/>
    </row>
    <row r="18024" spans="1:1" s="245" customFormat="1" ht="12" hidden="1" customHeight="1">
      <c r="A18024" s="244"/>
    </row>
    <row r="18025" spans="1:1" s="245" customFormat="1" ht="12" hidden="1" customHeight="1">
      <c r="A18025" s="244"/>
    </row>
    <row r="18026" spans="1:1" s="245" customFormat="1" ht="12" hidden="1" customHeight="1">
      <c r="A18026" s="244"/>
    </row>
    <row r="18027" spans="1:1" s="245" customFormat="1" ht="12" hidden="1" customHeight="1">
      <c r="A18027" s="244"/>
    </row>
    <row r="18028" spans="1:1" s="245" customFormat="1" ht="12" hidden="1" customHeight="1">
      <c r="A18028" s="244"/>
    </row>
    <row r="18029" spans="1:1" s="245" customFormat="1" ht="12" hidden="1" customHeight="1">
      <c r="A18029" s="244"/>
    </row>
    <row r="18030" spans="1:1" s="245" customFormat="1" ht="12" hidden="1" customHeight="1">
      <c r="A18030" s="244"/>
    </row>
    <row r="18031" spans="1:1" s="245" customFormat="1" ht="12" hidden="1" customHeight="1">
      <c r="A18031" s="244"/>
    </row>
    <row r="18032" spans="1:1" s="245" customFormat="1" ht="12" hidden="1" customHeight="1">
      <c r="A18032" s="244"/>
    </row>
    <row r="18033" spans="1:1" s="245" customFormat="1" ht="12" hidden="1" customHeight="1">
      <c r="A18033" s="244"/>
    </row>
    <row r="18034" spans="1:1" s="245" customFormat="1" ht="12" hidden="1" customHeight="1">
      <c r="A18034" s="244"/>
    </row>
    <row r="18035" spans="1:1" s="245" customFormat="1" ht="12" hidden="1" customHeight="1">
      <c r="A18035" s="244"/>
    </row>
    <row r="18036" spans="1:1" s="245" customFormat="1" ht="12" hidden="1" customHeight="1">
      <c r="A18036" s="244"/>
    </row>
    <row r="18037" spans="1:1" s="245" customFormat="1" ht="12" hidden="1" customHeight="1">
      <c r="A18037" s="244"/>
    </row>
    <row r="18038" spans="1:1" s="245" customFormat="1" ht="12" hidden="1" customHeight="1">
      <c r="A18038" s="244"/>
    </row>
    <row r="18039" spans="1:1" s="245" customFormat="1" ht="12" hidden="1" customHeight="1">
      <c r="A18039" s="244"/>
    </row>
    <row r="18040" spans="1:1" s="245" customFormat="1" ht="12" hidden="1" customHeight="1">
      <c r="A18040" s="244"/>
    </row>
    <row r="18041" spans="1:1" s="245" customFormat="1" ht="12" hidden="1" customHeight="1">
      <c r="A18041" s="244"/>
    </row>
    <row r="18042" spans="1:1" s="245" customFormat="1" ht="12" hidden="1" customHeight="1">
      <c r="A18042" s="244"/>
    </row>
    <row r="18043" spans="1:1" s="245" customFormat="1" ht="12" hidden="1" customHeight="1">
      <c r="A18043" s="244"/>
    </row>
    <row r="18044" spans="1:1" s="245" customFormat="1" ht="12" hidden="1" customHeight="1">
      <c r="A18044" s="244"/>
    </row>
    <row r="18045" spans="1:1" s="245" customFormat="1" ht="12" hidden="1" customHeight="1">
      <c r="A18045" s="244"/>
    </row>
    <row r="18046" spans="1:1" s="245" customFormat="1" ht="12" hidden="1" customHeight="1">
      <c r="A18046" s="244"/>
    </row>
    <row r="18047" spans="1:1" s="245" customFormat="1" ht="12" hidden="1" customHeight="1">
      <c r="A18047" s="244"/>
    </row>
    <row r="18048" spans="1:1" s="245" customFormat="1" ht="12" hidden="1" customHeight="1">
      <c r="A18048" s="244"/>
    </row>
    <row r="18049" spans="1:1" s="245" customFormat="1" ht="12" hidden="1" customHeight="1">
      <c r="A18049" s="244"/>
    </row>
    <row r="18050" spans="1:1" s="245" customFormat="1" ht="12" hidden="1" customHeight="1">
      <c r="A18050" s="244"/>
    </row>
    <row r="18051" spans="1:1" s="245" customFormat="1" ht="12" hidden="1" customHeight="1">
      <c r="A18051" s="244"/>
    </row>
    <row r="18052" spans="1:1" s="245" customFormat="1" ht="12" hidden="1" customHeight="1">
      <c r="A18052" s="244"/>
    </row>
    <row r="18053" spans="1:1" s="245" customFormat="1" ht="12" hidden="1" customHeight="1">
      <c r="A18053" s="244"/>
    </row>
    <row r="18054" spans="1:1" s="245" customFormat="1" ht="12" hidden="1" customHeight="1">
      <c r="A18054" s="244"/>
    </row>
    <row r="18055" spans="1:1" s="245" customFormat="1" ht="12" hidden="1" customHeight="1">
      <c r="A18055" s="244"/>
    </row>
    <row r="18056" spans="1:1" s="245" customFormat="1" ht="12" hidden="1" customHeight="1">
      <c r="A18056" s="244"/>
    </row>
    <row r="18057" spans="1:1" s="245" customFormat="1" ht="12" hidden="1" customHeight="1">
      <c r="A18057" s="244"/>
    </row>
    <row r="18058" spans="1:1" s="245" customFormat="1" ht="12" hidden="1" customHeight="1">
      <c r="A18058" s="244"/>
    </row>
    <row r="18059" spans="1:1" s="245" customFormat="1" ht="12" hidden="1" customHeight="1">
      <c r="A18059" s="244"/>
    </row>
    <row r="18060" spans="1:1" s="245" customFormat="1" ht="12" hidden="1" customHeight="1">
      <c r="A18060" s="244"/>
    </row>
    <row r="18061" spans="1:1" s="245" customFormat="1" ht="12" hidden="1" customHeight="1">
      <c r="A18061" s="244"/>
    </row>
    <row r="18062" spans="1:1" s="245" customFormat="1" ht="12" hidden="1" customHeight="1">
      <c r="A18062" s="244"/>
    </row>
    <row r="18063" spans="1:1" s="245" customFormat="1" ht="12" hidden="1" customHeight="1">
      <c r="A18063" s="244"/>
    </row>
    <row r="18064" spans="1:1" s="245" customFormat="1" ht="12" hidden="1" customHeight="1">
      <c r="A18064" s="244"/>
    </row>
    <row r="18065" spans="1:1" s="245" customFormat="1" ht="12" hidden="1" customHeight="1">
      <c r="A18065" s="244"/>
    </row>
    <row r="18066" spans="1:1" s="245" customFormat="1" ht="12" hidden="1" customHeight="1">
      <c r="A18066" s="244"/>
    </row>
    <row r="18067" spans="1:1" s="245" customFormat="1" ht="12" hidden="1" customHeight="1">
      <c r="A18067" s="244"/>
    </row>
    <row r="18068" spans="1:1" s="245" customFormat="1" ht="12" hidden="1" customHeight="1">
      <c r="A18068" s="244"/>
    </row>
    <row r="18069" spans="1:1" s="245" customFormat="1" ht="12" hidden="1" customHeight="1">
      <c r="A18069" s="244"/>
    </row>
    <row r="18070" spans="1:1" s="245" customFormat="1" ht="12" hidden="1" customHeight="1">
      <c r="A18070" s="244"/>
    </row>
    <row r="18071" spans="1:1" s="245" customFormat="1" ht="12" hidden="1" customHeight="1">
      <c r="A18071" s="244"/>
    </row>
    <row r="18072" spans="1:1" s="245" customFormat="1" ht="12" hidden="1" customHeight="1">
      <c r="A18072" s="244"/>
    </row>
    <row r="18073" spans="1:1" s="245" customFormat="1" ht="12" hidden="1" customHeight="1">
      <c r="A18073" s="244"/>
    </row>
    <row r="18074" spans="1:1" s="245" customFormat="1" ht="12" hidden="1" customHeight="1">
      <c r="A18074" s="244"/>
    </row>
    <row r="18075" spans="1:1" s="245" customFormat="1" ht="12" hidden="1" customHeight="1">
      <c r="A18075" s="244"/>
    </row>
    <row r="18076" spans="1:1" s="245" customFormat="1" ht="12" hidden="1" customHeight="1">
      <c r="A18076" s="244"/>
    </row>
    <row r="18077" spans="1:1" s="245" customFormat="1" ht="12" hidden="1" customHeight="1">
      <c r="A18077" s="244"/>
    </row>
    <row r="18078" spans="1:1" s="245" customFormat="1" ht="12" hidden="1" customHeight="1">
      <c r="A18078" s="244"/>
    </row>
    <row r="18079" spans="1:1" s="245" customFormat="1" ht="12" hidden="1" customHeight="1">
      <c r="A18079" s="244"/>
    </row>
    <row r="18080" spans="1:1" s="245" customFormat="1" ht="12" hidden="1" customHeight="1">
      <c r="A18080" s="244"/>
    </row>
    <row r="18081" spans="1:1" s="245" customFormat="1" ht="12" hidden="1" customHeight="1">
      <c r="A18081" s="244"/>
    </row>
    <row r="18082" spans="1:1" s="245" customFormat="1" ht="12" hidden="1" customHeight="1">
      <c r="A18082" s="244"/>
    </row>
    <row r="18083" spans="1:1" s="245" customFormat="1" ht="12" hidden="1" customHeight="1">
      <c r="A18083" s="244"/>
    </row>
    <row r="18084" spans="1:1" s="245" customFormat="1" ht="12" hidden="1" customHeight="1">
      <c r="A18084" s="244"/>
    </row>
    <row r="18085" spans="1:1" s="245" customFormat="1" ht="12" hidden="1" customHeight="1">
      <c r="A18085" s="244"/>
    </row>
    <row r="18086" spans="1:1" s="245" customFormat="1" ht="12" hidden="1" customHeight="1">
      <c r="A18086" s="244"/>
    </row>
    <row r="18087" spans="1:1" s="245" customFormat="1" ht="12" hidden="1" customHeight="1">
      <c r="A18087" s="244"/>
    </row>
    <row r="18088" spans="1:1" s="245" customFormat="1" ht="12" hidden="1" customHeight="1">
      <c r="A18088" s="244"/>
    </row>
    <row r="18089" spans="1:1" s="245" customFormat="1" ht="12" hidden="1" customHeight="1">
      <c r="A18089" s="244"/>
    </row>
    <row r="18090" spans="1:1" s="245" customFormat="1" ht="12" hidden="1" customHeight="1">
      <c r="A18090" s="244"/>
    </row>
    <row r="18091" spans="1:1" s="245" customFormat="1" ht="12" hidden="1" customHeight="1">
      <c r="A18091" s="244"/>
    </row>
    <row r="18092" spans="1:1" s="245" customFormat="1" ht="12" hidden="1" customHeight="1">
      <c r="A18092" s="244"/>
    </row>
    <row r="18093" spans="1:1" s="245" customFormat="1" ht="12" hidden="1" customHeight="1">
      <c r="A18093" s="244"/>
    </row>
    <row r="18094" spans="1:1" s="245" customFormat="1" ht="12" hidden="1" customHeight="1">
      <c r="A18094" s="244"/>
    </row>
    <row r="18095" spans="1:1" s="245" customFormat="1" ht="12" hidden="1" customHeight="1">
      <c r="A18095" s="244"/>
    </row>
    <row r="18096" spans="1:1" s="245" customFormat="1" ht="12" hidden="1" customHeight="1">
      <c r="A18096" s="244"/>
    </row>
    <row r="18097" spans="1:1" s="245" customFormat="1" ht="12" hidden="1" customHeight="1">
      <c r="A18097" s="244"/>
    </row>
    <row r="18098" spans="1:1" s="245" customFormat="1" ht="12" hidden="1" customHeight="1">
      <c r="A18098" s="244"/>
    </row>
    <row r="18099" spans="1:1" s="245" customFormat="1" ht="12" hidden="1" customHeight="1">
      <c r="A18099" s="244"/>
    </row>
    <row r="18100" spans="1:1" s="245" customFormat="1" ht="12" hidden="1" customHeight="1">
      <c r="A18100" s="244"/>
    </row>
    <row r="18101" spans="1:1" s="245" customFormat="1" ht="12" hidden="1" customHeight="1">
      <c r="A18101" s="244"/>
    </row>
    <row r="18102" spans="1:1" s="245" customFormat="1" ht="12" hidden="1" customHeight="1">
      <c r="A18102" s="244"/>
    </row>
    <row r="18103" spans="1:1" s="245" customFormat="1" ht="12" hidden="1" customHeight="1">
      <c r="A18103" s="244"/>
    </row>
    <row r="18104" spans="1:1" s="245" customFormat="1" ht="12" hidden="1" customHeight="1">
      <c r="A18104" s="244"/>
    </row>
    <row r="18105" spans="1:1" s="245" customFormat="1" ht="12" hidden="1" customHeight="1">
      <c r="A18105" s="244"/>
    </row>
    <row r="18106" spans="1:1" s="245" customFormat="1" ht="12" hidden="1" customHeight="1">
      <c r="A18106" s="244"/>
    </row>
    <row r="18107" spans="1:1" s="245" customFormat="1" ht="12" hidden="1" customHeight="1">
      <c r="A18107" s="244"/>
    </row>
    <row r="18108" spans="1:1" s="245" customFormat="1" ht="12" hidden="1" customHeight="1">
      <c r="A18108" s="244"/>
    </row>
    <row r="18109" spans="1:1" s="245" customFormat="1" ht="12" hidden="1" customHeight="1">
      <c r="A18109" s="244"/>
    </row>
    <row r="18110" spans="1:1" s="245" customFormat="1" ht="12" hidden="1" customHeight="1">
      <c r="A18110" s="244"/>
    </row>
    <row r="18111" spans="1:1" s="245" customFormat="1" ht="12" hidden="1" customHeight="1">
      <c r="A18111" s="244"/>
    </row>
    <row r="18112" spans="1:1" s="245" customFormat="1" ht="12" hidden="1" customHeight="1">
      <c r="A18112" s="244"/>
    </row>
    <row r="18113" spans="1:1" s="245" customFormat="1" ht="12" hidden="1" customHeight="1">
      <c r="A18113" s="244"/>
    </row>
    <row r="18114" spans="1:1" s="245" customFormat="1" ht="12" hidden="1" customHeight="1">
      <c r="A18114" s="244"/>
    </row>
    <row r="18115" spans="1:1" s="245" customFormat="1" ht="12" hidden="1" customHeight="1">
      <c r="A18115" s="244"/>
    </row>
    <row r="18116" spans="1:1" s="245" customFormat="1" ht="12" hidden="1" customHeight="1">
      <c r="A18116" s="244"/>
    </row>
    <row r="18117" spans="1:1" s="245" customFormat="1" ht="12" hidden="1" customHeight="1">
      <c r="A18117" s="244"/>
    </row>
    <row r="18118" spans="1:1" s="245" customFormat="1" ht="12" hidden="1" customHeight="1">
      <c r="A18118" s="244"/>
    </row>
    <row r="18119" spans="1:1" s="245" customFormat="1" ht="12" hidden="1" customHeight="1">
      <c r="A18119" s="244"/>
    </row>
    <row r="18120" spans="1:1" s="245" customFormat="1" ht="12" hidden="1" customHeight="1">
      <c r="A18120" s="244"/>
    </row>
    <row r="18121" spans="1:1" s="245" customFormat="1" ht="12" hidden="1" customHeight="1">
      <c r="A18121" s="244"/>
    </row>
    <row r="18122" spans="1:1" s="245" customFormat="1" ht="12" hidden="1" customHeight="1">
      <c r="A18122" s="244"/>
    </row>
    <row r="18123" spans="1:1" s="245" customFormat="1" ht="12" hidden="1" customHeight="1">
      <c r="A18123" s="244"/>
    </row>
    <row r="18124" spans="1:1" s="245" customFormat="1" ht="12" hidden="1" customHeight="1">
      <c r="A18124" s="244"/>
    </row>
    <row r="18125" spans="1:1" s="245" customFormat="1" ht="12" hidden="1" customHeight="1">
      <c r="A18125" s="244"/>
    </row>
    <row r="18126" spans="1:1" s="245" customFormat="1" ht="12" hidden="1" customHeight="1">
      <c r="A18126" s="244"/>
    </row>
    <row r="18127" spans="1:1" s="245" customFormat="1" ht="12" hidden="1" customHeight="1">
      <c r="A18127" s="244"/>
    </row>
    <row r="18128" spans="1:1" s="245" customFormat="1" ht="12" hidden="1" customHeight="1">
      <c r="A18128" s="244"/>
    </row>
    <row r="18129" spans="1:1" s="245" customFormat="1" ht="12" hidden="1" customHeight="1">
      <c r="A18129" s="244"/>
    </row>
    <row r="18130" spans="1:1" s="245" customFormat="1" ht="12" hidden="1" customHeight="1">
      <c r="A18130" s="244"/>
    </row>
    <row r="18131" spans="1:1" s="245" customFormat="1" ht="12" hidden="1" customHeight="1">
      <c r="A18131" s="244"/>
    </row>
    <row r="18132" spans="1:1" s="245" customFormat="1" ht="12" hidden="1" customHeight="1">
      <c r="A18132" s="244"/>
    </row>
    <row r="18133" spans="1:1" s="245" customFormat="1" ht="12" hidden="1" customHeight="1">
      <c r="A18133" s="244"/>
    </row>
    <row r="18134" spans="1:1" s="245" customFormat="1" ht="12" hidden="1" customHeight="1">
      <c r="A18134" s="244"/>
    </row>
    <row r="18135" spans="1:1" s="245" customFormat="1" ht="12" hidden="1" customHeight="1">
      <c r="A18135" s="244"/>
    </row>
    <row r="18136" spans="1:1" s="245" customFormat="1" ht="12" hidden="1" customHeight="1">
      <c r="A18136" s="244"/>
    </row>
    <row r="18137" spans="1:1" s="245" customFormat="1" ht="12" hidden="1" customHeight="1">
      <c r="A18137" s="244"/>
    </row>
    <row r="18138" spans="1:1" s="245" customFormat="1" ht="12" hidden="1" customHeight="1">
      <c r="A18138" s="244"/>
    </row>
    <row r="18139" spans="1:1" s="245" customFormat="1" ht="12" hidden="1" customHeight="1">
      <c r="A18139" s="244"/>
    </row>
    <row r="18140" spans="1:1" s="245" customFormat="1" ht="12" hidden="1" customHeight="1">
      <c r="A18140" s="244"/>
    </row>
    <row r="18141" spans="1:1" s="245" customFormat="1" ht="12" hidden="1" customHeight="1">
      <c r="A18141" s="244"/>
    </row>
    <row r="18142" spans="1:1" s="245" customFormat="1" ht="12" hidden="1" customHeight="1">
      <c r="A18142" s="244"/>
    </row>
    <row r="18143" spans="1:1" s="245" customFormat="1" ht="12" hidden="1" customHeight="1">
      <c r="A18143" s="244"/>
    </row>
    <row r="18144" spans="1:1" s="245" customFormat="1" ht="12" hidden="1" customHeight="1">
      <c r="A18144" s="244"/>
    </row>
    <row r="18145" spans="1:1" s="245" customFormat="1" ht="12" hidden="1" customHeight="1">
      <c r="A18145" s="244"/>
    </row>
    <row r="18146" spans="1:1" s="245" customFormat="1" ht="12" hidden="1" customHeight="1">
      <c r="A18146" s="244"/>
    </row>
    <row r="18147" spans="1:1" s="245" customFormat="1" ht="12" hidden="1" customHeight="1">
      <c r="A18147" s="244"/>
    </row>
    <row r="18148" spans="1:1" s="245" customFormat="1" ht="12" hidden="1" customHeight="1">
      <c r="A18148" s="244"/>
    </row>
    <row r="18149" spans="1:1" s="245" customFormat="1" ht="12" hidden="1" customHeight="1">
      <c r="A18149" s="244"/>
    </row>
    <row r="18150" spans="1:1" s="245" customFormat="1" ht="12" hidden="1" customHeight="1">
      <c r="A18150" s="244"/>
    </row>
    <row r="18151" spans="1:1" s="245" customFormat="1" ht="12" hidden="1" customHeight="1">
      <c r="A18151" s="244"/>
    </row>
    <row r="18152" spans="1:1" s="245" customFormat="1" ht="12" hidden="1" customHeight="1">
      <c r="A18152" s="244"/>
    </row>
    <row r="18153" spans="1:1" s="245" customFormat="1" ht="12" hidden="1" customHeight="1">
      <c r="A18153" s="244"/>
    </row>
    <row r="18154" spans="1:1" s="245" customFormat="1" ht="12" hidden="1" customHeight="1">
      <c r="A18154" s="244"/>
    </row>
    <row r="18155" spans="1:1" s="245" customFormat="1" ht="12" hidden="1" customHeight="1">
      <c r="A18155" s="244"/>
    </row>
    <row r="18156" spans="1:1" s="245" customFormat="1" ht="12" hidden="1" customHeight="1">
      <c r="A18156" s="244"/>
    </row>
    <row r="18157" spans="1:1" s="245" customFormat="1" ht="12" hidden="1" customHeight="1">
      <c r="A18157" s="244"/>
    </row>
    <row r="18158" spans="1:1" s="245" customFormat="1" ht="12" hidden="1" customHeight="1">
      <c r="A18158" s="244"/>
    </row>
    <row r="18159" spans="1:1" s="245" customFormat="1" ht="12" hidden="1" customHeight="1">
      <c r="A18159" s="244"/>
    </row>
    <row r="18160" spans="1:1" s="245" customFormat="1" ht="12" hidden="1" customHeight="1">
      <c r="A18160" s="244"/>
    </row>
    <row r="18161" spans="1:1" s="245" customFormat="1" ht="12" hidden="1" customHeight="1">
      <c r="A18161" s="244"/>
    </row>
    <row r="18162" spans="1:1" s="245" customFormat="1" ht="12" hidden="1" customHeight="1">
      <c r="A18162" s="244"/>
    </row>
    <row r="18163" spans="1:1" s="245" customFormat="1" ht="12" hidden="1" customHeight="1">
      <c r="A18163" s="244"/>
    </row>
    <row r="18164" spans="1:1" s="245" customFormat="1" ht="12" hidden="1" customHeight="1">
      <c r="A18164" s="244"/>
    </row>
    <row r="18165" spans="1:1" s="245" customFormat="1" ht="12" hidden="1" customHeight="1">
      <c r="A18165" s="244"/>
    </row>
    <row r="18166" spans="1:1" s="245" customFormat="1" ht="12" hidden="1" customHeight="1">
      <c r="A18166" s="244"/>
    </row>
    <row r="18167" spans="1:1" s="245" customFormat="1" ht="12" hidden="1" customHeight="1">
      <c r="A18167" s="244"/>
    </row>
    <row r="18168" spans="1:1" s="245" customFormat="1" ht="12" hidden="1" customHeight="1">
      <c r="A18168" s="244"/>
    </row>
    <row r="18169" spans="1:1" s="245" customFormat="1" ht="12" hidden="1" customHeight="1">
      <c r="A18169" s="244"/>
    </row>
    <row r="18170" spans="1:1" s="245" customFormat="1" ht="12" hidden="1" customHeight="1">
      <c r="A18170" s="244"/>
    </row>
    <row r="18171" spans="1:1" s="245" customFormat="1" ht="12" hidden="1" customHeight="1">
      <c r="A18171" s="244"/>
    </row>
    <row r="18172" spans="1:1" s="245" customFormat="1" ht="12" hidden="1" customHeight="1">
      <c r="A18172" s="244"/>
    </row>
    <row r="18173" spans="1:1" s="245" customFormat="1" ht="12" hidden="1" customHeight="1">
      <c r="A18173" s="244"/>
    </row>
    <row r="18174" spans="1:1" s="245" customFormat="1" ht="12" hidden="1" customHeight="1">
      <c r="A18174" s="244"/>
    </row>
    <row r="18175" spans="1:1" s="245" customFormat="1" ht="12" hidden="1" customHeight="1">
      <c r="A18175" s="244"/>
    </row>
    <row r="18176" spans="1:1" s="245" customFormat="1" ht="12" hidden="1" customHeight="1">
      <c r="A18176" s="244"/>
    </row>
    <row r="18177" spans="1:1" s="245" customFormat="1" ht="12" hidden="1" customHeight="1">
      <c r="A18177" s="244"/>
    </row>
    <row r="18178" spans="1:1" s="245" customFormat="1" ht="12" hidden="1" customHeight="1">
      <c r="A18178" s="244"/>
    </row>
    <row r="18179" spans="1:1" s="245" customFormat="1" ht="12" hidden="1" customHeight="1">
      <c r="A18179" s="244"/>
    </row>
    <row r="18180" spans="1:1" s="245" customFormat="1" ht="12" hidden="1" customHeight="1">
      <c r="A18180" s="244"/>
    </row>
    <row r="18181" spans="1:1" s="245" customFormat="1" ht="12" hidden="1" customHeight="1">
      <c r="A18181" s="244"/>
    </row>
    <row r="18182" spans="1:1" s="245" customFormat="1" ht="12" hidden="1" customHeight="1">
      <c r="A18182" s="244"/>
    </row>
    <row r="18183" spans="1:1" s="245" customFormat="1" ht="12" hidden="1" customHeight="1">
      <c r="A18183" s="244"/>
    </row>
    <row r="18184" spans="1:1" s="245" customFormat="1" ht="12" hidden="1" customHeight="1">
      <c r="A18184" s="244"/>
    </row>
    <row r="18185" spans="1:1" s="245" customFormat="1" ht="12" hidden="1" customHeight="1">
      <c r="A18185" s="244"/>
    </row>
    <row r="18186" spans="1:1" s="245" customFormat="1" ht="12" hidden="1" customHeight="1">
      <c r="A18186" s="244"/>
    </row>
    <row r="18187" spans="1:1" s="245" customFormat="1" ht="12" hidden="1" customHeight="1">
      <c r="A18187" s="244"/>
    </row>
    <row r="18188" spans="1:1" s="245" customFormat="1" ht="12" hidden="1" customHeight="1">
      <c r="A18188" s="244"/>
    </row>
    <row r="18189" spans="1:1" s="245" customFormat="1" ht="12" hidden="1" customHeight="1">
      <c r="A18189" s="244"/>
    </row>
    <row r="18190" spans="1:1" s="245" customFormat="1" ht="12" hidden="1" customHeight="1">
      <c r="A18190" s="244"/>
    </row>
    <row r="18191" spans="1:1" s="245" customFormat="1" ht="12" hidden="1" customHeight="1">
      <c r="A18191" s="244"/>
    </row>
    <row r="18192" spans="1:1" s="245" customFormat="1" ht="12" hidden="1" customHeight="1">
      <c r="A18192" s="244"/>
    </row>
    <row r="18193" spans="1:1" s="245" customFormat="1" ht="12" hidden="1" customHeight="1">
      <c r="A18193" s="244"/>
    </row>
    <row r="18194" spans="1:1" s="245" customFormat="1" ht="12" hidden="1" customHeight="1">
      <c r="A18194" s="244"/>
    </row>
    <row r="18195" spans="1:1" s="245" customFormat="1" ht="12" hidden="1" customHeight="1">
      <c r="A18195" s="244"/>
    </row>
    <row r="18196" spans="1:1" s="245" customFormat="1" ht="12" hidden="1" customHeight="1">
      <c r="A18196" s="244"/>
    </row>
    <row r="18197" spans="1:1" s="245" customFormat="1" ht="12" hidden="1" customHeight="1">
      <c r="A18197" s="244"/>
    </row>
    <row r="18198" spans="1:1" s="245" customFormat="1" ht="12" hidden="1" customHeight="1">
      <c r="A18198" s="244"/>
    </row>
    <row r="18199" spans="1:1" s="245" customFormat="1" ht="12" hidden="1" customHeight="1">
      <c r="A18199" s="244"/>
    </row>
    <row r="18200" spans="1:1" s="245" customFormat="1" ht="12" hidden="1" customHeight="1">
      <c r="A18200" s="244"/>
    </row>
    <row r="18201" spans="1:1" s="245" customFormat="1" ht="12" hidden="1" customHeight="1">
      <c r="A18201" s="244"/>
    </row>
    <row r="18202" spans="1:1" s="245" customFormat="1" ht="12" hidden="1" customHeight="1">
      <c r="A18202" s="244"/>
    </row>
    <row r="18203" spans="1:1" s="245" customFormat="1" ht="12" hidden="1" customHeight="1">
      <c r="A18203" s="244"/>
    </row>
    <row r="18204" spans="1:1" s="245" customFormat="1" ht="12" hidden="1" customHeight="1">
      <c r="A18204" s="244"/>
    </row>
    <row r="18205" spans="1:1" s="245" customFormat="1" ht="12" hidden="1" customHeight="1">
      <c r="A18205" s="244"/>
    </row>
    <row r="18206" spans="1:1" s="245" customFormat="1" ht="12" hidden="1" customHeight="1">
      <c r="A18206" s="244"/>
    </row>
    <row r="18207" spans="1:1" s="245" customFormat="1" ht="12" hidden="1" customHeight="1">
      <c r="A18207" s="244"/>
    </row>
    <row r="18208" spans="1:1" s="245" customFormat="1" ht="12" hidden="1" customHeight="1">
      <c r="A18208" s="244"/>
    </row>
    <row r="18209" spans="1:1" s="245" customFormat="1" ht="12" hidden="1" customHeight="1">
      <c r="A18209" s="244"/>
    </row>
    <row r="18210" spans="1:1" s="245" customFormat="1" ht="12" hidden="1" customHeight="1">
      <c r="A18210" s="244"/>
    </row>
    <row r="18211" spans="1:1" s="245" customFormat="1" ht="12" hidden="1" customHeight="1">
      <c r="A18211" s="244"/>
    </row>
    <row r="18212" spans="1:1" s="245" customFormat="1" ht="12" hidden="1" customHeight="1">
      <c r="A18212" s="244"/>
    </row>
    <row r="18213" spans="1:1" s="245" customFormat="1" ht="12" hidden="1" customHeight="1">
      <c r="A18213" s="244"/>
    </row>
    <row r="18214" spans="1:1" s="245" customFormat="1" ht="12" hidden="1" customHeight="1">
      <c r="A18214" s="244"/>
    </row>
    <row r="18215" spans="1:1" s="245" customFormat="1" ht="12" hidden="1" customHeight="1">
      <c r="A18215" s="244"/>
    </row>
    <row r="18216" spans="1:1" s="245" customFormat="1" ht="12" hidden="1" customHeight="1">
      <c r="A18216" s="244"/>
    </row>
    <row r="18217" spans="1:1" s="245" customFormat="1" ht="12" hidden="1" customHeight="1">
      <c r="A18217" s="244"/>
    </row>
    <row r="18218" spans="1:1" s="245" customFormat="1" ht="12" hidden="1" customHeight="1">
      <c r="A18218" s="244"/>
    </row>
    <row r="18219" spans="1:1" s="245" customFormat="1" ht="12" hidden="1" customHeight="1">
      <c r="A18219" s="244"/>
    </row>
    <row r="18220" spans="1:1" s="245" customFormat="1" ht="12" hidden="1" customHeight="1">
      <c r="A18220" s="244"/>
    </row>
    <row r="18221" spans="1:1" s="245" customFormat="1" ht="12" hidden="1" customHeight="1">
      <c r="A18221" s="244"/>
    </row>
    <row r="18222" spans="1:1" s="245" customFormat="1" ht="12" hidden="1" customHeight="1">
      <c r="A18222" s="244"/>
    </row>
    <row r="18223" spans="1:1" s="245" customFormat="1" ht="12" hidden="1" customHeight="1">
      <c r="A18223" s="244"/>
    </row>
    <row r="18224" spans="1:1" s="245" customFormat="1" ht="12" hidden="1" customHeight="1">
      <c r="A18224" s="244"/>
    </row>
    <row r="18225" spans="1:1" s="245" customFormat="1" ht="12" hidden="1" customHeight="1">
      <c r="A18225" s="244"/>
    </row>
    <row r="18226" spans="1:1" s="245" customFormat="1" ht="12" hidden="1" customHeight="1">
      <c r="A18226" s="244"/>
    </row>
    <row r="18227" spans="1:1" s="245" customFormat="1" ht="12" hidden="1" customHeight="1">
      <c r="A18227" s="244"/>
    </row>
    <row r="18228" spans="1:1" s="245" customFormat="1" ht="12" hidden="1" customHeight="1">
      <c r="A18228" s="244"/>
    </row>
    <row r="18229" spans="1:1" s="245" customFormat="1" ht="12" hidden="1" customHeight="1">
      <c r="A18229" s="244"/>
    </row>
    <row r="18230" spans="1:1" s="245" customFormat="1" ht="12" hidden="1" customHeight="1">
      <c r="A18230" s="244"/>
    </row>
    <row r="18231" spans="1:1" s="245" customFormat="1" ht="12" hidden="1" customHeight="1">
      <c r="A18231" s="244"/>
    </row>
    <row r="18232" spans="1:1" s="245" customFormat="1" ht="12" hidden="1" customHeight="1">
      <c r="A18232" s="244"/>
    </row>
    <row r="18233" spans="1:1" s="245" customFormat="1" ht="12" hidden="1" customHeight="1">
      <c r="A18233" s="244"/>
    </row>
    <row r="18234" spans="1:1" s="245" customFormat="1" ht="12" hidden="1" customHeight="1">
      <c r="A18234" s="244"/>
    </row>
    <row r="18235" spans="1:1" s="245" customFormat="1" ht="12" hidden="1" customHeight="1">
      <c r="A18235" s="244"/>
    </row>
    <row r="18236" spans="1:1" s="245" customFormat="1" ht="12" hidden="1" customHeight="1">
      <c r="A18236" s="244"/>
    </row>
    <row r="18237" spans="1:1" s="245" customFormat="1" ht="12" hidden="1" customHeight="1">
      <c r="A18237" s="244"/>
    </row>
    <row r="18238" spans="1:1" s="245" customFormat="1" ht="12" hidden="1" customHeight="1">
      <c r="A18238" s="244"/>
    </row>
    <row r="18239" spans="1:1" s="245" customFormat="1" ht="12" hidden="1" customHeight="1">
      <c r="A18239" s="244"/>
    </row>
    <row r="18240" spans="1:1" s="245" customFormat="1" ht="12" hidden="1" customHeight="1">
      <c r="A18240" s="244"/>
    </row>
    <row r="18241" spans="1:1" s="245" customFormat="1" ht="12" hidden="1" customHeight="1">
      <c r="A18241" s="244"/>
    </row>
    <row r="18242" spans="1:1" s="245" customFormat="1" ht="12" hidden="1" customHeight="1">
      <c r="A18242" s="244"/>
    </row>
    <row r="18243" spans="1:1" s="245" customFormat="1" ht="12" hidden="1" customHeight="1">
      <c r="A18243" s="244"/>
    </row>
    <row r="18244" spans="1:1" s="245" customFormat="1" ht="12" hidden="1" customHeight="1">
      <c r="A18244" s="244"/>
    </row>
    <row r="18245" spans="1:1" s="245" customFormat="1" ht="12" hidden="1" customHeight="1">
      <c r="A18245" s="244"/>
    </row>
    <row r="18246" spans="1:1" s="245" customFormat="1" ht="12" hidden="1" customHeight="1">
      <c r="A18246" s="244"/>
    </row>
    <row r="18247" spans="1:1" s="245" customFormat="1" ht="12" hidden="1" customHeight="1">
      <c r="A18247" s="244"/>
    </row>
    <row r="18248" spans="1:1" s="245" customFormat="1" ht="12" hidden="1" customHeight="1">
      <c r="A18248" s="244"/>
    </row>
    <row r="18249" spans="1:1" s="245" customFormat="1" ht="12" hidden="1" customHeight="1">
      <c r="A18249" s="244"/>
    </row>
    <row r="18250" spans="1:1" s="245" customFormat="1" ht="12" hidden="1" customHeight="1">
      <c r="A18250" s="244"/>
    </row>
    <row r="18251" spans="1:1" s="245" customFormat="1" ht="12" hidden="1" customHeight="1">
      <c r="A18251" s="244"/>
    </row>
    <row r="18252" spans="1:1" s="245" customFormat="1" ht="12" hidden="1" customHeight="1">
      <c r="A18252" s="244"/>
    </row>
    <row r="18253" spans="1:1" s="245" customFormat="1" ht="12" hidden="1" customHeight="1">
      <c r="A18253" s="244"/>
    </row>
    <row r="18254" spans="1:1" s="245" customFormat="1" ht="12" hidden="1" customHeight="1">
      <c r="A18254" s="244"/>
    </row>
    <row r="18255" spans="1:1" s="245" customFormat="1" ht="12" hidden="1" customHeight="1">
      <c r="A18255" s="244"/>
    </row>
    <row r="18256" spans="1:1" s="245" customFormat="1" ht="12" hidden="1" customHeight="1">
      <c r="A18256" s="244"/>
    </row>
    <row r="18257" spans="1:1" s="245" customFormat="1" ht="12" hidden="1" customHeight="1">
      <c r="A18257" s="244"/>
    </row>
    <row r="18258" spans="1:1" s="245" customFormat="1" ht="12" hidden="1" customHeight="1">
      <c r="A18258" s="244"/>
    </row>
    <row r="18259" spans="1:1" s="245" customFormat="1" ht="12" hidden="1" customHeight="1">
      <c r="A18259" s="244"/>
    </row>
    <row r="18260" spans="1:1" s="245" customFormat="1" ht="12" hidden="1" customHeight="1">
      <c r="A18260" s="244"/>
    </row>
    <row r="18261" spans="1:1" s="245" customFormat="1" ht="12" hidden="1" customHeight="1">
      <c r="A18261" s="244"/>
    </row>
    <row r="18262" spans="1:1" s="245" customFormat="1" ht="12" hidden="1" customHeight="1">
      <c r="A18262" s="244"/>
    </row>
    <row r="18263" spans="1:1" s="245" customFormat="1" ht="12" hidden="1" customHeight="1">
      <c r="A18263" s="244"/>
    </row>
    <row r="18264" spans="1:1" s="245" customFormat="1" ht="12" hidden="1" customHeight="1">
      <c r="A18264" s="244"/>
    </row>
    <row r="18265" spans="1:1" s="245" customFormat="1" ht="12" hidden="1" customHeight="1">
      <c r="A18265" s="244"/>
    </row>
    <row r="18266" spans="1:1" s="245" customFormat="1" ht="12" hidden="1" customHeight="1">
      <c r="A18266" s="244"/>
    </row>
    <row r="18267" spans="1:1" s="245" customFormat="1" ht="12" hidden="1" customHeight="1">
      <c r="A18267" s="244"/>
    </row>
    <row r="18268" spans="1:1" s="245" customFormat="1" ht="12" hidden="1" customHeight="1">
      <c r="A18268" s="244"/>
    </row>
    <row r="18269" spans="1:1" s="245" customFormat="1" ht="12" hidden="1" customHeight="1">
      <c r="A18269" s="244"/>
    </row>
    <row r="18270" spans="1:1" s="245" customFormat="1" ht="12" hidden="1" customHeight="1">
      <c r="A18270" s="244"/>
    </row>
    <row r="18271" spans="1:1" s="245" customFormat="1" ht="12" hidden="1" customHeight="1">
      <c r="A18271" s="244"/>
    </row>
    <row r="18272" spans="1:1" s="245" customFormat="1" ht="12" hidden="1" customHeight="1">
      <c r="A18272" s="244"/>
    </row>
    <row r="18273" spans="1:1" s="245" customFormat="1" ht="12" hidden="1" customHeight="1">
      <c r="A18273" s="244"/>
    </row>
    <row r="18274" spans="1:1" s="245" customFormat="1" ht="12" hidden="1" customHeight="1">
      <c r="A18274" s="244"/>
    </row>
    <row r="18275" spans="1:1" s="245" customFormat="1" ht="12" hidden="1" customHeight="1">
      <c r="A18275" s="244"/>
    </row>
    <row r="18276" spans="1:1" s="245" customFormat="1" ht="12" hidden="1" customHeight="1">
      <c r="A18276" s="244"/>
    </row>
    <row r="18277" spans="1:1" s="245" customFormat="1" ht="12" hidden="1" customHeight="1">
      <c r="A18277" s="244"/>
    </row>
    <row r="18278" spans="1:1" s="245" customFormat="1" ht="12" hidden="1" customHeight="1">
      <c r="A18278" s="244"/>
    </row>
    <row r="18279" spans="1:1" s="245" customFormat="1" ht="12" hidden="1" customHeight="1">
      <c r="A18279" s="244"/>
    </row>
    <row r="18280" spans="1:1" s="245" customFormat="1" ht="12" hidden="1" customHeight="1">
      <c r="A18280" s="244"/>
    </row>
    <row r="18281" spans="1:1" s="245" customFormat="1" ht="12" hidden="1" customHeight="1">
      <c r="A18281" s="244"/>
    </row>
    <row r="18282" spans="1:1" s="245" customFormat="1" ht="12" hidden="1" customHeight="1">
      <c r="A18282" s="244"/>
    </row>
    <row r="18283" spans="1:1" s="245" customFormat="1" ht="12" hidden="1" customHeight="1">
      <c r="A18283" s="244"/>
    </row>
    <row r="18284" spans="1:1" s="245" customFormat="1" ht="12" hidden="1" customHeight="1">
      <c r="A18284" s="244"/>
    </row>
    <row r="18285" spans="1:1" s="245" customFormat="1" ht="12" hidden="1" customHeight="1">
      <c r="A18285" s="244"/>
    </row>
    <row r="18286" spans="1:1" s="245" customFormat="1" ht="12" hidden="1" customHeight="1">
      <c r="A18286" s="244"/>
    </row>
    <row r="18287" spans="1:1" s="245" customFormat="1" ht="12" hidden="1" customHeight="1">
      <c r="A18287" s="244"/>
    </row>
    <row r="18288" spans="1:1" s="245" customFormat="1" ht="12" hidden="1" customHeight="1">
      <c r="A18288" s="244"/>
    </row>
    <row r="18289" spans="1:1" s="245" customFormat="1" ht="12" hidden="1" customHeight="1">
      <c r="A18289" s="244"/>
    </row>
    <row r="18290" spans="1:1" s="245" customFormat="1" ht="12" hidden="1" customHeight="1">
      <c r="A18290" s="244"/>
    </row>
    <row r="18291" spans="1:1" s="245" customFormat="1" ht="12" hidden="1" customHeight="1">
      <c r="A18291" s="244"/>
    </row>
    <row r="18292" spans="1:1" s="245" customFormat="1" ht="12" hidden="1" customHeight="1">
      <c r="A18292" s="244"/>
    </row>
    <row r="18293" spans="1:1" s="245" customFormat="1" ht="12" hidden="1" customHeight="1">
      <c r="A18293" s="244"/>
    </row>
    <row r="18294" spans="1:1" s="245" customFormat="1" ht="12" hidden="1" customHeight="1">
      <c r="A18294" s="244"/>
    </row>
    <row r="18295" spans="1:1" s="245" customFormat="1" ht="12" hidden="1" customHeight="1">
      <c r="A18295" s="244"/>
    </row>
    <row r="18296" spans="1:1" s="245" customFormat="1" ht="12" hidden="1" customHeight="1">
      <c r="A18296" s="244"/>
    </row>
    <row r="18297" spans="1:1" s="245" customFormat="1" ht="12" hidden="1" customHeight="1">
      <c r="A18297" s="244"/>
    </row>
    <row r="18298" spans="1:1" s="245" customFormat="1" ht="12" hidden="1" customHeight="1">
      <c r="A18298" s="244"/>
    </row>
    <row r="18299" spans="1:1" s="245" customFormat="1" ht="12" hidden="1" customHeight="1">
      <c r="A18299" s="244"/>
    </row>
    <row r="18300" spans="1:1" s="245" customFormat="1" ht="12" hidden="1" customHeight="1">
      <c r="A18300" s="244"/>
    </row>
    <row r="18301" spans="1:1" s="245" customFormat="1" ht="12" hidden="1" customHeight="1">
      <c r="A18301" s="244"/>
    </row>
    <row r="18302" spans="1:1" s="245" customFormat="1" ht="12" hidden="1" customHeight="1">
      <c r="A18302" s="244"/>
    </row>
    <row r="18303" spans="1:1" s="245" customFormat="1" ht="12" hidden="1" customHeight="1">
      <c r="A18303" s="244"/>
    </row>
    <row r="18304" spans="1:1" s="245" customFormat="1" ht="12" hidden="1" customHeight="1">
      <c r="A18304" s="244"/>
    </row>
    <row r="18305" spans="1:1" s="245" customFormat="1" ht="12" hidden="1" customHeight="1">
      <c r="A18305" s="244"/>
    </row>
    <row r="18306" spans="1:1" s="245" customFormat="1" ht="12" hidden="1" customHeight="1">
      <c r="A18306" s="244"/>
    </row>
    <row r="18307" spans="1:1" s="245" customFormat="1" ht="12" hidden="1" customHeight="1">
      <c r="A18307" s="244"/>
    </row>
    <row r="18308" spans="1:1" s="245" customFormat="1" ht="12" hidden="1" customHeight="1">
      <c r="A18308" s="244"/>
    </row>
    <row r="18309" spans="1:1" s="245" customFormat="1" ht="12" hidden="1" customHeight="1">
      <c r="A18309" s="244"/>
    </row>
    <row r="18310" spans="1:1" s="245" customFormat="1" ht="12" hidden="1" customHeight="1">
      <c r="A18310" s="244"/>
    </row>
    <row r="18311" spans="1:1" s="245" customFormat="1" ht="12" hidden="1" customHeight="1">
      <c r="A18311" s="244"/>
    </row>
    <row r="18312" spans="1:1" s="245" customFormat="1" ht="12" hidden="1" customHeight="1">
      <c r="A18312" s="244"/>
    </row>
    <row r="18313" spans="1:1" s="245" customFormat="1" ht="12" hidden="1" customHeight="1">
      <c r="A18313" s="244"/>
    </row>
    <row r="18314" spans="1:1" s="245" customFormat="1" ht="12" hidden="1" customHeight="1">
      <c r="A18314" s="244"/>
    </row>
    <row r="18315" spans="1:1" s="245" customFormat="1" ht="12" hidden="1" customHeight="1">
      <c r="A18315" s="244"/>
    </row>
    <row r="18316" spans="1:1" s="245" customFormat="1" ht="12" hidden="1" customHeight="1">
      <c r="A18316" s="244"/>
    </row>
    <row r="18317" spans="1:1" s="245" customFormat="1" ht="12" hidden="1" customHeight="1">
      <c r="A18317" s="244"/>
    </row>
    <row r="18318" spans="1:1" s="245" customFormat="1" ht="12" hidden="1" customHeight="1">
      <c r="A18318" s="244"/>
    </row>
    <row r="18319" spans="1:1" s="245" customFormat="1" ht="12" hidden="1" customHeight="1">
      <c r="A18319" s="244"/>
    </row>
    <row r="18320" spans="1:1" s="245" customFormat="1" ht="12" hidden="1" customHeight="1">
      <c r="A18320" s="244"/>
    </row>
    <row r="18321" spans="1:1" s="245" customFormat="1" ht="12" hidden="1" customHeight="1">
      <c r="A18321" s="244"/>
    </row>
    <row r="18322" spans="1:1" s="245" customFormat="1" ht="12" hidden="1" customHeight="1">
      <c r="A18322" s="244"/>
    </row>
    <row r="18323" spans="1:1" s="245" customFormat="1" ht="12" hidden="1" customHeight="1">
      <c r="A18323" s="244"/>
    </row>
    <row r="18324" spans="1:1" s="245" customFormat="1" ht="12" hidden="1" customHeight="1">
      <c r="A18324" s="244"/>
    </row>
    <row r="18325" spans="1:1" s="245" customFormat="1" ht="12" hidden="1" customHeight="1">
      <c r="A18325" s="244"/>
    </row>
    <row r="18326" spans="1:1" s="245" customFormat="1" ht="12" hidden="1" customHeight="1">
      <c r="A18326" s="244"/>
    </row>
    <row r="18327" spans="1:1" s="245" customFormat="1" ht="12" hidden="1" customHeight="1">
      <c r="A18327" s="244"/>
    </row>
    <row r="18328" spans="1:1" s="245" customFormat="1" ht="12" hidden="1" customHeight="1">
      <c r="A18328" s="244"/>
    </row>
    <row r="18329" spans="1:1" s="245" customFormat="1" ht="12" hidden="1" customHeight="1">
      <c r="A18329" s="244"/>
    </row>
    <row r="18330" spans="1:1" s="245" customFormat="1" ht="12" hidden="1" customHeight="1">
      <c r="A18330" s="244"/>
    </row>
    <row r="18331" spans="1:1" s="245" customFormat="1" ht="12" hidden="1" customHeight="1">
      <c r="A18331" s="244"/>
    </row>
    <row r="18332" spans="1:1" s="245" customFormat="1" ht="12" hidden="1" customHeight="1">
      <c r="A18332" s="244"/>
    </row>
    <row r="18333" spans="1:1" s="245" customFormat="1" ht="12" hidden="1" customHeight="1">
      <c r="A18333" s="244"/>
    </row>
    <row r="18334" spans="1:1" s="245" customFormat="1" ht="12" hidden="1" customHeight="1">
      <c r="A18334" s="244"/>
    </row>
    <row r="18335" spans="1:1" s="245" customFormat="1" ht="12" hidden="1" customHeight="1">
      <c r="A18335" s="244"/>
    </row>
    <row r="18336" spans="1:1" s="245" customFormat="1" ht="12" hidden="1" customHeight="1">
      <c r="A18336" s="244"/>
    </row>
    <row r="18337" spans="1:1" s="245" customFormat="1" ht="12" hidden="1" customHeight="1">
      <c r="A18337" s="244"/>
    </row>
    <row r="18338" spans="1:1" s="245" customFormat="1" ht="12" hidden="1" customHeight="1">
      <c r="A18338" s="244"/>
    </row>
    <row r="18339" spans="1:1" s="245" customFormat="1" ht="12" hidden="1" customHeight="1">
      <c r="A18339" s="244"/>
    </row>
    <row r="18340" spans="1:1" s="245" customFormat="1" ht="12" hidden="1" customHeight="1">
      <c r="A18340" s="244"/>
    </row>
    <row r="18341" spans="1:1" s="245" customFormat="1" ht="12" hidden="1" customHeight="1">
      <c r="A18341" s="244"/>
    </row>
    <row r="18342" spans="1:1" s="245" customFormat="1" ht="12" hidden="1" customHeight="1">
      <c r="A18342" s="244"/>
    </row>
    <row r="18343" spans="1:1" s="245" customFormat="1" ht="12" hidden="1" customHeight="1">
      <c r="A18343" s="244"/>
    </row>
    <row r="18344" spans="1:1" s="245" customFormat="1" ht="12" hidden="1" customHeight="1">
      <c r="A18344" s="244"/>
    </row>
    <row r="18345" spans="1:1" s="245" customFormat="1" ht="12" hidden="1" customHeight="1">
      <c r="A18345" s="244"/>
    </row>
    <row r="18346" spans="1:1" s="245" customFormat="1" ht="12" hidden="1" customHeight="1">
      <c r="A18346" s="244"/>
    </row>
    <row r="18347" spans="1:1" s="245" customFormat="1" ht="12" hidden="1" customHeight="1">
      <c r="A18347" s="244"/>
    </row>
    <row r="18348" spans="1:1" s="245" customFormat="1" ht="12" hidden="1" customHeight="1">
      <c r="A18348" s="244"/>
    </row>
    <row r="18349" spans="1:1" s="245" customFormat="1" ht="12" hidden="1" customHeight="1">
      <c r="A18349" s="244"/>
    </row>
    <row r="18350" spans="1:1" s="245" customFormat="1" ht="12" hidden="1" customHeight="1">
      <c r="A18350" s="244"/>
    </row>
    <row r="18351" spans="1:1" s="245" customFormat="1" ht="12" hidden="1" customHeight="1">
      <c r="A18351" s="244"/>
    </row>
    <row r="18352" spans="1:1" s="245" customFormat="1" ht="12" hidden="1" customHeight="1">
      <c r="A18352" s="244"/>
    </row>
    <row r="18353" spans="1:1" s="245" customFormat="1" ht="12" hidden="1" customHeight="1">
      <c r="A18353" s="244"/>
    </row>
    <row r="18354" spans="1:1" s="245" customFormat="1" ht="12" hidden="1" customHeight="1">
      <c r="A18354" s="244"/>
    </row>
    <row r="18355" spans="1:1" s="245" customFormat="1" ht="12" hidden="1" customHeight="1">
      <c r="A18355" s="244"/>
    </row>
    <row r="18356" spans="1:1" s="245" customFormat="1" ht="12" hidden="1" customHeight="1">
      <c r="A18356" s="244"/>
    </row>
    <row r="18357" spans="1:1" s="245" customFormat="1" ht="12" hidden="1" customHeight="1">
      <c r="A18357" s="244"/>
    </row>
    <row r="18358" spans="1:1" s="245" customFormat="1" ht="12" hidden="1" customHeight="1">
      <c r="A18358" s="244"/>
    </row>
    <row r="18359" spans="1:1" s="245" customFormat="1" ht="12" hidden="1" customHeight="1">
      <c r="A18359" s="244"/>
    </row>
    <row r="18360" spans="1:1" s="245" customFormat="1" ht="12" hidden="1" customHeight="1">
      <c r="A18360" s="244"/>
    </row>
    <row r="18361" spans="1:1" s="245" customFormat="1" ht="12" hidden="1" customHeight="1">
      <c r="A18361" s="244"/>
    </row>
    <row r="18362" spans="1:1" s="245" customFormat="1" ht="12" hidden="1" customHeight="1">
      <c r="A18362" s="244"/>
    </row>
    <row r="18363" spans="1:1" s="245" customFormat="1" ht="12" hidden="1" customHeight="1">
      <c r="A18363" s="244"/>
    </row>
    <row r="18364" spans="1:1" s="245" customFormat="1" ht="12" hidden="1" customHeight="1">
      <c r="A18364" s="244"/>
    </row>
    <row r="18365" spans="1:1" s="245" customFormat="1" ht="12" hidden="1" customHeight="1">
      <c r="A18365" s="244"/>
    </row>
    <row r="18366" spans="1:1" s="245" customFormat="1" ht="12" hidden="1" customHeight="1">
      <c r="A18366" s="244"/>
    </row>
    <row r="18367" spans="1:1" s="245" customFormat="1" ht="12" hidden="1" customHeight="1">
      <c r="A18367" s="244"/>
    </row>
    <row r="18368" spans="1:1" s="245" customFormat="1" ht="12" hidden="1" customHeight="1">
      <c r="A18368" s="244"/>
    </row>
    <row r="18369" spans="1:1" s="245" customFormat="1" ht="12" hidden="1" customHeight="1">
      <c r="A18369" s="244"/>
    </row>
    <row r="18370" spans="1:1" s="245" customFormat="1" ht="12" hidden="1" customHeight="1">
      <c r="A18370" s="244"/>
    </row>
    <row r="18371" spans="1:1" s="245" customFormat="1" ht="12" hidden="1" customHeight="1">
      <c r="A18371" s="244"/>
    </row>
    <row r="18372" spans="1:1" s="245" customFormat="1" ht="12" hidden="1" customHeight="1">
      <c r="A18372" s="244"/>
    </row>
    <row r="18373" spans="1:1" s="245" customFormat="1" ht="12" hidden="1" customHeight="1">
      <c r="A18373" s="244"/>
    </row>
    <row r="18374" spans="1:1" s="245" customFormat="1" ht="12" hidden="1" customHeight="1">
      <c r="A18374" s="244"/>
    </row>
    <row r="18375" spans="1:1" s="245" customFormat="1" ht="12" hidden="1" customHeight="1">
      <c r="A18375" s="244"/>
    </row>
    <row r="18376" spans="1:1" s="245" customFormat="1" ht="12" hidden="1" customHeight="1">
      <c r="A18376" s="244"/>
    </row>
    <row r="18377" spans="1:1" s="245" customFormat="1" ht="12" hidden="1" customHeight="1">
      <c r="A18377" s="244"/>
    </row>
    <row r="18378" spans="1:1" s="245" customFormat="1" ht="12" hidden="1" customHeight="1">
      <c r="A18378" s="244"/>
    </row>
    <row r="18379" spans="1:1" s="245" customFormat="1" ht="12" hidden="1" customHeight="1">
      <c r="A18379" s="244"/>
    </row>
    <row r="18380" spans="1:1" s="245" customFormat="1" ht="12" hidden="1" customHeight="1">
      <c r="A18380" s="244"/>
    </row>
    <row r="18381" spans="1:1" s="245" customFormat="1" ht="12" hidden="1" customHeight="1">
      <c r="A18381" s="244"/>
    </row>
    <row r="18382" spans="1:1" s="245" customFormat="1" ht="12" hidden="1" customHeight="1">
      <c r="A18382" s="244"/>
    </row>
    <row r="18383" spans="1:1" s="245" customFormat="1" ht="12" hidden="1" customHeight="1">
      <c r="A18383" s="244"/>
    </row>
    <row r="18384" spans="1:1" s="245" customFormat="1" ht="12" hidden="1" customHeight="1">
      <c r="A18384" s="244"/>
    </row>
    <row r="18385" spans="1:1" s="245" customFormat="1" ht="12" hidden="1" customHeight="1">
      <c r="A18385" s="244"/>
    </row>
    <row r="18386" spans="1:1" s="245" customFormat="1" ht="12" hidden="1" customHeight="1">
      <c r="A18386" s="244"/>
    </row>
    <row r="18387" spans="1:1" s="245" customFormat="1" ht="12" hidden="1" customHeight="1">
      <c r="A18387" s="244"/>
    </row>
    <row r="18388" spans="1:1" s="245" customFormat="1" ht="12" hidden="1" customHeight="1">
      <c r="A18388" s="244"/>
    </row>
    <row r="18389" spans="1:1" s="245" customFormat="1" ht="12" hidden="1" customHeight="1">
      <c r="A18389" s="244"/>
    </row>
    <row r="18390" spans="1:1" s="245" customFormat="1" ht="12" hidden="1" customHeight="1">
      <c r="A18390" s="244"/>
    </row>
    <row r="18391" spans="1:1" s="245" customFormat="1" ht="12" hidden="1" customHeight="1">
      <c r="A18391" s="244"/>
    </row>
    <row r="18392" spans="1:1" s="245" customFormat="1" ht="12" hidden="1" customHeight="1">
      <c r="A18392" s="244"/>
    </row>
    <row r="18393" spans="1:1" s="245" customFormat="1" ht="12" hidden="1" customHeight="1">
      <c r="A18393" s="244"/>
    </row>
    <row r="18394" spans="1:1" s="245" customFormat="1" ht="12" hidden="1" customHeight="1">
      <c r="A18394" s="244"/>
    </row>
    <row r="18395" spans="1:1" s="245" customFormat="1" ht="12" hidden="1" customHeight="1">
      <c r="A18395" s="244"/>
    </row>
    <row r="18396" spans="1:1" s="245" customFormat="1" ht="12" hidden="1" customHeight="1">
      <c r="A18396" s="244"/>
    </row>
    <row r="18397" spans="1:1" s="245" customFormat="1" ht="12" hidden="1" customHeight="1">
      <c r="A18397" s="244"/>
    </row>
    <row r="18398" spans="1:1" s="245" customFormat="1" ht="12" hidden="1" customHeight="1">
      <c r="A18398" s="244"/>
    </row>
    <row r="18399" spans="1:1" s="245" customFormat="1" ht="12" hidden="1" customHeight="1">
      <c r="A18399" s="244"/>
    </row>
    <row r="18400" spans="1:1" s="245" customFormat="1" ht="12" hidden="1" customHeight="1">
      <c r="A18400" s="244"/>
    </row>
    <row r="18401" spans="1:1" s="245" customFormat="1" ht="12" hidden="1" customHeight="1">
      <c r="A18401" s="244"/>
    </row>
    <row r="18402" spans="1:1" s="245" customFormat="1" ht="12" hidden="1" customHeight="1">
      <c r="A18402" s="244"/>
    </row>
    <row r="18403" spans="1:1" s="245" customFormat="1" ht="12" hidden="1" customHeight="1">
      <c r="A18403" s="244"/>
    </row>
    <row r="18404" spans="1:1" s="245" customFormat="1" ht="12" hidden="1" customHeight="1">
      <c r="A18404" s="244"/>
    </row>
    <row r="18405" spans="1:1" s="245" customFormat="1" ht="12" hidden="1" customHeight="1">
      <c r="A18405" s="244"/>
    </row>
    <row r="18406" spans="1:1" s="245" customFormat="1" ht="12" hidden="1" customHeight="1">
      <c r="A18406" s="244"/>
    </row>
    <row r="18407" spans="1:1" s="245" customFormat="1" ht="12" hidden="1" customHeight="1">
      <c r="A18407" s="244"/>
    </row>
    <row r="18408" spans="1:1" s="245" customFormat="1" ht="12" hidden="1" customHeight="1">
      <c r="A18408" s="244"/>
    </row>
    <row r="18409" spans="1:1" s="245" customFormat="1" ht="12" hidden="1" customHeight="1">
      <c r="A18409" s="244"/>
    </row>
    <row r="18410" spans="1:1" s="245" customFormat="1" ht="12" hidden="1" customHeight="1">
      <c r="A18410" s="244"/>
    </row>
    <row r="18411" spans="1:1" s="245" customFormat="1" ht="12" hidden="1" customHeight="1">
      <c r="A18411" s="244"/>
    </row>
    <row r="18412" spans="1:1" s="245" customFormat="1" ht="12" hidden="1" customHeight="1">
      <c r="A18412" s="244"/>
    </row>
    <row r="18413" spans="1:1" s="245" customFormat="1" ht="12" hidden="1" customHeight="1">
      <c r="A18413" s="244"/>
    </row>
    <row r="18414" spans="1:1" s="245" customFormat="1" ht="12" hidden="1" customHeight="1">
      <c r="A18414" s="244"/>
    </row>
    <row r="18415" spans="1:1" s="245" customFormat="1" ht="12" hidden="1" customHeight="1">
      <c r="A18415" s="244"/>
    </row>
    <row r="18416" spans="1:1" s="245" customFormat="1" ht="12" hidden="1" customHeight="1">
      <c r="A18416" s="244"/>
    </row>
    <row r="18417" spans="1:1" s="245" customFormat="1" ht="12" hidden="1" customHeight="1">
      <c r="A18417" s="244"/>
    </row>
    <row r="18418" spans="1:1" s="245" customFormat="1" ht="12" hidden="1" customHeight="1">
      <c r="A18418" s="244"/>
    </row>
    <row r="18419" spans="1:1" s="245" customFormat="1" ht="12" hidden="1" customHeight="1">
      <c r="A18419" s="244"/>
    </row>
    <row r="18420" spans="1:1" s="245" customFormat="1" ht="12" hidden="1" customHeight="1">
      <c r="A18420" s="244"/>
    </row>
    <row r="18421" spans="1:1" s="245" customFormat="1" ht="12" hidden="1" customHeight="1">
      <c r="A18421" s="244"/>
    </row>
    <row r="18422" spans="1:1" s="245" customFormat="1" ht="12" hidden="1" customHeight="1">
      <c r="A18422" s="244"/>
    </row>
    <row r="18423" spans="1:1" s="245" customFormat="1" ht="12" hidden="1" customHeight="1">
      <c r="A18423" s="244"/>
    </row>
    <row r="18424" spans="1:1" s="245" customFormat="1" ht="12" hidden="1" customHeight="1">
      <c r="A18424" s="244"/>
    </row>
    <row r="18425" spans="1:1" s="245" customFormat="1" ht="12" hidden="1" customHeight="1">
      <c r="A18425" s="244"/>
    </row>
    <row r="18426" spans="1:1" s="245" customFormat="1" ht="12" hidden="1" customHeight="1">
      <c r="A18426" s="244"/>
    </row>
    <row r="18427" spans="1:1" s="245" customFormat="1" ht="12" hidden="1" customHeight="1">
      <c r="A18427" s="244"/>
    </row>
    <row r="18428" spans="1:1" s="245" customFormat="1" ht="12" hidden="1" customHeight="1">
      <c r="A18428" s="244"/>
    </row>
    <row r="18429" spans="1:1" s="245" customFormat="1" ht="12" hidden="1" customHeight="1">
      <c r="A18429" s="244"/>
    </row>
    <row r="18430" spans="1:1" s="245" customFormat="1" ht="12" hidden="1" customHeight="1">
      <c r="A18430" s="244"/>
    </row>
    <row r="18431" spans="1:1" s="245" customFormat="1" ht="12" hidden="1" customHeight="1">
      <c r="A18431" s="244"/>
    </row>
    <row r="18432" spans="1:1" s="245" customFormat="1" ht="12" hidden="1" customHeight="1">
      <c r="A18432" s="244"/>
    </row>
    <row r="18433" spans="1:1" s="245" customFormat="1" ht="12" hidden="1" customHeight="1">
      <c r="A18433" s="244"/>
    </row>
    <row r="18434" spans="1:1" s="245" customFormat="1" ht="12" hidden="1" customHeight="1">
      <c r="A18434" s="244"/>
    </row>
    <row r="18435" spans="1:1" s="245" customFormat="1" ht="12" hidden="1" customHeight="1">
      <c r="A18435" s="244"/>
    </row>
    <row r="18436" spans="1:1" s="245" customFormat="1" ht="12" hidden="1" customHeight="1">
      <c r="A18436" s="244"/>
    </row>
    <row r="18437" spans="1:1" s="245" customFormat="1" ht="12" hidden="1" customHeight="1">
      <c r="A18437" s="244"/>
    </row>
    <row r="18438" spans="1:1" s="245" customFormat="1" ht="12" hidden="1" customHeight="1">
      <c r="A18438" s="244"/>
    </row>
    <row r="18439" spans="1:1" s="245" customFormat="1" ht="12" hidden="1" customHeight="1">
      <c r="A18439" s="244"/>
    </row>
    <row r="18440" spans="1:1" s="245" customFormat="1" ht="12" hidden="1" customHeight="1">
      <c r="A18440" s="244"/>
    </row>
    <row r="18441" spans="1:1" s="245" customFormat="1" ht="12" hidden="1" customHeight="1">
      <c r="A18441" s="244"/>
    </row>
    <row r="18442" spans="1:1" s="245" customFormat="1" ht="12" hidden="1" customHeight="1">
      <c r="A18442" s="244"/>
    </row>
    <row r="18443" spans="1:1" s="245" customFormat="1" ht="12" hidden="1" customHeight="1">
      <c r="A18443" s="244"/>
    </row>
    <row r="18444" spans="1:1" s="245" customFormat="1" ht="12" hidden="1" customHeight="1">
      <c r="A18444" s="244"/>
    </row>
    <row r="18445" spans="1:1" s="245" customFormat="1" ht="12" hidden="1" customHeight="1">
      <c r="A18445" s="244"/>
    </row>
    <row r="18446" spans="1:1" s="245" customFormat="1" ht="12" hidden="1" customHeight="1">
      <c r="A18446" s="244"/>
    </row>
    <row r="18447" spans="1:1" s="245" customFormat="1" ht="12" hidden="1" customHeight="1">
      <c r="A18447" s="244"/>
    </row>
    <row r="18448" spans="1:1" s="245" customFormat="1" ht="12" hidden="1" customHeight="1">
      <c r="A18448" s="244"/>
    </row>
    <row r="18449" spans="1:1" s="245" customFormat="1" ht="12" hidden="1" customHeight="1">
      <c r="A18449" s="244"/>
    </row>
    <row r="18450" spans="1:1" s="245" customFormat="1" ht="12" hidden="1" customHeight="1">
      <c r="A18450" s="244"/>
    </row>
    <row r="18451" spans="1:1" s="245" customFormat="1" ht="12" hidden="1" customHeight="1">
      <c r="A18451" s="244"/>
    </row>
    <row r="18452" spans="1:1" s="245" customFormat="1" ht="12" hidden="1" customHeight="1">
      <c r="A18452" s="244"/>
    </row>
    <row r="18453" spans="1:1" s="245" customFormat="1" ht="12" hidden="1" customHeight="1">
      <c r="A18453" s="244"/>
    </row>
    <row r="18454" spans="1:1" s="245" customFormat="1" ht="12" hidden="1" customHeight="1">
      <c r="A18454" s="244"/>
    </row>
    <row r="18455" spans="1:1" s="245" customFormat="1" ht="12" hidden="1" customHeight="1">
      <c r="A18455" s="244"/>
    </row>
    <row r="18456" spans="1:1" s="245" customFormat="1" ht="12" hidden="1" customHeight="1">
      <c r="A18456" s="244"/>
    </row>
    <row r="18457" spans="1:1" s="245" customFormat="1" ht="12" hidden="1" customHeight="1">
      <c r="A18457" s="244"/>
    </row>
    <row r="18458" spans="1:1" s="245" customFormat="1" ht="12" hidden="1" customHeight="1">
      <c r="A18458" s="244"/>
    </row>
    <row r="18459" spans="1:1" s="245" customFormat="1" ht="12" hidden="1" customHeight="1">
      <c r="A18459" s="244"/>
    </row>
    <row r="18460" spans="1:1" s="245" customFormat="1" ht="12" hidden="1" customHeight="1">
      <c r="A18460" s="244"/>
    </row>
    <row r="18461" spans="1:1" s="245" customFormat="1" ht="12" hidden="1" customHeight="1">
      <c r="A18461" s="244"/>
    </row>
    <row r="18462" spans="1:1" s="245" customFormat="1" ht="12" hidden="1" customHeight="1">
      <c r="A18462" s="244"/>
    </row>
    <row r="18463" spans="1:1" s="245" customFormat="1" ht="12" hidden="1" customHeight="1">
      <c r="A18463" s="244"/>
    </row>
    <row r="18464" spans="1:1" s="245" customFormat="1" ht="12" hidden="1" customHeight="1">
      <c r="A18464" s="244"/>
    </row>
    <row r="18465" spans="1:1" s="245" customFormat="1" ht="12" hidden="1" customHeight="1">
      <c r="A18465" s="244"/>
    </row>
    <row r="18466" spans="1:1" s="245" customFormat="1" ht="12" hidden="1" customHeight="1">
      <c r="A18466" s="244"/>
    </row>
    <row r="18467" spans="1:1" s="245" customFormat="1" ht="12" hidden="1" customHeight="1">
      <c r="A18467" s="244"/>
    </row>
    <row r="18468" spans="1:1" s="245" customFormat="1" ht="12" hidden="1" customHeight="1">
      <c r="A18468" s="244"/>
    </row>
    <row r="18469" spans="1:1" s="245" customFormat="1" ht="12" hidden="1" customHeight="1">
      <c r="A18469" s="244"/>
    </row>
    <row r="18470" spans="1:1" s="245" customFormat="1" ht="12" hidden="1" customHeight="1">
      <c r="A18470" s="244"/>
    </row>
    <row r="18471" spans="1:1" s="245" customFormat="1" ht="12" hidden="1" customHeight="1">
      <c r="A18471" s="244"/>
    </row>
    <row r="18472" spans="1:1" s="245" customFormat="1" ht="12" hidden="1" customHeight="1">
      <c r="A18472" s="244"/>
    </row>
    <row r="18473" spans="1:1" s="245" customFormat="1" ht="12" hidden="1" customHeight="1">
      <c r="A18473" s="244"/>
    </row>
    <row r="18474" spans="1:1" s="245" customFormat="1" ht="12" hidden="1" customHeight="1">
      <c r="A18474" s="244"/>
    </row>
    <row r="18475" spans="1:1" s="245" customFormat="1" ht="12" hidden="1" customHeight="1">
      <c r="A18475" s="244"/>
    </row>
    <row r="18476" spans="1:1" s="245" customFormat="1" ht="12" hidden="1" customHeight="1">
      <c r="A18476" s="244"/>
    </row>
    <row r="18477" spans="1:1" s="245" customFormat="1" ht="12" hidden="1" customHeight="1">
      <c r="A18477" s="244"/>
    </row>
    <row r="18478" spans="1:1" s="245" customFormat="1" ht="12" hidden="1" customHeight="1">
      <c r="A18478" s="244"/>
    </row>
    <row r="18479" spans="1:1" s="245" customFormat="1" ht="12" hidden="1" customHeight="1">
      <c r="A18479" s="244"/>
    </row>
    <row r="18480" spans="1:1" s="245" customFormat="1" ht="12" hidden="1" customHeight="1">
      <c r="A18480" s="244"/>
    </row>
    <row r="18481" spans="1:1" s="245" customFormat="1" ht="12" hidden="1" customHeight="1">
      <c r="A18481" s="244"/>
    </row>
    <row r="18482" spans="1:1" s="245" customFormat="1" ht="12" hidden="1" customHeight="1">
      <c r="A18482" s="244"/>
    </row>
    <row r="18483" spans="1:1" s="245" customFormat="1" ht="12" hidden="1" customHeight="1">
      <c r="A18483" s="244"/>
    </row>
    <row r="18484" spans="1:1" s="245" customFormat="1" ht="12" hidden="1" customHeight="1">
      <c r="A18484" s="244"/>
    </row>
    <row r="18485" spans="1:1" s="245" customFormat="1" ht="12" hidden="1" customHeight="1">
      <c r="A18485" s="244"/>
    </row>
    <row r="18486" spans="1:1" s="245" customFormat="1" ht="12" hidden="1" customHeight="1">
      <c r="A18486" s="244"/>
    </row>
    <row r="18487" spans="1:1" s="245" customFormat="1" ht="12" hidden="1" customHeight="1">
      <c r="A18487" s="244"/>
    </row>
    <row r="18488" spans="1:1" s="245" customFormat="1" ht="12" hidden="1" customHeight="1">
      <c r="A18488" s="244"/>
    </row>
    <row r="18489" spans="1:1" s="245" customFormat="1" ht="12" hidden="1" customHeight="1">
      <c r="A18489" s="244"/>
    </row>
    <row r="18490" spans="1:1" s="245" customFormat="1" ht="12" hidden="1" customHeight="1">
      <c r="A18490" s="244"/>
    </row>
    <row r="18491" spans="1:1" s="245" customFormat="1" ht="12" hidden="1" customHeight="1">
      <c r="A18491" s="244"/>
    </row>
    <row r="18492" spans="1:1" s="245" customFormat="1" ht="12" hidden="1" customHeight="1">
      <c r="A18492" s="244"/>
    </row>
    <row r="18493" spans="1:1" s="245" customFormat="1" ht="12" hidden="1" customHeight="1">
      <c r="A18493" s="244"/>
    </row>
    <row r="18494" spans="1:1" s="245" customFormat="1" ht="12" hidden="1" customHeight="1">
      <c r="A18494" s="244"/>
    </row>
    <row r="18495" spans="1:1" s="245" customFormat="1" ht="12" hidden="1" customHeight="1">
      <c r="A18495" s="244"/>
    </row>
    <row r="18496" spans="1:1" s="245" customFormat="1" ht="12" hidden="1" customHeight="1">
      <c r="A18496" s="244"/>
    </row>
    <row r="18497" spans="1:1" s="245" customFormat="1" ht="12" hidden="1" customHeight="1">
      <c r="A18497" s="244"/>
    </row>
    <row r="18498" spans="1:1" s="245" customFormat="1" ht="12" hidden="1" customHeight="1">
      <c r="A18498" s="244"/>
    </row>
    <row r="18499" spans="1:1" s="245" customFormat="1" ht="12" hidden="1" customHeight="1">
      <c r="A18499" s="244"/>
    </row>
    <row r="18500" spans="1:1" s="245" customFormat="1" ht="12" hidden="1" customHeight="1">
      <c r="A18500" s="244"/>
    </row>
    <row r="18501" spans="1:1" s="245" customFormat="1" ht="12" hidden="1" customHeight="1">
      <c r="A18501" s="244"/>
    </row>
    <row r="18502" spans="1:1" s="245" customFormat="1" ht="12" hidden="1" customHeight="1">
      <c r="A18502" s="244"/>
    </row>
    <row r="18503" spans="1:1" s="245" customFormat="1" ht="12" hidden="1" customHeight="1">
      <c r="A18503" s="244"/>
    </row>
    <row r="18504" spans="1:1" s="245" customFormat="1" ht="12" hidden="1" customHeight="1">
      <c r="A18504" s="244"/>
    </row>
    <row r="18505" spans="1:1" s="245" customFormat="1" ht="12" hidden="1" customHeight="1">
      <c r="A18505" s="244"/>
    </row>
    <row r="18506" spans="1:1" s="245" customFormat="1" ht="12" hidden="1" customHeight="1">
      <c r="A18506" s="244"/>
    </row>
    <row r="18507" spans="1:1" s="245" customFormat="1" ht="12" hidden="1" customHeight="1">
      <c r="A18507" s="244"/>
    </row>
    <row r="18508" spans="1:1" s="245" customFormat="1" ht="12" hidden="1" customHeight="1">
      <c r="A18508" s="244"/>
    </row>
    <row r="18509" spans="1:1" s="245" customFormat="1" ht="12" hidden="1" customHeight="1">
      <c r="A18509" s="244"/>
    </row>
    <row r="18510" spans="1:1" s="245" customFormat="1" ht="12" hidden="1" customHeight="1">
      <c r="A18510" s="244"/>
    </row>
    <row r="18511" spans="1:1" s="245" customFormat="1" ht="12" hidden="1" customHeight="1">
      <c r="A18511" s="244"/>
    </row>
    <row r="18512" spans="1:1" s="245" customFormat="1" ht="12" hidden="1" customHeight="1">
      <c r="A18512" s="244"/>
    </row>
    <row r="18513" spans="1:1" s="245" customFormat="1" ht="12" hidden="1" customHeight="1">
      <c r="A18513" s="244"/>
    </row>
    <row r="18514" spans="1:1" s="245" customFormat="1" ht="12" hidden="1" customHeight="1">
      <c r="A18514" s="244"/>
    </row>
    <row r="18515" spans="1:1" s="245" customFormat="1" ht="12" hidden="1" customHeight="1">
      <c r="A18515" s="244"/>
    </row>
    <row r="18516" spans="1:1" s="245" customFormat="1" ht="12" hidden="1" customHeight="1">
      <c r="A18516" s="244"/>
    </row>
    <row r="18517" spans="1:1" s="245" customFormat="1" ht="12" hidden="1" customHeight="1">
      <c r="A18517" s="244"/>
    </row>
    <row r="18518" spans="1:1" s="245" customFormat="1" ht="12" hidden="1" customHeight="1">
      <c r="A18518" s="244"/>
    </row>
    <row r="18519" spans="1:1" s="245" customFormat="1" ht="12" hidden="1" customHeight="1">
      <c r="A18519" s="244"/>
    </row>
    <row r="18520" spans="1:1" s="245" customFormat="1" ht="12" hidden="1" customHeight="1">
      <c r="A18520" s="244"/>
    </row>
    <row r="18521" spans="1:1" s="245" customFormat="1" ht="12" hidden="1" customHeight="1">
      <c r="A18521" s="244"/>
    </row>
    <row r="18522" spans="1:1" s="245" customFormat="1" ht="12" hidden="1" customHeight="1">
      <c r="A18522" s="244"/>
    </row>
    <row r="18523" spans="1:1" s="245" customFormat="1" ht="12" hidden="1" customHeight="1">
      <c r="A18523" s="244"/>
    </row>
    <row r="18524" spans="1:1" s="245" customFormat="1" ht="12" hidden="1" customHeight="1">
      <c r="A18524" s="244"/>
    </row>
    <row r="18525" spans="1:1" s="245" customFormat="1" ht="12" hidden="1" customHeight="1">
      <c r="A18525" s="244"/>
    </row>
    <row r="18526" spans="1:1" s="245" customFormat="1" ht="12" hidden="1" customHeight="1">
      <c r="A18526" s="244"/>
    </row>
    <row r="18527" spans="1:1" s="245" customFormat="1" ht="12" hidden="1" customHeight="1">
      <c r="A18527" s="244"/>
    </row>
    <row r="18528" spans="1:1" s="245" customFormat="1" ht="12" hidden="1" customHeight="1">
      <c r="A18528" s="244"/>
    </row>
    <row r="18529" spans="1:1" s="245" customFormat="1" ht="12" hidden="1" customHeight="1">
      <c r="A18529" s="244"/>
    </row>
    <row r="18530" spans="1:1" s="245" customFormat="1" ht="12" hidden="1" customHeight="1">
      <c r="A18530" s="244"/>
    </row>
    <row r="18531" spans="1:1" s="245" customFormat="1" ht="12" hidden="1" customHeight="1">
      <c r="A18531" s="244"/>
    </row>
    <row r="18532" spans="1:1" s="245" customFormat="1" ht="12" hidden="1" customHeight="1">
      <c r="A18532" s="244"/>
    </row>
    <row r="18533" spans="1:1" s="245" customFormat="1" ht="12" hidden="1" customHeight="1">
      <c r="A18533" s="244"/>
    </row>
    <row r="18534" spans="1:1" s="245" customFormat="1" ht="12" hidden="1" customHeight="1">
      <c r="A18534" s="244"/>
    </row>
    <row r="18535" spans="1:1" s="245" customFormat="1" ht="12" hidden="1" customHeight="1">
      <c r="A18535" s="244"/>
    </row>
    <row r="18536" spans="1:1" s="245" customFormat="1" ht="12" hidden="1" customHeight="1">
      <c r="A18536" s="244"/>
    </row>
    <row r="18537" spans="1:1" s="245" customFormat="1" ht="12" hidden="1" customHeight="1">
      <c r="A18537" s="244"/>
    </row>
    <row r="18538" spans="1:1" s="245" customFormat="1" ht="12" hidden="1" customHeight="1">
      <c r="A18538" s="244"/>
    </row>
    <row r="18539" spans="1:1" s="245" customFormat="1" ht="12" hidden="1" customHeight="1">
      <c r="A18539" s="244"/>
    </row>
    <row r="18540" spans="1:1" s="245" customFormat="1" ht="12" hidden="1" customHeight="1">
      <c r="A18540" s="244"/>
    </row>
    <row r="18541" spans="1:1" s="245" customFormat="1" ht="12" hidden="1" customHeight="1">
      <c r="A18541" s="244"/>
    </row>
    <row r="18542" spans="1:1" s="245" customFormat="1" ht="12" hidden="1" customHeight="1">
      <c r="A18542" s="244"/>
    </row>
    <row r="18543" spans="1:1" s="245" customFormat="1" ht="12" hidden="1" customHeight="1">
      <c r="A18543" s="244"/>
    </row>
    <row r="18544" spans="1:1" s="245" customFormat="1" ht="12" hidden="1" customHeight="1">
      <c r="A18544" s="244"/>
    </row>
    <row r="18545" spans="1:1" s="245" customFormat="1" ht="12" hidden="1" customHeight="1">
      <c r="A18545" s="244"/>
    </row>
    <row r="18546" spans="1:1" s="245" customFormat="1" ht="12" hidden="1" customHeight="1">
      <c r="A18546" s="244"/>
    </row>
    <row r="18547" spans="1:1" s="245" customFormat="1" ht="12" hidden="1" customHeight="1">
      <c r="A18547" s="244"/>
    </row>
    <row r="18548" spans="1:1" s="245" customFormat="1" ht="12" hidden="1" customHeight="1">
      <c r="A18548" s="244"/>
    </row>
    <row r="18549" spans="1:1" s="245" customFormat="1" ht="12" hidden="1" customHeight="1">
      <c r="A18549" s="244"/>
    </row>
    <row r="18550" spans="1:1" s="245" customFormat="1" ht="12" hidden="1" customHeight="1">
      <c r="A18550" s="244"/>
    </row>
    <row r="18551" spans="1:1" s="245" customFormat="1" ht="12" hidden="1" customHeight="1">
      <c r="A18551" s="244"/>
    </row>
    <row r="18552" spans="1:1" s="245" customFormat="1" ht="12" hidden="1" customHeight="1">
      <c r="A18552" s="244"/>
    </row>
    <row r="18553" spans="1:1" s="245" customFormat="1" ht="12" hidden="1" customHeight="1">
      <c r="A18553" s="244"/>
    </row>
    <row r="18554" spans="1:1" s="245" customFormat="1" ht="12" hidden="1" customHeight="1">
      <c r="A18554" s="244"/>
    </row>
    <row r="18555" spans="1:1" s="245" customFormat="1" ht="12" hidden="1" customHeight="1">
      <c r="A18555" s="244"/>
    </row>
    <row r="18556" spans="1:1" s="245" customFormat="1" ht="12" hidden="1" customHeight="1">
      <c r="A18556" s="244"/>
    </row>
    <row r="18557" spans="1:1" s="245" customFormat="1" ht="12" hidden="1" customHeight="1">
      <c r="A18557" s="244"/>
    </row>
    <row r="18558" spans="1:1" s="245" customFormat="1" ht="12" hidden="1" customHeight="1">
      <c r="A18558" s="244"/>
    </row>
    <row r="18559" spans="1:1" s="245" customFormat="1" ht="12" hidden="1" customHeight="1">
      <c r="A18559" s="244"/>
    </row>
    <row r="18560" spans="1:1" s="245" customFormat="1" ht="12" hidden="1" customHeight="1">
      <c r="A18560" s="244"/>
    </row>
    <row r="18561" spans="1:1" s="245" customFormat="1" ht="12" hidden="1" customHeight="1">
      <c r="A18561" s="244"/>
    </row>
    <row r="18562" spans="1:1" s="245" customFormat="1" ht="12" hidden="1" customHeight="1">
      <c r="A18562" s="244"/>
    </row>
    <row r="18563" spans="1:1" s="245" customFormat="1" ht="12" hidden="1" customHeight="1">
      <c r="A18563" s="244"/>
    </row>
    <row r="18564" spans="1:1" s="245" customFormat="1" ht="12" hidden="1" customHeight="1">
      <c r="A18564" s="244"/>
    </row>
    <row r="18565" spans="1:1" s="245" customFormat="1" ht="12" hidden="1" customHeight="1">
      <c r="A18565" s="244"/>
    </row>
    <row r="18566" spans="1:1" s="245" customFormat="1" ht="12" hidden="1" customHeight="1">
      <c r="A18566" s="244"/>
    </row>
    <row r="18567" spans="1:1" s="245" customFormat="1" ht="12" hidden="1" customHeight="1">
      <c r="A18567" s="244"/>
    </row>
    <row r="18568" spans="1:1" s="245" customFormat="1" ht="12" hidden="1" customHeight="1">
      <c r="A18568" s="244"/>
    </row>
    <row r="18569" spans="1:1" s="245" customFormat="1" ht="12" hidden="1" customHeight="1">
      <c r="A18569" s="244"/>
    </row>
    <row r="18570" spans="1:1" s="245" customFormat="1" ht="12" hidden="1" customHeight="1">
      <c r="A18570" s="244"/>
    </row>
    <row r="18571" spans="1:1" s="245" customFormat="1" ht="12" hidden="1" customHeight="1">
      <c r="A18571" s="244"/>
    </row>
    <row r="18572" spans="1:1" s="245" customFormat="1" ht="12" hidden="1" customHeight="1">
      <c r="A18572" s="244"/>
    </row>
    <row r="18573" spans="1:1" s="245" customFormat="1" ht="12" hidden="1" customHeight="1">
      <c r="A18573" s="244"/>
    </row>
    <row r="18574" spans="1:1" s="245" customFormat="1" ht="12" hidden="1" customHeight="1">
      <c r="A18574" s="244"/>
    </row>
    <row r="18575" spans="1:1" s="245" customFormat="1" ht="12" hidden="1" customHeight="1">
      <c r="A18575" s="244"/>
    </row>
    <row r="18576" spans="1:1" s="245" customFormat="1" ht="12" hidden="1" customHeight="1">
      <c r="A18576" s="244"/>
    </row>
    <row r="18577" spans="1:1" s="245" customFormat="1" ht="12" hidden="1" customHeight="1">
      <c r="A18577" s="244"/>
    </row>
    <row r="18578" spans="1:1" s="245" customFormat="1" ht="12" hidden="1" customHeight="1">
      <c r="A18578" s="244"/>
    </row>
    <row r="18579" spans="1:1" s="245" customFormat="1" ht="12" hidden="1" customHeight="1">
      <c r="A18579" s="244"/>
    </row>
    <row r="18580" spans="1:1" s="245" customFormat="1" ht="12" hidden="1" customHeight="1">
      <c r="A18580" s="244"/>
    </row>
    <row r="18581" spans="1:1" s="245" customFormat="1" ht="12" hidden="1" customHeight="1">
      <c r="A18581" s="244"/>
    </row>
    <row r="18582" spans="1:1" s="245" customFormat="1" ht="12" hidden="1" customHeight="1">
      <c r="A18582" s="244"/>
    </row>
    <row r="18583" spans="1:1" s="245" customFormat="1" ht="12" hidden="1" customHeight="1">
      <c r="A18583" s="244"/>
    </row>
    <row r="18584" spans="1:1" s="245" customFormat="1" ht="12" hidden="1" customHeight="1">
      <c r="A18584" s="244"/>
    </row>
    <row r="18585" spans="1:1" s="245" customFormat="1" ht="12" hidden="1" customHeight="1">
      <c r="A18585" s="244"/>
    </row>
    <row r="18586" spans="1:1" s="245" customFormat="1" ht="12" hidden="1" customHeight="1">
      <c r="A18586" s="244"/>
    </row>
    <row r="18587" spans="1:1" s="245" customFormat="1" ht="12" hidden="1" customHeight="1">
      <c r="A18587" s="244"/>
    </row>
    <row r="18588" spans="1:1" s="245" customFormat="1" ht="12" hidden="1" customHeight="1">
      <c r="A18588" s="244"/>
    </row>
    <row r="18589" spans="1:1" s="245" customFormat="1" ht="12" hidden="1" customHeight="1">
      <c r="A18589" s="244"/>
    </row>
    <row r="18590" spans="1:1" s="245" customFormat="1" ht="12" hidden="1" customHeight="1">
      <c r="A18590" s="244"/>
    </row>
    <row r="18591" spans="1:1" s="245" customFormat="1" ht="12" hidden="1" customHeight="1">
      <c r="A18591" s="244"/>
    </row>
    <row r="18592" spans="1:1" s="245" customFormat="1" ht="12" hidden="1" customHeight="1">
      <c r="A18592" s="244"/>
    </row>
    <row r="18593" spans="1:1" s="245" customFormat="1" ht="12" hidden="1" customHeight="1">
      <c r="A18593" s="244"/>
    </row>
    <row r="18594" spans="1:1" s="245" customFormat="1" ht="12" hidden="1" customHeight="1">
      <c r="A18594" s="244"/>
    </row>
    <row r="18595" spans="1:1" s="245" customFormat="1" ht="12" hidden="1" customHeight="1">
      <c r="A18595" s="244"/>
    </row>
    <row r="18596" spans="1:1" s="245" customFormat="1" ht="12" hidden="1" customHeight="1">
      <c r="A18596" s="244"/>
    </row>
    <row r="18597" spans="1:1" s="245" customFormat="1" ht="12" hidden="1" customHeight="1">
      <c r="A18597" s="244"/>
    </row>
    <row r="18598" spans="1:1" s="245" customFormat="1" ht="12" hidden="1" customHeight="1">
      <c r="A18598" s="244"/>
    </row>
    <row r="18599" spans="1:1" s="245" customFormat="1" ht="12" hidden="1" customHeight="1">
      <c r="A18599" s="244"/>
    </row>
    <row r="18600" spans="1:1" s="245" customFormat="1" ht="12" hidden="1" customHeight="1">
      <c r="A18600" s="244"/>
    </row>
    <row r="18601" spans="1:1" s="245" customFormat="1" ht="12" hidden="1" customHeight="1">
      <c r="A18601" s="244"/>
    </row>
    <row r="18602" spans="1:1" s="245" customFormat="1" ht="12" hidden="1" customHeight="1">
      <c r="A18602" s="244"/>
    </row>
    <row r="18603" spans="1:1" s="245" customFormat="1" ht="12" hidden="1" customHeight="1">
      <c r="A18603" s="244"/>
    </row>
    <row r="18604" spans="1:1" s="245" customFormat="1" ht="12" hidden="1" customHeight="1">
      <c r="A18604" s="244"/>
    </row>
    <row r="18605" spans="1:1" s="245" customFormat="1" ht="12" hidden="1" customHeight="1">
      <c r="A18605" s="244"/>
    </row>
    <row r="18606" spans="1:1" s="245" customFormat="1" ht="12" hidden="1" customHeight="1">
      <c r="A18606" s="244"/>
    </row>
    <row r="18607" spans="1:1" s="245" customFormat="1" ht="12" hidden="1" customHeight="1">
      <c r="A18607" s="244"/>
    </row>
    <row r="18608" spans="1:1" s="245" customFormat="1" ht="12" hidden="1" customHeight="1">
      <c r="A18608" s="244"/>
    </row>
    <row r="18609" spans="1:1" s="245" customFormat="1" ht="12" hidden="1" customHeight="1">
      <c r="A18609" s="244"/>
    </row>
    <row r="18610" spans="1:1" s="245" customFormat="1" ht="12" hidden="1" customHeight="1">
      <c r="A18610" s="244"/>
    </row>
    <row r="18611" spans="1:1" s="245" customFormat="1" ht="12" hidden="1" customHeight="1">
      <c r="A18611" s="244"/>
    </row>
    <row r="18612" spans="1:1" s="245" customFormat="1" ht="12" hidden="1" customHeight="1">
      <c r="A18612" s="244"/>
    </row>
    <row r="18613" spans="1:1" s="245" customFormat="1" ht="12" hidden="1" customHeight="1">
      <c r="A18613" s="244"/>
    </row>
    <row r="18614" spans="1:1" s="245" customFormat="1" ht="12" hidden="1" customHeight="1">
      <c r="A18614" s="244"/>
    </row>
    <row r="18615" spans="1:1" s="245" customFormat="1" ht="12" hidden="1" customHeight="1">
      <c r="A18615" s="244"/>
    </row>
    <row r="18616" spans="1:1" s="245" customFormat="1" ht="12" hidden="1" customHeight="1">
      <c r="A18616" s="244"/>
    </row>
    <row r="18617" spans="1:1" s="245" customFormat="1" ht="12" hidden="1" customHeight="1">
      <c r="A18617" s="244"/>
    </row>
    <row r="18618" spans="1:1" s="245" customFormat="1" ht="12" hidden="1" customHeight="1">
      <c r="A18618" s="244"/>
    </row>
    <row r="18619" spans="1:1" s="245" customFormat="1" ht="12" hidden="1" customHeight="1">
      <c r="A18619" s="244"/>
    </row>
    <row r="18620" spans="1:1" s="245" customFormat="1" ht="12" hidden="1" customHeight="1">
      <c r="A18620" s="244"/>
    </row>
    <row r="18621" spans="1:1" s="245" customFormat="1" ht="12" hidden="1" customHeight="1">
      <c r="A18621" s="244"/>
    </row>
    <row r="18622" spans="1:1" s="245" customFormat="1" ht="12" hidden="1" customHeight="1">
      <c r="A18622" s="244"/>
    </row>
    <row r="18623" spans="1:1" s="245" customFormat="1" ht="12" hidden="1" customHeight="1">
      <c r="A18623" s="244"/>
    </row>
    <row r="18624" spans="1:1" s="245" customFormat="1" ht="12" hidden="1" customHeight="1">
      <c r="A18624" s="244"/>
    </row>
    <row r="18625" spans="1:1" s="245" customFormat="1" ht="12" hidden="1" customHeight="1">
      <c r="A18625" s="244"/>
    </row>
    <row r="18626" spans="1:1" s="245" customFormat="1" ht="12" hidden="1" customHeight="1">
      <c r="A18626" s="244"/>
    </row>
    <row r="18627" spans="1:1" s="245" customFormat="1" ht="12" hidden="1" customHeight="1">
      <c r="A18627" s="244"/>
    </row>
    <row r="18628" spans="1:1" s="245" customFormat="1" ht="12" hidden="1" customHeight="1">
      <c r="A18628" s="244"/>
    </row>
    <row r="18629" spans="1:1" s="245" customFormat="1" ht="12" hidden="1" customHeight="1">
      <c r="A18629" s="244"/>
    </row>
    <row r="18630" spans="1:1" s="245" customFormat="1" ht="12" hidden="1" customHeight="1">
      <c r="A18630" s="244"/>
    </row>
    <row r="18631" spans="1:1" s="245" customFormat="1" ht="12" hidden="1" customHeight="1">
      <c r="A18631" s="244"/>
    </row>
    <row r="18632" spans="1:1" s="245" customFormat="1" ht="12" hidden="1" customHeight="1">
      <c r="A18632" s="244"/>
    </row>
    <row r="18633" spans="1:1" s="245" customFormat="1" ht="12" hidden="1" customHeight="1">
      <c r="A18633" s="244"/>
    </row>
    <row r="18634" spans="1:1" s="245" customFormat="1" ht="12" hidden="1" customHeight="1">
      <c r="A18634" s="244"/>
    </row>
    <row r="18635" spans="1:1" s="245" customFormat="1" ht="12" hidden="1" customHeight="1">
      <c r="A18635" s="244"/>
    </row>
    <row r="18636" spans="1:1" s="245" customFormat="1" ht="12" hidden="1" customHeight="1">
      <c r="A18636" s="244"/>
    </row>
    <row r="18637" spans="1:1" s="245" customFormat="1" ht="12" hidden="1" customHeight="1">
      <c r="A18637" s="244"/>
    </row>
    <row r="18638" spans="1:1" s="245" customFormat="1" ht="12" hidden="1" customHeight="1">
      <c r="A18638" s="244"/>
    </row>
    <row r="18639" spans="1:1" s="245" customFormat="1" ht="12" hidden="1" customHeight="1">
      <c r="A18639" s="244"/>
    </row>
    <row r="18640" spans="1:1" s="245" customFormat="1" ht="12" hidden="1" customHeight="1">
      <c r="A18640" s="244"/>
    </row>
    <row r="18641" spans="1:1" s="245" customFormat="1" ht="12" hidden="1" customHeight="1">
      <c r="A18641" s="244"/>
    </row>
    <row r="18642" spans="1:1" s="245" customFormat="1" ht="12" hidden="1" customHeight="1">
      <c r="A18642" s="244"/>
    </row>
    <row r="18643" spans="1:1" s="245" customFormat="1" ht="12" hidden="1" customHeight="1">
      <c r="A18643" s="244"/>
    </row>
    <row r="18644" spans="1:1" s="245" customFormat="1" ht="12" hidden="1" customHeight="1">
      <c r="A18644" s="244"/>
    </row>
    <row r="18645" spans="1:1" s="245" customFormat="1" ht="12" hidden="1" customHeight="1">
      <c r="A18645" s="244"/>
    </row>
    <row r="18646" spans="1:1" s="245" customFormat="1" ht="12" hidden="1" customHeight="1">
      <c r="A18646" s="244"/>
    </row>
    <row r="18647" spans="1:1" s="245" customFormat="1" ht="12" hidden="1" customHeight="1">
      <c r="A18647" s="244"/>
    </row>
    <row r="18648" spans="1:1" s="245" customFormat="1" ht="12" hidden="1" customHeight="1">
      <c r="A18648" s="244"/>
    </row>
    <row r="18649" spans="1:1" s="245" customFormat="1" ht="12" hidden="1" customHeight="1">
      <c r="A18649" s="244"/>
    </row>
    <row r="18650" spans="1:1" s="245" customFormat="1" ht="12" hidden="1" customHeight="1">
      <c r="A18650" s="244"/>
    </row>
    <row r="18651" spans="1:1" s="245" customFormat="1" ht="12" hidden="1" customHeight="1">
      <c r="A18651" s="244"/>
    </row>
    <row r="18652" spans="1:1" s="245" customFormat="1" ht="12" hidden="1" customHeight="1">
      <c r="A18652" s="244"/>
    </row>
    <row r="18653" spans="1:1" s="245" customFormat="1" ht="12" hidden="1" customHeight="1">
      <c r="A18653" s="244"/>
    </row>
    <row r="18654" spans="1:1" s="245" customFormat="1" ht="12" hidden="1" customHeight="1">
      <c r="A18654" s="244"/>
    </row>
    <row r="18655" spans="1:1" s="245" customFormat="1" ht="12" hidden="1" customHeight="1">
      <c r="A18655" s="244"/>
    </row>
    <row r="18656" spans="1:1" s="245" customFormat="1" ht="12" hidden="1" customHeight="1">
      <c r="A18656" s="244"/>
    </row>
    <row r="18657" spans="1:1" s="245" customFormat="1" ht="12" hidden="1" customHeight="1">
      <c r="A18657" s="244"/>
    </row>
    <row r="18658" spans="1:1" s="245" customFormat="1" ht="12" hidden="1" customHeight="1">
      <c r="A18658" s="244"/>
    </row>
    <row r="18659" spans="1:1" s="245" customFormat="1" ht="12" hidden="1" customHeight="1">
      <c r="A18659" s="244"/>
    </row>
    <row r="18660" spans="1:1" s="245" customFormat="1" ht="12" hidden="1" customHeight="1">
      <c r="A18660" s="244"/>
    </row>
    <row r="18661" spans="1:1" s="245" customFormat="1" ht="12" hidden="1" customHeight="1">
      <c r="A18661" s="244"/>
    </row>
    <row r="18662" spans="1:1" s="245" customFormat="1" ht="12" hidden="1" customHeight="1">
      <c r="A18662" s="244"/>
    </row>
    <row r="18663" spans="1:1" s="245" customFormat="1" ht="12" hidden="1" customHeight="1">
      <c r="A18663" s="244"/>
    </row>
    <row r="18664" spans="1:1" s="245" customFormat="1" ht="12" hidden="1" customHeight="1">
      <c r="A18664" s="244"/>
    </row>
    <row r="18665" spans="1:1" s="245" customFormat="1" ht="12" hidden="1" customHeight="1">
      <c r="A18665" s="244"/>
    </row>
    <row r="18666" spans="1:1" s="245" customFormat="1" ht="12" hidden="1" customHeight="1">
      <c r="A18666" s="244"/>
    </row>
    <row r="18667" spans="1:1" s="245" customFormat="1" ht="12" hidden="1" customHeight="1">
      <c r="A18667" s="244"/>
    </row>
    <row r="18668" spans="1:1" s="245" customFormat="1" ht="12" hidden="1" customHeight="1">
      <c r="A18668" s="244"/>
    </row>
    <row r="18669" spans="1:1" s="245" customFormat="1" ht="12" hidden="1" customHeight="1">
      <c r="A18669" s="244"/>
    </row>
    <row r="18670" spans="1:1" s="245" customFormat="1" ht="12" hidden="1" customHeight="1">
      <c r="A18670" s="244"/>
    </row>
    <row r="18671" spans="1:1" s="245" customFormat="1" ht="12" hidden="1" customHeight="1">
      <c r="A18671" s="244"/>
    </row>
    <row r="18672" spans="1:1" s="245" customFormat="1" ht="12" hidden="1" customHeight="1">
      <c r="A18672" s="244"/>
    </row>
    <row r="18673" spans="1:1" s="245" customFormat="1" ht="12" hidden="1" customHeight="1">
      <c r="A18673" s="244"/>
    </row>
    <row r="18674" spans="1:1" s="245" customFormat="1" ht="12" hidden="1" customHeight="1">
      <c r="A18674" s="244"/>
    </row>
    <row r="18675" spans="1:1" s="245" customFormat="1" ht="12" hidden="1" customHeight="1">
      <c r="A18675" s="244"/>
    </row>
    <row r="18676" spans="1:1" s="245" customFormat="1" ht="12" hidden="1" customHeight="1">
      <c r="A18676" s="244"/>
    </row>
    <row r="18677" spans="1:1" s="245" customFormat="1" ht="12" hidden="1" customHeight="1">
      <c r="A18677" s="244"/>
    </row>
    <row r="18678" spans="1:1" s="245" customFormat="1" ht="12" hidden="1" customHeight="1">
      <c r="A18678" s="244"/>
    </row>
    <row r="18679" spans="1:1" s="245" customFormat="1" ht="12" hidden="1" customHeight="1">
      <c r="A18679" s="244"/>
    </row>
    <row r="18680" spans="1:1" s="245" customFormat="1" ht="12" hidden="1" customHeight="1">
      <c r="A18680" s="244"/>
    </row>
    <row r="18681" spans="1:1" s="245" customFormat="1" ht="12" hidden="1" customHeight="1">
      <c r="A18681" s="244"/>
    </row>
    <row r="18682" spans="1:1" s="245" customFormat="1" ht="12" hidden="1" customHeight="1">
      <c r="A18682" s="244"/>
    </row>
    <row r="18683" spans="1:1" s="245" customFormat="1" ht="12" hidden="1" customHeight="1">
      <c r="A18683" s="244"/>
    </row>
    <row r="18684" spans="1:1" s="245" customFormat="1" ht="12" hidden="1" customHeight="1">
      <c r="A18684" s="244"/>
    </row>
    <row r="18685" spans="1:1" s="245" customFormat="1" ht="12" hidden="1" customHeight="1">
      <c r="A18685" s="244"/>
    </row>
    <row r="18686" spans="1:1" s="245" customFormat="1" ht="12" hidden="1" customHeight="1">
      <c r="A18686" s="244"/>
    </row>
    <row r="18687" spans="1:1" s="245" customFormat="1" ht="12" hidden="1" customHeight="1">
      <c r="A18687" s="244"/>
    </row>
    <row r="18688" spans="1:1" s="245" customFormat="1" ht="12" hidden="1" customHeight="1">
      <c r="A18688" s="244"/>
    </row>
    <row r="18689" spans="1:1" s="245" customFormat="1" ht="12" hidden="1" customHeight="1">
      <c r="A18689" s="244"/>
    </row>
    <row r="18690" spans="1:1" s="245" customFormat="1" ht="12" hidden="1" customHeight="1">
      <c r="A18690" s="244"/>
    </row>
    <row r="18691" spans="1:1" s="245" customFormat="1" ht="12" hidden="1" customHeight="1">
      <c r="A18691" s="244"/>
    </row>
    <row r="18692" spans="1:1" s="245" customFormat="1" ht="12" hidden="1" customHeight="1">
      <c r="A18692" s="244"/>
    </row>
    <row r="18693" spans="1:1" s="245" customFormat="1" ht="12" hidden="1" customHeight="1">
      <c r="A18693" s="244"/>
    </row>
    <row r="18694" spans="1:1" s="245" customFormat="1" ht="12" hidden="1" customHeight="1">
      <c r="A18694" s="244"/>
    </row>
    <row r="18695" spans="1:1" s="245" customFormat="1" ht="12" hidden="1" customHeight="1">
      <c r="A18695" s="244"/>
    </row>
    <row r="18696" spans="1:1" s="245" customFormat="1" ht="12" hidden="1" customHeight="1">
      <c r="A18696" s="244"/>
    </row>
    <row r="18697" spans="1:1" s="245" customFormat="1" ht="12" hidden="1" customHeight="1">
      <c r="A18697" s="244"/>
    </row>
    <row r="18698" spans="1:1" s="245" customFormat="1" ht="12" hidden="1" customHeight="1">
      <c r="A18698" s="244"/>
    </row>
    <row r="18699" spans="1:1" s="245" customFormat="1" ht="12" hidden="1" customHeight="1">
      <c r="A18699" s="244"/>
    </row>
    <row r="18700" spans="1:1" s="245" customFormat="1" ht="12" hidden="1" customHeight="1">
      <c r="A18700" s="244"/>
    </row>
    <row r="18701" spans="1:1" s="245" customFormat="1" ht="12" hidden="1" customHeight="1">
      <c r="A18701" s="244"/>
    </row>
    <row r="18702" spans="1:1" s="245" customFormat="1" ht="12" hidden="1" customHeight="1">
      <c r="A18702" s="244"/>
    </row>
    <row r="18703" spans="1:1" s="245" customFormat="1" ht="12" hidden="1" customHeight="1">
      <c r="A18703" s="244"/>
    </row>
    <row r="18704" spans="1:1" s="245" customFormat="1" ht="12" hidden="1" customHeight="1">
      <c r="A18704" s="244"/>
    </row>
    <row r="18705" spans="1:1" s="245" customFormat="1" ht="12" hidden="1" customHeight="1">
      <c r="A18705" s="244"/>
    </row>
    <row r="18706" spans="1:1" s="245" customFormat="1" ht="12" hidden="1" customHeight="1">
      <c r="A18706" s="244"/>
    </row>
    <row r="18707" spans="1:1" s="245" customFormat="1" ht="12" hidden="1" customHeight="1">
      <c r="A18707" s="244"/>
    </row>
    <row r="18708" spans="1:1" s="245" customFormat="1" ht="12" hidden="1" customHeight="1">
      <c r="A18708" s="244"/>
    </row>
    <row r="18709" spans="1:1" s="245" customFormat="1" ht="12" hidden="1" customHeight="1">
      <c r="A18709" s="244"/>
    </row>
    <row r="18710" spans="1:1" s="245" customFormat="1" ht="12" hidden="1" customHeight="1">
      <c r="A18710" s="244"/>
    </row>
    <row r="18711" spans="1:1" s="245" customFormat="1" ht="12" hidden="1" customHeight="1">
      <c r="A18711" s="244"/>
    </row>
    <row r="18712" spans="1:1" s="245" customFormat="1" ht="12" hidden="1" customHeight="1">
      <c r="A18712" s="244"/>
    </row>
    <row r="18713" spans="1:1" s="245" customFormat="1" ht="12" hidden="1" customHeight="1">
      <c r="A18713" s="244"/>
    </row>
    <row r="18714" spans="1:1" s="245" customFormat="1" ht="12" hidden="1" customHeight="1">
      <c r="A18714" s="244"/>
    </row>
    <row r="18715" spans="1:1" s="245" customFormat="1" ht="12" hidden="1" customHeight="1">
      <c r="A18715" s="244"/>
    </row>
    <row r="18716" spans="1:1" s="245" customFormat="1" ht="12" hidden="1" customHeight="1">
      <c r="A18716" s="244"/>
    </row>
    <row r="18717" spans="1:1" s="245" customFormat="1" ht="12" hidden="1" customHeight="1">
      <c r="A18717" s="244"/>
    </row>
    <row r="18718" spans="1:1" s="245" customFormat="1" ht="12" hidden="1" customHeight="1">
      <c r="A18718" s="244"/>
    </row>
    <row r="18719" spans="1:1" s="245" customFormat="1" ht="12" hidden="1" customHeight="1">
      <c r="A18719" s="244"/>
    </row>
    <row r="18720" spans="1:1" s="245" customFormat="1" ht="12" hidden="1" customHeight="1">
      <c r="A18720" s="244"/>
    </row>
    <row r="18721" spans="1:1" s="245" customFormat="1" ht="12" hidden="1" customHeight="1">
      <c r="A18721" s="244"/>
    </row>
    <row r="18722" spans="1:1" s="245" customFormat="1" ht="12" hidden="1" customHeight="1">
      <c r="A18722" s="244"/>
    </row>
    <row r="18723" spans="1:1" s="245" customFormat="1" ht="12" hidden="1" customHeight="1">
      <c r="A18723" s="244"/>
    </row>
    <row r="18724" spans="1:1" s="245" customFormat="1" ht="12" hidden="1" customHeight="1">
      <c r="A18724" s="244"/>
    </row>
    <row r="18725" spans="1:1" s="245" customFormat="1" ht="12" hidden="1" customHeight="1">
      <c r="A18725" s="244"/>
    </row>
    <row r="18726" spans="1:1" s="245" customFormat="1" ht="12" hidden="1" customHeight="1">
      <c r="A18726" s="244"/>
    </row>
    <row r="18727" spans="1:1" s="245" customFormat="1" ht="12" hidden="1" customHeight="1">
      <c r="A18727" s="244"/>
    </row>
    <row r="18728" spans="1:1" s="245" customFormat="1" ht="12" hidden="1" customHeight="1">
      <c r="A18728" s="244"/>
    </row>
    <row r="18729" spans="1:1" s="245" customFormat="1" ht="12" hidden="1" customHeight="1">
      <c r="A18729" s="244"/>
    </row>
    <row r="18730" spans="1:1" s="245" customFormat="1" ht="12" hidden="1" customHeight="1">
      <c r="A18730" s="244"/>
    </row>
    <row r="18731" spans="1:1" s="245" customFormat="1" ht="12" hidden="1" customHeight="1">
      <c r="A18731" s="244"/>
    </row>
    <row r="18732" spans="1:1" s="245" customFormat="1" ht="12" hidden="1" customHeight="1">
      <c r="A18732" s="244"/>
    </row>
    <row r="18733" spans="1:1" s="245" customFormat="1" ht="12" hidden="1" customHeight="1">
      <c r="A18733" s="244"/>
    </row>
    <row r="18734" spans="1:1" s="245" customFormat="1" ht="12" hidden="1" customHeight="1">
      <c r="A18734" s="244"/>
    </row>
    <row r="18735" spans="1:1" s="245" customFormat="1" ht="12" hidden="1" customHeight="1">
      <c r="A18735" s="244"/>
    </row>
    <row r="18736" spans="1:1" s="245" customFormat="1" ht="12" hidden="1" customHeight="1">
      <c r="A18736" s="244"/>
    </row>
    <row r="18737" spans="1:1" s="245" customFormat="1" ht="12" hidden="1" customHeight="1">
      <c r="A18737" s="244"/>
    </row>
    <row r="18738" spans="1:1" s="245" customFormat="1" ht="12" hidden="1" customHeight="1">
      <c r="A18738" s="244"/>
    </row>
    <row r="18739" spans="1:1" s="245" customFormat="1" ht="12" hidden="1" customHeight="1">
      <c r="A18739" s="244"/>
    </row>
    <row r="18740" spans="1:1" s="245" customFormat="1" ht="12" hidden="1" customHeight="1">
      <c r="A18740" s="244"/>
    </row>
    <row r="18741" spans="1:1" s="245" customFormat="1" ht="12" hidden="1" customHeight="1">
      <c r="A18741" s="244"/>
    </row>
    <row r="18742" spans="1:1" s="245" customFormat="1" ht="12" hidden="1" customHeight="1">
      <c r="A18742" s="244"/>
    </row>
    <row r="18743" spans="1:1" s="245" customFormat="1" ht="12" hidden="1" customHeight="1">
      <c r="A18743" s="244"/>
    </row>
    <row r="18744" spans="1:1" s="245" customFormat="1" ht="12" hidden="1" customHeight="1">
      <c r="A18744" s="244"/>
    </row>
    <row r="18745" spans="1:1" s="245" customFormat="1" ht="12" hidden="1" customHeight="1">
      <c r="A18745" s="244"/>
    </row>
    <row r="18746" spans="1:1" s="245" customFormat="1" ht="12" hidden="1" customHeight="1">
      <c r="A18746" s="244"/>
    </row>
    <row r="18747" spans="1:1" s="245" customFormat="1" ht="12" hidden="1" customHeight="1">
      <c r="A18747" s="244"/>
    </row>
    <row r="18748" spans="1:1" s="245" customFormat="1" ht="12" hidden="1" customHeight="1">
      <c r="A18748" s="244"/>
    </row>
    <row r="18749" spans="1:1" s="245" customFormat="1" ht="12" hidden="1" customHeight="1">
      <c r="A18749" s="244"/>
    </row>
    <row r="18750" spans="1:1" s="245" customFormat="1" ht="12" hidden="1" customHeight="1">
      <c r="A18750" s="244"/>
    </row>
    <row r="18751" spans="1:1" s="245" customFormat="1" ht="12" hidden="1" customHeight="1">
      <c r="A18751" s="244"/>
    </row>
    <row r="18752" spans="1:1" s="245" customFormat="1" ht="12" hidden="1" customHeight="1">
      <c r="A18752" s="244"/>
    </row>
    <row r="18753" spans="1:1" s="245" customFormat="1" ht="12" hidden="1" customHeight="1">
      <c r="A18753" s="244"/>
    </row>
    <row r="18754" spans="1:1" s="245" customFormat="1" ht="12" hidden="1" customHeight="1">
      <c r="A18754" s="244"/>
    </row>
    <row r="18755" spans="1:1" s="245" customFormat="1" ht="12" hidden="1" customHeight="1">
      <c r="A18755" s="244"/>
    </row>
    <row r="18756" spans="1:1" s="245" customFormat="1" ht="12" hidden="1" customHeight="1">
      <c r="A18756" s="244"/>
    </row>
    <row r="18757" spans="1:1" s="245" customFormat="1" ht="12" hidden="1" customHeight="1">
      <c r="A18757" s="244"/>
    </row>
    <row r="18758" spans="1:1" s="245" customFormat="1" ht="12" hidden="1" customHeight="1">
      <c r="A18758" s="244"/>
    </row>
    <row r="18759" spans="1:1" s="245" customFormat="1" ht="12" hidden="1" customHeight="1">
      <c r="A18759" s="244"/>
    </row>
    <row r="18760" spans="1:1" s="245" customFormat="1" ht="12" hidden="1" customHeight="1">
      <c r="A18760" s="244"/>
    </row>
    <row r="18761" spans="1:1" s="245" customFormat="1" ht="12" hidden="1" customHeight="1">
      <c r="A18761" s="244"/>
    </row>
    <row r="18762" spans="1:1" s="245" customFormat="1" ht="12" hidden="1" customHeight="1">
      <c r="A18762" s="244"/>
    </row>
    <row r="18763" spans="1:1" s="245" customFormat="1" ht="12" hidden="1" customHeight="1">
      <c r="A18763" s="244"/>
    </row>
    <row r="18764" spans="1:1" s="245" customFormat="1" ht="12" hidden="1" customHeight="1">
      <c r="A18764" s="244"/>
    </row>
    <row r="18765" spans="1:1" s="245" customFormat="1" ht="12" hidden="1" customHeight="1">
      <c r="A18765" s="244"/>
    </row>
    <row r="18766" spans="1:1" s="245" customFormat="1" ht="12" hidden="1" customHeight="1">
      <c r="A18766" s="244"/>
    </row>
    <row r="18767" spans="1:1" s="245" customFormat="1" ht="12" hidden="1" customHeight="1">
      <c r="A18767" s="244"/>
    </row>
    <row r="18768" spans="1:1" s="245" customFormat="1" ht="12" hidden="1" customHeight="1">
      <c r="A18768" s="244"/>
    </row>
    <row r="18769" spans="1:1" s="245" customFormat="1" ht="12" hidden="1" customHeight="1">
      <c r="A18769" s="244"/>
    </row>
    <row r="18770" spans="1:1" s="245" customFormat="1" ht="12" hidden="1" customHeight="1">
      <c r="A18770" s="244"/>
    </row>
    <row r="18771" spans="1:1" s="245" customFormat="1" ht="12" hidden="1" customHeight="1">
      <c r="A18771" s="244"/>
    </row>
    <row r="18772" spans="1:1" s="245" customFormat="1" ht="12" hidden="1" customHeight="1">
      <c r="A18772" s="244"/>
    </row>
    <row r="18773" spans="1:1" s="245" customFormat="1" ht="12" hidden="1" customHeight="1">
      <c r="A18773" s="244"/>
    </row>
    <row r="18774" spans="1:1" s="245" customFormat="1" ht="12" hidden="1" customHeight="1">
      <c r="A18774" s="244"/>
    </row>
    <row r="18775" spans="1:1" s="245" customFormat="1" ht="12" hidden="1" customHeight="1">
      <c r="A18775" s="244"/>
    </row>
    <row r="18776" spans="1:1" s="245" customFormat="1" ht="12" hidden="1" customHeight="1">
      <c r="A18776" s="244"/>
    </row>
    <row r="18777" spans="1:1" s="245" customFormat="1" ht="12" hidden="1" customHeight="1">
      <c r="A18777" s="244"/>
    </row>
    <row r="18778" spans="1:1" s="245" customFormat="1" ht="12" hidden="1" customHeight="1">
      <c r="A18778" s="244"/>
    </row>
    <row r="18779" spans="1:1" s="245" customFormat="1" ht="12" hidden="1" customHeight="1">
      <c r="A18779" s="244"/>
    </row>
    <row r="18780" spans="1:1" s="245" customFormat="1" ht="12" hidden="1" customHeight="1">
      <c r="A18780" s="244"/>
    </row>
    <row r="18781" spans="1:1" s="245" customFormat="1" ht="12" hidden="1" customHeight="1">
      <c r="A18781" s="244"/>
    </row>
    <row r="18782" spans="1:1" s="245" customFormat="1" ht="12" hidden="1" customHeight="1">
      <c r="A18782" s="244"/>
    </row>
    <row r="18783" spans="1:1" s="245" customFormat="1" ht="12" hidden="1" customHeight="1">
      <c r="A18783" s="244"/>
    </row>
    <row r="18784" spans="1:1" s="245" customFormat="1" ht="12" hidden="1" customHeight="1">
      <c r="A18784" s="244"/>
    </row>
    <row r="18785" spans="1:1" s="245" customFormat="1" ht="12" hidden="1" customHeight="1">
      <c r="A18785" s="244"/>
    </row>
    <row r="18786" spans="1:1" s="245" customFormat="1" ht="12" hidden="1" customHeight="1">
      <c r="A18786" s="244"/>
    </row>
    <row r="18787" spans="1:1" s="245" customFormat="1" ht="12" hidden="1" customHeight="1">
      <c r="A18787" s="244"/>
    </row>
    <row r="18788" spans="1:1" s="245" customFormat="1" ht="12" hidden="1" customHeight="1">
      <c r="A18788" s="244"/>
    </row>
    <row r="18789" spans="1:1" s="245" customFormat="1" ht="12" hidden="1" customHeight="1">
      <c r="A18789" s="244"/>
    </row>
    <row r="18790" spans="1:1" s="245" customFormat="1" ht="12" hidden="1" customHeight="1">
      <c r="A18790" s="244"/>
    </row>
    <row r="18791" spans="1:1" s="245" customFormat="1" ht="12" hidden="1" customHeight="1">
      <c r="A18791" s="244"/>
    </row>
    <row r="18792" spans="1:1" s="245" customFormat="1" ht="12" hidden="1" customHeight="1">
      <c r="A18792" s="244"/>
    </row>
    <row r="18793" spans="1:1" s="245" customFormat="1" ht="12" hidden="1" customHeight="1">
      <c r="A18793" s="244"/>
    </row>
    <row r="18794" spans="1:1" s="245" customFormat="1" ht="12" hidden="1" customHeight="1">
      <c r="A18794" s="244"/>
    </row>
    <row r="18795" spans="1:1" s="245" customFormat="1" ht="12" hidden="1" customHeight="1">
      <c r="A18795" s="244"/>
    </row>
    <row r="18796" spans="1:1" s="245" customFormat="1" ht="12" hidden="1" customHeight="1">
      <c r="A18796" s="244"/>
    </row>
    <row r="18797" spans="1:1" s="245" customFormat="1" ht="12" hidden="1" customHeight="1">
      <c r="A18797" s="244"/>
    </row>
    <row r="18798" spans="1:1" s="245" customFormat="1" ht="12" hidden="1" customHeight="1">
      <c r="A18798" s="244"/>
    </row>
    <row r="18799" spans="1:1" s="245" customFormat="1" ht="12" hidden="1" customHeight="1">
      <c r="A18799" s="244"/>
    </row>
    <row r="18800" spans="1:1" s="245" customFormat="1" ht="12" hidden="1" customHeight="1">
      <c r="A18800" s="244"/>
    </row>
    <row r="18801" spans="1:1" s="245" customFormat="1" ht="12" hidden="1" customHeight="1">
      <c r="A18801" s="244"/>
    </row>
    <row r="18802" spans="1:1" s="245" customFormat="1" ht="12" hidden="1" customHeight="1">
      <c r="A18802" s="244"/>
    </row>
    <row r="18803" spans="1:1" s="245" customFormat="1" ht="12" hidden="1" customHeight="1">
      <c r="A18803" s="244"/>
    </row>
    <row r="18804" spans="1:1" s="245" customFormat="1" ht="12" hidden="1" customHeight="1">
      <c r="A18804" s="244"/>
    </row>
    <row r="18805" spans="1:1" s="245" customFormat="1" ht="12" hidden="1" customHeight="1">
      <c r="A18805" s="244"/>
    </row>
    <row r="18806" spans="1:1" s="245" customFormat="1" ht="12" hidden="1" customHeight="1">
      <c r="A18806" s="244"/>
    </row>
    <row r="18807" spans="1:1" s="245" customFormat="1" ht="12" hidden="1" customHeight="1">
      <c r="A18807" s="244"/>
    </row>
    <row r="18808" spans="1:1" s="245" customFormat="1" ht="12" hidden="1" customHeight="1">
      <c r="A18808" s="244"/>
    </row>
    <row r="18809" spans="1:1" s="245" customFormat="1" ht="12" hidden="1" customHeight="1">
      <c r="A18809" s="244"/>
    </row>
    <row r="18810" spans="1:1" s="245" customFormat="1" ht="12" hidden="1" customHeight="1">
      <c r="A18810" s="244"/>
    </row>
    <row r="18811" spans="1:1" s="245" customFormat="1" ht="12" hidden="1" customHeight="1">
      <c r="A18811" s="244"/>
    </row>
    <row r="18812" spans="1:1" s="245" customFormat="1" ht="12" hidden="1" customHeight="1">
      <c r="A18812" s="244"/>
    </row>
    <row r="18813" spans="1:1" s="245" customFormat="1" ht="12" hidden="1" customHeight="1">
      <c r="A18813" s="244"/>
    </row>
    <row r="18814" spans="1:1" s="245" customFormat="1" ht="12" hidden="1" customHeight="1">
      <c r="A18814" s="244"/>
    </row>
    <row r="18815" spans="1:1" s="245" customFormat="1" ht="12" hidden="1" customHeight="1">
      <c r="A18815" s="244"/>
    </row>
    <row r="18816" spans="1:1" s="245" customFormat="1" ht="12" hidden="1" customHeight="1">
      <c r="A18816" s="244"/>
    </row>
    <row r="18817" spans="1:1" s="245" customFormat="1" ht="12" hidden="1" customHeight="1">
      <c r="A18817" s="244"/>
    </row>
    <row r="18818" spans="1:1" s="245" customFormat="1" ht="12" hidden="1" customHeight="1">
      <c r="A18818" s="244"/>
    </row>
    <row r="18819" spans="1:1" s="245" customFormat="1" ht="12" hidden="1" customHeight="1">
      <c r="A18819" s="244"/>
    </row>
    <row r="18820" spans="1:1" s="245" customFormat="1" ht="12" hidden="1" customHeight="1">
      <c r="A18820" s="244"/>
    </row>
    <row r="18821" spans="1:1" s="245" customFormat="1" ht="12" hidden="1" customHeight="1">
      <c r="A18821" s="244"/>
    </row>
    <row r="18822" spans="1:1" s="245" customFormat="1" ht="12" hidden="1" customHeight="1">
      <c r="A18822" s="244"/>
    </row>
    <row r="18823" spans="1:1" s="245" customFormat="1" ht="12" hidden="1" customHeight="1">
      <c r="A18823" s="244"/>
    </row>
    <row r="18824" spans="1:1" s="245" customFormat="1" ht="12" hidden="1" customHeight="1">
      <c r="A18824" s="244"/>
    </row>
    <row r="18825" spans="1:1" s="245" customFormat="1" ht="12" hidden="1" customHeight="1">
      <c r="A18825" s="244"/>
    </row>
    <row r="18826" spans="1:1" s="245" customFormat="1" ht="12" hidden="1" customHeight="1">
      <c r="A18826" s="244"/>
    </row>
    <row r="18827" spans="1:1" s="245" customFormat="1" ht="12" hidden="1" customHeight="1">
      <c r="A18827" s="244"/>
    </row>
    <row r="18828" spans="1:1" s="245" customFormat="1" ht="12" hidden="1" customHeight="1">
      <c r="A18828" s="244"/>
    </row>
    <row r="18829" spans="1:1" s="245" customFormat="1" ht="12" hidden="1" customHeight="1">
      <c r="A18829" s="244"/>
    </row>
    <row r="18830" spans="1:1" s="245" customFormat="1" ht="12" hidden="1" customHeight="1">
      <c r="A18830" s="244"/>
    </row>
    <row r="18831" spans="1:1" s="245" customFormat="1" ht="12" hidden="1" customHeight="1">
      <c r="A18831" s="244"/>
    </row>
    <row r="18832" spans="1:1" s="245" customFormat="1" ht="12" hidden="1" customHeight="1">
      <c r="A18832" s="244"/>
    </row>
    <row r="18833" spans="1:1" s="245" customFormat="1" ht="12" hidden="1" customHeight="1">
      <c r="A18833" s="244"/>
    </row>
    <row r="18834" spans="1:1" s="245" customFormat="1" ht="12" hidden="1" customHeight="1">
      <c r="A18834" s="244"/>
    </row>
    <row r="18835" spans="1:1" s="245" customFormat="1" ht="12" hidden="1" customHeight="1">
      <c r="A18835" s="244"/>
    </row>
    <row r="18836" spans="1:1" s="245" customFormat="1" ht="12" hidden="1" customHeight="1">
      <c r="A18836" s="244"/>
    </row>
    <row r="18837" spans="1:1" s="245" customFormat="1" ht="12" hidden="1" customHeight="1">
      <c r="A18837" s="244"/>
    </row>
    <row r="18838" spans="1:1" s="245" customFormat="1" ht="12" hidden="1" customHeight="1">
      <c r="A18838" s="244"/>
    </row>
    <row r="18839" spans="1:1" s="245" customFormat="1" ht="12" hidden="1" customHeight="1">
      <c r="A18839" s="244"/>
    </row>
    <row r="18840" spans="1:1" s="245" customFormat="1" ht="12" hidden="1" customHeight="1">
      <c r="A18840" s="244"/>
    </row>
    <row r="18841" spans="1:1" s="245" customFormat="1" ht="12" hidden="1" customHeight="1">
      <c r="A18841" s="244"/>
    </row>
    <row r="18842" spans="1:1" s="245" customFormat="1" ht="12" hidden="1" customHeight="1">
      <c r="A18842" s="244"/>
    </row>
    <row r="18843" spans="1:1" s="245" customFormat="1" ht="12" hidden="1" customHeight="1">
      <c r="A18843" s="244"/>
    </row>
    <row r="18844" spans="1:1" s="245" customFormat="1" ht="12" hidden="1" customHeight="1">
      <c r="A18844" s="244"/>
    </row>
    <row r="18845" spans="1:1" s="245" customFormat="1" ht="12" hidden="1" customHeight="1">
      <c r="A18845" s="244"/>
    </row>
    <row r="18846" spans="1:1" s="245" customFormat="1" ht="12" hidden="1" customHeight="1">
      <c r="A18846" s="244"/>
    </row>
    <row r="18847" spans="1:1" s="245" customFormat="1" ht="12" hidden="1" customHeight="1">
      <c r="A18847" s="244"/>
    </row>
    <row r="18848" spans="1:1" s="245" customFormat="1" ht="12" hidden="1" customHeight="1">
      <c r="A18848" s="244"/>
    </row>
    <row r="18849" spans="1:1" s="245" customFormat="1" ht="12" hidden="1" customHeight="1">
      <c r="A18849" s="244"/>
    </row>
    <row r="18850" spans="1:1" s="245" customFormat="1" ht="12" hidden="1" customHeight="1">
      <c r="A18850" s="244"/>
    </row>
    <row r="18851" spans="1:1" s="245" customFormat="1" ht="12" hidden="1" customHeight="1">
      <c r="A18851" s="244"/>
    </row>
    <row r="18852" spans="1:1" s="245" customFormat="1" ht="12" hidden="1" customHeight="1">
      <c r="A18852" s="244"/>
    </row>
    <row r="18853" spans="1:1" s="245" customFormat="1" ht="12" hidden="1" customHeight="1">
      <c r="A18853" s="244"/>
    </row>
    <row r="18854" spans="1:1" s="245" customFormat="1" ht="12" hidden="1" customHeight="1">
      <c r="A18854" s="244"/>
    </row>
    <row r="18855" spans="1:1" s="245" customFormat="1" ht="12" hidden="1" customHeight="1">
      <c r="A18855" s="244"/>
    </row>
    <row r="18856" spans="1:1" s="245" customFormat="1" ht="12" hidden="1" customHeight="1">
      <c r="A18856" s="244"/>
    </row>
    <row r="18857" spans="1:1" s="245" customFormat="1" ht="12" hidden="1" customHeight="1">
      <c r="A18857" s="244"/>
    </row>
    <row r="18858" spans="1:1" s="245" customFormat="1" ht="12" hidden="1" customHeight="1">
      <c r="A18858" s="244"/>
    </row>
    <row r="18859" spans="1:1" s="245" customFormat="1" ht="12" hidden="1" customHeight="1">
      <c r="A18859" s="244"/>
    </row>
    <row r="18860" spans="1:1" s="245" customFormat="1" ht="12" hidden="1" customHeight="1">
      <c r="A18860" s="244"/>
    </row>
    <row r="18861" spans="1:1" s="245" customFormat="1" ht="12" hidden="1" customHeight="1">
      <c r="A18861" s="244"/>
    </row>
    <row r="18862" spans="1:1" s="245" customFormat="1" ht="12" hidden="1" customHeight="1">
      <c r="A18862" s="244"/>
    </row>
    <row r="18863" spans="1:1" s="245" customFormat="1" ht="12" hidden="1" customHeight="1">
      <c r="A18863" s="244"/>
    </row>
    <row r="18864" spans="1:1" s="245" customFormat="1" ht="12" hidden="1" customHeight="1">
      <c r="A18864" s="244"/>
    </row>
    <row r="18865" spans="1:1" s="245" customFormat="1" ht="12" hidden="1" customHeight="1">
      <c r="A18865" s="244"/>
    </row>
    <row r="18866" spans="1:1" s="245" customFormat="1" ht="12" hidden="1" customHeight="1">
      <c r="A18866" s="244"/>
    </row>
    <row r="18867" spans="1:1" s="245" customFormat="1" ht="12" hidden="1" customHeight="1">
      <c r="A18867" s="244"/>
    </row>
    <row r="18868" spans="1:1" s="245" customFormat="1" ht="12" hidden="1" customHeight="1">
      <c r="A18868" s="244"/>
    </row>
    <row r="18869" spans="1:1" s="245" customFormat="1" ht="12" hidden="1" customHeight="1">
      <c r="A18869" s="244"/>
    </row>
    <row r="18870" spans="1:1" s="245" customFormat="1" ht="12" hidden="1" customHeight="1">
      <c r="A18870" s="244"/>
    </row>
    <row r="18871" spans="1:1" s="245" customFormat="1" ht="12" hidden="1" customHeight="1">
      <c r="A18871" s="244"/>
    </row>
    <row r="18872" spans="1:1" s="245" customFormat="1" ht="12" hidden="1" customHeight="1">
      <c r="A18872" s="244"/>
    </row>
    <row r="18873" spans="1:1" s="245" customFormat="1" ht="12" hidden="1" customHeight="1">
      <c r="A18873" s="244"/>
    </row>
    <row r="18874" spans="1:1" s="245" customFormat="1" ht="12" hidden="1" customHeight="1">
      <c r="A18874" s="244"/>
    </row>
    <row r="18875" spans="1:1" s="245" customFormat="1" ht="12" hidden="1" customHeight="1">
      <c r="A18875" s="244"/>
    </row>
    <row r="18876" spans="1:1" s="245" customFormat="1" ht="12" hidden="1" customHeight="1">
      <c r="A18876" s="244"/>
    </row>
    <row r="18877" spans="1:1" s="245" customFormat="1" ht="12" hidden="1" customHeight="1">
      <c r="A18877" s="244"/>
    </row>
    <row r="18878" spans="1:1" s="245" customFormat="1" ht="12" hidden="1" customHeight="1">
      <c r="A18878" s="244"/>
    </row>
    <row r="18879" spans="1:1" s="245" customFormat="1" ht="12" hidden="1" customHeight="1">
      <c r="A18879" s="244"/>
    </row>
    <row r="18880" spans="1:1" s="245" customFormat="1" ht="12" hidden="1" customHeight="1">
      <c r="A18880" s="244"/>
    </row>
    <row r="18881" spans="1:1" s="245" customFormat="1" ht="12" hidden="1" customHeight="1">
      <c r="A18881" s="244"/>
    </row>
    <row r="18882" spans="1:1" s="245" customFormat="1" ht="12" hidden="1" customHeight="1">
      <c r="A18882" s="244"/>
    </row>
    <row r="18883" spans="1:1" s="245" customFormat="1" ht="12" hidden="1" customHeight="1">
      <c r="A18883" s="244"/>
    </row>
    <row r="18884" spans="1:1" s="245" customFormat="1" ht="12" hidden="1" customHeight="1">
      <c r="A18884" s="244"/>
    </row>
    <row r="18885" spans="1:1" s="245" customFormat="1" ht="12" hidden="1" customHeight="1">
      <c r="A18885" s="244"/>
    </row>
    <row r="18886" spans="1:1" s="245" customFormat="1" ht="12" hidden="1" customHeight="1">
      <c r="A18886" s="244"/>
    </row>
    <row r="18887" spans="1:1" s="245" customFormat="1" ht="12" hidden="1" customHeight="1">
      <c r="A18887" s="244"/>
    </row>
    <row r="18888" spans="1:1" s="245" customFormat="1" ht="12" hidden="1" customHeight="1">
      <c r="A18888" s="244"/>
    </row>
    <row r="18889" spans="1:1" s="245" customFormat="1" ht="12" hidden="1" customHeight="1">
      <c r="A18889" s="244"/>
    </row>
    <row r="18890" spans="1:1" s="245" customFormat="1" ht="12" hidden="1" customHeight="1">
      <c r="A18890" s="244"/>
    </row>
    <row r="18891" spans="1:1" s="245" customFormat="1" ht="12" hidden="1" customHeight="1">
      <c r="A18891" s="244"/>
    </row>
    <row r="18892" spans="1:1" s="245" customFormat="1" ht="12" hidden="1" customHeight="1">
      <c r="A18892" s="244"/>
    </row>
    <row r="18893" spans="1:1" s="245" customFormat="1" ht="12" hidden="1" customHeight="1">
      <c r="A18893" s="244"/>
    </row>
    <row r="18894" spans="1:1" s="245" customFormat="1" ht="12" hidden="1" customHeight="1">
      <c r="A18894" s="244"/>
    </row>
    <row r="18895" spans="1:1" s="245" customFormat="1" ht="12" hidden="1" customHeight="1">
      <c r="A18895" s="244"/>
    </row>
    <row r="18896" spans="1:1" s="245" customFormat="1" ht="12" hidden="1" customHeight="1">
      <c r="A18896" s="244"/>
    </row>
    <row r="18897" spans="1:1" s="245" customFormat="1" ht="12" hidden="1" customHeight="1">
      <c r="A18897" s="244"/>
    </row>
    <row r="18898" spans="1:1" s="245" customFormat="1" ht="12" hidden="1" customHeight="1">
      <c r="A18898" s="244"/>
    </row>
    <row r="18899" spans="1:1" s="245" customFormat="1" ht="12" hidden="1" customHeight="1">
      <c r="A18899" s="244"/>
    </row>
    <row r="18900" spans="1:1" s="245" customFormat="1" ht="12" hidden="1" customHeight="1">
      <c r="A18900" s="244"/>
    </row>
    <row r="18901" spans="1:1" s="245" customFormat="1" ht="12" hidden="1" customHeight="1">
      <c r="A18901" s="244"/>
    </row>
    <row r="18902" spans="1:1" s="245" customFormat="1" ht="12" hidden="1" customHeight="1">
      <c r="A18902" s="244"/>
    </row>
    <row r="18903" spans="1:1" s="245" customFormat="1" ht="12" hidden="1" customHeight="1">
      <c r="A18903" s="244"/>
    </row>
    <row r="18904" spans="1:1" s="245" customFormat="1" ht="12" hidden="1" customHeight="1">
      <c r="A18904" s="244"/>
    </row>
    <row r="18905" spans="1:1" s="245" customFormat="1" ht="12" hidden="1" customHeight="1">
      <c r="A18905" s="244"/>
    </row>
    <row r="18906" spans="1:1" s="245" customFormat="1" ht="12" hidden="1" customHeight="1">
      <c r="A18906" s="244"/>
    </row>
    <row r="18907" spans="1:1" s="245" customFormat="1" ht="12" hidden="1" customHeight="1">
      <c r="A18907" s="244"/>
    </row>
    <row r="18908" spans="1:1" s="245" customFormat="1" ht="12" hidden="1" customHeight="1">
      <c r="A18908" s="244"/>
    </row>
    <row r="18909" spans="1:1" s="245" customFormat="1" ht="12" hidden="1" customHeight="1">
      <c r="A18909" s="244"/>
    </row>
    <row r="18910" spans="1:1" s="245" customFormat="1" ht="12" hidden="1" customHeight="1">
      <c r="A18910" s="244"/>
    </row>
    <row r="18911" spans="1:1" s="245" customFormat="1" ht="12" hidden="1" customHeight="1">
      <c r="A18911" s="244"/>
    </row>
    <row r="18912" spans="1:1" s="245" customFormat="1" ht="12" hidden="1" customHeight="1">
      <c r="A18912" s="244"/>
    </row>
    <row r="18913" spans="1:1" s="245" customFormat="1" ht="12" hidden="1" customHeight="1">
      <c r="A18913" s="244"/>
    </row>
    <row r="18914" spans="1:1" s="245" customFormat="1" ht="12" hidden="1" customHeight="1">
      <c r="A18914" s="244"/>
    </row>
    <row r="18915" spans="1:1" s="245" customFormat="1" ht="12" hidden="1" customHeight="1">
      <c r="A18915" s="244"/>
    </row>
    <row r="18916" spans="1:1" s="245" customFormat="1" ht="12" hidden="1" customHeight="1">
      <c r="A18916" s="244"/>
    </row>
    <row r="18917" spans="1:1" s="245" customFormat="1" ht="12" hidden="1" customHeight="1">
      <c r="A18917" s="244"/>
    </row>
    <row r="18918" spans="1:1" s="245" customFormat="1" ht="12" hidden="1" customHeight="1">
      <c r="A18918" s="244"/>
    </row>
    <row r="18919" spans="1:1" s="245" customFormat="1" ht="12" hidden="1" customHeight="1">
      <c r="A18919" s="244"/>
    </row>
    <row r="18920" spans="1:1" s="245" customFormat="1" ht="12" hidden="1" customHeight="1">
      <c r="A18920" s="244"/>
    </row>
    <row r="18921" spans="1:1" s="245" customFormat="1" ht="12" hidden="1" customHeight="1">
      <c r="A18921" s="244"/>
    </row>
    <row r="18922" spans="1:1" s="245" customFormat="1" ht="12" hidden="1" customHeight="1">
      <c r="A18922" s="244"/>
    </row>
    <row r="18923" spans="1:1" s="245" customFormat="1" ht="12" hidden="1" customHeight="1">
      <c r="A18923" s="244"/>
    </row>
    <row r="18924" spans="1:1" s="245" customFormat="1" ht="12" hidden="1" customHeight="1">
      <c r="A18924" s="244"/>
    </row>
    <row r="18925" spans="1:1" s="245" customFormat="1" ht="12" hidden="1" customHeight="1">
      <c r="A18925" s="244"/>
    </row>
    <row r="18926" spans="1:1" s="245" customFormat="1" ht="12" hidden="1" customHeight="1">
      <c r="A18926" s="244"/>
    </row>
    <row r="18927" spans="1:1" s="245" customFormat="1" ht="12" hidden="1" customHeight="1">
      <c r="A18927" s="244"/>
    </row>
    <row r="18928" spans="1:1" s="245" customFormat="1" ht="12" hidden="1" customHeight="1">
      <c r="A18928" s="244"/>
    </row>
    <row r="18929" spans="1:1" s="245" customFormat="1" ht="12" hidden="1" customHeight="1">
      <c r="A18929" s="244"/>
    </row>
    <row r="18930" spans="1:1" s="245" customFormat="1" ht="12" hidden="1" customHeight="1">
      <c r="A18930" s="244"/>
    </row>
    <row r="18931" spans="1:1" s="245" customFormat="1" ht="12" hidden="1" customHeight="1">
      <c r="A18931" s="244"/>
    </row>
    <row r="18932" spans="1:1" s="245" customFormat="1" ht="12" hidden="1" customHeight="1">
      <c r="A18932" s="244"/>
    </row>
    <row r="18933" spans="1:1" s="245" customFormat="1" ht="12" hidden="1" customHeight="1">
      <c r="A18933" s="244"/>
    </row>
    <row r="18934" spans="1:1" s="245" customFormat="1" ht="12" hidden="1" customHeight="1">
      <c r="A18934" s="244"/>
    </row>
    <row r="18935" spans="1:1" s="245" customFormat="1" ht="12" hidden="1" customHeight="1">
      <c r="A18935" s="244"/>
    </row>
    <row r="18936" spans="1:1" s="245" customFormat="1" ht="12" hidden="1" customHeight="1">
      <c r="A18936" s="244"/>
    </row>
    <row r="18937" spans="1:1" s="245" customFormat="1" ht="12" hidden="1" customHeight="1">
      <c r="A18937" s="244"/>
    </row>
    <row r="18938" spans="1:1" s="245" customFormat="1" ht="12" hidden="1" customHeight="1">
      <c r="A18938" s="244"/>
    </row>
    <row r="18939" spans="1:1" s="245" customFormat="1" ht="12" hidden="1" customHeight="1">
      <c r="A18939" s="244"/>
    </row>
    <row r="18940" spans="1:1" s="245" customFormat="1" ht="12" hidden="1" customHeight="1">
      <c r="A18940" s="244"/>
    </row>
    <row r="18941" spans="1:1" s="245" customFormat="1" ht="12" hidden="1" customHeight="1">
      <c r="A18941" s="244"/>
    </row>
    <row r="18942" spans="1:1" s="245" customFormat="1" ht="12" hidden="1" customHeight="1">
      <c r="A18942" s="244"/>
    </row>
    <row r="18943" spans="1:1" s="245" customFormat="1" ht="12" hidden="1" customHeight="1">
      <c r="A18943" s="244"/>
    </row>
    <row r="18944" spans="1:1" s="245" customFormat="1" ht="12" hidden="1" customHeight="1">
      <c r="A18944" s="244"/>
    </row>
    <row r="18945" spans="1:1" s="245" customFormat="1" ht="12" hidden="1" customHeight="1">
      <c r="A18945" s="244"/>
    </row>
    <row r="18946" spans="1:1" s="245" customFormat="1" ht="12" hidden="1" customHeight="1">
      <c r="A18946" s="244"/>
    </row>
    <row r="18947" spans="1:1" s="245" customFormat="1" ht="12" hidden="1" customHeight="1">
      <c r="A18947" s="244"/>
    </row>
    <row r="18948" spans="1:1" s="245" customFormat="1" ht="12" hidden="1" customHeight="1">
      <c r="A18948" s="244"/>
    </row>
    <row r="18949" spans="1:1" s="245" customFormat="1" ht="12" hidden="1" customHeight="1">
      <c r="A18949" s="244"/>
    </row>
    <row r="18950" spans="1:1" s="245" customFormat="1" ht="12" hidden="1" customHeight="1">
      <c r="A18950" s="244"/>
    </row>
    <row r="18951" spans="1:1" s="245" customFormat="1" ht="12" hidden="1" customHeight="1">
      <c r="A18951" s="244"/>
    </row>
    <row r="18952" spans="1:1" s="245" customFormat="1" ht="12" hidden="1" customHeight="1">
      <c r="A18952" s="244"/>
    </row>
    <row r="18953" spans="1:1" s="245" customFormat="1" ht="12" hidden="1" customHeight="1">
      <c r="A18953" s="244"/>
    </row>
    <row r="18954" spans="1:1" s="245" customFormat="1" ht="12" hidden="1" customHeight="1">
      <c r="A18954" s="244"/>
    </row>
    <row r="18955" spans="1:1" s="245" customFormat="1" ht="12" hidden="1" customHeight="1">
      <c r="A18955" s="244"/>
    </row>
    <row r="18956" spans="1:1" s="245" customFormat="1" ht="12" hidden="1" customHeight="1">
      <c r="A18956" s="244"/>
    </row>
    <row r="18957" spans="1:1" s="245" customFormat="1" ht="12" hidden="1" customHeight="1">
      <c r="A18957" s="244"/>
    </row>
    <row r="18958" spans="1:1" s="245" customFormat="1" ht="12" hidden="1" customHeight="1">
      <c r="A18958" s="244"/>
    </row>
    <row r="18959" spans="1:1" s="245" customFormat="1" ht="12" hidden="1" customHeight="1">
      <c r="A18959" s="244"/>
    </row>
    <row r="18960" spans="1:1" s="245" customFormat="1" ht="12" hidden="1" customHeight="1">
      <c r="A18960" s="244"/>
    </row>
    <row r="18961" spans="1:1" s="245" customFormat="1" ht="12" hidden="1" customHeight="1">
      <c r="A18961" s="244"/>
    </row>
    <row r="18962" spans="1:1" s="245" customFormat="1" ht="12" hidden="1" customHeight="1">
      <c r="A18962" s="244"/>
    </row>
    <row r="18963" spans="1:1" s="245" customFormat="1" ht="12" hidden="1" customHeight="1">
      <c r="A18963" s="244"/>
    </row>
    <row r="18964" spans="1:1" s="245" customFormat="1" ht="12" hidden="1" customHeight="1">
      <c r="A18964" s="244"/>
    </row>
    <row r="18965" spans="1:1" s="245" customFormat="1" ht="12" hidden="1" customHeight="1">
      <c r="A18965" s="244"/>
    </row>
    <row r="18966" spans="1:1" s="245" customFormat="1" ht="12" hidden="1" customHeight="1">
      <c r="A18966" s="244"/>
    </row>
    <row r="18967" spans="1:1" s="245" customFormat="1" ht="12" hidden="1" customHeight="1">
      <c r="A18967" s="244"/>
    </row>
    <row r="18968" spans="1:1" s="245" customFormat="1" ht="12" hidden="1" customHeight="1">
      <c r="A18968" s="244"/>
    </row>
    <row r="18969" spans="1:1" s="245" customFormat="1" ht="12" hidden="1" customHeight="1">
      <c r="A18969" s="244"/>
    </row>
    <row r="18970" spans="1:1" s="245" customFormat="1" ht="12" hidden="1" customHeight="1">
      <c r="A18970" s="244"/>
    </row>
    <row r="18971" spans="1:1" s="245" customFormat="1" ht="12" hidden="1" customHeight="1">
      <c r="A18971" s="244"/>
    </row>
    <row r="18972" spans="1:1" s="245" customFormat="1" ht="12" hidden="1" customHeight="1">
      <c r="A18972" s="244"/>
    </row>
    <row r="18973" spans="1:1" s="245" customFormat="1" ht="12" hidden="1" customHeight="1">
      <c r="A18973" s="244"/>
    </row>
    <row r="18974" spans="1:1" s="245" customFormat="1" ht="12" hidden="1" customHeight="1">
      <c r="A18974" s="244"/>
    </row>
    <row r="18975" spans="1:1" s="245" customFormat="1" ht="12" hidden="1" customHeight="1">
      <c r="A18975" s="244"/>
    </row>
    <row r="18976" spans="1:1" s="245" customFormat="1" ht="12" hidden="1" customHeight="1">
      <c r="A18976" s="244"/>
    </row>
    <row r="18977" spans="1:1" s="245" customFormat="1" ht="12" hidden="1" customHeight="1">
      <c r="A18977" s="244"/>
    </row>
    <row r="18978" spans="1:1" s="245" customFormat="1" ht="12" hidden="1" customHeight="1">
      <c r="A18978" s="244"/>
    </row>
    <row r="18979" spans="1:1" s="245" customFormat="1" ht="12" hidden="1" customHeight="1">
      <c r="A18979" s="244"/>
    </row>
    <row r="18980" spans="1:1" s="245" customFormat="1" ht="12" hidden="1" customHeight="1">
      <c r="A18980" s="244"/>
    </row>
    <row r="18981" spans="1:1" s="245" customFormat="1" ht="12" hidden="1" customHeight="1">
      <c r="A18981" s="244"/>
    </row>
    <row r="18982" spans="1:1" s="245" customFormat="1" ht="12" hidden="1" customHeight="1">
      <c r="A18982" s="244"/>
    </row>
    <row r="18983" spans="1:1" s="245" customFormat="1" ht="12" hidden="1" customHeight="1">
      <c r="A18983" s="244"/>
    </row>
    <row r="18984" spans="1:1" s="245" customFormat="1" ht="12" hidden="1" customHeight="1">
      <c r="A18984" s="244"/>
    </row>
    <row r="18985" spans="1:1" s="245" customFormat="1" ht="12" hidden="1" customHeight="1">
      <c r="A18985" s="244"/>
    </row>
    <row r="18986" spans="1:1" s="245" customFormat="1" ht="12" hidden="1" customHeight="1">
      <c r="A18986" s="244"/>
    </row>
    <row r="18987" spans="1:1" s="245" customFormat="1" ht="12" hidden="1" customHeight="1">
      <c r="A18987" s="244"/>
    </row>
    <row r="18988" spans="1:1" s="245" customFormat="1" ht="12" hidden="1" customHeight="1">
      <c r="A18988" s="244"/>
    </row>
    <row r="18989" spans="1:1" s="245" customFormat="1" ht="12" hidden="1" customHeight="1">
      <c r="A18989" s="244"/>
    </row>
    <row r="18990" spans="1:1" s="245" customFormat="1" ht="12" hidden="1" customHeight="1">
      <c r="A18990" s="244"/>
    </row>
    <row r="18991" spans="1:1" s="245" customFormat="1" ht="12" hidden="1" customHeight="1">
      <c r="A18991" s="244"/>
    </row>
    <row r="18992" spans="1:1" s="245" customFormat="1" ht="12" hidden="1" customHeight="1">
      <c r="A18992" s="244"/>
    </row>
    <row r="18993" spans="1:1" s="245" customFormat="1" ht="12" hidden="1" customHeight="1">
      <c r="A18993" s="244"/>
    </row>
    <row r="18994" spans="1:1" s="245" customFormat="1" ht="12" hidden="1" customHeight="1">
      <c r="A18994" s="244"/>
    </row>
    <row r="18995" spans="1:1" s="245" customFormat="1" ht="12" hidden="1" customHeight="1">
      <c r="A18995" s="244"/>
    </row>
    <row r="18996" spans="1:1" s="245" customFormat="1" ht="12" hidden="1" customHeight="1">
      <c r="A18996" s="244"/>
    </row>
    <row r="18997" spans="1:1" s="245" customFormat="1" ht="12" hidden="1" customHeight="1">
      <c r="A18997" s="244"/>
    </row>
    <row r="18998" spans="1:1" s="245" customFormat="1" ht="12" hidden="1" customHeight="1">
      <c r="A18998" s="244"/>
    </row>
    <row r="18999" spans="1:1" s="245" customFormat="1" ht="12" hidden="1" customHeight="1">
      <c r="A18999" s="244"/>
    </row>
    <row r="19000" spans="1:1" s="245" customFormat="1" ht="12" hidden="1" customHeight="1">
      <c r="A19000" s="244"/>
    </row>
    <row r="19001" spans="1:1" s="245" customFormat="1" ht="12" hidden="1" customHeight="1">
      <c r="A19001" s="244"/>
    </row>
    <row r="19002" spans="1:1" s="245" customFormat="1" ht="12" hidden="1" customHeight="1">
      <c r="A19002" s="244"/>
    </row>
    <row r="19003" spans="1:1" s="245" customFormat="1" ht="12" hidden="1" customHeight="1">
      <c r="A19003" s="244"/>
    </row>
    <row r="19004" spans="1:1" s="245" customFormat="1" ht="12" hidden="1" customHeight="1">
      <c r="A19004" s="244"/>
    </row>
    <row r="19005" spans="1:1" s="245" customFormat="1" ht="12" hidden="1" customHeight="1">
      <c r="A19005" s="244"/>
    </row>
    <row r="19006" spans="1:1" s="245" customFormat="1" ht="12" hidden="1" customHeight="1">
      <c r="A19006" s="244"/>
    </row>
    <row r="19007" spans="1:1" s="245" customFormat="1" ht="12" hidden="1" customHeight="1">
      <c r="A19007" s="244"/>
    </row>
    <row r="19008" spans="1:1" s="245" customFormat="1" ht="12" hidden="1" customHeight="1">
      <c r="A19008" s="244"/>
    </row>
    <row r="19009" spans="1:1" s="245" customFormat="1" ht="12" hidden="1" customHeight="1">
      <c r="A19009" s="244"/>
    </row>
    <row r="19010" spans="1:1" s="245" customFormat="1" ht="12" hidden="1" customHeight="1">
      <c r="A19010" s="244"/>
    </row>
    <row r="19011" spans="1:1" s="245" customFormat="1" ht="12" hidden="1" customHeight="1">
      <c r="A19011" s="244"/>
    </row>
    <row r="19012" spans="1:1" s="245" customFormat="1" ht="12" hidden="1" customHeight="1">
      <c r="A19012" s="244"/>
    </row>
    <row r="19013" spans="1:1" s="245" customFormat="1" ht="12" hidden="1" customHeight="1">
      <c r="A19013" s="244"/>
    </row>
    <row r="19014" spans="1:1" s="245" customFormat="1" ht="12" hidden="1" customHeight="1">
      <c r="A19014" s="244"/>
    </row>
    <row r="19015" spans="1:1" s="245" customFormat="1" ht="12" hidden="1" customHeight="1">
      <c r="A19015" s="244"/>
    </row>
    <row r="19016" spans="1:1" s="245" customFormat="1" ht="12" hidden="1" customHeight="1">
      <c r="A19016" s="244"/>
    </row>
    <row r="19017" spans="1:1" s="245" customFormat="1" ht="12" hidden="1" customHeight="1">
      <c r="A19017" s="244"/>
    </row>
    <row r="19018" spans="1:1" s="245" customFormat="1" ht="12" hidden="1" customHeight="1">
      <c r="A19018" s="244"/>
    </row>
    <row r="19019" spans="1:1" s="245" customFormat="1" ht="12" hidden="1" customHeight="1">
      <c r="A19019" s="244"/>
    </row>
    <row r="19020" spans="1:1" s="245" customFormat="1" ht="12" hidden="1" customHeight="1">
      <c r="A19020" s="244"/>
    </row>
    <row r="19021" spans="1:1" s="245" customFormat="1" ht="12" hidden="1" customHeight="1">
      <c r="A19021" s="244"/>
    </row>
    <row r="19022" spans="1:1" s="245" customFormat="1" ht="12" hidden="1" customHeight="1">
      <c r="A19022" s="244"/>
    </row>
    <row r="19023" spans="1:1" s="245" customFormat="1" ht="12" hidden="1" customHeight="1">
      <c r="A19023" s="244"/>
    </row>
    <row r="19024" spans="1:1" s="245" customFormat="1" ht="12" hidden="1" customHeight="1">
      <c r="A19024" s="244"/>
    </row>
    <row r="19025" spans="1:1" s="245" customFormat="1" ht="12" hidden="1" customHeight="1">
      <c r="A19025" s="244"/>
    </row>
    <row r="19026" spans="1:1" s="245" customFormat="1" ht="12" hidden="1" customHeight="1">
      <c r="A19026" s="244"/>
    </row>
    <row r="19027" spans="1:1" s="245" customFormat="1" ht="12" hidden="1" customHeight="1">
      <c r="A19027" s="244"/>
    </row>
    <row r="19028" spans="1:1" s="245" customFormat="1" ht="12" hidden="1" customHeight="1">
      <c r="A19028" s="244"/>
    </row>
    <row r="19029" spans="1:1" s="245" customFormat="1" ht="12" hidden="1" customHeight="1">
      <c r="A19029" s="244"/>
    </row>
    <row r="19030" spans="1:1" s="245" customFormat="1" ht="12" hidden="1" customHeight="1">
      <c r="A19030" s="244"/>
    </row>
    <row r="19031" spans="1:1" s="245" customFormat="1" ht="12" hidden="1" customHeight="1">
      <c r="A19031" s="244"/>
    </row>
    <row r="19032" spans="1:1" s="245" customFormat="1" ht="12" hidden="1" customHeight="1">
      <c r="A19032" s="244"/>
    </row>
    <row r="19033" spans="1:1" s="245" customFormat="1" ht="12" hidden="1" customHeight="1">
      <c r="A19033" s="244"/>
    </row>
    <row r="19034" spans="1:1" s="245" customFormat="1" ht="12" hidden="1" customHeight="1">
      <c r="A19034" s="244"/>
    </row>
    <row r="19035" spans="1:1" s="245" customFormat="1" ht="12" hidden="1" customHeight="1">
      <c r="A19035" s="244"/>
    </row>
    <row r="19036" spans="1:1" s="245" customFormat="1" ht="12" hidden="1" customHeight="1">
      <c r="A19036" s="244"/>
    </row>
    <row r="19037" spans="1:1" s="245" customFormat="1" ht="12" hidden="1" customHeight="1">
      <c r="A19037" s="244"/>
    </row>
    <row r="19038" spans="1:1" s="245" customFormat="1" ht="12" hidden="1" customHeight="1">
      <c r="A19038" s="244"/>
    </row>
    <row r="19039" spans="1:1" s="245" customFormat="1" ht="12" hidden="1" customHeight="1">
      <c r="A19039" s="244"/>
    </row>
    <row r="19040" spans="1:1" s="245" customFormat="1" ht="12" hidden="1" customHeight="1">
      <c r="A19040" s="244"/>
    </row>
    <row r="19041" spans="1:1" s="245" customFormat="1" ht="12" hidden="1" customHeight="1">
      <c r="A19041" s="244"/>
    </row>
    <row r="19042" spans="1:1" s="245" customFormat="1" ht="12" hidden="1" customHeight="1">
      <c r="A19042" s="244"/>
    </row>
    <row r="19043" spans="1:1" s="245" customFormat="1" ht="12" hidden="1" customHeight="1">
      <c r="A19043" s="244"/>
    </row>
    <row r="19044" spans="1:1" s="245" customFormat="1" ht="12" hidden="1" customHeight="1">
      <c r="A19044" s="244"/>
    </row>
    <row r="19045" spans="1:1" s="245" customFormat="1" ht="12" hidden="1" customHeight="1">
      <c r="A19045" s="244"/>
    </row>
    <row r="19046" spans="1:1" s="245" customFormat="1" ht="12" hidden="1" customHeight="1">
      <c r="A19046" s="244"/>
    </row>
    <row r="19047" spans="1:1" s="245" customFormat="1" ht="12" hidden="1" customHeight="1">
      <c r="A19047" s="244"/>
    </row>
    <row r="19048" spans="1:1" s="245" customFormat="1" ht="12" hidden="1" customHeight="1">
      <c r="A19048" s="244"/>
    </row>
    <row r="19049" spans="1:1" s="245" customFormat="1" ht="12" hidden="1" customHeight="1">
      <c r="A19049" s="244"/>
    </row>
    <row r="19050" spans="1:1" s="245" customFormat="1" ht="12" hidden="1" customHeight="1">
      <c r="A19050" s="244"/>
    </row>
    <row r="19051" spans="1:1" s="245" customFormat="1" ht="12" hidden="1" customHeight="1">
      <c r="A19051" s="244"/>
    </row>
    <row r="19052" spans="1:1" s="245" customFormat="1" ht="12" hidden="1" customHeight="1">
      <c r="A19052" s="244"/>
    </row>
    <row r="19053" spans="1:1" s="245" customFormat="1" ht="12" hidden="1" customHeight="1">
      <c r="A19053" s="244"/>
    </row>
    <row r="19054" spans="1:1" s="245" customFormat="1" ht="12" hidden="1" customHeight="1">
      <c r="A19054" s="244"/>
    </row>
    <row r="19055" spans="1:1" s="245" customFormat="1" ht="12" hidden="1" customHeight="1">
      <c r="A19055" s="244"/>
    </row>
    <row r="19056" spans="1:1" s="245" customFormat="1" ht="12" hidden="1" customHeight="1">
      <c r="A19056" s="244"/>
    </row>
    <row r="19057" spans="1:1" s="245" customFormat="1" ht="12" hidden="1" customHeight="1">
      <c r="A19057" s="244"/>
    </row>
    <row r="19058" spans="1:1" s="245" customFormat="1" ht="12" hidden="1" customHeight="1">
      <c r="A19058" s="244"/>
    </row>
    <row r="19059" spans="1:1" s="245" customFormat="1" ht="12" hidden="1" customHeight="1">
      <c r="A19059" s="244"/>
    </row>
    <row r="19060" spans="1:1" s="245" customFormat="1" ht="12" hidden="1" customHeight="1">
      <c r="A19060" s="244"/>
    </row>
    <row r="19061" spans="1:1" s="245" customFormat="1" ht="12" hidden="1" customHeight="1">
      <c r="A19061" s="244"/>
    </row>
    <row r="19062" spans="1:1" s="245" customFormat="1" ht="12" hidden="1" customHeight="1">
      <c r="A19062" s="244"/>
    </row>
    <row r="19063" spans="1:1" s="245" customFormat="1" ht="12" hidden="1" customHeight="1">
      <c r="A19063" s="244"/>
    </row>
    <row r="19064" spans="1:1" s="245" customFormat="1" ht="12" hidden="1" customHeight="1">
      <c r="A19064" s="244"/>
    </row>
    <row r="19065" spans="1:1" s="245" customFormat="1" ht="12" hidden="1" customHeight="1">
      <c r="A19065" s="244"/>
    </row>
    <row r="19066" spans="1:1" s="245" customFormat="1" ht="12" hidden="1" customHeight="1">
      <c r="A19066" s="244"/>
    </row>
    <row r="19067" spans="1:1" s="245" customFormat="1" ht="12" hidden="1" customHeight="1">
      <c r="A19067" s="244"/>
    </row>
    <row r="19068" spans="1:1" s="245" customFormat="1" ht="12" hidden="1" customHeight="1">
      <c r="A19068" s="244"/>
    </row>
    <row r="19069" spans="1:1" s="245" customFormat="1" ht="12" hidden="1" customHeight="1">
      <c r="A19069" s="244"/>
    </row>
    <row r="19070" spans="1:1" s="245" customFormat="1" ht="12" hidden="1" customHeight="1">
      <c r="A19070" s="244"/>
    </row>
    <row r="19071" spans="1:1" s="245" customFormat="1" ht="12" hidden="1" customHeight="1">
      <c r="A19071" s="244"/>
    </row>
    <row r="19072" spans="1:1" s="245" customFormat="1" ht="12" hidden="1" customHeight="1">
      <c r="A19072" s="244"/>
    </row>
    <row r="19073" spans="1:1" s="245" customFormat="1" ht="12" hidden="1" customHeight="1">
      <c r="A19073" s="244"/>
    </row>
    <row r="19074" spans="1:1" s="245" customFormat="1" ht="12" hidden="1" customHeight="1">
      <c r="A19074" s="244"/>
    </row>
    <row r="19075" spans="1:1" s="245" customFormat="1" ht="12" hidden="1" customHeight="1">
      <c r="A19075" s="244"/>
    </row>
    <row r="19076" spans="1:1" s="245" customFormat="1" ht="12" hidden="1" customHeight="1">
      <c r="A19076" s="244"/>
    </row>
    <row r="19077" spans="1:1" s="245" customFormat="1" ht="12" hidden="1" customHeight="1">
      <c r="A19077" s="244"/>
    </row>
    <row r="19078" spans="1:1" s="245" customFormat="1" ht="12" hidden="1" customHeight="1">
      <c r="A19078" s="244"/>
    </row>
    <row r="19079" spans="1:1" s="245" customFormat="1" ht="12" hidden="1" customHeight="1">
      <c r="A19079" s="244"/>
    </row>
    <row r="19080" spans="1:1" s="245" customFormat="1" ht="12" hidden="1" customHeight="1">
      <c r="A19080" s="244"/>
    </row>
    <row r="19081" spans="1:1" s="245" customFormat="1" ht="12" hidden="1" customHeight="1">
      <c r="A19081" s="244"/>
    </row>
    <row r="19082" spans="1:1" s="245" customFormat="1" ht="12" hidden="1" customHeight="1">
      <c r="A19082" s="244"/>
    </row>
    <row r="19083" spans="1:1" s="245" customFormat="1" ht="12" hidden="1" customHeight="1">
      <c r="A19083" s="244"/>
    </row>
    <row r="19084" spans="1:1" s="245" customFormat="1" ht="12" hidden="1" customHeight="1">
      <c r="A19084" s="244"/>
    </row>
    <row r="19085" spans="1:1" s="245" customFormat="1" ht="12" hidden="1" customHeight="1">
      <c r="A19085" s="244"/>
    </row>
    <row r="19086" spans="1:1" s="245" customFormat="1" ht="12" hidden="1" customHeight="1">
      <c r="A19086" s="244"/>
    </row>
    <row r="19087" spans="1:1" s="245" customFormat="1" ht="12" hidden="1" customHeight="1">
      <c r="A19087" s="244"/>
    </row>
    <row r="19088" spans="1:1" s="245" customFormat="1" ht="12" hidden="1" customHeight="1">
      <c r="A19088" s="244"/>
    </row>
    <row r="19089" spans="1:1" s="245" customFormat="1" ht="12" hidden="1" customHeight="1">
      <c r="A19089" s="244"/>
    </row>
    <row r="19090" spans="1:1" s="245" customFormat="1" ht="12" hidden="1" customHeight="1">
      <c r="A19090" s="244"/>
    </row>
    <row r="19091" spans="1:1" s="245" customFormat="1" ht="12" hidden="1" customHeight="1">
      <c r="A19091" s="244"/>
    </row>
    <row r="19092" spans="1:1" s="245" customFormat="1" ht="12" hidden="1" customHeight="1">
      <c r="A19092" s="244"/>
    </row>
    <row r="19093" spans="1:1" s="245" customFormat="1" ht="12" hidden="1" customHeight="1">
      <c r="A19093" s="244"/>
    </row>
    <row r="19094" spans="1:1" s="245" customFormat="1" ht="12" hidden="1" customHeight="1">
      <c r="A19094" s="244"/>
    </row>
    <row r="19095" spans="1:1" s="245" customFormat="1" ht="12" hidden="1" customHeight="1">
      <c r="A19095" s="244"/>
    </row>
    <row r="19096" spans="1:1" s="245" customFormat="1" ht="12" hidden="1" customHeight="1">
      <c r="A19096" s="244"/>
    </row>
    <row r="19097" spans="1:1" s="245" customFormat="1" ht="12" hidden="1" customHeight="1">
      <c r="A19097" s="244"/>
    </row>
    <row r="19098" spans="1:1" s="245" customFormat="1" ht="12" hidden="1" customHeight="1">
      <c r="A19098" s="244"/>
    </row>
    <row r="19099" spans="1:1" s="245" customFormat="1" ht="12" hidden="1" customHeight="1">
      <c r="A19099" s="244"/>
    </row>
    <row r="19100" spans="1:1" s="245" customFormat="1" ht="12" hidden="1" customHeight="1">
      <c r="A19100" s="244"/>
    </row>
    <row r="19101" spans="1:1" s="245" customFormat="1" ht="12" hidden="1" customHeight="1">
      <c r="A19101" s="244"/>
    </row>
    <row r="19102" spans="1:1" s="245" customFormat="1" ht="12" hidden="1" customHeight="1">
      <c r="A19102" s="244"/>
    </row>
    <row r="19103" spans="1:1" s="245" customFormat="1" ht="12" hidden="1" customHeight="1">
      <c r="A19103" s="244"/>
    </row>
    <row r="19104" spans="1:1" s="245" customFormat="1" ht="12" hidden="1" customHeight="1">
      <c r="A19104" s="244"/>
    </row>
    <row r="19105" spans="1:1" s="245" customFormat="1" ht="12" hidden="1" customHeight="1">
      <c r="A19105" s="244"/>
    </row>
    <row r="19106" spans="1:1" s="245" customFormat="1" ht="12" hidden="1" customHeight="1">
      <c r="A19106" s="244"/>
    </row>
    <row r="19107" spans="1:1" s="245" customFormat="1" ht="12" hidden="1" customHeight="1">
      <c r="A19107" s="244"/>
    </row>
    <row r="19108" spans="1:1" s="245" customFormat="1" ht="12" hidden="1" customHeight="1">
      <c r="A19108" s="244"/>
    </row>
    <row r="19109" spans="1:1" s="245" customFormat="1" ht="12" hidden="1" customHeight="1">
      <c r="A19109" s="244"/>
    </row>
    <row r="19110" spans="1:1" s="245" customFormat="1" ht="12" hidden="1" customHeight="1">
      <c r="A19110" s="244"/>
    </row>
    <row r="19111" spans="1:1" s="245" customFormat="1" ht="12" hidden="1" customHeight="1">
      <c r="A19111" s="244"/>
    </row>
    <row r="19112" spans="1:1" s="245" customFormat="1" ht="12" hidden="1" customHeight="1">
      <c r="A19112" s="244"/>
    </row>
    <row r="19113" spans="1:1" s="245" customFormat="1" ht="12" hidden="1" customHeight="1">
      <c r="A19113" s="244"/>
    </row>
    <row r="19114" spans="1:1" s="245" customFormat="1" ht="12" hidden="1" customHeight="1">
      <c r="A19114" s="244"/>
    </row>
    <row r="19115" spans="1:1" s="245" customFormat="1" ht="12" hidden="1" customHeight="1">
      <c r="A19115" s="244"/>
    </row>
    <row r="19116" spans="1:1" s="245" customFormat="1" ht="12" hidden="1" customHeight="1">
      <c r="A19116" s="244"/>
    </row>
    <row r="19117" spans="1:1" s="245" customFormat="1" ht="12" hidden="1" customHeight="1">
      <c r="A19117" s="244"/>
    </row>
    <row r="19118" spans="1:1" s="245" customFormat="1" ht="12" hidden="1" customHeight="1">
      <c r="A19118" s="244"/>
    </row>
    <row r="19119" spans="1:1" s="245" customFormat="1" ht="12" hidden="1" customHeight="1">
      <c r="A19119" s="244"/>
    </row>
    <row r="19120" spans="1:1" s="245" customFormat="1" ht="12" hidden="1" customHeight="1">
      <c r="A19120" s="244"/>
    </row>
    <row r="19121" spans="1:1" s="245" customFormat="1" ht="12" hidden="1" customHeight="1">
      <c r="A19121" s="244"/>
    </row>
    <row r="19122" spans="1:1" s="245" customFormat="1" ht="12" hidden="1" customHeight="1">
      <c r="A19122" s="244"/>
    </row>
    <row r="19123" spans="1:1" s="245" customFormat="1" ht="12" hidden="1" customHeight="1">
      <c r="A19123" s="244"/>
    </row>
    <row r="19124" spans="1:1" s="245" customFormat="1" ht="12" hidden="1" customHeight="1">
      <c r="A19124" s="244"/>
    </row>
    <row r="19125" spans="1:1" s="245" customFormat="1" ht="12" hidden="1" customHeight="1">
      <c r="A19125" s="244"/>
    </row>
    <row r="19126" spans="1:1" s="245" customFormat="1" ht="12" hidden="1" customHeight="1">
      <c r="A19126" s="244"/>
    </row>
    <row r="19127" spans="1:1" s="245" customFormat="1" ht="12" hidden="1" customHeight="1">
      <c r="A19127" s="244"/>
    </row>
    <row r="19128" spans="1:1" s="245" customFormat="1" ht="12" hidden="1" customHeight="1">
      <c r="A19128" s="244"/>
    </row>
    <row r="19129" spans="1:1" s="245" customFormat="1" ht="12" hidden="1" customHeight="1">
      <c r="A19129" s="244"/>
    </row>
    <row r="19130" spans="1:1" s="245" customFormat="1" ht="12" hidden="1" customHeight="1">
      <c r="A19130" s="244"/>
    </row>
    <row r="19131" spans="1:1" s="245" customFormat="1" ht="12" hidden="1" customHeight="1">
      <c r="A19131" s="244"/>
    </row>
    <row r="19132" spans="1:1" s="245" customFormat="1" ht="12" hidden="1" customHeight="1">
      <c r="A19132" s="244"/>
    </row>
    <row r="19133" spans="1:1" s="245" customFormat="1" ht="12" hidden="1" customHeight="1">
      <c r="A19133" s="244"/>
    </row>
    <row r="19134" spans="1:1" s="245" customFormat="1" ht="12" hidden="1" customHeight="1">
      <c r="A19134" s="244"/>
    </row>
    <row r="19135" spans="1:1" s="245" customFormat="1" ht="12" hidden="1" customHeight="1">
      <c r="A19135" s="244"/>
    </row>
    <row r="19136" spans="1:1" s="245" customFormat="1" ht="12" hidden="1" customHeight="1">
      <c r="A19136" s="244"/>
    </row>
    <row r="19137" spans="1:1" s="245" customFormat="1" ht="12" hidden="1" customHeight="1">
      <c r="A19137" s="244"/>
    </row>
    <row r="19138" spans="1:1" s="245" customFormat="1" ht="12" hidden="1" customHeight="1">
      <c r="A19138" s="244"/>
    </row>
    <row r="19139" spans="1:1" s="245" customFormat="1" ht="12" hidden="1" customHeight="1">
      <c r="A19139" s="244"/>
    </row>
    <row r="19140" spans="1:1" s="245" customFormat="1" ht="12" hidden="1" customHeight="1">
      <c r="A19140" s="244"/>
    </row>
    <row r="19141" spans="1:1" s="245" customFormat="1" ht="12" hidden="1" customHeight="1">
      <c r="A19141" s="244"/>
    </row>
    <row r="19142" spans="1:1" s="245" customFormat="1" ht="12" hidden="1" customHeight="1">
      <c r="A19142" s="244"/>
    </row>
    <row r="19143" spans="1:1" s="245" customFormat="1" ht="12" hidden="1" customHeight="1">
      <c r="A19143" s="244"/>
    </row>
    <row r="19144" spans="1:1" s="245" customFormat="1" ht="12" hidden="1" customHeight="1">
      <c r="A19144" s="244"/>
    </row>
    <row r="19145" spans="1:1" s="245" customFormat="1" ht="12" hidden="1" customHeight="1">
      <c r="A19145" s="244"/>
    </row>
    <row r="19146" spans="1:1" s="245" customFormat="1" ht="12" hidden="1" customHeight="1">
      <c r="A19146" s="244"/>
    </row>
    <row r="19147" spans="1:1" s="245" customFormat="1" ht="12" hidden="1" customHeight="1">
      <c r="A19147" s="244"/>
    </row>
    <row r="19148" spans="1:1" s="245" customFormat="1" ht="12" hidden="1" customHeight="1">
      <c r="A19148" s="244"/>
    </row>
    <row r="19149" spans="1:1" s="245" customFormat="1" ht="12" hidden="1" customHeight="1">
      <c r="A19149" s="244"/>
    </row>
    <row r="19150" spans="1:1" s="245" customFormat="1" ht="12" hidden="1" customHeight="1">
      <c r="A19150" s="244"/>
    </row>
    <row r="19151" spans="1:1" s="245" customFormat="1" ht="12" hidden="1" customHeight="1">
      <c r="A19151" s="244"/>
    </row>
    <row r="19152" spans="1:1" s="245" customFormat="1" ht="12" hidden="1" customHeight="1">
      <c r="A19152" s="244"/>
    </row>
    <row r="19153" spans="1:1" s="245" customFormat="1" ht="12" hidden="1" customHeight="1">
      <c r="A19153" s="244"/>
    </row>
    <row r="19154" spans="1:1" s="245" customFormat="1" ht="12" hidden="1" customHeight="1">
      <c r="A19154" s="244"/>
    </row>
    <row r="19155" spans="1:1" s="245" customFormat="1" ht="12" hidden="1" customHeight="1">
      <c r="A19155" s="244"/>
    </row>
    <row r="19156" spans="1:1" s="245" customFormat="1" ht="12" hidden="1" customHeight="1">
      <c r="A19156" s="244"/>
    </row>
    <row r="19157" spans="1:1" s="245" customFormat="1" ht="12" hidden="1" customHeight="1">
      <c r="A19157" s="244"/>
    </row>
    <row r="19158" spans="1:1" s="245" customFormat="1" ht="12" hidden="1" customHeight="1">
      <c r="A19158" s="244"/>
    </row>
    <row r="19159" spans="1:1" s="245" customFormat="1" ht="12" hidden="1" customHeight="1">
      <c r="A19159" s="244"/>
    </row>
    <row r="19160" spans="1:1" s="245" customFormat="1" ht="12" hidden="1" customHeight="1">
      <c r="A19160" s="244"/>
    </row>
    <row r="19161" spans="1:1" s="245" customFormat="1" ht="12" hidden="1" customHeight="1">
      <c r="A19161" s="244"/>
    </row>
    <row r="19162" spans="1:1" s="245" customFormat="1" ht="12" hidden="1" customHeight="1">
      <c r="A19162" s="244"/>
    </row>
    <row r="19163" spans="1:1" s="245" customFormat="1" ht="12" hidden="1" customHeight="1">
      <c r="A19163" s="244"/>
    </row>
    <row r="19164" spans="1:1" s="245" customFormat="1" ht="12" hidden="1" customHeight="1">
      <c r="A19164" s="244"/>
    </row>
    <row r="19165" spans="1:1" s="245" customFormat="1" ht="12" hidden="1" customHeight="1">
      <c r="A19165" s="244"/>
    </row>
    <row r="19166" spans="1:1" s="245" customFormat="1" ht="12" hidden="1" customHeight="1">
      <c r="A19166" s="244"/>
    </row>
    <row r="19167" spans="1:1" s="245" customFormat="1" ht="12" hidden="1" customHeight="1">
      <c r="A19167" s="244"/>
    </row>
    <row r="19168" spans="1:1" s="245" customFormat="1" ht="12" hidden="1" customHeight="1">
      <c r="A19168" s="244"/>
    </row>
    <row r="19169" spans="1:1" s="245" customFormat="1" ht="12" hidden="1" customHeight="1">
      <c r="A19169" s="244"/>
    </row>
    <row r="19170" spans="1:1" s="245" customFormat="1" ht="12" hidden="1" customHeight="1">
      <c r="A19170" s="244"/>
    </row>
    <row r="19171" spans="1:1" s="245" customFormat="1" ht="12" hidden="1" customHeight="1">
      <c r="A19171" s="244"/>
    </row>
    <row r="19172" spans="1:1" s="245" customFormat="1" ht="12" hidden="1" customHeight="1">
      <c r="A19172" s="244"/>
    </row>
    <row r="19173" spans="1:1" s="245" customFormat="1" ht="12" hidden="1" customHeight="1">
      <c r="A19173" s="244"/>
    </row>
    <row r="19174" spans="1:1" s="245" customFormat="1" ht="12" hidden="1" customHeight="1">
      <c r="A19174" s="244"/>
    </row>
    <row r="19175" spans="1:1" s="245" customFormat="1" ht="12" hidden="1" customHeight="1">
      <c r="A19175" s="244"/>
    </row>
    <row r="19176" spans="1:1" s="245" customFormat="1" ht="12" hidden="1" customHeight="1">
      <c r="A19176" s="244"/>
    </row>
    <row r="19177" spans="1:1" s="245" customFormat="1" ht="12" hidden="1" customHeight="1">
      <c r="A19177" s="244"/>
    </row>
    <row r="19178" spans="1:1" s="245" customFormat="1" ht="12" hidden="1" customHeight="1">
      <c r="A19178" s="244"/>
    </row>
    <row r="19179" spans="1:1" s="245" customFormat="1" ht="12" hidden="1" customHeight="1">
      <c r="A19179" s="244"/>
    </row>
    <row r="19180" spans="1:1" s="245" customFormat="1" ht="12" hidden="1" customHeight="1">
      <c r="A19180" s="244"/>
    </row>
    <row r="19181" spans="1:1" s="245" customFormat="1" ht="12" hidden="1" customHeight="1">
      <c r="A19181" s="244"/>
    </row>
    <row r="19182" spans="1:1" s="245" customFormat="1" ht="12" hidden="1" customHeight="1">
      <c r="A19182" s="244"/>
    </row>
    <row r="19183" spans="1:1" s="245" customFormat="1" ht="12" hidden="1" customHeight="1">
      <c r="A19183" s="244"/>
    </row>
    <row r="19184" spans="1:1" s="245" customFormat="1" ht="12" hidden="1" customHeight="1">
      <c r="A19184" s="244"/>
    </row>
    <row r="19185" spans="1:1" s="245" customFormat="1" ht="12" hidden="1" customHeight="1">
      <c r="A19185" s="244"/>
    </row>
    <row r="19186" spans="1:1" s="245" customFormat="1" ht="12" hidden="1" customHeight="1">
      <c r="A19186" s="244"/>
    </row>
    <row r="19187" spans="1:1" s="245" customFormat="1" ht="12" hidden="1" customHeight="1">
      <c r="A19187" s="244"/>
    </row>
    <row r="19188" spans="1:1" s="245" customFormat="1" ht="12" hidden="1" customHeight="1">
      <c r="A19188" s="244"/>
    </row>
    <row r="19189" spans="1:1" s="245" customFormat="1" ht="12" hidden="1" customHeight="1">
      <c r="A19189" s="244"/>
    </row>
    <row r="19190" spans="1:1" s="245" customFormat="1" ht="12" hidden="1" customHeight="1">
      <c r="A19190" s="244"/>
    </row>
    <row r="19191" spans="1:1" s="245" customFormat="1" ht="12" hidden="1" customHeight="1">
      <c r="A19191" s="244"/>
    </row>
    <row r="19192" spans="1:1" s="245" customFormat="1" ht="12" hidden="1" customHeight="1">
      <c r="A19192" s="244"/>
    </row>
    <row r="19193" spans="1:1" s="245" customFormat="1" ht="12" hidden="1" customHeight="1">
      <c r="A19193" s="244"/>
    </row>
    <row r="19194" spans="1:1" s="245" customFormat="1" ht="12" hidden="1" customHeight="1">
      <c r="A19194" s="244"/>
    </row>
    <row r="19195" spans="1:1" s="245" customFormat="1" ht="12" hidden="1" customHeight="1">
      <c r="A19195" s="244"/>
    </row>
    <row r="19196" spans="1:1" s="245" customFormat="1" ht="12" hidden="1" customHeight="1">
      <c r="A19196" s="244"/>
    </row>
    <row r="19197" spans="1:1" s="245" customFormat="1" ht="12" hidden="1" customHeight="1">
      <c r="A19197" s="244"/>
    </row>
    <row r="19198" spans="1:1" s="245" customFormat="1" ht="12" hidden="1" customHeight="1">
      <c r="A19198" s="244"/>
    </row>
    <row r="19199" spans="1:1" s="245" customFormat="1" ht="12" hidden="1" customHeight="1">
      <c r="A19199" s="244"/>
    </row>
    <row r="19200" spans="1:1" s="245" customFormat="1" ht="12" hidden="1" customHeight="1">
      <c r="A19200" s="244"/>
    </row>
    <row r="19201" spans="1:1" s="245" customFormat="1" ht="12" hidden="1" customHeight="1">
      <c r="A19201" s="244"/>
    </row>
    <row r="19202" spans="1:1" s="245" customFormat="1" ht="12" hidden="1" customHeight="1">
      <c r="A19202" s="244"/>
    </row>
    <row r="19203" spans="1:1" s="245" customFormat="1" ht="12" hidden="1" customHeight="1">
      <c r="A19203" s="244"/>
    </row>
    <row r="19204" spans="1:1" s="245" customFormat="1" ht="12" hidden="1" customHeight="1">
      <c r="A19204" s="244"/>
    </row>
    <row r="19205" spans="1:1" s="245" customFormat="1" ht="12" hidden="1" customHeight="1">
      <c r="A19205" s="244"/>
    </row>
    <row r="19206" spans="1:1" s="245" customFormat="1" ht="12" hidden="1" customHeight="1">
      <c r="A19206" s="244"/>
    </row>
    <row r="19207" spans="1:1" s="245" customFormat="1" ht="12" hidden="1" customHeight="1">
      <c r="A19207" s="244"/>
    </row>
    <row r="19208" spans="1:1" s="245" customFormat="1" ht="12" hidden="1" customHeight="1">
      <c r="A19208" s="244"/>
    </row>
    <row r="19209" spans="1:1" s="245" customFormat="1" ht="12" hidden="1" customHeight="1">
      <c r="A19209" s="244"/>
    </row>
    <row r="19210" spans="1:1" s="245" customFormat="1" ht="12" hidden="1" customHeight="1">
      <c r="A19210" s="244"/>
    </row>
    <row r="19211" spans="1:1" s="245" customFormat="1" ht="12" hidden="1" customHeight="1">
      <c r="A19211" s="244"/>
    </row>
    <row r="19212" spans="1:1" s="245" customFormat="1" ht="12" hidden="1" customHeight="1">
      <c r="A19212" s="244"/>
    </row>
    <row r="19213" spans="1:1" s="245" customFormat="1" ht="12" hidden="1" customHeight="1">
      <c r="A19213" s="244"/>
    </row>
    <row r="19214" spans="1:1" s="245" customFormat="1" ht="12" hidden="1" customHeight="1">
      <c r="A19214" s="244"/>
    </row>
    <row r="19215" spans="1:1" s="245" customFormat="1" ht="12" hidden="1" customHeight="1">
      <c r="A19215" s="244"/>
    </row>
    <row r="19216" spans="1:1" s="245" customFormat="1" ht="12" hidden="1" customHeight="1">
      <c r="A19216" s="244"/>
    </row>
    <row r="19217" spans="1:1" s="245" customFormat="1" ht="12" hidden="1" customHeight="1">
      <c r="A19217" s="244"/>
    </row>
    <row r="19218" spans="1:1" s="245" customFormat="1" ht="12" hidden="1" customHeight="1">
      <c r="A19218" s="244"/>
    </row>
    <row r="19219" spans="1:1" s="245" customFormat="1" ht="12" hidden="1" customHeight="1">
      <c r="A19219" s="244"/>
    </row>
    <row r="19220" spans="1:1" s="245" customFormat="1" ht="12" hidden="1" customHeight="1">
      <c r="A19220" s="244"/>
    </row>
    <row r="19221" spans="1:1" s="245" customFormat="1" ht="12" hidden="1" customHeight="1">
      <c r="A19221" s="244"/>
    </row>
    <row r="19222" spans="1:1" s="245" customFormat="1" ht="12" hidden="1" customHeight="1">
      <c r="A19222" s="244"/>
    </row>
    <row r="19223" spans="1:1" s="245" customFormat="1" ht="12" hidden="1" customHeight="1">
      <c r="A19223" s="244"/>
    </row>
    <row r="19224" spans="1:1" s="245" customFormat="1" ht="12" hidden="1" customHeight="1">
      <c r="A19224" s="244"/>
    </row>
    <row r="19225" spans="1:1" s="245" customFormat="1" ht="12" hidden="1" customHeight="1">
      <c r="A19225" s="244"/>
    </row>
    <row r="19226" spans="1:1" s="245" customFormat="1" ht="12" hidden="1" customHeight="1">
      <c r="A19226" s="244"/>
    </row>
    <row r="19227" spans="1:1" s="245" customFormat="1" ht="12" hidden="1" customHeight="1">
      <c r="A19227" s="244"/>
    </row>
    <row r="19228" spans="1:1" s="245" customFormat="1" ht="12" hidden="1" customHeight="1">
      <c r="A19228" s="244"/>
    </row>
    <row r="19229" spans="1:1" s="245" customFormat="1" ht="12" hidden="1" customHeight="1">
      <c r="A19229" s="244"/>
    </row>
    <row r="19230" spans="1:1" s="245" customFormat="1" ht="12" hidden="1" customHeight="1">
      <c r="A19230" s="244"/>
    </row>
    <row r="19231" spans="1:1" s="245" customFormat="1" ht="12" hidden="1" customHeight="1">
      <c r="A19231" s="244"/>
    </row>
    <row r="19232" spans="1:1" s="245" customFormat="1" ht="12" hidden="1" customHeight="1">
      <c r="A19232" s="244"/>
    </row>
    <row r="19233" spans="1:1" s="245" customFormat="1" ht="12" hidden="1" customHeight="1">
      <c r="A19233" s="244"/>
    </row>
    <row r="19234" spans="1:1" s="245" customFormat="1" ht="12" hidden="1" customHeight="1">
      <c r="A19234" s="244"/>
    </row>
    <row r="19235" spans="1:1" s="245" customFormat="1" ht="12" hidden="1" customHeight="1">
      <c r="A19235" s="244"/>
    </row>
    <row r="19236" spans="1:1" s="245" customFormat="1" ht="12" hidden="1" customHeight="1">
      <c r="A19236" s="244"/>
    </row>
    <row r="19237" spans="1:1" s="245" customFormat="1" ht="12" hidden="1" customHeight="1">
      <c r="A19237" s="244"/>
    </row>
    <row r="19238" spans="1:1" s="245" customFormat="1" ht="12" hidden="1" customHeight="1">
      <c r="A19238" s="244"/>
    </row>
    <row r="19239" spans="1:1" s="245" customFormat="1" ht="12" hidden="1" customHeight="1">
      <c r="A19239" s="244"/>
    </row>
    <row r="19240" spans="1:1" s="245" customFormat="1" ht="12" hidden="1" customHeight="1">
      <c r="A19240" s="244"/>
    </row>
    <row r="19241" spans="1:1" s="245" customFormat="1" ht="12" hidden="1" customHeight="1">
      <c r="A19241" s="244"/>
    </row>
    <row r="19242" spans="1:1" s="245" customFormat="1" ht="12" hidden="1" customHeight="1">
      <c r="A19242" s="244"/>
    </row>
    <row r="19243" spans="1:1" s="245" customFormat="1" ht="12" hidden="1" customHeight="1">
      <c r="A19243" s="244"/>
    </row>
    <row r="19244" spans="1:1" s="245" customFormat="1" ht="12" hidden="1" customHeight="1">
      <c r="A19244" s="244"/>
    </row>
    <row r="19245" spans="1:1" s="245" customFormat="1" ht="12" hidden="1" customHeight="1">
      <c r="A19245" s="244"/>
    </row>
    <row r="19246" spans="1:1" s="245" customFormat="1" ht="12" hidden="1" customHeight="1">
      <c r="A19246" s="244"/>
    </row>
    <row r="19247" spans="1:1" s="245" customFormat="1" ht="12" hidden="1" customHeight="1">
      <c r="A19247" s="244"/>
    </row>
    <row r="19248" spans="1:1" s="245" customFormat="1" ht="12" hidden="1" customHeight="1">
      <c r="A19248" s="244"/>
    </row>
    <row r="19249" spans="1:1" s="245" customFormat="1" ht="12" hidden="1" customHeight="1">
      <c r="A19249" s="244"/>
    </row>
    <row r="19250" spans="1:1" s="245" customFormat="1" ht="12" hidden="1" customHeight="1">
      <c r="A19250" s="244"/>
    </row>
    <row r="19251" spans="1:1" s="245" customFormat="1" ht="12" hidden="1" customHeight="1">
      <c r="A19251" s="244"/>
    </row>
    <row r="19252" spans="1:1" s="245" customFormat="1" ht="12" hidden="1" customHeight="1">
      <c r="A19252" s="244"/>
    </row>
    <row r="19253" spans="1:1" s="245" customFormat="1" ht="12" hidden="1" customHeight="1">
      <c r="A19253" s="244"/>
    </row>
    <row r="19254" spans="1:1" s="245" customFormat="1" ht="12" hidden="1" customHeight="1">
      <c r="A19254" s="244"/>
    </row>
    <row r="19255" spans="1:1" s="245" customFormat="1" ht="12" hidden="1" customHeight="1">
      <c r="A19255" s="244"/>
    </row>
    <row r="19256" spans="1:1" s="245" customFormat="1" ht="12" hidden="1" customHeight="1">
      <c r="A19256" s="244"/>
    </row>
    <row r="19257" spans="1:1" s="245" customFormat="1" ht="12" hidden="1" customHeight="1">
      <c r="A19257" s="244"/>
    </row>
    <row r="19258" spans="1:1" s="245" customFormat="1" ht="12" hidden="1" customHeight="1">
      <c r="A19258" s="244"/>
    </row>
    <row r="19259" spans="1:1" s="245" customFormat="1" ht="12" hidden="1" customHeight="1">
      <c r="A19259" s="244"/>
    </row>
    <row r="19260" spans="1:1" s="245" customFormat="1" ht="12" hidden="1" customHeight="1">
      <c r="A19260" s="244"/>
    </row>
    <row r="19261" spans="1:1" s="245" customFormat="1" ht="12" hidden="1" customHeight="1">
      <c r="A19261" s="244"/>
    </row>
    <row r="19262" spans="1:1" s="245" customFormat="1" ht="12" hidden="1" customHeight="1">
      <c r="A19262" s="244"/>
    </row>
    <row r="19263" spans="1:1" s="245" customFormat="1" ht="12" hidden="1" customHeight="1">
      <c r="A19263" s="244"/>
    </row>
    <row r="19264" spans="1:1" s="245" customFormat="1" ht="12" hidden="1" customHeight="1">
      <c r="A19264" s="244"/>
    </row>
    <row r="19265" spans="1:1" s="245" customFormat="1" ht="12" hidden="1" customHeight="1">
      <c r="A19265" s="244"/>
    </row>
    <row r="19266" spans="1:1" s="245" customFormat="1" ht="12" hidden="1" customHeight="1">
      <c r="A19266" s="244"/>
    </row>
    <row r="19267" spans="1:1" s="245" customFormat="1" ht="12" hidden="1" customHeight="1">
      <c r="A19267" s="244"/>
    </row>
    <row r="19268" spans="1:1" s="245" customFormat="1" ht="12" hidden="1" customHeight="1">
      <c r="A19268" s="244"/>
    </row>
    <row r="19269" spans="1:1" s="245" customFormat="1" ht="12" hidden="1" customHeight="1">
      <c r="A19269" s="244"/>
    </row>
    <row r="19270" spans="1:1" s="245" customFormat="1" ht="12" hidden="1" customHeight="1">
      <c r="A19270" s="244"/>
    </row>
    <row r="19271" spans="1:1" s="245" customFormat="1" ht="12" hidden="1" customHeight="1">
      <c r="A19271" s="244"/>
    </row>
    <row r="19272" spans="1:1" s="245" customFormat="1" ht="12" hidden="1" customHeight="1">
      <c r="A19272" s="244"/>
    </row>
    <row r="19273" spans="1:1" s="245" customFormat="1" ht="12" hidden="1" customHeight="1">
      <c r="A19273" s="244"/>
    </row>
    <row r="19274" spans="1:1" s="245" customFormat="1" ht="12" hidden="1" customHeight="1">
      <c r="A19274" s="244"/>
    </row>
    <row r="19275" spans="1:1" s="245" customFormat="1" ht="12" hidden="1" customHeight="1">
      <c r="A19275" s="244"/>
    </row>
    <row r="19276" spans="1:1" s="245" customFormat="1" ht="12" hidden="1" customHeight="1">
      <c r="A19276" s="244"/>
    </row>
    <row r="19277" spans="1:1" s="245" customFormat="1" ht="12" hidden="1" customHeight="1">
      <c r="A19277" s="244"/>
    </row>
    <row r="19278" spans="1:1" s="245" customFormat="1" ht="12" hidden="1" customHeight="1">
      <c r="A19278" s="244"/>
    </row>
    <row r="19279" spans="1:1" s="245" customFormat="1" ht="12" hidden="1" customHeight="1">
      <c r="A19279" s="244"/>
    </row>
    <row r="19280" spans="1:1" s="245" customFormat="1" ht="12" hidden="1" customHeight="1">
      <c r="A19280" s="244"/>
    </row>
    <row r="19281" spans="1:1" s="245" customFormat="1" ht="12" hidden="1" customHeight="1">
      <c r="A19281" s="244"/>
    </row>
    <row r="19282" spans="1:1" s="245" customFormat="1" ht="12" hidden="1" customHeight="1">
      <c r="A19282" s="244"/>
    </row>
    <row r="19283" spans="1:1" s="245" customFormat="1" ht="12" hidden="1" customHeight="1">
      <c r="A19283" s="244"/>
    </row>
    <row r="19284" spans="1:1" s="245" customFormat="1" ht="12" hidden="1" customHeight="1">
      <c r="A19284" s="244"/>
    </row>
    <row r="19285" spans="1:1" s="245" customFormat="1" ht="12" hidden="1" customHeight="1">
      <c r="A19285" s="244"/>
    </row>
    <row r="19286" spans="1:1" s="245" customFormat="1" ht="12" hidden="1" customHeight="1">
      <c r="A19286" s="244"/>
    </row>
    <row r="19287" spans="1:1" s="245" customFormat="1" ht="12" hidden="1" customHeight="1">
      <c r="A19287" s="244"/>
    </row>
    <row r="19288" spans="1:1" s="245" customFormat="1" ht="12" hidden="1" customHeight="1">
      <c r="A19288" s="244"/>
    </row>
    <row r="19289" spans="1:1" s="245" customFormat="1" ht="12" hidden="1" customHeight="1">
      <c r="A19289" s="244"/>
    </row>
    <row r="19290" spans="1:1" s="245" customFormat="1" ht="12" hidden="1" customHeight="1">
      <c r="A19290" s="244"/>
    </row>
    <row r="19291" spans="1:1" s="245" customFormat="1" ht="12" hidden="1" customHeight="1">
      <c r="A19291" s="244"/>
    </row>
    <row r="19292" spans="1:1" s="245" customFormat="1" ht="12" hidden="1" customHeight="1">
      <c r="A19292" s="244"/>
    </row>
    <row r="19293" spans="1:1" s="245" customFormat="1" ht="12" hidden="1" customHeight="1">
      <c r="A19293" s="244"/>
    </row>
    <row r="19294" spans="1:1" s="245" customFormat="1" ht="12" hidden="1" customHeight="1">
      <c r="A19294" s="244"/>
    </row>
    <row r="19295" spans="1:1" s="245" customFormat="1" ht="12" hidden="1" customHeight="1">
      <c r="A19295" s="244"/>
    </row>
    <row r="19296" spans="1:1" s="245" customFormat="1" ht="12" hidden="1" customHeight="1">
      <c r="A19296" s="244"/>
    </row>
    <row r="19297" spans="1:1" s="245" customFormat="1" ht="12" hidden="1" customHeight="1">
      <c r="A19297" s="244"/>
    </row>
    <row r="19298" spans="1:1" s="245" customFormat="1" ht="12" hidden="1" customHeight="1">
      <c r="A19298" s="244"/>
    </row>
    <row r="19299" spans="1:1" s="245" customFormat="1" ht="12" hidden="1" customHeight="1">
      <c r="A19299" s="244"/>
    </row>
    <row r="19300" spans="1:1" s="245" customFormat="1" ht="12" hidden="1" customHeight="1">
      <c r="A19300" s="244"/>
    </row>
    <row r="19301" spans="1:1" s="245" customFormat="1" ht="12" hidden="1" customHeight="1">
      <c r="A19301" s="244"/>
    </row>
    <row r="19302" spans="1:1" s="245" customFormat="1" ht="12" hidden="1" customHeight="1">
      <c r="A19302" s="244"/>
    </row>
    <row r="19303" spans="1:1" s="245" customFormat="1" ht="12" hidden="1" customHeight="1">
      <c r="A19303" s="244"/>
    </row>
    <row r="19304" spans="1:1" s="245" customFormat="1" ht="12" hidden="1" customHeight="1">
      <c r="A19304" s="244"/>
    </row>
    <row r="19305" spans="1:1" s="245" customFormat="1" ht="12" hidden="1" customHeight="1">
      <c r="A19305" s="244"/>
    </row>
    <row r="19306" spans="1:1" s="245" customFormat="1" ht="12" hidden="1" customHeight="1">
      <c r="A19306" s="244"/>
    </row>
    <row r="19307" spans="1:1" s="245" customFormat="1" ht="12" hidden="1" customHeight="1">
      <c r="A19307" s="244"/>
    </row>
    <row r="19308" spans="1:1" s="245" customFormat="1" ht="12" hidden="1" customHeight="1">
      <c r="A19308" s="244"/>
    </row>
    <row r="19309" spans="1:1" s="245" customFormat="1" ht="12" hidden="1" customHeight="1">
      <c r="A19309" s="244"/>
    </row>
    <row r="19310" spans="1:1" s="245" customFormat="1" ht="12" hidden="1" customHeight="1">
      <c r="A19310" s="244"/>
    </row>
    <row r="19311" spans="1:1" s="245" customFormat="1" ht="12" hidden="1" customHeight="1">
      <c r="A19311" s="244"/>
    </row>
    <row r="19312" spans="1:1" s="245" customFormat="1" ht="12" hidden="1" customHeight="1">
      <c r="A19312" s="244"/>
    </row>
    <row r="19313" spans="1:1" s="245" customFormat="1" ht="12" hidden="1" customHeight="1">
      <c r="A19313" s="244"/>
    </row>
    <row r="19314" spans="1:1" s="245" customFormat="1" ht="12" hidden="1" customHeight="1">
      <c r="A19314" s="244"/>
    </row>
    <row r="19315" spans="1:1" s="245" customFormat="1" ht="12" hidden="1" customHeight="1">
      <c r="A19315" s="244"/>
    </row>
    <row r="19316" spans="1:1" s="245" customFormat="1" ht="12" hidden="1" customHeight="1">
      <c r="A19316" s="244"/>
    </row>
    <row r="19317" spans="1:1" s="245" customFormat="1" ht="12" hidden="1" customHeight="1">
      <c r="A19317" s="244"/>
    </row>
    <row r="19318" spans="1:1" s="245" customFormat="1" ht="12" hidden="1" customHeight="1">
      <c r="A19318" s="244"/>
    </row>
    <row r="19319" spans="1:1" s="245" customFormat="1" ht="12" hidden="1" customHeight="1">
      <c r="A19319" s="244"/>
    </row>
    <row r="19320" spans="1:1" s="245" customFormat="1" ht="12" hidden="1" customHeight="1">
      <c r="A19320" s="244"/>
    </row>
    <row r="19321" spans="1:1" s="245" customFormat="1" ht="12" hidden="1" customHeight="1">
      <c r="A19321" s="244"/>
    </row>
    <row r="19322" spans="1:1" s="245" customFormat="1" ht="12" hidden="1" customHeight="1">
      <c r="A19322" s="244"/>
    </row>
    <row r="19323" spans="1:1" s="245" customFormat="1" ht="12" hidden="1" customHeight="1">
      <c r="A19323" s="244"/>
    </row>
    <row r="19324" spans="1:1" s="245" customFormat="1" ht="12" hidden="1" customHeight="1">
      <c r="A19324" s="244"/>
    </row>
    <row r="19325" spans="1:1" s="245" customFormat="1" ht="12" hidden="1" customHeight="1">
      <c r="A19325" s="244"/>
    </row>
    <row r="19326" spans="1:1" s="245" customFormat="1" ht="12" hidden="1" customHeight="1">
      <c r="A19326" s="244"/>
    </row>
    <row r="19327" spans="1:1" s="245" customFormat="1" ht="12" hidden="1" customHeight="1">
      <c r="A19327" s="244"/>
    </row>
    <row r="19328" spans="1:1" s="245" customFormat="1" ht="12" hidden="1" customHeight="1">
      <c r="A19328" s="244"/>
    </row>
    <row r="19329" spans="1:1" s="245" customFormat="1" ht="12" hidden="1" customHeight="1">
      <c r="A19329" s="244"/>
    </row>
    <row r="19330" spans="1:1" s="245" customFormat="1" ht="12" hidden="1" customHeight="1">
      <c r="A19330" s="244"/>
    </row>
    <row r="19331" spans="1:1" s="245" customFormat="1" ht="12" hidden="1" customHeight="1">
      <c r="A19331" s="244"/>
    </row>
    <row r="19332" spans="1:1" s="245" customFormat="1" ht="12" hidden="1" customHeight="1">
      <c r="A19332" s="244"/>
    </row>
    <row r="19333" spans="1:1" s="245" customFormat="1" ht="12" hidden="1" customHeight="1">
      <c r="A19333" s="244"/>
    </row>
    <row r="19334" spans="1:1" s="245" customFormat="1" ht="12" hidden="1" customHeight="1">
      <c r="A19334" s="244"/>
    </row>
    <row r="19335" spans="1:1" s="245" customFormat="1" ht="12" hidden="1" customHeight="1">
      <c r="A19335" s="244"/>
    </row>
    <row r="19336" spans="1:1" s="245" customFormat="1" ht="12" hidden="1" customHeight="1">
      <c r="A19336" s="244"/>
    </row>
    <row r="19337" spans="1:1" s="245" customFormat="1" ht="12" hidden="1" customHeight="1">
      <c r="A19337" s="244"/>
    </row>
    <row r="19338" spans="1:1" s="245" customFormat="1" ht="12" hidden="1" customHeight="1">
      <c r="A19338" s="244"/>
    </row>
    <row r="19339" spans="1:1" s="245" customFormat="1" ht="12" hidden="1" customHeight="1">
      <c r="A19339" s="244"/>
    </row>
    <row r="19340" spans="1:1" s="245" customFormat="1" ht="12" hidden="1" customHeight="1">
      <c r="A19340" s="244"/>
    </row>
    <row r="19341" spans="1:1" s="245" customFormat="1" ht="12" hidden="1" customHeight="1">
      <c r="A19341" s="244"/>
    </row>
    <row r="19342" spans="1:1" s="245" customFormat="1" ht="12" hidden="1" customHeight="1">
      <c r="A19342" s="244"/>
    </row>
    <row r="19343" spans="1:1" s="245" customFormat="1" ht="12" hidden="1" customHeight="1">
      <c r="A19343" s="244"/>
    </row>
    <row r="19344" spans="1:1" s="245" customFormat="1" ht="12" hidden="1" customHeight="1">
      <c r="A19344" s="244"/>
    </row>
    <row r="19345" spans="1:1" s="245" customFormat="1" ht="12" hidden="1" customHeight="1">
      <c r="A19345" s="244"/>
    </row>
    <row r="19346" spans="1:1" s="245" customFormat="1" ht="12" hidden="1" customHeight="1">
      <c r="A19346" s="244"/>
    </row>
    <row r="19347" spans="1:1" s="245" customFormat="1" ht="12" hidden="1" customHeight="1">
      <c r="A19347" s="244"/>
    </row>
    <row r="19348" spans="1:1" s="245" customFormat="1" ht="12" hidden="1" customHeight="1">
      <c r="A19348" s="244"/>
    </row>
    <row r="19349" spans="1:1" s="245" customFormat="1" ht="12" hidden="1" customHeight="1">
      <c r="A19349" s="244"/>
    </row>
    <row r="19350" spans="1:1" s="245" customFormat="1" ht="12" hidden="1" customHeight="1">
      <c r="A19350" s="244"/>
    </row>
    <row r="19351" spans="1:1" s="245" customFormat="1" ht="12" hidden="1" customHeight="1">
      <c r="A19351" s="244"/>
    </row>
    <row r="19352" spans="1:1" s="245" customFormat="1" ht="12" hidden="1" customHeight="1">
      <c r="A19352" s="244"/>
    </row>
    <row r="19353" spans="1:1" s="245" customFormat="1" ht="12" hidden="1" customHeight="1">
      <c r="A19353" s="244"/>
    </row>
    <row r="19354" spans="1:1" s="245" customFormat="1" ht="12" hidden="1" customHeight="1">
      <c r="A19354" s="244"/>
    </row>
    <row r="19355" spans="1:1" s="245" customFormat="1" ht="12" hidden="1" customHeight="1">
      <c r="A19355" s="244"/>
    </row>
    <row r="19356" spans="1:1" s="245" customFormat="1" ht="12" hidden="1" customHeight="1">
      <c r="A19356" s="244"/>
    </row>
    <row r="19357" spans="1:1" s="245" customFormat="1" ht="12" hidden="1" customHeight="1">
      <c r="A19357" s="244"/>
    </row>
    <row r="19358" spans="1:1" s="245" customFormat="1" ht="12" hidden="1" customHeight="1">
      <c r="A19358" s="244"/>
    </row>
    <row r="19359" spans="1:1" s="245" customFormat="1" ht="12" hidden="1" customHeight="1">
      <c r="A19359" s="244"/>
    </row>
    <row r="19360" spans="1:1" s="245" customFormat="1" ht="12" hidden="1" customHeight="1">
      <c r="A19360" s="244"/>
    </row>
    <row r="19361" spans="1:1" s="245" customFormat="1" ht="12" hidden="1" customHeight="1">
      <c r="A19361" s="244"/>
    </row>
    <row r="19362" spans="1:1" s="245" customFormat="1" ht="12" hidden="1" customHeight="1">
      <c r="A19362" s="244"/>
    </row>
    <row r="19363" spans="1:1" s="245" customFormat="1" ht="12" hidden="1" customHeight="1">
      <c r="A19363" s="244"/>
    </row>
    <row r="19364" spans="1:1" s="245" customFormat="1" ht="12" hidden="1" customHeight="1">
      <c r="A19364" s="244"/>
    </row>
    <row r="19365" spans="1:1" s="245" customFormat="1" ht="12" hidden="1" customHeight="1">
      <c r="A19365" s="244"/>
    </row>
    <row r="19366" spans="1:1" s="245" customFormat="1" ht="12" hidden="1" customHeight="1">
      <c r="A19366" s="244"/>
    </row>
    <row r="19367" spans="1:1" s="245" customFormat="1" ht="12" hidden="1" customHeight="1">
      <c r="A19367" s="244"/>
    </row>
    <row r="19368" spans="1:1" s="245" customFormat="1" ht="12" hidden="1" customHeight="1">
      <c r="A19368" s="244"/>
    </row>
    <row r="19369" spans="1:1" s="245" customFormat="1" ht="12" hidden="1" customHeight="1">
      <c r="A19369" s="244"/>
    </row>
    <row r="19370" spans="1:1" s="245" customFormat="1" ht="12" hidden="1" customHeight="1">
      <c r="A19370" s="244"/>
    </row>
    <row r="19371" spans="1:1" s="245" customFormat="1" ht="12" hidden="1" customHeight="1">
      <c r="A19371" s="244"/>
    </row>
    <row r="19372" spans="1:1" s="245" customFormat="1" ht="12" hidden="1" customHeight="1">
      <c r="A19372" s="244"/>
    </row>
    <row r="19373" spans="1:1" s="245" customFormat="1" ht="12" hidden="1" customHeight="1">
      <c r="A19373" s="244"/>
    </row>
    <row r="19374" spans="1:1" s="245" customFormat="1" ht="12" hidden="1" customHeight="1">
      <c r="A19374" s="244"/>
    </row>
    <row r="19375" spans="1:1" s="245" customFormat="1" ht="12" hidden="1" customHeight="1">
      <c r="A19375" s="244"/>
    </row>
    <row r="19376" spans="1:1" s="245" customFormat="1" ht="12" hidden="1" customHeight="1">
      <c r="A19376" s="244"/>
    </row>
    <row r="19377" spans="1:1" s="245" customFormat="1" ht="12" hidden="1" customHeight="1">
      <c r="A19377" s="244"/>
    </row>
    <row r="19378" spans="1:1" s="245" customFormat="1" ht="12" hidden="1" customHeight="1">
      <c r="A19378" s="244"/>
    </row>
    <row r="19379" spans="1:1" s="245" customFormat="1" ht="12" hidden="1" customHeight="1">
      <c r="A19379" s="244"/>
    </row>
    <row r="19380" spans="1:1" s="245" customFormat="1" ht="12" hidden="1" customHeight="1">
      <c r="A19380" s="244"/>
    </row>
    <row r="19381" spans="1:1" s="245" customFormat="1" ht="12" hidden="1" customHeight="1">
      <c r="A19381" s="244"/>
    </row>
    <row r="19382" spans="1:1" s="245" customFormat="1" ht="12" hidden="1" customHeight="1">
      <c r="A19382" s="244"/>
    </row>
    <row r="19383" spans="1:1" s="245" customFormat="1" ht="12" hidden="1" customHeight="1">
      <c r="A19383" s="244"/>
    </row>
    <row r="19384" spans="1:1" s="245" customFormat="1" ht="12" hidden="1" customHeight="1">
      <c r="A19384" s="244"/>
    </row>
    <row r="19385" spans="1:1" s="245" customFormat="1" ht="12" hidden="1" customHeight="1">
      <c r="A19385" s="244"/>
    </row>
    <row r="19386" spans="1:1" s="245" customFormat="1" ht="12" hidden="1" customHeight="1">
      <c r="A19386" s="244"/>
    </row>
    <row r="19387" spans="1:1" s="245" customFormat="1" ht="12" hidden="1" customHeight="1">
      <c r="A19387" s="244"/>
    </row>
    <row r="19388" spans="1:1" s="245" customFormat="1" ht="12" hidden="1" customHeight="1">
      <c r="A19388" s="244"/>
    </row>
    <row r="19389" spans="1:1" s="245" customFormat="1" ht="12" hidden="1" customHeight="1">
      <c r="A19389" s="244"/>
    </row>
    <row r="19390" spans="1:1" s="245" customFormat="1" ht="12" hidden="1" customHeight="1">
      <c r="A19390" s="244"/>
    </row>
    <row r="19391" spans="1:1" s="245" customFormat="1" ht="12" hidden="1" customHeight="1">
      <c r="A19391" s="244"/>
    </row>
    <row r="19392" spans="1:1" s="245" customFormat="1" ht="12" hidden="1" customHeight="1">
      <c r="A19392" s="244"/>
    </row>
    <row r="19393" spans="1:1" s="245" customFormat="1" ht="12" hidden="1" customHeight="1">
      <c r="A19393" s="244"/>
    </row>
    <row r="19394" spans="1:1" s="245" customFormat="1" ht="12" hidden="1" customHeight="1">
      <c r="A19394" s="244"/>
    </row>
    <row r="19395" spans="1:1" s="245" customFormat="1" ht="12" hidden="1" customHeight="1">
      <c r="A19395" s="244"/>
    </row>
    <row r="19396" spans="1:1" s="245" customFormat="1" ht="12" hidden="1" customHeight="1">
      <c r="A19396" s="244"/>
    </row>
    <row r="19397" spans="1:1" s="245" customFormat="1" ht="12" hidden="1" customHeight="1">
      <c r="A19397" s="244"/>
    </row>
    <row r="19398" spans="1:1" s="245" customFormat="1" ht="12" hidden="1" customHeight="1">
      <c r="A19398" s="244"/>
    </row>
    <row r="19399" spans="1:1" s="245" customFormat="1" ht="12" hidden="1" customHeight="1">
      <c r="A19399" s="244"/>
    </row>
    <row r="19400" spans="1:1" s="245" customFormat="1" ht="12" hidden="1" customHeight="1">
      <c r="A19400" s="244"/>
    </row>
    <row r="19401" spans="1:1" s="245" customFormat="1" ht="12" hidden="1" customHeight="1">
      <c r="A19401" s="244"/>
    </row>
    <row r="19402" spans="1:1" s="245" customFormat="1" ht="12" hidden="1" customHeight="1">
      <c r="A19402" s="244"/>
    </row>
    <row r="19403" spans="1:1" s="245" customFormat="1" ht="12" hidden="1" customHeight="1">
      <c r="A19403" s="244"/>
    </row>
    <row r="19404" spans="1:1" s="245" customFormat="1" ht="12" hidden="1" customHeight="1">
      <c r="A19404" s="244"/>
    </row>
    <row r="19405" spans="1:1" s="245" customFormat="1" ht="12" hidden="1" customHeight="1">
      <c r="A19405" s="244"/>
    </row>
    <row r="19406" spans="1:1" s="245" customFormat="1" ht="12" hidden="1" customHeight="1">
      <c r="A19406" s="244"/>
    </row>
    <row r="19407" spans="1:1" s="245" customFormat="1" ht="12" hidden="1" customHeight="1">
      <c r="A19407" s="244"/>
    </row>
    <row r="19408" spans="1:1" s="245" customFormat="1" ht="12" hidden="1" customHeight="1">
      <c r="A19408" s="244"/>
    </row>
    <row r="19409" spans="1:1" s="245" customFormat="1" ht="12" hidden="1" customHeight="1">
      <c r="A19409" s="244"/>
    </row>
    <row r="19410" spans="1:1" s="245" customFormat="1" ht="12" hidden="1" customHeight="1">
      <c r="A19410" s="244"/>
    </row>
    <row r="19411" spans="1:1" s="245" customFormat="1" ht="12" hidden="1" customHeight="1">
      <c r="A19411" s="244"/>
    </row>
    <row r="19412" spans="1:1" s="245" customFormat="1" ht="12" hidden="1" customHeight="1">
      <c r="A19412" s="244"/>
    </row>
    <row r="19413" spans="1:1" s="245" customFormat="1" ht="12" hidden="1" customHeight="1">
      <c r="A19413" s="244"/>
    </row>
    <row r="19414" spans="1:1" s="245" customFormat="1" ht="12" hidden="1" customHeight="1">
      <c r="A19414" s="244"/>
    </row>
    <row r="19415" spans="1:1" s="245" customFormat="1" ht="12" hidden="1" customHeight="1">
      <c r="A19415" s="244"/>
    </row>
    <row r="19416" spans="1:1" s="245" customFormat="1" ht="12" hidden="1" customHeight="1">
      <c r="A19416" s="244"/>
    </row>
    <row r="19417" spans="1:1" s="245" customFormat="1" ht="12" hidden="1" customHeight="1">
      <c r="A19417" s="244"/>
    </row>
    <row r="19418" spans="1:1" s="245" customFormat="1" ht="12" hidden="1" customHeight="1">
      <c r="A19418" s="244"/>
    </row>
    <row r="19419" spans="1:1" s="245" customFormat="1" ht="12" hidden="1" customHeight="1">
      <c r="A19419" s="244"/>
    </row>
    <row r="19420" spans="1:1" s="245" customFormat="1" ht="12" hidden="1" customHeight="1">
      <c r="A19420" s="244"/>
    </row>
    <row r="19421" spans="1:1" s="245" customFormat="1" ht="12" hidden="1" customHeight="1">
      <c r="A19421" s="244"/>
    </row>
    <row r="19422" spans="1:1" s="245" customFormat="1" ht="12" hidden="1" customHeight="1">
      <c r="A19422" s="244"/>
    </row>
    <row r="19423" spans="1:1" s="245" customFormat="1" ht="12" hidden="1" customHeight="1">
      <c r="A19423" s="244"/>
    </row>
    <row r="19424" spans="1:1" s="245" customFormat="1" ht="12" hidden="1" customHeight="1">
      <c r="A19424" s="244"/>
    </row>
    <row r="19425" spans="1:1" s="245" customFormat="1" ht="12" hidden="1" customHeight="1">
      <c r="A19425" s="244"/>
    </row>
    <row r="19426" spans="1:1" s="245" customFormat="1" ht="12" hidden="1" customHeight="1">
      <c r="A19426" s="244"/>
    </row>
    <row r="19427" spans="1:1" s="245" customFormat="1" ht="12" hidden="1" customHeight="1">
      <c r="A19427" s="244"/>
    </row>
    <row r="19428" spans="1:1" s="245" customFormat="1" ht="12" hidden="1" customHeight="1">
      <c r="A19428" s="244"/>
    </row>
    <row r="19429" spans="1:1" s="245" customFormat="1" ht="12" hidden="1" customHeight="1">
      <c r="A19429" s="244"/>
    </row>
    <row r="19430" spans="1:1" s="245" customFormat="1" ht="12" hidden="1" customHeight="1">
      <c r="A19430" s="244"/>
    </row>
    <row r="19431" spans="1:1" s="245" customFormat="1" ht="12" hidden="1" customHeight="1">
      <c r="A19431" s="244"/>
    </row>
    <row r="19432" spans="1:1" s="245" customFormat="1" ht="12" hidden="1" customHeight="1">
      <c r="A19432" s="244"/>
    </row>
    <row r="19433" spans="1:1" s="245" customFormat="1" ht="12" hidden="1" customHeight="1">
      <c r="A19433" s="244"/>
    </row>
    <row r="19434" spans="1:1" s="245" customFormat="1" ht="12" hidden="1" customHeight="1">
      <c r="A19434" s="244"/>
    </row>
    <row r="19435" spans="1:1" s="245" customFormat="1" ht="12" hidden="1" customHeight="1">
      <c r="A19435" s="244"/>
    </row>
    <row r="19436" spans="1:1" s="245" customFormat="1" ht="12" hidden="1" customHeight="1">
      <c r="A19436" s="244"/>
    </row>
    <row r="19437" spans="1:1" s="245" customFormat="1" ht="12" hidden="1" customHeight="1">
      <c r="A19437" s="244"/>
    </row>
    <row r="19438" spans="1:1" s="245" customFormat="1" ht="12" hidden="1" customHeight="1">
      <c r="A19438" s="244"/>
    </row>
    <row r="19439" spans="1:1" s="245" customFormat="1" ht="12" hidden="1" customHeight="1">
      <c r="A19439" s="244"/>
    </row>
    <row r="19440" spans="1:1" s="245" customFormat="1" ht="12" hidden="1" customHeight="1">
      <c r="A19440" s="244"/>
    </row>
    <row r="19441" spans="1:1" s="245" customFormat="1" ht="12" hidden="1" customHeight="1">
      <c r="A19441" s="244"/>
    </row>
    <row r="19442" spans="1:1" s="245" customFormat="1" ht="12" hidden="1" customHeight="1">
      <c r="A19442" s="244"/>
    </row>
    <row r="19443" spans="1:1" s="245" customFormat="1" ht="12" hidden="1" customHeight="1">
      <c r="A19443" s="244"/>
    </row>
    <row r="19444" spans="1:1" s="245" customFormat="1" ht="12" hidden="1" customHeight="1">
      <c r="A19444" s="244"/>
    </row>
    <row r="19445" spans="1:1" s="245" customFormat="1" ht="12" hidden="1" customHeight="1">
      <c r="A19445" s="244"/>
    </row>
    <row r="19446" spans="1:1" s="245" customFormat="1" ht="12" hidden="1" customHeight="1">
      <c r="A19446" s="244"/>
    </row>
    <row r="19447" spans="1:1" s="245" customFormat="1" ht="12" hidden="1" customHeight="1">
      <c r="A19447" s="244"/>
    </row>
    <row r="19448" spans="1:1" s="245" customFormat="1" ht="12" hidden="1" customHeight="1">
      <c r="A19448" s="244"/>
    </row>
    <row r="19449" spans="1:1" s="245" customFormat="1" ht="12" hidden="1" customHeight="1">
      <c r="A19449" s="244"/>
    </row>
    <row r="19450" spans="1:1" s="245" customFormat="1" ht="12" hidden="1" customHeight="1">
      <c r="A19450" s="244"/>
    </row>
    <row r="19451" spans="1:1" s="245" customFormat="1" ht="12" hidden="1" customHeight="1">
      <c r="A19451" s="244"/>
    </row>
    <row r="19452" spans="1:1" s="245" customFormat="1" ht="12" hidden="1" customHeight="1">
      <c r="A19452" s="244"/>
    </row>
    <row r="19453" spans="1:1" s="245" customFormat="1" ht="12" hidden="1" customHeight="1">
      <c r="A19453" s="244"/>
    </row>
    <row r="19454" spans="1:1" s="245" customFormat="1" ht="12" hidden="1" customHeight="1">
      <c r="A19454" s="244"/>
    </row>
    <row r="19455" spans="1:1" s="245" customFormat="1" ht="12" hidden="1" customHeight="1">
      <c r="A19455" s="244"/>
    </row>
    <row r="19456" spans="1:1" s="245" customFormat="1" ht="12" hidden="1" customHeight="1">
      <c r="A19456" s="244"/>
    </row>
    <row r="19457" spans="1:1" s="245" customFormat="1" ht="12" hidden="1" customHeight="1">
      <c r="A19457" s="244"/>
    </row>
    <row r="19458" spans="1:1" s="245" customFormat="1" ht="12" hidden="1" customHeight="1">
      <c r="A19458" s="244"/>
    </row>
    <row r="19459" spans="1:1" s="245" customFormat="1" ht="12" hidden="1" customHeight="1">
      <c r="A19459" s="244"/>
    </row>
    <row r="19460" spans="1:1" s="245" customFormat="1" ht="12" hidden="1" customHeight="1">
      <c r="A19460" s="244"/>
    </row>
    <row r="19461" spans="1:1" s="245" customFormat="1" ht="12" hidden="1" customHeight="1">
      <c r="A19461" s="244"/>
    </row>
    <row r="19462" spans="1:1" s="245" customFormat="1" ht="12" hidden="1" customHeight="1">
      <c r="A19462" s="244"/>
    </row>
    <row r="19463" spans="1:1" s="245" customFormat="1" ht="12" hidden="1" customHeight="1">
      <c r="A19463" s="244"/>
    </row>
    <row r="19464" spans="1:1" s="245" customFormat="1" ht="12" hidden="1" customHeight="1">
      <c r="A19464" s="244"/>
    </row>
    <row r="19465" spans="1:1" s="245" customFormat="1" ht="12" hidden="1" customHeight="1">
      <c r="A19465" s="244"/>
    </row>
    <row r="19466" spans="1:1" s="245" customFormat="1" ht="12" hidden="1" customHeight="1">
      <c r="A19466" s="244"/>
    </row>
    <row r="19467" spans="1:1" s="245" customFormat="1" ht="12" hidden="1" customHeight="1">
      <c r="A19467" s="244"/>
    </row>
    <row r="19468" spans="1:1" s="245" customFormat="1" ht="12" hidden="1" customHeight="1">
      <c r="A19468" s="244"/>
    </row>
    <row r="19469" spans="1:1" s="245" customFormat="1" ht="12" hidden="1" customHeight="1">
      <c r="A19469" s="244"/>
    </row>
    <row r="19470" spans="1:1" s="245" customFormat="1" ht="12" hidden="1" customHeight="1">
      <c r="A19470" s="244"/>
    </row>
    <row r="19471" spans="1:1" s="245" customFormat="1" ht="12" hidden="1" customHeight="1">
      <c r="A19471" s="244"/>
    </row>
    <row r="19472" spans="1:1" s="245" customFormat="1" ht="12" hidden="1" customHeight="1">
      <c r="A19472" s="244"/>
    </row>
    <row r="19473" spans="1:1" s="245" customFormat="1" ht="12" hidden="1" customHeight="1">
      <c r="A19473" s="244"/>
    </row>
    <row r="19474" spans="1:1" s="245" customFormat="1" ht="12" hidden="1" customHeight="1">
      <c r="A19474" s="244"/>
    </row>
    <row r="19475" spans="1:1" s="245" customFormat="1" ht="12" hidden="1" customHeight="1">
      <c r="A19475" s="244"/>
    </row>
    <row r="19476" spans="1:1" s="245" customFormat="1" ht="12" hidden="1" customHeight="1">
      <c r="A19476" s="244"/>
    </row>
    <row r="19477" spans="1:1" s="245" customFormat="1" ht="12" hidden="1" customHeight="1">
      <c r="A19477" s="244"/>
    </row>
    <row r="19478" spans="1:1" s="245" customFormat="1" ht="12" hidden="1" customHeight="1">
      <c r="A19478" s="244"/>
    </row>
    <row r="19479" spans="1:1" s="245" customFormat="1" ht="12" hidden="1" customHeight="1">
      <c r="A19479" s="244"/>
    </row>
    <row r="19480" spans="1:1" s="245" customFormat="1" ht="12" hidden="1" customHeight="1">
      <c r="A19480" s="244"/>
    </row>
    <row r="19481" spans="1:1" s="245" customFormat="1" ht="12" hidden="1" customHeight="1">
      <c r="A19481" s="244"/>
    </row>
    <row r="19482" spans="1:1" s="245" customFormat="1" ht="12" hidden="1" customHeight="1">
      <c r="A19482" s="244"/>
    </row>
    <row r="19483" spans="1:1" s="245" customFormat="1" ht="12" hidden="1" customHeight="1">
      <c r="A19483" s="244"/>
    </row>
    <row r="19484" spans="1:1" s="245" customFormat="1" ht="12" hidden="1" customHeight="1">
      <c r="A19484" s="244"/>
    </row>
    <row r="19485" spans="1:1" s="245" customFormat="1" ht="12" hidden="1" customHeight="1">
      <c r="A19485" s="244"/>
    </row>
    <row r="19486" spans="1:1" s="245" customFormat="1" ht="12" hidden="1" customHeight="1">
      <c r="A19486" s="244"/>
    </row>
    <row r="19487" spans="1:1" s="245" customFormat="1" ht="12" hidden="1" customHeight="1">
      <c r="A19487" s="244"/>
    </row>
    <row r="19488" spans="1:1" s="245" customFormat="1" ht="12" hidden="1" customHeight="1">
      <c r="A19488" s="244"/>
    </row>
    <row r="19489" spans="1:1" s="245" customFormat="1" ht="12" hidden="1" customHeight="1">
      <c r="A19489" s="244"/>
    </row>
    <row r="19490" spans="1:1" s="245" customFormat="1" ht="12" hidden="1" customHeight="1">
      <c r="A19490" s="244"/>
    </row>
    <row r="19491" spans="1:1" s="245" customFormat="1" ht="12" hidden="1" customHeight="1">
      <c r="A19491" s="244"/>
    </row>
    <row r="19492" spans="1:1" s="245" customFormat="1" ht="12" hidden="1" customHeight="1">
      <c r="A19492" s="244"/>
    </row>
    <row r="19493" spans="1:1" s="245" customFormat="1" ht="12" hidden="1" customHeight="1">
      <c r="A19493" s="244"/>
    </row>
    <row r="19494" spans="1:1" s="245" customFormat="1" ht="12" hidden="1" customHeight="1">
      <c r="A19494" s="244"/>
    </row>
    <row r="19495" spans="1:1" s="245" customFormat="1" ht="12" hidden="1" customHeight="1">
      <c r="A19495" s="244"/>
    </row>
    <row r="19496" spans="1:1" s="245" customFormat="1" ht="12" hidden="1" customHeight="1">
      <c r="A19496" s="244"/>
    </row>
    <row r="19497" spans="1:1" s="245" customFormat="1" ht="12" hidden="1" customHeight="1">
      <c r="A19497" s="244"/>
    </row>
    <row r="19498" spans="1:1" s="245" customFormat="1" ht="12" hidden="1" customHeight="1">
      <c r="A19498" s="244"/>
    </row>
    <row r="19499" spans="1:1" s="245" customFormat="1" ht="12" hidden="1" customHeight="1">
      <c r="A19499" s="244"/>
    </row>
    <row r="19500" spans="1:1" s="245" customFormat="1" ht="12" hidden="1" customHeight="1">
      <c r="A19500" s="244"/>
    </row>
    <row r="19501" spans="1:1" s="245" customFormat="1" ht="12" hidden="1" customHeight="1">
      <c r="A19501" s="244"/>
    </row>
    <row r="19502" spans="1:1" s="245" customFormat="1" ht="12" hidden="1" customHeight="1">
      <c r="A19502" s="244"/>
    </row>
    <row r="19503" spans="1:1" s="245" customFormat="1" ht="12" hidden="1" customHeight="1">
      <c r="A19503" s="244"/>
    </row>
    <row r="19504" spans="1:1" s="245" customFormat="1" ht="12" hidden="1" customHeight="1">
      <c r="A19504" s="244"/>
    </row>
    <row r="19505" spans="1:1" s="245" customFormat="1" ht="12" hidden="1" customHeight="1">
      <c r="A19505" s="244"/>
    </row>
    <row r="19506" spans="1:1" s="245" customFormat="1" ht="12" hidden="1" customHeight="1">
      <c r="A19506" s="244"/>
    </row>
    <row r="19507" spans="1:1" s="245" customFormat="1" ht="12" hidden="1" customHeight="1">
      <c r="A19507" s="244"/>
    </row>
    <row r="19508" spans="1:1" s="245" customFormat="1" ht="12" hidden="1" customHeight="1">
      <c r="A19508" s="244"/>
    </row>
    <row r="19509" spans="1:1" s="245" customFormat="1" ht="12" hidden="1" customHeight="1">
      <c r="A19509" s="244"/>
    </row>
    <row r="19510" spans="1:1" s="245" customFormat="1" ht="12" hidden="1" customHeight="1">
      <c r="A19510" s="244"/>
    </row>
    <row r="19511" spans="1:1" s="245" customFormat="1" ht="12" hidden="1" customHeight="1">
      <c r="A19511" s="244"/>
    </row>
    <row r="19512" spans="1:1" s="245" customFormat="1" ht="12" hidden="1" customHeight="1">
      <c r="A19512" s="244"/>
    </row>
    <row r="19513" spans="1:1" s="245" customFormat="1" ht="12" hidden="1" customHeight="1">
      <c r="A19513" s="244"/>
    </row>
    <row r="19514" spans="1:1" s="245" customFormat="1" ht="12" hidden="1" customHeight="1">
      <c r="A19514" s="244"/>
    </row>
    <row r="19515" spans="1:1" s="245" customFormat="1" ht="12" hidden="1" customHeight="1">
      <c r="A19515" s="244"/>
    </row>
    <row r="19516" spans="1:1" s="245" customFormat="1" ht="12" hidden="1" customHeight="1">
      <c r="A19516" s="244"/>
    </row>
    <row r="19517" spans="1:1" s="245" customFormat="1" ht="12" hidden="1" customHeight="1">
      <c r="A19517" s="244"/>
    </row>
    <row r="19518" spans="1:1" s="245" customFormat="1" ht="12" hidden="1" customHeight="1">
      <c r="A19518" s="244"/>
    </row>
    <row r="19519" spans="1:1" s="245" customFormat="1" ht="12" hidden="1" customHeight="1">
      <c r="A19519" s="244"/>
    </row>
    <row r="19520" spans="1:1" s="245" customFormat="1" ht="12" hidden="1" customHeight="1">
      <c r="A19520" s="244"/>
    </row>
    <row r="19521" spans="1:1" s="245" customFormat="1" ht="12" hidden="1" customHeight="1">
      <c r="A19521" s="244"/>
    </row>
    <row r="19522" spans="1:1" s="245" customFormat="1" ht="12" hidden="1" customHeight="1">
      <c r="A19522" s="244"/>
    </row>
    <row r="19523" spans="1:1" s="245" customFormat="1" ht="12" hidden="1" customHeight="1">
      <c r="A19523" s="244"/>
    </row>
    <row r="19524" spans="1:1" s="245" customFormat="1" ht="12" hidden="1" customHeight="1">
      <c r="A19524" s="244"/>
    </row>
    <row r="19525" spans="1:1" s="245" customFormat="1" ht="12" hidden="1" customHeight="1">
      <c r="A19525" s="244"/>
    </row>
    <row r="19526" spans="1:1" s="245" customFormat="1" ht="12" hidden="1" customHeight="1">
      <c r="A19526" s="244"/>
    </row>
    <row r="19527" spans="1:1" s="245" customFormat="1" ht="12" hidden="1" customHeight="1">
      <c r="A19527" s="244"/>
    </row>
    <row r="19528" spans="1:1" s="245" customFormat="1" ht="12" hidden="1" customHeight="1">
      <c r="A19528" s="244"/>
    </row>
    <row r="19529" spans="1:1" s="245" customFormat="1" ht="12" hidden="1" customHeight="1">
      <c r="A19529" s="244"/>
    </row>
    <row r="19530" spans="1:1" s="245" customFormat="1" ht="12" hidden="1" customHeight="1">
      <c r="A19530" s="244"/>
    </row>
    <row r="19531" spans="1:1" s="245" customFormat="1" ht="12" hidden="1" customHeight="1">
      <c r="A19531" s="244"/>
    </row>
    <row r="19532" spans="1:1" s="245" customFormat="1" ht="12" hidden="1" customHeight="1">
      <c r="A19532" s="244"/>
    </row>
    <row r="19533" spans="1:1" s="245" customFormat="1" ht="12" hidden="1" customHeight="1">
      <c r="A19533" s="244"/>
    </row>
    <row r="19534" spans="1:1" s="245" customFormat="1" ht="12" hidden="1" customHeight="1">
      <c r="A19534" s="244"/>
    </row>
    <row r="19535" spans="1:1" s="245" customFormat="1" ht="12" hidden="1" customHeight="1">
      <c r="A19535" s="244"/>
    </row>
    <row r="19536" spans="1:1" s="245" customFormat="1" ht="12" hidden="1" customHeight="1">
      <c r="A19536" s="244"/>
    </row>
    <row r="19537" spans="1:1" s="245" customFormat="1" ht="12" hidden="1" customHeight="1">
      <c r="A19537" s="244"/>
    </row>
    <row r="19538" spans="1:1" s="245" customFormat="1" ht="12" hidden="1" customHeight="1">
      <c r="A19538" s="244"/>
    </row>
    <row r="19539" spans="1:1" s="245" customFormat="1" ht="12" hidden="1" customHeight="1">
      <c r="A19539" s="244"/>
    </row>
    <row r="19540" spans="1:1" s="245" customFormat="1" ht="12" hidden="1" customHeight="1">
      <c r="A19540" s="244"/>
    </row>
    <row r="19541" spans="1:1" s="245" customFormat="1" ht="12" hidden="1" customHeight="1">
      <c r="A19541" s="244"/>
    </row>
    <row r="19542" spans="1:1" s="245" customFormat="1" ht="12" hidden="1" customHeight="1">
      <c r="A19542" s="244"/>
    </row>
    <row r="19543" spans="1:1" s="245" customFormat="1" ht="12" hidden="1" customHeight="1">
      <c r="A19543" s="244"/>
    </row>
    <row r="19544" spans="1:1" s="245" customFormat="1" ht="12" hidden="1" customHeight="1">
      <c r="A19544" s="244"/>
    </row>
    <row r="19545" spans="1:1" s="245" customFormat="1" ht="12" hidden="1" customHeight="1">
      <c r="A19545" s="244"/>
    </row>
    <row r="19546" spans="1:1" s="245" customFormat="1" ht="12" hidden="1" customHeight="1">
      <c r="A19546" s="244"/>
    </row>
    <row r="19547" spans="1:1" s="245" customFormat="1" ht="12" hidden="1" customHeight="1">
      <c r="A19547" s="244"/>
    </row>
    <row r="19548" spans="1:1" s="245" customFormat="1" ht="12" hidden="1" customHeight="1">
      <c r="A19548" s="244"/>
    </row>
    <row r="19549" spans="1:1" s="245" customFormat="1" ht="12" hidden="1" customHeight="1">
      <c r="A19549" s="244"/>
    </row>
    <row r="19550" spans="1:1" s="245" customFormat="1" ht="12" hidden="1" customHeight="1">
      <c r="A19550" s="244"/>
    </row>
    <row r="19551" spans="1:1" s="245" customFormat="1" ht="12" hidden="1" customHeight="1">
      <c r="A19551" s="244"/>
    </row>
    <row r="19552" spans="1:1" s="245" customFormat="1" ht="12" hidden="1" customHeight="1">
      <c r="A19552" s="244"/>
    </row>
    <row r="19553" spans="1:1" s="245" customFormat="1" ht="12" hidden="1" customHeight="1">
      <c r="A19553" s="244"/>
    </row>
    <row r="19554" spans="1:1" s="245" customFormat="1" ht="12" hidden="1" customHeight="1">
      <c r="A19554" s="244"/>
    </row>
    <row r="19555" spans="1:1" s="245" customFormat="1" ht="12" hidden="1" customHeight="1">
      <c r="A19555" s="244"/>
    </row>
    <row r="19556" spans="1:1" s="245" customFormat="1" ht="12" hidden="1" customHeight="1">
      <c r="A19556" s="244"/>
    </row>
    <row r="19557" spans="1:1" s="245" customFormat="1" ht="12" hidden="1" customHeight="1">
      <c r="A19557" s="244"/>
    </row>
    <row r="19558" spans="1:1" s="245" customFormat="1" ht="12" hidden="1" customHeight="1">
      <c r="A19558" s="244"/>
    </row>
    <row r="19559" spans="1:1" s="245" customFormat="1" ht="12" hidden="1" customHeight="1">
      <c r="A19559" s="244"/>
    </row>
    <row r="19560" spans="1:1" s="245" customFormat="1" ht="12" hidden="1" customHeight="1">
      <c r="A19560" s="244"/>
    </row>
    <row r="19561" spans="1:1" s="245" customFormat="1" ht="12" hidden="1" customHeight="1">
      <c r="A19561" s="244"/>
    </row>
    <row r="19562" spans="1:1" s="245" customFormat="1" ht="12" hidden="1" customHeight="1">
      <c r="A19562" s="244"/>
    </row>
    <row r="19563" spans="1:1" s="245" customFormat="1" ht="12" hidden="1" customHeight="1">
      <c r="A19563" s="244"/>
    </row>
    <row r="19564" spans="1:1" s="245" customFormat="1" ht="12" hidden="1" customHeight="1">
      <c r="A19564" s="244"/>
    </row>
    <row r="19565" spans="1:1" s="245" customFormat="1" ht="12" hidden="1" customHeight="1">
      <c r="A19565" s="244"/>
    </row>
    <row r="19566" spans="1:1" s="245" customFormat="1" ht="12" hidden="1" customHeight="1">
      <c r="A19566" s="244"/>
    </row>
    <row r="19567" spans="1:1" s="245" customFormat="1" ht="12" hidden="1" customHeight="1">
      <c r="A19567" s="244"/>
    </row>
    <row r="19568" spans="1:1" s="245" customFormat="1" ht="12" hidden="1" customHeight="1">
      <c r="A19568" s="244"/>
    </row>
    <row r="19569" spans="1:1" s="245" customFormat="1" ht="12" hidden="1" customHeight="1">
      <c r="A19569" s="244"/>
    </row>
    <row r="19570" spans="1:1" s="245" customFormat="1" ht="12" hidden="1" customHeight="1">
      <c r="A19570" s="244"/>
    </row>
    <row r="19571" spans="1:1" s="245" customFormat="1" ht="12" hidden="1" customHeight="1">
      <c r="A19571" s="244"/>
    </row>
    <row r="19572" spans="1:1" s="245" customFormat="1" ht="12" hidden="1" customHeight="1">
      <c r="A19572" s="244"/>
    </row>
    <row r="19573" spans="1:1" s="245" customFormat="1" ht="12" hidden="1" customHeight="1">
      <c r="A19573" s="244"/>
    </row>
    <row r="19574" spans="1:1" s="245" customFormat="1" ht="12" hidden="1" customHeight="1">
      <c r="A19574" s="244"/>
    </row>
    <row r="19575" spans="1:1" s="245" customFormat="1" ht="12" hidden="1" customHeight="1">
      <c r="A19575" s="244"/>
    </row>
    <row r="19576" spans="1:1" s="245" customFormat="1" ht="12" hidden="1" customHeight="1">
      <c r="A19576" s="244"/>
    </row>
    <row r="19577" spans="1:1" s="245" customFormat="1" ht="12" hidden="1" customHeight="1">
      <c r="A19577" s="244"/>
    </row>
    <row r="19578" spans="1:1" s="245" customFormat="1" ht="12" hidden="1" customHeight="1">
      <c r="A19578" s="244"/>
    </row>
    <row r="19579" spans="1:1" s="245" customFormat="1" ht="12" hidden="1" customHeight="1">
      <c r="A19579" s="244"/>
    </row>
    <row r="19580" spans="1:1" s="245" customFormat="1" ht="12" hidden="1" customHeight="1">
      <c r="A19580" s="244"/>
    </row>
    <row r="19581" spans="1:1" s="245" customFormat="1" ht="12" hidden="1" customHeight="1">
      <c r="A19581" s="244"/>
    </row>
    <row r="19582" spans="1:1" s="245" customFormat="1" ht="12" hidden="1" customHeight="1">
      <c r="A19582" s="244"/>
    </row>
    <row r="19583" spans="1:1" s="245" customFormat="1" ht="12" hidden="1" customHeight="1">
      <c r="A19583" s="244"/>
    </row>
    <row r="19584" spans="1:1" s="245" customFormat="1" ht="12" hidden="1" customHeight="1">
      <c r="A19584" s="244"/>
    </row>
    <row r="19585" spans="1:1" s="245" customFormat="1" ht="12" hidden="1" customHeight="1">
      <c r="A19585" s="244"/>
    </row>
    <row r="19586" spans="1:1" s="245" customFormat="1" ht="12" hidden="1" customHeight="1">
      <c r="A19586" s="244"/>
    </row>
    <row r="19587" spans="1:1" s="245" customFormat="1" ht="12" hidden="1" customHeight="1">
      <c r="A19587" s="244"/>
    </row>
    <row r="19588" spans="1:1" s="245" customFormat="1" ht="12" hidden="1" customHeight="1">
      <c r="A19588" s="244"/>
    </row>
    <row r="19589" spans="1:1" s="245" customFormat="1" ht="12" hidden="1" customHeight="1">
      <c r="A19589" s="244"/>
    </row>
    <row r="19590" spans="1:1" s="245" customFormat="1" ht="12" hidden="1" customHeight="1">
      <c r="A19590" s="244"/>
    </row>
    <row r="19591" spans="1:1" s="245" customFormat="1" ht="12" hidden="1" customHeight="1">
      <c r="A19591" s="244"/>
    </row>
    <row r="19592" spans="1:1" s="245" customFormat="1" ht="12" hidden="1" customHeight="1">
      <c r="A19592" s="244"/>
    </row>
    <row r="19593" spans="1:1" s="245" customFormat="1" ht="12" hidden="1" customHeight="1">
      <c r="A19593" s="244"/>
    </row>
    <row r="19594" spans="1:1" s="245" customFormat="1" ht="12" hidden="1" customHeight="1">
      <c r="A19594" s="244"/>
    </row>
    <row r="19595" spans="1:1" s="245" customFormat="1" ht="12" hidden="1" customHeight="1">
      <c r="A19595" s="244"/>
    </row>
    <row r="19596" spans="1:1" s="245" customFormat="1" ht="12" hidden="1" customHeight="1">
      <c r="A19596" s="244"/>
    </row>
    <row r="19597" spans="1:1" s="245" customFormat="1" ht="12" hidden="1" customHeight="1">
      <c r="A19597" s="244"/>
    </row>
    <row r="19598" spans="1:1" s="245" customFormat="1" ht="12" hidden="1" customHeight="1">
      <c r="A19598" s="244"/>
    </row>
    <row r="19599" spans="1:1" s="245" customFormat="1" ht="12" hidden="1" customHeight="1">
      <c r="A19599" s="244"/>
    </row>
    <row r="19600" spans="1:1" s="245" customFormat="1" ht="12" hidden="1" customHeight="1">
      <c r="A19600" s="244"/>
    </row>
    <row r="19601" spans="1:1" s="245" customFormat="1" ht="12" hidden="1" customHeight="1">
      <c r="A19601" s="244"/>
    </row>
    <row r="19602" spans="1:1" s="245" customFormat="1" ht="12" hidden="1" customHeight="1">
      <c r="A19602" s="244"/>
    </row>
    <row r="19603" spans="1:1" s="245" customFormat="1" ht="12" hidden="1" customHeight="1">
      <c r="A19603" s="244"/>
    </row>
    <row r="19604" spans="1:1" s="245" customFormat="1" ht="12" hidden="1" customHeight="1">
      <c r="A19604" s="244"/>
    </row>
    <row r="19605" spans="1:1" s="245" customFormat="1" ht="12" hidden="1" customHeight="1">
      <c r="A19605" s="244"/>
    </row>
    <row r="19606" spans="1:1" s="245" customFormat="1" ht="12" hidden="1" customHeight="1">
      <c r="A19606" s="244"/>
    </row>
    <row r="19607" spans="1:1" s="245" customFormat="1" ht="12" hidden="1" customHeight="1">
      <c r="A19607" s="244"/>
    </row>
    <row r="19608" spans="1:1" s="245" customFormat="1" ht="12" hidden="1" customHeight="1">
      <c r="A19608" s="244"/>
    </row>
    <row r="19609" spans="1:1" s="245" customFormat="1" ht="12" hidden="1" customHeight="1">
      <c r="A19609" s="244"/>
    </row>
    <row r="19610" spans="1:1" s="245" customFormat="1" ht="12" hidden="1" customHeight="1">
      <c r="A19610" s="244"/>
    </row>
    <row r="19611" spans="1:1" s="245" customFormat="1" ht="12" hidden="1" customHeight="1">
      <c r="A19611" s="244"/>
    </row>
    <row r="19612" spans="1:1" s="245" customFormat="1" ht="12" hidden="1" customHeight="1">
      <c r="A19612" s="244"/>
    </row>
    <row r="19613" spans="1:1" s="245" customFormat="1" ht="12" hidden="1" customHeight="1">
      <c r="A19613" s="244"/>
    </row>
    <row r="19614" spans="1:1" s="245" customFormat="1" ht="12" hidden="1" customHeight="1">
      <c r="A19614" s="244"/>
    </row>
    <row r="19615" spans="1:1" s="245" customFormat="1" ht="12" hidden="1" customHeight="1">
      <c r="A19615" s="244"/>
    </row>
    <row r="19616" spans="1:1" s="245" customFormat="1" ht="12" hidden="1" customHeight="1">
      <c r="A19616" s="244"/>
    </row>
    <row r="19617" spans="1:1" s="245" customFormat="1" ht="12" hidden="1" customHeight="1">
      <c r="A19617" s="244"/>
    </row>
    <row r="19618" spans="1:1" s="245" customFormat="1" ht="12" hidden="1" customHeight="1">
      <c r="A19618" s="244"/>
    </row>
    <row r="19619" spans="1:1" s="245" customFormat="1" ht="12" hidden="1" customHeight="1">
      <c r="A19619" s="244"/>
    </row>
    <row r="19620" spans="1:1" s="245" customFormat="1" ht="12" hidden="1" customHeight="1">
      <c r="A19620" s="244"/>
    </row>
    <row r="19621" spans="1:1" s="245" customFormat="1" ht="12" hidden="1" customHeight="1">
      <c r="A19621" s="244"/>
    </row>
    <row r="19622" spans="1:1" s="245" customFormat="1" ht="12" hidden="1" customHeight="1">
      <c r="A19622" s="244"/>
    </row>
    <row r="19623" spans="1:1" s="245" customFormat="1" ht="12" hidden="1" customHeight="1">
      <c r="A19623" s="244"/>
    </row>
    <row r="19624" spans="1:1" s="245" customFormat="1" ht="12" hidden="1" customHeight="1">
      <c r="A19624" s="244"/>
    </row>
    <row r="19625" spans="1:1" s="245" customFormat="1" ht="12" hidden="1" customHeight="1">
      <c r="A19625" s="244"/>
    </row>
    <row r="19626" spans="1:1" s="245" customFormat="1" ht="12" hidden="1" customHeight="1">
      <c r="A19626" s="244"/>
    </row>
    <row r="19627" spans="1:1" s="245" customFormat="1" ht="12" hidden="1" customHeight="1">
      <c r="A19627" s="244"/>
    </row>
    <row r="19628" spans="1:1" s="245" customFormat="1" ht="12" hidden="1" customHeight="1">
      <c r="A19628" s="244"/>
    </row>
    <row r="19629" spans="1:1" s="245" customFormat="1" ht="12" hidden="1" customHeight="1">
      <c r="A19629" s="244"/>
    </row>
    <row r="19630" spans="1:1" s="245" customFormat="1" ht="12" hidden="1" customHeight="1">
      <c r="A19630" s="244"/>
    </row>
    <row r="19631" spans="1:1" s="245" customFormat="1" ht="12" hidden="1" customHeight="1">
      <c r="A19631" s="244"/>
    </row>
    <row r="19632" spans="1:1" s="245" customFormat="1" ht="12" hidden="1" customHeight="1">
      <c r="A19632" s="244"/>
    </row>
    <row r="19633" spans="1:1" s="245" customFormat="1" ht="12" hidden="1" customHeight="1">
      <c r="A19633" s="244"/>
    </row>
    <row r="19634" spans="1:1" s="245" customFormat="1" ht="12" hidden="1" customHeight="1">
      <c r="A19634" s="244"/>
    </row>
    <row r="19635" spans="1:1" s="245" customFormat="1" ht="12" hidden="1" customHeight="1">
      <c r="A19635" s="244"/>
    </row>
    <row r="19636" spans="1:1" s="245" customFormat="1" ht="12" hidden="1" customHeight="1">
      <c r="A19636" s="244"/>
    </row>
    <row r="19637" spans="1:1" s="245" customFormat="1" ht="12" hidden="1" customHeight="1">
      <c r="A19637" s="244"/>
    </row>
    <row r="19638" spans="1:1" s="245" customFormat="1" ht="12" hidden="1" customHeight="1">
      <c r="A19638" s="244"/>
    </row>
    <row r="19639" spans="1:1" s="245" customFormat="1" ht="12" hidden="1" customHeight="1">
      <c r="A19639" s="244"/>
    </row>
    <row r="19640" spans="1:1" s="245" customFormat="1" ht="12" hidden="1" customHeight="1">
      <c r="A19640" s="244"/>
    </row>
    <row r="19641" spans="1:1" s="245" customFormat="1" ht="12" hidden="1" customHeight="1">
      <c r="A19641" s="244"/>
    </row>
    <row r="19642" spans="1:1" s="245" customFormat="1" ht="12" hidden="1" customHeight="1">
      <c r="A19642" s="244"/>
    </row>
    <row r="19643" spans="1:1" s="245" customFormat="1" ht="12" hidden="1" customHeight="1">
      <c r="A19643" s="244"/>
    </row>
    <row r="19644" spans="1:1" s="245" customFormat="1" ht="12" hidden="1" customHeight="1">
      <c r="A19644" s="244"/>
    </row>
    <row r="19645" spans="1:1" s="245" customFormat="1" ht="12" hidden="1" customHeight="1">
      <c r="A19645" s="244"/>
    </row>
    <row r="19646" spans="1:1" s="245" customFormat="1" ht="12" hidden="1" customHeight="1">
      <c r="A19646" s="244"/>
    </row>
    <row r="19647" spans="1:1" s="245" customFormat="1" ht="12" hidden="1" customHeight="1">
      <c r="A19647" s="244"/>
    </row>
    <row r="19648" spans="1:1" s="245" customFormat="1" ht="12" hidden="1" customHeight="1">
      <c r="A19648" s="244"/>
    </row>
    <row r="19649" spans="1:1" s="245" customFormat="1" ht="12" hidden="1" customHeight="1">
      <c r="A19649" s="244"/>
    </row>
    <row r="19650" spans="1:1" s="245" customFormat="1" ht="12" hidden="1" customHeight="1">
      <c r="A19650" s="244"/>
    </row>
    <row r="19651" spans="1:1" s="245" customFormat="1" ht="12" hidden="1" customHeight="1">
      <c r="A19651" s="244"/>
    </row>
    <row r="19652" spans="1:1" s="245" customFormat="1" ht="12" hidden="1" customHeight="1">
      <c r="A19652" s="244"/>
    </row>
    <row r="19653" spans="1:1" s="245" customFormat="1" ht="12" hidden="1" customHeight="1">
      <c r="A19653" s="244"/>
    </row>
    <row r="19654" spans="1:1" s="245" customFormat="1" ht="12" hidden="1" customHeight="1">
      <c r="A19654" s="244"/>
    </row>
    <row r="19655" spans="1:1" s="245" customFormat="1" ht="12" hidden="1" customHeight="1">
      <c r="A19655" s="244"/>
    </row>
    <row r="19656" spans="1:1" s="245" customFormat="1" ht="12" hidden="1" customHeight="1">
      <c r="A19656" s="244"/>
    </row>
    <row r="19657" spans="1:1" s="245" customFormat="1" ht="12" hidden="1" customHeight="1">
      <c r="A19657" s="244"/>
    </row>
    <row r="19658" spans="1:1" s="245" customFormat="1" ht="12" hidden="1" customHeight="1">
      <c r="A19658" s="244"/>
    </row>
    <row r="19659" spans="1:1" s="245" customFormat="1" ht="12" hidden="1" customHeight="1">
      <c r="A19659" s="244"/>
    </row>
    <row r="19660" spans="1:1" s="245" customFormat="1" ht="12" hidden="1" customHeight="1">
      <c r="A19660" s="244"/>
    </row>
    <row r="19661" spans="1:1" s="245" customFormat="1" ht="12" hidden="1" customHeight="1">
      <c r="A19661" s="244"/>
    </row>
    <row r="19662" spans="1:1" s="245" customFormat="1" ht="12" hidden="1" customHeight="1">
      <c r="A19662" s="244"/>
    </row>
    <row r="19663" spans="1:1" s="245" customFormat="1" ht="12" hidden="1" customHeight="1">
      <c r="A19663" s="244"/>
    </row>
    <row r="19664" spans="1:1" s="245" customFormat="1" ht="12" hidden="1" customHeight="1">
      <c r="A19664" s="244"/>
    </row>
    <row r="19665" spans="1:1" s="245" customFormat="1" ht="12" hidden="1" customHeight="1">
      <c r="A19665" s="244"/>
    </row>
    <row r="19666" spans="1:1" s="245" customFormat="1" ht="12" hidden="1" customHeight="1">
      <c r="A19666" s="244"/>
    </row>
    <row r="19667" spans="1:1" s="245" customFormat="1" ht="12" hidden="1" customHeight="1">
      <c r="A19667" s="244"/>
    </row>
    <row r="19668" spans="1:1" s="245" customFormat="1" ht="12" hidden="1" customHeight="1">
      <c r="A19668" s="244"/>
    </row>
    <row r="19669" spans="1:1" s="245" customFormat="1" ht="12" hidden="1" customHeight="1">
      <c r="A19669" s="244"/>
    </row>
    <row r="19670" spans="1:1" s="245" customFormat="1" ht="12" hidden="1" customHeight="1">
      <c r="A19670" s="244"/>
    </row>
    <row r="19671" spans="1:1" s="245" customFormat="1" ht="12" hidden="1" customHeight="1">
      <c r="A19671" s="244"/>
    </row>
    <row r="19672" spans="1:1" s="245" customFormat="1" ht="12" hidden="1" customHeight="1">
      <c r="A19672" s="244"/>
    </row>
    <row r="19673" spans="1:1" s="245" customFormat="1" ht="12" hidden="1" customHeight="1">
      <c r="A19673" s="244"/>
    </row>
    <row r="19674" spans="1:1" s="245" customFormat="1" ht="12" hidden="1" customHeight="1">
      <c r="A19674" s="244"/>
    </row>
    <row r="19675" spans="1:1" s="245" customFormat="1" ht="12" hidden="1" customHeight="1">
      <c r="A19675" s="244"/>
    </row>
    <row r="19676" spans="1:1" s="245" customFormat="1" ht="12" hidden="1" customHeight="1">
      <c r="A19676" s="244"/>
    </row>
    <row r="19677" spans="1:1" s="245" customFormat="1" ht="12" hidden="1" customHeight="1">
      <c r="A19677" s="244"/>
    </row>
    <row r="19678" spans="1:1" s="245" customFormat="1" ht="12" hidden="1" customHeight="1">
      <c r="A19678" s="244"/>
    </row>
    <row r="19679" spans="1:1" s="245" customFormat="1" ht="12" hidden="1" customHeight="1">
      <c r="A19679" s="244"/>
    </row>
    <row r="19680" spans="1:1" s="245" customFormat="1" ht="12" hidden="1" customHeight="1">
      <c r="A19680" s="244"/>
    </row>
    <row r="19681" spans="1:1" s="245" customFormat="1" ht="12" hidden="1" customHeight="1">
      <c r="A19681" s="244"/>
    </row>
    <row r="19682" spans="1:1" s="245" customFormat="1" ht="12" hidden="1" customHeight="1">
      <c r="A19682" s="244"/>
    </row>
    <row r="19683" spans="1:1" s="245" customFormat="1" ht="12" hidden="1" customHeight="1">
      <c r="A19683" s="244"/>
    </row>
    <row r="19684" spans="1:1" s="245" customFormat="1" ht="12" hidden="1" customHeight="1">
      <c r="A19684" s="244"/>
    </row>
    <row r="19685" spans="1:1" s="245" customFormat="1" ht="12" hidden="1" customHeight="1">
      <c r="A19685" s="244"/>
    </row>
    <row r="19686" spans="1:1" s="245" customFormat="1" ht="12" hidden="1" customHeight="1">
      <c r="A19686" s="244"/>
    </row>
    <row r="19687" spans="1:1" s="245" customFormat="1" ht="12" hidden="1" customHeight="1">
      <c r="A19687" s="244"/>
    </row>
    <row r="19688" spans="1:1" s="245" customFormat="1" ht="12" hidden="1" customHeight="1">
      <c r="A19688" s="244"/>
    </row>
    <row r="19689" spans="1:1" s="245" customFormat="1" ht="12" hidden="1" customHeight="1">
      <c r="A19689" s="244"/>
    </row>
    <row r="19690" spans="1:1" s="245" customFormat="1" ht="12" hidden="1" customHeight="1">
      <c r="A19690" s="244"/>
    </row>
    <row r="19691" spans="1:1" s="245" customFormat="1" ht="12" hidden="1" customHeight="1">
      <c r="A19691" s="244"/>
    </row>
    <row r="19692" spans="1:1" s="245" customFormat="1" ht="12" hidden="1" customHeight="1">
      <c r="A19692" s="244"/>
    </row>
    <row r="19693" spans="1:1" s="245" customFormat="1" ht="12" hidden="1" customHeight="1">
      <c r="A19693" s="244"/>
    </row>
    <row r="19694" spans="1:1" s="245" customFormat="1" ht="12" hidden="1" customHeight="1">
      <c r="A19694" s="244"/>
    </row>
    <row r="19695" spans="1:1" s="245" customFormat="1" ht="12" hidden="1" customHeight="1">
      <c r="A19695" s="244"/>
    </row>
    <row r="19696" spans="1:1" s="245" customFormat="1" ht="12" hidden="1" customHeight="1">
      <c r="A19696" s="244"/>
    </row>
    <row r="19697" spans="1:1" s="245" customFormat="1" ht="12" hidden="1" customHeight="1">
      <c r="A19697" s="244"/>
    </row>
    <row r="19698" spans="1:1" s="245" customFormat="1" ht="12" hidden="1" customHeight="1">
      <c r="A19698" s="244"/>
    </row>
    <row r="19699" spans="1:1" s="245" customFormat="1" ht="12" hidden="1" customHeight="1">
      <c r="A19699" s="244"/>
    </row>
    <row r="19700" spans="1:1" s="245" customFormat="1" ht="12" hidden="1" customHeight="1">
      <c r="A19700" s="244"/>
    </row>
    <row r="19701" spans="1:1" s="245" customFormat="1" ht="12" hidden="1" customHeight="1">
      <c r="A19701" s="244"/>
    </row>
    <row r="19702" spans="1:1" s="245" customFormat="1" ht="12" hidden="1" customHeight="1">
      <c r="A19702" s="244"/>
    </row>
    <row r="19703" spans="1:1" s="245" customFormat="1" ht="12" hidden="1" customHeight="1">
      <c r="A19703" s="244"/>
    </row>
    <row r="19704" spans="1:1" s="245" customFormat="1" ht="12" hidden="1" customHeight="1">
      <c r="A19704" s="244"/>
    </row>
    <row r="19705" spans="1:1" s="245" customFormat="1" ht="12" hidden="1" customHeight="1">
      <c r="A19705" s="244"/>
    </row>
    <row r="19706" spans="1:1" s="245" customFormat="1" ht="12" hidden="1" customHeight="1">
      <c r="A19706" s="244"/>
    </row>
    <row r="19707" spans="1:1" s="245" customFormat="1" ht="12" hidden="1" customHeight="1">
      <c r="A19707" s="244"/>
    </row>
    <row r="19708" spans="1:1" s="245" customFormat="1" ht="12" hidden="1" customHeight="1">
      <c r="A19708" s="244"/>
    </row>
    <row r="19709" spans="1:1" s="245" customFormat="1" ht="12" hidden="1" customHeight="1">
      <c r="A19709" s="244"/>
    </row>
    <row r="19710" spans="1:1" s="245" customFormat="1" ht="12" hidden="1" customHeight="1">
      <c r="A19710" s="244"/>
    </row>
    <row r="19711" spans="1:1" s="245" customFormat="1" ht="12" hidden="1" customHeight="1">
      <c r="A19711" s="244"/>
    </row>
    <row r="19712" spans="1:1" s="245" customFormat="1" ht="12" hidden="1" customHeight="1">
      <c r="A19712" s="244"/>
    </row>
    <row r="19713" spans="1:1" s="245" customFormat="1" ht="12" hidden="1" customHeight="1">
      <c r="A19713" s="244"/>
    </row>
    <row r="19714" spans="1:1" s="245" customFormat="1" ht="12" hidden="1" customHeight="1">
      <c r="A19714" s="244"/>
    </row>
    <row r="19715" spans="1:1" s="245" customFormat="1" ht="12" hidden="1" customHeight="1">
      <c r="A19715" s="244"/>
    </row>
    <row r="19716" spans="1:1" s="245" customFormat="1" ht="12" hidden="1" customHeight="1">
      <c r="A19716" s="244"/>
    </row>
    <row r="19717" spans="1:1" s="245" customFormat="1" ht="12" hidden="1" customHeight="1">
      <c r="A19717" s="244"/>
    </row>
    <row r="19718" spans="1:1" s="245" customFormat="1" ht="12" hidden="1" customHeight="1">
      <c r="A19718" s="244"/>
    </row>
    <row r="19719" spans="1:1" s="245" customFormat="1" ht="12" hidden="1" customHeight="1">
      <c r="A19719" s="244"/>
    </row>
    <row r="19720" spans="1:1" s="245" customFormat="1" ht="12" hidden="1" customHeight="1">
      <c r="A19720" s="244"/>
    </row>
    <row r="19721" spans="1:1" s="245" customFormat="1" ht="12" hidden="1" customHeight="1">
      <c r="A19721" s="244"/>
    </row>
    <row r="19722" spans="1:1" s="245" customFormat="1" ht="12" hidden="1" customHeight="1">
      <c r="A19722" s="244"/>
    </row>
    <row r="19723" spans="1:1" s="245" customFormat="1" ht="12" hidden="1" customHeight="1">
      <c r="A19723" s="244"/>
    </row>
    <row r="19724" spans="1:1" s="245" customFormat="1" ht="12" hidden="1" customHeight="1">
      <c r="A19724" s="244"/>
    </row>
    <row r="19725" spans="1:1" s="245" customFormat="1" ht="12" hidden="1" customHeight="1">
      <c r="A19725" s="244"/>
    </row>
    <row r="19726" spans="1:1" s="245" customFormat="1" ht="12" hidden="1" customHeight="1">
      <c r="A19726" s="244"/>
    </row>
    <row r="19727" spans="1:1" s="245" customFormat="1" ht="12" hidden="1" customHeight="1">
      <c r="A19727" s="244"/>
    </row>
    <row r="19728" spans="1:1" s="245" customFormat="1" ht="12" hidden="1" customHeight="1">
      <c r="A19728" s="244"/>
    </row>
    <row r="19729" spans="1:1" s="245" customFormat="1" ht="12" hidden="1" customHeight="1">
      <c r="A19729" s="244"/>
    </row>
    <row r="19730" spans="1:1" s="245" customFormat="1" ht="12" hidden="1" customHeight="1">
      <c r="A19730" s="244"/>
    </row>
    <row r="19731" spans="1:1" s="245" customFormat="1" ht="12" hidden="1" customHeight="1">
      <c r="A19731" s="244"/>
    </row>
    <row r="19732" spans="1:1" s="245" customFormat="1" ht="12" hidden="1" customHeight="1">
      <c r="A19732" s="244"/>
    </row>
    <row r="19733" spans="1:1" s="245" customFormat="1" ht="12" hidden="1" customHeight="1">
      <c r="A19733" s="244"/>
    </row>
    <row r="19734" spans="1:1" s="245" customFormat="1" ht="12" hidden="1" customHeight="1">
      <c r="A19734" s="244"/>
    </row>
    <row r="19735" spans="1:1" s="245" customFormat="1" ht="12" hidden="1" customHeight="1">
      <c r="A19735" s="244"/>
    </row>
    <row r="19736" spans="1:1" s="245" customFormat="1" ht="12" hidden="1" customHeight="1">
      <c r="A19736" s="244"/>
    </row>
    <row r="19737" spans="1:1" s="245" customFormat="1" ht="12" hidden="1" customHeight="1">
      <c r="A19737" s="244"/>
    </row>
    <row r="19738" spans="1:1" s="245" customFormat="1" ht="12" hidden="1" customHeight="1">
      <c r="A19738" s="244"/>
    </row>
    <row r="19739" spans="1:1" s="245" customFormat="1" ht="12" hidden="1" customHeight="1">
      <c r="A19739" s="244"/>
    </row>
    <row r="19740" spans="1:1" s="245" customFormat="1" ht="12" hidden="1" customHeight="1">
      <c r="A19740" s="244"/>
    </row>
    <row r="19741" spans="1:1" s="245" customFormat="1" ht="12" hidden="1" customHeight="1">
      <c r="A19741" s="244"/>
    </row>
    <row r="19742" spans="1:1" s="245" customFormat="1" ht="12" hidden="1" customHeight="1">
      <c r="A19742" s="244"/>
    </row>
    <row r="19743" spans="1:1" s="245" customFormat="1" ht="12" hidden="1" customHeight="1">
      <c r="A19743" s="244"/>
    </row>
    <row r="19744" spans="1:1" s="245" customFormat="1" ht="12" hidden="1" customHeight="1">
      <c r="A19744" s="244"/>
    </row>
    <row r="19745" spans="1:1" s="245" customFormat="1" ht="12" hidden="1" customHeight="1">
      <c r="A19745" s="244"/>
    </row>
    <row r="19746" spans="1:1" s="245" customFormat="1" ht="12" hidden="1" customHeight="1">
      <c r="A19746" s="244"/>
    </row>
    <row r="19747" spans="1:1" s="245" customFormat="1" ht="12" hidden="1" customHeight="1">
      <c r="A19747" s="244"/>
    </row>
    <row r="19748" spans="1:1" s="245" customFormat="1" ht="12" hidden="1" customHeight="1">
      <c r="A19748" s="244"/>
    </row>
    <row r="19749" spans="1:1" s="245" customFormat="1" ht="12" hidden="1" customHeight="1">
      <c r="A19749" s="244"/>
    </row>
    <row r="19750" spans="1:1" s="245" customFormat="1" ht="12" hidden="1" customHeight="1">
      <c r="A19750" s="244"/>
    </row>
    <row r="19751" spans="1:1" s="245" customFormat="1" ht="12" hidden="1" customHeight="1">
      <c r="A19751" s="244"/>
    </row>
    <row r="19752" spans="1:1" s="245" customFormat="1" ht="12" hidden="1" customHeight="1">
      <c r="A19752" s="244"/>
    </row>
    <row r="19753" spans="1:1" s="245" customFormat="1" ht="12" hidden="1" customHeight="1">
      <c r="A19753" s="244"/>
    </row>
    <row r="19754" spans="1:1" s="245" customFormat="1" ht="12" hidden="1" customHeight="1">
      <c r="A19754" s="244"/>
    </row>
    <row r="19755" spans="1:1" s="245" customFormat="1" ht="12" hidden="1" customHeight="1">
      <c r="A19755" s="244"/>
    </row>
    <row r="19756" spans="1:1" s="245" customFormat="1" ht="12" hidden="1" customHeight="1">
      <c r="A19756" s="244"/>
    </row>
    <row r="19757" spans="1:1" s="245" customFormat="1" ht="12" hidden="1" customHeight="1">
      <c r="A19757" s="244"/>
    </row>
    <row r="19758" spans="1:1" s="245" customFormat="1" ht="12" hidden="1" customHeight="1">
      <c r="A19758" s="244"/>
    </row>
    <row r="19759" spans="1:1" s="245" customFormat="1" ht="12" hidden="1" customHeight="1">
      <c r="A19759" s="244"/>
    </row>
    <row r="19760" spans="1:1" s="245" customFormat="1" ht="12" hidden="1" customHeight="1">
      <c r="A19760" s="244"/>
    </row>
    <row r="19761" spans="1:1" s="245" customFormat="1" ht="12" hidden="1" customHeight="1">
      <c r="A19761" s="244"/>
    </row>
    <row r="19762" spans="1:1" s="245" customFormat="1" ht="12" hidden="1" customHeight="1">
      <c r="A19762" s="244"/>
    </row>
    <row r="19763" spans="1:1" s="245" customFormat="1" ht="12" hidden="1" customHeight="1">
      <c r="A19763" s="244"/>
    </row>
    <row r="19764" spans="1:1" s="245" customFormat="1" ht="12" hidden="1" customHeight="1">
      <c r="A19764" s="244"/>
    </row>
    <row r="19765" spans="1:1" s="245" customFormat="1" ht="12" hidden="1" customHeight="1">
      <c r="A19765" s="244"/>
    </row>
    <row r="19766" spans="1:1" s="245" customFormat="1" ht="12" hidden="1" customHeight="1">
      <c r="A19766" s="244"/>
    </row>
    <row r="19767" spans="1:1" s="245" customFormat="1" ht="12" hidden="1" customHeight="1">
      <c r="A19767" s="244"/>
    </row>
    <row r="19768" spans="1:1" s="245" customFormat="1" ht="12" hidden="1" customHeight="1">
      <c r="A19768" s="244"/>
    </row>
    <row r="19769" spans="1:1" s="245" customFormat="1" ht="12" hidden="1" customHeight="1">
      <c r="A19769" s="244"/>
    </row>
    <row r="19770" spans="1:1" s="245" customFormat="1" ht="12" hidden="1" customHeight="1">
      <c r="A19770" s="244"/>
    </row>
    <row r="19771" spans="1:1" s="245" customFormat="1" ht="12" hidden="1" customHeight="1">
      <c r="A19771" s="244"/>
    </row>
    <row r="19772" spans="1:1" s="245" customFormat="1" ht="12" hidden="1" customHeight="1">
      <c r="A19772" s="244"/>
    </row>
    <row r="19773" spans="1:1" s="245" customFormat="1" ht="12" hidden="1" customHeight="1">
      <c r="A19773" s="244"/>
    </row>
    <row r="19774" spans="1:1" s="245" customFormat="1" ht="12" hidden="1" customHeight="1">
      <c r="A19774" s="244"/>
    </row>
    <row r="19775" spans="1:1" s="245" customFormat="1" ht="12" hidden="1" customHeight="1">
      <c r="A19775" s="244"/>
    </row>
    <row r="19776" spans="1:1" s="245" customFormat="1" ht="12" hidden="1" customHeight="1">
      <c r="A19776" s="244"/>
    </row>
    <row r="19777" spans="1:1" s="245" customFormat="1" ht="12" hidden="1" customHeight="1">
      <c r="A19777" s="244"/>
    </row>
    <row r="19778" spans="1:1" s="245" customFormat="1" ht="12" hidden="1" customHeight="1">
      <c r="A19778" s="244"/>
    </row>
    <row r="19779" spans="1:1" s="245" customFormat="1" ht="12" hidden="1" customHeight="1">
      <c r="A19779" s="244"/>
    </row>
    <row r="19780" spans="1:1" s="245" customFormat="1" ht="12" hidden="1" customHeight="1">
      <c r="A19780" s="244"/>
    </row>
    <row r="19781" spans="1:1" s="245" customFormat="1" ht="12" hidden="1" customHeight="1">
      <c r="A19781" s="244"/>
    </row>
    <row r="19782" spans="1:1" s="245" customFormat="1" ht="12" hidden="1" customHeight="1">
      <c r="A19782" s="244"/>
    </row>
    <row r="19783" spans="1:1" s="245" customFormat="1" ht="12" hidden="1" customHeight="1">
      <c r="A19783" s="244"/>
    </row>
    <row r="19784" spans="1:1" s="245" customFormat="1" ht="12" hidden="1" customHeight="1">
      <c r="A19784" s="244"/>
    </row>
    <row r="19785" spans="1:1" s="245" customFormat="1" ht="12" hidden="1" customHeight="1">
      <c r="A19785" s="244"/>
    </row>
    <row r="19786" spans="1:1" s="245" customFormat="1" ht="12" hidden="1" customHeight="1">
      <c r="A19786" s="244"/>
    </row>
    <row r="19787" spans="1:1" s="245" customFormat="1" ht="12" hidden="1" customHeight="1">
      <c r="A19787" s="244"/>
    </row>
    <row r="19788" spans="1:1" s="245" customFormat="1" ht="12" hidden="1" customHeight="1">
      <c r="A19788" s="244"/>
    </row>
    <row r="19789" spans="1:1" s="245" customFormat="1" ht="12" hidden="1" customHeight="1">
      <c r="A19789" s="244"/>
    </row>
    <row r="19790" spans="1:1" s="245" customFormat="1" ht="12" hidden="1" customHeight="1">
      <c r="A19790" s="244"/>
    </row>
    <row r="19791" spans="1:1" s="245" customFormat="1" ht="12" hidden="1" customHeight="1">
      <c r="A19791" s="244"/>
    </row>
    <row r="19792" spans="1:1" s="245" customFormat="1" ht="12" hidden="1" customHeight="1">
      <c r="A19792" s="244"/>
    </row>
    <row r="19793" spans="1:1" s="245" customFormat="1" ht="12" hidden="1" customHeight="1">
      <c r="A19793" s="244"/>
    </row>
    <row r="19794" spans="1:1" s="245" customFormat="1" ht="12" hidden="1" customHeight="1">
      <c r="A19794" s="244"/>
    </row>
    <row r="19795" spans="1:1" s="245" customFormat="1" ht="12" hidden="1" customHeight="1">
      <c r="A19795" s="244"/>
    </row>
    <row r="19796" spans="1:1" s="245" customFormat="1" ht="12" hidden="1" customHeight="1">
      <c r="A19796" s="244"/>
    </row>
    <row r="19797" spans="1:1" s="245" customFormat="1" ht="12" hidden="1" customHeight="1">
      <c r="A19797" s="244"/>
    </row>
    <row r="19798" spans="1:1" s="245" customFormat="1" ht="12" hidden="1" customHeight="1">
      <c r="A19798" s="244"/>
    </row>
    <row r="19799" spans="1:1" s="245" customFormat="1" ht="12" hidden="1" customHeight="1">
      <c r="A19799" s="244"/>
    </row>
    <row r="19800" spans="1:1" s="245" customFormat="1" ht="12" hidden="1" customHeight="1">
      <c r="A19800" s="244"/>
    </row>
    <row r="19801" spans="1:1" s="245" customFormat="1" ht="12" hidden="1" customHeight="1">
      <c r="A19801" s="244"/>
    </row>
    <row r="19802" spans="1:1" s="245" customFormat="1" ht="12" hidden="1" customHeight="1">
      <c r="A19802" s="244"/>
    </row>
    <row r="19803" spans="1:1" s="245" customFormat="1" ht="12" hidden="1" customHeight="1">
      <c r="A19803" s="244"/>
    </row>
    <row r="19804" spans="1:1" s="245" customFormat="1" ht="12" hidden="1" customHeight="1">
      <c r="A19804" s="244"/>
    </row>
    <row r="19805" spans="1:1" s="245" customFormat="1" ht="12" hidden="1" customHeight="1">
      <c r="A19805" s="244"/>
    </row>
    <row r="19806" spans="1:1" s="245" customFormat="1" ht="12" hidden="1" customHeight="1">
      <c r="A19806" s="244"/>
    </row>
    <row r="19807" spans="1:1" s="245" customFormat="1" ht="12" hidden="1" customHeight="1">
      <c r="A19807" s="244"/>
    </row>
    <row r="19808" spans="1:1" s="245" customFormat="1" ht="12" hidden="1" customHeight="1">
      <c r="A19808" s="244"/>
    </row>
    <row r="19809" spans="1:1" s="245" customFormat="1" ht="12" hidden="1" customHeight="1">
      <c r="A19809" s="244"/>
    </row>
    <row r="19810" spans="1:1" s="245" customFormat="1" ht="12" hidden="1" customHeight="1">
      <c r="A19810" s="244"/>
    </row>
    <row r="19811" spans="1:1" s="245" customFormat="1" ht="12" hidden="1" customHeight="1">
      <c r="A19811" s="244"/>
    </row>
    <row r="19812" spans="1:1" s="245" customFormat="1" ht="12" hidden="1" customHeight="1">
      <c r="A19812" s="244"/>
    </row>
    <row r="19813" spans="1:1" s="245" customFormat="1" ht="12" hidden="1" customHeight="1">
      <c r="A19813" s="244"/>
    </row>
    <row r="19814" spans="1:1" s="245" customFormat="1" ht="12" hidden="1" customHeight="1">
      <c r="A19814" s="244"/>
    </row>
    <row r="19815" spans="1:1" s="245" customFormat="1" ht="12" hidden="1" customHeight="1">
      <c r="A19815" s="244"/>
    </row>
    <row r="19816" spans="1:1" s="245" customFormat="1" ht="12" hidden="1" customHeight="1">
      <c r="A19816" s="244"/>
    </row>
    <row r="19817" spans="1:1" s="245" customFormat="1" ht="12" hidden="1" customHeight="1">
      <c r="A19817" s="244"/>
    </row>
    <row r="19818" spans="1:1" s="245" customFormat="1" ht="12" hidden="1" customHeight="1">
      <c r="A19818" s="244"/>
    </row>
    <row r="19819" spans="1:1" s="245" customFormat="1" ht="12" hidden="1" customHeight="1">
      <c r="A19819" s="244"/>
    </row>
    <row r="19820" spans="1:1" s="245" customFormat="1" ht="12" hidden="1" customHeight="1">
      <c r="A19820" s="244"/>
    </row>
    <row r="19821" spans="1:1" s="245" customFormat="1" ht="12" hidden="1" customHeight="1">
      <c r="A19821" s="244"/>
    </row>
    <row r="19822" spans="1:1" s="245" customFormat="1" ht="12" hidden="1" customHeight="1">
      <c r="A19822" s="244"/>
    </row>
    <row r="19823" spans="1:1" s="245" customFormat="1" ht="12" hidden="1" customHeight="1">
      <c r="A19823" s="244"/>
    </row>
    <row r="19824" spans="1:1" s="245" customFormat="1" ht="12" hidden="1" customHeight="1">
      <c r="A19824" s="244"/>
    </row>
    <row r="19825" spans="1:1" s="245" customFormat="1" ht="12" hidden="1" customHeight="1">
      <c r="A19825" s="244"/>
    </row>
    <row r="19826" spans="1:1" s="245" customFormat="1" ht="12" hidden="1" customHeight="1">
      <c r="A19826" s="244"/>
    </row>
    <row r="19827" spans="1:1" s="245" customFormat="1" ht="12" hidden="1" customHeight="1">
      <c r="A19827" s="244"/>
    </row>
    <row r="19828" spans="1:1" s="245" customFormat="1" ht="12" hidden="1" customHeight="1">
      <c r="A19828" s="244"/>
    </row>
    <row r="19829" spans="1:1" s="245" customFormat="1" ht="12" hidden="1" customHeight="1">
      <c r="A19829" s="244"/>
    </row>
    <row r="19830" spans="1:1" s="245" customFormat="1" ht="12" hidden="1" customHeight="1">
      <c r="A19830" s="244"/>
    </row>
    <row r="19831" spans="1:1" s="245" customFormat="1" ht="12" hidden="1" customHeight="1">
      <c r="A19831" s="244"/>
    </row>
    <row r="19832" spans="1:1" s="245" customFormat="1" ht="12" hidden="1" customHeight="1">
      <c r="A19832" s="244"/>
    </row>
    <row r="19833" spans="1:1" s="245" customFormat="1" ht="12" hidden="1" customHeight="1">
      <c r="A19833" s="244"/>
    </row>
    <row r="19834" spans="1:1" s="245" customFormat="1" ht="12" hidden="1" customHeight="1">
      <c r="A19834" s="244"/>
    </row>
    <row r="19835" spans="1:1" s="245" customFormat="1" ht="12" hidden="1" customHeight="1">
      <c r="A19835" s="244"/>
    </row>
    <row r="19836" spans="1:1" s="245" customFormat="1" ht="12" hidden="1" customHeight="1">
      <c r="A19836" s="244"/>
    </row>
    <row r="19837" spans="1:1" s="245" customFormat="1" ht="12" hidden="1" customHeight="1">
      <c r="A19837" s="244"/>
    </row>
    <row r="19838" spans="1:1" s="245" customFormat="1" ht="12" hidden="1" customHeight="1">
      <c r="A19838" s="244"/>
    </row>
    <row r="19839" spans="1:1" s="245" customFormat="1" ht="12" hidden="1" customHeight="1">
      <c r="A19839" s="244"/>
    </row>
    <row r="19840" spans="1:1" s="245" customFormat="1" ht="12" hidden="1" customHeight="1">
      <c r="A19840" s="244"/>
    </row>
    <row r="19841" spans="1:1" s="245" customFormat="1" ht="12" hidden="1" customHeight="1">
      <c r="A19841" s="244"/>
    </row>
    <row r="19842" spans="1:1" s="245" customFormat="1" ht="12" hidden="1" customHeight="1">
      <c r="A19842" s="244"/>
    </row>
    <row r="19843" spans="1:1" s="245" customFormat="1" ht="12" hidden="1" customHeight="1">
      <c r="A19843" s="244"/>
    </row>
    <row r="19844" spans="1:1" s="245" customFormat="1" ht="12" hidden="1" customHeight="1">
      <c r="A19844" s="244"/>
    </row>
    <row r="19845" spans="1:1" s="245" customFormat="1" ht="12" hidden="1" customHeight="1">
      <c r="A19845" s="244"/>
    </row>
    <row r="19846" spans="1:1" s="245" customFormat="1" ht="12" hidden="1" customHeight="1">
      <c r="A19846" s="244"/>
    </row>
    <row r="19847" spans="1:1" s="245" customFormat="1" ht="12" hidden="1" customHeight="1">
      <c r="A19847" s="244"/>
    </row>
    <row r="19848" spans="1:1" s="245" customFormat="1" ht="12" hidden="1" customHeight="1">
      <c r="A19848" s="244"/>
    </row>
    <row r="19849" spans="1:1" s="245" customFormat="1" ht="12" hidden="1" customHeight="1">
      <c r="A19849" s="244"/>
    </row>
    <row r="19850" spans="1:1" s="245" customFormat="1" ht="12" hidden="1" customHeight="1">
      <c r="A19850" s="244"/>
    </row>
    <row r="19851" spans="1:1" s="245" customFormat="1" ht="12" hidden="1" customHeight="1">
      <c r="A19851" s="244"/>
    </row>
    <row r="19852" spans="1:1" s="245" customFormat="1" ht="12" hidden="1" customHeight="1">
      <c r="A19852" s="244"/>
    </row>
    <row r="19853" spans="1:1" s="245" customFormat="1" ht="12" hidden="1" customHeight="1">
      <c r="A19853" s="244"/>
    </row>
    <row r="19854" spans="1:1" s="245" customFormat="1" ht="12" hidden="1" customHeight="1">
      <c r="A19854" s="244"/>
    </row>
    <row r="19855" spans="1:1" s="245" customFormat="1" ht="12" hidden="1" customHeight="1">
      <c r="A19855" s="244"/>
    </row>
    <row r="19856" spans="1:1" s="245" customFormat="1" ht="12" hidden="1" customHeight="1">
      <c r="A19856" s="244"/>
    </row>
    <row r="19857" spans="1:1" s="245" customFormat="1" ht="12" hidden="1" customHeight="1">
      <c r="A19857" s="244"/>
    </row>
    <row r="19858" spans="1:1" s="245" customFormat="1" ht="12" hidden="1" customHeight="1">
      <c r="A19858" s="244"/>
    </row>
    <row r="19859" spans="1:1" s="245" customFormat="1" ht="12" hidden="1" customHeight="1">
      <c r="A19859" s="244"/>
    </row>
    <row r="19860" spans="1:1" s="245" customFormat="1" ht="12" hidden="1" customHeight="1">
      <c r="A19860" s="244"/>
    </row>
    <row r="19861" spans="1:1" s="245" customFormat="1" ht="12" hidden="1" customHeight="1">
      <c r="A19861" s="244"/>
    </row>
    <row r="19862" spans="1:1" s="245" customFormat="1" ht="12" hidden="1" customHeight="1">
      <c r="A19862" s="244"/>
    </row>
    <row r="19863" spans="1:1" s="245" customFormat="1" ht="12" hidden="1" customHeight="1">
      <c r="A19863" s="244"/>
    </row>
    <row r="19864" spans="1:1" s="245" customFormat="1" ht="12" hidden="1" customHeight="1">
      <c r="A19864" s="244"/>
    </row>
    <row r="19865" spans="1:1" s="245" customFormat="1" ht="12" hidden="1" customHeight="1">
      <c r="A19865" s="244"/>
    </row>
    <row r="19866" spans="1:1" s="245" customFormat="1" ht="12" hidden="1" customHeight="1">
      <c r="A19866" s="244"/>
    </row>
    <row r="19867" spans="1:1" s="245" customFormat="1" ht="12" hidden="1" customHeight="1">
      <c r="A19867" s="244"/>
    </row>
    <row r="19868" spans="1:1" s="245" customFormat="1" ht="12" hidden="1" customHeight="1">
      <c r="A19868" s="244"/>
    </row>
    <row r="19869" spans="1:1" s="245" customFormat="1" ht="12" hidden="1" customHeight="1">
      <c r="A19869" s="244"/>
    </row>
    <row r="19870" spans="1:1" s="245" customFormat="1" ht="12" hidden="1" customHeight="1">
      <c r="A19870" s="244"/>
    </row>
    <row r="19871" spans="1:1" s="245" customFormat="1" ht="12" hidden="1" customHeight="1">
      <c r="A19871" s="244"/>
    </row>
    <row r="19872" spans="1:1" s="245" customFormat="1" ht="12" hidden="1" customHeight="1">
      <c r="A19872" s="244"/>
    </row>
    <row r="19873" spans="1:1" s="245" customFormat="1" ht="12" hidden="1" customHeight="1">
      <c r="A19873" s="244"/>
    </row>
    <row r="19874" spans="1:1" s="245" customFormat="1" ht="12" hidden="1" customHeight="1">
      <c r="A19874" s="244"/>
    </row>
    <row r="19875" spans="1:1" s="245" customFormat="1" ht="12" hidden="1" customHeight="1">
      <c r="A19875" s="244"/>
    </row>
    <row r="19876" spans="1:1" s="245" customFormat="1" ht="12" hidden="1" customHeight="1">
      <c r="A19876" s="244"/>
    </row>
    <row r="19877" spans="1:1" s="245" customFormat="1" ht="12" hidden="1" customHeight="1">
      <c r="A19877" s="244"/>
    </row>
    <row r="19878" spans="1:1" s="245" customFormat="1" ht="12" hidden="1" customHeight="1">
      <c r="A19878" s="244"/>
    </row>
    <row r="19879" spans="1:1" s="245" customFormat="1" ht="12" hidden="1" customHeight="1">
      <c r="A19879" s="244"/>
    </row>
    <row r="19880" spans="1:1" s="245" customFormat="1" ht="12" hidden="1" customHeight="1">
      <c r="A19880" s="244"/>
    </row>
    <row r="19881" spans="1:1" s="245" customFormat="1" ht="12" hidden="1" customHeight="1">
      <c r="A19881" s="244"/>
    </row>
    <row r="19882" spans="1:1" s="245" customFormat="1" ht="12" hidden="1" customHeight="1">
      <c r="A19882" s="244"/>
    </row>
    <row r="19883" spans="1:1" s="245" customFormat="1" ht="12" hidden="1" customHeight="1">
      <c r="A19883" s="244"/>
    </row>
    <row r="19884" spans="1:1" s="245" customFormat="1" ht="12" hidden="1" customHeight="1">
      <c r="A19884" s="244"/>
    </row>
    <row r="19885" spans="1:1" s="245" customFormat="1" ht="12" hidden="1" customHeight="1">
      <c r="A19885" s="244"/>
    </row>
    <row r="19886" spans="1:1" s="245" customFormat="1" ht="12" hidden="1" customHeight="1">
      <c r="A19886" s="244"/>
    </row>
    <row r="19887" spans="1:1" s="245" customFormat="1" ht="12" hidden="1" customHeight="1">
      <c r="A19887" s="244"/>
    </row>
    <row r="19888" spans="1:1" s="245" customFormat="1" ht="12" hidden="1" customHeight="1">
      <c r="A19888" s="244"/>
    </row>
    <row r="19889" spans="1:1" s="245" customFormat="1" ht="12" hidden="1" customHeight="1">
      <c r="A19889" s="244"/>
    </row>
    <row r="19890" spans="1:1" s="245" customFormat="1" ht="12" hidden="1" customHeight="1">
      <c r="A19890" s="244"/>
    </row>
    <row r="19891" spans="1:1" s="245" customFormat="1" ht="12" hidden="1" customHeight="1">
      <c r="A19891" s="244"/>
    </row>
    <row r="19892" spans="1:1" s="245" customFormat="1" ht="12" hidden="1" customHeight="1">
      <c r="A19892" s="244"/>
    </row>
    <row r="19893" spans="1:1" s="245" customFormat="1" ht="12" hidden="1" customHeight="1">
      <c r="A19893" s="244"/>
    </row>
    <row r="19894" spans="1:1" s="245" customFormat="1" ht="12" hidden="1" customHeight="1">
      <c r="A19894" s="244"/>
    </row>
    <row r="19895" spans="1:1" s="245" customFormat="1" ht="12" hidden="1" customHeight="1">
      <c r="A19895" s="244"/>
    </row>
    <row r="19896" spans="1:1" s="245" customFormat="1" ht="12" hidden="1" customHeight="1">
      <c r="A19896" s="244"/>
    </row>
    <row r="19897" spans="1:1" s="245" customFormat="1" ht="12" hidden="1" customHeight="1">
      <c r="A19897" s="244"/>
    </row>
    <row r="19898" spans="1:1" s="245" customFormat="1" ht="12" hidden="1" customHeight="1">
      <c r="A19898" s="244"/>
    </row>
    <row r="19899" spans="1:1" s="245" customFormat="1" ht="12" hidden="1" customHeight="1">
      <c r="A19899" s="244"/>
    </row>
    <row r="19900" spans="1:1" s="245" customFormat="1" ht="12" hidden="1" customHeight="1">
      <c r="A19900" s="244"/>
    </row>
    <row r="19901" spans="1:1" s="245" customFormat="1" ht="12" hidden="1" customHeight="1">
      <c r="A19901" s="244"/>
    </row>
    <row r="19902" spans="1:1" s="245" customFormat="1" ht="12" hidden="1" customHeight="1">
      <c r="A19902" s="244"/>
    </row>
    <row r="19903" spans="1:1" s="245" customFormat="1" ht="12" hidden="1" customHeight="1">
      <c r="A19903" s="244"/>
    </row>
    <row r="19904" spans="1:1" s="245" customFormat="1" ht="12" hidden="1" customHeight="1">
      <c r="A19904" s="244"/>
    </row>
    <row r="19905" spans="1:185" s="245" customFormat="1" ht="12" hidden="1" customHeight="1">
      <c r="A19905" s="244"/>
    </row>
    <row r="19906" spans="1:185" s="245" customFormat="1" ht="12" hidden="1" customHeight="1">
      <c r="A19906" s="244"/>
    </row>
    <row r="19907" spans="1:185" s="245" customFormat="1" ht="12" hidden="1" customHeight="1">
      <c r="A19907" s="244"/>
    </row>
    <row r="19908" spans="1:185" s="245" customFormat="1" ht="12" hidden="1" customHeight="1">
      <c r="A19908" s="244"/>
    </row>
    <row r="19909" spans="1:185" s="245" customFormat="1" ht="12" hidden="1" customHeight="1">
      <c r="A19909" s="244"/>
    </row>
    <row r="19910" spans="1:185" s="245" customFormat="1" ht="12" hidden="1" customHeight="1">
      <c r="A19910" s="244"/>
    </row>
    <row r="19911" spans="1:185" s="245" customFormat="1" ht="12" hidden="1" customHeight="1">
      <c r="A19911" s="244"/>
    </row>
    <row r="19912" spans="1:185" s="245" customFormat="1" ht="12" hidden="1" customHeight="1">
      <c r="A19912" s="244"/>
    </row>
    <row r="19913" spans="1:185" s="245" customFormat="1" ht="12" hidden="1" customHeight="1">
      <c r="A19913" s="244"/>
    </row>
    <row r="19914" spans="1:185" hidden="1">
      <c r="A19914" s="244"/>
      <c r="B19914" s="245"/>
      <c r="C19914" s="245"/>
      <c r="D19914" s="245"/>
      <c r="E19914" s="245"/>
      <c r="F19914" s="245"/>
      <c r="G19914" s="245"/>
      <c r="H19914" s="245"/>
      <c r="I19914" s="245"/>
      <c r="J19914" s="245"/>
      <c r="K19914" s="245"/>
      <c r="L19914" s="245"/>
      <c r="M19914" s="245"/>
      <c r="N19914" s="245"/>
      <c r="O19914" s="245"/>
      <c r="P19914" s="245"/>
      <c r="Q19914" s="245"/>
      <c r="R19914" s="245"/>
      <c r="S19914" s="245"/>
      <c r="T19914" s="245"/>
      <c r="U19914" s="245"/>
      <c r="V19914" s="245"/>
      <c r="W19914" s="245"/>
      <c r="X19914" s="245"/>
      <c r="Y19914" s="245"/>
      <c r="Z19914" s="245"/>
      <c r="AA19914" s="245"/>
      <c r="AB19914" s="245"/>
      <c r="AC19914" s="245"/>
      <c r="AD19914" s="245"/>
      <c r="AE19914" s="245"/>
      <c r="AF19914" s="245"/>
      <c r="AG19914" s="245"/>
      <c r="AH19914" s="245"/>
      <c r="AI19914" s="245"/>
      <c r="AJ19914" s="245"/>
      <c r="AK19914" s="245"/>
      <c r="AL19914" s="245"/>
      <c r="AM19914" s="245"/>
      <c r="AN19914" s="245"/>
      <c r="AO19914" s="245"/>
      <c r="AP19914" s="245"/>
      <c r="AQ19914" s="245"/>
      <c r="AR19914" s="245"/>
      <c r="AS19914" s="245"/>
      <c r="AT19914" s="245"/>
      <c r="AU19914" s="245"/>
      <c r="AV19914" s="245"/>
      <c r="AW19914" s="245"/>
      <c r="AX19914" s="245"/>
      <c r="AY19914" s="245"/>
      <c r="AZ19914" s="245"/>
      <c r="BA19914" s="245"/>
      <c r="BB19914" s="245"/>
      <c r="BC19914" s="245"/>
      <c r="BD19914" s="245"/>
      <c r="BE19914" s="245"/>
      <c r="BF19914" s="245"/>
      <c r="BG19914" s="245"/>
      <c r="BH19914" s="245"/>
      <c r="BI19914" s="245"/>
      <c r="BJ19914" s="245"/>
      <c r="BK19914" s="245"/>
      <c r="BL19914" s="245"/>
      <c r="BM19914" s="245"/>
      <c r="BN19914" s="245"/>
      <c r="BO19914" s="245"/>
      <c r="BP19914" s="245"/>
      <c r="BQ19914" s="245"/>
      <c r="BR19914" s="245"/>
      <c r="BS19914" s="245"/>
      <c r="BT19914" s="245"/>
      <c r="BU19914" s="245"/>
      <c r="BV19914" s="245"/>
      <c r="BW19914" s="245"/>
      <c r="BX19914" s="245"/>
      <c r="BY19914" s="245"/>
      <c r="BZ19914" s="245"/>
      <c r="CA19914" s="245"/>
      <c r="CB19914" s="245"/>
      <c r="CC19914" s="245"/>
      <c r="CD19914" s="245"/>
      <c r="CE19914" s="245"/>
      <c r="CF19914" s="245"/>
      <c r="CG19914" s="245"/>
      <c r="CH19914" s="245"/>
      <c r="CI19914" s="245"/>
      <c r="CJ19914" s="245"/>
      <c r="CK19914" s="245"/>
      <c r="CL19914" s="245"/>
      <c r="CM19914" s="245"/>
      <c r="CN19914" s="245"/>
      <c r="CO19914" s="245"/>
      <c r="CP19914" s="245"/>
      <c r="CQ19914" s="245"/>
      <c r="CR19914" s="245"/>
      <c r="CS19914" s="245"/>
      <c r="CT19914" s="245"/>
      <c r="CU19914" s="245"/>
      <c r="CV19914" s="245"/>
      <c r="CW19914" s="245"/>
      <c r="CX19914" s="245"/>
      <c r="CY19914" s="245"/>
      <c r="CZ19914" s="245"/>
      <c r="DA19914" s="245"/>
      <c r="DB19914" s="245"/>
      <c r="DC19914" s="245"/>
      <c r="DD19914" s="245"/>
      <c r="DE19914" s="245"/>
      <c r="DF19914" s="245"/>
      <c r="DG19914" s="245"/>
      <c r="DH19914" s="245"/>
      <c r="DI19914" s="245"/>
      <c r="DJ19914" s="245"/>
      <c r="DK19914" s="245"/>
      <c r="DL19914" s="245"/>
      <c r="DM19914" s="245"/>
      <c r="DN19914" s="245"/>
      <c r="DO19914" s="245"/>
      <c r="DP19914" s="245"/>
      <c r="DQ19914" s="245"/>
      <c r="DR19914" s="245"/>
      <c r="DS19914" s="245"/>
      <c r="DT19914" s="245"/>
      <c r="DU19914" s="245"/>
      <c r="DV19914" s="245"/>
      <c r="DW19914" s="245"/>
      <c r="DX19914" s="245"/>
      <c r="DY19914" s="245"/>
      <c r="DZ19914" s="245"/>
      <c r="EA19914" s="245"/>
      <c r="EB19914" s="245"/>
      <c r="EC19914" s="245"/>
      <c r="ED19914" s="245"/>
      <c r="EE19914" s="245"/>
      <c r="EF19914" s="245"/>
      <c r="EG19914" s="245"/>
      <c r="EH19914" s="245"/>
      <c r="EI19914" s="245"/>
      <c r="EJ19914" s="245"/>
      <c r="EK19914" s="245"/>
      <c r="EL19914" s="245"/>
      <c r="EM19914" s="245"/>
      <c r="EN19914" s="245"/>
      <c r="EO19914" s="245"/>
      <c r="EP19914" s="245"/>
      <c r="EQ19914" s="245"/>
      <c r="ER19914" s="245"/>
      <c r="ES19914" s="245"/>
      <c r="ET19914" s="245"/>
      <c r="EU19914" s="245"/>
      <c r="EV19914" s="245"/>
      <c r="EW19914" s="245"/>
      <c r="EX19914" s="245"/>
      <c r="EY19914" s="245"/>
      <c r="EZ19914" s="245"/>
      <c r="FA19914" s="245"/>
      <c r="FB19914" s="245"/>
      <c r="FC19914" s="245"/>
      <c r="FD19914" s="245"/>
      <c r="FE19914" s="245"/>
      <c r="FF19914" s="245"/>
      <c r="FG19914" s="245"/>
      <c r="FH19914" s="245"/>
      <c r="FI19914" s="245"/>
      <c r="FJ19914" s="245"/>
      <c r="FK19914" s="245"/>
      <c r="FL19914" s="245"/>
      <c r="FM19914" s="245"/>
      <c r="FN19914" s="245"/>
      <c r="FO19914" s="245"/>
      <c r="FP19914" s="245"/>
      <c r="FQ19914" s="245"/>
      <c r="FR19914" s="245"/>
      <c r="FS19914" s="245"/>
      <c r="FT19914" s="245"/>
      <c r="FU19914" s="245"/>
      <c r="FV19914" s="245"/>
      <c r="FW19914" s="245"/>
      <c r="FX19914" s="245"/>
      <c r="FY19914" s="245"/>
      <c r="FZ19914" s="245"/>
      <c r="GA19914" s="245"/>
      <c r="GB19914" s="245"/>
      <c r="GC19914" s="24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86" customWidth="1"/>
    <col min="2" max="2" width="13.6640625" style="436" customWidth="1"/>
    <col min="3" max="3" width="2.6640625" style="86" customWidth="1"/>
    <col min="4" max="5" width="3.6640625" style="5" customWidth="1"/>
    <col min="6" max="6" width="65.6640625" style="5" customWidth="1"/>
    <col min="7" max="7" width="1.6640625" style="5" customWidth="1"/>
    <col min="8" max="8" width="3.6640625" style="9" hidden="1" customWidth="1"/>
    <col min="9" max="9" width="14" style="9" hidden="1" customWidth="1"/>
    <col min="10" max="16384" width="8.88671875" style="9" hidden="1"/>
  </cols>
  <sheetData>
    <row r="1" spans="1:9">
      <c r="A1" s="690"/>
      <c r="B1" s="690"/>
      <c r="C1" s="690"/>
      <c r="D1" s="46"/>
      <c r="E1" s="46"/>
      <c r="F1" s="46"/>
      <c r="G1" s="46"/>
      <c r="H1" s="456"/>
      <c r="I1" s="456"/>
    </row>
    <row r="2" spans="1:9">
      <c r="A2" s="1610" t="s">
        <v>292</v>
      </c>
      <c r="B2" s="1610"/>
      <c r="C2" s="1611"/>
      <c r="D2" s="1611"/>
      <c r="E2" s="1611"/>
      <c r="F2" s="1611"/>
      <c r="G2" s="1611"/>
      <c r="H2" s="456"/>
      <c r="I2" s="456"/>
    </row>
    <row r="3" spans="1:9" s="161" customFormat="1">
      <c r="A3" s="1610" t="s">
        <v>293</v>
      </c>
      <c r="B3" s="1610"/>
      <c r="C3" s="1611"/>
      <c r="D3" s="1611"/>
      <c r="E3" s="1611"/>
      <c r="F3" s="1611"/>
      <c r="G3" s="1611"/>
      <c r="I3" s="437" t="s">
        <v>294</v>
      </c>
    </row>
    <row r="4" spans="1:9">
      <c r="A4" s="690"/>
      <c r="B4" s="690"/>
      <c r="C4" s="690"/>
      <c r="D4" s="46"/>
      <c r="E4" s="46"/>
      <c r="F4" s="46"/>
      <c r="G4" s="46"/>
      <c r="H4" s="456"/>
      <c r="I4" s="438" t="s">
        <v>295</v>
      </c>
    </row>
    <row r="5" spans="1:9" s="29" customFormat="1">
      <c r="A5" s="1614" t="s">
        <v>296</v>
      </c>
      <c r="B5" s="1614"/>
      <c r="C5" s="1615"/>
      <c r="D5" s="1615"/>
      <c r="E5" s="1615"/>
      <c r="F5" s="1615"/>
      <c r="G5" s="1615"/>
      <c r="I5" s="438" t="s">
        <v>297</v>
      </c>
    </row>
    <row r="6" spans="1:9" s="29" customFormat="1">
      <c r="A6" s="1614" t="s">
        <v>298</v>
      </c>
      <c r="B6" s="1614"/>
      <c r="C6" s="1615"/>
      <c r="D6" s="1615"/>
      <c r="E6" s="1615"/>
      <c r="F6" s="1615"/>
      <c r="G6" s="1615"/>
      <c r="I6" s="437" t="s">
        <v>299</v>
      </c>
    </row>
    <row r="7" spans="1:9" ht="11.85" customHeight="1">
      <c r="A7" s="690"/>
      <c r="B7" s="690"/>
      <c r="C7" s="690"/>
      <c r="D7" s="46"/>
      <c r="E7" s="46"/>
      <c r="F7" s="46"/>
      <c r="G7" s="46"/>
      <c r="H7" s="456"/>
      <c r="I7" s="456"/>
    </row>
    <row r="8" spans="1:9" s="29" customFormat="1">
      <c r="A8" s="1612" t="s">
        <v>300</v>
      </c>
      <c r="B8" s="1612"/>
      <c r="C8" s="1613"/>
      <c r="D8" s="1613"/>
      <c r="E8" s="1613"/>
      <c r="F8" s="1613"/>
      <c r="G8" s="1613"/>
    </row>
    <row r="9" spans="1:9" s="29" customFormat="1">
      <c r="A9" s="1612" t="s">
        <v>301</v>
      </c>
      <c r="B9" s="1612"/>
      <c r="C9" s="1613"/>
      <c r="D9" s="1613"/>
      <c r="E9" s="1613"/>
      <c r="F9" s="1613"/>
      <c r="G9" s="1613"/>
    </row>
    <row r="10" spans="1:9">
      <c r="A10" s="1302"/>
      <c r="B10" s="1302"/>
      <c r="C10" s="1293"/>
      <c r="D10" s="1293"/>
      <c r="E10" s="1293"/>
      <c r="F10" s="1293"/>
      <c r="G10" s="46"/>
      <c r="H10" s="456"/>
      <c r="I10" s="456"/>
    </row>
    <row r="11" spans="1:9">
      <c r="A11" s="1616" t="s">
        <v>302</v>
      </c>
      <c r="B11" s="1616"/>
      <c r="C11" s="1616"/>
      <c r="D11" s="1616"/>
      <c r="E11" s="1616"/>
      <c r="F11" s="1616"/>
      <c r="G11" s="1616"/>
      <c r="H11" s="456"/>
      <c r="I11" s="456"/>
    </row>
    <row r="12" spans="1:9">
      <c r="A12" s="1293"/>
      <c r="B12" s="1293"/>
      <c r="C12" s="690"/>
      <c r="D12" s="46"/>
      <c r="E12" s="39"/>
      <c r="F12" s="46"/>
      <c r="G12" s="46"/>
      <c r="H12" s="456"/>
      <c r="I12" s="456"/>
    </row>
    <row r="13" spans="1:9" ht="13.2" customHeight="1">
      <c r="A13" s="690"/>
      <c r="B13" s="690"/>
      <c r="C13" s="1293"/>
      <c r="D13" s="1633" t="s">
        <v>303</v>
      </c>
      <c r="E13" s="1633"/>
      <c r="F13" s="1633"/>
      <c r="G13" s="46"/>
      <c r="H13" s="456"/>
      <c r="I13" s="456"/>
    </row>
    <row r="14" spans="1:9">
      <c r="A14" s="690"/>
      <c r="B14" s="690"/>
      <c r="C14" s="1293"/>
      <c r="D14" s="1633"/>
      <c r="E14" s="1633"/>
      <c r="F14" s="1633"/>
      <c r="G14" s="46"/>
      <c r="H14" s="456"/>
      <c r="I14" s="456"/>
    </row>
    <row r="15" spans="1:9">
      <c r="A15" s="457"/>
      <c r="B15" s="457"/>
      <c r="C15" s="457"/>
      <c r="D15" s="1574" t="s">
        <v>304</v>
      </c>
      <c r="E15" s="1574"/>
      <c r="F15" s="1574"/>
      <c r="G15" s="46"/>
      <c r="H15" s="456"/>
      <c r="I15" s="456"/>
    </row>
    <row r="16" spans="1:9">
      <c r="A16" s="457"/>
      <c r="B16" s="457"/>
      <c r="C16" s="457"/>
      <c r="D16" s="1414"/>
      <c r="E16" s="46"/>
      <c r="F16" s="46"/>
      <c r="G16" s="46"/>
      <c r="H16" s="456"/>
      <c r="I16" s="456"/>
    </row>
    <row r="17" spans="1:7" ht="14.4">
      <c r="A17" s="454"/>
      <c r="B17" s="1444" t="s">
        <v>294</v>
      </c>
      <c r="C17" s="184"/>
      <c r="D17" s="1561" t="s">
        <v>305</v>
      </c>
      <c r="E17" s="1561"/>
      <c r="F17" s="1561"/>
      <c r="G17" s="46"/>
    </row>
    <row r="18" spans="1:7">
      <c r="A18" s="457"/>
      <c r="B18" s="457"/>
      <c r="C18" s="184"/>
      <c r="D18" s="1561"/>
      <c r="E18" s="1561"/>
      <c r="F18" s="1561"/>
      <c r="G18" s="46"/>
    </row>
    <row r="19" spans="1:7">
      <c r="A19" s="457"/>
      <c r="B19" s="457"/>
      <c r="C19" s="184"/>
      <c r="D19" s="1561"/>
      <c r="E19" s="1561"/>
      <c r="F19" s="1561"/>
      <c r="G19" s="46"/>
    </row>
    <row r="20" spans="1:7">
      <c r="A20" s="457"/>
      <c r="B20" s="457"/>
      <c r="C20" s="457"/>
      <c r="D20" s="46"/>
      <c r="E20" s="46"/>
      <c r="F20" s="46"/>
      <c r="G20" s="46"/>
    </row>
    <row r="21" spans="1:7" ht="14.4">
      <c r="A21" s="454"/>
      <c r="B21" s="1444" t="s">
        <v>294</v>
      </c>
      <c r="C21" s="690"/>
      <c r="D21" s="1626" t="s">
        <v>306</v>
      </c>
      <c r="E21" s="1626"/>
      <c r="F21" s="1626"/>
      <c r="G21" s="46"/>
    </row>
    <row r="22" spans="1:7" ht="14.4">
      <c r="A22" s="454"/>
      <c r="B22" s="454"/>
      <c r="C22" s="690"/>
      <c r="D22" s="1284"/>
      <c r="E22" s="46"/>
      <c r="F22" s="46"/>
      <c r="G22" s="46"/>
    </row>
    <row r="23" spans="1:7" ht="14.4">
      <c r="A23" s="454"/>
      <c r="B23" s="1444" t="s">
        <v>294</v>
      </c>
      <c r="C23" s="690"/>
      <c r="D23" s="1561" t="s">
        <v>307</v>
      </c>
      <c r="E23" s="1561"/>
      <c r="F23" s="1561"/>
      <c r="G23" s="46"/>
    </row>
    <row r="24" spans="1:7" ht="14.4">
      <c r="A24" s="454"/>
      <c r="B24" s="454"/>
      <c r="C24" s="690"/>
      <c r="D24" s="1561"/>
      <c r="E24" s="1561"/>
      <c r="F24" s="1561"/>
      <c r="G24" s="46"/>
    </row>
    <row r="25" spans="1:7">
      <c r="A25" s="690"/>
      <c r="B25" s="690"/>
      <c r="C25" s="690"/>
      <c r="D25" s="46"/>
      <c r="E25" s="46"/>
      <c r="F25" s="46"/>
      <c r="G25" s="46"/>
    </row>
    <row r="26" spans="1:7" ht="14.4">
      <c r="A26" s="454"/>
      <c r="B26" s="1444" t="s">
        <v>294</v>
      </c>
      <c r="C26" s="690"/>
      <c r="D26" s="1595" t="s">
        <v>308</v>
      </c>
      <c r="E26" s="1595"/>
      <c r="F26" s="1595"/>
      <c r="G26" s="46"/>
    </row>
    <row r="27" spans="1:7">
      <c r="A27" s="690"/>
      <c r="B27" s="690"/>
      <c r="C27" s="690"/>
      <c r="D27" s="1595"/>
      <c r="E27" s="1595"/>
      <c r="F27" s="1595"/>
      <c r="G27" s="46"/>
    </row>
    <row r="28" spans="1:7">
      <c r="A28" s="690"/>
      <c r="B28" s="690"/>
      <c r="C28" s="690"/>
      <c r="D28" s="1595"/>
      <c r="E28" s="1595"/>
      <c r="F28" s="1595"/>
      <c r="G28" s="46"/>
    </row>
    <row r="29" spans="1:7">
      <c r="A29" s="690"/>
      <c r="B29" s="690"/>
      <c r="C29" s="690"/>
      <c r="D29" s="1595"/>
      <c r="E29" s="1595"/>
      <c r="F29" s="1595"/>
      <c r="G29" s="46"/>
    </row>
    <row r="30" spans="1:7">
      <c r="A30" s="690"/>
      <c r="B30" s="690"/>
      <c r="C30" s="690"/>
      <c r="D30" s="1595"/>
      <c r="E30" s="1595"/>
      <c r="F30" s="1595"/>
      <c r="G30" s="46"/>
    </row>
    <row r="31" spans="1:7" s="29" customFormat="1">
      <c r="A31" s="1332"/>
      <c r="B31" s="1332"/>
      <c r="C31" s="1332"/>
      <c r="D31" s="1418"/>
      <c r="E31" s="151"/>
      <c r="F31" s="151"/>
      <c r="G31" s="151"/>
    </row>
    <row r="32" spans="1:7" s="29" customFormat="1">
      <c r="A32" s="1332"/>
      <c r="B32" s="1444" t="s">
        <v>294</v>
      </c>
      <c r="C32" s="1332"/>
      <c r="D32" s="1562" t="s">
        <v>309</v>
      </c>
      <c r="E32" s="1562"/>
      <c r="F32" s="1562"/>
      <c r="G32" s="151"/>
    </row>
    <row r="33" spans="1:7" s="29" customFormat="1">
      <c r="A33" s="1332"/>
      <c r="B33" s="1332"/>
      <c r="C33" s="1332"/>
      <c r="D33" s="1562"/>
      <c r="E33" s="1562"/>
      <c r="F33" s="1562"/>
      <c r="G33" s="151"/>
    </row>
    <row r="34" spans="1:7" ht="14.4">
      <c r="A34" s="454"/>
      <c r="B34" s="454"/>
      <c r="C34" s="690"/>
      <c r="D34" s="1419"/>
      <c r="E34" s="46"/>
      <c r="F34" s="46"/>
      <c r="G34" s="46"/>
    </row>
    <row r="35" spans="1:7" ht="14.4" customHeight="1">
      <c r="A35" s="454"/>
      <c r="B35" s="1444" t="s">
        <v>294</v>
      </c>
      <c r="C35" s="690"/>
      <c r="D35" s="1562" t="s">
        <v>310</v>
      </c>
      <c r="E35" s="1562"/>
      <c r="F35" s="1562"/>
      <c r="G35" s="46"/>
    </row>
    <row r="36" spans="1:7" ht="14.4">
      <c r="A36" s="454"/>
      <c r="B36" s="454"/>
      <c r="C36" s="690"/>
      <c r="D36" s="1562"/>
      <c r="E36" s="1562"/>
      <c r="F36" s="1562"/>
      <c r="G36" s="46"/>
    </row>
    <row r="37" spans="1:7" ht="14.4">
      <c r="A37" s="454"/>
      <c r="B37" s="454"/>
      <c r="C37" s="690"/>
      <c r="D37" s="1562"/>
      <c r="E37" s="1562"/>
      <c r="F37" s="1562"/>
      <c r="G37" s="46"/>
    </row>
    <row r="38" spans="1:7" ht="14.4">
      <c r="A38" s="454"/>
      <c r="B38" s="454"/>
      <c r="C38" s="690"/>
      <c r="D38" s="456"/>
      <c r="E38" s="46"/>
      <c r="F38" s="46"/>
      <c r="G38" s="46"/>
    </row>
    <row r="39" spans="1:7" s="441" customFormat="1" ht="14.4">
      <c r="A39" s="454"/>
      <c r="B39" s="1444" t="s">
        <v>294</v>
      </c>
      <c r="C39" s="690"/>
      <c r="D39" s="1562" t="s">
        <v>311</v>
      </c>
      <c r="E39" s="1562"/>
      <c r="F39" s="1562"/>
      <c r="G39" s="46"/>
    </row>
    <row r="40" spans="1:7" s="441" customFormat="1" ht="14.4">
      <c r="A40" s="454"/>
      <c r="B40" s="454"/>
      <c r="C40" s="690"/>
      <c r="D40" s="1562"/>
      <c r="E40" s="1562"/>
      <c r="F40" s="1562"/>
      <c r="G40" s="46"/>
    </row>
    <row r="41" spans="1:7" s="441" customFormat="1" ht="14.4">
      <c r="A41" s="454"/>
      <c r="B41" s="454"/>
      <c r="C41" s="690"/>
      <c r="D41" s="1562"/>
      <c r="E41" s="1562"/>
      <c r="F41" s="1562"/>
      <c r="G41" s="46"/>
    </row>
    <row r="42" spans="1:7" s="441" customFormat="1" ht="14.4">
      <c r="A42" s="454"/>
      <c r="B42" s="454"/>
      <c r="C42" s="690"/>
      <c r="D42" s="1562"/>
      <c r="E42" s="1562"/>
      <c r="F42" s="1562"/>
      <c r="G42" s="46"/>
    </row>
    <row r="43" spans="1:7" s="441" customFormat="1" ht="14.4">
      <c r="A43" s="454"/>
      <c r="B43" s="454"/>
      <c r="C43" s="690"/>
      <c r="D43" s="1562"/>
      <c r="E43" s="1562"/>
      <c r="F43" s="1562"/>
      <c r="G43" s="46"/>
    </row>
    <row r="44" spans="1:7" s="441" customFormat="1" ht="14.4">
      <c r="A44" s="454"/>
      <c r="B44" s="454"/>
      <c r="C44" s="690"/>
      <c r="D44" s="1271"/>
      <c r="E44" s="1271"/>
      <c r="F44" s="1271"/>
      <c r="G44" s="46"/>
    </row>
    <row r="45" spans="1:7" ht="14.4">
      <c r="A45" s="454"/>
      <c r="B45" s="1444" t="s">
        <v>294</v>
      </c>
      <c r="C45" s="690"/>
      <c r="D45" s="1562" t="s">
        <v>312</v>
      </c>
      <c r="E45" s="1562"/>
      <c r="F45" s="1562"/>
      <c r="G45" s="46"/>
    </row>
    <row r="46" spans="1:7" ht="14.4">
      <c r="A46" s="454"/>
      <c r="B46" s="454"/>
      <c r="C46" s="690"/>
      <c r="D46" s="1562"/>
      <c r="E46" s="1562"/>
      <c r="F46" s="1562"/>
      <c r="G46" s="46"/>
    </row>
    <row r="47" spans="1:7" ht="14.4">
      <c r="A47" s="454"/>
      <c r="B47" s="454"/>
      <c r="C47" s="690"/>
      <c r="D47" s="1562"/>
      <c r="E47" s="1562"/>
      <c r="F47" s="1562"/>
      <c r="G47" s="46"/>
    </row>
    <row r="48" spans="1:7" ht="23.25" customHeight="1">
      <c r="A48" s="454"/>
      <c r="B48" s="454"/>
      <c r="C48" s="690"/>
      <c r="D48" s="1562"/>
      <c r="E48" s="1562"/>
      <c r="F48" s="1562"/>
      <c r="G48" s="46"/>
    </row>
    <row r="49" spans="1:7" ht="14.4">
      <c r="A49" s="454"/>
      <c r="B49" s="454"/>
      <c r="C49" s="690"/>
      <c r="D49" s="1281"/>
      <c r="E49" s="46"/>
      <c r="F49" s="46"/>
      <c r="G49" s="46"/>
    </row>
    <row r="50" spans="1:7" ht="14.4" customHeight="1">
      <c r="A50" s="454"/>
      <c r="B50" s="1444" t="s">
        <v>294</v>
      </c>
      <c r="C50" s="690"/>
      <c r="D50" s="1562" t="s">
        <v>313</v>
      </c>
      <c r="E50" s="1562"/>
      <c r="F50" s="1562"/>
      <c r="G50" s="46"/>
    </row>
    <row r="51" spans="1:7" ht="14.4">
      <c r="A51" s="454"/>
      <c r="B51" s="454"/>
      <c r="C51" s="690"/>
      <c r="D51" s="1562"/>
      <c r="E51" s="1562"/>
      <c r="F51" s="1562"/>
      <c r="G51" s="46"/>
    </row>
    <row r="52" spans="1:7" ht="14.4">
      <c r="A52" s="454"/>
      <c r="B52" s="454"/>
      <c r="C52" s="690"/>
      <c r="D52" s="1562"/>
      <c r="E52" s="1562"/>
      <c r="F52" s="1562"/>
      <c r="G52" s="46"/>
    </row>
    <row r="53" spans="1:7" s="2" customFormat="1" ht="14.4">
      <c r="A53" s="454"/>
      <c r="B53" s="454"/>
      <c r="C53" s="324"/>
      <c r="D53" s="151"/>
      <c r="E53" s="438"/>
      <c r="F53" s="438"/>
      <c r="G53" s="438"/>
    </row>
    <row r="54" spans="1:7" s="2" customFormat="1" ht="14.4">
      <c r="A54" s="231"/>
      <c r="B54" s="1444" t="s">
        <v>294</v>
      </c>
      <c r="C54" s="325"/>
      <c r="D54" s="1562" t="s">
        <v>314</v>
      </c>
      <c r="E54" s="1562"/>
      <c r="F54" s="1562"/>
      <c r="G54" s="438"/>
    </row>
    <row r="55" spans="1:7" s="2" customFormat="1" ht="14.4">
      <c r="A55" s="231"/>
      <c r="B55" s="231"/>
      <c r="C55" s="325"/>
      <c r="D55" s="1562"/>
      <c r="E55" s="1562"/>
      <c r="F55" s="1562"/>
      <c r="G55" s="438"/>
    </row>
    <row r="56" spans="1:7" s="29" customFormat="1">
      <c r="A56" s="1332"/>
      <c r="B56" s="1332"/>
      <c r="C56" s="1332"/>
      <c r="D56" s="1418"/>
      <c r="E56" s="151"/>
      <c r="F56" s="151"/>
      <c r="G56" s="151"/>
    </row>
    <row r="57" spans="1:7" ht="14.4">
      <c r="A57" s="454"/>
      <c r="B57" s="1444" t="s">
        <v>294</v>
      </c>
      <c r="C57" s="690"/>
      <c r="D57" s="1562" t="s">
        <v>315</v>
      </c>
      <c r="E57" s="1562"/>
      <c r="F57" s="1562"/>
      <c r="G57" s="46"/>
    </row>
    <row r="58" spans="1:7">
      <c r="A58" s="690"/>
      <c r="B58" s="690"/>
      <c r="C58" s="690"/>
      <c r="D58" s="1562"/>
      <c r="E58" s="1562"/>
      <c r="F58" s="1562"/>
      <c r="G58" s="46"/>
    </row>
    <row r="59" spans="1:7">
      <c r="A59" s="690"/>
      <c r="B59" s="690"/>
      <c r="C59" s="690"/>
      <c r="D59" s="1562"/>
      <c r="E59" s="1562"/>
      <c r="F59" s="1562"/>
      <c r="G59" s="46"/>
    </row>
    <row r="60" spans="1:7" s="441" customFormat="1">
      <c r="A60" s="690"/>
      <c r="B60" s="690"/>
      <c r="C60" s="690"/>
      <c r="D60" s="438"/>
      <c r="E60" s="46"/>
      <c r="F60" s="46"/>
      <c r="G60" s="46"/>
    </row>
    <row r="61" spans="1:7" ht="14.4">
      <c r="A61" s="454"/>
      <c r="B61" s="1444" t="s">
        <v>294</v>
      </c>
      <c r="C61" s="690"/>
      <c r="D61" s="1562" t="s">
        <v>316</v>
      </c>
      <c r="E61" s="1562"/>
      <c r="F61" s="1562"/>
      <c r="G61" s="46"/>
    </row>
    <row r="62" spans="1:7">
      <c r="A62" s="690"/>
      <c r="B62" s="690"/>
      <c r="C62" s="690"/>
      <c r="D62" s="1562"/>
      <c r="E62" s="1562"/>
      <c r="F62" s="1562"/>
      <c r="G62" s="46"/>
    </row>
    <row r="63" spans="1:7">
      <c r="A63" s="690"/>
      <c r="B63" s="690"/>
      <c r="C63" s="690"/>
      <c r="D63" s="46"/>
      <c r="E63" s="46"/>
      <c r="F63" s="46"/>
      <c r="G63" s="46"/>
    </row>
    <row r="64" spans="1:7" ht="14.4">
      <c r="A64" s="454"/>
      <c r="B64" s="1444" t="s">
        <v>294</v>
      </c>
      <c r="C64" s="690"/>
      <c r="D64" s="1562" t="s">
        <v>317</v>
      </c>
      <c r="E64" s="1562"/>
      <c r="F64" s="1562"/>
      <c r="G64" s="46"/>
    </row>
    <row r="65" spans="1:7">
      <c r="A65" s="690"/>
      <c r="B65" s="690"/>
      <c r="C65" s="690"/>
      <c r="D65" s="1562"/>
      <c r="E65" s="1562"/>
      <c r="F65" s="1562"/>
      <c r="G65" s="46"/>
    </row>
    <row r="66" spans="1:7">
      <c r="A66" s="690"/>
      <c r="B66" s="690"/>
      <c r="C66" s="690"/>
      <c r="D66" s="1562"/>
      <c r="E66" s="1562"/>
      <c r="F66" s="1562"/>
      <c r="G66" s="46"/>
    </row>
    <row r="67" spans="1:7">
      <c r="A67" s="690"/>
      <c r="B67" s="690"/>
      <c r="C67" s="690"/>
      <c r="D67" s="456"/>
      <c r="E67" s="46"/>
      <c r="F67" s="46"/>
      <c r="G67" s="46"/>
    </row>
    <row r="68" spans="1:7" ht="14.4">
      <c r="A68" s="454"/>
      <c r="B68" s="1444" t="s">
        <v>294</v>
      </c>
      <c r="C68" s="690"/>
      <c r="D68" s="1561" t="s">
        <v>318</v>
      </c>
      <c r="E68" s="1561"/>
      <c r="F68" s="1561"/>
      <c r="G68" s="46"/>
    </row>
    <row r="69" spans="1:7">
      <c r="A69" s="690"/>
      <c r="B69" s="690"/>
      <c r="C69" s="690"/>
      <c r="D69" s="1561"/>
      <c r="E69" s="1561"/>
      <c r="F69" s="1561"/>
      <c r="G69" s="46"/>
    </row>
    <row r="70" spans="1:7" ht="14.4">
      <c r="A70" s="454"/>
      <c r="B70" s="454"/>
      <c r="C70" s="690"/>
      <c r="D70" s="1284"/>
      <c r="E70" s="46"/>
      <c r="F70" s="46"/>
      <c r="G70" s="46"/>
    </row>
    <row r="71" spans="1:7">
      <c r="A71" s="1581" t="s">
        <v>319</v>
      </c>
      <c r="B71" s="1581"/>
      <c r="C71" s="1581"/>
      <c r="D71" s="1581"/>
      <c r="E71" s="1581"/>
      <c r="F71" s="1581"/>
      <c r="G71" s="1581"/>
    </row>
    <row r="72" spans="1:7">
      <c r="A72" s="690"/>
      <c r="B72" s="690"/>
      <c r="C72" s="690"/>
      <c r="D72" s="46"/>
      <c r="E72" s="46"/>
      <c r="F72" s="46"/>
      <c r="G72" s="46"/>
    </row>
    <row r="73" spans="1:7">
      <c r="A73" s="690"/>
      <c r="B73" s="690"/>
      <c r="C73" s="505"/>
      <c r="D73" s="1609" t="s">
        <v>320</v>
      </c>
      <c r="E73" s="1609"/>
      <c r="F73" s="1609"/>
      <c r="G73" s="46"/>
    </row>
    <row r="74" spans="1:7">
      <c r="A74" s="1284"/>
      <c r="B74" s="1284"/>
      <c r="C74" s="690"/>
      <c r="D74" s="1561" t="s">
        <v>321</v>
      </c>
      <c r="E74" s="1561"/>
      <c r="F74" s="1561"/>
      <c r="G74" s="46"/>
    </row>
    <row r="75" spans="1:7">
      <c r="A75" s="1284"/>
      <c r="B75" s="1284"/>
      <c r="C75" s="690"/>
      <c r="D75" s="46"/>
      <c r="E75" s="46"/>
      <c r="F75" s="46"/>
      <c r="G75" s="46"/>
    </row>
    <row r="76" spans="1:7" ht="14.4">
      <c r="A76" s="454"/>
      <c r="B76" s="1444" t="s">
        <v>294</v>
      </c>
      <c r="C76" s="690"/>
      <c r="D76" s="1561" t="s">
        <v>322</v>
      </c>
      <c r="E76" s="1561"/>
      <c r="F76" s="1561"/>
      <c r="G76" s="46"/>
    </row>
    <row r="77" spans="1:7" ht="14.4">
      <c r="A77" s="454"/>
      <c r="B77" s="454"/>
      <c r="C77" s="690"/>
      <c r="D77" s="1561"/>
      <c r="E77" s="1561"/>
      <c r="F77" s="1561"/>
      <c r="G77" s="46"/>
    </row>
    <row r="78" spans="1:7" ht="14.4">
      <c r="A78" s="454"/>
      <c r="B78" s="454"/>
      <c r="C78" s="690"/>
      <c r="D78" s="1561"/>
      <c r="E78" s="1561"/>
      <c r="F78" s="1561"/>
      <c r="G78" s="46"/>
    </row>
    <row r="79" spans="1:7" ht="14.4">
      <c r="A79" s="454"/>
      <c r="B79" s="454"/>
      <c r="C79" s="690"/>
      <c r="D79" s="1561"/>
      <c r="E79" s="1561"/>
      <c r="F79" s="1561"/>
      <c r="G79" s="46"/>
    </row>
    <row r="80" spans="1:7" ht="14.4">
      <c r="A80" s="454"/>
      <c r="B80" s="454"/>
      <c r="C80" s="690"/>
      <c r="D80" s="1561"/>
      <c r="E80" s="1561"/>
      <c r="F80" s="1561"/>
      <c r="G80" s="46"/>
    </row>
    <row r="81" spans="1:7" ht="14.4">
      <c r="A81" s="454"/>
      <c r="B81" s="454"/>
      <c r="C81" s="690"/>
      <c r="D81" s="1561"/>
      <c r="E81" s="1561"/>
      <c r="F81" s="1561"/>
      <c r="G81" s="46"/>
    </row>
    <row r="82" spans="1:7" s="451" customFormat="1" ht="14.4">
      <c r="A82" s="454"/>
      <c r="B82" s="454"/>
      <c r="C82" s="690"/>
      <c r="D82" s="1270"/>
      <c r="E82" s="1270"/>
      <c r="F82" s="1270"/>
      <c r="G82" s="46"/>
    </row>
    <row r="83" spans="1:7" s="451" customFormat="1" ht="14.4" customHeight="1">
      <c r="A83" s="454"/>
      <c r="B83" s="1444" t="s">
        <v>294</v>
      </c>
      <c r="C83" s="690"/>
      <c r="D83" s="1589" t="s">
        <v>323</v>
      </c>
      <c r="E83" s="1589"/>
      <c r="F83" s="1589"/>
      <c r="G83" s="46"/>
    </row>
    <row r="84" spans="1:7" s="451" customFormat="1" ht="14.4">
      <c r="A84" s="454"/>
      <c r="B84" s="454"/>
      <c r="C84" s="690"/>
      <c r="D84" s="1589"/>
      <c r="E84" s="1589"/>
      <c r="F84" s="1589"/>
      <c r="G84" s="46"/>
    </row>
    <row r="85" spans="1:7" s="451" customFormat="1" ht="14.4">
      <c r="A85" s="454"/>
      <c r="B85" s="454"/>
      <c r="C85" s="690"/>
      <c r="D85" s="1589"/>
      <c r="E85" s="1589"/>
      <c r="F85" s="1589"/>
      <c r="G85" s="46"/>
    </row>
    <row r="86" spans="1:7" s="451" customFormat="1" ht="14.4">
      <c r="A86" s="454"/>
      <c r="B86" s="454"/>
      <c r="C86" s="690"/>
      <c r="D86" s="1589"/>
      <c r="E86" s="1589"/>
      <c r="F86" s="1589"/>
      <c r="G86" s="46"/>
    </row>
    <row r="87" spans="1:7" s="451" customFormat="1" ht="14.4">
      <c r="A87" s="454"/>
      <c r="B87" s="454"/>
      <c r="C87" s="690"/>
      <c r="D87" s="1589"/>
      <c r="E87" s="1589"/>
      <c r="F87" s="1589"/>
      <c r="G87" s="46"/>
    </row>
    <row r="88" spans="1:7" s="456" customFormat="1" ht="14.4">
      <c r="A88" s="454"/>
      <c r="B88" s="454"/>
      <c r="C88" s="690"/>
      <c r="D88" s="1589"/>
      <c r="E88" s="1589"/>
      <c r="F88" s="1589"/>
      <c r="G88" s="46"/>
    </row>
    <row r="89" spans="1:7" s="456" customFormat="1" ht="14.4">
      <c r="A89" s="454"/>
      <c r="B89" s="454"/>
      <c r="C89" s="690"/>
      <c r="D89" s="1589"/>
      <c r="E89" s="1589"/>
      <c r="F89" s="1589"/>
      <c r="G89" s="46"/>
    </row>
    <row r="90" spans="1:7" s="456" customFormat="1" ht="14.4">
      <c r="A90" s="454"/>
      <c r="B90" s="454"/>
      <c r="C90" s="690"/>
      <c r="D90" s="1589"/>
      <c r="E90" s="1589"/>
      <c r="F90" s="1589"/>
      <c r="G90" s="46"/>
    </row>
    <row r="91" spans="1:7" ht="14.4">
      <c r="A91" s="454"/>
      <c r="B91" s="454"/>
      <c r="C91" s="690"/>
      <c r="D91" s="1589"/>
      <c r="E91" s="1589"/>
      <c r="F91" s="1589"/>
      <c r="G91" s="46"/>
    </row>
    <row r="92" spans="1:7" ht="14.4">
      <c r="A92" s="454"/>
      <c r="B92" s="454"/>
      <c r="C92" s="690"/>
      <c r="D92" s="1589"/>
      <c r="E92" s="1589"/>
      <c r="F92" s="1589"/>
      <c r="G92" s="46"/>
    </row>
    <row r="93" spans="1:7" ht="14.4">
      <c r="A93" s="454"/>
      <c r="B93" s="454"/>
      <c r="C93" s="690"/>
      <c r="D93" s="1589"/>
      <c r="E93" s="1589"/>
      <c r="F93" s="1589"/>
      <c r="G93" s="46"/>
    </row>
    <row r="94" spans="1:7" ht="14.4">
      <c r="A94" s="454"/>
      <c r="B94" s="454"/>
      <c r="C94" s="690"/>
      <c r="D94" s="1589"/>
      <c r="E94" s="1589"/>
      <c r="F94" s="1589"/>
      <c r="G94" s="46"/>
    </row>
    <row r="95" spans="1:7" ht="14.4">
      <c r="A95" s="454"/>
      <c r="B95" s="454"/>
      <c r="C95" s="690"/>
      <c r="D95" s="1589"/>
      <c r="E95" s="1589"/>
      <c r="F95" s="1589"/>
      <c r="G95" s="46"/>
    </row>
    <row r="96" spans="1:7" ht="14.4">
      <c r="A96" s="454"/>
      <c r="B96" s="454"/>
      <c r="C96" s="690"/>
      <c r="D96" s="1589"/>
      <c r="E96" s="1589"/>
      <c r="F96" s="1589"/>
      <c r="G96" s="46"/>
    </row>
    <row r="97" spans="1:11" s="452" customFormat="1" ht="14.4">
      <c r="A97" s="454"/>
      <c r="B97" s="1444" t="s">
        <v>294</v>
      </c>
      <c r="C97" s="690"/>
      <c r="D97" s="1561" t="s">
        <v>324</v>
      </c>
      <c r="E97" s="1561"/>
      <c r="F97" s="1561"/>
      <c r="G97" s="46"/>
      <c r="H97" s="456"/>
      <c r="I97" s="456"/>
      <c r="J97" s="456"/>
      <c r="K97" s="456"/>
    </row>
    <row r="98" spans="1:11" s="452" customFormat="1" ht="14.4">
      <c r="A98" s="454"/>
      <c r="B98" s="454"/>
      <c r="C98" s="690"/>
      <c r="D98" s="1561"/>
      <c r="E98" s="1561"/>
      <c r="F98" s="1561"/>
      <c r="G98" s="46"/>
      <c r="H98" s="456"/>
      <c r="I98" s="456"/>
      <c r="J98" s="456"/>
      <c r="K98" s="456"/>
    </row>
    <row r="99" spans="1:11" s="452" customFormat="1" ht="14.4">
      <c r="A99" s="454"/>
      <c r="B99" s="454"/>
      <c r="C99" s="690"/>
      <c r="D99" s="1561"/>
      <c r="E99" s="1561"/>
      <c r="F99" s="1561"/>
      <c r="G99" s="46"/>
      <c r="H99" s="456"/>
      <c r="I99" s="456"/>
      <c r="J99" s="456"/>
      <c r="K99" s="456"/>
    </row>
    <row r="100" spans="1:11" s="452" customFormat="1" ht="14.4">
      <c r="A100" s="454"/>
      <c r="B100" s="454"/>
      <c r="C100" s="690"/>
      <c r="D100" s="1561"/>
      <c r="E100" s="1561"/>
      <c r="F100" s="1561"/>
      <c r="G100" s="46"/>
      <c r="H100" s="456"/>
      <c r="I100" s="456"/>
      <c r="J100" s="456"/>
      <c r="K100" s="456"/>
    </row>
    <row r="101" spans="1:11" s="452" customFormat="1" ht="14.4">
      <c r="A101" s="454"/>
      <c r="B101" s="454"/>
      <c r="C101" s="690"/>
      <c r="D101" s="1561"/>
      <c r="E101" s="1561"/>
      <c r="F101" s="1561"/>
      <c r="G101" s="46"/>
      <c r="H101" s="456"/>
      <c r="I101" s="456"/>
      <c r="J101" s="456"/>
      <c r="K101" s="456"/>
    </row>
    <row r="102" spans="1:11" s="452" customFormat="1" ht="14.4">
      <c r="A102" s="454"/>
      <c r="B102" s="454"/>
      <c r="C102" s="690"/>
      <c r="D102" s="1561"/>
      <c r="E102" s="1561"/>
      <c r="F102" s="1561"/>
      <c r="G102" s="46"/>
      <c r="H102" s="456"/>
      <c r="I102" s="456"/>
      <c r="J102" s="456"/>
      <c r="K102" s="456"/>
    </row>
    <row r="103" spans="1:11" s="452" customFormat="1" ht="14.4">
      <c r="A103" s="454"/>
      <c r="B103" s="454"/>
      <c r="C103" s="690"/>
      <c r="D103" s="1561"/>
      <c r="E103" s="1561"/>
      <c r="F103" s="1561"/>
      <c r="G103" s="46"/>
      <c r="H103" s="456"/>
      <c r="I103" s="456"/>
      <c r="J103" s="456"/>
      <c r="K103" s="456"/>
    </row>
    <row r="104" spans="1:11" s="452" customFormat="1" ht="14.4">
      <c r="A104" s="454"/>
      <c r="B104" s="454"/>
      <c r="C104" s="690"/>
      <c r="D104" s="1561"/>
      <c r="E104" s="1561"/>
      <c r="F104" s="1561"/>
      <c r="G104" s="46"/>
      <c r="H104" s="456"/>
      <c r="I104" s="456"/>
      <c r="J104" s="456"/>
      <c r="K104" s="456"/>
    </row>
    <row r="105" spans="1:11" s="453" customFormat="1" ht="14.4">
      <c r="A105" s="454"/>
      <c r="B105" s="454"/>
      <c r="C105" s="690"/>
      <c r="D105" s="1270"/>
      <c r="E105" s="1270"/>
      <c r="F105" s="1270"/>
      <c r="G105" s="46"/>
      <c r="H105" s="456"/>
      <c r="I105" s="456"/>
      <c r="J105" s="456"/>
      <c r="K105" s="456"/>
    </row>
    <row r="106" spans="1:11" ht="14.4">
      <c r="A106" s="231"/>
      <c r="B106" s="1444" t="s">
        <v>294</v>
      </c>
      <c r="C106" s="692"/>
      <c r="D106" s="1617" t="s">
        <v>325</v>
      </c>
      <c r="E106" s="1617"/>
      <c r="F106" s="1617"/>
      <c r="G106" s="687"/>
      <c r="H106" s="261"/>
      <c r="I106" s="261"/>
      <c r="J106" s="261"/>
      <c r="K106" s="261"/>
    </row>
    <row r="107" spans="1:11" ht="14.4">
      <c r="A107" s="454"/>
      <c r="B107" s="454"/>
      <c r="C107" s="688"/>
      <c r="D107" s="1617"/>
      <c r="E107" s="1617"/>
      <c r="F107" s="1617"/>
      <c r="G107" s="687"/>
      <c r="H107" s="261"/>
      <c r="I107" s="261"/>
      <c r="J107" s="261"/>
      <c r="K107" s="261"/>
    </row>
    <row r="108" spans="1:11" ht="14.4">
      <c r="A108" s="454"/>
      <c r="B108" s="454"/>
      <c r="C108" s="688"/>
      <c r="D108" s="1617"/>
      <c r="E108" s="1617"/>
      <c r="F108" s="1617"/>
      <c r="G108" s="687"/>
      <c r="H108" s="261"/>
      <c r="I108" s="261"/>
      <c r="J108" s="261"/>
      <c r="K108" s="261"/>
    </row>
    <row r="109" spans="1:11" ht="14.4">
      <c r="A109" s="454"/>
      <c r="B109" s="454"/>
      <c r="C109" s="688"/>
      <c r="D109" s="1617"/>
      <c r="E109" s="1617"/>
      <c r="F109" s="1617"/>
      <c r="G109" s="687"/>
      <c r="H109" s="261"/>
      <c r="I109" s="261"/>
      <c r="J109" s="261"/>
      <c r="K109" s="261"/>
    </row>
    <row r="110" spans="1:11" ht="14.4">
      <c r="A110" s="454"/>
      <c r="B110" s="454"/>
      <c r="C110" s="688"/>
      <c r="D110" s="1617"/>
      <c r="E110" s="1617"/>
      <c r="F110" s="1617"/>
      <c r="G110" s="687"/>
      <c r="H110" s="261"/>
      <c r="I110" s="261"/>
      <c r="J110" s="261"/>
      <c r="K110" s="261"/>
    </row>
    <row r="111" spans="1:11">
      <c r="A111" s="690"/>
      <c r="B111" s="690"/>
      <c r="C111" s="455"/>
      <c r="D111" s="1617"/>
      <c r="E111" s="1617"/>
      <c r="F111" s="1617"/>
      <c r="G111" s="455"/>
      <c r="H111" s="455"/>
      <c r="I111" s="455"/>
      <c r="J111" s="455"/>
      <c r="K111" s="455"/>
    </row>
    <row r="112" spans="1:11">
      <c r="A112" s="690"/>
      <c r="B112" s="690"/>
      <c r="C112" s="455"/>
      <c r="D112" s="1617"/>
      <c r="E112" s="1617"/>
      <c r="F112" s="1617"/>
      <c r="G112" s="455"/>
      <c r="H112" s="455"/>
      <c r="I112" s="455"/>
      <c r="J112" s="455"/>
      <c r="K112" s="455"/>
    </row>
    <row r="113" spans="1:11">
      <c r="A113" s="690"/>
      <c r="B113" s="690"/>
      <c r="C113" s="455"/>
      <c r="D113" s="1420"/>
      <c r="E113" s="455"/>
      <c r="F113" s="455"/>
      <c r="G113" s="455"/>
      <c r="H113" s="455"/>
      <c r="I113" s="455"/>
      <c r="J113" s="455"/>
      <c r="K113" s="455"/>
    </row>
    <row r="114" spans="1:11" ht="14.4">
      <c r="A114" s="454"/>
      <c r="B114" s="1444" t="s">
        <v>294</v>
      </c>
      <c r="C114" s="455"/>
      <c r="D114" s="1618" t="s">
        <v>326</v>
      </c>
      <c r="E114" s="1618"/>
      <c r="F114" s="1618"/>
      <c r="G114" s="455"/>
      <c r="H114" s="455"/>
      <c r="I114" s="455"/>
      <c r="J114" s="455"/>
      <c r="K114" s="455"/>
    </row>
    <row r="115" spans="1:11" ht="14.4">
      <c r="A115" s="454"/>
      <c r="B115" s="454"/>
      <c r="C115" s="455"/>
      <c r="D115" s="1618"/>
      <c r="E115" s="1618"/>
      <c r="F115" s="1618"/>
      <c r="G115" s="455"/>
      <c r="H115" s="455"/>
      <c r="I115" s="455"/>
      <c r="J115" s="455"/>
      <c r="K115" s="455"/>
    </row>
    <row r="116" spans="1:11">
      <c r="A116" s="690"/>
      <c r="B116" s="690"/>
      <c r="C116" s="690"/>
      <c r="D116" s="46"/>
      <c r="E116" s="46"/>
      <c r="F116" s="46"/>
      <c r="G116" s="46"/>
      <c r="H116" s="456"/>
      <c r="I116" s="456"/>
      <c r="J116" s="456"/>
      <c r="K116" s="456"/>
    </row>
    <row r="117" spans="1:11" ht="14.4">
      <c r="A117" s="454"/>
      <c r="B117" s="1444" t="s">
        <v>294</v>
      </c>
      <c r="C117" s="324"/>
      <c r="D117" s="1561" t="s">
        <v>327</v>
      </c>
      <c r="E117" s="1561"/>
      <c r="F117" s="1561"/>
      <c r="G117" s="46"/>
      <c r="H117" s="456"/>
      <c r="I117" s="456"/>
      <c r="J117" s="456"/>
      <c r="K117" s="456"/>
    </row>
    <row r="118" spans="1:11">
      <c r="A118" s="690"/>
      <c r="B118" s="690"/>
      <c r="C118" s="324"/>
      <c r="D118" s="1561"/>
      <c r="E118" s="1561"/>
      <c r="F118" s="1561"/>
      <c r="G118" s="46"/>
      <c r="H118" s="456"/>
      <c r="I118" s="456"/>
      <c r="J118" s="456"/>
      <c r="K118" s="456"/>
    </row>
    <row r="119" spans="1:11">
      <c r="A119" s="690"/>
      <c r="B119" s="690"/>
      <c r="C119" s="324"/>
      <c r="D119" s="1561"/>
      <c r="E119" s="1561"/>
      <c r="F119" s="1561"/>
      <c r="G119" s="46"/>
      <c r="H119" s="456"/>
      <c r="I119" s="456"/>
      <c r="J119" s="456"/>
      <c r="K119" s="456"/>
    </row>
    <row r="120" spans="1:11">
      <c r="A120" s="690"/>
      <c r="B120" s="690"/>
      <c r="C120" s="324"/>
      <c r="D120" s="1561"/>
      <c r="E120" s="1561"/>
      <c r="F120" s="1561"/>
      <c r="G120" s="46"/>
      <c r="H120" s="456"/>
      <c r="I120" s="456"/>
      <c r="J120" s="456"/>
      <c r="K120" s="456"/>
    </row>
    <row r="121" spans="1:11">
      <c r="A121" s="690"/>
      <c r="B121" s="690"/>
      <c r="C121" s="324"/>
      <c r="D121" s="1561"/>
      <c r="E121" s="1561"/>
      <c r="F121" s="1561"/>
      <c r="G121" s="46"/>
      <c r="H121" s="456"/>
      <c r="I121" s="456"/>
      <c r="J121" s="456"/>
      <c r="K121" s="456"/>
    </row>
    <row r="122" spans="1:11">
      <c r="A122" s="690"/>
      <c r="B122" s="690"/>
      <c r="C122" s="324"/>
      <c r="D122" s="4"/>
      <c r="E122" s="4"/>
      <c r="F122" s="4"/>
      <c r="G122" s="46"/>
      <c r="H122" s="456"/>
      <c r="I122" s="456"/>
      <c r="J122" s="456"/>
      <c r="K122" s="456"/>
    </row>
    <row r="123" spans="1:11" customFormat="1" ht="14.4">
      <c r="A123" s="454"/>
      <c r="B123" s="1444" t="s">
        <v>294</v>
      </c>
      <c r="C123" s="324"/>
      <c r="D123" s="1562" t="s">
        <v>328</v>
      </c>
      <c r="E123" s="1562"/>
      <c r="F123" s="1562"/>
      <c r="G123" s="4"/>
      <c r="H123" s="455"/>
      <c r="I123" s="455"/>
      <c r="J123" s="455"/>
      <c r="K123" s="455"/>
    </row>
    <row r="124" spans="1:11" s="177" customFormat="1" ht="13.65" customHeight="1">
      <c r="A124" s="1421"/>
      <c r="B124" s="1421"/>
      <c r="C124" s="1422"/>
      <c r="D124" s="1562"/>
      <c r="E124" s="1562"/>
      <c r="F124" s="1562"/>
      <c r="G124" s="590"/>
    </row>
    <row r="125" spans="1:11" customFormat="1" ht="13.65" customHeight="1">
      <c r="A125" s="690"/>
      <c r="B125" s="690"/>
      <c r="C125" s="324"/>
      <c r="D125" s="1562"/>
      <c r="E125" s="1562"/>
      <c r="F125" s="1562"/>
      <c r="G125" s="4"/>
      <c r="H125" s="455"/>
      <c r="I125" s="455"/>
      <c r="J125" s="455"/>
      <c r="K125" s="455"/>
    </row>
    <row r="126" spans="1:11" customFormat="1" ht="13.65" customHeight="1">
      <c r="A126" s="690"/>
      <c r="B126" s="690"/>
      <c r="C126" s="324"/>
      <c r="D126" s="1562"/>
      <c r="E126" s="1562"/>
      <c r="F126" s="1562"/>
      <c r="G126" s="4"/>
      <c r="H126" s="455"/>
      <c r="I126" s="455"/>
      <c r="J126" s="455"/>
      <c r="K126" s="455"/>
    </row>
    <row r="127" spans="1:11" customFormat="1" ht="13.65" customHeight="1">
      <c r="A127" s="690"/>
      <c r="B127" s="690"/>
      <c r="C127" s="324"/>
      <c r="D127" s="1562"/>
      <c r="E127" s="1562"/>
      <c r="F127" s="1562"/>
      <c r="G127" s="4"/>
      <c r="H127" s="455"/>
      <c r="I127" s="455"/>
      <c r="J127" s="455"/>
      <c r="K127" s="455"/>
    </row>
    <row r="128" spans="1:11" customFormat="1" ht="13.65" customHeight="1">
      <c r="A128" s="1423"/>
      <c r="B128" s="1423"/>
      <c r="C128" s="324"/>
      <c r="D128" s="1562"/>
      <c r="E128" s="1562"/>
      <c r="F128" s="1562"/>
      <c r="G128" s="4"/>
      <c r="H128" s="455"/>
      <c r="I128" s="455"/>
      <c r="J128" s="455"/>
      <c r="K128" s="455"/>
    </row>
    <row r="129" spans="1:7" s="2" customFormat="1" ht="13.65" customHeight="1">
      <c r="A129" s="1332"/>
      <c r="B129" s="1332"/>
      <c r="C129" s="325"/>
      <c r="D129" s="1562"/>
      <c r="E129" s="1562"/>
      <c r="F129" s="1562"/>
      <c r="G129" s="438"/>
    </row>
    <row r="130" spans="1:7" s="2" customFormat="1" ht="13.65" customHeight="1">
      <c r="A130" s="1332"/>
      <c r="B130" s="1332"/>
      <c r="C130" s="325"/>
      <c r="D130" s="1562"/>
      <c r="E130" s="1562"/>
      <c r="F130" s="1562"/>
      <c r="G130" s="438"/>
    </row>
    <row r="131" spans="1:7" customFormat="1" ht="13.65" customHeight="1">
      <c r="A131" s="690"/>
      <c r="B131" s="690"/>
      <c r="C131" s="324"/>
      <c r="D131" s="1562"/>
      <c r="E131" s="1562"/>
      <c r="F131" s="1562"/>
      <c r="G131" s="4"/>
    </row>
    <row r="132" spans="1:7" customFormat="1" ht="13.65" customHeight="1">
      <c r="A132" s="690"/>
      <c r="B132" s="690"/>
      <c r="C132" s="324"/>
      <c r="D132" s="1562"/>
      <c r="E132" s="1562"/>
      <c r="F132" s="1562"/>
      <c r="G132" s="4"/>
    </row>
    <row r="133" spans="1:7" customFormat="1" ht="13.65" customHeight="1">
      <c r="A133" s="690"/>
      <c r="B133" s="690"/>
      <c r="C133" s="324"/>
      <c r="D133" s="1562"/>
      <c r="E133" s="1562"/>
      <c r="F133" s="1562"/>
      <c r="G133" s="4"/>
    </row>
    <row r="134" spans="1:7" customFormat="1" ht="13.65" customHeight="1">
      <c r="A134" s="690"/>
      <c r="B134" s="690"/>
      <c r="C134" s="324"/>
      <c r="D134" s="1562"/>
      <c r="E134" s="1562"/>
      <c r="F134" s="1562"/>
      <c r="G134" s="4"/>
    </row>
    <row r="135" spans="1:7" customFormat="1" ht="13.65" customHeight="1">
      <c r="A135" s="690"/>
      <c r="B135" s="690"/>
      <c r="C135" s="324"/>
      <c r="D135" s="1414"/>
      <c r="E135" s="1281"/>
      <c r="F135" s="1281"/>
      <c r="G135" s="4"/>
    </row>
    <row r="136" spans="1:7" s="455" customFormat="1" ht="13.65" customHeight="1">
      <c r="A136" s="690"/>
      <c r="B136" s="1444" t="s">
        <v>294</v>
      </c>
      <c r="C136" s="324"/>
      <c r="D136" s="1561" t="s">
        <v>329</v>
      </c>
      <c r="E136" s="1561"/>
      <c r="F136" s="1561"/>
      <c r="G136" s="4"/>
    </row>
    <row r="137" spans="1:7" s="455" customFormat="1" ht="13.65" customHeight="1">
      <c r="A137" s="690"/>
      <c r="B137" s="690"/>
      <c r="C137" s="324"/>
      <c r="D137" s="1561"/>
      <c r="E137" s="1561"/>
      <c r="F137" s="1561"/>
      <c r="G137" s="4"/>
    </row>
    <row r="138" spans="1:7" s="455" customFormat="1" ht="13.65" customHeight="1">
      <c r="A138" s="690"/>
      <c r="B138" s="690"/>
      <c r="C138" s="324"/>
      <c r="D138" s="1561"/>
      <c r="E138" s="1561"/>
      <c r="F138" s="1561"/>
      <c r="G138" s="4"/>
    </row>
    <row r="139" spans="1:7" s="455" customFormat="1" ht="13.65" customHeight="1">
      <c r="A139" s="690"/>
      <c r="B139" s="690"/>
      <c r="C139" s="324"/>
      <c r="D139" s="1561"/>
      <c r="E139" s="1561"/>
      <c r="F139" s="1561"/>
      <c r="G139" s="4"/>
    </row>
    <row r="140" spans="1:7" s="455" customFormat="1" ht="13.65" customHeight="1">
      <c r="A140" s="690"/>
      <c r="B140" s="690"/>
      <c r="C140" s="324"/>
      <c r="D140" s="1561"/>
      <c r="E140" s="1561"/>
      <c r="F140" s="1561"/>
      <c r="G140" s="4"/>
    </row>
    <row r="141" spans="1:7" s="455" customFormat="1" ht="13.65" customHeight="1">
      <c r="A141" s="690"/>
      <c r="B141" s="690"/>
      <c r="C141" s="324"/>
      <c r="D141" s="1561"/>
      <c r="E141" s="1561"/>
      <c r="F141" s="1561"/>
      <c r="G141" s="4"/>
    </row>
    <row r="142" spans="1:7" s="455" customFormat="1" ht="13.65" customHeight="1">
      <c r="A142" s="690"/>
      <c r="B142" s="690"/>
      <c r="C142" s="324"/>
      <c r="D142" s="1561"/>
      <c r="E142" s="1561"/>
      <c r="F142" s="1561"/>
      <c r="G142" s="4"/>
    </row>
    <row r="143" spans="1:7" s="455" customFormat="1" ht="13.65" customHeight="1">
      <c r="A143" s="690"/>
      <c r="B143" s="690"/>
      <c r="C143" s="324"/>
      <c r="D143" s="1561"/>
      <c r="E143" s="1561"/>
      <c r="F143" s="1561"/>
      <c r="G143" s="4"/>
    </row>
    <row r="144" spans="1:7" s="455" customFormat="1" ht="13.65" customHeight="1">
      <c r="A144" s="690"/>
      <c r="B144" s="690"/>
      <c r="C144" s="324"/>
      <c r="D144" s="1561"/>
      <c r="E144" s="1561"/>
      <c r="F144" s="1561"/>
      <c r="G144" s="4"/>
    </row>
    <row r="145" spans="1:7" s="455" customFormat="1" ht="13.65" customHeight="1">
      <c r="A145" s="690"/>
      <c r="B145" s="690"/>
      <c r="C145" s="324"/>
      <c r="D145" s="1561"/>
      <c r="E145" s="1561"/>
      <c r="F145" s="1561"/>
      <c r="G145" s="4"/>
    </row>
    <row r="146" spans="1:7" s="455" customFormat="1" ht="13.65" customHeight="1">
      <c r="A146" s="690"/>
      <c r="B146" s="690"/>
      <c r="C146" s="324"/>
      <c r="D146" s="1561"/>
      <c r="E146" s="1561"/>
      <c r="F146" s="1561"/>
      <c r="G146" s="4"/>
    </row>
    <row r="147" spans="1:7" s="455" customFormat="1" ht="13.65" customHeight="1">
      <c r="A147" s="690"/>
      <c r="B147" s="690"/>
      <c r="C147" s="324"/>
      <c r="D147" s="1561"/>
      <c r="E147" s="1561"/>
      <c r="F147" s="1561"/>
      <c r="G147" s="4"/>
    </row>
    <row r="148" spans="1:7" s="455" customFormat="1" ht="13.65" customHeight="1">
      <c r="A148" s="690"/>
      <c r="B148" s="690"/>
      <c r="C148" s="324"/>
      <c r="D148" s="1561"/>
      <c r="E148" s="1561"/>
      <c r="F148" s="1561"/>
      <c r="G148" s="4"/>
    </row>
    <row r="149" spans="1:7" s="455" customFormat="1" ht="13.65" customHeight="1">
      <c r="A149" s="690"/>
      <c r="B149" s="690"/>
      <c r="C149" s="324"/>
      <c r="D149" s="1561"/>
      <c r="E149" s="1561"/>
      <c r="F149" s="1561"/>
      <c r="G149" s="4"/>
    </row>
    <row r="150" spans="1:7" s="455" customFormat="1" ht="13.65" customHeight="1">
      <c r="A150" s="690"/>
      <c r="B150" s="690"/>
      <c r="C150" s="324"/>
      <c r="D150" s="1561"/>
      <c r="E150" s="1561"/>
      <c r="F150" s="1561"/>
      <c r="G150" s="4"/>
    </row>
    <row r="151" spans="1:7" s="455" customFormat="1" ht="13.65" customHeight="1">
      <c r="A151" s="690"/>
      <c r="B151" s="690"/>
      <c r="C151" s="324"/>
      <c r="D151" s="1561"/>
      <c r="E151" s="1561"/>
      <c r="F151" s="1561"/>
      <c r="G151" s="4"/>
    </row>
    <row r="152" spans="1:7" s="455" customFormat="1" ht="13.65" customHeight="1">
      <c r="A152" s="690"/>
      <c r="B152" s="690"/>
      <c r="C152" s="324"/>
      <c r="D152" s="1561"/>
      <c r="E152" s="1561"/>
      <c r="F152" s="1561"/>
      <c r="G152" s="4"/>
    </row>
    <row r="153" spans="1:7" s="455" customFormat="1" ht="13.65" customHeight="1">
      <c r="A153" s="690"/>
      <c r="B153" s="690"/>
      <c r="C153" s="324"/>
      <c r="D153" s="1561"/>
      <c r="E153" s="1561"/>
      <c r="F153" s="1561"/>
      <c r="G153" s="4"/>
    </row>
    <row r="154" spans="1:7" s="455" customFormat="1" ht="13.65" customHeight="1">
      <c r="A154" s="690"/>
      <c r="B154" s="690"/>
      <c r="C154" s="324"/>
      <c r="D154" s="1561"/>
      <c r="E154" s="1561"/>
      <c r="F154" s="1561"/>
      <c r="G154" s="4"/>
    </row>
    <row r="155" spans="1:7" s="455" customFormat="1" ht="13.65" customHeight="1">
      <c r="A155" s="690"/>
      <c r="B155" s="690"/>
      <c r="C155" s="324"/>
      <c r="D155" s="1414"/>
      <c r="E155" s="1281"/>
      <c r="F155" s="1281"/>
      <c r="G155" s="4"/>
    </row>
    <row r="156" spans="1:7" customFormat="1" ht="13.65" customHeight="1">
      <c r="A156" s="1423"/>
      <c r="B156" s="1444" t="s">
        <v>294</v>
      </c>
      <c r="C156" s="189"/>
      <c r="D156" s="1573" t="s">
        <v>330</v>
      </c>
      <c r="E156" s="1573"/>
      <c r="F156" s="1573"/>
      <c r="G156" s="1424"/>
    </row>
    <row r="157" spans="1:7" customFormat="1" ht="13.65" customHeight="1">
      <c r="A157" s="1423"/>
      <c r="B157" s="1423"/>
      <c r="C157" s="189"/>
      <c r="D157" s="1573"/>
      <c r="E157" s="1573"/>
      <c r="F157" s="1573"/>
      <c r="G157" s="1424"/>
    </row>
    <row r="158" spans="1:7" customFormat="1" ht="13.65" customHeight="1">
      <c r="A158" s="1423"/>
      <c r="B158" s="1423"/>
      <c r="C158" s="189"/>
      <c r="D158" s="1414"/>
      <c r="E158" s="189"/>
      <c r="F158" s="189"/>
      <c r="G158" s="1424"/>
    </row>
    <row r="159" spans="1:7" customFormat="1" ht="13.65" customHeight="1">
      <c r="A159" s="1423"/>
      <c r="B159" s="1444" t="s">
        <v>294</v>
      </c>
      <c r="C159" s="189"/>
      <c r="D159" s="1569" t="s">
        <v>331</v>
      </c>
      <c r="E159" s="1569"/>
      <c r="F159" s="1569"/>
      <c r="G159" s="1424"/>
    </row>
    <row r="160" spans="1:7" customFormat="1" ht="13.65" customHeight="1">
      <c r="A160" s="1423"/>
      <c r="B160" s="1423"/>
      <c r="C160" s="189"/>
      <c r="D160" s="1569"/>
      <c r="E160" s="1569"/>
      <c r="F160" s="1569"/>
      <c r="G160" s="1424"/>
    </row>
    <row r="161" spans="1:7" customFormat="1" ht="13.65" customHeight="1">
      <c r="A161" s="1423"/>
      <c r="B161" s="1423"/>
      <c r="C161" s="189"/>
      <c r="D161" s="1569"/>
      <c r="E161" s="1569"/>
      <c r="F161" s="1569"/>
      <c r="G161" s="1424"/>
    </row>
    <row r="162" spans="1:7" customFormat="1" ht="13.65" customHeight="1">
      <c r="A162" s="1423"/>
      <c r="B162" s="1423"/>
      <c r="C162" s="189"/>
      <c r="D162" s="1569"/>
      <c r="E162" s="1569"/>
      <c r="F162" s="1569"/>
      <c r="G162" s="1424"/>
    </row>
    <row r="163" spans="1:7" customFormat="1" ht="13.65" customHeight="1">
      <c r="A163" s="690"/>
      <c r="B163" s="690"/>
      <c r="C163" s="324"/>
      <c r="D163" s="1281"/>
      <c r="E163" s="1281"/>
      <c r="F163" s="1281"/>
      <c r="G163" s="4"/>
    </row>
    <row r="164" spans="1:7" customFormat="1" ht="13.65" customHeight="1">
      <c r="A164" s="690"/>
      <c r="B164" s="1444" t="s">
        <v>294</v>
      </c>
      <c r="C164" s="324"/>
      <c r="D164" s="1603" t="s">
        <v>332</v>
      </c>
      <c r="E164" s="1603"/>
      <c r="F164" s="1603"/>
      <c r="G164" s="4"/>
    </row>
    <row r="165" spans="1:7" customFormat="1" ht="13.65" customHeight="1">
      <c r="A165" s="690"/>
      <c r="B165" s="690"/>
      <c r="C165" s="324"/>
      <c r="D165" s="1603"/>
      <c r="E165" s="1603"/>
      <c r="F165" s="1603"/>
      <c r="G165" s="4"/>
    </row>
    <row r="166" spans="1:7" customFormat="1" ht="13.65" customHeight="1">
      <c r="A166" s="690"/>
      <c r="B166" s="690"/>
      <c r="C166" s="324"/>
      <c r="D166" s="1603"/>
      <c r="E166" s="1603"/>
      <c r="F166" s="1603"/>
      <c r="G166" s="4"/>
    </row>
    <row r="167" spans="1:7" customFormat="1" ht="13.65" customHeight="1">
      <c r="A167" s="1324"/>
      <c r="B167" s="1324"/>
      <c r="C167" s="324"/>
      <c r="D167" s="46"/>
      <c r="E167" s="1281"/>
      <c r="F167" s="1281"/>
      <c r="G167" s="4"/>
    </row>
    <row r="168" spans="1:7">
      <c r="A168" s="1581" t="s">
        <v>333</v>
      </c>
      <c r="B168" s="1581"/>
      <c r="C168" s="1581"/>
      <c r="D168" s="1581"/>
      <c r="E168" s="1581"/>
      <c r="F168" s="1581"/>
      <c r="G168" s="1581"/>
    </row>
    <row r="169" spans="1:7" ht="12" customHeight="1">
      <c r="A169" s="690"/>
      <c r="B169" s="690"/>
      <c r="C169" s="690"/>
      <c r="D169" s="1284"/>
      <c r="E169" s="1284"/>
      <c r="F169" s="1284"/>
      <c r="G169" s="46"/>
    </row>
    <row r="170" spans="1:7">
      <c r="A170" s="690"/>
      <c r="B170" s="1608" t="s">
        <v>334</v>
      </c>
      <c r="C170" s="1608"/>
      <c r="D170" s="1608"/>
      <c r="E170" s="1608"/>
      <c r="F170" s="1608"/>
      <c r="G170" s="46"/>
    </row>
    <row r="171" spans="1:7" ht="12" customHeight="1">
      <c r="A171" s="1293"/>
      <c r="B171" s="1293"/>
      <c r="C171" s="1293"/>
      <c r="D171" s="46"/>
      <c r="E171" s="46"/>
      <c r="F171" s="46"/>
      <c r="G171" s="46"/>
    </row>
    <row r="172" spans="1:7">
      <c r="A172" s="1581" t="s">
        <v>335</v>
      </c>
      <c r="B172" s="1581"/>
      <c r="C172" s="1581"/>
      <c r="D172" s="1581"/>
      <c r="E172" s="1581"/>
      <c r="F172" s="1581"/>
      <c r="G172" s="1581"/>
    </row>
    <row r="173" spans="1:7" ht="12" customHeight="1">
      <c r="A173" s="458"/>
      <c r="B173" s="458"/>
      <c r="C173" s="449"/>
      <c r="D173" s="111"/>
      <c r="E173" s="38"/>
      <c r="F173" s="111"/>
      <c r="G173" s="111"/>
    </row>
    <row r="174" spans="1:7" ht="13.2" customHeight="1">
      <c r="A174" s="458"/>
      <c r="B174" s="458"/>
      <c r="C174" s="449"/>
      <c r="D174" s="1604" t="s">
        <v>336</v>
      </c>
      <c r="E174" s="1604"/>
      <c r="F174" s="1604"/>
      <c r="G174" s="111"/>
    </row>
    <row r="175" spans="1:7">
      <c r="A175" s="458"/>
      <c r="B175" s="458"/>
      <c r="C175" s="449"/>
      <c r="D175" s="1604"/>
      <c r="E175" s="1604"/>
      <c r="F175" s="1604"/>
      <c r="G175" s="111"/>
    </row>
    <row r="176" spans="1:7" s="456" customFormat="1">
      <c r="A176" s="458"/>
      <c r="B176" s="458"/>
      <c r="C176" s="449"/>
      <c r="D176" s="1605" t="s">
        <v>337</v>
      </c>
      <c r="E176" s="1605"/>
      <c r="F176" s="1605"/>
      <c r="G176" s="111"/>
    </row>
    <row r="177" spans="1:7" ht="12" customHeight="1">
      <c r="A177" s="458"/>
      <c r="B177" s="458"/>
      <c r="C177" s="449"/>
      <c r="D177" s="111"/>
      <c r="E177" s="38"/>
      <c r="F177" s="111"/>
      <c r="G177" s="111"/>
    </row>
    <row r="178" spans="1:7" ht="14.4">
      <c r="A178" s="454"/>
      <c r="B178" s="1444" t="s">
        <v>294</v>
      </c>
      <c r="C178" s="449"/>
      <c r="D178" s="1598" t="s">
        <v>338</v>
      </c>
      <c r="E178" s="1598"/>
      <c r="F178" s="1598"/>
      <c r="G178" s="111"/>
    </row>
    <row r="179" spans="1:7" ht="14.4">
      <c r="A179" s="454"/>
      <c r="B179" s="454"/>
      <c r="C179" s="449"/>
      <c r="D179" s="1598"/>
      <c r="E179" s="1598"/>
      <c r="F179" s="1598"/>
      <c r="G179" s="111"/>
    </row>
    <row r="180" spans="1:7" ht="14.4">
      <c r="A180" s="454"/>
      <c r="B180" s="454"/>
      <c r="C180" s="449"/>
      <c r="D180" s="1598"/>
      <c r="E180" s="1598"/>
      <c r="F180" s="1598"/>
      <c r="G180" s="111"/>
    </row>
    <row r="181" spans="1:7">
      <c r="A181" s="449"/>
      <c r="B181" s="449"/>
      <c r="C181" s="449"/>
      <c r="D181" s="1598"/>
      <c r="E181" s="1598"/>
      <c r="F181" s="1598"/>
      <c r="G181" s="46"/>
    </row>
    <row r="182" spans="1:7">
      <c r="A182" s="449"/>
      <c r="B182" s="449"/>
      <c r="C182" s="449"/>
      <c r="D182" s="1419"/>
      <c r="E182" s="111"/>
      <c r="F182" s="111"/>
      <c r="G182" s="46"/>
    </row>
    <row r="183" spans="1:7">
      <c r="A183" s="449"/>
      <c r="B183" s="449"/>
      <c r="C183" s="449"/>
      <c r="D183" s="1607" t="s">
        <v>339</v>
      </c>
      <c r="E183" s="1607"/>
      <c r="F183" s="1607"/>
      <c r="G183" s="46"/>
    </row>
    <row r="184" spans="1:7">
      <c r="A184" s="449"/>
      <c r="B184" s="449"/>
      <c r="C184" s="449"/>
      <c r="D184" s="1607"/>
      <c r="E184" s="1607"/>
      <c r="F184" s="1607"/>
      <c r="G184" s="46"/>
    </row>
    <row r="185" spans="1:7" s="441" customFormat="1">
      <c r="A185" s="449"/>
      <c r="B185" s="449"/>
      <c r="C185" s="449"/>
      <c r="D185" s="1303"/>
      <c r="E185" s="1303"/>
      <c r="F185" s="1303"/>
      <c r="G185" s="46"/>
    </row>
    <row r="186" spans="1:7" s="437" customFormat="1" ht="14.4">
      <c r="A186" s="454"/>
      <c r="B186" s="1444" t="s">
        <v>294</v>
      </c>
      <c r="C186" s="325"/>
      <c r="D186" s="1561" t="s">
        <v>340</v>
      </c>
      <c r="E186" s="1561"/>
      <c r="F186" s="1561"/>
      <c r="G186" s="438"/>
    </row>
    <row r="187" spans="1:7" s="437" customFormat="1" ht="14.4" customHeight="1">
      <c r="A187" s="454"/>
      <c r="C187" s="325"/>
      <c r="D187" s="1561"/>
      <c r="E187" s="1561"/>
      <c r="F187" s="1561"/>
      <c r="G187" s="438"/>
    </row>
    <row r="188" spans="1:7" s="437" customFormat="1" ht="14.4">
      <c r="A188" s="454"/>
      <c r="B188" s="449"/>
      <c r="C188" s="325"/>
      <c r="D188" s="1561"/>
      <c r="E188" s="1561"/>
      <c r="F188" s="1561"/>
      <c r="G188" s="438"/>
    </row>
    <row r="189" spans="1:7" s="437" customFormat="1" ht="14.4">
      <c r="A189" s="454"/>
      <c r="B189" s="449"/>
      <c r="C189" s="325"/>
      <c r="D189" s="1561"/>
      <c r="E189" s="1561"/>
      <c r="F189" s="1561"/>
      <c r="G189" s="438"/>
    </row>
    <row r="190" spans="1:7" s="441" customFormat="1">
      <c r="A190" s="449"/>
      <c r="B190" s="449"/>
      <c r="C190" s="449"/>
      <c r="D190" s="1303"/>
      <c r="E190" s="1303"/>
      <c r="F190" s="1303"/>
      <c r="G190" s="46"/>
    </row>
    <row r="191" spans="1:7">
      <c r="A191" s="1581" t="s">
        <v>341</v>
      </c>
      <c r="B191" s="1581"/>
      <c r="C191" s="1581"/>
      <c r="D191" s="1581"/>
      <c r="E191" s="1581"/>
      <c r="F191" s="1581"/>
      <c r="G191" s="1581"/>
    </row>
    <row r="192" spans="1:7" ht="12" customHeight="1">
      <c r="A192" s="690"/>
      <c r="B192" s="690"/>
      <c r="C192" s="690"/>
      <c r="D192" s="1284"/>
      <c r="E192" s="1284"/>
      <c r="F192" s="1284"/>
      <c r="G192" s="46"/>
    </row>
    <row r="193" spans="1:6">
      <c r="A193" s="690"/>
      <c r="B193" s="690"/>
      <c r="C193" s="505"/>
      <c r="D193" s="1606" t="s">
        <v>342</v>
      </c>
      <c r="E193" s="1606"/>
      <c r="F193" s="1606"/>
    </row>
    <row r="194" spans="1:6">
      <c r="A194" s="1293"/>
      <c r="B194" s="1293"/>
      <c r="C194" s="1293"/>
      <c r="D194" s="1576" t="s">
        <v>343</v>
      </c>
      <c r="E194" s="1576"/>
      <c r="F194" s="1576"/>
    </row>
    <row r="195" spans="1:6" ht="12" customHeight="1">
      <c r="A195" s="1324"/>
      <c r="B195" s="1324"/>
      <c r="C195" s="1324"/>
      <c r="D195" s="46"/>
      <c r="E195" s="46"/>
      <c r="F195" s="46"/>
    </row>
    <row r="196" spans="1:6" ht="13.2" customHeight="1">
      <c r="A196" s="1324"/>
      <c r="B196" s="690"/>
      <c r="C196" s="1324"/>
      <c r="D196" s="1584" t="s">
        <v>344</v>
      </c>
      <c r="E196" s="1584"/>
      <c r="F196" s="1584"/>
    </row>
    <row r="197" spans="1:6" ht="14.4">
      <c r="A197" s="454"/>
      <c r="B197" s="1444" t="s">
        <v>294</v>
      </c>
      <c r="C197" s="690"/>
      <c r="D197" s="1561" t="s">
        <v>345</v>
      </c>
      <c r="E197" s="1561"/>
      <c r="F197" s="1561"/>
    </row>
    <row r="198" spans="1:6" ht="14.4">
      <c r="A198" s="454"/>
      <c r="B198" s="454"/>
      <c r="C198" s="690"/>
      <c r="D198" s="1561"/>
      <c r="E198" s="1561"/>
      <c r="F198" s="1561"/>
    </row>
    <row r="199" spans="1:6">
      <c r="A199" s="690"/>
      <c r="B199" s="690"/>
      <c r="C199" s="690"/>
      <c r="D199" s="46"/>
      <c r="E199" s="46"/>
      <c r="F199" s="46"/>
    </row>
    <row r="200" spans="1:6" ht="14.4">
      <c r="A200" s="454"/>
      <c r="B200" s="1444" t="s">
        <v>294</v>
      </c>
      <c r="C200" s="690"/>
      <c r="D200" s="1561" t="s">
        <v>346</v>
      </c>
      <c r="E200" s="1561"/>
      <c r="F200" s="1561"/>
    </row>
    <row r="201" spans="1:6" ht="14.4">
      <c r="A201" s="454"/>
      <c r="B201" s="454"/>
      <c r="C201" s="690"/>
      <c r="D201" s="1561"/>
      <c r="E201" s="1561"/>
      <c r="F201" s="1561"/>
    </row>
    <row r="202" spans="1:6" ht="14.4">
      <c r="A202" s="454"/>
      <c r="B202" s="454"/>
      <c r="C202" s="690"/>
      <c r="D202" s="1561"/>
      <c r="E202" s="1561"/>
      <c r="F202" s="1561"/>
    </row>
    <row r="203" spans="1:6" ht="5.0999999999999996" customHeight="1">
      <c r="A203" s="454"/>
      <c r="B203" s="454"/>
      <c r="C203" s="690"/>
      <c r="D203" s="1281"/>
      <c r="E203" s="1284"/>
      <c r="F203" s="1284"/>
    </row>
    <row r="204" spans="1:6" ht="14.4">
      <c r="A204" s="454"/>
      <c r="B204" s="454"/>
      <c r="C204" s="690"/>
      <c r="D204" s="1561" t="s">
        <v>347</v>
      </c>
      <c r="E204" s="1561"/>
      <c r="F204" s="1561"/>
    </row>
    <row r="205" spans="1:6" ht="14.4">
      <c r="A205" s="454"/>
      <c r="B205" s="454"/>
      <c r="C205" s="690"/>
      <c r="D205" s="1561"/>
      <c r="E205" s="1561"/>
      <c r="F205" s="1561"/>
    </row>
    <row r="206" spans="1:6" ht="14.4">
      <c r="A206" s="454"/>
      <c r="B206" s="454"/>
      <c r="C206" s="690"/>
      <c r="D206" s="1561"/>
      <c r="E206" s="1561"/>
      <c r="F206" s="1561"/>
    </row>
    <row r="207" spans="1:6" ht="14.4">
      <c r="A207" s="454"/>
      <c r="B207" s="454"/>
      <c r="C207" s="690"/>
      <c r="D207" s="1561"/>
      <c r="E207" s="1561"/>
      <c r="F207" s="1561"/>
    </row>
    <row r="208" spans="1:6" ht="14.4">
      <c r="A208" s="454"/>
      <c r="B208" s="454"/>
      <c r="C208" s="690"/>
      <c r="D208" s="1561"/>
      <c r="E208" s="1561"/>
      <c r="F208" s="1561"/>
    </row>
    <row r="209" spans="1:7" ht="14.4">
      <c r="A209" s="454"/>
      <c r="B209" s="454"/>
      <c r="C209" s="690"/>
      <c r="D209" s="1284"/>
      <c r="E209" s="1284"/>
      <c r="F209" s="1284"/>
      <c r="G209" s="46"/>
    </row>
    <row r="210" spans="1:7" ht="14.4">
      <c r="A210" s="454"/>
      <c r="B210" s="1444" t="s">
        <v>294</v>
      </c>
      <c r="C210" s="690"/>
      <c r="D210" s="1575" t="s">
        <v>348</v>
      </c>
      <c r="E210" s="1575"/>
      <c r="F210" s="1575"/>
      <c r="G210" s="46"/>
    </row>
    <row r="211" spans="1:7" ht="14.4">
      <c r="A211" s="454"/>
      <c r="B211" s="454"/>
      <c r="C211" s="690"/>
      <c r="D211" s="1575"/>
      <c r="E211" s="1575"/>
      <c r="F211" s="1575"/>
      <c r="G211" s="46"/>
    </row>
    <row r="212" spans="1:7" ht="14.4">
      <c r="A212" s="454"/>
      <c r="B212" s="454"/>
      <c r="C212" s="690"/>
      <c r="D212" s="1608" t="s">
        <v>349</v>
      </c>
      <c r="E212" s="1608"/>
      <c r="F212" s="1608"/>
      <c r="G212" s="46"/>
    </row>
    <row r="213" spans="1:7" ht="14.4">
      <c r="A213" s="454"/>
      <c r="B213" s="454"/>
      <c r="C213" s="690"/>
      <c r="D213" s="1284"/>
      <c r="E213" s="1284"/>
      <c r="F213" s="1284"/>
      <c r="G213" s="46"/>
    </row>
    <row r="214" spans="1:7" ht="14.4" customHeight="1">
      <c r="A214" s="454"/>
      <c r="B214" s="1444" t="s">
        <v>294</v>
      </c>
      <c r="C214" s="690"/>
      <c r="D214" s="1575" t="s">
        <v>350</v>
      </c>
      <c r="E214" s="1575"/>
      <c r="F214" s="1575"/>
      <c r="G214" s="46"/>
    </row>
    <row r="215" spans="1:7" ht="14.4">
      <c r="A215" s="454"/>
      <c r="B215" s="454"/>
      <c r="C215" s="690"/>
      <c r="D215" s="1575"/>
      <c r="E215" s="1575"/>
      <c r="F215" s="1575"/>
      <c r="G215" s="46"/>
    </row>
    <row r="216" spans="1:7" ht="14.4">
      <c r="A216" s="454"/>
      <c r="B216" s="454"/>
      <c r="C216" s="690"/>
      <c r="D216" s="1575"/>
      <c r="E216" s="1575"/>
      <c r="F216" s="1575"/>
      <c r="G216" s="46"/>
    </row>
    <row r="217" spans="1:7" ht="14.4">
      <c r="A217" s="454"/>
      <c r="B217" s="454"/>
      <c r="C217" s="690"/>
      <c r="D217" s="1575"/>
      <c r="E217" s="1575"/>
      <c r="F217" s="1575"/>
      <c r="G217" s="46"/>
    </row>
    <row r="218" spans="1:7" ht="14.4">
      <c r="A218" s="454"/>
      <c r="B218" s="454"/>
      <c r="C218" s="690"/>
      <c r="D218" s="1575"/>
      <c r="E218" s="1575"/>
      <c r="F218" s="1575"/>
      <c r="G218" s="46"/>
    </row>
    <row r="219" spans="1:7">
      <c r="A219" s="690"/>
      <c r="B219" s="690"/>
      <c r="C219" s="690"/>
      <c r="D219" s="1284"/>
      <c r="E219" s="1284"/>
      <c r="F219" s="1284"/>
      <c r="G219" s="46"/>
    </row>
    <row r="220" spans="1:7" ht="14.4">
      <c r="A220" s="454"/>
      <c r="B220" s="1444" t="s">
        <v>294</v>
      </c>
      <c r="C220" s="690"/>
      <c r="D220" s="1561" t="s">
        <v>351</v>
      </c>
      <c r="E220" s="1561"/>
      <c r="F220" s="1561"/>
      <c r="G220" s="46"/>
    </row>
    <row r="221" spans="1:7" ht="14.4">
      <c r="A221" s="454"/>
      <c r="B221" s="454"/>
      <c r="C221" s="690"/>
      <c r="D221" s="1561"/>
      <c r="E221" s="1561"/>
      <c r="F221" s="1561"/>
      <c r="G221" s="46"/>
    </row>
    <row r="222" spans="1:7">
      <c r="A222" s="690"/>
      <c r="B222" s="690"/>
      <c r="C222" s="690"/>
      <c r="D222" s="1425"/>
      <c r="E222" s="46"/>
      <c r="F222" s="46"/>
      <c r="G222" s="46"/>
    </row>
    <row r="223" spans="1:7">
      <c r="A223" s="1581" t="s">
        <v>352</v>
      </c>
      <c r="B223" s="1581"/>
      <c r="C223" s="1581"/>
      <c r="D223" s="1581"/>
      <c r="E223" s="1581"/>
      <c r="F223" s="1581"/>
      <c r="G223" s="1581"/>
    </row>
    <row r="224" spans="1:7">
      <c r="A224" s="690"/>
      <c r="B224" s="690"/>
      <c r="C224" s="690"/>
      <c r="D224" s="1425"/>
      <c r="E224" s="46"/>
      <c r="F224" s="46"/>
      <c r="G224" s="46"/>
    </row>
    <row r="225" spans="1:6">
      <c r="A225" s="690"/>
      <c r="B225" s="690"/>
      <c r="C225" s="505"/>
      <c r="D225" s="1584" t="s">
        <v>353</v>
      </c>
      <c r="E225" s="1584"/>
      <c r="F225" s="1584"/>
    </row>
    <row r="226" spans="1:6">
      <c r="A226" s="1293"/>
      <c r="B226" s="1293"/>
      <c r="C226" s="1293"/>
      <c r="D226" s="1284"/>
      <c r="E226" s="1284"/>
      <c r="F226" s="1284"/>
    </row>
    <row r="227" spans="1:6">
      <c r="A227" s="457"/>
      <c r="B227" s="457"/>
      <c r="C227" s="457"/>
      <c r="D227" s="1584" t="s">
        <v>354</v>
      </c>
      <c r="E227" s="1584"/>
      <c r="F227" s="1584"/>
    </row>
    <row r="228" spans="1:6" ht="14.4">
      <c r="A228" s="454"/>
      <c r="B228" s="1444" t="s">
        <v>294</v>
      </c>
      <c r="C228" s="690"/>
      <c r="D228" s="1585" t="s">
        <v>355</v>
      </c>
      <c r="E228" s="1585"/>
      <c r="F228" s="1585"/>
    </row>
    <row r="229" spans="1:6" ht="14.4">
      <c r="A229" s="454"/>
      <c r="B229" s="454"/>
      <c r="C229" s="690"/>
      <c r="D229" s="1585"/>
      <c r="E229" s="1585"/>
      <c r="F229" s="1585"/>
    </row>
    <row r="230" spans="1:6">
      <c r="A230" s="690"/>
      <c r="B230" s="690"/>
      <c r="C230" s="690"/>
      <c r="D230" s="1284"/>
      <c r="E230" s="1284"/>
      <c r="F230" s="1284"/>
    </row>
    <row r="231" spans="1:6" ht="14.4" customHeight="1">
      <c r="A231" s="454"/>
      <c r="B231" s="1444" t="s">
        <v>294</v>
      </c>
      <c r="C231" s="690"/>
      <c r="D231" s="1575" t="s">
        <v>356</v>
      </c>
      <c r="E231" s="1575"/>
      <c r="F231" s="1575"/>
    </row>
    <row r="232" spans="1:6">
      <c r="A232" s="690"/>
      <c r="B232" s="690"/>
      <c r="C232" s="690"/>
      <c r="D232" s="1575"/>
      <c r="E232" s="1575"/>
      <c r="F232" s="1575"/>
    </row>
    <row r="233" spans="1:6">
      <c r="A233" s="690"/>
      <c r="B233" s="690"/>
      <c r="C233" s="690"/>
      <c r="D233" s="1576" t="s">
        <v>357</v>
      </c>
      <c r="E233" s="1576"/>
      <c r="F233" s="1576"/>
    </row>
    <row r="234" spans="1:6">
      <c r="A234" s="690"/>
      <c r="B234" s="690"/>
      <c r="C234" s="690"/>
      <c r="D234" s="1284"/>
      <c r="E234" s="1284"/>
      <c r="F234" s="1284"/>
    </row>
    <row r="235" spans="1:6" ht="14.4" customHeight="1">
      <c r="A235" s="454"/>
      <c r="B235" s="1444" t="s">
        <v>294</v>
      </c>
      <c r="C235" s="690"/>
      <c r="D235" s="1575" t="s">
        <v>358</v>
      </c>
      <c r="E235" s="1575"/>
      <c r="F235" s="1575"/>
    </row>
    <row r="236" spans="1:6">
      <c r="A236" s="690"/>
      <c r="B236" s="690"/>
      <c r="C236" s="690"/>
      <c r="D236" s="1575"/>
      <c r="E236" s="1575"/>
      <c r="F236" s="1575"/>
    </row>
    <row r="237" spans="1:6">
      <c r="A237" s="690"/>
      <c r="B237" s="690"/>
      <c r="C237" s="690"/>
      <c r="D237" s="1575"/>
      <c r="E237" s="1575"/>
      <c r="F237" s="1575"/>
    </row>
    <row r="238" spans="1:6">
      <c r="A238" s="690"/>
      <c r="B238" s="690"/>
      <c r="C238" s="690"/>
      <c r="D238" s="1575"/>
      <c r="E238" s="1575"/>
      <c r="F238" s="1575"/>
    </row>
    <row r="239" spans="1:6">
      <c r="A239" s="690"/>
      <c r="B239" s="690"/>
      <c r="C239" s="690"/>
      <c r="D239" s="1575"/>
      <c r="E239" s="1575"/>
      <c r="F239" s="1575"/>
    </row>
    <row r="240" spans="1:6">
      <c r="A240" s="690"/>
      <c r="B240" s="690"/>
      <c r="C240" s="690"/>
      <c r="D240" s="1284"/>
      <c r="E240" s="1284"/>
      <c r="F240" s="1284"/>
    </row>
    <row r="241" spans="1:7" ht="14.4">
      <c r="A241" s="454"/>
      <c r="B241" s="1444" t="s">
        <v>294</v>
      </c>
      <c r="C241" s="690"/>
      <c r="D241" s="1561" t="s">
        <v>359</v>
      </c>
      <c r="E241" s="1561"/>
      <c r="F241" s="1561"/>
      <c r="G241" s="46"/>
    </row>
    <row r="242" spans="1:7">
      <c r="A242" s="690"/>
      <c r="B242" s="690"/>
      <c r="C242" s="690"/>
      <c r="D242" s="1561"/>
      <c r="E242" s="1561"/>
      <c r="F242" s="1561"/>
      <c r="G242" s="46"/>
    </row>
    <row r="243" spans="1:7">
      <c r="A243" s="690"/>
      <c r="B243" s="690"/>
      <c r="C243" s="690"/>
      <c r="D243" s="1561"/>
      <c r="E243" s="1561"/>
      <c r="F243" s="1561"/>
      <c r="G243" s="46"/>
    </row>
    <row r="244" spans="1:7">
      <c r="A244" s="690"/>
      <c r="B244" s="690"/>
      <c r="C244" s="690"/>
      <c r="D244" s="1426"/>
      <c r="E244" s="1284"/>
      <c r="F244" s="1284"/>
      <c r="G244" s="46"/>
    </row>
    <row r="245" spans="1:7">
      <c r="A245" s="1581" t="s">
        <v>360</v>
      </c>
      <c r="B245" s="1581"/>
      <c r="C245" s="1581"/>
      <c r="D245" s="1581"/>
      <c r="E245" s="1581"/>
      <c r="F245" s="1581"/>
      <c r="G245" s="1581"/>
    </row>
    <row r="246" spans="1:7">
      <c r="A246" s="690"/>
      <c r="B246" s="690"/>
      <c r="C246" s="690"/>
      <c r="D246" s="1426"/>
      <c r="E246" s="1284"/>
      <c r="F246" s="1284"/>
      <c r="G246" s="46"/>
    </row>
    <row r="247" spans="1:7">
      <c r="A247" s="690"/>
      <c r="B247" s="690"/>
      <c r="C247" s="1293"/>
      <c r="D247" s="1609" t="s">
        <v>361</v>
      </c>
      <c r="E247" s="1609"/>
      <c r="F247" s="1609"/>
      <c r="G247" s="46"/>
    </row>
    <row r="248" spans="1:7">
      <c r="A248" s="690"/>
      <c r="B248" s="690"/>
      <c r="C248" s="1293"/>
      <c r="D248" s="1609"/>
      <c r="E248" s="1609"/>
      <c r="F248" s="1609"/>
      <c r="G248" s="46"/>
    </row>
    <row r="249" spans="1:7">
      <c r="A249" s="457"/>
      <c r="B249" s="457"/>
      <c r="C249" s="457"/>
      <c r="D249" s="3"/>
      <c r="E249" s="4"/>
      <c r="F249" s="4"/>
      <c r="G249" s="46"/>
    </row>
    <row r="250" spans="1:7">
      <c r="A250" s="690"/>
      <c r="B250" s="690"/>
      <c r="C250" s="457"/>
      <c r="D250" s="1584" t="s">
        <v>362</v>
      </c>
      <c r="E250" s="1584"/>
      <c r="F250" s="1584"/>
      <c r="G250" s="46"/>
    </row>
    <row r="251" spans="1:7" ht="15.75" customHeight="1">
      <c r="A251" s="454"/>
      <c r="B251" s="454"/>
      <c r="C251" s="690"/>
      <c r="D251" s="1591" t="s">
        <v>363</v>
      </c>
      <c r="E251" s="1591"/>
      <c r="F251" s="1591"/>
      <c r="G251" s="46"/>
    </row>
    <row r="252" spans="1:7">
      <c r="A252" s="690"/>
      <c r="B252" s="690"/>
      <c r="C252" s="690"/>
      <c r="D252" s="46"/>
      <c r="E252" s="1284"/>
      <c r="F252" s="1284"/>
      <c r="G252" s="46"/>
    </row>
    <row r="253" spans="1:7" ht="14.4">
      <c r="A253" s="454"/>
      <c r="B253" s="1444" t="s">
        <v>294</v>
      </c>
      <c r="C253" s="690"/>
      <c r="D253" s="1561" t="s">
        <v>364</v>
      </c>
      <c r="E253" s="1561"/>
      <c r="F253" s="1561"/>
      <c r="G253" s="46"/>
    </row>
    <row r="254" spans="1:7" ht="14.4">
      <c r="A254" s="454"/>
      <c r="B254" s="454"/>
      <c r="C254" s="690"/>
      <c r="D254" s="1561"/>
      <c r="E254" s="1561"/>
      <c r="F254" s="1561"/>
      <c r="G254" s="46"/>
    </row>
    <row r="255" spans="1:7">
      <c r="A255" s="690"/>
      <c r="B255" s="690"/>
      <c r="C255" s="690"/>
      <c r="D255" s="1284"/>
      <c r="E255" s="1284"/>
      <c r="F255" s="1284"/>
      <c r="G255" s="46"/>
    </row>
    <row r="256" spans="1:7" ht="14.4">
      <c r="A256" s="454"/>
      <c r="B256" s="1444" t="s">
        <v>294</v>
      </c>
      <c r="C256" s="690"/>
      <c r="D256" s="1575" t="s">
        <v>365</v>
      </c>
      <c r="E256" s="1575"/>
      <c r="F256" s="1575"/>
      <c r="G256" s="46"/>
    </row>
    <row r="257" spans="1:7" ht="14.4">
      <c r="A257" s="454"/>
      <c r="B257" s="454"/>
      <c r="C257" s="690"/>
      <c r="D257" s="1575"/>
      <c r="E257" s="1575"/>
      <c r="F257" s="1575"/>
      <c r="G257" s="46"/>
    </row>
    <row r="258" spans="1:7" ht="14.4">
      <c r="A258" s="454"/>
      <c r="B258" s="454"/>
      <c r="C258" s="690"/>
      <c r="D258" s="1575"/>
      <c r="E258" s="1575"/>
      <c r="F258" s="1575"/>
      <c r="G258" s="46"/>
    </row>
    <row r="259" spans="1:7">
      <c r="A259" s="690"/>
      <c r="B259" s="690"/>
      <c r="C259" s="690"/>
      <c r="D259" s="1284"/>
      <c r="E259" s="1284"/>
      <c r="F259" s="1284"/>
      <c r="G259" s="46"/>
    </row>
    <row r="260" spans="1:7" ht="14.4">
      <c r="A260" s="454"/>
      <c r="B260" s="1444" t="s">
        <v>294</v>
      </c>
      <c r="C260" s="690"/>
      <c r="D260" s="1561" t="s">
        <v>366</v>
      </c>
      <c r="E260" s="1561"/>
      <c r="F260" s="1561"/>
      <c r="G260" s="46"/>
    </row>
    <row r="261" spans="1:7" ht="14.4">
      <c r="A261" s="454"/>
      <c r="B261" s="454"/>
      <c r="C261" s="690"/>
      <c r="D261" s="1561"/>
      <c r="E261" s="1561"/>
      <c r="F261" s="1561"/>
      <c r="G261" s="46"/>
    </row>
    <row r="262" spans="1:7">
      <c r="A262" s="1324"/>
      <c r="B262" s="1324"/>
      <c r="C262" s="690"/>
      <c r="D262" s="46"/>
      <c r="E262" s="1284"/>
      <c r="F262" s="1284"/>
      <c r="G262" s="46"/>
    </row>
    <row r="263" spans="1:7">
      <c r="A263" s="1581" t="s">
        <v>367</v>
      </c>
      <c r="B263" s="1581"/>
      <c r="C263" s="1581"/>
      <c r="D263" s="1581"/>
      <c r="E263" s="1581"/>
      <c r="F263" s="1581"/>
      <c r="G263" s="1581"/>
    </row>
    <row r="264" spans="1:7">
      <c r="A264" s="1324"/>
      <c r="B264" s="1324"/>
      <c r="C264" s="690"/>
      <c r="D264" s="1284"/>
      <c r="E264" s="1284"/>
      <c r="F264" s="1284"/>
      <c r="G264" s="46"/>
    </row>
    <row r="265" spans="1:7">
      <c r="A265" s="690"/>
      <c r="B265" s="690"/>
      <c r="C265" s="1324"/>
      <c r="D265" s="1584" t="s">
        <v>368</v>
      </c>
      <c r="E265" s="1584"/>
      <c r="F265" s="1584"/>
      <c r="G265" s="46"/>
    </row>
    <row r="266" spans="1:7">
      <c r="A266" s="690"/>
      <c r="B266" s="690"/>
      <c r="C266" s="1324"/>
      <c r="D266" s="1574" t="s">
        <v>369</v>
      </c>
      <c r="E266" s="1574"/>
      <c r="F266" s="1574"/>
      <c r="G266" s="46"/>
    </row>
    <row r="267" spans="1:7">
      <c r="A267" s="690"/>
      <c r="B267" s="690"/>
      <c r="C267" s="1324"/>
      <c r="D267" s="162"/>
      <c r="E267" s="46"/>
      <c r="F267" s="46"/>
      <c r="G267" s="46"/>
    </row>
    <row r="268" spans="1:7">
      <c r="A268" s="1332"/>
      <c r="B268" s="1444" t="s">
        <v>294</v>
      </c>
      <c r="C268" s="690"/>
      <c r="D268" s="1574" t="s">
        <v>370</v>
      </c>
      <c r="E268" s="1574"/>
      <c r="F268" s="1574"/>
      <c r="G268" s="46"/>
    </row>
    <row r="269" spans="1:7" s="29" customFormat="1" ht="14.4">
      <c r="A269" s="231"/>
      <c r="B269" s="231"/>
      <c r="C269" s="1332"/>
      <c r="D269" s="1427"/>
      <c r="E269" s="1334"/>
      <c r="F269" s="1334"/>
      <c r="G269" s="151"/>
    </row>
    <row r="270" spans="1:7" s="29" customFormat="1" ht="13.2" customHeight="1">
      <c r="A270" s="1332"/>
      <c r="B270" s="1444" t="s">
        <v>294</v>
      </c>
      <c r="C270" s="1332"/>
      <c r="D270" s="1586" t="s">
        <v>371</v>
      </c>
      <c r="E270" s="1586"/>
      <c r="F270" s="1586"/>
      <c r="G270" s="151"/>
    </row>
    <row r="271" spans="1:7" s="29" customFormat="1" ht="14.4">
      <c r="A271" s="231"/>
      <c r="B271" s="231"/>
      <c r="C271" s="1332"/>
      <c r="D271" s="1586"/>
      <c r="E271" s="1586"/>
      <c r="F271" s="1586"/>
      <c r="G271" s="151"/>
    </row>
    <row r="272" spans="1:7" s="29" customFormat="1" ht="14.4">
      <c r="A272" s="231"/>
      <c r="B272" s="231"/>
      <c r="C272" s="1332"/>
      <c r="D272" s="1586"/>
      <c r="E272" s="1586"/>
      <c r="F272" s="1586"/>
      <c r="G272" s="151"/>
    </row>
    <row r="273" spans="1:7" s="29" customFormat="1" ht="14.4">
      <c r="A273" s="231"/>
      <c r="B273" s="231"/>
      <c r="C273" s="1332"/>
      <c r="D273" s="1586"/>
      <c r="E273" s="1586"/>
      <c r="F273" s="1586"/>
      <c r="G273" s="151"/>
    </row>
    <row r="274" spans="1:7" s="29" customFormat="1" ht="14.4">
      <c r="A274" s="231"/>
      <c r="B274" s="231"/>
      <c r="C274" s="1332"/>
      <c r="D274" s="1586"/>
      <c r="E274" s="1586"/>
      <c r="F274" s="1586"/>
      <c r="G274" s="151"/>
    </row>
    <row r="275" spans="1:7" s="29" customFormat="1" ht="14.4">
      <c r="A275" s="231"/>
      <c r="B275" s="231"/>
      <c r="C275" s="1332"/>
      <c r="D275" s="1427"/>
      <c r="E275" s="1334"/>
      <c r="F275" s="1334"/>
      <c r="G275" s="151"/>
    </row>
    <row r="276" spans="1:7" s="29" customFormat="1" ht="13.2" customHeight="1">
      <c r="A276" s="1332"/>
      <c r="B276" s="1444" t="s">
        <v>294</v>
      </c>
      <c r="C276" s="1332"/>
      <c r="D276" s="1586" t="s">
        <v>372</v>
      </c>
      <c r="E276" s="1586"/>
      <c r="F276" s="1586"/>
      <c r="G276" s="151"/>
    </row>
    <row r="277" spans="1:7" s="29" customFormat="1">
      <c r="A277" s="1332"/>
      <c r="B277" s="1332"/>
      <c r="C277" s="1332"/>
      <c r="D277" s="1586"/>
      <c r="E277" s="1586"/>
      <c r="F277" s="1586"/>
      <c r="G277" s="151"/>
    </row>
    <row r="278" spans="1:7" s="29" customFormat="1" ht="14.4">
      <c r="A278" s="231"/>
      <c r="B278" s="231"/>
      <c r="C278" s="1332"/>
      <c r="D278" s="1427"/>
      <c r="E278" s="1334"/>
      <c r="F278" s="1334"/>
      <c r="G278" s="151"/>
    </row>
    <row r="279" spans="1:7">
      <c r="A279" s="1332"/>
      <c r="B279" s="1444" t="s">
        <v>294</v>
      </c>
      <c r="C279" s="690"/>
      <c r="D279" s="1574" t="s">
        <v>373</v>
      </c>
      <c r="E279" s="1574"/>
      <c r="F279" s="1574"/>
      <c r="G279" s="46"/>
    </row>
    <row r="280" spans="1:7">
      <c r="A280" s="690"/>
      <c r="B280" s="690"/>
      <c r="C280" s="690"/>
      <c r="D280" s="46"/>
      <c r="E280" s="1284"/>
      <c r="F280" s="1284"/>
      <c r="G280" s="46"/>
    </row>
    <row r="281" spans="1:7" ht="14.4">
      <c r="A281" s="454"/>
      <c r="B281" s="1444" t="s">
        <v>294</v>
      </c>
      <c r="C281" s="690"/>
      <c r="D281" s="1575" t="s">
        <v>374</v>
      </c>
      <c r="E281" s="1575"/>
      <c r="F281" s="1575"/>
      <c r="G281" s="46"/>
    </row>
    <row r="282" spans="1:7" ht="14.4">
      <c r="A282" s="454"/>
      <c r="B282" s="454"/>
      <c r="C282" s="690"/>
      <c r="D282" s="1575"/>
      <c r="E282" s="1575"/>
      <c r="F282" s="1575"/>
      <c r="G282" s="46"/>
    </row>
    <row r="283" spans="1:7" s="456" customFormat="1" ht="14.4">
      <c r="A283" s="454"/>
      <c r="B283" s="454"/>
      <c r="C283" s="690"/>
      <c r="D283" s="1575"/>
      <c r="E283" s="1575"/>
      <c r="F283" s="1575"/>
      <c r="G283" s="46"/>
    </row>
    <row r="284" spans="1:7" s="456" customFormat="1" ht="14.4">
      <c r="A284" s="454"/>
      <c r="B284" s="454"/>
      <c r="C284" s="690"/>
      <c r="D284" s="1575"/>
      <c r="E284" s="1575"/>
      <c r="F284" s="1575"/>
      <c r="G284" s="46"/>
    </row>
    <row r="285" spans="1:7" s="456" customFormat="1" ht="14.4">
      <c r="A285" s="454"/>
      <c r="B285" s="454"/>
      <c r="C285" s="690"/>
      <c r="D285" s="1575"/>
      <c r="E285" s="1575"/>
      <c r="F285" s="1575"/>
      <c r="G285" s="46"/>
    </row>
    <row r="286" spans="1:7" s="456" customFormat="1" ht="14.4">
      <c r="A286" s="454"/>
      <c r="B286" s="454"/>
      <c r="C286" s="690"/>
      <c r="D286" s="1575"/>
      <c r="E286" s="1575"/>
      <c r="F286" s="1575"/>
      <c r="G286" s="46"/>
    </row>
    <row r="287" spans="1:7" s="456" customFormat="1" ht="14.4">
      <c r="A287" s="454"/>
      <c r="B287" s="454"/>
      <c r="C287" s="690"/>
      <c r="D287" s="1575"/>
      <c r="E287" s="1575"/>
      <c r="F287" s="1575"/>
      <c r="G287" s="46"/>
    </row>
    <row r="288" spans="1:7" s="456" customFormat="1" ht="14.4">
      <c r="A288" s="454"/>
      <c r="B288" s="454"/>
      <c r="C288" s="690"/>
      <c r="D288" s="1575"/>
      <c r="E288" s="1575"/>
      <c r="F288" s="1575"/>
      <c r="G288" s="46"/>
    </row>
    <row r="289" spans="1:7" s="456" customFormat="1" ht="14.4">
      <c r="A289" s="454"/>
      <c r="B289" s="454"/>
      <c r="C289" s="690"/>
      <c r="D289" s="1575"/>
      <c r="E289" s="1575"/>
      <c r="F289" s="1575"/>
      <c r="G289" s="46"/>
    </row>
    <row r="290" spans="1:7" s="456" customFormat="1" ht="14.4">
      <c r="A290" s="454"/>
      <c r="B290" s="454"/>
      <c r="C290" s="690"/>
      <c r="D290" s="1575"/>
      <c r="E290" s="1575"/>
      <c r="F290" s="1575"/>
      <c r="G290" s="46"/>
    </row>
    <row r="291" spans="1:7" s="456" customFormat="1" ht="14.4">
      <c r="A291" s="454"/>
      <c r="B291" s="454"/>
      <c r="C291" s="690"/>
      <c r="D291" s="1575"/>
      <c r="E291" s="1575"/>
      <c r="F291" s="1575"/>
      <c r="G291" s="46"/>
    </row>
    <row r="292" spans="1:7" s="456" customFormat="1" ht="14.4">
      <c r="A292" s="454"/>
      <c r="B292" s="454"/>
      <c r="C292" s="690"/>
      <c r="D292" s="1575"/>
      <c r="E292" s="1575"/>
      <c r="F292" s="1575"/>
      <c r="G292" s="46"/>
    </row>
    <row r="293" spans="1:7" ht="14.4">
      <c r="A293" s="454"/>
      <c r="B293" s="454"/>
      <c r="C293" s="690"/>
      <c r="D293" s="1575"/>
      <c r="E293" s="1575"/>
      <c r="F293" s="1575"/>
      <c r="G293" s="46"/>
    </row>
    <row r="294" spans="1:7" ht="14.4">
      <c r="A294" s="454"/>
      <c r="B294" s="454"/>
      <c r="C294" s="690"/>
      <c r="D294" s="1575"/>
      <c r="E294" s="1575"/>
      <c r="F294" s="1575"/>
      <c r="G294" s="46"/>
    </row>
    <row r="295" spans="1:7" ht="14.4">
      <c r="A295" s="454"/>
      <c r="B295" s="454"/>
      <c r="C295" s="690"/>
      <c r="D295" s="1575"/>
      <c r="E295" s="1575"/>
      <c r="F295" s="1575"/>
      <c r="G295" s="46"/>
    </row>
    <row r="296" spans="1:7">
      <c r="A296" s="690"/>
      <c r="B296" s="690"/>
      <c r="C296" s="690"/>
      <c r="D296" s="1284"/>
      <c r="E296" s="1284"/>
      <c r="F296" s="1284"/>
      <c r="G296" s="46"/>
    </row>
    <row r="297" spans="1:7" ht="14.4">
      <c r="A297" s="454"/>
      <c r="B297" s="1444" t="s">
        <v>294</v>
      </c>
      <c r="C297" s="690"/>
      <c r="D297" s="1575" t="s">
        <v>375</v>
      </c>
      <c r="E297" s="1575"/>
      <c r="F297" s="1575"/>
      <c r="G297" s="46"/>
    </row>
    <row r="298" spans="1:7">
      <c r="A298" s="690"/>
      <c r="B298" s="690"/>
      <c r="C298" s="690"/>
      <c r="D298" s="1575"/>
      <c r="E298" s="1575"/>
      <c r="F298" s="1575"/>
      <c r="G298" s="46"/>
    </row>
    <row r="299" spans="1:7">
      <c r="A299" s="690"/>
      <c r="B299" s="690"/>
      <c r="C299" s="690"/>
      <c r="D299" s="1575"/>
      <c r="E299" s="1575"/>
      <c r="F299" s="1575"/>
      <c r="G299" s="46"/>
    </row>
    <row r="300" spans="1:7">
      <c r="A300" s="690"/>
      <c r="B300" s="690"/>
      <c r="C300" s="690"/>
      <c r="D300" s="1575"/>
      <c r="E300" s="1575"/>
      <c r="F300" s="1575"/>
      <c r="G300" s="46"/>
    </row>
    <row r="301" spans="1:7">
      <c r="A301" s="690"/>
      <c r="B301" s="690"/>
      <c r="C301" s="690"/>
      <c r="D301" s="1575"/>
      <c r="E301" s="1575"/>
      <c r="F301" s="1575"/>
      <c r="G301" s="46"/>
    </row>
    <row r="302" spans="1:7">
      <c r="A302" s="690"/>
      <c r="B302" s="690"/>
      <c r="C302" s="690"/>
      <c r="D302" s="1575"/>
      <c r="E302" s="1575"/>
      <c r="F302" s="1575"/>
      <c r="G302" s="46"/>
    </row>
    <row r="303" spans="1:7">
      <c r="A303" s="690"/>
      <c r="B303" s="690"/>
      <c r="C303" s="690"/>
      <c r="D303" s="1575"/>
      <c r="E303" s="1575"/>
      <c r="F303" s="1575"/>
      <c r="G303" s="46"/>
    </row>
    <row r="304" spans="1:7">
      <c r="A304" s="690"/>
      <c r="B304" s="690"/>
      <c r="C304" s="690"/>
      <c r="D304" s="1575"/>
      <c r="E304" s="1575"/>
      <c r="F304" s="1575"/>
      <c r="G304" s="46"/>
    </row>
    <row r="305" spans="1:7">
      <c r="A305" s="690"/>
      <c r="B305" s="690"/>
      <c r="C305" s="690"/>
      <c r="D305" s="1575"/>
      <c r="E305" s="1575"/>
      <c r="F305" s="1575"/>
      <c r="G305" s="46"/>
    </row>
    <row r="306" spans="1:7">
      <c r="A306" s="690"/>
      <c r="B306" s="690"/>
      <c r="C306" s="690"/>
      <c r="D306" s="1284"/>
      <c r="E306" s="1284"/>
      <c r="F306" s="1284"/>
      <c r="G306" s="46"/>
    </row>
    <row r="307" spans="1:7" ht="14.4">
      <c r="A307" s="454"/>
      <c r="B307" s="1444" t="s">
        <v>294</v>
      </c>
      <c r="C307" s="690"/>
      <c r="D307" s="1561" t="s">
        <v>376</v>
      </c>
      <c r="E307" s="1561"/>
      <c r="F307" s="1561"/>
      <c r="G307" s="46"/>
    </row>
    <row r="308" spans="1:7">
      <c r="A308" s="690"/>
      <c r="B308" s="690"/>
      <c r="C308" s="690"/>
      <c r="D308" s="1561"/>
      <c r="E308" s="1561"/>
      <c r="F308" s="1561"/>
      <c r="G308" s="456"/>
    </row>
    <row r="309" spans="1:7">
      <c r="A309" s="690"/>
      <c r="B309" s="690"/>
      <c r="C309" s="690"/>
      <c r="D309" s="1561"/>
      <c r="E309" s="1561"/>
      <c r="F309" s="1561"/>
      <c r="G309" s="456"/>
    </row>
    <row r="310" spans="1:7">
      <c r="A310" s="690"/>
      <c r="B310" s="690"/>
      <c r="C310" s="690"/>
      <c r="D310" s="1561"/>
      <c r="E310" s="1561"/>
      <c r="F310" s="1561"/>
      <c r="G310" s="456"/>
    </row>
    <row r="311" spans="1:7">
      <c r="A311" s="690"/>
      <c r="B311" s="690"/>
      <c r="C311" s="690"/>
      <c r="D311" s="1561"/>
      <c r="E311" s="1561"/>
      <c r="F311" s="1561"/>
      <c r="G311" s="456"/>
    </row>
    <row r="312" spans="1:7">
      <c r="A312" s="690"/>
      <c r="B312" s="690"/>
      <c r="C312" s="690"/>
      <c r="D312" s="1561"/>
      <c r="E312" s="1561"/>
      <c r="F312" s="1561"/>
      <c r="G312" s="456"/>
    </row>
    <row r="313" spans="1:7" s="456" customFormat="1">
      <c r="A313" s="690"/>
      <c r="B313" s="690"/>
      <c r="C313" s="690"/>
      <c r="D313" s="1270"/>
      <c r="E313" s="1270"/>
      <c r="F313" s="1270"/>
    </row>
    <row r="314" spans="1:7" ht="13.8" thickBot="1">
      <c r="A314" s="690"/>
      <c r="B314" s="690"/>
      <c r="C314" s="690"/>
      <c r="D314" s="1592" t="s">
        <v>377</v>
      </c>
      <c r="E314" s="1592"/>
      <c r="F314" s="1592"/>
      <c r="G314" s="456"/>
    </row>
    <row r="315" spans="1:7" s="456" customFormat="1" ht="13.8" thickTop="1">
      <c r="A315" s="690"/>
      <c r="B315" s="690"/>
      <c r="C315" s="690"/>
      <c r="D315" s="1593" t="s">
        <v>378</v>
      </c>
      <c r="E315" s="1593"/>
      <c r="F315" s="1593"/>
    </row>
    <row r="316" spans="1:7">
      <c r="A316" s="189"/>
      <c r="B316" s="189"/>
      <c r="C316" s="189"/>
      <c r="D316" s="1428"/>
      <c r="E316" s="1428"/>
      <c r="F316" s="1284"/>
      <c r="G316" s="456"/>
    </row>
    <row r="317" spans="1:7" ht="14.4">
      <c r="A317" s="454"/>
      <c r="B317" s="1444" t="s">
        <v>294</v>
      </c>
      <c r="C317" s="189"/>
      <c r="D317" s="1594" t="s">
        <v>379</v>
      </c>
      <c r="E317" s="1594"/>
      <c r="F317" s="1594"/>
      <c r="G317" s="456"/>
    </row>
    <row r="318" spans="1:7">
      <c r="A318" s="189"/>
      <c r="B318" s="189"/>
      <c r="C318" s="189"/>
      <c r="D318" s="1428"/>
      <c r="E318" s="1428"/>
      <c r="F318" s="1284"/>
      <c r="G318" s="456"/>
    </row>
    <row r="319" spans="1:7">
      <c r="A319" s="189"/>
      <c r="B319" s="1444" t="s">
        <v>294</v>
      </c>
      <c r="C319" s="189"/>
      <c r="D319" s="1589" t="s">
        <v>380</v>
      </c>
      <c r="E319" s="1589"/>
      <c r="F319" s="1589"/>
      <c r="G319" s="456"/>
    </row>
    <row r="320" spans="1:7">
      <c r="A320" s="189"/>
      <c r="B320" s="189"/>
      <c r="C320" s="189"/>
      <c r="D320" s="1589"/>
      <c r="E320" s="1589"/>
      <c r="F320" s="1589"/>
      <c r="G320" s="456"/>
    </row>
    <row r="321" spans="1:7">
      <c r="A321" s="189"/>
      <c r="B321" s="189"/>
      <c r="C321" s="189"/>
      <c r="D321" s="1589"/>
      <c r="E321" s="1589"/>
      <c r="F321" s="1589"/>
      <c r="G321" s="456"/>
    </row>
    <row r="322" spans="1:7">
      <c r="A322" s="189"/>
      <c r="B322" s="189"/>
      <c r="C322" s="189"/>
      <c r="D322" s="1589"/>
      <c r="E322" s="1589"/>
      <c r="F322" s="1589"/>
      <c r="G322" s="456"/>
    </row>
    <row r="323" spans="1:7" s="456" customFormat="1">
      <c r="A323" s="189"/>
      <c r="B323" s="189"/>
      <c r="C323" s="189"/>
      <c r="D323" s="1589"/>
      <c r="E323" s="1589"/>
      <c r="F323" s="1589"/>
    </row>
    <row r="324" spans="1:7" s="456" customFormat="1">
      <c r="A324" s="189"/>
      <c r="B324" s="189"/>
      <c r="C324" s="189"/>
      <c r="D324" s="1589"/>
      <c r="E324" s="1589"/>
      <c r="F324" s="1589"/>
    </row>
    <row r="325" spans="1:7" s="456" customFormat="1">
      <c r="A325" s="189"/>
      <c r="B325" s="189"/>
      <c r="C325" s="189"/>
      <c r="D325" s="1589"/>
      <c r="E325" s="1589"/>
      <c r="F325" s="1589"/>
    </row>
    <row r="326" spans="1:7" s="456" customFormat="1">
      <c r="A326" s="189"/>
      <c r="B326" s="189"/>
      <c r="C326" s="189"/>
      <c r="D326" s="1589"/>
      <c r="E326" s="1589"/>
      <c r="F326" s="1589"/>
    </row>
    <row r="327" spans="1:7">
      <c r="A327" s="189"/>
      <c r="B327" s="189"/>
      <c r="C327" s="189"/>
      <c r="D327" s="1589"/>
      <c r="E327" s="1589"/>
      <c r="F327" s="1589"/>
      <c r="G327" s="456"/>
    </row>
    <row r="328" spans="1:7">
      <c r="A328" s="189"/>
      <c r="B328" s="189"/>
      <c r="C328" s="189"/>
      <c r="D328" s="1589"/>
      <c r="E328" s="1589"/>
      <c r="F328" s="1589"/>
      <c r="G328" s="456"/>
    </row>
    <row r="329" spans="1:7">
      <c r="A329" s="189"/>
      <c r="B329" s="189"/>
      <c r="C329" s="189"/>
      <c r="D329" s="1589"/>
      <c r="E329" s="1589"/>
      <c r="F329" s="1589"/>
      <c r="G329" s="456"/>
    </row>
    <row r="330" spans="1:7">
      <c r="A330" s="189"/>
      <c r="B330" s="189"/>
      <c r="C330" s="189"/>
      <c r="D330" s="456"/>
      <c r="E330" s="1428"/>
      <c r="F330" s="1284"/>
      <c r="G330" s="456"/>
    </row>
    <row r="331" spans="1:7" ht="14.4">
      <c r="A331" s="454"/>
      <c r="B331" s="1444" t="s">
        <v>294</v>
      </c>
      <c r="C331" s="189"/>
      <c r="D331" s="1587" t="s">
        <v>381</v>
      </c>
      <c r="E331" s="1587"/>
      <c r="F331" s="1587"/>
      <c r="G331" s="456"/>
    </row>
    <row r="332" spans="1:7">
      <c r="A332" s="189"/>
      <c r="B332" s="189"/>
      <c r="C332" s="189"/>
      <c r="D332" s="1587"/>
      <c r="E332" s="1587"/>
      <c r="F332" s="1587"/>
      <c r="G332" s="456"/>
    </row>
    <row r="333" spans="1:7">
      <c r="A333" s="189"/>
      <c r="B333" s="189"/>
      <c r="C333" s="189"/>
      <c r="D333" s="1587"/>
      <c r="E333" s="1587"/>
      <c r="F333" s="1587"/>
      <c r="G333" s="456"/>
    </row>
    <row r="334" spans="1:7">
      <c r="A334" s="189"/>
      <c r="B334" s="189"/>
      <c r="C334" s="189"/>
      <c r="D334" s="1587"/>
      <c r="E334" s="1587"/>
      <c r="F334" s="1587"/>
      <c r="G334" s="456"/>
    </row>
    <row r="335" spans="1:7">
      <c r="A335" s="189"/>
      <c r="B335" s="189"/>
      <c r="C335" s="189"/>
      <c r="D335" s="1429"/>
      <c r="E335" s="1428"/>
      <c r="F335" s="1284"/>
      <c r="G335" s="456"/>
    </row>
    <row r="336" spans="1:7">
      <c r="A336" s="189"/>
      <c r="B336" s="189"/>
      <c r="C336" s="189"/>
      <c r="D336" s="1587" t="s">
        <v>382</v>
      </c>
      <c r="E336" s="1587"/>
      <c r="F336" s="1587"/>
      <c r="G336" s="456"/>
    </row>
    <row r="337" spans="1:7">
      <c r="A337" s="189"/>
      <c r="B337" s="189"/>
      <c r="C337" s="189"/>
      <c r="D337" s="1587"/>
      <c r="E337" s="1587"/>
      <c r="F337" s="1587"/>
      <c r="G337" s="456"/>
    </row>
    <row r="338" spans="1:7">
      <c r="A338" s="189"/>
      <c r="B338" s="189"/>
      <c r="C338" s="189"/>
      <c r="D338" s="1587"/>
      <c r="E338" s="1587"/>
      <c r="F338" s="1587"/>
      <c r="G338" s="456"/>
    </row>
    <row r="339" spans="1:7">
      <c r="A339" s="189"/>
      <c r="B339" s="189"/>
      <c r="C339" s="189"/>
      <c r="D339" s="1587"/>
      <c r="E339" s="1587"/>
      <c r="F339" s="1587"/>
      <c r="G339" s="456"/>
    </row>
    <row r="340" spans="1:7" ht="18" customHeight="1">
      <c r="A340" s="189"/>
      <c r="B340" s="189"/>
      <c r="C340" s="189"/>
      <c r="D340" s="1587"/>
      <c r="E340" s="1587"/>
      <c r="F340" s="1587"/>
      <c r="G340" s="456"/>
    </row>
    <row r="341" spans="1:7">
      <c r="A341" s="189"/>
      <c r="B341" s="189"/>
      <c r="C341" s="189"/>
      <c r="D341" s="1587"/>
      <c r="E341" s="1587"/>
      <c r="F341" s="1587"/>
      <c r="G341" s="456"/>
    </row>
    <row r="342" spans="1:7">
      <c r="A342" s="189"/>
      <c r="B342" s="189"/>
      <c r="C342" s="189"/>
      <c r="D342" s="1587"/>
      <c r="E342" s="1587"/>
      <c r="F342" s="1587"/>
      <c r="G342" s="456"/>
    </row>
    <row r="343" spans="1:7">
      <c r="A343" s="189"/>
      <c r="B343" s="189"/>
      <c r="C343" s="189"/>
      <c r="D343" s="1587"/>
      <c r="E343" s="1587"/>
      <c r="F343" s="1587"/>
      <c r="G343" s="456"/>
    </row>
    <row r="344" spans="1:7" ht="8.25" customHeight="1">
      <c r="A344" s="189"/>
      <c r="B344" s="189"/>
      <c r="C344" s="189"/>
      <c r="D344" s="1587"/>
      <c r="E344" s="1587"/>
      <c r="F344" s="1587"/>
      <c r="G344" s="456"/>
    </row>
    <row r="345" spans="1:7" ht="13.2" customHeight="1">
      <c r="A345" s="189"/>
      <c r="B345" s="189"/>
      <c r="C345" s="189"/>
      <c r="D345" s="1588" t="s">
        <v>383</v>
      </c>
      <c r="E345" s="1588"/>
      <c r="F345" s="1588"/>
      <c r="G345" s="456"/>
    </row>
    <row r="346" spans="1:7">
      <c r="A346" s="189"/>
      <c r="B346" s="189"/>
      <c r="C346" s="189"/>
      <c r="D346" s="1588"/>
      <c r="E346" s="1588"/>
      <c r="F346" s="1588"/>
      <c r="G346" s="456"/>
    </row>
    <row r="347" spans="1:7">
      <c r="A347" s="189"/>
      <c r="B347" s="189"/>
      <c r="C347" s="189"/>
      <c r="D347" s="1588"/>
      <c r="E347" s="1588"/>
      <c r="F347" s="1588"/>
      <c r="G347" s="456"/>
    </row>
    <row r="348" spans="1:7" s="456" customFormat="1">
      <c r="A348" s="189"/>
      <c r="B348" s="189"/>
      <c r="C348" s="189"/>
      <c r="D348" s="1588"/>
      <c r="E348" s="1588"/>
      <c r="F348" s="1588"/>
    </row>
    <row r="349" spans="1:7" s="456" customFormat="1">
      <c r="A349" s="189"/>
      <c r="B349" s="189"/>
      <c r="C349" s="189"/>
      <c r="D349" s="1588"/>
      <c r="E349" s="1588"/>
      <c r="F349" s="1588"/>
    </row>
    <row r="350" spans="1:7" s="456" customFormat="1">
      <c r="A350" s="189"/>
      <c r="B350" s="189"/>
      <c r="C350" s="189"/>
      <c r="D350" s="1588"/>
      <c r="E350" s="1588"/>
      <c r="F350" s="1588"/>
    </row>
    <row r="351" spans="1:7" s="456" customFormat="1">
      <c r="A351" s="189"/>
      <c r="B351" s="189"/>
      <c r="C351" s="189"/>
      <c r="D351" s="1588"/>
      <c r="E351" s="1588"/>
      <c r="F351" s="1588"/>
    </row>
    <row r="352" spans="1:7" s="456" customFormat="1">
      <c r="A352" s="189"/>
      <c r="B352" s="189"/>
      <c r="C352" s="189"/>
      <c r="D352" s="1588"/>
      <c r="E352" s="1588"/>
      <c r="F352" s="1588"/>
    </row>
    <row r="353" spans="1:7">
      <c r="A353" s="189"/>
      <c r="B353" s="189"/>
      <c r="C353" s="189"/>
      <c r="D353" s="1588"/>
      <c r="E353" s="1588"/>
      <c r="F353" s="1588"/>
      <c r="G353" s="456"/>
    </row>
    <row r="354" spans="1:7">
      <c r="A354" s="189"/>
      <c r="B354" s="189"/>
      <c r="C354" s="189"/>
      <c r="D354" s="1588"/>
      <c r="E354" s="1588"/>
      <c r="F354" s="1588"/>
      <c r="G354" s="456"/>
    </row>
    <row r="355" spans="1:7">
      <c r="A355" s="189"/>
      <c r="B355" s="189"/>
      <c r="C355" s="189"/>
      <c r="D355" s="1588"/>
      <c r="E355" s="1588"/>
      <c r="F355" s="1588"/>
      <c r="G355" s="456"/>
    </row>
    <row r="356" spans="1:7">
      <c r="A356" s="189"/>
      <c r="B356" s="189"/>
      <c r="C356" s="189"/>
      <c r="D356" s="1588"/>
      <c r="E356" s="1588"/>
      <c r="F356" s="1588"/>
      <c r="G356" s="456"/>
    </row>
    <row r="357" spans="1:7">
      <c r="A357" s="189"/>
      <c r="B357" s="189"/>
      <c r="C357" s="286"/>
      <c r="D357" s="1588"/>
      <c r="E357" s="1588"/>
      <c r="F357" s="1588"/>
      <c r="G357" s="456"/>
    </row>
    <row r="358" spans="1:7">
      <c r="A358" s="189"/>
      <c r="B358" s="189"/>
      <c r="C358" s="286"/>
      <c r="D358" s="1588"/>
      <c r="E358" s="1588"/>
      <c r="F358" s="1588"/>
      <c r="G358" s="456"/>
    </row>
    <row r="359" spans="1:7">
      <c r="A359" s="189"/>
      <c r="B359" s="189"/>
      <c r="C359" s="189"/>
      <c r="D359" s="1588"/>
      <c r="E359" s="1588"/>
      <c r="F359" s="1588"/>
      <c r="G359" s="456"/>
    </row>
    <row r="360" spans="1:7">
      <c r="A360" s="189"/>
      <c r="B360" s="189"/>
      <c r="C360" s="286"/>
      <c r="D360" s="1588"/>
      <c r="E360" s="1588"/>
      <c r="F360" s="1588"/>
      <c r="G360" s="456"/>
    </row>
    <row r="361" spans="1:7">
      <c r="A361" s="189"/>
      <c r="B361" s="189"/>
      <c r="C361" s="286"/>
      <c r="D361" s="1588"/>
      <c r="E361" s="1588"/>
      <c r="F361" s="1588"/>
      <c r="G361" s="456"/>
    </row>
    <row r="362" spans="1:7">
      <c r="A362" s="189"/>
      <c r="B362" s="189"/>
      <c r="C362" s="286"/>
      <c r="D362" s="1588"/>
      <c r="E362" s="1588"/>
      <c r="F362" s="1588"/>
      <c r="G362" s="456"/>
    </row>
    <row r="363" spans="1:7">
      <c r="A363" s="189"/>
      <c r="B363" s="189"/>
      <c r="C363" s="189"/>
      <c r="D363" s="1429"/>
      <c r="E363" s="1428"/>
      <c r="F363" s="1284"/>
      <c r="G363" s="456"/>
    </row>
    <row r="364" spans="1:7">
      <c r="A364" s="189"/>
      <c r="B364" s="1444" t="s">
        <v>294</v>
      </c>
      <c r="C364" s="189"/>
      <c r="D364" s="1588" t="s">
        <v>384</v>
      </c>
      <c r="E364" s="1588"/>
      <c r="F364" s="1588"/>
      <c r="G364" s="456"/>
    </row>
    <row r="365" spans="1:7">
      <c r="A365" s="189"/>
      <c r="B365" s="189"/>
      <c r="C365" s="189"/>
      <c r="D365" s="1588"/>
      <c r="E365" s="1588"/>
      <c r="F365" s="1588"/>
      <c r="G365" s="456"/>
    </row>
    <row r="366" spans="1:7">
      <c r="A366" s="189"/>
      <c r="B366" s="189"/>
      <c r="C366" s="189"/>
      <c r="D366" s="1428"/>
      <c r="E366" s="1428"/>
      <c r="F366" s="1284"/>
      <c r="G366" s="456"/>
    </row>
    <row r="367" spans="1:7" ht="14.4">
      <c r="A367" s="454"/>
      <c r="B367" s="1444" t="s">
        <v>294</v>
      </c>
      <c r="C367" s="189"/>
      <c r="D367" s="1589" t="s">
        <v>385</v>
      </c>
      <c r="E367" s="1589"/>
      <c r="F367" s="1589"/>
      <c r="G367" s="456"/>
    </row>
    <row r="368" spans="1:7" ht="14.4">
      <c r="A368" s="285"/>
      <c r="B368" s="285"/>
      <c r="C368" s="189"/>
      <c r="D368" s="1589"/>
      <c r="E368" s="1589"/>
      <c r="F368" s="1589"/>
      <c r="G368" s="456"/>
    </row>
    <row r="369" spans="1:7" ht="14.4">
      <c r="A369" s="285"/>
      <c r="B369" s="285"/>
      <c r="C369" s="189"/>
      <c r="D369" s="1589"/>
      <c r="E369" s="1589"/>
      <c r="F369" s="1589"/>
      <c r="G369" s="456"/>
    </row>
    <row r="370" spans="1:7" ht="14.4">
      <c r="A370" s="285"/>
      <c r="B370" s="285"/>
      <c r="C370" s="189"/>
      <c r="D370" s="1589"/>
      <c r="E370" s="1589"/>
      <c r="F370" s="1589"/>
      <c r="G370" s="456"/>
    </row>
    <row r="371" spans="1:7" ht="14.4">
      <c r="A371" s="285"/>
      <c r="B371" s="285"/>
      <c r="C371" s="189"/>
      <c r="D371" s="1589"/>
      <c r="E371" s="1589"/>
      <c r="F371" s="1589"/>
      <c r="G371" s="456"/>
    </row>
    <row r="372" spans="1:7">
      <c r="A372" s="690"/>
      <c r="B372" s="690"/>
      <c r="C372" s="690"/>
      <c r="D372" s="1284"/>
      <c r="E372" s="1284"/>
      <c r="F372" s="1284"/>
      <c r="G372" s="456"/>
    </row>
    <row r="373" spans="1:7" ht="14.4">
      <c r="A373" s="454"/>
      <c r="B373" s="1444" t="s">
        <v>294</v>
      </c>
      <c r="C373" s="703"/>
      <c r="D373" s="1561" t="s">
        <v>386</v>
      </c>
      <c r="E373" s="1561"/>
      <c r="F373" s="1561"/>
      <c r="G373" s="456"/>
    </row>
    <row r="374" spans="1:7" ht="14.4">
      <c r="A374" s="454"/>
      <c r="B374" s="454"/>
      <c r="C374" s="690"/>
      <c r="D374" s="1561"/>
      <c r="E374" s="1561"/>
      <c r="F374" s="1561"/>
      <c r="G374" s="456"/>
    </row>
    <row r="375" spans="1:7">
      <c r="A375" s="690"/>
      <c r="B375" s="690"/>
      <c r="C375" s="690"/>
      <c r="D375" s="1561"/>
      <c r="E375" s="1561"/>
      <c r="F375" s="1561"/>
      <c r="G375" s="456"/>
    </row>
    <row r="376" spans="1:7">
      <c r="A376" s="690"/>
      <c r="B376" s="690"/>
      <c r="C376" s="690"/>
      <c r="D376" s="1561"/>
      <c r="E376" s="1561"/>
      <c r="F376" s="1561"/>
      <c r="G376" s="456"/>
    </row>
    <row r="377" spans="1:7">
      <c r="A377" s="690"/>
      <c r="B377" s="690"/>
      <c r="C377" s="690"/>
      <c r="D377" s="1561"/>
      <c r="E377" s="1561"/>
      <c r="F377" s="1561"/>
      <c r="G377" s="456"/>
    </row>
    <row r="378" spans="1:7">
      <c r="A378" s="690"/>
      <c r="B378" s="690"/>
      <c r="C378" s="690"/>
      <c r="D378" s="1561"/>
      <c r="E378" s="1561"/>
      <c r="F378" s="1561"/>
      <c r="G378" s="456"/>
    </row>
    <row r="379" spans="1:7">
      <c r="A379" s="690"/>
      <c r="B379" s="690"/>
      <c r="C379" s="690"/>
      <c r="D379" s="1561"/>
      <c r="E379" s="1561"/>
      <c r="F379" s="1561"/>
      <c r="G379" s="456"/>
    </row>
    <row r="380" spans="1:7">
      <c r="A380" s="690"/>
      <c r="B380" s="690"/>
      <c r="C380" s="690"/>
      <c r="D380" s="1561"/>
      <c r="E380" s="1561"/>
      <c r="F380" s="1561"/>
      <c r="G380" s="456"/>
    </row>
    <row r="381" spans="1:7">
      <c r="A381" s="690"/>
      <c r="B381" s="690"/>
      <c r="C381" s="690"/>
      <c r="D381" s="1561"/>
      <c r="E381" s="1561"/>
      <c r="F381" s="1561"/>
      <c r="G381" s="456"/>
    </row>
    <row r="382" spans="1:7">
      <c r="A382" s="690"/>
      <c r="B382" s="690"/>
      <c r="C382" s="690"/>
      <c r="D382" s="1561"/>
      <c r="E382" s="1561"/>
      <c r="F382" s="1561"/>
      <c r="G382" s="456"/>
    </row>
    <row r="383" spans="1:7">
      <c r="A383" s="690"/>
      <c r="B383" s="690"/>
      <c r="C383" s="690"/>
      <c r="D383" s="1561"/>
      <c r="E383" s="1561"/>
      <c r="F383" s="1561"/>
      <c r="G383" s="456"/>
    </row>
    <row r="384" spans="1:7">
      <c r="A384" s="690"/>
      <c r="B384" s="690"/>
      <c r="C384" s="690"/>
      <c r="D384" s="1561"/>
      <c r="E384" s="1561"/>
      <c r="F384" s="1561"/>
      <c r="G384" s="456"/>
    </row>
    <row r="385" spans="1:7">
      <c r="A385" s="690"/>
      <c r="B385" s="690"/>
      <c r="C385" s="690"/>
      <c r="D385" s="1561"/>
      <c r="E385" s="1561"/>
      <c r="F385" s="1561"/>
      <c r="G385" s="456"/>
    </row>
    <row r="386" spans="1:7">
      <c r="A386" s="456"/>
      <c r="B386" s="456"/>
      <c r="C386" s="456"/>
      <c r="D386" s="1561"/>
      <c r="E386" s="1561"/>
      <c r="F386" s="1561"/>
      <c r="G386" s="456"/>
    </row>
    <row r="387" spans="1:7">
      <c r="A387" s="456"/>
      <c r="B387" s="456"/>
      <c r="C387" s="456"/>
      <c r="D387" s="1561"/>
      <c r="E387" s="1561"/>
      <c r="F387" s="1561"/>
      <c r="G387" s="456"/>
    </row>
    <row r="388" spans="1:7">
      <c r="A388" s="456"/>
      <c r="B388" s="456"/>
      <c r="C388" s="456"/>
      <c r="D388" s="1561"/>
      <c r="E388" s="1561"/>
      <c r="F388" s="1561"/>
      <c r="G388" s="456"/>
    </row>
    <row r="389" spans="1:7">
      <c r="A389" s="456"/>
      <c r="B389" s="456"/>
      <c r="C389" s="456"/>
      <c r="D389" s="1561"/>
      <c r="E389" s="1561"/>
      <c r="F389" s="1561"/>
      <c r="G389" s="456"/>
    </row>
    <row r="390" spans="1:7">
      <c r="A390" s="456"/>
      <c r="B390" s="456"/>
      <c r="C390" s="456"/>
      <c r="D390" s="1561"/>
      <c r="E390" s="1561"/>
      <c r="F390" s="1561"/>
      <c r="G390" s="456"/>
    </row>
    <row r="391" spans="1:7">
      <c r="A391" s="456"/>
      <c r="B391" s="456"/>
      <c r="C391" s="456"/>
      <c r="D391" s="1561"/>
      <c r="E391" s="1561"/>
      <c r="F391" s="1561"/>
      <c r="G391" s="456"/>
    </row>
    <row r="392" spans="1:7">
      <c r="A392" s="456"/>
      <c r="B392" s="456"/>
      <c r="C392" s="456"/>
      <c r="D392" s="1561"/>
      <c r="E392" s="1561"/>
      <c r="F392" s="1561"/>
      <c r="G392" s="456"/>
    </row>
    <row r="393" spans="1:7">
      <c r="A393" s="456"/>
      <c r="B393" s="456"/>
      <c r="C393" s="456"/>
      <c r="D393" s="1561"/>
      <c r="E393" s="1561"/>
      <c r="F393" s="1561"/>
      <c r="G393" s="456"/>
    </row>
    <row r="394" spans="1:7">
      <c r="A394" s="456"/>
      <c r="B394" s="456"/>
      <c r="C394" s="456"/>
      <c r="D394" s="1561"/>
      <c r="E394" s="1561"/>
      <c r="F394" s="1561"/>
      <c r="G394" s="456"/>
    </row>
    <row r="395" spans="1:7">
      <c r="A395" s="456"/>
      <c r="B395" s="456"/>
      <c r="C395" s="456"/>
      <c r="D395" s="1561"/>
      <c r="E395" s="1561"/>
      <c r="F395" s="1561"/>
      <c r="G395" s="456"/>
    </row>
    <row r="396" spans="1:7">
      <c r="A396" s="456"/>
      <c r="B396" s="456"/>
      <c r="C396" s="456"/>
      <c r="D396" s="1561"/>
      <c r="E396" s="1561"/>
      <c r="F396" s="1561"/>
      <c r="G396" s="456"/>
    </row>
    <row r="397" spans="1:7">
      <c r="A397" s="456"/>
      <c r="B397" s="456"/>
      <c r="C397" s="456"/>
      <c r="D397" s="1561"/>
      <c r="E397" s="1561"/>
      <c r="F397" s="1561"/>
      <c r="G397" s="456"/>
    </row>
    <row r="398" spans="1:7">
      <c r="A398" s="456"/>
      <c r="B398" s="456"/>
      <c r="C398" s="456"/>
      <c r="D398" s="1561"/>
      <c r="E398" s="1561"/>
      <c r="F398" s="1561"/>
      <c r="G398" s="456"/>
    </row>
    <row r="399" spans="1:7">
      <c r="A399" s="456"/>
      <c r="B399" s="456"/>
      <c r="C399" s="456"/>
      <c r="D399" s="1561"/>
      <c r="E399" s="1561"/>
      <c r="F399" s="1561"/>
      <c r="G399" s="456"/>
    </row>
    <row r="400" spans="1:7">
      <c r="A400" s="456"/>
      <c r="B400" s="456"/>
      <c r="C400" s="456"/>
      <c r="D400" s="1561"/>
      <c r="E400" s="1561"/>
      <c r="F400" s="1561"/>
      <c r="G400" s="456"/>
    </row>
    <row r="401" spans="1:7">
      <c r="A401" s="456"/>
      <c r="B401" s="456"/>
      <c r="C401" s="456"/>
      <c r="D401" s="1561"/>
      <c r="E401" s="1561"/>
      <c r="F401" s="1561"/>
      <c r="G401" s="456"/>
    </row>
    <row r="402" spans="1:7" s="23" customFormat="1">
      <c r="A402" s="690"/>
      <c r="B402" s="690"/>
      <c r="C402" s="690"/>
      <c r="D402" s="1561"/>
      <c r="E402" s="1561"/>
      <c r="F402" s="1561"/>
      <c r="G402" s="115"/>
    </row>
    <row r="403" spans="1:7" s="23" customFormat="1" ht="40.65" customHeight="1">
      <c r="A403" s="690"/>
      <c r="B403" s="690"/>
      <c r="C403" s="690"/>
      <c r="D403" s="1561"/>
      <c r="E403" s="1561"/>
      <c r="F403" s="1561"/>
      <c r="G403" s="115"/>
    </row>
    <row r="404" spans="1:7" s="23" customFormat="1">
      <c r="A404" s="690"/>
      <c r="B404" s="690"/>
      <c r="C404" s="690"/>
      <c r="D404" s="1284"/>
      <c r="E404" s="1284"/>
      <c r="F404" s="1284"/>
      <c r="G404" s="115"/>
    </row>
    <row r="405" spans="1:7" ht="14.4">
      <c r="A405" s="454"/>
      <c r="B405" s="1444" t="s">
        <v>294</v>
      </c>
      <c r="C405" s="703"/>
      <c r="D405" s="1574" t="s">
        <v>387</v>
      </c>
      <c r="E405" s="1574"/>
      <c r="F405" s="1574"/>
      <c r="G405" s="46"/>
    </row>
    <row r="406" spans="1:7">
      <c r="A406" s="690"/>
      <c r="B406" s="690"/>
      <c r="C406" s="690"/>
      <c r="D406" s="1590" t="s">
        <v>388</v>
      </c>
      <c r="E406" s="1590"/>
      <c r="F406" s="1590"/>
      <c r="G406" s="46"/>
    </row>
    <row r="407" spans="1:7">
      <c r="A407" s="690"/>
      <c r="B407" s="690"/>
      <c r="C407" s="690"/>
      <c r="D407" s="1575" t="s">
        <v>389</v>
      </c>
      <c r="E407" s="1575"/>
      <c r="F407" s="1575"/>
      <c r="G407" s="46"/>
    </row>
    <row r="408" spans="1:7">
      <c r="A408" s="690"/>
      <c r="B408" s="690"/>
      <c r="C408" s="690"/>
      <c r="D408" s="1575"/>
      <c r="E408" s="1575"/>
      <c r="F408" s="1575"/>
      <c r="G408" s="46"/>
    </row>
    <row r="409" spans="1:7">
      <c r="A409" s="690"/>
      <c r="B409" s="690"/>
      <c r="C409" s="690"/>
      <c r="D409" s="1575"/>
      <c r="E409" s="1575"/>
      <c r="F409" s="1575"/>
      <c r="G409" s="46"/>
    </row>
    <row r="410" spans="1:7">
      <c r="A410" s="690"/>
      <c r="B410" s="690"/>
      <c r="C410" s="690"/>
      <c r="D410" s="1575"/>
      <c r="E410" s="1575"/>
      <c r="F410" s="1575"/>
      <c r="G410" s="46"/>
    </row>
    <row r="411" spans="1:7">
      <c r="A411" s="690"/>
      <c r="B411" s="690"/>
      <c r="C411" s="690"/>
      <c r="D411" s="1284"/>
      <c r="E411" s="1284"/>
      <c r="F411" s="1284"/>
      <c r="G411" s="456"/>
    </row>
    <row r="412" spans="1:7" ht="14.4">
      <c r="A412" s="454"/>
      <c r="B412" s="1444" t="s">
        <v>294</v>
      </c>
      <c r="C412" s="703"/>
      <c r="D412" s="1561" t="s">
        <v>390</v>
      </c>
      <c r="E412" s="1561"/>
      <c r="F412" s="1561"/>
      <c r="G412" s="456"/>
    </row>
    <row r="413" spans="1:7">
      <c r="A413" s="690"/>
      <c r="B413" s="690"/>
      <c r="C413" s="690"/>
      <c r="D413" s="1561"/>
      <c r="E413" s="1561"/>
      <c r="F413" s="1561"/>
      <c r="G413" s="456"/>
    </row>
    <row r="414" spans="1:7">
      <c r="A414" s="690"/>
      <c r="B414" s="690"/>
      <c r="C414" s="690"/>
      <c r="D414" s="1561"/>
      <c r="E414" s="1561"/>
      <c r="F414" s="1561"/>
      <c r="G414" s="456"/>
    </row>
    <row r="415" spans="1:7" s="456" customFormat="1">
      <c r="A415" s="690"/>
      <c r="B415" s="690"/>
      <c r="C415" s="690"/>
      <c r="D415" s="1270"/>
      <c r="E415" s="1270"/>
      <c r="F415" s="1270"/>
    </row>
    <row r="416" spans="1:7" ht="14.4">
      <c r="A416" s="690"/>
      <c r="B416" s="1444" t="s">
        <v>294</v>
      </c>
      <c r="C416" s="454"/>
      <c r="D416" s="1575" t="s">
        <v>391</v>
      </c>
      <c r="E416" s="1575"/>
      <c r="F416" s="1575"/>
      <c r="G416" s="456"/>
    </row>
    <row r="417" spans="1:7">
      <c r="A417" s="690"/>
      <c r="B417" s="690"/>
      <c r="C417" s="690"/>
      <c r="D417" s="1575"/>
      <c r="E417" s="1575"/>
      <c r="F417" s="1575"/>
      <c r="G417" s="456"/>
    </row>
    <row r="418" spans="1:7">
      <c r="A418" s="690"/>
      <c r="B418" s="690"/>
      <c r="C418" s="690"/>
      <c r="D418" s="1284"/>
      <c r="E418" s="1284"/>
      <c r="F418" s="1284"/>
      <c r="G418" s="456"/>
    </row>
    <row r="419" spans="1:7" ht="14.4">
      <c r="A419" s="690"/>
      <c r="B419" s="1444" t="s">
        <v>294</v>
      </c>
      <c r="C419" s="454"/>
      <c r="D419" s="1575" t="s">
        <v>392</v>
      </c>
      <c r="E419" s="1575"/>
      <c r="F419" s="1575"/>
      <c r="G419" s="456"/>
    </row>
    <row r="420" spans="1:7">
      <c r="A420" s="690"/>
      <c r="B420" s="690"/>
      <c r="C420" s="690"/>
      <c r="D420" s="1575"/>
      <c r="E420" s="1575"/>
      <c r="F420" s="1575"/>
      <c r="G420" s="456"/>
    </row>
    <row r="421" spans="1:7">
      <c r="A421" s="690"/>
      <c r="B421" s="690"/>
      <c r="C421" s="690"/>
      <c r="D421" s="1575"/>
      <c r="E421" s="1575"/>
      <c r="F421" s="1575"/>
      <c r="G421" s="456"/>
    </row>
    <row r="422" spans="1:7">
      <c r="A422" s="690"/>
      <c r="B422" s="690"/>
      <c r="C422" s="690"/>
      <c r="D422" s="1575"/>
      <c r="E422" s="1575"/>
      <c r="F422" s="1575"/>
      <c r="G422" s="456"/>
    </row>
    <row r="423" spans="1:7">
      <c r="A423" s="690"/>
      <c r="B423" s="1444" t="s">
        <v>294</v>
      </c>
      <c r="C423" s="690"/>
      <c r="D423" s="1575"/>
      <c r="E423" s="1575"/>
      <c r="F423" s="1575"/>
      <c r="G423" s="456"/>
    </row>
    <row r="424" spans="1:7">
      <c r="A424" s="456"/>
      <c r="B424" s="456"/>
      <c r="C424" s="456"/>
      <c r="D424" s="1575"/>
      <c r="E424" s="1575"/>
      <c r="F424" s="1575"/>
      <c r="G424" s="456"/>
    </row>
    <row r="425" spans="1:7">
      <c r="A425" s="456"/>
      <c r="B425" s="690"/>
      <c r="C425" s="456"/>
      <c r="D425" s="1575"/>
      <c r="E425" s="1575"/>
      <c r="F425" s="1575"/>
      <c r="G425" s="456"/>
    </row>
    <row r="426" spans="1:7">
      <c r="A426" s="456"/>
      <c r="B426" s="1444" t="s">
        <v>294</v>
      </c>
      <c r="C426" s="456"/>
      <c r="D426" s="1575"/>
      <c r="E426" s="1575"/>
      <c r="F426" s="1575"/>
      <c r="G426" s="456"/>
    </row>
    <row r="427" spans="1:7">
      <c r="A427" s="456"/>
      <c r="B427" s="456"/>
      <c r="C427" s="456"/>
      <c r="D427" s="1575"/>
      <c r="E427" s="1575"/>
      <c r="F427" s="1575"/>
      <c r="G427" s="456"/>
    </row>
    <row r="428" spans="1:7">
      <c r="A428" s="456"/>
      <c r="B428" s="690"/>
      <c r="C428" s="456"/>
      <c r="D428" s="1575"/>
      <c r="E428" s="1575"/>
      <c r="F428" s="1575"/>
      <c r="G428" s="456"/>
    </row>
    <row r="429" spans="1:7">
      <c r="A429" s="456"/>
      <c r="B429" s="690"/>
      <c r="C429" s="456"/>
      <c r="D429" s="1575"/>
      <c r="E429" s="1575"/>
      <c r="F429" s="1575"/>
      <c r="G429" s="456"/>
    </row>
    <row r="430" spans="1:7">
      <c r="A430" s="456"/>
      <c r="B430" s="1444" t="s">
        <v>294</v>
      </c>
      <c r="C430" s="456"/>
      <c r="D430" s="1575"/>
      <c r="E430" s="1575"/>
      <c r="F430" s="1575"/>
      <c r="G430" s="456"/>
    </row>
    <row r="431" spans="1:7">
      <c r="A431" s="456"/>
      <c r="B431" s="456"/>
      <c r="C431" s="456"/>
      <c r="D431" s="1575"/>
      <c r="E431" s="1575"/>
      <c r="F431" s="1575"/>
      <c r="G431" s="456"/>
    </row>
    <row r="432" spans="1:7">
      <c r="A432" s="456"/>
      <c r="B432" s="1444" t="s">
        <v>294</v>
      </c>
      <c r="C432" s="456"/>
      <c r="D432" s="1575"/>
      <c r="E432" s="1575"/>
      <c r="F432" s="1575"/>
      <c r="G432" s="456"/>
    </row>
    <row r="433" spans="1:7" s="456" customFormat="1">
      <c r="D433" s="1279"/>
      <c r="E433" s="1279"/>
      <c r="F433" s="1279"/>
    </row>
    <row r="434" spans="1:7">
      <c r="A434" s="456"/>
      <c r="B434" s="1444" t="s">
        <v>294</v>
      </c>
      <c r="C434" s="456"/>
      <c r="D434" s="1575" t="s">
        <v>393</v>
      </c>
      <c r="E434" s="1575"/>
      <c r="F434" s="1575"/>
      <c r="G434" s="456"/>
    </row>
    <row r="435" spans="1:7">
      <c r="A435" s="456"/>
      <c r="B435" s="456"/>
      <c r="C435" s="456"/>
      <c r="D435" s="1575"/>
      <c r="E435" s="1575"/>
      <c r="F435" s="1575"/>
      <c r="G435" s="456"/>
    </row>
    <row r="436" spans="1:7">
      <c r="A436" s="456"/>
      <c r="B436" s="456"/>
      <c r="C436" s="456"/>
      <c r="D436" s="1575"/>
      <c r="E436" s="1575"/>
      <c r="F436" s="1575"/>
      <c r="G436" s="456"/>
    </row>
    <row r="437" spans="1:7">
      <c r="A437" s="456"/>
      <c r="B437" s="456"/>
      <c r="C437" s="456"/>
      <c r="D437" s="1575"/>
      <c r="E437" s="1575"/>
      <c r="F437" s="1575"/>
      <c r="G437" s="456"/>
    </row>
    <row r="438" spans="1:7">
      <c r="A438" s="690"/>
      <c r="B438" s="690"/>
      <c r="C438" s="690"/>
      <c r="D438" s="1575"/>
      <c r="E438" s="1575"/>
      <c r="F438" s="1575"/>
      <c r="G438" s="46"/>
    </row>
    <row r="439" spans="1:7">
      <c r="A439" s="690"/>
      <c r="B439" s="690"/>
      <c r="C439" s="690"/>
      <c r="D439" s="1284"/>
      <c r="E439" s="1284"/>
      <c r="F439" s="1284"/>
      <c r="G439" s="46"/>
    </row>
    <row r="440" spans="1:7">
      <c r="A440" s="690"/>
      <c r="B440" s="1444" t="s">
        <v>294</v>
      </c>
      <c r="C440" s="690"/>
      <c r="D440" s="1576" t="s">
        <v>394</v>
      </c>
      <c r="E440" s="1576"/>
      <c r="F440" s="1576"/>
      <c r="G440" s="46"/>
    </row>
    <row r="441" spans="1:7">
      <c r="A441" s="1284"/>
      <c r="B441" s="1284"/>
      <c r="C441" s="690"/>
      <c r="D441" s="46"/>
      <c r="E441" s="46"/>
      <c r="F441" s="46"/>
      <c r="G441" s="46"/>
    </row>
    <row r="442" spans="1:7">
      <c r="A442" s="1581" t="s">
        <v>395</v>
      </c>
      <c r="B442" s="1581"/>
      <c r="C442" s="1581"/>
      <c r="D442" s="1581"/>
      <c r="E442" s="1581"/>
      <c r="F442" s="1581"/>
      <c r="G442" s="1581"/>
    </row>
    <row r="443" spans="1:7">
      <c r="A443" s="1284"/>
      <c r="B443" s="1284"/>
      <c r="C443" s="690"/>
      <c r="D443" s="46"/>
      <c r="E443" s="46"/>
      <c r="F443" s="46"/>
      <c r="G443" s="46"/>
    </row>
    <row r="444" spans="1:7">
      <c r="A444" s="690"/>
      <c r="B444" s="690"/>
      <c r="C444" s="690"/>
      <c r="D444" s="1577" t="s">
        <v>396</v>
      </c>
      <c r="E444" s="1577"/>
      <c r="F444" s="1577"/>
      <c r="G444" s="46"/>
    </row>
    <row r="445" spans="1:7" s="29" customFormat="1" ht="14.4">
      <c r="A445" s="231"/>
      <c r="B445" s="231"/>
      <c r="C445" s="1332"/>
      <c r="D445" s="1578" t="s">
        <v>397</v>
      </c>
      <c r="E445" s="1578"/>
      <c r="F445" s="1578"/>
      <c r="G445" s="151"/>
    </row>
    <row r="446" spans="1:7" s="29" customFormat="1" ht="14.4">
      <c r="A446" s="231"/>
      <c r="B446" s="231"/>
      <c r="C446" s="1332"/>
      <c r="D446" s="1308"/>
      <c r="E446" s="4"/>
      <c r="F446" s="4"/>
      <c r="G446" s="151"/>
    </row>
    <row r="447" spans="1:7" s="29" customFormat="1" ht="14.4">
      <c r="A447" s="454"/>
      <c r="B447" s="1444" t="s">
        <v>294</v>
      </c>
      <c r="C447" s="1332"/>
      <c r="D447" s="1579" t="s">
        <v>398</v>
      </c>
      <c r="E447" s="1579"/>
      <c r="F447" s="1579"/>
      <c r="G447" s="151"/>
    </row>
    <row r="448" spans="1:7" s="29" customFormat="1" ht="14.4">
      <c r="A448" s="454"/>
      <c r="B448" s="454"/>
      <c r="C448" s="1332"/>
      <c r="D448" s="1579"/>
      <c r="E448" s="1579"/>
      <c r="F448" s="1579"/>
      <c r="G448" s="151"/>
    </row>
    <row r="449" spans="1:7" s="29" customFormat="1" ht="14.4">
      <c r="A449" s="454"/>
      <c r="B449" s="454"/>
      <c r="C449" s="1332"/>
      <c r="D449" s="1281"/>
      <c r="E449" s="4"/>
      <c r="F449" s="4"/>
      <c r="G449" s="151"/>
    </row>
    <row r="450" spans="1:7">
      <c r="A450" s="690"/>
      <c r="B450" s="1444" t="s">
        <v>294</v>
      </c>
      <c r="C450" s="690"/>
      <c r="D450" s="1580" t="s">
        <v>399</v>
      </c>
      <c r="E450" s="1580"/>
      <c r="F450" s="1580"/>
      <c r="G450" s="46"/>
    </row>
    <row r="451" spans="1:7" ht="14.4">
      <c r="A451" s="454"/>
      <c r="B451" s="690"/>
      <c r="C451" s="690"/>
      <c r="D451" s="1580"/>
      <c r="E451" s="1580"/>
      <c r="F451" s="1580"/>
      <c r="G451" s="46"/>
    </row>
    <row r="452" spans="1:7" ht="14.4">
      <c r="A452" s="454"/>
      <c r="B452" s="454"/>
      <c r="C452" s="690"/>
      <c r="D452" s="1580"/>
      <c r="E452" s="1580"/>
      <c r="F452" s="1580"/>
      <c r="G452" s="46"/>
    </row>
    <row r="453" spans="1:7" ht="14.4">
      <c r="A453" s="454"/>
      <c r="B453" s="454"/>
      <c r="C453" s="690"/>
      <c r="D453" s="1580"/>
      <c r="E453" s="1580"/>
      <c r="F453" s="1580"/>
      <c r="G453" s="46"/>
    </row>
    <row r="454" spans="1:7">
      <c r="A454" s="690"/>
      <c r="B454" s="690"/>
      <c r="C454" s="690"/>
      <c r="D454" s="438"/>
      <c r="E454" s="438"/>
      <c r="F454" s="438"/>
      <c r="G454" s="456"/>
    </row>
    <row r="455" spans="1:7" ht="14.4">
      <c r="A455" s="454"/>
      <c r="B455" s="1444" t="s">
        <v>294</v>
      </c>
      <c r="C455" s="690"/>
      <c r="D455" s="1562" t="s">
        <v>400</v>
      </c>
      <c r="E455" s="1562"/>
      <c r="F455" s="1562"/>
      <c r="G455" s="456"/>
    </row>
    <row r="456" spans="1:7" ht="14.4">
      <c r="A456" s="454"/>
      <c r="B456" s="454"/>
      <c r="C456" s="690"/>
      <c r="D456" s="1562"/>
      <c r="E456" s="1562"/>
      <c r="F456" s="1562"/>
      <c r="G456" s="456"/>
    </row>
    <row r="457" spans="1:7" ht="14.4">
      <c r="A457" s="454"/>
      <c r="B457" s="690"/>
      <c r="C457" s="690"/>
      <c r="D457" s="1562"/>
      <c r="E457" s="1562"/>
      <c r="F457" s="1562"/>
      <c r="G457" s="456"/>
    </row>
    <row r="458" spans="1:7" ht="14.4">
      <c r="A458" s="454"/>
      <c r="B458" s="454"/>
      <c r="C458" s="690"/>
      <c r="D458" s="438"/>
      <c r="E458" s="438"/>
      <c r="F458" s="438"/>
      <c r="G458" s="456"/>
    </row>
    <row r="459" spans="1:7" ht="14.4">
      <c r="A459" s="454"/>
      <c r="B459" s="1444" t="s">
        <v>294</v>
      </c>
      <c r="C459" s="690"/>
      <c r="D459" s="1574" t="s">
        <v>401</v>
      </c>
      <c r="E459" s="1574"/>
      <c r="F459" s="1574"/>
      <c r="G459" s="456"/>
    </row>
    <row r="460" spans="1:7" ht="14.4">
      <c r="A460" s="454"/>
      <c r="B460" s="454"/>
      <c r="C460" s="690"/>
      <c r="D460" s="1281"/>
      <c r="E460" s="4"/>
      <c r="F460" s="4"/>
      <c r="G460" s="456"/>
    </row>
    <row r="461" spans="1:7" ht="14.4">
      <c r="A461" s="454"/>
      <c r="B461" s="1444" t="s">
        <v>294</v>
      </c>
      <c r="C461" s="690"/>
      <c r="D461" s="1561" t="s">
        <v>402</v>
      </c>
      <c r="E461" s="1561"/>
      <c r="F461" s="1561"/>
      <c r="G461" s="456"/>
    </row>
    <row r="462" spans="1:7" ht="14.4">
      <c r="A462" s="454"/>
      <c r="B462" s="690"/>
      <c r="C462" s="690"/>
      <c r="D462" s="1561"/>
      <c r="E462" s="1561"/>
      <c r="F462" s="1561"/>
      <c r="G462" s="456"/>
    </row>
    <row r="463" spans="1:7">
      <c r="A463" s="1324"/>
      <c r="B463" s="1324"/>
      <c r="C463" s="690"/>
      <c r="D463" s="1360"/>
      <c r="E463" s="4"/>
      <c r="F463" s="4"/>
      <c r="G463" s="456"/>
    </row>
    <row r="464" spans="1:7">
      <c r="A464" s="1324"/>
      <c r="B464" s="1444" t="s">
        <v>294</v>
      </c>
      <c r="C464" s="690"/>
      <c r="D464" s="1574" t="s">
        <v>403</v>
      </c>
      <c r="E464" s="1574"/>
      <c r="F464" s="1574"/>
      <c r="G464" s="456"/>
    </row>
    <row r="465" spans="1:7" ht="14.4">
      <c r="A465" s="454"/>
      <c r="B465" s="454"/>
      <c r="C465" s="690"/>
      <c r="D465" s="1284"/>
      <c r="E465" s="46"/>
      <c r="F465" s="46"/>
      <c r="G465" s="46"/>
    </row>
    <row r="466" spans="1:7">
      <c r="A466" s="1581" t="s">
        <v>404</v>
      </c>
      <c r="B466" s="1581"/>
      <c r="C466" s="1581"/>
      <c r="D466" s="1581"/>
      <c r="E466" s="1581"/>
      <c r="F466" s="1581"/>
      <c r="G466" s="1581"/>
    </row>
    <row r="467" spans="1:7" customFormat="1" ht="12" customHeight="1">
      <c r="A467" s="454"/>
      <c r="B467" s="454"/>
      <c r="C467" s="324"/>
      <c r="D467" s="1281"/>
      <c r="E467" s="4"/>
      <c r="F467" s="4"/>
      <c r="G467" s="4"/>
    </row>
    <row r="468" spans="1:7" customFormat="1">
      <c r="A468" s="1332"/>
      <c r="B468" s="1332"/>
      <c r="C468" s="1295"/>
      <c r="D468" s="1582" t="s">
        <v>405</v>
      </c>
      <c r="E468" s="1582"/>
      <c r="F468" s="1582"/>
      <c r="G468" s="438"/>
    </row>
    <row r="469" spans="1:7" customFormat="1" ht="13.2" customHeight="1">
      <c r="A469" s="457"/>
      <c r="B469" s="457"/>
      <c r="C469" s="184"/>
      <c r="D469" s="1583" t="s">
        <v>406</v>
      </c>
      <c r="E469" s="1583"/>
      <c r="F469" s="1583"/>
      <c r="G469" s="4"/>
    </row>
    <row r="470" spans="1:7" customFormat="1">
      <c r="A470" s="457"/>
      <c r="B470" s="457"/>
      <c r="C470" s="184"/>
      <c r="D470" s="1583"/>
      <c r="E470" s="1583"/>
      <c r="F470" s="1583"/>
      <c r="G470" s="4"/>
    </row>
    <row r="471" spans="1:7" customFormat="1">
      <c r="A471" s="457"/>
      <c r="B471" s="457"/>
      <c r="C471" s="184"/>
      <c r="D471" s="1583"/>
      <c r="E471" s="1583"/>
      <c r="F471" s="1583"/>
      <c r="G471" s="4"/>
    </row>
    <row r="472" spans="1:7" customFormat="1">
      <c r="A472" s="457"/>
      <c r="B472" s="457"/>
      <c r="C472" s="184"/>
      <c r="D472" s="1583"/>
      <c r="E472" s="1583"/>
      <c r="F472" s="1583"/>
      <c r="G472" s="4"/>
    </row>
    <row r="473" spans="1:7" customFormat="1">
      <c r="A473" s="457"/>
      <c r="B473" s="457"/>
      <c r="C473" s="184"/>
      <c r="D473" s="1583"/>
      <c r="E473" s="1583"/>
      <c r="F473" s="1583"/>
      <c r="G473" s="4"/>
    </row>
    <row r="474" spans="1:7" customFormat="1">
      <c r="A474" s="457"/>
      <c r="B474" s="457"/>
      <c r="C474" s="184"/>
      <c r="D474" s="262"/>
      <c r="E474" s="4"/>
      <c r="F474" s="1281"/>
      <c r="G474" s="4"/>
    </row>
    <row r="475" spans="1:7" customFormat="1" ht="14.4" customHeight="1">
      <c r="A475" s="454"/>
      <c r="B475" s="1444" t="s">
        <v>294</v>
      </c>
      <c r="C475" s="184"/>
      <c r="D475" s="1622" t="s">
        <v>407</v>
      </c>
      <c r="E475" s="1622"/>
      <c r="F475" s="1622"/>
      <c r="G475" s="4"/>
    </row>
    <row r="476" spans="1:7" customFormat="1">
      <c r="A476" s="457"/>
      <c r="B476" s="457"/>
      <c r="C476" s="184"/>
      <c r="D476" s="1622"/>
      <c r="E476" s="1622"/>
      <c r="F476" s="1622"/>
      <c r="G476" s="4"/>
    </row>
    <row r="477" spans="1:7" s="439" customFormat="1">
      <c r="A477" s="457"/>
      <c r="B477" s="457"/>
      <c r="C477" s="184"/>
      <c r="D477" s="1622"/>
      <c r="E477" s="1622"/>
      <c r="F477" s="1622"/>
      <c r="G477" s="4"/>
    </row>
    <row r="478" spans="1:7" s="439" customFormat="1">
      <c r="A478" s="457"/>
      <c r="B478" s="457"/>
      <c r="C478" s="184"/>
      <c r="D478" s="1622"/>
      <c r="E478" s="1622"/>
      <c r="F478" s="1622"/>
      <c r="G478" s="4"/>
    </row>
    <row r="479" spans="1:7" customFormat="1">
      <c r="A479" s="457"/>
      <c r="B479" s="457"/>
      <c r="C479" s="184"/>
      <c r="D479" s="1622"/>
      <c r="E479" s="1622"/>
      <c r="F479" s="1622"/>
      <c r="G479" s="4"/>
    </row>
    <row r="480" spans="1:7" customFormat="1">
      <c r="A480" s="457"/>
      <c r="B480" s="457"/>
      <c r="C480" s="184"/>
      <c r="D480" s="1418"/>
      <c r="E480" s="4"/>
      <c r="F480" s="1281"/>
      <c r="G480" s="4"/>
    </row>
    <row r="481" spans="1:7" customFormat="1" ht="14.4" customHeight="1">
      <c r="A481" s="454"/>
      <c r="B481" s="1444" t="s">
        <v>294</v>
      </c>
      <c r="C481" s="184"/>
      <c r="D481" s="1622" t="s">
        <v>408</v>
      </c>
      <c r="E481" s="1622"/>
      <c r="F481" s="1622"/>
      <c r="G481" s="4"/>
    </row>
    <row r="482" spans="1:7" customFormat="1">
      <c r="A482" s="457"/>
      <c r="B482" s="457"/>
      <c r="C482" s="184"/>
      <c r="D482" s="1622"/>
      <c r="E482" s="1622"/>
      <c r="F482" s="1622"/>
      <c r="G482" s="4"/>
    </row>
    <row r="483" spans="1:7" s="439" customFormat="1">
      <c r="A483" s="457"/>
      <c r="B483" s="457"/>
      <c r="C483" s="184"/>
      <c r="D483" s="1622"/>
      <c r="E483" s="1622"/>
      <c r="F483" s="1622"/>
      <c r="G483" s="4"/>
    </row>
    <row r="484" spans="1:7" customFormat="1">
      <c r="A484" s="457"/>
      <c r="B484" s="457"/>
      <c r="C484" s="184"/>
      <c r="D484" s="1622"/>
      <c r="E484" s="1622"/>
      <c r="F484" s="1622"/>
      <c r="G484" s="4"/>
    </row>
    <row r="485" spans="1:7" customFormat="1" ht="9.9" customHeight="1">
      <c r="A485" s="457"/>
      <c r="B485" s="457"/>
      <c r="C485" s="184"/>
      <c r="D485" s="1418"/>
      <c r="E485" s="4"/>
      <c r="F485" s="1281"/>
      <c r="G485" s="4"/>
    </row>
    <row r="486" spans="1:7" customFormat="1" ht="14.4" customHeight="1">
      <c r="A486" s="454"/>
      <c r="B486" s="1444" t="s">
        <v>294</v>
      </c>
      <c r="C486" s="184"/>
      <c r="D486" s="1622" t="s">
        <v>409</v>
      </c>
      <c r="E486" s="1622"/>
      <c r="F486" s="1622"/>
      <c r="G486" s="4"/>
    </row>
    <row r="487" spans="1:7" customFormat="1">
      <c r="A487" s="457"/>
      <c r="B487" s="457"/>
      <c r="C487" s="184"/>
      <c r="D487" s="1622"/>
      <c r="E487" s="1622"/>
      <c r="F487" s="1622"/>
      <c r="G487" s="4"/>
    </row>
    <row r="488" spans="1:7" customFormat="1">
      <c r="A488" s="457"/>
      <c r="B488" s="457"/>
      <c r="C488" s="184"/>
      <c r="D488" s="1622"/>
      <c r="E488" s="1622"/>
      <c r="F488" s="1622"/>
      <c r="G488" s="4"/>
    </row>
    <row r="489" spans="1:7" s="439" customFormat="1">
      <c r="A489" s="457"/>
      <c r="B489" s="457"/>
      <c r="C489" s="184"/>
      <c r="D489" s="1291"/>
      <c r="E489" s="1291"/>
      <c r="F489" s="1291"/>
      <c r="G489" s="4"/>
    </row>
    <row r="490" spans="1:7" customFormat="1" ht="14.4" customHeight="1">
      <c r="A490" s="454"/>
      <c r="B490" s="1444" t="s">
        <v>294</v>
      </c>
      <c r="C490" s="184"/>
      <c r="D490" s="1622" t="s">
        <v>410</v>
      </c>
      <c r="E490" s="1622"/>
      <c r="F490" s="1622"/>
      <c r="G490" s="4"/>
    </row>
    <row r="491" spans="1:7" customFormat="1">
      <c r="A491" s="457"/>
      <c r="B491" s="457"/>
      <c r="C491" s="184"/>
      <c r="D491" s="1622"/>
      <c r="E491" s="1622"/>
      <c r="F491" s="1622"/>
      <c r="G491" s="4"/>
    </row>
    <row r="492" spans="1:7" customFormat="1">
      <c r="A492" s="457"/>
      <c r="B492" s="457"/>
      <c r="C492" s="184"/>
      <c r="D492" s="1622"/>
      <c r="E492" s="1622"/>
      <c r="F492" s="1622"/>
      <c r="G492" s="4"/>
    </row>
    <row r="493" spans="1:7" customFormat="1">
      <c r="A493" s="457"/>
      <c r="B493" s="457"/>
      <c r="C493" s="184"/>
      <c r="D493" s="1622"/>
      <c r="E493" s="1622"/>
      <c r="F493" s="1622"/>
      <c r="G493" s="4"/>
    </row>
    <row r="494" spans="1:7" customFormat="1">
      <c r="A494" s="457"/>
      <c r="B494" s="457"/>
      <c r="C494" s="184"/>
      <c r="D494" s="1622"/>
      <c r="E494" s="1622"/>
      <c r="F494" s="1622"/>
      <c r="G494" s="4"/>
    </row>
    <row r="495" spans="1:7" customFormat="1">
      <c r="A495" s="457"/>
      <c r="B495" s="457"/>
      <c r="C495" s="184"/>
      <c r="D495" s="1622"/>
      <c r="E495" s="1622"/>
      <c r="F495" s="1622"/>
      <c r="G495" s="4"/>
    </row>
    <row r="496" spans="1:7" customFormat="1">
      <c r="A496" s="457"/>
      <c r="B496" s="457"/>
      <c r="C496" s="184"/>
      <c r="D496" s="1622"/>
      <c r="E496" s="1622"/>
      <c r="F496" s="1622"/>
      <c r="G496" s="4"/>
    </row>
    <row r="497" spans="1:7" customFormat="1">
      <c r="A497" s="274"/>
      <c r="B497" s="274"/>
      <c r="C497" s="273"/>
      <c r="D497" s="1622"/>
      <c r="E497" s="1622"/>
      <c r="F497" s="1622"/>
      <c r="G497" s="4"/>
    </row>
    <row r="498" spans="1:7" customFormat="1">
      <c r="A498" s="274"/>
      <c r="B498" s="274"/>
      <c r="C498" s="273"/>
      <c r="D498" s="1622"/>
      <c r="E498" s="1622"/>
      <c r="F498" s="1622"/>
      <c r="G498" s="4"/>
    </row>
    <row r="499" spans="1:7" customFormat="1">
      <c r="A499" s="274"/>
      <c r="B499" s="274"/>
      <c r="C499" s="273"/>
      <c r="D499" s="1418"/>
      <c r="E499" s="4"/>
      <c r="F499" s="1281"/>
      <c r="G499" s="4"/>
    </row>
    <row r="500" spans="1:7" customFormat="1" ht="13.2" customHeight="1">
      <c r="A500" s="274"/>
      <c r="B500" s="1444" t="s">
        <v>294</v>
      </c>
      <c r="C500" s="273"/>
      <c r="D500" s="1573" t="s">
        <v>411</v>
      </c>
      <c r="E500" s="1573"/>
      <c r="F500" s="1573"/>
      <c r="G500" s="4"/>
    </row>
    <row r="501" spans="1:7" customFormat="1">
      <c r="A501" s="274"/>
      <c r="B501" s="274"/>
      <c r="C501" s="273"/>
      <c r="D501" s="1573"/>
      <c r="E501" s="1573"/>
      <c r="F501" s="1573"/>
      <c r="G501" s="4"/>
    </row>
    <row r="502" spans="1:7" customFormat="1">
      <c r="A502" s="274"/>
      <c r="B502" s="274"/>
      <c r="C502" s="273"/>
      <c r="D502" s="1573"/>
      <c r="E502" s="1573"/>
      <c r="F502" s="1573"/>
      <c r="G502" s="4"/>
    </row>
    <row r="503" spans="1:7" customFormat="1">
      <c r="A503" s="274"/>
      <c r="B503" s="274"/>
      <c r="C503" s="273"/>
      <c r="D503" s="1573"/>
      <c r="E503" s="1573"/>
      <c r="F503" s="1573"/>
      <c r="G503" s="4"/>
    </row>
    <row r="504" spans="1:7" customFormat="1">
      <c r="A504" s="457"/>
      <c r="B504" s="457"/>
      <c r="C504" s="184"/>
      <c r="D504" s="1573"/>
      <c r="E504" s="1573"/>
      <c r="F504" s="1573"/>
      <c r="G504" s="4"/>
    </row>
    <row r="505" spans="1:7" s="455" customFormat="1">
      <c r="A505" s="457"/>
      <c r="B505" s="457"/>
      <c r="C505" s="184"/>
      <c r="D505" s="1299"/>
      <c r="E505" s="1299"/>
      <c r="F505" s="1299"/>
      <c r="G505" s="4"/>
    </row>
    <row r="506" spans="1:7" customFormat="1" ht="14.4" customHeight="1">
      <c r="A506" s="454"/>
      <c r="B506" s="1444" t="s">
        <v>294</v>
      </c>
      <c r="C506" s="324"/>
      <c r="D506" s="1622" t="s">
        <v>412</v>
      </c>
      <c r="E506" s="1622"/>
      <c r="F506" s="1622"/>
      <c r="G506" s="4"/>
    </row>
    <row r="507" spans="1:7" customFormat="1">
      <c r="A507" s="690"/>
      <c r="B507" s="690"/>
      <c r="C507" s="324"/>
      <c r="D507" s="1622"/>
      <c r="E507" s="1622"/>
      <c r="F507" s="1622"/>
      <c r="G507" s="4"/>
    </row>
    <row r="508" spans="1:7" customFormat="1">
      <c r="A508" s="690"/>
      <c r="B508" s="690"/>
      <c r="C508" s="324"/>
      <c r="D508" s="1622"/>
      <c r="E508" s="1622"/>
      <c r="F508" s="1622"/>
      <c r="G508" s="4"/>
    </row>
    <row r="509" spans="1:7" customFormat="1" ht="12" customHeight="1">
      <c r="A509" s="1284"/>
      <c r="B509" s="1284"/>
      <c r="C509" s="688"/>
      <c r="D509" s="1284"/>
      <c r="E509" s="4"/>
      <c r="F509" s="1282"/>
      <c r="G509" s="4"/>
    </row>
    <row r="510" spans="1:7">
      <c r="A510" s="1581" t="s">
        <v>413</v>
      </c>
      <c r="B510" s="1581"/>
      <c r="C510" s="1581"/>
      <c r="D510" s="1581"/>
      <c r="E510" s="1581"/>
      <c r="F510" s="1581"/>
      <c r="G510" s="1581"/>
    </row>
    <row r="511" spans="1:7">
      <c r="A511" s="1284"/>
      <c r="B511" s="1284"/>
      <c r="C511" s="703"/>
      <c r="D511" s="46"/>
      <c r="E511" s="46"/>
      <c r="F511" s="88"/>
      <c r="G511" s="46"/>
    </row>
    <row r="512" spans="1:7">
      <c r="A512" s="690"/>
      <c r="B512" s="1608" t="s">
        <v>334</v>
      </c>
      <c r="C512" s="1608"/>
      <c r="D512" s="1608"/>
      <c r="E512" s="1608"/>
      <c r="F512" s="1608"/>
      <c r="G512" s="46"/>
    </row>
    <row r="513" spans="1:7">
      <c r="A513" s="1284"/>
      <c r="B513" s="1284"/>
      <c r="C513" s="703"/>
      <c r="D513" s="1284"/>
      <c r="E513" s="46"/>
      <c r="F513" s="1284"/>
      <c r="G513" s="46"/>
    </row>
    <row r="514" spans="1:7">
      <c r="A514" s="1630" t="s">
        <v>414</v>
      </c>
      <c r="B514" s="1630"/>
      <c r="C514" s="1630"/>
      <c r="D514" s="1630"/>
      <c r="E514" s="1630"/>
      <c r="F514" s="1630"/>
      <c r="G514" s="1630"/>
    </row>
    <row r="515" spans="1:7">
      <c r="A515" s="1284"/>
      <c r="B515" s="1284"/>
      <c r="C515" s="703"/>
      <c r="D515" s="1284"/>
      <c r="E515" s="46"/>
      <c r="F515" s="1284"/>
      <c r="G515" s="46"/>
    </row>
    <row r="516" spans="1:7">
      <c r="A516" s="690"/>
      <c r="B516" s="690"/>
      <c r="C516" s="703"/>
      <c r="D516" s="1584" t="s">
        <v>415</v>
      </c>
      <c r="E516" s="1584"/>
      <c r="F516" s="1584"/>
      <c r="G516" s="46"/>
    </row>
    <row r="517" spans="1:7" s="441" customFormat="1">
      <c r="A517" s="690"/>
      <c r="B517" s="690"/>
      <c r="C517" s="703"/>
      <c r="D517" s="1574" t="s">
        <v>416</v>
      </c>
      <c r="E517" s="1574"/>
      <c r="F517" s="1574"/>
      <c r="G517" s="46"/>
    </row>
    <row r="518" spans="1:7" s="441" customFormat="1">
      <c r="A518" s="690"/>
      <c r="B518" s="690"/>
      <c r="C518" s="703"/>
      <c r="D518" s="1281"/>
      <c r="E518" s="1281"/>
      <c r="F518" s="1281"/>
      <c r="G518" s="46"/>
    </row>
    <row r="519" spans="1:7" ht="13.2" customHeight="1">
      <c r="A519" s="454"/>
      <c r="B519" s="1444" t="s">
        <v>294</v>
      </c>
      <c r="C519" s="703"/>
      <c r="D519" s="1574" t="s">
        <v>417</v>
      </c>
      <c r="E519" s="1574"/>
      <c r="F519" s="1574"/>
      <c r="G519" s="456"/>
    </row>
    <row r="520" spans="1:7" ht="13.2" customHeight="1">
      <c r="A520" s="703"/>
      <c r="B520" s="703"/>
      <c r="C520" s="703"/>
      <c r="D520" s="1281"/>
      <c r="E520" s="437"/>
      <c r="F520" s="437"/>
      <c r="G520" s="456"/>
    </row>
    <row r="521" spans="1:7" ht="14.4">
      <c r="A521" s="454"/>
      <c r="B521" s="1444" t="s">
        <v>294</v>
      </c>
      <c r="C521" s="703"/>
      <c r="D521" s="1561" t="s">
        <v>418</v>
      </c>
      <c r="E521" s="1561"/>
      <c r="F521" s="1561"/>
      <c r="G521" s="456"/>
    </row>
    <row r="522" spans="1:7">
      <c r="A522" s="703"/>
      <c r="B522" s="703"/>
      <c r="C522" s="703"/>
      <c r="D522" s="1561"/>
      <c r="E522" s="1561"/>
      <c r="F522" s="1561"/>
      <c r="G522" s="456"/>
    </row>
    <row r="523" spans="1:7">
      <c r="A523" s="703"/>
      <c r="B523" s="703"/>
      <c r="C523" s="703"/>
      <c r="D523" s="1284"/>
      <c r="E523" s="1284"/>
      <c r="F523" s="1284"/>
      <c r="G523" s="456"/>
    </row>
    <row r="524" spans="1:7" ht="14.4">
      <c r="A524" s="454"/>
      <c r="B524" s="1444" t="s">
        <v>294</v>
      </c>
      <c r="C524" s="703"/>
      <c r="D524" s="1561" t="s">
        <v>419</v>
      </c>
      <c r="E524" s="1561"/>
      <c r="F524" s="1561"/>
      <c r="G524" s="456"/>
    </row>
    <row r="525" spans="1:7">
      <c r="A525" s="703"/>
      <c r="B525" s="703"/>
      <c r="C525" s="703"/>
      <c r="D525" s="1561"/>
      <c r="E525" s="1561"/>
      <c r="F525" s="1561"/>
      <c r="G525" s="456"/>
    </row>
    <row r="526" spans="1:7">
      <c r="A526" s="703"/>
      <c r="B526" s="703"/>
      <c r="C526" s="703"/>
      <c r="D526" s="1284"/>
      <c r="E526" s="1284"/>
      <c r="F526" s="1284"/>
      <c r="G526" s="456"/>
    </row>
    <row r="527" spans="1:7" ht="14.4">
      <c r="A527" s="454"/>
      <c r="B527" s="1444" t="s">
        <v>294</v>
      </c>
      <c r="C527" s="703"/>
      <c r="D527" s="1561" t="s">
        <v>420</v>
      </c>
      <c r="E527" s="1561"/>
      <c r="F527" s="1561"/>
      <c r="G527" s="456"/>
    </row>
    <row r="528" spans="1:7">
      <c r="A528" s="703"/>
      <c r="B528" s="703"/>
      <c r="C528" s="703"/>
      <c r="D528" s="1561"/>
      <c r="E528" s="1561"/>
      <c r="F528" s="1561"/>
      <c r="G528" s="456"/>
    </row>
    <row r="529" spans="1:7">
      <c r="A529" s="703"/>
      <c r="B529" s="703"/>
      <c r="C529" s="703"/>
      <c r="D529" s="1284"/>
      <c r="E529" s="1284"/>
      <c r="F529" s="1284"/>
      <c r="G529" s="456"/>
    </row>
    <row r="530" spans="1:7" ht="14.4">
      <c r="A530" s="454"/>
      <c r="B530" s="1444" t="s">
        <v>294</v>
      </c>
      <c r="C530" s="703"/>
      <c r="D530" s="1561" t="s">
        <v>421</v>
      </c>
      <c r="E530" s="1561"/>
      <c r="F530" s="1561"/>
      <c r="G530" s="456"/>
    </row>
    <row r="531" spans="1:7">
      <c r="A531" s="703"/>
      <c r="B531" s="703"/>
      <c r="C531" s="703"/>
      <c r="D531" s="1561"/>
      <c r="E531" s="1561"/>
      <c r="F531" s="1561"/>
      <c r="G531" s="456"/>
    </row>
    <row r="532" spans="1:7">
      <c r="A532" s="703"/>
      <c r="B532" s="703"/>
      <c r="C532" s="703"/>
      <c r="D532" s="1561"/>
      <c r="E532" s="1561"/>
      <c r="F532" s="1561"/>
      <c r="G532" s="456"/>
    </row>
    <row r="533" spans="1:7">
      <c r="A533" s="703"/>
      <c r="B533" s="703"/>
      <c r="C533" s="703"/>
      <c r="D533" s="1284"/>
      <c r="E533" s="1284"/>
      <c r="F533" s="1284"/>
      <c r="G533" s="46"/>
    </row>
    <row r="534" spans="1:7" ht="14.4">
      <c r="A534" s="454"/>
      <c r="B534" s="1444" t="s">
        <v>294</v>
      </c>
      <c r="C534" s="703"/>
      <c r="D534" s="1595" t="s">
        <v>422</v>
      </c>
      <c r="E534" s="1595"/>
      <c r="F534" s="1595"/>
      <c r="G534" s="46"/>
    </row>
    <row r="535" spans="1:7">
      <c r="A535" s="703"/>
      <c r="B535" s="703"/>
      <c r="C535" s="703"/>
      <c r="D535" s="1595"/>
      <c r="E535" s="1595"/>
      <c r="F535" s="1595"/>
      <c r="G535" s="46"/>
    </row>
    <row r="536" spans="1:7">
      <c r="A536" s="703"/>
      <c r="B536" s="703"/>
      <c r="C536" s="703"/>
      <c r="D536" s="1284"/>
      <c r="E536" s="1284"/>
      <c r="F536" s="1284"/>
      <c r="G536" s="46"/>
    </row>
    <row r="537" spans="1:7" ht="14.4">
      <c r="A537" s="454"/>
      <c r="B537" s="1444" t="s">
        <v>294</v>
      </c>
      <c r="C537" s="703"/>
      <c r="D537" s="1595" t="s">
        <v>423</v>
      </c>
      <c r="E537" s="1595"/>
      <c r="F537" s="1595"/>
      <c r="G537" s="46"/>
    </row>
    <row r="538" spans="1:7">
      <c r="A538" s="703"/>
      <c r="B538" s="703"/>
      <c r="C538" s="703"/>
      <c r="D538" s="1595"/>
      <c r="E538" s="1595"/>
      <c r="F538" s="1595"/>
      <c r="G538" s="46"/>
    </row>
    <row r="539" spans="1:7">
      <c r="A539" s="703"/>
      <c r="B539" s="703"/>
      <c r="C539" s="703"/>
      <c r="D539" s="1284"/>
      <c r="E539" s="1284"/>
      <c r="F539" s="1284"/>
      <c r="G539" s="46"/>
    </row>
    <row r="540" spans="1:7" ht="14.4">
      <c r="A540" s="454"/>
      <c r="B540" s="1444" t="s">
        <v>294</v>
      </c>
      <c r="C540" s="703"/>
      <c r="D540" s="1561" t="s">
        <v>424</v>
      </c>
      <c r="E540" s="1561"/>
      <c r="F540" s="1561"/>
      <c r="G540" s="46"/>
    </row>
    <row r="541" spans="1:7">
      <c r="A541" s="703"/>
      <c r="B541" s="703"/>
      <c r="C541" s="703"/>
      <c r="D541" s="1561"/>
      <c r="E541" s="1561"/>
      <c r="F541" s="1561"/>
      <c r="G541" s="111"/>
    </row>
    <row r="542" spans="1:7">
      <c r="A542" s="703"/>
      <c r="B542" s="703"/>
      <c r="C542" s="703"/>
      <c r="D542" s="1284"/>
      <c r="E542" s="1284"/>
      <c r="F542" s="1284"/>
      <c r="G542" s="111"/>
    </row>
    <row r="543" spans="1:7" ht="14.4">
      <c r="A543" s="454"/>
      <c r="B543" s="1444" t="s">
        <v>294</v>
      </c>
      <c r="C543" s="703"/>
      <c r="D543" s="1574" t="s">
        <v>425</v>
      </c>
      <c r="E543" s="1574"/>
      <c r="F543" s="1574"/>
      <c r="G543" s="111"/>
    </row>
    <row r="544" spans="1:7">
      <c r="A544" s="1324"/>
      <c r="B544" s="1324"/>
      <c r="C544" s="703"/>
      <c r="D544" s="1574" t="s">
        <v>426</v>
      </c>
      <c r="E544" s="1574"/>
      <c r="F544" s="1574"/>
      <c r="G544" s="111"/>
    </row>
    <row r="545" spans="1:7">
      <c r="A545" s="1324"/>
      <c r="B545" s="1324"/>
      <c r="C545" s="703"/>
      <c r="D545" s="4"/>
      <c r="E545" s="1591" t="s">
        <v>427</v>
      </c>
      <c r="F545" s="1591"/>
      <c r="G545" s="111"/>
    </row>
    <row r="546" spans="1:7" ht="14.4">
      <c r="A546" s="454"/>
      <c r="B546" s="454"/>
      <c r="C546" s="703"/>
      <c r="D546" s="46"/>
      <c r="E546" s="1284"/>
      <c r="F546" s="1284"/>
      <c r="G546" s="111"/>
    </row>
    <row r="547" spans="1:7" ht="14.4">
      <c r="A547" s="454"/>
      <c r="B547" s="1444" t="s">
        <v>294</v>
      </c>
      <c r="C547" s="703"/>
      <c r="D547" s="1634" t="s">
        <v>428</v>
      </c>
      <c r="E547" s="1634"/>
      <c r="F547" s="1634"/>
      <c r="G547" s="111"/>
    </row>
    <row r="548" spans="1:7">
      <c r="A548" s="690"/>
      <c r="B548" s="690"/>
      <c r="C548" s="703"/>
      <c r="D548" s="1561" t="s">
        <v>429</v>
      </c>
      <c r="E548" s="1561"/>
      <c r="F548" s="1561"/>
      <c r="G548" s="111"/>
    </row>
    <row r="549" spans="1:7">
      <c r="A549" s="703"/>
      <c r="B549" s="703"/>
      <c r="C549" s="703"/>
      <c r="D549" s="1561"/>
      <c r="E549" s="1561"/>
      <c r="F549" s="1561"/>
      <c r="G549" s="111"/>
    </row>
    <row r="550" spans="1:7">
      <c r="A550" s="703"/>
      <c r="B550" s="703"/>
      <c r="C550" s="703"/>
      <c r="D550" s="1561"/>
      <c r="E550" s="1561"/>
      <c r="F550" s="1561"/>
      <c r="G550" s="111"/>
    </row>
    <row r="551" spans="1:7">
      <c r="A551" s="703"/>
      <c r="B551" s="703"/>
      <c r="C551" s="703"/>
      <c r="D551" s="1284"/>
      <c r="E551" s="1284"/>
      <c r="F551" s="1284"/>
      <c r="G551" s="111"/>
    </row>
    <row r="552" spans="1:7" ht="14.4">
      <c r="A552" s="454"/>
      <c r="B552" s="1444" t="s">
        <v>294</v>
      </c>
      <c r="C552" s="703"/>
      <c r="D552" s="1561" t="s">
        <v>430</v>
      </c>
      <c r="E552" s="1561"/>
      <c r="F552" s="1561"/>
      <c r="G552" s="111"/>
    </row>
    <row r="553" spans="1:7" ht="14.4">
      <c r="A553" s="454"/>
      <c r="B553" s="454"/>
      <c r="C553" s="703"/>
      <c r="D553" s="1561"/>
      <c r="E553" s="1561"/>
      <c r="F553" s="1561"/>
      <c r="G553" s="111"/>
    </row>
    <row r="554" spans="1:7" ht="14.4">
      <c r="A554" s="454"/>
      <c r="B554" s="454"/>
      <c r="C554" s="703"/>
      <c r="D554" s="1561"/>
      <c r="E554" s="1561"/>
      <c r="F554" s="1561"/>
      <c r="G554" s="111"/>
    </row>
    <row r="555" spans="1:7" ht="14.4">
      <c r="A555" s="454"/>
      <c r="B555" s="454"/>
      <c r="C555" s="703"/>
      <c r="D555" s="1561"/>
      <c r="E555" s="1561"/>
      <c r="F555" s="1561"/>
      <c r="G555" s="111"/>
    </row>
    <row r="556" spans="1:7" ht="14.4">
      <c r="A556" s="454"/>
      <c r="B556" s="454"/>
      <c r="C556" s="703"/>
      <c r="D556" s="1284"/>
      <c r="E556" s="1284"/>
      <c r="F556" s="1284"/>
      <c r="G556" s="111"/>
    </row>
    <row r="557" spans="1:7">
      <c r="A557" s="1581" t="s">
        <v>431</v>
      </c>
      <c r="B557" s="1581"/>
      <c r="C557" s="1581"/>
      <c r="D557" s="1581"/>
      <c r="E557" s="1581"/>
      <c r="F557" s="1581"/>
      <c r="G557" s="1581"/>
    </row>
    <row r="558" spans="1:7">
      <c r="A558" s="703"/>
      <c r="B558" s="703"/>
      <c r="C558" s="703"/>
      <c r="D558" s="46"/>
      <c r="E558" s="1284"/>
      <c r="F558" s="1284"/>
      <c r="G558" s="111"/>
    </row>
    <row r="559" spans="1:7" ht="12.75" customHeight="1">
      <c r="A559" s="690"/>
      <c r="B559" s="690"/>
      <c r="C559" s="1293"/>
      <c r="D559" s="1609" t="s">
        <v>432</v>
      </c>
      <c r="E559" s="1609"/>
      <c r="F559" s="1609"/>
      <c r="G559" s="111"/>
    </row>
    <row r="560" spans="1:7">
      <c r="A560" s="457"/>
      <c r="B560" s="457"/>
      <c r="C560" s="457"/>
      <c r="D560" s="1603" t="s">
        <v>433</v>
      </c>
      <c r="E560" s="1603"/>
      <c r="F560" s="1603"/>
      <c r="G560" s="111"/>
    </row>
    <row r="561" spans="1:7">
      <c r="A561" s="456"/>
      <c r="B561" s="456"/>
      <c r="C561" s="457"/>
      <c r="D561" s="1430"/>
      <c r="E561" s="46"/>
      <c r="F561" s="46"/>
      <c r="G561" s="111"/>
    </row>
    <row r="562" spans="1:7">
      <c r="A562" s="457"/>
      <c r="B562" s="1444" t="s">
        <v>294</v>
      </c>
      <c r="C562" s="690"/>
      <c r="D562" s="1603" t="s">
        <v>434</v>
      </c>
      <c r="E562" s="1603"/>
      <c r="F562" s="1603"/>
      <c r="G562" s="111"/>
    </row>
    <row r="563" spans="1:7">
      <c r="A563" s="1324"/>
      <c r="B563" s="1324"/>
      <c r="C563" s="690"/>
      <c r="D563" s="189"/>
      <c r="E563" s="46"/>
      <c r="F563" s="46"/>
      <c r="G563" s="46"/>
    </row>
    <row r="564" spans="1:7">
      <c r="A564" s="1324"/>
      <c r="B564" s="1444" t="s">
        <v>294</v>
      </c>
      <c r="C564" s="690"/>
      <c r="D564" s="1580" t="s">
        <v>435</v>
      </c>
      <c r="E564" s="1580"/>
      <c r="F564" s="1580"/>
      <c r="G564" s="46"/>
    </row>
    <row r="565" spans="1:7">
      <c r="A565" s="1324"/>
      <c r="B565" s="1324"/>
      <c r="C565" s="690"/>
      <c r="D565" s="1580"/>
      <c r="E565" s="1580"/>
      <c r="F565" s="1580"/>
      <c r="G565" s="46"/>
    </row>
    <row r="566" spans="1:7">
      <c r="A566" s="1324"/>
      <c r="B566" s="1324"/>
      <c r="C566" s="690"/>
      <c r="D566" s="1580"/>
      <c r="E566" s="1580"/>
      <c r="F566" s="1580"/>
      <c r="G566" s="46"/>
    </row>
    <row r="567" spans="1:7">
      <c r="A567" s="1324"/>
      <c r="B567" s="1324"/>
      <c r="C567" s="690"/>
      <c r="D567" s="1431"/>
      <c r="E567" s="46"/>
      <c r="F567" s="46"/>
      <c r="G567" s="46"/>
    </row>
    <row r="568" spans="1:7" s="441" customFormat="1">
      <c r="A568" s="1324"/>
      <c r="B568" s="1444" t="s">
        <v>294</v>
      </c>
      <c r="C568" s="690"/>
      <c r="D568" s="1580" t="s">
        <v>436</v>
      </c>
      <c r="E568" s="1580"/>
      <c r="F568" s="1580"/>
      <c r="G568" s="46"/>
    </row>
    <row r="569" spans="1:7" s="441" customFormat="1">
      <c r="A569" s="1324"/>
      <c r="B569" s="1324"/>
      <c r="C569" s="690"/>
      <c r="D569" s="1580"/>
      <c r="E569" s="1580"/>
      <c r="F569" s="1580"/>
      <c r="G569" s="46"/>
    </row>
    <row r="570" spans="1:7" s="441" customFormat="1">
      <c r="A570" s="1324"/>
      <c r="B570" s="1324"/>
      <c r="C570" s="690"/>
      <c r="D570" s="1580"/>
      <c r="E570" s="1580"/>
      <c r="F570" s="1580"/>
      <c r="G570" s="46"/>
    </row>
    <row r="571" spans="1:7" s="441" customFormat="1">
      <c r="A571" s="1324"/>
      <c r="B571" s="1324"/>
      <c r="C571" s="690"/>
      <c r="D571" s="1580"/>
      <c r="E571" s="1580"/>
      <c r="F571" s="1580"/>
      <c r="G571" s="46"/>
    </row>
    <row r="572" spans="1:7" s="441" customFormat="1">
      <c r="A572" s="1324"/>
      <c r="B572" s="1324"/>
      <c r="C572" s="690"/>
      <c r="D572" s="1292"/>
      <c r="E572" s="1292"/>
      <c r="F572" s="1292"/>
      <c r="G572" s="46"/>
    </row>
    <row r="573" spans="1:7">
      <c r="A573" s="1324"/>
      <c r="B573" s="1444" t="s">
        <v>294</v>
      </c>
      <c r="C573" s="690"/>
      <c r="D573" s="1580" t="s">
        <v>437</v>
      </c>
      <c r="E573" s="1580"/>
      <c r="F573" s="1580"/>
      <c r="G573" s="46"/>
    </row>
    <row r="574" spans="1:7">
      <c r="A574" s="1324"/>
      <c r="B574" s="1324"/>
      <c r="C574" s="690"/>
      <c r="D574" s="1580"/>
      <c r="E574" s="1580"/>
      <c r="F574" s="1580"/>
      <c r="G574" s="46"/>
    </row>
    <row r="575" spans="1:7">
      <c r="A575" s="1324"/>
      <c r="B575" s="1324"/>
      <c r="C575" s="690"/>
      <c r="D575" s="1430"/>
      <c r="E575" s="46"/>
      <c r="F575" s="46"/>
      <c r="G575" s="46"/>
    </row>
    <row r="576" spans="1:7" s="441" customFormat="1">
      <c r="A576" s="1324"/>
      <c r="B576" s="1444" t="s">
        <v>294</v>
      </c>
      <c r="C576" s="690"/>
      <c r="D576" s="1603" t="s">
        <v>438</v>
      </c>
      <c r="E576" s="1603"/>
      <c r="F576" s="1603"/>
      <c r="G576" s="46"/>
    </row>
    <row r="577" spans="1:7" s="441" customFormat="1">
      <c r="A577" s="1324"/>
      <c r="B577" s="1324"/>
      <c r="C577" s="690"/>
      <c r="D577" s="1603"/>
      <c r="E577" s="1603"/>
      <c r="F577" s="1603"/>
      <c r="G577" s="46"/>
    </row>
    <row r="578" spans="1:7" s="441" customFormat="1">
      <c r="A578" s="1324"/>
      <c r="B578" s="1324"/>
      <c r="C578" s="690"/>
      <c r="D578" s="1430"/>
      <c r="E578" s="46"/>
      <c r="F578" s="46"/>
      <c r="G578" s="46"/>
    </row>
    <row r="579" spans="1:7" ht="14.4">
      <c r="A579" s="454"/>
      <c r="B579" s="1444" t="s">
        <v>294</v>
      </c>
      <c r="C579" s="690"/>
      <c r="D579" s="1603" t="s">
        <v>439</v>
      </c>
      <c r="E579" s="1603"/>
      <c r="F579" s="1603"/>
      <c r="G579" s="46"/>
    </row>
    <row r="580" spans="1:7" ht="14.4">
      <c r="A580" s="454"/>
      <c r="B580" s="454"/>
      <c r="C580" s="690"/>
      <c r="D580" s="1430"/>
      <c r="E580" s="46"/>
      <c r="F580" s="46"/>
      <c r="G580" s="46"/>
    </row>
    <row r="581" spans="1:7" ht="14.4">
      <c r="A581" s="454"/>
      <c r="B581" s="1444" t="s">
        <v>294</v>
      </c>
      <c r="C581" s="690"/>
      <c r="D581" s="1603" t="s">
        <v>440</v>
      </c>
      <c r="E581" s="1603"/>
      <c r="F581" s="1603"/>
      <c r="G581" s="46"/>
    </row>
    <row r="582" spans="1:7" ht="14.4">
      <c r="A582" s="454"/>
      <c r="B582" s="454"/>
      <c r="C582" s="690"/>
      <c r="D582" s="1603"/>
      <c r="E582" s="1603"/>
      <c r="F582" s="1603"/>
      <c r="G582" s="46"/>
    </row>
    <row r="583" spans="1:7">
      <c r="A583" s="690"/>
      <c r="B583" s="690"/>
      <c r="C583" s="690"/>
      <c r="D583" s="1603"/>
      <c r="E583" s="1603"/>
      <c r="F583" s="1603"/>
      <c r="G583" s="46"/>
    </row>
    <row r="584" spans="1:7">
      <c r="A584" s="690"/>
      <c r="B584" s="690"/>
      <c r="C584" s="690"/>
      <c r="D584" s="1603"/>
      <c r="E584" s="1603"/>
      <c r="F584" s="1603"/>
      <c r="G584" s="46"/>
    </row>
    <row r="585" spans="1:7" s="441" customFormat="1">
      <c r="A585" s="690"/>
      <c r="B585" s="690"/>
      <c r="C585" s="690"/>
      <c r="D585" s="1603"/>
      <c r="E585" s="1603"/>
      <c r="F585" s="1603"/>
      <c r="G585" s="46"/>
    </row>
    <row r="586" spans="1:7" s="441" customFormat="1">
      <c r="A586" s="690"/>
      <c r="B586" s="690"/>
      <c r="C586" s="690"/>
      <c r="D586" s="1603"/>
      <c r="E586" s="1603"/>
      <c r="F586" s="1603"/>
      <c r="G586" s="46"/>
    </row>
    <row r="587" spans="1:7">
      <c r="A587" s="690"/>
      <c r="B587" s="690"/>
      <c r="C587" s="690"/>
      <c r="D587" s="46"/>
      <c r="E587" s="46"/>
      <c r="F587" s="46"/>
      <c r="G587" s="46"/>
    </row>
    <row r="588" spans="1:7">
      <c r="A588" s="1581" t="s">
        <v>441</v>
      </c>
      <c r="B588" s="1581"/>
      <c r="C588" s="1581"/>
      <c r="D588" s="1581"/>
      <c r="E588" s="1581"/>
      <c r="F588" s="1581"/>
      <c r="G588" s="1581"/>
    </row>
    <row r="589" spans="1:7">
      <c r="A589" s="690"/>
      <c r="B589" s="690"/>
      <c r="C589" s="690"/>
      <c r="D589" s="46"/>
      <c r="E589" s="46"/>
      <c r="F589" s="46"/>
      <c r="G589" s="46"/>
    </row>
    <row r="590" spans="1:7">
      <c r="A590" s="690"/>
      <c r="B590" s="690"/>
      <c r="C590" s="690"/>
      <c r="D590" s="1597" t="s">
        <v>442</v>
      </c>
      <c r="E590" s="1597"/>
      <c r="F590" s="1597"/>
      <c r="G590" s="46"/>
    </row>
    <row r="591" spans="1:7">
      <c r="A591" s="690"/>
      <c r="B591" s="690"/>
      <c r="C591" s="690"/>
      <c r="D591" s="1635" t="s">
        <v>443</v>
      </c>
      <c r="E591" s="1635"/>
      <c r="F591" s="1635"/>
      <c r="G591" s="46"/>
    </row>
    <row r="592" spans="1:7" s="456" customFormat="1">
      <c r="A592" s="690"/>
      <c r="B592" s="690"/>
      <c r="C592" s="690"/>
      <c r="D592" s="1277"/>
      <c r="E592" s="712"/>
      <c r="F592" s="712"/>
      <c r="G592" s="46"/>
    </row>
    <row r="593" spans="1:7" s="29" customFormat="1" ht="14.4">
      <c r="A593" s="231"/>
      <c r="B593" s="1444" t="s">
        <v>294</v>
      </c>
      <c r="C593" s="1332"/>
      <c r="D593" s="1599" t="s">
        <v>444</v>
      </c>
      <c r="E593" s="1599"/>
      <c r="F593" s="1599"/>
      <c r="G593" s="151"/>
    </row>
    <row r="594" spans="1:7">
      <c r="A594" s="690"/>
      <c r="B594" s="690"/>
      <c r="C594" s="690"/>
      <c r="D594" s="1599"/>
      <c r="E594" s="1599"/>
      <c r="F594" s="1599"/>
      <c r="G594" s="46"/>
    </row>
    <row r="595" spans="1:7">
      <c r="A595" s="690"/>
      <c r="B595" s="690"/>
      <c r="C595" s="690"/>
      <c r="D595" s="1599"/>
      <c r="E595" s="1599"/>
      <c r="F595" s="1599"/>
      <c r="G595" s="46"/>
    </row>
    <row r="596" spans="1:7">
      <c r="A596" s="690"/>
      <c r="B596" s="690"/>
      <c r="C596" s="690"/>
      <c r="D596" s="46"/>
      <c r="E596" s="46"/>
      <c r="F596" s="46"/>
      <c r="G596" s="46"/>
    </row>
    <row r="597" spans="1:7">
      <c r="A597" s="1581" t="s">
        <v>445</v>
      </c>
      <c r="B597" s="1581"/>
      <c r="C597" s="1581"/>
      <c r="D597" s="1581"/>
      <c r="E597" s="1581"/>
      <c r="F597" s="1581"/>
      <c r="G597" s="1581"/>
    </row>
    <row r="598" spans="1:7">
      <c r="A598" s="1284"/>
      <c r="B598" s="1284"/>
      <c r="C598" s="690"/>
      <c r="D598" s="46"/>
      <c r="E598" s="46"/>
      <c r="F598" s="46"/>
      <c r="G598" s="111"/>
    </row>
    <row r="599" spans="1:7">
      <c r="A599" s="435"/>
      <c r="B599" s="435"/>
      <c r="C599" s="1293"/>
      <c r="D599" s="1636" t="s">
        <v>446</v>
      </c>
      <c r="E599" s="1636"/>
      <c r="F599" s="1636"/>
      <c r="G599" s="111"/>
    </row>
    <row r="600" spans="1:7">
      <c r="A600" s="435"/>
      <c r="B600" s="435"/>
      <c r="C600" s="1293"/>
      <c r="D600" s="1636"/>
      <c r="E600" s="1636"/>
      <c r="F600" s="1636"/>
      <c r="G600" s="111"/>
    </row>
    <row r="601" spans="1:7">
      <c r="A601" s="690"/>
      <c r="B601" s="690"/>
      <c r="C601" s="457"/>
      <c r="D601" s="1635" t="s">
        <v>447</v>
      </c>
      <c r="E601" s="1635"/>
      <c r="F601" s="1635"/>
      <c r="G601" s="111"/>
    </row>
    <row r="602" spans="1:7" s="456" customFormat="1">
      <c r="A602" s="690"/>
      <c r="B602" s="690"/>
      <c r="C602" s="457"/>
      <c r="D602" s="1277"/>
      <c r="E602" s="1277"/>
      <c r="F602" s="1277"/>
      <c r="G602" s="111"/>
    </row>
    <row r="603" spans="1:7">
      <c r="A603" s="1324"/>
      <c r="B603" s="1444" t="s">
        <v>294</v>
      </c>
      <c r="C603" s="690"/>
      <c r="D603" s="1635" t="s">
        <v>448</v>
      </c>
      <c r="E603" s="1635"/>
      <c r="F603" s="1635"/>
      <c r="G603" s="111"/>
    </row>
    <row r="604" spans="1:7">
      <c r="A604" s="690"/>
      <c r="B604" s="690"/>
      <c r="C604" s="164"/>
      <c r="D604" s="46"/>
      <c r="E604" s="456"/>
      <c r="F604" s="46"/>
      <c r="G604" s="111"/>
    </row>
    <row r="605" spans="1:7">
      <c r="A605" s="1324"/>
      <c r="B605" s="1444" t="s">
        <v>294</v>
      </c>
      <c r="C605" s="690"/>
      <c r="D605" s="1596" t="s">
        <v>449</v>
      </c>
      <c r="E605" s="1596"/>
      <c r="F605" s="1596"/>
      <c r="G605" s="111"/>
    </row>
    <row r="606" spans="1:7">
      <c r="A606" s="690"/>
      <c r="B606" s="690"/>
      <c r="C606" s="690"/>
      <c r="D606" s="1596"/>
      <c r="E606" s="1596"/>
      <c r="F606" s="1596"/>
      <c r="G606" s="111"/>
    </row>
    <row r="607" spans="1:7">
      <c r="A607" s="690"/>
      <c r="B607" s="690"/>
      <c r="C607" s="690"/>
      <c r="D607" s="456"/>
      <c r="E607" s="46"/>
      <c r="F607" s="46"/>
      <c r="G607" s="111"/>
    </row>
    <row r="608" spans="1:7">
      <c r="A608" s="690"/>
      <c r="B608" s="1444" t="s">
        <v>294</v>
      </c>
      <c r="C608" s="690"/>
      <c r="D608" s="1596" t="s">
        <v>450</v>
      </c>
      <c r="E608" s="1596"/>
      <c r="F608" s="1596"/>
      <c r="G608" s="111"/>
    </row>
    <row r="609" spans="1:7">
      <c r="A609" s="690"/>
      <c r="B609" s="690"/>
      <c r="C609" s="164"/>
      <c r="D609" s="1596"/>
      <c r="E609" s="1596"/>
      <c r="F609" s="1596"/>
      <c r="G609" s="111"/>
    </row>
    <row r="610" spans="1:7">
      <c r="A610" s="690"/>
      <c r="B610" s="690"/>
      <c r="C610" s="164"/>
      <c r="D610" s="46"/>
      <c r="E610" s="46"/>
      <c r="F610" s="46"/>
      <c r="G610" s="111"/>
    </row>
    <row r="611" spans="1:7">
      <c r="A611" s="690"/>
      <c r="B611" s="1444" t="s">
        <v>294</v>
      </c>
      <c r="C611" s="164"/>
      <c r="D611" s="1596" t="s">
        <v>451</v>
      </c>
      <c r="E611" s="1596"/>
      <c r="F611" s="1596"/>
      <c r="G611" s="111"/>
    </row>
    <row r="612" spans="1:7">
      <c r="A612" s="690"/>
      <c r="B612" s="690"/>
      <c r="C612" s="164"/>
      <c r="D612" s="1596"/>
      <c r="E612" s="1596"/>
      <c r="F612" s="1596"/>
      <c r="G612" s="111"/>
    </row>
    <row r="613" spans="1:7">
      <c r="A613" s="690"/>
      <c r="B613" s="690"/>
      <c r="C613" s="164"/>
      <c r="D613" s="46"/>
      <c r="E613" s="46"/>
      <c r="F613" s="46"/>
      <c r="G613" s="111"/>
    </row>
    <row r="614" spans="1:7">
      <c r="A614" s="1581" t="s">
        <v>452</v>
      </c>
      <c r="B614" s="1581"/>
      <c r="C614" s="1581"/>
      <c r="D614" s="1581"/>
      <c r="E614" s="1581"/>
      <c r="F614" s="1581"/>
      <c r="G614" s="1581"/>
    </row>
    <row r="615" spans="1:7">
      <c r="A615" s="163"/>
      <c r="B615" s="163"/>
      <c r="C615" s="163"/>
      <c r="D615" s="46"/>
      <c r="E615" s="46"/>
      <c r="F615" s="46"/>
      <c r="G615" s="111"/>
    </row>
    <row r="616" spans="1:7">
      <c r="A616" s="690"/>
      <c r="B616" s="690"/>
      <c r="C616" s="1324"/>
      <c r="D616" s="1597" t="s">
        <v>453</v>
      </c>
      <c r="E616" s="1597"/>
      <c r="F616" s="1597"/>
      <c r="G616" s="111"/>
    </row>
    <row r="617" spans="1:7">
      <c r="A617" s="1324"/>
      <c r="B617" s="1324"/>
      <c r="C617" s="449"/>
      <c r="D617" s="39"/>
      <c r="E617" s="46"/>
      <c r="F617" s="46"/>
      <c r="G617" s="111"/>
    </row>
    <row r="618" spans="1:7" ht="14.4">
      <c r="A618" s="454"/>
      <c r="B618" s="1444" t="s">
        <v>294</v>
      </c>
      <c r="C618" s="449"/>
      <c r="D618" s="1598" t="s">
        <v>454</v>
      </c>
      <c r="E618" s="1598"/>
      <c r="F618" s="1598"/>
      <c r="G618" s="111"/>
    </row>
    <row r="619" spans="1:7">
      <c r="A619" s="690"/>
      <c r="B619" s="690"/>
      <c r="C619" s="449"/>
      <c r="D619" s="1598"/>
      <c r="E619" s="1598"/>
      <c r="F619" s="1598"/>
      <c r="G619" s="111"/>
    </row>
    <row r="620" spans="1:7">
      <c r="A620" s="690"/>
      <c r="B620" s="690"/>
      <c r="C620" s="449"/>
      <c r="D620" s="1598"/>
      <c r="E620" s="1598"/>
      <c r="F620" s="1598"/>
      <c r="G620" s="111"/>
    </row>
    <row r="621" spans="1:7">
      <c r="A621" s="690"/>
      <c r="B621" s="690"/>
      <c r="C621" s="449"/>
      <c r="D621" s="1598"/>
      <c r="E621" s="1598"/>
      <c r="F621" s="1598"/>
      <c r="G621" s="111"/>
    </row>
    <row r="622" spans="1:7">
      <c r="A622" s="690"/>
      <c r="B622" s="690"/>
      <c r="C622" s="449"/>
      <c r="D622" s="1598"/>
      <c r="E622" s="1598"/>
      <c r="F622" s="1598"/>
      <c r="G622" s="111"/>
    </row>
    <row r="623" spans="1:7">
      <c r="A623" s="690"/>
      <c r="B623" s="690"/>
      <c r="C623" s="449"/>
      <c r="D623" s="1598"/>
      <c r="E623" s="1598"/>
      <c r="F623" s="1598"/>
      <c r="G623" s="111"/>
    </row>
    <row r="624" spans="1:7" s="456" customFormat="1">
      <c r="A624" s="690"/>
      <c r="B624" s="690"/>
      <c r="C624" s="449"/>
      <c r="D624" s="1300"/>
      <c r="E624" s="1300"/>
      <c r="F624" s="1300"/>
      <c r="G624" s="111"/>
    </row>
    <row r="625" spans="1:7" ht="14.4">
      <c r="A625" s="454"/>
      <c r="B625" s="1444" t="s">
        <v>294</v>
      </c>
      <c r="C625" s="449"/>
      <c r="D625" s="1598" t="s">
        <v>455</v>
      </c>
      <c r="E625" s="1598"/>
      <c r="F625" s="1598"/>
      <c r="G625" s="111"/>
    </row>
    <row r="626" spans="1:7">
      <c r="A626" s="703"/>
      <c r="B626" s="703"/>
      <c r="C626" s="703"/>
      <c r="D626" s="1598"/>
      <c r="E626" s="1598"/>
      <c r="F626" s="1598"/>
      <c r="G626" s="111"/>
    </row>
    <row r="627" spans="1:7">
      <c r="A627" s="703"/>
      <c r="B627" s="703"/>
      <c r="C627" s="703"/>
      <c r="D627" s="1281"/>
      <c r="E627" s="113"/>
      <c r="F627" s="113"/>
      <c r="G627" s="111"/>
    </row>
    <row r="628" spans="1:7" ht="14.4">
      <c r="A628" s="454"/>
      <c r="B628" s="1444" t="s">
        <v>294</v>
      </c>
      <c r="C628" s="703"/>
      <c r="D628" s="1599" t="s">
        <v>456</v>
      </c>
      <c r="E628" s="1599"/>
      <c r="F628" s="1599"/>
      <c r="G628" s="111"/>
    </row>
    <row r="629" spans="1:7" ht="14.4">
      <c r="A629" s="454"/>
      <c r="B629" s="454"/>
      <c r="C629" s="703"/>
      <c r="D629" s="1599"/>
      <c r="E629" s="1599"/>
      <c r="F629" s="1599"/>
      <c r="G629" s="111"/>
    </row>
    <row r="630" spans="1:7" ht="14.4">
      <c r="A630" s="454"/>
      <c r="B630" s="454"/>
      <c r="C630" s="703"/>
      <c r="D630" s="1599"/>
      <c r="E630" s="1599"/>
      <c r="F630" s="1599"/>
      <c r="G630" s="111"/>
    </row>
    <row r="631" spans="1:7">
      <c r="A631" s="703"/>
      <c r="B631" s="703"/>
      <c r="C631" s="703"/>
      <c r="D631" s="1599"/>
      <c r="E631" s="1599"/>
      <c r="F631" s="1599"/>
      <c r="G631" s="111"/>
    </row>
    <row r="632" spans="1:7" s="456" customFormat="1">
      <c r="A632" s="703"/>
      <c r="B632" s="703"/>
      <c r="C632" s="703"/>
      <c r="D632" s="1278"/>
      <c r="E632" s="1278"/>
      <c r="F632" s="1278"/>
      <c r="G632" s="111"/>
    </row>
    <row r="633" spans="1:7">
      <c r="A633" s="703"/>
      <c r="B633" s="1444" t="s">
        <v>294</v>
      </c>
      <c r="C633" s="703"/>
      <c r="D633" s="1600" t="s">
        <v>457</v>
      </c>
      <c r="E633" s="1600"/>
      <c r="F633" s="1600"/>
      <c r="G633" s="111"/>
    </row>
    <row r="634" spans="1:7">
      <c r="A634" s="703"/>
      <c r="B634" s="703"/>
      <c r="C634" s="703"/>
      <c r="D634" s="1361"/>
      <c r="E634" s="1361"/>
      <c r="F634" s="1361"/>
      <c r="G634" s="111"/>
    </row>
    <row r="635" spans="1:7">
      <c r="A635" s="1581" t="s">
        <v>458</v>
      </c>
      <c r="B635" s="1581"/>
      <c r="C635" s="1581"/>
      <c r="D635" s="1581"/>
      <c r="E635" s="1581"/>
      <c r="F635" s="1581"/>
      <c r="G635" s="1581"/>
    </row>
    <row r="636" spans="1:7">
      <c r="A636" s="1284"/>
      <c r="B636" s="1284"/>
      <c r="C636" s="703"/>
      <c r="D636" s="113"/>
      <c r="E636" s="113"/>
      <c r="F636" s="113"/>
      <c r="G636" s="111"/>
    </row>
    <row r="637" spans="1:7">
      <c r="A637" s="690"/>
      <c r="B637" s="690"/>
      <c r="C637" s="163"/>
      <c r="D637" s="1601" t="s">
        <v>459</v>
      </c>
      <c r="E637" s="1601"/>
      <c r="F637" s="1601"/>
      <c r="G637" s="111"/>
    </row>
    <row r="638" spans="1:7">
      <c r="A638" s="457"/>
      <c r="B638" s="457"/>
      <c r="C638" s="457"/>
      <c r="D638" s="1602" t="s">
        <v>460</v>
      </c>
      <c r="E638" s="1602"/>
      <c r="F638" s="1602"/>
      <c r="G638" s="111"/>
    </row>
    <row r="639" spans="1:7" s="456" customFormat="1">
      <c r="A639" s="457"/>
      <c r="B639" s="457"/>
      <c r="C639" s="457"/>
      <c r="D639" s="1305"/>
      <c r="E639" s="1305"/>
      <c r="F639" s="1305"/>
      <c r="G639" s="111"/>
    </row>
    <row r="640" spans="1:7" ht="14.4" customHeight="1">
      <c r="A640" s="454"/>
      <c r="B640" s="1444" t="s">
        <v>294</v>
      </c>
      <c r="C640" s="703"/>
      <c r="D640" s="1559" t="s">
        <v>461</v>
      </c>
      <c r="E640" s="1559"/>
      <c r="F640" s="1559"/>
      <c r="G640" s="111"/>
    </row>
    <row r="641" spans="1:11" ht="14.4">
      <c r="A641" s="454"/>
      <c r="B641" s="454"/>
      <c r="C641" s="703"/>
      <c r="D641" s="1559"/>
      <c r="E641" s="1559"/>
      <c r="F641" s="1559"/>
      <c r="G641" s="111"/>
      <c r="H641" s="456"/>
      <c r="I641" s="456"/>
      <c r="J641" s="456"/>
      <c r="K641" s="456"/>
    </row>
    <row r="642" spans="1:11" ht="14.4">
      <c r="A642" s="454"/>
      <c r="B642" s="454"/>
      <c r="C642" s="703"/>
      <c r="D642" s="1559"/>
      <c r="E642" s="1559"/>
      <c r="F642" s="1559"/>
      <c r="G642" s="111"/>
      <c r="H642" s="456"/>
      <c r="I642" s="456"/>
      <c r="J642" s="456"/>
      <c r="K642" s="456"/>
    </row>
    <row r="643" spans="1:11" ht="14.4">
      <c r="A643" s="454"/>
      <c r="B643" s="454"/>
      <c r="C643" s="703"/>
      <c r="D643" s="1559"/>
      <c r="E643" s="1559"/>
      <c r="F643" s="1559"/>
      <c r="G643" s="111"/>
      <c r="H643" s="456"/>
      <c r="I643" s="456"/>
      <c r="J643" s="456"/>
      <c r="K643" s="456"/>
    </row>
    <row r="644" spans="1:11" s="441" customFormat="1" ht="14.4">
      <c r="A644" s="454"/>
      <c r="B644" s="454"/>
      <c r="C644" s="703"/>
      <c r="D644" s="1559"/>
      <c r="E644" s="1559"/>
      <c r="F644" s="1559"/>
      <c r="G644" s="111"/>
      <c r="H644" s="456"/>
      <c r="I644" s="456"/>
      <c r="J644" s="456"/>
      <c r="K644" s="456"/>
    </row>
    <row r="645" spans="1:11" s="456" customFormat="1" ht="14.4">
      <c r="A645" s="454"/>
      <c r="B645" s="454"/>
      <c r="C645" s="703"/>
      <c r="D645" s="1276"/>
      <c r="E645" s="1276"/>
      <c r="F645" s="1276"/>
      <c r="G645" s="111"/>
    </row>
    <row r="646" spans="1:11" s="441" customFormat="1" ht="14.4">
      <c r="A646" s="454"/>
      <c r="B646" s="1444" t="s">
        <v>294</v>
      </c>
      <c r="C646" s="703"/>
      <c r="D646" s="1619" t="s">
        <v>462</v>
      </c>
      <c r="E646" s="1619"/>
      <c r="F646" s="1619"/>
      <c r="G646" s="111"/>
      <c r="H646" s="456"/>
      <c r="I646" s="456"/>
      <c r="J646" s="456"/>
      <c r="K646" s="456"/>
    </row>
    <row r="647" spans="1:11" s="441" customFormat="1" ht="14.4">
      <c r="A647" s="454"/>
      <c r="B647" s="454"/>
      <c r="C647" s="703"/>
      <c r="D647" s="1620" t="s">
        <v>463</v>
      </c>
      <c r="E647" s="1620"/>
      <c r="F647" s="1620"/>
      <c r="G647" s="111"/>
      <c r="H647" s="456"/>
      <c r="I647" s="456"/>
      <c r="J647" s="456"/>
      <c r="K647" s="456"/>
    </row>
    <row r="648" spans="1:11" s="441" customFormat="1" ht="14.4">
      <c r="A648" s="454"/>
      <c r="B648" s="454"/>
      <c r="C648" s="703"/>
      <c r="D648" s="1620"/>
      <c r="E648" s="1620"/>
      <c r="F648" s="1620"/>
      <c r="G648" s="111"/>
      <c r="H648" s="456"/>
      <c r="I648" s="456"/>
      <c r="J648" s="456"/>
      <c r="K648" s="456"/>
    </row>
    <row r="649" spans="1:11" s="441" customFormat="1" ht="14.4">
      <c r="A649" s="454"/>
      <c r="B649" s="454"/>
      <c r="C649" s="703"/>
      <c r="D649" s="1620"/>
      <c r="E649" s="1620"/>
      <c r="F649" s="1620"/>
      <c r="G649" s="111"/>
      <c r="H649" s="456"/>
      <c r="I649" s="456"/>
      <c r="J649" s="456"/>
      <c r="K649" s="456"/>
    </row>
    <row r="650" spans="1:11" s="441" customFormat="1" ht="14.4">
      <c r="A650" s="454"/>
      <c r="B650" s="454"/>
      <c r="C650" s="703"/>
      <c r="D650" s="1620"/>
      <c r="E650" s="1620"/>
      <c r="F650" s="1620"/>
      <c r="G650" s="111"/>
      <c r="H650" s="456"/>
      <c r="I650" s="456"/>
      <c r="J650" s="456"/>
      <c r="K650" s="456"/>
    </row>
    <row r="651" spans="1:11" s="441" customFormat="1" ht="14.4">
      <c r="A651" s="454"/>
      <c r="B651" s="454"/>
      <c r="C651" s="703"/>
      <c r="D651" s="1620"/>
      <c r="E651" s="1620"/>
      <c r="F651" s="1620"/>
      <c r="G651" s="111"/>
      <c r="H651" s="456"/>
      <c r="I651" s="456"/>
      <c r="J651" s="456"/>
      <c r="K651" s="456"/>
    </row>
    <row r="652" spans="1:11" s="441" customFormat="1" ht="14.4">
      <c r="A652" s="454"/>
      <c r="B652" s="454"/>
      <c r="C652" s="703"/>
      <c r="D652" s="1621" t="s">
        <v>464</v>
      </c>
      <c r="E652" s="1621"/>
      <c r="F652" s="1621"/>
      <c r="G652" s="111"/>
      <c r="H652" s="456"/>
      <c r="I652" s="456"/>
      <c r="J652" s="456"/>
      <c r="K652" s="456"/>
    </row>
    <row r="653" spans="1:11">
      <c r="A653" s="703"/>
      <c r="B653" s="703"/>
      <c r="C653" s="703"/>
      <c r="D653" s="113"/>
      <c r="E653" s="113"/>
      <c r="F653" s="113"/>
      <c r="G653" s="111"/>
      <c r="H653" s="456"/>
      <c r="I653" s="456"/>
      <c r="J653" s="456"/>
      <c r="K653" s="456"/>
    </row>
    <row r="654" spans="1:11">
      <c r="A654" s="1581" t="s">
        <v>465</v>
      </c>
      <c r="B654" s="1581"/>
      <c r="C654" s="1581"/>
      <c r="D654" s="1581"/>
      <c r="E654" s="1581"/>
      <c r="F654" s="1581"/>
      <c r="G654" s="1581"/>
      <c r="H654" s="165"/>
      <c r="I654" s="165"/>
      <c r="J654" s="165"/>
      <c r="K654" s="165"/>
    </row>
    <row r="655" spans="1:11" s="456" customFormat="1">
      <c r="A655" s="460"/>
      <c r="B655" s="460"/>
      <c r="C655" s="460"/>
      <c r="D655" s="460"/>
      <c r="E655" s="460"/>
      <c r="F655" s="460"/>
      <c r="G655" s="460"/>
      <c r="H655" s="165"/>
      <c r="I655" s="165"/>
      <c r="J655" s="165"/>
      <c r="K655" s="165"/>
    </row>
    <row r="656" spans="1:11">
      <c r="A656" s="690"/>
      <c r="B656" s="690"/>
      <c r="C656" s="163"/>
      <c r="D656" s="1584" t="s">
        <v>466</v>
      </c>
      <c r="E656" s="1584"/>
      <c r="F656" s="1584"/>
      <c r="G656" s="111"/>
      <c r="H656" s="165"/>
      <c r="I656" s="165"/>
      <c r="J656" s="165"/>
      <c r="K656" s="165"/>
    </row>
    <row r="657" spans="1:11">
      <c r="A657" s="163"/>
      <c r="B657" s="163"/>
      <c r="C657" s="163"/>
      <c r="D657" s="1584" t="s">
        <v>467</v>
      </c>
      <c r="E657" s="1584"/>
      <c r="F657" s="1584"/>
      <c r="G657" s="111"/>
      <c r="H657" s="165"/>
      <c r="I657" s="165"/>
      <c r="J657" s="165"/>
      <c r="K657" s="165"/>
    </row>
    <row r="658" spans="1:11">
      <c r="A658" s="457"/>
      <c r="B658" s="457"/>
      <c r="C658" s="457"/>
      <c r="D658" s="1574" t="s">
        <v>468</v>
      </c>
      <c r="E658" s="1574"/>
      <c r="F658" s="1574"/>
      <c r="G658" s="111"/>
      <c r="H658" s="165"/>
      <c r="I658" s="165"/>
      <c r="J658" s="165"/>
      <c r="K658" s="165"/>
    </row>
    <row r="659" spans="1:11">
      <c r="A659" s="457"/>
      <c r="B659" s="457"/>
      <c r="C659" s="457"/>
      <c r="D659" s="46"/>
      <c r="E659" s="46"/>
      <c r="F659" s="46"/>
      <c r="G659" s="111"/>
      <c r="H659" s="165"/>
      <c r="I659" s="165"/>
      <c r="J659" s="165"/>
      <c r="K659" s="165"/>
    </row>
    <row r="660" spans="1:11" ht="14.4">
      <c r="A660" s="454"/>
      <c r="B660" s="1444" t="s">
        <v>294</v>
      </c>
      <c r="C660" s="457"/>
      <c r="D660" s="1574" t="s">
        <v>469</v>
      </c>
      <c r="E660" s="1574"/>
      <c r="F660" s="1574"/>
      <c r="G660" s="111"/>
      <c r="H660" s="165"/>
      <c r="I660" s="165"/>
      <c r="J660" s="165"/>
      <c r="K660" s="165"/>
    </row>
    <row r="661" spans="1:11">
      <c r="A661" s="457"/>
      <c r="B661" s="457"/>
      <c r="C661" s="457"/>
      <c r="D661" s="1574" t="s">
        <v>470</v>
      </c>
      <c r="E661" s="1574"/>
      <c r="F661" s="1574"/>
      <c r="G661" s="111"/>
      <c r="H661" s="165"/>
      <c r="I661" s="165"/>
      <c r="J661" s="165"/>
      <c r="K661" s="165"/>
    </row>
    <row r="662" spans="1:11">
      <c r="A662" s="457"/>
      <c r="B662" s="457"/>
      <c r="C662" s="457"/>
      <c r="D662" s="4"/>
      <c r="E662" s="1570" t="s">
        <v>471</v>
      </c>
      <c r="F662" s="1570"/>
      <c r="G662" s="111"/>
      <c r="H662" s="165"/>
      <c r="I662" s="165"/>
      <c r="J662" s="165"/>
      <c r="K662" s="165"/>
    </row>
    <row r="663" spans="1:11">
      <c r="A663" s="457"/>
      <c r="B663" s="457"/>
      <c r="C663" s="457"/>
      <c r="D663" s="4"/>
      <c r="E663" s="1570"/>
      <c r="F663" s="1570"/>
      <c r="G663" s="111"/>
      <c r="H663" s="165"/>
      <c r="I663" s="165"/>
      <c r="J663" s="165"/>
      <c r="K663" s="165"/>
    </row>
    <row r="664" spans="1:11">
      <c r="A664" s="457"/>
      <c r="B664" s="457"/>
      <c r="C664" s="457"/>
      <c r="D664" s="166"/>
      <c r="E664" s="1284"/>
      <c r="F664" s="46"/>
      <c r="G664" s="111"/>
      <c r="H664" s="165"/>
      <c r="I664" s="165"/>
      <c r="J664" s="165"/>
      <c r="K664" s="165"/>
    </row>
    <row r="665" spans="1:11" ht="14.4">
      <c r="A665" s="454"/>
      <c r="B665" s="1444" t="s">
        <v>294</v>
      </c>
      <c r="C665" s="457"/>
      <c r="D665" s="1561" t="s">
        <v>472</v>
      </c>
      <c r="E665" s="1561"/>
      <c r="F665" s="1561"/>
      <c r="G665" s="111"/>
      <c r="H665" s="165"/>
      <c r="I665" s="165"/>
      <c r="J665" s="165"/>
      <c r="K665" s="165"/>
    </row>
    <row r="666" spans="1:11">
      <c r="A666" s="1324"/>
      <c r="B666" s="1324"/>
      <c r="C666" s="457"/>
      <c r="D666" s="1561"/>
      <c r="E666" s="1561"/>
      <c r="F666" s="1561"/>
      <c r="G666" s="111"/>
      <c r="H666" s="165"/>
      <c r="I666" s="165"/>
      <c r="J666" s="165"/>
      <c r="K666" s="165"/>
    </row>
    <row r="667" spans="1:11">
      <c r="A667" s="457"/>
      <c r="B667" s="457"/>
      <c r="C667" s="457"/>
      <c r="D667" s="1561"/>
      <c r="E667" s="1561"/>
      <c r="F667" s="1561"/>
      <c r="G667" s="111"/>
      <c r="H667" s="165"/>
      <c r="I667" s="165"/>
      <c r="J667" s="165"/>
      <c r="K667" s="165"/>
    </row>
    <row r="668" spans="1:11">
      <c r="A668" s="457"/>
      <c r="B668" s="457"/>
      <c r="C668" s="457"/>
      <c r="D668" s="46"/>
      <c r="E668" s="46"/>
      <c r="F668" s="46"/>
      <c r="G668" s="111"/>
      <c r="H668" s="165"/>
      <c r="I668" s="165"/>
      <c r="J668" s="165"/>
      <c r="K668" s="165"/>
    </row>
    <row r="669" spans="1:11" ht="14.4">
      <c r="A669" s="454"/>
      <c r="B669" s="1444" t="s">
        <v>294</v>
      </c>
      <c r="C669" s="457"/>
      <c r="D669" s="1574" t="s">
        <v>473</v>
      </c>
      <c r="E669" s="1574"/>
      <c r="F669" s="1574"/>
      <c r="G669" s="111"/>
      <c r="H669" s="165"/>
      <c r="I669" s="165"/>
      <c r="J669" s="165"/>
      <c r="K669" s="165"/>
    </row>
    <row r="670" spans="1:11" ht="14.4">
      <c r="A670" s="454"/>
      <c r="B670" s="454"/>
      <c r="C670" s="457"/>
      <c r="D670" s="1574" t="s">
        <v>470</v>
      </c>
      <c r="E670" s="1574"/>
      <c r="F670" s="1574"/>
      <c r="G670" s="111"/>
      <c r="H670" s="165"/>
      <c r="I670" s="165"/>
      <c r="J670" s="165"/>
      <c r="K670" s="165"/>
    </row>
    <row r="671" spans="1:11">
      <c r="A671" s="457"/>
      <c r="B671" s="457"/>
      <c r="C671" s="457"/>
      <c r="D671" s="4"/>
      <c r="E671" s="1591" t="s">
        <v>474</v>
      </c>
      <c r="F671" s="1591"/>
      <c r="G671" s="111"/>
      <c r="H671" s="165"/>
      <c r="I671" s="165"/>
      <c r="J671" s="165"/>
      <c r="K671" s="165"/>
    </row>
    <row r="672" spans="1:11">
      <c r="A672" s="457"/>
      <c r="B672" s="457"/>
      <c r="C672" s="457"/>
      <c r="D672" s="39"/>
      <c r="E672" s="46"/>
      <c r="F672" s="46"/>
      <c r="G672" s="111"/>
      <c r="H672" s="165"/>
      <c r="I672" s="165"/>
      <c r="J672" s="165"/>
      <c r="K672" s="165"/>
    </row>
    <row r="673" spans="1:11" ht="14.4">
      <c r="A673" s="454"/>
      <c r="B673" s="1444" t="s">
        <v>294</v>
      </c>
      <c r="C673" s="457"/>
      <c r="D673" s="1595" t="s">
        <v>475</v>
      </c>
      <c r="E673" s="1595"/>
      <c r="F673" s="1595"/>
      <c r="G673" s="111"/>
      <c r="H673" s="165"/>
      <c r="I673" s="165"/>
      <c r="J673" s="165"/>
      <c r="K673" s="165"/>
    </row>
    <row r="674" spans="1:11">
      <c r="A674" s="457"/>
      <c r="B674" s="457"/>
      <c r="C674" s="457"/>
      <c r="D674" s="1595"/>
      <c r="E674" s="1595"/>
      <c r="F674" s="1595"/>
      <c r="G674" s="111"/>
      <c r="H674" s="165"/>
      <c r="I674" s="165"/>
      <c r="J674" s="165"/>
      <c r="K674" s="165"/>
    </row>
    <row r="675" spans="1:11">
      <c r="A675" s="457"/>
      <c r="B675" s="457"/>
      <c r="C675" s="457"/>
      <c r="D675" s="1595"/>
      <c r="E675" s="1595"/>
      <c r="F675" s="1595"/>
      <c r="G675" s="111"/>
      <c r="H675" s="165"/>
      <c r="I675" s="165"/>
      <c r="J675" s="165"/>
      <c r="K675" s="165"/>
    </row>
    <row r="676" spans="1:11">
      <c r="A676" s="457"/>
      <c r="B676" s="457"/>
      <c r="C676" s="457"/>
      <c r="D676" s="1595"/>
      <c r="E676" s="1595"/>
      <c r="F676" s="1595"/>
      <c r="G676" s="111"/>
      <c r="H676" s="165"/>
      <c r="I676" s="165"/>
      <c r="J676" s="165"/>
      <c r="K676" s="165"/>
    </row>
    <row r="677" spans="1:11">
      <c r="A677" s="457"/>
      <c r="B677" s="457"/>
      <c r="C677" s="457"/>
      <c r="D677" s="1595"/>
      <c r="E677" s="1595"/>
      <c r="F677" s="1595"/>
      <c r="G677" s="111"/>
      <c r="H677" s="165"/>
      <c r="I677" s="165"/>
      <c r="J677" s="165"/>
      <c r="K677" s="165"/>
    </row>
    <row r="678" spans="1:11" s="29" customFormat="1">
      <c r="A678" s="274"/>
      <c r="B678" s="274"/>
      <c r="C678" s="274"/>
      <c r="D678" s="1595"/>
      <c r="E678" s="1595"/>
      <c r="F678" s="1595"/>
      <c r="G678" s="152"/>
      <c r="H678" s="167"/>
      <c r="I678" s="167"/>
      <c r="J678" s="167"/>
      <c r="K678" s="167"/>
    </row>
    <row r="679" spans="1:11" s="29" customFormat="1">
      <c r="A679" s="274"/>
      <c r="B679" s="274"/>
      <c r="C679" s="274"/>
      <c r="D679" s="1280"/>
      <c r="E679" s="1280"/>
      <c r="F679" s="1280"/>
      <c r="G679" s="152"/>
      <c r="H679" s="167"/>
      <c r="I679" s="167"/>
      <c r="J679" s="167"/>
      <c r="K679" s="167"/>
    </row>
    <row r="680" spans="1:11" ht="14.4">
      <c r="A680" s="454"/>
      <c r="B680" s="1444" t="s">
        <v>294</v>
      </c>
      <c r="C680" s="457"/>
      <c r="D680" s="1595" t="s">
        <v>476</v>
      </c>
      <c r="E680" s="1595"/>
      <c r="F680" s="1595"/>
      <c r="G680" s="111"/>
      <c r="H680" s="165"/>
      <c r="I680" s="165"/>
      <c r="J680" s="165"/>
      <c r="K680" s="165"/>
    </row>
    <row r="681" spans="1:11">
      <c r="A681" s="457"/>
      <c r="B681" s="457"/>
      <c r="C681" s="457"/>
      <c r="D681" s="1595"/>
      <c r="E681" s="1595"/>
      <c r="F681" s="1595"/>
      <c r="G681" s="111"/>
      <c r="H681" s="165"/>
      <c r="I681" s="165"/>
      <c r="J681" s="165"/>
      <c r="K681" s="165"/>
    </row>
    <row r="682" spans="1:11">
      <c r="A682" s="457"/>
      <c r="B682" s="457"/>
      <c r="C682" s="457"/>
      <c r="D682" s="1595"/>
      <c r="E682" s="1595"/>
      <c r="F682" s="1595"/>
      <c r="G682" s="111"/>
      <c r="H682" s="165"/>
      <c r="I682" s="165"/>
      <c r="J682" s="165"/>
      <c r="K682" s="165"/>
    </row>
    <row r="683" spans="1:11" ht="15" customHeight="1">
      <c r="A683" s="457"/>
      <c r="B683" s="457"/>
      <c r="C683" s="457"/>
      <c r="D683" s="1595"/>
      <c r="E683" s="1595"/>
      <c r="F683" s="1595"/>
      <c r="G683" s="111"/>
      <c r="H683" s="165"/>
      <c r="I683" s="165"/>
      <c r="J683" s="165"/>
      <c r="K683" s="165"/>
    </row>
    <row r="684" spans="1:11" ht="15" customHeight="1">
      <c r="A684" s="457"/>
      <c r="B684" s="457"/>
      <c r="C684" s="457"/>
      <c r="D684" s="1595"/>
      <c r="E684" s="1595"/>
      <c r="F684" s="1595"/>
      <c r="G684" s="111"/>
      <c r="H684" s="165"/>
      <c r="I684" s="165"/>
      <c r="J684" s="165"/>
      <c r="K684" s="165"/>
    </row>
    <row r="685" spans="1:11">
      <c r="A685" s="457"/>
      <c r="B685" s="457"/>
      <c r="C685" s="457"/>
      <c r="D685" s="1595"/>
      <c r="E685" s="1595"/>
      <c r="F685" s="1595"/>
      <c r="G685" s="111"/>
      <c r="H685" s="165"/>
      <c r="I685" s="165"/>
      <c r="J685" s="165"/>
      <c r="K685" s="165"/>
    </row>
    <row r="686" spans="1:11">
      <c r="A686" s="457"/>
      <c r="B686" s="457"/>
      <c r="C686" s="457"/>
      <c r="D686" s="1595"/>
      <c r="E686" s="1595"/>
      <c r="F686" s="1595"/>
      <c r="G686" s="111"/>
      <c r="H686" s="165"/>
      <c r="I686" s="165"/>
      <c r="J686" s="165"/>
      <c r="K686" s="165"/>
    </row>
    <row r="687" spans="1:11">
      <c r="A687" s="457"/>
      <c r="B687" s="457"/>
      <c r="C687" s="457"/>
      <c r="D687" s="1595"/>
      <c r="E687" s="1595"/>
      <c r="F687" s="1595"/>
      <c r="G687" s="111"/>
      <c r="H687" s="165"/>
      <c r="I687" s="165"/>
      <c r="J687" s="165"/>
      <c r="K687" s="165"/>
    </row>
    <row r="688" spans="1:11" ht="15" customHeight="1">
      <c r="A688" s="457"/>
      <c r="B688" s="457"/>
      <c r="C688" s="457"/>
      <c r="D688" s="1595"/>
      <c r="E688" s="1595"/>
      <c r="F688" s="1595"/>
      <c r="G688" s="111"/>
      <c r="H688" s="165"/>
      <c r="I688" s="165"/>
      <c r="J688" s="165"/>
      <c r="K688" s="165"/>
    </row>
    <row r="689" spans="1:11">
      <c r="A689" s="457"/>
      <c r="B689" s="457"/>
      <c r="C689" s="457"/>
      <c r="D689" s="1595"/>
      <c r="E689" s="1595"/>
      <c r="F689" s="1595"/>
      <c r="G689" s="111"/>
      <c r="H689" s="165"/>
      <c r="I689" s="165"/>
      <c r="J689" s="165"/>
      <c r="K689" s="165"/>
    </row>
    <row r="690" spans="1:11">
      <c r="A690" s="457"/>
      <c r="B690" s="457"/>
      <c r="C690" s="457"/>
      <c r="D690" s="1595"/>
      <c r="E690" s="1595"/>
      <c r="F690" s="1595"/>
      <c r="G690" s="111"/>
      <c r="H690" s="165"/>
      <c r="I690" s="165"/>
      <c r="J690" s="165"/>
      <c r="K690" s="165"/>
    </row>
    <row r="691" spans="1:11">
      <c r="A691" s="457"/>
      <c r="B691" s="457"/>
      <c r="C691" s="457"/>
      <c r="D691" s="1595"/>
      <c r="E691" s="1595"/>
      <c r="F691" s="1595"/>
      <c r="G691" s="111"/>
      <c r="H691" s="165"/>
      <c r="I691" s="165"/>
      <c r="J691" s="165"/>
      <c r="K691" s="165"/>
    </row>
    <row r="692" spans="1:11" s="441" customFormat="1">
      <c r="A692" s="457"/>
      <c r="B692" s="457"/>
      <c r="C692" s="457"/>
      <c r="D692" s="1280"/>
      <c r="E692" s="1280"/>
      <c r="F692" s="1280"/>
      <c r="G692" s="111"/>
      <c r="H692" s="165"/>
      <c r="I692" s="165"/>
      <c r="J692" s="165"/>
      <c r="K692" s="165"/>
    </row>
    <row r="693" spans="1:11" ht="14.4">
      <c r="A693" s="454"/>
      <c r="B693" s="1444" t="s">
        <v>294</v>
      </c>
      <c r="C693" s="457"/>
      <c r="D693" s="1595" t="s">
        <v>477</v>
      </c>
      <c r="E693" s="1595"/>
      <c r="F693" s="1595"/>
      <c r="G693" s="111"/>
      <c r="H693" s="165"/>
      <c r="I693" s="165"/>
      <c r="J693" s="165"/>
      <c r="K693" s="165"/>
    </row>
    <row r="694" spans="1:11">
      <c r="A694" s="457"/>
      <c r="B694" s="457"/>
      <c r="C694" s="457"/>
      <c r="D694" s="1595"/>
      <c r="E694" s="1595"/>
      <c r="F694" s="1595"/>
      <c r="G694" s="111"/>
      <c r="H694" s="165"/>
      <c r="I694" s="165"/>
      <c r="J694" s="165"/>
      <c r="K694" s="165"/>
    </row>
    <row r="695" spans="1:11">
      <c r="A695" s="457"/>
      <c r="B695" s="457"/>
      <c r="C695" s="457"/>
      <c r="D695" s="1595"/>
      <c r="E695" s="1595"/>
      <c r="F695" s="1595"/>
      <c r="G695" s="111"/>
      <c r="H695" s="165"/>
      <c r="I695" s="165"/>
      <c r="J695" s="165"/>
      <c r="K695" s="165"/>
    </row>
    <row r="696" spans="1:11" s="441" customFormat="1">
      <c r="A696" s="457"/>
      <c r="B696" s="457"/>
      <c r="C696" s="457"/>
      <c r="D696" s="1280"/>
      <c r="E696" s="1280"/>
      <c r="F696" s="1280"/>
      <c r="G696" s="111"/>
      <c r="H696" s="165"/>
      <c r="I696" s="165"/>
      <c r="J696" s="165"/>
      <c r="K696" s="165"/>
    </row>
    <row r="697" spans="1:11" s="441" customFormat="1">
      <c r="A697" s="457"/>
      <c r="B697" s="1444" t="s">
        <v>294</v>
      </c>
      <c r="C697" s="457"/>
      <c r="D697" s="1595" t="s">
        <v>478</v>
      </c>
      <c r="E697" s="1595"/>
      <c r="F697" s="1595"/>
      <c r="G697" s="111"/>
      <c r="H697" s="165"/>
      <c r="I697" s="165"/>
      <c r="J697" s="165"/>
      <c r="K697" s="165"/>
    </row>
    <row r="698" spans="1:11" s="441" customFormat="1">
      <c r="A698" s="457"/>
      <c r="B698" s="457"/>
      <c r="C698" s="457"/>
      <c r="D698" s="1595"/>
      <c r="E698" s="1595"/>
      <c r="F698" s="1595"/>
      <c r="G698" s="111"/>
      <c r="H698" s="165"/>
      <c r="I698" s="165"/>
      <c r="J698" s="165"/>
      <c r="K698" s="165"/>
    </row>
    <row r="699" spans="1:11" s="441" customFormat="1">
      <c r="A699" s="457"/>
      <c r="B699" s="457"/>
      <c r="C699" s="457"/>
      <c r="D699" s="1280"/>
      <c r="E699" s="1280"/>
      <c r="F699" s="1280"/>
      <c r="G699" s="111"/>
      <c r="H699" s="165"/>
      <c r="I699" s="165"/>
      <c r="J699" s="165"/>
      <c r="K699" s="165"/>
    </row>
    <row r="700" spans="1:11" s="441" customFormat="1">
      <c r="A700" s="457"/>
      <c r="B700" s="1444" t="s">
        <v>294</v>
      </c>
      <c r="C700" s="457"/>
      <c r="D700" s="1595" t="s">
        <v>479</v>
      </c>
      <c r="E700" s="1595"/>
      <c r="F700" s="1595"/>
      <c r="G700" s="111"/>
      <c r="H700" s="165"/>
      <c r="I700" s="165"/>
      <c r="J700" s="165"/>
      <c r="K700" s="165"/>
    </row>
    <row r="701" spans="1:11" s="441" customFormat="1">
      <c r="A701" s="457"/>
      <c r="B701" s="457"/>
      <c r="C701" s="457"/>
      <c r="D701" s="1595"/>
      <c r="E701" s="1595"/>
      <c r="F701" s="1595"/>
      <c r="G701" s="111"/>
      <c r="H701" s="165"/>
      <c r="I701" s="165"/>
      <c r="J701" s="165"/>
      <c r="K701" s="165"/>
    </row>
    <row r="702" spans="1:11" s="441" customFormat="1">
      <c r="A702" s="457"/>
      <c r="B702" s="457"/>
      <c r="C702" s="457"/>
      <c r="D702" s="1595"/>
      <c r="E702" s="1595"/>
      <c r="F702" s="1595"/>
      <c r="G702" s="111"/>
      <c r="H702" s="165"/>
      <c r="I702" s="165"/>
      <c r="J702" s="165"/>
      <c r="K702" s="165"/>
    </row>
    <row r="703" spans="1:11" s="441" customFormat="1">
      <c r="A703" s="457"/>
      <c r="B703" s="457"/>
      <c r="C703" s="457"/>
      <c r="D703" s="1280"/>
      <c r="E703" s="1280"/>
      <c r="F703" s="1280"/>
      <c r="G703" s="111"/>
      <c r="H703" s="165"/>
      <c r="I703" s="165"/>
      <c r="J703" s="165"/>
      <c r="K703" s="165"/>
    </row>
    <row r="704" spans="1:11">
      <c r="A704" s="457"/>
      <c r="B704" s="1444" t="s">
        <v>294</v>
      </c>
      <c r="C704" s="457"/>
      <c r="D704" s="1595" t="s">
        <v>480</v>
      </c>
      <c r="E704" s="1595"/>
      <c r="F704" s="1595"/>
      <c r="G704" s="111"/>
      <c r="H704" s="165"/>
      <c r="I704" s="165"/>
      <c r="J704" s="165"/>
      <c r="K704" s="165"/>
    </row>
    <row r="705" spans="1:11">
      <c r="A705" s="457"/>
      <c r="B705" s="457"/>
      <c r="C705" s="457"/>
      <c r="D705" s="1595"/>
      <c r="E705" s="1595"/>
      <c r="F705" s="1595"/>
      <c r="G705" s="111"/>
      <c r="H705" s="165"/>
      <c r="I705" s="165"/>
      <c r="J705" s="165"/>
      <c r="K705" s="165"/>
    </row>
    <row r="706" spans="1:11">
      <c r="A706" s="457"/>
      <c r="B706" s="457"/>
      <c r="C706" s="457"/>
      <c r="D706" s="1595"/>
      <c r="E706" s="1595"/>
      <c r="F706" s="1595"/>
      <c r="G706" s="111"/>
      <c r="H706" s="165"/>
      <c r="I706" s="165"/>
      <c r="J706" s="165"/>
      <c r="K706" s="165"/>
    </row>
    <row r="707" spans="1:11">
      <c r="A707" s="457"/>
      <c r="B707" s="457"/>
      <c r="C707" s="457"/>
      <c r="D707" s="151"/>
      <c r="E707" s="46"/>
      <c r="F707" s="46"/>
      <c r="G707" s="111"/>
      <c r="H707" s="165"/>
      <c r="I707" s="165"/>
      <c r="J707" s="165"/>
      <c r="K707" s="165"/>
    </row>
    <row r="708" spans="1:11">
      <c r="A708" s="457"/>
      <c r="B708" s="1444" t="s">
        <v>294</v>
      </c>
      <c r="C708" s="457"/>
      <c r="D708" s="1595" t="s">
        <v>481</v>
      </c>
      <c r="E708" s="1595"/>
      <c r="F708" s="1595"/>
      <c r="G708" s="111"/>
      <c r="H708" s="165"/>
      <c r="I708" s="165"/>
      <c r="J708" s="165"/>
      <c r="K708" s="165"/>
    </row>
    <row r="709" spans="1:11">
      <c r="A709" s="457"/>
      <c r="B709" s="457"/>
      <c r="C709" s="457"/>
      <c r="D709" s="1595"/>
      <c r="E709" s="1595"/>
      <c r="F709" s="1595"/>
      <c r="G709" s="111"/>
      <c r="H709" s="165"/>
      <c r="I709" s="165"/>
      <c r="J709" s="165"/>
      <c r="K709" s="165"/>
    </row>
    <row r="710" spans="1:11">
      <c r="A710" s="457"/>
      <c r="B710" s="457"/>
      <c r="C710" s="457"/>
      <c r="D710" s="1595"/>
      <c r="E710" s="1595"/>
      <c r="F710" s="1595"/>
      <c r="G710" s="111"/>
      <c r="H710" s="165"/>
      <c r="I710" s="165"/>
      <c r="J710" s="165"/>
      <c r="K710" s="165"/>
    </row>
    <row r="711" spans="1:11">
      <c r="A711" s="457"/>
      <c r="B711" s="457"/>
      <c r="C711" s="457"/>
      <c r="D711" s="456"/>
      <c r="E711" s="46"/>
      <c r="F711" s="46"/>
      <c r="G711" s="111"/>
      <c r="H711" s="165"/>
      <c r="I711" s="165"/>
      <c r="J711" s="165"/>
      <c r="K711" s="165"/>
    </row>
    <row r="712" spans="1:11" ht="14.4">
      <c r="A712" s="454"/>
      <c r="B712" s="1444" t="s">
        <v>294</v>
      </c>
      <c r="C712" s="457"/>
      <c r="D712" s="1561" t="s">
        <v>482</v>
      </c>
      <c r="E712" s="1561"/>
      <c r="F712" s="1561"/>
      <c r="G712" s="111"/>
      <c r="H712" s="165"/>
      <c r="I712" s="165"/>
      <c r="J712" s="165"/>
      <c r="K712" s="165"/>
    </row>
    <row r="713" spans="1:11">
      <c r="A713" s="457"/>
      <c r="B713" s="457"/>
      <c r="C713" s="457"/>
      <c r="D713" s="1561"/>
      <c r="E713" s="1561"/>
      <c r="F713" s="1561"/>
      <c r="G713" s="111"/>
      <c r="H713" s="165"/>
      <c r="I713" s="165"/>
      <c r="J713" s="165"/>
      <c r="K713" s="165"/>
    </row>
    <row r="714" spans="1:11">
      <c r="A714" s="457"/>
      <c r="B714" s="457"/>
      <c r="C714" s="457"/>
      <c r="D714" s="1561"/>
      <c r="E714" s="1561"/>
      <c r="F714" s="1561"/>
      <c r="G714" s="111"/>
      <c r="H714" s="165"/>
      <c r="I714" s="165"/>
      <c r="J714" s="165"/>
      <c r="K714" s="165"/>
    </row>
    <row r="715" spans="1:11">
      <c r="A715" s="457"/>
      <c r="B715" s="457"/>
      <c r="C715" s="457"/>
      <c r="D715" s="1561"/>
      <c r="E715" s="1561"/>
      <c r="F715" s="1561"/>
      <c r="G715" s="111"/>
      <c r="H715" s="165"/>
      <c r="I715" s="165"/>
      <c r="J715" s="165"/>
      <c r="K715" s="165"/>
    </row>
    <row r="716" spans="1:11">
      <c r="A716" s="457"/>
      <c r="B716" s="457"/>
      <c r="C716" s="457"/>
      <c r="D716" s="1426"/>
      <c r="E716" s="46"/>
      <c r="F716" s="46"/>
      <c r="G716" s="111"/>
      <c r="H716" s="165"/>
      <c r="I716" s="165"/>
      <c r="J716" s="165"/>
      <c r="K716" s="165"/>
    </row>
    <row r="717" spans="1:11" ht="14.4">
      <c r="A717" s="454"/>
      <c r="B717" s="1444" t="s">
        <v>294</v>
      </c>
      <c r="C717" s="457"/>
      <c r="D717" s="1595" t="s">
        <v>483</v>
      </c>
      <c r="E717" s="1595"/>
      <c r="F717" s="1595"/>
      <c r="G717" s="111"/>
      <c r="H717" s="165"/>
      <c r="I717" s="165"/>
      <c r="J717" s="165"/>
      <c r="K717" s="165"/>
    </row>
    <row r="718" spans="1:11">
      <c r="A718" s="457"/>
      <c r="B718" s="457"/>
      <c r="C718" s="457"/>
      <c r="D718" s="1595"/>
      <c r="E718" s="1595"/>
      <c r="F718" s="1595"/>
      <c r="G718" s="111"/>
      <c r="H718" s="165"/>
      <c r="I718" s="165"/>
      <c r="J718" s="165"/>
      <c r="K718" s="165"/>
    </row>
    <row r="719" spans="1:11">
      <c r="A719" s="457"/>
      <c r="B719" s="457"/>
      <c r="C719" s="457"/>
      <c r="D719" s="1595"/>
      <c r="E719" s="1595"/>
      <c r="F719" s="1595"/>
      <c r="G719" s="111"/>
      <c r="H719" s="165"/>
      <c r="I719" s="165"/>
      <c r="J719" s="165"/>
      <c r="K719" s="165"/>
    </row>
    <row r="720" spans="1:11">
      <c r="A720" s="457"/>
      <c r="B720" s="457"/>
      <c r="C720" s="457"/>
      <c r="D720" s="1595"/>
      <c r="E720" s="1595"/>
      <c r="F720" s="1595"/>
      <c r="G720" s="111"/>
      <c r="H720" s="165"/>
      <c r="I720" s="165"/>
      <c r="J720" s="165"/>
      <c r="K720" s="165"/>
    </row>
    <row r="721" spans="1:11">
      <c r="A721" s="457"/>
      <c r="B721" s="457"/>
      <c r="C721" s="457"/>
      <c r="D721" s="1595"/>
      <c r="E721" s="1595"/>
      <c r="F721" s="1595"/>
      <c r="G721" s="111"/>
      <c r="H721" s="165"/>
      <c r="I721" s="165"/>
      <c r="J721" s="165"/>
      <c r="K721" s="165"/>
    </row>
    <row r="722" spans="1:11">
      <c r="A722" s="457"/>
      <c r="B722" s="457"/>
      <c r="C722" s="457"/>
      <c r="D722" s="1595"/>
      <c r="E722" s="1595"/>
      <c r="F722" s="1595"/>
      <c r="G722" s="111"/>
      <c r="H722" s="165"/>
      <c r="I722" s="165"/>
      <c r="J722" s="165"/>
      <c r="K722" s="165"/>
    </row>
    <row r="723" spans="1:11">
      <c r="A723" s="457"/>
      <c r="B723" s="457"/>
      <c r="C723" s="457"/>
      <c r="D723" s="1595"/>
      <c r="E723" s="1595"/>
      <c r="F723" s="1595"/>
      <c r="G723" s="111"/>
      <c r="H723" s="165"/>
      <c r="I723" s="165"/>
      <c r="J723" s="165"/>
      <c r="K723" s="165"/>
    </row>
    <row r="724" spans="1:11">
      <c r="A724" s="457"/>
      <c r="B724" s="457"/>
      <c r="C724" s="457"/>
      <c r="D724" s="1628" t="s">
        <v>484</v>
      </c>
      <c r="E724" s="1628"/>
      <c r="F724" s="1628"/>
      <c r="G724" s="111"/>
      <c r="H724" s="165"/>
      <c r="I724" s="165"/>
      <c r="J724" s="165"/>
      <c r="K724" s="165"/>
    </row>
    <row r="725" spans="1:11" s="441" customFormat="1">
      <c r="A725" s="457"/>
      <c r="B725" s="457"/>
      <c r="C725" s="457"/>
      <c r="D725" s="1285"/>
      <c r="E725" s="46"/>
      <c r="F725" s="46"/>
      <c r="G725" s="111"/>
      <c r="H725" s="165"/>
      <c r="I725" s="165"/>
      <c r="J725" s="165"/>
      <c r="K725" s="165"/>
    </row>
    <row r="726" spans="1:11">
      <c r="A726" s="1630" t="s">
        <v>485</v>
      </c>
      <c r="B726" s="1630"/>
      <c r="C726" s="1630"/>
      <c r="D726" s="1630"/>
      <c r="E726" s="1630"/>
      <c r="F726" s="1630"/>
      <c r="G726" s="1630"/>
      <c r="H726" s="165"/>
      <c r="I726" s="165"/>
      <c r="J726" s="165"/>
      <c r="K726" s="165"/>
    </row>
    <row r="727" spans="1:11">
      <c r="A727" s="457"/>
      <c r="B727" s="457"/>
      <c r="C727" s="457"/>
      <c r="D727" s="1426"/>
      <c r="E727" s="46"/>
      <c r="F727" s="46"/>
      <c r="G727" s="1432"/>
      <c r="H727" s="165"/>
      <c r="I727" s="165"/>
      <c r="J727" s="165"/>
      <c r="K727" s="165"/>
    </row>
    <row r="728" spans="1:11" ht="13.2" customHeight="1">
      <c r="A728" s="690"/>
      <c r="B728" s="690"/>
      <c r="C728" s="457"/>
      <c r="D728" s="1609" t="s">
        <v>486</v>
      </c>
      <c r="E728" s="1609"/>
      <c r="F728" s="1609"/>
      <c r="G728" s="1432"/>
      <c r="H728" s="165"/>
      <c r="I728" s="165"/>
      <c r="J728" s="165"/>
      <c r="K728" s="165"/>
    </row>
    <row r="729" spans="1:11">
      <c r="A729" s="457"/>
      <c r="B729" s="457"/>
      <c r="C729" s="457"/>
      <c r="D729" s="1626" t="s">
        <v>487</v>
      </c>
      <c r="E729" s="1626"/>
      <c r="F729" s="1626"/>
      <c r="G729" s="1432"/>
      <c r="H729" s="165"/>
      <c r="I729" s="165"/>
      <c r="J729" s="165"/>
      <c r="K729" s="165"/>
    </row>
    <row r="730" spans="1:11">
      <c r="A730" s="457"/>
      <c r="B730" s="457"/>
      <c r="C730" s="457"/>
      <c r="D730" s="46"/>
      <c r="E730" s="46"/>
      <c r="F730" s="46"/>
      <c r="G730" s="1432"/>
      <c r="H730" s="165"/>
      <c r="I730" s="165"/>
      <c r="J730" s="165"/>
      <c r="K730" s="165"/>
    </row>
    <row r="731" spans="1:11" s="29" customFormat="1" ht="14.4">
      <c r="A731" s="454"/>
      <c r="B731" s="1444" t="s">
        <v>294</v>
      </c>
      <c r="C731" s="690"/>
      <c r="D731" s="1561" t="s">
        <v>488</v>
      </c>
      <c r="E731" s="1561"/>
      <c r="F731" s="1561"/>
      <c r="G731" s="1432"/>
      <c r="H731" s="167"/>
      <c r="I731" s="167"/>
      <c r="J731" s="167"/>
      <c r="K731" s="167"/>
    </row>
    <row r="732" spans="1:11" s="29" customFormat="1" ht="10.5" customHeight="1">
      <c r="A732" s="690"/>
      <c r="B732" s="690"/>
      <c r="C732" s="690"/>
      <c r="D732" s="1561"/>
      <c r="E732" s="1561"/>
      <c r="F732" s="1561"/>
      <c r="G732" s="1432"/>
      <c r="H732" s="167"/>
      <c r="I732" s="167"/>
      <c r="J732" s="167"/>
      <c r="K732" s="167"/>
    </row>
    <row r="733" spans="1:11" s="29" customFormat="1">
      <c r="A733" s="690"/>
      <c r="B733" s="690"/>
      <c r="C733" s="690"/>
      <c r="D733" s="1561"/>
      <c r="E733" s="1561"/>
      <c r="F733" s="1561"/>
      <c r="G733" s="1432"/>
      <c r="H733" s="167"/>
      <c r="I733" s="167"/>
      <c r="J733" s="167"/>
      <c r="K733" s="167"/>
    </row>
    <row r="734" spans="1:11">
      <c r="A734" s="690"/>
      <c r="B734" s="690"/>
      <c r="C734" s="690"/>
      <c r="D734" s="1561"/>
      <c r="E734" s="1561"/>
      <c r="F734" s="1561"/>
      <c r="G734" s="1432"/>
      <c r="H734" s="165"/>
      <c r="I734" s="165"/>
      <c r="J734" s="165"/>
      <c r="K734" s="165"/>
    </row>
    <row r="735" spans="1:11">
      <c r="A735" s="1332"/>
      <c r="B735" s="1332"/>
      <c r="C735" s="1332"/>
      <c r="D735" s="1561"/>
      <c r="E735" s="1561"/>
      <c r="F735" s="1561"/>
      <c r="G735" s="1433"/>
      <c r="H735" s="165"/>
      <c r="I735" s="165"/>
      <c r="J735" s="165"/>
      <c r="K735" s="165"/>
    </row>
    <row r="736" spans="1:11" ht="15.6" customHeight="1">
      <c r="A736" s="1332"/>
      <c r="B736" s="1332"/>
      <c r="C736" s="1332"/>
      <c r="D736" s="1561"/>
      <c r="E736" s="1561"/>
      <c r="F736" s="1561"/>
      <c r="G736" s="1433"/>
      <c r="H736" s="165"/>
      <c r="I736" s="165"/>
      <c r="J736" s="165"/>
      <c r="K736" s="165"/>
    </row>
    <row r="737" spans="1:11">
      <c r="A737" s="1332"/>
      <c r="B737" s="1332"/>
      <c r="C737" s="1332"/>
      <c r="D737" s="1430"/>
      <c r="E737" s="1434"/>
      <c r="F737" s="1434"/>
      <c r="G737" s="1433"/>
      <c r="H737" s="165"/>
      <c r="I737" s="165"/>
      <c r="J737" s="165"/>
      <c r="K737" s="165"/>
    </row>
    <row r="738" spans="1:11" s="233" customFormat="1" ht="14.4">
      <c r="A738" s="232"/>
      <c r="B738" s="1444" t="s">
        <v>294</v>
      </c>
      <c r="C738" s="706"/>
      <c r="D738" s="1562" t="s">
        <v>489</v>
      </c>
      <c r="E738" s="1562"/>
      <c r="F738" s="1562"/>
      <c r="G738" s="708"/>
    </row>
    <row r="739" spans="1:11" s="233" customFormat="1">
      <c r="A739" s="706"/>
      <c r="B739" s="706"/>
      <c r="C739" s="706"/>
      <c r="D739" s="1562"/>
      <c r="E739" s="1562"/>
      <c r="F739" s="1562"/>
      <c r="G739" s="708"/>
    </row>
    <row r="740" spans="1:11" s="233" customFormat="1">
      <c r="A740" s="706"/>
      <c r="B740" s="706"/>
      <c r="C740" s="706"/>
      <c r="D740" s="1562"/>
      <c r="E740" s="1562"/>
      <c r="F740" s="1562"/>
      <c r="G740" s="708"/>
    </row>
    <row r="741" spans="1:11" s="233" customFormat="1">
      <c r="A741" s="706"/>
      <c r="B741" s="706"/>
      <c r="C741" s="706"/>
      <c r="D741" s="1562"/>
      <c r="E741" s="1562"/>
      <c r="F741" s="1562"/>
      <c r="G741" s="708"/>
    </row>
    <row r="742" spans="1:11" s="233" customFormat="1">
      <c r="A742" s="706"/>
      <c r="B742" s="706"/>
      <c r="C742" s="706"/>
      <c r="D742" s="1430"/>
      <c r="E742" s="708"/>
      <c r="F742" s="708"/>
      <c r="G742" s="708"/>
    </row>
    <row r="743" spans="1:11" s="233" customFormat="1" ht="14.4">
      <c r="A743" s="454"/>
      <c r="B743" s="1444" t="s">
        <v>294</v>
      </c>
      <c r="C743" s="706"/>
      <c r="D743" s="1627" t="s">
        <v>490</v>
      </c>
      <c r="E743" s="1627"/>
      <c r="F743" s="1627"/>
      <c r="G743" s="708"/>
    </row>
    <row r="744" spans="1:11" s="233" customFormat="1">
      <c r="A744" s="706"/>
      <c r="B744" s="706"/>
      <c r="C744" s="706"/>
      <c r="D744" s="1627"/>
      <c r="E744" s="1627"/>
      <c r="F744" s="1627"/>
      <c r="G744" s="708"/>
    </row>
    <row r="745" spans="1:11" s="233" customFormat="1">
      <c r="A745" s="706"/>
      <c r="B745" s="706"/>
      <c r="C745" s="706"/>
      <c r="D745" s="1627"/>
      <c r="E745" s="1627"/>
      <c r="F745" s="1627"/>
      <c r="G745" s="708"/>
    </row>
    <row r="746" spans="1:11">
      <c r="A746" s="1332"/>
      <c r="B746" s="1332"/>
      <c r="C746" s="1332"/>
      <c r="D746" s="1430"/>
      <c r="E746" s="1434"/>
      <c r="F746" s="1434"/>
      <c r="G746" s="1433"/>
      <c r="H746" s="165"/>
      <c r="I746" s="165"/>
      <c r="J746" s="165"/>
      <c r="K746" s="165"/>
    </row>
    <row r="747" spans="1:11" ht="14.4">
      <c r="A747" s="454"/>
      <c r="B747" s="1444" t="s">
        <v>294</v>
      </c>
      <c r="C747" s="1332"/>
      <c r="D747" s="1562" t="s">
        <v>491</v>
      </c>
      <c r="E747" s="1562"/>
      <c r="F747" s="1562"/>
      <c r="G747" s="1433"/>
      <c r="H747" s="165"/>
      <c r="I747" s="165"/>
      <c r="J747" s="165"/>
      <c r="K747" s="165"/>
    </row>
    <row r="748" spans="1:11">
      <c r="A748" s="1332"/>
      <c r="B748" s="1332"/>
      <c r="C748" s="1332"/>
      <c r="D748" s="1562"/>
      <c r="E748" s="1562"/>
      <c r="F748" s="1562"/>
      <c r="G748" s="1433"/>
      <c r="H748" s="165"/>
      <c r="I748" s="165"/>
      <c r="J748" s="165"/>
      <c r="K748" s="165"/>
    </row>
    <row r="749" spans="1:11" s="441" customFormat="1">
      <c r="A749" s="1332"/>
      <c r="B749" s="1332"/>
      <c r="C749" s="1332"/>
      <c r="D749" s="1271"/>
      <c r="E749" s="1271"/>
      <c r="F749" s="1271"/>
      <c r="G749" s="1433"/>
      <c r="H749" s="165"/>
      <c r="I749" s="165"/>
      <c r="J749" s="165"/>
      <c r="K749" s="165"/>
    </row>
    <row r="750" spans="1:11" s="441" customFormat="1">
      <c r="A750" s="1332"/>
      <c r="B750" s="1444" t="s">
        <v>294</v>
      </c>
      <c r="C750" s="1332"/>
      <c r="D750" s="1562" t="s">
        <v>492</v>
      </c>
      <c r="E750" s="1562"/>
      <c r="F750" s="1562"/>
      <c r="G750" s="1433"/>
      <c r="H750" s="165"/>
      <c r="I750" s="165"/>
      <c r="J750" s="165"/>
      <c r="K750" s="165"/>
    </row>
    <row r="751" spans="1:11" s="441" customFormat="1">
      <c r="A751" s="1332"/>
      <c r="B751" s="1332"/>
      <c r="C751" s="1332"/>
      <c r="D751" s="1562"/>
      <c r="E751" s="1562"/>
      <c r="F751" s="1562"/>
      <c r="G751" s="1433"/>
      <c r="H751" s="165"/>
      <c r="I751" s="165"/>
      <c r="J751" s="165"/>
      <c r="K751" s="165"/>
    </row>
    <row r="752" spans="1:11" s="441" customFormat="1">
      <c r="A752" s="1332"/>
      <c r="B752" s="1332"/>
      <c r="C752" s="1332"/>
      <c r="D752" s="1562"/>
      <c r="E752" s="1562"/>
      <c r="F752" s="1562"/>
      <c r="G752" s="1433"/>
      <c r="H752" s="165"/>
      <c r="I752" s="165"/>
      <c r="J752" s="165"/>
      <c r="K752" s="165"/>
    </row>
    <row r="753" spans="1:11" s="441" customFormat="1">
      <c r="A753" s="1332"/>
      <c r="B753" s="1332"/>
      <c r="C753" s="1332"/>
      <c r="D753" s="1271"/>
      <c r="E753" s="1271"/>
      <c r="F753" s="1271"/>
      <c r="G753" s="1433"/>
      <c r="H753" s="165"/>
      <c r="I753" s="165"/>
      <c r="J753" s="165"/>
      <c r="K753" s="165"/>
    </row>
    <row r="754" spans="1:11">
      <c r="A754" s="1631" t="s">
        <v>493</v>
      </c>
      <c r="B754" s="1631"/>
      <c r="C754" s="1631"/>
      <c r="D754" s="1631"/>
      <c r="E754" s="1631"/>
      <c r="F754" s="1631"/>
      <c r="G754" s="1631"/>
      <c r="H754" s="456"/>
      <c r="I754" s="456"/>
      <c r="J754" s="456"/>
      <c r="K754" s="456"/>
    </row>
    <row r="755" spans="1:11">
      <c r="A755" s="457"/>
      <c r="B755" s="457"/>
      <c r="C755" s="457"/>
      <c r="D755" s="168"/>
      <c r="E755" s="46"/>
      <c r="F755" s="113"/>
      <c r="G755" s="1432"/>
      <c r="H755" s="456"/>
      <c r="I755" s="456"/>
      <c r="J755" s="456"/>
      <c r="K755" s="456"/>
    </row>
    <row r="756" spans="1:11">
      <c r="A756" s="1332"/>
      <c r="B756" s="1332"/>
      <c r="C756" s="325"/>
      <c r="D756" s="1632" t="s">
        <v>494</v>
      </c>
      <c r="E756" s="1632"/>
      <c r="F756" s="1632"/>
      <c r="G756" s="1432"/>
      <c r="H756" s="456"/>
      <c r="I756" s="456"/>
      <c r="J756" s="456"/>
      <c r="K756" s="456"/>
    </row>
    <row r="757" spans="1:11">
      <c r="A757" s="283"/>
      <c r="B757" s="283"/>
      <c r="C757" s="282"/>
      <c r="D757" s="1623" t="s">
        <v>495</v>
      </c>
      <c r="E757" s="1623"/>
      <c r="F757" s="1623"/>
      <c r="G757" s="1432"/>
      <c r="H757" s="456"/>
      <c r="I757" s="456"/>
      <c r="J757" s="456"/>
      <c r="K757" s="456"/>
    </row>
    <row r="758" spans="1:11">
      <c r="A758" s="1332"/>
      <c r="B758" s="1332"/>
      <c r="C758" s="325"/>
      <c r="D758" s="448"/>
      <c r="E758" s="448"/>
      <c r="F758" s="448"/>
      <c r="G758" s="1432"/>
      <c r="H758" s="456"/>
      <c r="I758" s="456"/>
      <c r="J758" s="456"/>
      <c r="K758" s="456"/>
    </row>
    <row r="759" spans="1:11" ht="14.4">
      <c r="A759" s="454"/>
      <c r="B759" s="1444" t="s">
        <v>294</v>
      </c>
      <c r="C759" s="325"/>
      <c r="D759" s="1624" t="s">
        <v>496</v>
      </c>
      <c r="E759" s="1624"/>
      <c r="F759" s="1624"/>
      <c r="G759" s="1432"/>
      <c r="H759" s="456"/>
      <c r="I759" s="456"/>
      <c r="J759" s="456"/>
      <c r="K759" s="456"/>
    </row>
    <row r="760" spans="1:11">
      <c r="A760" s="1332"/>
      <c r="B760" s="1332"/>
      <c r="C760" s="325"/>
      <c r="D760" s="712"/>
      <c r="E760" s="1625" t="s">
        <v>497</v>
      </c>
      <c r="F760" s="1625"/>
      <c r="G760" s="1432"/>
      <c r="H760" s="456"/>
      <c r="I760" s="456"/>
      <c r="J760" s="456"/>
      <c r="K760" s="456"/>
    </row>
    <row r="761" spans="1:11">
      <c r="A761" s="163"/>
      <c r="B761" s="163"/>
      <c r="C761" s="163"/>
      <c r="D761" s="1284"/>
      <c r="E761" s="46"/>
      <c r="F761" s="111"/>
      <c r="G761" s="1432"/>
      <c r="H761" s="456"/>
      <c r="I761" s="456"/>
      <c r="J761" s="456"/>
      <c r="K761" s="456"/>
    </row>
    <row r="762" spans="1:11">
      <c r="A762" s="1629" t="s">
        <v>498</v>
      </c>
      <c r="B762" s="1629"/>
      <c r="C762" s="1629"/>
      <c r="D762" s="1629"/>
      <c r="E762" s="1629"/>
      <c r="F762" s="1629"/>
      <c r="G762" s="1629"/>
      <c r="H762" s="456"/>
      <c r="I762" s="456"/>
      <c r="J762" s="456"/>
      <c r="K762" s="456"/>
    </row>
    <row r="763" spans="1:11">
      <c r="A763" s="1293"/>
      <c r="B763" s="1293"/>
      <c r="C763" s="703"/>
      <c r="D763" s="1432"/>
      <c r="E763" s="1432"/>
      <c r="F763" s="1432"/>
      <c r="G763" s="1432"/>
      <c r="H763" s="456"/>
      <c r="I763" s="456"/>
      <c r="J763" s="456"/>
      <c r="K763" s="456"/>
    </row>
    <row r="764" spans="1:11">
      <c r="A764" s="1284"/>
      <c r="B764" s="1608" t="s">
        <v>499</v>
      </c>
      <c r="C764" s="1608"/>
      <c r="D764" s="1608"/>
      <c r="E764" s="1608"/>
      <c r="F764" s="1608"/>
      <c r="G764" s="1432"/>
      <c r="H764" s="456"/>
      <c r="I764" s="456"/>
      <c r="J764" s="456"/>
      <c r="K764" s="456"/>
    </row>
    <row r="765" spans="1:11">
      <c r="A765" s="1324"/>
      <c r="B765" s="1324"/>
      <c r="C765" s="690"/>
      <c r="D765" s="46"/>
      <c r="E765" s="46"/>
      <c r="F765" s="46"/>
      <c r="G765" s="1432"/>
      <c r="H765" s="456"/>
      <c r="I765" s="456"/>
      <c r="J765" s="456"/>
      <c r="K765" s="456"/>
    </row>
    <row r="766" spans="1:11">
      <c r="A766" s="1629" t="s">
        <v>500</v>
      </c>
      <c r="B766" s="1629"/>
      <c r="C766" s="1629"/>
      <c r="D766" s="1629"/>
      <c r="E766" s="1629"/>
      <c r="F766" s="1629"/>
      <c r="G766" s="1629"/>
      <c r="H766" s="456"/>
      <c r="I766" s="456"/>
      <c r="J766" s="456"/>
      <c r="K766" s="456"/>
    </row>
    <row r="767" spans="1:11">
      <c r="A767" s="1293"/>
      <c r="B767" s="1293"/>
      <c r="C767" s="1293"/>
      <c r="D767" s="1426"/>
      <c r="E767" s="46"/>
      <c r="F767" s="46"/>
      <c r="G767" s="1432"/>
      <c r="H767" s="456"/>
      <c r="I767" s="456"/>
      <c r="J767" s="456"/>
      <c r="K767" s="456"/>
    </row>
    <row r="768" spans="1:11">
      <c r="A768" s="1284"/>
      <c r="B768" s="1576" t="s">
        <v>334</v>
      </c>
      <c r="C768" s="1576"/>
      <c r="D768" s="1576"/>
      <c r="E768" s="1576"/>
      <c r="F768" s="1576"/>
      <c r="G768" s="1432"/>
      <c r="H768" s="456"/>
      <c r="I768" s="456"/>
      <c r="J768" s="456"/>
      <c r="K768" s="456"/>
    </row>
    <row r="769" spans="1:7" ht="14.4">
      <c r="A769" s="454"/>
      <c r="B769" s="454"/>
      <c r="C769" s="690"/>
      <c r="D769" s="1284"/>
      <c r="E769" s="1284"/>
      <c r="F769" s="1432"/>
      <c r="G769" s="1432"/>
    </row>
    <row r="770" spans="1:7">
      <c r="A770" s="1629" t="s">
        <v>501</v>
      </c>
      <c r="B770" s="1629"/>
      <c r="C770" s="1629"/>
      <c r="D770" s="1629"/>
      <c r="E770" s="1629"/>
      <c r="F770" s="1629"/>
      <c r="G770" s="1629"/>
    </row>
    <row r="771" spans="1:7">
      <c r="A771" s="690"/>
      <c r="B771" s="690"/>
      <c r="C771" s="457"/>
      <c r="D771" s="162"/>
      <c r="E771" s="1284"/>
      <c r="F771" s="1432"/>
      <c r="G771" s="1432"/>
    </row>
    <row r="772" spans="1:7">
      <c r="A772" s="1284"/>
      <c r="B772" s="1576" t="s">
        <v>334</v>
      </c>
      <c r="C772" s="1576"/>
      <c r="D772" s="1576"/>
      <c r="E772" s="1576"/>
      <c r="F772" s="1576"/>
      <c r="G772" s="1432"/>
    </row>
    <row r="773" spans="1:7">
      <c r="A773" s="1284"/>
      <c r="B773" s="1284"/>
      <c r="C773" s="703"/>
      <c r="D773" s="1432"/>
      <c r="E773" s="1432"/>
      <c r="F773" s="1432"/>
      <c r="G773" s="1432"/>
    </row>
    <row r="774" spans="1:7">
      <c r="A774" s="1629" t="s">
        <v>502</v>
      </c>
      <c r="B774" s="1629"/>
      <c r="C774" s="1629"/>
      <c r="D774" s="1629"/>
      <c r="E774" s="1629"/>
      <c r="F774" s="1629"/>
      <c r="G774" s="1629"/>
    </row>
    <row r="775" spans="1:7">
      <c r="A775" s="1284"/>
      <c r="B775" s="1284"/>
      <c r="C775" s="690"/>
      <c r="D775" s="46"/>
      <c r="E775" s="46"/>
      <c r="F775" s="46"/>
      <c r="G775" s="46"/>
    </row>
    <row r="776" spans="1:7">
      <c r="A776" s="1284"/>
      <c r="B776" s="1576" t="s">
        <v>334</v>
      </c>
      <c r="C776" s="1576"/>
      <c r="D776" s="1576"/>
      <c r="E776" s="1576"/>
      <c r="F776" s="1576"/>
      <c r="G776" s="46"/>
    </row>
    <row r="777" spans="1:7">
      <c r="A777" s="703"/>
      <c r="B777" s="703"/>
      <c r="C777" s="703"/>
      <c r="D777" s="1302"/>
      <c r="E777" s="46"/>
      <c r="F777" s="1432"/>
      <c r="G777" s="46"/>
    </row>
    <row r="778" spans="1:7">
      <c r="A778" s="1629" t="s">
        <v>503</v>
      </c>
      <c r="B778" s="1629"/>
      <c r="C778" s="1629"/>
      <c r="D778" s="1629"/>
      <c r="E778" s="1629"/>
      <c r="F778" s="1629"/>
      <c r="G778" s="1629"/>
    </row>
    <row r="779" spans="1:7">
      <c r="A779" s="1284"/>
      <c r="B779" s="1284"/>
      <c r="C779" s="690"/>
      <c r="D779" s="46"/>
      <c r="E779" s="46"/>
      <c r="F779" s="46"/>
      <c r="G779" s="46"/>
    </row>
    <row r="780" spans="1:7">
      <c r="A780" s="1284"/>
      <c r="B780" s="1576" t="s">
        <v>334</v>
      </c>
      <c r="C780" s="1576"/>
      <c r="D780" s="1576"/>
      <c r="E780" s="1576"/>
      <c r="F780" s="1576"/>
      <c r="G780" s="46"/>
    </row>
    <row r="781" spans="1:7">
      <c r="A781" s="703"/>
      <c r="B781" s="703"/>
      <c r="C781" s="703"/>
      <c r="D781" s="1302"/>
      <c r="E781" s="46"/>
      <c r="F781" s="1432"/>
      <c r="G781" s="46"/>
    </row>
    <row r="782" spans="1:7">
      <c r="A782" s="1629" t="s">
        <v>504</v>
      </c>
      <c r="B782" s="1629"/>
      <c r="C782" s="1629"/>
      <c r="D782" s="1629"/>
      <c r="E782" s="1629"/>
      <c r="F782" s="1629"/>
      <c r="G782" s="1629"/>
    </row>
    <row r="783" spans="1:7">
      <c r="A783" s="1284"/>
      <c r="B783" s="1284"/>
      <c r="C783" s="690"/>
      <c r="D783" s="46"/>
      <c r="E783" s="46"/>
      <c r="F783" s="46"/>
      <c r="G783" s="46"/>
    </row>
    <row r="784" spans="1:7">
      <c r="A784" s="1284"/>
      <c r="B784" s="1576" t="s">
        <v>334</v>
      </c>
      <c r="C784" s="1576"/>
      <c r="D784" s="1576"/>
      <c r="E784" s="1576"/>
      <c r="F784" s="1576"/>
      <c r="G784" s="46"/>
    </row>
    <row r="785" spans="1:7">
      <c r="A785" s="449"/>
      <c r="B785" s="449"/>
      <c r="C785" s="449"/>
      <c r="D785" s="169"/>
      <c r="E785" s="111"/>
      <c r="F785" s="111"/>
      <c r="G785" s="111"/>
    </row>
    <row r="786" spans="1:7">
      <c r="A786" s="1629" t="s">
        <v>505</v>
      </c>
      <c r="B786" s="1629"/>
      <c r="C786" s="1629"/>
      <c r="D786" s="1629"/>
      <c r="E786" s="1629"/>
      <c r="F786" s="1629"/>
      <c r="G786" s="1629"/>
    </row>
    <row r="787" spans="1:7">
      <c r="A787" s="1284"/>
      <c r="B787" s="1284"/>
      <c r="C787" s="690"/>
      <c r="D787" s="46"/>
      <c r="E787" s="46"/>
      <c r="F787" s="46"/>
      <c r="G787" s="46"/>
    </row>
    <row r="788" spans="1:7">
      <c r="A788" s="1284"/>
      <c r="B788" s="1576" t="s">
        <v>334</v>
      </c>
      <c r="C788" s="1576"/>
      <c r="D788" s="1576"/>
      <c r="E788" s="1576"/>
      <c r="F788" s="1576"/>
      <c r="G788" s="46"/>
    </row>
    <row r="789" spans="1:7">
      <c r="A789" s="1284"/>
      <c r="B789" s="1284"/>
      <c r="C789" s="690"/>
      <c r="D789" s="1302"/>
      <c r="E789" s="46"/>
      <c r="F789" s="46"/>
      <c r="G789" s="46"/>
    </row>
    <row r="790" spans="1:7">
      <c r="A790" s="1629" t="s">
        <v>506</v>
      </c>
      <c r="B790" s="1629"/>
      <c r="C790" s="1629"/>
      <c r="D790" s="1629"/>
      <c r="E790" s="1629"/>
      <c r="F790" s="1629"/>
      <c r="G790" s="1629"/>
    </row>
    <row r="791" spans="1:7">
      <c r="A791" s="1284"/>
      <c r="B791" s="1284"/>
      <c r="C791" s="690"/>
      <c r="D791" s="46"/>
      <c r="E791" s="46"/>
      <c r="F791" s="46"/>
      <c r="G791" s="46"/>
    </row>
    <row r="792" spans="1:7">
      <c r="A792" s="1284"/>
      <c r="B792" s="1576" t="s">
        <v>334</v>
      </c>
      <c r="C792" s="1576"/>
      <c r="D792" s="1576"/>
      <c r="E792" s="1576"/>
      <c r="F792" s="1576"/>
      <c r="G792" s="456"/>
    </row>
    <row r="793" spans="1:7">
      <c r="A793" s="1293"/>
      <c r="B793" s="1293"/>
      <c r="C793" s="1293"/>
      <c r="D793" s="46"/>
      <c r="E793" s="456"/>
      <c r="F793" s="456"/>
      <c r="G793" s="456"/>
    </row>
    <row r="794" spans="1:7" ht="14.4">
      <c r="A794" s="454"/>
      <c r="B794" s="454"/>
      <c r="C794" s="457"/>
      <c r="D794" s="1302"/>
      <c r="E794" s="456"/>
      <c r="F794" s="456"/>
      <c r="G794" s="456"/>
    </row>
    <row r="795" spans="1:7" ht="12.75" hidden="1" customHeight="1">
      <c r="A795" s="690"/>
      <c r="B795" s="690"/>
      <c r="C795" s="690"/>
      <c r="D795" s="1284"/>
      <c r="E795" s="456"/>
      <c r="F795" s="456"/>
      <c r="G795" s="456"/>
    </row>
    <row r="796" spans="1:7" ht="12.75" hidden="1" customHeight="1">
      <c r="A796" s="690"/>
      <c r="B796" s="690"/>
      <c r="C796" s="690"/>
      <c r="D796" s="46"/>
      <c r="E796" s="456"/>
      <c r="F796" s="456"/>
      <c r="G796" s="456"/>
    </row>
    <row r="797" spans="1:7" ht="12.75" hidden="1" customHeight="1">
      <c r="A797" s="690"/>
      <c r="B797" s="690"/>
      <c r="C797" s="690"/>
      <c r="D797" s="46"/>
      <c r="E797" s="456"/>
      <c r="F797" s="456"/>
      <c r="G797" s="456"/>
    </row>
    <row r="798" spans="1:7" ht="12.75" hidden="1" customHeight="1">
      <c r="A798" s="690"/>
      <c r="B798" s="690"/>
      <c r="C798" s="690"/>
      <c r="D798" s="39"/>
      <c r="E798" s="456"/>
      <c r="F798" s="456"/>
      <c r="G798" s="456"/>
    </row>
    <row r="799" spans="1:7" ht="12.75" hidden="1" customHeight="1">
      <c r="A799" s="690"/>
      <c r="B799" s="690"/>
      <c r="C799" s="690"/>
      <c r="D799" s="39"/>
      <c r="E799" s="456"/>
      <c r="F799" s="456"/>
      <c r="G799" s="456"/>
    </row>
    <row r="800" spans="1:7" ht="12.75" hidden="1" customHeight="1">
      <c r="A800" s="690"/>
      <c r="B800" s="690"/>
      <c r="C800" s="690"/>
      <c r="D800" s="39"/>
      <c r="E800" s="456"/>
      <c r="F800" s="456"/>
      <c r="G800" s="456"/>
    </row>
    <row r="801" spans="1:7" ht="12.75" hidden="1" customHeight="1">
      <c r="A801" s="690"/>
      <c r="B801" s="690"/>
      <c r="C801" s="690"/>
      <c r="D801" s="46"/>
      <c r="E801" s="456"/>
      <c r="F801" s="456"/>
      <c r="G801" s="456"/>
    </row>
    <row r="802" spans="1:7" ht="14.25" hidden="1" customHeight="1">
      <c r="A802" s="454"/>
      <c r="B802" s="454"/>
      <c r="C802" s="690"/>
      <c r="D802" s="1284"/>
      <c r="E802" s="456"/>
      <c r="F802" s="456"/>
      <c r="G802" s="456"/>
    </row>
    <row r="803" spans="1:7" ht="12.75" hidden="1" customHeight="1">
      <c r="A803" s="690"/>
      <c r="B803" s="690"/>
      <c r="C803" s="690"/>
      <c r="D803" s="46"/>
      <c r="E803" s="456"/>
      <c r="F803" s="456"/>
      <c r="G803" s="456"/>
    </row>
    <row r="804" spans="1:7" ht="12.75" hidden="1" customHeight="1">
      <c r="A804" s="690"/>
      <c r="B804" s="690"/>
      <c r="C804" s="690"/>
      <c r="D804" s="46"/>
      <c r="E804" s="456"/>
      <c r="F804" s="456"/>
      <c r="G804" s="456"/>
    </row>
    <row r="805" spans="1:7" ht="12.75" hidden="1" customHeight="1">
      <c r="A805" s="690"/>
      <c r="B805" s="690"/>
      <c r="C805" s="690"/>
      <c r="D805" s="39"/>
      <c r="E805" s="456"/>
      <c r="F805" s="456"/>
      <c r="G805" s="456"/>
    </row>
    <row r="806" spans="1:7" ht="12.75" hidden="1" customHeight="1">
      <c r="A806" s="690"/>
      <c r="B806" s="690"/>
      <c r="C806" s="690"/>
      <c r="D806" s="39"/>
      <c r="E806" s="456"/>
      <c r="F806" s="456"/>
      <c r="G806" s="456"/>
    </row>
    <row r="807" spans="1:7" ht="14.25" hidden="1" customHeight="1">
      <c r="A807" s="454"/>
      <c r="B807" s="454"/>
      <c r="C807" s="690"/>
      <c r="D807" s="1284"/>
      <c r="E807" s="456"/>
      <c r="F807" s="456"/>
      <c r="G807" s="456"/>
    </row>
    <row r="808" spans="1:7" ht="12.75" hidden="1" customHeight="1">
      <c r="A808" s="690"/>
      <c r="B808" s="690"/>
      <c r="C808" s="690"/>
      <c r="D808" s="46"/>
      <c r="E808" s="456"/>
      <c r="F808" s="456"/>
      <c r="G808" s="456"/>
    </row>
    <row r="809" spans="1:7" ht="12.75" hidden="1" customHeight="1">
      <c r="A809" s="690"/>
      <c r="B809" s="690"/>
      <c r="C809" s="690"/>
      <c r="D809" s="46"/>
      <c r="E809" s="456"/>
      <c r="F809" s="456"/>
      <c r="G809" s="456"/>
    </row>
    <row r="810" spans="1:7" ht="14.25" hidden="1" customHeight="1">
      <c r="A810" s="454"/>
      <c r="B810" s="454"/>
      <c r="C810" s="690"/>
      <c r="D810" s="1284"/>
      <c r="E810" s="456"/>
      <c r="F810" s="456"/>
      <c r="G810" s="456"/>
    </row>
    <row r="811" spans="1:7" ht="12.75" hidden="1" customHeight="1">
      <c r="A811" s="690"/>
      <c r="B811" s="690"/>
      <c r="C811" s="690"/>
      <c r="D811" s="46"/>
      <c r="E811" s="456"/>
      <c r="F811" s="456"/>
      <c r="G811" s="456"/>
    </row>
    <row r="812" spans="1:7" ht="14.25" hidden="1" customHeight="1">
      <c r="A812" s="454"/>
      <c r="B812" s="454"/>
      <c r="C812" s="690"/>
      <c r="D812" s="1284"/>
      <c r="E812" s="456"/>
      <c r="F812" s="456"/>
      <c r="G812" s="456"/>
    </row>
    <row r="813" spans="1:7" ht="12.75" hidden="1" customHeight="1">
      <c r="A813" s="163"/>
      <c r="B813" s="163"/>
      <c r="C813" s="163"/>
      <c r="D813" s="46"/>
      <c r="E813" s="456"/>
      <c r="F813" s="456"/>
      <c r="G813" s="456"/>
    </row>
    <row r="814" spans="1:7" ht="12.75" hidden="1" customHeight="1">
      <c r="A814" s="690"/>
      <c r="B814" s="690"/>
      <c r="C814" s="690"/>
      <c r="D814" s="46"/>
      <c r="E814" s="456"/>
      <c r="F814" s="456"/>
      <c r="G814" s="456"/>
    </row>
    <row r="815" spans="1:7" ht="12.75" hidden="1" customHeight="1">
      <c r="A815" s="690"/>
      <c r="B815" s="690"/>
      <c r="C815" s="690"/>
      <c r="D815" s="46"/>
      <c r="E815" s="456"/>
      <c r="F815" s="456"/>
      <c r="G815" s="456"/>
    </row>
    <row r="816" spans="1:7" ht="12.75" hidden="1" customHeight="1">
      <c r="A816" s="690"/>
      <c r="B816" s="690"/>
      <c r="C816" s="690"/>
      <c r="D816" s="46"/>
      <c r="E816" s="456"/>
      <c r="F816" s="456"/>
      <c r="G816" s="456"/>
    </row>
    <row r="817" spans="1:7" ht="12.75" hidden="1" customHeight="1">
      <c r="A817" s="690"/>
      <c r="B817" s="690"/>
      <c r="C817" s="690"/>
      <c r="D817" s="46"/>
      <c r="E817" s="456"/>
      <c r="F817" s="456"/>
      <c r="G817" s="456"/>
    </row>
    <row r="818" spans="1:7" ht="12.75" hidden="1" customHeight="1">
      <c r="A818" s="690"/>
      <c r="B818" s="690"/>
      <c r="C818" s="690"/>
      <c r="D818" s="46"/>
      <c r="E818" s="456"/>
      <c r="F818" s="456"/>
      <c r="G818" s="456"/>
    </row>
    <row r="819" spans="1:7" ht="12.75" hidden="1" customHeight="1">
      <c r="A819" s="690"/>
      <c r="B819" s="690"/>
      <c r="C819" s="690"/>
      <c r="D819" s="46"/>
      <c r="E819" s="456"/>
      <c r="F819" s="456"/>
      <c r="G819" s="456"/>
    </row>
    <row r="820" spans="1:7" ht="12.75" hidden="1" customHeight="1">
      <c r="A820" s="690"/>
      <c r="B820" s="690"/>
      <c r="C820" s="690"/>
      <c r="D820" s="46"/>
      <c r="E820" s="456"/>
      <c r="F820" s="456"/>
      <c r="G820" s="456"/>
    </row>
    <row r="821" spans="1:7" ht="12.75" hidden="1" customHeight="1">
      <c r="A821" s="690"/>
      <c r="B821" s="690"/>
      <c r="C821" s="690"/>
      <c r="D821" s="46"/>
      <c r="E821" s="456"/>
      <c r="F821" s="456"/>
      <c r="G821" s="456"/>
    </row>
    <row r="822" spans="1:7" ht="12.75" hidden="1" customHeight="1">
      <c r="A822" s="690"/>
      <c r="B822" s="690"/>
      <c r="C822" s="690"/>
      <c r="D822" s="46"/>
      <c r="E822" s="456"/>
      <c r="F822" s="456"/>
      <c r="G822" s="456"/>
    </row>
    <row r="823" spans="1:7" ht="12.75" hidden="1" customHeight="1">
      <c r="A823" s="690"/>
      <c r="B823" s="690"/>
      <c r="C823" s="690"/>
      <c r="D823" s="46"/>
      <c r="E823" s="456"/>
      <c r="F823" s="456"/>
      <c r="G823" s="456"/>
    </row>
    <row r="824" spans="1:7" ht="12.75" hidden="1" customHeight="1">
      <c r="A824" s="456"/>
      <c r="B824" s="456"/>
      <c r="C824" s="456"/>
      <c r="D824" s="456"/>
      <c r="E824" s="456"/>
      <c r="F824" s="456"/>
      <c r="G824" s="456"/>
    </row>
    <row r="825" spans="1:7" ht="12.75" hidden="1" customHeight="1">
      <c r="A825" s="456"/>
      <c r="B825" s="456"/>
      <c r="C825" s="456"/>
      <c r="D825" s="456"/>
      <c r="E825" s="456"/>
      <c r="F825" s="456"/>
      <c r="G825" s="456"/>
    </row>
    <row r="826" spans="1:7" ht="12.75" hidden="1" customHeight="1">
      <c r="A826" s="456"/>
      <c r="B826" s="456"/>
      <c r="C826" s="456"/>
      <c r="D826" s="456"/>
      <c r="E826" s="456"/>
      <c r="F826" s="456"/>
      <c r="G826" s="456"/>
    </row>
    <row r="827" spans="1:7" ht="12.75" hidden="1" customHeight="1">
      <c r="A827" s="456"/>
      <c r="B827" s="456"/>
      <c r="C827" s="456"/>
      <c r="D827" s="456"/>
      <c r="E827" s="456"/>
      <c r="F827" s="456"/>
      <c r="G827" s="456"/>
    </row>
    <row r="828" spans="1:7" ht="12.75" hidden="1" customHeight="1">
      <c r="A828" s="456"/>
      <c r="B828" s="456"/>
      <c r="C828" s="456"/>
      <c r="D828" s="456"/>
      <c r="E828" s="456"/>
      <c r="F828" s="456"/>
      <c r="G828" s="456"/>
    </row>
    <row r="829" spans="1:7" ht="12.75" hidden="1" customHeight="1">
      <c r="A829" s="456"/>
      <c r="B829" s="456"/>
      <c r="C829" s="456"/>
      <c r="D829" s="456"/>
      <c r="E829" s="456"/>
      <c r="F829" s="456"/>
      <c r="G829" s="456"/>
    </row>
    <row r="830" spans="1:7" ht="12.75" hidden="1" customHeight="1">
      <c r="A830" s="456"/>
      <c r="B830" s="456"/>
      <c r="C830" s="456"/>
      <c r="D830" s="456"/>
      <c r="E830" s="456"/>
      <c r="F830" s="456"/>
      <c r="G830" s="456"/>
    </row>
    <row r="831" spans="1:7" ht="12.75" hidden="1" customHeight="1">
      <c r="A831" s="456"/>
      <c r="B831" s="456"/>
      <c r="C831" s="456"/>
      <c r="D831" s="456"/>
      <c r="E831" s="456"/>
      <c r="F831" s="456"/>
      <c r="G831" s="456"/>
    </row>
    <row r="832" spans="1:7" ht="12.75" hidden="1" customHeight="1">
      <c r="A832" s="456"/>
      <c r="B832" s="456"/>
      <c r="C832" s="456"/>
      <c r="D832" s="456"/>
      <c r="E832" s="456"/>
      <c r="F832" s="456"/>
      <c r="G832" s="456"/>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9" zoomScaleNormal="100" zoomScaleSheetLayoutView="100" workbookViewId="0">
      <selection activeCell="A2" sqref="A2:J2"/>
    </sheetView>
  </sheetViews>
  <sheetFormatPr defaultColWidth="0" defaultRowHeight="12.45" customHeight="1" zeroHeight="1"/>
  <cols>
    <col min="1" max="10" width="10.6640625" style="459" customWidth="1"/>
    <col min="11" max="16384" width="8.88671875" style="459" hidden="1"/>
  </cols>
  <sheetData>
    <row r="1" spans="1:10" ht="14.25" customHeight="1">
      <c r="A1" s="712"/>
      <c r="B1" s="712"/>
      <c r="C1" s="712"/>
      <c r="D1" s="712"/>
      <c r="E1" s="712"/>
      <c r="F1" s="712"/>
      <c r="G1" s="712"/>
      <c r="H1" s="712"/>
      <c r="I1" s="712"/>
      <c r="J1" s="712"/>
    </row>
    <row r="2" spans="1:10" ht="15.6">
      <c r="A2" s="1637" t="s">
        <v>507</v>
      </c>
      <c r="B2" s="1638"/>
      <c r="C2" s="1638"/>
      <c r="D2" s="1638"/>
      <c r="E2" s="1638"/>
      <c r="F2" s="1638"/>
      <c r="G2" s="1638"/>
      <c r="H2" s="1638"/>
      <c r="I2" s="1638"/>
      <c r="J2" s="1638"/>
    </row>
    <row r="3" spans="1:10" ht="15">
      <c r="A3" s="1642" t="s">
        <v>508</v>
      </c>
      <c r="B3" s="1643"/>
      <c r="C3" s="1643"/>
      <c r="D3" s="1643"/>
      <c r="E3" s="1643"/>
      <c r="F3" s="1643"/>
      <c r="G3" s="1643"/>
      <c r="H3" s="1643"/>
      <c r="I3" s="1643"/>
      <c r="J3" s="1643"/>
    </row>
    <row r="4" spans="1:10" ht="13.2">
      <c r="A4" s="712"/>
      <c r="B4" s="712"/>
      <c r="C4" s="712"/>
      <c r="D4" s="712"/>
      <c r="E4" s="712"/>
      <c r="F4" s="712"/>
      <c r="G4" s="712"/>
      <c r="H4" s="712"/>
      <c r="I4" s="712"/>
      <c r="J4" s="712"/>
    </row>
    <row r="5" spans="1:10" ht="12.75" customHeight="1">
      <c r="A5" s="1639" t="s">
        <v>509</v>
      </c>
      <c r="B5" s="1639"/>
      <c r="C5" s="1639"/>
      <c r="D5" s="1639"/>
      <c r="E5" s="1639"/>
      <c r="F5" s="1639"/>
      <c r="G5" s="1639"/>
      <c r="H5" s="1639"/>
      <c r="I5" s="1639"/>
      <c r="J5" s="1639"/>
    </row>
    <row r="6" spans="1:10" ht="13.2">
      <c r="A6" s="1639"/>
      <c r="B6" s="1639"/>
      <c r="C6" s="1639"/>
      <c r="D6" s="1639"/>
      <c r="E6" s="1639"/>
      <c r="F6" s="1639"/>
      <c r="G6" s="1639"/>
      <c r="H6" s="1639"/>
      <c r="I6" s="1639"/>
      <c r="J6" s="1639"/>
    </row>
    <row r="7" spans="1:10" ht="30" customHeight="1">
      <c r="A7" s="1639"/>
      <c r="B7" s="1639"/>
      <c r="C7" s="1639"/>
      <c r="D7" s="1639"/>
      <c r="E7" s="1639"/>
      <c r="F7" s="1639"/>
      <c r="G7" s="1639"/>
      <c r="H7" s="1639"/>
      <c r="I7" s="1639"/>
      <c r="J7" s="1639"/>
    </row>
    <row r="8" spans="1:10" ht="13.2">
      <c r="A8" s="1311"/>
      <c r="B8" s="1311"/>
      <c r="C8" s="1311"/>
      <c r="D8" s="1311"/>
      <c r="E8" s="1311"/>
      <c r="F8" s="1311"/>
      <c r="G8" s="1311"/>
      <c r="H8" s="1311"/>
      <c r="I8" s="1311"/>
      <c r="J8" s="1311"/>
    </row>
    <row r="9" spans="1:10" ht="12.75" customHeight="1">
      <c r="A9" s="1313" t="s">
        <v>510</v>
      </c>
      <c r="B9" s="1311"/>
      <c r="C9" s="1311"/>
      <c r="D9" s="1311"/>
      <c r="E9" s="1311"/>
      <c r="F9" s="1311"/>
      <c r="G9" s="1311"/>
      <c r="H9" s="1311"/>
      <c r="I9" s="1311"/>
      <c r="J9" s="1311"/>
    </row>
    <row r="10" spans="1:10" ht="13.2">
      <c r="A10" s="712"/>
      <c r="B10" s="712"/>
      <c r="C10" s="712"/>
      <c r="D10" s="712"/>
      <c r="E10" s="712"/>
      <c r="F10" s="712"/>
      <c r="G10" s="712"/>
      <c r="H10" s="712"/>
      <c r="I10" s="712"/>
      <c r="J10" s="712"/>
    </row>
    <row r="11" spans="1:10" ht="12.75" customHeight="1">
      <c r="A11" s="1644" t="s">
        <v>511</v>
      </c>
      <c r="B11" s="1644"/>
      <c r="C11" s="1644"/>
      <c r="D11" s="1644"/>
      <c r="E11" s="1644"/>
      <c r="F11" s="1644"/>
      <c r="G11" s="1644"/>
      <c r="H11" s="1644"/>
      <c r="I11" s="1644"/>
      <c r="J11" s="1644"/>
    </row>
    <row r="12" spans="1:10" ht="13.2">
      <c r="A12" s="1644"/>
      <c r="B12" s="1644"/>
      <c r="C12" s="1644"/>
      <c r="D12" s="1644"/>
      <c r="E12" s="1644"/>
      <c r="F12" s="1644"/>
      <c r="G12" s="1644"/>
      <c r="H12" s="1644"/>
      <c r="I12" s="1644"/>
      <c r="J12" s="1644"/>
    </row>
    <row r="13" spans="1:10" s="712" customFormat="1" ht="13.2">
      <c r="A13" s="1644"/>
      <c r="B13" s="1644"/>
      <c r="C13" s="1644"/>
      <c r="D13" s="1644"/>
      <c r="E13" s="1644"/>
      <c r="F13" s="1644"/>
      <c r="G13" s="1644"/>
      <c r="H13" s="1644"/>
      <c r="I13" s="1644"/>
      <c r="J13" s="1644"/>
    </row>
    <row r="14" spans="1:10" ht="13.2">
      <c r="A14" s="1645"/>
      <c r="B14" s="1645"/>
      <c r="C14" s="1645"/>
      <c r="D14" s="1645"/>
      <c r="E14" s="1645"/>
      <c r="F14" s="1645"/>
      <c r="G14" s="1645"/>
      <c r="H14" s="1645"/>
      <c r="I14" s="1645"/>
      <c r="J14" s="1645"/>
    </row>
    <row r="15" spans="1:10" ht="13.2">
      <c r="A15" s="1645"/>
      <c r="B15" s="1645"/>
      <c r="C15" s="1645"/>
      <c r="D15" s="1645"/>
      <c r="E15" s="1645"/>
      <c r="F15" s="1645"/>
      <c r="G15" s="1645"/>
      <c r="H15" s="1645"/>
      <c r="I15" s="1645"/>
      <c r="J15" s="1645"/>
    </row>
    <row r="16" spans="1:10" ht="13.2">
      <c r="A16" s="1645"/>
      <c r="B16" s="1645"/>
      <c r="C16" s="1645"/>
      <c r="D16" s="1645"/>
      <c r="E16" s="1645"/>
      <c r="F16" s="1645"/>
      <c r="G16" s="1645"/>
      <c r="H16" s="1645"/>
      <c r="I16" s="1645"/>
      <c r="J16" s="1645"/>
    </row>
    <row r="17" spans="1:10" s="712" customFormat="1" ht="13.2">
      <c r="A17" s="1312"/>
      <c r="B17" s="1312"/>
      <c r="C17" s="1312"/>
      <c r="D17" s="1312"/>
      <c r="E17" s="1312"/>
      <c r="F17" s="1312"/>
      <c r="G17" s="1312"/>
      <c r="H17" s="1312"/>
      <c r="I17" s="1312"/>
      <c r="J17" s="1312"/>
    </row>
    <row r="18" spans="1:10" ht="13.2">
      <c r="A18" s="488" t="s">
        <v>512</v>
      </c>
      <c r="B18" s="1311"/>
      <c r="C18" s="1311"/>
      <c r="D18" s="1311"/>
      <c r="E18" s="1311"/>
      <c r="F18" s="1311"/>
      <c r="G18" s="1311"/>
      <c r="H18" s="1311"/>
      <c r="I18" s="1311"/>
      <c r="J18" s="1311"/>
    </row>
    <row r="19" spans="1:10" ht="13.2">
      <c r="A19" s="1310" t="s">
        <v>253</v>
      </c>
      <c r="B19" s="1310"/>
      <c r="C19" s="1310"/>
      <c r="D19" s="1310"/>
      <c r="E19" s="1310"/>
      <c r="F19" s="1310"/>
      <c r="G19" s="1310"/>
      <c r="H19" s="1310"/>
      <c r="I19" s="1310"/>
      <c r="J19" s="1310"/>
    </row>
    <row r="20" spans="1:10" ht="13.2">
      <c r="A20" s="1646" t="s">
        <v>513</v>
      </c>
      <c r="B20" s="1643"/>
      <c r="C20" s="1643"/>
      <c r="D20" s="1643"/>
      <c r="E20" s="1643"/>
      <c r="F20" s="712"/>
      <c r="G20" s="712"/>
      <c r="H20" s="712"/>
      <c r="I20" s="712"/>
      <c r="J20" s="712"/>
    </row>
    <row r="21" spans="1:10" ht="13.2">
      <c r="A21" s="712"/>
      <c r="B21" s="712"/>
      <c r="C21" s="712"/>
      <c r="D21" s="712"/>
      <c r="E21" s="712"/>
      <c r="F21" s="712"/>
      <c r="G21" s="712"/>
      <c r="H21" s="712"/>
      <c r="I21" s="712"/>
      <c r="J21" s="712"/>
    </row>
    <row r="22" spans="1:10" ht="13.2">
      <c r="A22" s="712"/>
      <c r="B22" s="712"/>
      <c r="C22" s="712"/>
      <c r="D22" s="712"/>
      <c r="E22" s="712"/>
      <c r="F22" s="712"/>
      <c r="G22" s="712"/>
      <c r="H22" s="712"/>
      <c r="I22" s="712"/>
      <c r="J22" s="712"/>
    </row>
    <row r="23" spans="1:10" ht="13.2">
      <c r="A23" s="712"/>
      <c r="B23" s="712"/>
      <c r="C23" s="712"/>
      <c r="D23" s="712"/>
      <c r="E23" s="712"/>
      <c r="F23" s="712"/>
      <c r="G23" s="712"/>
      <c r="H23" s="712"/>
      <c r="I23" s="712"/>
      <c r="J23" s="712"/>
    </row>
    <row r="24" spans="1:10" ht="13.2">
      <c r="A24" s="712"/>
      <c r="B24" s="712"/>
      <c r="C24" s="712"/>
      <c r="D24" s="712"/>
      <c r="E24" s="712"/>
      <c r="F24" s="712"/>
      <c r="G24" s="712"/>
      <c r="H24" s="712"/>
      <c r="I24" s="712"/>
      <c r="J24" s="712"/>
    </row>
    <row r="25" spans="1:10" ht="13.2">
      <c r="A25" s="712"/>
      <c r="B25" s="712"/>
      <c r="C25" s="712"/>
      <c r="D25" s="712"/>
      <c r="E25" s="712"/>
      <c r="F25" s="712"/>
      <c r="G25" s="712"/>
      <c r="H25" s="712"/>
      <c r="I25" s="712"/>
      <c r="J25" s="712"/>
    </row>
    <row r="26" spans="1:10" ht="13.2">
      <c r="A26" s="712"/>
      <c r="B26" s="712"/>
      <c r="C26" s="712"/>
      <c r="D26" s="712"/>
      <c r="E26" s="712"/>
      <c r="F26" s="712"/>
      <c r="G26" s="712"/>
      <c r="H26" s="712"/>
      <c r="I26" s="712"/>
      <c r="J26" s="712"/>
    </row>
    <row r="27" spans="1:10" ht="13.2">
      <c r="A27" s="712"/>
      <c r="B27" s="712"/>
      <c r="C27" s="712"/>
      <c r="D27" s="712"/>
      <c r="E27" s="712"/>
      <c r="F27" s="712"/>
      <c r="G27" s="712"/>
      <c r="H27" s="712"/>
      <c r="I27" s="712"/>
      <c r="J27" s="712"/>
    </row>
    <row r="28" spans="1:10" ht="13.2">
      <c r="A28" s="712"/>
      <c r="B28" s="712"/>
      <c r="C28" s="712"/>
      <c r="D28" s="712"/>
      <c r="E28" s="712"/>
      <c r="F28" s="712"/>
      <c r="G28" s="712"/>
      <c r="H28" s="712"/>
      <c r="I28" s="712"/>
      <c r="J28" s="712"/>
    </row>
    <row r="29" spans="1:10" ht="13.2">
      <c r="A29" s="712"/>
      <c r="B29" s="712"/>
      <c r="C29" s="712"/>
      <c r="D29" s="712"/>
      <c r="E29" s="712"/>
      <c r="F29" s="712"/>
      <c r="G29" s="712"/>
      <c r="H29" s="712"/>
      <c r="I29" s="712"/>
      <c r="J29" s="712"/>
    </row>
    <row r="30" spans="1:10" ht="13.2">
      <c r="A30" s="712"/>
      <c r="B30" s="712"/>
      <c r="C30" s="712"/>
      <c r="D30" s="712"/>
      <c r="E30" s="712"/>
      <c r="F30" s="712"/>
      <c r="G30" s="712"/>
      <c r="H30" s="712"/>
      <c r="I30" s="712"/>
      <c r="J30" s="712"/>
    </row>
    <row r="31" spans="1:10" ht="13.2">
      <c r="A31" s="712"/>
      <c r="B31" s="712"/>
      <c r="C31" s="712"/>
      <c r="D31" s="712"/>
      <c r="E31" s="712"/>
      <c r="F31" s="712"/>
      <c r="G31" s="712"/>
      <c r="H31" s="712"/>
      <c r="I31" s="712"/>
      <c r="J31" s="712"/>
    </row>
    <row r="32" spans="1:10" ht="13.2">
      <c r="A32" s="712"/>
      <c r="B32" s="712"/>
      <c r="C32" s="712"/>
      <c r="D32" s="712"/>
      <c r="E32" s="712"/>
      <c r="F32" s="712"/>
      <c r="G32" s="712"/>
      <c r="H32" s="712"/>
      <c r="I32" s="712"/>
      <c r="J32" s="712"/>
    </row>
    <row r="33" ht="13.2"/>
    <row r="34" ht="13.2"/>
    <row r="35" ht="13.2"/>
    <row r="36" ht="13.2"/>
    <row r="37" ht="13.2"/>
    <row r="38" ht="13.2"/>
    <row r="39" ht="13.2"/>
    <row r="40" ht="13.2"/>
    <row r="41" ht="13.2"/>
    <row r="42" ht="13.2"/>
    <row r="43" ht="13.2"/>
    <row r="44" ht="13.2"/>
    <row r="45" ht="13.2"/>
    <row r="46" ht="13.2"/>
    <row r="47" ht="13.2"/>
    <row r="48" ht="13.2"/>
    <row r="49" spans="1:10" ht="13.2">
      <c r="A49" s="712"/>
      <c r="B49" s="712"/>
      <c r="C49" s="712"/>
      <c r="D49" s="712"/>
      <c r="E49" s="712"/>
      <c r="F49" s="712"/>
      <c r="G49" s="712"/>
      <c r="H49" s="712"/>
      <c r="I49" s="712"/>
      <c r="J49" s="712"/>
    </row>
    <row r="50" spans="1:10" ht="13.2">
      <c r="A50" s="712"/>
      <c r="B50" s="712"/>
      <c r="C50" s="712"/>
      <c r="D50" s="712"/>
      <c r="E50" s="712"/>
      <c r="F50" s="712"/>
      <c r="G50" s="712"/>
      <c r="H50" s="712"/>
      <c r="I50" s="712"/>
      <c r="J50" s="712"/>
    </row>
    <row r="51" spans="1:10" ht="13.2">
      <c r="A51" s="712"/>
      <c r="B51" s="712"/>
      <c r="C51" s="712"/>
      <c r="D51" s="712"/>
      <c r="E51" s="712"/>
      <c r="F51" s="712"/>
      <c r="G51" s="712"/>
      <c r="H51" s="712"/>
      <c r="I51" s="712"/>
      <c r="J51" s="712"/>
    </row>
    <row r="52" spans="1:10" ht="13.2">
      <c r="A52" s="712"/>
      <c r="B52" s="712"/>
      <c r="C52" s="712"/>
      <c r="D52" s="712"/>
      <c r="E52" s="712"/>
      <c r="F52" s="712"/>
      <c r="G52" s="712"/>
      <c r="H52" s="712"/>
      <c r="I52" s="712"/>
      <c r="J52" s="712"/>
    </row>
    <row r="53" spans="1:10" ht="13.2">
      <c r="A53" s="712"/>
      <c r="B53" s="712"/>
      <c r="C53" s="712"/>
      <c r="D53" s="712"/>
      <c r="E53" s="712"/>
      <c r="F53" s="712"/>
      <c r="G53" s="712"/>
      <c r="H53" s="712"/>
      <c r="I53" s="712"/>
      <c r="J53" s="712"/>
    </row>
    <row r="54" spans="1:10" ht="13.2">
      <c r="A54" s="712"/>
      <c r="B54" s="712"/>
      <c r="C54" s="712"/>
      <c r="D54" s="712"/>
      <c r="E54" s="712"/>
      <c r="F54" s="712"/>
      <c r="G54" s="712"/>
      <c r="H54" s="712"/>
      <c r="I54" s="712"/>
      <c r="J54" s="712"/>
    </row>
    <row r="55" spans="1:10" ht="13.2">
      <c r="A55" s="712"/>
      <c r="B55" s="712"/>
      <c r="C55" s="712"/>
      <c r="D55" s="712"/>
      <c r="E55" s="712"/>
      <c r="F55" s="712"/>
      <c r="G55" s="712"/>
      <c r="H55" s="712"/>
      <c r="I55" s="712"/>
      <c r="J55" s="712"/>
    </row>
    <row r="56" spans="1:10" ht="13.2">
      <c r="A56" s="712"/>
      <c r="B56" s="712"/>
      <c r="C56" s="712"/>
      <c r="D56" s="712"/>
      <c r="E56" s="712"/>
      <c r="F56" s="712"/>
      <c r="G56" s="712"/>
      <c r="H56" s="712"/>
      <c r="I56" s="712"/>
      <c r="J56" s="712"/>
    </row>
    <row r="57" spans="1:10" ht="13.2">
      <c r="A57" s="1639" t="s">
        <v>514</v>
      </c>
      <c r="B57" s="1640"/>
      <c r="C57" s="1640"/>
      <c r="D57" s="1640"/>
      <c r="E57" s="1640"/>
      <c r="F57" s="1640"/>
      <c r="G57" s="1640"/>
      <c r="H57" s="1640"/>
      <c r="I57" s="1640"/>
      <c r="J57" s="1640"/>
    </row>
    <row r="58" spans="1:10" ht="13.2">
      <c r="A58" s="1640"/>
      <c r="B58" s="1640"/>
      <c r="C58" s="1640"/>
      <c r="D58" s="1640"/>
      <c r="E58" s="1640"/>
      <c r="F58" s="1640"/>
      <c r="G58" s="1640"/>
      <c r="H58" s="1640"/>
      <c r="I58" s="1640"/>
      <c r="J58" s="1640"/>
    </row>
    <row r="59" spans="1:10" ht="13.2">
      <c r="A59" s="1640"/>
      <c r="B59" s="1640"/>
      <c r="C59" s="1640"/>
      <c r="D59" s="1640"/>
      <c r="E59" s="1640"/>
      <c r="F59" s="1640"/>
      <c r="G59" s="1640"/>
      <c r="H59" s="1640"/>
      <c r="I59" s="1640"/>
      <c r="J59" s="1640"/>
    </row>
    <row r="60" spans="1:10" ht="13.2">
      <c r="A60" s="712"/>
      <c r="B60" s="712"/>
      <c r="C60" s="712"/>
      <c r="D60" s="712"/>
      <c r="E60" s="712"/>
      <c r="F60" s="712"/>
      <c r="G60" s="712"/>
      <c r="H60" s="712"/>
      <c r="I60" s="712"/>
      <c r="J60" s="712"/>
    </row>
    <row r="61" spans="1:10" ht="13.2">
      <c r="A61" s="434" t="s">
        <v>513</v>
      </c>
      <c r="B61" s="712"/>
      <c r="C61" s="712"/>
      <c r="D61" s="712"/>
      <c r="E61" s="712"/>
      <c r="F61" s="712"/>
      <c r="G61" s="712"/>
      <c r="H61" s="712"/>
      <c r="I61" s="712"/>
      <c r="J61" s="712"/>
    </row>
    <row r="62" spans="1:10" ht="13.2">
      <c r="A62" s="712"/>
      <c r="B62" s="712"/>
      <c r="C62" s="712"/>
      <c r="D62" s="712"/>
      <c r="E62" s="712"/>
      <c r="F62" s="712"/>
      <c r="G62" s="712"/>
      <c r="H62" s="712"/>
      <c r="I62" s="712"/>
      <c r="J62" s="712"/>
    </row>
    <row r="63" spans="1:10" ht="13.2">
      <c r="A63" s="712"/>
      <c r="B63" s="712"/>
      <c r="C63" s="712"/>
      <c r="D63" s="712"/>
      <c r="E63" s="712"/>
      <c r="F63" s="712"/>
      <c r="G63" s="712"/>
      <c r="H63" s="712"/>
      <c r="I63" s="712"/>
      <c r="J63" s="712"/>
    </row>
    <row r="64" spans="1:10" ht="13.2">
      <c r="A64" s="712"/>
      <c r="B64" s="712"/>
      <c r="C64" s="712"/>
      <c r="D64" s="712"/>
      <c r="E64" s="712"/>
      <c r="F64" s="712"/>
      <c r="G64" s="712"/>
      <c r="H64" s="712"/>
      <c r="I64" s="712"/>
      <c r="J64" s="712"/>
    </row>
    <row r="65" spans="1:9" ht="13.2">
      <c r="A65" s="712"/>
      <c r="B65" s="712"/>
      <c r="C65" s="712"/>
      <c r="D65" s="712"/>
      <c r="E65" s="712"/>
      <c r="F65" s="712"/>
      <c r="G65" s="712"/>
      <c r="H65" s="712"/>
      <c r="I65" s="712"/>
    </row>
    <row r="66" spans="1:9" ht="13.2">
      <c r="A66" s="712"/>
      <c r="B66" s="712"/>
      <c r="C66" s="712"/>
      <c r="D66" s="712"/>
      <c r="E66" s="712"/>
      <c r="F66" s="712"/>
      <c r="G66" s="712"/>
      <c r="H66" s="712"/>
      <c r="I66" s="712"/>
    </row>
    <row r="67" spans="1:9" ht="13.2">
      <c r="A67" s="712"/>
      <c r="B67" s="712"/>
      <c r="C67" s="712"/>
      <c r="D67" s="712"/>
      <c r="E67" s="712"/>
      <c r="F67" s="712"/>
      <c r="G67" s="712"/>
      <c r="H67" s="712"/>
      <c r="I67" s="712"/>
    </row>
    <row r="68" spans="1:9" ht="13.2">
      <c r="A68" s="712"/>
      <c r="B68" s="712"/>
      <c r="C68" s="712"/>
      <c r="D68" s="712"/>
      <c r="E68" s="712"/>
      <c r="F68" s="712"/>
      <c r="G68" s="712"/>
      <c r="H68" s="712"/>
      <c r="I68" s="712"/>
    </row>
    <row r="69" spans="1:9" ht="13.2">
      <c r="A69" s="712"/>
      <c r="B69" s="712"/>
      <c r="C69" s="712"/>
      <c r="D69" s="712"/>
      <c r="E69" s="712"/>
      <c r="F69" s="712"/>
      <c r="G69" s="712"/>
      <c r="H69" s="712"/>
      <c r="I69" s="712"/>
    </row>
    <row r="70" spans="1:9" ht="13.2">
      <c r="A70" s="712"/>
      <c r="B70" s="712"/>
      <c r="C70" s="712"/>
      <c r="D70" s="712"/>
      <c r="E70" s="712"/>
      <c r="F70" s="712"/>
      <c r="G70" s="712"/>
      <c r="H70" s="712"/>
      <c r="I70" s="712"/>
    </row>
    <row r="71" spans="1:9" ht="13.2">
      <c r="A71" s="712"/>
      <c r="B71" s="712"/>
      <c r="C71" s="712"/>
      <c r="D71" s="712"/>
      <c r="E71" s="712"/>
      <c r="F71" s="712"/>
      <c r="G71" s="712"/>
      <c r="H71" s="712"/>
      <c r="I71" s="712"/>
    </row>
    <row r="72" spans="1:9" ht="13.2">
      <c r="A72" s="1641" t="s">
        <v>515</v>
      </c>
      <c r="B72" s="1641"/>
      <c r="C72" s="1641"/>
      <c r="D72" s="1641"/>
      <c r="E72" s="1641"/>
      <c r="F72" s="1641"/>
      <c r="G72" s="1641"/>
      <c r="H72" s="1641"/>
      <c r="I72" s="1641"/>
    </row>
    <row r="73" spans="1:9" ht="13.2">
      <c r="A73" s="1567" t="s">
        <v>13</v>
      </c>
      <c r="B73" s="1567"/>
      <c r="C73" s="1567"/>
      <c r="D73" s="1567"/>
      <c r="E73" s="1567"/>
      <c r="F73" s="712"/>
      <c r="G73" s="712"/>
      <c r="H73" s="712"/>
      <c r="I73" s="712"/>
    </row>
    <row r="74" spans="1:9" ht="13.2">
      <c r="A74" s="1567" t="s">
        <v>14</v>
      </c>
      <c r="B74" s="1567"/>
      <c r="C74" s="1567"/>
      <c r="D74" s="1567"/>
      <c r="E74" s="1567"/>
      <c r="F74" s="712"/>
      <c r="G74" s="712"/>
      <c r="H74" s="712"/>
      <c r="I74" s="712"/>
    </row>
    <row r="75" spans="1:9" ht="13.2">
      <c r="A75" s="1567" t="s">
        <v>516</v>
      </c>
      <c r="B75" s="1567"/>
      <c r="C75" s="1567"/>
      <c r="D75" s="1567"/>
      <c r="E75" s="1567"/>
      <c r="F75" s="712"/>
      <c r="G75" s="712"/>
      <c r="H75" s="712"/>
      <c r="I75" s="712"/>
    </row>
    <row r="76" spans="1:9" ht="13.2">
      <c r="A76" s="712"/>
      <c r="B76" s="712"/>
      <c r="C76" s="712"/>
      <c r="D76" s="712"/>
      <c r="E76" s="712"/>
      <c r="F76" s="712"/>
      <c r="G76" s="712"/>
      <c r="H76" s="712"/>
      <c r="I76" s="712"/>
    </row>
    <row r="77" spans="1:9" ht="13.2">
      <c r="A77" s="712"/>
      <c r="B77" s="712"/>
      <c r="C77" s="712"/>
      <c r="D77" s="712"/>
      <c r="E77" s="712"/>
      <c r="F77" s="712"/>
      <c r="G77" s="712"/>
      <c r="H77" s="712"/>
      <c r="I77" s="712"/>
    </row>
    <row r="78" spans="1:9" ht="13.2">
      <c r="A78" s="712"/>
      <c r="B78" s="712"/>
      <c r="C78" s="712"/>
      <c r="D78" s="712"/>
      <c r="E78" s="712"/>
      <c r="F78" s="712"/>
      <c r="G78" s="712"/>
      <c r="H78" s="712"/>
      <c r="I78" s="712"/>
    </row>
    <row r="79" spans="1:9" ht="12.45" customHeight="1">
      <c r="A79" s="712"/>
      <c r="B79" s="712"/>
      <c r="C79" s="712"/>
      <c r="D79" s="712"/>
      <c r="E79" s="712"/>
      <c r="F79" s="712"/>
      <c r="G79" s="712"/>
      <c r="H79" s="712"/>
      <c r="I79" s="712"/>
    </row>
    <row r="80" spans="1:9" ht="12.45" customHeight="1">
      <c r="A80" s="712"/>
      <c r="B80" s="712"/>
      <c r="C80" s="712"/>
      <c r="D80" s="712"/>
      <c r="E80" s="712"/>
      <c r="F80" s="712"/>
      <c r="G80" s="712"/>
      <c r="H80" s="712"/>
      <c r="I80" s="712"/>
    </row>
    <row r="81" ht="12.45" customHeight="1"/>
    <row r="82" ht="12.45" customHeight="1"/>
    <row r="83" ht="12.45" customHeight="1"/>
    <row r="84" ht="12.45" customHeight="1"/>
    <row r="85" ht="12.45" customHeight="1"/>
  </sheetData>
  <sheetProtection algorithmName="SHA-512" hashValue="dw3dZZKUa+ieqQnHt5aUA6raj7u7b8HBBHYWC/ndW6GI5pHmCMV6oAm4QYNeDTryatsgCzCPnXNGsfmZK3b1Rw==" saltValue="I+owrJJWMkhqwZl78GH5M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14" zoomScaleNormal="100" zoomScaleSheetLayoutView="100" workbookViewId="0">
      <selection activeCell="D421" sqref="D421:F425"/>
    </sheetView>
  </sheetViews>
  <sheetFormatPr defaultColWidth="0" defaultRowHeight="13.2" zeroHeight="1"/>
  <cols>
    <col min="1" max="1" width="3.5546875" style="493" customWidth="1"/>
    <col min="2" max="2" width="13.5546875" style="493" customWidth="1"/>
    <col min="3" max="3" width="2.5546875" style="493" customWidth="1"/>
    <col min="4" max="5" width="3.5546875" style="494" customWidth="1"/>
    <col min="6" max="6" width="65.5546875" style="494" customWidth="1"/>
    <col min="7" max="7" width="1.5546875" style="494" customWidth="1"/>
    <col min="8" max="8" width="3.5546875" style="495" customWidth="1"/>
    <col min="9" max="9" width="24.44140625" style="716" customWidth="1"/>
    <col min="10" max="16" width="0" style="495" hidden="1" customWidth="1"/>
    <col min="17" max="16384" width="8.88671875" style="495" hidden="1"/>
  </cols>
  <sheetData>
    <row r="1" spans="1:13">
      <c r="D1" s="713"/>
      <c r="E1" s="713"/>
      <c r="F1" s="713"/>
      <c r="G1" s="713"/>
      <c r="H1" s="714"/>
      <c r="J1" s="714"/>
      <c r="K1" s="714"/>
      <c r="L1" s="714"/>
      <c r="M1" s="714"/>
    </row>
    <row r="2" spans="1:13">
      <c r="A2" s="1700" t="s">
        <v>1498</v>
      </c>
      <c r="B2" s="1700"/>
      <c r="C2" s="1700"/>
      <c r="D2" s="1700"/>
      <c r="E2" s="1700"/>
      <c r="F2" s="1700"/>
      <c r="G2" s="1700"/>
      <c r="H2" s="1700"/>
      <c r="I2" s="1700"/>
      <c r="J2" s="714"/>
      <c r="K2" s="714"/>
      <c r="L2" s="714"/>
      <c r="M2" s="714"/>
    </row>
    <row r="3" spans="1:13">
      <c r="A3" s="1701" t="s">
        <v>1499</v>
      </c>
      <c r="B3" s="1701"/>
      <c r="C3" s="1701"/>
      <c r="D3" s="1701"/>
      <c r="E3" s="1701"/>
      <c r="F3" s="1701"/>
      <c r="G3" s="1701"/>
      <c r="H3" s="1701"/>
      <c r="I3" s="1701"/>
      <c r="J3" s="714"/>
      <c r="K3" s="714"/>
      <c r="L3" s="714"/>
      <c r="M3" s="714"/>
    </row>
    <row r="4" spans="1:13">
      <c r="A4" s="1678"/>
      <c r="B4" s="1678"/>
      <c r="C4" s="1679"/>
      <c r="D4" s="1679"/>
      <c r="E4" s="1679"/>
      <c r="F4" s="1679"/>
      <c r="G4" s="1679"/>
      <c r="H4" s="714"/>
      <c r="I4" s="406"/>
      <c r="J4" s="714"/>
      <c r="K4" s="714"/>
      <c r="L4" s="714"/>
      <c r="M4" s="714"/>
    </row>
    <row r="5" spans="1:13" s="496" customFormat="1">
      <c r="A5" s="1678"/>
      <c r="B5" s="1678"/>
      <c r="C5" s="1684"/>
      <c r="D5" s="1684"/>
      <c r="E5" s="1684"/>
      <c r="F5" s="1684"/>
      <c r="G5" s="1684"/>
      <c r="H5" s="715"/>
      <c r="I5" s="727"/>
      <c r="J5" s="715"/>
      <c r="K5" s="715"/>
      <c r="L5" s="715"/>
      <c r="M5" s="715"/>
    </row>
    <row r="6" spans="1:13" s="496" customFormat="1">
      <c r="A6" s="1687" t="s">
        <v>300</v>
      </c>
      <c r="B6" s="1687"/>
      <c r="C6" s="1688"/>
      <c r="D6" s="1688"/>
      <c r="E6" s="1688"/>
      <c r="F6" s="1688"/>
      <c r="G6" s="1688"/>
      <c r="H6" s="715"/>
      <c r="I6" s="1358" t="s">
        <v>1500</v>
      </c>
      <c r="J6" s="715"/>
      <c r="K6" s="715"/>
      <c r="L6" s="715"/>
      <c r="M6" s="715"/>
    </row>
    <row r="7" spans="1:13" s="496" customFormat="1">
      <c r="A7" s="1687" t="s">
        <v>301</v>
      </c>
      <c r="B7" s="1687"/>
      <c r="C7" s="1688"/>
      <c r="D7" s="1688"/>
      <c r="E7" s="1688"/>
      <c r="F7" s="1688"/>
      <c r="G7" s="1688"/>
      <c r="H7" s="715"/>
      <c r="I7" s="1358" t="s">
        <v>1501</v>
      </c>
      <c r="J7" s="715"/>
      <c r="K7" s="715"/>
      <c r="L7" s="715"/>
      <c r="M7" s="715"/>
    </row>
    <row r="8" spans="1:13">
      <c r="A8" s="1354"/>
      <c r="B8" s="1354"/>
      <c r="C8" s="1345"/>
      <c r="D8" s="1345"/>
      <c r="E8" s="1345"/>
      <c r="F8" s="1345"/>
      <c r="G8" s="713"/>
      <c r="H8" s="714"/>
      <c r="J8" s="714"/>
      <c r="K8" s="714"/>
      <c r="L8" s="714"/>
      <c r="M8" s="714"/>
    </row>
    <row r="9" spans="1:13">
      <c r="A9" s="1616" t="s">
        <v>302</v>
      </c>
      <c r="B9" s="1616"/>
      <c r="C9" s="1616"/>
      <c r="D9" s="1616"/>
      <c r="E9" s="1616"/>
      <c r="F9" s="1616"/>
      <c r="G9" s="1616"/>
      <c r="H9" s="738"/>
      <c r="I9" s="739"/>
      <c r="J9" s="714"/>
      <c r="K9" s="714"/>
      <c r="L9" s="714"/>
      <c r="M9" s="714"/>
    </row>
    <row r="10" spans="1:13">
      <c r="A10" s="1345"/>
      <c r="B10" s="1345"/>
      <c r="D10" s="713"/>
      <c r="E10" s="716"/>
      <c r="F10" s="713"/>
      <c r="G10" s="713"/>
      <c r="H10" s="714"/>
      <c r="J10" s="714"/>
      <c r="K10" s="714"/>
      <c r="L10" s="714"/>
      <c r="M10" s="714"/>
    </row>
    <row r="11" spans="1:13" ht="13.65" customHeight="1">
      <c r="C11" s="1345"/>
      <c r="D11" s="1689" t="s">
        <v>303</v>
      </c>
      <c r="E11" s="1689"/>
      <c r="F11" s="1689"/>
      <c r="G11" s="713"/>
      <c r="H11" s="714"/>
      <c r="J11" s="714"/>
      <c r="K11" s="714"/>
      <c r="L11" s="714"/>
      <c r="M11" s="714"/>
    </row>
    <row r="12" spans="1:13">
      <c r="C12" s="1345"/>
      <c r="D12" s="1689"/>
      <c r="E12" s="1689"/>
      <c r="F12" s="1689"/>
      <c r="G12" s="713"/>
      <c r="H12" s="714"/>
      <c r="J12" s="714"/>
      <c r="K12" s="714"/>
      <c r="L12" s="714"/>
      <c r="M12" s="714"/>
    </row>
    <row r="13" spans="1:13">
      <c r="A13" s="497"/>
      <c r="B13" s="497"/>
      <c r="C13" s="497"/>
      <c r="D13" s="1600" t="s">
        <v>304</v>
      </c>
      <c r="E13" s="1600"/>
      <c r="F13" s="1600"/>
      <c r="G13" s="713"/>
      <c r="H13" s="714"/>
      <c r="J13" s="714"/>
      <c r="K13" s="714"/>
      <c r="L13" s="714"/>
      <c r="M13" s="679"/>
    </row>
    <row r="14" spans="1:13">
      <c r="A14" s="497"/>
      <c r="B14" s="497"/>
      <c r="C14" s="497"/>
      <c r="D14" s="498"/>
      <c r="E14" s="713"/>
      <c r="F14" s="713"/>
      <c r="G14" s="713"/>
      <c r="H14" s="714"/>
      <c r="J14" s="714"/>
      <c r="K14" s="714"/>
      <c r="L14" s="1356"/>
      <c r="M14" s="714"/>
    </row>
    <row r="15" spans="1:13" ht="14.4">
      <c r="A15" s="499"/>
      <c r="B15" s="717" t="s">
        <v>294</v>
      </c>
      <c r="C15" s="500"/>
      <c r="D15" s="1598" t="s">
        <v>1502</v>
      </c>
      <c r="E15" s="1598"/>
      <c r="F15" s="1598"/>
      <c r="G15" s="713"/>
      <c r="H15" s="714"/>
      <c r="I15" s="716" t="s">
        <v>1503</v>
      </c>
      <c r="J15" s="714"/>
      <c r="K15" s="714"/>
      <c r="L15" s="714"/>
      <c r="M15" s="714"/>
    </row>
    <row r="16" spans="1:13">
      <c r="A16" s="497"/>
      <c r="B16" s="497"/>
      <c r="C16" s="500"/>
      <c r="D16" s="1598"/>
      <c r="E16" s="1598"/>
      <c r="F16" s="1598"/>
      <c r="G16" s="713"/>
      <c r="H16" s="714"/>
      <c r="J16" s="714"/>
      <c r="K16" s="714"/>
      <c r="L16" s="714"/>
      <c r="M16" s="714"/>
    </row>
    <row r="17" spans="1:9">
      <c r="A17" s="497"/>
      <c r="B17" s="497"/>
      <c r="C17" s="500"/>
      <c r="D17" s="1598"/>
      <c r="E17" s="1598"/>
      <c r="F17" s="1598"/>
      <c r="G17" s="713"/>
      <c r="H17" s="714"/>
    </row>
    <row r="18" spans="1:9" s="714" customFormat="1">
      <c r="A18" s="497"/>
      <c r="B18" s="497"/>
      <c r="C18" s="500"/>
      <c r="D18" s="1300"/>
      <c r="E18" s="1356" t="s">
        <v>1504</v>
      </c>
      <c r="F18" s="1300"/>
      <c r="G18" s="713"/>
      <c r="I18" s="716"/>
    </row>
    <row r="19" spans="1:9">
      <c r="A19" s="497"/>
      <c r="B19" s="497"/>
      <c r="C19" s="497"/>
      <c r="D19" s="713"/>
      <c r="E19" s="713"/>
      <c r="F19" s="713"/>
      <c r="G19" s="713"/>
      <c r="H19" s="714"/>
    </row>
    <row r="20" spans="1:9" ht="14.4">
      <c r="A20" s="499"/>
      <c r="B20" s="717" t="s">
        <v>294</v>
      </c>
      <c r="D20" s="1598" t="s">
        <v>1505</v>
      </c>
      <c r="E20" s="1598"/>
      <c r="F20" s="1598"/>
      <c r="G20" s="713"/>
      <c r="H20" s="714"/>
      <c r="I20" s="716" t="s">
        <v>1506</v>
      </c>
    </row>
    <row r="21" spans="1:9" s="714" customFormat="1" ht="14.4">
      <c r="A21" s="499"/>
      <c r="B21" s="493"/>
      <c r="C21" s="493"/>
      <c r="D21" s="1598"/>
      <c r="E21" s="1598"/>
      <c r="F21" s="1598"/>
      <c r="G21" s="713"/>
      <c r="I21" s="716"/>
    </row>
    <row r="22" spans="1:9" s="714" customFormat="1" ht="14.4">
      <c r="A22" s="499"/>
      <c r="B22" s="493"/>
      <c r="C22" s="493"/>
      <c r="D22" s="1288"/>
      <c r="E22" s="679" t="s">
        <v>1507</v>
      </c>
      <c r="F22" s="1288"/>
      <c r="G22" s="713"/>
      <c r="I22" s="716"/>
    </row>
    <row r="23" spans="1:9" ht="14.4">
      <c r="A23" s="499"/>
      <c r="B23" s="499"/>
      <c r="D23" s="1348"/>
      <c r="E23" s="713"/>
      <c r="F23" s="713"/>
      <c r="G23" s="713"/>
      <c r="H23" s="714"/>
    </row>
    <row r="24" spans="1:9" ht="14.4">
      <c r="A24" s="499"/>
      <c r="B24" s="717" t="s">
        <v>294</v>
      </c>
      <c r="D24" s="1598" t="s">
        <v>307</v>
      </c>
      <c r="E24" s="1598"/>
      <c r="F24" s="1598"/>
      <c r="G24" s="713"/>
      <c r="H24" s="714"/>
      <c r="I24" s="716" t="s">
        <v>1506</v>
      </c>
    </row>
    <row r="25" spans="1:9" ht="14.4">
      <c r="A25" s="499"/>
      <c r="B25" s="499"/>
      <c r="D25" s="1598"/>
      <c r="E25" s="1598"/>
      <c r="F25" s="1598"/>
      <c r="G25" s="713"/>
      <c r="H25" s="714"/>
    </row>
    <row r="26" spans="1:9">
      <c r="D26" s="713"/>
      <c r="E26" s="713"/>
      <c r="F26" s="713"/>
      <c r="G26" s="713"/>
      <c r="H26" s="714"/>
    </row>
    <row r="27" spans="1:9" ht="14.4">
      <c r="A27" s="499"/>
      <c r="B27" s="717" t="s">
        <v>294</v>
      </c>
      <c r="D27" s="1683" t="s">
        <v>1508</v>
      </c>
      <c r="E27" s="1683"/>
      <c r="F27" s="1683"/>
      <c r="G27" s="713"/>
      <c r="H27" s="714"/>
      <c r="I27" s="716" t="s">
        <v>1509</v>
      </c>
    </row>
    <row r="28" spans="1:9">
      <c r="D28" s="1683"/>
      <c r="E28" s="1683"/>
      <c r="F28" s="1683"/>
      <c r="G28" s="713"/>
      <c r="H28" s="714"/>
    </row>
    <row r="29" spans="1:9">
      <c r="D29" s="1683"/>
      <c r="E29" s="1683"/>
      <c r="F29" s="1683"/>
      <c r="G29" s="713"/>
      <c r="H29" s="714"/>
    </row>
    <row r="30" spans="1:9">
      <c r="D30" s="1683"/>
      <c r="E30" s="1683"/>
      <c r="F30" s="1683"/>
      <c r="G30" s="713"/>
      <c r="H30" s="714"/>
    </row>
    <row r="31" spans="1:9">
      <c r="D31" s="1683"/>
      <c r="E31" s="1683"/>
      <c r="F31" s="1683"/>
      <c r="G31" s="713"/>
      <c r="H31" s="714"/>
    </row>
    <row r="32" spans="1:9" s="496" customFormat="1">
      <c r="A32" s="501"/>
      <c r="B32" s="501"/>
      <c r="C32" s="501"/>
      <c r="D32" s="1360"/>
      <c r="E32" s="502"/>
      <c r="F32" s="502"/>
      <c r="G32" s="502"/>
      <c r="H32" s="715"/>
      <c r="I32" s="727"/>
    </row>
    <row r="33" spans="1:9" s="496" customFormat="1">
      <c r="A33" s="501"/>
      <c r="B33" s="717" t="s">
        <v>294</v>
      </c>
      <c r="C33" s="501"/>
      <c r="D33" s="1599" t="s">
        <v>1510</v>
      </c>
      <c r="E33" s="1599"/>
      <c r="F33" s="1599"/>
      <c r="G33" s="502"/>
      <c r="H33" s="715"/>
      <c r="I33" s="727" t="s">
        <v>1503</v>
      </c>
    </row>
    <row r="34" spans="1:9" s="496" customFormat="1">
      <c r="A34" s="501"/>
      <c r="B34" s="501"/>
      <c r="C34" s="501"/>
      <c r="D34" s="1599"/>
      <c r="E34" s="1599"/>
      <c r="F34" s="1599"/>
      <c r="G34" s="502"/>
      <c r="H34" s="715"/>
      <c r="I34" s="727"/>
    </row>
    <row r="35" spans="1:9" ht="14.4">
      <c r="A35" s="499"/>
      <c r="B35" s="499"/>
      <c r="D35" s="1359"/>
      <c r="E35" s="713"/>
      <c r="F35" s="713"/>
      <c r="G35" s="713"/>
      <c r="H35" s="714"/>
    </row>
    <row r="36" spans="1:9" ht="14.4" customHeight="1">
      <c r="A36" s="499"/>
      <c r="B36" s="717" t="s">
        <v>294</v>
      </c>
      <c r="D36" s="1599" t="s">
        <v>1511</v>
      </c>
      <c r="E36" s="1599"/>
      <c r="F36" s="1599"/>
      <c r="G36" s="713"/>
      <c r="H36" s="714"/>
      <c r="I36" s="727" t="s">
        <v>1512</v>
      </c>
    </row>
    <row r="37" spans="1:9" ht="14.4">
      <c r="A37" s="499"/>
      <c r="B37" s="499"/>
      <c r="D37" s="1599"/>
      <c r="E37" s="1599"/>
      <c r="F37" s="1599"/>
      <c r="G37" s="713"/>
      <c r="H37" s="714"/>
    </row>
    <row r="38" spans="1:9" ht="14.4">
      <c r="A38" s="499"/>
      <c r="B38" s="499"/>
      <c r="D38" s="1599"/>
      <c r="E38" s="1599"/>
      <c r="F38" s="1599"/>
      <c r="G38" s="713"/>
      <c r="H38" s="714"/>
    </row>
    <row r="39" spans="1:9" ht="14.4">
      <c r="A39" s="499"/>
      <c r="B39" s="499"/>
      <c r="D39" s="1599"/>
      <c r="E39" s="1599"/>
      <c r="F39" s="1599"/>
      <c r="G39" s="713"/>
      <c r="H39" s="714"/>
    </row>
    <row r="40" spans="1:9" ht="14.4">
      <c r="A40" s="499"/>
      <c r="B40" s="499"/>
      <c r="D40" s="714"/>
      <c r="E40" s="713"/>
      <c r="F40" s="713"/>
      <c r="G40" s="713"/>
      <c r="H40" s="714"/>
    </row>
    <row r="41" spans="1:9" ht="14.4">
      <c r="A41" s="499"/>
      <c r="B41" s="717" t="s">
        <v>294</v>
      </c>
      <c r="D41" s="1599" t="s">
        <v>311</v>
      </c>
      <c r="E41" s="1599"/>
      <c r="F41" s="1599"/>
      <c r="G41" s="713"/>
      <c r="H41" s="714"/>
    </row>
    <row r="42" spans="1:9" ht="14.4">
      <c r="A42" s="499"/>
      <c r="B42" s="499"/>
      <c r="D42" s="1599"/>
      <c r="E42" s="1599"/>
      <c r="F42" s="1599"/>
      <c r="G42" s="713"/>
      <c r="H42" s="714"/>
    </row>
    <row r="43" spans="1:9" ht="14.4">
      <c r="A43" s="499"/>
      <c r="B43" s="499"/>
      <c r="D43" s="1599"/>
      <c r="E43" s="1599"/>
      <c r="F43" s="1599"/>
      <c r="G43" s="713"/>
      <c r="H43" s="714"/>
    </row>
    <row r="44" spans="1:9" ht="14.4">
      <c r="A44" s="499"/>
      <c r="B44" s="499"/>
      <c r="D44" s="1599"/>
      <c r="E44" s="1599"/>
      <c r="F44" s="1599"/>
      <c r="G44" s="713"/>
      <c r="H44" s="714"/>
    </row>
    <row r="45" spans="1:9" ht="14.4">
      <c r="A45" s="499"/>
      <c r="B45" s="499"/>
      <c r="D45" s="1599"/>
      <c r="E45" s="1599"/>
      <c r="F45" s="1599"/>
      <c r="G45" s="713"/>
      <c r="H45" s="714"/>
    </row>
    <row r="46" spans="1:9" ht="14.4">
      <c r="A46" s="499"/>
      <c r="B46" s="499"/>
      <c r="D46" s="1278"/>
      <c r="E46" s="1278"/>
      <c r="F46" s="1278"/>
      <c r="G46" s="713"/>
      <c r="H46" s="714"/>
    </row>
    <row r="47" spans="1:9" ht="14.4">
      <c r="A47" s="499"/>
      <c r="B47" s="717" t="s">
        <v>294</v>
      </c>
      <c r="D47" s="1599" t="s">
        <v>312</v>
      </c>
      <c r="E47" s="1599"/>
      <c r="F47" s="1599"/>
      <c r="G47" s="713"/>
      <c r="H47" s="714"/>
      <c r="I47" s="727" t="s">
        <v>1512</v>
      </c>
    </row>
    <row r="48" spans="1:9" ht="14.4">
      <c r="A48" s="499"/>
      <c r="B48" s="499"/>
      <c r="D48" s="1599"/>
      <c r="E48" s="1599"/>
      <c r="F48" s="1599"/>
      <c r="G48" s="713"/>
      <c r="H48" s="714"/>
    </row>
    <row r="49" spans="1:9" ht="14.4">
      <c r="A49" s="499"/>
      <c r="B49" s="499"/>
      <c r="D49" s="1599"/>
      <c r="E49" s="1599"/>
      <c r="F49" s="1599"/>
      <c r="G49" s="713"/>
      <c r="H49" s="714"/>
    </row>
    <row r="50" spans="1:9" ht="23.25" customHeight="1">
      <c r="A50" s="499"/>
      <c r="B50" s="499"/>
      <c r="D50" s="1599"/>
      <c r="E50" s="1599"/>
      <c r="F50" s="1599"/>
      <c r="G50" s="713"/>
      <c r="H50" s="714"/>
    </row>
    <row r="51" spans="1:9" ht="14.4">
      <c r="A51" s="499"/>
      <c r="B51" s="499"/>
      <c r="D51" s="1304"/>
      <c r="E51" s="713"/>
      <c r="F51" s="713"/>
      <c r="G51" s="713"/>
      <c r="H51" s="714"/>
    </row>
    <row r="52" spans="1:9" ht="14.4" customHeight="1">
      <c r="A52" s="499"/>
      <c r="B52" s="717" t="s">
        <v>294</v>
      </c>
      <c r="D52" s="1599" t="s">
        <v>313</v>
      </c>
      <c r="E52" s="1599"/>
      <c r="F52" s="1599"/>
      <c r="G52" s="713"/>
      <c r="H52" s="714"/>
      <c r="I52" s="727" t="s">
        <v>1512</v>
      </c>
    </row>
    <row r="53" spans="1:9" ht="14.4">
      <c r="A53" s="499"/>
      <c r="B53" s="499"/>
      <c r="D53" s="1599"/>
      <c r="E53" s="1599"/>
      <c r="F53" s="1599"/>
      <c r="G53" s="713"/>
      <c r="H53" s="714"/>
    </row>
    <row r="54" spans="1:9" ht="14.4">
      <c r="A54" s="499"/>
      <c r="B54" s="499"/>
      <c r="D54" s="1599"/>
      <c r="E54" s="1599"/>
      <c r="F54" s="1599"/>
      <c r="G54" s="713"/>
      <c r="H54" s="714"/>
    </row>
    <row r="55" spans="1:9" s="383" customFormat="1" ht="14.4">
      <c r="A55" s="499"/>
      <c r="B55" s="499"/>
      <c r="C55" s="503"/>
      <c r="D55" s="502"/>
      <c r="E55" s="448"/>
      <c r="F55" s="448"/>
      <c r="G55" s="448"/>
      <c r="I55" s="406"/>
    </row>
    <row r="56" spans="1:9" s="383" customFormat="1" ht="14.4">
      <c r="A56" s="504"/>
      <c r="B56" s="717" t="s">
        <v>294</v>
      </c>
      <c r="C56" s="718"/>
      <c r="D56" s="1685" t="s">
        <v>314</v>
      </c>
      <c r="E56" s="1685"/>
      <c r="F56" s="1685"/>
      <c r="G56" s="448"/>
      <c r="I56" s="716"/>
    </row>
    <row r="57" spans="1:9" s="383" customFormat="1" ht="14.4">
      <c r="A57" s="504"/>
      <c r="B57" s="504"/>
      <c r="C57" s="718"/>
      <c r="D57" s="1685"/>
      <c r="E57" s="1685"/>
      <c r="F57" s="1685"/>
      <c r="G57" s="448"/>
      <c r="I57" s="406"/>
    </row>
    <row r="58" spans="1:9" s="383" customFormat="1" ht="14.4">
      <c r="A58" s="504"/>
      <c r="B58" s="504"/>
      <c r="C58" s="718"/>
      <c r="D58" s="795" t="s">
        <v>1513</v>
      </c>
      <c r="E58" s="1278"/>
      <c r="F58" s="1278"/>
      <c r="G58" s="448"/>
      <c r="I58" s="406"/>
    </row>
    <row r="59" spans="1:9" s="383" customFormat="1" ht="14.4">
      <c r="A59" s="504"/>
      <c r="B59" s="504"/>
      <c r="C59" s="718"/>
      <c r="D59" s="1278"/>
      <c r="E59" s="1356" t="s">
        <v>1504</v>
      </c>
      <c r="F59" s="1278"/>
      <c r="G59" s="448"/>
      <c r="I59" s="406"/>
    </row>
    <row r="60" spans="1:9" s="496" customFormat="1">
      <c r="A60" s="501"/>
      <c r="B60" s="501"/>
      <c r="C60" s="501"/>
      <c r="D60" s="1360"/>
      <c r="E60" s="502"/>
      <c r="F60" s="502"/>
      <c r="G60" s="502"/>
      <c r="H60" s="715"/>
      <c r="I60" s="727"/>
    </row>
    <row r="61" spans="1:9" ht="14.4">
      <c r="A61" s="499"/>
      <c r="B61" s="717" t="s">
        <v>294</v>
      </c>
      <c r="D61" s="1599" t="s">
        <v>315</v>
      </c>
      <c r="E61" s="1599"/>
      <c r="F61" s="1599"/>
      <c r="G61" s="713"/>
      <c r="H61" s="714"/>
      <c r="I61" s="716" t="s">
        <v>1514</v>
      </c>
    </row>
    <row r="62" spans="1:9">
      <c r="D62" s="1599"/>
      <c r="E62" s="1599"/>
      <c r="F62" s="1599"/>
      <c r="G62" s="713"/>
      <c r="H62" s="714"/>
    </row>
    <row r="63" spans="1:9">
      <c r="D63" s="1599"/>
      <c r="E63" s="1599"/>
      <c r="F63" s="1599"/>
      <c r="G63" s="713"/>
      <c r="H63" s="714"/>
    </row>
    <row r="64" spans="1:9">
      <c r="D64" s="448"/>
      <c r="E64" s="713"/>
      <c r="F64" s="713"/>
      <c r="G64" s="713"/>
      <c r="H64" s="714"/>
    </row>
    <row r="65" spans="1:9" ht="14.4">
      <c r="A65" s="499"/>
      <c r="B65" s="717" t="s">
        <v>294</v>
      </c>
      <c r="D65" s="1599" t="s">
        <v>316</v>
      </c>
      <c r="E65" s="1599"/>
      <c r="F65" s="1599"/>
      <c r="G65" s="713"/>
      <c r="H65" s="714"/>
      <c r="I65" s="716" t="s">
        <v>1515</v>
      </c>
    </row>
    <row r="66" spans="1:9">
      <c r="D66" s="1599"/>
      <c r="E66" s="1599"/>
      <c r="F66" s="1599"/>
      <c r="G66" s="713"/>
      <c r="H66" s="714"/>
    </row>
    <row r="67" spans="1:9">
      <c r="D67" s="713"/>
      <c r="E67" s="713"/>
      <c r="F67" s="713"/>
      <c r="G67" s="713"/>
      <c r="H67" s="714"/>
    </row>
    <row r="68" spans="1:9" ht="14.4">
      <c r="A68" s="499"/>
      <c r="B68" s="717" t="s">
        <v>294</v>
      </c>
      <c r="D68" s="1599" t="s">
        <v>317</v>
      </c>
      <c r="E68" s="1599"/>
      <c r="F68" s="1599"/>
      <c r="G68" s="713"/>
      <c r="H68" s="714"/>
    </row>
    <row r="69" spans="1:9">
      <c r="D69" s="1599"/>
      <c r="E69" s="1599"/>
      <c r="F69" s="1599"/>
      <c r="G69" s="713"/>
      <c r="H69" s="714"/>
      <c r="I69" s="716" t="s">
        <v>1509</v>
      </c>
    </row>
    <row r="70" spans="1:9">
      <c r="D70" s="1599"/>
      <c r="E70" s="1599"/>
      <c r="F70" s="1599"/>
      <c r="G70" s="713"/>
      <c r="H70" s="714"/>
    </row>
    <row r="71" spans="1:9">
      <c r="D71" s="714"/>
      <c r="E71" s="713"/>
      <c r="F71" s="713"/>
      <c r="G71" s="713"/>
      <c r="H71" s="714"/>
    </row>
    <row r="72" spans="1:9" ht="14.4">
      <c r="A72" s="499"/>
      <c r="B72" s="717" t="s">
        <v>294</v>
      </c>
      <c r="D72" s="1598" t="s">
        <v>318</v>
      </c>
      <c r="E72" s="1598"/>
      <c r="F72" s="1598"/>
      <c r="G72" s="713"/>
      <c r="H72" s="714"/>
      <c r="I72" s="716" t="s">
        <v>1509</v>
      </c>
    </row>
    <row r="73" spans="1:9">
      <c r="D73" s="1598"/>
      <c r="E73" s="1598"/>
      <c r="F73" s="1598"/>
      <c r="G73" s="713"/>
      <c r="H73" s="714"/>
    </row>
    <row r="74" spans="1:9" ht="14.4">
      <c r="A74" s="499"/>
      <c r="B74" s="499"/>
      <c r="D74" s="1348"/>
      <c r="E74" s="713"/>
      <c r="F74" s="713"/>
      <c r="G74" s="713"/>
      <c r="H74" s="714"/>
    </row>
    <row r="75" spans="1:9">
      <c r="A75" s="1581" t="s">
        <v>319</v>
      </c>
      <c r="B75" s="1581"/>
      <c r="C75" s="1581"/>
      <c r="D75" s="1581"/>
      <c r="E75" s="1581"/>
      <c r="F75" s="1581"/>
      <c r="G75" s="1581"/>
      <c r="H75" s="738"/>
      <c r="I75" s="739"/>
    </row>
    <row r="76" spans="1:9">
      <c r="D76" s="713"/>
      <c r="E76" s="713"/>
      <c r="F76" s="713"/>
      <c r="G76" s="713"/>
      <c r="H76" s="714"/>
    </row>
    <row r="77" spans="1:9">
      <c r="C77" s="505"/>
      <c r="D77" s="1667" t="s">
        <v>320</v>
      </c>
      <c r="E77" s="1667"/>
      <c r="F77" s="1667"/>
      <c r="G77" s="713"/>
      <c r="H77" s="714"/>
    </row>
    <row r="78" spans="1:9">
      <c r="A78" s="1348"/>
      <c r="B78" s="1348"/>
      <c r="D78" s="1598" t="s">
        <v>321</v>
      </c>
      <c r="E78" s="1598"/>
      <c r="F78" s="1598"/>
      <c r="G78" s="713"/>
      <c r="H78" s="714"/>
    </row>
    <row r="79" spans="1:9">
      <c r="A79" s="1348"/>
      <c r="B79" s="1348"/>
      <c r="D79" s="713"/>
      <c r="E79" s="713"/>
      <c r="F79" s="713"/>
      <c r="G79" s="713"/>
      <c r="H79" s="714"/>
    </row>
    <row r="80" spans="1:9" ht="13.65" customHeight="1">
      <c r="A80" s="499"/>
      <c r="B80" s="717" t="s">
        <v>294</v>
      </c>
      <c r="D80" s="1598" t="s">
        <v>1516</v>
      </c>
      <c r="E80" s="1598"/>
      <c r="F80" s="1598"/>
      <c r="G80" s="713"/>
      <c r="H80" s="714"/>
      <c r="I80" s="716" t="s">
        <v>1517</v>
      </c>
    </row>
    <row r="81" spans="1:9" ht="14.4">
      <c r="A81" s="499"/>
      <c r="B81" s="499"/>
      <c r="D81" s="1598"/>
      <c r="E81" s="1598"/>
      <c r="F81" s="1598"/>
      <c r="G81" s="713"/>
      <c r="H81" s="714"/>
    </row>
    <row r="82" spans="1:9" ht="14.4">
      <c r="A82" s="499"/>
      <c r="B82" s="499"/>
      <c r="D82" s="1598"/>
      <c r="E82" s="1598"/>
      <c r="F82" s="1598"/>
      <c r="G82" s="713"/>
      <c r="H82" s="714"/>
    </row>
    <row r="83" spans="1:9" ht="14.4">
      <c r="A83" s="499"/>
      <c r="B83" s="499"/>
      <c r="D83" s="1598"/>
      <c r="E83" s="1598"/>
      <c r="F83" s="1598"/>
      <c r="G83" s="713"/>
      <c r="H83" s="714"/>
    </row>
    <row r="84" spans="1:9" ht="14.4">
      <c r="A84" s="499"/>
      <c r="B84" s="499"/>
      <c r="D84" s="1598"/>
      <c r="E84" s="1598"/>
      <c r="F84" s="1598"/>
      <c r="G84" s="713"/>
      <c r="H84" s="714"/>
    </row>
    <row r="85" spans="1:9" ht="14.4">
      <c r="A85" s="499"/>
      <c r="B85" s="499"/>
      <c r="D85" s="1598"/>
      <c r="E85" s="1598"/>
      <c r="F85" s="1598"/>
      <c r="G85" s="713"/>
      <c r="H85" s="714"/>
    </row>
    <row r="86" spans="1:9" ht="14.4">
      <c r="A86" s="499"/>
      <c r="B86" s="499"/>
      <c r="D86" s="1598"/>
      <c r="E86" s="1598"/>
      <c r="F86" s="1598"/>
      <c r="G86" s="713"/>
      <c r="H86" s="714"/>
    </row>
    <row r="87" spans="1:9" ht="14.4">
      <c r="A87" s="499"/>
      <c r="B87" s="499"/>
      <c r="D87" s="1598"/>
      <c r="E87" s="1598"/>
      <c r="F87" s="1598"/>
      <c r="G87" s="713"/>
      <c r="H87" s="714"/>
    </row>
    <row r="88" spans="1:9" ht="14.4">
      <c r="A88" s="499"/>
      <c r="B88" s="499"/>
      <c r="D88" s="1363"/>
      <c r="E88" s="1363"/>
      <c r="F88" s="1363"/>
      <c r="G88" s="713"/>
      <c r="H88" s="714"/>
    </row>
    <row r="89" spans="1:9" ht="15" customHeight="1">
      <c r="A89" s="499"/>
      <c r="B89" s="717" t="s">
        <v>294</v>
      </c>
      <c r="D89" s="1598" t="s">
        <v>1518</v>
      </c>
      <c r="E89" s="1598"/>
      <c r="F89" s="1598"/>
      <c r="G89" s="713"/>
      <c r="H89" s="714"/>
      <c r="I89" s="716" t="s">
        <v>1519</v>
      </c>
    </row>
    <row r="90" spans="1:9" ht="14.4">
      <c r="A90" s="499"/>
      <c r="B90" s="499"/>
      <c r="D90" s="1598"/>
      <c r="E90" s="1598"/>
      <c r="F90" s="1598"/>
      <c r="G90" s="713"/>
      <c r="H90" s="714"/>
    </row>
    <row r="91" spans="1:9" ht="14.4">
      <c r="A91" s="499"/>
      <c r="B91" s="499"/>
      <c r="D91" s="1300"/>
      <c r="E91" s="1300"/>
      <c r="F91" s="1300"/>
      <c r="G91" s="713"/>
      <c r="H91" s="714"/>
    </row>
    <row r="92" spans="1:9" ht="14.4">
      <c r="A92" s="499"/>
      <c r="B92" s="717" t="s">
        <v>294</v>
      </c>
      <c r="D92" s="1598" t="s">
        <v>1520</v>
      </c>
      <c r="E92" s="1598"/>
      <c r="F92" s="1598"/>
      <c r="G92" s="713"/>
      <c r="H92" s="714"/>
      <c r="I92" s="716" t="s">
        <v>1521</v>
      </c>
    </row>
    <row r="93" spans="1:9" ht="14.4">
      <c r="A93" s="499"/>
      <c r="B93" s="499"/>
      <c r="D93" s="1598"/>
      <c r="E93" s="1598"/>
      <c r="F93" s="1598"/>
      <c r="G93" s="713"/>
      <c r="H93" s="714"/>
    </row>
    <row r="94" spans="1:9" ht="14.4">
      <c r="A94" s="499"/>
      <c r="B94" s="499"/>
      <c r="D94" s="1598"/>
      <c r="E94" s="1598"/>
      <c r="F94" s="1598"/>
      <c r="G94" s="713"/>
      <c r="H94" s="714"/>
    </row>
    <row r="95" spans="1:9" ht="14.4">
      <c r="A95" s="499"/>
      <c r="B95" s="499"/>
      <c r="D95" s="1300"/>
      <c r="E95" s="1300"/>
      <c r="F95" s="1300"/>
      <c r="G95" s="713"/>
      <c r="H95" s="714"/>
    </row>
    <row r="96" spans="1:9" ht="14.4">
      <c r="A96" s="499"/>
      <c r="B96" s="717" t="s">
        <v>294</v>
      </c>
      <c r="D96" s="1598" t="s">
        <v>1522</v>
      </c>
      <c r="E96" s="1598"/>
      <c r="F96" s="1598"/>
      <c r="G96" s="713"/>
      <c r="H96" s="714"/>
      <c r="I96" s="716" t="s">
        <v>1523</v>
      </c>
    </row>
    <row r="97" spans="1:9" s="678" customFormat="1" ht="14.4">
      <c r="A97" s="676"/>
      <c r="B97" s="676"/>
      <c r="C97" s="677"/>
      <c r="D97" s="1598"/>
      <c r="E97" s="1598"/>
      <c r="F97" s="1598"/>
      <c r="I97" s="728"/>
    </row>
    <row r="98" spans="1:9" ht="14.4">
      <c r="A98" s="499"/>
      <c r="B98" s="499"/>
      <c r="D98" s="1288"/>
      <c r="E98" s="1356" t="s">
        <v>1524</v>
      </c>
      <c r="F98" s="1300"/>
      <c r="G98" s="713"/>
      <c r="H98" s="714"/>
    </row>
    <row r="99" spans="1:9" ht="14.4">
      <c r="A99" s="499"/>
      <c r="B99" s="499"/>
      <c r="D99" s="1363"/>
      <c r="E99" s="1363"/>
      <c r="F99" s="1363"/>
      <c r="G99" s="713"/>
      <c r="H99" s="714"/>
    </row>
    <row r="100" spans="1:9" ht="14.4">
      <c r="A100" s="499"/>
      <c r="B100" s="717" t="s">
        <v>294</v>
      </c>
      <c r="D100" s="1598" t="s">
        <v>1525</v>
      </c>
      <c r="E100" s="1598"/>
      <c r="F100" s="1598"/>
      <c r="G100" s="713"/>
      <c r="H100" s="714"/>
      <c r="I100" s="716" t="s">
        <v>1526</v>
      </c>
    </row>
    <row r="101" spans="1:9" ht="14.4">
      <c r="A101" s="499"/>
      <c r="B101" s="499"/>
      <c r="D101" s="1598"/>
      <c r="E101" s="1598"/>
      <c r="F101" s="1598"/>
      <c r="G101" s="713"/>
      <c r="H101" s="714"/>
    </row>
    <row r="102" spans="1:9" ht="14.4">
      <c r="A102" s="499"/>
      <c r="B102" s="499"/>
      <c r="D102" s="1300"/>
      <c r="E102" s="1300"/>
      <c r="F102" s="1300"/>
      <c r="G102" s="713"/>
      <c r="H102" s="714"/>
    </row>
    <row r="103" spans="1:9" ht="14.4" customHeight="1">
      <c r="A103" s="499"/>
      <c r="B103" s="717" t="s">
        <v>294</v>
      </c>
      <c r="D103" s="1598" t="s">
        <v>1527</v>
      </c>
      <c r="E103" s="1598"/>
      <c r="F103" s="1598"/>
      <c r="G103" s="714"/>
      <c r="H103" s="714"/>
      <c r="I103" s="716" t="s">
        <v>1528</v>
      </c>
    </row>
    <row r="104" spans="1:9" ht="14.4">
      <c r="A104" s="499"/>
      <c r="B104" s="499"/>
      <c r="D104" s="1598"/>
      <c r="E104" s="1598"/>
      <c r="F104" s="1598"/>
      <c r="G104" s="714"/>
      <c r="H104" s="714"/>
    </row>
    <row r="105" spans="1:9" ht="14.4">
      <c r="A105" s="499"/>
      <c r="B105" s="499"/>
      <c r="D105" s="1598"/>
      <c r="E105" s="1598"/>
      <c r="F105" s="1598"/>
      <c r="G105" s="714"/>
      <c r="H105" s="714"/>
    </row>
    <row r="106" spans="1:9" ht="14.4">
      <c r="A106" s="499"/>
      <c r="B106" s="499"/>
      <c r="D106" s="1598"/>
      <c r="E106" s="1598"/>
      <c r="F106" s="1598"/>
      <c r="G106" s="714"/>
      <c r="H106" s="714"/>
    </row>
    <row r="107" spans="1:9" ht="14.4">
      <c r="A107" s="499"/>
      <c r="B107" s="499"/>
      <c r="D107" s="1598"/>
      <c r="E107" s="1598"/>
      <c r="F107" s="1598"/>
      <c r="G107" s="714"/>
      <c r="H107" s="714"/>
    </row>
    <row r="108" spans="1:9" ht="14.4">
      <c r="A108" s="499"/>
      <c r="B108" s="499"/>
      <c r="D108" s="1598"/>
      <c r="E108" s="1598"/>
      <c r="F108" s="1598"/>
      <c r="G108" s="714"/>
      <c r="H108" s="714"/>
    </row>
    <row r="109" spans="1:9" ht="14.4">
      <c r="A109" s="499"/>
      <c r="B109" s="499"/>
      <c r="D109" s="1598"/>
      <c r="E109" s="1598"/>
      <c r="F109" s="1598"/>
      <c r="G109" s="714"/>
      <c r="H109" s="714"/>
    </row>
    <row r="110" spans="1:9" ht="14.4">
      <c r="A110" s="499"/>
      <c r="B110" s="499"/>
      <c r="D110" s="1598"/>
      <c r="E110" s="1598"/>
      <c r="F110" s="1598"/>
      <c r="G110" s="714"/>
      <c r="H110" s="714"/>
    </row>
    <row r="111" spans="1:9" ht="14.4">
      <c r="A111" s="499"/>
      <c r="B111" s="499"/>
      <c r="D111" s="1598"/>
      <c r="E111" s="1598"/>
      <c r="F111" s="1598"/>
      <c r="G111" s="714"/>
      <c r="H111" s="714"/>
    </row>
    <row r="112" spans="1:9" ht="14.4">
      <c r="A112" s="499"/>
      <c r="B112" s="499"/>
      <c r="D112" s="1598"/>
      <c r="E112" s="1598"/>
      <c r="F112" s="1598"/>
      <c r="G112" s="714"/>
      <c r="H112" s="714"/>
    </row>
    <row r="113" spans="1:11" ht="14.4">
      <c r="A113" s="499"/>
      <c r="B113" s="499"/>
      <c r="D113" s="1598"/>
      <c r="E113" s="1598"/>
      <c r="F113" s="1598"/>
      <c r="G113" s="714"/>
      <c r="H113" s="714"/>
      <c r="J113" s="714"/>
      <c r="K113" s="714"/>
    </row>
    <row r="114" spans="1:11" ht="14.4">
      <c r="A114" s="499"/>
      <c r="B114" s="499"/>
      <c r="D114" s="1598"/>
      <c r="E114" s="1598"/>
      <c r="F114" s="1598"/>
      <c r="G114" s="714"/>
      <c r="H114" s="714"/>
      <c r="J114" s="714"/>
      <c r="K114" s="714"/>
    </row>
    <row r="115" spans="1:11" ht="14.4">
      <c r="A115" s="499"/>
      <c r="B115" s="499"/>
      <c r="D115" s="1598"/>
      <c r="E115" s="1598"/>
      <c r="F115" s="1598"/>
      <c r="G115" s="714"/>
      <c r="H115" s="714"/>
      <c r="J115" s="714"/>
      <c r="K115" s="714"/>
    </row>
    <row r="116" spans="1:11" ht="14.4">
      <c r="A116" s="499"/>
      <c r="B116" s="499"/>
      <c r="D116" s="1598"/>
      <c r="E116" s="1598"/>
      <c r="F116" s="1598"/>
      <c r="G116" s="713"/>
      <c r="H116" s="714"/>
      <c r="J116" s="714"/>
      <c r="K116" s="714"/>
    </row>
    <row r="117" spans="1:11" ht="14.4">
      <c r="A117" s="499"/>
      <c r="B117" s="499"/>
      <c r="D117" s="1598"/>
      <c r="E117" s="1598"/>
      <c r="F117" s="1598"/>
      <c r="G117" s="713"/>
      <c r="H117" s="714"/>
      <c r="J117" s="714"/>
      <c r="K117" s="714"/>
    </row>
    <row r="118" spans="1:11" ht="14.4">
      <c r="A118" s="499"/>
      <c r="B118" s="499"/>
      <c r="D118" s="1349"/>
      <c r="E118" s="1349"/>
      <c r="F118" s="1349"/>
      <c r="G118" s="713"/>
      <c r="H118" s="714"/>
      <c r="J118" s="714"/>
      <c r="K118" s="714"/>
    </row>
    <row r="119" spans="1:11" ht="14.25" customHeight="1">
      <c r="A119" s="499"/>
      <c r="B119" s="717" t="s">
        <v>294</v>
      </c>
      <c r="D119" s="1618" t="s">
        <v>324</v>
      </c>
      <c r="E119" s="1618"/>
      <c r="F119" s="1618"/>
      <c r="G119" s="713"/>
      <c r="H119" s="714"/>
      <c r="J119" s="714"/>
      <c r="K119" s="714"/>
    </row>
    <row r="120" spans="1:11" ht="14.4">
      <c r="A120" s="499"/>
      <c r="B120" s="499"/>
      <c r="D120" s="1618"/>
      <c r="E120" s="1618"/>
      <c r="F120" s="1618"/>
      <c r="G120" s="713"/>
      <c r="H120" s="714"/>
      <c r="J120" s="714"/>
      <c r="K120" s="714"/>
    </row>
    <row r="121" spans="1:11" ht="14.4">
      <c r="A121" s="499"/>
      <c r="B121" s="499"/>
      <c r="D121" s="1618"/>
      <c r="E121" s="1618"/>
      <c r="F121" s="1618"/>
      <c r="G121" s="713"/>
      <c r="H121" s="714"/>
      <c r="J121" s="714"/>
      <c r="K121" s="714"/>
    </row>
    <row r="122" spans="1:11" ht="14.4">
      <c r="A122" s="499"/>
      <c r="B122" s="499"/>
      <c r="D122" s="1618"/>
      <c r="E122" s="1618"/>
      <c r="F122" s="1618"/>
      <c r="G122" s="713"/>
      <c r="H122" s="714"/>
      <c r="J122" s="714"/>
      <c r="K122" s="714"/>
    </row>
    <row r="123" spans="1:11" ht="14.4">
      <c r="A123" s="499"/>
      <c r="B123" s="499"/>
      <c r="D123" s="1618"/>
      <c r="E123" s="1618"/>
      <c r="F123" s="1618"/>
      <c r="G123" s="713"/>
      <c r="H123" s="714"/>
      <c r="J123" s="714"/>
      <c r="K123" s="714"/>
    </row>
    <row r="124" spans="1:11" ht="14.4">
      <c r="A124" s="499"/>
      <c r="B124" s="499"/>
      <c r="D124" s="1618"/>
      <c r="E124" s="1618"/>
      <c r="F124" s="1618"/>
      <c r="G124" s="713"/>
      <c r="H124" s="714"/>
      <c r="J124" s="714"/>
      <c r="K124" s="714"/>
    </row>
    <row r="125" spans="1:11" ht="14.4">
      <c r="A125" s="499"/>
      <c r="B125" s="499"/>
      <c r="D125" s="1618"/>
      <c r="E125" s="1618"/>
      <c r="F125" s="1618"/>
      <c r="G125" s="713"/>
      <c r="H125" s="714"/>
      <c r="J125" s="714"/>
      <c r="K125" s="714"/>
    </row>
    <row r="126" spans="1:11" ht="14.4">
      <c r="A126" s="499"/>
      <c r="B126" s="499"/>
      <c r="D126" s="1618"/>
      <c r="E126" s="1618"/>
      <c r="F126" s="1618"/>
      <c r="G126" s="713"/>
      <c r="H126" s="714"/>
      <c r="J126" s="714"/>
      <c r="K126" s="714"/>
    </row>
    <row r="127" spans="1:11">
      <c r="C127" s="712"/>
      <c r="D127" s="586"/>
      <c r="E127" s="586"/>
      <c r="F127" s="586"/>
      <c r="G127" s="712"/>
      <c r="H127" s="712"/>
      <c r="I127" s="386"/>
      <c r="J127" s="712"/>
      <c r="K127" s="712"/>
    </row>
    <row r="128" spans="1:11" ht="14.4">
      <c r="A128" s="499"/>
      <c r="B128" s="717" t="s">
        <v>294</v>
      </c>
      <c r="C128" s="712"/>
      <c r="D128" s="1618" t="s">
        <v>1529</v>
      </c>
      <c r="E128" s="1618"/>
      <c r="F128" s="1618"/>
      <c r="G128" s="712"/>
      <c r="H128" s="712"/>
      <c r="I128" s="386" t="s">
        <v>1530</v>
      </c>
      <c r="J128" s="712"/>
      <c r="K128" s="712"/>
    </row>
    <row r="129" spans="1:11" ht="14.4">
      <c r="A129" s="499"/>
      <c r="B129" s="499"/>
      <c r="C129" s="712"/>
      <c r="D129" s="1618"/>
      <c r="E129" s="1618"/>
      <c r="F129" s="1618"/>
      <c r="G129" s="712"/>
      <c r="H129" s="712"/>
      <c r="I129" s="386"/>
      <c r="J129" s="712"/>
      <c r="K129" s="712"/>
    </row>
    <row r="130" spans="1:11">
      <c r="D130" s="713"/>
      <c r="E130" s="713"/>
      <c r="F130" s="713"/>
      <c r="G130" s="713"/>
      <c r="H130" s="714"/>
      <c r="J130" s="714"/>
      <c r="K130" s="714"/>
    </row>
    <row r="131" spans="1:11" ht="14.4">
      <c r="A131" s="499"/>
      <c r="B131" s="717" t="s">
        <v>294</v>
      </c>
      <c r="C131" s="503"/>
      <c r="D131" s="1598" t="s">
        <v>327</v>
      </c>
      <c r="E131" s="1598"/>
      <c r="F131" s="1598"/>
      <c r="G131" s="713"/>
      <c r="H131" s="714"/>
      <c r="I131" s="386" t="s">
        <v>1530</v>
      </c>
      <c r="J131" s="714"/>
      <c r="K131" s="714"/>
    </row>
    <row r="132" spans="1:11">
      <c r="C132" s="503"/>
      <c r="D132" s="1598"/>
      <c r="E132" s="1598"/>
      <c r="F132" s="1598"/>
      <c r="G132" s="713"/>
      <c r="H132" s="714"/>
      <c r="J132" s="714"/>
      <c r="K132" s="714"/>
    </row>
    <row r="133" spans="1:11">
      <c r="C133" s="503"/>
      <c r="D133" s="1598"/>
      <c r="E133" s="1598"/>
      <c r="F133" s="1598"/>
      <c r="G133" s="713"/>
      <c r="H133" s="714"/>
      <c r="J133" s="714"/>
      <c r="K133" s="714"/>
    </row>
    <row r="134" spans="1:11">
      <c r="C134" s="503"/>
      <c r="D134" s="1598"/>
      <c r="E134" s="1598"/>
      <c r="F134" s="1598"/>
      <c r="G134" s="713"/>
      <c r="H134" s="714"/>
      <c r="J134" s="714"/>
      <c r="K134" s="714"/>
    </row>
    <row r="135" spans="1:11">
      <c r="C135" s="503"/>
      <c r="D135" s="1598"/>
      <c r="E135" s="1598"/>
      <c r="F135" s="1598"/>
      <c r="G135" s="713"/>
      <c r="H135" s="714"/>
      <c r="J135" s="714"/>
      <c r="K135" s="714"/>
    </row>
    <row r="136" spans="1:11">
      <c r="C136" s="503"/>
      <c r="D136" s="434"/>
      <c r="E136" s="434"/>
      <c r="F136" s="434"/>
      <c r="G136" s="713"/>
      <c r="H136" s="714"/>
      <c r="J136" s="714"/>
      <c r="K136" s="714"/>
    </row>
    <row r="137" spans="1:11" s="459" customFormat="1" ht="14.4">
      <c r="A137" s="499"/>
      <c r="B137" s="717" t="s">
        <v>294</v>
      </c>
      <c r="C137" s="503"/>
      <c r="D137" s="1599" t="s">
        <v>328</v>
      </c>
      <c r="E137" s="1599"/>
      <c r="F137" s="1599"/>
      <c r="G137" s="434"/>
      <c r="H137" s="712"/>
      <c r="I137" s="386" t="s">
        <v>1531</v>
      </c>
      <c r="J137" s="712"/>
      <c r="K137" s="712"/>
    </row>
    <row r="138" spans="1:11" s="510" customFormat="1" ht="13.65" customHeight="1">
      <c r="A138" s="507"/>
      <c r="B138" s="507"/>
      <c r="C138" s="508"/>
      <c r="D138" s="1599"/>
      <c r="E138" s="1599"/>
      <c r="F138" s="1599"/>
      <c r="G138" s="509"/>
      <c r="I138" s="729"/>
    </row>
    <row r="139" spans="1:11" s="459" customFormat="1" ht="13.65" customHeight="1">
      <c r="A139" s="493"/>
      <c r="B139" s="493"/>
      <c r="C139" s="503"/>
      <c r="D139" s="1599"/>
      <c r="E139" s="1599"/>
      <c r="F139" s="1599"/>
      <c r="G139" s="434"/>
      <c r="H139" s="712"/>
      <c r="I139" s="386"/>
      <c r="J139" s="712"/>
      <c r="K139" s="712"/>
    </row>
    <row r="140" spans="1:11" s="459" customFormat="1" ht="13.65" customHeight="1">
      <c r="A140" s="493"/>
      <c r="B140" s="493"/>
      <c r="C140" s="503"/>
      <c r="D140" s="1599"/>
      <c r="E140" s="1599"/>
      <c r="F140" s="1599"/>
      <c r="G140" s="434"/>
      <c r="H140" s="712"/>
      <c r="I140" s="386"/>
      <c r="J140" s="712"/>
      <c r="K140" s="712"/>
    </row>
    <row r="141" spans="1:11" s="459" customFormat="1" ht="13.65" customHeight="1">
      <c r="A141" s="493"/>
      <c r="B141" s="493"/>
      <c r="C141" s="503"/>
      <c r="D141" s="1599"/>
      <c r="E141" s="1599"/>
      <c r="F141" s="1599"/>
      <c r="G141" s="434"/>
      <c r="H141" s="712"/>
      <c r="I141" s="386"/>
      <c r="J141" s="712"/>
      <c r="K141" s="712"/>
    </row>
    <row r="142" spans="1:11" s="459" customFormat="1" ht="13.65" customHeight="1">
      <c r="A142" s="511"/>
      <c r="B142" s="511"/>
      <c r="C142" s="503"/>
      <c r="D142" s="1599"/>
      <c r="E142" s="1599"/>
      <c r="F142" s="1599"/>
      <c r="G142" s="434"/>
      <c r="H142" s="712"/>
      <c r="I142" s="386"/>
      <c r="J142" s="712"/>
      <c r="K142" s="712"/>
    </row>
    <row r="143" spans="1:11" s="383" customFormat="1" ht="13.65" customHeight="1">
      <c r="A143" s="501"/>
      <c r="B143" s="501"/>
      <c r="C143" s="718"/>
      <c r="D143" s="1599"/>
      <c r="E143" s="1599"/>
      <c r="F143" s="1599"/>
      <c r="G143" s="448"/>
      <c r="I143" s="406"/>
    </row>
    <row r="144" spans="1:11" s="383" customFormat="1" ht="13.65" customHeight="1">
      <c r="A144" s="501"/>
      <c r="B144" s="501"/>
      <c r="C144" s="718"/>
      <c r="D144" s="1599"/>
      <c r="E144" s="1599"/>
      <c r="F144" s="1599"/>
      <c r="G144" s="448"/>
      <c r="I144" s="406"/>
    </row>
    <row r="145" spans="1:9" s="383" customFormat="1" ht="13.65" customHeight="1">
      <c r="A145" s="501"/>
      <c r="B145" s="501"/>
      <c r="C145" s="718"/>
      <c r="D145" s="1599"/>
      <c r="E145" s="1599"/>
      <c r="F145" s="1599"/>
      <c r="G145" s="448"/>
      <c r="I145" s="406"/>
    </row>
    <row r="146" spans="1:9" s="459" customFormat="1" ht="13.65" customHeight="1">
      <c r="A146" s="493"/>
      <c r="B146" s="493"/>
      <c r="C146" s="503"/>
      <c r="D146" s="1599"/>
      <c r="E146" s="1599"/>
      <c r="F146" s="1599"/>
      <c r="G146" s="434"/>
      <c r="H146" s="712"/>
      <c r="I146" s="386"/>
    </row>
    <row r="147" spans="1:9" s="459" customFormat="1" ht="13.65" customHeight="1">
      <c r="A147" s="493"/>
      <c r="B147" s="493"/>
      <c r="C147" s="503"/>
      <c r="D147" s="1599"/>
      <c r="E147" s="1599"/>
      <c r="F147" s="1599"/>
      <c r="G147" s="434"/>
      <c r="H147" s="712"/>
      <c r="I147" s="386"/>
    </row>
    <row r="148" spans="1:9" s="459" customFormat="1" ht="13.65" customHeight="1">
      <c r="A148" s="493"/>
      <c r="B148" s="493"/>
      <c r="C148" s="503"/>
      <c r="D148" s="1599"/>
      <c r="E148" s="1599"/>
      <c r="F148" s="1599"/>
      <c r="G148" s="434"/>
      <c r="H148" s="712"/>
      <c r="I148" s="386"/>
    </row>
    <row r="149" spans="1:9" s="459" customFormat="1" ht="13.65" customHeight="1">
      <c r="A149" s="493"/>
      <c r="B149" s="493"/>
      <c r="C149" s="503"/>
      <c r="D149" s="1599"/>
      <c r="E149" s="1599"/>
      <c r="F149" s="1599"/>
      <c r="G149" s="434"/>
      <c r="H149" s="712"/>
      <c r="I149" s="386"/>
    </row>
    <row r="150" spans="1:9" s="459" customFormat="1" ht="13.65" customHeight="1">
      <c r="A150" s="493"/>
      <c r="B150" s="493"/>
      <c r="C150" s="503"/>
      <c r="D150" s="498"/>
      <c r="E150" s="1304"/>
      <c r="F150" s="1304"/>
      <c r="G150" s="434"/>
      <c r="H150" s="712"/>
      <c r="I150" s="386"/>
    </row>
    <row r="151" spans="1:9" s="459" customFormat="1" ht="13.65" customHeight="1">
      <c r="A151" s="493"/>
      <c r="B151" s="717" t="s">
        <v>294</v>
      </c>
      <c r="C151" s="503"/>
      <c r="D151" s="1681" t="s">
        <v>329</v>
      </c>
      <c r="E151" s="1681"/>
      <c r="F151" s="1681"/>
      <c r="G151" s="434"/>
      <c r="H151" s="712"/>
      <c r="I151" s="386" t="s">
        <v>1532</v>
      </c>
    </row>
    <row r="152" spans="1:9" s="459" customFormat="1" ht="13.65" customHeight="1">
      <c r="A152" s="493"/>
      <c r="B152" s="493"/>
      <c r="C152" s="503"/>
      <c r="D152" s="1681"/>
      <c r="E152" s="1681"/>
      <c r="F152" s="1681"/>
      <c r="G152" s="434"/>
      <c r="H152" s="712"/>
      <c r="I152" s="386"/>
    </row>
    <row r="153" spans="1:9" s="459" customFormat="1" ht="13.65" customHeight="1">
      <c r="A153" s="493"/>
      <c r="B153" s="493"/>
      <c r="C153" s="503"/>
      <c r="D153" s="1681"/>
      <c r="E153" s="1681"/>
      <c r="F153" s="1681"/>
      <c r="G153" s="434"/>
      <c r="H153" s="712"/>
      <c r="I153" s="386"/>
    </row>
    <row r="154" spans="1:9" s="459" customFormat="1" ht="13.65" customHeight="1">
      <c r="A154" s="493"/>
      <c r="B154" s="493"/>
      <c r="C154" s="503"/>
      <c r="D154" s="1681"/>
      <c r="E154" s="1681"/>
      <c r="F154" s="1681"/>
      <c r="G154" s="434"/>
      <c r="H154" s="712"/>
      <c r="I154" s="386"/>
    </row>
    <row r="155" spans="1:9" s="459" customFormat="1" ht="13.65" customHeight="1">
      <c r="A155" s="493"/>
      <c r="B155" s="493"/>
      <c r="C155" s="503"/>
      <c r="D155" s="1681"/>
      <c r="E155" s="1681"/>
      <c r="F155" s="1681"/>
      <c r="G155" s="434"/>
      <c r="H155" s="712"/>
      <c r="I155" s="386"/>
    </row>
    <row r="156" spans="1:9" s="459" customFormat="1" ht="13.65" customHeight="1">
      <c r="A156" s="493"/>
      <c r="B156" s="493"/>
      <c r="C156" s="503"/>
      <c r="D156" s="1681"/>
      <c r="E156" s="1681"/>
      <c r="F156" s="1681"/>
      <c r="G156" s="434"/>
      <c r="H156" s="712"/>
      <c r="I156" s="386"/>
    </row>
    <row r="157" spans="1:9" s="459" customFormat="1" ht="13.65" customHeight="1">
      <c r="A157" s="493"/>
      <c r="B157" s="493"/>
      <c r="C157" s="503"/>
      <c r="D157" s="1681"/>
      <c r="E157" s="1681"/>
      <c r="F157" s="1681"/>
      <c r="G157" s="434"/>
      <c r="H157" s="712"/>
      <c r="I157" s="386"/>
    </row>
    <row r="158" spans="1:9" s="459" customFormat="1" ht="13.65" customHeight="1">
      <c r="A158" s="493"/>
      <c r="B158" s="493"/>
      <c r="C158" s="503"/>
      <c r="D158" s="1681"/>
      <c r="E158" s="1681"/>
      <c r="F158" s="1681"/>
      <c r="G158" s="434"/>
      <c r="H158" s="712"/>
      <c r="I158" s="386"/>
    </row>
    <row r="159" spans="1:9" s="459" customFormat="1" ht="13.65" customHeight="1">
      <c r="A159" s="493"/>
      <c r="B159" s="493"/>
      <c r="C159" s="503"/>
      <c r="D159" s="1681"/>
      <c r="E159" s="1681"/>
      <c r="F159" s="1681"/>
      <c r="G159" s="434"/>
      <c r="H159" s="712"/>
      <c r="I159" s="386"/>
    </row>
    <row r="160" spans="1:9" s="459" customFormat="1" ht="13.65" customHeight="1">
      <c r="A160" s="493"/>
      <c r="B160" s="493"/>
      <c r="C160" s="503"/>
      <c r="D160" s="1681"/>
      <c r="E160" s="1681"/>
      <c r="F160" s="1681"/>
      <c r="G160" s="434"/>
      <c r="H160" s="712"/>
      <c r="I160" s="386"/>
    </row>
    <row r="161" spans="1:9" s="459" customFormat="1" ht="13.65" customHeight="1">
      <c r="A161" s="493"/>
      <c r="B161" s="493"/>
      <c r="C161" s="503"/>
      <c r="D161" s="1681"/>
      <c r="E161" s="1681"/>
      <c r="F161" s="1681"/>
      <c r="G161" s="434"/>
      <c r="H161" s="712"/>
      <c r="I161" s="386"/>
    </row>
    <row r="162" spans="1:9" s="459" customFormat="1" ht="13.65" customHeight="1">
      <c r="A162" s="493"/>
      <c r="B162" s="493"/>
      <c r="C162" s="503"/>
      <c r="D162" s="1681"/>
      <c r="E162" s="1681"/>
      <c r="F162" s="1681"/>
      <c r="G162" s="434"/>
      <c r="H162" s="712"/>
      <c r="I162" s="386"/>
    </row>
    <row r="163" spans="1:9" s="459" customFormat="1" ht="13.65" customHeight="1">
      <c r="A163" s="493"/>
      <c r="B163" s="493"/>
      <c r="C163" s="503"/>
      <c r="D163" s="1681"/>
      <c r="E163" s="1681"/>
      <c r="F163" s="1681"/>
      <c r="G163" s="434"/>
      <c r="H163" s="712"/>
      <c r="I163" s="386"/>
    </row>
    <row r="164" spans="1:9" s="459" customFormat="1" ht="13.65" customHeight="1">
      <c r="A164" s="493"/>
      <c r="B164" s="493"/>
      <c r="C164" s="503"/>
      <c r="D164" s="1681"/>
      <c r="E164" s="1681"/>
      <c r="F164" s="1681"/>
      <c r="G164" s="434"/>
      <c r="H164" s="712"/>
      <c r="I164" s="386"/>
    </row>
    <row r="165" spans="1:9" s="459" customFormat="1" ht="13.65" customHeight="1">
      <c r="A165" s="493"/>
      <c r="B165" s="493"/>
      <c r="C165" s="503"/>
      <c r="D165" s="1681"/>
      <c r="E165" s="1681"/>
      <c r="F165" s="1681"/>
      <c r="G165" s="434"/>
      <c r="H165" s="712"/>
      <c r="I165" s="386"/>
    </row>
    <row r="166" spans="1:9" s="459" customFormat="1" ht="13.65" customHeight="1">
      <c r="A166" s="493"/>
      <c r="B166" s="493"/>
      <c r="C166" s="503"/>
      <c r="D166" s="1681"/>
      <c r="E166" s="1681"/>
      <c r="F166" s="1681"/>
      <c r="G166" s="434"/>
      <c r="H166" s="712"/>
      <c r="I166" s="386"/>
    </row>
    <row r="167" spans="1:9" s="459" customFormat="1" ht="13.65" customHeight="1">
      <c r="A167" s="493"/>
      <c r="B167" s="493"/>
      <c r="C167" s="503"/>
      <c r="D167" s="1681"/>
      <c r="E167" s="1681"/>
      <c r="F167" s="1681"/>
      <c r="G167" s="434"/>
      <c r="H167" s="712"/>
      <c r="I167" s="386"/>
    </row>
    <row r="168" spans="1:9" s="459" customFormat="1" ht="13.65" customHeight="1">
      <c r="A168" s="493"/>
      <c r="B168" s="493"/>
      <c r="C168" s="503"/>
      <c r="D168" s="1681"/>
      <c r="E168" s="1681"/>
      <c r="F168" s="1681"/>
      <c r="G168" s="434"/>
      <c r="H168" s="712"/>
      <c r="I168" s="386"/>
    </row>
    <row r="169" spans="1:9" s="459" customFormat="1" ht="13.65" customHeight="1">
      <c r="A169" s="493"/>
      <c r="B169" s="493"/>
      <c r="C169" s="503"/>
      <c r="D169" s="1682" t="s">
        <v>1533</v>
      </c>
      <c r="E169" s="1682"/>
      <c r="F169" s="1682"/>
      <c r="G169" s="548"/>
      <c r="H169" s="712"/>
      <c r="I169" s="386"/>
    </row>
    <row r="170" spans="1:9" s="459" customFormat="1" ht="13.65" customHeight="1">
      <c r="A170" s="493"/>
      <c r="B170" s="493"/>
      <c r="C170" s="503"/>
      <c r="D170" s="1680"/>
      <c r="E170" s="1680"/>
      <c r="F170" s="1680"/>
      <c r="G170" s="1680"/>
      <c r="H170" s="712"/>
      <c r="I170" s="386"/>
    </row>
    <row r="171" spans="1:9" s="459" customFormat="1" ht="14.4" customHeight="1">
      <c r="A171" s="511"/>
      <c r="B171" s="717" t="s">
        <v>294</v>
      </c>
      <c r="C171" s="719"/>
      <c r="D171" s="1573" t="s">
        <v>1534</v>
      </c>
      <c r="E171" s="1573"/>
      <c r="F171" s="1573"/>
      <c r="G171" s="512"/>
      <c r="H171" s="712"/>
      <c r="I171" s="386" t="s">
        <v>1521</v>
      </c>
    </row>
    <row r="172" spans="1:9" s="459" customFormat="1" ht="14.4" customHeight="1">
      <c r="A172" s="511"/>
      <c r="B172" s="511"/>
      <c r="C172" s="719"/>
      <c r="D172" s="1573"/>
      <c r="E172" s="1573"/>
      <c r="F172" s="1573"/>
      <c r="G172" s="512"/>
      <c r="H172" s="712"/>
      <c r="I172" s="386"/>
    </row>
    <row r="173" spans="1:9" s="459" customFormat="1" ht="13.65" customHeight="1">
      <c r="A173" s="511"/>
      <c r="B173" s="511"/>
      <c r="C173" s="719"/>
      <c r="D173" s="1573"/>
      <c r="E173" s="1573"/>
      <c r="F173" s="1573"/>
      <c r="G173" s="512"/>
      <c r="H173" s="712"/>
      <c r="I173" s="386"/>
    </row>
    <row r="174" spans="1:9" s="459" customFormat="1" ht="13.65" customHeight="1">
      <c r="A174" s="511"/>
      <c r="B174" s="511"/>
      <c r="C174" s="719"/>
      <c r="D174" s="498"/>
      <c r="E174" s="719"/>
      <c r="F174" s="719"/>
      <c r="G174" s="512"/>
      <c r="H174" s="712"/>
      <c r="I174" s="386"/>
    </row>
    <row r="175" spans="1:9" s="459" customFormat="1" ht="13.65" customHeight="1">
      <c r="A175" s="511"/>
      <c r="B175" s="717" t="s">
        <v>294</v>
      </c>
      <c r="C175" s="719"/>
      <c r="D175" s="1569" t="s">
        <v>331</v>
      </c>
      <c r="E175" s="1569"/>
      <c r="F175" s="1569"/>
      <c r="G175" s="512"/>
      <c r="H175" s="712"/>
      <c r="I175" s="386" t="s">
        <v>1535</v>
      </c>
    </row>
    <row r="176" spans="1:9" s="459" customFormat="1" ht="13.65" customHeight="1">
      <c r="A176" s="511"/>
      <c r="B176" s="511"/>
      <c r="C176" s="719"/>
      <c r="D176" s="1569"/>
      <c r="E176" s="1569"/>
      <c r="F176" s="1569"/>
      <c r="G176" s="512"/>
      <c r="H176" s="712"/>
      <c r="I176" s="386"/>
    </row>
    <row r="177" spans="1:9" s="459" customFormat="1" ht="13.65" customHeight="1">
      <c r="A177" s="511"/>
      <c r="B177" s="511"/>
      <c r="C177" s="719"/>
      <c r="D177" s="1569"/>
      <c r="E177" s="1569"/>
      <c r="F177" s="1569"/>
      <c r="G177" s="512"/>
      <c r="H177" s="712"/>
      <c r="I177" s="386"/>
    </row>
    <row r="178" spans="1:9" s="459" customFormat="1" ht="13.65" customHeight="1">
      <c r="A178" s="511"/>
      <c r="B178" s="511"/>
      <c r="C178" s="719"/>
      <c r="D178" s="1569"/>
      <c r="E178" s="1569"/>
      <c r="F178" s="1569"/>
      <c r="G178" s="512"/>
      <c r="H178" s="712"/>
      <c r="I178" s="386"/>
    </row>
    <row r="179" spans="1:9" s="459" customFormat="1" ht="13.65" customHeight="1">
      <c r="A179" s="493"/>
      <c r="B179" s="493"/>
      <c r="C179" s="503"/>
      <c r="D179" s="1304"/>
      <c r="E179" s="1304"/>
      <c r="F179" s="1304"/>
      <c r="G179" s="434"/>
      <c r="H179" s="712"/>
      <c r="I179" s="386"/>
    </row>
    <row r="180" spans="1:9" s="459" customFormat="1" ht="13.65" customHeight="1">
      <c r="A180" s="493"/>
      <c r="B180" s="717" t="s">
        <v>294</v>
      </c>
      <c r="C180" s="503"/>
      <c r="D180" s="1603" t="s">
        <v>1536</v>
      </c>
      <c r="E180" s="1603"/>
      <c r="F180" s="1603"/>
      <c r="G180" s="434"/>
      <c r="H180" s="712"/>
      <c r="I180" s="386" t="s">
        <v>1537</v>
      </c>
    </row>
    <row r="181" spans="1:9" s="459" customFormat="1" ht="13.65" customHeight="1">
      <c r="A181" s="493"/>
      <c r="B181" s="493"/>
      <c r="C181" s="503"/>
      <c r="D181" s="1603"/>
      <c r="E181" s="1603"/>
      <c r="F181" s="1603"/>
      <c r="G181" s="434"/>
      <c r="H181" s="712"/>
      <c r="I181" s="386"/>
    </row>
    <row r="182" spans="1:9" s="459" customFormat="1" ht="13.65" customHeight="1">
      <c r="A182" s="493"/>
      <c r="B182" s="493"/>
      <c r="C182" s="503"/>
      <c r="D182" s="1603"/>
      <c r="E182" s="1603"/>
      <c r="F182" s="1603"/>
      <c r="G182" s="434"/>
      <c r="H182" s="712"/>
      <c r="I182" s="386"/>
    </row>
    <row r="183" spans="1:9" s="459" customFormat="1" ht="13.65" customHeight="1">
      <c r="A183" s="1346"/>
      <c r="B183" s="1346"/>
      <c r="C183" s="503"/>
      <c r="D183" s="713"/>
      <c r="E183" s="1304"/>
      <c r="F183" s="1304"/>
      <c r="G183" s="434"/>
      <c r="H183" s="712"/>
      <c r="I183" s="386"/>
    </row>
    <row r="184" spans="1:9">
      <c r="A184" s="1581" t="s">
        <v>1538</v>
      </c>
      <c r="B184" s="1581"/>
      <c r="C184" s="1581"/>
      <c r="D184" s="1581"/>
      <c r="E184" s="1581"/>
      <c r="F184" s="1581"/>
      <c r="G184" s="1581"/>
      <c r="H184" s="738"/>
      <c r="I184" s="739"/>
    </row>
    <row r="185" spans="1:9" ht="12" customHeight="1">
      <c r="D185" s="1348"/>
      <c r="E185" s="1348"/>
      <c r="F185" s="1348"/>
      <c r="G185" s="713"/>
      <c r="H185" s="714"/>
    </row>
    <row r="186" spans="1:9">
      <c r="B186" s="1668" t="s">
        <v>334</v>
      </c>
      <c r="C186" s="1668"/>
      <c r="D186" s="1668"/>
      <c r="E186" s="1668"/>
      <c r="F186" s="1668"/>
      <c r="G186" s="713"/>
      <c r="H186" s="714"/>
    </row>
    <row r="187" spans="1:9" s="714" customFormat="1">
      <c r="A187" s="493"/>
      <c r="B187" s="1355" t="s">
        <v>1539</v>
      </c>
      <c r="C187" s="1355"/>
      <c r="D187" s="1355"/>
      <c r="E187" s="1355"/>
      <c r="F187" s="1355"/>
      <c r="G187" s="713"/>
      <c r="I187" s="716"/>
    </row>
    <row r="188" spans="1:9" ht="12" customHeight="1">
      <c r="A188" s="1345"/>
      <c r="B188" s="1345"/>
      <c r="C188" s="1345"/>
      <c r="D188" s="713"/>
      <c r="E188" s="713"/>
      <c r="F188" s="713"/>
      <c r="G188" s="713"/>
      <c r="H188" s="714"/>
    </row>
    <row r="189" spans="1:9">
      <c r="A189" s="1581" t="s">
        <v>335</v>
      </c>
      <c r="B189" s="1581"/>
      <c r="C189" s="1581"/>
      <c r="D189" s="1581"/>
      <c r="E189" s="1581"/>
      <c r="F189" s="1581"/>
      <c r="G189" s="1581"/>
      <c r="H189" s="738"/>
      <c r="I189" s="739"/>
    </row>
    <row r="190" spans="1:9" ht="12" customHeight="1">
      <c r="A190" s="513"/>
      <c r="B190" s="513"/>
      <c r="C190" s="514"/>
      <c r="D190" s="515"/>
      <c r="E190" s="516"/>
      <c r="F190" s="515"/>
      <c r="G190" s="515"/>
      <c r="H190" s="714"/>
    </row>
    <row r="191" spans="1:9" ht="13.65" customHeight="1">
      <c r="A191" s="513"/>
      <c r="B191" s="513"/>
      <c r="C191" s="514"/>
      <c r="D191" s="1604" t="s">
        <v>1540</v>
      </c>
      <c r="E191" s="1604"/>
      <c r="F191" s="1604"/>
      <c r="G191" s="515"/>
      <c r="H191" s="714"/>
    </row>
    <row r="192" spans="1:9">
      <c r="A192" s="513"/>
      <c r="B192" s="513"/>
      <c r="C192" s="514"/>
      <c r="D192" s="1604"/>
      <c r="E192" s="1604"/>
      <c r="F192" s="1604"/>
      <c r="G192" s="515"/>
      <c r="H192" s="714"/>
    </row>
    <row r="193" spans="1:9">
      <c r="A193" s="513"/>
      <c r="B193" s="513"/>
      <c r="C193" s="514"/>
      <c r="D193" s="1605" t="s">
        <v>1541</v>
      </c>
      <c r="E193" s="1605"/>
      <c r="F193" s="1605"/>
      <c r="G193" s="515"/>
      <c r="H193" s="714"/>
    </row>
    <row r="194" spans="1:9">
      <c r="A194" s="513"/>
      <c r="B194" s="513"/>
      <c r="C194" s="514"/>
      <c r="D194" s="1301"/>
      <c r="E194" s="1301"/>
      <c r="F194" s="1301"/>
      <c r="G194" s="515"/>
      <c r="H194" s="714"/>
    </row>
    <row r="195" spans="1:9">
      <c r="A195" s="513"/>
      <c r="B195" s="717" t="s">
        <v>294</v>
      </c>
      <c r="C195" s="514"/>
      <c r="D195" s="1574" t="s">
        <v>1542</v>
      </c>
      <c r="E195" s="1574"/>
      <c r="F195" s="1574"/>
      <c r="G195" s="515"/>
      <c r="H195" s="714"/>
      <c r="I195" s="716" t="s">
        <v>1543</v>
      </c>
    </row>
    <row r="196" spans="1:9">
      <c r="A196" s="513"/>
      <c r="B196" s="513"/>
      <c r="C196" s="514"/>
      <c r="D196" s="1626" t="s">
        <v>1544</v>
      </c>
      <c r="E196" s="1626"/>
      <c r="F196" s="1626"/>
      <c r="G196" s="515"/>
      <c r="H196" s="714"/>
    </row>
    <row r="197" spans="1:9">
      <c r="A197" s="513"/>
      <c r="B197" s="513"/>
      <c r="C197" s="514"/>
      <c r="D197" s="679" t="s">
        <v>1545</v>
      </c>
      <c r="E197" s="1686" t="s">
        <v>1546</v>
      </c>
      <c r="F197" s="1686"/>
      <c r="G197" s="515"/>
      <c r="H197" s="714"/>
    </row>
    <row r="198" spans="1:9">
      <c r="A198" s="513"/>
      <c r="B198" s="513"/>
      <c r="C198" s="514"/>
      <c r="D198" s="100"/>
      <c r="E198" s="100"/>
      <c r="F198" s="100"/>
      <c r="G198" s="515"/>
      <c r="H198" s="714"/>
    </row>
    <row r="199" spans="1:9">
      <c r="A199" s="513"/>
      <c r="B199" s="717" t="s">
        <v>294</v>
      </c>
      <c r="C199" s="514"/>
      <c r="D199" s="1626" t="s">
        <v>1547</v>
      </c>
      <c r="E199" s="1626"/>
      <c r="F199" s="1626"/>
      <c r="G199" s="515"/>
      <c r="H199" s="714"/>
      <c r="I199" s="716" t="s">
        <v>1548</v>
      </c>
    </row>
    <row r="200" spans="1:9">
      <c r="A200" s="513"/>
      <c r="B200" s="513"/>
      <c r="C200" s="514"/>
      <c r="D200" s="1574" t="s">
        <v>1544</v>
      </c>
      <c r="E200" s="1574"/>
      <c r="F200" s="1574"/>
      <c r="G200" s="515"/>
      <c r="H200" s="714"/>
    </row>
    <row r="201" spans="1:9">
      <c r="A201" s="513"/>
      <c r="B201" s="513"/>
      <c r="C201" s="514"/>
      <c r="D201" s="1282" t="s">
        <v>1549</v>
      </c>
      <c r="E201" s="1686" t="s">
        <v>1550</v>
      </c>
      <c r="F201" s="1686"/>
      <c r="G201" s="515"/>
      <c r="H201" s="714"/>
    </row>
    <row r="202" spans="1:9">
      <c r="A202" s="513"/>
      <c r="B202" s="513"/>
      <c r="C202" s="514"/>
      <c r="D202" s="100"/>
      <c r="E202" s="100"/>
      <c r="F202" s="100"/>
      <c r="G202" s="515"/>
      <c r="H202" s="714"/>
    </row>
    <row r="203" spans="1:9">
      <c r="A203" s="513"/>
      <c r="B203" s="717" t="s">
        <v>294</v>
      </c>
      <c r="C203" s="514"/>
      <c r="D203" s="1626" t="s">
        <v>1551</v>
      </c>
      <c r="E203" s="1626"/>
      <c r="F203" s="1626"/>
      <c r="G203" s="515"/>
      <c r="H203" s="714"/>
      <c r="I203" s="716" t="s">
        <v>1552</v>
      </c>
    </row>
    <row r="204" spans="1:9">
      <c r="A204" s="513"/>
      <c r="B204" s="513"/>
      <c r="C204" s="514"/>
      <c r="D204" s="1574" t="s">
        <v>1544</v>
      </c>
      <c r="E204" s="1574"/>
      <c r="F204" s="1574"/>
      <c r="G204" s="515"/>
      <c r="H204" s="714"/>
    </row>
    <row r="205" spans="1:9">
      <c r="A205" s="513"/>
      <c r="B205" s="513"/>
      <c r="C205" s="514"/>
      <c r="D205" s="1282" t="s">
        <v>1545</v>
      </c>
      <c r="E205" s="1686" t="s">
        <v>1553</v>
      </c>
      <c r="F205" s="1686"/>
      <c r="G205" s="515"/>
      <c r="H205" s="714"/>
    </row>
    <row r="206" spans="1:9">
      <c r="A206" s="513"/>
      <c r="B206" s="513"/>
      <c r="C206" s="514"/>
      <c r="D206" s="1301"/>
      <c r="E206" s="1301"/>
      <c r="F206" s="1301"/>
      <c r="G206" s="515"/>
      <c r="H206" s="714"/>
    </row>
    <row r="207" spans="1:9" ht="14.25" customHeight="1">
      <c r="A207" s="499"/>
      <c r="B207" s="717" t="s">
        <v>294</v>
      </c>
      <c r="C207" s="514"/>
      <c r="D207" s="787" t="s">
        <v>1554</v>
      </c>
      <c r="E207" s="1363"/>
      <c r="F207" s="1363"/>
      <c r="G207" s="515"/>
      <c r="H207" s="714"/>
      <c r="I207" s="716" t="s">
        <v>1555</v>
      </c>
    </row>
    <row r="208" spans="1:9" ht="14.4">
      <c r="A208" s="499"/>
      <c r="B208" s="499"/>
      <c r="C208" s="514"/>
      <c r="D208" s="1574" t="s">
        <v>1544</v>
      </c>
      <c r="E208" s="1574"/>
      <c r="F208" s="1574"/>
      <c r="G208" s="515"/>
      <c r="H208" s="714"/>
    </row>
    <row r="209" spans="1:9">
      <c r="A209" s="514"/>
      <c r="B209" s="514"/>
      <c r="C209" s="514"/>
      <c r="D209" s="1363"/>
      <c r="E209" s="1686" t="s">
        <v>1556</v>
      </c>
      <c r="F209" s="1686"/>
      <c r="G209" s="713"/>
      <c r="H209" s="714"/>
    </row>
    <row r="210" spans="1:9">
      <c r="A210" s="514"/>
      <c r="B210" s="514"/>
      <c r="C210" s="514"/>
      <c r="D210" s="1359"/>
      <c r="E210" s="515"/>
      <c r="F210" s="515"/>
      <c r="G210" s="713"/>
      <c r="H210" s="714"/>
    </row>
    <row r="211" spans="1:9">
      <c r="A211" s="514"/>
      <c r="B211" s="717" t="s">
        <v>294</v>
      </c>
      <c r="C211" s="514"/>
      <c r="D211" s="1626" t="s">
        <v>1557</v>
      </c>
      <c r="E211" s="1626"/>
      <c r="F211" s="1626"/>
      <c r="G211" s="713"/>
      <c r="H211" s="714"/>
      <c r="I211" s="716" t="s">
        <v>1558</v>
      </c>
    </row>
    <row r="212" spans="1:9">
      <c r="A212" s="514"/>
      <c r="B212" s="514"/>
      <c r="C212" s="514"/>
      <c r="D212" s="1574" t="s">
        <v>1544</v>
      </c>
      <c r="E212" s="1574"/>
      <c r="F212" s="1574"/>
      <c r="G212" s="713"/>
      <c r="H212" s="714"/>
    </row>
    <row r="213" spans="1:9">
      <c r="A213" s="514"/>
      <c r="B213" s="514"/>
      <c r="C213" s="514"/>
      <c r="D213" s="1282" t="s">
        <v>1545</v>
      </c>
      <c r="E213" s="1686" t="s">
        <v>1559</v>
      </c>
      <c r="F213" s="1686"/>
      <c r="G213" s="713"/>
      <c r="H213" s="714"/>
    </row>
    <row r="214" spans="1:9">
      <c r="A214" s="514"/>
      <c r="B214" s="514"/>
      <c r="C214" s="514"/>
      <c r="D214" s="1272"/>
      <c r="E214" s="1272"/>
      <c r="F214" s="1272"/>
      <c r="G214" s="713"/>
      <c r="H214" s="714"/>
    </row>
    <row r="215" spans="1:9" s="383" customFormat="1" ht="14.4">
      <c r="A215" s="499"/>
      <c r="B215" s="717" t="s">
        <v>294</v>
      </c>
      <c r="C215" s="718"/>
      <c r="D215" s="1598" t="s">
        <v>1560</v>
      </c>
      <c r="E215" s="1598"/>
      <c r="F215" s="1598"/>
      <c r="G215" s="448"/>
      <c r="I215" s="406"/>
    </row>
    <row r="216" spans="1:9" s="383" customFormat="1" ht="14.4" customHeight="1">
      <c r="A216" s="499"/>
      <c r="C216" s="718"/>
      <c r="D216" s="1598"/>
      <c r="E216" s="1598"/>
      <c r="F216" s="1598"/>
      <c r="G216" s="448"/>
      <c r="I216" s="406"/>
    </row>
    <row r="217" spans="1:9" s="383" customFormat="1" ht="14.4">
      <c r="A217" s="499"/>
      <c r="B217" s="514"/>
      <c r="C217" s="718"/>
      <c r="D217" s="1598"/>
      <c r="E217" s="1598"/>
      <c r="F217" s="1598"/>
      <c r="G217" s="448"/>
      <c r="I217" s="406"/>
    </row>
    <row r="218" spans="1:9" s="383" customFormat="1" ht="14.4">
      <c r="A218" s="499"/>
      <c r="B218" s="514"/>
      <c r="C218" s="718"/>
      <c r="D218" s="1598"/>
      <c r="E218" s="1598"/>
      <c r="F218" s="1598"/>
      <c r="G218" s="448"/>
      <c r="I218" s="406"/>
    </row>
    <row r="219" spans="1:9">
      <c r="A219" s="514"/>
      <c r="B219" s="514"/>
      <c r="C219" s="514"/>
      <c r="D219" s="1272"/>
      <c r="E219" s="1272"/>
      <c r="F219" s="1272"/>
      <c r="G219" s="713"/>
      <c r="H219" s="714"/>
    </row>
    <row r="220" spans="1:9">
      <c r="A220" s="1581" t="s">
        <v>341</v>
      </c>
      <c r="B220" s="1581"/>
      <c r="C220" s="1581"/>
      <c r="D220" s="1581"/>
      <c r="E220" s="1581"/>
      <c r="F220" s="1581"/>
      <c r="G220" s="1581"/>
      <c r="H220" s="738"/>
      <c r="I220" s="739"/>
    </row>
    <row r="221" spans="1:9" ht="12" customHeight="1">
      <c r="D221" s="1348"/>
      <c r="E221" s="1348"/>
      <c r="F221" s="1348"/>
      <c r="G221" s="713"/>
      <c r="H221" s="714"/>
    </row>
    <row r="222" spans="1:9">
      <c r="C222" s="505"/>
      <c r="D222" s="1690" t="s">
        <v>342</v>
      </c>
      <c r="E222" s="1690"/>
      <c r="F222" s="1690"/>
      <c r="G222" s="713"/>
      <c r="H222" s="714"/>
    </row>
    <row r="223" spans="1:9">
      <c r="A223" s="1345"/>
      <c r="B223" s="1345"/>
      <c r="C223" s="1345"/>
      <c r="D223" s="1671" t="s">
        <v>343</v>
      </c>
      <c r="E223" s="1671"/>
      <c r="F223" s="1671"/>
      <c r="G223" s="713"/>
      <c r="H223" s="714"/>
    </row>
    <row r="224" spans="1:9" ht="12" customHeight="1">
      <c r="A224" s="1346"/>
      <c r="B224" s="1346"/>
      <c r="C224" s="1346"/>
      <c r="D224" s="713"/>
      <c r="E224" s="713"/>
      <c r="F224" s="713"/>
      <c r="G224" s="713"/>
      <c r="H224" s="714"/>
    </row>
    <row r="225" spans="1:9" ht="13.65" customHeight="1">
      <c r="A225" s="1346"/>
      <c r="C225" s="1346"/>
      <c r="D225" s="1597" t="s">
        <v>344</v>
      </c>
      <c r="E225" s="1597"/>
      <c r="F225" s="1597"/>
      <c r="G225" s="713"/>
      <c r="H225" s="714"/>
      <c r="I225" s="716" t="s">
        <v>1561</v>
      </c>
    </row>
    <row r="226" spans="1:9" ht="14.4">
      <c r="A226" s="499"/>
      <c r="B226" s="717" t="s">
        <v>294</v>
      </c>
      <c r="D226" s="1598" t="s">
        <v>1562</v>
      </c>
      <c r="E226" s="1598"/>
      <c r="F226" s="1598"/>
      <c r="G226" s="713"/>
      <c r="H226" s="714"/>
    </row>
    <row r="227" spans="1:9" ht="14.25" customHeight="1">
      <c r="A227" s="499"/>
      <c r="B227" s="499"/>
      <c r="D227" s="1598"/>
      <c r="E227" s="1598"/>
      <c r="F227" s="1598"/>
      <c r="G227" s="713"/>
      <c r="H227" s="714"/>
    </row>
    <row r="228" spans="1:9" ht="14.25" customHeight="1">
      <c r="A228" s="499"/>
      <c r="B228" s="499"/>
      <c r="D228" s="1598"/>
      <c r="E228" s="1598"/>
      <c r="F228" s="1598"/>
      <c r="G228" s="713"/>
      <c r="H228" s="714"/>
    </row>
    <row r="229" spans="1:9" ht="14.4">
      <c r="A229" s="499"/>
      <c r="B229" s="499"/>
      <c r="D229" s="1598"/>
      <c r="E229" s="1598"/>
      <c r="F229" s="1598"/>
      <c r="G229" s="713"/>
      <c r="H229" s="714"/>
    </row>
    <row r="230" spans="1:9" ht="14.4">
      <c r="A230" s="499"/>
      <c r="B230" s="499"/>
      <c r="D230" s="1300"/>
      <c r="E230" s="1300"/>
      <c r="F230" s="1300"/>
      <c r="G230" s="713"/>
      <c r="H230" s="714"/>
    </row>
    <row r="231" spans="1:9" ht="14.4">
      <c r="A231" s="499"/>
      <c r="B231" s="717" t="s">
        <v>294</v>
      </c>
      <c r="D231" s="1598" t="s">
        <v>1563</v>
      </c>
      <c r="E231" s="1598"/>
      <c r="F231" s="1598"/>
      <c r="G231" s="713"/>
      <c r="H231" s="714"/>
      <c r="I231" s="716" t="s">
        <v>1564</v>
      </c>
    </row>
    <row r="232" spans="1:9" ht="14.4">
      <c r="A232" s="499"/>
      <c r="B232" s="499"/>
      <c r="D232" s="1598"/>
      <c r="E232" s="1598"/>
      <c r="F232" s="1598"/>
      <c r="G232" s="713"/>
      <c r="H232" s="714"/>
    </row>
    <row r="233" spans="1:9" ht="14.4">
      <c r="A233" s="499"/>
      <c r="B233" s="499"/>
      <c r="D233" s="1598"/>
      <c r="E233" s="1598"/>
      <c r="F233" s="1598"/>
      <c r="G233" s="713"/>
      <c r="H233" s="714"/>
    </row>
    <row r="234" spans="1:9" ht="14.4">
      <c r="A234" s="499"/>
      <c r="B234" s="499"/>
      <c r="D234" s="1598"/>
      <c r="E234" s="1598"/>
      <c r="F234" s="1598"/>
      <c r="G234" s="713"/>
      <c r="H234" s="714"/>
    </row>
    <row r="235" spans="1:9" ht="14.25" customHeight="1">
      <c r="A235" s="499"/>
      <c r="B235" s="499"/>
      <c r="D235" s="1598"/>
      <c r="E235" s="1598"/>
      <c r="F235" s="1598"/>
      <c r="G235" s="713"/>
      <c r="H235" s="714"/>
    </row>
    <row r="236" spans="1:9" ht="14.25" customHeight="1">
      <c r="A236" s="499"/>
      <c r="B236" s="499"/>
      <c r="D236" s="1300"/>
      <c r="E236" s="1300"/>
      <c r="F236" s="1300"/>
      <c r="G236" s="713"/>
      <c r="H236" s="714"/>
    </row>
    <row r="237" spans="1:9" ht="14.4">
      <c r="A237" s="499"/>
      <c r="B237" s="499"/>
      <c r="D237" s="1598" t="s">
        <v>347</v>
      </c>
      <c r="E237" s="1598"/>
      <c r="F237" s="1598"/>
      <c r="G237" s="713"/>
      <c r="H237" s="714"/>
      <c r="I237" s="716" t="s">
        <v>1561</v>
      </c>
    </row>
    <row r="238" spans="1:9" ht="14.4">
      <c r="A238" s="499"/>
      <c r="B238" s="499"/>
      <c r="D238" s="1598"/>
      <c r="E238" s="1598"/>
      <c r="F238" s="1598"/>
      <c r="G238" s="713"/>
      <c r="H238" s="714"/>
    </row>
    <row r="239" spans="1:9" ht="14.4">
      <c r="A239" s="499"/>
      <c r="B239" s="499"/>
      <c r="D239" s="1598"/>
      <c r="E239" s="1598"/>
      <c r="F239" s="1598"/>
      <c r="G239" s="713"/>
      <c r="H239" s="714"/>
    </row>
    <row r="240" spans="1:9" ht="14.4">
      <c r="A240" s="499"/>
      <c r="B240" s="499"/>
      <c r="D240" s="1598"/>
      <c r="E240" s="1598"/>
      <c r="F240" s="1598"/>
      <c r="G240" s="713"/>
      <c r="H240" s="714"/>
    </row>
    <row r="241" spans="1:9" ht="14.4">
      <c r="A241" s="499"/>
      <c r="B241" s="499"/>
      <c r="D241" s="1598"/>
      <c r="E241" s="1598"/>
      <c r="F241" s="1598"/>
      <c r="G241" s="713"/>
      <c r="H241" s="714"/>
    </row>
    <row r="242" spans="1:9" ht="14.4">
      <c r="A242" s="499"/>
      <c r="B242" s="499"/>
      <c r="D242" s="1348"/>
      <c r="E242" s="1348"/>
      <c r="F242" s="1348"/>
      <c r="G242" s="713"/>
      <c r="H242" s="714"/>
    </row>
    <row r="243" spans="1:9" ht="14.4">
      <c r="A243" s="499"/>
      <c r="B243" s="717" t="s">
        <v>294</v>
      </c>
      <c r="D243" s="1675" t="s">
        <v>1565</v>
      </c>
      <c r="E243" s="1675"/>
      <c r="F243" s="1675"/>
      <c r="G243" s="713"/>
      <c r="H243" s="714"/>
      <c r="I243" s="716" t="s">
        <v>1566</v>
      </c>
    </row>
    <row r="244" spans="1:9" ht="14.4">
      <c r="A244" s="499"/>
      <c r="B244" s="499"/>
      <c r="D244" s="1675"/>
      <c r="E244" s="1675"/>
      <c r="F244" s="1675"/>
      <c r="G244" s="713"/>
      <c r="H244" s="714"/>
    </row>
    <row r="245" spans="1:9" ht="14.4">
      <c r="A245" s="499"/>
      <c r="B245" s="499"/>
      <c r="D245" s="1675"/>
      <c r="E245" s="1675"/>
      <c r="F245" s="1675"/>
      <c r="G245" s="713"/>
      <c r="H245" s="714"/>
    </row>
    <row r="246" spans="1:9" ht="14.4">
      <c r="A246" s="499"/>
      <c r="B246" s="499"/>
      <c r="D246" s="713"/>
      <c r="E246" s="788" t="s">
        <v>1567</v>
      </c>
      <c r="F246" s="713"/>
      <c r="G246" s="713"/>
      <c r="H246" s="714"/>
    </row>
    <row r="247" spans="1:9" ht="14.4">
      <c r="A247" s="499"/>
      <c r="B247" s="499"/>
      <c r="D247" s="1348"/>
      <c r="E247" s="1348"/>
      <c r="F247" s="1348"/>
      <c r="G247" s="713"/>
      <c r="H247" s="714"/>
    </row>
    <row r="248" spans="1:9" ht="14.4" customHeight="1">
      <c r="A248" s="499"/>
      <c r="B248" s="717" t="s">
        <v>294</v>
      </c>
      <c r="D248" s="1675" t="s">
        <v>1568</v>
      </c>
      <c r="E248" s="1675"/>
      <c r="F248" s="1675"/>
      <c r="G248" s="713"/>
      <c r="H248" s="714"/>
      <c r="I248" s="716" t="s">
        <v>1569</v>
      </c>
    </row>
    <row r="249" spans="1:9" ht="14.4">
      <c r="A249" s="499"/>
      <c r="B249" s="499"/>
      <c r="D249" s="1675"/>
      <c r="E249" s="1675"/>
      <c r="F249" s="1675"/>
      <c r="G249" s="713"/>
      <c r="H249" s="714"/>
    </row>
    <row r="250" spans="1:9" ht="14.4">
      <c r="A250" s="499"/>
      <c r="B250" s="499"/>
      <c r="D250" s="1675"/>
      <c r="E250" s="1675"/>
      <c r="F250" s="1675"/>
      <c r="G250" s="713"/>
      <c r="H250" s="714"/>
    </row>
    <row r="251" spans="1:9" ht="14.4">
      <c r="A251" s="499"/>
      <c r="B251" s="499"/>
      <c r="D251" s="1675"/>
      <c r="E251" s="1675"/>
      <c r="F251" s="1675"/>
      <c r="G251" s="713"/>
      <c r="H251" s="714"/>
    </row>
    <row r="252" spans="1:9" ht="14.4">
      <c r="A252" s="499"/>
      <c r="B252" s="499"/>
      <c r="D252" s="1675"/>
      <c r="E252" s="1675"/>
      <c r="F252" s="1675"/>
      <c r="G252" s="713"/>
      <c r="H252" s="714"/>
    </row>
    <row r="253" spans="1:9" ht="14.4">
      <c r="A253" s="499"/>
      <c r="B253" s="499"/>
      <c r="D253" s="1347"/>
      <c r="E253" s="1347"/>
      <c r="F253" s="1347"/>
      <c r="G253" s="713"/>
      <c r="H253" s="714"/>
    </row>
    <row r="254" spans="1:9" ht="14.4">
      <c r="A254" s="499"/>
      <c r="B254" s="717" t="s">
        <v>294</v>
      </c>
      <c r="D254" s="1355" t="s">
        <v>1570</v>
      </c>
      <c r="E254" s="1347"/>
      <c r="F254" s="1347"/>
      <c r="G254" s="713"/>
      <c r="H254" s="714"/>
      <c r="I254" s="716" t="s">
        <v>1571</v>
      </c>
    </row>
    <row r="255" spans="1:9" ht="14.4">
      <c r="A255" s="499"/>
      <c r="B255" s="499"/>
      <c r="D255" s="713"/>
      <c r="E255" s="788" t="s">
        <v>1572</v>
      </c>
      <c r="F255" s="713"/>
      <c r="G255" s="713"/>
      <c r="H255" s="714"/>
    </row>
    <row r="256" spans="1:9">
      <c r="D256" s="1348"/>
      <c r="E256" s="1348"/>
      <c r="F256" s="1348"/>
      <c r="G256" s="713"/>
      <c r="H256" s="714"/>
    </row>
    <row r="257" spans="1:9" ht="14.4">
      <c r="A257" s="499"/>
      <c r="B257" s="717" t="s">
        <v>294</v>
      </c>
      <c r="D257" s="1598" t="s">
        <v>351</v>
      </c>
      <c r="E257" s="1598"/>
      <c r="F257" s="1598"/>
      <c r="G257" s="713"/>
      <c r="H257" s="714"/>
    </row>
    <row r="258" spans="1:9" ht="14.4">
      <c r="A258" s="499"/>
      <c r="B258" s="499"/>
      <c r="D258" s="1598"/>
      <c r="E258" s="1598"/>
      <c r="F258" s="1598"/>
      <c r="G258" s="713"/>
      <c r="H258" s="714"/>
    </row>
    <row r="259" spans="1:9">
      <c r="D259" s="517"/>
      <c r="E259" s="713"/>
      <c r="F259" s="713"/>
      <c r="G259" s="713"/>
      <c r="H259" s="714"/>
    </row>
    <row r="260" spans="1:9">
      <c r="A260" s="1581" t="s">
        <v>352</v>
      </c>
      <c r="B260" s="1581"/>
      <c r="C260" s="1581"/>
      <c r="D260" s="1581"/>
      <c r="E260" s="1581"/>
      <c r="F260" s="1581"/>
      <c r="G260" s="1581"/>
      <c r="H260" s="738"/>
      <c r="I260" s="739"/>
    </row>
    <row r="261" spans="1:9">
      <c r="D261" s="517"/>
      <c r="E261" s="713"/>
      <c r="F261" s="713"/>
      <c r="G261" s="713"/>
      <c r="H261" s="714"/>
    </row>
    <row r="262" spans="1:9">
      <c r="C262" s="505"/>
      <c r="D262" s="1597" t="s">
        <v>353</v>
      </c>
      <c r="E262" s="1597"/>
      <c r="F262" s="1597"/>
      <c r="G262" s="713"/>
      <c r="H262" s="714"/>
    </row>
    <row r="263" spans="1:9">
      <c r="A263" s="1345"/>
      <c r="B263" s="1345"/>
      <c r="C263" s="1345"/>
      <c r="D263" s="1348"/>
      <c r="E263" s="1348"/>
      <c r="F263" s="1348"/>
      <c r="G263" s="713"/>
      <c r="H263" s="714"/>
    </row>
    <row r="264" spans="1:9">
      <c r="A264" s="497"/>
      <c r="B264" s="497"/>
      <c r="C264" s="497"/>
      <c r="D264" s="1597" t="s">
        <v>354</v>
      </c>
      <c r="E264" s="1597"/>
      <c r="F264" s="1597"/>
      <c r="G264" s="713"/>
      <c r="H264" s="714"/>
      <c r="I264" s="716" t="s">
        <v>1573</v>
      </c>
    </row>
    <row r="265" spans="1:9" ht="14.4" customHeight="1">
      <c r="A265" s="499"/>
      <c r="B265" s="717" t="s">
        <v>294</v>
      </c>
      <c r="D265" s="1677" t="s">
        <v>1574</v>
      </c>
      <c r="E265" s="1677"/>
      <c r="F265" s="1677"/>
      <c r="G265" s="713"/>
      <c r="H265" s="714"/>
    </row>
    <row r="266" spans="1:9">
      <c r="D266" s="1677"/>
      <c r="E266" s="1677"/>
      <c r="F266" s="1677"/>
      <c r="G266" s="713"/>
      <c r="H266" s="714"/>
    </row>
    <row r="267" spans="1:9">
      <c r="D267" s="713"/>
      <c r="E267" s="788" t="s">
        <v>1575</v>
      </c>
      <c r="F267" s="713"/>
      <c r="G267" s="713"/>
      <c r="H267" s="714"/>
    </row>
    <row r="268" spans="1:9">
      <c r="D268" s="1348"/>
      <c r="E268" s="1348"/>
      <c r="F268" s="1348"/>
      <c r="G268" s="713"/>
      <c r="H268" s="714"/>
    </row>
    <row r="269" spans="1:9" ht="14.4" customHeight="1">
      <c r="A269" s="499"/>
      <c r="B269" s="717" t="s">
        <v>294</v>
      </c>
      <c r="D269" s="1675" t="s">
        <v>1576</v>
      </c>
      <c r="E269" s="1675"/>
      <c r="F269" s="1675"/>
      <c r="G269" s="713"/>
      <c r="H269" s="714"/>
      <c r="I269" s="716" t="s">
        <v>1577</v>
      </c>
    </row>
    <row r="270" spans="1:9">
      <c r="D270" s="1675"/>
      <c r="E270" s="1675"/>
      <c r="F270" s="1675"/>
      <c r="G270" s="713"/>
      <c r="H270" s="714"/>
    </row>
    <row r="271" spans="1:9">
      <c r="D271" s="1675"/>
      <c r="E271" s="1675"/>
      <c r="F271" s="1675"/>
      <c r="G271" s="713"/>
      <c r="H271" s="714"/>
    </row>
    <row r="272" spans="1:9">
      <c r="D272" s="1675"/>
      <c r="E272" s="1675"/>
      <c r="F272" s="1675"/>
      <c r="G272" s="713"/>
      <c r="H272" s="714"/>
    </row>
    <row r="273" spans="1:9">
      <c r="D273" s="1675"/>
      <c r="E273" s="1675"/>
      <c r="F273" s="1675"/>
      <c r="G273" s="713"/>
      <c r="H273" s="714"/>
    </row>
    <row r="274" spans="1:9">
      <c r="D274" s="1675"/>
      <c r="E274" s="1675"/>
      <c r="F274" s="1675"/>
      <c r="G274" s="713"/>
      <c r="H274" s="714"/>
    </row>
    <row r="275" spans="1:9">
      <c r="D275" s="1348"/>
      <c r="E275" s="1348"/>
      <c r="F275" s="1348"/>
      <c r="G275" s="713"/>
      <c r="H275" s="714"/>
    </row>
    <row r="276" spans="1:9" ht="14.4">
      <c r="A276" s="499"/>
      <c r="B276" s="717" t="s">
        <v>294</v>
      </c>
      <c r="D276" s="1598" t="s">
        <v>359</v>
      </c>
      <c r="E276" s="1598"/>
      <c r="F276" s="1598"/>
      <c r="G276" s="713"/>
      <c r="H276" s="714"/>
    </row>
    <row r="277" spans="1:9">
      <c r="D277" s="1598"/>
      <c r="E277" s="1598"/>
      <c r="F277" s="1598"/>
      <c r="G277" s="713"/>
      <c r="H277" s="714"/>
    </row>
    <row r="278" spans="1:9">
      <c r="D278" s="1598"/>
      <c r="E278" s="1598"/>
      <c r="F278" s="1598"/>
      <c r="G278" s="713"/>
      <c r="H278" s="714"/>
    </row>
    <row r="279" spans="1:9">
      <c r="D279" s="518"/>
      <c r="E279" s="1348"/>
      <c r="F279" s="1348"/>
      <c r="G279" s="713"/>
      <c r="H279" s="714"/>
    </row>
    <row r="280" spans="1:9">
      <c r="A280" s="1581" t="s">
        <v>360</v>
      </c>
      <c r="B280" s="1581"/>
      <c r="C280" s="1581"/>
      <c r="D280" s="1581"/>
      <c r="E280" s="1581"/>
      <c r="F280" s="1581"/>
      <c r="G280" s="1581"/>
      <c r="H280" s="738"/>
      <c r="I280" s="739"/>
    </row>
    <row r="281" spans="1:9">
      <c r="D281" s="518"/>
      <c r="E281" s="1348"/>
      <c r="F281" s="1348"/>
      <c r="G281" s="713"/>
      <c r="H281" s="714"/>
    </row>
    <row r="282" spans="1:9">
      <c r="C282" s="1345"/>
      <c r="D282" s="1667" t="s">
        <v>361</v>
      </c>
      <c r="E282" s="1667"/>
      <c r="F282" s="1667"/>
      <c r="G282" s="713"/>
      <c r="H282" s="714"/>
    </row>
    <row r="283" spans="1:9">
      <c r="C283" s="1345"/>
      <c r="D283" s="1667"/>
      <c r="E283" s="1667"/>
      <c r="F283" s="1667"/>
      <c r="G283" s="713"/>
      <c r="H283" s="714"/>
    </row>
    <row r="284" spans="1:9">
      <c r="A284" s="497"/>
      <c r="B284" s="497"/>
      <c r="C284" s="497"/>
      <c r="D284" s="386"/>
      <c r="E284" s="434"/>
      <c r="F284" s="434"/>
      <c r="G284" s="713"/>
      <c r="H284" s="714"/>
    </row>
    <row r="285" spans="1:9">
      <c r="C285" s="497"/>
      <c r="D285" s="1597" t="s">
        <v>362</v>
      </c>
      <c r="E285" s="1597"/>
      <c r="F285" s="1597"/>
      <c r="G285" s="713"/>
      <c r="H285" s="714"/>
    </row>
    <row r="286" spans="1:9" ht="15.75" customHeight="1">
      <c r="A286" s="499"/>
      <c r="B286" s="499"/>
      <c r="D286" s="1693" t="s">
        <v>363</v>
      </c>
      <c r="E286" s="1693"/>
      <c r="F286" s="1693"/>
      <c r="G286" s="713"/>
      <c r="H286" s="714"/>
    </row>
    <row r="287" spans="1:9">
      <c r="D287" s="713"/>
      <c r="E287" s="1348"/>
      <c r="F287" s="1348"/>
      <c r="G287" s="713"/>
      <c r="H287" s="714"/>
    </row>
    <row r="288" spans="1:9" ht="14.4">
      <c r="A288" s="499"/>
      <c r="B288" s="717" t="s">
        <v>294</v>
      </c>
      <c r="D288" s="1598" t="s">
        <v>364</v>
      </c>
      <c r="E288" s="1598"/>
      <c r="F288" s="1598"/>
      <c r="G288" s="713"/>
      <c r="H288" s="714"/>
      <c r="I288" s="716" t="s">
        <v>1578</v>
      </c>
    </row>
    <row r="289" spans="1:9" ht="14.4">
      <c r="A289" s="499"/>
      <c r="B289" s="499"/>
      <c r="D289" s="1598"/>
      <c r="E289" s="1598"/>
      <c r="F289" s="1598"/>
      <c r="G289" s="713"/>
      <c r="H289" s="714"/>
    </row>
    <row r="290" spans="1:9">
      <c r="D290" s="1348"/>
      <c r="E290" s="1348"/>
      <c r="F290" s="1348"/>
      <c r="G290" s="713"/>
      <c r="H290" s="714"/>
    </row>
    <row r="291" spans="1:9" ht="14.4">
      <c r="A291" s="499"/>
      <c r="B291" s="717" t="s">
        <v>294</v>
      </c>
      <c r="D291" s="1675" t="s">
        <v>365</v>
      </c>
      <c r="E291" s="1675"/>
      <c r="F291" s="1675"/>
      <c r="G291" s="713"/>
      <c r="H291" s="714"/>
      <c r="I291" s="716" t="s">
        <v>1578</v>
      </c>
    </row>
    <row r="292" spans="1:9" ht="14.4">
      <c r="A292" s="499"/>
      <c r="B292" s="499"/>
      <c r="D292" s="1675"/>
      <c r="E292" s="1675"/>
      <c r="F292" s="1675"/>
      <c r="G292" s="713"/>
      <c r="H292" s="714"/>
    </row>
    <row r="293" spans="1:9" ht="14.4">
      <c r="A293" s="499"/>
      <c r="B293" s="499"/>
      <c r="D293" s="1675"/>
      <c r="E293" s="1675"/>
      <c r="F293" s="1675"/>
      <c r="G293" s="713"/>
      <c r="H293" s="714"/>
    </row>
    <row r="294" spans="1:9">
      <c r="D294" s="1348"/>
      <c r="E294" s="1348"/>
      <c r="F294" s="1348"/>
      <c r="G294" s="713"/>
      <c r="H294" s="714"/>
    </row>
    <row r="295" spans="1:9" ht="14.4">
      <c r="A295" s="499"/>
      <c r="B295" s="717" t="s">
        <v>294</v>
      </c>
      <c r="D295" s="1598" t="s">
        <v>366</v>
      </c>
      <c r="E295" s="1598"/>
      <c r="F295" s="1598"/>
      <c r="G295" s="713"/>
      <c r="H295" s="714"/>
      <c r="I295" s="716" t="s">
        <v>1578</v>
      </c>
    </row>
    <row r="296" spans="1:9" ht="14.4">
      <c r="A296" s="499"/>
      <c r="B296" s="499"/>
      <c r="D296" s="1598"/>
      <c r="E296" s="1598"/>
      <c r="F296" s="1598"/>
      <c r="G296" s="713"/>
      <c r="H296" s="714"/>
    </row>
    <row r="297" spans="1:9">
      <c r="A297" s="1346"/>
      <c r="B297" s="1346"/>
      <c r="D297" s="713"/>
      <c r="E297" s="1348"/>
      <c r="F297" s="1348"/>
      <c r="G297" s="713"/>
      <c r="H297" s="714"/>
    </row>
    <row r="298" spans="1:9">
      <c r="A298" s="1581" t="s">
        <v>367</v>
      </c>
      <c r="B298" s="1581"/>
      <c r="C298" s="1581"/>
      <c r="D298" s="1581"/>
      <c r="E298" s="1581"/>
      <c r="F298" s="1581"/>
      <c r="G298" s="1581"/>
      <c r="H298" s="738"/>
      <c r="I298" s="739"/>
    </row>
    <row r="299" spans="1:9">
      <c r="A299" s="1346"/>
      <c r="B299" s="1346"/>
      <c r="D299" s="1348"/>
      <c r="E299" s="1348"/>
      <c r="F299" s="1348"/>
      <c r="G299" s="713"/>
      <c r="H299" s="714"/>
    </row>
    <row r="300" spans="1:9">
      <c r="C300" s="1346"/>
      <c r="D300" s="1597" t="s">
        <v>368</v>
      </c>
      <c r="E300" s="1597"/>
      <c r="F300" s="1597"/>
      <c r="G300" s="713"/>
      <c r="H300" s="714"/>
    </row>
    <row r="301" spans="1:9">
      <c r="C301" s="1346"/>
      <c r="D301" s="1600" t="s">
        <v>369</v>
      </c>
      <c r="E301" s="1600"/>
      <c r="F301" s="1600"/>
      <c r="G301" s="713"/>
      <c r="H301" s="714"/>
    </row>
    <row r="302" spans="1:9">
      <c r="C302" s="1346"/>
      <c r="D302" s="519"/>
      <c r="E302" s="713"/>
      <c r="F302" s="713"/>
      <c r="G302" s="713"/>
      <c r="H302" s="714"/>
    </row>
    <row r="303" spans="1:9">
      <c r="A303" s="501"/>
      <c r="B303" s="717" t="s">
        <v>294</v>
      </c>
      <c r="D303" s="1600" t="s">
        <v>370</v>
      </c>
      <c r="E303" s="1600"/>
      <c r="F303" s="1600"/>
      <c r="G303" s="713"/>
      <c r="H303" s="714"/>
      <c r="I303" s="716" t="s">
        <v>1579</v>
      </c>
    </row>
    <row r="304" spans="1:9" s="496" customFormat="1" ht="14.4">
      <c r="A304" s="504"/>
      <c r="B304" s="504"/>
      <c r="C304" s="501"/>
      <c r="D304" s="520"/>
      <c r="E304" s="521"/>
      <c r="F304" s="521"/>
      <c r="G304" s="502"/>
      <c r="H304" s="715"/>
      <c r="I304" s="727"/>
    </row>
    <row r="305" spans="1:9" s="496" customFormat="1" ht="13.65" customHeight="1">
      <c r="A305" s="501"/>
      <c r="B305" s="717" t="s">
        <v>294</v>
      </c>
      <c r="C305" s="501"/>
      <c r="D305" s="1696" t="s">
        <v>1580</v>
      </c>
      <c r="E305" s="1696"/>
      <c r="F305" s="1696"/>
      <c r="G305" s="502"/>
      <c r="H305" s="715"/>
      <c r="I305" s="727" t="s">
        <v>1579</v>
      </c>
    </row>
    <row r="306" spans="1:9" s="496" customFormat="1" ht="14.4">
      <c r="A306" s="504"/>
      <c r="B306" s="504"/>
      <c r="C306" s="501"/>
      <c r="D306" s="1696"/>
      <c r="E306" s="1696"/>
      <c r="F306" s="1696"/>
      <c r="G306" s="502"/>
      <c r="H306" s="715"/>
      <c r="I306" s="727"/>
    </row>
    <row r="307" spans="1:9" s="496" customFormat="1" ht="14.4">
      <c r="A307" s="504"/>
      <c r="B307" s="504"/>
      <c r="C307" s="501"/>
      <c r="D307" s="1696"/>
      <c r="E307" s="1696"/>
      <c r="F307" s="1696"/>
      <c r="G307" s="502"/>
      <c r="H307" s="715"/>
      <c r="I307" s="727"/>
    </row>
    <row r="308" spans="1:9" s="496" customFormat="1" ht="14.4">
      <c r="A308" s="504"/>
      <c r="B308" s="504"/>
      <c r="C308" s="501"/>
      <c r="D308" s="1696"/>
      <c r="E308" s="1696"/>
      <c r="F308" s="1696"/>
      <c r="G308" s="502"/>
      <c r="H308" s="715"/>
      <c r="I308" s="727"/>
    </row>
    <row r="309" spans="1:9" s="496" customFormat="1" ht="14.4">
      <c r="A309" s="504"/>
      <c r="B309" s="504"/>
      <c r="C309" s="501"/>
      <c r="D309" s="1696"/>
      <c r="E309" s="1696"/>
      <c r="F309" s="1696"/>
      <c r="G309" s="502"/>
      <c r="H309" s="715"/>
      <c r="I309" s="727"/>
    </row>
    <row r="310" spans="1:9" s="496" customFormat="1" ht="14.4">
      <c r="A310" s="504"/>
      <c r="B310" s="504"/>
      <c r="C310" s="501"/>
      <c r="D310" s="520"/>
      <c r="E310" s="521"/>
      <c r="F310" s="521"/>
      <c r="G310" s="502"/>
      <c r="H310" s="715"/>
      <c r="I310" s="727"/>
    </row>
    <row r="311" spans="1:9" s="496" customFormat="1" ht="13.65" customHeight="1">
      <c r="A311" s="501"/>
      <c r="B311" s="717" t="s">
        <v>294</v>
      </c>
      <c r="C311" s="501"/>
      <c r="D311" s="1696" t="s">
        <v>372</v>
      </c>
      <c r="E311" s="1696"/>
      <c r="F311" s="1696"/>
      <c r="G311" s="502"/>
      <c r="H311" s="715"/>
      <c r="I311" s="727" t="s">
        <v>1579</v>
      </c>
    </row>
    <row r="312" spans="1:9" s="496" customFormat="1">
      <c r="A312" s="501"/>
      <c r="B312" s="501"/>
      <c r="C312" s="501"/>
      <c r="D312" s="1696"/>
      <c r="E312" s="1696"/>
      <c r="F312" s="1696"/>
      <c r="G312" s="502"/>
      <c r="H312" s="715"/>
      <c r="I312" s="727"/>
    </row>
    <row r="313" spans="1:9" s="496" customFormat="1" ht="14.4">
      <c r="A313" s="504"/>
      <c r="B313" s="504"/>
      <c r="C313" s="501"/>
      <c r="D313" s="520"/>
      <c r="E313" s="521"/>
      <c r="F313" s="521"/>
      <c r="G313" s="502"/>
      <c r="H313" s="715"/>
      <c r="I313" s="727"/>
    </row>
    <row r="314" spans="1:9">
      <c r="A314" s="501"/>
      <c r="B314" s="717" t="s">
        <v>294</v>
      </c>
      <c r="D314" s="1600" t="s">
        <v>373</v>
      </c>
      <c r="E314" s="1600"/>
      <c r="F314" s="1600"/>
      <c r="G314" s="713"/>
      <c r="H314" s="714"/>
      <c r="I314" s="716" t="s">
        <v>1509</v>
      </c>
    </row>
    <row r="315" spans="1:9">
      <c r="D315" s="713"/>
      <c r="E315" s="1348"/>
      <c r="F315" s="1348"/>
      <c r="G315" s="713"/>
      <c r="H315" s="714"/>
    </row>
    <row r="316" spans="1:9" ht="14.4">
      <c r="A316" s="499"/>
      <c r="B316" s="717" t="s">
        <v>294</v>
      </c>
      <c r="D316" s="1675" t="s">
        <v>1581</v>
      </c>
      <c r="E316" s="1675"/>
      <c r="F316" s="1675"/>
      <c r="G316" s="713"/>
      <c r="H316" s="714"/>
      <c r="I316" s="716" t="s">
        <v>1582</v>
      </c>
    </row>
    <row r="317" spans="1:9" ht="14.4">
      <c r="A317" s="499"/>
      <c r="B317" s="499"/>
      <c r="D317" s="1675"/>
      <c r="E317" s="1675"/>
      <c r="F317" s="1675"/>
      <c r="G317" s="713"/>
      <c r="H317" s="714"/>
    </row>
    <row r="318" spans="1:9" ht="14.4">
      <c r="A318" s="499"/>
      <c r="B318" s="499"/>
      <c r="D318" s="1675"/>
      <c r="E318" s="1675"/>
      <c r="F318" s="1675"/>
      <c r="G318" s="713"/>
      <c r="H318" s="714"/>
    </row>
    <row r="319" spans="1:9" ht="14.4">
      <c r="A319" s="499"/>
      <c r="B319" s="499"/>
      <c r="D319" s="1675"/>
      <c r="E319" s="1675"/>
      <c r="F319" s="1675"/>
      <c r="G319" s="713"/>
      <c r="H319" s="714"/>
    </row>
    <row r="320" spans="1:9" ht="14.4">
      <c r="A320" s="499"/>
      <c r="B320" s="499"/>
      <c r="D320" s="1675"/>
      <c r="E320" s="1675"/>
      <c r="F320" s="1675"/>
      <c r="G320" s="713"/>
      <c r="H320" s="714"/>
    </row>
    <row r="321" spans="1:9" ht="14.4">
      <c r="A321" s="499"/>
      <c r="B321" s="499"/>
      <c r="D321" s="1675"/>
      <c r="E321" s="1675"/>
      <c r="F321" s="1675"/>
      <c r="G321" s="713"/>
      <c r="H321" s="714"/>
    </row>
    <row r="322" spans="1:9" ht="14.4">
      <c r="A322" s="499"/>
      <c r="B322" s="499"/>
      <c r="D322" s="1675"/>
      <c r="E322" s="1675"/>
      <c r="F322" s="1675"/>
      <c r="G322" s="713"/>
      <c r="H322" s="714"/>
    </row>
    <row r="323" spans="1:9" ht="14.4">
      <c r="A323" s="499"/>
      <c r="B323" s="499"/>
      <c r="D323" s="1675"/>
      <c r="E323" s="1675"/>
      <c r="F323" s="1675"/>
      <c r="G323" s="713"/>
      <c r="H323" s="714"/>
    </row>
    <row r="324" spans="1:9" ht="14.4">
      <c r="A324" s="499"/>
      <c r="B324" s="499"/>
      <c r="D324" s="1675"/>
      <c r="E324" s="1675"/>
      <c r="F324" s="1675"/>
      <c r="G324" s="713"/>
      <c r="H324" s="714"/>
    </row>
    <row r="325" spans="1:9" ht="14.4">
      <c r="A325" s="499"/>
      <c r="B325" s="499"/>
      <c r="D325" s="1675"/>
      <c r="E325" s="1675"/>
      <c r="F325" s="1675"/>
      <c r="G325" s="713"/>
      <c r="H325" s="714"/>
    </row>
    <row r="326" spans="1:9" ht="14.4">
      <c r="A326" s="499"/>
      <c r="B326" s="499"/>
      <c r="D326" s="1675"/>
      <c r="E326" s="1675"/>
      <c r="F326" s="1675"/>
      <c r="G326" s="713"/>
      <c r="H326" s="714"/>
    </row>
    <row r="327" spans="1:9" ht="14.4">
      <c r="A327" s="499"/>
      <c r="B327" s="499"/>
      <c r="D327" s="1675"/>
      <c r="E327" s="1675"/>
      <c r="F327" s="1675"/>
      <c r="G327" s="713"/>
      <c r="H327" s="714"/>
    </row>
    <row r="328" spans="1:9" ht="14.4">
      <c r="A328" s="499"/>
      <c r="B328" s="499"/>
      <c r="D328" s="1675"/>
      <c r="E328" s="1675"/>
      <c r="F328" s="1675"/>
      <c r="G328" s="713"/>
      <c r="H328" s="714"/>
    </row>
    <row r="329" spans="1:9" ht="14.4">
      <c r="A329" s="499"/>
      <c r="B329" s="499"/>
      <c r="D329" s="1675"/>
      <c r="E329" s="1675"/>
      <c r="F329" s="1675"/>
      <c r="G329" s="713"/>
      <c r="H329" s="714"/>
    </row>
    <row r="330" spans="1:9" ht="14.4">
      <c r="A330" s="499"/>
      <c r="B330" s="499"/>
      <c r="D330" s="1675"/>
      <c r="E330" s="1675"/>
      <c r="F330" s="1675"/>
      <c r="G330" s="713"/>
      <c r="H330" s="714"/>
    </row>
    <row r="331" spans="1:9">
      <c r="D331" s="1348"/>
      <c r="E331" s="1348"/>
      <c r="F331" s="1348"/>
      <c r="G331" s="713"/>
      <c r="H331" s="714"/>
    </row>
    <row r="332" spans="1:9" ht="14.4">
      <c r="A332" s="499"/>
      <c r="B332" s="717" t="s">
        <v>294</v>
      </c>
      <c r="D332" s="1675" t="s">
        <v>375</v>
      </c>
      <c r="E332" s="1675"/>
      <c r="F332" s="1675"/>
      <c r="G332" s="713"/>
      <c r="H332" s="714"/>
      <c r="I332" s="716" t="s">
        <v>1582</v>
      </c>
    </row>
    <row r="333" spans="1:9">
      <c r="D333" s="1675"/>
      <c r="E333" s="1675"/>
      <c r="F333" s="1675"/>
      <c r="G333" s="713"/>
      <c r="H333" s="714"/>
    </row>
    <row r="334" spans="1:9">
      <c r="D334" s="1675"/>
      <c r="E334" s="1675"/>
      <c r="F334" s="1675"/>
      <c r="G334" s="713"/>
      <c r="H334" s="714"/>
    </row>
    <row r="335" spans="1:9">
      <c r="D335" s="1675"/>
      <c r="E335" s="1675"/>
      <c r="F335" s="1675"/>
      <c r="G335" s="713"/>
      <c r="H335" s="714"/>
    </row>
    <row r="336" spans="1:9">
      <c r="D336" s="1675"/>
      <c r="E336" s="1675"/>
      <c r="F336" s="1675"/>
      <c r="G336" s="713"/>
      <c r="H336" s="714"/>
    </row>
    <row r="337" spans="1:9">
      <c r="D337" s="1675"/>
      <c r="E337" s="1675"/>
      <c r="F337" s="1675"/>
      <c r="G337" s="713"/>
      <c r="H337" s="714"/>
    </row>
    <row r="338" spans="1:9">
      <c r="D338" s="1675"/>
      <c r="E338" s="1675"/>
      <c r="F338" s="1675"/>
      <c r="G338" s="713"/>
      <c r="H338" s="714"/>
    </row>
    <row r="339" spans="1:9">
      <c r="D339" s="1675"/>
      <c r="E339" s="1675"/>
      <c r="F339" s="1675"/>
      <c r="G339" s="713"/>
      <c r="H339" s="714"/>
    </row>
    <row r="340" spans="1:9">
      <c r="D340" s="1675"/>
      <c r="E340" s="1675"/>
      <c r="F340" s="1675"/>
      <c r="G340" s="713"/>
      <c r="H340" s="714"/>
    </row>
    <row r="341" spans="1:9">
      <c r="D341" s="1348"/>
      <c r="E341" s="1348"/>
      <c r="F341" s="1348"/>
      <c r="G341" s="713"/>
      <c r="H341" s="714"/>
    </row>
    <row r="342" spans="1:9" ht="14.25" customHeight="1">
      <c r="A342" s="499"/>
      <c r="B342" s="717" t="s">
        <v>294</v>
      </c>
      <c r="D342" s="1598" t="s">
        <v>1583</v>
      </c>
      <c r="E342" s="1598"/>
      <c r="F342" s="1598"/>
      <c r="G342" s="713"/>
      <c r="H342" s="714"/>
      <c r="I342" s="716" t="s">
        <v>1584</v>
      </c>
    </row>
    <row r="343" spans="1:9">
      <c r="D343" s="1598"/>
      <c r="E343" s="1598"/>
      <c r="F343" s="1598"/>
      <c r="G343" s="714"/>
      <c r="H343" s="714"/>
    </row>
    <row r="344" spans="1:9">
      <c r="D344" s="1598"/>
      <c r="E344" s="1598"/>
      <c r="F344" s="1598"/>
      <c r="G344" s="714"/>
      <c r="H344" s="714"/>
    </row>
    <row r="345" spans="1:9">
      <c r="D345" s="1598"/>
      <c r="E345" s="1598"/>
      <c r="F345" s="1598"/>
      <c r="G345" s="714"/>
      <c r="H345" s="714"/>
    </row>
    <row r="346" spans="1:9">
      <c r="D346" s="787" t="s">
        <v>1544</v>
      </c>
      <c r="E346" s="1363"/>
      <c r="F346" s="1363"/>
      <c r="G346" s="714"/>
      <c r="H346" s="714"/>
    </row>
    <row r="347" spans="1:9">
      <c r="D347" s="1363"/>
      <c r="E347" s="679" t="s">
        <v>1585</v>
      </c>
      <c r="F347" s="713"/>
      <c r="G347" s="679"/>
      <c r="H347" s="714"/>
    </row>
    <row r="348" spans="1:9" s="714" customFormat="1">
      <c r="A348" s="493"/>
      <c r="B348" s="493"/>
      <c r="C348" s="493"/>
      <c r="D348" s="1300"/>
      <c r="E348" s="1300"/>
      <c r="F348" s="1300"/>
      <c r="I348" s="716"/>
    </row>
    <row r="349" spans="1:9" ht="13.8" thickBot="1">
      <c r="A349" s="726"/>
      <c r="B349" s="726"/>
      <c r="C349" s="726"/>
      <c r="D349" s="1676" t="s">
        <v>377</v>
      </c>
      <c r="E349" s="1676"/>
      <c r="F349" s="1676"/>
      <c r="G349" s="736"/>
      <c r="H349" s="736"/>
      <c r="I349" s="737"/>
    </row>
    <row r="350" spans="1:9" ht="13.8" thickTop="1">
      <c r="D350" s="1697" t="s">
        <v>378</v>
      </c>
      <c r="E350" s="1697"/>
      <c r="F350" s="1697"/>
      <c r="G350" s="714"/>
      <c r="H350" s="714"/>
    </row>
    <row r="351" spans="1:9" s="714" customFormat="1">
      <c r="A351" s="493"/>
      <c r="B351" s="493"/>
      <c r="C351" s="493"/>
      <c r="D351" s="1361"/>
      <c r="E351" s="1361"/>
      <c r="F351" s="1361"/>
      <c r="I351" s="716"/>
    </row>
    <row r="352" spans="1:9">
      <c r="A352" s="719"/>
      <c r="B352" s="719"/>
      <c r="C352" s="719"/>
      <c r="D352" s="1307"/>
      <c r="E352" s="1307"/>
      <c r="F352" s="1348"/>
      <c r="G352" s="714"/>
      <c r="H352" s="714"/>
      <c r="I352" s="716" t="s">
        <v>1586</v>
      </c>
    </row>
    <row r="353" spans="1:9" ht="14.4">
      <c r="A353" s="499"/>
      <c r="B353" s="717" t="s">
        <v>294</v>
      </c>
      <c r="C353" s="525"/>
      <c r="D353" s="1600" t="s">
        <v>1587</v>
      </c>
      <c r="E353" s="1600"/>
      <c r="F353" s="1600"/>
      <c r="G353" s="713"/>
      <c r="H353" s="714"/>
      <c r="I353" s="1702" t="s">
        <v>1588</v>
      </c>
    </row>
    <row r="354" spans="1:9" ht="12.75" customHeight="1">
      <c r="D354" s="789"/>
      <c r="E354" s="679" t="s">
        <v>1589</v>
      </c>
      <c r="F354" s="789"/>
      <c r="G354" s="713"/>
      <c r="H354" s="714"/>
      <c r="I354" s="1703"/>
    </row>
    <row r="355" spans="1:9">
      <c r="D355" s="1675" t="s">
        <v>1590</v>
      </c>
      <c r="E355" s="1675"/>
      <c r="F355" s="1675"/>
      <c r="G355" s="713"/>
      <c r="H355" s="714"/>
      <c r="I355" s="1703"/>
    </row>
    <row r="356" spans="1:9">
      <c r="D356" s="1675"/>
      <c r="E356" s="1675"/>
      <c r="F356" s="1675"/>
      <c r="G356" s="713"/>
      <c r="H356" s="714"/>
      <c r="I356" s="1703"/>
    </row>
    <row r="357" spans="1:9">
      <c r="D357" s="1675"/>
      <c r="E357" s="1675"/>
      <c r="F357" s="1675"/>
      <c r="G357" s="713"/>
      <c r="H357" s="714"/>
      <c r="I357" s="1704"/>
    </row>
    <row r="358" spans="1:9" ht="14.4">
      <c r="A358" s="499"/>
      <c r="B358" s="717" t="s">
        <v>294</v>
      </c>
      <c r="C358" s="719"/>
      <c r="D358" s="1594" t="s">
        <v>1591</v>
      </c>
      <c r="E358" s="1594"/>
      <c r="F358" s="1594"/>
      <c r="G358" s="714"/>
      <c r="H358" s="714"/>
      <c r="I358" s="384"/>
    </row>
    <row r="359" spans="1:9">
      <c r="A359" s="719"/>
      <c r="B359" s="719"/>
      <c r="C359" s="719"/>
      <c r="D359" s="1307"/>
      <c r="E359" s="1307"/>
      <c r="F359" s="1348"/>
      <c r="G359" s="714"/>
      <c r="H359" s="714"/>
    </row>
    <row r="360" spans="1:9">
      <c r="A360" s="719"/>
      <c r="B360" s="717" t="s">
        <v>294</v>
      </c>
      <c r="C360" s="719"/>
      <c r="D360" s="1589" t="s">
        <v>1592</v>
      </c>
      <c r="E360" s="1589"/>
      <c r="F360" s="1589"/>
      <c r="G360" s="714"/>
      <c r="H360" s="714"/>
    </row>
    <row r="361" spans="1:9">
      <c r="A361" s="719"/>
      <c r="B361" s="719"/>
      <c r="C361" s="719"/>
      <c r="D361" s="1589"/>
      <c r="E361" s="1589"/>
      <c r="F361" s="1589"/>
      <c r="G361" s="714"/>
      <c r="H361" s="714"/>
    </row>
    <row r="362" spans="1:9">
      <c r="A362" s="719"/>
      <c r="B362" s="719"/>
      <c r="C362" s="719"/>
      <c r="D362" s="1589"/>
      <c r="E362" s="1589"/>
      <c r="F362" s="1589"/>
      <c r="G362" s="714"/>
      <c r="H362" s="714"/>
    </row>
    <row r="363" spans="1:9">
      <c r="A363" s="719"/>
      <c r="B363" s="719"/>
      <c r="C363" s="719"/>
      <c r="D363" s="1589"/>
      <c r="E363" s="1589"/>
      <c r="F363" s="1589"/>
      <c r="G363" s="714"/>
      <c r="H363" s="714"/>
    </row>
    <row r="364" spans="1:9">
      <c r="A364" s="719"/>
      <c r="B364" s="719"/>
      <c r="C364" s="719"/>
      <c r="D364" s="1589"/>
      <c r="E364" s="1589"/>
      <c r="F364" s="1589"/>
      <c r="G364" s="714"/>
      <c r="H364" s="714"/>
    </row>
    <row r="365" spans="1:9">
      <c r="A365" s="719"/>
      <c r="B365" s="719"/>
      <c r="C365" s="719"/>
      <c r="D365" s="1589"/>
      <c r="E365" s="1589"/>
      <c r="F365" s="1589"/>
      <c r="G365" s="714"/>
      <c r="H365" s="714"/>
    </row>
    <row r="366" spans="1:9">
      <c r="A366" s="719"/>
      <c r="B366" s="719"/>
      <c r="C366" s="719"/>
      <c r="D366" s="1589"/>
      <c r="E366" s="1589"/>
      <c r="F366" s="1589"/>
      <c r="G366" s="714"/>
      <c r="H366" s="714"/>
    </row>
    <row r="367" spans="1:9">
      <c r="A367" s="719"/>
      <c r="B367" s="719"/>
      <c r="C367" s="719"/>
      <c r="D367" s="1589"/>
      <c r="E367" s="1589"/>
      <c r="F367" s="1589"/>
      <c r="G367" s="714"/>
      <c r="H367" s="714"/>
    </row>
    <row r="368" spans="1:9">
      <c r="A368" s="719"/>
      <c r="B368" s="719"/>
      <c r="C368" s="719"/>
      <c r="D368" s="1589"/>
      <c r="E368" s="1589"/>
      <c r="F368" s="1589"/>
      <c r="G368" s="714"/>
      <c r="H368" s="714"/>
    </row>
    <row r="369" spans="1:9">
      <c r="A369" s="719"/>
      <c r="B369" s="719"/>
      <c r="C369" s="719"/>
      <c r="D369" s="1589"/>
      <c r="E369" s="1589"/>
      <c r="F369" s="1589"/>
      <c r="G369" s="714"/>
      <c r="H369" s="714"/>
    </row>
    <row r="370" spans="1:9">
      <c r="A370" s="719"/>
      <c r="B370" s="719"/>
      <c r="C370" s="719"/>
      <c r="D370" s="1589"/>
      <c r="E370" s="1589"/>
      <c r="F370" s="1589"/>
      <c r="G370" s="714"/>
      <c r="H370" s="714"/>
    </row>
    <row r="371" spans="1:9">
      <c r="A371" s="719"/>
      <c r="B371" s="719"/>
      <c r="C371" s="719"/>
      <c r="D371" s="1589"/>
      <c r="E371" s="1589"/>
      <c r="F371" s="1589"/>
      <c r="G371" s="714"/>
      <c r="H371" s="714"/>
    </row>
    <row r="372" spans="1:9" s="714" customFormat="1">
      <c r="A372" s="719"/>
      <c r="B372" s="719"/>
      <c r="C372" s="719"/>
      <c r="D372" s="1298"/>
      <c r="E372" s="1298"/>
      <c r="F372" s="1298"/>
      <c r="I372" s="716"/>
    </row>
    <row r="373" spans="1:9" ht="12.45" customHeight="1">
      <c r="A373" s="719"/>
      <c r="B373" s="717" t="s">
        <v>294</v>
      </c>
      <c r="C373" s="719"/>
      <c r="D373" s="1705" t="s">
        <v>1593</v>
      </c>
      <c r="E373" s="1705"/>
      <c r="F373" s="1705"/>
      <c r="G373" s="714"/>
      <c r="H373" s="714"/>
    </row>
    <row r="374" spans="1:9">
      <c r="A374" s="719"/>
      <c r="B374" s="719"/>
      <c r="C374" s="719"/>
      <c r="D374" s="1705"/>
      <c r="E374" s="1705"/>
      <c r="F374" s="1705"/>
      <c r="G374" s="714"/>
      <c r="H374" s="714"/>
    </row>
    <row r="375" spans="1:9">
      <c r="A375" s="719"/>
      <c r="B375" s="719"/>
      <c r="C375" s="719"/>
      <c r="D375" s="1705"/>
      <c r="E375" s="1705"/>
      <c r="F375" s="1705"/>
      <c r="G375" s="714"/>
      <c r="H375" s="714"/>
    </row>
    <row r="376" spans="1:9">
      <c r="A376" s="719"/>
      <c r="B376" s="719"/>
      <c r="C376" s="719"/>
      <c r="D376" s="1705"/>
      <c r="E376" s="1705"/>
      <c r="F376" s="1705"/>
      <c r="G376" s="714"/>
      <c r="H376" s="714"/>
    </row>
    <row r="377" spans="1:9" s="714" customFormat="1">
      <c r="A377" s="719"/>
      <c r="B377" s="719"/>
      <c r="C377" s="719"/>
      <c r="D377" s="1349"/>
      <c r="E377" s="1349"/>
      <c r="F377" s="1349"/>
      <c r="I377" s="716"/>
    </row>
    <row r="378" spans="1:9" s="714" customFormat="1">
      <c r="A378" s="719"/>
      <c r="B378" s="717" t="s">
        <v>294</v>
      </c>
      <c r="C378" s="719"/>
      <c r="D378" s="714" t="s">
        <v>1594</v>
      </c>
      <c r="E378" s="1349"/>
      <c r="F378" s="1349"/>
      <c r="I378" s="716"/>
    </row>
    <row r="379" spans="1:9" s="714" customFormat="1">
      <c r="A379" s="719"/>
      <c r="B379" s="719"/>
      <c r="C379" s="719"/>
      <c r="D379" s="714" t="s">
        <v>1595</v>
      </c>
      <c r="E379" s="1349"/>
      <c r="F379" s="1349"/>
      <c r="I379" s="716"/>
    </row>
    <row r="380" spans="1:9" s="714" customFormat="1">
      <c r="A380" s="719"/>
      <c r="B380" s="719"/>
      <c r="C380" s="719"/>
      <c r="D380" s="714" t="s">
        <v>1596</v>
      </c>
      <c r="E380" s="1349"/>
      <c r="F380" s="1349"/>
      <c r="I380" s="716"/>
    </row>
    <row r="381" spans="1:9" s="714" customFormat="1">
      <c r="A381" s="719"/>
      <c r="B381" s="719"/>
      <c r="C381" s="719"/>
      <c r="D381" s="714" t="s">
        <v>1597</v>
      </c>
      <c r="E381" s="1349"/>
      <c r="F381" s="1349"/>
      <c r="I381" s="716"/>
    </row>
    <row r="382" spans="1:9" s="714" customFormat="1">
      <c r="A382" s="719"/>
      <c r="B382" s="719"/>
      <c r="C382" s="719"/>
      <c r="D382" s="714" t="s">
        <v>1598</v>
      </c>
      <c r="E382" s="1349"/>
      <c r="F382" s="1349"/>
      <c r="I382" s="716"/>
    </row>
    <row r="383" spans="1:9" s="714" customFormat="1">
      <c r="A383" s="719"/>
      <c r="B383" s="719"/>
      <c r="C383" s="719"/>
      <c r="D383" s="714" t="s">
        <v>1599</v>
      </c>
      <c r="E383" s="1349"/>
      <c r="F383" s="1349"/>
      <c r="I383" s="716"/>
    </row>
    <row r="384" spans="1:9">
      <c r="A384" s="719"/>
      <c r="B384" s="719"/>
      <c r="C384" s="719"/>
      <c r="D384" s="714"/>
      <c r="E384" s="1307"/>
      <c r="F384" s="1348"/>
      <c r="G384" s="714"/>
      <c r="H384" s="714"/>
    </row>
    <row r="385" spans="1:7" ht="14.4">
      <c r="A385" s="499"/>
      <c r="B385" s="717" t="s">
        <v>294</v>
      </c>
      <c r="C385" s="719"/>
      <c r="D385" s="1587" t="s">
        <v>381</v>
      </c>
      <c r="E385" s="1587"/>
      <c r="F385" s="1587"/>
      <c r="G385" s="714"/>
    </row>
    <row r="386" spans="1:7">
      <c r="A386" s="719"/>
      <c r="B386" s="719"/>
      <c r="C386" s="719"/>
      <c r="D386" s="1587"/>
      <c r="E386" s="1587"/>
      <c r="F386" s="1587"/>
      <c r="G386" s="714"/>
    </row>
    <row r="387" spans="1:7">
      <c r="A387" s="719"/>
      <c r="B387" s="719"/>
      <c r="C387" s="719"/>
      <c r="D387" s="1587"/>
      <c r="E387" s="1587"/>
      <c r="F387" s="1587"/>
      <c r="G387" s="714"/>
    </row>
    <row r="388" spans="1:7">
      <c r="A388" s="719"/>
      <c r="B388" s="719"/>
      <c r="C388" s="719"/>
      <c r="D388" s="1587"/>
      <c r="E388" s="1587"/>
      <c r="F388" s="1587"/>
      <c r="G388" s="714"/>
    </row>
    <row r="389" spans="1:7">
      <c r="A389" s="719"/>
      <c r="B389" s="719"/>
      <c r="C389" s="719"/>
      <c r="D389" s="522"/>
      <c r="E389" s="1307"/>
      <c r="F389" s="1348"/>
      <c r="G389" s="714"/>
    </row>
    <row r="390" spans="1:7">
      <c r="A390" s="719"/>
      <c r="B390" s="719"/>
      <c r="C390" s="719"/>
      <c r="D390" s="1587" t="s">
        <v>382</v>
      </c>
      <c r="E390" s="1587"/>
      <c r="F390" s="1587"/>
      <c r="G390" s="714"/>
    </row>
    <row r="391" spans="1:7">
      <c r="A391" s="719"/>
      <c r="B391" s="719"/>
      <c r="C391" s="719"/>
      <c r="D391" s="1587"/>
      <c r="E391" s="1587"/>
      <c r="F391" s="1587"/>
      <c r="G391" s="714"/>
    </row>
    <row r="392" spans="1:7">
      <c r="A392" s="719"/>
      <c r="B392" s="719"/>
      <c r="C392" s="719"/>
      <c r="D392" s="1587"/>
      <c r="E392" s="1587"/>
      <c r="F392" s="1587"/>
      <c r="G392" s="714"/>
    </row>
    <row r="393" spans="1:7">
      <c r="A393" s="719"/>
      <c r="B393" s="719"/>
      <c r="C393" s="719"/>
      <c r="D393" s="1587"/>
      <c r="E393" s="1587"/>
      <c r="F393" s="1587"/>
      <c r="G393" s="714"/>
    </row>
    <row r="394" spans="1:7" ht="18" customHeight="1">
      <c r="A394" s="719"/>
      <c r="B394" s="719"/>
      <c r="C394" s="719"/>
      <c r="D394" s="1587"/>
      <c r="E394" s="1587"/>
      <c r="F394" s="1587"/>
      <c r="G394" s="714"/>
    </row>
    <row r="395" spans="1:7">
      <c r="A395" s="719"/>
      <c r="B395" s="719"/>
      <c r="C395" s="719"/>
      <c r="D395" s="1587"/>
      <c r="E395" s="1587"/>
      <c r="F395" s="1587"/>
      <c r="G395" s="714"/>
    </row>
    <row r="396" spans="1:7">
      <c r="A396" s="719"/>
      <c r="B396" s="719"/>
      <c r="C396" s="719"/>
      <c r="D396" s="1587"/>
      <c r="E396" s="1587"/>
      <c r="F396" s="1587"/>
      <c r="G396" s="714"/>
    </row>
    <row r="397" spans="1:7">
      <c r="A397" s="719"/>
      <c r="B397" s="719"/>
      <c r="C397" s="719"/>
      <c r="D397" s="1587"/>
      <c r="E397" s="1587"/>
      <c r="F397" s="1587"/>
      <c r="G397" s="714"/>
    </row>
    <row r="398" spans="1:7" ht="8.25" customHeight="1">
      <c r="A398" s="719"/>
      <c r="B398" s="719"/>
      <c r="C398" s="719"/>
      <c r="D398" s="1587"/>
      <c r="E398" s="1587"/>
      <c r="F398" s="1587"/>
      <c r="G398" s="714"/>
    </row>
    <row r="399" spans="1:7" ht="13.65" customHeight="1">
      <c r="A399" s="719"/>
      <c r="B399" s="719"/>
      <c r="C399" s="719"/>
      <c r="D399" s="1588" t="s">
        <v>383</v>
      </c>
      <c r="E399" s="1588"/>
      <c r="F399" s="1588"/>
      <c r="G399" s="714"/>
    </row>
    <row r="400" spans="1:7">
      <c r="A400" s="719"/>
      <c r="B400" s="719"/>
      <c r="C400" s="719"/>
      <c r="D400" s="1588"/>
      <c r="E400" s="1588"/>
      <c r="F400" s="1588"/>
      <c r="G400" s="714"/>
    </row>
    <row r="401" spans="1:7">
      <c r="A401" s="719"/>
      <c r="B401" s="719"/>
      <c r="C401" s="719"/>
      <c r="D401" s="1588"/>
      <c r="E401" s="1588"/>
      <c r="F401" s="1588"/>
      <c r="G401" s="714"/>
    </row>
    <row r="402" spans="1:7">
      <c r="A402" s="719"/>
      <c r="B402" s="719"/>
      <c r="C402" s="719"/>
      <c r="D402" s="1588"/>
      <c r="E402" s="1588"/>
      <c r="F402" s="1588"/>
      <c r="G402" s="714"/>
    </row>
    <row r="403" spans="1:7">
      <c r="A403" s="719"/>
      <c r="B403" s="719"/>
      <c r="C403" s="719"/>
      <c r="D403" s="1588"/>
      <c r="E403" s="1588"/>
      <c r="F403" s="1588"/>
      <c r="G403" s="714"/>
    </row>
    <row r="404" spans="1:7">
      <c r="A404" s="719"/>
      <c r="B404" s="719"/>
      <c r="C404" s="719"/>
      <c r="D404" s="1588"/>
      <c r="E404" s="1588"/>
      <c r="F404" s="1588"/>
      <c r="G404" s="714"/>
    </row>
    <row r="405" spans="1:7">
      <c r="A405" s="719"/>
      <c r="B405" s="719"/>
      <c r="C405" s="719"/>
      <c r="D405" s="1588"/>
      <c r="E405" s="1588"/>
      <c r="F405" s="1588"/>
      <c r="G405" s="714"/>
    </row>
    <row r="406" spans="1:7">
      <c r="A406" s="719"/>
      <c r="B406" s="719"/>
      <c r="C406" s="719"/>
      <c r="D406" s="1588"/>
      <c r="E406" s="1588"/>
      <c r="F406" s="1588"/>
      <c r="G406" s="714"/>
    </row>
    <row r="407" spans="1:7">
      <c r="A407" s="719"/>
      <c r="B407" s="719"/>
      <c r="C407" s="719"/>
      <c r="D407" s="1588"/>
      <c r="E407" s="1588"/>
      <c r="F407" s="1588"/>
      <c r="G407" s="714"/>
    </row>
    <row r="408" spans="1:7">
      <c r="A408" s="719"/>
      <c r="B408" s="719"/>
      <c r="C408" s="719"/>
      <c r="D408" s="1588"/>
      <c r="E408" s="1588"/>
      <c r="F408" s="1588"/>
      <c r="G408" s="714"/>
    </row>
    <row r="409" spans="1:7">
      <c r="A409" s="719"/>
      <c r="B409" s="719"/>
      <c r="C409" s="719"/>
      <c r="D409" s="1588"/>
      <c r="E409" s="1588"/>
      <c r="F409" s="1588"/>
      <c r="G409" s="714"/>
    </row>
    <row r="410" spans="1:7">
      <c r="A410" s="719"/>
      <c r="B410" s="719"/>
      <c r="C410" s="719"/>
      <c r="D410" s="1588"/>
      <c r="E410" s="1588"/>
      <c r="F410" s="1588"/>
      <c r="G410" s="714"/>
    </row>
    <row r="411" spans="1:7">
      <c r="A411" s="719"/>
      <c r="B411" s="719"/>
      <c r="C411" s="523"/>
      <c r="D411" s="1588"/>
      <c r="E411" s="1588"/>
      <c r="F411" s="1588"/>
      <c r="G411" s="714"/>
    </row>
    <row r="412" spans="1:7">
      <c r="A412" s="719"/>
      <c r="B412" s="719"/>
      <c r="C412" s="523"/>
      <c r="D412" s="1588"/>
      <c r="E412" s="1588"/>
      <c r="F412" s="1588"/>
      <c r="G412" s="714"/>
    </row>
    <row r="413" spans="1:7">
      <c r="A413" s="719"/>
      <c r="B413" s="719"/>
      <c r="C413" s="719"/>
      <c r="D413" s="1588"/>
      <c r="E413" s="1588"/>
      <c r="F413" s="1588"/>
      <c r="G413" s="714"/>
    </row>
    <row r="414" spans="1:7">
      <c r="A414" s="719"/>
      <c r="B414" s="719"/>
      <c r="C414" s="523"/>
      <c r="D414" s="1588"/>
      <c r="E414" s="1588"/>
      <c r="F414" s="1588"/>
      <c r="G414" s="714"/>
    </row>
    <row r="415" spans="1:7">
      <c r="A415" s="719"/>
      <c r="B415" s="719"/>
      <c r="C415" s="523"/>
      <c r="D415" s="1588"/>
      <c r="E415" s="1588"/>
      <c r="F415" s="1588"/>
      <c r="G415" s="714"/>
    </row>
    <row r="416" spans="1:7">
      <c r="A416" s="719"/>
      <c r="B416" s="719"/>
      <c r="C416" s="523"/>
      <c r="D416" s="1588"/>
      <c r="E416" s="1588"/>
      <c r="F416" s="1588"/>
      <c r="G416" s="714"/>
    </row>
    <row r="417" spans="1:7">
      <c r="A417" s="719"/>
      <c r="B417" s="719"/>
      <c r="C417" s="719"/>
      <c r="D417" s="522"/>
      <c r="E417" s="1307"/>
      <c r="F417" s="1348"/>
      <c r="G417" s="714"/>
    </row>
    <row r="418" spans="1:7">
      <c r="A418" s="719"/>
      <c r="B418" s="717" t="s">
        <v>294</v>
      </c>
      <c r="C418" s="719"/>
      <c r="D418" s="1588" t="s">
        <v>384</v>
      </c>
      <c r="E418" s="1588"/>
      <c r="F418" s="1588"/>
      <c r="G418" s="714"/>
    </row>
    <row r="419" spans="1:7">
      <c r="A419" s="719"/>
      <c r="B419" s="719"/>
      <c r="C419" s="719"/>
      <c r="D419" s="1588"/>
      <c r="E419" s="1588"/>
      <c r="F419" s="1588"/>
      <c r="G419" s="714"/>
    </row>
    <row r="420" spans="1:7">
      <c r="A420" s="719"/>
      <c r="B420" s="719"/>
      <c r="C420" s="719"/>
      <c r="D420" s="1306"/>
      <c r="E420" s="1306"/>
      <c r="F420" s="1306"/>
      <c r="G420" s="714"/>
    </row>
    <row r="421" spans="1:7" ht="14.4" customHeight="1">
      <c r="A421" s="499"/>
      <c r="B421" s="717" t="s">
        <v>294</v>
      </c>
      <c r="D421" s="1588" t="s">
        <v>1600</v>
      </c>
      <c r="E421" s="1588"/>
      <c r="F421" s="1588"/>
      <c r="G421" s="713"/>
    </row>
    <row r="422" spans="1:7" ht="14.4" customHeight="1">
      <c r="A422" s="499"/>
      <c r="D422" s="1588"/>
      <c r="E422" s="1588"/>
      <c r="F422" s="1588"/>
      <c r="G422" s="713"/>
    </row>
    <row r="423" spans="1:7" ht="14.4" customHeight="1">
      <c r="A423" s="499"/>
      <c r="D423" s="1588"/>
      <c r="E423" s="1588"/>
      <c r="F423" s="1588"/>
      <c r="G423" s="713"/>
    </row>
    <row r="424" spans="1:7" ht="14.4" customHeight="1">
      <c r="A424" s="499"/>
      <c r="D424" s="1588"/>
      <c r="E424" s="1588"/>
      <c r="F424" s="1588"/>
      <c r="G424" s="713"/>
    </row>
    <row r="425" spans="1:7" ht="14.4" customHeight="1">
      <c r="A425" s="499"/>
      <c r="D425" s="1588"/>
      <c r="E425" s="1588"/>
      <c r="F425" s="1588"/>
      <c r="G425" s="713"/>
    </row>
    <row r="426" spans="1:7" ht="14.4" customHeight="1">
      <c r="A426" s="499"/>
      <c r="D426" s="1363"/>
      <c r="E426" s="1363"/>
      <c r="F426" s="1363"/>
      <c r="G426" s="713"/>
    </row>
    <row r="427" spans="1:7" ht="13.65" customHeight="1">
      <c r="A427" s="499"/>
      <c r="B427" s="717" t="s">
        <v>294</v>
      </c>
      <c r="C427" s="719"/>
      <c r="D427" s="1589" t="s">
        <v>1601</v>
      </c>
      <c r="E427" s="1589"/>
      <c r="F427" s="1589"/>
      <c r="G427" s="714"/>
    </row>
    <row r="428" spans="1:7" ht="14.4">
      <c r="A428" s="524"/>
      <c r="B428" s="524"/>
      <c r="C428" s="719"/>
      <c r="D428" s="1589"/>
      <c r="E428" s="1589"/>
      <c r="F428" s="1589"/>
      <c r="G428" s="714"/>
    </row>
    <row r="429" spans="1:7" ht="14.4">
      <c r="A429" s="524"/>
      <c r="B429" s="524"/>
      <c r="C429" s="719"/>
      <c r="D429" s="1589"/>
      <c r="E429" s="1589"/>
      <c r="F429" s="1589"/>
      <c r="G429" s="714"/>
    </row>
    <row r="430" spans="1:7" ht="14.4">
      <c r="A430" s="524"/>
      <c r="B430" s="524"/>
      <c r="C430" s="719"/>
      <c r="D430" s="1589"/>
      <c r="E430" s="1589"/>
      <c r="F430" s="1589"/>
      <c r="G430" s="714"/>
    </row>
    <row r="431" spans="1:7" ht="15.75" customHeight="1">
      <c r="A431" s="524"/>
      <c r="B431" s="524"/>
      <c r="C431" s="719"/>
      <c r="D431" s="1698" t="s">
        <v>1602</v>
      </c>
      <c r="E431" s="1589"/>
      <c r="F431" s="1589"/>
      <c r="G431" s="714"/>
    </row>
    <row r="432" spans="1:7">
      <c r="D432" s="1348"/>
      <c r="E432" s="1348"/>
      <c r="F432" s="1348"/>
      <c r="G432" s="714"/>
    </row>
    <row r="433" spans="1:7" ht="14.4">
      <c r="A433" s="499"/>
      <c r="B433" s="717" t="s">
        <v>294</v>
      </c>
      <c r="C433" s="525"/>
      <c r="D433" s="1598" t="s">
        <v>1603</v>
      </c>
      <c r="E433" s="1598"/>
      <c r="F433" s="1598"/>
      <c r="G433" s="714"/>
    </row>
    <row r="434" spans="1:7" ht="14.4">
      <c r="A434" s="499"/>
      <c r="B434" s="499"/>
      <c r="D434" s="1598"/>
      <c r="E434" s="1598"/>
      <c r="F434" s="1598"/>
      <c r="G434" s="714"/>
    </row>
    <row r="435" spans="1:7">
      <c r="D435" s="1598"/>
      <c r="E435" s="1598"/>
      <c r="F435" s="1598"/>
      <c r="G435" s="714"/>
    </row>
    <row r="436" spans="1:7">
      <c r="D436" s="1598"/>
      <c r="E436" s="1598"/>
      <c r="F436" s="1598"/>
      <c r="G436" s="714"/>
    </row>
    <row r="437" spans="1:7">
      <c r="D437" s="1598"/>
      <c r="E437" s="1598"/>
      <c r="F437" s="1598"/>
      <c r="G437" s="714"/>
    </row>
    <row r="438" spans="1:7">
      <c r="D438" s="1598"/>
      <c r="E438" s="1598"/>
      <c r="F438" s="1598"/>
      <c r="G438" s="714"/>
    </row>
    <row r="439" spans="1:7">
      <c r="D439" s="1598"/>
      <c r="E439" s="1598"/>
      <c r="F439" s="1598"/>
      <c r="G439" s="714"/>
    </row>
    <row r="440" spans="1:7">
      <c r="D440" s="1598"/>
      <c r="E440" s="1598"/>
      <c r="F440" s="1598"/>
      <c r="G440" s="714"/>
    </row>
    <row r="441" spans="1:7">
      <c r="D441" s="1598"/>
      <c r="E441" s="1598"/>
      <c r="F441" s="1598"/>
      <c r="G441" s="714"/>
    </row>
    <row r="442" spans="1:7">
      <c r="D442" s="1598"/>
      <c r="E442" s="1598"/>
      <c r="F442" s="1598"/>
      <c r="G442" s="714"/>
    </row>
    <row r="443" spans="1:7">
      <c r="D443" s="1598"/>
      <c r="E443" s="1598"/>
      <c r="F443" s="1598"/>
      <c r="G443" s="714"/>
    </row>
    <row r="444" spans="1:7">
      <c r="D444" s="1598"/>
      <c r="E444" s="1598"/>
      <c r="F444" s="1598"/>
      <c r="G444" s="714"/>
    </row>
    <row r="445" spans="1:7">
      <c r="D445" s="1598"/>
      <c r="E445" s="1598"/>
      <c r="F445" s="1598"/>
      <c r="G445" s="714"/>
    </row>
    <row r="446" spans="1:7">
      <c r="A446" s="714"/>
      <c r="B446" s="714"/>
      <c r="C446" s="714"/>
      <c r="D446" s="1598"/>
      <c r="E446" s="1598"/>
      <c r="F446" s="1598"/>
      <c r="G446" s="714"/>
    </row>
    <row r="447" spans="1:7">
      <c r="A447" s="714"/>
      <c r="B447" s="714"/>
      <c r="C447" s="714"/>
      <c r="D447" s="1598"/>
      <c r="E447" s="1598"/>
      <c r="F447" s="1598"/>
      <c r="G447" s="714"/>
    </row>
    <row r="448" spans="1:7">
      <c r="A448" s="714"/>
      <c r="B448" s="714"/>
      <c r="C448" s="714"/>
      <c r="D448" s="1598"/>
      <c r="E448" s="1598"/>
      <c r="F448" s="1598"/>
      <c r="G448" s="714"/>
    </row>
    <row r="449" spans="1:9">
      <c r="A449" s="714"/>
      <c r="B449" s="714"/>
      <c r="C449" s="714"/>
      <c r="D449" s="1598"/>
      <c r="E449" s="1598"/>
      <c r="F449" s="1598"/>
      <c r="G449" s="714"/>
      <c r="H449" s="714"/>
    </row>
    <row r="450" spans="1:9">
      <c r="A450" s="714"/>
      <c r="B450" s="714"/>
      <c r="C450" s="714"/>
      <c r="D450" s="1598"/>
      <c r="E450" s="1598"/>
      <c r="F450" s="1598"/>
      <c r="G450" s="714"/>
      <c r="H450" s="714"/>
    </row>
    <row r="451" spans="1:9">
      <c r="A451" s="714"/>
      <c r="B451" s="714"/>
      <c r="C451" s="714"/>
      <c r="D451" s="1598"/>
      <c r="E451" s="1598"/>
      <c r="F451" s="1598"/>
      <c r="G451" s="714"/>
      <c r="H451" s="714"/>
    </row>
    <row r="452" spans="1:9">
      <c r="A452" s="714"/>
      <c r="B452" s="714"/>
      <c r="C452" s="714"/>
      <c r="D452" s="1598"/>
      <c r="E452" s="1598"/>
      <c r="F452" s="1598"/>
      <c r="G452" s="714"/>
      <c r="H452" s="714"/>
    </row>
    <row r="453" spans="1:9">
      <c r="A453" s="714"/>
      <c r="B453" s="714"/>
      <c r="C453" s="714"/>
      <c r="D453" s="1598"/>
      <c r="E453" s="1598"/>
      <c r="F453" s="1598"/>
      <c r="G453" s="714"/>
      <c r="H453" s="714"/>
    </row>
    <row r="454" spans="1:9">
      <c r="A454" s="714"/>
      <c r="B454" s="714"/>
      <c r="C454" s="714"/>
      <c r="D454" s="1598"/>
      <c r="E454" s="1598"/>
      <c r="F454" s="1598"/>
      <c r="G454" s="714"/>
      <c r="H454" s="714"/>
    </row>
    <row r="455" spans="1:9">
      <c r="A455" s="714"/>
      <c r="B455" s="714"/>
      <c r="C455" s="714"/>
      <c r="D455" s="1598"/>
      <c r="E455" s="1598"/>
      <c r="F455" s="1598"/>
      <c r="G455" s="714"/>
      <c r="H455" s="714"/>
    </row>
    <row r="456" spans="1:9">
      <c r="A456" s="714"/>
      <c r="B456" s="714"/>
      <c r="C456" s="714"/>
      <c r="D456" s="1598"/>
      <c r="E456" s="1598"/>
      <c r="F456" s="1598"/>
      <c r="G456" s="714"/>
      <c r="H456" s="714"/>
    </row>
    <row r="457" spans="1:9">
      <c r="A457" s="714"/>
      <c r="B457" s="714"/>
      <c r="C457" s="714"/>
      <c r="D457" s="1598"/>
      <c r="E457" s="1598"/>
      <c r="F457" s="1598"/>
      <c r="G457" s="714"/>
      <c r="H457" s="714"/>
    </row>
    <row r="458" spans="1:9">
      <c r="A458" s="714"/>
      <c r="B458" s="714"/>
      <c r="C458" s="714"/>
      <c r="D458" s="1598"/>
      <c r="E458" s="1598"/>
      <c r="F458" s="1598"/>
      <c r="G458" s="714"/>
      <c r="H458" s="714"/>
    </row>
    <row r="459" spans="1:9">
      <c r="A459" s="714"/>
      <c r="B459" s="714"/>
      <c r="C459" s="714"/>
      <c r="D459" s="1598"/>
      <c r="E459" s="1598"/>
      <c r="F459" s="1598"/>
      <c r="G459" s="714"/>
      <c r="H459" s="714"/>
    </row>
    <row r="460" spans="1:9">
      <c r="A460" s="714"/>
      <c r="B460" s="714"/>
      <c r="C460" s="714"/>
      <c r="D460" s="1598"/>
      <c r="E460" s="1598"/>
      <c r="F460" s="1598"/>
      <c r="G460" s="714"/>
      <c r="H460" s="714"/>
    </row>
    <row r="461" spans="1:9">
      <c r="A461" s="714"/>
      <c r="B461" s="714"/>
      <c r="C461" s="714"/>
      <c r="D461" s="1598"/>
      <c r="E461" s="1598"/>
      <c r="F461" s="1598"/>
      <c r="G461" s="714"/>
      <c r="H461" s="714"/>
    </row>
    <row r="462" spans="1:9" s="527" customFormat="1">
      <c r="A462" s="493"/>
      <c r="B462" s="493"/>
      <c r="C462" s="493"/>
      <c r="D462" s="1598"/>
      <c r="E462" s="1598"/>
      <c r="F462" s="1598"/>
      <c r="G462" s="526"/>
      <c r="I462" s="730"/>
    </row>
    <row r="463" spans="1:9" s="527" customFormat="1" ht="40.65" customHeight="1">
      <c r="A463" s="493"/>
      <c r="B463" s="493"/>
      <c r="C463" s="493"/>
      <c r="D463" s="1598"/>
      <c r="E463" s="1598"/>
      <c r="F463" s="1598"/>
      <c r="G463" s="526"/>
      <c r="I463" s="730"/>
    </row>
    <row r="464" spans="1:9">
      <c r="D464" s="1348"/>
      <c r="E464" s="1348"/>
      <c r="F464" s="1348"/>
      <c r="G464" s="714"/>
      <c r="H464" s="714"/>
    </row>
    <row r="465" spans="1:7" ht="14.4">
      <c r="A465" s="499"/>
      <c r="B465" s="717" t="s">
        <v>294</v>
      </c>
      <c r="C465" s="525"/>
      <c r="D465" s="1598" t="s">
        <v>390</v>
      </c>
      <c r="E465" s="1598"/>
      <c r="F465" s="1598"/>
      <c r="G465" s="714"/>
    </row>
    <row r="466" spans="1:7">
      <c r="D466" s="1598"/>
      <c r="E466" s="1598"/>
      <c r="F466" s="1598"/>
      <c r="G466" s="714"/>
    </row>
    <row r="467" spans="1:7">
      <c r="D467" s="1598"/>
      <c r="E467" s="1598"/>
      <c r="F467" s="1598"/>
      <c r="G467" s="714"/>
    </row>
    <row r="468" spans="1:7">
      <c r="D468" s="1300"/>
      <c r="E468" s="1300"/>
      <c r="F468" s="1300"/>
      <c r="G468" s="714"/>
    </row>
    <row r="469" spans="1:7" ht="14.4">
      <c r="B469" s="717" t="s">
        <v>294</v>
      </c>
      <c r="C469" s="499"/>
      <c r="D469" s="1675" t="s">
        <v>1604</v>
      </c>
      <c r="E469" s="1675"/>
      <c r="F469" s="1675"/>
      <c r="G469" s="714"/>
    </row>
    <row r="470" spans="1:7">
      <c r="D470" s="1675"/>
      <c r="E470" s="1675"/>
      <c r="F470" s="1675"/>
      <c r="G470" s="714"/>
    </row>
    <row r="471" spans="1:7">
      <c r="D471" s="1348"/>
      <c r="E471" s="1348"/>
      <c r="F471" s="1348"/>
      <c r="G471" s="714"/>
    </row>
    <row r="472" spans="1:7" ht="14.4">
      <c r="B472" s="717" t="s">
        <v>294</v>
      </c>
      <c r="C472" s="499"/>
      <c r="D472" s="1675" t="s">
        <v>392</v>
      </c>
      <c r="E472" s="1675"/>
      <c r="F472" s="1675"/>
      <c r="G472" s="714"/>
    </row>
    <row r="473" spans="1:7">
      <c r="D473" s="1675"/>
      <c r="E473" s="1675"/>
      <c r="F473" s="1675"/>
      <c r="G473" s="714"/>
    </row>
    <row r="474" spans="1:7">
      <c r="D474" s="1675"/>
      <c r="E474" s="1675"/>
      <c r="F474" s="1675"/>
      <c r="G474" s="714"/>
    </row>
    <row r="475" spans="1:7">
      <c r="D475" s="1675"/>
      <c r="E475" s="1675"/>
      <c r="F475" s="1675"/>
      <c r="G475" s="714"/>
    </row>
    <row r="476" spans="1:7">
      <c r="B476" s="717" t="s">
        <v>294</v>
      </c>
      <c r="D476" s="1675"/>
      <c r="E476" s="1675"/>
      <c r="F476" s="1675"/>
      <c r="G476" s="714"/>
    </row>
    <row r="477" spans="1:7">
      <c r="A477" s="714"/>
      <c r="B477" s="714"/>
      <c r="C477" s="714"/>
      <c r="D477" s="1675"/>
      <c r="E477" s="1675"/>
      <c r="F477" s="1675"/>
      <c r="G477" s="714"/>
    </row>
    <row r="478" spans="1:7">
      <c r="A478" s="714"/>
      <c r="C478" s="714"/>
      <c r="D478" s="1675"/>
      <c r="E478" s="1675"/>
      <c r="F478" s="1675"/>
      <c r="G478" s="714"/>
    </row>
    <row r="479" spans="1:7">
      <c r="A479" s="714"/>
      <c r="B479" s="717" t="s">
        <v>294</v>
      </c>
      <c r="C479" s="714"/>
      <c r="D479" s="1675"/>
      <c r="E479" s="1675"/>
      <c r="F479" s="1675"/>
      <c r="G479" s="714"/>
    </row>
    <row r="480" spans="1:7">
      <c r="A480" s="714"/>
      <c r="B480" s="714"/>
      <c r="C480" s="714"/>
      <c r="D480" s="1675"/>
      <c r="E480" s="1675"/>
      <c r="F480" s="1675"/>
      <c r="G480" s="714"/>
    </row>
    <row r="481" spans="1:9">
      <c r="A481" s="714"/>
      <c r="C481" s="714"/>
      <c r="D481" s="1675"/>
      <c r="E481" s="1675"/>
      <c r="F481" s="1675"/>
      <c r="G481" s="714"/>
      <c r="H481" s="714"/>
    </row>
    <row r="482" spans="1:9">
      <c r="A482" s="714"/>
      <c r="C482" s="714"/>
      <c r="D482" s="1675"/>
      <c r="E482" s="1675"/>
      <c r="F482" s="1675"/>
      <c r="G482" s="714"/>
      <c r="H482" s="714"/>
    </row>
    <row r="483" spans="1:9">
      <c r="A483" s="714"/>
      <c r="C483" s="714"/>
      <c r="D483" s="1675"/>
      <c r="E483" s="1675"/>
      <c r="F483" s="1675"/>
      <c r="G483" s="714"/>
      <c r="H483" s="714"/>
    </row>
    <row r="484" spans="1:9">
      <c r="A484" s="714"/>
      <c r="B484" s="717" t="s">
        <v>294</v>
      </c>
      <c r="C484" s="714"/>
      <c r="D484" s="1675"/>
      <c r="E484" s="1675"/>
      <c r="F484" s="1675"/>
      <c r="G484" s="714"/>
      <c r="H484" s="714"/>
    </row>
    <row r="485" spans="1:9">
      <c r="A485" s="714"/>
      <c r="C485" s="714"/>
      <c r="D485" s="1675"/>
      <c r="E485" s="1675"/>
      <c r="F485" s="1675"/>
      <c r="G485" s="714"/>
      <c r="H485" s="714"/>
    </row>
    <row r="486" spans="1:9">
      <c r="A486" s="714"/>
      <c r="B486" s="717" t="s">
        <v>294</v>
      </c>
      <c r="C486" s="714"/>
      <c r="D486" s="1675" t="s">
        <v>393</v>
      </c>
      <c r="E486" s="1675"/>
      <c r="F486" s="1675"/>
      <c r="G486" s="714"/>
      <c r="H486" s="714"/>
    </row>
    <row r="487" spans="1:9">
      <c r="A487" s="714"/>
      <c r="B487" s="714"/>
      <c r="C487" s="714"/>
      <c r="D487" s="1675"/>
      <c r="E487" s="1675"/>
      <c r="F487" s="1675"/>
      <c r="G487" s="714"/>
      <c r="H487" s="714"/>
    </row>
    <row r="488" spans="1:9">
      <c r="A488" s="714"/>
      <c r="B488" s="714"/>
      <c r="C488" s="714"/>
      <c r="D488" s="1675"/>
      <c r="E488" s="1675"/>
      <c r="F488" s="1675"/>
      <c r="G488" s="714"/>
      <c r="H488" s="714"/>
    </row>
    <row r="489" spans="1:9">
      <c r="A489" s="714"/>
      <c r="B489" s="714"/>
      <c r="C489" s="714"/>
      <c r="D489" s="1675"/>
      <c r="E489" s="1675"/>
      <c r="F489" s="1675"/>
      <c r="G489" s="714"/>
      <c r="H489" s="714"/>
    </row>
    <row r="490" spans="1:9">
      <c r="D490" s="1675"/>
      <c r="E490" s="1675"/>
      <c r="F490" s="1675"/>
      <c r="G490" s="713"/>
      <c r="H490" s="714"/>
    </row>
    <row r="491" spans="1:9">
      <c r="D491" s="1348"/>
      <c r="E491" s="1348"/>
      <c r="F491" s="1348"/>
      <c r="G491" s="713"/>
      <c r="H491" s="714"/>
    </row>
    <row r="492" spans="1:9">
      <c r="B492" s="717" t="s">
        <v>294</v>
      </c>
      <c r="D492" s="1671" t="s">
        <v>394</v>
      </c>
      <c r="E492" s="1671"/>
      <c r="F492" s="1671"/>
      <c r="G492" s="713"/>
      <c r="H492" s="714"/>
    </row>
    <row r="493" spans="1:9">
      <c r="A493" s="1348"/>
      <c r="B493" s="1348"/>
      <c r="D493" s="713"/>
      <c r="E493" s="713"/>
      <c r="F493" s="713"/>
      <c r="G493" s="713"/>
      <c r="H493" s="714"/>
    </row>
    <row r="494" spans="1:9">
      <c r="A494" s="1581" t="s">
        <v>395</v>
      </c>
      <c r="B494" s="1581"/>
      <c r="C494" s="1581"/>
      <c r="D494" s="1581"/>
      <c r="E494" s="1581"/>
      <c r="F494" s="1581"/>
      <c r="G494" s="1581"/>
      <c r="H494" s="738"/>
      <c r="I494" s="739"/>
    </row>
    <row r="495" spans="1:9">
      <c r="A495" s="1348"/>
      <c r="B495" s="1348"/>
      <c r="D495" s="713"/>
      <c r="E495" s="713"/>
      <c r="F495" s="713"/>
      <c r="G495" s="713"/>
      <c r="H495" s="714"/>
    </row>
    <row r="496" spans="1:9">
      <c r="D496" s="1577" t="s">
        <v>396</v>
      </c>
      <c r="E496" s="1577"/>
      <c r="F496" s="1577"/>
      <c r="G496" s="713"/>
      <c r="H496" s="714"/>
    </row>
    <row r="497" spans="1:9" s="496" customFormat="1" ht="14.4">
      <c r="A497" s="504"/>
      <c r="B497" s="504"/>
      <c r="C497" s="501"/>
      <c r="D497" s="1578" t="s">
        <v>397</v>
      </c>
      <c r="E497" s="1578"/>
      <c r="F497" s="1578"/>
      <c r="G497" s="502"/>
      <c r="H497" s="715"/>
      <c r="I497" s="727"/>
    </row>
    <row r="498" spans="1:9" s="496" customFormat="1" ht="14.4">
      <c r="A498" s="504"/>
      <c r="B498" s="504"/>
      <c r="C498" s="501"/>
      <c r="D498" s="1308"/>
      <c r="E498" s="434"/>
      <c r="F498" s="434"/>
      <c r="G498" s="502"/>
      <c r="H498" s="715"/>
      <c r="I498" s="727"/>
    </row>
    <row r="499" spans="1:9" s="496" customFormat="1" ht="14.4">
      <c r="A499" s="499"/>
      <c r="B499" s="717" t="s">
        <v>294</v>
      </c>
      <c r="C499" s="501"/>
      <c r="D499" s="1579" t="s">
        <v>398</v>
      </c>
      <c r="E499" s="1579"/>
      <c r="F499" s="1579"/>
      <c r="G499" s="502"/>
      <c r="H499" s="715"/>
      <c r="I499" s="727" t="s">
        <v>1605</v>
      </c>
    </row>
    <row r="500" spans="1:9" s="496" customFormat="1" ht="14.4">
      <c r="A500" s="499"/>
      <c r="B500" s="499"/>
      <c r="C500" s="501"/>
      <c r="D500" s="1579"/>
      <c r="E500" s="1579"/>
      <c r="F500" s="1579"/>
      <c r="G500" s="502"/>
      <c r="H500" s="715"/>
      <c r="I500" s="727"/>
    </row>
    <row r="501" spans="1:9" s="496" customFormat="1" ht="14.4">
      <c r="A501" s="499"/>
      <c r="B501" s="499"/>
      <c r="C501" s="501"/>
      <c r="D501" s="1304"/>
      <c r="E501" s="434"/>
      <c r="F501" s="434"/>
      <c r="G501" s="502"/>
      <c r="H501" s="715"/>
      <c r="I501" s="727"/>
    </row>
    <row r="502" spans="1:9" ht="12.75" customHeight="1">
      <c r="B502" s="717" t="s">
        <v>294</v>
      </c>
      <c r="D502" s="1580" t="s">
        <v>1606</v>
      </c>
      <c r="E502" s="1580"/>
      <c r="F502" s="1580"/>
      <c r="G502" s="713"/>
      <c r="H502" s="714"/>
      <c r="I502" s="716" t="s">
        <v>1607</v>
      </c>
    </row>
    <row r="503" spans="1:9" ht="14.4">
      <c r="A503" s="499"/>
      <c r="D503" s="1580"/>
      <c r="E503" s="1580"/>
      <c r="F503" s="1580"/>
      <c r="G503" s="713"/>
      <c r="H503" s="714"/>
    </row>
    <row r="504" spans="1:9" ht="14.4">
      <c r="A504" s="499"/>
      <c r="B504" s="499"/>
      <c r="D504" s="1580"/>
      <c r="E504" s="1580"/>
      <c r="F504" s="1580"/>
      <c r="G504" s="713"/>
      <c r="H504" s="714"/>
    </row>
    <row r="505" spans="1:9" ht="14.4">
      <c r="A505" s="499"/>
      <c r="B505" s="499"/>
      <c r="D505" s="1580"/>
      <c r="E505" s="1580"/>
      <c r="F505" s="1580"/>
      <c r="G505" s="713"/>
      <c r="H505" s="714"/>
    </row>
    <row r="506" spans="1:9" ht="14.4">
      <c r="A506" s="499"/>
      <c r="D506" s="577"/>
      <c r="E506" s="577"/>
      <c r="F506" s="577"/>
      <c r="G506" s="714"/>
      <c r="H506" s="714"/>
    </row>
    <row r="507" spans="1:9" ht="14.4">
      <c r="A507" s="499"/>
      <c r="B507" s="717" t="s">
        <v>294</v>
      </c>
      <c r="D507" s="1600" t="s">
        <v>401</v>
      </c>
      <c r="E507" s="1600"/>
      <c r="F507" s="1600"/>
      <c r="G507" s="714"/>
      <c r="H507" s="714"/>
      <c r="I507" s="716" t="s">
        <v>1608</v>
      </c>
    </row>
    <row r="508" spans="1:9" ht="14.4">
      <c r="A508" s="499"/>
      <c r="B508" s="499"/>
      <c r="D508" s="1304"/>
      <c r="E508" s="434"/>
      <c r="F508" s="434"/>
      <c r="G508" s="714"/>
      <c r="H508" s="714"/>
    </row>
    <row r="509" spans="1:9" ht="14.4">
      <c r="A509" s="499"/>
      <c r="B509" s="717" t="s">
        <v>294</v>
      </c>
      <c r="D509" s="1598" t="s">
        <v>402</v>
      </c>
      <c r="E509" s="1598"/>
      <c r="F509" s="1598"/>
      <c r="G509" s="714"/>
      <c r="H509" s="714"/>
      <c r="I509" s="716" t="s">
        <v>1608</v>
      </c>
    </row>
    <row r="510" spans="1:9" ht="14.4">
      <c r="A510" s="499"/>
      <c r="D510" s="1598"/>
      <c r="E510" s="1598"/>
      <c r="F510" s="1598"/>
      <c r="G510" s="714"/>
      <c r="H510" s="714"/>
    </row>
    <row r="511" spans="1:9">
      <c r="A511" s="1346"/>
      <c r="B511" s="1346"/>
      <c r="D511" s="1360"/>
      <c r="E511" s="434"/>
      <c r="F511" s="434"/>
      <c r="G511" s="714"/>
      <c r="H511" s="714"/>
    </row>
    <row r="512" spans="1:9">
      <c r="A512" s="1346"/>
      <c r="B512" s="717" t="s">
        <v>294</v>
      </c>
      <c r="D512" s="1600" t="s">
        <v>403</v>
      </c>
      <c r="E512" s="1600"/>
      <c r="F512" s="1600"/>
      <c r="G512" s="714"/>
      <c r="H512" s="714"/>
      <c r="I512" s="716" t="s">
        <v>1609</v>
      </c>
    </row>
    <row r="513" spans="1:9" ht="14.4">
      <c r="A513" s="499"/>
      <c r="B513" s="499"/>
      <c r="D513" s="1348"/>
      <c r="E513" s="713"/>
      <c r="F513" s="713"/>
      <c r="G513" s="713"/>
      <c r="H513" s="714"/>
    </row>
    <row r="514" spans="1:9">
      <c r="A514" s="1581" t="s">
        <v>404</v>
      </c>
      <c r="B514" s="1581"/>
      <c r="C514" s="1581"/>
      <c r="D514" s="1581"/>
      <c r="E514" s="1581"/>
      <c r="F514" s="1581"/>
      <c r="G514" s="1581"/>
      <c r="H514" s="738"/>
      <c r="I514" s="739"/>
    </row>
    <row r="515" spans="1:9" s="459" customFormat="1" ht="12" customHeight="1">
      <c r="A515" s="499"/>
      <c r="B515" s="499"/>
      <c r="C515" s="503"/>
      <c r="D515" s="1304"/>
      <c r="E515" s="434"/>
      <c r="F515" s="434"/>
      <c r="G515" s="434"/>
      <c r="H515" s="712"/>
      <c r="I515" s="386"/>
    </row>
    <row r="516" spans="1:9" s="459" customFormat="1">
      <c r="A516" s="501"/>
      <c r="B516" s="501"/>
      <c r="C516" s="1357"/>
      <c r="D516" s="1706" t="s">
        <v>405</v>
      </c>
      <c r="E516" s="1706"/>
      <c r="F516" s="1706"/>
      <c r="G516" s="448"/>
      <c r="H516" s="712"/>
      <c r="I516" s="386"/>
    </row>
    <row r="517" spans="1:9" s="459" customFormat="1">
      <c r="A517" s="501"/>
      <c r="B517" s="501"/>
      <c r="C517" s="1357"/>
      <c r="D517" s="547" t="s">
        <v>1610</v>
      </c>
      <c r="E517" s="547"/>
      <c r="F517" s="547"/>
      <c r="G517" s="448"/>
      <c r="H517" s="712"/>
      <c r="I517" s="386"/>
    </row>
    <row r="518" spans="1:9" s="459" customFormat="1">
      <c r="A518" s="501"/>
      <c r="B518" s="501"/>
      <c r="C518" s="1357"/>
      <c r="D518" s="547" t="s">
        <v>1611</v>
      </c>
      <c r="E518" s="547"/>
      <c r="F518" s="547"/>
      <c r="G518" s="448"/>
      <c r="H518" s="712"/>
      <c r="I518" s="386"/>
    </row>
    <row r="519" spans="1:9" s="459" customFormat="1">
      <c r="A519" s="501"/>
      <c r="B519" s="501"/>
      <c r="C519" s="1357"/>
      <c r="D519" s="1350"/>
      <c r="E519" s="1350"/>
      <c r="F519" s="1350"/>
      <c r="G519" s="448"/>
      <c r="H519" s="712"/>
      <c r="I519" s="386"/>
    </row>
    <row r="520" spans="1:9" s="459" customFormat="1" ht="13.65" customHeight="1">
      <c r="A520" s="497"/>
      <c r="B520" s="717" t="s">
        <v>294</v>
      </c>
      <c r="C520" s="500"/>
      <c r="D520" s="1573" t="s">
        <v>1612</v>
      </c>
      <c r="E520" s="1573"/>
      <c r="F520" s="1573"/>
      <c r="G520" s="434"/>
      <c r="H520" s="712"/>
      <c r="I520" s="386" t="s">
        <v>1613</v>
      </c>
    </row>
    <row r="521" spans="1:9" s="459" customFormat="1">
      <c r="A521" s="497"/>
      <c r="B521" s="497"/>
      <c r="C521" s="500"/>
      <c r="D521" s="1573"/>
      <c r="E521" s="1573"/>
      <c r="F521" s="1573"/>
      <c r="G521" s="434"/>
      <c r="H521" s="712"/>
      <c r="I521" s="386"/>
    </row>
    <row r="522" spans="1:9" s="459" customFormat="1">
      <c r="A522" s="497"/>
      <c r="B522" s="497"/>
      <c r="C522" s="500"/>
      <c r="D522" s="1299"/>
      <c r="E522" s="1299"/>
      <c r="F522" s="1299"/>
      <c r="G522" s="434"/>
      <c r="H522" s="712"/>
      <c r="I522" s="712"/>
    </row>
    <row r="523" spans="1:9" s="459" customFormat="1" ht="12.75" customHeight="1">
      <c r="A523" s="497"/>
      <c r="B523" s="717" t="s">
        <v>294</v>
      </c>
      <c r="C523" s="503"/>
      <c r="D523" s="787" t="s">
        <v>1614</v>
      </c>
      <c r="E523" s="1363"/>
      <c r="F523" s="1363"/>
      <c r="G523" s="434"/>
      <c r="H523" s="712"/>
      <c r="I523" s="386" t="s">
        <v>1615</v>
      </c>
    </row>
    <row r="524" spans="1:9" s="712" customFormat="1">
      <c r="A524" s="497"/>
      <c r="B524" s="790"/>
      <c r="C524" s="503"/>
      <c r="D524" s="1363"/>
      <c r="E524" s="679" t="s">
        <v>1616</v>
      </c>
      <c r="F524" s="713"/>
      <c r="G524" s="434"/>
      <c r="I524" s="386"/>
    </row>
    <row r="525" spans="1:9" s="459" customFormat="1">
      <c r="A525" s="497"/>
      <c r="B525" s="497"/>
      <c r="C525" s="503"/>
      <c r="D525" s="1692" t="s">
        <v>1617</v>
      </c>
      <c r="E525" s="1692"/>
      <c r="F525" s="1692"/>
      <c r="G525" s="434"/>
      <c r="H525" s="712"/>
      <c r="I525" s="386"/>
    </row>
    <row r="526" spans="1:9" s="712" customFormat="1">
      <c r="A526" s="497"/>
      <c r="B526" s="497"/>
      <c r="C526" s="503"/>
      <c r="D526" s="1692"/>
      <c r="E526" s="1692"/>
      <c r="F526" s="1692"/>
      <c r="G526" s="434"/>
      <c r="I526" s="386"/>
    </row>
    <row r="527" spans="1:9" s="459" customFormat="1">
      <c r="A527" s="497"/>
      <c r="B527" s="497"/>
      <c r="C527" s="500"/>
      <c r="D527" s="1692"/>
      <c r="E527" s="1692"/>
      <c r="F527" s="1692"/>
      <c r="G527" s="434"/>
      <c r="H527" s="712"/>
      <c r="I527" s="386"/>
    </row>
    <row r="528" spans="1:9" s="459" customFormat="1">
      <c r="A528" s="497"/>
      <c r="B528" s="497"/>
      <c r="C528" s="500"/>
      <c r="D528" s="528"/>
      <c r="E528" s="434"/>
      <c r="F528" s="1304"/>
      <c r="G528" s="434"/>
      <c r="H528" s="712"/>
      <c r="I528" s="386"/>
    </row>
    <row r="529" spans="1:9" s="459" customFormat="1" ht="13.2" customHeight="1">
      <c r="A529" s="497"/>
      <c r="B529" s="717" t="s">
        <v>294</v>
      </c>
      <c r="C529" s="500"/>
      <c r="D529" s="1683" t="s">
        <v>1618</v>
      </c>
      <c r="E529" s="1683"/>
      <c r="F529" s="1683"/>
      <c r="G529" s="434"/>
      <c r="H529" s="712"/>
      <c r="I529" s="386" t="s">
        <v>1615</v>
      </c>
    </row>
    <row r="530" spans="1:9" s="459" customFormat="1">
      <c r="A530" s="497"/>
      <c r="B530" s="497"/>
      <c r="C530" s="500"/>
      <c r="D530" s="1683"/>
      <c r="E530" s="1683"/>
      <c r="F530" s="1683"/>
      <c r="G530" s="434"/>
      <c r="H530" s="712"/>
      <c r="I530" s="386"/>
    </row>
    <row r="531" spans="1:9" s="459" customFormat="1" ht="12" customHeight="1">
      <c r="A531" s="1348"/>
      <c r="B531" s="1348"/>
      <c r="C531" s="506"/>
      <c r="D531" s="1348"/>
      <c r="E531" s="434"/>
      <c r="F531" s="1353"/>
      <c r="G531" s="434"/>
      <c r="H531" s="712"/>
      <c r="I531" s="386"/>
    </row>
    <row r="532" spans="1:9">
      <c r="A532" s="1581" t="s">
        <v>413</v>
      </c>
      <c r="B532" s="1581"/>
      <c r="C532" s="1581"/>
      <c r="D532" s="1581"/>
      <c r="E532" s="1581"/>
      <c r="F532" s="1581"/>
      <c r="G532" s="1581"/>
      <c r="H532" s="738"/>
      <c r="I532" s="739"/>
    </row>
    <row r="533" spans="1:9">
      <c r="A533" s="1348"/>
      <c r="B533" s="1348"/>
      <c r="C533" s="525"/>
      <c r="D533" s="713"/>
      <c r="E533" s="713"/>
      <c r="F533" s="530"/>
      <c r="G533" s="713"/>
      <c r="H533" s="714"/>
    </row>
    <row r="534" spans="1:9">
      <c r="B534" s="1668" t="s">
        <v>334</v>
      </c>
      <c r="C534" s="1668"/>
      <c r="D534" s="1668"/>
      <c r="E534" s="1668"/>
      <c r="F534" s="1668"/>
      <c r="G534" s="713"/>
      <c r="H534" s="714"/>
    </row>
    <row r="535" spans="1:9">
      <c r="A535" s="1348"/>
      <c r="B535" s="1348"/>
      <c r="C535" s="525"/>
      <c r="D535" s="1348"/>
      <c r="E535" s="713"/>
      <c r="F535" s="1348"/>
      <c r="G535" s="713"/>
      <c r="H535" s="714"/>
    </row>
    <row r="536" spans="1:9">
      <c r="A536" s="1630" t="s">
        <v>414</v>
      </c>
      <c r="B536" s="1630"/>
      <c r="C536" s="1630"/>
      <c r="D536" s="1630"/>
      <c r="E536" s="1630"/>
      <c r="F536" s="1630"/>
      <c r="G536" s="1630"/>
      <c r="H536" s="738"/>
      <c r="I536" s="739"/>
    </row>
    <row r="537" spans="1:9">
      <c r="A537" s="1348"/>
      <c r="B537" s="1348"/>
      <c r="C537" s="525"/>
      <c r="D537" s="1348"/>
      <c r="E537" s="713"/>
      <c r="F537" s="1348"/>
      <c r="G537" s="713"/>
      <c r="H537" s="714"/>
    </row>
    <row r="538" spans="1:9">
      <c r="C538" s="525"/>
      <c r="D538" s="1597" t="s">
        <v>415</v>
      </c>
      <c r="E538" s="1597"/>
      <c r="F538" s="1597"/>
      <c r="G538" s="713"/>
      <c r="H538" s="714"/>
    </row>
    <row r="539" spans="1:9">
      <c r="C539" s="525"/>
      <c r="D539" s="1600" t="s">
        <v>416</v>
      </c>
      <c r="E539" s="1600"/>
      <c r="F539" s="1600"/>
      <c r="G539" s="713"/>
      <c r="H539" s="714"/>
    </row>
    <row r="540" spans="1:9">
      <c r="C540" s="525"/>
      <c r="D540" s="1304"/>
      <c r="E540" s="1304"/>
      <c r="F540" s="1304"/>
      <c r="G540" s="713"/>
      <c r="H540" s="714"/>
    </row>
    <row r="541" spans="1:9" ht="13.65" customHeight="1">
      <c r="A541" s="499"/>
      <c r="B541" s="717" t="s">
        <v>294</v>
      </c>
      <c r="C541" s="525"/>
      <c r="D541" s="1600" t="s">
        <v>417</v>
      </c>
      <c r="E541" s="1600"/>
      <c r="F541" s="1600"/>
      <c r="G541" s="714"/>
      <c r="H541" s="714"/>
      <c r="I541" s="716" t="s">
        <v>1619</v>
      </c>
    </row>
    <row r="542" spans="1:9" ht="13.65" customHeight="1">
      <c r="A542" s="525"/>
      <c r="B542" s="525"/>
      <c r="C542" s="525"/>
      <c r="D542" s="1304"/>
      <c r="E542" s="383"/>
      <c r="F542" s="383"/>
      <c r="G542" s="714"/>
      <c r="H542" s="714"/>
    </row>
    <row r="543" spans="1:9" ht="14.4">
      <c r="A543" s="499"/>
      <c r="B543" s="717" t="s">
        <v>294</v>
      </c>
      <c r="C543" s="525"/>
      <c r="D543" s="1598" t="s">
        <v>418</v>
      </c>
      <c r="E543" s="1598"/>
      <c r="F543" s="1598"/>
      <c r="G543" s="714"/>
      <c r="H543" s="714"/>
      <c r="I543" s="716" t="s">
        <v>1619</v>
      </c>
    </row>
    <row r="544" spans="1:9">
      <c r="A544" s="525"/>
      <c r="B544" s="525"/>
      <c r="C544" s="525"/>
      <c r="D544" s="1598"/>
      <c r="E544" s="1598"/>
      <c r="F544" s="1598"/>
      <c r="G544" s="714"/>
      <c r="H544" s="714"/>
    </row>
    <row r="545" spans="1:9">
      <c r="A545" s="525"/>
      <c r="B545" s="525"/>
      <c r="C545" s="525"/>
      <c r="D545" s="1348"/>
      <c r="E545" s="1348"/>
      <c r="F545" s="1348"/>
      <c r="G545" s="714"/>
      <c r="H545" s="714"/>
    </row>
    <row r="546" spans="1:9" ht="14.4">
      <c r="A546" s="499"/>
      <c r="B546" s="717" t="s">
        <v>294</v>
      </c>
      <c r="C546" s="525"/>
      <c r="D546" s="1598" t="s">
        <v>419</v>
      </c>
      <c r="E546" s="1598"/>
      <c r="F546" s="1598"/>
      <c r="G546" s="714"/>
      <c r="H546" s="714"/>
      <c r="I546" s="716" t="s">
        <v>1620</v>
      </c>
    </row>
    <row r="547" spans="1:9">
      <c r="A547" s="525"/>
      <c r="B547" s="525"/>
      <c r="C547" s="525"/>
      <c r="D547" s="1598"/>
      <c r="E547" s="1598"/>
      <c r="F547" s="1598"/>
      <c r="G547" s="714"/>
      <c r="H547" s="714"/>
    </row>
    <row r="548" spans="1:9">
      <c r="A548" s="525"/>
      <c r="B548" s="525"/>
      <c r="C548" s="525"/>
      <c r="D548" s="1348"/>
      <c r="E548" s="1348"/>
      <c r="F548" s="1348"/>
      <c r="G548" s="714"/>
      <c r="H548" s="714"/>
    </row>
    <row r="549" spans="1:9" ht="14.4">
      <c r="A549" s="499"/>
      <c r="B549" s="717" t="s">
        <v>294</v>
      </c>
      <c r="C549" s="525"/>
      <c r="D549" s="1598" t="s">
        <v>420</v>
      </c>
      <c r="E549" s="1598"/>
      <c r="F549" s="1598"/>
      <c r="G549" s="714"/>
      <c r="H549" s="714"/>
      <c r="I549" s="716" t="s">
        <v>1621</v>
      </c>
    </row>
    <row r="550" spans="1:9">
      <c r="A550" s="525"/>
      <c r="B550" s="525"/>
      <c r="C550" s="525"/>
      <c r="D550" s="1598"/>
      <c r="E550" s="1598"/>
      <c r="F550" s="1598"/>
      <c r="G550" s="714"/>
      <c r="H550" s="714"/>
    </row>
    <row r="551" spans="1:9">
      <c r="A551" s="525"/>
      <c r="B551" s="525"/>
      <c r="C551" s="525"/>
      <c r="D551" s="1348"/>
      <c r="E551" s="1348"/>
      <c r="F551" s="1348"/>
      <c r="G551" s="714"/>
      <c r="H551" s="714"/>
    </row>
    <row r="552" spans="1:9" ht="14.4">
      <c r="A552" s="499"/>
      <c r="B552" s="717" t="s">
        <v>294</v>
      </c>
      <c r="C552" s="525"/>
      <c r="D552" s="1598" t="s">
        <v>421</v>
      </c>
      <c r="E552" s="1598"/>
      <c r="F552" s="1598"/>
      <c r="G552" s="714"/>
      <c r="H552" s="714"/>
      <c r="I552" s="716" t="s">
        <v>1622</v>
      </c>
    </row>
    <row r="553" spans="1:9">
      <c r="A553" s="525"/>
      <c r="B553" s="525"/>
      <c r="C553" s="525"/>
      <c r="D553" s="1598"/>
      <c r="E553" s="1598"/>
      <c r="F553" s="1598"/>
      <c r="G553" s="714"/>
      <c r="H553" s="714"/>
    </row>
    <row r="554" spans="1:9">
      <c r="A554" s="525"/>
      <c r="B554" s="525"/>
      <c r="C554" s="525"/>
      <c r="D554" s="1598"/>
      <c r="E554" s="1598"/>
      <c r="F554" s="1598"/>
      <c r="G554" s="714"/>
      <c r="H554" s="714"/>
    </row>
    <row r="555" spans="1:9">
      <c r="A555" s="525"/>
      <c r="B555" s="525"/>
      <c r="C555" s="525"/>
      <c r="D555" s="1348"/>
      <c r="E555" s="1348"/>
      <c r="F555" s="1348"/>
      <c r="G555" s="713"/>
      <c r="H555" s="714"/>
    </row>
    <row r="556" spans="1:9" ht="14.4">
      <c r="A556" s="499"/>
      <c r="B556" s="717" t="s">
        <v>294</v>
      </c>
      <c r="C556" s="525"/>
      <c r="D556" s="1683" t="s">
        <v>422</v>
      </c>
      <c r="E556" s="1683"/>
      <c r="F556" s="1683"/>
      <c r="G556" s="713"/>
      <c r="H556" s="714"/>
      <c r="I556" s="716" t="s">
        <v>1619</v>
      </c>
    </row>
    <row r="557" spans="1:9">
      <c r="A557" s="525"/>
      <c r="B557" s="525"/>
      <c r="C557" s="525"/>
      <c r="D557" s="1683"/>
      <c r="E557" s="1683"/>
      <c r="F557" s="1683"/>
      <c r="G557" s="713"/>
      <c r="H557" s="714"/>
    </row>
    <row r="558" spans="1:9">
      <c r="A558" s="525"/>
      <c r="B558" s="525"/>
      <c r="C558" s="525"/>
      <c r="D558" s="1348"/>
      <c r="E558" s="1348"/>
      <c r="F558" s="1348"/>
      <c r="G558" s="713"/>
      <c r="H558" s="714"/>
    </row>
    <row r="559" spans="1:9" ht="14.4">
      <c r="A559" s="499"/>
      <c r="B559" s="717" t="s">
        <v>294</v>
      </c>
      <c r="C559" s="525"/>
      <c r="D559" s="1598" t="s">
        <v>424</v>
      </c>
      <c r="E559" s="1598"/>
      <c r="F559" s="1598"/>
      <c r="G559" s="713"/>
      <c r="H559" s="714"/>
      <c r="I559" s="716" t="s">
        <v>1619</v>
      </c>
    </row>
    <row r="560" spans="1:9">
      <c r="A560" s="525"/>
      <c r="B560" s="525"/>
      <c r="C560" s="525"/>
      <c r="D560" s="1598"/>
      <c r="E560" s="1598"/>
      <c r="F560" s="1598"/>
      <c r="G560" s="515"/>
      <c r="H560" s="714"/>
    </row>
    <row r="561" spans="1:16">
      <c r="A561" s="525"/>
      <c r="B561" s="525"/>
      <c r="C561" s="525"/>
      <c r="D561" s="1348"/>
      <c r="E561" s="1348"/>
      <c r="F561" s="1348"/>
      <c r="G561" s="515"/>
      <c r="H561" s="714"/>
      <c r="J561" s="714"/>
      <c r="K561" s="714"/>
      <c r="L561" s="714"/>
      <c r="M561" s="714"/>
      <c r="N561" s="714"/>
      <c r="O561" s="714"/>
      <c r="P561" s="714"/>
    </row>
    <row r="562" spans="1:16" ht="14.4">
      <c r="A562" s="499"/>
      <c r="B562" s="717" t="s">
        <v>294</v>
      </c>
      <c r="C562" s="525"/>
      <c r="D562" s="1600" t="s">
        <v>425</v>
      </c>
      <c r="E562" s="1600"/>
      <c r="F562" s="1600"/>
      <c r="G562" s="515"/>
      <c r="H562" s="714"/>
      <c r="I562" s="716" t="s">
        <v>1623</v>
      </c>
      <c r="J562" s="714"/>
      <c r="K562" s="714"/>
      <c r="L562" s="714"/>
      <c r="M562" s="714"/>
      <c r="N562" s="714"/>
      <c r="O562" s="714"/>
      <c r="P562" s="714"/>
    </row>
    <row r="563" spans="1:16">
      <c r="A563" s="1346"/>
      <c r="B563" s="1346"/>
      <c r="C563" s="525"/>
      <c r="D563" s="1600" t="s">
        <v>1624</v>
      </c>
      <c r="E563" s="1600"/>
      <c r="F563" s="1600"/>
      <c r="G563" s="515"/>
      <c r="H563" s="714"/>
      <c r="J563" s="714"/>
      <c r="K563" s="714"/>
      <c r="L563" s="714"/>
      <c r="M563" s="714"/>
      <c r="N563" s="714"/>
      <c r="O563" s="714"/>
      <c r="P563" s="714"/>
    </row>
    <row r="564" spans="1:16">
      <c r="A564" s="1346"/>
      <c r="B564" s="1346"/>
      <c r="C564" s="525"/>
      <c r="D564" s="714"/>
      <c r="E564" s="679" t="s">
        <v>1625</v>
      </c>
      <c r="F564" s="791"/>
      <c r="G564" s="515"/>
      <c r="H564" s="714"/>
      <c r="J564" s="714"/>
      <c r="K564" s="714"/>
      <c r="L564" s="714"/>
      <c r="M564" s="714"/>
      <c r="N564" s="714"/>
      <c r="O564" s="714"/>
      <c r="P564" s="714"/>
    </row>
    <row r="565" spans="1:16" ht="14.4">
      <c r="A565" s="499"/>
      <c r="B565" s="499"/>
      <c r="C565" s="525"/>
      <c r="D565" s="713"/>
      <c r="E565" s="1348"/>
      <c r="F565" s="1348"/>
      <c r="G565" s="515"/>
      <c r="H565" s="714"/>
      <c r="J565" s="714"/>
      <c r="K565" s="714"/>
      <c r="L565" s="714"/>
      <c r="M565" s="714"/>
      <c r="N565" s="714"/>
      <c r="O565" s="714"/>
      <c r="P565" s="714"/>
    </row>
    <row r="566" spans="1:16" ht="14.4">
      <c r="A566" s="499"/>
      <c r="B566" s="717" t="s">
        <v>294</v>
      </c>
      <c r="C566" s="525"/>
      <c r="D566" s="1699" t="s">
        <v>428</v>
      </c>
      <c r="E566" s="1699"/>
      <c r="F566" s="1699"/>
      <c r="G566" s="515"/>
      <c r="H566" s="714"/>
      <c r="I566" s="716" t="s">
        <v>1626</v>
      </c>
      <c r="J566" s="714"/>
      <c r="K566" s="714"/>
      <c r="L566" s="714"/>
      <c r="M566" s="714"/>
      <c r="N566" s="714"/>
      <c r="O566" s="714"/>
      <c r="P566" s="714"/>
    </row>
    <row r="567" spans="1:16">
      <c r="C567" s="525"/>
      <c r="D567" s="1598" t="s">
        <v>429</v>
      </c>
      <c r="E567" s="1598"/>
      <c r="F567" s="1598"/>
      <c r="G567" s="515"/>
      <c r="H567" s="714"/>
      <c r="J567" s="714"/>
      <c r="K567" s="714"/>
      <c r="L567" s="714"/>
      <c r="M567" s="714"/>
      <c r="N567" s="714"/>
      <c r="O567" s="714"/>
      <c r="P567" s="714"/>
    </row>
    <row r="568" spans="1:16">
      <c r="A568" s="525"/>
      <c r="B568" s="525"/>
      <c r="C568" s="525"/>
      <c r="D568" s="1598"/>
      <c r="E568" s="1598"/>
      <c r="F568" s="1598"/>
      <c r="G568" s="515"/>
      <c r="H568" s="714"/>
      <c r="J568" s="714"/>
      <c r="K568" s="714"/>
      <c r="L568" s="714"/>
      <c r="M568" s="714"/>
      <c r="N568" s="714"/>
      <c r="O568" s="714"/>
      <c r="P568" s="714"/>
    </row>
    <row r="569" spans="1:16">
      <c r="A569" s="525"/>
      <c r="B569" s="525"/>
      <c r="C569" s="525"/>
      <c r="D569" s="1598"/>
      <c r="E569" s="1598"/>
      <c r="F569" s="1598"/>
      <c r="G569" s="515"/>
      <c r="H569" s="714"/>
      <c r="J569" s="714"/>
      <c r="K569" s="714"/>
      <c r="L569" s="714"/>
      <c r="M569" s="714"/>
      <c r="N569" s="714"/>
      <c r="O569" s="714"/>
      <c r="P569" s="714"/>
    </row>
    <row r="570" spans="1:16">
      <c r="A570" s="525"/>
      <c r="B570" s="525"/>
      <c r="C570" s="525"/>
      <c r="D570" s="1348"/>
      <c r="E570" s="1348"/>
      <c r="F570" s="1348"/>
      <c r="G570" s="515"/>
      <c r="H570" s="714"/>
      <c r="J570" s="714"/>
      <c r="K570" s="714"/>
      <c r="L570" s="714"/>
      <c r="M570" s="714"/>
      <c r="N570" s="714"/>
      <c r="O570" s="714"/>
      <c r="P570" s="714"/>
    </row>
    <row r="571" spans="1:16" ht="14.4">
      <c r="A571" s="499"/>
      <c r="B571" s="717" t="s">
        <v>294</v>
      </c>
      <c r="C571" s="525"/>
      <c r="D571" s="1598" t="s">
        <v>1627</v>
      </c>
      <c r="E571" s="1598"/>
      <c r="F571" s="1598"/>
      <c r="G571" s="515"/>
      <c r="H571" s="714"/>
      <c r="I571" s="716" t="s">
        <v>1628</v>
      </c>
      <c r="J571" s="714"/>
      <c r="K571" s="714"/>
      <c r="L571" s="714"/>
      <c r="M571" s="714"/>
      <c r="N571" s="714"/>
      <c r="O571" s="714"/>
      <c r="P571" s="714"/>
    </row>
    <row r="572" spans="1:16" ht="14.4">
      <c r="A572" s="499"/>
      <c r="B572" s="499"/>
      <c r="C572" s="525"/>
      <c r="D572" s="1598"/>
      <c r="E572" s="1598"/>
      <c r="F572" s="1598"/>
      <c r="G572" s="515"/>
      <c r="H572" s="714"/>
      <c r="J572" s="714"/>
      <c r="K572" s="714"/>
      <c r="L572" s="714"/>
      <c r="M572" s="714"/>
      <c r="N572" s="714"/>
      <c r="O572" s="714"/>
      <c r="P572" s="714"/>
    </row>
    <row r="573" spans="1:16" ht="14.4">
      <c r="A573" s="499"/>
      <c r="B573" s="499"/>
      <c r="C573" s="525"/>
      <c r="D573" s="1598"/>
      <c r="E573" s="1598"/>
      <c r="F573" s="1598"/>
      <c r="G573" s="515"/>
      <c r="H573" s="714"/>
      <c r="J573" s="714"/>
      <c r="K573" s="714"/>
      <c r="L573" s="714"/>
      <c r="M573" s="714"/>
      <c r="N573" s="714"/>
      <c r="O573" s="714"/>
      <c r="P573" s="714"/>
    </row>
    <row r="574" spans="1:16" ht="14.4">
      <c r="A574" s="499"/>
      <c r="B574" s="499"/>
      <c r="C574" s="525"/>
      <c r="D574" s="1598"/>
      <c r="E574" s="1598"/>
      <c r="F574" s="1598"/>
      <c r="G574" s="515"/>
      <c r="H574" s="714"/>
      <c r="J574" s="714"/>
      <c r="K574" s="714"/>
      <c r="L574" s="714"/>
      <c r="M574" s="714"/>
      <c r="N574" s="714"/>
      <c r="O574" s="714"/>
      <c r="P574" s="714"/>
    </row>
    <row r="575" spans="1:16" ht="14.4">
      <c r="A575" s="499"/>
      <c r="B575" s="499"/>
      <c r="C575" s="525"/>
      <c r="D575" s="1348"/>
      <c r="E575" s="1348"/>
      <c r="F575" s="1348"/>
      <c r="G575" s="515"/>
      <c r="H575" s="714"/>
      <c r="J575" s="714"/>
      <c r="K575" s="714"/>
      <c r="L575" s="714"/>
      <c r="M575" s="714"/>
      <c r="N575" s="714"/>
      <c r="O575" s="714"/>
      <c r="P575" s="714"/>
    </row>
    <row r="576" spans="1:16">
      <c r="A576" s="1581" t="s">
        <v>431</v>
      </c>
      <c r="B576" s="1581"/>
      <c r="C576" s="1581"/>
      <c r="D576" s="1581"/>
      <c r="E576" s="1581"/>
      <c r="F576" s="1581"/>
      <c r="G576" s="1581"/>
      <c r="H576" s="738"/>
      <c r="I576" s="739"/>
      <c r="J576" s="714"/>
      <c r="K576" s="714"/>
      <c r="L576" s="714"/>
      <c r="M576" s="714"/>
      <c r="N576" s="714"/>
      <c r="O576" s="714"/>
      <c r="P576" s="714"/>
    </row>
    <row r="577" spans="1:9">
      <c r="A577" s="525"/>
      <c r="B577" s="525"/>
      <c r="C577" s="525"/>
      <c r="D577" s="713"/>
      <c r="E577" s="1348"/>
      <c r="F577" s="1348"/>
      <c r="G577" s="515"/>
      <c r="H577" s="714"/>
    </row>
    <row r="578" spans="1:9" ht="12.75" customHeight="1">
      <c r="C578" s="1345"/>
      <c r="D578" s="1667" t="s">
        <v>432</v>
      </c>
      <c r="E578" s="1667"/>
      <c r="F578" s="1667"/>
      <c r="G578" s="515"/>
      <c r="H578" s="714"/>
    </row>
    <row r="579" spans="1:9">
      <c r="A579" s="497"/>
      <c r="B579" s="497"/>
      <c r="C579" s="497"/>
      <c r="D579" s="1603" t="s">
        <v>433</v>
      </c>
      <c r="E579" s="1603"/>
      <c r="F579" s="1603"/>
      <c r="G579" s="515"/>
      <c r="H579" s="714"/>
    </row>
    <row r="580" spans="1:9">
      <c r="A580" s="714"/>
      <c r="B580" s="714"/>
      <c r="C580" s="497"/>
      <c r="D580" s="531"/>
      <c r="E580" s="713"/>
      <c r="F580" s="713"/>
      <c r="G580" s="515"/>
      <c r="H580" s="714"/>
      <c r="I580" s="716" t="s">
        <v>1629</v>
      </c>
    </row>
    <row r="581" spans="1:9">
      <c r="A581" s="497"/>
      <c r="B581" s="717" t="s">
        <v>294</v>
      </c>
      <c r="D581" s="1603" t="s">
        <v>434</v>
      </c>
      <c r="E581" s="1603"/>
      <c r="F581" s="1603"/>
      <c r="G581" s="515"/>
      <c r="H581" s="714"/>
    </row>
    <row r="582" spans="1:9">
      <c r="A582" s="1346"/>
      <c r="B582" s="1346"/>
      <c r="D582" s="719"/>
      <c r="E582" s="713"/>
      <c r="F582" s="713"/>
      <c r="G582" s="713"/>
      <c r="H582" s="714"/>
    </row>
    <row r="583" spans="1:9">
      <c r="A583" s="1346"/>
      <c r="B583" s="717" t="s">
        <v>294</v>
      </c>
      <c r="D583" s="1580" t="s">
        <v>1630</v>
      </c>
      <c r="E583" s="1580"/>
      <c r="F583" s="1580"/>
      <c r="G583" s="713"/>
      <c r="H583" s="714"/>
      <c r="I583" s="716" t="s">
        <v>1631</v>
      </c>
    </row>
    <row r="584" spans="1:9">
      <c r="A584" s="1346"/>
      <c r="B584" s="1346"/>
      <c r="D584" s="1580"/>
      <c r="E584" s="1580"/>
      <c r="F584" s="1580"/>
      <c r="G584" s="714"/>
      <c r="H584" s="714"/>
      <c r="I584" s="716" t="s">
        <v>1632</v>
      </c>
    </row>
    <row r="585" spans="1:9">
      <c r="A585" s="1346"/>
      <c r="B585" s="1346"/>
      <c r="D585" s="1580"/>
      <c r="E585" s="1580"/>
      <c r="F585" s="1580"/>
      <c r="G585" s="714"/>
      <c r="H585" s="714"/>
    </row>
    <row r="586" spans="1:9">
      <c r="A586" s="1346"/>
      <c r="B586" s="1346"/>
      <c r="D586" s="1580"/>
      <c r="E586" s="1580"/>
      <c r="F586" s="1580"/>
      <c r="G586" s="714"/>
      <c r="H586" s="714"/>
    </row>
    <row r="587" spans="1:9">
      <c r="A587" s="1346"/>
      <c r="B587" s="717" t="s">
        <v>294</v>
      </c>
      <c r="D587" s="1580" t="s">
        <v>436</v>
      </c>
      <c r="E587" s="1580"/>
      <c r="F587" s="1580"/>
      <c r="G587" s="714"/>
      <c r="H587" s="714"/>
    </row>
    <row r="588" spans="1:9">
      <c r="A588" s="1346"/>
      <c r="B588" s="1346"/>
      <c r="D588" s="1580"/>
      <c r="E588" s="1580"/>
      <c r="F588" s="1580"/>
      <c r="G588" s="714"/>
      <c r="H588" s="714"/>
    </row>
    <row r="589" spans="1:9">
      <c r="A589" s="1346"/>
      <c r="B589" s="1346"/>
      <c r="D589" s="1580"/>
      <c r="E589" s="1580"/>
      <c r="F589" s="1580"/>
      <c r="G589" s="714"/>
      <c r="H589" s="714"/>
    </row>
    <row r="590" spans="1:9">
      <c r="A590" s="1346"/>
      <c r="B590" s="1346"/>
      <c r="D590" s="1580"/>
      <c r="E590" s="1580"/>
      <c r="F590" s="1580"/>
      <c r="G590" s="714"/>
      <c r="H590" s="714"/>
    </row>
    <row r="591" spans="1:9">
      <c r="A591" s="1346"/>
      <c r="B591" s="1346"/>
      <c r="D591" s="1292"/>
      <c r="E591" s="1292"/>
      <c r="F591" s="1292"/>
      <c r="G591" s="714"/>
      <c r="H591" s="714"/>
    </row>
    <row r="592" spans="1:9">
      <c r="A592" s="1346"/>
      <c r="B592" s="717" t="s">
        <v>294</v>
      </c>
      <c r="D592" s="1580" t="s">
        <v>1633</v>
      </c>
      <c r="E592" s="1580"/>
      <c r="F592" s="1580"/>
      <c r="G592" s="714"/>
      <c r="H592" s="714"/>
    </row>
    <row r="593" spans="1:9">
      <c r="A593" s="1346"/>
      <c r="B593" s="1346"/>
      <c r="D593" s="1580"/>
      <c r="E593" s="1580"/>
      <c r="F593" s="1580"/>
      <c r="G593" s="714"/>
      <c r="H593" s="714"/>
    </row>
    <row r="594" spans="1:9">
      <c r="A594" s="1346"/>
      <c r="B594" s="1346"/>
      <c r="D594" s="531"/>
      <c r="E594" s="713"/>
      <c r="F594" s="713"/>
      <c r="G594" s="714"/>
      <c r="H594" s="714"/>
    </row>
    <row r="595" spans="1:9">
      <c r="A595" s="1346"/>
      <c r="B595" s="717" t="s">
        <v>294</v>
      </c>
      <c r="D595" s="1603" t="s">
        <v>438</v>
      </c>
      <c r="E595" s="1603"/>
      <c r="F595" s="1603"/>
      <c r="G595" s="714"/>
      <c r="H595" s="714"/>
      <c r="I595" s="716" t="s">
        <v>1634</v>
      </c>
    </row>
    <row r="596" spans="1:9">
      <c r="A596" s="1346"/>
      <c r="B596" s="1346"/>
      <c r="D596" s="1603"/>
      <c r="E596" s="1603"/>
      <c r="F596" s="1603"/>
      <c r="G596" s="714"/>
      <c r="H596" s="714"/>
    </row>
    <row r="597" spans="1:9" ht="14.4">
      <c r="A597" s="499"/>
      <c r="B597" s="499"/>
      <c r="D597" s="531"/>
      <c r="E597" s="713"/>
      <c r="F597" s="713"/>
      <c r="G597" s="714"/>
      <c r="H597" s="714"/>
    </row>
    <row r="598" spans="1:9">
      <c r="A598" s="1581" t="s">
        <v>441</v>
      </c>
      <c r="B598" s="1581"/>
      <c r="C598" s="1581"/>
      <c r="D598" s="1581"/>
      <c r="E598" s="1581"/>
      <c r="F598" s="1581"/>
      <c r="G598" s="1581"/>
      <c r="H598" s="738"/>
      <c r="I598" s="739"/>
    </row>
    <row r="599" spans="1:9">
      <c r="D599" s="713"/>
      <c r="E599" s="713"/>
      <c r="F599" s="713"/>
      <c r="G599" s="713"/>
      <c r="H599" s="714"/>
    </row>
    <row r="600" spans="1:9">
      <c r="D600" s="1597" t="s">
        <v>442</v>
      </c>
      <c r="E600" s="1597"/>
      <c r="F600" s="1597"/>
      <c r="G600" s="713"/>
      <c r="H600" s="714"/>
    </row>
    <row r="601" spans="1:9">
      <c r="D601" s="1635" t="s">
        <v>443</v>
      </c>
      <c r="E601" s="1635"/>
      <c r="F601" s="1635"/>
      <c r="G601" s="713"/>
      <c r="H601" s="714"/>
    </row>
    <row r="602" spans="1:9">
      <c r="D602" s="1277"/>
      <c r="E602" s="712"/>
      <c r="F602" s="712"/>
      <c r="G602" s="713"/>
      <c r="H602" s="714"/>
    </row>
    <row r="603" spans="1:9" s="496" customFormat="1" ht="14.25" customHeight="1">
      <c r="A603" s="504"/>
      <c r="B603" s="717" t="s">
        <v>294</v>
      </c>
      <c r="C603" s="501"/>
      <c r="D603" s="1669" t="s">
        <v>1635</v>
      </c>
      <c r="E603" s="1669"/>
      <c r="F603" s="1669"/>
      <c r="G603" s="502"/>
      <c r="H603" s="715"/>
      <c r="I603" s="727" t="s">
        <v>1636</v>
      </c>
    </row>
    <row r="604" spans="1:9">
      <c r="D604" s="1669"/>
      <c r="E604" s="1669"/>
      <c r="F604" s="1669"/>
      <c r="G604" s="713"/>
      <c r="H604" s="714"/>
    </row>
    <row r="605" spans="1:9">
      <c r="D605" s="1362"/>
      <c r="E605" s="788" t="s">
        <v>1637</v>
      </c>
      <c r="F605" s="1362"/>
      <c r="G605" s="713"/>
      <c r="H605" s="714"/>
    </row>
    <row r="606" spans="1:9">
      <c r="D606" s="713"/>
      <c r="E606" s="713"/>
      <c r="F606" s="713"/>
      <c r="G606" s="713"/>
      <c r="H606" s="714"/>
    </row>
    <row r="607" spans="1:9">
      <c r="A607" s="1581" t="s">
        <v>445</v>
      </c>
      <c r="B607" s="1581"/>
      <c r="C607" s="1581"/>
      <c r="D607" s="1581"/>
      <c r="E607" s="1581"/>
      <c r="F607" s="1581"/>
      <c r="G607" s="1581"/>
      <c r="H607" s="738"/>
      <c r="I607" s="739"/>
    </row>
    <row r="608" spans="1:9">
      <c r="A608" s="1348"/>
      <c r="B608" s="1348"/>
      <c r="D608" s="713"/>
      <c r="E608" s="713"/>
      <c r="F608" s="713"/>
      <c r="G608" s="515"/>
      <c r="H608" s="714"/>
    </row>
    <row r="609" spans="1:13">
      <c r="A609" s="532"/>
      <c r="B609" s="532"/>
      <c r="C609" s="1345"/>
      <c r="D609" s="1636" t="s">
        <v>446</v>
      </c>
      <c r="E609" s="1636"/>
      <c r="F609" s="1636"/>
      <c r="G609" s="515"/>
      <c r="H609" s="714"/>
      <c r="J609" s="714"/>
      <c r="K609" s="714"/>
      <c r="L609" s="714"/>
      <c r="M609" s="714"/>
    </row>
    <row r="610" spans="1:13">
      <c r="A610" s="532"/>
      <c r="B610" s="532"/>
      <c r="C610" s="1345"/>
      <c r="D610" s="1636"/>
      <c r="E610" s="1636"/>
      <c r="F610" s="1636"/>
      <c r="G610" s="515"/>
      <c r="H610" s="714"/>
      <c r="J610" s="714"/>
      <c r="K610" s="714"/>
      <c r="L610" s="714"/>
      <c r="M610" s="714"/>
    </row>
    <row r="611" spans="1:13">
      <c r="C611" s="497"/>
      <c r="D611" s="1635" t="s">
        <v>447</v>
      </c>
      <c r="E611" s="1635"/>
      <c r="F611" s="1635"/>
      <c r="G611" s="515"/>
      <c r="H611" s="714"/>
      <c r="J611" s="714"/>
      <c r="K611" s="714"/>
      <c r="L611" s="714"/>
      <c r="M611" s="714"/>
    </row>
    <row r="612" spans="1:13">
      <c r="C612" s="497"/>
      <c r="D612" s="1277"/>
      <c r="E612" s="1277"/>
      <c r="F612" s="1277"/>
      <c r="G612" s="515"/>
      <c r="H612" s="714"/>
      <c r="J612" s="714"/>
      <c r="K612" s="714"/>
      <c r="L612" s="714"/>
      <c r="M612" s="714"/>
    </row>
    <row r="613" spans="1:13" ht="12.75" customHeight="1">
      <c r="A613" s="1346"/>
      <c r="B613" s="717" t="s">
        <v>294</v>
      </c>
      <c r="D613" s="1596" t="s">
        <v>449</v>
      </c>
      <c r="E613" s="1596"/>
      <c r="F613" s="1596"/>
      <c r="G613" s="515"/>
      <c r="H613" s="714"/>
      <c r="I613" s="716" t="s">
        <v>1638</v>
      </c>
      <c r="J613" s="714"/>
      <c r="K613" s="714"/>
      <c r="L613" s="714"/>
      <c r="M613" s="714"/>
    </row>
    <row r="614" spans="1:13">
      <c r="D614" s="1596"/>
      <c r="E614" s="1596"/>
      <c r="F614" s="1596"/>
      <c r="G614" s="515"/>
      <c r="H614" s="714"/>
      <c r="J614" s="714"/>
      <c r="K614" s="714"/>
      <c r="L614" s="714"/>
      <c r="M614" s="714"/>
    </row>
    <row r="615" spans="1:13">
      <c r="D615" s="714"/>
      <c r="E615" s="713"/>
      <c r="F615" s="713"/>
      <c r="G615" s="515"/>
      <c r="H615" s="714"/>
      <c r="J615" s="714"/>
      <c r="K615" s="714"/>
      <c r="L615" s="714"/>
      <c r="M615" s="714"/>
    </row>
    <row r="616" spans="1:13">
      <c r="B616" s="717" t="s">
        <v>294</v>
      </c>
      <c r="D616" s="1596" t="s">
        <v>450</v>
      </c>
      <c r="E616" s="1596"/>
      <c r="F616" s="1596"/>
      <c r="G616" s="515"/>
      <c r="H616" s="714"/>
      <c r="I616" s="716" t="s">
        <v>1639</v>
      </c>
      <c r="J616" s="714"/>
      <c r="K616" s="714"/>
      <c r="L616" s="714"/>
      <c r="M616" s="714"/>
    </row>
    <row r="617" spans="1:13">
      <c r="C617" s="533"/>
      <c r="D617" s="1596"/>
      <c r="E617" s="1596"/>
      <c r="F617" s="1596"/>
      <c r="G617" s="515"/>
      <c r="H617" s="714"/>
      <c r="J617" s="714"/>
      <c r="K617" s="714"/>
      <c r="L617" s="714"/>
      <c r="M617" s="714"/>
    </row>
    <row r="618" spans="1:13">
      <c r="C618" s="533"/>
      <c r="D618" s="713"/>
      <c r="E618" s="713"/>
      <c r="F618" s="713"/>
      <c r="G618" s="515"/>
      <c r="H618" s="714"/>
      <c r="J618" s="714"/>
      <c r="K618" s="714"/>
      <c r="L618" s="714"/>
      <c r="M618" s="714"/>
    </row>
    <row r="619" spans="1:13">
      <c r="B619" s="717" t="s">
        <v>294</v>
      </c>
      <c r="C619" s="533"/>
      <c r="D619" s="1596" t="s">
        <v>451</v>
      </c>
      <c r="E619" s="1596"/>
      <c r="F619" s="1596"/>
      <c r="G619" s="515"/>
      <c r="H619" s="714"/>
      <c r="I619" s="716" t="s">
        <v>1640</v>
      </c>
      <c r="J619" s="714"/>
      <c r="K619" s="714"/>
      <c r="L619" s="714"/>
      <c r="M619" s="714"/>
    </row>
    <row r="620" spans="1:13">
      <c r="C620" s="533"/>
      <c r="D620" s="1596"/>
      <c r="E620" s="1596"/>
      <c r="F620" s="1596"/>
      <c r="G620" s="515"/>
      <c r="H620" s="714"/>
      <c r="I620" s="735" t="s">
        <v>1641</v>
      </c>
      <c r="J620" s="714"/>
      <c r="K620" s="714"/>
      <c r="L620" s="714"/>
      <c r="M620" s="714"/>
    </row>
    <row r="621" spans="1:13">
      <c r="C621" s="533"/>
      <c r="D621" s="713"/>
      <c r="E621" s="713"/>
      <c r="F621" s="713"/>
      <c r="G621" s="515"/>
      <c r="H621" s="714"/>
      <c r="J621" s="714"/>
      <c r="K621" s="714"/>
      <c r="L621" s="714"/>
      <c r="M621" s="714"/>
    </row>
    <row r="622" spans="1:13">
      <c r="A622" s="1581" t="s">
        <v>452</v>
      </c>
      <c r="B622" s="1581"/>
      <c r="C622" s="1581"/>
      <c r="D622" s="1581"/>
      <c r="E622" s="1581"/>
      <c r="F622" s="1581"/>
      <c r="G622" s="1581"/>
      <c r="H622" s="738"/>
      <c r="I622" s="739"/>
      <c r="J622" s="714"/>
      <c r="K622" s="714"/>
      <c r="L622" s="714"/>
      <c r="M622" s="714"/>
    </row>
    <row r="623" spans="1:13">
      <c r="A623" s="534"/>
      <c r="B623" s="534"/>
      <c r="C623" s="534"/>
      <c r="D623" s="713"/>
      <c r="E623" s="713"/>
      <c r="F623" s="713"/>
      <c r="G623" s="515"/>
      <c r="H623" s="714"/>
      <c r="J623" s="714"/>
      <c r="K623" s="714"/>
      <c r="L623" s="714"/>
      <c r="M623" s="714"/>
    </row>
    <row r="624" spans="1:13">
      <c r="C624" s="1346"/>
      <c r="D624" s="1597" t="s">
        <v>453</v>
      </c>
      <c r="E624" s="1597"/>
      <c r="F624" s="1597"/>
      <c r="G624" s="515"/>
      <c r="H624" s="714"/>
      <c r="J624" s="714"/>
      <c r="K624" s="714"/>
      <c r="L624" s="714"/>
      <c r="M624" s="714"/>
    </row>
    <row r="625" spans="1:13">
      <c r="A625" s="1346"/>
      <c r="B625" s="1346"/>
      <c r="C625" s="514"/>
      <c r="D625" s="716"/>
      <c r="E625" s="713"/>
      <c r="F625" s="713"/>
      <c r="G625" s="515"/>
      <c r="H625" s="714"/>
      <c r="J625" s="714"/>
      <c r="K625" s="714"/>
      <c r="L625" s="714"/>
      <c r="M625" s="714"/>
    </row>
    <row r="626" spans="1:13" ht="14.25" customHeight="1">
      <c r="A626" s="499"/>
      <c r="B626" s="717" t="s">
        <v>294</v>
      </c>
      <c r="C626" s="514"/>
      <c r="D626" s="1670" t="s">
        <v>1642</v>
      </c>
      <c r="E626" s="1670"/>
      <c r="F626" s="1670"/>
      <c r="G626" s="515"/>
      <c r="H626" s="714"/>
      <c r="I626" s="716" t="s">
        <v>1643</v>
      </c>
      <c r="J626" s="714"/>
      <c r="K626" s="714"/>
      <c r="L626" s="714"/>
      <c r="M626" s="714"/>
    </row>
    <row r="627" spans="1:13">
      <c r="C627" s="514"/>
      <c r="D627" s="1670"/>
      <c r="E627" s="1670"/>
      <c r="F627" s="1670"/>
      <c r="G627" s="515"/>
      <c r="H627" s="714"/>
      <c r="J627" s="714"/>
      <c r="K627" s="714"/>
      <c r="L627" s="714"/>
      <c r="M627" s="714"/>
    </row>
    <row r="628" spans="1:13">
      <c r="C628" s="514"/>
      <c r="D628" s="1363"/>
      <c r="E628" s="788" t="s">
        <v>1644</v>
      </c>
      <c r="F628" s="1363"/>
      <c r="G628" s="515"/>
      <c r="H628" s="714"/>
      <c r="J628" s="714"/>
      <c r="K628" s="714"/>
      <c r="L628" s="714"/>
      <c r="M628" s="714"/>
    </row>
    <row r="629" spans="1:13">
      <c r="C629" s="514"/>
      <c r="D629" s="1598" t="s">
        <v>1645</v>
      </c>
      <c r="E629" s="1598"/>
      <c r="F629" s="1598"/>
      <c r="G629" s="515"/>
      <c r="H629" s="714"/>
      <c r="J629" s="714"/>
      <c r="K629" s="714"/>
      <c r="L629" s="714"/>
      <c r="M629" s="714"/>
    </row>
    <row r="630" spans="1:13">
      <c r="C630" s="514"/>
      <c r="D630" s="1598"/>
      <c r="E630" s="1598"/>
      <c r="F630" s="1598"/>
      <c r="G630" s="515"/>
      <c r="H630" s="714"/>
      <c r="J630" s="714"/>
      <c r="K630" s="714"/>
      <c r="L630" s="714"/>
      <c r="M630" s="714"/>
    </row>
    <row r="631" spans="1:13">
      <c r="C631" s="514"/>
      <c r="D631" s="1598"/>
      <c r="E631" s="1598"/>
      <c r="F631" s="1598"/>
      <c r="G631" s="515"/>
      <c r="H631" s="714"/>
      <c r="J631" s="714"/>
      <c r="K631" s="714"/>
      <c r="L631" s="714"/>
      <c r="M631" s="714"/>
    </row>
    <row r="632" spans="1:13">
      <c r="C632" s="514"/>
      <c r="D632" s="1300"/>
      <c r="E632" s="1300"/>
      <c r="F632" s="1300"/>
      <c r="G632" s="515"/>
      <c r="H632" s="714"/>
      <c r="J632" s="714"/>
      <c r="K632" s="714"/>
      <c r="L632" s="714"/>
      <c r="M632" s="714"/>
    </row>
    <row r="633" spans="1:13" ht="14.4">
      <c r="A633" s="499"/>
      <c r="B633" s="717" t="s">
        <v>294</v>
      </c>
      <c r="C633" s="514"/>
      <c r="D633" s="1598" t="s">
        <v>455</v>
      </c>
      <c r="E633" s="1598"/>
      <c r="F633" s="1598"/>
      <c r="G633" s="515"/>
      <c r="H633" s="714"/>
      <c r="I633" s="716" t="s">
        <v>1646</v>
      </c>
      <c r="J633" s="714"/>
      <c r="K633" s="714"/>
      <c r="L633" s="714"/>
      <c r="M633" s="714"/>
    </row>
    <row r="634" spans="1:13">
      <c r="A634" s="525"/>
      <c r="B634" s="525"/>
      <c r="C634" s="525"/>
      <c r="D634" s="1598"/>
      <c r="E634" s="1598"/>
      <c r="F634" s="1598"/>
      <c r="G634" s="515"/>
      <c r="H634" s="714"/>
      <c r="J634" s="714"/>
      <c r="K634" s="714"/>
      <c r="L634" s="714"/>
      <c r="M634" s="714"/>
    </row>
    <row r="635" spans="1:13">
      <c r="A635" s="525"/>
      <c r="B635" s="525"/>
      <c r="C635" s="525"/>
      <c r="D635" s="1304"/>
      <c r="E635" s="535"/>
      <c r="F635" s="535"/>
      <c r="G635" s="515"/>
      <c r="H635" s="714"/>
      <c r="J635" s="714"/>
      <c r="K635" s="714"/>
      <c r="L635" s="714"/>
      <c r="M635" s="714"/>
    </row>
    <row r="636" spans="1:13" ht="14.4">
      <c r="A636" s="499"/>
      <c r="B636" s="717" t="s">
        <v>294</v>
      </c>
      <c r="C636" s="525"/>
      <c r="D636" s="1599" t="s">
        <v>1647</v>
      </c>
      <c r="E636" s="1599"/>
      <c r="F636" s="1599"/>
      <c r="G636" s="515"/>
      <c r="H636" s="714"/>
      <c r="I636" s="716" t="s">
        <v>1648</v>
      </c>
      <c r="J636" s="714"/>
      <c r="K636" s="714"/>
      <c r="L636" s="714"/>
      <c r="M636" s="714"/>
    </row>
    <row r="637" spans="1:13" ht="14.4">
      <c r="A637" s="499"/>
      <c r="B637" s="499"/>
      <c r="C637" s="525"/>
      <c r="D637" s="1599"/>
      <c r="E637" s="1599"/>
      <c r="F637" s="1599"/>
      <c r="G637" s="515"/>
      <c r="H637" s="714"/>
      <c r="J637" s="714"/>
      <c r="K637" s="714"/>
      <c r="L637" s="714"/>
      <c r="M637" s="714"/>
    </row>
    <row r="638" spans="1:13" ht="14.4">
      <c r="A638" s="499"/>
      <c r="B638" s="499"/>
      <c r="C638" s="525"/>
      <c r="D638" s="1599"/>
      <c r="E638" s="1599"/>
      <c r="F638" s="1599"/>
      <c r="G638" s="515"/>
      <c r="H638" s="714"/>
      <c r="J638" s="714"/>
      <c r="K638" s="714"/>
      <c r="L638" s="714"/>
      <c r="M638" s="714"/>
    </row>
    <row r="639" spans="1:13">
      <c r="A639" s="525"/>
      <c r="B639" s="717" t="s">
        <v>294</v>
      </c>
      <c r="C639" s="525"/>
      <c r="D639" s="1600" t="s">
        <v>457</v>
      </c>
      <c r="E639" s="1600"/>
      <c r="F639" s="1600"/>
      <c r="G639" s="515"/>
      <c r="H639" s="714"/>
      <c r="I639" s="716" t="s">
        <v>1648</v>
      </c>
      <c r="J639" s="714"/>
      <c r="K639" s="714"/>
      <c r="L639" s="714"/>
      <c r="M639" s="714"/>
    </row>
    <row r="640" spans="1:13">
      <c r="A640" s="525"/>
      <c r="B640" s="525"/>
      <c r="C640" s="525"/>
      <c r="D640" s="1361"/>
      <c r="E640" s="1361"/>
      <c r="F640" s="1361"/>
      <c r="G640" s="515"/>
      <c r="H640" s="714"/>
      <c r="J640" s="714"/>
      <c r="K640" s="714"/>
      <c r="L640" s="714"/>
      <c r="M640" s="714"/>
    </row>
    <row r="641" spans="1:9">
      <c r="A641" s="1581" t="s">
        <v>458</v>
      </c>
      <c r="B641" s="1581"/>
      <c r="C641" s="1581"/>
      <c r="D641" s="1581"/>
      <c r="E641" s="1581"/>
      <c r="F641" s="1581"/>
      <c r="G641" s="1581"/>
      <c r="H641" s="738"/>
      <c r="I641" s="739"/>
    </row>
    <row r="642" spans="1:9">
      <c r="A642" s="1348"/>
      <c r="B642" s="1348"/>
      <c r="C642" s="525"/>
      <c r="D642" s="535"/>
      <c r="E642" s="535"/>
      <c r="F642" s="535"/>
      <c r="G642" s="515"/>
      <c r="H642" s="714"/>
    </row>
    <row r="643" spans="1:9">
      <c r="C643" s="534"/>
      <c r="D643" s="1673" t="s">
        <v>459</v>
      </c>
      <c r="E643" s="1673"/>
      <c r="F643" s="1673"/>
      <c r="G643" s="515"/>
      <c r="H643" s="714"/>
    </row>
    <row r="644" spans="1:9">
      <c r="A644" s="497"/>
      <c r="B644" s="497"/>
      <c r="C644" s="497"/>
      <c r="D644" s="1674" t="s">
        <v>460</v>
      </c>
      <c r="E644" s="1674"/>
      <c r="F644" s="1674"/>
      <c r="G644" s="515"/>
      <c r="H644" s="714"/>
    </row>
    <row r="645" spans="1:9">
      <c r="A645" s="497"/>
      <c r="B645" s="497"/>
      <c r="C645" s="497"/>
      <c r="D645" s="1361"/>
      <c r="E645" s="1361"/>
      <c r="F645" s="1361"/>
      <c r="G645" s="515"/>
      <c r="H645" s="714"/>
    </row>
    <row r="646" spans="1:9" ht="12.75" customHeight="1">
      <c r="B646" s="717" t="s">
        <v>294</v>
      </c>
      <c r="C646" s="525"/>
      <c r="D646" s="1681" t="s">
        <v>1649</v>
      </c>
      <c r="E646" s="1681"/>
      <c r="F646" s="1681"/>
      <c r="G646" s="713"/>
      <c r="H646" s="714"/>
      <c r="I646" s="716" t="s">
        <v>1650</v>
      </c>
    </row>
    <row r="647" spans="1:9">
      <c r="D647" s="1681"/>
      <c r="E647" s="1681"/>
      <c r="F647" s="1681"/>
      <c r="G647" s="713"/>
      <c r="H647" s="714"/>
    </row>
    <row r="648" spans="1:9">
      <c r="D648" s="1681"/>
      <c r="E648" s="1681"/>
      <c r="F648" s="1681"/>
      <c r="G648" s="713"/>
      <c r="H648" s="714"/>
    </row>
    <row r="649" spans="1:9">
      <c r="D649" s="1681"/>
      <c r="E649" s="1681"/>
      <c r="F649" s="1681"/>
      <c r="G649" s="713"/>
      <c r="H649" s="714"/>
    </row>
    <row r="650" spans="1:9" ht="14.4" customHeight="1">
      <c r="A650" s="499"/>
      <c r="B650" s="499"/>
      <c r="C650" s="525"/>
      <c r="D650" s="584"/>
      <c r="E650" s="584"/>
      <c r="F650" s="584"/>
      <c r="G650" s="515"/>
      <c r="H650" s="714"/>
    </row>
    <row r="651" spans="1:9" ht="12.75" customHeight="1">
      <c r="A651" s="497"/>
      <c r="B651" s="717" t="s">
        <v>294</v>
      </c>
      <c r="C651" s="525"/>
      <c r="D651" s="1681" t="s">
        <v>1651</v>
      </c>
      <c r="E651" s="1681"/>
      <c r="F651" s="1681"/>
      <c r="G651" s="515"/>
      <c r="H651" s="714"/>
      <c r="I651" s="716" t="s">
        <v>1650</v>
      </c>
    </row>
    <row r="652" spans="1:9" ht="14.4">
      <c r="A652" s="497"/>
      <c r="B652" s="499"/>
      <c r="C652" s="525"/>
      <c r="D652" s="1681"/>
      <c r="E652" s="1681"/>
      <c r="F652" s="1681"/>
      <c r="G652" s="515"/>
      <c r="H652" s="714"/>
    </row>
    <row r="653" spans="1:9" ht="14.4">
      <c r="A653" s="497"/>
      <c r="B653" s="499"/>
      <c r="C653" s="525"/>
      <c r="D653" s="1681"/>
      <c r="E653" s="1681"/>
      <c r="F653" s="1681"/>
      <c r="G653" s="515"/>
      <c r="H653" s="714"/>
    </row>
    <row r="654" spans="1:9" ht="14.4">
      <c r="A654" s="497"/>
      <c r="B654" s="499"/>
      <c r="C654" s="525"/>
      <c r="D654" s="1681"/>
      <c r="E654" s="1681"/>
      <c r="F654" s="1681"/>
      <c r="G654" s="515"/>
      <c r="H654" s="714"/>
    </row>
    <row r="655" spans="1:9" ht="14.4">
      <c r="A655" s="497"/>
      <c r="B655" s="499"/>
      <c r="C655" s="525"/>
      <c r="D655" s="1681"/>
      <c r="E655" s="1681"/>
      <c r="F655" s="1681"/>
      <c r="G655" s="515"/>
      <c r="H655" s="714"/>
    </row>
    <row r="656" spans="1:9" ht="14.25" customHeight="1">
      <c r="A656" s="497"/>
      <c r="B656" s="499"/>
      <c r="C656" s="525"/>
      <c r="D656" s="713"/>
      <c r="E656" s="713"/>
      <c r="F656" s="585"/>
      <c r="G656" s="515"/>
      <c r="H656" s="714"/>
    </row>
    <row r="657" spans="1:11" ht="12.75" customHeight="1">
      <c r="A657" s="497"/>
      <c r="B657" s="717" t="s">
        <v>294</v>
      </c>
      <c r="C657" s="525"/>
      <c r="D657" s="1681" t="s">
        <v>1652</v>
      </c>
      <c r="E657" s="1681"/>
      <c r="F657" s="1681"/>
      <c r="G657" s="515"/>
      <c r="H657" s="714"/>
      <c r="I657" s="716" t="s">
        <v>1650</v>
      </c>
      <c r="J657" s="714"/>
      <c r="K657" s="714"/>
    </row>
    <row r="658" spans="1:11" ht="14.4">
      <c r="A658" s="497"/>
      <c r="B658" s="499"/>
      <c r="C658" s="525"/>
      <c r="D658" s="1681"/>
      <c r="E658" s="1681"/>
      <c r="F658" s="1681"/>
      <c r="G658" s="515"/>
      <c r="H658" s="714"/>
      <c r="J658" s="714"/>
      <c r="K658" s="714"/>
    </row>
    <row r="659" spans="1:11" ht="14.4">
      <c r="A659" s="499"/>
      <c r="B659" s="499"/>
      <c r="C659" s="525"/>
      <c r="D659" s="1681"/>
      <c r="E659" s="1681"/>
      <c r="F659" s="1681"/>
      <c r="G659" s="515"/>
      <c r="H659" s="714"/>
      <c r="J659" s="714"/>
      <c r="K659" s="714"/>
    </row>
    <row r="660" spans="1:11" ht="14.4">
      <c r="A660" s="499"/>
      <c r="B660" s="499"/>
      <c r="C660" s="525"/>
      <c r="D660" s="1681"/>
      <c r="E660" s="1681"/>
      <c r="F660" s="1681"/>
      <c r="G660" s="515"/>
      <c r="H660" s="714"/>
      <c r="J660" s="714"/>
      <c r="K660" s="714"/>
    </row>
    <row r="661" spans="1:11" ht="14.4">
      <c r="A661" s="499"/>
      <c r="B661" s="499"/>
      <c r="C661" s="525"/>
      <c r="D661" s="1351"/>
      <c r="E661" s="1351"/>
      <c r="F661" s="1351"/>
      <c r="G661" s="515"/>
      <c r="H661" s="714"/>
      <c r="J661" s="714"/>
      <c r="K661" s="714"/>
    </row>
    <row r="662" spans="1:11" ht="12.75" customHeight="1">
      <c r="A662" s="497"/>
      <c r="B662" s="717" t="s">
        <v>294</v>
      </c>
      <c r="C662" s="525"/>
      <c r="D662" s="1681" t="s">
        <v>1653</v>
      </c>
      <c r="E662" s="1681"/>
      <c r="F662" s="1681"/>
      <c r="G662" s="515"/>
      <c r="H662" s="714"/>
      <c r="I662" s="716" t="s">
        <v>1650</v>
      </c>
      <c r="J662" s="714"/>
      <c r="K662" s="714"/>
    </row>
    <row r="663" spans="1:11" ht="12.75" customHeight="1">
      <c r="A663" s="497"/>
      <c r="B663" s="499"/>
      <c r="C663" s="525"/>
      <c r="D663" s="1681"/>
      <c r="E663" s="1681"/>
      <c r="F663" s="1681"/>
      <c r="G663" s="515"/>
      <c r="H663" s="714"/>
      <c r="J663" s="714"/>
      <c r="K663" s="714"/>
    </row>
    <row r="664" spans="1:11" ht="12.75" customHeight="1">
      <c r="A664" s="497"/>
      <c r="B664" s="499"/>
      <c r="C664" s="525"/>
      <c r="D664" s="1681"/>
      <c r="E664" s="1681"/>
      <c r="F664" s="1681"/>
      <c r="G664" s="515"/>
      <c r="H664" s="714"/>
      <c r="J664" s="714"/>
      <c r="K664" s="714"/>
    </row>
    <row r="665" spans="1:11" ht="12.75" customHeight="1">
      <c r="A665" s="497"/>
      <c r="B665" s="499"/>
      <c r="C665" s="525"/>
      <c r="D665" s="1681"/>
      <c r="E665" s="1681"/>
      <c r="F665" s="1681"/>
      <c r="G665" s="515"/>
      <c r="H665" s="714"/>
      <c r="J665" s="714"/>
      <c r="K665" s="714"/>
    </row>
    <row r="666" spans="1:11" ht="12.75" customHeight="1">
      <c r="A666" s="497"/>
      <c r="B666" s="499"/>
      <c r="C666" s="525"/>
      <c r="D666" s="1681"/>
      <c r="E666" s="1681"/>
      <c r="F666" s="1681"/>
      <c r="G666" s="515"/>
      <c r="H666" s="714"/>
      <c r="J666" s="714"/>
      <c r="K666" s="714"/>
    </row>
    <row r="667" spans="1:11" ht="12.75" customHeight="1">
      <c r="A667" s="497"/>
      <c r="B667" s="499"/>
      <c r="C667" s="525"/>
      <c r="D667" s="1681"/>
      <c r="E667" s="1681"/>
      <c r="F667" s="1681"/>
      <c r="G667" s="515"/>
      <c r="H667" s="714"/>
      <c r="J667" s="714"/>
      <c r="K667" s="714"/>
    </row>
    <row r="668" spans="1:11" ht="12.75" customHeight="1">
      <c r="A668" s="497"/>
      <c r="B668" s="499"/>
      <c r="C668" s="525"/>
      <c r="D668" s="1681"/>
      <c r="E668" s="1681"/>
      <c r="F668" s="1681"/>
      <c r="G668" s="515"/>
      <c r="H668" s="714"/>
      <c r="J668" s="714"/>
      <c r="K668" s="714"/>
    </row>
    <row r="669" spans="1:11" ht="12.75" customHeight="1">
      <c r="A669" s="497"/>
      <c r="B669" s="499"/>
      <c r="C669" s="525"/>
      <c r="D669" s="1681"/>
      <c r="E669" s="1681"/>
      <c r="F669" s="1681"/>
      <c r="G669" s="515"/>
      <c r="H669" s="714"/>
      <c r="J669" s="714"/>
      <c r="K669" s="714"/>
    </row>
    <row r="670" spans="1:11" ht="12.75" customHeight="1">
      <c r="A670" s="497"/>
      <c r="B670" s="499"/>
      <c r="C670" s="525"/>
      <c r="D670" s="1681"/>
      <c r="E670" s="1681"/>
      <c r="F670" s="1681"/>
      <c r="G670" s="515"/>
      <c r="H670" s="714"/>
      <c r="J670" s="714"/>
      <c r="K670" s="714"/>
    </row>
    <row r="671" spans="1:11">
      <c r="A671" s="525"/>
      <c r="B671" s="525"/>
      <c r="C671" s="525"/>
      <c r="D671" s="535"/>
      <c r="E671" s="535"/>
      <c r="F671" s="535"/>
      <c r="G671" s="515"/>
      <c r="H671" s="714"/>
      <c r="J671" s="714"/>
      <c r="K671" s="714"/>
    </row>
    <row r="672" spans="1:11">
      <c r="A672" s="1581" t="s">
        <v>465</v>
      </c>
      <c r="B672" s="1581"/>
      <c r="C672" s="1581"/>
      <c r="D672" s="1581"/>
      <c r="E672" s="1581"/>
      <c r="F672" s="1581"/>
      <c r="G672" s="1581"/>
      <c r="H672" s="740"/>
      <c r="I672" s="741"/>
      <c r="J672" s="536"/>
      <c r="K672" s="536"/>
    </row>
    <row r="673" spans="1:11">
      <c r="A673" s="460"/>
      <c r="B673" s="460"/>
      <c r="C673" s="460"/>
      <c r="D673" s="460"/>
      <c r="E673" s="460"/>
      <c r="F673" s="460"/>
      <c r="G673" s="460"/>
      <c r="H673" s="536"/>
      <c r="I673" s="731"/>
      <c r="J673" s="536"/>
      <c r="K673" s="536"/>
    </row>
    <row r="674" spans="1:11">
      <c r="C674" s="534"/>
      <c r="D674" s="1597" t="s">
        <v>466</v>
      </c>
      <c r="E674" s="1597"/>
      <c r="F674" s="1597"/>
      <c r="G674" s="515"/>
      <c r="H674" s="536"/>
      <c r="I674" s="731"/>
      <c r="J674" s="536"/>
      <c r="K674" s="536"/>
    </row>
    <row r="675" spans="1:11">
      <c r="A675" s="534"/>
      <c r="B675" s="534"/>
      <c r="C675" s="534"/>
      <c r="D675" s="1597" t="s">
        <v>467</v>
      </c>
      <c r="E675" s="1597"/>
      <c r="F675" s="1597"/>
      <c r="G675" s="515"/>
      <c r="H675" s="536"/>
      <c r="I675" s="731"/>
      <c r="J675" s="536"/>
      <c r="K675" s="536"/>
    </row>
    <row r="676" spans="1:11">
      <c r="A676" s="497"/>
      <c r="B676" s="497"/>
      <c r="C676" s="497"/>
      <c r="D676" s="1600" t="s">
        <v>468</v>
      </c>
      <c r="E676" s="1600"/>
      <c r="F676" s="1600"/>
      <c r="G676" s="515"/>
      <c r="H676" s="536"/>
      <c r="I676" s="731"/>
      <c r="J676" s="536"/>
      <c r="K676" s="536"/>
    </row>
    <row r="677" spans="1:11">
      <c r="A677" s="497"/>
      <c r="B677" s="497"/>
      <c r="C677" s="497"/>
      <c r="D677" s="713"/>
      <c r="E677" s="713"/>
      <c r="F677" s="713"/>
      <c r="G677" s="515"/>
      <c r="H677" s="536"/>
      <c r="I677" s="731"/>
      <c r="J677" s="536"/>
      <c r="K677" s="536"/>
    </row>
    <row r="678" spans="1:11" ht="14.4">
      <c r="A678" s="499"/>
      <c r="B678" s="717" t="s">
        <v>294</v>
      </c>
      <c r="C678" s="497"/>
      <c r="D678" s="1600" t="s">
        <v>469</v>
      </c>
      <c r="E678" s="1600"/>
      <c r="F678" s="1600"/>
      <c r="G678" s="515"/>
      <c r="H678" s="536"/>
      <c r="I678" s="731" t="s">
        <v>1654</v>
      </c>
      <c r="J678" s="536"/>
      <c r="K678" s="536"/>
    </row>
    <row r="679" spans="1:11">
      <c r="A679" s="497"/>
      <c r="B679" s="497"/>
      <c r="C679" s="497"/>
      <c r="D679" s="1600" t="s">
        <v>470</v>
      </c>
      <c r="E679" s="1600"/>
      <c r="F679" s="1600"/>
      <c r="G679" s="515"/>
      <c r="H679" s="536"/>
      <c r="I679" s="731"/>
      <c r="J679" s="536"/>
      <c r="K679" s="536"/>
    </row>
    <row r="680" spans="1:11" ht="12.75" customHeight="1">
      <c r="A680" s="497"/>
      <c r="B680" s="497"/>
      <c r="C680" s="497"/>
      <c r="D680" s="434"/>
      <c r="E680" s="788" t="s">
        <v>1655</v>
      </c>
      <c r="F680" s="409"/>
      <c r="G680" s="515"/>
      <c r="H680" s="536"/>
      <c r="I680" s="731"/>
      <c r="J680" s="536"/>
      <c r="K680" s="536"/>
    </row>
    <row r="681" spans="1:11">
      <c r="A681" s="497"/>
      <c r="B681" s="497"/>
      <c r="C681" s="497"/>
      <c r="D681" s="434"/>
      <c r="E681" s="536" t="s">
        <v>1656</v>
      </c>
      <c r="F681" s="409"/>
      <c r="G681" s="515"/>
      <c r="H681" s="714"/>
      <c r="I681" s="731"/>
      <c r="J681" s="536"/>
      <c r="K681" s="536"/>
    </row>
    <row r="682" spans="1:11">
      <c r="A682" s="497"/>
      <c r="B682" s="497"/>
      <c r="C682" s="497"/>
      <c r="D682" s="537"/>
      <c r="E682" s="1348"/>
      <c r="F682" s="713"/>
      <c r="G682" s="515"/>
      <c r="H682" s="536"/>
      <c r="I682" s="731"/>
      <c r="J682" s="536"/>
      <c r="K682" s="536"/>
    </row>
    <row r="683" spans="1:11" ht="14.4">
      <c r="A683" s="499"/>
      <c r="B683" s="717" t="s">
        <v>294</v>
      </c>
      <c r="C683" s="497"/>
      <c r="D683" s="1598" t="s">
        <v>1657</v>
      </c>
      <c r="E683" s="1598"/>
      <c r="F683" s="1598"/>
      <c r="G683" s="515"/>
      <c r="H683" s="536"/>
      <c r="I683" s="731" t="s">
        <v>1658</v>
      </c>
      <c r="J683" s="536"/>
      <c r="K683" s="536"/>
    </row>
    <row r="684" spans="1:11">
      <c r="A684" s="1346"/>
      <c r="B684" s="1346"/>
      <c r="C684" s="497"/>
      <c r="D684" s="1598"/>
      <c r="E684" s="1598"/>
      <c r="F684" s="1598"/>
      <c r="G684" s="515"/>
      <c r="H684" s="536"/>
      <c r="I684" s="731"/>
      <c r="J684" s="536"/>
      <c r="K684" s="536"/>
    </row>
    <row r="685" spans="1:11">
      <c r="A685" s="497"/>
      <c r="B685" s="497"/>
      <c r="C685" s="497"/>
      <c r="D685" s="1598"/>
      <c r="E685" s="1598"/>
      <c r="F685" s="1598"/>
      <c r="G685" s="515"/>
      <c r="H685" s="536"/>
      <c r="I685" s="731"/>
      <c r="J685" s="536"/>
      <c r="K685" s="536"/>
    </row>
    <row r="686" spans="1:11">
      <c r="A686" s="497"/>
      <c r="B686" s="497"/>
      <c r="C686" s="497"/>
      <c r="D686" s="713"/>
      <c r="E686" s="713"/>
      <c r="F686" s="713"/>
      <c r="G686" s="515"/>
      <c r="H686" s="536"/>
      <c r="I686" s="731" t="s">
        <v>1659</v>
      </c>
      <c r="J686" s="536"/>
      <c r="K686" s="536"/>
    </row>
    <row r="687" spans="1:11" ht="14.4">
      <c r="A687" s="499"/>
      <c r="B687" s="717" t="s">
        <v>294</v>
      </c>
      <c r="C687" s="497"/>
      <c r="D687" s="1600" t="s">
        <v>473</v>
      </c>
      <c r="E687" s="1600"/>
      <c r="F687" s="1600"/>
      <c r="G687" s="515"/>
      <c r="H687" s="536"/>
      <c r="I687" s="731"/>
      <c r="J687" s="536"/>
      <c r="K687" s="536"/>
    </row>
    <row r="688" spans="1:11" ht="14.4">
      <c r="A688" s="499"/>
      <c r="B688" s="499"/>
      <c r="C688" s="497"/>
      <c r="D688" s="1600" t="s">
        <v>470</v>
      </c>
      <c r="E688" s="1600"/>
      <c r="F688" s="1600"/>
      <c r="G688" s="515"/>
      <c r="H688" s="536"/>
      <c r="I688" s="731"/>
      <c r="J688" s="536"/>
      <c r="K688" s="536"/>
    </row>
    <row r="689" spans="1:11">
      <c r="A689" s="497"/>
      <c r="B689" s="497"/>
      <c r="C689" s="497"/>
      <c r="D689" s="434"/>
      <c r="E689" s="788" t="s">
        <v>1660</v>
      </c>
      <c r="F689" s="791"/>
      <c r="G689" s="515"/>
      <c r="H689" s="536"/>
      <c r="I689" s="731"/>
      <c r="J689" s="536"/>
      <c r="K689" s="536"/>
    </row>
    <row r="690" spans="1:11">
      <c r="A690" s="497"/>
      <c r="B690" s="497"/>
      <c r="C690" s="497"/>
      <c r="D690" s="716"/>
      <c r="E690" s="713"/>
      <c r="F690" s="713"/>
      <c r="G690" s="515"/>
      <c r="H690" s="536"/>
      <c r="I690" s="731"/>
      <c r="J690" s="536"/>
      <c r="K690" s="536"/>
    </row>
    <row r="691" spans="1:11" ht="14.4">
      <c r="A691" s="499"/>
      <c r="B691" s="717" t="s">
        <v>294</v>
      </c>
      <c r="C691" s="497"/>
      <c r="D691" s="1683" t="s">
        <v>475</v>
      </c>
      <c r="E691" s="1683"/>
      <c r="F691" s="1683"/>
      <c r="G691" s="515"/>
      <c r="H691" s="536"/>
      <c r="I691" s="731" t="s">
        <v>1661</v>
      </c>
      <c r="J691" s="536"/>
      <c r="K691" s="536"/>
    </row>
    <row r="692" spans="1:11">
      <c r="A692" s="497"/>
      <c r="B692" s="497"/>
      <c r="C692" s="497"/>
      <c r="D692" s="1683"/>
      <c r="E692" s="1683"/>
      <c r="F692" s="1683"/>
      <c r="G692" s="515"/>
      <c r="H692" s="536"/>
      <c r="I692" s="731"/>
      <c r="J692" s="536"/>
      <c r="K692" s="536"/>
    </row>
    <row r="693" spans="1:11">
      <c r="A693" s="497"/>
      <c r="B693" s="497"/>
      <c r="C693" s="497"/>
      <c r="D693" s="1683"/>
      <c r="E693" s="1683"/>
      <c r="F693" s="1683"/>
      <c r="G693" s="515"/>
      <c r="H693" s="536"/>
      <c r="I693" s="731"/>
      <c r="J693" s="536"/>
      <c r="K693" s="536"/>
    </row>
    <row r="694" spans="1:11">
      <c r="A694" s="497"/>
      <c r="B694" s="497"/>
      <c r="C694" s="497"/>
      <c r="D694" s="1683"/>
      <c r="E694" s="1683"/>
      <c r="F694" s="1683"/>
      <c r="G694" s="515"/>
      <c r="H694" s="536"/>
      <c r="I694" s="731"/>
      <c r="J694" s="536"/>
      <c r="K694" s="536"/>
    </row>
    <row r="695" spans="1:11">
      <c r="A695" s="497"/>
      <c r="B695" s="497"/>
      <c r="C695" s="497"/>
      <c r="D695" s="1683"/>
      <c r="E695" s="1683"/>
      <c r="F695" s="1683"/>
      <c r="G695" s="515"/>
      <c r="H695" s="536"/>
      <c r="I695" s="731"/>
      <c r="J695" s="536"/>
      <c r="K695" s="536"/>
    </row>
    <row r="696" spans="1:11" s="496" customFormat="1">
      <c r="A696" s="529"/>
      <c r="B696" s="529"/>
      <c r="C696" s="529"/>
      <c r="D696" s="1683"/>
      <c r="E696" s="1683"/>
      <c r="F696" s="1683"/>
      <c r="G696" s="538"/>
      <c r="H696" s="539"/>
      <c r="I696" s="732"/>
      <c r="J696" s="539"/>
      <c r="K696" s="539"/>
    </row>
    <row r="697" spans="1:11" s="496" customFormat="1">
      <c r="A697" s="529"/>
      <c r="B697" s="529"/>
      <c r="C697" s="529"/>
      <c r="D697" s="1352"/>
      <c r="E697" s="1352"/>
      <c r="F697" s="1352"/>
      <c r="G697" s="538"/>
      <c r="H697" s="539"/>
      <c r="I697" s="732"/>
      <c r="J697" s="539"/>
      <c r="K697" s="539"/>
    </row>
    <row r="698" spans="1:11" s="496" customFormat="1">
      <c r="A698" s="529"/>
      <c r="B698" s="717" t="s">
        <v>294</v>
      </c>
      <c r="C698" s="529"/>
      <c r="D698" s="1683" t="s">
        <v>1662</v>
      </c>
      <c r="E698" s="1683"/>
      <c r="F698" s="1683"/>
      <c r="G698" s="538"/>
      <c r="H698" s="539"/>
      <c r="I698" s="732" t="s">
        <v>1661</v>
      </c>
      <c r="J698" s="539"/>
      <c r="K698" s="539"/>
    </row>
    <row r="699" spans="1:11" s="496" customFormat="1">
      <c r="A699" s="529"/>
      <c r="B699" s="529"/>
      <c r="C699" s="529"/>
      <c r="D699" s="1683"/>
      <c r="E699" s="1683"/>
      <c r="F699" s="1683"/>
      <c r="G699" s="538"/>
      <c r="H699" s="539"/>
      <c r="I699" s="732"/>
      <c r="J699" s="539"/>
      <c r="K699" s="539"/>
    </row>
    <row r="700" spans="1:11" s="496" customFormat="1">
      <c r="A700" s="529"/>
      <c r="B700" s="529"/>
      <c r="C700" s="529"/>
      <c r="D700" s="1352"/>
      <c r="E700" s="1352"/>
      <c r="F700" s="1352"/>
      <c r="G700" s="538"/>
      <c r="H700" s="539"/>
      <c r="I700" s="732"/>
      <c r="J700" s="539"/>
      <c r="K700" s="539"/>
    </row>
    <row r="701" spans="1:11" ht="14.4">
      <c r="A701" s="499"/>
      <c r="B701" s="717" t="s">
        <v>294</v>
      </c>
      <c r="C701" s="497"/>
      <c r="D701" s="1683" t="s">
        <v>476</v>
      </c>
      <c r="E701" s="1683"/>
      <c r="F701" s="1683"/>
      <c r="G701" s="515"/>
      <c r="H701" s="536"/>
      <c r="I701" s="731" t="s">
        <v>1661</v>
      </c>
      <c r="J701" s="536"/>
      <c r="K701" s="536"/>
    </row>
    <row r="702" spans="1:11">
      <c r="A702" s="497"/>
      <c r="B702" s="497"/>
      <c r="C702" s="497"/>
      <c r="D702" s="1683"/>
      <c r="E702" s="1683"/>
      <c r="F702" s="1683"/>
      <c r="G702" s="515"/>
      <c r="H702" s="536"/>
      <c r="I702" s="731"/>
      <c r="J702" s="536"/>
      <c r="K702" s="536"/>
    </row>
    <row r="703" spans="1:11">
      <c r="A703" s="497"/>
      <c r="B703" s="497"/>
      <c r="C703" s="497"/>
      <c r="D703" s="1683"/>
      <c r="E703" s="1683"/>
      <c r="F703" s="1683"/>
      <c r="G703" s="515"/>
      <c r="H703" s="536"/>
      <c r="I703" s="731"/>
      <c r="J703" s="536"/>
      <c r="K703" s="536"/>
    </row>
    <row r="704" spans="1:11" ht="15" customHeight="1">
      <c r="A704" s="497"/>
      <c r="B704" s="497"/>
      <c r="C704" s="497"/>
      <c r="D704" s="1683"/>
      <c r="E704" s="1683"/>
      <c r="F704" s="1683"/>
      <c r="G704" s="515"/>
      <c r="H704" s="536"/>
      <c r="I704" s="731"/>
      <c r="J704" s="536"/>
      <c r="K704" s="536"/>
    </row>
    <row r="705" spans="1:11" ht="15" customHeight="1">
      <c r="A705" s="497"/>
      <c r="B705" s="497"/>
      <c r="C705" s="497"/>
      <c r="D705" s="1683"/>
      <c r="E705" s="1683"/>
      <c r="F705" s="1683"/>
      <c r="G705" s="515"/>
      <c r="H705" s="536"/>
      <c r="I705" s="731"/>
      <c r="J705" s="536"/>
      <c r="K705" s="536"/>
    </row>
    <row r="706" spans="1:11">
      <c r="A706" s="497"/>
      <c r="B706" s="497"/>
      <c r="C706" s="497"/>
      <c r="D706" s="1683"/>
      <c r="E706" s="1683"/>
      <c r="F706" s="1683"/>
      <c r="G706" s="515"/>
      <c r="H706" s="536"/>
      <c r="I706" s="731"/>
      <c r="J706" s="536"/>
      <c r="K706" s="536"/>
    </row>
    <row r="707" spans="1:11">
      <c r="A707" s="497"/>
      <c r="B707" s="497"/>
      <c r="C707" s="497"/>
      <c r="D707" s="1683"/>
      <c r="E707" s="1683"/>
      <c r="F707" s="1683"/>
      <c r="G707" s="515"/>
      <c r="H707" s="536"/>
      <c r="I707" s="731"/>
      <c r="J707" s="536"/>
      <c r="K707" s="536"/>
    </row>
    <row r="708" spans="1:11">
      <c r="A708" s="497"/>
      <c r="B708" s="497"/>
      <c r="C708" s="497"/>
      <c r="D708" s="1683"/>
      <c r="E708" s="1683"/>
      <c r="F708" s="1683"/>
      <c r="G708" s="515"/>
      <c r="H708" s="536"/>
      <c r="I708" s="731"/>
      <c r="J708" s="536"/>
      <c r="K708" s="536"/>
    </row>
    <row r="709" spans="1:11" ht="15" customHeight="1">
      <c r="A709" s="497"/>
      <c r="B709" s="497"/>
      <c r="C709" s="497"/>
      <c r="D709" s="1683"/>
      <c r="E709" s="1683"/>
      <c r="F709" s="1683"/>
      <c r="G709" s="515"/>
      <c r="H709" s="536"/>
      <c r="I709" s="731"/>
      <c r="J709" s="536"/>
      <c r="K709" s="536"/>
    </row>
    <row r="710" spans="1:11">
      <c r="A710" s="497"/>
      <c r="B710" s="497"/>
      <c r="C710" s="497"/>
      <c r="D710" s="1683"/>
      <c r="E710" s="1683"/>
      <c r="F710" s="1683"/>
      <c r="G710" s="515"/>
      <c r="H710" s="536"/>
      <c r="I710" s="731"/>
      <c r="J710" s="536"/>
      <c r="K710" s="536"/>
    </row>
    <row r="711" spans="1:11">
      <c r="A711" s="497"/>
      <c r="B711" s="497"/>
      <c r="C711" s="497"/>
      <c r="D711" s="1683"/>
      <c r="E711" s="1683"/>
      <c r="F711" s="1683"/>
      <c r="G711" s="515"/>
      <c r="H711" s="536"/>
      <c r="I711" s="731"/>
      <c r="J711" s="536"/>
      <c r="K711" s="536"/>
    </row>
    <row r="712" spans="1:11">
      <c r="A712" s="497"/>
      <c r="B712" s="497"/>
      <c r="C712" s="497"/>
      <c r="D712" s="1683"/>
      <c r="E712" s="1683"/>
      <c r="F712" s="1683"/>
      <c r="G712" s="515"/>
      <c r="H712" s="536"/>
      <c r="I712" s="731"/>
      <c r="J712" s="536"/>
      <c r="K712" s="536"/>
    </row>
    <row r="713" spans="1:11">
      <c r="A713" s="497"/>
      <c r="B713" s="497"/>
      <c r="C713" s="497"/>
      <c r="D713" s="1683"/>
      <c r="E713" s="1683"/>
      <c r="F713" s="1683"/>
      <c r="G713" s="515"/>
      <c r="H713" s="536"/>
      <c r="I713" s="731"/>
      <c r="J713" s="536"/>
      <c r="K713" s="536"/>
    </row>
    <row r="714" spans="1:11">
      <c r="A714" s="497"/>
      <c r="B714" s="717" t="s">
        <v>294</v>
      </c>
      <c r="C714" s="497"/>
      <c r="D714" s="1683" t="s">
        <v>478</v>
      </c>
      <c r="E714" s="1683"/>
      <c r="F714" s="1683"/>
      <c r="G714" s="515"/>
      <c r="H714" s="536"/>
      <c r="I714" s="731" t="s">
        <v>1663</v>
      </c>
      <c r="J714" s="536"/>
      <c r="K714" s="536"/>
    </row>
    <row r="715" spans="1:11">
      <c r="A715" s="497"/>
      <c r="B715" s="497"/>
      <c r="C715" s="497"/>
      <c r="D715" s="1683"/>
      <c r="E715" s="1683"/>
      <c r="F715" s="1683"/>
      <c r="G715" s="515"/>
      <c r="H715" s="536"/>
      <c r="I715" s="731"/>
      <c r="J715" s="536"/>
      <c r="K715" s="536"/>
    </row>
    <row r="716" spans="1:11">
      <c r="A716" s="497"/>
      <c r="B716" s="497"/>
      <c r="C716" s="497"/>
      <c r="D716" s="1352"/>
      <c r="E716" s="1352"/>
      <c r="F716" s="1352"/>
      <c r="G716" s="515"/>
      <c r="H716" s="536"/>
      <c r="I716" s="731"/>
      <c r="J716" s="536"/>
      <c r="K716" s="536"/>
    </row>
    <row r="717" spans="1:11">
      <c r="A717" s="497"/>
      <c r="B717" s="717" t="s">
        <v>294</v>
      </c>
      <c r="C717" s="497"/>
      <c r="D717" s="1683" t="s">
        <v>480</v>
      </c>
      <c r="E717" s="1683"/>
      <c r="F717" s="1683"/>
      <c r="G717" s="515"/>
      <c r="H717" s="536"/>
      <c r="I717" s="731" t="s">
        <v>1663</v>
      </c>
      <c r="J717" s="536"/>
      <c r="K717" s="536"/>
    </row>
    <row r="718" spans="1:11">
      <c r="A718" s="497"/>
      <c r="B718" s="497"/>
      <c r="C718" s="497"/>
      <c r="D718" s="1683"/>
      <c r="E718" s="1683"/>
      <c r="F718" s="1683"/>
      <c r="G718" s="515"/>
      <c r="H718" s="536"/>
      <c r="I718" s="731"/>
      <c r="J718" s="536"/>
      <c r="K718" s="536"/>
    </row>
    <row r="719" spans="1:11">
      <c r="A719" s="497"/>
      <c r="B719" s="497"/>
      <c r="C719" s="497"/>
      <c r="D719" s="1683"/>
      <c r="E719" s="1683"/>
      <c r="F719" s="1683"/>
      <c r="G719" s="515"/>
      <c r="H719" s="536"/>
      <c r="I719" s="731"/>
      <c r="J719" s="536"/>
      <c r="K719" s="536"/>
    </row>
    <row r="720" spans="1:11">
      <c r="A720" s="497"/>
      <c r="B720" s="497"/>
      <c r="C720" s="497"/>
      <c r="D720" s="502"/>
      <c r="E720" s="713"/>
      <c r="F720" s="713"/>
      <c r="G720" s="515"/>
      <c r="H720" s="536"/>
      <c r="I720" s="731"/>
      <c r="J720" s="536"/>
      <c r="K720" s="536"/>
    </row>
    <row r="721" spans="1:11">
      <c r="A721" s="497"/>
      <c r="B721" s="717" t="s">
        <v>294</v>
      </c>
      <c r="C721" s="497"/>
      <c r="D721" s="1683" t="s">
        <v>481</v>
      </c>
      <c r="E721" s="1683"/>
      <c r="F721" s="1683"/>
      <c r="G721" s="515"/>
      <c r="H721" s="536"/>
      <c r="I721" s="731" t="s">
        <v>1663</v>
      </c>
      <c r="J721" s="536"/>
      <c r="K721" s="536"/>
    </row>
    <row r="722" spans="1:11">
      <c r="A722" s="497"/>
      <c r="B722" s="497"/>
      <c r="C722" s="497"/>
      <c r="D722" s="1683"/>
      <c r="E722" s="1683"/>
      <c r="F722" s="1683"/>
      <c r="G722" s="515"/>
      <c r="H722" s="536"/>
      <c r="I722" s="731"/>
      <c r="J722" s="536"/>
      <c r="K722" s="536"/>
    </row>
    <row r="723" spans="1:11">
      <c r="A723" s="497"/>
      <c r="B723" s="497"/>
      <c r="C723" s="497"/>
      <c r="D723" s="1683"/>
      <c r="E723" s="1683"/>
      <c r="F723" s="1683"/>
      <c r="G723" s="515"/>
      <c r="H723" s="536"/>
      <c r="I723" s="731"/>
      <c r="J723" s="536"/>
      <c r="K723" s="536"/>
    </row>
    <row r="724" spans="1:11">
      <c r="A724" s="497"/>
      <c r="B724" s="497"/>
      <c r="C724" s="497"/>
      <c r="D724" s="714"/>
      <c r="E724" s="713"/>
      <c r="F724" s="713"/>
      <c r="G724" s="515"/>
      <c r="H724" s="536"/>
      <c r="I724" s="731"/>
      <c r="J724" s="536"/>
      <c r="K724" s="536"/>
    </row>
    <row r="725" spans="1:11" ht="14.4">
      <c r="A725" s="499"/>
      <c r="B725" s="717" t="s">
        <v>294</v>
      </c>
      <c r="C725" s="497"/>
      <c r="D725" s="1598" t="s">
        <v>482</v>
      </c>
      <c r="E725" s="1598"/>
      <c r="F725" s="1598"/>
      <c r="G725" s="515"/>
      <c r="H725" s="536"/>
      <c r="I725" s="731" t="s">
        <v>1664</v>
      </c>
      <c r="J725" s="536"/>
      <c r="K725" s="536"/>
    </row>
    <row r="726" spans="1:11">
      <c r="A726" s="497"/>
      <c r="B726" s="497"/>
      <c r="C726" s="497"/>
      <c r="D726" s="1598"/>
      <c r="E726" s="1598"/>
      <c r="F726" s="1598"/>
      <c r="G726" s="515"/>
      <c r="H726" s="536"/>
      <c r="I726" s="731"/>
      <c r="J726" s="536"/>
      <c r="K726" s="536"/>
    </row>
    <row r="727" spans="1:11">
      <c r="A727" s="497"/>
      <c r="B727" s="497"/>
      <c r="C727" s="497"/>
      <c r="D727" s="1598"/>
      <c r="E727" s="1598"/>
      <c r="F727" s="1598"/>
      <c r="G727" s="515"/>
      <c r="H727" s="536"/>
      <c r="I727" s="731"/>
      <c r="J727" s="536"/>
      <c r="K727" s="536"/>
    </row>
    <row r="728" spans="1:11">
      <c r="A728" s="497"/>
      <c r="B728" s="497"/>
      <c r="C728" s="497"/>
      <c r="D728" s="1598"/>
      <c r="E728" s="1598"/>
      <c r="F728" s="1598"/>
      <c r="G728" s="515"/>
      <c r="H728" s="536"/>
      <c r="I728" s="731"/>
      <c r="J728" s="536"/>
      <c r="K728" s="536"/>
    </row>
    <row r="729" spans="1:11">
      <c r="A729" s="497"/>
      <c r="B729" s="497"/>
      <c r="C729" s="497"/>
      <c r="D729" s="518"/>
      <c r="E729" s="713"/>
      <c r="F729" s="713"/>
      <c r="G729" s="515"/>
      <c r="H729" s="536"/>
      <c r="I729" s="731"/>
      <c r="J729" s="536"/>
      <c r="K729" s="536"/>
    </row>
    <row r="730" spans="1:11" ht="14.4">
      <c r="A730" s="499"/>
      <c r="B730" s="717" t="s">
        <v>294</v>
      </c>
      <c r="C730" s="497"/>
      <c r="D730" s="1683" t="s">
        <v>1665</v>
      </c>
      <c r="E730" s="1683"/>
      <c r="F730" s="1683"/>
      <c r="G730" s="515"/>
      <c r="H730" s="536"/>
      <c r="I730" s="731" t="s">
        <v>1666</v>
      </c>
      <c r="J730" s="536"/>
      <c r="K730" s="536"/>
    </row>
    <row r="731" spans="1:11">
      <c r="A731" s="497"/>
      <c r="B731" s="497"/>
      <c r="C731" s="497"/>
      <c r="D731" s="1683"/>
      <c r="E731" s="1683"/>
      <c r="F731" s="1683"/>
      <c r="G731" s="515"/>
      <c r="H731" s="536"/>
      <c r="I731" s="731"/>
      <c r="J731" s="536"/>
      <c r="K731" s="536"/>
    </row>
    <row r="732" spans="1:11">
      <c r="A732" s="497"/>
      <c r="B732" s="497"/>
      <c r="C732" s="497"/>
      <c r="D732" s="1683"/>
      <c r="E732" s="1683"/>
      <c r="F732" s="1683"/>
      <c r="G732" s="515"/>
      <c r="H732" s="536"/>
      <c r="I732" s="731"/>
      <c r="J732" s="536"/>
      <c r="K732" s="536"/>
    </row>
    <row r="733" spans="1:11">
      <c r="A733" s="497"/>
      <c r="B733" s="497"/>
      <c r="C733" s="497"/>
      <c r="D733" s="1683"/>
      <c r="E733" s="1683"/>
      <c r="F733" s="1683"/>
      <c r="G733" s="515"/>
      <c r="H733" s="536"/>
      <c r="I733" s="731"/>
      <c r="J733" s="536"/>
      <c r="K733" s="536"/>
    </row>
    <row r="734" spans="1:11">
      <c r="A734" s="497"/>
      <c r="B734" s="497"/>
      <c r="C734" s="497"/>
      <c r="D734" s="1683"/>
      <c r="E734" s="1683"/>
      <c r="F734" s="1683"/>
      <c r="G734" s="515"/>
      <c r="H734" s="536"/>
      <c r="I734" s="731"/>
      <c r="J734" s="536"/>
      <c r="K734" s="536"/>
    </row>
    <row r="735" spans="1:11">
      <c r="A735" s="497"/>
      <c r="B735" s="497"/>
      <c r="C735" s="497"/>
      <c r="D735" s="1683"/>
      <c r="E735" s="1683"/>
      <c r="F735" s="1683"/>
      <c r="G735" s="515"/>
      <c r="H735" s="536"/>
      <c r="I735" s="731"/>
      <c r="J735" s="536"/>
      <c r="K735" s="536"/>
    </row>
    <row r="736" spans="1:11">
      <c r="A736" s="497"/>
      <c r="B736" s="497"/>
      <c r="C736" s="497"/>
      <c r="D736" s="1683"/>
      <c r="E736" s="1683"/>
      <c r="F736" s="1683"/>
      <c r="G736" s="515"/>
      <c r="H736" s="536"/>
      <c r="I736" s="731"/>
      <c r="J736" s="536"/>
      <c r="K736" s="536"/>
    </row>
    <row r="737" spans="1:11">
      <c r="A737" s="497"/>
      <c r="B737" s="497"/>
      <c r="C737" s="497"/>
      <c r="D737" s="1628" t="s">
        <v>1667</v>
      </c>
      <c r="E737" s="1628"/>
      <c r="F737" s="1628"/>
      <c r="G737" s="515"/>
      <c r="H737" s="536"/>
      <c r="I737" s="731"/>
      <c r="J737" s="536"/>
      <c r="K737" s="536"/>
    </row>
    <row r="738" spans="1:11">
      <c r="A738" s="497"/>
      <c r="B738" s="497"/>
      <c r="C738" s="497"/>
      <c r="D738" s="1285"/>
      <c r="E738" s="713"/>
      <c r="F738" s="713"/>
      <c r="G738" s="515"/>
      <c r="H738" s="536"/>
      <c r="I738" s="731"/>
      <c r="J738" s="536"/>
      <c r="K738" s="536"/>
    </row>
    <row r="739" spans="1:11">
      <c r="A739" s="1630" t="s">
        <v>485</v>
      </c>
      <c r="B739" s="1630"/>
      <c r="C739" s="1630"/>
      <c r="D739" s="1630"/>
      <c r="E739" s="1630"/>
      <c r="F739" s="1630"/>
      <c r="G739" s="1630"/>
      <c r="H739" s="740"/>
      <c r="I739" s="741"/>
      <c r="J739" s="536"/>
      <c r="K739" s="536"/>
    </row>
    <row r="740" spans="1:11">
      <c r="A740" s="497"/>
      <c r="B740" s="497"/>
      <c r="C740" s="497"/>
      <c r="D740" s="518"/>
      <c r="E740" s="713"/>
      <c r="F740" s="713"/>
      <c r="G740" s="540"/>
      <c r="H740" s="536"/>
      <c r="I740" s="731"/>
      <c r="J740" s="536"/>
      <c r="K740" s="536"/>
    </row>
    <row r="741" spans="1:11" ht="13.65" customHeight="1">
      <c r="C741" s="497"/>
      <c r="D741" s="1667" t="s">
        <v>486</v>
      </c>
      <c r="E741" s="1667"/>
      <c r="F741" s="1667"/>
      <c r="G741" s="540"/>
      <c r="H741" s="536"/>
      <c r="I741" s="731"/>
      <c r="J741" s="536"/>
      <c r="K741" s="536"/>
    </row>
    <row r="742" spans="1:11">
      <c r="A742" s="497"/>
      <c r="B742" s="497"/>
      <c r="C742" s="497"/>
      <c r="D742" s="1624" t="s">
        <v>487</v>
      </c>
      <c r="E742" s="1624"/>
      <c r="F742" s="1624"/>
      <c r="G742" s="540"/>
      <c r="H742" s="536"/>
      <c r="I742" s="731"/>
      <c r="J742" s="536"/>
      <c r="K742" s="536"/>
    </row>
    <row r="743" spans="1:11">
      <c r="A743" s="497"/>
      <c r="B743" s="497"/>
      <c r="C743" s="497"/>
      <c r="D743" s="713"/>
      <c r="E743" s="713"/>
      <c r="F743" s="713"/>
      <c r="G743" s="540"/>
      <c r="H743" s="536"/>
      <c r="I743" s="731"/>
      <c r="J743" s="536"/>
      <c r="K743" s="536"/>
    </row>
    <row r="744" spans="1:11" s="496" customFormat="1" ht="14.4">
      <c r="A744" s="499"/>
      <c r="B744" s="717" t="s">
        <v>294</v>
      </c>
      <c r="C744" s="493"/>
      <c r="D744" s="1598" t="s">
        <v>488</v>
      </c>
      <c r="E744" s="1598"/>
      <c r="F744" s="1598"/>
      <c r="G744" s="540"/>
      <c r="H744" s="539"/>
      <c r="I744" s="732" t="s">
        <v>1668</v>
      </c>
      <c r="J744" s="539"/>
      <c r="K744" s="539"/>
    </row>
    <row r="745" spans="1:11" s="496" customFormat="1" ht="10.5" customHeight="1">
      <c r="A745" s="493"/>
      <c r="B745" s="493"/>
      <c r="C745" s="493"/>
      <c r="D745" s="1598"/>
      <c r="E745" s="1598"/>
      <c r="F745" s="1598"/>
      <c r="G745" s="540"/>
      <c r="H745" s="539"/>
      <c r="I745" s="732"/>
      <c r="J745" s="539"/>
      <c r="K745" s="539"/>
    </row>
    <row r="746" spans="1:11" s="496" customFormat="1">
      <c r="A746" s="493"/>
      <c r="B746" s="493"/>
      <c r="C746" s="493"/>
      <c r="D746" s="1598"/>
      <c r="E746" s="1598"/>
      <c r="F746" s="1598"/>
      <c r="G746" s="540"/>
      <c r="H746" s="539"/>
      <c r="I746" s="732"/>
      <c r="J746" s="539"/>
      <c r="K746" s="539"/>
    </row>
    <row r="747" spans="1:11">
      <c r="D747" s="1598"/>
      <c r="E747" s="1598"/>
      <c r="F747" s="1598"/>
      <c r="G747" s="540"/>
      <c r="H747" s="536"/>
      <c r="I747" s="731"/>
      <c r="J747" s="536"/>
      <c r="K747" s="536"/>
    </row>
    <row r="748" spans="1:11">
      <c r="A748" s="501"/>
      <c r="B748" s="501"/>
      <c r="C748" s="501"/>
      <c r="D748" s="1598"/>
      <c r="E748" s="1598"/>
      <c r="F748" s="1598"/>
      <c r="G748" s="541"/>
      <c r="H748" s="536"/>
      <c r="I748" s="731"/>
      <c r="J748" s="536"/>
      <c r="K748" s="536"/>
    </row>
    <row r="749" spans="1:11" ht="15.6" customHeight="1">
      <c r="A749" s="501"/>
      <c r="B749" s="501"/>
      <c r="C749" s="501"/>
      <c r="D749" s="1598"/>
      <c r="E749" s="1598"/>
      <c r="F749" s="1598"/>
      <c r="G749" s="541"/>
      <c r="H749" s="536"/>
      <c r="I749" s="731"/>
      <c r="J749" s="536"/>
      <c r="K749" s="536"/>
    </row>
    <row r="750" spans="1:11">
      <c r="A750" s="501"/>
      <c r="B750" s="501"/>
      <c r="C750" s="501"/>
      <c r="D750" s="531"/>
      <c r="E750" s="542"/>
      <c r="F750" s="542"/>
      <c r="G750" s="541"/>
      <c r="H750" s="536"/>
      <c r="I750" s="731"/>
      <c r="J750" s="536"/>
      <c r="K750" s="536"/>
    </row>
    <row r="751" spans="1:11" s="546" customFormat="1" ht="14.4">
      <c r="A751" s="543"/>
      <c r="B751" s="717" t="s">
        <v>294</v>
      </c>
      <c r="C751" s="544"/>
      <c r="D751" s="1599" t="s">
        <v>1669</v>
      </c>
      <c r="E751" s="1599"/>
      <c r="F751" s="1599"/>
      <c r="G751" s="545"/>
      <c r="I751" s="733" t="s">
        <v>1668</v>
      </c>
    </row>
    <row r="752" spans="1:11" s="546" customFormat="1">
      <c r="A752" s="544"/>
      <c r="B752" s="544"/>
      <c r="C752" s="544"/>
      <c r="D752" s="1599"/>
      <c r="E752" s="1599"/>
      <c r="F752" s="1599"/>
      <c r="G752" s="545"/>
      <c r="I752" s="733"/>
    </row>
    <row r="753" spans="1:11" s="546" customFormat="1">
      <c r="A753" s="544"/>
      <c r="B753" s="544"/>
      <c r="C753" s="544"/>
      <c r="D753" s="1599"/>
      <c r="E753" s="1599"/>
      <c r="F753" s="1599"/>
      <c r="G753" s="545"/>
      <c r="I753" s="733"/>
    </row>
    <row r="754" spans="1:11" s="546" customFormat="1">
      <c r="A754" s="544"/>
      <c r="B754" s="544"/>
      <c r="C754" s="544"/>
      <c r="D754" s="1599"/>
      <c r="E754" s="1599"/>
      <c r="F754" s="1599"/>
      <c r="G754" s="545"/>
      <c r="I754" s="733"/>
    </row>
    <row r="755" spans="1:11" s="546" customFormat="1">
      <c r="A755" s="544"/>
      <c r="B755" s="544"/>
      <c r="C755" s="544"/>
      <c r="D755" s="531"/>
      <c r="E755" s="545"/>
      <c r="F755" s="545"/>
      <c r="G755" s="545"/>
      <c r="I755" s="733"/>
    </row>
    <row r="756" spans="1:11" s="546" customFormat="1" ht="14.4">
      <c r="A756" s="499"/>
      <c r="B756" s="717" t="s">
        <v>294</v>
      </c>
      <c r="C756" s="544"/>
      <c r="D756" s="1691" t="s">
        <v>1670</v>
      </c>
      <c r="E756" s="1691"/>
      <c r="F756" s="1691"/>
      <c r="G756" s="545"/>
      <c r="I756" s="733" t="s">
        <v>1671</v>
      </c>
    </row>
    <row r="757" spans="1:11" s="546" customFormat="1">
      <c r="A757" s="544"/>
      <c r="B757" s="544"/>
      <c r="C757" s="544"/>
      <c r="D757" s="1691"/>
      <c r="E757" s="1691"/>
      <c r="F757" s="1691"/>
      <c r="G757" s="545"/>
      <c r="I757" s="733"/>
    </row>
    <row r="758" spans="1:11" s="546" customFormat="1">
      <c r="A758" s="544"/>
      <c r="B758" s="544"/>
      <c r="C758" s="544"/>
      <c r="D758" s="1691"/>
      <c r="E758" s="1691"/>
      <c r="F758" s="1691"/>
      <c r="G758" s="545"/>
      <c r="I758" s="733"/>
    </row>
    <row r="759" spans="1:11">
      <c r="A759" s="501"/>
      <c r="B759" s="501"/>
      <c r="C759" s="501"/>
      <c r="D759" s="531"/>
      <c r="E759" s="542"/>
      <c r="F759" s="542"/>
      <c r="G759" s="541"/>
      <c r="H759" s="536"/>
      <c r="I759" s="731"/>
      <c r="J759" s="536"/>
      <c r="K759" s="536"/>
    </row>
    <row r="760" spans="1:11" ht="14.4">
      <c r="A760" s="499"/>
      <c r="B760" s="717" t="s">
        <v>294</v>
      </c>
      <c r="C760" s="501"/>
      <c r="D760" s="1599" t="s">
        <v>1672</v>
      </c>
      <c r="E760" s="1599"/>
      <c r="F760" s="1599"/>
      <c r="G760" s="541"/>
      <c r="H760" s="536"/>
      <c r="I760" s="731" t="s">
        <v>1668</v>
      </c>
      <c r="J760" s="536"/>
      <c r="K760" s="536"/>
    </row>
    <row r="761" spans="1:11">
      <c r="A761" s="501"/>
      <c r="B761" s="501"/>
      <c r="C761" s="501"/>
      <c r="D761" s="1599"/>
      <c r="E761" s="1599"/>
      <c r="F761" s="1599"/>
      <c r="G761" s="541"/>
      <c r="H761" s="536"/>
      <c r="I761" s="731"/>
      <c r="J761" s="536"/>
      <c r="K761" s="536"/>
    </row>
    <row r="762" spans="1:11">
      <c r="A762" s="501"/>
      <c r="B762" s="501"/>
      <c r="C762" s="501"/>
      <c r="D762" s="1278"/>
      <c r="E762" s="1278"/>
      <c r="F762" s="1278"/>
      <c r="G762" s="541"/>
      <c r="H762" s="536"/>
      <c r="I762" s="731"/>
      <c r="J762" s="536"/>
      <c r="K762" s="536"/>
    </row>
    <row r="763" spans="1:11">
      <c r="A763" s="501"/>
      <c r="B763" s="717" t="s">
        <v>294</v>
      </c>
      <c r="C763" s="501"/>
      <c r="D763" s="1599" t="s">
        <v>1673</v>
      </c>
      <c r="E763" s="1599"/>
      <c r="F763" s="1599"/>
      <c r="G763" s="541"/>
      <c r="H763" s="536"/>
      <c r="I763" s="731" t="s">
        <v>1668</v>
      </c>
      <c r="J763" s="536"/>
      <c r="K763" s="536"/>
    </row>
    <row r="764" spans="1:11">
      <c r="A764" s="501"/>
      <c r="B764" s="501"/>
      <c r="C764" s="501"/>
      <c r="D764" s="1599"/>
      <c r="E764" s="1599"/>
      <c r="F764" s="1599"/>
      <c r="G764" s="541"/>
      <c r="H764" s="536"/>
      <c r="I764" s="731"/>
      <c r="J764" s="536"/>
      <c r="K764" s="536"/>
    </row>
    <row r="765" spans="1:11">
      <c r="A765" s="501"/>
      <c r="B765" s="501"/>
      <c r="C765" s="501"/>
      <c r="D765" s="1599"/>
      <c r="E765" s="1599"/>
      <c r="F765" s="1599"/>
      <c r="G765" s="541"/>
      <c r="H765" s="536"/>
      <c r="I765" s="731"/>
      <c r="J765" s="536"/>
      <c r="K765" s="536"/>
    </row>
    <row r="766" spans="1:11">
      <c r="A766" s="501"/>
      <c r="B766" s="501"/>
      <c r="C766" s="501"/>
      <c r="D766" s="1278"/>
      <c r="E766" s="1278"/>
      <c r="F766" s="1278"/>
      <c r="G766" s="541"/>
      <c r="H766" s="536"/>
      <c r="I766" s="731"/>
      <c r="J766" s="536"/>
      <c r="K766" s="536"/>
    </row>
    <row r="767" spans="1:11">
      <c r="A767" s="1694" t="s">
        <v>1674</v>
      </c>
      <c r="B767" s="1694"/>
      <c r="C767" s="1694"/>
      <c r="D767" s="1694"/>
      <c r="E767" s="1694"/>
      <c r="F767" s="1694"/>
      <c r="G767" s="1694"/>
      <c r="H767" s="738"/>
      <c r="I767" s="739"/>
      <c r="J767" s="714"/>
      <c r="K767" s="714"/>
    </row>
    <row r="768" spans="1:11">
      <c r="A768" s="69"/>
      <c r="B768" s="69"/>
      <c r="C768" s="680"/>
      <c r="D768" s="100"/>
      <c r="E768" s="100"/>
      <c r="F768" s="100"/>
      <c r="G768" s="444"/>
      <c r="H768" s="714"/>
      <c r="J768" s="714"/>
      <c r="K768" s="714"/>
    </row>
    <row r="769" spans="1:9">
      <c r="A769" s="69"/>
      <c r="B769" s="69"/>
      <c r="C769" s="680"/>
      <c r="D769" s="1695" t="s">
        <v>1675</v>
      </c>
      <c r="E769" s="1695"/>
      <c r="F769" s="1695"/>
      <c r="G769" s="444"/>
      <c r="H769" s="714"/>
    </row>
    <row r="770" spans="1:9">
      <c r="A770" s="69"/>
      <c r="B770" s="69"/>
      <c r="C770" s="680"/>
      <c r="D770" s="1672" t="s">
        <v>1676</v>
      </c>
      <c r="E770" s="1672"/>
      <c r="F770" s="1672"/>
      <c r="G770" s="444"/>
      <c r="H770" s="714"/>
    </row>
    <row r="771" spans="1:9">
      <c r="A771" s="69"/>
      <c r="B771" s="69"/>
      <c r="C771" s="680"/>
      <c r="D771" s="1360"/>
      <c r="E771" s="1360"/>
      <c r="F771" s="1360"/>
      <c r="G771" s="444"/>
      <c r="H771" s="714"/>
    </row>
    <row r="772" spans="1:9">
      <c r="A772" s="69"/>
      <c r="B772" s="717" t="s">
        <v>294</v>
      </c>
      <c r="C772" s="680"/>
      <c r="D772" s="1620" t="s">
        <v>1677</v>
      </c>
      <c r="E772" s="1620"/>
      <c r="F772" s="1620"/>
      <c r="G772" s="444"/>
      <c r="H772" s="714"/>
      <c r="I772" s="731" t="s">
        <v>1678</v>
      </c>
    </row>
    <row r="773" spans="1:9">
      <c r="A773" s="69"/>
      <c r="B773" s="69"/>
      <c r="C773" s="680"/>
      <c r="D773" s="1620"/>
      <c r="E773" s="1620"/>
      <c r="F773" s="1620"/>
      <c r="G773" s="444"/>
      <c r="H773" s="714"/>
    </row>
    <row r="774" spans="1:9">
      <c r="A774" s="457"/>
      <c r="B774" s="457"/>
      <c r="C774" s="184"/>
      <c r="D774" s="1620"/>
      <c r="E774" s="1620"/>
      <c r="F774" s="1620"/>
      <c r="G774" s="681"/>
      <c r="H774" s="714"/>
    </row>
    <row r="775" spans="1:9">
      <c r="A775" s="1332"/>
      <c r="B775" s="1332"/>
      <c r="C775" s="682"/>
      <c r="D775" s="1309"/>
      <c r="E775" s="444"/>
      <c r="F775" s="444"/>
      <c r="G775" s="444"/>
      <c r="H775" s="714"/>
    </row>
    <row r="776" spans="1:9">
      <c r="A776" s="163"/>
      <c r="B776" s="717" t="s">
        <v>294</v>
      </c>
      <c r="C776" s="683"/>
      <c r="D776" s="1620" t="s">
        <v>1679</v>
      </c>
      <c r="E776" s="1620"/>
      <c r="F776" s="1620"/>
      <c r="G776" s="444"/>
      <c r="H776" s="714"/>
      <c r="I776" s="731" t="s">
        <v>1678</v>
      </c>
    </row>
    <row r="777" spans="1:9">
      <c r="A777" s="684"/>
      <c r="B777" s="684"/>
      <c r="C777" s="685"/>
      <c r="D777" s="1620"/>
      <c r="E777" s="1620"/>
      <c r="F777" s="1620"/>
      <c r="G777" s="444"/>
      <c r="H777" s="714"/>
    </row>
    <row r="778" spans="1:9">
      <c r="A778" s="163"/>
      <c r="B778" s="163"/>
      <c r="C778" s="683"/>
      <c r="D778" s="1620"/>
      <c r="E778" s="1620"/>
      <c r="F778" s="1620"/>
      <c r="G778" s="444"/>
      <c r="H778" s="714"/>
    </row>
    <row r="779" spans="1:9">
      <c r="A779" s="457"/>
      <c r="B779" s="457"/>
      <c r="C779" s="184"/>
      <c r="D779" s="4"/>
      <c r="E779" s="686"/>
      <c r="F779" s="686"/>
      <c r="G779" s="687"/>
      <c r="H779" s="714"/>
    </row>
    <row r="780" spans="1:9" ht="14.4">
      <c r="A780" s="454"/>
      <c r="B780" s="717" t="s">
        <v>294</v>
      </c>
      <c r="C780" s="688"/>
      <c r="D780" s="1620" t="s">
        <v>1680</v>
      </c>
      <c r="E780" s="1620"/>
      <c r="F780" s="1620"/>
      <c r="G780" s="687"/>
      <c r="H780" s="714"/>
      <c r="I780" s="731" t="s">
        <v>1678</v>
      </c>
    </row>
    <row r="781" spans="1:9" ht="14.4">
      <c r="A781" s="454"/>
      <c r="B781" s="454"/>
      <c r="C781" s="688"/>
      <c r="D781" s="1620"/>
      <c r="E781" s="1620"/>
      <c r="F781" s="1620"/>
      <c r="G781" s="687"/>
      <c r="H781" s="714"/>
    </row>
    <row r="782" spans="1:9" ht="14.4">
      <c r="A782" s="454"/>
      <c r="B782" s="454"/>
      <c r="C782" s="688"/>
      <c r="D782" s="1620"/>
      <c r="E782" s="1620"/>
      <c r="F782" s="1620"/>
      <c r="G782" s="687"/>
      <c r="H782" s="714"/>
    </row>
    <row r="783" spans="1:9" ht="14.4">
      <c r="A783" s="454"/>
      <c r="B783" s="454"/>
      <c r="C783" s="688"/>
      <c r="D783" s="1281"/>
      <c r="E783" s="4"/>
      <c r="F783" s="4"/>
      <c r="G783" s="687"/>
      <c r="H783" s="714"/>
    </row>
    <row r="784" spans="1:9" ht="14.4">
      <c r="A784" s="454"/>
      <c r="B784" s="717" t="s">
        <v>294</v>
      </c>
      <c r="C784" s="688"/>
      <c r="D784" s="1620" t="s">
        <v>1681</v>
      </c>
      <c r="E784" s="1620"/>
      <c r="F784" s="1620"/>
      <c r="G784" s="687"/>
      <c r="H784" s="714"/>
      <c r="I784" s="731" t="s">
        <v>1678</v>
      </c>
    </row>
    <row r="785" spans="1:9" ht="14.4">
      <c r="A785" s="454"/>
      <c r="B785" s="454"/>
      <c r="C785" s="688"/>
      <c r="D785" s="1620"/>
      <c r="E785" s="1620"/>
      <c r="F785" s="1620"/>
      <c r="G785" s="687"/>
      <c r="H785" s="714"/>
    </row>
    <row r="786" spans="1:9" ht="14.4">
      <c r="A786" s="454"/>
      <c r="B786" s="454"/>
      <c r="C786" s="688"/>
      <c r="D786" s="1620"/>
      <c r="E786" s="1620"/>
      <c r="F786" s="1620"/>
      <c r="G786" s="687"/>
      <c r="H786" s="714"/>
    </row>
    <row r="787" spans="1:9" ht="14.4">
      <c r="A787" s="454"/>
      <c r="B787" s="454"/>
      <c r="C787" s="688"/>
      <c r="D787" s="1620"/>
      <c r="E787" s="1620"/>
      <c r="F787" s="1620"/>
      <c r="G787" s="687"/>
      <c r="H787" s="714"/>
    </row>
    <row r="788" spans="1:9" ht="14.4">
      <c r="A788" s="454"/>
      <c r="B788" s="454"/>
      <c r="C788" s="688"/>
      <c r="D788" s="1620"/>
      <c r="E788" s="1620"/>
      <c r="F788" s="1620"/>
      <c r="G788" s="687"/>
      <c r="H788" s="714"/>
    </row>
    <row r="789" spans="1:9" ht="14.4">
      <c r="A789" s="454"/>
      <c r="B789" s="454"/>
      <c r="C789" s="688"/>
      <c r="D789" s="1620"/>
      <c r="E789" s="1620"/>
      <c r="F789" s="1620"/>
      <c r="G789" s="687"/>
      <c r="H789" s="714"/>
    </row>
    <row r="790" spans="1:9" ht="14.4">
      <c r="A790" s="454"/>
      <c r="B790" s="454"/>
      <c r="C790" s="688"/>
      <c r="D790" s="1620" t="s">
        <v>1682</v>
      </c>
      <c r="E790" s="1620"/>
      <c r="F790" s="1620"/>
      <c r="G790" s="687"/>
      <c r="H790" s="714"/>
    </row>
    <row r="791" spans="1:9" ht="14.4">
      <c r="A791" s="454"/>
      <c r="B791" s="454"/>
      <c r="C791" s="688"/>
      <c r="D791" s="1620"/>
      <c r="E791" s="1620"/>
      <c r="F791" s="1620"/>
      <c r="G791" s="687"/>
      <c r="H791" s="714"/>
    </row>
    <row r="792" spans="1:9" ht="14.4">
      <c r="A792" s="454"/>
      <c r="B792" s="454"/>
      <c r="C792" s="688"/>
      <c r="D792" s="1620"/>
      <c r="E792" s="1620"/>
      <c r="F792" s="1620"/>
      <c r="G792" s="687"/>
      <c r="H792" s="714"/>
    </row>
    <row r="793" spans="1:9" ht="14.4">
      <c r="A793" s="454"/>
      <c r="B793" s="324"/>
      <c r="C793" s="688"/>
      <c r="D793" s="689"/>
      <c r="E793" s="689"/>
      <c r="F793" s="689"/>
      <c r="G793" s="687"/>
      <c r="H793" s="714"/>
    </row>
    <row r="794" spans="1:9" ht="14.4">
      <c r="A794" s="454"/>
      <c r="B794" s="717" t="s">
        <v>294</v>
      </c>
      <c r="C794" s="688"/>
      <c r="D794" s="1620" t="s">
        <v>1683</v>
      </c>
      <c r="E794" s="1620"/>
      <c r="F794" s="1620"/>
      <c r="G794" s="687"/>
      <c r="H794" s="714"/>
      <c r="I794" s="731" t="s">
        <v>1678</v>
      </c>
    </row>
    <row r="795" spans="1:9" ht="14.4">
      <c r="A795" s="454"/>
      <c r="B795" s="454"/>
      <c r="C795" s="688"/>
      <c r="D795" s="1620"/>
      <c r="E795" s="1620"/>
      <c r="F795" s="1620"/>
      <c r="G795" s="687"/>
      <c r="H795" s="714"/>
    </row>
    <row r="796" spans="1:9" ht="14.4">
      <c r="A796" s="454"/>
      <c r="B796" s="454"/>
      <c r="C796" s="688"/>
      <c r="D796" s="1620"/>
      <c r="E796" s="1620"/>
      <c r="F796" s="1620"/>
      <c r="G796" s="687"/>
      <c r="H796" s="714"/>
    </row>
    <row r="797" spans="1:9" ht="14.4">
      <c r="A797" s="454"/>
      <c r="B797" s="454"/>
      <c r="C797" s="688"/>
      <c r="D797" s="1620"/>
      <c r="E797" s="1620"/>
      <c r="F797" s="1620"/>
      <c r="G797" s="687"/>
      <c r="H797" s="714"/>
    </row>
    <row r="798" spans="1:9" ht="14.4">
      <c r="A798" s="454"/>
      <c r="B798" s="454"/>
      <c r="C798" s="688"/>
      <c r="D798" s="1620"/>
      <c r="E798" s="1620"/>
      <c r="F798" s="1620"/>
      <c r="G798" s="687"/>
      <c r="H798" s="714"/>
    </row>
    <row r="799" spans="1:9" ht="14.4">
      <c r="A799" s="454"/>
      <c r="B799" s="454"/>
      <c r="C799" s="688"/>
      <c r="D799" s="1620"/>
      <c r="E799" s="1620"/>
      <c r="F799" s="1620"/>
      <c r="G799" s="687"/>
      <c r="H799" s="714"/>
    </row>
    <row r="800" spans="1:9" ht="14.4">
      <c r="A800" s="454"/>
      <c r="B800" s="454"/>
      <c r="C800" s="688"/>
      <c r="D800" s="1290"/>
      <c r="E800" s="1290"/>
      <c r="F800" s="1290"/>
      <c r="G800" s="687"/>
      <c r="H800" s="714"/>
    </row>
    <row r="801" spans="1:9" ht="14.4">
      <c r="A801" s="454"/>
      <c r="B801" s="717" t="s">
        <v>294</v>
      </c>
      <c r="C801" s="688"/>
      <c r="D801" s="1620" t="s">
        <v>1684</v>
      </c>
      <c r="E801" s="1620"/>
      <c r="F801" s="1620"/>
      <c r="G801" s="687"/>
      <c r="H801" s="714"/>
      <c r="I801" s="731" t="s">
        <v>1678</v>
      </c>
    </row>
    <row r="802" spans="1:9" ht="14.4">
      <c r="A802" s="454"/>
      <c r="B802" s="454"/>
      <c r="C802" s="688"/>
      <c r="D802" s="1620"/>
      <c r="E802" s="1620"/>
      <c r="F802" s="1620"/>
      <c r="G802" s="687"/>
      <c r="H802" s="714"/>
    </row>
    <row r="803" spans="1:9" ht="14.4">
      <c r="A803" s="454"/>
      <c r="B803" s="454"/>
      <c r="C803" s="688"/>
      <c r="D803" s="1620"/>
      <c r="E803" s="1620"/>
      <c r="F803" s="1620"/>
      <c r="G803" s="687"/>
      <c r="H803" s="714"/>
    </row>
    <row r="804" spans="1:9" ht="14.4">
      <c r="A804" s="454"/>
      <c r="B804" s="454"/>
      <c r="C804" s="688"/>
      <c r="D804" s="1620"/>
      <c r="E804" s="1620"/>
      <c r="F804" s="1620"/>
      <c r="G804" s="687"/>
      <c r="H804" s="714"/>
    </row>
    <row r="805" spans="1:9" ht="14.4">
      <c r="A805" s="454"/>
      <c r="B805" s="454"/>
      <c r="C805" s="688"/>
      <c r="D805" s="1620"/>
      <c r="E805" s="1620"/>
      <c r="F805" s="1620"/>
      <c r="G805" s="687"/>
      <c r="H805" s="714"/>
    </row>
    <row r="806" spans="1:9" ht="14.4">
      <c r="A806" s="454"/>
      <c r="B806" s="454"/>
      <c r="C806" s="688"/>
      <c r="D806" s="1620"/>
      <c r="E806" s="1620"/>
      <c r="F806" s="1620"/>
      <c r="G806" s="687"/>
      <c r="H806" s="714"/>
    </row>
    <row r="807" spans="1:9" ht="14.4">
      <c r="A807" s="454"/>
      <c r="B807" s="454"/>
      <c r="C807" s="688"/>
      <c r="D807" s="1290"/>
      <c r="E807" s="1290"/>
      <c r="F807" s="1290"/>
      <c r="G807" s="687"/>
      <c r="H807" s="714"/>
    </row>
    <row r="808" spans="1:9" ht="14.4">
      <c r="A808" s="454"/>
      <c r="B808" s="717" t="s">
        <v>294</v>
      </c>
      <c r="C808" s="688"/>
      <c r="D808" s="1617" t="s">
        <v>1685</v>
      </c>
      <c r="E808" s="1617"/>
      <c r="F808" s="1617"/>
      <c r="G808" s="687"/>
      <c r="H808" s="714"/>
      <c r="I808" s="731" t="s">
        <v>1678</v>
      </c>
    </row>
    <row r="809" spans="1:9" ht="14.4">
      <c r="A809" s="454"/>
      <c r="B809" s="454"/>
      <c r="C809" s="688"/>
      <c r="D809" s="1617"/>
      <c r="E809" s="1617"/>
      <c r="F809" s="1617"/>
      <c r="G809" s="687"/>
      <c r="H809" s="714"/>
    </row>
    <row r="810" spans="1:9">
      <c r="A810" s="1324"/>
      <c r="B810" s="1324"/>
      <c r="C810" s="688"/>
      <c r="D810" s="1617"/>
      <c r="E810" s="1617"/>
      <c r="F810" s="1617"/>
      <c r="G810" s="687"/>
      <c r="H810" s="714"/>
    </row>
    <row r="811" spans="1:9" ht="14.4">
      <c r="A811" s="454"/>
      <c r="B811" s="1324"/>
      <c r="C811" s="688"/>
      <c r="D811" s="1617"/>
      <c r="E811" s="1617"/>
      <c r="F811" s="1617"/>
      <c r="G811" s="687"/>
      <c r="H811" s="714"/>
    </row>
    <row r="812" spans="1:9" ht="12.75" customHeight="1">
      <c r="A812" s="454"/>
      <c r="B812" s="1324"/>
      <c r="C812" s="688"/>
      <c r="D812" s="1617"/>
      <c r="E812" s="1617"/>
      <c r="F812" s="1617"/>
      <c r="G812" s="687"/>
      <c r="H812" s="714"/>
    </row>
    <row r="813" spans="1:9" ht="12.75" customHeight="1">
      <c r="A813" s="454"/>
      <c r="B813" s="1324"/>
      <c r="C813" s="688"/>
      <c r="D813" s="1617"/>
      <c r="E813" s="1617"/>
      <c r="F813" s="1617"/>
      <c r="G813" s="687"/>
      <c r="H813" s="714"/>
    </row>
    <row r="814" spans="1:9" ht="12.75" customHeight="1">
      <c r="A814" s="1324"/>
      <c r="B814" s="1324"/>
      <c r="C814" s="688"/>
      <c r="D814" s="686"/>
      <c r="E814" s="4"/>
      <c r="F814" s="4"/>
      <c r="G814" s="687"/>
      <c r="H814" s="714"/>
    </row>
    <row r="815" spans="1:9" ht="12.75" customHeight="1">
      <c r="A815" s="1629" t="s">
        <v>1686</v>
      </c>
      <c r="B815" s="1629"/>
      <c r="C815" s="1629"/>
      <c r="D815" s="1629"/>
      <c r="E815" s="1629"/>
      <c r="F815" s="1629"/>
      <c r="G815" s="1629"/>
      <c r="H815" s="738"/>
      <c r="I815" s="739"/>
    </row>
    <row r="816" spans="1:9" ht="12.75" customHeight="1">
      <c r="A816" s="1293"/>
      <c r="B816" s="1293"/>
      <c r="C816" s="688"/>
      <c r="D816" s="686"/>
      <c r="E816" s="686"/>
      <c r="F816" s="686"/>
      <c r="G816" s="687"/>
      <c r="H816" s="714"/>
    </row>
    <row r="817" spans="1:9" ht="12.75" customHeight="1">
      <c r="A817" s="454"/>
      <c r="B817" s="454"/>
      <c r="C817" s="324"/>
      <c r="D817" s="1609" t="s">
        <v>1687</v>
      </c>
      <c r="E817" s="1609"/>
      <c r="F817" s="1609"/>
      <c r="G817" s="438"/>
      <c r="H817" s="714"/>
    </row>
    <row r="818" spans="1:9" ht="14.25" customHeight="1">
      <c r="A818" s="454"/>
      <c r="B818" s="454"/>
      <c r="C818" s="324"/>
      <c r="D818" s="1561" t="s">
        <v>1688</v>
      </c>
      <c r="E818" s="1561"/>
      <c r="F818" s="1561"/>
      <c r="G818" s="438"/>
      <c r="H818" s="714"/>
    </row>
    <row r="819" spans="1:9" ht="12.75" customHeight="1">
      <c r="A819" s="454"/>
      <c r="B819" s="454"/>
      <c r="C819" s="324"/>
      <c r="D819" s="1270"/>
      <c r="E819" s="1270"/>
      <c r="F819" s="1270"/>
      <c r="G819" s="438"/>
      <c r="H819" s="714"/>
    </row>
    <row r="820" spans="1:9" ht="12.75" customHeight="1">
      <c r="A820" s="690"/>
      <c r="B820" s="717" t="s">
        <v>294</v>
      </c>
      <c r="C820" s="688"/>
      <c r="D820" s="1561" t="s">
        <v>1689</v>
      </c>
      <c r="E820" s="1561"/>
      <c r="F820" s="1561"/>
      <c r="G820" s="438"/>
      <c r="H820" s="714"/>
      <c r="I820" s="716" t="s">
        <v>1566</v>
      </c>
    </row>
    <row r="821" spans="1:9" ht="14.25" customHeight="1">
      <c r="A821" s="1324"/>
      <c r="B821" s="1324"/>
      <c r="C821" s="688"/>
      <c r="D821" s="714"/>
      <c r="E821" s="788" t="s">
        <v>1567</v>
      </c>
      <c r="F821" s="1368"/>
      <c r="G821" s="438"/>
      <c r="H821" s="714"/>
    </row>
    <row r="822" spans="1:9" ht="12.75" customHeight="1">
      <c r="A822" s="1324"/>
      <c r="B822" s="1324"/>
      <c r="C822" s="688"/>
      <c r="D822" s="691"/>
      <c r="E822" s="4"/>
      <c r="F822" s="4"/>
      <c r="G822" s="438"/>
      <c r="H822" s="714"/>
    </row>
    <row r="823" spans="1:9" ht="14.25" hidden="1" customHeight="1">
      <c r="A823" s="1324"/>
      <c r="B823" s="717" t="s">
        <v>294</v>
      </c>
      <c r="C823" s="688"/>
      <c r="D823" s="1666" t="s">
        <v>1690</v>
      </c>
      <c r="E823" s="1666"/>
      <c r="F823" s="1666"/>
      <c r="G823" s="438"/>
      <c r="H823" s="714"/>
    </row>
    <row r="824" spans="1:9" ht="12.75" hidden="1" customHeight="1">
      <c r="A824" s="1324"/>
      <c r="B824" s="1324"/>
      <c r="C824" s="688"/>
      <c r="D824" s="1666"/>
      <c r="E824" s="1666"/>
      <c r="F824" s="1666"/>
      <c r="G824" s="438"/>
      <c r="H824" s="714"/>
    </row>
    <row r="825" spans="1:9" ht="12.75" hidden="1" customHeight="1">
      <c r="A825" s="1324"/>
      <c r="B825" s="1324"/>
      <c r="C825" s="688"/>
      <c r="D825" s="1666"/>
      <c r="E825" s="1666"/>
      <c r="F825" s="1666"/>
      <c r="G825" s="438"/>
      <c r="H825" s="714"/>
    </row>
    <row r="826" spans="1:9" ht="12.75" hidden="1" customHeight="1">
      <c r="A826" s="1324"/>
      <c r="B826" s="1324"/>
      <c r="C826" s="688"/>
      <c r="D826" s="1666"/>
      <c r="E826" s="1666"/>
      <c r="F826" s="1666"/>
      <c r="G826" s="438"/>
      <c r="H826" s="714"/>
    </row>
    <row r="827" spans="1:9" ht="12.75" hidden="1" customHeight="1">
      <c r="A827" s="1324"/>
      <c r="B827" s="1324"/>
      <c r="C827" s="688"/>
      <c r="D827" s="1666"/>
      <c r="E827" s="1666"/>
      <c r="F827" s="1666"/>
      <c r="G827" s="438"/>
      <c r="H827" s="714"/>
    </row>
    <row r="828" spans="1:9" ht="12.75" hidden="1" customHeight="1">
      <c r="A828" s="1324"/>
      <c r="B828" s="1324"/>
      <c r="C828" s="688"/>
      <c r="D828" s="1666"/>
      <c r="E828" s="1666"/>
      <c r="F828" s="1666"/>
      <c r="G828" s="438"/>
      <c r="H828" s="714"/>
    </row>
    <row r="829" spans="1:9" ht="12.75" hidden="1" customHeight="1">
      <c r="A829" s="1324"/>
      <c r="B829" s="1324"/>
      <c r="C829" s="688"/>
      <c r="D829" s="1666"/>
      <c r="E829" s="1666"/>
      <c r="F829" s="1666"/>
      <c r="G829" s="438"/>
      <c r="H829" s="714"/>
    </row>
    <row r="830" spans="1:9" ht="12.75" hidden="1" customHeight="1">
      <c r="A830" s="1324"/>
      <c r="B830" s="1324"/>
      <c r="C830" s="688"/>
      <c r="D830" s="1666"/>
      <c r="E830" s="1666"/>
      <c r="F830" s="1666"/>
      <c r="G830" s="438"/>
      <c r="H830" s="714"/>
    </row>
    <row r="831" spans="1:9" ht="12.75" hidden="1" customHeight="1">
      <c r="A831" s="1324"/>
      <c r="B831" s="1324"/>
      <c r="C831" s="688"/>
      <c r="D831" s="1666"/>
      <c r="E831" s="1666"/>
      <c r="F831" s="1666"/>
      <c r="G831" s="438"/>
      <c r="H831" s="714"/>
    </row>
    <row r="832" spans="1:9" ht="12.75" hidden="1" customHeight="1">
      <c r="A832" s="1324"/>
      <c r="B832" s="1324"/>
      <c r="C832" s="688"/>
      <c r="D832" s="1666"/>
      <c r="E832" s="1666"/>
      <c r="F832" s="1666"/>
      <c r="G832" s="438"/>
      <c r="H832" s="714"/>
    </row>
    <row r="833" spans="1:9" ht="12.75" hidden="1" customHeight="1">
      <c r="A833" s="1324"/>
      <c r="B833" s="1324"/>
      <c r="C833" s="688"/>
      <c r="D833" s="691"/>
      <c r="E833" s="4"/>
      <c r="F833" s="4"/>
      <c r="G833" s="438"/>
      <c r="H833" s="714"/>
    </row>
    <row r="834" spans="1:9" ht="12.75" customHeight="1">
      <c r="A834" s="454"/>
      <c r="B834" s="717" t="s">
        <v>294</v>
      </c>
      <c r="C834" s="688"/>
      <c r="D834" s="1561" t="s">
        <v>1691</v>
      </c>
      <c r="E834" s="1561"/>
      <c r="F834" s="1561"/>
      <c r="G834" s="438"/>
      <c r="H834" s="714"/>
      <c r="I834" s="716" t="s">
        <v>1569</v>
      </c>
    </row>
    <row r="835" spans="1:9" ht="12.75" customHeight="1">
      <c r="A835" s="454"/>
      <c r="B835" s="454"/>
      <c r="C835" s="688"/>
      <c r="D835" s="1561"/>
      <c r="E835" s="1561"/>
      <c r="F835" s="1561"/>
      <c r="G835" s="438"/>
      <c r="H835" s="714"/>
    </row>
    <row r="836" spans="1:9" ht="12.75" customHeight="1">
      <c r="A836" s="454"/>
      <c r="B836" s="454"/>
      <c r="C836" s="688"/>
      <c r="D836" s="1561"/>
      <c r="E836" s="1561"/>
      <c r="F836" s="1561"/>
      <c r="G836" s="438"/>
      <c r="H836" s="714"/>
    </row>
    <row r="837" spans="1:9" ht="12.75" customHeight="1">
      <c r="A837" s="231"/>
      <c r="B837" s="231"/>
      <c r="C837" s="692"/>
      <c r="D837" s="1283"/>
      <c r="E837" s="438"/>
      <c r="F837" s="438"/>
      <c r="G837" s="438"/>
      <c r="H837" s="714"/>
    </row>
    <row r="838" spans="1:9" ht="12.75" customHeight="1">
      <c r="A838" s="693"/>
      <c r="B838" s="717" t="s">
        <v>294</v>
      </c>
      <c r="C838" s="692"/>
      <c r="D838" s="1664" t="s">
        <v>1692</v>
      </c>
      <c r="E838" s="1664"/>
      <c r="F838" s="1664"/>
      <c r="G838" s="438"/>
      <c r="H838" s="714"/>
    </row>
    <row r="839" spans="1:9" ht="12.75" customHeight="1">
      <c r="A839" s="324"/>
      <c r="B839" s="693"/>
      <c r="C839" s="692"/>
      <c r="D839" s="1664"/>
      <c r="E839" s="1664"/>
      <c r="F839" s="1664"/>
      <c r="G839" s="438"/>
      <c r="H839" s="714"/>
    </row>
    <row r="840" spans="1:9" ht="12.75" customHeight="1">
      <c r="A840" s="231"/>
      <c r="B840" s="324"/>
      <c r="C840" s="692"/>
      <c r="D840" s="1562" t="s">
        <v>1693</v>
      </c>
      <c r="E840" s="1562"/>
      <c r="F840" s="1562"/>
      <c r="G840" s="438"/>
      <c r="H840" s="714"/>
    </row>
    <row r="841" spans="1:9" ht="12.75" customHeight="1">
      <c r="A841" s="231"/>
      <c r="B841" s="231"/>
      <c r="C841" s="692"/>
      <c r="D841" s="1562"/>
      <c r="E841" s="1562"/>
      <c r="F841" s="1562"/>
      <c r="G841" s="438"/>
      <c r="H841" s="714"/>
    </row>
    <row r="842" spans="1:9" ht="12.75" customHeight="1">
      <c r="A842" s="231"/>
      <c r="B842" s="231"/>
      <c r="C842" s="692"/>
      <c r="D842" s="1562"/>
      <c r="E842" s="1562"/>
      <c r="F842" s="1562"/>
      <c r="G842" s="438"/>
      <c r="H842" s="714"/>
    </row>
    <row r="843" spans="1:9" ht="12.75" customHeight="1">
      <c r="A843" s="231"/>
      <c r="B843" s="231"/>
      <c r="C843" s="692"/>
      <c r="D843" s="1562"/>
      <c r="E843" s="1562"/>
      <c r="F843" s="1562"/>
      <c r="G843" s="438"/>
      <c r="H843" s="714"/>
    </row>
    <row r="844" spans="1:9" ht="12.75" customHeight="1">
      <c r="A844" s="231"/>
      <c r="B844" s="231"/>
      <c r="C844" s="692"/>
      <c r="D844" s="1562"/>
      <c r="E844" s="1562"/>
      <c r="F844" s="1562"/>
      <c r="G844" s="438"/>
      <c r="H844" s="714"/>
    </row>
    <row r="845" spans="1:9" ht="12.75" customHeight="1">
      <c r="A845" s="231"/>
      <c r="B845" s="231"/>
      <c r="C845" s="692"/>
      <c r="D845" s="1562"/>
      <c r="E845" s="1562"/>
      <c r="F845" s="1562"/>
      <c r="G845" s="438"/>
      <c r="H845" s="714"/>
    </row>
    <row r="846" spans="1:9" ht="12.75" customHeight="1">
      <c r="A846" s="231"/>
      <c r="B846" s="231"/>
      <c r="C846" s="692"/>
      <c r="D846" s="1283"/>
      <c r="E846" s="438"/>
      <c r="F846" s="438"/>
      <c r="G846" s="438"/>
      <c r="H846" s="714"/>
    </row>
    <row r="847" spans="1:9" ht="12.75" customHeight="1">
      <c r="A847" s="231"/>
      <c r="B847" s="717" t="s">
        <v>294</v>
      </c>
      <c r="C847" s="692"/>
      <c r="D847" s="1562" t="s">
        <v>1694</v>
      </c>
      <c r="E847" s="1562"/>
      <c r="F847" s="1562"/>
      <c r="G847" s="438"/>
      <c r="H847" s="714"/>
      <c r="I847" s="716" t="s">
        <v>1573</v>
      </c>
    </row>
    <row r="848" spans="1:9" ht="12.75" customHeight="1">
      <c r="A848" s="231"/>
      <c r="B848" s="231"/>
      <c r="C848" s="692"/>
      <c r="D848" s="1562" t="s">
        <v>1695</v>
      </c>
      <c r="E848" s="1562"/>
      <c r="F848" s="1562"/>
      <c r="G848" s="438"/>
      <c r="H848" s="714"/>
    </row>
    <row r="849" spans="1:9" ht="12.75" customHeight="1">
      <c r="A849" s="231"/>
      <c r="B849" s="231"/>
      <c r="C849" s="692"/>
      <c r="D849" s="714"/>
      <c r="E849" s="788" t="s">
        <v>1575</v>
      </c>
      <c r="F849" s="792"/>
      <c r="G849" s="438"/>
      <c r="H849" s="714"/>
    </row>
    <row r="850" spans="1:9" ht="12.75" customHeight="1">
      <c r="A850" s="231"/>
      <c r="B850" s="231"/>
      <c r="C850" s="692"/>
      <c r="D850" s="1283"/>
      <c r="E850" s="438"/>
      <c r="F850" s="438"/>
      <c r="G850" s="438"/>
      <c r="H850" s="714"/>
    </row>
    <row r="851" spans="1:9" ht="12.75" customHeight="1">
      <c r="A851" s="231"/>
      <c r="B851" s="717" t="s">
        <v>294</v>
      </c>
      <c r="C851" s="692"/>
      <c r="D851" s="1562" t="s">
        <v>1696</v>
      </c>
      <c r="E851" s="1562"/>
      <c r="F851" s="1562"/>
      <c r="G851" s="438"/>
      <c r="H851" s="714"/>
      <c r="I851" s="716" t="s">
        <v>1577</v>
      </c>
    </row>
    <row r="852" spans="1:9" ht="12.75" customHeight="1">
      <c r="A852" s="231"/>
      <c r="B852" s="231"/>
      <c r="C852" s="692"/>
      <c r="D852" s="1562"/>
      <c r="E852" s="1562"/>
      <c r="F852" s="1562"/>
      <c r="G852" s="438"/>
      <c r="H852" s="714"/>
    </row>
    <row r="853" spans="1:9" ht="12.75" customHeight="1">
      <c r="A853" s="231"/>
      <c r="B853" s="231"/>
      <c r="C853" s="692"/>
      <c r="D853" s="1562"/>
      <c r="E853" s="1562"/>
      <c r="F853" s="1562"/>
      <c r="G853" s="438"/>
      <c r="H853" s="714"/>
    </row>
    <row r="854" spans="1:9" ht="12.75" customHeight="1">
      <c r="A854" s="231"/>
      <c r="B854" s="231"/>
      <c r="C854" s="692"/>
      <c r="D854" s="1562"/>
      <c r="E854" s="1562"/>
      <c r="F854" s="1562"/>
      <c r="G854" s="438"/>
      <c r="H854" s="714"/>
    </row>
    <row r="855" spans="1:9" ht="12.75" customHeight="1">
      <c r="A855" s="1293"/>
      <c r="B855" s="1293"/>
      <c r="C855" s="694"/>
      <c r="D855" s="1281"/>
      <c r="E855" s="4"/>
      <c r="F855" s="4"/>
      <c r="G855" s="438"/>
      <c r="H855" s="714"/>
    </row>
    <row r="856" spans="1:9" ht="12.75" customHeight="1">
      <c r="A856" s="1286" t="s">
        <v>1697</v>
      </c>
      <c r="B856" s="1286"/>
      <c r="C856" s="695"/>
      <c r="D856" s="695"/>
      <c r="E856" s="695"/>
      <c r="F856" s="695"/>
      <c r="G856" s="696"/>
      <c r="H856" s="738"/>
      <c r="I856" s="739"/>
    </row>
    <row r="857" spans="1:9" ht="12.75" customHeight="1">
      <c r="A857" s="1293"/>
      <c r="B857" s="1293"/>
      <c r="C857" s="694"/>
      <c r="D857" s="697"/>
      <c r="E857" s="4"/>
      <c r="F857" s="4"/>
      <c r="G857" s="438"/>
      <c r="H857" s="714"/>
    </row>
    <row r="858" spans="1:9" ht="12.75" customHeight="1">
      <c r="A858" s="690"/>
      <c r="B858" s="690"/>
      <c r="C858" s="184"/>
      <c r="D858" s="1584" t="s">
        <v>1698</v>
      </c>
      <c r="E858" s="1584"/>
      <c r="F858" s="1584"/>
      <c r="G858" s="687"/>
      <c r="H858" s="714"/>
    </row>
    <row r="859" spans="1:9" ht="12.75" customHeight="1">
      <c r="A859" s="690"/>
      <c r="B859" s="690"/>
      <c r="C859" s="184"/>
      <c r="D859" s="1665" t="s">
        <v>1699</v>
      </c>
      <c r="E859" s="1665"/>
      <c r="F859" s="1665"/>
      <c r="G859" s="687"/>
      <c r="H859" s="714"/>
    </row>
    <row r="860" spans="1:9" ht="12.75" customHeight="1">
      <c r="A860" s="690"/>
      <c r="B860" s="690"/>
      <c r="C860" s="184"/>
      <c r="D860" s="1364"/>
      <c r="E860" s="1364"/>
      <c r="F860" s="1364"/>
      <c r="G860" s="687"/>
      <c r="H860" s="714"/>
    </row>
    <row r="861" spans="1:9" ht="12.75" customHeight="1">
      <c r="A861" s="454"/>
      <c r="B861" s="717" t="s">
        <v>294</v>
      </c>
      <c r="C861" s="324"/>
      <c r="D861" s="1574" t="s">
        <v>1700</v>
      </c>
      <c r="E861" s="1574"/>
      <c r="F861" s="1574"/>
      <c r="G861" s="687"/>
      <c r="H861" s="714"/>
      <c r="I861" s="716" t="s">
        <v>1573</v>
      </c>
    </row>
    <row r="862" spans="1:9" ht="12.75" customHeight="1">
      <c r="A862" s="690"/>
      <c r="B862" s="690"/>
      <c r="C862" s="324"/>
      <c r="D862" s="3" t="s">
        <v>1545</v>
      </c>
      <c r="E862" s="788" t="s">
        <v>1575</v>
      </c>
      <c r="F862" s="793"/>
      <c r="G862" s="687"/>
      <c r="H862" s="714"/>
    </row>
    <row r="863" spans="1:9" ht="12.75" customHeight="1">
      <c r="A863" s="690"/>
      <c r="B863" s="690"/>
      <c r="C863" s="324"/>
      <c r="D863" s="1281"/>
      <c r="E863" s="686"/>
      <c r="F863" s="686"/>
      <c r="G863" s="687"/>
      <c r="H863" s="714"/>
    </row>
    <row r="864" spans="1:9" ht="12.75" customHeight="1">
      <c r="A864" s="454"/>
      <c r="B864" s="717" t="s">
        <v>294</v>
      </c>
      <c r="C864" s="324"/>
      <c r="D864" s="1561" t="s">
        <v>1701</v>
      </c>
      <c r="E864" s="1585"/>
      <c r="F864" s="1585"/>
      <c r="G864" s="438"/>
      <c r="H864" s="714"/>
      <c r="I864" s="716" t="s">
        <v>1577</v>
      </c>
    </row>
    <row r="865" spans="1:9" ht="12.75" customHeight="1">
      <c r="A865" s="690"/>
      <c r="B865" s="690"/>
      <c r="C865" s="324"/>
      <c r="D865" s="1585"/>
      <c r="E865" s="1585"/>
      <c r="F865" s="1585"/>
      <c r="G865" s="438"/>
      <c r="H865" s="714"/>
    </row>
    <row r="866" spans="1:9" ht="12.75" customHeight="1">
      <c r="A866" s="690"/>
      <c r="B866" s="690"/>
      <c r="C866" s="324"/>
      <c r="D866" s="1281"/>
      <c r="E866" s="4"/>
      <c r="F866" s="4"/>
      <c r="G866" s="438"/>
      <c r="H866" s="714"/>
    </row>
    <row r="867" spans="1:9" ht="12.75" customHeight="1">
      <c r="A867" s="324"/>
      <c r="B867" s="717" t="s">
        <v>294</v>
      </c>
      <c r="C867" s="325"/>
      <c r="D867" s="1662" t="s">
        <v>1702</v>
      </c>
      <c r="E867" s="1662"/>
      <c r="F867" s="1662"/>
      <c r="G867" s="687"/>
      <c r="H867" s="714"/>
    </row>
    <row r="868" spans="1:9" ht="12.75" customHeight="1">
      <c r="A868" s="324"/>
      <c r="B868" s="698"/>
      <c r="C868" s="325"/>
      <c r="D868" s="1662"/>
      <c r="E868" s="1662"/>
      <c r="F868" s="1662"/>
      <c r="G868" s="687"/>
      <c r="H868" s="714"/>
    </row>
    <row r="869" spans="1:9" ht="12.75" customHeight="1">
      <c r="A869" s="454"/>
      <c r="B869" s="437"/>
      <c r="C869" s="324"/>
      <c r="D869" s="1562" t="s">
        <v>1693</v>
      </c>
      <c r="E869" s="1562"/>
      <c r="F869" s="1562"/>
      <c r="G869" s="687"/>
      <c r="H869" s="714"/>
    </row>
    <row r="870" spans="1:9" ht="12.75" customHeight="1">
      <c r="A870" s="454"/>
      <c r="B870" s="454"/>
      <c r="C870" s="324"/>
      <c r="D870" s="1562"/>
      <c r="E870" s="1562"/>
      <c r="F870" s="1562"/>
      <c r="G870" s="687"/>
      <c r="H870" s="714"/>
    </row>
    <row r="871" spans="1:9" ht="12.75" customHeight="1">
      <c r="A871" s="454"/>
      <c r="B871" s="454"/>
      <c r="C871" s="324"/>
      <c r="D871" s="1562"/>
      <c r="E871" s="1562"/>
      <c r="F871" s="1562"/>
      <c r="G871" s="687"/>
      <c r="H871" s="714"/>
    </row>
    <row r="872" spans="1:9" ht="12.75" customHeight="1">
      <c r="A872" s="454"/>
      <c r="B872" s="454"/>
      <c r="C872" s="324"/>
      <c r="D872" s="1562"/>
      <c r="E872" s="1562"/>
      <c r="F872" s="1562"/>
      <c r="G872" s="687"/>
      <c r="H872" s="714"/>
    </row>
    <row r="873" spans="1:9" ht="12.75" customHeight="1">
      <c r="A873" s="454"/>
      <c r="B873" s="454"/>
      <c r="C873" s="324"/>
      <c r="D873" s="1562"/>
      <c r="E873" s="1562"/>
      <c r="F873" s="1562"/>
      <c r="G873" s="687"/>
      <c r="H873" s="714"/>
    </row>
    <row r="874" spans="1:9" ht="12.75" customHeight="1">
      <c r="A874" s="454"/>
      <c r="B874" s="454"/>
      <c r="C874" s="324"/>
      <c r="D874" s="1562"/>
      <c r="E874" s="1562"/>
      <c r="F874" s="1562"/>
      <c r="G874" s="687"/>
      <c r="H874" s="714"/>
    </row>
    <row r="875" spans="1:9" ht="12.75" customHeight="1">
      <c r="A875" s="454"/>
      <c r="B875" s="454"/>
      <c r="C875" s="324"/>
      <c r="D875" s="1281"/>
      <c r="E875" s="686"/>
      <c r="F875" s="686"/>
      <c r="G875" s="687"/>
      <c r="H875" s="714"/>
    </row>
    <row r="876" spans="1:9" ht="12.75" customHeight="1">
      <c r="A876" s="454"/>
      <c r="B876" s="717" t="s">
        <v>294</v>
      </c>
      <c r="C876" s="324"/>
      <c r="D876" s="1626" t="s">
        <v>1694</v>
      </c>
      <c r="E876" s="1626"/>
      <c r="F876" s="1626"/>
      <c r="G876" s="687"/>
      <c r="H876" s="714"/>
      <c r="I876" s="716" t="s">
        <v>1573</v>
      </c>
    </row>
    <row r="877" spans="1:9" ht="12.75" customHeight="1">
      <c r="A877" s="454"/>
      <c r="B877" s="454"/>
      <c r="C877" s="324"/>
      <c r="D877" s="1626" t="s">
        <v>1695</v>
      </c>
      <c r="E877" s="1626"/>
      <c r="F877" s="1626"/>
      <c r="G877" s="687"/>
      <c r="H877" s="714"/>
    </row>
    <row r="878" spans="1:9" ht="12.75" customHeight="1">
      <c r="A878" s="454"/>
      <c r="B878" s="454"/>
      <c r="C878" s="324"/>
      <c r="D878" s="3" t="s">
        <v>1703</v>
      </c>
      <c r="E878" s="788" t="s">
        <v>1575</v>
      </c>
      <c r="F878" s="794"/>
      <c r="G878" s="687"/>
      <c r="H878" s="714"/>
    </row>
    <row r="879" spans="1:9" ht="12.75" customHeight="1">
      <c r="A879" s="454"/>
      <c r="B879" s="454"/>
      <c r="C879" s="324"/>
      <c r="D879" s="1281"/>
      <c r="E879" s="686"/>
      <c r="F879" s="686"/>
      <c r="G879" s="687"/>
      <c r="H879" s="714"/>
    </row>
    <row r="880" spans="1:9" ht="12.75" customHeight="1">
      <c r="A880" s="454"/>
      <c r="B880" s="717" t="s">
        <v>294</v>
      </c>
      <c r="C880" s="324"/>
      <c r="D880" s="1561" t="s">
        <v>1696</v>
      </c>
      <c r="E880" s="1561"/>
      <c r="F880" s="1561"/>
      <c r="G880" s="687"/>
      <c r="H880" s="714"/>
      <c r="I880" s="716" t="s">
        <v>1577</v>
      </c>
    </row>
    <row r="881" spans="1:9" ht="12.75" customHeight="1">
      <c r="A881" s="454"/>
      <c r="B881" s="454"/>
      <c r="C881" s="324"/>
      <c r="D881" s="1561"/>
      <c r="E881" s="1561"/>
      <c r="F881" s="1561"/>
      <c r="G881" s="687"/>
      <c r="H881" s="714"/>
    </row>
    <row r="882" spans="1:9" ht="12.75" customHeight="1">
      <c r="A882" s="454"/>
      <c r="B882" s="454"/>
      <c r="C882" s="324"/>
      <c r="D882" s="1561"/>
      <c r="E882" s="1561"/>
      <c r="F882" s="1561"/>
      <c r="G882" s="687"/>
      <c r="H882" s="714"/>
    </row>
    <row r="883" spans="1:9" ht="12.75" customHeight="1">
      <c r="A883" s="454"/>
      <c r="B883" s="454"/>
      <c r="C883" s="324"/>
      <c r="D883" s="1561"/>
      <c r="E883" s="1561"/>
      <c r="F883" s="1561"/>
      <c r="G883" s="687"/>
      <c r="H883" s="714"/>
    </row>
    <row r="884" spans="1:9" ht="12.75" customHeight="1">
      <c r="A884" s="1284"/>
      <c r="B884" s="1284"/>
      <c r="C884" s="688"/>
      <c r="D884" s="686"/>
      <c r="E884" s="686"/>
      <c r="F884" s="686"/>
      <c r="G884" s="687"/>
      <c r="H884" s="714"/>
    </row>
    <row r="885" spans="1:9" ht="12.75" customHeight="1">
      <c r="A885" s="1629" t="s">
        <v>1704</v>
      </c>
      <c r="B885" s="1629"/>
      <c r="C885" s="1629"/>
      <c r="D885" s="1629"/>
      <c r="E885" s="1629"/>
      <c r="F885" s="1629"/>
      <c r="G885" s="1629"/>
      <c r="H885" s="738"/>
      <c r="I885" s="739"/>
    </row>
    <row r="886" spans="1:9" s="714" customFormat="1" ht="12.75" customHeight="1">
      <c r="A886" s="69"/>
      <c r="B886" s="69"/>
      <c r="C886" s="69"/>
      <c r="D886" s="69"/>
      <c r="E886" s="69"/>
      <c r="F886" s="69"/>
      <c r="G886" s="69"/>
      <c r="I886" s="716"/>
    </row>
    <row r="887" spans="1:9" s="714" customFormat="1" ht="12.75" customHeight="1">
      <c r="A887" s="69"/>
      <c r="B887" s="69"/>
      <c r="C887" s="69"/>
      <c r="D887" s="1619" t="s">
        <v>1705</v>
      </c>
      <c r="E887" s="1619"/>
      <c r="F887" s="1619"/>
      <c r="G887" s="69"/>
      <c r="I887" s="716"/>
    </row>
    <row r="888" spans="1:9" s="714" customFormat="1" ht="12.75" customHeight="1">
      <c r="A888" s="69"/>
      <c r="B888" s="69"/>
      <c r="C888" s="69"/>
      <c r="D888" s="1289"/>
      <c r="E888" s="1289"/>
      <c r="F888" s="1289"/>
      <c r="G888" s="69"/>
      <c r="I888" s="716"/>
    </row>
    <row r="889" spans="1:9" s="714" customFormat="1" ht="12.75" customHeight="1">
      <c r="A889" s="69"/>
      <c r="B889" s="717" t="s">
        <v>294</v>
      </c>
      <c r="C889" s="69"/>
      <c r="D889" s="1370" t="s">
        <v>1706</v>
      </c>
      <c r="E889" s="1289"/>
      <c r="F889" s="1289"/>
      <c r="G889" s="69"/>
      <c r="I889" s="716" t="s">
        <v>1707</v>
      </c>
    </row>
    <row r="890" spans="1:9" s="714" customFormat="1" ht="12.75" customHeight="1">
      <c r="A890" s="69"/>
      <c r="B890" s="69"/>
      <c r="C890" s="69"/>
      <c r="D890" s="1289"/>
      <c r="E890" s="1289"/>
      <c r="F890" s="1289"/>
      <c r="G890" s="69"/>
      <c r="I890" s="716"/>
    </row>
    <row r="891" spans="1:9" ht="12.75" customHeight="1">
      <c r="A891" s="690"/>
      <c r="B891" s="690"/>
      <c r="C891" s="688"/>
      <c r="D891" s="1619" t="s">
        <v>1708</v>
      </c>
      <c r="E891" s="1619"/>
      <c r="F891" s="1619"/>
      <c r="G891" s="687"/>
      <c r="H891" s="714"/>
    </row>
    <row r="892" spans="1:9" ht="12.75" customHeight="1">
      <c r="A892" s="1293"/>
      <c r="B892" s="1293"/>
      <c r="C892" s="694"/>
      <c r="D892" s="1574" t="s">
        <v>1709</v>
      </c>
      <c r="E892" s="1574"/>
      <c r="F892" s="1574"/>
      <c r="G892" s="687"/>
      <c r="H892" s="714"/>
    </row>
    <row r="893" spans="1:9" ht="12.75" customHeight="1">
      <c r="A893" s="703"/>
      <c r="B893" s="703"/>
      <c r="C893" s="688"/>
      <c r="D893" s="3"/>
      <c r="E893" s="686"/>
      <c r="F893" s="686"/>
      <c r="G893" s="687"/>
      <c r="H893" s="714"/>
    </row>
    <row r="894" spans="1:9" ht="12.75" customHeight="1">
      <c r="A894" s="454"/>
      <c r="B894" s="717" t="s">
        <v>294</v>
      </c>
      <c r="C894" s="324"/>
      <c r="D894" s="1561" t="s">
        <v>1710</v>
      </c>
      <c r="E894" s="1561"/>
      <c r="F894" s="1561"/>
      <c r="G894" s="438"/>
      <c r="H894" s="714"/>
      <c r="I894" s="716" t="s">
        <v>1711</v>
      </c>
    </row>
    <row r="895" spans="1:9" ht="12.75" customHeight="1">
      <c r="A895" s="690"/>
      <c r="B895" s="690"/>
      <c r="C895" s="324"/>
      <c r="D895" s="1561"/>
      <c r="E895" s="1561"/>
      <c r="F895" s="1561"/>
      <c r="G895" s="438"/>
      <c r="H895" s="714"/>
    </row>
    <row r="896" spans="1:9" s="714" customFormat="1" ht="12.75" customHeight="1">
      <c r="A896" s="1293"/>
      <c r="B896" s="1293"/>
      <c r="C896" s="694"/>
      <c r="D896" s="1561" t="s">
        <v>1712</v>
      </c>
      <c r="E896" s="1561"/>
      <c r="F896" s="1561"/>
      <c r="G896" s="687"/>
      <c r="I896" s="716"/>
    </row>
    <row r="897" spans="1:9" s="714" customFormat="1" ht="12.75" customHeight="1">
      <c r="A897" s="1293"/>
      <c r="B897" s="1293"/>
      <c r="C897" s="694"/>
      <c r="D897" s="1561"/>
      <c r="E897" s="1561"/>
      <c r="F897" s="1561"/>
      <c r="G897" s="687"/>
      <c r="I897" s="716"/>
    </row>
    <row r="898" spans="1:9" ht="12.75" customHeight="1">
      <c r="A898" s="1293"/>
      <c r="B898" s="1293"/>
      <c r="C898" s="694"/>
      <c r="D898" s="4"/>
      <c r="E898" s="4"/>
      <c r="F898" s="686"/>
      <c r="G898" s="687"/>
      <c r="H898" s="714"/>
    </row>
    <row r="899" spans="1:9" ht="12.75" customHeight="1">
      <c r="A899" s="231"/>
      <c r="B899" s="717" t="s">
        <v>294</v>
      </c>
      <c r="C899" s="273"/>
      <c r="D899" s="1652" t="s">
        <v>1713</v>
      </c>
      <c r="E899" s="1652"/>
      <c r="F899" s="1652"/>
      <c r="G899" s="687"/>
      <c r="H899" s="714"/>
      <c r="I899" s="716" t="s">
        <v>1714</v>
      </c>
    </row>
    <row r="900" spans="1:9" ht="12.75" customHeight="1">
      <c r="A900" s="231"/>
      <c r="B900" s="231"/>
      <c r="C900" s="273"/>
      <c r="D900" s="1652"/>
      <c r="E900" s="1652"/>
      <c r="F900" s="1652"/>
      <c r="G900" s="687"/>
      <c r="H900" s="714"/>
    </row>
    <row r="901" spans="1:9" ht="12.75" customHeight="1">
      <c r="A901" s="231"/>
      <c r="B901" s="231"/>
      <c r="C901" s="273"/>
      <c r="D901" s="1652"/>
      <c r="E901" s="1652"/>
      <c r="F901" s="1652"/>
      <c r="G901" s="687"/>
      <c r="H901" s="714"/>
    </row>
    <row r="902" spans="1:9" s="714" customFormat="1" ht="12.75" customHeight="1">
      <c r="A902" s="231"/>
      <c r="B902" s="231"/>
      <c r="C902" s="273"/>
      <c r="D902" s="1652"/>
      <c r="E902" s="1652"/>
      <c r="F902" s="1652"/>
      <c r="G902" s="687"/>
      <c r="I902" s="716"/>
    </row>
    <row r="903" spans="1:9" ht="12.75" customHeight="1">
      <c r="A903" s="231"/>
      <c r="B903" s="231"/>
      <c r="C903" s="273"/>
      <c r="D903" s="1652"/>
      <c r="E903" s="1652"/>
      <c r="F903" s="1652"/>
      <c r="G903" s="687"/>
      <c r="H903" s="714"/>
    </row>
    <row r="904" spans="1:9" ht="12.75" customHeight="1">
      <c r="A904" s="274"/>
      <c r="B904" s="274"/>
      <c r="C904" s="273"/>
      <c r="D904" s="1652"/>
      <c r="E904" s="1652"/>
      <c r="F904" s="1652"/>
      <c r="G904" s="687"/>
      <c r="H904" s="714"/>
    </row>
    <row r="905" spans="1:9" ht="12.75" customHeight="1">
      <c r="A905" s="274"/>
      <c r="B905" s="274"/>
      <c r="C905" s="273"/>
      <c r="D905" s="1652"/>
      <c r="E905" s="1652"/>
      <c r="F905" s="1652"/>
      <c r="G905" s="687"/>
      <c r="H905" s="714"/>
    </row>
    <row r="906" spans="1:9" ht="12.75" customHeight="1">
      <c r="A906" s="274"/>
      <c r="B906" s="274"/>
      <c r="C906" s="273"/>
      <c r="D906" s="1652"/>
      <c r="E906" s="1652"/>
      <c r="F906" s="1652"/>
      <c r="G906" s="687"/>
      <c r="H906" s="714"/>
    </row>
    <row r="907" spans="1:9" s="714" customFormat="1" ht="12.75" customHeight="1">
      <c r="A907" s="274"/>
      <c r="B907" s="274"/>
      <c r="C907" s="273"/>
      <c r="D907" s="1365"/>
      <c r="E907" s="1365"/>
      <c r="F907" s="1365"/>
      <c r="G907" s="687"/>
      <c r="I907" s="716"/>
    </row>
    <row r="908" spans="1:9" ht="12.75" customHeight="1">
      <c r="A908" s="703"/>
      <c r="B908" s="717" t="s">
        <v>294</v>
      </c>
      <c r="C908" s="688"/>
      <c r="D908" s="1561" t="s">
        <v>1715</v>
      </c>
      <c r="E908" s="1561"/>
      <c r="F908" s="1561"/>
      <c r="G908" s="687"/>
      <c r="H908" s="714"/>
    </row>
    <row r="909" spans="1:9" ht="12.75" customHeight="1">
      <c r="A909" s="703"/>
      <c r="B909" s="703"/>
      <c r="C909" s="688"/>
      <c r="D909" s="1561"/>
      <c r="E909" s="1561"/>
      <c r="F909" s="1561"/>
      <c r="G909" s="687"/>
      <c r="H909" s="714"/>
    </row>
    <row r="910" spans="1:9" ht="12.75" customHeight="1">
      <c r="A910" s="703"/>
      <c r="B910" s="703"/>
      <c r="C910" s="688"/>
      <c r="D910" s="686"/>
      <c r="E910" s="686"/>
      <c r="F910" s="686"/>
      <c r="G910" s="687"/>
      <c r="H910" s="714"/>
    </row>
    <row r="911" spans="1:9" ht="12.75" customHeight="1">
      <c r="A911" s="703"/>
      <c r="B911" s="717" t="s">
        <v>294</v>
      </c>
      <c r="C911" s="688"/>
      <c r="D911" s="1617" t="s">
        <v>1716</v>
      </c>
      <c r="E911" s="1617"/>
      <c r="F911" s="1617"/>
      <c r="G911" s="687"/>
      <c r="H911" s="714"/>
    </row>
    <row r="912" spans="1:9" ht="12.75" customHeight="1">
      <c r="A912" s="703"/>
      <c r="B912" s="703"/>
      <c r="C912" s="688"/>
      <c r="D912" s="1617"/>
      <c r="E912" s="1617"/>
      <c r="F912" s="1617"/>
      <c r="G912" s="687"/>
      <c r="H912" s="714"/>
    </row>
    <row r="913" spans="1:9" ht="12.75" customHeight="1">
      <c r="A913" s="703"/>
      <c r="B913" s="703"/>
      <c r="C913" s="688"/>
      <c r="D913" s="1617"/>
      <c r="E913" s="1617"/>
      <c r="F913" s="1617"/>
      <c r="G913" s="687"/>
      <c r="H913" s="714"/>
    </row>
    <row r="914" spans="1:9" ht="12.75" customHeight="1">
      <c r="A914" s="703"/>
      <c r="B914" s="703"/>
      <c r="C914" s="688"/>
      <c r="D914" s="1617"/>
      <c r="E914" s="1617"/>
      <c r="F914" s="1617"/>
      <c r="G914" s="687"/>
      <c r="H914" s="714"/>
    </row>
    <row r="915" spans="1:9" ht="12.75" customHeight="1">
      <c r="A915" s="703"/>
      <c r="B915" s="703"/>
      <c r="C915" s="688"/>
      <c r="D915" s="1281"/>
      <c r="E915" s="686"/>
      <c r="F915" s="686"/>
      <c r="G915" s="687"/>
      <c r="H915" s="714"/>
    </row>
    <row r="916" spans="1:9" ht="12.75" customHeight="1">
      <c r="A916" s="703"/>
      <c r="B916" s="717" t="s">
        <v>294</v>
      </c>
      <c r="C916" s="688"/>
      <c r="D916" s="1574" t="s">
        <v>1717</v>
      </c>
      <c r="E916" s="1574"/>
      <c r="F916" s="1574"/>
      <c r="G916" s="687"/>
      <c r="H916" s="714"/>
    </row>
    <row r="917" spans="1:9" ht="12.75" customHeight="1">
      <c r="A917" s="703"/>
      <c r="B917" s="703"/>
      <c r="C917" s="688"/>
      <c r="D917" s="1281"/>
      <c r="E917" s="686"/>
      <c r="F917" s="686"/>
      <c r="G917" s="687"/>
      <c r="H917" s="714"/>
    </row>
    <row r="918" spans="1:9" ht="12.75" customHeight="1">
      <c r="A918" s="703"/>
      <c r="B918" s="717" t="s">
        <v>294</v>
      </c>
      <c r="C918" s="688"/>
      <c r="D918" s="1574" t="s">
        <v>1718</v>
      </c>
      <c r="E918" s="1574"/>
      <c r="F918" s="1574"/>
      <c r="G918" s="687"/>
      <c r="H918" s="714"/>
    </row>
    <row r="919" spans="1:9" ht="12.75" customHeight="1">
      <c r="A919" s="274"/>
      <c r="B919" s="274"/>
      <c r="C919" s="273"/>
      <c r="D919" s="116"/>
      <c r="E919" s="438"/>
      <c r="F919" s="687"/>
      <c r="G919" s="687"/>
      <c r="H919" s="714"/>
    </row>
    <row r="920" spans="1:9" ht="12.75" customHeight="1">
      <c r="A920" s="699"/>
      <c r="B920" s="717" t="s">
        <v>294</v>
      </c>
      <c r="C920" s="700"/>
      <c r="D920" s="1652" t="s">
        <v>1719</v>
      </c>
      <c r="E920" s="1652"/>
      <c r="F920" s="1652"/>
      <c r="G920" s="701"/>
      <c r="H920" s="714"/>
      <c r="I920" s="716" t="s">
        <v>1720</v>
      </c>
    </row>
    <row r="921" spans="1:9" ht="12.75" customHeight="1">
      <c r="A921" s="699"/>
      <c r="B921" s="699"/>
      <c r="C921" s="700"/>
      <c r="D921" s="1652"/>
      <c r="E921" s="1652"/>
      <c r="F921" s="1652"/>
      <c r="G921" s="701"/>
      <c r="H921" s="714"/>
    </row>
    <row r="922" spans="1:9" ht="12.75" customHeight="1">
      <c r="A922" s="699"/>
      <c r="B922" s="699"/>
      <c r="C922" s="700"/>
      <c r="D922" s="1652"/>
      <c r="E922" s="1652"/>
      <c r="F922" s="1652"/>
      <c r="G922" s="701"/>
      <c r="H922" s="714"/>
    </row>
    <row r="923" spans="1:9" ht="12.75" customHeight="1">
      <c r="A923" s="699"/>
      <c r="B923" s="699"/>
      <c r="C923" s="700"/>
      <c r="D923" s="1652"/>
      <c r="E923" s="1652"/>
      <c r="F923" s="1652"/>
      <c r="G923" s="701"/>
      <c r="H923" s="714"/>
    </row>
    <row r="924" spans="1:9" ht="12.75" customHeight="1">
      <c r="A924" s="699"/>
      <c r="B924" s="699"/>
      <c r="C924" s="700"/>
      <c r="D924" s="1652"/>
      <c r="E924" s="1652"/>
      <c r="F924" s="1652"/>
      <c r="G924" s="701"/>
      <c r="H924" s="714"/>
    </row>
    <row r="925" spans="1:9" ht="12.75" customHeight="1">
      <c r="A925" s="699"/>
      <c r="B925" s="699"/>
      <c r="C925" s="700"/>
      <c r="D925" s="1652"/>
      <c r="E925" s="1652"/>
      <c r="F925" s="1652"/>
      <c r="G925" s="701"/>
      <c r="H925" s="714"/>
    </row>
    <row r="926" spans="1:9" ht="12.75" customHeight="1">
      <c r="A926" s="699"/>
      <c r="B926" s="699"/>
      <c r="C926" s="700"/>
      <c r="D926" s="1652"/>
      <c r="E926" s="1652"/>
      <c r="F926" s="1652"/>
      <c r="G926" s="701"/>
      <c r="H926" s="714"/>
    </row>
    <row r="927" spans="1:9" ht="12.75" customHeight="1">
      <c r="A927" s="699"/>
      <c r="B927" s="699"/>
      <c r="C927" s="700"/>
      <c r="D927" s="1652"/>
      <c r="E927" s="1652"/>
      <c r="F927" s="1652"/>
      <c r="G927" s="701"/>
      <c r="H927" s="714"/>
    </row>
    <row r="928" spans="1:9" ht="12.75" customHeight="1">
      <c r="A928" s="699"/>
      <c r="B928" s="699"/>
      <c r="C928" s="700"/>
      <c r="D928" s="1652"/>
      <c r="E928" s="1652"/>
      <c r="F928" s="1652"/>
      <c r="G928" s="701"/>
      <c r="H928" s="714"/>
    </row>
    <row r="929" spans="1:9" ht="12.75" customHeight="1">
      <c r="A929" s="274"/>
      <c r="B929" s="274"/>
      <c r="C929" s="273"/>
      <c r="D929" s="116"/>
      <c r="E929" s="438"/>
      <c r="F929" s="687"/>
      <c r="G929" s="687"/>
      <c r="H929" s="714"/>
    </row>
    <row r="930" spans="1:9" ht="12.75" customHeight="1">
      <c r="A930" s="231"/>
      <c r="B930" s="717" t="s">
        <v>294</v>
      </c>
      <c r="C930" s="273"/>
      <c r="D930" s="1663" t="s">
        <v>1721</v>
      </c>
      <c r="E930" s="1663"/>
      <c r="F930" s="1663"/>
      <c r="G930" s="687"/>
      <c r="H930" s="714"/>
      <c r="I930" s="716" t="s">
        <v>1720</v>
      </c>
    </row>
    <row r="931" spans="1:9" ht="12.75" customHeight="1">
      <c r="A931" s="231"/>
      <c r="B931" s="231"/>
      <c r="C931" s="273"/>
      <c r="D931" s="1663"/>
      <c r="E931" s="1663"/>
      <c r="F931" s="1663"/>
      <c r="G931" s="687"/>
      <c r="H931" s="714"/>
    </row>
    <row r="932" spans="1:9" ht="12.75" customHeight="1">
      <c r="A932" s="231"/>
      <c r="B932" s="231"/>
      <c r="C932" s="273"/>
      <c r="D932" s="1663"/>
      <c r="E932" s="1663"/>
      <c r="F932" s="1663"/>
      <c r="G932" s="687"/>
      <c r="H932" s="714"/>
    </row>
    <row r="933" spans="1:9" ht="12.75" customHeight="1">
      <c r="A933" s="231"/>
      <c r="B933" s="231"/>
      <c r="C933" s="273"/>
      <c r="D933" s="1663"/>
      <c r="E933" s="1663"/>
      <c r="F933" s="1663"/>
      <c r="G933" s="687"/>
      <c r="H933" s="714"/>
    </row>
    <row r="934" spans="1:9" ht="12.75" customHeight="1">
      <c r="A934" s="231"/>
      <c r="B934" s="231"/>
      <c r="C934" s="273"/>
      <c r="D934" s="1663"/>
      <c r="E934" s="1663"/>
      <c r="F934" s="1663"/>
      <c r="G934" s="687"/>
      <c r="H934" s="714"/>
    </row>
    <row r="935" spans="1:9" ht="12.75" customHeight="1">
      <c r="A935" s="231"/>
      <c r="B935" s="231"/>
      <c r="C935" s="273"/>
      <c r="D935" s="1663"/>
      <c r="E935" s="1663"/>
      <c r="F935" s="1663"/>
      <c r="G935" s="687"/>
      <c r="H935" s="714"/>
    </row>
    <row r="936" spans="1:9" ht="12.75" customHeight="1">
      <c r="A936" s="231"/>
      <c r="B936" s="231"/>
      <c r="C936" s="273"/>
      <c r="D936" s="1663"/>
      <c r="E936" s="1663"/>
      <c r="F936" s="1663"/>
      <c r="G936" s="687"/>
      <c r="H936" s="714"/>
    </row>
    <row r="937" spans="1:9" s="714" customFormat="1" ht="12.75" customHeight="1">
      <c r="A937" s="231"/>
      <c r="B937" s="231"/>
      <c r="C937" s="273"/>
      <c r="D937" s="1366"/>
      <c r="E937" s="1366"/>
      <c r="F937" s="1366"/>
      <c r="G937" s="687"/>
      <c r="I937" s="716"/>
    </row>
    <row r="938" spans="1:9" s="714" customFormat="1" ht="12.75" customHeight="1">
      <c r="A938" s="231"/>
      <c r="B938" s="717" t="s">
        <v>294</v>
      </c>
      <c r="C938" s="273"/>
      <c r="D938" s="1573" t="s">
        <v>1722</v>
      </c>
      <c r="E938" s="1573"/>
      <c r="F938" s="1573"/>
      <c r="G938" s="687"/>
      <c r="I938" s="716"/>
    </row>
    <row r="939" spans="1:9" s="714" customFormat="1" ht="12.75" customHeight="1">
      <c r="A939" s="231"/>
      <c r="B939" s="231"/>
      <c r="C939" s="273"/>
      <c r="D939" s="1573"/>
      <c r="E939" s="1573"/>
      <c r="F939" s="1573"/>
      <c r="G939" s="687"/>
      <c r="I939" s="716"/>
    </row>
    <row r="940" spans="1:9" s="714" customFormat="1" ht="12.75" customHeight="1">
      <c r="A940" s="231"/>
      <c r="B940" s="231"/>
      <c r="C940" s="273"/>
      <c r="D940" s="1573"/>
      <c r="E940" s="1573"/>
      <c r="F940" s="1573"/>
      <c r="G940" s="687"/>
      <c r="I940" s="716"/>
    </row>
    <row r="941" spans="1:9" s="714" customFormat="1" ht="12.75" customHeight="1">
      <c r="A941" s="231"/>
      <c r="B941" s="231"/>
      <c r="C941" s="273"/>
      <c r="D941" s="1573"/>
      <c r="E941" s="1573"/>
      <c r="F941" s="1573"/>
      <c r="G941" s="687"/>
      <c r="I941" s="716"/>
    </row>
    <row r="942" spans="1:9" s="714" customFormat="1" ht="12.75" customHeight="1">
      <c r="A942" s="231"/>
      <c r="B942" s="231"/>
      <c r="C942" s="273"/>
      <c r="D942" s="1573"/>
      <c r="E942" s="1573"/>
      <c r="F942" s="1573"/>
      <c r="G942" s="687"/>
      <c r="I942" s="716"/>
    </row>
    <row r="943" spans="1:9" s="714" customFormat="1" ht="12.75" customHeight="1">
      <c r="A943" s="231"/>
      <c r="B943" s="231"/>
      <c r="C943" s="273"/>
      <c r="D943" s="1573"/>
      <c r="E943" s="1573"/>
      <c r="F943" s="1573"/>
      <c r="G943" s="687"/>
      <c r="I943" s="716"/>
    </row>
    <row r="944" spans="1:9" s="714" customFormat="1" ht="12.75" customHeight="1">
      <c r="A944" s="231"/>
      <c r="B944" s="231"/>
      <c r="C944" s="273"/>
      <c r="D944" s="1366"/>
      <c r="E944" s="1366"/>
      <c r="F944" s="1366"/>
      <c r="G944" s="687"/>
      <c r="I944" s="716"/>
    </row>
    <row r="945" spans="1:9" ht="12.75" customHeight="1">
      <c r="A945" s="703"/>
      <c r="B945" s="717" t="s">
        <v>294</v>
      </c>
      <c r="C945" s="688"/>
      <c r="D945" s="1653" t="s">
        <v>1723</v>
      </c>
      <c r="E945" s="1653"/>
      <c r="F945" s="1653"/>
      <c r="G945" s="687"/>
      <c r="H945" s="714"/>
    </row>
    <row r="946" spans="1:9" ht="12.75" customHeight="1">
      <c r="A946" s="703"/>
      <c r="B946" s="703"/>
      <c r="C946" s="688"/>
      <c r="D946" s="1653"/>
      <c r="E946" s="1653"/>
      <c r="F946" s="1653"/>
      <c r="G946" s="687"/>
      <c r="H946" s="714"/>
    </row>
    <row r="947" spans="1:9" ht="12.75" customHeight="1">
      <c r="A947" s="703"/>
      <c r="B947" s="703"/>
      <c r="C947" s="688"/>
      <c r="D947" s="1653"/>
      <c r="E947" s="1653"/>
      <c r="F947" s="1653"/>
      <c r="G947" s="687"/>
      <c r="H947" s="714"/>
    </row>
    <row r="948" spans="1:9" s="714" customFormat="1" ht="12.75" customHeight="1">
      <c r="A948" s="231"/>
      <c r="B948" s="231"/>
      <c r="C948" s="273"/>
      <c r="D948" s="1366"/>
      <c r="E948" s="1366"/>
      <c r="F948" s="1366"/>
      <c r="G948" s="687"/>
      <c r="I948" s="716"/>
    </row>
    <row r="949" spans="1:9" ht="12.75" customHeight="1">
      <c r="A949" s="231"/>
      <c r="B949" s="231"/>
      <c r="C949" s="273"/>
      <c r="D949" s="702"/>
      <c r="E949" s="438"/>
      <c r="F949" s="687"/>
      <c r="G949" s="687"/>
      <c r="H949" s="714"/>
    </row>
    <row r="950" spans="1:9" ht="12.75" customHeight="1">
      <c r="A950" s="231"/>
      <c r="B950" s="717" t="s">
        <v>294</v>
      </c>
      <c r="C950" s="273"/>
      <c r="D950" s="1652" t="s">
        <v>1724</v>
      </c>
      <c r="E950" s="1652"/>
      <c r="F950" s="1652"/>
      <c r="G950" s="687"/>
      <c r="H950" s="714"/>
      <c r="I950" s="716" t="s">
        <v>1720</v>
      </c>
    </row>
    <row r="951" spans="1:9" ht="12.75" customHeight="1">
      <c r="A951" s="231"/>
      <c r="B951" s="231"/>
      <c r="C951" s="273"/>
      <c r="D951" s="1652"/>
      <c r="E951" s="1652"/>
      <c r="F951" s="1652"/>
      <c r="G951" s="687"/>
      <c r="H951" s="714"/>
    </row>
    <row r="952" spans="1:9" ht="12.75" customHeight="1">
      <c r="A952" s="231"/>
      <c r="B952" s="231"/>
      <c r="C952" s="273"/>
      <c r="D952" s="1652"/>
      <c r="E952" s="1652"/>
      <c r="F952" s="1652"/>
      <c r="G952" s="687"/>
      <c r="H952" s="714"/>
    </row>
    <row r="953" spans="1:9" ht="12.75" customHeight="1">
      <c r="A953" s="231"/>
      <c r="B953" s="231"/>
      <c r="C953" s="273"/>
      <c r="D953" s="1652"/>
      <c r="E953" s="1652"/>
      <c r="F953" s="1652"/>
      <c r="G953" s="687"/>
      <c r="H953" s="714"/>
    </row>
    <row r="954" spans="1:9" ht="12.75" customHeight="1">
      <c r="A954" s="705"/>
      <c r="B954" s="705"/>
      <c r="C954" s="692"/>
      <c r="D954" s="1275"/>
      <c r="E954" s="1275"/>
      <c r="F954" s="1275"/>
      <c r="G954" s="1275"/>
      <c r="H954" s="714"/>
    </row>
    <row r="955" spans="1:9" ht="12.75" customHeight="1">
      <c r="A955" s="690"/>
      <c r="B955" s="690"/>
      <c r="C955" s="324"/>
      <c r="D955" s="1584" t="s">
        <v>1725</v>
      </c>
      <c r="E955" s="1584"/>
      <c r="F955" s="1584"/>
      <c r="G955" s="438"/>
      <c r="H955" s="714"/>
    </row>
    <row r="956" spans="1:9" ht="12.75" customHeight="1">
      <c r="A956" s="454"/>
      <c r="B956" s="717" t="s">
        <v>294</v>
      </c>
      <c r="C956" s="324"/>
      <c r="D956" s="1574" t="s">
        <v>1726</v>
      </c>
      <c r="E956" s="1574"/>
      <c r="F956" s="1574"/>
      <c r="G956" s="438"/>
      <c r="H956" s="714"/>
      <c r="I956" s="716" t="s">
        <v>1720</v>
      </c>
    </row>
    <row r="957" spans="1:9" ht="12.75" customHeight="1">
      <c r="A957" s="690"/>
      <c r="B957" s="690"/>
      <c r="C957" s="324"/>
      <c r="D957" s="4"/>
      <c r="E957" s="4"/>
      <c r="F957" s="4"/>
      <c r="G957" s="438"/>
      <c r="H957" s="714"/>
    </row>
    <row r="958" spans="1:9" ht="12.75" customHeight="1">
      <c r="A958" s="690"/>
      <c r="B958" s="690"/>
      <c r="C958" s="324"/>
      <c r="D958" s="1584" t="s">
        <v>1727</v>
      </c>
      <c r="E958" s="1584"/>
      <c r="F958" s="1584"/>
      <c r="G958" s="437"/>
      <c r="H958" s="714"/>
    </row>
    <row r="959" spans="1:9" ht="12.75" customHeight="1">
      <c r="A959" s="454"/>
      <c r="B959" s="717" t="s">
        <v>294</v>
      </c>
      <c r="C959" s="324"/>
      <c r="D959" s="1561" t="s">
        <v>1728</v>
      </c>
      <c r="E959" s="1561"/>
      <c r="F959" s="1561"/>
      <c r="G959" s="437"/>
      <c r="H959" s="714"/>
      <c r="I959" s="716" t="s">
        <v>1720</v>
      </c>
    </row>
    <row r="960" spans="1:9" ht="12.75" customHeight="1">
      <c r="A960" s="454"/>
      <c r="B960" s="454"/>
      <c r="C960" s="324"/>
      <c r="D960" s="1561"/>
      <c r="E960" s="1561"/>
      <c r="F960" s="1561"/>
      <c r="G960" s="437"/>
      <c r="H960" s="714"/>
    </row>
    <row r="961" spans="1:9" ht="12.75" customHeight="1">
      <c r="A961" s="454"/>
      <c r="B961" s="454"/>
      <c r="C961" s="324"/>
      <c r="D961" s="1561"/>
      <c r="E961" s="1561"/>
      <c r="F961" s="1561"/>
      <c r="G961" s="437"/>
      <c r="H961" s="714"/>
    </row>
    <row r="962" spans="1:9" ht="12.75" customHeight="1">
      <c r="A962" s="454"/>
      <c r="B962" s="454"/>
      <c r="C962" s="324"/>
      <c r="D962" s="1561"/>
      <c r="E962" s="1561"/>
      <c r="F962" s="1561"/>
      <c r="G962" s="437"/>
      <c r="H962" s="714"/>
    </row>
    <row r="963" spans="1:9" ht="12.75" customHeight="1">
      <c r="A963" s="454"/>
      <c r="B963" s="454"/>
      <c r="C963" s="324"/>
      <c r="D963" s="1561"/>
      <c r="E963" s="1561"/>
      <c r="F963" s="1561"/>
      <c r="G963" s="437"/>
      <c r="H963" s="714"/>
    </row>
    <row r="964" spans="1:9" ht="12.75" customHeight="1">
      <c r="A964" s="454"/>
      <c r="B964" s="454"/>
      <c r="C964" s="324"/>
      <c r="D964" s="1561"/>
      <c r="E964" s="1561"/>
      <c r="F964" s="1561"/>
      <c r="G964" s="437"/>
      <c r="H964" s="714"/>
    </row>
    <row r="965" spans="1:9" ht="12.75" customHeight="1">
      <c r="A965" s="454"/>
      <c r="B965" s="454"/>
      <c r="C965" s="324"/>
      <c r="D965" s="1561"/>
      <c r="E965" s="1561"/>
      <c r="F965" s="1561"/>
      <c r="G965" s="437"/>
      <c r="H965" s="714"/>
    </row>
    <row r="966" spans="1:9" ht="12.75" customHeight="1">
      <c r="A966" s="454"/>
      <c r="B966" s="454"/>
      <c r="C966" s="324"/>
      <c r="D966" s="1561"/>
      <c r="E966" s="1561"/>
      <c r="F966" s="1561"/>
      <c r="G966" s="437"/>
      <c r="H966" s="714"/>
    </row>
    <row r="967" spans="1:9" ht="12.75" customHeight="1">
      <c r="A967" s="454"/>
      <c r="B967" s="454"/>
      <c r="C967" s="324"/>
      <c r="D967" s="1561"/>
      <c r="E967" s="1561"/>
      <c r="F967" s="1561"/>
      <c r="G967" s="437"/>
      <c r="H967" s="714"/>
    </row>
    <row r="968" spans="1:9" ht="12.75" customHeight="1">
      <c r="A968" s="454"/>
      <c r="B968" s="454"/>
      <c r="C968" s="324"/>
      <c r="D968" s="1561"/>
      <c r="E968" s="1561"/>
      <c r="F968" s="1561"/>
      <c r="G968" s="437"/>
      <c r="H968" s="714"/>
    </row>
    <row r="969" spans="1:9" ht="12.75" customHeight="1">
      <c r="A969" s="454"/>
      <c r="B969" s="454"/>
      <c r="C969" s="324"/>
      <c r="D969" s="1561"/>
      <c r="E969" s="1561"/>
      <c r="F969" s="1561"/>
      <c r="G969" s="437"/>
      <c r="H969" s="714"/>
    </row>
    <row r="970" spans="1:9" ht="12.75" customHeight="1">
      <c r="A970" s="454"/>
      <c r="B970" s="454"/>
      <c r="C970" s="324"/>
      <c r="D970" s="1561"/>
      <c r="E970" s="1561"/>
      <c r="F970" s="1561"/>
      <c r="G970" s="437"/>
      <c r="H970" s="714"/>
    </row>
    <row r="971" spans="1:9" s="714" customFormat="1" ht="12.75" customHeight="1">
      <c r="A971" s="454"/>
      <c r="B971" s="454"/>
      <c r="C971" s="324"/>
      <c r="D971" s="1561"/>
      <c r="E971" s="1561"/>
      <c r="F971" s="1561"/>
      <c r="G971" s="437"/>
      <c r="I971" s="716"/>
    </row>
    <row r="972" spans="1:9" ht="12.75" customHeight="1">
      <c r="A972" s="454"/>
      <c r="B972" s="454"/>
      <c r="C972" s="324"/>
      <c r="D972" s="1561"/>
      <c r="E972" s="1561"/>
      <c r="F972" s="1561"/>
      <c r="G972" s="437"/>
      <c r="H972" s="714"/>
    </row>
    <row r="973" spans="1:9" ht="12.75" customHeight="1">
      <c r="A973" s="454"/>
      <c r="B973" s="454"/>
      <c r="C973" s="324"/>
      <c r="D973" s="1561"/>
      <c r="E973" s="1561"/>
      <c r="F973" s="1561"/>
      <c r="G973" s="438"/>
      <c r="H973" s="714"/>
    </row>
    <row r="974" spans="1:9" ht="12.75" customHeight="1">
      <c r="A974" s="690"/>
      <c r="B974" s="690"/>
      <c r="C974" s="324"/>
      <c r="D974" s="4"/>
      <c r="E974" s="4"/>
      <c r="F974" s="4"/>
      <c r="G974" s="438"/>
      <c r="H974" s="714"/>
    </row>
    <row r="975" spans="1:9" ht="12.75" customHeight="1">
      <c r="A975" s="1629" t="s">
        <v>1729</v>
      </c>
      <c r="B975" s="1629"/>
      <c r="C975" s="1629"/>
      <c r="D975" s="1629"/>
      <c r="E975" s="1629"/>
      <c r="F975" s="1629"/>
      <c r="G975" s="1629"/>
      <c r="H975" s="738"/>
      <c r="I975" s="739"/>
    </row>
    <row r="976" spans="1:9" ht="12.75" customHeight="1">
      <c r="A976" s="1284"/>
      <c r="B976" s="1284"/>
      <c r="C976" s="324"/>
      <c r="D976" s="4"/>
      <c r="E976" s="4"/>
      <c r="F976" s="4"/>
      <c r="G976" s="438"/>
      <c r="H976" s="714"/>
    </row>
    <row r="977" spans="1:9" ht="12.75" customHeight="1">
      <c r="A977" s="690"/>
      <c r="B977" s="690"/>
      <c r="C977" s="688"/>
      <c r="D977" s="1584" t="s">
        <v>1730</v>
      </c>
      <c r="E977" s="1584"/>
      <c r="F977" s="1584"/>
      <c r="G977" s="438"/>
      <c r="H977" s="714"/>
    </row>
    <row r="978" spans="1:9" ht="12.75" customHeight="1">
      <c r="A978" s="1293"/>
      <c r="B978" s="1293"/>
      <c r="C978" s="694"/>
      <c r="D978" s="1574" t="s">
        <v>1731</v>
      </c>
      <c r="E978" s="1574"/>
      <c r="F978" s="1574"/>
      <c r="G978" s="438"/>
      <c r="H978" s="714"/>
    </row>
    <row r="979" spans="1:9" ht="12.75" customHeight="1">
      <c r="A979" s="1293"/>
      <c r="B979" s="1293"/>
      <c r="C979" s="694"/>
      <c r="D979" s="4"/>
      <c r="E979" s="4"/>
      <c r="F979" s="686"/>
      <c r="G979" s="437"/>
      <c r="H979" s="714"/>
    </row>
    <row r="980" spans="1:9" ht="12.75" customHeight="1">
      <c r="A980" s="690"/>
      <c r="B980" s="717" t="s">
        <v>294</v>
      </c>
      <c r="C980" s="324"/>
      <c r="D980" s="1661" t="s">
        <v>1732</v>
      </c>
      <c r="E980" s="1661"/>
      <c r="F980" s="1661"/>
      <c r="G980" s="437"/>
      <c r="H980" s="714"/>
      <c r="I980" s="716" t="s">
        <v>1733</v>
      </c>
    </row>
    <row r="981" spans="1:9" ht="12.75" customHeight="1">
      <c r="A981" s="690"/>
      <c r="B981" s="690"/>
      <c r="C981" s="324"/>
      <c r="D981" s="1661"/>
      <c r="E981" s="1661"/>
      <c r="F981" s="1661"/>
      <c r="G981" s="437"/>
      <c r="H981" s="714"/>
    </row>
    <row r="982" spans="1:9" ht="12.75" customHeight="1">
      <c r="A982" s="690"/>
      <c r="B982" s="690"/>
      <c r="C982" s="324"/>
      <c r="D982" s="1368"/>
      <c r="E982" s="788" t="s">
        <v>1734</v>
      </c>
      <c r="F982" s="1368"/>
      <c r="G982" s="437"/>
      <c r="H982" s="714"/>
    </row>
    <row r="983" spans="1:9" ht="12.75" customHeight="1">
      <c r="A983" s="1332"/>
      <c r="B983" s="1332"/>
      <c r="C983" s="325"/>
      <c r="D983" s="1572" t="s">
        <v>1735</v>
      </c>
      <c r="E983" s="1572"/>
      <c r="F983" s="1572"/>
      <c r="G983" s="437"/>
      <c r="H983" s="714"/>
    </row>
    <row r="984" spans="1:9" ht="12.75" customHeight="1">
      <c r="A984" s="1332"/>
      <c r="B984" s="1332"/>
      <c r="C984" s="325"/>
      <c r="D984" s="1572"/>
      <c r="E984" s="1572"/>
      <c r="F984" s="1572"/>
      <c r="G984" s="437"/>
      <c r="H984" s="714"/>
    </row>
    <row r="985" spans="1:9" ht="12.75" customHeight="1">
      <c r="A985" s="457"/>
      <c r="B985" s="457"/>
      <c r="C985" s="184"/>
      <c r="D985" s="1572"/>
      <c r="E985" s="1572"/>
      <c r="F985" s="1572"/>
      <c r="G985" s="437"/>
      <c r="H985" s="714"/>
    </row>
    <row r="986" spans="1:9" ht="12.75" customHeight="1">
      <c r="A986" s="457"/>
      <c r="B986" s="457"/>
      <c r="C986" s="184"/>
      <c r="D986" s="1572"/>
      <c r="E986" s="1572"/>
      <c r="F986" s="1572"/>
      <c r="G986" s="437"/>
      <c r="H986" s="714"/>
    </row>
    <row r="987" spans="1:9" ht="12.75" customHeight="1">
      <c r="A987" s="457"/>
      <c r="B987" s="457"/>
      <c r="C987" s="184"/>
      <c r="D987" s="1273"/>
      <c r="E987" s="1273"/>
      <c r="F987" s="1273"/>
      <c r="G987" s="437"/>
      <c r="H987" s="714"/>
    </row>
    <row r="988" spans="1:9" ht="12.75" customHeight="1">
      <c r="A988" s="457"/>
      <c r="B988" s="717" t="s">
        <v>294</v>
      </c>
      <c r="C988" s="184"/>
      <c r="D988" s="1562" t="s">
        <v>1736</v>
      </c>
      <c r="E988" s="1562"/>
      <c r="F988" s="1562"/>
      <c r="G988" s="437"/>
      <c r="H988" s="714"/>
    </row>
    <row r="989" spans="1:9" ht="12.75" customHeight="1">
      <c r="A989" s="457"/>
      <c r="B989" s="457"/>
      <c r="C989" s="184"/>
      <c r="D989" s="1562"/>
      <c r="E989" s="1562"/>
      <c r="F989" s="1562"/>
      <c r="G989" s="437"/>
      <c r="H989" s="714"/>
    </row>
    <row r="990" spans="1:9" ht="12.75" customHeight="1">
      <c r="A990" s="457"/>
      <c r="B990" s="457"/>
      <c r="C990" s="184"/>
      <c r="D990" s="1562"/>
      <c r="E990" s="1562"/>
      <c r="F990" s="1562"/>
      <c r="G990" s="437"/>
      <c r="H990" s="714"/>
    </row>
    <row r="991" spans="1:9" ht="12.75" customHeight="1">
      <c r="A991" s="457"/>
      <c r="B991" s="457"/>
      <c r="C991" s="184"/>
      <c r="D991" s="1562"/>
      <c r="E991" s="1562"/>
      <c r="F991" s="1562"/>
      <c r="G991" s="437"/>
      <c r="H991" s="714"/>
    </row>
    <row r="992" spans="1:9" ht="12.75" customHeight="1">
      <c r="A992" s="457"/>
      <c r="B992" s="457"/>
      <c r="C992" s="184"/>
      <c r="D992" s="1271"/>
      <c r="E992" s="1271"/>
      <c r="F992" s="1271"/>
      <c r="G992" s="437"/>
      <c r="H992" s="714"/>
    </row>
    <row r="993" spans="1:7" ht="12.75" customHeight="1">
      <c r="A993" s="457"/>
      <c r="B993" s="717" t="s">
        <v>294</v>
      </c>
      <c r="C993" s="184"/>
      <c r="D993" s="1562" t="s">
        <v>1737</v>
      </c>
      <c r="E993" s="1562"/>
      <c r="F993" s="1562"/>
      <c r="G993" s="437"/>
    </row>
    <row r="994" spans="1:7" ht="12.75" customHeight="1">
      <c r="A994" s="457"/>
      <c r="B994" s="457"/>
      <c r="C994" s="184"/>
      <c r="D994" s="1562"/>
      <c r="E994" s="1562"/>
      <c r="F994" s="1562"/>
      <c r="G994" s="437"/>
    </row>
    <row r="995" spans="1:7" ht="12.75" customHeight="1">
      <c r="A995" s="457"/>
      <c r="B995" s="457"/>
      <c r="C995" s="184"/>
      <c r="D995" s="1271"/>
      <c r="E995" s="1271"/>
      <c r="F995" s="1271"/>
      <c r="G995" s="437"/>
    </row>
    <row r="996" spans="1:7" ht="12.75" customHeight="1">
      <c r="A996" s="454"/>
      <c r="B996" s="717" t="s">
        <v>294</v>
      </c>
      <c r="C996" s="324"/>
      <c r="D996" s="1574" t="s">
        <v>1738</v>
      </c>
      <c r="E996" s="1574"/>
      <c r="F996" s="1574"/>
      <c r="G996" s="437"/>
    </row>
    <row r="997" spans="1:7" ht="12.75" customHeight="1">
      <c r="A997" s="690"/>
      <c r="B997" s="690"/>
      <c r="C997" s="324"/>
      <c r="D997" s="4"/>
      <c r="E997" s="4"/>
      <c r="F997" s="4"/>
      <c r="G997" s="437"/>
    </row>
    <row r="998" spans="1:7" ht="12.75" customHeight="1">
      <c r="A998" s="454"/>
      <c r="B998" s="717" t="s">
        <v>294</v>
      </c>
      <c r="C998" s="324"/>
      <c r="D998" s="1574" t="s">
        <v>1739</v>
      </c>
      <c r="E998" s="1574"/>
      <c r="F998" s="1574"/>
      <c r="G998" s="437"/>
    </row>
    <row r="999" spans="1:7" ht="12.75" customHeight="1">
      <c r="A999" s="690"/>
      <c r="B999" s="690"/>
      <c r="C999" s="324"/>
      <c r="D999" s="1281"/>
      <c r="E999" s="4"/>
      <c r="F999" s="4"/>
      <c r="G999" s="437"/>
    </row>
    <row r="1000" spans="1:7" ht="12.75" customHeight="1">
      <c r="A1000" s="454"/>
      <c r="B1000" s="717" t="s">
        <v>294</v>
      </c>
      <c r="C1000" s="324"/>
      <c r="D1000" s="1574" t="s">
        <v>1740</v>
      </c>
      <c r="E1000" s="1574"/>
      <c r="F1000" s="1574"/>
      <c r="G1000" s="437"/>
    </row>
    <row r="1001" spans="1:7" ht="12.75" customHeight="1">
      <c r="A1001" s="690"/>
      <c r="B1001" s="690"/>
      <c r="C1001" s="324"/>
      <c r="D1001" s="1281"/>
      <c r="E1001" s="4"/>
      <c r="F1001" s="4"/>
      <c r="G1001" s="437"/>
    </row>
    <row r="1002" spans="1:7" ht="12.75" customHeight="1">
      <c r="A1002" s="454"/>
      <c r="B1002" s="717" t="s">
        <v>294</v>
      </c>
      <c r="C1002" s="324"/>
      <c r="D1002" s="1561" t="s">
        <v>1741</v>
      </c>
      <c r="E1002" s="1561"/>
      <c r="F1002" s="1561"/>
      <c r="G1002" s="437"/>
    </row>
    <row r="1003" spans="1:7" ht="12.75" customHeight="1">
      <c r="A1003" s="454"/>
      <c r="B1003" s="454"/>
      <c r="C1003" s="324"/>
      <c r="D1003" s="1561"/>
      <c r="E1003" s="1561"/>
      <c r="F1003" s="1561"/>
      <c r="G1003" s="437"/>
    </row>
    <row r="1004" spans="1:7" ht="12.75" customHeight="1">
      <c r="A1004" s="454"/>
      <c r="B1004" s="454"/>
      <c r="C1004" s="324"/>
      <c r="D1004" s="1281"/>
      <c r="E1004" s="4"/>
      <c r="F1004" s="4"/>
      <c r="G1004" s="438"/>
    </row>
    <row r="1005" spans="1:7" ht="12.75" customHeight="1">
      <c r="A1005" s="232"/>
      <c r="B1005" s="717" t="s">
        <v>294</v>
      </c>
      <c r="C1005" s="706"/>
      <c r="D1005" s="1627" t="s">
        <v>1742</v>
      </c>
      <c r="E1005" s="1627"/>
      <c r="F1005" s="1627"/>
      <c r="G1005" s="707"/>
    </row>
    <row r="1006" spans="1:7" ht="12.75" customHeight="1">
      <c r="A1006" s="706"/>
      <c r="B1006" s="706"/>
      <c r="C1006" s="706"/>
      <c r="D1006" s="1627"/>
      <c r="E1006" s="1627"/>
      <c r="F1006" s="1627"/>
      <c r="G1006" s="707"/>
    </row>
    <row r="1007" spans="1:7" ht="12.75" customHeight="1">
      <c r="A1007" s="706"/>
      <c r="B1007" s="706"/>
      <c r="C1007" s="706"/>
      <c r="D1007" s="1367"/>
      <c r="E1007" s="708"/>
      <c r="F1007" s="708"/>
      <c r="G1007" s="707"/>
    </row>
    <row r="1008" spans="1:7" ht="12.75" customHeight="1">
      <c r="A1008" s="232"/>
      <c r="B1008" s="717" t="s">
        <v>294</v>
      </c>
      <c r="C1008" s="706"/>
      <c r="D1008" s="1660" t="s">
        <v>1743</v>
      </c>
      <c r="E1008" s="1660"/>
      <c r="F1008" s="1660"/>
      <c r="G1008" s="707"/>
    </row>
    <row r="1009" spans="1:9" ht="12.75" customHeight="1">
      <c r="A1009" s="706"/>
      <c r="B1009" s="706"/>
      <c r="C1009" s="706"/>
      <c r="D1009" s="1367"/>
      <c r="E1009" s="708"/>
      <c r="F1009" s="708"/>
      <c r="G1009" s="707"/>
      <c r="H1009" s="714"/>
    </row>
    <row r="1010" spans="1:9" ht="12.75" customHeight="1">
      <c r="A1010" s="454"/>
      <c r="B1010" s="717" t="s">
        <v>294</v>
      </c>
      <c r="C1010" s="324"/>
      <c r="D1010" s="1574" t="s">
        <v>1744</v>
      </c>
      <c r="E1010" s="1574"/>
      <c r="F1010" s="1574"/>
      <c r="G1010" s="438"/>
      <c r="H1010" s="714"/>
    </row>
    <row r="1011" spans="1:9" ht="12.75" customHeight="1">
      <c r="A1011" s="454"/>
      <c r="B1011" s="454"/>
      <c r="C1011" s="324"/>
      <c r="D1011" s="1281"/>
      <c r="E1011" s="4"/>
      <c r="F1011" s="4"/>
      <c r="G1011" s="438"/>
      <c r="H1011" s="714"/>
    </row>
    <row r="1012" spans="1:9" ht="12.75" customHeight="1">
      <c r="A1012" s="454"/>
      <c r="B1012" s="717" t="s">
        <v>294</v>
      </c>
      <c r="C1012" s="324"/>
      <c r="D1012" s="1561" t="s">
        <v>1745</v>
      </c>
      <c r="E1012" s="1561"/>
      <c r="F1012" s="1561"/>
      <c r="G1012" s="438"/>
      <c r="H1012" s="714"/>
    </row>
    <row r="1013" spans="1:9" ht="12.75" customHeight="1">
      <c r="A1013" s="454"/>
      <c r="B1013" s="454"/>
      <c r="C1013" s="324"/>
      <c r="D1013" s="1561"/>
      <c r="E1013" s="1561"/>
      <c r="F1013" s="1561"/>
      <c r="G1013" s="438"/>
      <c r="H1013" s="714"/>
    </row>
    <row r="1014" spans="1:9" ht="12.75" customHeight="1">
      <c r="A1014" s="690"/>
      <c r="B1014" s="690"/>
      <c r="C1014" s="324"/>
      <c r="D1014" s="4"/>
      <c r="E1014" s="4"/>
      <c r="F1014" s="4"/>
      <c r="G1014" s="438"/>
      <c r="H1014" s="714"/>
    </row>
    <row r="1015" spans="1:9" ht="12.75" customHeight="1">
      <c r="A1015" s="1629" t="s">
        <v>1746</v>
      </c>
      <c r="B1015" s="1629"/>
      <c r="C1015" s="1629"/>
      <c r="D1015" s="1629"/>
      <c r="E1015" s="1629"/>
      <c r="F1015" s="1629"/>
      <c r="G1015" s="1629"/>
      <c r="H1015" s="738"/>
      <c r="I1015" s="739"/>
    </row>
    <row r="1016" spans="1:9" ht="12.75" customHeight="1">
      <c r="A1016" s="690"/>
      <c r="B1016" s="690"/>
      <c r="C1016" s="324"/>
      <c r="D1016" s="4"/>
      <c r="E1016" s="4"/>
      <c r="F1016" s="4"/>
      <c r="G1016" s="438"/>
      <c r="H1016" s="714"/>
    </row>
    <row r="1017" spans="1:9" ht="12.75" customHeight="1">
      <c r="A1017" s="1332"/>
      <c r="B1017" s="1332"/>
      <c r="C1017" s="325"/>
      <c r="D1017" s="1619" t="s">
        <v>1747</v>
      </c>
      <c r="E1017" s="1619"/>
      <c r="F1017" s="1619"/>
      <c r="G1017" s="438"/>
      <c r="H1017" s="714"/>
    </row>
    <row r="1018" spans="1:9" ht="12.75" customHeight="1">
      <c r="A1018" s="1332"/>
      <c r="B1018" s="1332"/>
      <c r="C1018" s="325"/>
      <c r="D1018" s="1651" t="s">
        <v>1748</v>
      </c>
      <c r="E1018" s="1651"/>
      <c r="F1018" s="1651"/>
      <c r="G1018" s="438"/>
      <c r="H1018" s="714"/>
    </row>
    <row r="1019" spans="1:9" ht="12.75" customHeight="1">
      <c r="A1019" s="435"/>
      <c r="B1019" s="435"/>
      <c r="C1019" s="1295"/>
      <c r="D1019" s="438"/>
      <c r="E1019" s="438"/>
      <c r="F1019" s="438"/>
      <c r="G1019" s="438"/>
      <c r="H1019" s="714"/>
    </row>
    <row r="1020" spans="1:9" ht="12.75" customHeight="1">
      <c r="A1020" s="454"/>
      <c r="B1020" s="454"/>
      <c r="C1020" s="184"/>
      <c r="D1020" s="1619" t="s">
        <v>1749</v>
      </c>
      <c r="E1020" s="1619"/>
      <c r="F1020" s="1619"/>
      <c r="G1020" s="438"/>
      <c r="H1020" s="714"/>
      <c r="I1020" s="716" t="s">
        <v>1750</v>
      </c>
    </row>
    <row r="1021" spans="1:9" ht="12.75" customHeight="1">
      <c r="A1021" s="690"/>
      <c r="B1021" s="717" t="s">
        <v>294</v>
      </c>
      <c r="C1021" s="324"/>
      <c r="D1021" s="1651" t="s">
        <v>1751</v>
      </c>
      <c r="E1021" s="1651"/>
      <c r="F1021" s="1651"/>
      <c r="G1021" s="438"/>
      <c r="H1021" s="714"/>
    </row>
    <row r="1022" spans="1:9" s="714" customFormat="1" ht="12.75" customHeight="1">
      <c r="A1022" s="690"/>
      <c r="B1022" s="454"/>
      <c r="C1022" s="324"/>
      <c r="D1022" s="1647" t="s">
        <v>1752</v>
      </c>
      <c r="E1022" s="1647"/>
      <c r="F1022" s="1647"/>
      <c r="G1022" s="438"/>
      <c r="I1022" s="716"/>
    </row>
    <row r="1023" spans="1:9" ht="12.75" customHeight="1">
      <c r="A1023" s="690"/>
      <c r="B1023" s="690"/>
      <c r="C1023" s="324"/>
      <c r="D1023" s="1651"/>
      <c r="E1023" s="1651"/>
      <c r="F1023" s="1651"/>
      <c r="G1023" s="438"/>
      <c r="H1023" s="714"/>
    </row>
    <row r="1024" spans="1:9" ht="12.75" customHeight="1">
      <c r="A1024" s="1648" t="s">
        <v>1753</v>
      </c>
      <c r="B1024" s="1648"/>
      <c r="C1024" s="1648"/>
      <c r="D1024" s="1648"/>
      <c r="E1024" s="1648"/>
      <c r="F1024" s="1648"/>
      <c r="G1024" s="1648"/>
      <c r="H1024" s="738"/>
      <c r="I1024" s="739"/>
    </row>
    <row r="1025" spans="1:9" ht="12.75" customHeight="1">
      <c r="A1025" s="160"/>
      <c r="B1025" s="160"/>
      <c r="C1025" s="682"/>
      <c r="D1025" s="444"/>
      <c r="E1025" s="444"/>
      <c r="F1025" s="444"/>
      <c r="G1025" s="444"/>
      <c r="H1025" s="714"/>
    </row>
    <row r="1026" spans="1:9" ht="12.75" customHeight="1">
      <c r="A1026" s="160"/>
      <c r="B1026" s="712"/>
      <c r="C1026" s="718"/>
      <c r="D1026" s="1632" t="s">
        <v>1754</v>
      </c>
      <c r="E1026" s="1632"/>
      <c r="F1026" s="1632"/>
      <c r="G1026" s="444"/>
      <c r="H1026" s="714"/>
    </row>
    <row r="1027" spans="1:9" ht="12.75" customHeight="1">
      <c r="A1027" s="160"/>
      <c r="B1027" s="717" t="s">
        <v>294</v>
      </c>
      <c r="C1027" s="718"/>
      <c r="D1027" s="1635" t="s">
        <v>1751</v>
      </c>
      <c r="E1027" s="1635"/>
      <c r="F1027" s="1635"/>
      <c r="G1027" s="444"/>
      <c r="H1027" s="714"/>
    </row>
    <row r="1028" spans="1:9" ht="12.75" customHeight="1">
      <c r="A1028" s="160"/>
      <c r="B1028" s="714"/>
      <c r="C1028" s="718"/>
      <c r="D1028" s="1635" t="s">
        <v>1755</v>
      </c>
      <c r="E1028" s="1635"/>
      <c r="F1028" s="1635"/>
      <c r="G1028" s="444"/>
      <c r="H1028" s="714"/>
    </row>
    <row r="1029" spans="1:9" s="714" customFormat="1" ht="12.75" customHeight="1">
      <c r="A1029" s="160"/>
      <c r="C1029" s="718"/>
      <c r="D1029" s="1277"/>
      <c r="E1029" s="1277"/>
      <c r="F1029" s="1277"/>
      <c r="G1029" s="444"/>
      <c r="I1029" s="716"/>
    </row>
    <row r="1030" spans="1:9" ht="12.75" customHeight="1">
      <c r="A1030" s="160"/>
      <c r="B1030" s="160"/>
      <c r="C1030" s="682"/>
      <c r="D1030" s="1649" t="s">
        <v>494</v>
      </c>
      <c r="E1030" s="1649"/>
      <c r="F1030" s="1649"/>
      <c r="G1030" s="444"/>
      <c r="H1030" s="714"/>
      <c r="I1030" s="716" t="s">
        <v>1756</v>
      </c>
    </row>
    <row r="1031" spans="1:9" ht="12.75" customHeight="1">
      <c r="A1031" s="283"/>
      <c r="B1031" s="283"/>
      <c r="C1031" s="282"/>
      <c r="D1031" s="1650" t="s">
        <v>495</v>
      </c>
      <c r="E1031" s="1650"/>
      <c r="F1031" s="1650"/>
      <c r="G1031" s="709"/>
      <c r="H1031" s="714"/>
    </row>
    <row r="1032" spans="1:9" ht="12.75" customHeight="1">
      <c r="A1032" s="454"/>
      <c r="B1032" s="717" t="s">
        <v>294</v>
      </c>
      <c r="C1032" s="325"/>
      <c r="D1032" s="1626" t="s">
        <v>496</v>
      </c>
      <c r="E1032" s="1626"/>
      <c r="F1032" s="1626"/>
      <c r="G1032" s="438"/>
      <c r="H1032" s="714"/>
    </row>
    <row r="1033" spans="1:9" ht="12.75" customHeight="1">
      <c r="A1033" s="1332"/>
      <c r="B1033" s="1332"/>
      <c r="C1033" s="325"/>
      <c r="D1033" s="788" t="s">
        <v>1757</v>
      </c>
      <c r="E1033" s="679"/>
      <c r="F1033" s="679"/>
      <c r="G1033" s="438"/>
      <c r="H1033" s="714"/>
    </row>
    <row r="1034" spans="1:9">
      <c r="A1034" s="714"/>
      <c r="B1034" s="714"/>
      <c r="C1034" s="714"/>
      <c r="D1034" s="714"/>
      <c r="E1034" s="714"/>
      <c r="F1034" s="714"/>
      <c r="G1034" s="714"/>
      <c r="H1034" s="714"/>
    </row>
    <row r="1035" spans="1:9">
      <c r="A1035" s="1648" t="s">
        <v>1758</v>
      </c>
      <c r="B1035" s="1648"/>
      <c r="C1035" s="1648"/>
      <c r="D1035" s="1648"/>
      <c r="E1035" s="1648"/>
      <c r="F1035" s="1648"/>
      <c r="G1035" s="1648"/>
      <c r="H1035" s="738"/>
      <c r="I1035" s="739"/>
    </row>
    <row r="1036" spans="1:9">
      <c r="A1036" s="714"/>
      <c r="B1036" s="714"/>
      <c r="C1036" s="714"/>
      <c r="D1036" s="714"/>
      <c r="E1036" s="714"/>
      <c r="F1036" s="714"/>
      <c r="G1036" s="714"/>
      <c r="H1036" s="714"/>
    </row>
    <row r="1037" spans="1:9">
      <c r="A1037" s="714"/>
      <c r="B1037" s="714"/>
      <c r="C1037" s="714"/>
      <c r="D1037" s="716" t="s">
        <v>1759</v>
      </c>
      <c r="E1037" s="714"/>
      <c r="F1037" s="714"/>
      <c r="G1037" s="714"/>
      <c r="H1037" s="714"/>
    </row>
    <row r="1038" spans="1:9" s="714" customFormat="1">
      <c r="D1038" s="713" t="s">
        <v>1760</v>
      </c>
      <c r="I1038" s="716"/>
    </row>
    <row r="1039" spans="1:9" s="714" customFormat="1">
      <c r="D1039" s="716"/>
      <c r="I1039" s="716"/>
    </row>
    <row r="1040" spans="1:9">
      <c r="A1040" s="714"/>
      <c r="B1040" s="717" t="s">
        <v>294</v>
      </c>
      <c r="C1040" s="714"/>
      <c r="D1040" s="1656" t="s">
        <v>1761</v>
      </c>
      <c r="E1040" s="1656"/>
      <c r="F1040" s="1656"/>
      <c r="G1040" s="714"/>
      <c r="H1040" s="714"/>
      <c r="I1040" s="716" t="s">
        <v>1762</v>
      </c>
    </row>
    <row r="1041" spans="1:9">
      <c r="A1041" s="714"/>
      <c r="B1041" s="714"/>
      <c r="C1041" s="714"/>
      <c r="D1041" s="1656"/>
      <c r="E1041" s="1656"/>
      <c r="F1041" s="1656"/>
      <c r="G1041" s="714"/>
      <c r="H1041" s="714"/>
    </row>
    <row r="1042" spans="1:9">
      <c r="A1042" s="714"/>
      <c r="B1042" s="714"/>
      <c r="C1042" s="714"/>
      <c r="D1042" s="1656"/>
      <c r="E1042" s="1656"/>
      <c r="F1042" s="1656"/>
      <c r="G1042" s="714"/>
      <c r="H1042" s="714"/>
    </row>
    <row r="1043" spans="1:9">
      <c r="A1043" s="714"/>
      <c r="B1043" s="714"/>
      <c r="C1043" s="714"/>
      <c r="D1043" s="1656"/>
      <c r="E1043" s="1656"/>
      <c r="F1043" s="1656"/>
      <c r="G1043" s="714"/>
      <c r="H1043" s="714"/>
    </row>
    <row r="1044" spans="1:9">
      <c r="A1044" s="714"/>
      <c r="B1044" s="714"/>
      <c r="C1044" s="714"/>
      <c r="D1044" s="714"/>
      <c r="E1044" s="714"/>
      <c r="F1044" s="714"/>
      <c r="G1044" s="714"/>
      <c r="H1044" s="714"/>
    </row>
    <row r="1045" spans="1:9">
      <c r="A1045" s="714"/>
      <c r="B1045" s="714"/>
      <c r="C1045" s="714"/>
      <c r="D1045" s="716" t="s">
        <v>1763</v>
      </c>
      <c r="E1045" s="714"/>
      <c r="F1045" s="714"/>
      <c r="G1045" s="714"/>
      <c r="H1045" s="714"/>
    </row>
    <row r="1046" spans="1:9">
      <c r="A1046" s="714"/>
      <c r="B1046" s="714"/>
      <c r="C1046" s="714"/>
      <c r="D1046" s="714" t="s">
        <v>1764</v>
      </c>
      <c r="E1046" s="714"/>
      <c r="F1046" s="714"/>
      <c r="G1046" s="714"/>
      <c r="H1046" s="714"/>
    </row>
    <row r="1047" spans="1:9">
      <c r="A1047" s="714"/>
      <c r="B1047" s="714"/>
      <c r="C1047" s="714"/>
      <c r="D1047" s="714"/>
      <c r="E1047" s="714"/>
      <c r="F1047" s="714"/>
      <c r="G1047" s="714"/>
      <c r="H1047" s="714"/>
    </row>
    <row r="1048" spans="1:9">
      <c r="A1048" s="714"/>
      <c r="B1048" s="717" t="s">
        <v>294</v>
      </c>
      <c r="C1048" s="714"/>
      <c r="D1048" s="714" t="s">
        <v>1706</v>
      </c>
      <c r="E1048" s="714"/>
      <c r="F1048" s="714"/>
      <c r="G1048" s="714"/>
      <c r="H1048" s="714"/>
      <c r="I1048" s="716" t="s">
        <v>1765</v>
      </c>
    </row>
    <row r="1049" spans="1:9">
      <c r="A1049" s="714"/>
      <c r="B1049" s="714"/>
      <c r="C1049" s="714"/>
      <c r="D1049" s="714"/>
      <c r="E1049" s="714"/>
      <c r="F1049" s="714"/>
      <c r="G1049" s="714"/>
      <c r="H1049" s="714"/>
    </row>
    <row r="1050" spans="1:9">
      <c r="A1050" s="714"/>
      <c r="B1050" s="717" t="s">
        <v>294</v>
      </c>
      <c r="C1050" s="714"/>
      <c r="D1050" s="1656" t="s">
        <v>1766</v>
      </c>
      <c r="E1050" s="1656"/>
      <c r="F1050" s="1656"/>
      <c r="G1050" s="714"/>
      <c r="H1050" s="714"/>
      <c r="I1050" s="716" t="s">
        <v>1767</v>
      </c>
    </row>
    <row r="1051" spans="1:9">
      <c r="A1051" s="714"/>
      <c r="B1051" s="714"/>
      <c r="C1051" s="714"/>
      <c r="D1051" s="1656"/>
      <c r="E1051" s="1656"/>
      <c r="F1051" s="1656"/>
      <c r="G1051" s="714"/>
      <c r="H1051" s="714"/>
    </row>
    <row r="1052" spans="1:9">
      <c r="A1052" s="714"/>
      <c r="B1052" s="714"/>
      <c r="C1052" s="714"/>
      <c r="D1052" s="1656"/>
      <c r="E1052" s="1656"/>
      <c r="F1052" s="1656"/>
      <c r="G1052" s="714"/>
      <c r="H1052" s="714"/>
    </row>
    <row r="1053" spans="1:9">
      <c r="A1053" s="714"/>
      <c r="B1053" s="714"/>
      <c r="C1053" s="714"/>
      <c r="D1053" s="1656"/>
      <c r="E1053" s="1656"/>
      <c r="F1053" s="1656"/>
      <c r="G1053" s="714"/>
      <c r="H1053" s="714"/>
    </row>
    <row r="1054" spans="1:9">
      <c r="A1054" s="714"/>
      <c r="B1054" s="714"/>
      <c r="C1054" s="714"/>
      <c r="D1054" s="1656"/>
      <c r="E1054" s="1656"/>
      <c r="F1054" s="1656"/>
      <c r="G1054" s="714"/>
      <c r="H1054" s="714"/>
    </row>
    <row r="1055" spans="1:9">
      <c r="A1055" s="714"/>
      <c r="B1055" s="714"/>
      <c r="C1055" s="714"/>
      <c r="D1055" s="714"/>
      <c r="E1055" s="714"/>
      <c r="F1055" s="714"/>
      <c r="G1055" s="714"/>
      <c r="H1055" s="714"/>
    </row>
    <row r="1056" spans="1:9">
      <c r="A1056" s="1648" t="s">
        <v>1768</v>
      </c>
      <c r="B1056" s="1648"/>
      <c r="C1056" s="1648"/>
      <c r="D1056" s="1648"/>
      <c r="E1056" s="1648"/>
      <c r="F1056" s="1648"/>
      <c r="G1056" s="1648"/>
      <c r="H1056" s="738"/>
      <c r="I1056" s="739"/>
    </row>
    <row r="1057" spans="1:9">
      <c r="A1057" s="714"/>
      <c r="B1057" s="714"/>
      <c r="C1057" s="714"/>
      <c r="D1057" s="714"/>
      <c r="E1057" s="714"/>
      <c r="F1057" s="714"/>
      <c r="G1057" s="714"/>
      <c r="H1057" s="714"/>
    </row>
    <row r="1058" spans="1:9">
      <c r="A1058" s="714"/>
      <c r="B1058" s="714"/>
      <c r="C1058" s="714"/>
      <c r="D1058" s="714"/>
      <c r="E1058" s="714"/>
      <c r="F1058" s="714"/>
      <c r="G1058" s="714"/>
      <c r="H1058" s="714"/>
    </row>
    <row r="1059" spans="1:9">
      <c r="A1059" s="714"/>
      <c r="B1059" s="717" t="s">
        <v>294</v>
      </c>
      <c r="C1059" s="714"/>
      <c r="D1059" s="711" t="s">
        <v>1769</v>
      </c>
      <c r="E1059" s="713"/>
      <c r="F1059" s="714"/>
      <c r="G1059" s="714"/>
      <c r="H1059" s="714"/>
      <c r="I1059" s="716" t="s">
        <v>1770</v>
      </c>
    </row>
    <row r="1060" spans="1:9">
      <c r="A1060" s="714"/>
      <c r="B1060" s="714"/>
      <c r="C1060" s="714"/>
      <c r="D1060" s="711" t="s">
        <v>1771</v>
      </c>
      <c r="E1060" s="713"/>
      <c r="F1060" s="714"/>
      <c r="G1060" s="714"/>
      <c r="H1060" s="714"/>
    </row>
    <row r="1061" spans="1:9" s="714" customFormat="1">
      <c r="D1061" s="711"/>
      <c r="E1061" s="713"/>
      <c r="I1061" s="716"/>
    </row>
    <row r="1062" spans="1:9">
      <c r="A1062" s="714"/>
      <c r="B1062" s="717" t="s">
        <v>294</v>
      </c>
      <c r="C1062" s="714"/>
      <c r="D1062" s="711" t="s">
        <v>1772</v>
      </c>
      <c r="E1062" s="713"/>
      <c r="F1062" s="714"/>
      <c r="G1062" s="714"/>
      <c r="H1062" s="714"/>
      <c r="I1062" s="716" t="s">
        <v>1773</v>
      </c>
    </row>
    <row r="1063" spans="1:9" s="714" customFormat="1">
      <c r="D1063" s="711" t="s">
        <v>1774</v>
      </c>
      <c r="E1063" s="713"/>
      <c r="I1063" s="716"/>
    </row>
    <row r="1064" spans="1:9" s="714" customFormat="1">
      <c r="D1064" s="711"/>
      <c r="E1064" s="713"/>
      <c r="I1064" s="716"/>
    </row>
    <row r="1065" spans="1:9">
      <c r="A1065" s="714"/>
      <c r="B1065" s="717" t="s">
        <v>294</v>
      </c>
      <c r="C1065" s="714"/>
      <c r="D1065" s="710" t="s">
        <v>1775</v>
      </c>
      <c r="E1065" s="713"/>
      <c r="F1065" s="714"/>
      <c r="G1065" s="714"/>
      <c r="H1065" s="714"/>
      <c r="I1065" s="716" t="s">
        <v>1776</v>
      </c>
    </row>
    <row r="1066" spans="1:9" s="714" customFormat="1">
      <c r="D1066" s="1657" t="s">
        <v>1777</v>
      </c>
      <c r="E1066" s="1657"/>
      <c r="F1066" s="1657"/>
      <c r="I1066" s="716"/>
    </row>
    <row r="1067" spans="1:9" s="714" customFormat="1">
      <c r="D1067" s="1657"/>
      <c r="E1067" s="1657"/>
      <c r="F1067" s="1657"/>
      <c r="I1067" s="716"/>
    </row>
    <row r="1068" spans="1:9" s="714" customFormat="1">
      <c r="D1068" s="1657"/>
      <c r="E1068" s="1657"/>
      <c r="F1068" s="1657"/>
      <c r="I1068" s="716"/>
    </row>
    <row r="1069" spans="1:9" s="714" customFormat="1">
      <c r="D1069" s="1657"/>
      <c r="E1069" s="1657"/>
      <c r="F1069" s="1657"/>
      <c r="I1069" s="716"/>
    </row>
    <row r="1070" spans="1:9" s="714" customFormat="1">
      <c r="D1070" s="710" t="s">
        <v>1778</v>
      </c>
      <c r="E1070" s="713"/>
      <c r="I1070" s="716"/>
    </row>
    <row r="1071" spans="1:9" s="714" customFormat="1">
      <c r="D1071" s="710"/>
      <c r="E1071" s="713"/>
      <c r="I1071" s="716"/>
    </row>
    <row r="1072" spans="1:9">
      <c r="A1072" s="714"/>
      <c r="B1072" s="714"/>
      <c r="C1072" s="714"/>
      <c r="D1072" s="711" t="s">
        <v>1779</v>
      </c>
      <c r="E1072" s="713"/>
      <c r="F1072" s="714"/>
      <c r="G1072" s="714"/>
      <c r="H1072" s="714"/>
      <c r="I1072" s="716" t="s">
        <v>1780</v>
      </c>
    </row>
    <row r="1073" spans="1:9">
      <c r="A1073" s="714"/>
      <c r="B1073" s="717" t="s">
        <v>294</v>
      </c>
      <c r="C1073" s="714"/>
      <c r="D1073" s="1654" t="s">
        <v>1781</v>
      </c>
      <c r="E1073" s="1654"/>
      <c r="F1073" s="1654"/>
      <c r="G1073" s="714"/>
      <c r="H1073" s="714"/>
    </row>
    <row r="1074" spans="1:9" s="714" customFormat="1">
      <c r="D1074" s="1654"/>
      <c r="E1074" s="1654"/>
      <c r="F1074" s="1654"/>
      <c r="I1074" s="716"/>
    </row>
    <row r="1075" spans="1:9" s="714" customFormat="1">
      <c r="D1075" s="1654"/>
      <c r="E1075" s="1654"/>
      <c r="F1075" s="1654"/>
      <c r="I1075" s="716"/>
    </row>
    <row r="1076" spans="1:9" s="714" customFormat="1">
      <c r="D1076" s="1654"/>
      <c r="E1076" s="1654"/>
      <c r="F1076" s="1654"/>
      <c r="I1076" s="716"/>
    </row>
    <row r="1077" spans="1:9">
      <c r="A1077" s="714"/>
      <c r="B1077" s="714"/>
      <c r="C1077" s="714"/>
      <c r="D1077" s="1654"/>
      <c r="E1077" s="1654"/>
      <c r="F1077" s="1654"/>
      <c r="G1077" s="714"/>
      <c r="H1077" s="714"/>
    </row>
    <row r="1078" spans="1:9">
      <c r="A1078" s="714"/>
      <c r="B1078" s="714"/>
      <c r="C1078" s="714"/>
      <c r="D1078" s="711" t="s">
        <v>1782</v>
      </c>
      <c r="E1078" s="714"/>
      <c r="F1078" s="714"/>
      <c r="G1078" s="714"/>
      <c r="H1078" s="714"/>
    </row>
    <row r="1079" spans="1:9">
      <c r="A1079" s="714"/>
      <c r="B1079" s="714"/>
      <c r="C1079" s="714"/>
      <c r="D1079" s="714"/>
      <c r="E1079" s="714"/>
      <c r="F1079" s="714"/>
      <c r="G1079" s="714"/>
      <c r="H1079" s="714"/>
    </row>
    <row r="1080" spans="1:9">
      <c r="A1080" s="1648" t="s">
        <v>1783</v>
      </c>
      <c r="B1080" s="1648"/>
      <c r="C1080" s="1648"/>
      <c r="D1080" s="1648"/>
      <c r="E1080" s="1648"/>
      <c r="F1080" s="1648"/>
      <c r="G1080" s="1648"/>
      <c r="H1080" s="738"/>
      <c r="I1080" s="739"/>
    </row>
    <row r="1081" spans="1:9">
      <c r="A1081" s="714"/>
      <c r="B1081" s="714"/>
      <c r="C1081" s="714"/>
      <c r="D1081" s="714"/>
      <c r="E1081" s="714"/>
      <c r="F1081" s="714"/>
      <c r="G1081" s="714"/>
      <c r="H1081" s="714"/>
    </row>
    <row r="1082" spans="1:9">
      <c r="A1082" s="714"/>
      <c r="B1082" s="714"/>
      <c r="C1082" s="714"/>
      <c r="D1082" s="714"/>
      <c r="E1082" s="714"/>
      <c r="F1082" s="714"/>
      <c r="G1082" s="714"/>
      <c r="H1082" s="714"/>
    </row>
    <row r="1083" spans="1:9" ht="12.75" customHeight="1">
      <c r="A1083" s="714"/>
      <c r="B1083" s="717" t="s">
        <v>294</v>
      </c>
      <c r="C1083" s="714"/>
      <c r="D1083" s="1658" t="s">
        <v>1784</v>
      </c>
      <c r="E1083" s="1658"/>
      <c r="F1083" s="1658"/>
      <c r="G1083" s="714"/>
      <c r="H1083" s="714"/>
      <c r="I1083" s="716" t="s">
        <v>1785</v>
      </c>
    </row>
    <row r="1084" spans="1:9" s="714" customFormat="1">
      <c r="D1084" s="1658"/>
      <c r="E1084" s="1658"/>
      <c r="F1084" s="1658"/>
      <c r="I1084" s="716"/>
    </row>
    <row r="1085" spans="1:9" s="714" customFormat="1">
      <c r="D1085" s="1659" t="s">
        <v>1786</v>
      </c>
      <c r="E1085" s="1657"/>
      <c r="F1085" s="1657"/>
      <c r="I1085" s="716"/>
    </row>
    <row r="1086" spans="1:9" s="714" customFormat="1">
      <c r="D1086" s="711"/>
      <c r="I1086" s="716"/>
    </row>
    <row r="1087" spans="1:9">
      <c r="A1087" s="714"/>
      <c r="B1087" s="717" t="s">
        <v>294</v>
      </c>
      <c r="C1087" s="714"/>
      <c r="D1087" s="1654" t="s">
        <v>1787</v>
      </c>
      <c r="E1087" s="1654"/>
      <c r="F1087" s="1654"/>
      <c r="G1087" s="714"/>
      <c r="H1087" s="714"/>
      <c r="I1087" s="716" t="s">
        <v>1788</v>
      </c>
    </row>
    <row r="1088" spans="1:9" s="714" customFormat="1">
      <c r="D1088" s="1654"/>
      <c r="E1088" s="1654"/>
      <c r="F1088" s="1654"/>
      <c r="I1088" s="716"/>
    </row>
    <row r="1089" spans="1:9" s="714" customFormat="1">
      <c r="D1089" s="711"/>
      <c r="I1089" s="716"/>
    </row>
    <row r="1090" spans="1:9">
      <c r="A1090" s="714"/>
      <c r="B1090" s="717" t="s">
        <v>294</v>
      </c>
      <c r="C1090" s="714"/>
      <c r="D1090" s="1654" t="s">
        <v>1789</v>
      </c>
      <c r="E1090" s="1654"/>
      <c r="F1090" s="1654"/>
      <c r="G1090" s="714"/>
      <c r="H1090" s="714"/>
      <c r="I1090" s="716" t="s">
        <v>1790</v>
      </c>
    </row>
    <row r="1091" spans="1:9" s="714" customFormat="1">
      <c r="D1091" s="1654"/>
      <c r="E1091" s="1654"/>
      <c r="F1091" s="1654"/>
      <c r="I1091" s="716"/>
    </row>
    <row r="1092" spans="1:9" s="714" customFormat="1">
      <c r="D1092" s="1654"/>
      <c r="E1092" s="1654"/>
      <c r="F1092" s="1654"/>
      <c r="I1092" s="716"/>
    </row>
    <row r="1093" spans="1:9" s="714" customFormat="1">
      <c r="D1093" s="1654"/>
      <c r="E1093" s="1654"/>
      <c r="F1093" s="1654"/>
      <c r="I1093" s="716"/>
    </row>
    <row r="1094" spans="1:9" s="714" customFormat="1">
      <c r="D1094" s="1654"/>
      <c r="E1094" s="1654"/>
      <c r="F1094" s="1654"/>
      <c r="I1094" s="716"/>
    </row>
    <row r="1095" spans="1:9" s="714" customFormat="1">
      <c r="D1095" s="1654"/>
      <c r="E1095" s="1654"/>
      <c r="F1095" s="1654"/>
      <c r="I1095" s="716"/>
    </row>
    <row r="1096" spans="1:9" s="715" customFormat="1">
      <c r="B1096" s="714"/>
      <c r="D1096" s="711" t="s">
        <v>1791</v>
      </c>
    </row>
    <row r="1097" spans="1:9">
      <c r="A1097" s="714"/>
      <c r="B1097" s="717" t="s">
        <v>294</v>
      </c>
      <c r="C1097" s="714"/>
      <c r="D1097" s="1654" t="s">
        <v>1792</v>
      </c>
      <c r="E1097" s="1654"/>
      <c r="F1097" s="1654"/>
      <c r="G1097" s="714"/>
      <c r="H1097" s="714"/>
      <c r="I1097" s="727" t="s">
        <v>1793</v>
      </c>
    </row>
    <row r="1098" spans="1:9" s="714" customFormat="1">
      <c r="D1098" s="1654"/>
      <c r="E1098" s="1654"/>
      <c r="F1098" s="1654"/>
      <c r="I1098" s="716"/>
    </row>
    <row r="1099" spans="1:9" s="714" customFormat="1">
      <c r="D1099" s="1654"/>
      <c r="E1099" s="1654"/>
      <c r="F1099" s="1654"/>
      <c r="I1099" s="716"/>
    </row>
    <row r="1100" spans="1:9" s="714" customFormat="1">
      <c r="D1100" s="711"/>
      <c r="I1100" s="716"/>
    </row>
    <row r="1101" spans="1:9">
      <c r="A1101" s="714"/>
      <c r="B1101" s="717" t="s">
        <v>294</v>
      </c>
      <c r="C1101" s="714"/>
      <c r="D1101" s="1655" t="s">
        <v>1794</v>
      </c>
      <c r="E1101" s="1655"/>
      <c r="F1101" s="1655"/>
      <c r="G1101" s="714"/>
      <c r="H1101" s="714"/>
      <c r="I1101" s="716" t="s">
        <v>1666</v>
      </c>
    </row>
    <row r="1102" spans="1:9">
      <c r="A1102" s="714"/>
      <c r="B1102" s="714"/>
      <c r="C1102" s="714"/>
      <c r="D1102" s="1655"/>
      <c r="E1102" s="1655"/>
      <c r="F1102" s="1655"/>
      <c r="G1102" s="714"/>
      <c r="H1102" s="714"/>
    </row>
    <row r="1103" spans="1:9">
      <c r="A1103" s="714"/>
      <c r="B1103" s="714"/>
      <c r="C1103" s="714"/>
      <c r="D1103" s="1655"/>
      <c r="E1103" s="1655"/>
      <c r="F1103" s="1655"/>
      <c r="G1103" s="714"/>
      <c r="H1103" s="714"/>
    </row>
    <row r="1104" spans="1:9" s="714" customFormat="1">
      <c r="D1104" s="1369"/>
      <c r="E1104" s="1369"/>
      <c r="F1104" s="1369"/>
      <c r="I1104" s="716"/>
    </row>
    <row r="1105" spans="1:9" s="714" customFormat="1" ht="15.75" customHeight="1">
      <c r="B1105" s="717" t="s">
        <v>294</v>
      </c>
      <c r="D1105" s="1562" t="s">
        <v>1795</v>
      </c>
      <c r="E1105" s="1562"/>
      <c r="F1105" s="1562"/>
      <c r="I1105" s="716" t="s">
        <v>1796</v>
      </c>
    </row>
    <row r="1106" spans="1:9" s="714" customFormat="1">
      <c r="D1106" s="1562"/>
      <c r="E1106" s="1562"/>
      <c r="F1106" s="1562"/>
      <c r="I1106" s="716"/>
    </row>
    <row r="1107" spans="1:9" s="714" customFormat="1">
      <c r="D1107" s="1562"/>
      <c r="E1107" s="1562"/>
      <c r="F1107" s="1562"/>
      <c r="I1107" s="716"/>
    </row>
    <row r="1108" spans="1:9" s="714" customFormat="1">
      <c r="D1108" s="1562"/>
      <c r="E1108" s="1562"/>
      <c r="F1108" s="1562"/>
      <c r="I1108" s="716"/>
    </row>
    <row r="1109" spans="1:9" s="714" customFormat="1">
      <c r="D1109" s="1369"/>
      <c r="E1109" s="1369"/>
      <c r="F1109" s="1369"/>
      <c r="I1109" s="716"/>
    </row>
    <row r="1110" spans="1:9" ht="39.6">
      <c r="A1110" s="714"/>
      <c r="B1110" s="714"/>
      <c r="C1110" s="714"/>
      <c r="D1110" s="714"/>
      <c r="E1110" s="714"/>
      <c r="F1110" s="714"/>
      <c r="G1110" s="714"/>
      <c r="H1110" s="714"/>
      <c r="I1110" s="734" t="s">
        <v>1797</v>
      </c>
    </row>
    <row r="1111" spans="1:9">
      <c r="A1111" s="714"/>
      <c r="B1111" s="714"/>
      <c r="C1111" s="714"/>
      <c r="D1111" s="714"/>
      <c r="E1111" s="714"/>
      <c r="F1111" s="714"/>
      <c r="G1111" s="714"/>
      <c r="H1111" s="714"/>
    </row>
    <row r="1112" spans="1:9">
      <c r="A1112" s="714"/>
      <c r="B1112" s="714"/>
      <c r="C1112" s="714"/>
      <c r="D1112" s="714"/>
      <c r="E1112" s="714"/>
      <c r="F1112" s="714"/>
      <c r="G1112" s="714"/>
      <c r="H1112" s="714"/>
    </row>
    <row r="1113" spans="1:9">
      <c r="A1113" s="714"/>
      <c r="B1113" s="714"/>
      <c r="C1113" s="714"/>
      <c r="D1113" s="714"/>
      <c r="E1113" s="714"/>
      <c r="F1113" s="714"/>
      <c r="G1113" s="714"/>
      <c r="H1113" s="714"/>
    </row>
    <row r="1114" spans="1:9">
      <c r="A1114" s="714"/>
      <c r="B1114" s="714"/>
      <c r="C1114" s="714"/>
      <c r="D1114" s="714"/>
      <c r="E1114" s="714"/>
      <c r="F1114" s="714"/>
      <c r="G1114" s="714"/>
      <c r="H1114" s="714"/>
    </row>
    <row r="1115" spans="1:9">
      <c r="A1115" s="714"/>
      <c r="B1115" s="714"/>
      <c r="C1115" s="714"/>
      <c r="D1115" s="714"/>
      <c r="E1115" s="714"/>
      <c r="F1115" s="714"/>
      <c r="G1115" s="714"/>
      <c r="H1115" s="714"/>
    </row>
    <row r="1116" spans="1:9">
      <c r="A1116" s="714"/>
      <c r="B1116" s="714"/>
      <c r="C1116" s="714"/>
      <c r="D1116" s="714"/>
      <c r="E1116" s="714"/>
      <c r="F1116" s="714"/>
      <c r="G1116" s="714"/>
      <c r="H1116" s="714"/>
    </row>
    <row r="1117" spans="1:9">
      <c r="A1117" s="714"/>
      <c r="B1117" s="714"/>
      <c r="C1117" s="714"/>
      <c r="D1117" s="714"/>
      <c r="E1117" s="714"/>
      <c r="F1117" s="714"/>
      <c r="G1117" s="714"/>
      <c r="H1117" s="714"/>
    </row>
    <row r="1118" spans="1:9">
      <c r="A1118" s="714"/>
      <c r="B1118" s="714"/>
      <c r="C1118" s="714"/>
      <c r="D1118" s="714"/>
      <c r="E1118" s="714"/>
      <c r="F1118" s="714"/>
      <c r="G1118" s="714"/>
      <c r="H1118" s="714"/>
    </row>
    <row r="1119" spans="1:9">
      <c r="A1119" s="714"/>
      <c r="B1119" s="714"/>
      <c r="C1119" s="714"/>
      <c r="D1119" s="714"/>
      <c r="E1119" s="714"/>
      <c r="F1119" s="714"/>
      <c r="G1119" s="714"/>
      <c r="H1119" s="714"/>
    </row>
    <row r="1120" spans="1:9">
      <c r="A1120" s="714"/>
      <c r="B1120" s="714"/>
      <c r="C1120" s="714"/>
      <c r="D1120" s="714"/>
      <c r="E1120" s="714"/>
      <c r="F1120" s="714"/>
      <c r="G1120" s="714"/>
      <c r="H1120" s="714"/>
    </row>
    <row r="1121" spans="1:7">
      <c r="A1121" s="714"/>
      <c r="B1121" s="714"/>
      <c r="C1121" s="714"/>
      <c r="D1121" s="714"/>
      <c r="E1121" s="714"/>
      <c r="F1121" s="714"/>
      <c r="G1121" s="714"/>
    </row>
    <row r="1122" spans="1:7">
      <c r="A1122" s="714"/>
      <c r="B1122" s="714"/>
      <c r="C1122" s="714"/>
      <c r="D1122" s="714"/>
      <c r="E1122" s="714"/>
      <c r="F1122" s="714"/>
      <c r="G1122" s="714"/>
    </row>
    <row r="1123" spans="1:7">
      <c r="A1123" s="714"/>
      <c r="B1123" s="714"/>
      <c r="C1123" s="714"/>
      <c r="D1123" s="714"/>
      <c r="E1123" s="714"/>
      <c r="F1123" s="714"/>
      <c r="G1123" s="714"/>
    </row>
    <row r="1124" spans="1:7">
      <c r="A1124" s="714"/>
      <c r="B1124" s="714"/>
      <c r="C1124" s="714"/>
      <c r="D1124" s="714"/>
      <c r="E1124" s="714"/>
      <c r="F1124" s="714"/>
      <c r="G1124" s="714"/>
    </row>
    <row r="1125" spans="1:7">
      <c r="A1125" s="714"/>
      <c r="B1125" s="714"/>
      <c r="C1125" s="714"/>
      <c r="D1125" s="714"/>
      <c r="E1125" s="714"/>
      <c r="F1125" s="714"/>
      <c r="G1125" s="714"/>
    </row>
    <row r="1126" spans="1:7">
      <c r="A1126" s="714"/>
      <c r="B1126" s="714"/>
      <c r="C1126" s="714"/>
      <c r="D1126" s="714"/>
      <c r="E1126" s="714"/>
      <c r="F1126" s="714"/>
      <c r="G1126" s="714"/>
    </row>
    <row r="1127" spans="1:7">
      <c r="A1127" s="714"/>
      <c r="B1127" s="714"/>
      <c r="C1127" s="714"/>
      <c r="D1127" s="714"/>
      <c r="E1127" s="714"/>
      <c r="F1127" s="714"/>
      <c r="G1127" s="714"/>
    </row>
    <row r="1128" spans="1:7">
      <c r="D1128" s="713"/>
      <c r="E1128" s="713"/>
      <c r="F1128" s="713"/>
      <c r="G1128" s="713"/>
    </row>
    <row r="1129" spans="1:7">
      <c r="D1129" s="713"/>
      <c r="E1129" s="713"/>
      <c r="F1129" s="713"/>
      <c r="G1129" s="713"/>
    </row>
    <row r="1130" spans="1:7">
      <c r="D1130" s="713"/>
      <c r="E1130" s="713"/>
      <c r="F1130" s="713"/>
      <c r="G1130" s="713"/>
    </row>
    <row r="1131" spans="1:7">
      <c r="D1131" s="713"/>
      <c r="E1131" s="713"/>
      <c r="F1131" s="713"/>
      <c r="G1131" s="713"/>
    </row>
    <row r="1132" spans="1:7">
      <c r="D1132" s="713"/>
      <c r="E1132" s="713"/>
      <c r="F1132" s="713"/>
      <c r="G1132" s="713"/>
    </row>
    <row r="1133" spans="1:7">
      <c r="D1133" s="713"/>
      <c r="E1133" s="713"/>
      <c r="F1133" s="713"/>
      <c r="G1133" s="713"/>
    </row>
    <row r="1134" spans="1:7">
      <c r="D1134" s="713"/>
      <c r="E1134" s="713"/>
      <c r="F1134" s="713"/>
      <c r="G1134" s="713"/>
    </row>
    <row r="1135" spans="1:7">
      <c r="A1135" s="714"/>
      <c r="B1135" s="714"/>
      <c r="C1135" s="714"/>
      <c r="D1135" s="714"/>
      <c r="E1135" s="714"/>
      <c r="F1135" s="714"/>
      <c r="G1135" s="714"/>
    </row>
    <row r="1136" spans="1:7">
      <c r="A1136" s="714"/>
      <c r="B1136" s="714"/>
      <c r="C1136" s="714"/>
      <c r="D1136" s="714"/>
      <c r="E1136" s="714"/>
      <c r="F1136" s="714"/>
      <c r="G1136" s="714"/>
    </row>
    <row r="1137" spans="1:7">
      <c r="A1137" s="714"/>
      <c r="B1137" s="714"/>
      <c r="C1137" s="714"/>
      <c r="D1137" s="714"/>
      <c r="E1137" s="714"/>
      <c r="F1137" s="714"/>
      <c r="G1137" s="714"/>
    </row>
    <row r="1138" spans="1:7">
      <c r="A1138" s="714"/>
      <c r="B1138" s="714"/>
      <c r="C1138" s="714"/>
      <c r="D1138" s="714"/>
      <c r="E1138" s="714"/>
      <c r="F1138" s="714"/>
      <c r="G1138" s="714"/>
    </row>
    <row r="1139" spans="1:7">
      <c r="A1139" s="714"/>
      <c r="B1139" s="714"/>
      <c r="C1139" s="714"/>
      <c r="D1139" s="714"/>
      <c r="E1139" s="714"/>
      <c r="F1139" s="714"/>
      <c r="G1139" s="714"/>
    </row>
    <row r="1140" spans="1:7">
      <c r="A1140" s="714"/>
      <c r="B1140" s="714"/>
      <c r="C1140" s="714"/>
      <c r="D1140" s="714"/>
      <c r="E1140" s="714"/>
      <c r="F1140" s="714"/>
      <c r="G1140" s="714"/>
    </row>
    <row r="1141" spans="1:7">
      <c r="A1141" s="714"/>
      <c r="B1141" s="714"/>
      <c r="C1141" s="714"/>
      <c r="D1141" s="714"/>
      <c r="E1141" s="714"/>
      <c r="F1141" s="714"/>
      <c r="G1141" s="714"/>
    </row>
    <row r="1142" spans="1:7">
      <c r="A1142" s="714"/>
      <c r="B1142" s="714"/>
      <c r="C1142" s="714"/>
      <c r="D1142" s="714"/>
      <c r="E1142" s="714"/>
      <c r="F1142" s="714"/>
      <c r="G1142" s="714"/>
    </row>
    <row r="1143" spans="1:7">
      <c r="A1143" s="714"/>
      <c r="B1143" s="714"/>
      <c r="C1143" s="714"/>
      <c r="D1143" s="714"/>
      <c r="E1143" s="714"/>
      <c r="F1143" s="714"/>
      <c r="G1143" s="714"/>
    </row>
    <row r="1144" spans="1:7">
      <c r="A1144" s="714"/>
      <c r="B1144" s="714"/>
      <c r="C1144" s="714"/>
      <c r="D1144" s="714"/>
      <c r="E1144" s="714"/>
      <c r="F1144" s="714"/>
      <c r="G1144" s="714"/>
    </row>
    <row r="1145" spans="1:7">
      <c r="A1145" s="714"/>
      <c r="B1145" s="714"/>
      <c r="C1145" s="714"/>
      <c r="D1145" s="714"/>
      <c r="E1145" s="714"/>
      <c r="F1145" s="714"/>
      <c r="G1145" s="714"/>
    </row>
    <row r="1146" spans="1:7">
      <c r="A1146" s="714"/>
      <c r="B1146" s="714"/>
      <c r="C1146" s="714"/>
      <c r="D1146" s="714"/>
      <c r="E1146" s="714"/>
      <c r="F1146" s="714"/>
      <c r="G1146" s="714"/>
    </row>
    <row r="1147" spans="1:7">
      <c r="A1147" s="714"/>
      <c r="B1147" s="714"/>
      <c r="C1147" s="714"/>
      <c r="D1147" s="714"/>
      <c r="E1147" s="714"/>
      <c r="F1147" s="714"/>
      <c r="G1147" s="714"/>
    </row>
    <row r="1148" spans="1:7">
      <c r="A1148" s="714"/>
      <c r="B1148" s="714"/>
      <c r="C1148" s="714"/>
      <c r="D1148" s="714"/>
      <c r="E1148" s="714"/>
      <c r="F1148" s="714"/>
      <c r="G1148" s="714"/>
    </row>
    <row r="1149" spans="1:7">
      <c r="A1149" s="714"/>
      <c r="B1149" s="714"/>
      <c r="C1149" s="714"/>
      <c r="D1149" s="714"/>
      <c r="E1149" s="714"/>
      <c r="F1149" s="714"/>
      <c r="G1149" s="714"/>
    </row>
    <row r="1150" spans="1:7">
      <c r="A1150" s="714"/>
      <c r="B1150" s="714"/>
      <c r="C1150" s="714"/>
      <c r="D1150" s="714"/>
      <c r="E1150" s="714"/>
      <c r="F1150" s="714"/>
      <c r="G1150" s="714"/>
    </row>
    <row r="1151" spans="1:7">
      <c r="A1151" s="714"/>
      <c r="B1151" s="714"/>
      <c r="C1151" s="714"/>
      <c r="D1151" s="714"/>
      <c r="E1151" s="714"/>
      <c r="F1151" s="714"/>
      <c r="G1151" s="714"/>
    </row>
    <row r="1152" spans="1:7">
      <c r="A1152" s="714"/>
      <c r="B1152" s="714"/>
      <c r="C1152" s="714"/>
      <c r="D1152" s="714"/>
      <c r="E1152" s="714"/>
      <c r="F1152" s="714"/>
      <c r="G1152" s="714"/>
    </row>
    <row r="1153" spans="1:7">
      <c r="A1153" s="714"/>
      <c r="B1153" s="714"/>
      <c r="C1153" s="714"/>
      <c r="D1153" s="714"/>
      <c r="E1153" s="714"/>
      <c r="F1153" s="714"/>
      <c r="G1153" s="714"/>
    </row>
    <row r="1154" spans="1:7">
      <c r="A1154" s="714"/>
      <c r="B1154" s="714"/>
      <c r="C1154" s="714"/>
      <c r="D1154" s="714"/>
      <c r="E1154" s="714"/>
      <c r="F1154" s="714"/>
      <c r="G1154" s="714"/>
    </row>
    <row r="1155" spans="1:7">
      <c r="A1155" s="714"/>
      <c r="B1155" s="714"/>
      <c r="C1155" s="714"/>
      <c r="D1155" s="714"/>
      <c r="E1155" s="714"/>
      <c r="F1155" s="714"/>
      <c r="G1155" s="714"/>
    </row>
    <row r="1156" spans="1:7">
      <c r="A1156" s="714"/>
      <c r="B1156" s="714"/>
      <c r="C1156" s="714"/>
      <c r="D1156" s="714"/>
      <c r="E1156" s="714"/>
      <c r="F1156" s="714"/>
      <c r="G1156" s="714"/>
    </row>
    <row r="1157" spans="1:7">
      <c r="A1157" s="714"/>
      <c r="B1157" s="714"/>
      <c r="C1157" s="714"/>
      <c r="D1157" s="714"/>
      <c r="E1157" s="714"/>
      <c r="F1157" s="714"/>
      <c r="G1157" s="714"/>
    </row>
    <row r="1158" spans="1:7">
      <c r="A1158" s="714"/>
      <c r="B1158" s="714"/>
      <c r="C1158" s="714"/>
      <c r="D1158" s="714"/>
      <c r="E1158" s="714"/>
      <c r="F1158" s="714"/>
      <c r="G1158" s="714"/>
    </row>
    <row r="1159" spans="1:7">
      <c r="A1159" s="714"/>
      <c r="B1159" s="714"/>
      <c r="C1159" s="714"/>
      <c r="D1159" s="714"/>
      <c r="E1159" s="714"/>
      <c r="F1159" s="714"/>
      <c r="G1159" s="714"/>
    </row>
    <row r="1160" spans="1:7">
      <c r="A1160" s="714"/>
      <c r="B1160" s="714"/>
      <c r="C1160" s="714"/>
      <c r="D1160" s="714"/>
      <c r="E1160" s="714"/>
      <c r="F1160" s="714"/>
      <c r="G1160" s="714"/>
    </row>
    <row r="1161" spans="1:7">
      <c r="A1161" s="714"/>
      <c r="B1161" s="714"/>
      <c r="C1161" s="714"/>
      <c r="D1161" s="714"/>
      <c r="E1161" s="714"/>
      <c r="F1161" s="714"/>
      <c r="G1161" s="714"/>
    </row>
    <row r="1162" spans="1:7">
      <c r="A1162" s="714"/>
      <c r="B1162" s="714"/>
      <c r="C1162" s="714"/>
      <c r="D1162" s="714"/>
      <c r="E1162" s="714"/>
      <c r="F1162" s="714"/>
      <c r="G1162" s="714"/>
    </row>
    <row r="1163" spans="1:7">
      <c r="A1163" s="714"/>
      <c r="B1163" s="714"/>
      <c r="C1163" s="714"/>
      <c r="D1163" s="714"/>
      <c r="E1163" s="714"/>
      <c r="F1163" s="714"/>
      <c r="G1163" s="714"/>
    </row>
    <row r="1164" spans="1:7">
      <c r="A1164" s="714"/>
      <c r="B1164" s="714"/>
      <c r="C1164" s="714"/>
      <c r="D1164" s="714"/>
      <c r="E1164" s="714"/>
      <c r="F1164" s="714"/>
      <c r="G1164" s="714"/>
    </row>
    <row r="1165" spans="1:7">
      <c r="A1165" s="714"/>
      <c r="B1165" s="714"/>
      <c r="C1165" s="714"/>
      <c r="D1165" s="714"/>
      <c r="E1165" s="714"/>
      <c r="F1165" s="714"/>
      <c r="G1165" s="714"/>
    </row>
    <row r="1166" spans="1:7">
      <c r="A1166" s="714"/>
      <c r="B1166" s="714"/>
      <c r="C1166" s="714"/>
      <c r="D1166" s="714"/>
      <c r="E1166" s="714"/>
      <c r="F1166" s="714"/>
      <c r="G1166" s="714"/>
    </row>
    <row r="1167" spans="1:7">
      <c r="A1167" s="714"/>
      <c r="B1167" s="714"/>
      <c r="C1167" s="714"/>
      <c r="D1167" s="714"/>
      <c r="E1167" s="714"/>
      <c r="F1167" s="714"/>
      <c r="G1167" s="714"/>
    </row>
    <row r="1168" spans="1:7">
      <c r="A1168" s="714"/>
      <c r="B1168" s="714"/>
      <c r="C1168" s="714"/>
      <c r="D1168" s="714"/>
      <c r="E1168" s="714"/>
      <c r="F1168" s="714"/>
      <c r="G1168" s="714"/>
    </row>
    <row r="1169" spans="1:7">
      <c r="A1169" s="714"/>
      <c r="B1169" s="714"/>
      <c r="C1169" s="714"/>
      <c r="D1169" s="714"/>
      <c r="E1169" s="714"/>
      <c r="F1169" s="714"/>
      <c r="G1169" s="714"/>
    </row>
    <row r="1170" spans="1:7">
      <c r="A1170" s="714"/>
      <c r="B1170" s="714"/>
      <c r="C1170" s="714"/>
      <c r="D1170" s="714"/>
      <c r="E1170" s="714"/>
      <c r="F1170" s="714"/>
      <c r="G1170" s="714"/>
    </row>
    <row r="1171" spans="1:7">
      <c r="A1171" s="714"/>
      <c r="B1171" s="714"/>
      <c r="C1171" s="714"/>
      <c r="D1171" s="714"/>
      <c r="E1171" s="714"/>
      <c r="F1171" s="714"/>
      <c r="G1171" s="714"/>
    </row>
    <row r="1172" spans="1:7">
      <c r="A1172" s="714"/>
      <c r="B1172" s="714"/>
      <c r="C1172" s="714"/>
      <c r="D1172" s="714"/>
      <c r="E1172" s="714"/>
      <c r="F1172" s="714"/>
      <c r="G1172" s="714"/>
    </row>
    <row r="1173" spans="1:7">
      <c r="A1173" s="714"/>
      <c r="B1173" s="714"/>
      <c r="C1173" s="714"/>
      <c r="D1173" s="714"/>
      <c r="E1173" s="714"/>
      <c r="F1173" s="714"/>
      <c r="G1173" s="714"/>
    </row>
    <row r="1174" spans="1:7">
      <c r="A1174" s="714"/>
      <c r="B1174" s="714"/>
      <c r="C1174" s="714"/>
      <c r="D1174" s="714"/>
      <c r="E1174" s="714"/>
      <c r="F1174" s="714"/>
      <c r="G1174" s="714"/>
    </row>
    <row r="1175" spans="1:7">
      <c r="A1175" s="714"/>
      <c r="B1175" s="714"/>
      <c r="C1175" s="714"/>
      <c r="D1175" s="714"/>
      <c r="E1175" s="714"/>
      <c r="F1175" s="714"/>
      <c r="G1175" s="714"/>
    </row>
    <row r="1176" spans="1:7">
      <c r="A1176" s="714"/>
      <c r="B1176" s="714"/>
      <c r="C1176" s="714"/>
      <c r="D1176" s="714"/>
      <c r="E1176" s="714"/>
      <c r="F1176" s="714"/>
      <c r="G1176" s="714"/>
    </row>
    <row r="1177" spans="1:7">
      <c r="A1177" s="714"/>
      <c r="B1177" s="714"/>
      <c r="C1177" s="714"/>
      <c r="D1177" s="714"/>
      <c r="E1177" s="714"/>
      <c r="F1177" s="714"/>
      <c r="G1177" s="714"/>
    </row>
    <row r="1178" spans="1:7">
      <c r="A1178" s="714"/>
      <c r="B1178" s="714"/>
      <c r="C1178" s="714"/>
      <c r="D1178" s="714"/>
      <c r="E1178" s="714"/>
      <c r="F1178" s="714"/>
      <c r="G1178" s="714"/>
    </row>
    <row r="1179" spans="1:7">
      <c r="A1179" s="714"/>
      <c r="B1179" s="714"/>
      <c r="C1179" s="714"/>
      <c r="D1179" s="714"/>
      <c r="E1179" s="714"/>
      <c r="F1179" s="714"/>
      <c r="G1179" s="714"/>
    </row>
    <row r="1180" spans="1:7">
      <c r="A1180" s="714"/>
      <c r="B1180" s="714"/>
      <c r="C1180" s="714"/>
      <c r="D1180" s="714"/>
      <c r="E1180" s="714"/>
      <c r="F1180" s="714"/>
      <c r="G1180" s="714"/>
    </row>
    <row r="1181" spans="1:7">
      <c r="A1181" s="714"/>
      <c r="B1181" s="714"/>
      <c r="C1181" s="714"/>
      <c r="D1181" s="714"/>
      <c r="E1181" s="714"/>
      <c r="F1181" s="714"/>
      <c r="G1181" s="714"/>
    </row>
    <row r="1182" spans="1:7">
      <c r="A1182" s="714"/>
      <c r="B1182" s="714"/>
      <c r="C1182" s="714"/>
      <c r="D1182" s="714"/>
      <c r="E1182" s="714"/>
      <c r="F1182" s="714"/>
      <c r="G1182" s="714"/>
    </row>
    <row r="1183" spans="1:7">
      <c r="A1183" s="714"/>
      <c r="B1183" s="714"/>
      <c r="C1183" s="714"/>
      <c r="D1183" s="714"/>
      <c r="E1183" s="714"/>
      <c r="F1183" s="714"/>
      <c r="G1183" s="714"/>
    </row>
    <row r="1184" spans="1:7">
      <c r="A1184" s="714"/>
      <c r="B1184" s="714"/>
      <c r="C1184" s="714"/>
      <c r="D1184" s="714"/>
      <c r="E1184" s="714"/>
      <c r="F1184" s="714"/>
      <c r="G1184" s="714"/>
    </row>
    <row r="1185" spans="1:7">
      <c r="A1185" s="714"/>
      <c r="B1185" s="714"/>
      <c r="C1185" s="714"/>
      <c r="D1185" s="714"/>
      <c r="E1185" s="714"/>
      <c r="F1185" s="714"/>
      <c r="G1185" s="714"/>
    </row>
    <row r="1186" spans="1:7">
      <c r="A1186" s="714"/>
      <c r="B1186" s="714"/>
      <c r="C1186" s="714"/>
      <c r="D1186" s="714"/>
      <c r="E1186" s="714"/>
      <c r="F1186" s="714"/>
      <c r="G1186" s="714"/>
    </row>
    <row r="1187" spans="1:7">
      <c r="A1187" s="714"/>
      <c r="B1187" s="714"/>
      <c r="C1187" s="714"/>
      <c r="D1187" s="714"/>
      <c r="E1187" s="714"/>
      <c r="F1187" s="714"/>
      <c r="G1187" s="714"/>
    </row>
    <row r="1188" spans="1:7">
      <c r="A1188" s="714"/>
      <c r="B1188" s="714"/>
      <c r="C1188" s="714"/>
      <c r="D1188" s="714"/>
      <c r="E1188" s="714"/>
      <c r="F1188" s="714"/>
      <c r="G1188" s="714"/>
    </row>
    <row r="1189" spans="1:7">
      <c r="A1189" s="714"/>
      <c r="B1189" s="714"/>
      <c r="C1189" s="714"/>
      <c r="D1189" s="714"/>
      <c r="E1189" s="714"/>
      <c r="F1189" s="714"/>
      <c r="G1189" s="714"/>
    </row>
    <row r="1190" spans="1:7">
      <c r="A1190" s="714"/>
      <c r="B1190" s="714"/>
      <c r="C1190" s="714"/>
      <c r="D1190" s="714"/>
      <c r="E1190" s="714"/>
      <c r="F1190" s="714"/>
      <c r="G1190" s="714"/>
    </row>
    <row r="1191" spans="1:7">
      <c r="A1191" s="714"/>
      <c r="B1191" s="714"/>
      <c r="C1191" s="714"/>
      <c r="D1191" s="714"/>
      <c r="E1191" s="714"/>
      <c r="F1191" s="714"/>
      <c r="G1191" s="714"/>
    </row>
    <row r="1192" spans="1:7">
      <c r="A1192" s="714"/>
      <c r="B1192" s="714"/>
      <c r="C1192" s="714"/>
      <c r="D1192" s="714"/>
      <c r="E1192" s="714"/>
      <c r="F1192" s="714"/>
      <c r="G1192" s="714"/>
    </row>
    <row r="1193" spans="1:7">
      <c r="A1193" s="714"/>
      <c r="B1193" s="714"/>
      <c r="C1193" s="714"/>
      <c r="D1193" s="714"/>
      <c r="E1193" s="714"/>
      <c r="F1193" s="714"/>
      <c r="G1193" s="714"/>
    </row>
    <row r="1194" spans="1:7">
      <c r="A1194" s="714"/>
      <c r="B1194" s="714"/>
      <c r="C1194" s="714"/>
      <c r="D1194" s="714"/>
      <c r="E1194" s="714"/>
      <c r="F1194" s="714"/>
      <c r="G1194" s="714"/>
    </row>
    <row r="1195" spans="1:7">
      <c r="A1195" s="714"/>
      <c r="B1195" s="714"/>
      <c r="C1195" s="714"/>
      <c r="D1195" s="714"/>
      <c r="E1195" s="714"/>
      <c r="F1195" s="714"/>
      <c r="G1195" s="714"/>
    </row>
    <row r="1196" spans="1:7">
      <c r="A1196" s="714"/>
      <c r="B1196" s="714"/>
      <c r="C1196" s="714"/>
      <c r="D1196" s="714"/>
      <c r="E1196" s="714"/>
      <c r="F1196" s="714"/>
      <c r="G1196" s="714"/>
    </row>
    <row r="1197" spans="1:7">
      <c r="A1197" s="714"/>
      <c r="B1197" s="714"/>
      <c r="C1197" s="714"/>
      <c r="D1197" s="714"/>
      <c r="E1197" s="714"/>
      <c r="F1197" s="714"/>
      <c r="G1197" s="714"/>
    </row>
    <row r="1198" spans="1:7">
      <c r="A1198" s="714"/>
      <c r="B1198" s="714"/>
      <c r="C1198" s="714"/>
      <c r="D1198" s="714"/>
      <c r="E1198" s="714"/>
      <c r="F1198" s="714"/>
      <c r="G1198" s="714"/>
    </row>
    <row r="1199" spans="1:7">
      <c r="A1199" s="714"/>
      <c r="B1199" s="714"/>
      <c r="C1199" s="714"/>
      <c r="D1199" s="714"/>
      <c r="E1199" s="714"/>
      <c r="F1199" s="714"/>
      <c r="G1199" s="714"/>
    </row>
    <row r="1200" spans="1:7">
      <c r="A1200" s="714"/>
      <c r="B1200" s="714"/>
      <c r="C1200" s="714"/>
      <c r="D1200" s="714"/>
      <c r="E1200" s="714"/>
      <c r="F1200" s="714"/>
      <c r="G1200" s="714"/>
    </row>
    <row r="1201" spans="1:7">
      <c r="A1201" s="714"/>
      <c r="B1201" s="714"/>
      <c r="C1201" s="714"/>
      <c r="D1201" s="714"/>
      <c r="E1201" s="714"/>
      <c r="F1201" s="714"/>
      <c r="G1201" s="714"/>
    </row>
    <row r="1202" spans="1:7">
      <c r="A1202" s="714"/>
      <c r="B1202" s="714"/>
      <c r="C1202" s="714"/>
      <c r="D1202" s="714"/>
      <c r="E1202" s="714"/>
      <c r="F1202" s="714"/>
      <c r="G1202" s="714"/>
    </row>
    <row r="1203" spans="1:7">
      <c r="A1203" s="714"/>
      <c r="B1203" s="714"/>
      <c r="C1203" s="714"/>
      <c r="D1203" s="714"/>
      <c r="E1203" s="714"/>
      <c r="F1203" s="714"/>
      <c r="G1203" s="714"/>
    </row>
    <row r="1204" spans="1:7">
      <c r="A1204" s="714"/>
      <c r="B1204" s="714"/>
      <c r="C1204" s="714"/>
      <c r="D1204" s="714"/>
      <c r="E1204" s="714"/>
      <c r="F1204" s="714"/>
      <c r="G1204" s="714"/>
    </row>
    <row r="1205" spans="1:7">
      <c r="A1205" s="714"/>
      <c r="B1205" s="714"/>
      <c r="C1205" s="714"/>
      <c r="D1205" s="714"/>
      <c r="E1205" s="714"/>
      <c r="F1205" s="714"/>
      <c r="G1205" s="714"/>
    </row>
    <row r="1206" spans="1:7">
      <c r="A1206" s="714"/>
      <c r="B1206" s="714"/>
      <c r="C1206" s="714"/>
      <c r="D1206" s="714"/>
      <c r="E1206" s="714"/>
      <c r="F1206" s="714"/>
      <c r="G1206" s="714"/>
    </row>
    <row r="1207" spans="1:7">
      <c r="A1207" s="714"/>
      <c r="B1207" s="714"/>
      <c r="C1207" s="714"/>
      <c r="D1207" s="714"/>
      <c r="E1207" s="714"/>
      <c r="F1207" s="714"/>
      <c r="G1207" s="714"/>
    </row>
    <row r="1208" spans="1:7">
      <c r="A1208" s="714"/>
      <c r="B1208" s="714"/>
      <c r="C1208" s="714"/>
      <c r="D1208" s="714"/>
      <c r="E1208" s="714"/>
      <c r="F1208" s="714"/>
      <c r="G1208" s="714"/>
    </row>
    <row r="1209" spans="1:7">
      <c r="A1209" s="714"/>
      <c r="B1209" s="714"/>
      <c r="C1209" s="714"/>
      <c r="D1209" s="714"/>
      <c r="E1209" s="714"/>
      <c r="F1209" s="714"/>
      <c r="G1209" s="714"/>
    </row>
    <row r="1210" spans="1:7">
      <c r="A1210" s="714"/>
      <c r="B1210" s="714"/>
      <c r="C1210" s="714"/>
      <c r="D1210" s="714"/>
      <c r="E1210" s="714"/>
      <c r="F1210" s="714"/>
      <c r="G1210" s="714"/>
    </row>
    <row r="1211" spans="1:7">
      <c r="A1211" s="714"/>
      <c r="B1211" s="714"/>
      <c r="C1211" s="714"/>
      <c r="D1211" s="714"/>
      <c r="E1211" s="714"/>
      <c r="F1211" s="714"/>
      <c r="G1211" s="714"/>
    </row>
    <row r="1212" spans="1:7">
      <c r="A1212" s="714"/>
      <c r="B1212" s="714"/>
      <c r="C1212" s="714"/>
      <c r="D1212" s="714"/>
      <c r="E1212" s="714"/>
      <c r="F1212" s="714"/>
      <c r="G1212" s="714"/>
    </row>
    <row r="1213" spans="1:7">
      <c r="A1213" s="714"/>
      <c r="B1213" s="714"/>
      <c r="C1213" s="714"/>
      <c r="D1213" s="714"/>
      <c r="E1213" s="714"/>
      <c r="F1213" s="714"/>
      <c r="G1213" s="714"/>
    </row>
    <row r="1214" spans="1:7">
      <c r="A1214" s="714"/>
      <c r="B1214" s="714"/>
      <c r="C1214" s="714"/>
      <c r="D1214" s="714"/>
      <c r="E1214" s="714"/>
      <c r="F1214" s="714"/>
      <c r="G1214" s="714"/>
    </row>
    <row r="1215" spans="1:7">
      <c r="A1215" s="714"/>
      <c r="B1215" s="714"/>
      <c r="C1215" s="714"/>
      <c r="D1215" s="714"/>
      <c r="E1215" s="714"/>
      <c r="F1215" s="714"/>
      <c r="G1215" s="714"/>
    </row>
    <row r="1216" spans="1:7">
      <c r="A1216" s="714"/>
      <c r="B1216" s="714"/>
      <c r="C1216" s="714"/>
      <c r="D1216" s="714"/>
      <c r="E1216" s="714"/>
      <c r="F1216" s="714"/>
      <c r="G1216" s="714"/>
    </row>
    <row r="1217" spans="1:7">
      <c r="A1217" s="714"/>
      <c r="B1217" s="714"/>
      <c r="C1217" s="714"/>
      <c r="D1217" s="714"/>
      <c r="E1217" s="714"/>
      <c r="F1217" s="714"/>
      <c r="G1217" s="714"/>
    </row>
    <row r="1218" spans="1:7">
      <c r="A1218" s="714"/>
      <c r="B1218" s="714"/>
      <c r="C1218" s="714"/>
      <c r="D1218" s="714"/>
      <c r="E1218" s="714"/>
      <c r="F1218" s="714"/>
      <c r="G1218" s="714"/>
    </row>
    <row r="1219" spans="1:7">
      <c r="A1219" s="714"/>
      <c r="B1219" s="714"/>
      <c r="C1219" s="714"/>
      <c r="D1219" s="714"/>
      <c r="E1219" s="714"/>
      <c r="F1219" s="714"/>
      <c r="G1219" s="714"/>
    </row>
    <row r="1220" spans="1:7">
      <c r="A1220" s="714"/>
      <c r="B1220" s="714"/>
      <c r="C1220" s="714"/>
      <c r="D1220" s="714"/>
      <c r="E1220" s="714"/>
      <c r="F1220" s="714"/>
      <c r="G1220" s="714"/>
    </row>
    <row r="1221" spans="1:7">
      <c r="A1221" s="714"/>
      <c r="B1221" s="714"/>
      <c r="C1221" s="714"/>
      <c r="D1221" s="714"/>
      <c r="E1221" s="714"/>
      <c r="F1221" s="714"/>
      <c r="G1221" s="714"/>
    </row>
    <row r="1222" spans="1:7">
      <c r="A1222" s="714"/>
      <c r="B1222" s="714"/>
      <c r="C1222" s="714"/>
      <c r="D1222" s="714"/>
      <c r="E1222" s="714"/>
      <c r="F1222" s="714"/>
      <c r="G1222" s="714"/>
    </row>
    <row r="1223" spans="1:7">
      <c r="A1223" s="714"/>
      <c r="B1223" s="714"/>
      <c r="C1223" s="714"/>
      <c r="D1223" s="714"/>
      <c r="E1223" s="714"/>
      <c r="F1223" s="714"/>
      <c r="G1223" s="714"/>
    </row>
    <row r="1224" spans="1:7">
      <c r="A1224" s="714"/>
      <c r="B1224" s="714"/>
      <c r="C1224" s="714"/>
      <c r="D1224" s="714"/>
      <c r="E1224" s="714"/>
      <c r="F1224" s="714"/>
      <c r="G1224" s="714"/>
    </row>
    <row r="1225" spans="1:7">
      <c r="A1225" s="714"/>
      <c r="B1225" s="714"/>
      <c r="C1225" s="714"/>
      <c r="D1225" s="714"/>
      <c r="E1225" s="714"/>
      <c r="F1225" s="714"/>
      <c r="G1225" s="714"/>
    </row>
    <row r="1226" spans="1:7">
      <c r="A1226" s="714"/>
      <c r="B1226" s="714"/>
      <c r="C1226" s="714"/>
      <c r="D1226" s="714"/>
      <c r="E1226" s="714"/>
      <c r="F1226" s="714"/>
      <c r="G1226" s="714"/>
    </row>
    <row r="1227" spans="1:7">
      <c r="A1227" s="714"/>
      <c r="B1227" s="714"/>
      <c r="C1227" s="714"/>
      <c r="D1227" s="714"/>
      <c r="E1227" s="714"/>
      <c r="F1227" s="714"/>
      <c r="G1227" s="714"/>
    </row>
    <row r="1228" spans="1:7">
      <c r="A1228" s="714"/>
      <c r="B1228" s="714"/>
      <c r="C1228" s="714"/>
      <c r="D1228" s="714"/>
      <c r="E1228" s="714"/>
      <c r="F1228" s="714"/>
      <c r="G1228" s="714"/>
    </row>
    <row r="1229" spans="1:7">
      <c r="A1229" s="714"/>
      <c r="B1229" s="714"/>
      <c r="C1229" s="714"/>
      <c r="D1229" s="714"/>
      <c r="E1229" s="714"/>
      <c r="F1229" s="714"/>
      <c r="G1229" s="714"/>
    </row>
    <row r="1230" spans="1:7">
      <c r="A1230" s="714"/>
      <c r="B1230" s="714"/>
      <c r="C1230" s="714"/>
      <c r="D1230" s="714"/>
      <c r="E1230" s="714"/>
      <c r="F1230" s="714"/>
      <c r="G1230" s="714"/>
    </row>
    <row r="1231" spans="1:7">
      <c r="A1231" s="714"/>
      <c r="B1231" s="714"/>
      <c r="C1231" s="714"/>
      <c r="D1231" s="714"/>
      <c r="E1231" s="714"/>
      <c r="F1231" s="714"/>
      <c r="G1231" s="714"/>
    </row>
    <row r="1232" spans="1:7">
      <c r="A1232" s="714"/>
      <c r="B1232" s="714"/>
      <c r="C1232" s="714"/>
      <c r="D1232" s="714"/>
      <c r="E1232" s="714"/>
      <c r="F1232" s="714"/>
      <c r="G1232" s="714"/>
    </row>
    <row r="1233" spans="1:7">
      <c r="A1233" s="714"/>
      <c r="B1233" s="714"/>
      <c r="C1233" s="714"/>
      <c r="D1233" s="714"/>
      <c r="E1233" s="714"/>
      <c r="F1233" s="714"/>
      <c r="G1233" s="714"/>
    </row>
    <row r="1234" spans="1:7">
      <c r="A1234" s="714"/>
      <c r="B1234" s="714"/>
      <c r="C1234" s="714"/>
      <c r="D1234" s="714"/>
      <c r="E1234" s="714"/>
      <c r="F1234" s="714"/>
      <c r="G1234" s="714"/>
    </row>
    <row r="1235" spans="1:7">
      <c r="A1235" s="714"/>
      <c r="B1235" s="714"/>
      <c r="C1235" s="714"/>
      <c r="D1235" s="714"/>
      <c r="E1235" s="714"/>
      <c r="F1235" s="714"/>
      <c r="G1235" s="714"/>
    </row>
    <row r="1236" spans="1:7">
      <c r="A1236" s="714"/>
      <c r="B1236" s="714"/>
      <c r="C1236" s="714"/>
      <c r="D1236" s="714"/>
      <c r="E1236" s="714"/>
      <c r="F1236" s="714"/>
      <c r="G1236" s="714"/>
    </row>
    <row r="1237" spans="1:7">
      <c r="A1237" s="714"/>
      <c r="B1237" s="714"/>
      <c r="C1237" s="714"/>
      <c r="D1237" s="714"/>
      <c r="E1237" s="714"/>
      <c r="F1237" s="714"/>
      <c r="G1237" s="714"/>
    </row>
    <row r="1238" spans="1:7">
      <c r="A1238" s="714"/>
      <c r="B1238" s="714"/>
      <c r="C1238" s="714"/>
      <c r="D1238" s="714"/>
      <c r="E1238" s="714"/>
      <c r="F1238" s="714"/>
      <c r="G1238" s="714"/>
    </row>
    <row r="1239" spans="1:7">
      <c r="A1239" s="714"/>
      <c r="B1239" s="714"/>
      <c r="C1239" s="714"/>
      <c r="D1239" s="714"/>
      <c r="E1239" s="714"/>
      <c r="F1239" s="714"/>
      <c r="G1239" s="714"/>
    </row>
    <row r="1240" spans="1:7">
      <c r="A1240" s="714"/>
      <c r="B1240" s="714"/>
      <c r="C1240" s="714"/>
      <c r="D1240" s="714"/>
      <c r="E1240" s="714"/>
      <c r="F1240" s="714"/>
      <c r="G1240" s="714"/>
    </row>
    <row r="1241" spans="1:7">
      <c r="A1241" s="714"/>
      <c r="B1241" s="714"/>
      <c r="C1241" s="714"/>
      <c r="D1241" s="714"/>
      <c r="E1241" s="714"/>
      <c r="F1241" s="714"/>
      <c r="G1241" s="714"/>
    </row>
    <row r="1242" spans="1:7">
      <c r="A1242" s="714"/>
      <c r="B1242" s="714"/>
      <c r="C1242" s="714"/>
      <c r="D1242" s="714"/>
      <c r="E1242" s="714"/>
      <c r="F1242" s="714"/>
      <c r="G1242" s="714"/>
    </row>
    <row r="1243" spans="1:7">
      <c r="A1243" s="714"/>
      <c r="B1243" s="714"/>
      <c r="C1243" s="714"/>
      <c r="D1243" s="714"/>
      <c r="E1243" s="714"/>
      <c r="F1243" s="714"/>
      <c r="G1243" s="714"/>
    </row>
    <row r="1244" spans="1:7">
      <c r="A1244" s="714"/>
      <c r="B1244" s="714"/>
      <c r="C1244" s="714"/>
      <c r="D1244" s="714"/>
      <c r="E1244" s="714"/>
      <c r="F1244" s="714"/>
      <c r="G1244" s="714"/>
    </row>
    <row r="1245" spans="1:7">
      <c r="A1245" s="714"/>
      <c r="B1245" s="714"/>
      <c r="C1245" s="714"/>
      <c r="D1245" s="714"/>
      <c r="E1245" s="714"/>
      <c r="F1245" s="714"/>
      <c r="G1245" s="714"/>
    </row>
    <row r="1246" spans="1:7">
      <c r="A1246" s="714"/>
      <c r="B1246" s="714"/>
      <c r="C1246" s="714"/>
      <c r="D1246" s="714"/>
      <c r="E1246" s="714"/>
      <c r="F1246" s="714"/>
      <c r="G1246" s="714"/>
    </row>
    <row r="1247" spans="1:7">
      <c r="A1247" s="714"/>
      <c r="B1247" s="714"/>
      <c r="C1247" s="714"/>
      <c r="D1247" s="714"/>
      <c r="E1247" s="714"/>
      <c r="F1247" s="714"/>
      <c r="G1247" s="714"/>
    </row>
    <row r="1248" spans="1:7">
      <c r="A1248" s="714"/>
      <c r="B1248" s="714"/>
      <c r="C1248" s="714"/>
      <c r="D1248" s="714"/>
      <c r="E1248" s="714"/>
      <c r="F1248" s="714"/>
      <c r="G1248" s="714"/>
    </row>
    <row r="1249" spans="1:7">
      <c r="A1249" s="714"/>
      <c r="B1249" s="714"/>
      <c r="C1249" s="714"/>
      <c r="D1249" s="714"/>
      <c r="E1249" s="714"/>
      <c r="F1249" s="714"/>
      <c r="G1249" s="714"/>
    </row>
    <row r="1250" spans="1:7">
      <c r="A1250" s="714"/>
      <c r="B1250" s="714"/>
      <c r="C1250" s="714"/>
      <c r="D1250" s="714"/>
      <c r="E1250" s="714"/>
      <c r="F1250" s="714"/>
      <c r="G1250" s="714"/>
    </row>
    <row r="1251" spans="1:7">
      <c r="A1251" s="714"/>
      <c r="B1251" s="714"/>
      <c r="C1251" s="714"/>
      <c r="D1251" s="714"/>
      <c r="E1251" s="714"/>
      <c r="F1251" s="714"/>
      <c r="G1251" s="714"/>
    </row>
    <row r="1252" spans="1:7">
      <c r="A1252" s="714"/>
      <c r="B1252" s="714"/>
      <c r="C1252" s="714"/>
      <c r="D1252" s="714"/>
      <c r="E1252" s="714"/>
      <c r="F1252" s="714"/>
      <c r="G1252" s="714"/>
    </row>
    <row r="1253" spans="1:7">
      <c r="A1253" s="714"/>
      <c r="B1253" s="714"/>
      <c r="C1253" s="714"/>
      <c r="D1253" s="714"/>
      <c r="E1253" s="714"/>
      <c r="F1253" s="714"/>
      <c r="G1253" s="714"/>
    </row>
    <row r="1254" spans="1:7">
      <c r="A1254" s="714"/>
      <c r="B1254" s="714"/>
      <c r="C1254" s="714"/>
      <c r="D1254" s="714"/>
      <c r="E1254" s="714"/>
      <c r="F1254" s="714"/>
      <c r="G1254" s="714"/>
    </row>
    <row r="1255" spans="1:7">
      <c r="A1255" s="714"/>
      <c r="B1255" s="714"/>
      <c r="C1255" s="714"/>
      <c r="D1255" s="714"/>
      <c r="E1255" s="714"/>
      <c r="F1255" s="714"/>
      <c r="G1255" s="714"/>
    </row>
    <row r="1256" spans="1:7">
      <c r="A1256" s="714"/>
      <c r="B1256" s="714"/>
      <c r="C1256" s="714"/>
      <c r="D1256" s="714"/>
      <c r="E1256" s="714"/>
      <c r="F1256" s="714"/>
      <c r="G1256" s="714"/>
    </row>
    <row r="1257" spans="1:7">
      <c r="A1257" s="714"/>
      <c r="B1257" s="714"/>
      <c r="C1257" s="714"/>
      <c r="D1257" s="714"/>
      <c r="E1257" s="714"/>
      <c r="F1257" s="714"/>
      <c r="G1257" s="714"/>
    </row>
    <row r="1258" spans="1:7">
      <c r="A1258" s="714"/>
      <c r="B1258" s="714"/>
      <c r="C1258" s="714"/>
      <c r="D1258" s="714"/>
      <c r="E1258" s="714"/>
      <c r="F1258" s="714"/>
      <c r="G1258" s="714"/>
    </row>
    <row r="1259" spans="1:7">
      <c r="A1259" s="714"/>
      <c r="B1259" s="714"/>
      <c r="C1259" s="714"/>
      <c r="D1259" s="714"/>
      <c r="E1259" s="714"/>
      <c r="F1259" s="714"/>
      <c r="G1259" s="714"/>
    </row>
    <row r="1260" spans="1:7">
      <c r="A1260" s="714"/>
      <c r="B1260" s="714"/>
      <c r="C1260" s="714"/>
      <c r="D1260" s="714"/>
      <c r="E1260" s="714"/>
      <c r="F1260" s="714"/>
      <c r="G1260" s="714"/>
    </row>
    <row r="1261" spans="1:7">
      <c r="A1261" s="714"/>
      <c r="B1261" s="714"/>
      <c r="C1261" s="714"/>
      <c r="D1261" s="714"/>
      <c r="E1261" s="714"/>
      <c r="F1261" s="714"/>
      <c r="G1261" s="714"/>
    </row>
    <row r="1262" spans="1:7">
      <c r="A1262" s="714"/>
      <c r="B1262" s="714"/>
      <c r="C1262" s="714"/>
      <c r="D1262" s="714"/>
      <c r="E1262" s="714"/>
      <c r="F1262" s="714"/>
      <c r="G1262" s="714"/>
    </row>
    <row r="1263" spans="1:7">
      <c r="A1263" s="714"/>
      <c r="B1263" s="714"/>
      <c r="C1263" s="714"/>
      <c r="D1263" s="714"/>
      <c r="E1263" s="714"/>
      <c r="F1263" s="714"/>
      <c r="G1263" s="714"/>
    </row>
    <row r="1264" spans="1:7">
      <c r="A1264" s="714"/>
      <c r="B1264" s="714"/>
      <c r="C1264" s="714"/>
      <c r="D1264" s="714"/>
      <c r="E1264" s="714"/>
      <c r="F1264" s="714"/>
      <c r="G1264" s="714"/>
    </row>
    <row r="1265" spans="1:7">
      <c r="A1265" s="714"/>
      <c r="B1265" s="714"/>
      <c r="C1265" s="714"/>
      <c r="D1265" s="714"/>
      <c r="E1265" s="714"/>
      <c r="F1265" s="714"/>
      <c r="G1265" s="714"/>
    </row>
    <row r="1266" spans="1:7">
      <c r="A1266" s="714"/>
      <c r="B1266" s="714"/>
      <c r="C1266" s="714"/>
      <c r="D1266" s="714"/>
      <c r="E1266" s="714"/>
      <c r="F1266" s="714"/>
      <c r="G1266" s="714"/>
    </row>
    <row r="1267" spans="1:7">
      <c r="A1267" s="714"/>
      <c r="B1267" s="714"/>
      <c r="C1267" s="714"/>
      <c r="D1267" s="714"/>
      <c r="E1267" s="714"/>
      <c r="F1267" s="714"/>
      <c r="G1267" s="714"/>
    </row>
    <row r="1268" spans="1:7">
      <c r="A1268" s="714"/>
      <c r="B1268" s="714"/>
      <c r="C1268" s="714"/>
      <c r="D1268" s="714"/>
      <c r="E1268" s="714"/>
      <c r="F1268" s="714"/>
      <c r="G1268" s="714"/>
    </row>
    <row r="1269" spans="1:7">
      <c r="A1269" s="714"/>
      <c r="B1269" s="714"/>
      <c r="C1269" s="714"/>
      <c r="D1269" s="714"/>
      <c r="E1269" s="714"/>
      <c r="F1269" s="714"/>
      <c r="G1269" s="714"/>
    </row>
    <row r="1270" spans="1:7">
      <c r="A1270" s="714"/>
      <c r="B1270" s="714"/>
      <c r="C1270" s="714"/>
      <c r="D1270" s="714"/>
      <c r="E1270" s="714"/>
      <c r="F1270" s="714"/>
      <c r="G1270" s="714"/>
    </row>
    <row r="1271" spans="1:7">
      <c r="A1271" s="714"/>
      <c r="B1271" s="714"/>
      <c r="C1271" s="714"/>
      <c r="D1271" s="714"/>
      <c r="E1271" s="714"/>
      <c r="F1271" s="714"/>
      <c r="G1271" s="714"/>
    </row>
    <row r="1272" spans="1:7">
      <c r="A1272" s="714"/>
      <c r="B1272" s="714"/>
      <c r="C1272" s="714"/>
      <c r="D1272" s="714"/>
      <c r="E1272" s="714"/>
      <c r="F1272" s="714"/>
      <c r="G1272" s="714"/>
    </row>
    <row r="1273" spans="1:7">
      <c r="A1273" s="714"/>
      <c r="B1273" s="714"/>
      <c r="C1273" s="714"/>
      <c r="D1273" s="714"/>
      <c r="E1273" s="714"/>
      <c r="F1273" s="714"/>
      <c r="G1273" s="714"/>
    </row>
    <row r="1274" spans="1:7">
      <c r="A1274" s="714"/>
      <c r="B1274" s="714"/>
      <c r="C1274" s="714"/>
      <c r="D1274" s="714"/>
      <c r="E1274" s="714"/>
      <c r="F1274" s="714"/>
      <c r="G1274" s="714"/>
    </row>
    <row r="1275" spans="1:7">
      <c r="A1275" s="714"/>
      <c r="B1275" s="714"/>
      <c r="C1275" s="714"/>
      <c r="D1275" s="714"/>
      <c r="E1275" s="714"/>
      <c r="F1275" s="714"/>
      <c r="G1275" s="714"/>
    </row>
    <row r="1276" spans="1:7">
      <c r="A1276" s="714"/>
      <c r="B1276" s="714"/>
      <c r="C1276" s="714"/>
      <c r="D1276" s="714"/>
      <c r="E1276" s="714"/>
      <c r="F1276" s="714"/>
      <c r="G1276" s="714"/>
    </row>
    <row r="1277" spans="1:7">
      <c r="A1277" s="714"/>
      <c r="B1277" s="714"/>
      <c r="C1277" s="714"/>
      <c r="D1277" s="714"/>
      <c r="E1277" s="714"/>
      <c r="F1277" s="714"/>
      <c r="G1277" s="714"/>
    </row>
    <row r="1278" spans="1:7">
      <c r="A1278" s="714"/>
      <c r="B1278" s="714"/>
      <c r="C1278" s="714"/>
      <c r="D1278" s="714"/>
      <c r="E1278" s="714"/>
      <c r="F1278" s="714"/>
      <c r="G1278" s="714"/>
    </row>
    <row r="1279" spans="1:7">
      <c r="A1279" s="714"/>
      <c r="B1279" s="714"/>
      <c r="C1279" s="714"/>
      <c r="D1279" s="714"/>
      <c r="E1279" s="714"/>
      <c r="F1279" s="714"/>
      <c r="G1279" s="714"/>
    </row>
    <row r="1280" spans="1:7">
      <c r="A1280" s="714"/>
      <c r="B1280" s="714"/>
      <c r="C1280" s="714"/>
      <c r="D1280" s="714"/>
      <c r="E1280" s="714"/>
      <c r="F1280" s="714"/>
      <c r="G1280" s="714"/>
    </row>
    <row r="1281" spans="1:7">
      <c r="A1281" s="714"/>
      <c r="B1281" s="714"/>
      <c r="C1281" s="714"/>
      <c r="D1281" s="714"/>
      <c r="E1281" s="714"/>
      <c r="F1281" s="714"/>
      <c r="G1281" s="714"/>
    </row>
    <row r="1282" spans="1:7">
      <c r="A1282" s="714"/>
      <c r="B1282" s="714"/>
      <c r="C1282" s="714"/>
      <c r="D1282" s="714"/>
      <c r="E1282" s="714"/>
      <c r="F1282" s="714"/>
      <c r="G1282" s="714"/>
    </row>
    <row r="1283" spans="1:7">
      <c r="A1283" s="714"/>
      <c r="B1283" s="714"/>
      <c r="C1283" s="714"/>
      <c r="D1283" s="714"/>
      <c r="E1283" s="714"/>
      <c r="F1283" s="714"/>
      <c r="G1283" s="714"/>
    </row>
    <row r="1284" spans="1:7">
      <c r="A1284" s="714"/>
      <c r="B1284" s="714"/>
      <c r="C1284" s="714"/>
      <c r="D1284" s="714"/>
      <c r="E1284" s="714"/>
      <c r="F1284" s="714"/>
      <c r="G1284" s="714"/>
    </row>
    <row r="1285" spans="1:7">
      <c r="A1285" s="714"/>
      <c r="B1285" s="714"/>
      <c r="C1285" s="714"/>
      <c r="D1285" s="714"/>
      <c r="E1285" s="714"/>
      <c r="F1285" s="714"/>
      <c r="G1285" s="714"/>
    </row>
    <row r="1286" spans="1:7">
      <c r="A1286" s="714"/>
      <c r="B1286" s="714"/>
      <c r="C1286" s="714"/>
      <c r="D1286" s="714"/>
      <c r="E1286" s="714"/>
      <c r="F1286" s="714"/>
      <c r="G1286" s="714"/>
    </row>
    <row r="1287" spans="1:7">
      <c r="A1287" s="714"/>
      <c r="B1287" s="714"/>
      <c r="C1287" s="714"/>
      <c r="D1287" s="714"/>
      <c r="E1287" s="714"/>
      <c r="F1287" s="714"/>
      <c r="G1287" s="714"/>
    </row>
    <row r="1288" spans="1:7">
      <c r="A1288" s="714"/>
      <c r="B1288" s="714"/>
      <c r="C1288" s="714"/>
      <c r="D1288" s="714"/>
      <c r="E1288" s="714"/>
      <c r="F1288" s="714"/>
      <c r="G1288" s="714"/>
    </row>
    <row r="1289" spans="1:7">
      <c r="A1289" s="714"/>
      <c r="B1289" s="714"/>
      <c r="C1289" s="714"/>
      <c r="D1289" s="714"/>
      <c r="E1289" s="714"/>
      <c r="F1289" s="714"/>
      <c r="G1289" s="714"/>
    </row>
    <row r="1290" spans="1:7">
      <c r="A1290" s="714"/>
      <c r="B1290" s="714"/>
      <c r="C1290" s="714"/>
      <c r="D1290" s="714"/>
      <c r="E1290" s="714"/>
      <c r="F1290" s="714"/>
      <c r="G1290" s="714"/>
    </row>
    <row r="1291" spans="1:7">
      <c r="A1291" s="714"/>
      <c r="B1291" s="714"/>
      <c r="C1291" s="714"/>
      <c r="D1291" s="714"/>
      <c r="E1291" s="714"/>
      <c r="F1291" s="714"/>
      <c r="G1291" s="714"/>
    </row>
    <row r="1292" spans="1:7">
      <c r="A1292" s="714"/>
      <c r="B1292" s="714"/>
      <c r="C1292" s="714"/>
      <c r="D1292" s="714"/>
      <c r="E1292" s="714"/>
      <c r="F1292" s="714"/>
      <c r="G1292" s="714"/>
    </row>
    <row r="1293" spans="1:7">
      <c r="A1293" s="714"/>
      <c r="B1293" s="714"/>
      <c r="C1293" s="714"/>
      <c r="D1293" s="714"/>
      <c r="E1293" s="714"/>
      <c r="F1293" s="714"/>
      <c r="G1293" s="714"/>
    </row>
    <row r="1294" spans="1:7">
      <c r="A1294" s="714"/>
      <c r="B1294" s="714"/>
      <c r="C1294" s="714"/>
      <c r="D1294" s="714"/>
      <c r="E1294" s="714"/>
      <c r="F1294" s="714"/>
      <c r="G1294" s="714"/>
    </row>
    <row r="1295" spans="1:7">
      <c r="A1295" s="714"/>
      <c r="B1295" s="714"/>
      <c r="C1295" s="714"/>
      <c r="D1295" s="714"/>
      <c r="E1295" s="714"/>
      <c r="F1295" s="714"/>
      <c r="G1295" s="714"/>
    </row>
    <row r="1296" spans="1:7">
      <c r="A1296" s="714"/>
      <c r="B1296" s="714"/>
      <c r="C1296" s="714"/>
      <c r="D1296" s="714"/>
      <c r="E1296" s="714"/>
      <c r="F1296" s="714"/>
      <c r="G1296" s="714"/>
    </row>
    <row r="1297" spans="1:7">
      <c r="A1297" s="714"/>
      <c r="B1297" s="714"/>
      <c r="C1297" s="714"/>
      <c r="D1297" s="714"/>
      <c r="E1297" s="714"/>
      <c r="F1297" s="714"/>
      <c r="G1297" s="714"/>
    </row>
    <row r="1298" spans="1:7">
      <c r="A1298" s="714"/>
      <c r="B1298" s="714"/>
      <c r="C1298" s="714"/>
      <c r="D1298" s="714"/>
      <c r="E1298" s="714"/>
      <c r="F1298" s="714"/>
      <c r="G1298" s="714"/>
    </row>
    <row r="1299" spans="1:7">
      <c r="A1299" s="714"/>
      <c r="B1299" s="714"/>
      <c r="C1299" s="714"/>
      <c r="D1299" s="714"/>
      <c r="E1299" s="714"/>
      <c r="F1299" s="714"/>
      <c r="G1299" s="714"/>
    </row>
    <row r="1300" spans="1:7">
      <c r="A1300" s="714"/>
      <c r="B1300" s="714"/>
      <c r="C1300" s="714"/>
      <c r="D1300" s="714"/>
      <c r="E1300" s="714"/>
      <c r="F1300" s="714"/>
      <c r="G1300" s="714"/>
    </row>
    <row r="1301" spans="1:7">
      <c r="A1301" s="714"/>
      <c r="B1301" s="714"/>
      <c r="C1301" s="714"/>
      <c r="D1301" s="714"/>
      <c r="E1301" s="714"/>
      <c r="F1301" s="714"/>
      <c r="G1301" s="714"/>
    </row>
    <row r="1302" spans="1:7">
      <c r="A1302" s="714"/>
      <c r="B1302" s="714"/>
      <c r="C1302" s="714"/>
      <c r="D1302" s="714"/>
      <c r="E1302" s="714"/>
      <c r="F1302" s="714"/>
      <c r="G1302" s="714"/>
    </row>
    <row r="1303" spans="1:7">
      <c r="A1303" s="714"/>
      <c r="B1303" s="714"/>
      <c r="C1303" s="714"/>
      <c r="D1303" s="714"/>
      <c r="E1303" s="714"/>
      <c r="F1303" s="714"/>
      <c r="G1303" s="714"/>
    </row>
    <row r="1304" spans="1:7">
      <c r="A1304" s="714"/>
      <c r="B1304" s="714"/>
      <c r="C1304" s="714"/>
      <c r="D1304" s="714"/>
      <c r="E1304" s="714"/>
      <c r="F1304" s="714"/>
      <c r="G1304" s="714"/>
    </row>
    <row r="1305" spans="1:7">
      <c r="A1305" s="714"/>
      <c r="B1305" s="714"/>
      <c r="C1305" s="714"/>
      <c r="D1305" s="714"/>
      <c r="E1305" s="714"/>
      <c r="F1305" s="714"/>
      <c r="G1305" s="714"/>
    </row>
    <row r="1306" spans="1:7">
      <c r="A1306" s="714"/>
      <c r="B1306" s="714"/>
      <c r="C1306" s="714"/>
      <c r="D1306" s="714"/>
      <c r="E1306" s="714"/>
      <c r="F1306" s="714"/>
      <c r="G1306" s="714"/>
    </row>
    <row r="1307" spans="1:7">
      <c r="A1307" s="714"/>
      <c r="B1307" s="714"/>
      <c r="C1307" s="714"/>
      <c r="D1307" s="714"/>
      <c r="E1307" s="714"/>
      <c r="F1307" s="714"/>
      <c r="G1307" s="714"/>
    </row>
    <row r="1308" spans="1:7">
      <c r="A1308" s="714"/>
      <c r="B1308" s="714"/>
      <c r="C1308" s="714"/>
      <c r="D1308" s="714"/>
      <c r="E1308" s="714"/>
      <c r="F1308" s="714"/>
      <c r="G1308" s="714"/>
    </row>
    <row r="1309" spans="1:7">
      <c r="A1309" s="714"/>
      <c r="B1309" s="714"/>
      <c r="C1309" s="714"/>
      <c r="D1309" s="714"/>
      <c r="E1309" s="714"/>
      <c r="F1309" s="714"/>
      <c r="G1309" s="714"/>
    </row>
    <row r="1310" spans="1:7">
      <c r="A1310" s="714"/>
      <c r="B1310" s="714"/>
      <c r="C1310" s="714"/>
      <c r="D1310" s="714"/>
      <c r="E1310" s="714"/>
      <c r="F1310" s="714"/>
      <c r="G1310" s="714"/>
    </row>
    <row r="1311" spans="1:7">
      <c r="A1311" s="714"/>
      <c r="B1311" s="714"/>
      <c r="C1311" s="714"/>
      <c r="D1311" s="714"/>
      <c r="E1311" s="714"/>
      <c r="F1311" s="714"/>
      <c r="G1311" s="714"/>
    </row>
    <row r="1312" spans="1:7">
      <c r="A1312" s="714"/>
      <c r="B1312" s="714"/>
      <c r="C1312" s="714"/>
      <c r="D1312" s="714"/>
      <c r="E1312" s="714"/>
      <c r="F1312" s="714"/>
      <c r="G1312" s="714"/>
    </row>
    <row r="1313" spans="1:7">
      <c r="A1313" s="714"/>
      <c r="B1313" s="714"/>
      <c r="C1313" s="714"/>
      <c r="D1313" s="714"/>
      <c r="E1313" s="714"/>
      <c r="F1313" s="714"/>
      <c r="G1313" s="714"/>
    </row>
    <row r="1314" spans="1:7">
      <c r="A1314" s="714"/>
      <c r="B1314" s="714"/>
      <c r="C1314" s="714"/>
      <c r="D1314" s="714"/>
      <c r="E1314" s="714"/>
      <c r="F1314" s="714"/>
      <c r="G1314" s="714"/>
    </row>
    <row r="1315" spans="1:7">
      <c r="A1315" s="714"/>
      <c r="B1315" s="714"/>
      <c r="C1315" s="714"/>
      <c r="D1315" s="714"/>
      <c r="E1315" s="714"/>
      <c r="F1315" s="714"/>
      <c r="G1315" s="714"/>
    </row>
    <row r="1316" spans="1:7">
      <c r="A1316" s="714"/>
      <c r="B1316" s="714"/>
      <c r="C1316" s="714"/>
      <c r="D1316" s="714"/>
      <c r="E1316" s="714"/>
      <c r="F1316" s="714"/>
      <c r="G1316" s="714"/>
    </row>
    <row r="1317" spans="1:7">
      <c r="A1317" s="714"/>
      <c r="B1317" s="714"/>
      <c r="C1317" s="714"/>
      <c r="D1317" s="714"/>
      <c r="E1317" s="714"/>
      <c r="F1317" s="714"/>
      <c r="G1317" s="714"/>
    </row>
    <row r="1318" spans="1:7">
      <c r="A1318" s="714"/>
      <c r="B1318" s="714"/>
      <c r="C1318" s="714"/>
      <c r="D1318" s="714"/>
      <c r="E1318" s="714"/>
      <c r="F1318" s="714"/>
      <c r="G1318" s="714"/>
    </row>
    <row r="1319" spans="1:7">
      <c r="A1319" s="714"/>
      <c r="B1319" s="714"/>
      <c r="C1319" s="714"/>
      <c r="D1319" s="714"/>
      <c r="E1319" s="714"/>
      <c r="F1319" s="714"/>
      <c r="G1319" s="714"/>
    </row>
    <row r="1320" spans="1:7">
      <c r="A1320" s="714"/>
      <c r="B1320" s="714"/>
      <c r="C1320" s="714"/>
      <c r="D1320" s="714"/>
      <c r="E1320" s="714"/>
      <c r="F1320" s="714"/>
      <c r="G1320" s="714"/>
    </row>
    <row r="1321" spans="1:7">
      <c r="A1321" s="714"/>
      <c r="B1321" s="714"/>
      <c r="C1321" s="714"/>
      <c r="D1321" s="714"/>
      <c r="E1321" s="714"/>
      <c r="F1321" s="714"/>
      <c r="G1321" s="714"/>
    </row>
    <row r="1322" spans="1:7">
      <c r="A1322" s="714"/>
      <c r="B1322" s="714"/>
      <c r="C1322" s="714"/>
      <c r="D1322" s="714"/>
      <c r="E1322" s="714"/>
      <c r="F1322" s="714"/>
      <c r="G1322" s="714"/>
    </row>
    <row r="1323" spans="1:7">
      <c r="A1323" s="714"/>
      <c r="B1323" s="714"/>
      <c r="C1323" s="714"/>
      <c r="D1323" s="714"/>
      <c r="E1323" s="714"/>
      <c r="F1323" s="714"/>
      <c r="G1323" s="714"/>
    </row>
    <row r="1324" spans="1:7">
      <c r="A1324" s="714"/>
      <c r="B1324" s="714"/>
      <c r="C1324" s="714"/>
      <c r="D1324" s="714"/>
      <c r="E1324" s="714"/>
      <c r="F1324" s="714"/>
      <c r="G1324" s="714"/>
    </row>
    <row r="1325" spans="1:7">
      <c r="A1325" s="714"/>
      <c r="B1325" s="714"/>
      <c r="C1325" s="714"/>
      <c r="D1325" s="714"/>
      <c r="E1325" s="714"/>
      <c r="F1325" s="714"/>
      <c r="G1325" s="714"/>
    </row>
    <row r="1326" spans="1:7">
      <c r="A1326" s="714"/>
      <c r="B1326" s="714"/>
      <c r="C1326" s="714"/>
      <c r="D1326" s="714"/>
      <c r="E1326" s="714"/>
      <c r="F1326" s="714"/>
      <c r="G1326" s="714"/>
    </row>
    <row r="1327" spans="1:7">
      <c r="A1327" s="714"/>
      <c r="B1327" s="714"/>
      <c r="C1327" s="714"/>
      <c r="D1327" s="714"/>
      <c r="E1327" s="714"/>
      <c r="F1327" s="714"/>
      <c r="G1327" s="714"/>
    </row>
    <row r="1328" spans="1:7">
      <c r="A1328" s="714"/>
      <c r="B1328" s="714"/>
      <c r="C1328" s="714"/>
      <c r="D1328" s="714"/>
      <c r="E1328" s="714"/>
      <c r="F1328" s="714"/>
      <c r="G1328" s="714"/>
    </row>
    <row r="1329" spans="1:7">
      <c r="A1329" s="714"/>
      <c r="B1329" s="714"/>
      <c r="C1329" s="714"/>
      <c r="D1329" s="714"/>
      <c r="E1329" s="714"/>
      <c r="F1329" s="714"/>
      <c r="G1329" s="714"/>
    </row>
    <row r="1330" spans="1:7">
      <c r="A1330" s="714"/>
      <c r="B1330" s="714"/>
      <c r="C1330" s="714"/>
      <c r="D1330" s="714"/>
      <c r="E1330" s="714"/>
      <c r="F1330" s="714"/>
      <c r="G1330" s="714"/>
    </row>
    <row r="1331" spans="1:7">
      <c r="A1331" s="714"/>
      <c r="B1331" s="714"/>
      <c r="C1331" s="714"/>
      <c r="D1331" s="714"/>
      <c r="E1331" s="714"/>
      <c r="F1331" s="714"/>
      <c r="G1331" s="714"/>
    </row>
    <row r="1332" spans="1:7">
      <c r="A1332" s="714"/>
      <c r="B1332" s="714"/>
      <c r="C1332" s="714"/>
      <c r="D1332" s="714"/>
      <c r="E1332" s="714"/>
      <c r="F1332" s="714"/>
      <c r="G1332" s="714"/>
    </row>
    <row r="1333" spans="1:7">
      <c r="A1333" s="714"/>
      <c r="B1333" s="714"/>
      <c r="C1333" s="714"/>
      <c r="D1333" s="714"/>
      <c r="E1333" s="714"/>
      <c r="F1333" s="714"/>
      <c r="G1333" s="714"/>
    </row>
    <row r="1334" spans="1:7">
      <c r="A1334" s="714"/>
      <c r="B1334" s="714"/>
      <c r="C1334" s="714"/>
      <c r="D1334" s="714"/>
      <c r="E1334" s="714"/>
      <c r="F1334" s="714"/>
      <c r="G1334" s="714"/>
    </row>
    <row r="1335" spans="1:7">
      <c r="A1335" s="714"/>
      <c r="B1335" s="714"/>
      <c r="C1335" s="714"/>
      <c r="D1335" s="714"/>
      <c r="E1335" s="714"/>
      <c r="F1335" s="714"/>
      <c r="G1335" s="714"/>
    </row>
    <row r="1336" spans="1:7">
      <c r="A1336" s="714"/>
      <c r="B1336" s="714"/>
      <c r="C1336" s="714"/>
      <c r="D1336" s="714"/>
      <c r="E1336" s="714"/>
      <c r="F1336" s="714"/>
      <c r="G1336" s="714"/>
    </row>
    <row r="1337" spans="1:7">
      <c r="A1337" s="714"/>
      <c r="B1337" s="714"/>
      <c r="C1337" s="714"/>
      <c r="D1337" s="714"/>
      <c r="E1337" s="714"/>
      <c r="F1337" s="714"/>
      <c r="G1337" s="714"/>
    </row>
    <row r="1338" spans="1:7">
      <c r="A1338" s="714"/>
      <c r="B1338" s="714"/>
      <c r="C1338" s="714"/>
      <c r="D1338" s="714"/>
      <c r="E1338" s="714"/>
      <c r="F1338" s="714"/>
      <c r="G1338" s="714"/>
    </row>
    <row r="1339" spans="1:7">
      <c r="A1339" s="714"/>
      <c r="B1339" s="714"/>
      <c r="C1339" s="714"/>
      <c r="D1339" s="714"/>
      <c r="E1339" s="714"/>
      <c r="F1339" s="714"/>
      <c r="G1339" s="714"/>
    </row>
    <row r="1340" spans="1:7">
      <c r="A1340" s="714"/>
      <c r="B1340" s="714"/>
      <c r="C1340" s="714"/>
      <c r="D1340" s="714"/>
      <c r="E1340" s="714"/>
      <c r="F1340" s="714"/>
      <c r="G1340" s="714"/>
    </row>
    <row r="1341" spans="1:7">
      <c r="A1341" s="714"/>
      <c r="B1341" s="714"/>
      <c r="C1341" s="714"/>
      <c r="D1341" s="714"/>
      <c r="E1341" s="714"/>
      <c r="F1341" s="714"/>
      <c r="G1341" s="714"/>
    </row>
    <row r="1342" spans="1:7">
      <c r="A1342" s="714"/>
      <c r="B1342" s="714"/>
      <c r="C1342" s="714"/>
      <c r="D1342" s="714"/>
      <c r="E1342" s="714"/>
      <c r="F1342" s="714"/>
      <c r="G1342" s="714"/>
    </row>
    <row r="1343" spans="1:7">
      <c r="A1343" s="714"/>
      <c r="B1343" s="714"/>
      <c r="C1343" s="714"/>
      <c r="D1343" s="714"/>
      <c r="E1343" s="714"/>
      <c r="F1343" s="714"/>
      <c r="G1343" s="714"/>
    </row>
    <row r="1344" spans="1:7">
      <c r="A1344" s="714"/>
      <c r="B1344" s="714"/>
      <c r="C1344" s="714"/>
      <c r="D1344" s="714"/>
      <c r="E1344" s="714"/>
      <c r="F1344" s="714"/>
      <c r="G1344" s="714"/>
    </row>
    <row r="1345" spans="1:7">
      <c r="A1345" s="714"/>
      <c r="B1345" s="714"/>
      <c r="C1345" s="714"/>
      <c r="D1345" s="714"/>
      <c r="E1345" s="714"/>
      <c r="F1345" s="714"/>
      <c r="G1345" s="714"/>
    </row>
    <row r="1346" spans="1:7">
      <c r="A1346" s="714"/>
      <c r="B1346" s="714"/>
      <c r="C1346" s="714"/>
      <c r="D1346" s="714"/>
      <c r="E1346" s="714"/>
      <c r="F1346" s="714"/>
      <c r="G1346" s="714"/>
    </row>
    <row r="1347" spans="1:7">
      <c r="A1347" s="714"/>
      <c r="B1347" s="714"/>
      <c r="C1347" s="714"/>
      <c r="D1347" s="714"/>
      <c r="E1347" s="714"/>
      <c r="F1347" s="714"/>
      <c r="G1347" s="714"/>
    </row>
    <row r="1348" spans="1:7">
      <c r="A1348" s="714"/>
      <c r="B1348" s="714"/>
      <c r="C1348" s="714"/>
      <c r="D1348" s="714"/>
      <c r="E1348" s="714"/>
      <c r="F1348" s="714"/>
      <c r="G1348" s="714"/>
    </row>
    <row r="1349" spans="1:7">
      <c r="A1349" s="714"/>
      <c r="B1349" s="714"/>
      <c r="C1349" s="714"/>
      <c r="D1349" s="714"/>
      <c r="E1349" s="714"/>
      <c r="F1349" s="714"/>
      <c r="G1349" s="714"/>
    </row>
    <row r="1350" spans="1:7">
      <c r="A1350" s="714"/>
      <c r="B1350" s="714"/>
      <c r="C1350" s="714"/>
      <c r="D1350" s="714"/>
      <c r="E1350" s="714"/>
      <c r="F1350" s="714"/>
      <c r="G1350" s="714"/>
    </row>
    <row r="1351" spans="1:7">
      <c r="A1351" s="714"/>
      <c r="B1351" s="714"/>
      <c r="C1351" s="714"/>
      <c r="D1351" s="714"/>
      <c r="E1351" s="714"/>
      <c r="F1351" s="714"/>
      <c r="G1351" s="714"/>
    </row>
    <row r="1352" spans="1:7">
      <c r="A1352" s="714"/>
      <c r="B1352" s="714"/>
      <c r="C1352" s="714"/>
      <c r="D1352" s="714"/>
      <c r="E1352" s="714"/>
      <c r="F1352" s="714"/>
      <c r="G1352" s="714"/>
    </row>
    <row r="1353" spans="1:7">
      <c r="A1353" s="714"/>
      <c r="B1353" s="714"/>
      <c r="C1353" s="714"/>
      <c r="D1353" s="714"/>
      <c r="E1353" s="714"/>
      <c r="F1353" s="714"/>
      <c r="G1353" s="714"/>
    </row>
    <row r="1354" spans="1:7">
      <c r="A1354" s="714"/>
      <c r="B1354" s="714"/>
      <c r="C1354" s="714"/>
      <c r="D1354" s="714"/>
      <c r="E1354" s="714"/>
      <c r="F1354" s="714"/>
      <c r="G1354" s="714"/>
    </row>
    <row r="1355" spans="1:7">
      <c r="A1355" s="714"/>
      <c r="B1355" s="714"/>
      <c r="C1355" s="714"/>
      <c r="D1355" s="714"/>
      <c r="E1355" s="714"/>
      <c r="F1355" s="714"/>
      <c r="G1355" s="714"/>
    </row>
    <row r="1356" spans="1:7">
      <c r="A1356" s="714"/>
      <c r="B1356" s="714"/>
      <c r="C1356" s="714"/>
      <c r="D1356" s="714"/>
      <c r="E1356" s="714"/>
      <c r="F1356" s="714"/>
      <c r="G1356" s="714"/>
    </row>
    <row r="1357" spans="1:7">
      <c r="A1357" s="714"/>
      <c r="B1357" s="714"/>
      <c r="C1357" s="714"/>
      <c r="D1357" s="714"/>
      <c r="E1357" s="714"/>
      <c r="F1357" s="714"/>
      <c r="G1357" s="714"/>
    </row>
    <row r="1358" spans="1:7">
      <c r="A1358" s="714"/>
      <c r="B1358" s="714"/>
      <c r="C1358" s="714"/>
      <c r="D1358" s="714"/>
      <c r="E1358" s="714"/>
      <c r="F1358" s="714"/>
      <c r="G1358" s="714"/>
    </row>
    <row r="1359" spans="1:7">
      <c r="A1359" s="714"/>
      <c r="B1359" s="714"/>
      <c r="C1359" s="714"/>
      <c r="D1359" s="714"/>
      <c r="E1359" s="714"/>
      <c r="F1359" s="714"/>
      <c r="G1359" s="714"/>
    </row>
    <row r="1360" spans="1:7">
      <c r="A1360" s="714"/>
      <c r="B1360" s="714"/>
      <c r="C1360" s="714"/>
      <c r="D1360" s="714"/>
      <c r="E1360" s="714"/>
      <c r="F1360" s="714"/>
      <c r="G1360" s="714"/>
    </row>
    <row r="1361" spans="1:7">
      <c r="A1361" s="714"/>
      <c r="B1361" s="714"/>
      <c r="C1361" s="714"/>
      <c r="D1361" s="714"/>
      <c r="E1361" s="714"/>
      <c r="F1361" s="714"/>
      <c r="G1361" s="714"/>
    </row>
    <row r="1362" spans="1:7">
      <c r="A1362" s="714"/>
      <c r="B1362" s="714"/>
      <c r="C1362" s="714"/>
      <c r="D1362" s="714"/>
      <c r="E1362" s="714"/>
      <c r="F1362" s="714"/>
      <c r="G1362" s="714"/>
    </row>
    <row r="1363" spans="1:7">
      <c r="A1363" s="714"/>
      <c r="B1363" s="714"/>
      <c r="C1363" s="714"/>
      <c r="D1363" s="714"/>
      <c r="E1363" s="714"/>
      <c r="F1363" s="714"/>
      <c r="G1363" s="714"/>
    </row>
    <row r="1364" spans="1:7">
      <c r="A1364" s="714"/>
      <c r="B1364" s="714"/>
      <c r="C1364" s="714"/>
      <c r="D1364" s="714"/>
      <c r="E1364" s="714"/>
      <c r="F1364" s="714"/>
      <c r="G1364" s="714"/>
    </row>
    <row r="1365" spans="1:7">
      <c r="A1365" s="714"/>
      <c r="B1365" s="714"/>
      <c r="C1365" s="714"/>
      <c r="D1365" s="714"/>
      <c r="E1365" s="714"/>
      <c r="F1365" s="714"/>
      <c r="G1365" s="714"/>
    </row>
    <row r="1366" spans="1:7">
      <c r="A1366" s="714"/>
      <c r="B1366" s="714"/>
      <c r="C1366" s="714"/>
      <c r="D1366" s="714"/>
      <c r="E1366" s="714"/>
      <c r="F1366" s="714"/>
      <c r="G1366" s="714"/>
    </row>
    <row r="1367" spans="1:7">
      <c r="A1367" s="714"/>
      <c r="B1367" s="714"/>
      <c r="C1367" s="714"/>
      <c r="D1367" s="714"/>
      <c r="E1367" s="714"/>
      <c r="F1367" s="714"/>
      <c r="G1367" s="714"/>
    </row>
    <row r="1368" spans="1:7">
      <c r="A1368" s="714"/>
      <c r="B1368" s="714"/>
      <c r="C1368" s="714"/>
      <c r="D1368" s="714"/>
      <c r="E1368" s="714"/>
      <c r="F1368" s="714"/>
      <c r="G1368" s="714"/>
    </row>
    <row r="1369" spans="1:7">
      <c r="A1369" s="714"/>
      <c r="B1369" s="714"/>
      <c r="C1369" s="714"/>
      <c r="D1369" s="714"/>
      <c r="E1369" s="714"/>
      <c r="F1369" s="714"/>
      <c r="G1369" s="714"/>
    </row>
    <row r="1370" spans="1:7">
      <c r="A1370" s="714"/>
      <c r="B1370" s="714"/>
      <c r="C1370" s="714"/>
      <c r="D1370" s="714"/>
      <c r="E1370" s="714"/>
      <c r="F1370" s="714"/>
      <c r="G1370" s="714"/>
    </row>
    <row r="1371" spans="1:7">
      <c r="A1371" s="714"/>
      <c r="B1371" s="714"/>
      <c r="C1371" s="714"/>
      <c r="D1371" s="714"/>
      <c r="E1371" s="714"/>
      <c r="F1371" s="714"/>
      <c r="G1371" s="714"/>
    </row>
    <row r="1372" spans="1:7">
      <c r="A1372" s="714"/>
      <c r="B1372" s="714"/>
      <c r="C1372" s="714"/>
      <c r="D1372" s="714"/>
      <c r="E1372" s="714"/>
      <c r="F1372" s="714"/>
      <c r="G1372" s="714"/>
    </row>
    <row r="1373" spans="1:7">
      <c r="A1373" s="714"/>
      <c r="B1373" s="714"/>
      <c r="C1373" s="714"/>
      <c r="D1373" s="714"/>
      <c r="E1373" s="714"/>
      <c r="F1373" s="714"/>
      <c r="G1373" s="714"/>
    </row>
    <row r="1374" spans="1:7">
      <c r="A1374" s="714"/>
      <c r="B1374" s="714"/>
      <c r="C1374" s="714"/>
      <c r="D1374" s="714"/>
      <c r="E1374" s="714"/>
      <c r="F1374" s="714"/>
      <c r="G1374" s="714"/>
    </row>
    <row r="1375" spans="1:7">
      <c r="D1375" s="713"/>
      <c r="E1375" s="713"/>
      <c r="F1375" s="713"/>
      <c r="G1375" s="713"/>
    </row>
    <row r="1376" spans="1:7">
      <c r="D1376" s="713"/>
      <c r="E1376" s="713"/>
      <c r="F1376" s="713"/>
      <c r="G1376" s="713"/>
    </row>
    <row r="1377" spans="1:7">
      <c r="A1377" s="714"/>
      <c r="B1377" s="714"/>
      <c r="C1377" s="714"/>
      <c r="D1377" s="714"/>
      <c r="E1377" s="714"/>
      <c r="F1377" s="714"/>
      <c r="G1377" s="714"/>
    </row>
    <row r="1378" spans="1:7">
      <c r="A1378" s="714"/>
      <c r="B1378" s="714"/>
      <c r="C1378" s="714"/>
      <c r="D1378" s="714"/>
      <c r="E1378" s="714"/>
      <c r="F1378" s="714"/>
      <c r="G1378" s="714"/>
    </row>
    <row r="1379" spans="1:7">
      <c r="A1379" s="714"/>
      <c r="B1379" s="714"/>
      <c r="C1379" s="714"/>
      <c r="D1379" s="714"/>
      <c r="E1379" s="714"/>
      <c r="F1379" s="714"/>
      <c r="G1379" s="714"/>
    </row>
    <row r="1380" spans="1:7">
      <c r="A1380" s="714"/>
      <c r="B1380" s="714"/>
      <c r="C1380" s="714"/>
      <c r="D1380" s="714"/>
      <c r="E1380" s="714"/>
      <c r="F1380" s="714"/>
      <c r="G1380" s="714"/>
    </row>
    <row r="1381" spans="1:7">
      <c r="A1381" s="714"/>
      <c r="B1381" s="714"/>
      <c r="C1381" s="714"/>
      <c r="D1381" s="714"/>
      <c r="E1381" s="714"/>
      <c r="F1381" s="714"/>
      <c r="G1381" s="714"/>
    </row>
    <row r="1382" spans="1:7">
      <c r="A1382" s="714"/>
      <c r="B1382" s="714"/>
      <c r="C1382" s="714"/>
      <c r="D1382" s="714"/>
      <c r="E1382" s="714"/>
      <c r="F1382" s="714"/>
      <c r="G1382" s="714"/>
    </row>
    <row r="1383" spans="1:7">
      <c r="A1383" s="714"/>
      <c r="B1383" s="714"/>
      <c r="C1383" s="714"/>
      <c r="D1383" s="714"/>
      <c r="E1383" s="714"/>
      <c r="F1383" s="714"/>
      <c r="G1383" s="714"/>
    </row>
    <row r="1384" spans="1:7">
      <c r="A1384" s="714"/>
      <c r="B1384" s="714"/>
      <c r="C1384" s="714"/>
      <c r="D1384" s="714"/>
      <c r="E1384" s="714"/>
      <c r="F1384" s="714"/>
      <c r="G1384" s="714"/>
    </row>
    <row r="1385" spans="1:7">
      <c r="A1385" s="714"/>
      <c r="B1385" s="714"/>
      <c r="C1385" s="714"/>
      <c r="D1385" s="714"/>
      <c r="E1385" s="714"/>
      <c r="F1385" s="714"/>
      <c r="G1385" s="714"/>
    </row>
    <row r="1386" spans="1:7">
      <c r="A1386" s="714"/>
      <c r="B1386" s="714"/>
      <c r="C1386" s="714"/>
      <c r="D1386" s="714"/>
      <c r="E1386" s="714"/>
      <c r="F1386" s="714"/>
      <c r="G1386" s="714"/>
    </row>
    <row r="1387" spans="1:7">
      <c r="A1387" s="714"/>
      <c r="B1387" s="714"/>
      <c r="C1387" s="714"/>
      <c r="D1387" s="714"/>
      <c r="E1387" s="714"/>
      <c r="F1387" s="714"/>
      <c r="G1387" s="714"/>
    </row>
    <row r="1388" spans="1:7">
      <c r="A1388" s="714"/>
      <c r="B1388" s="714"/>
      <c r="C1388" s="714"/>
      <c r="D1388" s="714"/>
      <c r="E1388" s="714"/>
      <c r="F1388" s="714"/>
      <c r="G1388" s="714"/>
    </row>
    <row r="1389" spans="1:7">
      <c r="A1389" s="714"/>
      <c r="B1389" s="714"/>
      <c r="C1389" s="714"/>
      <c r="D1389" s="714"/>
      <c r="E1389" s="714"/>
      <c r="F1389" s="714"/>
      <c r="G1389" s="714"/>
    </row>
    <row r="1390" spans="1:7">
      <c r="A1390" s="714"/>
      <c r="B1390" s="714"/>
      <c r="C1390" s="714"/>
      <c r="D1390" s="714"/>
      <c r="E1390" s="714"/>
      <c r="F1390" s="714"/>
      <c r="G1390" s="714"/>
    </row>
    <row r="1391" spans="1:7">
      <c r="A1391" s="714"/>
      <c r="B1391" s="714"/>
      <c r="C1391" s="714"/>
      <c r="D1391" s="714"/>
      <c r="E1391" s="714"/>
      <c r="F1391" s="714"/>
      <c r="G1391" s="714"/>
    </row>
    <row r="1392" spans="1:7">
      <c r="A1392" s="714"/>
      <c r="B1392" s="714"/>
      <c r="C1392" s="714"/>
      <c r="D1392" s="714"/>
      <c r="E1392" s="714"/>
      <c r="F1392" s="714"/>
      <c r="G1392" s="714"/>
    </row>
    <row r="1393" spans="1:7">
      <c r="A1393" s="714"/>
      <c r="B1393" s="714"/>
      <c r="C1393" s="714"/>
      <c r="D1393" s="714"/>
      <c r="E1393" s="714"/>
      <c r="F1393" s="714"/>
      <c r="G1393" s="714"/>
    </row>
    <row r="1394" spans="1:7">
      <c r="A1394" s="714"/>
      <c r="B1394" s="714"/>
      <c r="C1394" s="714"/>
      <c r="D1394" s="714"/>
      <c r="E1394" s="714"/>
      <c r="F1394" s="714"/>
      <c r="G1394" s="714"/>
    </row>
    <row r="1395" spans="1:7">
      <c r="A1395" s="714"/>
      <c r="B1395" s="714"/>
      <c r="C1395" s="714"/>
      <c r="D1395" s="714"/>
      <c r="E1395" s="714"/>
      <c r="F1395" s="714"/>
      <c r="G1395" s="714"/>
    </row>
    <row r="1396" spans="1:7">
      <c r="A1396" s="714"/>
      <c r="B1396" s="714"/>
      <c r="C1396" s="714"/>
      <c r="D1396" s="714"/>
      <c r="E1396" s="714"/>
      <c r="F1396" s="714"/>
      <c r="G1396" s="714"/>
    </row>
    <row r="1397" spans="1:7">
      <c r="A1397" s="714"/>
      <c r="B1397" s="714"/>
      <c r="C1397" s="714"/>
      <c r="D1397" s="714"/>
      <c r="E1397" s="714"/>
      <c r="F1397" s="714"/>
      <c r="G1397" s="714"/>
    </row>
    <row r="1398" spans="1:7">
      <c r="A1398" s="714"/>
      <c r="B1398" s="714"/>
      <c r="C1398" s="714"/>
      <c r="D1398" s="714"/>
      <c r="E1398" s="714"/>
      <c r="F1398" s="714"/>
      <c r="G1398" s="714"/>
    </row>
    <row r="1399" spans="1:7">
      <c r="A1399" s="714"/>
      <c r="B1399" s="714"/>
      <c r="C1399" s="714"/>
      <c r="D1399" s="714"/>
      <c r="E1399" s="714"/>
      <c r="F1399" s="714"/>
      <c r="G1399" s="714"/>
    </row>
    <row r="1400" spans="1:7">
      <c r="A1400" s="714"/>
      <c r="B1400" s="714"/>
      <c r="C1400" s="714"/>
      <c r="D1400" s="714"/>
      <c r="E1400" s="714"/>
      <c r="F1400" s="714"/>
      <c r="G1400" s="714"/>
    </row>
    <row r="1401" spans="1:7">
      <c r="A1401" s="714"/>
      <c r="B1401" s="714"/>
      <c r="C1401" s="714"/>
      <c r="D1401" s="714"/>
      <c r="E1401" s="714"/>
      <c r="F1401" s="714"/>
      <c r="G1401" s="714"/>
    </row>
    <row r="1402" spans="1:7">
      <c r="A1402" s="714"/>
      <c r="B1402" s="714"/>
      <c r="C1402" s="714"/>
      <c r="D1402" s="714"/>
      <c r="E1402" s="714"/>
      <c r="F1402" s="714"/>
      <c r="G1402" s="714"/>
    </row>
    <row r="1403" spans="1:7">
      <c r="A1403" s="714"/>
      <c r="B1403" s="714"/>
      <c r="C1403" s="714"/>
      <c r="D1403" s="714"/>
      <c r="E1403" s="714"/>
      <c r="F1403" s="714"/>
      <c r="G1403" s="714"/>
    </row>
    <row r="1404" spans="1:7">
      <c r="A1404" s="714"/>
      <c r="B1404" s="714"/>
      <c r="C1404" s="714"/>
      <c r="D1404" s="714"/>
      <c r="E1404" s="714"/>
      <c r="F1404" s="714"/>
      <c r="G1404" s="714"/>
    </row>
    <row r="1405" spans="1:7">
      <c r="A1405" s="714"/>
      <c r="B1405" s="714"/>
      <c r="C1405" s="714"/>
      <c r="D1405" s="714"/>
      <c r="E1405" s="714"/>
      <c r="F1405" s="714"/>
      <c r="G1405" s="714"/>
    </row>
    <row r="1406" spans="1:7">
      <c r="A1406" s="714"/>
      <c r="B1406" s="714"/>
      <c r="C1406" s="714"/>
      <c r="D1406" s="714"/>
      <c r="E1406" s="714"/>
      <c r="F1406" s="714"/>
      <c r="G1406" s="714"/>
    </row>
    <row r="1407" spans="1:7">
      <c r="A1407" s="714"/>
      <c r="B1407" s="714"/>
      <c r="C1407" s="714"/>
      <c r="D1407" s="714"/>
      <c r="E1407" s="714"/>
      <c r="F1407" s="714"/>
      <c r="G1407" s="714"/>
    </row>
    <row r="1408" spans="1:7">
      <c r="A1408" s="714"/>
      <c r="B1408" s="714"/>
      <c r="C1408" s="714"/>
      <c r="D1408" s="714"/>
      <c r="E1408" s="714"/>
      <c r="F1408" s="714"/>
      <c r="G1408" s="714"/>
    </row>
    <row r="1409" spans="1:7">
      <c r="A1409" s="714"/>
      <c r="B1409" s="714"/>
      <c r="C1409" s="714"/>
      <c r="D1409" s="714"/>
      <c r="E1409" s="714"/>
      <c r="F1409" s="714"/>
      <c r="G1409" s="714"/>
    </row>
    <row r="1410" spans="1:7">
      <c r="A1410" s="714"/>
      <c r="B1410" s="714"/>
      <c r="C1410" s="714"/>
      <c r="D1410" s="714"/>
      <c r="E1410" s="714"/>
      <c r="F1410" s="714"/>
      <c r="G1410" s="714"/>
    </row>
    <row r="1411" spans="1:7">
      <c r="A1411" s="714"/>
      <c r="B1411" s="714"/>
      <c r="C1411" s="714"/>
      <c r="D1411" s="714"/>
      <c r="E1411" s="714"/>
      <c r="F1411" s="714"/>
      <c r="G1411" s="714"/>
    </row>
    <row r="1412" spans="1:7">
      <c r="A1412" s="714"/>
      <c r="B1412" s="714"/>
      <c r="C1412" s="714"/>
      <c r="D1412" s="714"/>
      <c r="E1412" s="714"/>
      <c r="F1412" s="714"/>
      <c r="G1412" s="714"/>
    </row>
    <row r="1413" spans="1:7">
      <c r="A1413" s="714"/>
      <c r="B1413" s="714"/>
      <c r="C1413" s="714"/>
      <c r="D1413" s="714"/>
      <c r="E1413" s="714"/>
      <c r="F1413" s="714"/>
      <c r="G1413" s="714"/>
    </row>
    <row r="1414" spans="1:7">
      <c r="A1414" s="714"/>
      <c r="B1414" s="714"/>
      <c r="C1414" s="714"/>
      <c r="D1414" s="714"/>
      <c r="E1414" s="714"/>
      <c r="F1414" s="714"/>
      <c r="G1414" s="714"/>
    </row>
    <row r="1415" spans="1:7">
      <c r="A1415" s="714"/>
      <c r="B1415" s="714"/>
      <c r="C1415" s="714"/>
      <c r="D1415" s="714"/>
      <c r="E1415" s="714"/>
      <c r="F1415" s="714"/>
      <c r="G1415" s="714"/>
    </row>
    <row r="1416" spans="1:7">
      <c r="A1416" s="714"/>
      <c r="B1416" s="714"/>
      <c r="C1416" s="714"/>
      <c r="D1416" s="714"/>
      <c r="E1416" s="714"/>
      <c r="F1416" s="714"/>
      <c r="G1416" s="714"/>
    </row>
    <row r="1417" spans="1:7">
      <c r="A1417" s="714"/>
      <c r="B1417" s="714"/>
      <c r="C1417" s="714"/>
      <c r="D1417" s="714"/>
      <c r="E1417" s="714"/>
      <c r="F1417" s="714"/>
      <c r="G1417" s="714"/>
    </row>
    <row r="1418" spans="1:7">
      <c r="A1418" s="714"/>
      <c r="B1418" s="714"/>
      <c r="C1418" s="714"/>
      <c r="D1418" s="714"/>
      <c r="E1418" s="714"/>
      <c r="F1418" s="714"/>
      <c r="G1418" s="714"/>
    </row>
    <row r="1419" spans="1:7">
      <c r="A1419" s="714"/>
      <c r="B1419" s="714"/>
      <c r="C1419" s="714"/>
      <c r="D1419" s="714"/>
      <c r="E1419" s="714"/>
      <c r="F1419" s="714"/>
      <c r="G1419" s="714"/>
    </row>
    <row r="1420" spans="1:7">
      <c r="A1420" s="714"/>
      <c r="B1420" s="714"/>
      <c r="C1420" s="714"/>
      <c r="D1420" s="714"/>
      <c r="E1420" s="714"/>
      <c r="F1420" s="714"/>
      <c r="G1420" s="714"/>
    </row>
    <row r="1421" spans="1:7">
      <c r="A1421" s="714"/>
      <c r="B1421" s="714"/>
      <c r="C1421" s="714"/>
      <c r="D1421" s="714"/>
      <c r="E1421" s="714"/>
      <c r="F1421" s="714"/>
      <c r="G1421" s="714"/>
    </row>
    <row r="1422" spans="1:7">
      <c r="A1422" s="714"/>
      <c r="B1422" s="714"/>
      <c r="C1422" s="714"/>
      <c r="D1422" s="714"/>
      <c r="E1422" s="714"/>
      <c r="F1422" s="714"/>
      <c r="G1422" s="714"/>
    </row>
    <row r="1423" spans="1:7">
      <c r="A1423" s="714"/>
      <c r="B1423" s="714"/>
      <c r="C1423" s="714"/>
      <c r="D1423" s="714"/>
      <c r="E1423" s="714"/>
      <c r="F1423" s="714"/>
      <c r="G1423" s="714"/>
    </row>
    <row r="1424" spans="1:7">
      <c r="A1424" s="714"/>
      <c r="B1424" s="714"/>
      <c r="C1424" s="714"/>
      <c r="D1424" s="714"/>
      <c r="E1424" s="714"/>
      <c r="F1424" s="714"/>
      <c r="G1424" s="714"/>
    </row>
    <row r="1425" spans="1:7">
      <c r="A1425" s="714"/>
      <c r="B1425" s="714"/>
      <c r="C1425" s="714"/>
      <c r="D1425" s="714"/>
      <c r="E1425" s="714"/>
      <c r="F1425" s="714"/>
      <c r="G1425" s="714"/>
    </row>
    <row r="1426" spans="1:7">
      <c r="A1426" s="714"/>
      <c r="B1426" s="714"/>
      <c r="C1426" s="714"/>
      <c r="D1426" s="714"/>
      <c r="E1426" s="714"/>
      <c r="F1426" s="714"/>
      <c r="G1426" s="714"/>
    </row>
    <row r="1427" spans="1:7">
      <c r="A1427" s="714"/>
      <c r="B1427" s="714"/>
      <c r="C1427" s="714"/>
      <c r="D1427" s="714"/>
      <c r="E1427" s="714"/>
      <c r="F1427" s="714"/>
      <c r="G1427" s="714"/>
    </row>
    <row r="1428" spans="1:7">
      <c r="A1428" s="714"/>
      <c r="B1428" s="714"/>
      <c r="C1428" s="714"/>
      <c r="D1428" s="714"/>
      <c r="E1428" s="714"/>
      <c r="F1428" s="714"/>
      <c r="G1428" s="714"/>
    </row>
    <row r="1429" spans="1:7">
      <c r="A1429" s="714"/>
      <c r="B1429" s="714"/>
      <c r="C1429" s="714"/>
      <c r="D1429" s="714"/>
      <c r="E1429" s="714"/>
      <c r="F1429" s="714"/>
      <c r="G1429" s="714"/>
    </row>
    <row r="1430" spans="1:7">
      <c r="A1430" s="714"/>
      <c r="B1430" s="714"/>
      <c r="C1430" s="714"/>
      <c r="D1430" s="714"/>
      <c r="E1430" s="714"/>
      <c r="F1430" s="714"/>
      <c r="G1430" s="714"/>
    </row>
    <row r="1431" spans="1:7">
      <c r="A1431" s="714"/>
      <c r="B1431" s="714"/>
      <c r="C1431" s="714"/>
      <c r="D1431" s="714"/>
      <c r="E1431" s="714"/>
      <c r="F1431" s="714"/>
      <c r="G1431" s="714"/>
    </row>
    <row r="1432" spans="1:7">
      <c r="A1432" s="714"/>
      <c r="B1432" s="714"/>
      <c r="C1432" s="714"/>
      <c r="D1432" s="714"/>
      <c r="E1432" s="714"/>
      <c r="F1432" s="714"/>
      <c r="G1432" s="714"/>
    </row>
    <row r="1433" spans="1:7">
      <c r="A1433" s="714"/>
      <c r="B1433" s="714"/>
      <c r="C1433" s="714"/>
      <c r="D1433" s="714"/>
      <c r="E1433" s="714"/>
      <c r="F1433" s="714"/>
      <c r="G1433" s="714"/>
    </row>
    <row r="1434" spans="1:7">
      <c r="A1434" s="714"/>
      <c r="B1434" s="714"/>
      <c r="C1434" s="714"/>
      <c r="D1434" s="714"/>
      <c r="E1434" s="714"/>
      <c r="F1434" s="714"/>
      <c r="G1434" s="714"/>
    </row>
    <row r="1435" spans="1:7">
      <c r="A1435" s="714"/>
      <c r="B1435" s="714"/>
      <c r="C1435" s="714"/>
      <c r="D1435" s="714"/>
      <c r="E1435" s="714"/>
      <c r="F1435" s="714"/>
      <c r="G1435" s="714"/>
    </row>
    <row r="1436" spans="1:7">
      <c r="A1436" s="714"/>
      <c r="B1436" s="714"/>
      <c r="C1436" s="714"/>
      <c r="D1436" s="714"/>
      <c r="E1436" s="714"/>
      <c r="F1436" s="714"/>
      <c r="G1436" s="714"/>
    </row>
    <row r="1437" spans="1:7">
      <c r="A1437" s="714"/>
      <c r="B1437" s="714"/>
      <c r="C1437" s="714"/>
      <c r="D1437" s="714"/>
      <c r="E1437" s="714"/>
      <c r="F1437" s="714"/>
      <c r="G1437" s="714"/>
    </row>
    <row r="1438" spans="1:7">
      <c r="A1438" s="714"/>
      <c r="B1438" s="714"/>
      <c r="C1438" s="714"/>
      <c r="D1438" s="714"/>
      <c r="E1438" s="714"/>
      <c r="F1438" s="714"/>
      <c r="G1438" s="714"/>
    </row>
    <row r="1439" spans="1:7">
      <c r="A1439" s="714"/>
      <c r="B1439" s="714"/>
      <c r="C1439" s="714"/>
      <c r="D1439" s="714"/>
      <c r="E1439" s="714"/>
      <c r="F1439" s="714"/>
      <c r="G1439" s="714"/>
    </row>
    <row r="1440" spans="1:7">
      <c r="A1440" s="714"/>
      <c r="B1440" s="714"/>
      <c r="C1440" s="714"/>
      <c r="D1440" s="714"/>
      <c r="E1440" s="714"/>
      <c r="F1440" s="714"/>
      <c r="G1440" s="714"/>
    </row>
    <row r="1441" spans="1:7">
      <c r="A1441" s="714"/>
      <c r="B1441" s="714"/>
      <c r="C1441" s="714"/>
      <c r="D1441" s="714"/>
      <c r="E1441" s="714"/>
      <c r="F1441" s="714"/>
      <c r="G1441" s="714"/>
    </row>
    <row r="1442" spans="1:7">
      <c r="A1442" s="714"/>
      <c r="B1442" s="714"/>
      <c r="C1442" s="714"/>
      <c r="D1442" s="714"/>
      <c r="E1442" s="714"/>
      <c r="F1442" s="714"/>
      <c r="G1442" s="714"/>
    </row>
    <row r="1443" spans="1:7">
      <c r="A1443" s="714"/>
      <c r="B1443" s="714"/>
      <c r="C1443" s="714"/>
      <c r="D1443" s="714"/>
      <c r="E1443" s="714"/>
      <c r="F1443" s="714"/>
      <c r="G1443" s="714"/>
    </row>
    <row r="1444" spans="1:7">
      <c r="A1444" s="714"/>
      <c r="B1444" s="714"/>
      <c r="C1444" s="714"/>
      <c r="D1444" s="714"/>
      <c r="E1444" s="714"/>
      <c r="F1444" s="714"/>
      <c r="G1444" s="714"/>
    </row>
    <row r="1445" spans="1:7">
      <c r="A1445" s="714"/>
      <c r="B1445" s="714"/>
      <c r="C1445" s="714"/>
      <c r="D1445" s="714"/>
      <c r="E1445" s="714"/>
      <c r="F1445" s="714"/>
      <c r="G1445" s="714"/>
    </row>
    <row r="1446" spans="1:7">
      <c r="A1446" s="714"/>
      <c r="B1446" s="714"/>
      <c r="C1446" s="714"/>
      <c r="D1446" s="714"/>
      <c r="E1446" s="714"/>
      <c r="F1446" s="714"/>
      <c r="G1446" s="714"/>
    </row>
    <row r="1447" spans="1:7">
      <c r="A1447" s="714"/>
      <c r="B1447" s="714"/>
      <c r="C1447" s="714"/>
      <c r="D1447" s="714"/>
      <c r="E1447" s="714"/>
      <c r="F1447" s="714"/>
      <c r="G1447" s="714"/>
    </row>
    <row r="1448" spans="1:7">
      <c r="A1448" s="714"/>
      <c r="B1448" s="714"/>
      <c r="C1448" s="714"/>
      <c r="D1448" s="714"/>
      <c r="E1448" s="714"/>
      <c r="F1448" s="714"/>
      <c r="G1448" s="714"/>
    </row>
    <row r="1449" spans="1:7">
      <c r="A1449" s="714"/>
      <c r="B1449" s="714"/>
      <c r="C1449" s="714"/>
      <c r="D1449" s="714"/>
      <c r="E1449" s="714"/>
      <c r="F1449" s="714"/>
      <c r="G1449" s="714"/>
    </row>
    <row r="1450" spans="1:7">
      <c r="A1450" s="714"/>
      <c r="B1450" s="714"/>
      <c r="C1450" s="714"/>
      <c r="D1450" s="714"/>
      <c r="E1450" s="714"/>
      <c r="F1450" s="714"/>
      <c r="G1450" s="714"/>
    </row>
    <row r="1451" spans="1:7">
      <c r="A1451" s="714"/>
      <c r="B1451" s="714"/>
      <c r="C1451" s="714"/>
      <c r="D1451" s="714"/>
      <c r="E1451" s="714"/>
      <c r="F1451" s="714"/>
      <c r="G1451" s="714"/>
    </row>
    <row r="1452" spans="1:7">
      <c r="A1452" s="714"/>
      <c r="B1452" s="714"/>
      <c r="C1452" s="714"/>
      <c r="D1452" s="714"/>
      <c r="E1452" s="714"/>
      <c r="F1452" s="714"/>
      <c r="G1452" s="714"/>
    </row>
    <row r="1453" spans="1:7">
      <c r="A1453" s="714"/>
      <c r="B1453" s="714"/>
      <c r="C1453" s="714"/>
      <c r="D1453" s="714"/>
      <c r="E1453" s="714"/>
      <c r="F1453" s="714"/>
      <c r="G1453" s="714"/>
    </row>
    <row r="1454" spans="1:7">
      <c r="A1454" s="714"/>
      <c r="B1454" s="714"/>
      <c r="C1454" s="714"/>
      <c r="D1454" s="714"/>
      <c r="E1454" s="714"/>
      <c r="F1454" s="714"/>
      <c r="G1454" s="714"/>
    </row>
    <row r="1455" spans="1:7">
      <c r="A1455" s="714"/>
      <c r="B1455" s="714"/>
      <c r="C1455" s="714"/>
      <c r="D1455" s="714"/>
      <c r="E1455" s="714"/>
      <c r="F1455" s="714"/>
      <c r="G1455" s="714"/>
    </row>
    <row r="1456" spans="1:7">
      <c r="A1456" s="714"/>
      <c r="B1456" s="714"/>
      <c r="C1456" s="714"/>
      <c r="D1456" s="714"/>
      <c r="E1456" s="714"/>
      <c r="F1456" s="714"/>
      <c r="G1456" s="714"/>
    </row>
    <row r="1457" spans="1:7">
      <c r="A1457" s="714"/>
      <c r="B1457" s="714"/>
      <c r="C1457" s="714"/>
      <c r="D1457" s="714"/>
      <c r="E1457" s="714"/>
      <c r="F1457" s="714"/>
      <c r="G1457" s="714"/>
    </row>
    <row r="1458" spans="1:7">
      <c r="A1458" s="714"/>
      <c r="B1458" s="714"/>
      <c r="C1458" s="714"/>
      <c r="D1458" s="714"/>
      <c r="E1458" s="714"/>
      <c r="F1458" s="714"/>
      <c r="G1458" s="714"/>
    </row>
    <row r="1459" spans="1:7">
      <c r="A1459" s="714"/>
      <c r="B1459" s="714"/>
      <c r="C1459" s="714"/>
      <c r="D1459" s="714"/>
      <c r="E1459" s="714"/>
      <c r="F1459" s="714"/>
      <c r="G1459" s="714"/>
    </row>
    <row r="1460" spans="1:7">
      <c r="A1460" s="714"/>
      <c r="B1460" s="714"/>
      <c r="C1460" s="714"/>
      <c r="D1460" s="714"/>
      <c r="E1460" s="714"/>
      <c r="F1460" s="714"/>
      <c r="G1460" s="714"/>
    </row>
    <row r="1461" spans="1:7">
      <c r="A1461" s="714"/>
      <c r="B1461" s="714"/>
      <c r="C1461" s="714"/>
      <c r="D1461" s="714"/>
      <c r="E1461" s="714"/>
      <c r="F1461" s="714"/>
      <c r="G1461" s="714"/>
    </row>
    <row r="1462" spans="1:7">
      <c r="A1462" s="714"/>
      <c r="B1462" s="714"/>
      <c r="C1462" s="714"/>
      <c r="D1462" s="714"/>
      <c r="E1462" s="714"/>
      <c r="F1462" s="714"/>
      <c r="G1462" s="714"/>
    </row>
    <row r="1463" spans="1:7">
      <c r="A1463" s="714"/>
      <c r="B1463" s="714"/>
      <c r="C1463" s="714"/>
      <c r="D1463" s="714"/>
      <c r="E1463" s="714"/>
      <c r="F1463" s="714"/>
      <c r="G1463" s="714"/>
    </row>
    <row r="1464" spans="1:7">
      <c r="A1464" s="714"/>
      <c r="B1464" s="714"/>
      <c r="C1464" s="714"/>
      <c r="D1464" s="714"/>
      <c r="E1464" s="714"/>
      <c r="F1464" s="714"/>
      <c r="G1464" s="714"/>
    </row>
    <row r="1465" spans="1:7">
      <c r="A1465" s="714"/>
      <c r="B1465" s="714"/>
      <c r="C1465" s="714"/>
      <c r="D1465" s="714"/>
      <c r="E1465" s="714"/>
      <c r="F1465" s="714"/>
      <c r="G1465" s="714"/>
    </row>
    <row r="1466" spans="1:7">
      <c r="A1466" s="714"/>
      <c r="B1466" s="714"/>
      <c r="C1466" s="714"/>
      <c r="D1466" s="714"/>
      <c r="E1466" s="714"/>
      <c r="F1466" s="714"/>
      <c r="G1466" s="714"/>
    </row>
    <row r="1467" spans="1:7">
      <c r="A1467" s="714"/>
      <c r="B1467" s="714"/>
      <c r="C1467" s="714"/>
      <c r="D1467" s="714"/>
      <c r="E1467" s="714"/>
      <c r="F1467" s="714"/>
      <c r="G1467" s="714"/>
    </row>
    <row r="1468" spans="1:7">
      <c r="A1468" s="714"/>
      <c r="B1468" s="714"/>
      <c r="C1468" s="714"/>
      <c r="D1468" s="714"/>
      <c r="E1468" s="714"/>
      <c r="F1468" s="714"/>
      <c r="G1468" s="714"/>
    </row>
    <row r="1469" spans="1:7">
      <c r="A1469" s="714"/>
      <c r="B1469" s="714"/>
      <c r="C1469" s="714"/>
      <c r="D1469" s="714"/>
      <c r="E1469" s="714"/>
      <c r="F1469" s="714"/>
      <c r="G1469" s="714"/>
    </row>
    <row r="1470" spans="1:7">
      <c r="A1470" s="714"/>
      <c r="B1470" s="714"/>
      <c r="C1470" s="714"/>
      <c r="D1470" s="714"/>
      <c r="E1470" s="714"/>
      <c r="F1470" s="714"/>
      <c r="G1470" s="714"/>
    </row>
    <row r="1471" spans="1:7">
      <c r="A1471" s="714"/>
      <c r="B1471" s="714"/>
      <c r="C1471" s="714"/>
      <c r="D1471" s="714"/>
      <c r="E1471" s="714"/>
      <c r="F1471" s="714"/>
      <c r="G1471" s="714"/>
    </row>
    <row r="1472" spans="1:7">
      <c r="A1472" s="714"/>
      <c r="B1472" s="714"/>
      <c r="C1472" s="714"/>
      <c r="D1472" s="714"/>
      <c r="E1472" s="714"/>
      <c r="F1472" s="714"/>
      <c r="G1472" s="714"/>
    </row>
    <row r="1473" spans="1:7">
      <c r="A1473" s="714"/>
      <c r="B1473" s="714"/>
      <c r="C1473" s="714"/>
      <c r="D1473" s="714"/>
      <c r="E1473" s="714"/>
      <c r="F1473" s="714"/>
      <c r="G1473" s="714"/>
    </row>
    <row r="1474" spans="1:7">
      <c r="A1474" s="714"/>
      <c r="B1474" s="714"/>
      <c r="C1474" s="714"/>
      <c r="D1474" s="714"/>
      <c r="E1474" s="714"/>
      <c r="F1474" s="714"/>
      <c r="G1474" s="714"/>
    </row>
    <row r="1475" spans="1:7">
      <c r="A1475" s="714"/>
      <c r="B1475" s="714"/>
      <c r="C1475" s="714"/>
      <c r="D1475" s="714"/>
      <c r="E1475" s="714"/>
      <c r="F1475" s="714"/>
      <c r="G1475" s="714"/>
    </row>
    <row r="1476" spans="1:7">
      <c r="A1476" s="714"/>
      <c r="B1476" s="714"/>
      <c r="C1476" s="714"/>
      <c r="D1476" s="714"/>
      <c r="E1476" s="714"/>
      <c r="F1476" s="714"/>
      <c r="G1476" s="714"/>
    </row>
    <row r="1477" spans="1:7">
      <c r="A1477" s="714"/>
      <c r="B1477" s="714"/>
      <c r="C1477" s="714"/>
      <c r="D1477" s="714"/>
      <c r="E1477" s="714"/>
      <c r="F1477" s="714"/>
      <c r="G1477" s="714"/>
    </row>
    <row r="1478" spans="1:7">
      <c r="A1478" s="714"/>
      <c r="B1478" s="714"/>
      <c r="C1478" s="714"/>
      <c r="D1478" s="714"/>
      <c r="E1478" s="714"/>
      <c r="F1478" s="714"/>
      <c r="G1478" s="714"/>
    </row>
    <row r="1479" spans="1:7">
      <c r="A1479" s="714"/>
      <c r="B1479" s="714"/>
      <c r="C1479" s="714"/>
      <c r="D1479" s="714"/>
      <c r="E1479" s="714"/>
      <c r="F1479" s="714"/>
      <c r="G1479" s="714"/>
    </row>
    <row r="1480" spans="1:7">
      <c r="A1480" s="714"/>
      <c r="B1480" s="714"/>
      <c r="C1480" s="714"/>
      <c r="D1480" s="714"/>
      <c r="E1480" s="714"/>
      <c r="F1480" s="714"/>
      <c r="G1480" s="714"/>
    </row>
    <row r="1481" spans="1:7">
      <c r="A1481" s="714"/>
      <c r="B1481" s="714"/>
      <c r="C1481" s="714"/>
      <c r="D1481" s="714"/>
      <c r="E1481" s="714"/>
      <c r="F1481" s="714"/>
      <c r="G1481" s="714"/>
    </row>
    <row r="1482" spans="1:7">
      <c r="A1482" s="714"/>
      <c r="B1482" s="714"/>
      <c r="C1482" s="714"/>
      <c r="D1482" s="714"/>
      <c r="E1482" s="714"/>
      <c r="F1482" s="714"/>
      <c r="G1482" s="714"/>
    </row>
    <row r="1483" spans="1:7">
      <c r="A1483" s="714"/>
      <c r="B1483" s="714"/>
      <c r="C1483" s="714"/>
      <c r="D1483" s="714"/>
      <c r="E1483" s="714"/>
      <c r="F1483" s="714"/>
      <c r="G1483" s="714"/>
    </row>
    <row r="1484" spans="1:7">
      <c r="A1484" s="714"/>
      <c r="B1484" s="714"/>
      <c r="C1484" s="714"/>
      <c r="D1484" s="714"/>
      <c r="E1484" s="714"/>
      <c r="F1484" s="714"/>
      <c r="G1484" s="714"/>
    </row>
    <row r="1485" spans="1:7">
      <c r="A1485" s="714"/>
      <c r="B1485" s="714"/>
      <c r="C1485" s="714"/>
      <c r="D1485" s="714"/>
      <c r="E1485" s="714"/>
      <c r="F1485" s="714"/>
      <c r="G1485" s="714"/>
    </row>
    <row r="1486" spans="1:7">
      <c r="A1486" s="714"/>
      <c r="B1486" s="714"/>
      <c r="C1486" s="714"/>
      <c r="D1486" s="714"/>
      <c r="E1486" s="714"/>
      <c r="F1486" s="714"/>
      <c r="G1486" s="714"/>
    </row>
    <row r="1487" spans="1:7">
      <c r="A1487" s="714"/>
      <c r="B1487" s="714"/>
      <c r="C1487" s="714"/>
      <c r="D1487" s="714"/>
      <c r="E1487" s="714"/>
      <c r="F1487" s="714"/>
      <c r="G1487" s="714"/>
    </row>
    <row r="1488" spans="1:7">
      <c r="A1488" s="714"/>
      <c r="B1488" s="714"/>
      <c r="C1488" s="714"/>
      <c r="D1488" s="714"/>
      <c r="E1488" s="714"/>
      <c r="F1488" s="714"/>
      <c r="G1488" s="714"/>
    </row>
    <row r="1489" spans="1:7">
      <c r="A1489" s="714"/>
      <c r="B1489" s="714"/>
      <c r="C1489" s="714"/>
      <c r="D1489" s="714"/>
      <c r="E1489" s="714"/>
      <c r="F1489" s="714"/>
      <c r="G1489" s="714"/>
    </row>
    <row r="1490" spans="1:7">
      <c r="A1490" s="714"/>
      <c r="B1490" s="714"/>
      <c r="C1490" s="714"/>
      <c r="D1490" s="714"/>
      <c r="E1490" s="714"/>
      <c r="F1490" s="714"/>
      <c r="G1490" s="714"/>
    </row>
    <row r="1491" spans="1:7">
      <c r="A1491" s="714"/>
      <c r="B1491" s="714"/>
      <c r="C1491" s="714"/>
      <c r="D1491" s="714"/>
      <c r="E1491" s="714"/>
      <c r="F1491" s="714"/>
      <c r="G1491" s="714"/>
    </row>
    <row r="1492" spans="1:7">
      <c r="A1492" s="714"/>
      <c r="B1492" s="714"/>
      <c r="C1492" s="714"/>
      <c r="D1492" s="714"/>
      <c r="E1492" s="714"/>
      <c r="F1492" s="714"/>
      <c r="G1492" s="714"/>
    </row>
    <row r="1493" spans="1:7">
      <c r="A1493" s="714"/>
      <c r="B1493" s="714"/>
      <c r="C1493" s="714"/>
      <c r="D1493" s="714"/>
      <c r="E1493" s="714"/>
      <c r="F1493" s="714"/>
      <c r="G1493" s="714"/>
    </row>
    <row r="1494" spans="1:7">
      <c r="A1494" s="714"/>
      <c r="B1494" s="714"/>
      <c r="C1494" s="714"/>
      <c r="D1494" s="714"/>
      <c r="E1494" s="714"/>
      <c r="F1494" s="714"/>
      <c r="G1494" s="714"/>
    </row>
    <row r="1495" spans="1:7">
      <c r="A1495" s="714"/>
      <c r="B1495" s="714"/>
      <c r="C1495" s="714"/>
      <c r="D1495" s="714"/>
      <c r="E1495" s="714"/>
      <c r="F1495" s="714"/>
      <c r="G1495" s="714"/>
    </row>
    <row r="1496" spans="1:7">
      <c r="A1496" s="714"/>
      <c r="B1496" s="714"/>
      <c r="C1496" s="714"/>
      <c r="D1496" s="714"/>
      <c r="E1496" s="714"/>
      <c r="F1496" s="714"/>
      <c r="G1496" s="714"/>
    </row>
    <row r="1497" spans="1:7">
      <c r="A1497" s="714"/>
      <c r="B1497" s="714"/>
      <c r="C1497" s="714"/>
      <c r="D1497" s="714"/>
      <c r="E1497" s="714"/>
      <c r="F1497" s="714"/>
      <c r="G1497" s="714"/>
    </row>
    <row r="1498" spans="1:7">
      <c r="A1498" s="714"/>
      <c r="B1498" s="714"/>
      <c r="C1498" s="714"/>
      <c r="D1498" s="714"/>
      <c r="E1498" s="714"/>
      <c r="F1498" s="714"/>
      <c r="G1498" s="714"/>
    </row>
    <row r="1499" spans="1:7">
      <c r="A1499" s="714"/>
      <c r="B1499" s="714"/>
      <c r="C1499" s="714"/>
      <c r="D1499" s="714"/>
      <c r="E1499" s="714"/>
      <c r="F1499" s="714"/>
      <c r="G1499" s="714"/>
    </row>
    <row r="1500" spans="1:7">
      <c r="A1500" s="714"/>
      <c r="B1500" s="714"/>
      <c r="C1500" s="714"/>
      <c r="D1500" s="714"/>
      <c r="E1500" s="714"/>
      <c r="F1500" s="714"/>
      <c r="G1500" s="714"/>
    </row>
    <row r="1501" spans="1:7">
      <c r="A1501" s="714"/>
      <c r="B1501" s="714"/>
      <c r="C1501" s="714"/>
      <c r="D1501" s="714"/>
      <c r="E1501" s="714"/>
      <c r="F1501" s="714"/>
      <c r="G1501" s="714"/>
    </row>
    <row r="1502" spans="1:7">
      <c r="A1502" s="714"/>
      <c r="B1502" s="714"/>
      <c r="C1502" s="714"/>
      <c r="D1502" s="714"/>
      <c r="E1502" s="714"/>
      <c r="F1502" s="714"/>
      <c r="G1502" s="714"/>
    </row>
    <row r="1503" spans="1:7">
      <c r="A1503" s="714"/>
      <c r="B1503" s="714"/>
      <c r="C1503" s="714"/>
      <c r="D1503" s="714"/>
      <c r="E1503" s="714"/>
      <c r="F1503" s="714"/>
      <c r="G1503" s="714"/>
    </row>
    <row r="1504" spans="1:7">
      <c r="A1504" s="714"/>
      <c r="B1504" s="714"/>
      <c r="C1504" s="714"/>
      <c r="D1504" s="714"/>
      <c r="E1504" s="714"/>
      <c r="F1504" s="714"/>
      <c r="G1504" s="714"/>
    </row>
    <row r="1505" spans="1:7">
      <c r="A1505" s="714"/>
      <c r="B1505" s="714"/>
      <c r="C1505" s="714"/>
      <c r="D1505" s="714"/>
      <c r="E1505" s="714"/>
      <c r="F1505" s="714"/>
      <c r="G1505" s="714"/>
    </row>
    <row r="1506" spans="1:7">
      <c r="A1506" s="714"/>
      <c r="B1506" s="714"/>
      <c r="C1506" s="714"/>
      <c r="D1506" s="714"/>
      <c r="E1506" s="714"/>
      <c r="F1506" s="714"/>
      <c r="G1506" s="714"/>
    </row>
    <row r="1507" spans="1:7">
      <c r="A1507" s="714"/>
      <c r="B1507" s="714"/>
      <c r="C1507" s="714"/>
      <c r="D1507" s="714"/>
      <c r="E1507" s="714"/>
      <c r="F1507" s="714"/>
      <c r="G1507" s="714"/>
    </row>
    <row r="1508" spans="1:7">
      <c r="A1508" s="714"/>
      <c r="B1508" s="714"/>
      <c r="C1508" s="714"/>
      <c r="D1508" s="714"/>
      <c r="E1508" s="714"/>
      <c r="F1508" s="714"/>
      <c r="G1508" s="714"/>
    </row>
    <row r="1509" spans="1:7">
      <c r="A1509" s="714"/>
      <c r="B1509" s="714"/>
      <c r="C1509" s="714"/>
      <c r="D1509" s="714"/>
      <c r="E1509" s="714"/>
      <c r="F1509" s="714"/>
      <c r="G1509" s="714"/>
    </row>
    <row r="1510" spans="1:7">
      <c r="A1510" s="714"/>
      <c r="B1510" s="714"/>
      <c r="C1510" s="714"/>
      <c r="D1510" s="714"/>
      <c r="E1510" s="714"/>
      <c r="F1510" s="714"/>
      <c r="G1510" s="714"/>
    </row>
    <row r="1511" spans="1:7">
      <c r="A1511" s="714"/>
      <c r="B1511" s="714"/>
      <c r="C1511" s="714"/>
      <c r="D1511" s="714"/>
      <c r="E1511" s="714"/>
      <c r="F1511" s="714"/>
      <c r="G1511" s="714"/>
    </row>
    <row r="1512" spans="1:7">
      <c r="A1512" s="714"/>
      <c r="B1512" s="714"/>
      <c r="C1512" s="714"/>
      <c r="D1512" s="714"/>
      <c r="E1512" s="714"/>
      <c r="F1512" s="714"/>
      <c r="G1512" s="714"/>
    </row>
    <row r="1513" spans="1:7">
      <c r="A1513" s="714"/>
      <c r="B1513" s="714"/>
      <c r="C1513" s="714"/>
      <c r="D1513" s="714"/>
      <c r="E1513" s="714"/>
      <c r="F1513" s="714"/>
      <c r="G1513" s="714"/>
    </row>
    <row r="1514" spans="1:7">
      <c r="A1514" s="714"/>
      <c r="B1514" s="714"/>
      <c r="C1514" s="714"/>
      <c r="D1514" s="714"/>
      <c r="E1514" s="714"/>
      <c r="F1514" s="714"/>
      <c r="G1514" s="714"/>
    </row>
    <row r="1515" spans="1:7">
      <c r="A1515" s="714"/>
      <c r="B1515" s="714"/>
      <c r="C1515" s="714"/>
      <c r="D1515" s="714"/>
      <c r="E1515" s="714"/>
      <c r="F1515" s="714"/>
      <c r="G1515" s="714"/>
    </row>
    <row r="1516" spans="1:7">
      <c r="A1516" s="714"/>
      <c r="B1516" s="714"/>
      <c r="C1516" s="714"/>
      <c r="D1516" s="714"/>
      <c r="E1516" s="714"/>
      <c r="F1516" s="714"/>
      <c r="G1516" s="714"/>
    </row>
    <row r="1517" spans="1:7">
      <c r="A1517" s="714"/>
      <c r="B1517" s="714"/>
      <c r="C1517" s="714"/>
      <c r="D1517" s="714"/>
      <c r="E1517" s="714"/>
      <c r="F1517" s="714"/>
      <c r="G1517" s="714"/>
    </row>
    <row r="1518" spans="1:7">
      <c r="A1518" s="714"/>
      <c r="B1518" s="714"/>
      <c r="C1518" s="714"/>
      <c r="D1518" s="714"/>
      <c r="E1518" s="714"/>
      <c r="F1518" s="714"/>
      <c r="G1518" s="714"/>
    </row>
    <row r="1519" spans="1:7">
      <c r="A1519" s="714"/>
      <c r="B1519" s="714"/>
      <c r="C1519" s="714"/>
      <c r="D1519" s="714"/>
      <c r="E1519" s="714"/>
      <c r="F1519" s="714"/>
      <c r="G1519" s="714"/>
    </row>
    <row r="1520" spans="1:7">
      <c r="D1520" s="713"/>
      <c r="E1520" s="713"/>
      <c r="F1520" s="713"/>
      <c r="G1520" s="713"/>
    </row>
    <row r="1521" spans="7:9">
      <c r="G1521" s="713"/>
      <c r="H1521" s="714"/>
    </row>
    <row r="1522" spans="7:9">
      <c r="G1522" s="713"/>
      <c r="H1522" s="714"/>
    </row>
    <row r="1523" spans="7:9">
      <c r="G1523" s="1597"/>
      <c r="H1523" s="1597"/>
      <c r="I1523" s="1597"/>
    </row>
    <row r="1524" spans="7:9">
      <c r="G1524" s="713"/>
      <c r="H1524" s="714"/>
    </row>
    <row r="1525" spans="7:9">
      <c r="G1525" s="713"/>
      <c r="H1525" s="714"/>
    </row>
    <row r="1526" spans="7:9">
      <c r="G1526" s="713"/>
      <c r="H1526" s="714"/>
    </row>
    <row r="1527" spans="7:9">
      <c r="G1527" s="713"/>
      <c r="H1527" s="714"/>
    </row>
    <row r="1528" spans="7:9">
      <c r="G1528" s="713"/>
      <c r="H1528" s="714"/>
    </row>
    <row r="1529" spans="7:9">
      <c r="G1529" s="713"/>
      <c r="H1529" s="714"/>
    </row>
    <row r="1530" spans="7:9">
      <c r="G1530" s="713"/>
      <c r="H1530" s="714"/>
    </row>
    <row r="1531" spans="7:9">
      <c r="G1531" s="713"/>
      <c r="H1531" s="714"/>
    </row>
    <row r="1532" spans="7:9">
      <c r="G1532" s="713"/>
      <c r="H1532" s="714"/>
    </row>
    <row r="1533" spans="7:9">
      <c r="G1533" s="713"/>
      <c r="H1533" s="714"/>
    </row>
    <row r="1534" spans="7:9">
      <c r="G1534" s="713"/>
      <c r="H1534" s="714"/>
    </row>
    <row r="1535" spans="7:9">
      <c r="G1535" s="713"/>
      <c r="H1535" s="714"/>
    </row>
    <row r="1536" spans="7:9">
      <c r="G1536" s="713"/>
      <c r="H1536" s="714"/>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5LaPkzR7nM5myNInsZDgkDx1X8kYWcs3Gn/ENREW+cnSEOSary6N3ndiNMYPy90/W0bHo+wM5PFHeSd2BZWp+g==" saltValue="iIuDGu6fZ9AZLQJ3Eru48g=="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85" zoomScaleNormal="85" zoomScaleSheetLayoutView="80" workbookViewId="0">
      <selection activeCell="AJ26" sqref="AJ26"/>
    </sheetView>
  </sheetViews>
  <sheetFormatPr defaultColWidth="0" defaultRowHeight="0" customHeight="1" zeroHeight="1"/>
  <cols>
    <col min="1" max="36" width="2.5546875" style="9" customWidth="1"/>
    <col min="37" max="37" width="2.88671875" style="9" customWidth="1"/>
    <col min="38" max="38" width="2.5546875" style="9" customWidth="1"/>
    <col min="39" max="45" width="2.5546875" style="29" customWidth="1"/>
    <col min="46" max="46" width="3.6640625" style="29" customWidth="1"/>
    <col min="47" max="48" width="3.6640625" style="29" hidden="1"/>
    <col min="49" max="49" width="4.33203125" style="29" hidden="1"/>
    <col min="50" max="50" width="4.88671875" style="29" hidden="1"/>
    <col min="51" max="51" width="4.6640625" style="29" hidden="1"/>
    <col min="52" max="68" width="3.6640625" style="9" hidden="1"/>
    <col min="69" max="69" width="4" style="9" hidden="1"/>
    <col min="70" max="95" width="0" style="9" hidden="1"/>
    <col min="96" max="96" width="0" style="18" hidden="1"/>
    <col min="97" max="16383" width="0" style="9" hidden="1"/>
    <col min="16384" max="16384" width="3.6640625" style="9" hidden="1"/>
  </cols>
  <sheetData>
    <row r="1" spans="1:96" ht="13.2">
      <c r="A1" s="18"/>
      <c r="B1" s="18"/>
      <c r="C1" s="18"/>
      <c r="D1" s="18"/>
      <c r="E1" s="18"/>
      <c r="F1" s="18"/>
      <c r="G1" s="440"/>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56"/>
      <c r="AK1" s="440"/>
      <c r="AL1" s="440"/>
      <c r="AM1" s="440"/>
      <c r="AN1" s="440"/>
      <c r="AO1" s="440"/>
      <c r="AP1" s="440"/>
      <c r="AQ1" s="440"/>
      <c r="AR1" s="440"/>
      <c r="AS1" s="742">
        <v>4</v>
      </c>
      <c r="AT1" s="440"/>
      <c r="AU1" s="440"/>
      <c r="AV1" s="440"/>
      <c r="AW1" s="440"/>
      <c r="AX1" s="440"/>
      <c r="AY1" s="440"/>
      <c r="AZ1" s="456"/>
      <c r="BA1" s="456"/>
      <c r="BB1" s="456"/>
      <c r="BC1" s="456"/>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C1" s="456"/>
      <c r="CD1" s="456"/>
      <c r="CE1" s="456"/>
      <c r="CF1" s="456"/>
      <c r="CG1" s="456"/>
      <c r="CH1" s="456"/>
      <c r="CI1" s="456"/>
      <c r="CJ1" s="456"/>
      <c r="CK1" s="456"/>
      <c r="CL1" s="456"/>
      <c r="CM1" s="456"/>
      <c r="CN1" s="456"/>
      <c r="CO1" s="456"/>
      <c r="CP1" s="456"/>
      <c r="CQ1" s="456"/>
    </row>
    <row r="2" spans="1:96" ht="13.2">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56"/>
      <c r="AK2" s="440"/>
      <c r="AL2" s="440"/>
      <c r="AM2" s="440"/>
      <c r="AN2" s="440"/>
      <c r="AO2" s="440"/>
      <c r="AP2" s="440"/>
      <c r="AQ2" s="440"/>
      <c r="AR2" s="440"/>
      <c r="AS2" s="440"/>
      <c r="AT2" s="440"/>
      <c r="AU2" s="440"/>
      <c r="AV2" s="440"/>
      <c r="AW2" s="440"/>
      <c r="AX2" s="440"/>
      <c r="AY2" s="440"/>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c r="CJ2" s="456"/>
      <c r="CK2" s="456"/>
      <c r="CL2" s="456"/>
      <c r="CM2" s="456"/>
      <c r="CN2" s="456"/>
      <c r="CO2" s="456"/>
      <c r="CP2" s="456"/>
      <c r="CQ2" s="456"/>
    </row>
    <row r="3" spans="1:96" ht="13.2">
      <c r="A3" s="18"/>
      <c r="B3" s="18"/>
      <c r="C3" s="18"/>
      <c r="D3" s="18"/>
      <c r="E3" s="18"/>
      <c r="F3" s="18"/>
      <c r="G3" s="440"/>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56"/>
      <c r="AK3" s="440"/>
      <c r="AL3" s="440"/>
      <c r="AM3" s="440"/>
      <c r="AN3" s="440"/>
      <c r="AO3" s="440"/>
      <c r="AP3" s="440"/>
      <c r="AQ3" s="440"/>
      <c r="AR3" s="440"/>
      <c r="AS3" s="440"/>
      <c r="AT3" s="440"/>
      <c r="AU3" s="440"/>
      <c r="AV3" s="440"/>
      <c r="AW3" s="440"/>
      <c r="AX3" s="440"/>
      <c r="AY3" s="440"/>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c r="CJ3" s="456"/>
      <c r="CK3" s="456"/>
      <c r="CL3" s="456"/>
      <c r="CM3" s="456"/>
      <c r="CN3" s="456"/>
      <c r="CO3" s="456"/>
      <c r="CP3" s="456"/>
      <c r="CQ3" s="456"/>
    </row>
    <row r="4" spans="1:96" ht="13.2">
      <c r="A4" s="18"/>
      <c r="B4" s="18"/>
      <c r="C4" s="18"/>
      <c r="D4" s="18"/>
      <c r="E4" s="18"/>
      <c r="F4" s="18"/>
      <c r="G4" s="18"/>
      <c r="H4" s="18"/>
      <c r="I4" s="18"/>
      <c r="J4" s="18"/>
      <c r="K4" s="18"/>
      <c r="L4" s="18"/>
      <c r="M4" s="18"/>
      <c r="N4" s="18"/>
      <c r="O4" s="18"/>
      <c r="P4" s="18"/>
      <c r="Q4" s="18"/>
      <c r="R4" s="18"/>
      <c r="S4" s="18"/>
      <c r="T4" s="18"/>
      <c r="U4" s="18"/>
      <c r="V4" s="18"/>
      <c r="W4" s="18"/>
      <c r="X4" s="18"/>
      <c r="Y4" s="456"/>
      <c r="Z4" s="456"/>
      <c r="AA4" s="456"/>
      <c r="AB4" s="456"/>
      <c r="AC4" s="456"/>
      <c r="AD4" s="456"/>
      <c r="AE4" s="456"/>
      <c r="AF4" s="456"/>
      <c r="AG4" s="456"/>
      <c r="AH4" s="456"/>
      <c r="AI4" s="456"/>
      <c r="AJ4" s="456"/>
      <c r="AK4" s="456"/>
      <c r="AL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6"/>
      <c r="BW4" s="456"/>
      <c r="BX4" s="456"/>
      <c r="BY4" s="456"/>
      <c r="BZ4" s="456"/>
      <c r="CA4" s="456"/>
      <c r="CB4" s="456"/>
      <c r="CC4" s="456"/>
      <c r="CD4" s="456"/>
      <c r="CE4" s="456"/>
      <c r="CF4" s="456"/>
      <c r="CG4" s="456"/>
      <c r="CH4" s="456"/>
      <c r="CI4" s="456"/>
      <c r="CJ4" s="456"/>
      <c r="CK4" s="456"/>
      <c r="CL4" s="456"/>
      <c r="CM4" s="456"/>
      <c r="CN4" s="456"/>
      <c r="CO4" s="456"/>
      <c r="CP4" s="456"/>
      <c r="CQ4" s="456"/>
    </row>
    <row r="5" spans="1:96" ht="13.2">
      <c r="A5" s="18"/>
      <c r="B5" s="18"/>
      <c r="C5" s="18"/>
      <c r="D5" s="18"/>
      <c r="E5" s="18"/>
      <c r="F5" s="18"/>
      <c r="G5" s="440"/>
      <c r="H5" s="18"/>
      <c r="I5" s="18"/>
      <c r="J5" s="18"/>
      <c r="K5" s="18"/>
      <c r="L5" s="18"/>
      <c r="M5" s="18"/>
      <c r="N5" s="18"/>
      <c r="O5" s="18"/>
      <c r="P5" s="18"/>
      <c r="Q5" s="18"/>
      <c r="R5" s="18"/>
      <c r="S5" s="18"/>
      <c r="T5" s="18"/>
      <c r="U5" s="18"/>
      <c r="V5" s="18"/>
      <c r="W5" s="18"/>
      <c r="X5" s="18"/>
      <c r="Y5" s="456"/>
      <c r="Z5" s="456"/>
      <c r="AA5" s="456"/>
      <c r="AB5" s="456"/>
      <c r="AC5" s="456"/>
      <c r="AD5" s="456"/>
      <c r="AE5" s="456"/>
      <c r="AF5" s="456"/>
      <c r="AG5" s="456"/>
      <c r="AH5" s="456"/>
      <c r="AI5" s="456"/>
      <c r="AJ5" s="456"/>
      <c r="AK5" s="456"/>
      <c r="AL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row>
    <row r="6" spans="1:96" ht="13.2">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56"/>
      <c r="AK6" s="440"/>
      <c r="AL6" s="440"/>
      <c r="AM6" s="440"/>
      <c r="AN6" s="440"/>
      <c r="AO6" s="440"/>
      <c r="AP6" s="440"/>
      <c r="AQ6" s="440"/>
      <c r="AR6" s="440"/>
      <c r="AS6" s="440"/>
      <c r="AT6" s="440"/>
      <c r="AU6" s="440"/>
      <c r="AV6" s="440"/>
      <c r="AW6" s="440"/>
      <c r="AX6" s="440"/>
      <c r="AY6" s="440"/>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6"/>
      <c r="CA6" s="456"/>
      <c r="CB6" s="456"/>
      <c r="CC6" s="456"/>
      <c r="CD6" s="456"/>
      <c r="CE6" s="456"/>
      <c r="CF6" s="456"/>
      <c r="CG6" s="456"/>
      <c r="CH6" s="456"/>
      <c r="CI6" s="456"/>
      <c r="CJ6" s="456"/>
      <c r="CK6" s="456"/>
      <c r="CL6" s="456"/>
      <c r="CM6" s="456"/>
      <c r="CN6" s="456"/>
      <c r="CO6" s="456"/>
      <c r="CP6" s="456"/>
      <c r="CQ6" s="456"/>
    </row>
    <row r="7" spans="1:96" ht="13.2">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6"/>
      <c r="CA7" s="456"/>
      <c r="CB7" s="456"/>
      <c r="CC7" s="456"/>
      <c r="CD7" s="456"/>
      <c r="CE7" s="456"/>
      <c r="CF7" s="456"/>
      <c r="CG7" s="456"/>
      <c r="CH7" s="456"/>
      <c r="CI7" s="456"/>
      <c r="CJ7" s="456"/>
      <c r="CK7" s="456"/>
      <c r="CL7" s="456"/>
      <c r="CM7" s="456"/>
      <c r="CN7" s="456"/>
      <c r="CO7" s="456"/>
      <c r="CP7" s="456"/>
      <c r="CQ7" s="456"/>
    </row>
    <row r="8" spans="1:96" ht="17.399999999999999">
      <c r="A8" s="1975" t="s">
        <v>517</v>
      </c>
      <c r="B8" s="1975"/>
      <c r="C8" s="1975"/>
      <c r="D8" s="1975"/>
      <c r="E8" s="1975"/>
      <c r="F8" s="1975"/>
      <c r="G8" s="1975"/>
      <c r="H8" s="1975"/>
      <c r="I8" s="1975"/>
      <c r="J8" s="1975"/>
      <c r="K8" s="1975"/>
      <c r="L8" s="1975"/>
      <c r="M8" s="1975"/>
      <c r="N8" s="1975"/>
      <c r="O8" s="1975"/>
      <c r="P8" s="1975"/>
      <c r="Q8" s="1975"/>
      <c r="R8" s="1975"/>
      <c r="S8" s="1975"/>
      <c r="T8" s="1975"/>
      <c r="U8" s="1975"/>
      <c r="V8" s="1975"/>
      <c r="W8" s="1975"/>
      <c r="X8" s="1975"/>
      <c r="Y8" s="1975"/>
      <c r="Z8" s="1975"/>
      <c r="AA8" s="1975"/>
      <c r="AB8" s="1975"/>
      <c r="AC8" s="1975"/>
      <c r="AD8" s="1975"/>
      <c r="AE8" s="1975"/>
      <c r="AF8" s="1975"/>
      <c r="AG8" s="1975"/>
      <c r="AH8" s="1975"/>
      <c r="AI8" s="1975"/>
      <c r="AJ8" s="1975"/>
      <c r="AK8" s="1975"/>
      <c r="AL8" s="1975"/>
      <c r="AM8" s="615"/>
      <c r="AN8" s="615"/>
      <c r="AO8" s="615"/>
      <c r="AP8" s="615"/>
      <c r="AQ8" s="615"/>
      <c r="AR8" s="615"/>
      <c r="AS8" s="615"/>
      <c r="AT8" s="615"/>
      <c r="AU8" s="615"/>
      <c r="AV8" s="615"/>
      <c r="AW8" s="615"/>
      <c r="AX8" s="615"/>
      <c r="AY8" s="615"/>
      <c r="AZ8" s="456"/>
      <c r="BA8" s="456"/>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6"/>
      <c r="CA8" s="456"/>
      <c r="CB8" s="456"/>
      <c r="CC8" s="456"/>
      <c r="CD8" s="456"/>
      <c r="CE8" s="456"/>
      <c r="CF8" s="456"/>
      <c r="CG8" s="456"/>
      <c r="CH8" s="456"/>
      <c r="CI8" s="456"/>
      <c r="CJ8" s="456"/>
      <c r="CK8" s="456"/>
      <c r="CL8" s="456"/>
      <c r="CM8" s="456"/>
      <c r="CN8" s="456"/>
      <c r="CO8" s="456"/>
      <c r="CP8" s="456"/>
      <c r="CQ8" s="456"/>
    </row>
    <row r="9" spans="1:96" s="456" customFormat="1" ht="13.2">
      <c r="A9" s="2123" t="s">
        <v>518</v>
      </c>
      <c r="B9" s="2123"/>
      <c r="C9" s="2123"/>
      <c r="D9" s="2123"/>
      <c r="E9" s="2123"/>
      <c r="F9" s="2123"/>
      <c r="G9" s="2123"/>
      <c r="H9" s="2123"/>
      <c r="I9" s="2123"/>
      <c r="J9" s="2123"/>
      <c r="K9" s="2123"/>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1296"/>
      <c r="AN9" s="1296"/>
      <c r="AO9" s="1296"/>
      <c r="AP9" s="1296"/>
      <c r="AQ9" s="1296"/>
      <c r="AR9" s="1296"/>
      <c r="AS9" s="1296"/>
      <c r="AT9" s="1296"/>
      <c r="AU9" s="1296"/>
      <c r="AV9" s="1296"/>
      <c r="AW9" s="1296"/>
      <c r="AX9" s="1296"/>
      <c r="AY9" s="1296"/>
      <c r="CR9" s="18"/>
    </row>
    <row r="10" spans="1:96" ht="15" customHeight="1">
      <c r="A10" s="2035" t="s">
        <v>519</v>
      </c>
      <c r="B10" s="2035"/>
      <c r="C10" s="2035"/>
      <c r="D10" s="2035"/>
      <c r="E10" s="2035"/>
      <c r="F10" s="2035"/>
      <c r="G10" s="2035"/>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c r="AM10" s="16"/>
      <c r="AN10" s="16"/>
      <c r="AO10" s="16"/>
      <c r="AP10" s="16"/>
      <c r="AQ10" s="16"/>
      <c r="AR10" s="16"/>
      <c r="AS10" s="16"/>
      <c r="AT10" s="16"/>
      <c r="AU10" s="16"/>
      <c r="AV10" s="16"/>
      <c r="AW10" s="16"/>
      <c r="AX10" s="16"/>
      <c r="AY10" s="1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row>
    <row r="11" spans="1:96" ht="15" customHeight="1">
      <c r="A11" s="2123" t="s">
        <v>520</v>
      </c>
      <c r="B11" s="2123"/>
      <c r="C11" s="2123"/>
      <c r="D11" s="2123"/>
      <c r="E11" s="2123"/>
      <c r="F11" s="2123"/>
      <c r="G11" s="2123"/>
      <c r="H11" s="2123"/>
      <c r="I11" s="2123"/>
      <c r="J11" s="2123"/>
      <c r="K11" s="2123"/>
      <c r="L11" s="2123"/>
      <c r="M11" s="2123"/>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1296"/>
      <c r="AN11" s="1296"/>
      <c r="AO11" s="1296"/>
      <c r="AP11" s="1296"/>
      <c r="AQ11" s="1296"/>
      <c r="AR11" s="1296"/>
      <c r="AS11" s="1296"/>
      <c r="AT11" s="1296"/>
      <c r="AU11" s="1296"/>
      <c r="AV11" s="1296"/>
      <c r="AW11" s="1296"/>
      <c r="AX11" s="1296"/>
      <c r="AY11" s="1296"/>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56"/>
      <c r="CD11" s="456"/>
      <c r="CE11" s="456"/>
      <c r="CF11" s="456"/>
      <c r="CG11" s="456"/>
      <c r="CH11" s="456"/>
      <c r="CI11" s="456"/>
      <c r="CJ11" s="456"/>
      <c r="CK11" s="456"/>
      <c r="CL11" s="456"/>
      <c r="CM11" s="456"/>
      <c r="CN11" s="456"/>
      <c r="CO11" s="456"/>
      <c r="CP11" s="456"/>
      <c r="CQ11" s="456"/>
    </row>
    <row r="12" spans="1:96" ht="13.2">
      <c r="A12" s="2137" t="s">
        <v>521</v>
      </c>
      <c r="B12" s="2137"/>
      <c r="C12" s="2137"/>
      <c r="D12" s="2137"/>
      <c r="E12" s="2137"/>
      <c r="F12" s="2137"/>
      <c r="G12" s="2137"/>
      <c r="H12" s="2137"/>
      <c r="I12" s="2137"/>
      <c r="J12" s="2137"/>
      <c r="K12" s="2137"/>
      <c r="L12" s="2137"/>
      <c r="M12" s="2137"/>
      <c r="N12" s="2137"/>
      <c r="O12" s="2137"/>
      <c r="P12" s="2137"/>
      <c r="Q12" s="2137"/>
      <c r="R12" s="2137"/>
      <c r="S12" s="2137"/>
      <c r="T12" s="2137"/>
      <c r="U12" s="2137"/>
      <c r="V12" s="2137"/>
      <c r="W12" s="2137"/>
      <c r="X12" s="2137"/>
      <c r="Y12" s="2137"/>
      <c r="Z12" s="2137"/>
      <c r="AA12" s="2137"/>
      <c r="AB12" s="2137"/>
      <c r="AC12" s="2137"/>
      <c r="AD12" s="2137"/>
      <c r="AE12" s="2137"/>
      <c r="AF12" s="2137"/>
      <c r="AG12" s="2137"/>
      <c r="AH12" s="2137"/>
      <c r="AI12" s="2137"/>
      <c r="AJ12" s="2137"/>
      <c r="AK12" s="2137"/>
      <c r="AL12" s="2137"/>
      <c r="AM12" s="1332"/>
      <c r="AN12" s="1332"/>
      <c r="AO12" s="1332"/>
      <c r="AP12" s="1332"/>
      <c r="AQ12" s="1332"/>
      <c r="AR12" s="1332"/>
      <c r="AS12" s="1332"/>
      <c r="AT12" s="1332"/>
      <c r="AU12" s="1332"/>
      <c r="AV12" s="1332"/>
      <c r="AW12" s="1332"/>
      <c r="AX12" s="1332"/>
      <c r="AY12" s="1332"/>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c r="CI12" s="456"/>
      <c r="CJ12" s="456"/>
      <c r="CK12" s="456"/>
      <c r="CL12" s="456"/>
      <c r="CM12" s="456"/>
      <c r="CN12" s="456"/>
      <c r="CO12" s="456"/>
      <c r="CP12" s="456"/>
      <c r="CQ12" s="456"/>
    </row>
    <row r="13" spans="1:96" ht="13.2">
      <c r="A13" s="1557" t="s">
        <v>522</v>
      </c>
      <c r="B13" s="1557"/>
      <c r="C13" s="1557"/>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557"/>
      <c r="AM13" s="616"/>
      <c r="AN13" s="616"/>
      <c r="AO13" s="616"/>
      <c r="AP13" s="616"/>
      <c r="AQ13" s="616"/>
      <c r="AR13" s="616"/>
      <c r="AS13" s="616"/>
      <c r="AT13" s="616"/>
      <c r="AU13" s="616"/>
      <c r="AV13" s="616"/>
      <c r="AW13" s="616"/>
      <c r="AX13" s="616"/>
      <c r="AY13" s="61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row>
    <row r="14" spans="1:96" ht="12.75" customHeight="1" thickBot="1">
      <c r="A14" s="1558"/>
      <c r="B14" s="1558"/>
      <c r="C14" s="1558"/>
      <c r="D14" s="1558"/>
      <c r="E14" s="1558"/>
      <c r="F14" s="1558"/>
      <c r="G14" s="1558"/>
      <c r="H14" s="1558"/>
      <c r="I14" s="1558"/>
      <c r="J14" s="1558"/>
      <c r="K14" s="1558"/>
      <c r="L14" s="1558"/>
      <c r="M14" s="1558"/>
      <c r="N14" s="1558"/>
      <c r="O14" s="1558"/>
      <c r="P14" s="1558"/>
      <c r="Q14" s="1558"/>
      <c r="R14" s="1558"/>
      <c r="S14" s="1558"/>
      <c r="T14" s="1558"/>
      <c r="U14" s="1558"/>
      <c r="V14" s="1558"/>
      <c r="W14" s="1558"/>
      <c r="X14" s="1558"/>
      <c r="Y14" s="1558"/>
      <c r="Z14" s="1558"/>
      <c r="AA14" s="1558"/>
      <c r="AB14" s="1558"/>
      <c r="AC14" s="1558"/>
      <c r="AD14" s="1558"/>
      <c r="AE14" s="1558"/>
      <c r="AF14" s="1558"/>
      <c r="AG14" s="1558"/>
      <c r="AH14" s="1558"/>
      <c r="AI14" s="1558"/>
      <c r="AJ14" s="1558"/>
      <c r="AK14" s="1558"/>
      <c r="AL14" s="1558"/>
      <c r="AM14" s="616"/>
      <c r="AN14" s="616"/>
      <c r="AO14" s="616"/>
      <c r="AP14" s="616"/>
      <c r="AQ14" s="616"/>
      <c r="AR14" s="616"/>
      <c r="AS14" s="616"/>
      <c r="AT14" s="616"/>
      <c r="AU14" s="616"/>
      <c r="AV14" s="616"/>
      <c r="AW14" s="616"/>
      <c r="AX14" s="616"/>
      <c r="AY14" s="61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56"/>
      <c r="CD14" s="456"/>
      <c r="CE14" s="456"/>
      <c r="CF14" s="456"/>
      <c r="CG14" s="456"/>
      <c r="CH14" s="456"/>
      <c r="CI14" s="456"/>
      <c r="CJ14" s="456"/>
      <c r="CK14" s="456"/>
      <c r="CL14" s="456"/>
      <c r="CM14" s="456"/>
      <c r="CN14" s="456"/>
      <c r="CO14" s="456"/>
      <c r="CP14" s="456"/>
      <c r="CQ14" s="456"/>
    </row>
    <row r="15" spans="1:96" ht="12.75" customHeight="1" thickTop="1">
      <c r="A15" s="94"/>
      <c r="B15" s="94"/>
      <c r="C15" s="94"/>
      <c r="D15" s="94"/>
      <c r="E15" s="94"/>
      <c r="F15" s="94"/>
      <c r="G15" s="94"/>
      <c r="H15" s="456"/>
      <c r="I15" s="456"/>
      <c r="J15" s="456"/>
      <c r="K15" s="456"/>
      <c r="L15" s="456"/>
      <c r="M15" s="456"/>
      <c r="N15" s="456"/>
      <c r="O15" s="456"/>
      <c r="P15" s="456"/>
      <c r="Q15" s="456"/>
      <c r="R15" s="456"/>
      <c r="S15" s="456"/>
      <c r="T15" s="456"/>
      <c r="U15" s="456"/>
      <c r="V15" s="456"/>
      <c r="W15" s="456"/>
      <c r="X15" s="456"/>
      <c r="Y15" s="456"/>
      <c r="Z15" s="456"/>
      <c r="AA15" s="456"/>
      <c r="AB15" s="456"/>
      <c r="AC15" s="94"/>
      <c r="AD15" s="94"/>
      <c r="AE15" s="94"/>
      <c r="AF15" s="94"/>
      <c r="AG15" s="94"/>
      <c r="AH15" s="94"/>
      <c r="AI15" s="94"/>
      <c r="AJ15" s="94"/>
      <c r="AK15" s="94"/>
      <c r="AL15" s="94"/>
      <c r="AM15" s="617"/>
      <c r="AN15" s="617"/>
      <c r="AO15" s="617"/>
      <c r="AP15" s="617"/>
      <c r="AQ15" s="617"/>
      <c r="AR15" s="617"/>
      <c r="AS15" s="617"/>
      <c r="AT15" s="617"/>
      <c r="AU15" s="617"/>
      <c r="AV15" s="617"/>
      <c r="AW15" s="617"/>
      <c r="AX15" s="617"/>
      <c r="AY15" s="617"/>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row>
    <row r="16" spans="1:96" ht="12.75" customHeight="1">
      <c r="A16" s="88" t="s">
        <v>523</v>
      </c>
      <c r="B16" s="456"/>
      <c r="C16" s="46"/>
      <c r="D16" s="46"/>
      <c r="E16" s="46"/>
      <c r="F16" s="46"/>
      <c r="G16" s="46"/>
      <c r="H16" s="2112" t="s">
        <v>524</v>
      </c>
      <c r="I16" s="2112"/>
      <c r="J16" s="2112"/>
      <c r="K16" s="2112"/>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456"/>
      <c r="AL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row>
    <row r="17" spans="1:96" ht="12.75" customHeight="1">
      <c r="A17" s="456"/>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6"/>
      <c r="CD17" s="456"/>
      <c r="CE17" s="456"/>
      <c r="CF17" s="456"/>
      <c r="CG17" s="456"/>
      <c r="CH17" s="456"/>
      <c r="CI17" s="456"/>
      <c r="CJ17" s="456"/>
      <c r="CK17" s="456"/>
      <c r="CL17" s="456"/>
      <c r="CM17" s="456"/>
      <c r="CN17" s="456"/>
      <c r="CO17" s="456"/>
      <c r="CP17" s="456"/>
      <c r="CQ17" s="456"/>
    </row>
    <row r="18" spans="1:96" ht="12.75" customHeight="1">
      <c r="A18" s="88" t="s">
        <v>525</v>
      </c>
      <c r="B18" s="456"/>
      <c r="C18" s="46"/>
      <c r="D18" s="46"/>
      <c r="E18" s="46"/>
      <c r="F18" s="46"/>
      <c r="G18" s="46"/>
      <c r="H18" s="1726" t="s">
        <v>526</v>
      </c>
      <c r="I18" s="1726"/>
      <c r="J18" s="1726"/>
      <c r="K18" s="1726"/>
      <c r="L18" s="1726"/>
      <c r="M18" s="1726"/>
      <c r="N18" s="1726"/>
      <c r="O18" s="1726"/>
      <c r="P18" s="1726"/>
      <c r="Q18" s="1726"/>
      <c r="R18" s="1726"/>
      <c r="S18" s="1726"/>
      <c r="T18" s="1726"/>
      <c r="U18" s="1726"/>
      <c r="V18" s="1726"/>
      <c r="W18" s="1726"/>
      <c r="X18" s="1726"/>
      <c r="Y18" s="1726"/>
      <c r="Z18" s="1726"/>
      <c r="AA18" s="1726"/>
      <c r="AB18" s="1726"/>
      <c r="AC18" s="1726"/>
      <c r="AD18" s="1726"/>
      <c r="AE18" s="1726"/>
      <c r="AF18" s="1726"/>
      <c r="AG18" s="1726"/>
      <c r="AH18" s="1726"/>
      <c r="AI18" s="1726"/>
      <c r="AJ18" s="1726"/>
      <c r="AK18" s="456"/>
      <c r="AL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6"/>
      <c r="BY18" s="456"/>
      <c r="BZ18" s="456"/>
      <c r="CA18" s="456"/>
      <c r="CB18" s="456"/>
      <c r="CC18" s="456"/>
      <c r="CD18" s="456"/>
      <c r="CE18" s="456"/>
      <c r="CF18" s="456"/>
      <c r="CG18" s="456"/>
      <c r="CH18" s="456"/>
      <c r="CI18" s="456"/>
      <c r="CJ18" s="456"/>
      <c r="CK18" s="456"/>
      <c r="CL18" s="456"/>
      <c r="CM18" s="456"/>
      <c r="CN18" s="456"/>
      <c r="CO18" s="456"/>
      <c r="CP18" s="456"/>
      <c r="CQ18" s="456"/>
    </row>
    <row r="19" spans="1:96" ht="12.75" customHeight="1">
      <c r="A19" s="456"/>
      <c r="B19" s="456"/>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56"/>
      <c r="CD19" s="456"/>
      <c r="CE19" s="456"/>
      <c r="CF19" s="456"/>
      <c r="CG19" s="456"/>
      <c r="CH19" s="456"/>
      <c r="CI19" s="456"/>
      <c r="CJ19" s="456"/>
      <c r="CK19" s="456"/>
      <c r="CL19" s="456"/>
      <c r="CM19" s="456"/>
      <c r="CN19" s="456"/>
      <c r="CO19" s="456"/>
      <c r="CP19" s="456"/>
      <c r="CQ19" s="456"/>
    </row>
    <row r="20" spans="1:96" ht="14.25" customHeight="1">
      <c r="A20" s="2132" t="s">
        <v>527</v>
      </c>
      <c r="B20" s="2132"/>
      <c r="C20" s="2132"/>
      <c r="D20" s="2132"/>
      <c r="E20" s="2132"/>
      <c r="F20" s="2132"/>
      <c r="G20" s="2132"/>
      <c r="H20" s="2132"/>
      <c r="I20" s="2132"/>
      <c r="J20" s="2132"/>
      <c r="K20" s="2132"/>
      <c r="L20" s="213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c r="AL20" s="2132"/>
      <c r="AM20" s="618"/>
      <c r="AN20" s="618"/>
      <c r="AO20" s="618"/>
      <c r="AP20" s="618"/>
      <c r="AQ20" s="618"/>
      <c r="AR20" s="618"/>
      <c r="AS20" s="618"/>
      <c r="AT20" s="618"/>
      <c r="AU20" s="618"/>
      <c r="AV20" s="618"/>
      <c r="AW20" s="618"/>
      <c r="AX20" s="618"/>
      <c r="AY20" s="618"/>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row>
    <row r="21" spans="1:96" ht="12.75" customHeight="1">
      <c r="A21" s="2120" t="s">
        <v>528</v>
      </c>
      <c r="B21" s="2120"/>
      <c r="C21" s="2120"/>
      <c r="D21" s="2120"/>
      <c r="E21" s="2120"/>
      <c r="F21" s="2120"/>
      <c r="G21" s="2120"/>
      <c r="H21" s="2120"/>
      <c r="I21" s="2120"/>
      <c r="J21" s="2120"/>
      <c r="K21" s="2120"/>
      <c r="L21" s="2120"/>
      <c r="M21" s="2120"/>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c r="AL21" s="2120"/>
      <c r="AM21" s="619"/>
      <c r="AN21" s="619"/>
      <c r="AO21" s="619"/>
      <c r="AP21" s="619"/>
      <c r="AQ21" s="619"/>
      <c r="AR21" s="619"/>
      <c r="AS21" s="619"/>
      <c r="AT21" s="619"/>
      <c r="AU21" s="619"/>
      <c r="AV21" s="619"/>
      <c r="AW21" s="619"/>
      <c r="AX21" s="619"/>
      <c r="AY21" s="619"/>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56"/>
      <c r="AL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row>
    <row r="23" spans="1:96" ht="12.75" customHeight="1">
      <c r="A23" s="114" t="s">
        <v>529</v>
      </c>
      <c r="B23" s="456"/>
      <c r="C23" s="1435"/>
      <c r="D23" s="1435"/>
      <c r="E23" s="1435"/>
      <c r="F23" s="1435"/>
      <c r="G23" s="1435"/>
      <c r="H23" s="1435"/>
      <c r="I23" s="1435"/>
      <c r="J23" s="1435"/>
      <c r="K23" s="1435"/>
      <c r="L23" s="1435"/>
      <c r="M23" s="1435"/>
      <c r="N23" s="1435"/>
      <c r="O23" s="1435"/>
      <c r="P23" s="1435"/>
      <c r="Q23" s="1435"/>
      <c r="R23" s="1435"/>
      <c r="S23" s="1435"/>
      <c r="T23" s="1435"/>
      <c r="U23" s="1435"/>
      <c r="V23" s="1435"/>
      <c r="W23" s="1435"/>
      <c r="X23" s="1435"/>
      <c r="Y23" s="1435"/>
      <c r="Z23" s="1435"/>
      <c r="AA23" s="21"/>
      <c r="AB23" s="21"/>
      <c r="AC23" s="21"/>
      <c r="AD23" s="21"/>
      <c r="AE23" s="21"/>
      <c r="AF23" s="21"/>
      <c r="AG23" s="21"/>
      <c r="AH23" s="21"/>
      <c r="AI23" s="21"/>
      <c r="AJ23" s="21"/>
      <c r="AK23" s="21"/>
      <c r="AL23" s="21"/>
      <c r="AM23" s="620"/>
      <c r="AN23" s="620"/>
      <c r="AO23" s="620"/>
      <c r="AP23" s="620"/>
      <c r="AQ23" s="620"/>
      <c r="AR23" s="620"/>
      <c r="AS23" s="620"/>
      <c r="AT23" s="620"/>
      <c r="AU23" s="620"/>
      <c r="AV23" s="620"/>
      <c r="AW23" s="620"/>
      <c r="AX23" s="620"/>
      <c r="AY23" s="620"/>
      <c r="AZ23" s="21"/>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row>
    <row r="24" spans="1:96" ht="12.75" customHeight="1">
      <c r="A24" s="114" t="s">
        <v>530</v>
      </c>
      <c r="B24" s="456"/>
      <c r="C24" s="1435"/>
      <c r="D24" s="1435"/>
      <c r="E24" s="1435"/>
      <c r="F24" s="1435"/>
      <c r="G24" s="1435"/>
      <c r="H24" s="1435"/>
      <c r="I24" s="1435"/>
      <c r="J24" s="1435"/>
      <c r="K24" s="1435"/>
      <c r="L24" s="1435"/>
      <c r="M24" s="1435"/>
      <c r="N24" s="1435"/>
      <c r="O24" s="1435"/>
      <c r="P24" s="1435"/>
      <c r="Q24" s="1435"/>
      <c r="R24" s="1435"/>
      <c r="S24" s="1435"/>
      <c r="T24" s="1435"/>
      <c r="U24" s="1435"/>
      <c r="V24" s="1435"/>
      <c r="W24" s="1435"/>
      <c r="X24" s="1435"/>
      <c r="Y24" s="1435"/>
      <c r="Z24" s="1435"/>
      <c r="AA24" s="21"/>
      <c r="AB24" s="21"/>
      <c r="AC24" s="21"/>
      <c r="AD24" s="21"/>
      <c r="AE24" s="21"/>
      <c r="AF24" s="21"/>
      <c r="AG24" s="21"/>
      <c r="AH24" s="21"/>
      <c r="AI24" s="21"/>
      <c r="AJ24" s="21"/>
      <c r="AK24" s="21"/>
      <c r="AL24" s="21"/>
      <c r="AM24" s="620"/>
      <c r="AN24" s="620"/>
      <c r="AO24" s="620"/>
      <c r="AP24" s="620"/>
      <c r="AQ24" s="620"/>
      <c r="AR24" s="620"/>
      <c r="AS24" s="620"/>
      <c r="AT24" s="620"/>
      <c r="AU24" s="620"/>
      <c r="AV24" s="620"/>
      <c r="AW24" s="620"/>
      <c r="AX24" s="620"/>
      <c r="AY24" s="620"/>
      <c r="AZ24" s="21"/>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6"/>
      <c r="CA24" s="456"/>
      <c r="CB24" s="456"/>
      <c r="CC24" s="456"/>
      <c r="CD24" s="456"/>
      <c r="CE24" s="456"/>
      <c r="CF24" s="456"/>
      <c r="CG24" s="456"/>
      <c r="CH24" s="456"/>
      <c r="CI24" s="456"/>
      <c r="CJ24" s="456"/>
      <c r="CK24" s="456"/>
      <c r="CL24" s="456"/>
      <c r="CM24" s="456"/>
      <c r="CN24" s="456"/>
      <c r="CO24" s="456"/>
      <c r="CP24" s="456"/>
      <c r="CQ24" s="456"/>
    </row>
    <row r="25" spans="1:96" ht="12.75" customHeight="1">
      <c r="A25" s="1279"/>
      <c r="B25" s="456"/>
      <c r="C25" s="1279"/>
      <c r="D25" s="1279"/>
      <c r="E25" s="1279"/>
      <c r="F25" s="1279"/>
      <c r="G25" s="1279"/>
      <c r="H25" s="1279"/>
      <c r="I25" s="1279"/>
      <c r="J25" s="1279"/>
      <c r="K25" s="1279"/>
      <c r="L25" s="1279"/>
      <c r="M25" s="1279"/>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46"/>
      <c r="AL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6"/>
      <c r="BY25" s="456"/>
      <c r="BZ25" s="456"/>
      <c r="CA25" s="456"/>
      <c r="CB25" s="456"/>
      <c r="CC25" s="456"/>
      <c r="CD25" s="456"/>
      <c r="CE25" s="456"/>
      <c r="CF25" s="456"/>
      <c r="CG25" s="456"/>
      <c r="CH25" s="456"/>
      <c r="CI25" s="456"/>
      <c r="CJ25" s="456"/>
      <c r="CK25" s="456"/>
      <c r="CL25" s="456"/>
      <c r="CM25" s="456"/>
      <c r="CN25" s="456"/>
      <c r="CO25" s="456"/>
      <c r="CP25" s="456"/>
      <c r="CQ25" s="456"/>
    </row>
    <row r="26" spans="1:96" ht="12.75" customHeight="1">
      <c r="A26" s="46"/>
      <c r="B26" s="456"/>
      <c r="C26" s="46"/>
      <c r="D26" s="46"/>
      <c r="E26" s="46"/>
      <c r="F26" s="46"/>
      <c r="G26" s="46"/>
      <c r="H26" s="46"/>
      <c r="I26" s="46"/>
      <c r="J26" s="46"/>
      <c r="K26" s="46"/>
      <c r="L26" s="46"/>
      <c r="M26" s="2119">
        <f>'Basis &amp; Credits'!AB56</f>
        <v>2718870</v>
      </c>
      <c r="N26" s="2119"/>
      <c r="O26" s="2119"/>
      <c r="P26" s="2119"/>
      <c r="Q26" s="2119"/>
      <c r="R26" s="46" t="s">
        <v>531</v>
      </c>
      <c r="S26" s="46"/>
      <c r="T26" s="46"/>
      <c r="U26" s="46"/>
      <c r="V26" s="46"/>
      <c r="W26" s="46"/>
      <c r="X26" s="46"/>
      <c r="Y26" s="46"/>
      <c r="Z26" s="46"/>
      <c r="AA26" s="456"/>
      <c r="AB26" s="456"/>
      <c r="AC26" s="456"/>
      <c r="AD26" s="456"/>
      <c r="AE26" s="456"/>
      <c r="AF26" s="46"/>
      <c r="AG26" s="46"/>
      <c r="AH26" s="46"/>
      <c r="AI26" s="46"/>
      <c r="AJ26" s="46"/>
      <c r="AK26" s="46"/>
      <c r="AL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row>
    <row r="27" spans="1:96" ht="12.75" customHeight="1">
      <c r="A27" s="46"/>
      <c r="B27" s="456"/>
      <c r="C27" s="46"/>
      <c r="D27" s="46"/>
      <c r="E27" s="46"/>
      <c r="F27" s="46"/>
      <c r="G27" s="46"/>
      <c r="H27" s="46"/>
      <c r="I27" s="46"/>
      <c r="J27" s="46"/>
      <c r="K27" s="46"/>
      <c r="L27" s="46"/>
      <c r="M27" s="1718">
        <f>'Basis &amp; Credits'!AB77</f>
        <v>0</v>
      </c>
      <c r="N27" s="1718"/>
      <c r="O27" s="1718"/>
      <c r="P27" s="1718"/>
      <c r="Q27" s="1718"/>
      <c r="R27" s="46" t="s">
        <v>532</v>
      </c>
      <c r="S27" s="46"/>
      <c r="T27" s="46"/>
      <c r="U27" s="46"/>
      <c r="V27" s="46"/>
      <c r="W27" s="46"/>
      <c r="X27" s="46"/>
      <c r="Y27" s="46"/>
      <c r="Z27" s="46"/>
      <c r="AA27" s="456"/>
      <c r="AB27" s="456"/>
      <c r="AC27" s="456"/>
      <c r="AD27" s="456"/>
      <c r="AE27" s="456"/>
      <c r="AF27" s="46"/>
      <c r="AG27" s="46"/>
      <c r="AH27" s="46"/>
      <c r="AI27" s="46"/>
      <c r="AJ27" s="46"/>
      <c r="AK27" s="46"/>
      <c r="AL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row>
    <row r="28" spans="1:96" ht="12.75" customHeight="1">
      <c r="A28" s="46"/>
      <c r="B28" s="456"/>
      <c r="C28" s="46"/>
      <c r="D28" s="46"/>
      <c r="E28" s="46"/>
      <c r="F28" s="46"/>
      <c r="G28" s="46"/>
      <c r="H28" s="46"/>
      <c r="I28" s="46"/>
      <c r="J28" s="46"/>
      <c r="K28" s="46"/>
      <c r="L28" s="46"/>
      <c r="M28" s="115"/>
      <c r="N28" s="46"/>
      <c r="O28" s="46"/>
      <c r="P28" s="46"/>
      <c r="Q28" s="46"/>
      <c r="R28" s="46"/>
      <c r="S28" s="46"/>
      <c r="T28" s="46"/>
      <c r="U28" s="46"/>
      <c r="V28" s="46"/>
      <c r="W28" s="46"/>
      <c r="X28" s="46"/>
      <c r="Y28" s="46"/>
      <c r="Z28" s="46"/>
      <c r="AA28" s="456"/>
      <c r="AB28" s="456"/>
      <c r="AC28" s="456"/>
      <c r="AD28" s="456"/>
      <c r="AE28" s="456"/>
      <c r="AF28" s="46"/>
      <c r="AG28" s="46"/>
      <c r="AH28" s="46"/>
      <c r="AI28" s="46"/>
      <c r="AJ28" s="46"/>
      <c r="AK28" s="46"/>
      <c r="AL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row>
    <row r="29" spans="1:96" ht="12.75" customHeight="1">
      <c r="A29" s="46" t="s">
        <v>533</v>
      </c>
      <c r="B29" s="456"/>
      <c r="C29" s="46"/>
      <c r="D29" s="46"/>
      <c r="E29" s="46"/>
      <c r="F29" s="46"/>
      <c r="G29" s="46"/>
      <c r="H29" s="46"/>
      <c r="I29" s="46"/>
      <c r="J29" s="46"/>
      <c r="K29" s="46"/>
      <c r="L29" s="46"/>
      <c r="M29" s="115"/>
      <c r="N29" s="46"/>
      <c r="O29" s="46"/>
      <c r="P29" s="46"/>
      <c r="Q29" s="46"/>
      <c r="R29" s="46"/>
      <c r="S29" s="46"/>
      <c r="T29" s="46"/>
      <c r="U29" s="46"/>
      <c r="V29" s="46"/>
      <c r="W29" s="46"/>
      <c r="X29" s="46"/>
      <c r="Y29" s="46"/>
      <c r="Z29" s="46"/>
      <c r="AA29" s="456"/>
      <c r="AB29" s="456"/>
      <c r="AC29" s="456"/>
      <c r="AD29" s="456"/>
      <c r="AE29" s="456"/>
      <c r="AF29" s="46"/>
      <c r="AG29" s="46"/>
      <c r="AH29" s="46"/>
      <c r="AI29" s="46"/>
      <c r="AJ29" s="46"/>
      <c r="AK29" s="46"/>
      <c r="AL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row>
    <row r="30" spans="1:96" ht="12.75" customHeight="1">
      <c r="A30" s="46" t="s">
        <v>534</v>
      </c>
      <c r="B30" s="45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56"/>
      <c r="AZ30" s="22"/>
      <c r="BA30" s="456"/>
      <c r="BB30" s="456"/>
      <c r="BC30" s="456"/>
      <c r="BD30" s="456"/>
      <c r="BE30" s="456"/>
      <c r="BF30" s="456"/>
      <c r="BG30" s="456"/>
      <c r="BH30" s="456"/>
      <c r="BI30" s="456"/>
      <c r="BJ30" s="456"/>
      <c r="BK30" s="456"/>
      <c r="BL30" s="456"/>
      <c r="BM30" s="456"/>
      <c r="BN30" s="456"/>
      <c r="BO30" s="456"/>
      <c r="BP30" s="456"/>
      <c r="BQ30" s="456"/>
      <c r="BR30" s="456"/>
      <c r="BS30" s="456"/>
      <c r="BT30" s="456"/>
      <c r="BU30" s="456"/>
      <c r="BV30" s="456"/>
      <c r="BW30" s="456"/>
      <c r="BX30" s="456"/>
      <c r="BY30" s="456"/>
      <c r="BZ30" s="456"/>
      <c r="CA30" s="456"/>
      <c r="CB30" s="456"/>
      <c r="CC30" s="456"/>
      <c r="CD30" s="456"/>
      <c r="CE30" s="456"/>
      <c r="CF30" s="456"/>
      <c r="CG30" s="456"/>
      <c r="CH30" s="456"/>
      <c r="CI30" s="456"/>
      <c r="CJ30" s="456"/>
      <c r="CK30" s="456"/>
      <c r="CL30" s="456"/>
      <c r="CM30" s="456"/>
      <c r="CN30" s="456"/>
      <c r="CO30" s="456"/>
      <c r="CP30" s="456"/>
      <c r="CQ30" s="456"/>
    </row>
    <row r="31" spans="1:96" ht="12.75" customHeight="1">
      <c r="A31" s="1287" t="s">
        <v>535</v>
      </c>
      <c r="B31" s="456"/>
      <c r="C31" s="1287"/>
      <c r="D31" s="1287"/>
      <c r="E31" s="1287"/>
      <c r="F31" s="1287"/>
      <c r="G31" s="1287"/>
      <c r="H31" s="1287"/>
      <c r="I31" s="1287"/>
      <c r="J31" s="1287"/>
      <c r="K31" s="1287"/>
      <c r="L31" s="1287"/>
      <c r="M31" s="1287"/>
      <c r="N31" s="1287"/>
      <c r="O31" s="1287"/>
      <c r="P31" s="1287"/>
      <c r="Q31" s="1287"/>
      <c r="R31" s="1287"/>
      <c r="S31" s="1287"/>
      <c r="T31" s="582"/>
      <c r="U31" s="582"/>
      <c r="V31" s="582"/>
      <c r="W31" s="582"/>
      <c r="X31" s="582"/>
      <c r="Y31" s="582"/>
      <c r="Z31" s="582"/>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56"/>
      <c r="BB31" s="456"/>
      <c r="BC31" s="456"/>
      <c r="BD31" s="456"/>
      <c r="BE31" s="456"/>
      <c r="BF31" s="456"/>
      <c r="BG31" s="456"/>
      <c r="BH31" s="456"/>
      <c r="BI31" s="456"/>
      <c r="BJ31" s="456"/>
      <c r="BK31" s="456"/>
      <c r="BL31" s="456"/>
      <c r="BM31" s="456"/>
      <c r="BN31" s="456"/>
      <c r="BO31" s="456"/>
      <c r="BP31" s="456"/>
      <c r="BQ31" s="456"/>
      <c r="BR31" s="456"/>
      <c r="BS31" s="456"/>
      <c r="BT31" s="456"/>
      <c r="BU31" s="456"/>
      <c r="BV31" s="456"/>
      <c r="BW31" s="456"/>
      <c r="BX31" s="456"/>
      <c r="BY31" s="456"/>
      <c r="BZ31" s="456"/>
      <c r="CA31" s="456"/>
      <c r="CB31" s="456"/>
      <c r="CC31" s="456"/>
      <c r="CD31" s="456"/>
      <c r="CE31" s="456"/>
      <c r="CF31" s="456"/>
      <c r="CG31" s="456"/>
      <c r="CH31" s="456"/>
      <c r="CI31" s="456"/>
      <c r="CJ31" s="456"/>
      <c r="CK31" s="456"/>
      <c r="CL31" s="456"/>
      <c r="CM31" s="456"/>
      <c r="CN31" s="456"/>
      <c r="CO31" s="456"/>
      <c r="CP31" s="456"/>
      <c r="CQ31" s="456"/>
    </row>
    <row r="32" spans="1:96" s="29" customFormat="1" ht="12.75" customHeight="1">
      <c r="A32" s="1287"/>
      <c r="B32" s="456"/>
      <c r="C32" s="1287"/>
      <c r="D32" s="1287"/>
      <c r="E32" s="1287"/>
      <c r="F32" s="1287"/>
      <c r="G32" s="1287"/>
      <c r="H32" s="1287"/>
      <c r="I32" s="1287"/>
      <c r="J32" s="1287"/>
      <c r="K32" s="1287"/>
      <c r="L32" s="1287"/>
      <c r="M32" s="1287"/>
      <c r="N32" s="1287"/>
      <c r="O32" s="1287"/>
      <c r="P32" s="1287"/>
      <c r="Q32" s="1287"/>
      <c r="R32" s="1287"/>
      <c r="S32" s="1287"/>
      <c r="T32" s="1287"/>
      <c r="U32" s="1287"/>
      <c r="V32" s="1287"/>
      <c r="W32" s="1287"/>
      <c r="X32" s="1287"/>
      <c r="Y32" s="1287"/>
      <c r="Z32" s="1287"/>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0"/>
    </row>
    <row r="33" spans="1:96" s="29" customFormat="1" ht="12.75" customHeight="1">
      <c r="A33" s="582" t="s">
        <v>536</v>
      </c>
      <c r="C33" s="582"/>
      <c r="D33" s="582"/>
      <c r="E33" s="582"/>
      <c r="F33" s="582"/>
      <c r="G33" s="582"/>
      <c r="H33" s="582"/>
      <c r="I33" s="582"/>
      <c r="J33" s="582"/>
      <c r="K33" s="582"/>
      <c r="L33" s="582"/>
      <c r="M33" s="582"/>
      <c r="N33" s="582"/>
      <c r="O33" s="1731"/>
      <c r="P33" s="1731"/>
      <c r="Q33" s="582" t="s">
        <v>537</v>
      </c>
      <c r="S33" s="582"/>
      <c r="T33" s="582"/>
      <c r="U33" s="582"/>
      <c r="V33" s="582"/>
      <c r="W33" s="582"/>
      <c r="X33" s="582"/>
      <c r="Y33" s="582"/>
      <c r="Z33" s="582"/>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297"/>
      <c r="CR33" s="440"/>
    </row>
    <row r="34" spans="1:96" s="29" customFormat="1" ht="12.75" customHeight="1">
      <c r="A34" s="151" t="s">
        <v>538</v>
      </c>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0"/>
    </row>
    <row r="35" spans="1:96" s="29" customFormat="1" ht="12.75" customHeight="1">
      <c r="A35" s="151" t="s">
        <v>539</v>
      </c>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0"/>
    </row>
    <row r="36" spans="1:96" ht="12.75" customHeight="1">
      <c r="A36" s="583" t="s">
        <v>540</v>
      </c>
      <c r="B36" s="29"/>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6"/>
      <c r="BY36" s="456"/>
      <c r="BZ36" s="456"/>
      <c r="CA36" s="456"/>
      <c r="CB36" s="456"/>
      <c r="CC36" s="456"/>
      <c r="CD36" s="456"/>
      <c r="CE36" s="456"/>
      <c r="CF36" s="456"/>
      <c r="CG36" s="456"/>
      <c r="CH36" s="456"/>
      <c r="CI36" s="456"/>
      <c r="CJ36" s="456"/>
      <c r="CK36" s="456"/>
      <c r="CL36" s="456"/>
      <c r="CM36" s="456"/>
      <c r="CN36" s="456"/>
      <c r="CO36" s="456"/>
      <c r="CP36" s="456"/>
      <c r="CQ36" s="456"/>
    </row>
    <row r="37" spans="1:96" ht="12.75" customHeight="1">
      <c r="A37" s="46" t="s">
        <v>541</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Z37" s="22"/>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56"/>
      <c r="CA37" s="456"/>
      <c r="CB37" s="456"/>
      <c r="CC37" s="456"/>
      <c r="CD37" s="456"/>
      <c r="CE37" s="456"/>
      <c r="CF37" s="456"/>
      <c r="CG37" s="456"/>
      <c r="CH37" s="456"/>
      <c r="CI37" s="456"/>
      <c r="CJ37" s="456"/>
      <c r="CK37" s="456"/>
      <c r="CL37" s="456"/>
      <c r="CM37" s="456"/>
      <c r="CN37" s="456"/>
      <c r="CO37" s="456"/>
      <c r="CP37" s="456"/>
      <c r="CQ37" s="456"/>
    </row>
    <row r="38" spans="1:96" ht="12.75" customHeight="1">
      <c r="A38" s="46" t="s">
        <v>542</v>
      </c>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Z38" s="22"/>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c r="BW38" s="456"/>
      <c r="BX38" s="456"/>
      <c r="BY38" s="456"/>
      <c r="BZ38" s="456"/>
      <c r="CA38" s="456"/>
      <c r="CB38" s="456"/>
      <c r="CC38" s="456"/>
      <c r="CD38" s="456"/>
      <c r="CE38" s="456"/>
      <c r="CF38" s="456"/>
      <c r="CG38" s="456"/>
      <c r="CH38" s="456"/>
      <c r="CI38" s="456"/>
      <c r="CJ38" s="456"/>
      <c r="CK38" s="456"/>
      <c r="CL38" s="456"/>
      <c r="CM38" s="456"/>
      <c r="CN38" s="456"/>
      <c r="CO38" s="456"/>
      <c r="CP38" s="456"/>
      <c r="CQ38" s="456"/>
    </row>
    <row r="39" spans="1:96" ht="12.75" customHeight="1">
      <c r="A39" s="45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Z39" s="22"/>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c r="BW39" s="456"/>
      <c r="BX39" s="456"/>
      <c r="BY39" s="456"/>
      <c r="BZ39" s="456"/>
      <c r="CA39" s="456"/>
      <c r="CB39" s="456"/>
      <c r="CC39" s="456"/>
      <c r="CD39" s="456"/>
      <c r="CE39" s="456"/>
      <c r="CF39" s="456"/>
      <c r="CG39" s="456"/>
      <c r="CH39" s="456"/>
      <c r="CI39" s="456"/>
      <c r="CJ39" s="456"/>
      <c r="CK39" s="456"/>
      <c r="CL39" s="456"/>
      <c r="CM39" s="456"/>
      <c r="CN39" s="456"/>
      <c r="CO39" s="456"/>
      <c r="CP39" s="456"/>
      <c r="CQ39" s="456"/>
    </row>
    <row r="40" spans="1:96" ht="12.75" customHeight="1">
      <c r="A40" s="582" t="s">
        <v>543</v>
      </c>
      <c r="B40" s="29"/>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56"/>
      <c r="CD40" s="456"/>
      <c r="CE40" s="456"/>
      <c r="CF40" s="456"/>
      <c r="CG40" s="456"/>
      <c r="CH40" s="456"/>
      <c r="CI40" s="456"/>
      <c r="CJ40" s="456"/>
      <c r="CK40" s="456"/>
      <c r="CL40" s="456"/>
      <c r="CM40" s="456"/>
      <c r="CN40" s="456"/>
      <c r="CO40" s="456"/>
      <c r="CP40" s="456"/>
      <c r="CQ40" s="456"/>
    </row>
    <row r="41" spans="1:96" ht="12.75" customHeight="1">
      <c r="A41" s="588" t="s">
        <v>544</v>
      </c>
      <c r="B41" s="29"/>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56"/>
      <c r="CD41" s="456"/>
      <c r="CE41" s="456"/>
      <c r="CF41" s="456"/>
      <c r="CG41" s="456"/>
      <c r="CH41" s="456"/>
      <c r="CI41" s="456"/>
      <c r="CJ41" s="456"/>
      <c r="CK41" s="456"/>
      <c r="CL41" s="456"/>
      <c r="CM41" s="456"/>
      <c r="CN41" s="456"/>
      <c r="CO41" s="456"/>
      <c r="CP41" s="456"/>
      <c r="CQ41" s="456"/>
    </row>
    <row r="42" spans="1:96" ht="12.75" customHeight="1">
      <c r="A42" s="588" t="s">
        <v>545</v>
      </c>
      <c r="B42" s="29"/>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170"/>
      <c r="AB42" s="170"/>
      <c r="AC42" s="170"/>
      <c r="AD42" s="170"/>
      <c r="AE42" s="170"/>
      <c r="AF42" s="170"/>
      <c r="AG42" s="170"/>
      <c r="AH42" s="170"/>
      <c r="AI42" s="170"/>
      <c r="AJ42" s="170"/>
      <c r="AK42" s="583"/>
      <c r="AL42" s="1297"/>
      <c r="AM42" s="1297"/>
      <c r="AN42" s="1297"/>
      <c r="AO42" s="1297"/>
      <c r="AP42" s="1297"/>
      <c r="AQ42" s="1297"/>
      <c r="AR42" s="1297"/>
      <c r="AS42" s="1297"/>
      <c r="AT42" s="1297"/>
      <c r="AU42" s="1297"/>
      <c r="AV42" s="1297"/>
      <c r="AW42" s="1297"/>
      <c r="AX42" s="1297"/>
      <c r="AY42" s="1297"/>
      <c r="AZ42" s="22"/>
      <c r="BA42" s="456"/>
      <c r="BB42" s="456"/>
      <c r="BC42" s="456"/>
      <c r="BD42" s="456"/>
      <c r="BE42" s="456"/>
      <c r="BF42" s="456"/>
      <c r="BG42" s="456"/>
      <c r="BH42" s="456"/>
      <c r="BI42" s="456"/>
      <c r="BJ42" s="456"/>
      <c r="BK42" s="456"/>
      <c r="BL42" s="456"/>
      <c r="BM42" s="456"/>
      <c r="BN42" s="456"/>
      <c r="BO42" s="456"/>
      <c r="BP42" s="456"/>
      <c r="BQ42" s="456"/>
      <c r="BR42" s="456"/>
      <c r="BS42" s="456"/>
      <c r="BT42" s="456"/>
      <c r="BU42" s="456"/>
      <c r="BV42" s="456"/>
      <c r="BW42" s="456"/>
      <c r="BX42" s="456"/>
      <c r="BY42" s="456"/>
      <c r="BZ42" s="456"/>
      <c r="CA42" s="456"/>
      <c r="CB42" s="456"/>
      <c r="CC42" s="456"/>
      <c r="CD42" s="456"/>
      <c r="CE42" s="456"/>
      <c r="CF42" s="456"/>
      <c r="CG42" s="456"/>
      <c r="CH42" s="456"/>
      <c r="CI42" s="456"/>
      <c r="CJ42" s="456"/>
      <c r="CK42" s="456"/>
      <c r="CL42" s="456"/>
      <c r="CM42" s="456"/>
      <c r="CN42" s="456"/>
      <c r="CO42" s="456"/>
      <c r="CP42" s="456"/>
      <c r="CQ42" s="456"/>
    </row>
    <row r="43" spans="1:96" ht="12.75" customHeight="1">
      <c r="A43" s="588" t="s">
        <v>546</v>
      </c>
      <c r="B43" s="29"/>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56"/>
      <c r="BB43" s="456"/>
      <c r="BC43" s="456"/>
      <c r="BD43" s="456"/>
      <c r="BE43" s="456"/>
      <c r="BF43" s="456"/>
      <c r="BG43" s="456"/>
      <c r="BH43" s="456"/>
      <c r="BI43" s="456"/>
      <c r="BJ43" s="456"/>
      <c r="BK43" s="456"/>
      <c r="BL43" s="456"/>
      <c r="BM43" s="456"/>
      <c r="BN43" s="456"/>
      <c r="BO43" s="456"/>
      <c r="BP43" s="456"/>
      <c r="BQ43" s="456"/>
      <c r="BR43" s="456"/>
      <c r="BS43" s="456"/>
      <c r="BT43" s="456"/>
      <c r="BU43" s="456"/>
      <c r="BV43" s="456"/>
      <c r="BW43" s="456"/>
      <c r="BX43" s="456"/>
      <c r="BY43" s="456"/>
      <c r="BZ43" s="456"/>
      <c r="CA43" s="456"/>
      <c r="CB43" s="456"/>
      <c r="CC43" s="456"/>
      <c r="CD43" s="456"/>
      <c r="CE43" s="456"/>
      <c r="CF43" s="456"/>
      <c r="CG43" s="456"/>
      <c r="CH43" s="456"/>
      <c r="CI43" s="456"/>
      <c r="CJ43" s="456"/>
      <c r="CK43" s="456"/>
      <c r="CL43" s="456"/>
      <c r="CM43" s="456"/>
      <c r="CN43" s="456"/>
      <c r="CO43" s="456"/>
      <c r="CP43" s="456"/>
      <c r="CQ43" s="456"/>
    </row>
    <row r="44" spans="1:96" ht="12.75" customHeight="1">
      <c r="A44" s="589" t="s">
        <v>547</v>
      </c>
      <c r="B44" s="456"/>
      <c r="C44" s="1287"/>
      <c r="D44" s="1287"/>
      <c r="E44" s="1287"/>
      <c r="F44" s="1287"/>
      <c r="G44" s="1287"/>
      <c r="H44" s="1287"/>
      <c r="I44" s="1287"/>
      <c r="J44" s="1287"/>
      <c r="K44" s="1287"/>
      <c r="L44" s="1287"/>
      <c r="M44" s="1287"/>
      <c r="N44" s="1287"/>
      <c r="O44" s="1287"/>
      <c r="P44" s="1287"/>
      <c r="Q44" s="1287"/>
      <c r="R44" s="1287"/>
      <c r="S44" s="1287"/>
      <c r="T44" s="1287"/>
      <c r="U44" s="1287"/>
      <c r="V44" s="1287"/>
      <c r="W44" s="1287"/>
      <c r="X44" s="1287"/>
      <c r="Y44" s="1287"/>
      <c r="Z44" s="1287"/>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6"/>
      <c r="CA44" s="456"/>
      <c r="CB44" s="456"/>
      <c r="CC44" s="456"/>
      <c r="CD44" s="456"/>
      <c r="CE44" s="456"/>
      <c r="CF44" s="456"/>
      <c r="CG44" s="456"/>
      <c r="CH44" s="456"/>
      <c r="CI44" s="456"/>
      <c r="CJ44" s="456"/>
      <c r="CK44" s="456"/>
      <c r="CL44" s="456"/>
      <c r="CM44" s="456"/>
      <c r="CN44" s="456"/>
      <c r="CO44" s="456"/>
      <c r="CP44" s="456"/>
      <c r="CQ44" s="456"/>
    </row>
    <row r="45" spans="1:96" ht="12.75" customHeight="1">
      <c r="A45" s="589" t="s">
        <v>548</v>
      </c>
      <c r="B45" s="456"/>
      <c r="C45" s="1287"/>
      <c r="D45" s="1287"/>
      <c r="E45" s="1287"/>
      <c r="F45" s="1287"/>
      <c r="G45" s="1287"/>
      <c r="H45" s="1287"/>
      <c r="I45" s="1287"/>
      <c r="J45" s="1287"/>
      <c r="K45" s="1287"/>
      <c r="L45" s="1287"/>
      <c r="M45" s="1287"/>
      <c r="N45" s="1287"/>
      <c r="O45" s="1287"/>
      <c r="P45" s="1287"/>
      <c r="Q45" s="1287"/>
      <c r="R45" s="1287"/>
      <c r="S45" s="1287"/>
      <c r="T45" s="1287"/>
      <c r="U45" s="1287"/>
      <c r="V45" s="1287"/>
      <c r="W45" s="1287"/>
      <c r="X45" s="1287"/>
      <c r="Y45" s="1287"/>
      <c r="Z45" s="1287"/>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294"/>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56"/>
      <c r="CD45" s="456"/>
      <c r="CE45" s="456"/>
      <c r="CF45" s="456"/>
      <c r="CG45" s="456"/>
      <c r="CH45" s="456"/>
      <c r="CI45" s="456"/>
      <c r="CJ45" s="456"/>
      <c r="CK45" s="456"/>
      <c r="CL45" s="456"/>
      <c r="CM45" s="456"/>
      <c r="CN45" s="456"/>
      <c r="CO45" s="456"/>
      <c r="CP45" s="456"/>
      <c r="CQ45" s="456"/>
    </row>
    <row r="46" spans="1:96" ht="12.75" customHeight="1">
      <c r="A46" s="589" t="s">
        <v>549</v>
      </c>
      <c r="B46" s="456"/>
      <c r="C46" s="1287"/>
      <c r="D46" s="1287"/>
      <c r="E46" s="1287"/>
      <c r="F46" s="1287"/>
      <c r="G46" s="1287"/>
      <c r="H46" s="1287"/>
      <c r="I46" s="1287"/>
      <c r="J46" s="1287"/>
      <c r="K46" s="1287"/>
      <c r="L46" s="1287"/>
      <c r="M46" s="1287"/>
      <c r="N46" s="1287"/>
      <c r="O46" s="1287"/>
      <c r="P46" s="1287"/>
      <c r="Q46" s="1287"/>
      <c r="R46" s="1287"/>
      <c r="S46" s="1287"/>
      <c r="T46" s="1287"/>
      <c r="U46" s="1287"/>
      <c r="V46" s="1287"/>
      <c r="W46" s="1287"/>
      <c r="X46" s="1287"/>
      <c r="Y46" s="1287"/>
      <c r="Z46" s="1287"/>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56"/>
      <c r="CD46" s="456"/>
      <c r="CE46" s="456"/>
      <c r="CF46" s="456"/>
      <c r="CG46" s="456"/>
      <c r="CH46" s="456"/>
      <c r="CI46" s="456"/>
      <c r="CJ46" s="456"/>
      <c r="CK46" s="456"/>
      <c r="CL46" s="456"/>
      <c r="CM46" s="456"/>
      <c r="CN46" s="456"/>
      <c r="CO46" s="456"/>
      <c r="CP46" s="456"/>
      <c r="CQ46" s="456"/>
    </row>
    <row r="47" spans="1:96" ht="12.75" customHeight="1">
      <c r="A47" s="589"/>
      <c r="B47" s="456"/>
      <c r="C47" s="1287"/>
      <c r="D47" s="1287"/>
      <c r="E47" s="1287"/>
      <c r="F47" s="1287"/>
      <c r="G47" s="1287"/>
      <c r="H47" s="1287"/>
      <c r="I47" s="1287"/>
      <c r="J47" s="1287"/>
      <c r="K47" s="1287"/>
      <c r="L47" s="1287"/>
      <c r="M47" s="1287"/>
      <c r="N47" s="1287"/>
      <c r="O47" s="1287"/>
      <c r="P47" s="1287"/>
      <c r="Q47" s="1287"/>
      <c r="R47" s="1287"/>
      <c r="S47" s="1287"/>
      <c r="T47" s="1287"/>
      <c r="U47" s="1287"/>
      <c r="V47" s="1287"/>
      <c r="W47" s="1287"/>
      <c r="X47" s="1287"/>
      <c r="Y47" s="1287"/>
      <c r="Z47" s="1287"/>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56"/>
      <c r="CD47" s="456"/>
      <c r="CE47" s="456"/>
      <c r="CF47" s="456"/>
      <c r="CG47" s="456"/>
      <c r="CH47" s="456"/>
      <c r="CI47" s="456"/>
      <c r="CJ47" s="456"/>
      <c r="CK47" s="456"/>
      <c r="CL47" s="456"/>
      <c r="CM47" s="456"/>
      <c r="CN47" s="456"/>
      <c r="CO47" s="456"/>
      <c r="CP47" s="456"/>
      <c r="CQ47" s="456"/>
    </row>
    <row r="48" spans="1:96" ht="12.75" customHeight="1">
      <c r="A48" s="590" t="s">
        <v>550</v>
      </c>
      <c r="B48" s="456"/>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7"/>
      <c r="Y48" s="1287"/>
      <c r="Z48" s="1287"/>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56"/>
      <c r="CD48" s="456"/>
      <c r="CE48" s="456"/>
      <c r="CF48" s="456"/>
      <c r="CG48" s="456"/>
      <c r="CH48" s="456"/>
      <c r="CI48" s="456"/>
      <c r="CJ48" s="456"/>
      <c r="CK48" s="456"/>
      <c r="CL48" s="456"/>
      <c r="CM48" s="456"/>
      <c r="CN48" s="456"/>
      <c r="CO48" s="456"/>
      <c r="CP48" s="456"/>
      <c r="CQ48" s="456"/>
    </row>
    <row r="49" spans="1:52" ht="12.75" customHeight="1">
      <c r="A49" s="1287" t="s">
        <v>551</v>
      </c>
      <c r="B49" s="456"/>
      <c r="C49" s="1287"/>
      <c r="D49" s="1287"/>
      <c r="E49" s="1287"/>
      <c r="F49" s="1287"/>
      <c r="G49" s="1287"/>
      <c r="H49" s="1287"/>
      <c r="I49" s="1287"/>
      <c r="J49" s="1287"/>
      <c r="K49" s="1287"/>
      <c r="L49" s="1287"/>
      <c r="M49" s="1287"/>
      <c r="N49" s="1287"/>
      <c r="O49" s="1287"/>
      <c r="P49" s="1287"/>
      <c r="Q49" s="1287"/>
      <c r="R49" s="1287"/>
      <c r="S49" s="1287"/>
      <c r="T49" s="1287"/>
      <c r="U49" s="1287"/>
      <c r="V49" s="1287"/>
      <c r="W49" s="1287"/>
      <c r="X49" s="1287"/>
      <c r="Y49" s="1287"/>
      <c r="Z49" s="1287"/>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287" t="s">
        <v>552</v>
      </c>
      <c r="B50" s="456"/>
      <c r="C50" s="1287"/>
      <c r="D50" s="1287"/>
      <c r="E50" s="1287"/>
      <c r="F50" s="1287"/>
      <c r="G50" s="1287"/>
      <c r="H50" s="1287"/>
      <c r="I50" s="1287"/>
      <c r="J50" s="1287"/>
      <c r="K50" s="1287"/>
      <c r="L50" s="1287"/>
      <c r="M50" s="1287"/>
      <c r="N50" s="1287"/>
      <c r="O50" s="1287"/>
      <c r="P50" s="1287"/>
      <c r="Q50" s="1287"/>
      <c r="R50" s="1287"/>
      <c r="S50" s="1287"/>
      <c r="T50" s="1287"/>
      <c r="U50" s="1287"/>
      <c r="V50" s="1287"/>
      <c r="W50" s="1287"/>
      <c r="X50" s="1287"/>
      <c r="Y50" s="1287"/>
      <c r="Z50" s="1287"/>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287" t="s">
        <v>553</v>
      </c>
      <c r="B51" s="456"/>
      <c r="C51" s="1287"/>
      <c r="D51" s="1287"/>
      <c r="E51" s="1287"/>
      <c r="F51" s="1287"/>
      <c r="G51" s="1287"/>
      <c r="H51" s="1287"/>
      <c r="I51" s="1287"/>
      <c r="J51" s="1287"/>
      <c r="K51" s="1287"/>
      <c r="L51" s="1287"/>
      <c r="M51" s="1287"/>
      <c r="N51" s="1287"/>
      <c r="O51" s="1287"/>
      <c r="P51" s="1287"/>
      <c r="Q51" s="1287"/>
      <c r="R51" s="1287"/>
      <c r="S51" s="1287"/>
      <c r="T51" s="1287"/>
      <c r="U51" s="1287"/>
      <c r="V51" s="1287"/>
      <c r="W51" s="1287"/>
      <c r="X51" s="1287"/>
      <c r="Y51" s="1287"/>
      <c r="Z51" s="1287"/>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287" t="s">
        <v>554</v>
      </c>
      <c r="B52" s="456"/>
      <c r="C52" s="1287"/>
      <c r="D52" s="1287"/>
      <c r="E52" s="1287"/>
      <c r="F52" s="1287"/>
      <c r="G52" s="1287"/>
      <c r="H52" s="1287"/>
      <c r="I52" s="1287"/>
      <c r="J52" s="1287"/>
      <c r="K52" s="1287"/>
      <c r="L52" s="1287"/>
      <c r="M52" s="1287"/>
      <c r="N52" s="1287"/>
      <c r="O52" s="1287"/>
      <c r="P52" s="1287"/>
      <c r="Q52" s="1287"/>
      <c r="R52" s="1287"/>
      <c r="S52" s="1287"/>
      <c r="T52" s="1287"/>
      <c r="U52" s="1287"/>
      <c r="V52" s="1287"/>
      <c r="W52" s="1287"/>
      <c r="X52" s="1287"/>
      <c r="Y52" s="1287"/>
      <c r="Z52" s="1287"/>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56"/>
      <c r="B53" s="456"/>
      <c r="C53" s="1287"/>
      <c r="D53" s="1287"/>
      <c r="E53" s="1287"/>
      <c r="F53" s="1287"/>
      <c r="G53" s="1287"/>
      <c r="H53" s="1287"/>
      <c r="I53" s="1287"/>
      <c r="J53" s="1287"/>
      <c r="K53" s="1287"/>
      <c r="L53" s="1287"/>
      <c r="M53" s="1287"/>
      <c r="N53" s="1287"/>
      <c r="O53" s="1287"/>
      <c r="P53" s="1287"/>
      <c r="Q53" s="1287"/>
      <c r="R53" s="1287"/>
      <c r="S53" s="1287"/>
      <c r="T53" s="1287"/>
      <c r="U53" s="1287"/>
      <c r="V53" s="1287"/>
      <c r="W53" s="1287"/>
      <c r="X53" s="1287"/>
      <c r="Y53" s="1287"/>
      <c r="Z53" s="1287"/>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287" t="s">
        <v>555</v>
      </c>
      <c r="B54" s="456"/>
      <c r="C54" s="1287"/>
      <c r="D54" s="1287"/>
      <c r="E54" s="1287"/>
      <c r="F54" s="1287"/>
      <c r="G54" s="1287"/>
      <c r="H54" s="1287"/>
      <c r="I54" s="1287"/>
      <c r="J54" s="1287"/>
      <c r="K54" s="1287"/>
      <c r="L54" s="1287"/>
      <c r="M54" s="1287"/>
      <c r="N54" s="1287"/>
      <c r="O54" s="1287"/>
      <c r="P54" s="1287"/>
      <c r="Q54" s="1287"/>
      <c r="R54" s="1287"/>
      <c r="S54" s="1287"/>
      <c r="T54" s="1287"/>
      <c r="U54" s="1287"/>
      <c r="V54" s="1287"/>
      <c r="W54" s="1287"/>
      <c r="X54" s="1287"/>
      <c r="Y54" s="1287"/>
      <c r="Z54" s="1287"/>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287" t="s">
        <v>556</v>
      </c>
      <c r="B55" s="456"/>
      <c r="C55" s="1287"/>
      <c r="D55" s="1287"/>
      <c r="E55" s="1287"/>
      <c r="F55" s="1287"/>
      <c r="G55" s="1287"/>
      <c r="H55" s="1287"/>
      <c r="I55" s="1287"/>
      <c r="J55" s="1287"/>
      <c r="K55" s="1287"/>
      <c r="L55" s="1287"/>
      <c r="M55" s="1287"/>
      <c r="N55" s="1287"/>
      <c r="O55" s="1287"/>
      <c r="P55" s="1287"/>
      <c r="Q55" s="1287"/>
      <c r="R55" s="1287"/>
      <c r="S55" s="1287"/>
      <c r="T55" s="1287"/>
      <c r="U55" s="1287"/>
      <c r="V55" s="1287"/>
      <c r="W55" s="1287"/>
      <c r="X55" s="1287"/>
      <c r="Y55" s="1287"/>
      <c r="Z55" s="1287"/>
      <c r="AA55" s="22"/>
      <c r="AB55" s="22"/>
      <c r="AC55" s="22"/>
      <c r="AD55" s="22"/>
      <c r="AE55" s="22"/>
      <c r="AF55" s="22"/>
      <c r="AG55" s="22"/>
      <c r="AH55" s="22"/>
      <c r="AI55" s="22"/>
      <c r="AJ55" s="22"/>
      <c r="AK55" s="115"/>
      <c r="AL55" s="1294"/>
      <c r="AM55" s="1297"/>
      <c r="AN55" s="1297"/>
      <c r="AO55" s="1297"/>
      <c r="AP55" s="1297"/>
      <c r="AQ55" s="1297"/>
      <c r="AR55" s="1297"/>
      <c r="AS55" s="1297"/>
      <c r="AT55" s="1297"/>
      <c r="AU55" s="1297"/>
      <c r="AV55" s="1297"/>
      <c r="AW55" s="1297"/>
      <c r="AX55" s="1297"/>
      <c r="AY55" s="1297"/>
      <c r="AZ55" s="24"/>
    </row>
    <row r="56" spans="1:52" ht="12.75" customHeight="1">
      <c r="A56" s="1287" t="s">
        <v>557</v>
      </c>
      <c r="B56" s="456"/>
      <c r="C56" s="1287"/>
      <c r="D56" s="1287"/>
      <c r="E56" s="1287"/>
      <c r="F56" s="1287"/>
      <c r="G56" s="1287"/>
      <c r="H56" s="1287"/>
      <c r="I56" s="1287"/>
      <c r="J56" s="1287"/>
      <c r="K56" s="1287"/>
      <c r="L56" s="1287"/>
      <c r="M56" s="1287"/>
      <c r="N56" s="1287"/>
      <c r="O56" s="1287"/>
      <c r="P56" s="1287"/>
      <c r="Q56" s="1287"/>
      <c r="R56" s="1287"/>
      <c r="S56" s="1287"/>
      <c r="T56" s="1287"/>
      <c r="U56" s="1287"/>
      <c r="V56" s="1287"/>
      <c r="W56" s="1287"/>
      <c r="X56" s="1287"/>
      <c r="Y56" s="1287"/>
      <c r="Z56" s="1287"/>
      <c r="AA56" s="22"/>
      <c r="AB56" s="22"/>
      <c r="AC56" s="22"/>
      <c r="AD56" s="22"/>
      <c r="AE56" s="22"/>
      <c r="AF56" s="22"/>
      <c r="AG56" s="22"/>
      <c r="AH56" s="22"/>
      <c r="AI56" s="22"/>
      <c r="AJ56" s="22"/>
      <c r="AK56" s="115"/>
      <c r="AL56" s="1294"/>
      <c r="AM56" s="1297"/>
      <c r="AN56" s="1297"/>
      <c r="AO56" s="1297"/>
      <c r="AP56" s="1297"/>
      <c r="AQ56" s="1297"/>
      <c r="AR56" s="1297"/>
      <c r="AS56" s="1297"/>
      <c r="AT56" s="1297"/>
      <c r="AU56" s="1297"/>
      <c r="AV56" s="1297"/>
      <c r="AW56" s="1297"/>
      <c r="AX56" s="1297"/>
      <c r="AY56" s="1297"/>
      <c r="AZ56" s="1294"/>
    </row>
    <row r="57" spans="1:52" ht="13.2">
      <c r="A57" s="456"/>
      <c r="B57" s="456"/>
      <c r="C57" s="1287"/>
      <c r="D57" s="1287"/>
      <c r="E57" s="1287"/>
      <c r="F57" s="1287"/>
      <c r="G57" s="1287"/>
      <c r="H57" s="1287"/>
      <c r="I57" s="1287"/>
      <c r="J57" s="1287"/>
      <c r="K57" s="1287"/>
      <c r="L57" s="1287"/>
      <c r="M57" s="1287"/>
      <c r="N57" s="1287"/>
      <c r="O57" s="1287"/>
      <c r="P57" s="1287"/>
      <c r="Q57" s="1287"/>
      <c r="R57" s="1287"/>
      <c r="S57" s="1287"/>
      <c r="T57" s="1287"/>
      <c r="U57" s="1287"/>
      <c r="V57" s="1287"/>
      <c r="W57" s="1287"/>
      <c r="X57" s="1287"/>
      <c r="Y57" s="1287"/>
      <c r="Z57" s="1287"/>
      <c r="AA57" s="22"/>
      <c r="AB57" s="22"/>
      <c r="AC57" s="22"/>
      <c r="AD57" s="22"/>
      <c r="AE57" s="22"/>
      <c r="AF57" s="22"/>
      <c r="AG57" s="22"/>
      <c r="AH57" s="22"/>
      <c r="AI57" s="22"/>
      <c r="AJ57" s="22"/>
      <c r="AK57" s="115"/>
      <c r="AL57" s="1294"/>
      <c r="AM57" s="1297"/>
      <c r="AN57" s="1297"/>
      <c r="AO57" s="1297"/>
      <c r="AP57" s="1297"/>
      <c r="AQ57" s="1297"/>
      <c r="AR57" s="1297"/>
      <c r="AS57" s="1297"/>
      <c r="AT57" s="1297"/>
      <c r="AU57" s="1297"/>
      <c r="AV57" s="1297"/>
      <c r="AW57" s="1297"/>
      <c r="AX57" s="1297"/>
      <c r="AY57" s="1297"/>
      <c r="AZ57" s="1294"/>
    </row>
    <row r="58" spans="1:52" ht="13.2">
      <c r="A58" s="1287" t="s">
        <v>558</v>
      </c>
      <c r="B58" s="456"/>
      <c r="C58" s="1287"/>
      <c r="D58" s="1287"/>
      <c r="E58" s="1287"/>
      <c r="F58" s="1287"/>
      <c r="G58" s="1287"/>
      <c r="H58" s="1287"/>
      <c r="I58" s="1287"/>
      <c r="J58" s="1287"/>
      <c r="K58" s="1287"/>
      <c r="L58" s="1287"/>
      <c r="M58" s="1287"/>
      <c r="N58" s="1287"/>
      <c r="O58" s="1287"/>
      <c r="P58" s="1287"/>
      <c r="Q58" s="1287"/>
      <c r="R58" s="1287"/>
      <c r="S58" s="1287"/>
      <c r="T58" s="1287"/>
      <c r="U58" s="1287"/>
      <c r="V58" s="1287"/>
      <c r="W58" s="1287"/>
      <c r="X58" s="1287"/>
      <c r="Y58" s="1287"/>
      <c r="Z58" s="1287"/>
      <c r="AA58" s="22"/>
      <c r="AB58" s="22"/>
      <c r="AC58" s="22"/>
      <c r="AD58" s="22"/>
      <c r="AE58" s="22"/>
      <c r="AF58" s="22"/>
      <c r="AG58" s="22"/>
      <c r="AH58" s="22"/>
      <c r="AI58" s="22"/>
      <c r="AJ58" s="22"/>
      <c r="AK58" s="115"/>
      <c r="AL58" s="1294"/>
      <c r="AM58" s="1297"/>
      <c r="AN58" s="1297"/>
      <c r="AO58" s="1297"/>
      <c r="AP58" s="1297"/>
      <c r="AQ58" s="1297"/>
      <c r="AR58" s="1297"/>
      <c r="AS58" s="1297"/>
      <c r="AT58" s="1297"/>
      <c r="AU58" s="1297"/>
      <c r="AV58" s="1297"/>
      <c r="AW58" s="1297"/>
      <c r="AX58" s="1297"/>
      <c r="AY58" s="1297"/>
      <c r="AZ58" s="1294"/>
    </row>
    <row r="59" spans="1:52" ht="13.2">
      <c r="A59" s="589" t="s">
        <v>559</v>
      </c>
      <c r="B59" s="456"/>
      <c r="C59" s="1287"/>
      <c r="D59" s="1287"/>
      <c r="E59" s="1287"/>
      <c r="F59" s="1287"/>
      <c r="G59" s="1287"/>
      <c r="H59" s="1287"/>
      <c r="I59" s="1287"/>
      <c r="J59" s="1287"/>
      <c r="K59" s="1287"/>
      <c r="L59" s="1287"/>
      <c r="M59" s="1287"/>
      <c r="N59" s="1287"/>
      <c r="O59" s="1287"/>
      <c r="P59" s="1287"/>
      <c r="Q59" s="1287"/>
      <c r="R59" s="1287"/>
      <c r="S59" s="1287"/>
      <c r="T59" s="1287"/>
      <c r="U59" s="1287"/>
      <c r="V59" s="1287"/>
      <c r="W59" s="1287"/>
      <c r="X59" s="1287"/>
      <c r="Y59" s="1287"/>
      <c r="Z59" s="1287"/>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89" t="s">
        <v>560</v>
      </c>
      <c r="B60" s="456"/>
      <c r="C60" s="1287"/>
      <c r="D60" s="1287"/>
      <c r="E60" s="1287"/>
      <c r="F60" s="1287"/>
      <c r="G60" s="1287"/>
      <c r="H60" s="1287"/>
      <c r="I60" s="1287"/>
      <c r="J60" s="1287"/>
      <c r="K60" s="1287"/>
      <c r="L60" s="1287"/>
      <c r="M60" s="1287"/>
      <c r="N60" s="1287"/>
      <c r="O60" s="1287"/>
      <c r="P60" s="1287"/>
      <c r="Q60" s="1287"/>
      <c r="R60" s="1287"/>
      <c r="S60" s="1287"/>
      <c r="T60" s="1287"/>
      <c r="U60" s="1287"/>
      <c r="V60" s="1287"/>
      <c r="W60" s="1287"/>
      <c r="X60" s="1287"/>
      <c r="Y60" s="1287"/>
      <c r="Z60" s="1287"/>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3.2">
      <c r="A61" s="589" t="s">
        <v>561</v>
      </c>
      <c r="B61" s="456"/>
      <c r="C61" s="1287"/>
      <c r="D61" s="1287"/>
      <c r="E61" s="1287"/>
      <c r="F61" s="1287"/>
      <c r="G61" s="1287"/>
      <c r="H61" s="1287"/>
      <c r="I61" s="1287"/>
      <c r="J61" s="1287"/>
      <c r="K61" s="1287"/>
      <c r="L61" s="1287"/>
      <c r="M61" s="1287"/>
      <c r="N61" s="1287"/>
      <c r="O61" s="1287"/>
      <c r="P61" s="1287"/>
      <c r="Q61" s="1287"/>
      <c r="R61" s="1287"/>
      <c r="S61" s="1287"/>
      <c r="T61" s="1287"/>
      <c r="U61" s="1287"/>
      <c r="V61" s="1287"/>
      <c r="W61" s="1287"/>
      <c r="X61" s="1287"/>
      <c r="Y61" s="1287"/>
      <c r="Z61" s="1287"/>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3.2">
      <c r="A62" s="1287" t="s">
        <v>562</v>
      </c>
      <c r="B62" s="456"/>
      <c r="C62" s="1287"/>
      <c r="D62" s="1287"/>
      <c r="E62" s="1287"/>
      <c r="F62" s="1287"/>
      <c r="G62" s="1287"/>
      <c r="H62" s="1287"/>
      <c r="I62" s="1287"/>
      <c r="J62" s="1287"/>
      <c r="K62" s="1287"/>
      <c r="L62" s="1287"/>
      <c r="M62" s="1287"/>
      <c r="N62" s="1287"/>
      <c r="O62" s="1287"/>
      <c r="P62" s="1287"/>
      <c r="Q62" s="1287"/>
      <c r="R62" s="1287"/>
      <c r="S62" s="1287"/>
      <c r="T62" s="1287"/>
      <c r="U62" s="1287"/>
      <c r="V62" s="1287"/>
      <c r="W62" s="1287"/>
      <c r="X62" s="1287"/>
      <c r="Y62" s="1287"/>
      <c r="Z62" s="1287"/>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287" t="s">
        <v>563</v>
      </c>
      <c r="B63" s="456"/>
      <c r="C63" s="1287"/>
      <c r="D63" s="1287"/>
      <c r="E63" s="1287"/>
      <c r="F63" s="1287"/>
      <c r="G63" s="1287"/>
      <c r="H63" s="1287"/>
      <c r="I63" s="1287"/>
      <c r="J63" s="1287"/>
      <c r="K63" s="1287"/>
      <c r="L63" s="1287"/>
      <c r="M63" s="1287"/>
      <c r="N63" s="1287"/>
      <c r="O63" s="1287"/>
      <c r="P63" s="1287"/>
      <c r="Q63" s="1287"/>
      <c r="R63" s="1287"/>
      <c r="S63" s="1287"/>
      <c r="T63" s="1287"/>
      <c r="U63" s="1287"/>
      <c r="V63" s="1287"/>
      <c r="W63" s="1287"/>
      <c r="X63" s="1287"/>
      <c r="Y63" s="1287"/>
      <c r="Z63" s="1287"/>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3.2">
      <c r="A64" s="456"/>
      <c r="B64" s="456"/>
      <c r="C64" s="1287"/>
      <c r="D64" s="1287"/>
      <c r="E64" s="1287"/>
      <c r="F64" s="1287"/>
      <c r="G64" s="1287"/>
      <c r="H64" s="1287"/>
      <c r="I64" s="1287"/>
      <c r="J64" s="1287"/>
      <c r="K64" s="1287"/>
      <c r="L64" s="1287"/>
      <c r="M64" s="1287"/>
      <c r="N64" s="1287"/>
      <c r="O64" s="1287"/>
      <c r="P64" s="1287"/>
      <c r="Q64" s="1287"/>
      <c r="R64" s="1287"/>
      <c r="S64" s="1287"/>
      <c r="T64" s="1287"/>
      <c r="U64" s="1287"/>
      <c r="V64" s="1287"/>
      <c r="W64" s="1287"/>
      <c r="X64" s="1287"/>
      <c r="Y64" s="1287"/>
      <c r="Z64" s="1287"/>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3.2">
      <c r="A65" s="589" t="s">
        <v>564</v>
      </c>
      <c r="B65" s="456"/>
      <c r="C65" s="1284"/>
      <c r="D65" s="1284"/>
      <c r="E65" s="1284"/>
      <c r="F65" s="1284"/>
      <c r="G65" s="1284"/>
      <c r="H65" s="1284"/>
      <c r="I65" s="1284"/>
      <c r="J65" s="1284"/>
      <c r="K65" s="1284"/>
      <c r="L65" s="1284"/>
      <c r="M65" s="1284"/>
      <c r="N65" s="1284"/>
      <c r="O65" s="1284"/>
      <c r="P65" s="1284"/>
      <c r="Q65" s="1284"/>
      <c r="R65" s="1284"/>
      <c r="S65" s="1284"/>
      <c r="T65" s="1284"/>
      <c r="U65" s="1284"/>
      <c r="V65" s="1284"/>
      <c r="W65" s="1284"/>
      <c r="X65" s="1284"/>
      <c r="Y65" s="1284"/>
      <c r="Z65" s="1284"/>
      <c r="AA65" s="24"/>
      <c r="AB65" s="24"/>
      <c r="AC65" s="24"/>
      <c r="AD65" s="24"/>
      <c r="AE65" s="24"/>
      <c r="AF65" s="24"/>
      <c r="AG65" s="24"/>
      <c r="AH65" s="24"/>
      <c r="AI65" s="24"/>
      <c r="AJ65" s="24"/>
      <c r="AK65" s="24"/>
      <c r="AL65" s="24"/>
      <c r="AM65" s="621"/>
      <c r="AN65" s="621"/>
      <c r="AO65" s="621"/>
      <c r="AP65" s="621"/>
      <c r="AQ65" s="621"/>
      <c r="AR65" s="621"/>
      <c r="AS65" s="621"/>
      <c r="AT65" s="621"/>
      <c r="AU65" s="621"/>
      <c r="AV65" s="621"/>
      <c r="AW65" s="621"/>
      <c r="AX65" s="621"/>
      <c r="AY65" s="621"/>
      <c r="AZ65" s="22"/>
    </row>
    <row r="66" spans="1:52" ht="13.2">
      <c r="A66" s="589" t="s">
        <v>565</v>
      </c>
      <c r="B66" s="456"/>
      <c r="C66" s="1284"/>
      <c r="D66" s="1284"/>
      <c r="E66" s="1284"/>
      <c r="F66" s="1284"/>
      <c r="G66" s="1284"/>
      <c r="H66" s="1284"/>
      <c r="I66" s="1284"/>
      <c r="J66" s="1284"/>
      <c r="K66" s="1284"/>
      <c r="L66" s="1284"/>
      <c r="M66" s="1284"/>
      <c r="N66" s="1284"/>
      <c r="O66" s="1284"/>
      <c r="P66" s="1284"/>
      <c r="Q66" s="1284"/>
      <c r="R66" s="1284"/>
      <c r="S66" s="1284"/>
      <c r="T66" s="1284"/>
      <c r="U66" s="1284"/>
      <c r="V66" s="1284"/>
      <c r="W66" s="1284"/>
      <c r="X66" s="1284"/>
      <c r="Y66" s="1284"/>
      <c r="Z66" s="1284"/>
      <c r="AA66" s="24"/>
      <c r="AB66" s="24"/>
      <c r="AC66" s="24"/>
      <c r="AD66" s="24"/>
      <c r="AE66" s="24"/>
      <c r="AF66" s="24"/>
      <c r="AG66" s="24"/>
      <c r="AH66" s="24"/>
      <c r="AI66" s="24"/>
      <c r="AJ66" s="24"/>
      <c r="AK66" s="24"/>
      <c r="AL66" s="24"/>
      <c r="AM66" s="621"/>
      <c r="AN66" s="621"/>
      <c r="AO66" s="621"/>
      <c r="AP66" s="621"/>
      <c r="AQ66" s="621"/>
      <c r="AR66" s="621"/>
      <c r="AS66" s="621"/>
      <c r="AT66" s="621"/>
      <c r="AU66" s="621"/>
      <c r="AV66" s="621"/>
      <c r="AW66" s="621"/>
      <c r="AX66" s="621"/>
      <c r="AY66" s="621"/>
      <c r="AZ66" s="22"/>
    </row>
    <row r="67" spans="1:52" ht="12.75" customHeight="1">
      <c r="A67" s="456"/>
      <c r="B67" s="45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294"/>
      <c r="AB67" s="1294"/>
      <c r="AC67" s="1294"/>
      <c r="AD67" s="1294"/>
      <c r="AE67" s="1294"/>
      <c r="AF67" s="1294"/>
      <c r="AG67" s="1294"/>
      <c r="AH67" s="1294"/>
      <c r="AI67" s="1294"/>
      <c r="AJ67" s="1294"/>
      <c r="AK67" s="1294"/>
      <c r="AL67" s="1294"/>
      <c r="AM67" s="1297"/>
      <c r="AN67" s="1297"/>
      <c r="AO67" s="1297"/>
      <c r="AP67" s="1297"/>
      <c r="AQ67" s="1297"/>
      <c r="AR67" s="1297"/>
      <c r="AS67" s="1297"/>
      <c r="AT67" s="1297"/>
      <c r="AU67" s="1297"/>
      <c r="AV67" s="1297"/>
      <c r="AW67" s="1297"/>
      <c r="AX67" s="1297"/>
      <c r="AY67" s="1297"/>
      <c r="AZ67" s="22"/>
    </row>
    <row r="68" spans="1:52" ht="12.75" customHeight="1">
      <c r="A68" s="1284" t="s">
        <v>566</v>
      </c>
      <c r="B68" s="45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294"/>
      <c r="AB68" s="1294"/>
      <c r="AC68" s="1294"/>
      <c r="AD68" s="1294"/>
      <c r="AE68" s="1294"/>
      <c r="AF68" s="1294"/>
      <c r="AG68" s="1294"/>
      <c r="AH68" s="1294"/>
      <c r="AI68" s="1294"/>
      <c r="AJ68" s="1294"/>
      <c r="AK68" s="1294"/>
      <c r="AL68" s="1294"/>
      <c r="AM68" s="1297"/>
      <c r="AN68" s="1297"/>
      <c r="AO68" s="1297"/>
      <c r="AP68" s="1297"/>
      <c r="AQ68" s="1297"/>
      <c r="AR68" s="1297"/>
      <c r="AS68" s="1297"/>
      <c r="AT68" s="1297"/>
      <c r="AU68" s="1297"/>
      <c r="AV68" s="1297"/>
      <c r="AW68" s="1297"/>
      <c r="AX68" s="1297"/>
      <c r="AY68" s="1297"/>
      <c r="AZ68" s="22"/>
    </row>
    <row r="69" spans="1:52" ht="12.75" customHeight="1">
      <c r="A69" s="1284" t="s">
        <v>567</v>
      </c>
      <c r="B69" s="45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294"/>
      <c r="AB69" s="1294"/>
      <c r="AC69" s="1294"/>
      <c r="AD69" s="1294"/>
      <c r="AE69" s="1294"/>
      <c r="AF69" s="1294"/>
      <c r="AG69" s="1294"/>
      <c r="AH69" s="1294"/>
      <c r="AI69" s="1294"/>
      <c r="AJ69" s="1294"/>
      <c r="AK69" s="1294"/>
      <c r="AL69" s="1294"/>
      <c r="AM69" s="1297"/>
      <c r="AN69" s="1297"/>
      <c r="AO69" s="1297"/>
      <c r="AP69" s="1297"/>
      <c r="AQ69" s="1297"/>
      <c r="AR69" s="1297"/>
      <c r="AS69" s="1297"/>
      <c r="AT69" s="1297"/>
      <c r="AU69" s="1297"/>
      <c r="AV69" s="1297"/>
      <c r="AW69" s="1297"/>
      <c r="AX69" s="1297"/>
      <c r="AY69" s="1297"/>
      <c r="AZ69" s="22"/>
    </row>
    <row r="70" spans="1:52" ht="12.75" customHeight="1">
      <c r="A70" s="456"/>
      <c r="B70" s="456"/>
      <c r="C70" s="1287"/>
      <c r="D70" s="1287"/>
      <c r="E70" s="1287"/>
      <c r="F70" s="1287"/>
      <c r="G70" s="1287"/>
      <c r="H70" s="1287"/>
      <c r="I70" s="1287"/>
      <c r="J70" s="1287"/>
      <c r="K70" s="1287"/>
      <c r="L70" s="1287"/>
      <c r="M70" s="1287"/>
      <c r="N70" s="1287"/>
      <c r="O70" s="1287"/>
      <c r="P70" s="1287"/>
      <c r="Q70" s="1287"/>
      <c r="R70" s="1287"/>
      <c r="S70" s="1287"/>
      <c r="T70" s="1287"/>
      <c r="U70" s="1287"/>
      <c r="V70" s="1287"/>
      <c r="W70" s="1287"/>
      <c r="X70" s="1287"/>
      <c r="Y70" s="1287"/>
      <c r="Z70" s="1287"/>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3.2">
      <c r="A71" s="589" t="s">
        <v>568</v>
      </c>
      <c r="B71" s="456"/>
      <c r="C71" s="1287"/>
      <c r="D71" s="1287"/>
      <c r="E71" s="1287"/>
      <c r="F71" s="1287"/>
      <c r="G71" s="1287"/>
      <c r="H71" s="1287"/>
      <c r="I71" s="1287"/>
      <c r="J71" s="1287"/>
      <c r="K71" s="1287"/>
      <c r="L71" s="1287"/>
      <c r="M71" s="1287"/>
      <c r="N71" s="1287"/>
      <c r="O71" s="1287"/>
      <c r="P71" s="1287"/>
      <c r="Q71" s="1287"/>
      <c r="R71" s="1287"/>
      <c r="S71" s="1287"/>
      <c r="T71" s="1287"/>
      <c r="U71" s="1287"/>
      <c r="V71" s="1287"/>
      <c r="W71" s="1287"/>
      <c r="X71" s="1287"/>
      <c r="Y71" s="1287"/>
      <c r="Z71" s="1287"/>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3.2">
      <c r="A72" s="1436" t="s">
        <v>569</v>
      </c>
      <c r="B72" s="456"/>
      <c r="C72" s="1287"/>
      <c r="D72" s="1287"/>
      <c r="E72" s="1287"/>
      <c r="F72" s="1287"/>
      <c r="G72" s="1287"/>
      <c r="H72" s="1287"/>
      <c r="I72" s="1287"/>
      <c r="J72" s="1287"/>
      <c r="K72" s="1287"/>
      <c r="L72" s="1287"/>
      <c r="M72" s="1287"/>
      <c r="N72" s="1287"/>
      <c r="O72" s="1287"/>
      <c r="P72" s="1287"/>
      <c r="Q72" s="1287"/>
      <c r="R72" s="1287"/>
      <c r="S72" s="1287"/>
      <c r="T72" s="1287"/>
      <c r="U72" s="1287"/>
      <c r="V72" s="1287"/>
      <c r="W72" s="1287"/>
      <c r="X72" s="1287"/>
      <c r="Y72" s="1287"/>
      <c r="Z72" s="1287"/>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3.2">
      <c r="A73" s="1437" t="s">
        <v>570</v>
      </c>
      <c r="B73" s="456"/>
      <c r="C73" s="1287"/>
      <c r="D73" s="1287"/>
      <c r="E73" s="1287"/>
      <c r="F73" s="1287"/>
      <c r="G73" s="1287"/>
      <c r="H73" s="1287"/>
      <c r="I73" s="1287"/>
      <c r="J73" s="1287"/>
      <c r="K73" s="1287"/>
      <c r="L73" s="1287"/>
      <c r="M73" s="1287"/>
      <c r="N73" s="1287"/>
      <c r="O73" s="1287"/>
      <c r="P73" s="1287"/>
      <c r="Q73" s="1287"/>
      <c r="R73" s="1287"/>
      <c r="S73" s="1287"/>
      <c r="T73" s="1287"/>
      <c r="U73" s="1287"/>
      <c r="V73" s="1287"/>
      <c r="W73" s="1287"/>
      <c r="X73" s="1287"/>
      <c r="Y73" s="1287"/>
      <c r="Z73" s="1287"/>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89" t="s">
        <v>571</v>
      </c>
      <c r="B74" s="456"/>
      <c r="C74" s="1287"/>
      <c r="D74" s="1287"/>
      <c r="E74" s="1287"/>
      <c r="F74" s="1287"/>
      <c r="G74" s="1287"/>
      <c r="H74" s="1287"/>
      <c r="I74" s="1287"/>
      <c r="J74" s="1287"/>
      <c r="K74" s="1287"/>
      <c r="L74" s="1287"/>
      <c r="M74" s="1287"/>
      <c r="N74" s="1287"/>
      <c r="O74" s="1287"/>
      <c r="P74" s="1287"/>
      <c r="Q74" s="1287"/>
      <c r="R74" s="1287"/>
      <c r="S74" s="1287"/>
      <c r="T74" s="1287"/>
      <c r="U74" s="1287"/>
      <c r="V74" s="1287"/>
      <c r="W74" s="1287"/>
      <c r="X74" s="1287"/>
      <c r="Y74" s="1287"/>
      <c r="Z74" s="1287"/>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65" customHeight="1">
      <c r="A75" s="456"/>
      <c r="B75" s="456"/>
      <c r="C75" s="1287"/>
      <c r="D75" s="1287"/>
      <c r="E75" s="1287"/>
      <c r="F75" s="1287"/>
      <c r="G75" s="1287"/>
      <c r="H75" s="1287"/>
      <c r="I75" s="1287"/>
      <c r="J75" s="1287"/>
      <c r="K75" s="1287"/>
      <c r="L75" s="1287"/>
      <c r="M75" s="1287"/>
      <c r="N75" s="1287"/>
      <c r="O75" s="1287"/>
      <c r="P75" s="1287"/>
      <c r="Q75" s="1287"/>
      <c r="R75" s="1287"/>
      <c r="S75" s="1287"/>
      <c r="T75" s="1287"/>
      <c r="U75" s="1287"/>
      <c r="V75" s="1287"/>
      <c r="W75" s="1287"/>
      <c r="X75" s="1287"/>
      <c r="Y75" s="1287"/>
      <c r="Z75" s="1287"/>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65" customHeight="1">
      <c r="A76" s="589" t="s">
        <v>572</v>
      </c>
      <c r="B76" s="456"/>
      <c r="C76" s="1287"/>
      <c r="D76" s="1287"/>
      <c r="E76" s="1287"/>
      <c r="F76" s="1287"/>
      <c r="G76" s="1287"/>
      <c r="H76" s="1287"/>
      <c r="I76" s="1287"/>
      <c r="J76" s="1287"/>
      <c r="K76" s="1287"/>
      <c r="L76" s="1287"/>
      <c r="M76" s="1287"/>
      <c r="N76" s="1287"/>
      <c r="O76" s="1287"/>
      <c r="P76" s="1287"/>
      <c r="Q76" s="1287"/>
      <c r="R76" s="1287"/>
      <c r="S76" s="1287"/>
      <c r="T76" s="1287"/>
      <c r="U76" s="1287"/>
      <c r="V76" s="1287"/>
      <c r="W76" s="1287"/>
      <c r="X76" s="1287"/>
      <c r="Y76" s="1287"/>
      <c r="Z76" s="1287"/>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89" t="s">
        <v>573</v>
      </c>
      <c r="B77" s="456"/>
      <c r="C77" s="1287"/>
      <c r="D77" s="1287"/>
      <c r="E77" s="1287"/>
      <c r="F77" s="1287"/>
      <c r="G77" s="1287"/>
      <c r="H77" s="1287"/>
      <c r="I77" s="1287"/>
      <c r="J77" s="1287"/>
      <c r="K77" s="1287"/>
      <c r="L77" s="1287"/>
      <c r="M77" s="1287"/>
      <c r="N77" s="1287"/>
      <c r="O77" s="1287"/>
      <c r="P77" s="1287"/>
      <c r="Q77" s="1287"/>
      <c r="R77" s="1287"/>
      <c r="S77" s="1287"/>
      <c r="T77" s="1287"/>
      <c r="U77" s="1287"/>
      <c r="V77" s="1287"/>
      <c r="W77" s="1287"/>
      <c r="X77" s="1287"/>
      <c r="Y77" s="1287"/>
      <c r="Z77" s="1287"/>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3.2">
      <c r="A78" s="456"/>
      <c r="B78" s="456"/>
      <c r="C78" s="1287"/>
      <c r="D78" s="1287"/>
      <c r="E78" s="1287"/>
      <c r="F78" s="1287"/>
      <c r="G78" s="1287"/>
      <c r="H78" s="1287"/>
      <c r="I78" s="1287"/>
      <c r="J78" s="1287"/>
      <c r="K78" s="1287"/>
      <c r="L78" s="1287"/>
      <c r="M78" s="1287"/>
      <c r="N78" s="1287"/>
      <c r="O78" s="1287"/>
      <c r="P78" s="1287"/>
      <c r="Q78" s="1287"/>
      <c r="R78" s="1287"/>
      <c r="S78" s="1287"/>
      <c r="T78" s="1287"/>
      <c r="U78" s="1287"/>
      <c r="V78" s="1287"/>
      <c r="W78" s="1287"/>
      <c r="X78" s="1287"/>
      <c r="Y78" s="1287"/>
      <c r="Z78" s="1287"/>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3.2">
      <c r="A79" s="1287" t="s">
        <v>574</v>
      </c>
      <c r="B79" s="456"/>
      <c r="C79" s="1287"/>
      <c r="D79" s="1287"/>
      <c r="E79" s="1287"/>
      <c r="F79" s="1287"/>
      <c r="G79" s="1287"/>
      <c r="H79" s="1287"/>
      <c r="I79" s="1287"/>
      <c r="J79" s="1287"/>
      <c r="K79" s="1287"/>
      <c r="L79" s="1287"/>
      <c r="M79" s="1287"/>
      <c r="N79" s="1287"/>
      <c r="O79" s="1287"/>
      <c r="P79" s="1287"/>
      <c r="Q79" s="1287"/>
      <c r="R79" s="1287"/>
      <c r="S79" s="1287"/>
      <c r="T79" s="1287"/>
      <c r="U79" s="1287"/>
      <c r="V79" s="1287"/>
      <c r="W79" s="1287"/>
      <c r="X79" s="1287"/>
      <c r="Y79" s="1287"/>
      <c r="Z79" s="1287"/>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287" t="s">
        <v>575</v>
      </c>
      <c r="B80" s="456"/>
      <c r="C80" s="1287"/>
      <c r="D80" s="1287"/>
      <c r="E80" s="1287"/>
      <c r="F80" s="1287"/>
      <c r="G80" s="1287"/>
      <c r="H80" s="1287"/>
      <c r="I80" s="1287"/>
      <c r="J80" s="1287"/>
      <c r="K80" s="1287"/>
      <c r="L80" s="1287"/>
      <c r="M80" s="1287"/>
      <c r="N80" s="1287"/>
      <c r="O80" s="1287"/>
      <c r="P80" s="1287"/>
      <c r="Q80" s="1287"/>
      <c r="R80" s="1287"/>
      <c r="S80" s="1287"/>
      <c r="T80" s="1287"/>
      <c r="U80" s="1287"/>
      <c r="V80" s="1287"/>
      <c r="W80" s="1287"/>
      <c r="X80" s="1287"/>
      <c r="Y80" s="1287"/>
      <c r="Z80" s="1287"/>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3.2">
      <c r="A81" s="456"/>
      <c r="B81" s="456"/>
      <c r="C81" s="1287"/>
      <c r="D81" s="1287"/>
      <c r="E81" s="1287"/>
      <c r="F81" s="1287"/>
      <c r="G81" s="1287"/>
      <c r="H81" s="1287"/>
      <c r="I81" s="1287"/>
      <c r="J81" s="1287"/>
      <c r="K81" s="1287"/>
      <c r="L81" s="1287"/>
      <c r="M81" s="1287"/>
      <c r="N81" s="1287"/>
      <c r="O81" s="1287"/>
      <c r="P81" s="1287"/>
      <c r="Q81" s="1287"/>
      <c r="R81" s="1287"/>
      <c r="S81" s="1287"/>
      <c r="T81" s="1287"/>
      <c r="U81" s="1287"/>
      <c r="V81" s="1287"/>
      <c r="W81" s="1287"/>
      <c r="X81" s="1287"/>
      <c r="Y81" s="1287"/>
      <c r="Z81" s="1287"/>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56"/>
      <c r="CD81" s="456"/>
      <c r="CE81" s="456"/>
      <c r="CF81" s="456"/>
      <c r="CG81" s="456"/>
      <c r="CH81" s="456"/>
      <c r="CI81" s="456"/>
      <c r="CJ81" s="456"/>
      <c r="CK81" s="456"/>
      <c r="CL81" s="456"/>
      <c r="CM81" s="456"/>
      <c r="CN81" s="456"/>
      <c r="CO81" s="456"/>
      <c r="CP81" s="456"/>
      <c r="CQ81" s="456"/>
    </row>
    <row r="82" spans="1:96" ht="13.2">
      <c r="A82" s="589" t="s">
        <v>576</v>
      </c>
      <c r="B82" s="456"/>
      <c r="C82" s="1287"/>
      <c r="D82" s="1287"/>
      <c r="E82" s="1287"/>
      <c r="F82" s="1287"/>
      <c r="G82" s="1287"/>
      <c r="H82" s="1287"/>
      <c r="I82" s="1287"/>
      <c r="J82" s="1287"/>
      <c r="K82" s="1287"/>
      <c r="L82" s="1287"/>
      <c r="M82" s="1287"/>
      <c r="N82" s="1287"/>
      <c r="O82" s="1287"/>
      <c r="P82" s="1287"/>
      <c r="Q82" s="1287"/>
      <c r="R82" s="1287"/>
      <c r="S82" s="1287"/>
      <c r="T82" s="1287"/>
      <c r="U82" s="1287"/>
      <c r="V82" s="1287"/>
      <c r="W82" s="1287"/>
      <c r="X82" s="1287"/>
      <c r="Y82" s="1287"/>
      <c r="Z82" s="1287"/>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56"/>
      <c r="CD82" s="456"/>
      <c r="CE82" s="456"/>
      <c r="CF82" s="456"/>
      <c r="CG82" s="456"/>
      <c r="CH82" s="456"/>
      <c r="CI82" s="456"/>
      <c r="CJ82" s="456"/>
      <c r="CK82" s="456"/>
      <c r="CL82" s="456"/>
      <c r="CM82" s="456"/>
      <c r="CN82" s="456"/>
      <c r="CO82" s="456"/>
      <c r="CP82" s="456"/>
      <c r="CQ82" s="456"/>
    </row>
    <row r="83" spans="1:96" ht="13.2">
      <c r="A83" s="1287" t="s">
        <v>577</v>
      </c>
      <c r="B83" s="456"/>
      <c r="C83" s="1287"/>
      <c r="D83" s="1287"/>
      <c r="E83" s="1287"/>
      <c r="F83" s="1287"/>
      <c r="G83" s="1287"/>
      <c r="H83" s="1287"/>
      <c r="I83" s="1287"/>
      <c r="J83" s="1287"/>
      <c r="K83" s="1287"/>
      <c r="L83" s="1287"/>
      <c r="M83" s="1287"/>
      <c r="N83" s="1287"/>
      <c r="O83" s="1287"/>
      <c r="P83" s="1287"/>
      <c r="Q83" s="1287"/>
      <c r="R83" s="1287"/>
      <c r="S83" s="1287"/>
      <c r="T83" s="1287"/>
      <c r="U83" s="1287"/>
      <c r="V83" s="1287"/>
      <c r="W83" s="1287"/>
      <c r="X83" s="1287"/>
      <c r="Y83" s="1287"/>
      <c r="Z83" s="1287"/>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56"/>
      <c r="CD83" s="456"/>
      <c r="CE83" s="456"/>
      <c r="CF83" s="456"/>
      <c r="CG83" s="456"/>
      <c r="CH83" s="456"/>
      <c r="CI83" s="456"/>
      <c r="CJ83" s="456"/>
      <c r="CK83" s="456"/>
      <c r="CL83" s="456"/>
      <c r="CM83" s="456"/>
      <c r="CN83" s="456"/>
      <c r="CO83" s="456"/>
      <c r="CP83" s="456"/>
      <c r="CQ83" s="456"/>
    </row>
    <row r="84" spans="1:96" ht="12.75" customHeight="1">
      <c r="A84" s="1287" t="s">
        <v>578</v>
      </c>
      <c r="B84" s="456"/>
      <c r="C84" s="1287"/>
      <c r="D84" s="1287"/>
      <c r="E84" s="1287"/>
      <c r="F84" s="1287"/>
      <c r="G84" s="1287"/>
      <c r="H84" s="1287"/>
      <c r="I84" s="1287"/>
      <c r="J84" s="1287"/>
      <c r="K84" s="1287"/>
      <c r="L84" s="1287"/>
      <c r="M84" s="1287"/>
      <c r="N84" s="1287"/>
      <c r="O84" s="1287"/>
      <c r="P84" s="1287"/>
      <c r="Q84" s="1287"/>
      <c r="R84" s="1287"/>
      <c r="S84" s="1287"/>
      <c r="T84" s="1287"/>
      <c r="U84" s="1287"/>
      <c r="V84" s="1287"/>
      <c r="W84" s="1287"/>
      <c r="X84" s="1287"/>
      <c r="Y84" s="1287"/>
      <c r="Z84" s="1287"/>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56"/>
      <c r="BB84" s="456"/>
      <c r="BC84" s="456"/>
      <c r="BD84" s="456"/>
      <c r="BE84" s="456"/>
      <c r="BF84" s="456"/>
      <c r="BG84" s="456"/>
      <c r="BH84" s="456"/>
      <c r="BI84" s="456"/>
      <c r="BJ84" s="456"/>
      <c r="BK84" s="456"/>
      <c r="BL84" s="456"/>
      <c r="BM84" s="456"/>
      <c r="BN84" s="456"/>
      <c r="BO84" s="456"/>
      <c r="BP84" s="456"/>
      <c r="BQ84" s="456"/>
      <c r="BR84" s="456"/>
      <c r="BS84" s="456"/>
      <c r="BT84" s="456"/>
      <c r="BU84" s="456"/>
      <c r="BV84" s="456"/>
      <c r="BW84" s="456"/>
      <c r="BX84" s="456"/>
      <c r="BY84" s="456"/>
      <c r="BZ84" s="456"/>
      <c r="CA84" s="456"/>
      <c r="CB84" s="456"/>
      <c r="CC84" s="456"/>
      <c r="CD84" s="456"/>
      <c r="CE84" s="456"/>
      <c r="CF84" s="456"/>
      <c r="CG84" s="456"/>
      <c r="CH84" s="456"/>
      <c r="CI84" s="456"/>
      <c r="CJ84" s="456"/>
      <c r="CK84" s="456"/>
      <c r="CL84" s="456"/>
      <c r="CM84" s="456"/>
      <c r="CN84" s="456"/>
      <c r="CO84" s="456"/>
      <c r="CP84" s="456"/>
      <c r="CQ84" s="456"/>
    </row>
    <row r="85" spans="1:96" ht="13.2">
      <c r="A85" s="456"/>
      <c r="B85" s="456"/>
      <c r="C85" s="1287"/>
      <c r="D85" s="1287"/>
      <c r="E85" s="1287"/>
      <c r="F85" s="1287"/>
      <c r="G85" s="1287"/>
      <c r="H85" s="1287"/>
      <c r="I85" s="1287"/>
      <c r="J85" s="1287"/>
      <c r="K85" s="1287"/>
      <c r="L85" s="1287"/>
      <c r="M85" s="1287"/>
      <c r="N85" s="1287"/>
      <c r="O85" s="1287"/>
      <c r="P85" s="1287"/>
      <c r="Q85" s="1287"/>
      <c r="R85" s="1287"/>
      <c r="S85" s="1287"/>
      <c r="T85" s="1287"/>
      <c r="U85" s="1287"/>
      <c r="V85" s="1287"/>
      <c r="W85" s="1287"/>
      <c r="X85" s="1287"/>
      <c r="Y85" s="1287"/>
      <c r="Z85" s="1287"/>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56"/>
      <c r="CD85" s="456"/>
      <c r="CE85" s="456"/>
      <c r="CF85" s="456"/>
      <c r="CG85" s="456"/>
      <c r="CH85" s="456"/>
      <c r="CI85" s="456"/>
      <c r="CJ85" s="456"/>
      <c r="CK85" s="456"/>
      <c r="CL85" s="456"/>
      <c r="CM85" s="456"/>
      <c r="CN85" s="456"/>
      <c r="CO85" s="456"/>
      <c r="CP85" s="456"/>
      <c r="CQ85" s="456"/>
    </row>
    <row r="86" spans="1:96" ht="13.2">
      <c r="A86" s="589" t="s">
        <v>579</v>
      </c>
      <c r="B86" s="456"/>
      <c r="C86" s="1287"/>
      <c r="D86" s="1287"/>
      <c r="E86" s="1287"/>
      <c r="F86" s="1287"/>
      <c r="G86" s="1287"/>
      <c r="H86" s="1287"/>
      <c r="I86" s="1287"/>
      <c r="J86" s="1287"/>
      <c r="K86" s="1287"/>
      <c r="L86" s="1287"/>
      <c r="M86" s="1287"/>
      <c r="N86" s="1287"/>
      <c r="O86" s="1287"/>
      <c r="P86" s="1287"/>
      <c r="Q86" s="1287"/>
      <c r="R86" s="1287"/>
      <c r="S86" s="1287"/>
      <c r="T86" s="1287"/>
      <c r="U86" s="1287"/>
      <c r="V86" s="1287"/>
      <c r="W86" s="1287"/>
      <c r="X86" s="1287"/>
      <c r="Y86" s="1287"/>
      <c r="Z86" s="1287"/>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56"/>
      <c r="CD86" s="456"/>
      <c r="CE86" s="456"/>
      <c r="CF86" s="456"/>
      <c r="CG86" s="456"/>
      <c r="CH86" s="456"/>
      <c r="CI86" s="456"/>
      <c r="CJ86" s="456"/>
      <c r="CK86" s="456"/>
      <c r="CL86" s="456"/>
      <c r="CM86" s="456"/>
      <c r="CN86" s="456"/>
      <c r="CO86" s="456"/>
      <c r="CP86" s="456"/>
      <c r="CQ86" s="456"/>
    </row>
    <row r="87" spans="1:96" ht="13.2">
      <c r="A87" s="1287" t="s">
        <v>580</v>
      </c>
      <c r="B87" s="456"/>
      <c r="C87" s="1287"/>
      <c r="D87" s="1287"/>
      <c r="E87" s="1287"/>
      <c r="F87" s="1287"/>
      <c r="G87" s="1287"/>
      <c r="H87" s="1287"/>
      <c r="I87" s="1287"/>
      <c r="J87" s="1287"/>
      <c r="K87" s="1287"/>
      <c r="L87" s="1287"/>
      <c r="M87" s="1287"/>
      <c r="N87" s="1287"/>
      <c r="O87" s="1287"/>
      <c r="P87" s="1287"/>
      <c r="Q87" s="1287"/>
      <c r="R87" s="1287"/>
      <c r="S87" s="1287"/>
      <c r="T87" s="1287"/>
      <c r="U87" s="1287"/>
      <c r="V87" s="1287"/>
      <c r="W87" s="1287"/>
      <c r="X87" s="1287"/>
      <c r="Y87" s="1287"/>
      <c r="Z87" s="1287"/>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c r="CA87" s="456"/>
      <c r="CB87" s="456"/>
      <c r="CC87" s="456"/>
      <c r="CD87" s="456"/>
      <c r="CE87" s="456"/>
      <c r="CF87" s="456"/>
      <c r="CG87" s="456"/>
      <c r="CH87" s="456"/>
      <c r="CI87" s="456"/>
      <c r="CJ87" s="456"/>
      <c r="CK87" s="456"/>
      <c r="CL87" s="456"/>
      <c r="CM87" s="456"/>
      <c r="CN87" s="456"/>
      <c r="CO87" s="456"/>
      <c r="CP87" s="456"/>
      <c r="CQ87" s="456"/>
    </row>
    <row r="88" spans="1:96" ht="12.75" customHeight="1">
      <c r="A88" s="1287" t="s">
        <v>581</v>
      </c>
      <c r="B88" s="456"/>
      <c r="C88" s="1287"/>
      <c r="D88" s="1287"/>
      <c r="E88" s="1287"/>
      <c r="F88" s="1287"/>
      <c r="G88" s="1287"/>
      <c r="H88" s="1287"/>
      <c r="I88" s="1287"/>
      <c r="J88" s="1287"/>
      <c r="K88" s="1287"/>
      <c r="L88" s="1287"/>
      <c r="M88" s="1287"/>
      <c r="N88" s="1287"/>
      <c r="O88" s="1287"/>
      <c r="P88" s="1287"/>
      <c r="Q88" s="1287"/>
      <c r="R88" s="1287"/>
      <c r="S88" s="1287"/>
      <c r="T88" s="1287"/>
      <c r="U88" s="1287"/>
      <c r="V88" s="1287"/>
      <c r="W88" s="1287"/>
      <c r="X88" s="1287"/>
      <c r="Y88" s="1287"/>
      <c r="Z88" s="1287"/>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56"/>
      <c r="CD88" s="456"/>
      <c r="CE88" s="456"/>
      <c r="CF88" s="456"/>
      <c r="CG88" s="456"/>
      <c r="CH88" s="456"/>
      <c r="CI88" s="456"/>
      <c r="CJ88" s="456"/>
      <c r="CK88" s="456"/>
      <c r="CL88" s="456"/>
      <c r="CM88" s="456"/>
      <c r="CN88" s="456"/>
      <c r="CO88" s="456"/>
      <c r="CP88" s="456"/>
      <c r="CQ88" s="456"/>
    </row>
    <row r="89" spans="1:96" s="29" customFormat="1" ht="13.2">
      <c r="B89" s="456"/>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622"/>
      <c r="AN89" s="622"/>
      <c r="AO89" s="622"/>
      <c r="AP89" s="622"/>
      <c r="AQ89" s="622"/>
      <c r="AR89" s="622"/>
      <c r="AS89" s="622"/>
      <c r="AT89" s="622"/>
      <c r="AU89" s="622"/>
      <c r="AV89" s="622"/>
      <c r="AW89" s="622"/>
      <c r="AX89" s="622"/>
      <c r="AY89" s="622"/>
      <c r="AZ89" s="170"/>
      <c r="CR89" s="440"/>
    </row>
    <row r="90" spans="1:96" s="29" customFormat="1" ht="13.2">
      <c r="A90" s="1287" t="s">
        <v>582</v>
      </c>
      <c r="B90" s="456"/>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622"/>
      <c r="AN90" s="622"/>
      <c r="AO90" s="622"/>
      <c r="AP90" s="622"/>
      <c r="AQ90" s="622"/>
      <c r="AR90" s="622"/>
      <c r="AS90" s="622"/>
      <c r="AT90" s="622"/>
      <c r="AU90" s="622"/>
      <c r="AV90" s="622"/>
      <c r="AW90" s="622"/>
      <c r="AX90" s="622"/>
      <c r="AY90" s="622"/>
      <c r="AZ90" s="170"/>
      <c r="CR90" s="440"/>
    </row>
    <row r="91" spans="1:96" s="29" customFormat="1" ht="12.75" customHeight="1">
      <c r="A91" s="1287" t="s">
        <v>583</v>
      </c>
      <c r="B91" s="456"/>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622"/>
      <c r="AN91" s="622"/>
      <c r="AO91" s="622"/>
      <c r="AP91" s="622"/>
      <c r="AQ91" s="622"/>
      <c r="AR91" s="622"/>
      <c r="AS91" s="622"/>
      <c r="AT91" s="622"/>
      <c r="AU91" s="622"/>
      <c r="AV91" s="622"/>
      <c r="AW91" s="622"/>
      <c r="AX91" s="622"/>
      <c r="AY91" s="622"/>
      <c r="AZ91" s="170"/>
      <c r="CR91" s="440"/>
    </row>
    <row r="92" spans="1:96" s="29" customFormat="1" ht="13.2">
      <c r="B92" s="456"/>
      <c r="C92" s="1287"/>
      <c r="D92" s="1287"/>
      <c r="E92" s="1287"/>
      <c r="F92" s="1287"/>
      <c r="G92" s="1287"/>
      <c r="H92" s="1287"/>
      <c r="I92" s="1287"/>
      <c r="J92" s="1287"/>
      <c r="K92" s="1287"/>
      <c r="L92" s="1287"/>
      <c r="M92" s="1287"/>
      <c r="N92" s="1287"/>
      <c r="O92" s="1287"/>
      <c r="P92" s="1287"/>
      <c r="Q92" s="1287"/>
      <c r="R92" s="1287"/>
      <c r="S92" s="1287"/>
      <c r="T92" s="1287"/>
      <c r="U92" s="1287"/>
      <c r="V92" s="1287"/>
      <c r="W92" s="1287"/>
      <c r="X92" s="1287"/>
      <c r="Y92" s="1287"/>
      <c r="Z92" s="1287"/>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0"/>
    </row>
    <row r="93" spans="1:96" s="29" customFormat="1" ht="13.2">
      <c r="A93" s="1438" t="s">
        <v>584</v>
      </c>
      <c r="B93" s="456"/>
      <c r="C93" s="1287"/>
      <c r="D93" s="1287"/>
      <c r="E93" s="1287"/>
      <c r="F93" s="1287"/>
      <c r="G93" s="1287"/>
      <c r="H93" s="1287"/>
      <c r="I93" s="1287"/>
      <c r="J93" s="1287"/>
      <c r="K93" s="1287"/>
      <c r="L93" s="1287"/>
      <c r="M93" s="1287"/>
      <c r="N93" s="1287"/>
      <c r="O93" s="1287"/>
      <c r="P93" s="1287"/>
      <c r="Q93" s="1287"/>
      <c r="R93" s="1287"/>
      <c r="S93" s="1287"/>
      <c r="T93" s="1287"/>
      <c r="U93" s="1287"/>
      <c r="V93" s="1287"/>
      <c r="W93" s="1287"/>
      <c r="X93" s="1287"/>
      <c r="Y93" s="1287"/>
      <c r="Z93" s="1287"/>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0"/>
    </row>
    <row r="94" spans="1:96" s="29" customFormat="1" ht="13.2">
      <c r="A94" s="114" t="s">
        <v>585</v>
      </c>
      <c r="B94" s="456"/>
      <c r="C94" s="1287"/>
      <c r="D94" s="1287"/>
      <c r="E94" s="1287"/>
      <c r="F94" s="1287"/>
      <c r="G94" s="1287"/>
      <c r="H94" s="1287"/>
      <c r="I94" s="1287"/>
      <c r="J94" s="1287"/>
      <c r="K94" s="1287"/>
      <c r="L94" s="1287"/>
      <c r="M94" s="1287"/>
      <c r="N94" s="1287"/>
      <c r="O94" s="1287"/>
      <c r="P94" s="1287"/>
      <c r="Q94" s="1287"/>
      <c r="R94" s="1287"/>
      <c r="S94" s="1287"/>
      <c r="T94" s="1287"/>
      <c r="U94" s="1287"/>
      <c r="V94" s="1287"/>
      <c r="W94" s="1287"/>
      <c r="X94" s="1287"/>
      <c r="Y94" s="1287"/>
      <c r="Z94" s="1287"/>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0"/>
    </row>
    <row r="95" spans="1:96" s="29" customFormat="1" ht="13.2">
      <c r="A95" s="1287" t="s">
        <v>586</v>
      </c>
      <c r="B95" s="456"/>
      <c r="C95" s="1287"/>
      <c r="D95" s="1287"/>
      <c r="E95" s="1287"/>
      <c r="F95" s="1287"/>
      <c r="G95" s="1287"/>
      <c r="H95" s="1287"/>
      <c r="I95" s="1287"/>
      <c r="J95" s="1287"/>
      <c r="K95" s="1287"/>
      <c r="L95" s="1287"/>
      <c r="M95" s="1287"/>
      <c r="N95" s="1287"/>
      <c r="O95" s="1287"/>
      <c r="P95" s="1287"/>
      <c r="Q95" s="1287"/>
      <c r="R95" s="1287"/>
      <c r="S95" s="1287"/>
      <c r="T95" s="1287"/>
      <c r="U95" s="1287"/>
      <c r="V95" s="1287"/>
      <c r="W95" s="1287"/>
      <c r="X95" s="1287"/>
      <c r="Y95" s="1287"/>
      <c r="Z95" s="1287"/>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0"/>
    </row>
    <row r="96" spans="1:96" s="29" customFormat="1" ht="13.2">
      <c r="C96" s="582"/>
      <c r="D96" s="582"/>
      <c r="E96" s="582"/>
      <c r="F96" s="582"/>
      <c r="G96" s="582"/>
      <c r="H96" s="582"/>
      <c r="I96" s="582"/>
      <c r="J96" s="582"/>
      <c r="K96" s="582"/>
      <c r="L96" s="582"/>
      <c r="M96" s="582"/>
      <c r="N96" s="582"/>
      <c r="O96" s="582"/>
      <c r="P96" s="582"/>
      <c r="Q96" s="582"/>
      <c r="R96" s="582"/>
      <c r="S96" s="582"/>
      <c r="T96" s="582"/>
      <c r="U96" s="582"/>
      <c r="V96" s="582"/>
      <c r="W96" s="582"/>
      <c r="X96" s="582"/>
      <c r="Y96" s="582"/>
      <c r="Z96" s="582"/>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0"/>
    </row>
    <row r="97" spans="1:96" s="29" customFormat="1" ht="13.2">
      <c r="A97" s="589" t="s">
        <v>587</v>
      </c>
      <c r="C97" s="582"/>
      <c r="D97" s="582"/>
      <c r="E97" s="582"/>
      <c r="F97" s="582"/>
      <c r="G97" s="582"/>
      <c r="H97" s="582"/>
      <c r="I97" s="582"/>
      <c r="J97" s="582"/>
      <c r="K97" s="582"/>
      <c r="L97" s="582"/>
      <c r="M97" s="582"/>
      <c r="N97" s="582"/>
      <c r="O97" s="582"/>
      <c r="P97" s="582"/>
      <c r="Q97" s="582"/>
      <c r="R97" s="582"/>
      <c r="S97" s="582"/>
      <c r="T97" s="582"/>
      <c r="U97" s="582"/>
      <c r="V97" s="582"/>
      <c r="W97" s="582"/>
      <c r="X97" s="582"/>
      <c r="Y97" s="582"/>
      <c r="Z97" s="582"/>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0"/>
    </row>
    <row r="98" spans="1:96" s="29" customFormat="1" ht="13.2">
      <c r="A98" s="589" t="s">
        <v>588</v>
      </c>
      <c r="C98" s="582"/>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0"/>
    </row>
    <row r="99" spans="1:96" s="29" customFormat="1" ht="13.2">
      <c r="C99" s="582"/>
      <c r="D99" s="582"/>
      <c r="E99" s="582"/>
      <c r="F99" s="582"/>
      <c r="G99" s="582"/>
      <c r="H99" s="582"/>
      <c r="I99" s="582"/>
      <c r="J99" s="582"/>
      <c r="K99" s="582"/>
      <c r="L99" s="582"/>
      <c r="M99" s="582"/>
      <c r="N99" s="582"/>
      <c r="O99" s="582"/>
      <c r="P99" s="582"/>
      <c r="Q99" s="582"/>
      <c r="R99" s="582"/>
      <c r="S99" s="582"/>
      <c r="T99" s="582"/>
      <c r="U99" s="582"/>
      <c r="V99" s="582"/>
      <c r="W99" s="582"/>
      <c r="X99" s="582"/>
      <c r="Y99" s="582"/>
      <c r="Z99" s="582"/>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0"/>
    </row>
    <row r="100" spans="1:96" s="29" customFormat="1" ht="13.2">
      <c r="A100" s="568" t="s">
        <v>589</v>
      </c>
      <c r="C100" s="582"/>
      <c r="D100" s="582"/>
      <c r="E100" s="582"/>
      <c r="F100" s="582"/>
      <c r="G100" s="582"/>
      <c r="H100" s="582"/>
      <c r="I100" s="582"/>
      <c r="J100" s="582"/>
      <c r="K100" s="582"/>
      <c r="L100" s="582"/>
      <c r="M100" s="582"/>
      <c r="N100" s="582"/>
      <c r="O100" s="582"/>
      <c r="P100" s="582"/>
      <c r="Q100" s="582"/>
      <c r="R100" s="582"/>
      <c r="S100" s="582"/>
      <c r="T100" s="582"/>
      <c r="U100" s="582"/>
      <c r="V100" s="582"/>
      <c r="W100" s="582"/>
      <c r="X100" s="582"/>
      <c r="Y100" s="582"/>
      <c r="Z100" s="582"/>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0"/>
    </row>
    <row r="101" spans="1:96" s="29" customFormat="1" ht="13.2">
      <c r="A101" s="29" t="s">
        <v>590</v>
      </c>
      <c r="C101" s="582"/>
      <c r="D101" s="582"/>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0"/>
    </row>
    <row r="102" spans="1:96" s="29" customFormat="1" ht="13.2">
      <c r="A102" s="440" t="s">
        <v>591</v>
      </c>
      <c r="C102" s="582"/>
      <c r="D102" s="582"/>
      <c r="E102" s="582"/>
      <c r="F102" s="582"/>
      <c r="G102" s="582"/>
      <c r="H102" s="582"/>
      <c r="I102" s="582"/>
      <c r="J102" s="582"/>
      <c r="K102" s="582"/>
      <c r="L102" s="582"/>
      <c r="M102" s="582"/>
      <c r="N102" s="582"/>
      <c r="O102" s="582"/>
      <c r="P102" s="582"/>
      <c r="Q102" s="582"/>
      <c r="R102" s="582"/>
      <c r="S102" s="582"/>
      <c r="T102" s="582"/>
      <c r="U102" s="582"/>
      <c r="V102" s="582"/>
      <c r="W102" s="582"/>
      <c r="X102" s="582"/>
      <c r="Y102" s="582"/>
      <c r="Z102" s="582"/>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0"/>
    </row>
    <row r="103" spans="1:96" ht="13.2">
      <c r="A103" s="569" t="s">
        <v>592</v>
      </c>
      <c r="B103" s="29"/>
      <c r="C103" s="582"/>
      <c r="D103" s="582"/>
      <c r="E103" s="582"/>
      <c r="F103" s="582"/>
      <c r="G103" s="582"/>
      <c r="H103" s="582"/>
      <c r="I103" s="582"/>
      <c r="J103" s="582"/>
      <c r="K103" s="582"/>
      <c r="L103" s="582"/>
      <c r="M103" s="582"/>
      <c r="N103" s="582"/>
      <c r="O103" s="582"/>
      <c r="P103" s="582"/>
      <c r="Q103" s="582"/>
      <c r="R103" s="582"/>
      <c r="S103" s="582"/>
      <c r="T103" s="582"/>
      <c r="U103" s="582"/>
      <c r="V103" s="582"/>
      <c r="W103" s="582"/>
      <c r="X103" s="582"/>
      <c r="Y103" s="582"/>
      <c r="Z103" s="582"/>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56"/>
      <c r="BA103" s="456"/>
      <c r="BB103" s="456"/>
      <c r="BC103" s="456"/>
      <c r="BD103" s="456"/>
      <c r="BE103" s="456"/>
      <c r="BF103" s="456"/>
      <c r="BG103" s="456"/>
      <c r="BH103" s="456"/>
      <c r="BI103" s="456"/>
      <c r="BJ103" s="456"/>
      <c r="BK103" s="456"/>
      <c r="BL103" s="456"/>
      <c r="BM103" s="456"/>
      <c r="BN103" s="456"/>
      <c r="BO103" s="456"/>
      <c r="BP103" s="456"/>
      <c r="BQ103" s="456"/>
      <c r="BR103" s="456"/>
      <c r="BS103" s="456"/>
      <c r="BT103" s="456"/>
      <c r="BU103" s="456"/>
      <c r="BV103" s="456"/>
      <c r="BW103" s="456"/>
      <c r="BX103" s="456"/>
      <c r="BY103" s="456"/>
      <c r="BZ103" s="456"/>
      <c r="CA103" s="456"/>
      <c r="CB103" s="456"/>
      <c r="CC103" s="456"/>
      <c r="CD103" s="456"/>
      <c r="CE103" s="456"/>
      <c r="CF103" s="456"/>
      <c r="CG103" s="456"/>
      <c r="CH103" s="456"/>
      <c r="CI103" s="456"/>
      <c r="CJ103" s="456"/>
      <c r="CK103" s="456"/>
      <c r="CL103" s="456"/>
      <c r="CM103" s="456"/>
      <c r="CN103" s="456"/>
      <c r="CO103" s="456"/>
      <c r="CP103" s="456"/>
      <c r="CQ103" s="456"/>
    </row>
    <row r="104" spans="1:96" ht="13.2">
      <c r="A104" s="1" t="s">
        <v>593</v>
      </c>
      <c r="B104" s="29"/>
      <c r="C104" s="582"/>
      <c r="D104" s="582"/>
      <c r="E104" s="582"/>
      <c r="F104" s="582"/>
      <c r="G104" s="582"/>
      <c r="H104" s="582"/>
      <c r="I104" s="582"/>
      <c r="J104" s="582"/>
      <c r="K104" s="582"/>
      <c r="L104" s="582"/>
      <c r="M104" s="582"/>
      <c r="N104" s="582"/>
      <c r="O104" s="582"/>
      <c r="P104" s="582"/>
      <c r="Q104" s="582"/>
      <c r="R104" s="582"/>
      <c r="S104" s="582"/>
      <c r="T104" s="582"/>
      <c r="U104" s="582"/>
      <c r="V104" s="582"/>
      <c r="W104" s="582"/>
      <c r="X104" s="582"/>
      <c r="Y104" s="582"/>
      <c r="Z104" s="582"/>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56"/>
      <c r="BA104" s="456"/>
      <c r="BB104" s="456"/>
      <c r="BC104" s="456"/>
      <c r="BD104" s="456"/>
      <c r="BE104" s="456"/>
      <c r="BF104" s="456"/>
      <c r="BG104" s="456"/>
      <c r="BH104" s="456"/>
      <c r="BI104" s="456"/>
      <c r="BJ104" s="456"/>
      <c r="BK104" s="456"/>
      <c r="BL104" s="456"/>
      <c r="BM104" s="456"/>
      <c r="BN104" s="456"/>
      <c r="BO104" s="456"/>
      <c r="BP104" s="456"/>
      <c r="BQ104" s="456"/>
      <c r="BR104" s="456"/>
      <c r="BS104" s="456"/>
      <c r="BT104" s="456"/>
      <c r="BU104" s="456"/>
      <c r="BV104" s="456"/>
      <c r="BW104" s="456"/>
      <c r="BX104" s="456"/>
      <c r="BY104" s="456"/>
      <c r="BZ104" s="456"/>
      <c r="CA104" s="456"/>
      <c r="CB104" s="456"/>
      <c r="CC104" s="456"/>
      <c r="CD104" s="456"/>
      <c r="CE104" s="456"/>
      <c r="CF104" s="456"/>
      <c r="CG104" s="456"/>
      <c r="CH104" s="456"/>
      <c r="CI104" s="456"/>
      <c r="CJ104" s="456"/>
      <c r="CK104" s="456"/>
      <c r="CL104" s="456"/>
      <c r="CM104" s="456"/>
      <c r="CN104" s="456"/>
      <c r="CO104" s="456"/>
      <c r="CP104" s="456"/>
      <c r="CQ104" s="456"/>
    </row>
    <row r="105" spans="1:96" ht="13.2">
      <c r="A105" s="569" t="s">
        <v>594</v>
      </c>
      <c r="B105" s="29"/>
      <c r="C105" s="582"/>
      <c r="D105" s="582"/>
      <c r="E105" s="582"/>
      <c r="F105" s="582"/>
      <c r="G105" s="582"/>
      <c r="H105" s="582"/>
      <c r="I105" s="582"/>
      <c r="J105" s="582"/>
      <c r="K105" s="582"/>
      <c r="L105" s="582"/>
      <c r="M105" s="582"/>
      <c r="N105" s="582"/>
      <c r="O105" s="582"/>
      <c r="P105" s="582"/>
      <c r="Q105" s="582"/>
      <c r="R105" s="582"/>
      <c r="S105" s="582"/>
      <c r="T105" s="582"/>
      <c r="U105" s="582"/>
      <c r="V105" s="582"/>
      <c r="W105" s="582"/>
      <c r="X105" s="582"/>
      <c r="Y105" s="582"/>
      <c r="Z105" s="582"/>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56"/>
      <c r="BA105" s="456"/>
      <c r="BB105" s="456"/>
      <c r="BC105" s="456"/>
      <c r="BD105" s="456"/>
      <c r="BE105" s="456"/>
      <c r="BF105" s="456"/>
      <c r="BG105" s="456"/>
      <c r="BH105" s="456"/>
      <c r="BI105" s="456"/>
      <c r="BJ105" s="456"/>
      <c r="BK105" s="456"/>
      <c r="BL105" s="456"/>
      <c r="BM105" s="456"/>
      <c r="BN105" s="456"/>
      <c r="BO105" s="456"/>
      <c r="BP105" s="456"/>
      <c r="BQ105" s="456"/>
      <c r="BR105" s="456"/>
      <c r="BS105" s="456"/>
      <c r="BT105" s="456"/>
      <c r="BU105" s="456"/>
      <c r="BV105" s="456"/>
      <c r="BW105" s="456"/>
      <c r="BX105" s="456"/>
      <c r="BY105" s="456"/>
      <c r="BZ105" s="456"/>
      <c r="CA105" s="456"/>
      <c r="CB105" s="456"/>
      <c r="CC105" s="456"/>
      <c r="CD105" s="456"/>
      <c r="CE105" s="456"/>
      <c r="CF105" s="456"/>
      <c r="CG105" s="456"/>
      <c r="CH105" s="456"/>
      <c r="CI105" s="456"/>
      <c r="CJ105" s="456"/>
      <c r="CK105" s="456"/>
      <c r="CL105" s="456"/>
      <c r="CM105" s="456"/>
      <c r="CN105" s="456"/>
      <c r="CO105" s="456"/>
      <c r="CP105" s="456"/>
      <c r="CQ105" s="456"/>
    </row>
    <row r="106" spans="1:96" ht="13.2">
      <c r="A106" s="569" t="s">
        <v>595</v>
      </c>
      <c r="B106" s="29"/>
      <c r="C106" s="582"/>
      <c r="D106" s="582"/>
      <c r="E106" s="582"/>
      <c r="F106" s="582"/>
      <c r="G106" s="582"/>
      <c r="H106" s="582"/>
      <c r="I106" s="582"/>
      <c r="J106" s="582"/>
      <c r="K106" s="582"/>
      <c r="L106" s="582"/>
      <c r="M106" s="582"/>
      <c r="N106" s="582"/>
      <c r="O106" s="582"/>
      <c r="P106" s="582"/>
      <c r="Q106" s="582"/>
      <c r="R106" s="582"/>
      <c r="S106" s="582"/>
      <c r="T106" s="582"/>
      <c r="U106" s="582"/>
      <c r="V106" s="582"/>
      <c r="W106" s="582"/>
      <c r="X106" s="582"/>
      <c r="Y106" s="582"/>
      <c r="Z106" s="582"/>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56"/>
      <c r="BA106" s="456"/>
      <c r="BB106" s="456"/>
      <c r="BC106" s="456"/>
      <c r="BD106" s="456"/>
      <c r="BE106" s="456"/>
      <c r="BF106" s="456"/>
      <c r="BG106" s="456"/>
      <c r="BH106" s="456"/>
      <c r="BI106" s="456"/>
      <c r="BJ106" s="456"/>
      <c r="BK106" s="456"/>
      <c r="BL106" s="456"/>
      <c r="BM106" s="456"/>
      <c r="BN106" s="456"/>
      <c r="BO106" s="456"/>
      <c r="BP106" s="456"/>
      <c r="BQ106" s="456"/>
      <c r="BR106" s="456"/>
      <c r="BS106" s="456"/>
      <c r="BT106" s="456"/>
      <c r="BU106" s="456"/>
      <c r="BV106" s="456"/>
      <c r="BW106" s="456"/>
      <c r="BX106" s="456"/>
      <c r="BY106" s="456"/>
      <c r="BZ106" s="456"/>
      <c r="CA106" s="456"/>
      <c r="CB106" s="456"/>
      <c r="CC106" s="456"/>
      <c r="CD106" s="456"/>
      <c r="CE106" s="456"/>
      <c r="CF106" s="456"/>
      <c r="CG106" s="456"/>
      <c r="CH106" s="456"/>
      <c r="CI106" s="456"/>
      <c r="CJ106" s="456"/>
      <c r="CK106" s="456"/>
      <c r="CL106" s="456"/>
      <c r="CM106" s="456"/>
      <c r="CN106" s="456"/>
      <c r="CO106" s="456"/>
      <c r="CP106" s="456"/>
      <c r="CQ106" s="456"/>
    </row>
    <row r="107" spans="1:96" ht="13.2">
      <c r="A107" s="569" t="s">
        <v>596</v>
      </c>
      <c r="B107" s="29"/>
      <c r="C107" s="582"/>
      <c r="D107" s="582"/>
      <c r="E107" s="582"/>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56"/>
      <c r="BA107" s="456"/>
      <c r="BB107" s="456"/>
      <c r="BC107" s="456"/>
      <c r="BD107" s="456"/>
      <c r="BE107" s="456"/>
      <c r="BF107" s="456"/>
      <c r="BG107" s="456"/>
      <c r="BH107" s="456"/>
      <c r="BI107" s="456"/>
      <c r="BJ107" s="456"/>
      <c r="BK107" s="456"/>
      <c r="BL107" s="456"/>
      <c r="BM107" s="456"/>
      <c r="BN107" s="456"/>
      <c r="BO107" s="456"/>
      <c r="BP107" s="456"/>
      <c r="BQ107" s="456"/>
      <c r="BR107" s="456"/>
      <c r="BS107" s="456"/>
      <c r="BT107" s="456"/>
      <c r="BU107" s="456"/>
      <c r="BV107" s="456"/>
      <c r="BW107" s="456"/>
      <c r="BX107" s="456"/>
      <c r="BY107" s="456"/>
      <c r="BZ107" s="456"/>
      <c r="CA107" s="456"/>
      <c r="CB107" s="456"/>
      <c r="CC107" s="456"/>
      <c r="CD107" s="456"/>
      <c r="CE107" s="456"/>
      <c r="CF107" s="456"/>
      <c r="CG107" s="456"/>
      <c r="CH107" s="456"/>
      <c r="CI107" s="456"/>
      <c r="CJ107" s="456"/>
      <c r="CK107" s="456"/>
      <c r="CL107" s="456"/>
      <c r="CM107" s="456"/>
      <c r="CN107" s="456"/>
      <c r="CO107" s="456"/>
      <c r="CP107" s="456"/>
      <c r="CQ107" s="456"/>
    </row>
    <row r="108" spans="1:96" ht="13.2">
      <c r="A108" s="569" t="s">
        <v>597</v>
      </c>
      <c r="B108" s="29"/>
      <c r="C108" s="582"/>
      <c r="D108" s="582"/>
      <c r="E108" s="582"/>
      <c r="F108" s="582"/>
      <c r="G108" s="582"/>
      <c r="H108" s="582"/>
      <c r="I108" s="582"/>
      <c r="J108" s="582"/>
      <c r="K108" s="582"/>
      <c r="L108" s="582"/>
      <c r="M108" s="582"/>
      <c r="N108" s="582"/>
      <c r="O108" s="582"/>
      <c r="P108" s="582"/>
      <c r="Q108" s="582"/>
      <c r="R108" s="582"/>
      <c r="S108" s="582"/>
      <c r="T108" s="582"/>
      <c r="U108" s="582"/>
      <c r="V108" s="582"/>
      <c r="W108" s="582"/>
      <c r="X108" s="582"/>
      <c r="Y108" s="582"/>
      <c r="Z108" s="582"/>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56"/>
      <c r="BA108" s="456"/>
      <c r="BB108" s="456"/>
      <c r="BC108" s="456"/>
      <c r="BD108" s="456"/>
      <c r="BE108" s="456"/>
      <c r="BF108" s="456"/>
      <c r="BG108" s="456"/>
      <c r="BH108" s="456"/>
      <c r="BI108" s="456"/>
      <c r="BJ108" s="456"/>
      <c r="BK108" s="456"/>
      <c r="BL108" s="456"/>
      <c r="BM108" s="456"/>
      <c r="BN108" s="456"/>
      <c r="BO108" s="456"/>
      <c r="BP108" s="456"/>
      <c r="BQ108" s="456"/>
      <c r="BR108" s="456"/>
      <c r="BS108" s="456"/>
      <c r="BT108" s="456"/>
      <c r="BU108" s="456"/>
      <c r="BV108" s="456"/>
      <c r="BW108" s="456"/>
      <c r="BX108" s="456"/>
      <c r="BY108" s="456"/>
      <c r="BZ108" s="456"/>
      <c r="CA108" s="456"/>
      <c r="CB108" s="456"/>
      <c r="CC108" s="456"/>
      <c r="CD108" s="456"/>
      <c r="CE108" s="456"/>
      <c r="CF108" s="456"/>
      <c r="CG108" s="456"/>
      <c r="CH108" s="456"/>
      <c r="CI108" s="456"/>
      <c r="CJ108" s="456"/>
      <c r="CK108" s="456"/>
      <c r="CL108" s="456"/>
      <c r="CM108" s="456"/>
      <c r="CN108" s="456"/>
      <c r="CO108" s="456"/>
      <c r="CP108" s="456"/>
      <c r="CQ108" s="456"/>
    </row>
    <row r="109" spans="1:96" ht="13.2">
      <c r="A109" s="456"/>
      <c r="B109" s="29"/>
      <c r="C109" s="582"/>
      <c r="D109" s="582"/>
      <c r="E109" s="582"/>
      <c r="F109" s="582"/>
      <c r="G109" s="582"/>
      <c r="H109" s="582"/>
      <c r="I109" s="582"/>
      <c r="J109" s="582"/>
      <c r="K109" s="582"/>
      <c r="L109" s="582"/>
      <c r="M109" s="582"/>
      <c r="N109" s="582"/>
      <c r="O109" s="582"/>
      <c r="P109" s="582"/>
      <c r="Q109" s="582"/>
      <c r="R109" s="582"/>
      <c r="S109" s="582"/>
      <c r="T109" s="582"/>
      <c r="U109" s="582"/>
      <c r="V109" s="582"/>
      <c r="W109" s="582"/>
      <c r="X109" s="582"/>
      <c r="Y109" s="582"/>
      <c r="Z109" s="582"/>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56"/>
      <c r="BA109" s="456"/>
      <c r="BB109" s="456"/>
      <c r="BC109" s="456"/>
      <c r="BD109" s="456"/>
      <c r="BE109" s="456"/>
      <c r="BF109" s="456"/>
      <c r="BG109" s="456"/>
      <c r="BH109" s="456"/>
      <c r="BI109" s="456"/>
      <c r="BJ109" s="456"/>
      <c r="BK109" s="456"/>
      <c r="BL109" s="456"/>
      <c r="BM109" s="456"/>
      <c r="BN109" s="456"/>
      <c r="BO109" s="456"/>
      <c r="BP109" s="456"/>
      <c r="BQ109" s="456"/>
      <c r="BR109" s="456"/>
      <c r="BS109" s="456"/>
      <c r="BT109" s="456"/>
      <c r="BU109" s="456"/>
      <c r="BV109" s="456"/>
      <c r="BW109" s="456"/>
      <c r="BX109" s="456"/>
      <c r="BY109" s="456"/>
      <c r="BZ109" s="456"/>
      <c r="CA109" s="456"/>
      <c r="CB109" s="456"/>
      <c r="CC109" s="456"/>
      <c r="CD109" s="456"/>
      <c r="CE109" s="456"/>
      <c r="CF109" s="456"/>
      <c r="CG109" s="456"/>
      <c r="CH109" s="456"/>
      <c r="CI109" s="456"/>
      <c r="CJ109" s="456"/>
      <c r="CK109" s="456"/>
      <c r="CL109" s="456"/>
      <c r="CM109" s="456"/>
      <c r="CN109" s="456"/>
      <c r="CO109" s="456"/>
      <c r="CP109" s="456"/>
      <c r="CQ109" s="456"/>
    </row>
    <row r="110" spans="1:96" ht="13.2">
      <c r="A110" s="569" t="s">
        <v>598</v>
      </c>
      <c r="B110" s="456"/>
      <c r="C110" s="1287"/>
      <c r="D110" s="1287"/>
      <c r="E110" s="1287"/>
      <c r="F110" s="1287"/>
      <c r="G110" s="1287"/>
      <c r="H110" s="1287"/>
      <c r="I110" s="1287"/>
      <c r="J110" s="1287"/>
      <c r="K110" s="1287"/>
      <c r="L110" s="1287"/>
      <c r="M110" s="1287"/>
      <c r="N110" s="1287"/>
      <c r="O110" s="1287"/>
      <c r="P110" s="1287"/>
      <c r="Q110" s="1287"/>
      <c r="R110" s="1287"/>
      <c r="S110" s="1287"/>
      <c r="T110" s="1287"/>
      <c r="U110" s="1287"/>
      <c r="V110" s="1287"/>
      <c r="W110" s="1287"/>
      <c r="X110" s="1287"/>
      <c r="Y110" s="1287"/>
      <c r="Z110" s="1287"/>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456"/>
      <c r="CD110" s="456"/>
      <c r="CE110" s="456"/>
      <c r="CF110" s="456"/>
      <c r="CG110" s="456"/>
      <c r="CH110" s="456"/>
      <c r="CI110" s="456"/>
      <c r="CJ110" s="456"/>
      <c r="CK110" s="456"/>
      <c r="CL110" s="456"/>
      <c r="CM110" s="456"/>
      <c r="CN110" s="456"/>
      <c r="CO110" s="456"/>
      <c r="CP110" s="456"/>
      <c r="CQ110" s="456"/>
    </row>
    <row r="111" spans="1:96" s="29" customFormat="1" ht="13.2">
      <c r="A111" s="568" t="s">
        <v>599</v>
      </c>
      <c r="B111" s="456"/>
      <c r="C111" s="1287"/>
      <c r="D111" s="1287"/>
      <c r="E111" s="1287"/>
      <c r="F111" s="1287"/>
      <c r="G111" s="1287"/>
      <c r="H111" s="1287"/>
      <c r="I111" s="1287"/>
      <c r="J111" s="1287"/>
      <c r="K111" s="1287"/>
      <c r="L111" s="1287"/>
      <c r="M111" s="1287"/>
      <c r="N111" s="1287"/>
      <c r="O111" s="1287"/>
      <c r="P111" s="1287"/>
      <c r="Q111" s="1287"/>
      <c r="R111" s="1287"/>
      <c r="S111" s="1287"/>
      <c r="T111" s="1287"/>
      <c r="U111" s="1287"/>
      <c r="V111" s="1287"/>
      <c r="W111" s="1287"/>
      <c r="X111" s="1287"/>
      <c r="Y111" s="1287"/>
      <c r="Z111" s="1287"/>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0"/>
    </row>
    <row r="112" spans="1:96" ht="13.2">
      <c r="A112" s="1439" t="s">
        <v>600</v>
      </c>
      <c r="B112" s="456"/>
      <c r="C112" s="1287"/>
      <c r="D112" s="1287"/>
      <c r="E112" s="1287"/>
      <c r="F112" s="1287"/>
      <c r="G112" s="1287"/>
      <c r="H112" s="1287"/>
      <c r="I112" s="1287"/>
      <c r="J112" s="1287"/>
      <c r="K112" s="1287"/>
      <c r="L112" s="1287"/>
      <c r="M112" s="1287"/>
      <c r="N112" s="1287"/>
      <c r="O112" s="1287"/>
      <c r="P112" s="1287"/>
      <c r="Q112" s="1287"/>
      <c r="R112" s="1287"/>
      <c r="S112" s="1287"/>
      <c r="T112" s="1287"/>
      <c r="U112" s="1287"/>
      <c r="V112" s="1287"/>
      <c r="W112" s="1287"/>
      <c r="X112" s="1287"/>
      <c r="Y112" s="1287"/>
      <c r="Z112" s="1287"/>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56"/>
      <c r="BA112" s="456"/>
      <c r="BB112" s="456"/>
      <c r="BC112" s="456"/>
      <c r="BD112" s="456"/>
      <c r="BE112" s="456"/>
      <c r="BF112" s="456"/>
      <c r="BG112" s="456"/>
      <c r="BH112" s="456"/>
      <c r="BI112" s="456"/>
      <c r="BJ112" s="456"/>
      <c r="BK112" s="456"/>
      <c r="BL112" s="456"/>
      <c r="BM112" s="456"/>
      <c r="BN112" s="456"/>
      <c r="BO112" s="456"/>
      <c r="BP112" s="456"/>
      <c r="BQ112" s="456"/>
      <c r="BR112" s="456"/>
      <c r="BS112" s="456"/>
      <c r="BT112" s="456"/>
      <c r="BU112" s="456"/>
      <c r="BV112" s="456"/>
      <c r="BW112" s="456"/>
      <c r="BX112" s="456"/>
      <c r="BY112" s="456"/>
      <c r="BZ112" s="456"/>
      <c r="CA112" s="456"/>
      <c r="CB112" s="456"/>
      <c r="CC112" s="456"/>
      <c r="CD112" s="456"/>
      <c r="CE112" s="456"/>
      <c r="CF112" s="456"/>
      <c r="CG112" s="456"/>
      <c r="CH112" s="456"/>
      <c r="CI112" s="456"/>
      <c r="CJ112" s="456"/>
      <c r="CK112" s="456"/>
      <c r="CL112" s="456"/>
      <c r="CM112" s="456"/>
      <c r="CN112" s="456"/>
      <c r="CO112" s="456"/>
      <c r="CP112" s="456"/>
      <c r="CQ112" s="456"/>
    </row>
    <row r="113" spans="1:96" ht="13.2">
      <c r="A113" s="1439" t="s">
        <v>601</v>
      </c>
      <c r="B113" s="456"/>
      <c r="C113" s="1287"/>
      <c r="D113" s="1287"/>
      <c r="E113" s="1287"/>
      <c r="F113" s="1287"/>
      <c r="G113" s="1287"/>
      <c r="H113" s="1287"/>
      <c r="I113" s="1287"/>
      <c r="J113" s="1287"/>
      <c r="K113" s="1287"/>
      <c r="L113" s="1287"/>
      <c r="M113" s="1287"/>
      <c r="N113" s="1287"/>
      <c r="O113" s="1287"/>
      <c r="P113" s="1287"/>
      <c r="Q113" s="1287"/>
      <c r="R113" s="1287"/>
      <c r="S113" s="1287"/>
      <c r="T113" s="1287"/>
      <c r="U113" s="1287"/>
      <c r="V113" s="1287"/>
      <c r="W113" s="1287"/>
      <c r="X113" s="1287"/>
      <c r="Y113" s="1287"/>
      <c r="Z113" s="1287"/>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56"/>
      <c r="BA113" s="456"/>
      <c r="BB113" s="456"/>
      <c r="BC113" s="456"/>
      <c r="BD113" s="456"/>
      <c r="BE113" s="456"/>
      <c r="BF113" s="456"/>
      <c r="BG113" s="456"/>
      <c r="BH113" s="456"/>
      <c r="BI113" s="456"/>
      <c r="BJ113" s="456"/>
      <c r="BK113" s="456"/>
      <c r="BL113" s="456"/>
      <c r="BM113" s="456"/>
      <c r="BN113" s="456"/>
      <c r="BO113" s="456"/>
      <c r="BP113" s="456"/>
      <c r="BQ113" s="456"/>
      <c r="BR113" s="456"/>
      <c r="BS113" s="456"/>
      <c r="BT113" s="456"/>
      <c r="BU113" s="456"/>
      <c r="BV113" s="456"/>
      <c r="BW113" s="456"/>
      <c r="BX113" s="456"/>
      <c r="BY113" s="456"/>
      <c r="BZ113" s="456"/>
      <c r="CA113" s="456"/>
      <c r="CB113" s="456"/>
      <c r="CC113" s="456"/>
      <c r="CD113" s="456"/>
      <c r="CE113" s="456"/>
      <c r="CF113" s="456"/>
      <c r="CG113" s="456"/>
      <c r="CH113" s="456"/>
      <c r="CI113" s="456"/>
      <c r="CJ113" s="456"/>
      <c r="CK113" s="456"/>
      <c r="CL113" s="456"/>
      <c r="CM113" s="456"/>
      <c r="CN113" s="456"/>
      <c r="CO113" s="456"/>
      <c r="CP113" s="456"/>
      <c r="CQ113" s="456"/>
    </row>
    <row r="114" spans="1:96" ht="13.2">
      <c r="A114" s="456"/>
      <c r="B114" s="456"/>
      <c r="C114" s="1287"/>
      <c r="D114" s="1287"/>
      <c r="E114" s="1287"/>
      <c r="F114" s="1287"/>
      <c r="G114" s="1287"/>
      <c r="H114" s="1287"/>
      <c r="I114" s="1287"/>
      <c r="J114" s="1287"/>
      <c r="K114" s="1287"/>
      <c r="L114" s="1287"/>
      <c r="M114" s="1287"/>
      <c r="N114" s="1287"/>
      <c r="O114" s="1287"/>
      <c r="P114" s="1287"/>
      <c r="Q114" s="1287"/>
      <c r="R114" s="1287"/>
      <c r="S114" s="1287"/>
      <c r="T114" s="1287"/>
      <c r="U114" s="1287"/>
      <c r="V114" s="1287"/>
      <c r="W114" s="1287"/>
      <c r="X114" s="1287"/>
      <c r="Y114" s="1287"/>
      <c r="Z114" s="1287"/>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56"/>
      <c r="BA114" s="456"/>
      <c r="BB114" s="456"/>
      <c r="BC114" s="456"/>
      <c r="BD114" s="456"/>
      <c r="BE114" s="456"/>
      <c r="BF114" s="456"/>
      <c r="BG114" s="456"/>
      <c r="BH114" s="456"/>
      <c r="BI114" s="456"/>
      <c r="BJ114" s="456"/>
      <c r="BK114" s="456"/>
      <c r="BL114" s="456"/>
      <c r="BM114" s="456"/>
      <c r="BN114" s="456"/>
      <c r="BO114" s="456"/>
      <c r="BP114" s="456"/>
      <c r="BQ114" s="456"/>
      <c r="BR114" s="456"/>
      <c r="BS114" s="456"/>
      <c r="BT114" s="456"/>
      <c r="BU114" s="456"/>
      <c r="BV114" s="456"/>
      <c r="BW114" s="456"/>
      <c r="BX114" s="456"/>
      <c r="BY114" s="456"/>
      <c r="BZ114" s="456"/>
      <c r="CA114" s="456"/>
      <c r="CB114" s="456"/>
      <c r="CC114" s="456"/>
      <c r="CD114" s="456"/>
      <c r="CE114" s="456"/>
      <c r="CF114" s="456"/>
      <c r="CG114" s="456"/>
      <c r="CH114" s="456"/>
      <c r="CI114" s="456"/>
      <c r="CJ114" s="456"/>
      <c r="CK114" s="456"/>
      <c r="CL114" s="456"/>
      <c r="CM114" s="456"/>
      <c r="CN114" s="456"/>
      <c r="CO114" s="456"/>
      <c r="CP114" s="456"/>
      <c r="CQ114" s="456"/>
    </row>
    <row r="115" spans="1:96" ht="13.2">
      <c r="A115" s="589" t="s">
        <v>602</v>
      </c>
      <c r="B115" s="456"/>
      <c r="C115" s="1287"/>
      <c r="D115" s="1287"/>
      <c r="E115" s="1287"/>
      <c r="F115" s="1287"/>
      <c r="G115" s="1287"/>
      <c r="H115" s="1287"/>
      <c r="I115" s="1287"/>
      <c r="J115" s="1287"/>
      <c r="K115" s="1287"/>
      <c r="L115" s="1287"/>
      <c r="M115" s="1287"/>
      <c r="N115" s="1287"/>
      <c r="O115" s="1287"/>
      <c r="P115" s="1287"/>
      <c r="Q115" s="1287"/>
      <c r="R115" s="1287"/>
      <c r="S115" s="1287"/>
      <c r="T115" s="1287"/>
      <c r="U115" s="1287"/>
      <c r="V115" s="1287"/>
      <c r="W115" s="1287"/>
      <c r="X115" s="1287"/>
      <c r="Y115" s="1287"/>
      <c r="Z115" s="1287"/>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56"/>
      <c r="BA115" s="456"/>
      <c r="BB115" s="456"/>
      <c r="BC115" s="456"/>
      <c r="BD115" s="456"/>
      <c r="BE115" s="456"/>
      <c r="BF115" s="456"/>
      <c r="BG115" s="456"/>
      <c r="BH115" s="456"/>
      <c r="BI115" s="456"/>
      <c r="BJ115" s="456"/>
      <c r="BK115" s="456"/>
      <c r="BL115" s="456"/>
      <c r="BM115" s="456"/>
      <c r="BN115" s="456"/>
      <c r="BO115" s="456"/>
      <c r="BP115" s="456"/>
      <c r="BQ115" s="456"/>
      <c r="BR115" s="456"/>
      <c r="BS115" s="456"/>
      <c r="BT115" s="456"/>
      <c r="BU115" s="456"/>
      <c r="BV115" s="456"/>
      <c r="BW115" s="456"/>
      <c r="BX115" s="456"/>
      <c r="BY115" s="456"/>
      <c r="BZ115" s="456"/>
      <c r="CA115" s="456"/>
      <c r="CB115" s="456"/>
      <c r="CC115" s="456"/>
      <c r="CD115" s="456"/>
      <c r="CE115" s="456"/>
      <c r="CF115" s="456"/>
      <c r="CG115" s="456"/>
      <c r="CH115" s="456"/>
      <c r="CI115" s="456"/>
      <c r="CJ115" s="456"/>
      <c r="CK115" s="456"/>
      <c r="CL115" s="456"/>
      <c r="CM115" s="456"/>
      <c r="CN115" s="456"/>
      <c r="CO115" s="456"/>
      <c r="CP115" s="456"/>
      <c r="CQ115" s="456"/>
    </row>
    <row r="116" spans="1:96" ht="13.2">
      <c r="A116" s="1287" t="s">
        <v>603</v>
      </c>
      <c r="B116" s="456"/>
      <c r="C116" s="1287"/>
      <c r="D116" s="1287"/>
      <c r="E116" s="1287"/>
      <c r="F116" s="1287"/>
      <c r="G116" s="1287"/>
      <c r="H116" s="1287"/>
      <c r="I116" s="1287"/>
      <c r="J116" s="1287"/>
      <c r="K116" s="1287"/>
      <c r="L116" s="1287"/>
      <c r="M116" s="1287"/>
      <c r="N116" s="1287"/>
      <c r="O116" s="1287"/>
      <c r="P116" s="1287"/>
      <c r="Q116" s="1287"/>
      <c r="R116" s="1287"/>
      <c r="S116" s="1287"/>
      <c r="T116" s="1287"/>
      <c r="U116" s="1287"/>
      <c r="V116" s="1287"/>
      <c r="W116" s="1287"/>
      <c r="X116" s="1287"/>
      <c r="Y116" s="1287"/>
      <c r="Z116" s="1287"/>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56"/>
      <c r="BA116" s="456"/>
      <c r="BB116" s="456"/>
      <c r="BC116" s="456"/>
      <c r="BD116" s="456"/>
      <c r="BE116" s="456"/>
      <c r="BF116" s="456"/>
      <c r="BG116" s="456"/>
      <c r="BH116" s="456"/>
      <c r="BI116" s="456"/>
      <c r="BJ116" s="456"/>
      <c r="BK116" s="456"/>
      <c r="BL116" s="456"/>
      <c r="BM116" s="456"/>
      <c r="BN116" s="456"/>
      <c r="BO116" s="456"/>
      <c r="BP116" s="456"/>
      <c r="BQ116" s="456"/>
      <c r="BR116" s="456"/>
      <c r="BS116" s="456"/>
      <c r="BT116" s="456"/>
      <c r="BU116" s="456"/>
      <c r="BV116" s="456"/>
      <c r="BW116" s="456"/>
      <c r="BX116" s="456"/>
      <c r="BY116" s="456"/>
      <c r="BZ116" s="456"/>
      <c r="CA116" s="456"/>
      <c r="CB116" s="456"/>
      <c r="CC116" s="456"/>
      <c r="CD116" s="456"/>
      <c r="CE116" s="456"/>
      <c r="CF116" s="456"/>
      <c r="CG116" s="456"/>
      <c r="CH116" s="456"/>
      <c r="CI116" s="456"/>
      <c r="CJ116" s="456"/>
      <c r="CK116" s="456"/>
      <c r="CL116" s="456"/>
      <c r="CM116" s="456"/>
      <c r="CN116" s="456"/>
      <c r="CO116" s="456"/>
      <c r="CP116" s="456"/>
      <c r="CQ116" s="456"/>
    </row>
    <row r="117" spans="1:96" ht="13.2">
      <c r="A117" s="1287" t="s">
        <v>604</v>
      </c>
      <c r="B117" s="26"/>
      <c r="C117" s="2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Z117" s="456"/>
      <c r="BA117" s="456"/>
      <c r="BB117" s="456"/>
      <c r="BC117" s="456"/>
      <c r="BD117" s="456"/>
      <c r="BE117" s="456"/>
      <c r="BF117" s="456"/>
      <c r="BG117" s="456"/>
      <c r="BH117" s="456"/>
      <c r="BI117" s="456"/>
      <c r="BJ117" s="456"/>
      <c r="BK117" s="456"/>
      <c r="BL117" s="456"/>
      <c r="BM117" s="456"/>
      <c r="BN117" s="456"/>
      <c r="BO117" s="456"/>
      <c r="BP117" s="456"/>
      <c r="BQ117" s="456"/>
      <c r="BR117" s="456"/>
      <c r="BS117" s="456"/>
      <c r="BT117" s="456"/>
      <c r="BU117" s="456"/>
      <c r="BV117" s="456"/>
      <c r="BW117" s="456"/>
      <c r="BX117" s="456"/>
      <c r="BY117" s="456"/>
      <c r="BZ117" s="456"/>
      <c r="CA117" s="456"/>
      <c r="CB117" s="456"/>
      <c r="CC117" s="456"/>
      <c r="CD117" s="456"/>
      <c r="CE117" s="456"/>
      <c r="CF117" s="456"/>
      <c r="CG117" s="456"/>
      <c r="CH117" s="456"/>
      <c r="CI117" s="456"/>
      <c r="CJ117" s="456"/>
      <c r="CK117" s="456"/>
      <c r="CL117" s="456"/>
      <c r="CM117" s="456"/>
      <c r="CN117" s="456"/>
      <c r="CO117" s="456"/>
      <c r="CP117" s="456"/>
      <c r="CQ117" s="456"/>
    </row>
    <row r="118" spans="1:96" ht="13.2">
      <c r="A118" s="45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Z118" s="456"/>
      <c r="BA118" s="456"/>
      <c r="BB118" s="456"/>
      <c r="BC118" s="456"/>
      <c r="BD118" s="456"/>
      <c r="BE118" s="456"/>
      <c r="BF118" s="456"/>
      <c r="BG118" s="456"/>
      <c r="BH118" s="456"/>
      <c r="BI118" s="456"/>
      <c r="BJ118" s="456"/>
      <c r="BK118" s="456"/>
      <c r="BL118" s="456"/>
      <c r="BM118" s="456"/>
      <c r="BN118" s="456"/>
      <c r="BO118" s="456"/>
      <c r="BP118" s="456"/>
      <c r="BQ118" s="456"/>
      <c r="BR118" s="456"/>
      <c r="BS118" s="456"/>
      <c r="BT118" s="456"/>
      <c r="BU118" s="456"/>
      <c r="BV118" s="456"/>
      <c r="BW118" s="456"/>
      <c r="BX118" s="456"/>
      <c r="BY118" s="456"/>
      <c r="BZ118" s="456"/>
      <c r="CA118" s="456"/>
      <c r="CB118" s="456"/>
      <c r="CC118" s="456"/>
      <c r="CD118" s="456"/>
      <c r="CE118" s="456"/>
      <c r="CF118" s="456"/>
      <c r="CG118" s="456"/>
      <c r="CH118" s="456"/>
      <c r="CI118" s="456"/>
      <c r="CJ118" s="456"/>
      <c r="CK118" s="456"/>
      <c r="CL118" s="456"/>
      <c r="CM118" s="456"/>
      <c r="CN118" s="456"/>
      <c r="CO118" s="456"/>
      <c r="CP118" s="456"/>
      <c r="CQ118" s="456"/>
    </row>
    <row r="119" spans="1:96" ht="12.75" customHeight="1">
      <c r="A119" s="1287" t="s">
        <v>605</v>
      </c>
      <c r="B119" s="46"/>
      <c r="C119" s="456"/>
      <c r="D119" s="29"/>
      <c r="E119" s="151"/>
      <c r="F119" s="151"/>
      <c r="G119" s="456"/>
      <c r="H119" s="456"/>
      <c r="I119" s="456"/>
      <c r="J119" s="151"/>
      <c r="K119" s="29"/>
      <c r="L119" s="456"/>
      <c r="M119" s="456"/>
      <c r="N119" s="456"/>
      <c r="O119" s="456"/>
      <c r="P119" s="151"/>
      <c r="Q119" s="151"/>
      <c r="R119" s="151"/>
      <c r="S119" s="46"/>
      <c r="T119" s="46"/>
      <c r="U119" s="46"/>
      <c r="V119" s="46"/>
      <c r="W119" s="46"/>
      <c r="X119" s="456"/>
      <c r="Y119" s="456"/>
      <c r="Z119" s="456"/>
      <c r="AA119" s="456"/>
      <c r="AB119" s="456"/>
      <c r="AC119" s="456"/>
      <c r="AD119" s="456"/>
      <c r="AE119" s="456"/>
      <c r="AF119" s="456"/>
      <c r="AG119" s="456"/>
      <c r="AH119" s="456"/>
      <c r="AI119" s="456"/>
      <c r="AJ119" s="456"/>
      <c r="AK119" s="456"/>
      <c r="AL119" s="46"/>
      <c r="AM119" s="151"/>
      <c r="AN119" s="151"/>
      <c r="AO119" s="151"/>
      <c r="AP119" s="151"/>
      <c r="AQ119" s="151"/>
      <c r="AR119" s="151"/>
      <c r="AS119" s="151"/>
      <c r="AT119" s="151"/>
      <c r="AU119" s="151"/>
      <c r="AV119" s="151"/>
      <c r="AW119" s="151"/>
      <c r="AX119" s="151"/>
      <c r="AY119" s="151"/>
      <c r="AZ119" s="456"/>
      <c r="BA119" s="456"/>
      <c r="BB119" s="456"/>
      <c r="BC119" s="456"/>
      <c r="BD119" s="456"/>
      <c r="BE119" s="456"/>
      <c r="BF119" s="456"/>
      <c r="BG119" s="456"/>
      <c r="BH119" s="456"/>
      <c r="BI119" s="456"/>
      <c r="BJ119" s="456"/>
      <c r="BK119" s="456"/>
      <c r="BL119" s="456"/>
      <c r="BM119" s="456"/>
      <c r="BN119" s="456"/>
      <c r="BO119" s="456"/>
      <c r="BP119" s="456"/>
      <c r="BQ119" s="456"/>
      <c r="BR119" s="456"/>
      <c r="BS119" s="456"/>
      <c r="BT119" s="456"/>
      <c r="BU119" s="456"/>
      <c r="BV119" s="456"/>
      <c r="BW119" s="456"/>
      <c r="BX119" s="456"/>
      <c r="BY119" s="456"/>
      <c r="BZ119" s="456"/>
      <c r="CA119" s="456"/>
      <c r="CB119" s="456"/>
      <c r="CC119" s="456"/>
      <c r="CD119" s="456"/>
      <c r="CE119" s="456"/>
      <c r="CF119" s="456"/>
      <c r="CG119" s="456"/>
      <c r="CH119" s="456"/>
      <c r="CI119" s="456"/>
      <c r="CJ119" s="456"/>
      <c r="CK119" s="456"/>
      <c r="CL119" s="456"/>
      <c r="CM119" s="456"/>
      <c r="CN119" s="456"/>
      <c r="CO119" s="456"/>
      <c r="CP119" s="456"/>
      <c r="CQ119" s="456"/>
    </row>
    <row r="120" spans="1:96" ht="13.2">
      <c r="A120" s="1287" t="s">
        <v>606</v>
      </c>
      <c r="B120" s="46"/>
      <c r="C120" s="456"/>
      <c r="D120" s="456"/>
      <c r="E120" s="456"/>
      <c r="F120" s="456"/>
      <c r="G120" s="456"/>
      <c r="H120" s="456"/>
      <c r="I120" s="456"/>
      <c r="J120" s="456"/>
      <c r="K120" s="456"/>
      <c r="L120" s="456"/>
      <c r="M120" s="456"/>
      <c r="N120" s="456"/>
      <c r="O120" s="456"/>
      <c r="P120" s="46"/>
      <c r="Q120" s="46"/>
      <c r="R120" s="46"/>
      <c r="S120" s="46"/>
      <c r="T120" s="46"/>
      <c r="U120" s="46"/>
      <c r="V120" s="46"/>
      <c r="W120" s="46"/>
      <c r="X120" s="456"/>
      <c r="Y120" s="456"/>
      <c r="Z120" s="456"/>
      <c r="AA120" s="456"/>
      <c r="AB120" s="456"/>
      <c r="AC120" s="456"/>
      <c r="AD120" s="456"/>
      <c r="AE120" s="456"/>
      <c r="AF120" s="456"/>
      <c r="AG120" s="456"/>
      <c r="AH120" s="456"/>
      <c r="AI120" s="456"/>
      <c r="AJ120" s="456"/>
      <c r="AK120" s="456"/>
      <c r="AL120" s="46"/>
      <c r="AM120" s="151"/>
      <c r="AN120" s="151"/>
      <c r="AO120" s="151"/>
      <c r="AP120" s="151"/>
      <c r="AQ120" s="151"/>
      <c r="AR120" s="151"/>
      <c r="AS120" s="151"/>
      <c r="AT120" s="151"/>
      <c r="AU120" s="151"/>
      <c r="AV120" s="151"/>
      <c r="AW120" s="151"/>
      <c r="AX120" s="151"/>
      <c r="AY120" s="151"/>
      <c r="AZ120" s="456"/>
      <c r="BA120" s="456"/>
      <c r="BB120" s="456"/>
      <c r="BC120" s="456"/>
      <c r="BD120" s="456"/>
      <c r="BE120" s="456"/>
      <c r="BF120" s="456"/>
      <c r="BG120" s="456"/>
      <c r="BH120" s="456"/>
      <c r="BI120" s="456"/>
      <c r="BJ120" s="456"/>
      <c r="BK120" s="456"/>
      <c r="BL120" s="456"/>
      <c r="BM120" s="456"/>
      <c r="BN120" s="456"/>
      <c r="BO120" s="456"/>
      <c r="BP120" s="456"/>
      <c r="BQ120" s="456"/>
      <c r="BR120" s="456"/>
      <c r="BS120" s="456"/>
      <c r="BT120" s="456"/>
      <c r="BU120" s="456"/>
      <c r="BV120" s="456"/>
      <c r="BW120" s="456"/>
      <c r="BX120" s="456"/>
      <c r="BY120" s="456"/>
      <c r="BZ120" s="456"/>
      <c r="CA120" s="456"/>
      <c r="CB120" s="456"/>
      <c r="CC120" s="456"/>
      <c r="CD120" s="456"/>
      <c r="CE120" s="456"/>
      <c r="CF120" s="456"/>
      <c r="CG120" s="456"/>
      <c r="CH120" s="456"/>
      <c r="CI120" s="456"/>
      <c r="CJ120" s="456"/>
      <c r="CK120" s="456"/>
      <c r="CL120" s="456"/>
      <c r="CM120" s="456"/>
      <c r="CN120" s="456"/>
      <c r="CO120" s="456"/>
      <c r="CP120" s="456"/>
      <c r="CQ120" s="456"/>
    </row>
    <row r="121" spans="1:96" ht="13.2">
      <c r="A121" s="46"/>
      <c r="B121" s="46"/>
      <c r="C121" s="456"/>
      <c r="D121" s="456"/>
      <c r="E121" s="456"/>
      <c r="F121" s="456"/>
      <c r="G121" s="456"/>
      <c r="H121" s="456"/>
      <c r="I121" s="456"/>
      <c r="J121" s="456"/>
      <c r="K121" s="456"/>
      <c r="L121" s="456"/>
      <c r="M121" s="456"/>
      <c r="N121" s="456"/>
      <c r="O121" s="456"/>
      <c r="P121" s="46"/>
      <c r="Q121" s="46"/>
      <c r="R121" s="46"/>
      <c r="S121" s="46"/>
      <c r="T121" s="46"/>
      <c r="U121" s="46"/>
      <c r="V121" s="46"/>
      <c r="W121" s="46"/>
      <c r="X121" s="456"/>
      <c r="Y121" s="456"/>
      <c r="Z121" s="456"/>
      <c r="AA121" s="456"/>
      <c r="AB121" s="456"/>
      <c r="AC121" s="456"/>
      <c r="AD121" s="456"/>
      <c r="AE121" s="456"/>
      <c r="AF121" s="456"/>
      <c r="AG121" s="456"/>
      <c r="AH121" s="456"/>
      <c r="AI121" s="456"/>
      <c r="AJ121" s="456"/>
      <c r="AK121" s="456"/>
      <c r="AL121" s="46"/>
      <c r="AM121" s="151"/>
      <c r="AN121" s="151"/>
      <c r="AO121" s="151"/>
      <c r="AP121" s="151"/>
      <c r="AQ121" s="151"/>
      <c r="AR121" s="151"/>
      <c r="AS121" s="151"/>
      <c r="AT121" s="151"/>
      <c r="AU121" s="151"/>
      <c r="AV121" s="151"/>
      <c r="AW121" s="151"/>
      <c r="AX121" s="151"/>
      <c r="AY121" s="151"/>
      <c r="AZ121" s="456"/>
      <c r="BA121" s="456"/>
      <c r="BB121" s="456"/>
      <c r="BC121" s="456"/>
      <c r="BD121" s="456"/>
      <c r="BE121" s="456"/>
      <c r="BF121" s="456"/>
      <c r="BG121" s="456"/>
      <c r="BH121" s="456"/>
      <c r="BI121" s="456"/>
      <c r="BJ121" s="456"/>
      <c r="BK121" s="456"/>
      <c r="BL121" s="456"/>
      <c r="BM121" s="456"/>
      <c r="BN121" s="456"/>
      <c r="BO121" s="456"/>
      <c r="BP121" s="456"/>
      <c r="BQ121" s="456"/>
      <c r="BR121" s="456"/>
      <c r="BS121" s="456"/>
      <c r="BT121" s="456"/>
      <c r="BU121" s="456"/>
      <c r="BV121" s="456"/>
      <c r="BW121" s="456"/>
      <c r="BX121" s="456"/>
      <c r="BY121" s="456"/>
      <c r="BZ121" s="456"/>
      <c r="CA121" s="456"/>
      <c r="CB121" s="456"/>
      <c r="CC121" s="456"/>
      <c r="CD121" s="456"/>
      <c r="CE121" s="456"/>
      <c r="CF121" s="456"/>
      <c r="CG121" s="456"/>
      <c r="CH121" s="456"/>
      <c r="CI121" s="456"/>
      <c r="CJ121" s="456"/>
      <c r="CK121" s="456"/>
      <c r="CL121" s="456"/>
      <c r="CM121" s="456"/>
      <c r="CN121" s="456"/>
      <c r="CO121" s="456"/>
      <c r="CP121" s="456"/>
      <c r="CQ121" s="456"/>
    </row>
    <row r="122" spans="1:96" ht="13.2">
      <c r="A122" s="46"/>
      <c r="B122" s="46"/>
      <c r="C122" s="151" t="s">
        <v>607</v>
      </c>
      <c r="D122" s="456"/>
      <c r="E122" s="456"/>
      <c r="F122" s="456"/>
      <c r="G122" s="2130"/>
      <c r="H122" s="2130"/>
      <c r="I122" s="151" t="s">
        <v>608</v>
      </c>
      <c r="J122" s="456"/>
      <c r="K122" s="456"/>
      <c r="L122" s="2130"/>
      <c r="M122" s="2130"/>
      <c r="N122" s="2130"/>
      <c r="O122" s="2129" t="s">
        <v>609</v>
      </c>
      <c r="P122" s="2129"/>
      <c r="Q122" s="2129"/>
      <c r="R122" s="2129"/>
      <c r="S122" s="46"/>
      <c r="T122" s="46"/>
      <c r="U122" s="46"/>
      <c r="V122" s="46"/>
      <c r="W122" s="46"/>
      <c r="X122" s="456"/>
      <c r="Y122" s="456"/>
      <c r="Z122" s="456"/>
      <c r="AA122" s="456"/>
      <c r="AB122" s="456"/>
      <c r="AC122" s="456"/>
      <c r="AD122" s="456"/>
      <c r="AE122" s="456"/>
      <c r="AF122" s="456"/>
      <c r="AG122" s="456"/>
      <c r="AH122" s="456"/>
      <c r="AI122" s="456"/>
      <c r="AJ122" s="456"/>
      <c r="AK122" s="456"/>
      <c r="AL122" s="46"/>
      <c r="AM122" s="151"/>
      <c r="AN122" s="151"/>
      <c r="AO122" s="151"/>
      <c r="AP122" s="151"/>
      <c r="AQ122" s="151"/>
      <c r="AR122" s="151"/>
      <c r="AS122" s="151"/>
      <c r="AT122" s="151"/>
      <c r="AU122" s="151"/>
      <c r="AV122" s="151"/>
      <c r="AW122" s="151"/>
      <c r="AX122" s="151"/>
      <c r="AY122" s="151"/>
      <c r="AZ122" s="456"/>
      <c r="BA122" s="456"/>
      <c r="BB122" s="456"/>
      <c r="BC122" s="456"/>
      <c r="BD122" s="456"/>
      <c r="BE122" s="456"/>
      <c r="BF122" s="456"/>
      <c r="BG122" s="456"/>
      <c r="BH122" s="456"/>
      <c r="BI122" s="456"/>
      <c r="BJ122" s="456"/>
      <c r="BK122" s="456"/>
      <c r="BL122" s="456"/>
      <c r="BM122" s="456"/>
      <c r="BN122" s="456"/>
      <c r="BO122" s="456"/>
      <c r="BP122" s="456"/>
      <c r="BQ122" s="456"/>
      <c r="BR122" s="456"/>
      <c r="BS122" s="456"/>
      <c r="BT122" s="456"/>
      <c r="BU122" s="456"/>
      <c r="BV122" s="456"/>
      <c r="BW122" s="456"/>
      <c r="BX122" s="456"/>
      <c r="BY122" s="456"/>
      <c r="BZ122" s="456"/>
      <c r="CA122" s="456"/>
      <c r="CB122" s="456"/>
      <c r="CC122" s="456"/>
      <c r="CD122" s="456"/>
      <c r="CE122" s="456"/>
      <c r="CF122" s="456"/>
      <c r="CG122" s="456"/>
      <c r="CH122" s="456"/>
      <c r="CI122" s="456"/>
      <c r="CJ122" s="456"/>
      <c r="CK122" s="456"/>
      <c r="CL122" s="456"/>
      <c r="CM122" s="456"/>
      <c r="CN122" s="456"/>
      <c r="CO122" s="456"/>
      <c r="CP122" s="456"/>
      <c r="CQ122" s="456"/>
    </row>
    <row r="123" spans="1:96" s="29" customFormat="1" ht="13.2">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0"/>
    </row>
    <row r="124" spans="1:96" ht="13.2">
      <c r="A124" s="46"/>
      <c r="B124" s="46"/>
      <c r="C124" s="2144"/>
      <c r="D124" s="2144"/>
      <c r="E124" s="2144"/>
      <c r="F124" s="2144"/>
      <c r="G124" s="2144"/>
      <c r="H124" s="2144"/>
      <c r="I124" s="2144"/>
      <c r="J124" s="2144"/>
      <c r="K124" s="2144"/>
      <c r="L124" s="187" t="s">
        <v>610</v>
      </c>
      <c r="M124" s="456"/>
      <c r="N124" s="456"/>
      <c r="O124" s="456"/>
      <c r="P124" s="456"/>
      <c r="Q124" s="456"/>
      <c r="R124" s="456"/>
      <c r="S124" s="46"/>
      <c r="T124" s="46"/>
      <c r="U124" s="46"/>
      <c r="V124" s="46"/>
      <c r="W124" s="46"/>
      <c r="X124" s="46"/>
      <c r="Y124" s="46"/>
      <c r="Z124" s="456"/>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56"/>
      <c r="BA124" s="456"/>
      <c r="BB124" s="456"/>
      <c r="BC124" s="456"/>
      <c r="BD124" s="456"/>
      <c r="BE124" s="456"/>
      <c r="BF124" s="456"/>
      <c r="BG124" s="456"/>
      <c r="BH124" s="456"/>
      <c r="BI124" s="456"/>
      <c r="BJ124" s="456"/>
      <c r="BK124" s="456"/>
      <c r="BL124" s="456"/>
      <c r="BM124" s="456"/>
      <c r="BN124" s="456"/>
      <c r="BO124" s="456"/>
      <c r="BP124" s="456"/>
      <c r="BQ124" s="456"/>
      <c r="BR124" s="456"/>
      <c r="BS124" s="456"/>
      <c r="BT124" s="456"/>
      <c r="BU124" s="456"/>
      <c r="BV124" s="456"/>
      <c r="BW124" s="456"/>
      <c r="BX124" s="456"/>
      <c r="BY124" s="456"/>
      <c r="BZ124" s="456"/>
      <c r="CA124" s="456"/>
      <c r="CB124" s="456"/>
      <c r="CC124" s="456"/>
      <c r="CD124" s="456"/>
      <c r="CE124" s="456"/>
      <c r="CF124" s="456"/>
      <c r="CG124" s="456"/>
      <c r="CH124" s="456"/>
      <c r="CI124" s="456"/>
      <c r="CJ124" s="456"/>
      <c r="CK124" s="456"/>
      <c r="CL124" s="456"/>
      <c r="CM124" s="456"/>
      <c r="CN124" s="456"/>
      <c r="CO124" s="456"/>
      <c r="CP124" s="456"/>
      <c r="CQ124" s="456"/>
    </row>
    <row r="125" spans="1:96" ht="13.2">
      <c r="A125" s="46"/>
      <c r="B125" s="46"/>
      <c r="C125" s="456"/>
      <c r="D125" s="456"/>
      <c r="E125" s="456"/>
      <c r="F125" s="456"/>
      <c r="G125" s="456"/>
      <c r="H125" s="456"/>
      <c r="I125" s="456"/>
      <c r="J125" s="456"/>
      <c r="K125" s="456"/>
      <c r="L125" s="456"/>
      <c r="M125" s="456"/>
      <c r="N125" s="456"/>
      <c r="O125" s="456"/>
      <c r="P125" s="456"/>
      <c r="Q125" s="456"/>
      <c r="R125" s="456"/>
      <c r="S125" s="46"/>
      <c r="T125" s="46"/>
      <c r="U125" s="46"/>
      <c r="V125" s="46"/>
      <c r="W125" s="46"/>
      <c r="X125" s="456"/>
      <c r="Y125" s="456"/>
      <c r="Z125" s="456"/>
      <c r="AA125" s="456"/>
      <c r="AB125" s="456"/>
      <c r="AC125" s="456"/>
      <c r="AD125" s="456"/>
      <c r="AE125" s="456"/>
      <c r="AF125" s="456"/>
      <c r="AG125" s="456"/>
      <c r="AH125" s="456"/>
      <c r="AI125" s="456"/>
      <c r="AJ125" s="456"/>
      <c r="AK125" s="456"/>
      <c r="AL125" s="46"/>
      <c r="AM125" s="151"/>
      <c r="AN125" s="151"/>
      <c r="AO125" s="151"/>
      <c r="AP125" s="151"/>
      <c r="AQ125" s="151"/>
      <c r="AR125" s="151"/>
      <c r="AS125" s="151"/>
      <c r="AT125" s="151"/>
      <c r="AU125" s="151"/>
      <c r="AV125" s="151"/>
      <c r="AW125" s="151"/>
      <c r="AX125" s="151"/>
      <c r="AY125" s="151"/>
      <c r="AZ125" s="456"/>
      <c r="BA125" s="456"/>
      <c r="BB125" s="456"/>
      <c r="BC125" s="456"/>
      <c r="BD125" s="456"/>
      <c r="BE125" s="456"/>
      <c r="BF125" s="456"/>
      <c r="BG125" s="456"/>
      <c r="BH125" s="456"/>
      <c r="BI125" s="456"/>
      <c r="BJ125" s="456"/>
      <c r="BK125" s="456"/>
      <c r="BL125" s="456"/>
      <c r="BM125" s="456"/>
      <c r="BN125" s="456"/>
      <c r="BO125" s="456"/>
      <c r="BP125" s="456"/>
      <c r="BQ125" s="456"/>
      <c r="BR125" s="456"/>
      <c r="BS125" s="456"/>
      <c r="BT125" s="456"/>
      <c r="BU125" s="456"/>
      <c r="BV125" s="456"/>
      <c r="BW125" s="456"/>
      <c r="BX125" s="456"/>
      <c r="BY125" s="456"/>
      <c r="BZ125" s="456"/>
      <c r="CA125" s="456"/>
      <c r="CB125" s="456"/>
      <c r="CC125" s="456"/>
      <c r="CD125" s="456"/>
      <c r="CE125" s="456"/>
      <c r="CF125" s="456"/>
      <c r="CG125" s="456"/>
      <c r="CH125" s="456"/>
      <c r="CI125" s="456"/>
      <c r="CJ125" s="456"/>
      <c r="CK125" s="456"/>
      <c r="CL125" s="456"/>
      <c r="CM125" s="456"/>
      <c r="CN125" s="456"/>
      <c r="CO125" s="456"/>
      <c r="CP125" s="456"/>
      <c r="CQ125" s="456"/>
    </row>
    <row r="126" spans="1:96" ht="13.2">
      <c r="A126" s="45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151" t="s">
        <v>611</v>
      </c>
      <c r="Y126" s="2130"/>
      <c r="Z126" s="2130"/>
      <c r="AA126" s="2130"/>
      <c r="AB126" s="2130"/>
      <c r="AC126" s="2130"/>
      <c r="AD126" s="2130"/>
      <c r="AE126" s="2130"/>
      <c r="AF126" s="2130"/>
      <c r="AG126" s="2130"/>
      <c r="AH126" s="2130"/>
      <c r="AI126" s="2130"/>
      <c r="AJ126" s="2130"/>
      <c r="AK126" s="2130"/>
      <c r="AL126" s="456"/>
      <c r="AZ126" s="456"/>
      <c r="BA126" s="456"/>
      <c r="BB126" s="456"/>
      <c r="BC126" s="456"/>
      <c r="BD126" s="456"/>
      <c r="BE126" s="456"/>
      <c r="BF126" s="456"/>
      <c r="BG126" s="456"/>
      <c r="BH126" s="456"/>
      <c r="BI126" s="456"/>
      <c r="BJ126" s="456"/>
      <c r="BK126" s="456"/>
      <c r="BL126" s="456"/>
      <c r="BM126" s="456"/>
      <c r="BN126" s="456"/>
      <c r="BO126" s="456"/>
      <c r="BP126" s="456"/>
      <c r="BQ126" s="456"/>
      <c r="BR126" s="456"/>
      <c r="BS126" s="456"/>
      <c r="BT126" s="456"/>
      <c r="BU126" s="456"/>
      <c r="BV126" s="456"/>
      <c r="BW126" s="456"/>
      <c r="BX126" s="456"/>
      <c r="BY126" s="456"/>
      <c r="BZ126" s="456"/>
      <c r="CA126" s="456"/>
      <c r="CB126" s="456"/>
      <c r="CC126" s="456"/>
      <c r="CD126" s="456"/>
      <c r="CE126" s="456"/>
      <c r="CF126" s="456"/>
      <c r="CG126" s="456"/>
      <c r="CH126" s="456"/>
      <c r="CI126" s="456"/>
      <c r="CJ126" s="456"/>
      <c r="CK126" s="456"/>
      <c r="CL126" s="456"/>
      <c r="CM126" s="456"/>
      <c r="CN126" s="456"/>
      <c r="CO126" s="456"/>
      <c r="CP126" s="456"/>
      <c r="CQ126" s="456"/>
    </row>
    <row r="127" spans="1:96" ht="13.2">
      <c r="A127" s="112"/>
      <c r="B127" s="112"/>
      <c r="C127" s="456"/>
      <c r="D127" s="456"/>
      <c r="E127" s="456"/>
      <c r="F127" s="456"/>
      <c r="G127" s="456"/>
      <c r="H127" s="456"/>
      <c r="I127" s="456"/>
      <c r="J127" s="456"/>
      <c r="K127" s="456"/>
      <c r="L127" s="456"/>
      <c r="M127" s="456"/>
      <c r="N127" s="456"/>
      <c r="O127" s="456"/>
      <c r="P127" s="456"/>
      <c r="Q127" s="456"/>
      <c r="R127" s="112"/>
      <c r="S127" s="112"/>
      <c r="T127" s="112"/>
      <c r="U127" s="112"/>
      <c r="V127" s="112"/>
      <c r="W127" s="112"/>
      <c r="X127" s="46"/>
      <c r="Y127" s="46"/>
      <c r="Z127" s="46" t="s">
        <v>612</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56"/>
      <c r="BA127" s="456"/>
      <c r="BB127" s="456"/>
      <c r="BC127" s="456"/>
      <c r="BD127" s="456"/>
      <c r="BE127" s="456"/>
      <c r="BF127" s="456"/>
      <c r="BG127" s="456"/>
      <c r="BH127" s="456"/>
      <c r="BI127" s="456"/>
      <c r="BJ127" s="456"/>
      <c r="BK127" s="456"/>
      <c r="BL127" s="456"/>
      <c r="BM127" s="456"/>
      <c r="BN127" s="456"/>
      <c r="BO127" s="456"/>
      <c r="BP127" s="456"/>
      <c r="BQ127" s="456"/>
      <c r="BR127" s="456"/>
      <c r="BS127" s="456"/>
      <c r="BT127" s="456"/>
      <c r="BU127" s="456"/>
      <c r="BV127" s="456"/>
      <c r="BW127" s="456"/>
      <c r="BX127" s="456"/>
      <c r="BY127" s="456"/>
      <c r="BZ127" s="456"/>
      <c r="CA127" s="456"/>
      <c r="CB127" s="456"/>
      <c r="CC127" s="456"/>
      <c r="CD127" s="456"/>
      <c r="CE127" s="456"/>
      <c r="CF127" s="456"/>
      <c r="CG127" s="456"/>
      <c r="CH127" s="456"/>
      <c r="CI127" s="456"/>
      <c r="CJ127" s="456"/>
      <c r="CK127" s="456"/>
      <c r="CL127" s="456"/>
      <c r="CM127" s="456"/>
      <c r="CN127" s="456"/>
      <c r="CO127" s="456"/>
      <c r="CP127" s="456"/>
      <c r="CQ127" s="456"/>
    </row>
    <row r="128" spans="1:96" ht="13.2">
      <c r="A128" s="449"/>
      <c r="B128" s="18"/>
      <c r="C128" s="456"/>
      <c r="D128" s="456"/>
      <c r="E128" s="456"/>
      <c r="F128" s="456"/>
      <c r="G128" s="456"/>
      <c r="H128" s="456"/>
      <c r="I128" s="456"/>
      <c r="J128" s="456"/>
      <c r="K128" s="456"/>
      <c r="L128" s="456"/>
      <c r="M128" s="456"/>
      <c r="N128" s="456"/>
      <c r="O128" s="456"/>
      <c r="P128" s="456"/>
      <c r="Q128" s="456"/>
      <c r="R128" s="18"/>
      <c r="S128" s="18"/>
      <c r="T128" s="18"/>
      <c r="U128" s="18"/>
      <c r="V128" s="18"/>
      <c r="W128" s="18"/>
      <c r="X128" s="46"/>
      <c r="Y128" s="456"/>
      <c r="Z128" s="456"/>
      <c r="AA128" s="456"/>
      <c r="AB128" s="456"/>
      <c r="AC128" s="456"/>
      <c r="AD128" s="456"/>
      <c r="AE128" s="456"/>
      <c r="AF128" s="456"/>
      <c r="AG128" s="456"/>
      <c r="AH128" s="456"/>
      <c r="AI128" s="456"/>
      <c r="AJ128" s="456"/>
      <c r="AK128" s="456"/>
      <c r="AL128" s="449"/>
      <c r="AM128" s="623"/>
      <c r="AN128" s="623"/>
      <c r="AO128" s="623"/>
      <c r="AP128" s="623"/>
      <c r="AQ128" s="623"/>
      <c r="AR128" s="623"/>
      <c r="AS128" s="623"/>
      <c r="AT128" s="623"/>
      <c r="AU128" s="623"/>
      <c r="AV128" s="623"/>
      <c r="AW128" s="623"/>
      <c r="AX128" s="623"/>
      <c r="AY128" s="623"/>
      <c r="AZ128" s="456"/>
      <c r="BA128" s="456"/>
      <c r="BB128" s="456"/>
      <c r="BC128" s="456"/>
      <c r="BD128" s="456"/>
      <c r="BE128" s="456"/>
      <c r="BF128" s="456"/>
      <c r="BG128" s="456"/>
      <c r="BH128" s="456"/>
      <c r="BI128" s="456"/>
      <c r="BJ128" s="456"/>
      <c r="BK128" s="456"/>
      <c r="BL128" s="456"/>
      <c r="BM128" s="456"/>
      <c r="BN128" s="456"/>
      <c r="BO128" s="456"/>
      <c r="BP128" s="456"/>
      <c r="BQ128" s="456"/>
      <c r="BR128" s="456"/>
      <c r="BS128" s="456"/>
      <c r="BT128" s="456"/>
      <c r="BU128" s="456"/>
      <c r="BV128" s="456"/>
      <c r="BW128" s="456"/>
      <c r="BX128" s="456"/>
      <c r="BY128" s="456"/>
      <c r="BZ128" s="456"/>
      <c r="CA128" s="456"/>
      <c r="CB128" s="456"/>
      <c r="CC128" s="456"/>
      <c r="CD128" s="456"/>
      <c r="CE128" s="456"/>
      <c r="CF128" s="456"/>
      <c r="CG128" s="456"/>
      <c r="CH128" s="456"/>
      <c r="CI128" s="456"/>
      <c r="CJ128" s="456"/>
      <c r="CK128" s="456"/>
      <c r="CL128" s="456"/>
      <c r="CM128" s="456"/>
      <c r="CN128" s="456"/>
      <c r="CO128" s="456"/>
      <c r="CP128" s="456"/>
      <c r="CQ128" s="456"/>
    </row>
    <row r="129" spans="1:96" ht="13.2">
      <c r="A129" s="449"/>
      <c r="B129" s="100"/>
      <c r="C129" s="456"/>
      <c r="D129" s="456"/>
      <c r="E129" s="456"/>
      <c r="F129" s="456"/>
      <c r="G129" s="456"/>
      <c r="H129" s="456"/>
      <c r="I129" s="456"/>
      <c r="J129" s="456"/>
      <c r="K129" s="456"/>
      <c r="L129" s="456"/>
      <c r="M129" s="456"/>
      <c r="N129" s="456"/>
      <c r="O129" s="456"/>
      <c r="P129" s="456"/>
      <c r="Q129" s="456"/>
      <c r="R129" s="449"/>
      <c r="S129" s="449"/>
      <c r="T129" s="449"/>
      <c r="U129" s="449"/>
      <c r="V129" s="449"/>
      <c r="W129" s="449"/>
      <c r="X129" s="46"/>
      <c r="Y129" s="2130"/>
      <c r="Z129" s="2130"/>
      <c r="AA129" s="2130"/>
      <c r="AB129" s="2130"/>
      <c r="AC129" s="2130"/>
      <c r="AD129" s="2130"/>
      <c r="AE129" s="2130"/>
      <c r="AF129" s="2130"/>
      <c r="AG129" s="2130"/>
      <c r="AH129" s="2130"/>
      <c r="AI129" s="2130"/>
      <c r="AJ129" s="2130"/>
      <c r="AK129" s="2130"/>
      <c r="AL129" s="449"/>
      <c r="AM129" s="623"/>
      <c r="AN129" s="623"/>
      <c r="AO129" s="623"/>
      <c r="AP129" s="623"/>
      <c r="AQ129" s="623"/>
      <c r="AR129" s="623"/>
      <c r="AS129" s="623"/>
      <c r="AT129" s="623"/>
      <c r="AU129" s="623"/>
      <c r="AV129" s="623"/>
      <c r="AW129" s="623"/>
      <c r="AX129" s="623"/>
      <c r="AY129" s="623"/>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456"/>
      <c r="CB129" s="456"/>
      <c r="CC129" s="456"/>
      <c r="CD129" s="456"/>
      <c r="CE129" s="456"/>
      <c r="CF129" s="456"/>
      <c r="CG129" s="456"/>
      <c r="CH129" s="456"/>
      <c r="CI129" s="456"/>
      <c r="CJ129" s="456"/>
      <c r="CK129" s="456"/>
      <c r="CL129" s="456"/>
      <c r="CM129" s="456"/>
      <c r="CN129" s="456"/>
      <c r="CO129" s="456"/>
      <c r="CP129" s="456"/>
      <c r="CQ129" s="456"/>
    </row>
    <row r="130" spans="1:96" ht="13.2">
      <c r="A130" s="111"/>
      <c r="B130" s="113"/>
      <c r="C130" s="449"/>
      <c r="D130" s="456"/>
      <c r="E130" s="456"/>
      <c r="F130" s="456"/>
      <c r="G130" s="456"/>
      <c r="H130" s="456"/>
      <c r="I130" s="456"/>
      <c r="J130" s="456"/>
      <c r="K130" s="456"/>
      <c r="L130" s="456"/>
      <c r="M130" s="456"/>
      <c r="N130" s="456"/>
      <c r="O130" s="456"/>
      <c r="P130" s="456"/>
      <c r="Q130" s="456"/>
      <c r="R130" s="449"/>
      <c r="S130" s="449"/>
      <c r="T130" s="449"/>
      <c r="U130" s="449"/>
      <c r="V130" s="449"/>
      <c r="W130" s="449"/>
      <c r="X130" s="46"/>
      <c r="Y130" s="46"/>
      <c r="Z130" s="46" t="s">
        <v>613</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56"/>
      <c r="BA130" s="456"/>
      <c r="BB130" s="456"/>
      <c r="BC130" s="456"/>
      <c r="BD130" s="456"/>
      <c r="BE130" s="456"/>
      <c r="BF130" s="456"/>
      <c r="BG130" s="456"/>
      <c r="BH130" s="456"/>
      <c r="BI130" s="456"/>
      <c r="BJ130" s="456"/>
      <c r="BK130" s="456"/>
      <c r="BL130" s="456"/>
      <c r="BM130" s="456"/>
      <c r="BN130" s="456"/>
      <c r="BO130" s="456"/>
      <c r="BP130" s="456"/>
      <c r="BQ130" s="456"/>
      <c r="BR130" s="456"/>
      <c r="BS130" s="456"/>
      <c r="BT130" s="456"/>
      <c r="BU130" s="456"/>
      <c r="BV130" s="456"/>
      <c r="BW130" s="456"/>
      <c r="BX130" s="456"/>
      <c r="BY130" s="456"/>
      <c r="BZ130" s="456"/>
      <c r="CA130" s="456"/>
      <c r="CB130" s="456"/>
      <c r="CC130" s="456"/>
      <c r="CD130" s="456"/>
      <c r="CE130" s="456"/>
      <c r="CF130" s="456"/>
      <c r="CG130" s="456"/>
      <c r="CH130" s="456"/>
      <c r="CI130" s="456"/>
      <c r="CJ130" s="456"/>
      <c r="CK130" s="456"/>
      <c r="CL130" s="456"/>
      <c r="CM130" s="456"/>
      <c r="CN130" s="456"/>
      <c r="CO130" s="456"/>
      <c r="CP130" s="456"/>
      <c r="CQ130" s="456"/>
    </row>
    <row r="131" spans="1:96" ht="12.75" customHeight="1">
      <c r="A131" s="111"/>
      <c r="B131" s="18"/>
      <c r="C131" s="18"/>
      <c r="D131" s="456"/>
      <c r="E131" s="456"/>
      <c r="F131" s="456"/>
      <c r="G131" s="456"/>
      <c r="H131" s="456"/>
      <c r="I131" s="456"/>
      <c r="J131" s="456"/>
      <c r="K131" s="456"/>
      <c r="L131" s="456"/>
      <c r="M131" s="456"/>
      <c r="N131" s="456"/>
      <c r="O131" s="456"/>
      <c r="P131" s="456"/>
      <c r="Q131" s="456"/>
      <c r="R131" s="18"/>
      <c r="S131" s="18"/>
      <c r="T131" s="18"/>
      <c r="U131" s="18"/>
      <c r="V131" s="18"/>
      <c r="W131" s="18"/>
      <c r="X131" s="456"/>
      <c r="Y131" s="456"/>
      <c r="Z131" s="456"/>
      <c r="AA131" s="456"/>
      <c r="AB131" s="456"/>
      <c r="AC131" s="456"/>
      <c r="AD131" s="456"/>
      <c r="AE131" s="456"/>
      <c r="AF131" s="456"/>
      <c r="AG131" s="456"/>
      <c r="AH131" s="456"/>
      <c r="AI131" s="456"/>
      <c r="AJ131" s="456"/>
      <c r="AK131" s="456"/>
      <c r="AL131" s="111"/>
      <c r="AM131" s="152"/>
      <c r="AN131" s="152"/>
      <c r="AO131" s="152"/>
      <c r="AP131" s="152"/>
      <c r="AQ131" s="152"/>
      <c r="AR131" s="152"/>
      <c r="AS131" s="152"/>
      <c r="AT131" s="152"/>
      <c r="AU131" s="152"/>
      <c r="AV131" s="152"/>
      <c r="AW131" s="152"/>
      <c r="AX131" s="152"/>
      <c r="AY131" s="152"/>
      <c r="AZ131" s="456"/>
      <c r="BA131" s="456"/>
      <c r="BB131" s="456"/>
      <c r="BC131" s="456"/>
      <c r="BD131" s="456"/>
      <c r="BE131" s="456"/>
      <c r="BF131" s="456"/>
      <c r="BG131" s="456"/>
      <c r="BH131" s="456"/>
      <c r="BI131" s="456"/>
      <c r="BJ131" s="456"/>
      <c r="BK131" s="456"/>
      <c r="BL131" s="456"/>
      <c r="BM131" s="456"/>
      <c r="BN131" s="456"/>
      <c r="BO131" s="456"/>
      <c r="BP131" s="456"/>
      <c r="BQ131" s="456"/>
      <c r="BR131" s="456"/>
      <c r="BS131" s="456"/>
      <c r="BT131" s="456"/>
      <c r="BU131" s="456"/>
      <c r="BV131" s="456"/>
      <c r="BW131" s="456"/>
      <c r="BX131" s="456"/>
      <c r="BY131" s="456"/>
      <c r="BZ131" s="456"/>
      <c r="CA131" s="456"/>
      <c r="CB131" s="456"/>
      <c r="CC131" s="456"/>
      <c r="CD131" s="456"/>
      <c r="CE131" s="456"/>
      <c r="CF131" s="456"/>
      <c r="CG131" s="456"/>
      <c r="CH131" s="456"/>
      <c r="CI131" s="456"/>
      <c r="CJ131" s="456"/>
      <c r="CK131" s="456"/>
      <c r="CL131" s="456"/>
      <c r="CM131" s="456"/>
      <c r="CN131" s="456"/>
      <c r="CO131" s="456"/>
      <c r="CP131" s="456"/>
      <c r="CQ131" s="456"/>
    </row>
    <row r="132" spans="1:96" ht="12.75" customHeight="1">
      <c r="A132" s="111"/>
      <c r="B132" s="111"/>
      <c r="C132" s="111"/>
      <c r="D132" s="111"/>
      <c r="E132" s="18"/>
      <c r="F132" s="581"/>
      <c r="G132" s="581"/>
      <c r="H132" s="581"/>
      <c r="I132" s="581"/>
      <c r="J132" s="581"/>
      <c r="K132" s="581"/>
      <c r="L132" s="581"/>
      <c r="M132" s="581"/>
      <c r="N132" s="111"/>
      <c r="O132" s="18"/>
      <c r="P132" s="111"/>
      <c r="Q132" s="111"/>
      <c r="R132" s="18"/>
      <c r="S132" s="18"/>
      <c r="T132" s="18"/>
      <c r="U132" s="111"/>
      <c r="V132" s="111"/>
      <c r="W132" s="111"/>
      <c r="X132" s="111"/>
      <c r="Y132" s="2130"/>
      <c r="Z132" s="2130"/>
      <c r="AA132" s="2130"/>
      <c r="AB132" s="2130"/>
      <c r="AC132" s="2130"/>
      <c r="AD132" s="2130"/>
      <c r="AE132" s="2130"/>
      <c r="AF132" s="2130"/>
      <c r="AG132" s="2130"/>
      <c r="AH132" s="2130"/>
      <c r="AI132" s="2130"/>
      <c r="AJ132" s="2130"/>
      <c r="AK132" s="2130"/>
      <c r="AL132" s="111"/>
      <c r="AM132" s="152"/>
      <c r="AN132" s="152"/>
      <c r="AO132" s="152"/>
      <c r="AP132" s="152"/>
      <c r="AQ132" s="152"/>
      <c r="AR132" s="152"/>
      <c r="AS132" s="152"/>
      <c r="AT132" s="152"/>
      <c r="AU132" s="152"/>
      <c r="AV132" s="152"/>
      <c r="AW132" s="152"/>
      <c r="AX132" s="152"/>
      <c r="AY132" s="152"/>
      <c r="AZ132" s="456"/>
      <c r="BA132" s="456"/>
      <c r="BB132" s="456"/>
      <c r="BC132" s="456"/>
      <c r="BD132" s="456"/>
      <c r="BE132" s="456"/>
      <c r="BF132" s="456"/>
      <c r="BG132" s="456"/>
      <c r="BH132" s="456"/>
      <c r="BI132" s="456"/>
      <c r="BJ132" s="456"/>
      <c r="BK132" s="456"/>
      <c r="BL132" s="456"/>
      <c r="BM132" s="456"/>
      <c r="BN132" s="456"/>
      <c r="BO132" s="456"/>
      <c r="BP132" s="456"/>
      <c r="BQ132" s="456"/>
      <c r="BR132" s="456"/>
      <c r="BS132" s="456"/>
      <c r="BT132" s="456"/>
      <c r="BU132" s="456"/>
      <c r="BV132" s="456"/>
      <c r="BW132" s="456"/>
      <c r="BX132" s="456"/>
      <c r="BY132" s="456"/>
      <c r="BZ132" s="456"/>
      <c r="CA132" s="456"/>
      <c r="CB132" s="456"/>
      <c r="CC132" s="456"/>
      <c r="CD132" s="456"/>
      <c r="CE132" s="456"/>
      <c r="CF132" s="456"/>
      <c r="CG132" s="456"/>
      <c r="CH132" s="456"/>
      <c r="CI132" s="456"/>
      <c r="CJ132" s="456"/>
      <c r="CK132" s="456"/>
      <c r="CL132" s="456"/>
      <c r="CM132" s="456"/>
      <c r="CN132" s="456"/>
      <c r="CO132" s="456"/>
      <c r="CP132" s="456"/>
      <c r="CQ132" s="456"/>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614</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56"/>
      <c r="BA133" s="456"/>
      <c r="BB133" s="456"/>
      <c r="BC133" s="456"/>
      <c r="BD133" s="456"/>
      <c r="BE133" s="456"/>
      <c r="BF133" s="456"/>
      <c r="BG133" s="456"/>
      <c r="BH133" s="456"/>
      <c r="BI133" s="456"/>
      <c r="BJ133" s="456"/>
      <c r="BK133" s="456"/>
      <c r="BL133" s="456"/>
      <c r="BM133" s="456"/>
      <c r="BN133" s="456"/>
      <c r="BO133" s="456"/>
      <c r="BP133" s="456"/>
      <c r="BQ133" s="456"/>
      <c r="BR133" s="456"/>
      <c r="BS133" s="456"/>
      <c r="BT133" s="456"/>
      <c r="BU133" s="456"/>
      <c r="BV133" s="456"/>
      <c r="BW133" s="456"/>
      <c r="BX133" s="456"/>
      <c r="BY133" s="456"/>
      <c r="BZ133" s="456"/>
      <c r="CA133" s="456"/>
      <c r="CB133" s="456"/>
      <c r="CC133" s="456"/>
      <c r="CD133" s="456"/>
      <c r="CE133" s="456"/>
      <c r="CF133" s="456"/>
      <c r="CG133" s="456"/>
      <c r="CH133" s="456"/>
      <c r="CI133" s="456"/>
      <c r="CJ133" s="456"/>
      <c r="CK133" s="456"/>
      <c r="CL133" s="456"/>
      <c r="CM133" s="456"/>
      <c r="CN133" s="456"/>
      <c r="CO133" s="456"/>
      <c r="CP133" s="456"/>
      <c r="CQ133" s="456"/>
    </row>
    <row r="134" spans="1:96" s="456"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56"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56"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56"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56"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56"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535"/>
      <c r="U139" s="1535"/>
      <c r="V139" s="1535"/>
      <c r="W139" s="1535"/>
      <c r="X139" s="1535"/>
      <c r="Y139" s="1535"/>
      <c r="Z139" s="1535"/>
      <c r="AA139" s="1535"/>
      <c r="AB139" s="1535"/>
      <c r="AC139" s="1535"/>
      <c r="AD139" s="1535"/>
      <c r="AE139" s="1535"/>
      <c r="AF139" s="1535"/>
      <c r="AG139" s="1535"/>
      <c r="AH139" s="1535"/>
      <c r="AI139" s="1535"/>
      <c r="AJ139" s="1535"/>
      <c r="AK139" s="111"/>
      <c r="AL139" s="111"/>
      <c r="AM139" s="152"/>
      <c r="AN139" s="152"/>
      <c r="AO139" s="152"/>
      <c r="AP139" s="152"/>
      <c r="AQ139" s="152"/>
      <c r="AR139" s="152"/>
      <c r="AS139" s="152"/>
      <c r="AT139" s="152"/>
      <c r="AU139" s="152"/>
      <c r="AV139" s="152"/>
      <c r="AW139" s="152"/>
      <c r="AX139" s="152"/>
      <c r="AY139" s="152"/>
      <c r="CR139" s="18"/>
    </row>
    <row r="140" spans="1:96" s="456" customFormat="1" ht="12.75" customHeight="1">
      <c r="A140" s="111"/>
      <c r="B140" s="574"/>
      <c r="C140" s="1535"/>
      <c r="D140" s="1535"/>
      <c r="E140" s="1535"/>
      <c r="F140" s="1535"/>
      <c r="G140" s="1535"/>
      <c r="H140" s="1535"/>
      <c r="I140" s="1535"/>
      <c r="J140" s="1535"/>
      <c r="K140" s="1535"/>
      <c r="L140" s="1535"/>
      <c r="M140" s="1535"/>
      <c r="N140" s="1535"/>
      <c r="O140" s="1535"/>
      <c r="P140" s="1535"/>
      <c r="Q140" s="1535"/>
      <c r="R140" s="1535"/>
      <c r="S140" s="1535"/>
      <c r="T140" s="1535"/>
      <c r="U140" s="1535"/>
      <c r="V140" s="1535"/>
      <c r="W140" s="1535"/>
      <c r="X140" s="1535"/>
      <c r="Y140" s="1535"/>
      <c r="Z140" s="1535"/>
      <c r="AA140" s="1535"/>
      <c r="AB140" s="1535"/>
      <c r="AC140" s="1535"/>
      <c r="AD140" s="1535"/>
      <c r="AE140" s="1535"/>
      <c r="AF140" s="1535"/>
      <c r="AG140" s="1535"/>
      <c r="AH140" s="1535"/>
      <c r="AI140" s="1535"/>
      <c r="AJ140" s="1535"/>
      <c r="AK140" s="111"/>
      <c r="AL140" s="111"/>
      <c r="AM140" s="152"/>
      <c r="AN140" s="152"/>
      <c r="AO140" s="152"/>
      <c r="AP140" s="152"/>
      <c r="AQ140" s="152"/>
      <c r="AR140" s="152"/>
      <c r="AS140" s="152"/>
      <c r="AT140" s="152"/>
      <c r="AU140" s="152"/>
      <c r="AV140" s="152"/>
      <c r="AW140" s="152"/>
      <c r="AX140" s="152"/>
      <c r="AY140" s="152"/>
      <c r="CR140" s="18"/>
    </row>
    <row r="141" spans="1:96" s="456" customFormat="1" ht="12.75" customHeight="1">
      <c r="A141" s="111"/>
      <c r="B141" s="574"/>
      <c r="C141" s="1535"/>
      <c r="D141" s="1535"/>
      <c r="E141" s="1535"/>
      <c r="F141" s="1535"/>
      <c r="G141" s="1535"/>
      <c r="H141" s="1535"/>
      <c r="I141" s="1535"/>
      <c r="J141" s="1535"/>
      <c r="K141" s="1535"/>
      <c r="L141" s="1535"/>
      <c r="M141" s="1535"/>
      <c r="N141" s="1535"/>
      <c r="O141" s="1535"/>
      <c r="P141" s="1535"/>
      <c r="Q141" s="1535"/>
      <c r="R141" s="1535"/>
      <c r="S141" s="1535"/>
      <c r="T141" s="1535"/>
      <c r="U141" s="1535"/>
      <c r="V141" s="1535"/>
      <c r="W141" s="1535"/>
      <c r="X141" s="1535"/>
      <c r="Y141" s="1535"/>
      <c r="Z141" s="1535"/>
      <c r="AA141" s="1535"/>
      <c r="AB141" s="1535"/>
      <c r="AC141" s="1535"/>
      <c r="AD141" s="1535"/>
      <c r="AE141" s="1535"/>
      <c r="AF141" s="1535"/>
      <c r="AG141" s="1535"/>
      <c r="AH141" s="1535"/>
      <c r="AI141" s="1535"/>
      <c r="AJ141" s="1535"/>
      <c r="AK141" s="111"/>
      <c r="AL141" s="111"/>
      <c r="AM141" s="152"/>
      <c r="AN141" s="152"/>
      <c r="AO141" s="152"/>
      <c r="AP141" s="152"/>
      <c r="AQ141" s="152"/>
      <c r="AR141" s="152"/>
      <c r="AS141" s="152"/>
      <c r="AT141" s="152"/>
      <c r="AU141" s="152"/>
      <c r="AV141" s="152"/>
      <c r="AW141" s="152"/>
      <c r="AX141" s="152"/>
      <c r="AY141" s="152"/>
      <c r="CR141" s="18"/>
    </row>
    <row r="142" spans="1:96" s="456" customFormat="1" ht="12.75" customHeight="1">
      <c r="A142" s="111"/>
      <c r="B142" s="574"/>
      <c r="C142" s="575"/>
      <c r="D142" s="575"/>
      <c r="E142" s="575"/>
      <c r="F142" s="575"/>
      <c r="G142" s="575"/>
      <c r="H142" s="575"/>
      <c r="I142" s="575"/>
      <c r="J142" s="575"/>
      <c r="K142" s="575"/>
      <c r="L142" s="575"/>
      <c r="M142" s="575"/>
      <c r="N142" s="575"/>
      <c r="O142" s="575"/>
      <c r="P142" s="575"/>
      <c r="Q142" s="575"/>
      <c r="R142" s="575"/>
      <c r="S142" s="575"/>
      <c r="T142" s="575"/>
      <c r="U142" s="575"/>
      <c r="V142" s="575"/>
      <c r="W142" s="575"/>
      <c r="X142" s="575"/>
      <c r="Y142" s="575"/>
      <c r="Z142" s="575"/>
      <c r="AA142" s="575"/>
      <c r="AB142" s="575"/>
      <c r="AC142" s="575"/>
      <c r="AD142" s="575"/>
      <c r="AE142" s="575"/>
      <c r="AF142" s="575"/>
      <c r="AG142" s="575"/>
      <c r="AH142" s="575"/>
      <c r="AI142" s="575"/>
      <c r="AJ142" s="575"/>
      <c r="AK142" s="111"/>
      <c r="AL142" s="111"/>
      <c r="AM142" s="152"/>
      <c r="AN142" s="152"/>
      <c r="AO142" s="152"/>
      <c r="AP142" s="152"/>
      <c r="AQ142" s="152"/>
      <c r="AR142" s="152"/>
      <c r="AS142" s="152"/>
      <c r="AT142" s="152"/>
      <c r="AU142" s="152"/>
      <c r="AV142" s="152"/>
      <c r="AW142" s="152"/>
      <c r="AX142" s="152"/>
      <c r="AY142" s="152"/>
      <c r="CR142" s="18"/>
    </row>
    <row r="143" spans="1:96" s="456" customFormat="1" ht="12.75" customHeight="1">
      <c r="A143" s="111"/>
      <c r="B143" s="18"/>
      <c r="C143" s="18"/>
      <c r="D143" s="575"/>
      <c r="E143" s="575"/>
      <c r="F143" s="575"/>
      <c r="G143" s="575"/>
      <c r="H143" s="575"/>
      <c r="I143" s="575"/>
      <c r="J143" s="575"/>
      <c r="K143" s="575"/>
      <c r="L143" s="575"/>
      <c r="M143" s="575"/>
      <c r="N143" s="575"/>
      <c r="O143" s="575"/>
      <c r="P143" s="575"/>
      <c r="Q143" s="575"/>
      <c r="R143" s="575"/>
      <c r="S143" s="575"/>
      <c r="T143" s="575"/>
      <c r="U143" s="575"/>
      <c r="V143" s="575"/>
      <c r="W143" s="575"/>
      <c r="X143" s="575"/>
      <c r="Y143" s="575"/>
      <c r="Z143" s="575"/>
      <c r="AA143" s="575"/>
      <c r="AB143" s="575"/>
      <c r="AC143" s="575"/>
      <c r="AD143" s="575"/>
      <c r="AE143" s="575"/>
      <c r="AF143" s="575"/>
      <c r="AG143" s="575"/>
      <c r="AH143" s="575"/>
      <c r="AI143" s="575"/>
      <c r="AJ143" s="575"/>
      <c r="AK143" s="111"/>
      <c r="AL143" s="111"/>
      <c r="AM143" s="152"/>
      <c r="AN143" s="152"/>
      <c r="AO143" s="152"/>
      <c r="AP143" s="152"/>
      <c r="AQ143" s="152"/>
      <c r="AR143" s="152"/>
      <c r="AS143" s="152"/>
      <c r="AT143" s="152"/>
      <c r="AU143" s="152"/>
      <c r="AV143" s="152"/>
      <c r="AW143" s="152"/>
      <c r="AX143" s="152"/>
      <c r="AY143" s="152"/>
      <c r="CR143" s="18"/>
    </row>
    <row r="144" spans="1:96" s="456" customFormat="1" ht="12.75" customHeight="1">
      <c r="A144" s="111"/>
      <c r="B144" s="576"/>
      <c r="C144" s="575"/>
      <c r="D144" s="575"/>
      <c r="E144" s="575"/>
      <c r="F144" s="575"/>
      <c r="G144" s="575"/>
      <c r="H144" s="575"/>
      <c r="I144" s="575"/>
      <c r="J144" s="575"/>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75"/>
      <c r="AJ144" s="575"/>
      <c r="AK144" s="111"/>
      <c r="AL144" s="111"/>
      <c r="AM144" s="152"/>
      <c r="AN144" s="152"/>
      <c r="AO144" s="152"/>
      <c r="AP144" s="152"/>
      <c r="AQ144" s="152"/>
      <c r="AR144" s="152"/>
      <c r="AS144" s="152"/>
      <c r="AT144" s="152"/>
      <c r="AU144" s="152"/>
      <c r="AV144" s="152"/>
      <c r="AW144" s="152"/>
      <c r="AX144" s="152"/>
      <c r="AY144" s="152"/>
      <c r="CR144" s="18"/>
    </row>
    <row r="145" spans="1:96" s="456" customFormat="1" ht="12.75" customHeight="1">
      <c r="A145" s="111"/>
      <c r="B145" s="112"/>
      <c r="C145" s="575"/>
      <c r="D145" s="575"/>
      <c r="E145" s="575"/>
      <c r="F145" s="575"/>
      <c r="G145" s="575"/>
      <c r="H145" s="575"/>
      <c r="I145" s="575"/>
      <c r="J145" s="575"/>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75"/>
      <c r="AJ145" s="575"/>
      <c r="AK145" s="111"/>
      <c r="AL145" s="111"/>
      <c r="AM145" s="152"/>
      <c r="AN145" s="152"/>
      <c r="AO145" s="152"/>
      <c r="AP145" s="152"/>
      <c r="AQ145" s="152"/>
      <c r="AR145" s="152"/>
      <c r="AS145" s="152"/>
      <c r="AT145" s="152"/>
      <c r="AU145" s="152"/>
      <c r="AV145" s="152"/>
      <c r="AW145" s="152"/>
      <c r="AX145" s="152"/>
      <c r="AY145" s="152"/>
      <c r="CR145" s="18"/>
    </row>
    <row r="146" spans="1:96" s="456" customFormat="1" ht="12.75" customHeight="1">
      <c r="A146" s="111"/>
      <c r="B146" s="18"/>
      <c r="C146" s="18"/>
      <c r="D146" s="575"/>
      <c r="E146" s="575"/>
      <c r="F146" s="575"/>
      <c r="G146" s="575"/>
      <c r="H146" s="575"/>
      <c r="I146" s="575"/>
      <c r="J146" s="575"/>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75"/>
      <c r="AJ146" s="575"/>
      <c r="AK146" s="111"/>
      <c r="AL146" s="111"/>
      <c r="AM146" s="152"/>
      <c r="AN146" s="152"/>
      <c r="AO146" s="152"/>
      <c r="AP146" s="152"/>
      <c r="AQ146" s="152"/>
      <c r="AR146" s="152"/>
      <c r="AS146" s="152"/>
      <c r="AT146" s="152"/>
      <c r="AU146" s="152"/>
      <c r="AV146" s="152"/>
      <c r="AW146" s="152"/>
      <c r="AX146" s="152"/>
      <c r="AY146" s="152"/>
      <c r="CR146" s="18"/>
    </row>
    <row r="147" spans="1:96" s="456" customFormat="1" ht="12.75" customHeight="1">
      <c r="A147" s="111"/>
      <c r="B147" s="576"/>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56"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56"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56" customFormat="1" ht="12.75" customHeight="1">
      <c r="A150" s="111"/>
      <c r="B150" s="111"/>
      <c r="C150" s="18"/>
      <c r="D150" s="111"/>
      <c r="E150" s="111"/>
      <c r="F150" s="2121"/>
      <c r="G150" s="2121"/>
      <c r="H150" s="2121"/>
      <c r="I150" s="2121"/>
      <c r="J150" s="2121"/>
      <c r="K150" s="2121"/>
      <c r="L150" s="2121"/>
      <c r="M150" s="2121"/>
      <c r="N150" s="2121"/>
      <c r="O150" s="2121"/>
      <c r="P150" s="2121"/>
      <c r="Q150" s="2121"/>
      <c r="R150" s="2121"/>
      <c r="S150" s="2121"/>
      <c r="T150" s="2121"/>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333"/>
      <c r="G151" s="1333"/>
      <c r="H151" s="1333"/>
      <c r="I151" s="1333"/>
      <c r="J151" s="1333"/>
      <c r="K151" s="1333"/>
      <c r="L151" s="1333"/>
      <c r="M151" s="1333"/>
      <c r="N151" s="1333"/>
      <c r="O151" s="1333"/>
      <c r="P151" s="1333"/>
      <c r="Q151" s="1333"/>
      <c r="R151" s="1333"/>
      <c r="S151" s="1333"/>
      <c r="T151" s="1333"/>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56"/>
      <c r="BA151" s="456"/>
      <c r="BB151" s="456"/>
      <c r="BC151" s="456"/>
      <c r="BD151" s="456"/>
      <c r="BE151" s="456"/>
      <c r="BF151" s="456"/>
      <c r="BG151" s="456"/>
      <c r="BH151" s="456"/>
      <c r="BI151" s="456"/>
      <c r="BJ151" s="456"/>
      <c r="BK151" s="456"/>
      <c r="BL151" s="456"/>
      <c r="BM151" s="456"/>
      <c r="BN151" s="456"/>
      <c r="BO151" s="456"/>
      <c r="BP151" s="456"/>
      <c r="BQ151" s="456"/>
      <c r="BR151" s="456"/>
      <c r="BS151" s="456"/>
      <c r="BT151" s="456"/>
      <c r="BU151" s="456"/>
      <c r="BV151" s="456"/>
      <c r="BW151" s="456"/>
      <c r="BX151" s="456"/>
      <c r="BY151" s="456"/>
      <c r="BZ151" s="456"/>
      <c r="CA151" s="456"/>
      <c r="CB151" s="456"/>
      <c r="CC151" s="456"/>
      <c r="CD151" s="456"/>
      <c r="CE151" s="456"/>
      <c r="CF151" s="456"/>
      <c r="CG151" s="456"/>
      <c r="CH151" s="456"/>
      <c r="CI151" s="456"/>
      <c r="CJ151" s="456"/>
      <c r="CK151" s="456"/>
      <c r="CL151" s="456"/>
      <c r="CM151" s="456"/>
      <c r="CN151" s="456"/>
      <c r="CO151" s="456"/>
      <c r="CP151" s="456"/>
      <c r="CQ151" s="456"/>
    </row>
    <row r="152" spans="1:96" ht="12.75" customHeight="1">
      <c r="A152" s="456"/>
      <c r="B152" s="456"/>
      <c r="C152" s="456"/>
      <c r="D152" s="456"/>
      <c r="E152" s="456"/>
      <c r="F152" s="456"/>
      <c r="G152" s="456"/>
      <c r="H152" s="456"/>
      <c r="I152" s="456"/>
      <c r="J152" s="456"/>
      <c r="K152" s="440"/>
      <c r="L152" s="440"/>
      <c r="M152" s="440"/>
      <c r="N152" s="440"/>
      <c r="O152" s="440"/>
      <c r="P152" s="440"/>
      <c r="Q152" s="440"/>
      <c r="R152" s="440"/>
      <c r="S152" s="440"/>
      <c r="T152" s="440"/>
      <c r="U152" s="440"/>
      <c r="V152" s="440"/>
      <c r="W152" s="440"/>
      <c r="X152" s="440"/>
      <c r="Y152" s="440"/>
      <c r="Z152" s="440"/>
      <c r="AA152" s="440"/>
      <c r="AB152" s="440"/>
      <c r="AC152" s="456"/>
      <c r="AD152" s="456"/>
      <c r="AE152" s="456"/>
      <c r="AF152" s="456"/>
      <c r="AG152" s="456"/>
      <c r="AH152" s="456"/>
      <c r="AI152" s="456"/>
      <c r="AJ152" s="456"/>
      <c r="AK152" s="456"/>
      <c r="AL152" s="456"/>
      <c r="AZ152" s="456"/>
      <c r="BA152" s="456"/>
      <c r="BB152" s="456"/>
      <c r="BC152" s="456"/>
      <c r="BD152" s="456"/>
      <c r="BE152" s="456"/>
      <c r="BF152" s="456"/>
      <c r="BG152" s="456"/>
      <c r="BH152" s="456"/>
      <c r="BI152" s="456"/>
      <c r="BJ152" s="456"/>
      <c r="BK152" s="456"/>
      <c r="BL152" s="456"/>
      <c r="BM152" s="456"/>
      <c r="BN152" s="456"/>
      <c r="BO152" s="456"/>
      <c r="BP152" s="456"/>
      <c r="BQ152" s="456"/>
      <c r="BR152" s="456"/>
      <c r="BS152" s="456"/>
      <c r="BT152" s="456"/>
      <c r="BU152" s="456"/>
      <c r="BV152" s="456"/>
      <c r="BW152" s="456"/>
      <c r="BX152" s="456"/>
      <c r="BY152" s="456"/>
      <c r="BZ152" s="456"/>
      <c r="CA152" s="456"/>
      <c r="CB152" s="456"/>
      <c r="CC152" s="456"/>
      <c r="CD152" s="456"/>
      <c r="CE152" s="456"/>
      <c r="CF152" s="456"/>
      <c r="CG152" s="456"/>
      <c r="CH152" s="456"/>
      <c r="CI152" s="456"/>
      <c r="CJ152" s="456"/>
      <c r="CK152" s="456"/>
      <c r="CL152" s="456"/>
      <c r="CM152" s="456"/>
      <c r="CN152" s="456"/>
      <c r="CO152" s="456"/>
      <c r="CP152" s="456"/>
      <c r="CQ152" s="456"/>
    </row>
    <row r="153" spans="1:96" ht="13.2">
      <c r="A153" s="456"/>
      <c r="B153" s="456"/>
      <c r="C153" s="456"/>
      <c r="D153" s="1294" t="s">
        <v>615</v>
      </c>
      <c r="E153" s="456"/>
      <c r="F153" s="1294"/>
      <c r="G153" s="1294"/>
      <c r="H153" s="1294"/>
      <c r="I153" s="1294"/>
      <c r="J153" s="1294"/>
      <c r="K153" s="1294"/>
      <c r="L153" s="1294"/>
      <c r="M153" s="1294"/>
      <c r="N153" s="1294"/>
      <c r="O153" s="1726" t="s">
        <v>616</v>
      </c>
      <c r="P153" s="1726"/>
      <c r="Q153" s="1726"/>
      <c r="R153" s="1726"/>
      <c r="S153" s="1726"/>
      <c r="T153" s="1726"/>
      <c r="U153" s="1726"/>
      <c r="V153" s="1726"/>
      <c r="W153" s="1726"/>
      <c r="X153" s="1726"/>
      <c r="Y153" s="1726"/>
      <c r="Z153" s="1726"/>
      <c r="AA153" s="1726"/>
      <c r="AB153" s="1726"/>
      <c r="AC153" s="1726"/>
      <c r="AD153" s="1726"/>
      <c r="AE153" s="1726"/>
      <c r="AF153" s="1726"/>
      <c r="AG153" s="1726"/>
      <c r="AH153" s="1726"/>
      <c r="AI153" s="456"/>
      <c r="AJ153" s="456"/>
      <c r="AK153" s="456"/>
      <c r="AL153" s="456"/>
      <c r="AZ153" s="456"/>
      <c r="BA153" s="456"/>
      <c r="BB153" s="456"/>
      <c r="BC153" s="456"/>
      <c r="BD153" s="456"/>
      <c r="BE153" s="456"/>
      <c r="BF153" s="456"/>
      <c r="BG153" s="456"/>
      <c r="BH153" s="456"/>
      <c r="BI153" s="456"/>
      <c r="BJ153" s="456"/>
      <c r="BK153" s="456"/>
      <c r="BL153" s="456"/>
      <c r="BM153" s="456"/>
      <c r="BN153" s="456"/>
      <c r="BO153" s="456"/>
      <c r="BP153" s="456"/>
      <c r="BQ153" s="456"/>
      <c r="BR153" s="456"/>
      <c r="BS153" s="456"/>
      <c r="BT153" s="456"/>
      <c r="BU153" s="456"/>
      <c r="BV153" s="456"/>
      <c r="BW153" s="456"/>
      <c r="BX153" s="456"/>
      <c r="BY153" s="456"/>
      <c r="BZ153" s="456"/>
      <c r="CA153" s="456"/>
      <c r="CB153" s="456"/>
      <c r="CC153" s="456"/>
      <c r="CD153" s="456"/>
      <c r="CE153" s="456"/>
      <c r="CF153" s="456"/>
      <c r="CG153" s="456"/>
      <c r="CH153" s="456"/>
      <c r="CI153" s="456"/>
      <c r="CJ153" s="456"/>
      <c r="CK153" s="456"/>
      <c r="CL153" s="456"/>
      <c r="CM153" s="456"/>
      <c r="CN153" s="456"/>
      <c r="CO153" s="456"/>
      <c r="CP153" s="456"/>
      <c r="CQ153" s="456"/>
    </row>
    <row r="154" spans="1:96" ht="12.75" customHeight="1">
      <c r="A154" s="456"/>
      <c r="B154" s="456"/>
      <c r="C154" s="456"/>
      <c r="D154" s="260" t="s">
        <v>617</v>
      </c>
      <c r="E154" s="456"/>
      <c r="F154" s="1294"/>
      <c r="G154" s="1294"/>
      <c r="H154" s="1294"/>
      <c r="I154" s="1294"/>
      <c r="J154" s="1294"/>
      <c r="K154" s="1294"/>
      <c r="L154" s="1294"/>
      <c r="M154" s="1294"/>
      <c r="N154" s="1294"/>
      <c r="O154" s="1725" t="s">
        <v>618</v>
      </c>
      <c r="P154" s="1725"/>
      <c r="Q154" s="1725"/>
      <c r="R154" s="1725"/>
      <c r="S154" s="1725"/>
      <c r="T154" s="1725"/>
      <c r="U154" s="1725"/>
      <c r="V154" s="1725"/>
      <c r="W154" s="1725"/>
      <c r="X154" s="1725"/>
      <c r="Y154" s="1725"/>
      <c r="Z154" s="1725"/>
      <c r="AA154" s="1725"/>
      <c r="AB154" s="1725"/>
      <c r="AC154" s="1725"/>
      <c r="AD154" s="1725"/>
      <c r="AE154" s="1725"/>
      <c r="AF154" s="1725"/>
      <c r="AG154" s="1725"/>
      <c r="AH154" s="1725"/>
      <c r="AI154" s="456"/>
      <c r="AJ154" s="456"/>
      <c r="AK154" s="456"/>
      <c r="AL154" s="456"/>
      <c r="AZ154" s="18"/>
      <c r="BA154" s="456"/>
      <c r="BB154" s="456"/>
      <c r="BC154" s="456"/>
      <c r="BD154" s="456"/>
      <c r="BE154" s="456"/>
      <c r="BF154" s="456"/>
      <c r="BG154" s="456"/>
      <c r="BH154" s="456"/>
      <c r="BI154" s="456"/>
      <c r="BJ154" s="456"/>
      <c r="BK154" s="456"/>
      <c r="BL154" s="456"/>
      <c r="BM154" s="456"/>
      <c r="BN154" s="456"/>
      <c r="BO154" s="456"/>
      <c r="BP154" s="456"/>
      <c r="BQ154" s="456"/>
      <c r="BR154" s="456"/>
      <c r="BS154" s="456"/>
      <c r="BT154" s="456"/>
      <c r="BU154" s="456"/>
      <c r="BV154" s="456"/>
      <c r="BW154" s="456"/>
      <c r="BX154" s="456"/>
      <c r="BY154" s="456"/>
      <c r="BZ154" s="456"/>
      <c r="CA154" s="456"/>
      <c r="CB154" s="456"/>
      <c r="CC154" s="456"/>
      <c r="CD154" s="456"/>
      <c r="CE154" s="456"/>
      <c r="CF154" s="456"/>
      <c r="CG154" s="456"/>
      <c r="CH154" s="456"/>
      <c r="CI154" s="456"/>
      <c r="CJ154" s="456"/>
      <c r="CK154" s="456"/>
      <c r="CL154" s="456"/>
      <c r="CM154" s="456"/>
      <c r="CN154" s="456"/>
      <c r="CO154" s="456"/>
      <c r="CP154" s="456"/>
      <c r="CQ154" s="456"/>
    </row>
    <row r="155" spans="1:96" ht="13.2">
      <c r="A155" s="456"/>
      <c r="B155" s="456"/>
      <c r="C155" s="456"/>
      <c r="D155" s="10" t="s">
        <v>619</v>
      </c>
      <c r="E155" s="456"/>
      <c r="F155" s="10"/>
      <c r="G155" s="10"/>
      <c r="H155" s="10"/>
      <c r="I155" s="10"/>
      <c r="J155" s="10"/>
      <c r="K155" s="10"/>
      <c r="L155" s="10"/>
      <c r="M155" s="10"/>
      <c r="N155" s="10"/>
      <c r="O155" s="2124" t="s">
        <v>620</v>
      </c>
      <c r="P155" s="2124"/>
      <c r="Q155" s="2124"/>
      <c r="R155" s="2124"/>
      <c r="S155" s="2124"/>
      <c r="T155" s="2124"/>
      <c r="U155" s="2124"/>
      <c r="V155" s="2124"/>
      <c r="W155" s="2124"/>
      <c r="X155" s="2124"/>
      <c r="Y155" s="2124"/>
      <c r="Z155" s="2124"/>
      <c r="AA155" s="2124"/>
      <c r="AB155" s="2124"/>
      <c r="AC155" s="2124"/>
      <c r="AD155" s="2124"/>
      <c r="AE155" s="2124"/>
      <c r="AF155" s="2124"/>
      <c r="AG155" s="2124"/>
      <c r="AH155" s="2124"/>
      <c r="AI155" s="456"/>
      <c r="AJ155" s="456"/>
      <c r="AK155" s="456"/>
      <c r="AL155" s="456"/>
      <c r="AZ155" s="18"/>
      <c r="BA155" s="456"/>
      <c r="BB155" s="456"/>
      <c r="BC155" s="456"/>
      <c r="BD155" s="456"/>
      <c r="BE155" s="456"/>
      <c r="BF155" s="456"/>
      <c r="BG155" s="456"/>
      <c r="BH155" s="456"/>
      <c r="BI155" s="456"/>
      <c r="BJ155" s="456"/>
      <c r="BK155" s="456"/>
      <c r="BL155" s="456"/>
      <c r="BM155" s="456"/>
      <c r="BN155" s="456"/>
      <c r="BO155" s="456"/>
      <c r="BP155" s="456"/>
      <c r="BQ155" s="456"/>
      <c r="BR155" s="456"/>
      <c r="BS155" s="456"/>
      <c r="BT155" s="456"/>
      <c r="BU155" s="456"/>
      <c r="BV155" s="456"/>
      <c r="BW155" s="456"/>
      <c r="BX155" s="456"/>
      <c r="BY155" s="456"/>
      <c r="BZ155" s="456"/>
      <c r="CA155" s="456"/>
      <c r="CB155" s="456"/>
      <c r="CC155" s="456"/>
      <c r="CD155" s="456"/>
      <c r="CE155" s="456"/>
      <c r="CF155" s="456"/>
      <c r="CG155" s="456"/>
      <c r="CH155" s="456"/>
      <c r="CI155" s="456"/>
      <c r="CJ155" s="456"/>
      <c r="CK155" s="456"/>
      <c r="CL155" s="456"/>
      <c r="CM155" s="456"/>
      <c r="CN155" s="456"/>
      <c r="CO155" s="456"/>
      <c r="CP155" s="456"/>
      <c r="CQ155" s="456"/>
    </row>
    <row r="156" spans="1:96" ht="13.2">
      <c r="A156" s="456"/>
      <c r="B156" s="456"/>
      <c r="C156" s="456"/>
      <c r="D156" s="1294" t="s">
        <v>621</v>
      </c>
      <c r="E156" s="456"/>
      <c r="F156" s="1294"/>
      <c r="G156" s="1294"/>
      <c r="H156" s="1294"/>
      <c r="I156" s="1294"/>
      <c r="J156" s="1294"/>
      <c r="K156" s="1294"/>
      <c r="L156" s="1294"/>
      <c r="M156" s="1294"/>
      <c r="N156" s="1294"/>
      <c r="O156" s="1727" t="s">
        <v>622</v>
      </c>
      <c r="P156" s="1727"/>
      <c r="Q156" s="1727"/>
      <c r="R156" s="1727"/>
      <c r="S156" s="1727"/>
      <c r="T156" s="1727"/>
      <c r="U156" s="1727"/>
      <c r="V156" s="1727"/>
      <c r="W156" s="1727"/>
      <c r="X156" s="1727"/>
      <c r="Y156" s="1727"/>
      <c r="Z156" s="1727"/>
      <c r="AA156" s="1727"/>
      <c r="AB156" s="1727"/>
      <c r="AC156" s="1727"/>
      <c r="AD156" s="1727"/>
      <c r="AE156" s="1727"/>
      <c r="AF156" s="1727"/>
      <c r="AG156" s="1727"/>
      <c r="AH156" s="1727"/>
      <c r="AI156" s="456"/>
      <c r="AJ156" s="456"/>
      <c r="AK156" s="456"/>
      <c r="AL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t="s">
        <v>294</v>
      </c>
      <c r="BU156" s="456"/>
      <c r="BV156" s="456"/>
      <c r="BW156" s="456"/>
      <c r="BX156" s="456"/>
      <c r="BY156" s="456"/>
      <c r="BZ156" s="456"/>
      <c r="CA156" s="456"/>
      <c r="CB156" s="456"/>
      <c r="CC156" s="456"/>
      <c r="CD156" s="456"/>
      <c r="CE156" s="456"/>
      <c r="CF156" s="456"/>
      <c r="CG156" s="456"/>
      <c r="CH156" s="456"/>
      <c r="CI156" s="456"/>
      <c r="CJ156" s="456"/>
      <c r="CK156" s="456"/>
      <c r="CL156" s="456"/>
      <c r="CM156" s="456"/>
      <c r="CN156" s="456"/>
      <c r="CO156" s="456"/>
      <c r="CP156" s="456"/>
      <c r="CQ156" s="456"/>
    </row>
    <row r="157" spans="1:96" ht="13.2">
      <c r="A157" s="456"/>
      <c r="B157" s="456"/>
      <c r="C157" s="456"/>
      <c r="D157" s="1294" t="s">
        <v>623</v>
      </c>
      <c r="E157" s="456"/>
      <c r="F157" s="1294"/>
      <c r="G157" s="1294"/>
      <c r="H157" s="1294"/>
      <c r="I157" s="1294"/>
      <c r="J157" s="1294"/>
      <c r="K157" s="1294"/>
      <c r="L157" s="1294"/>
      <c r="M157" s="1294"/>
      <c r="N157" s="1294"/>
      <c r="O157" s="1726" t="s">
        <v>624</v>
      </c>
      <c r="P157" s="1726"/>
      <c r="Q157" s="1726"/>
      <c r="R157" s="1726"/>
      <c r="S157" s="1726"/>
      <c r="T157" s="1726"/>
      <c r="U157" s="1726"/>
      <c r="V157" s="1726"/>
      <c r="W157" s="1726"/>
      <c r="X157" s="1726"/>
      <c r="Y157" s="11"/>
      <c r="Z157" s="11"/>
      <c r="AA157" s="11"/>
      <c r="AB157" s="11"/>
      <c r="AC157" s="11"/>
      <c r="AD157" s="11"/>
      <c r="AE157" s="11"/>
      <c r="AF157" s="11"/>
      <c r="AG157" s="456"/>
      <c r="AH157" s="456"/>
      <c r="AI157" s="456"/>
      <c r="AJ157" s="456"/>
      <c r="AK157" s="456"/>
      <c r="AL157" s="456"/>
      <c r="AZ157" s="456"/>
      <c r="BA157" s="456"/>
      <c r="BB157" s="456"/>
      <c r="BC157" s="456"/>
      <c r="BD157" s="456"/>
      <c r="BE157" s="456"/>
      <c r="BF157" s="456"/>
      <c r="BG157" s="456"/>
      <c r="BH157" s="456"/>
      <c r="BI157" s="456"/>
      <c r="BJ157" s="456"/>
      <c r="BK157" s="456"/>
      <c r="BL157" s="456"/>
      <c r="BM157" s="456"/>
      <c r="BN157" s="1440" t="s">
        <v>625</v>
      </c>
      <c r="BO157" s="456"/>
      <c r="BP157" s="456"/>
      <c r="BQ157" s="456"/>
      <c r="BR157" s="456"/>
      <c r="BS157" s="456"/>
      <c r="BT157" s="456" t="s">
        <v>626</v>
      </c>
      <c r="BU157" s="456"/>
      <c r="BV157" s="456"/>
      <c r="BW157" s="456"/>
      <c r="BX157" s="456"/>
      <c r="BY157" s="456"/>
      <c r="BZ157" s="456"/>
      <c r="CA157" s="456"/>
      <c r="CB157" s="456"/>
      <c r="CC157" s="456"/>
      <c r="CD157" s="456"/>
      <c r="CE157" s="456"/>
      <c r="CF157" s="456"/>
      <c r="CG157" s="456"/>
      <c r="CH157" s="456"/>
      <c r="CI157" s="456"/>
      <c r="CJ157" s="456"/>
      <c r="CK157" s="456"/>
      <c r="CL157" s="456"/>
      <c r="CM157" s="456"/>
      <c r="CN157" s="456"/>
      <c r="CO157" s="456"/>
      <c r="CP157" s="456"/>
      <c r="CQ157" s="456"/>
    </row>
    <row r="158" spans="1:96" ht="13.2">
      <c r="A158" s="456"/>
      <c r="B158" s="456"/>
      <c r="C158" s="456"/>
      <c r="D158" s="1294" t="s">
        <v>627</v>
      </c>
      <c r="E158" s="456"/>
      <c r="F158" s="1294"/>
      <c r="G158" s="1294"/>
      <c r="H158" s="1294"/>
      <c r="I158" s="1294"/>
      <c r="J158" s="1294"/>
      <c r="K158" s="1294"/>
      <c r="L158" s="1294"/>
      <c r="M158" s="1294"/>
      <c r="N158" s="1294"/>
      <c r="O158" s="2125">
        <v>94544</v>
      </c>
      <c r="P158" s="2125"/>
      <c r="Q158" s="2125"/>
      <c r="R158" s="2125"/>
      <c r="S158" s="12"/>
      <c r="T158" s="12"/>
      <c r="U158" s="12"/>
      <c r="V158" s="12"/>
      <c r="W158" s="12"/>
      <c r="X158" s="12"/>
      <c r="Y158" s="12"/>
      <c r="Z158" s="12"/>
      <c r="AA158" s="12"/>
      <c r="AB158" s="12"/>
      <c r="AC158" s="12"/>
      <c r="AD158" s="12"/>
      <c r="AE158" s="12"/>
      <c r="AF158" s="12"/>
      <c r="AG158" s="456"/>
      <c r="AH158" s="456"/>
      <c r="AI158" s="456"/>
      <c r="AJ158" s="456"/>
      <c r="AK158" s="456"/>
      <c r="AL158" s="456"/>
      <c r="AZ158" s="456"/>
      <c r="BA158" s="456"/>
      <c r="BB158" s="456"/>
      <c r="BC158" s="456"/>
      <c r="BD158" s="456"/>
      <c r="BE158" s="456"/>
      <c r="BF158" s="456"/>
      <c r="BG158" s="456"/>
      <c r="BH158" s="456"/>
      <c r="BI158" s="456"/>
      <c r="BJ158" s="456"/>
      <c r="BK158" s="456"/>
      <c r="BL158" s="456"/>
      <c r="BM158" s="456"/>
      <c r="BN158" s="1440" t="s">
        <v>628</v>
      </c>
      <c r="BO158" s="456"/>
      <c r="BP158" s="456"/>
      <c r="BQ158" s="456"/>
      <c r="BR158" s="456"/>
      <c r="BS158" s="456"/>
      <c r="BT158" s="456" t="s">
        <v>629</v>
      </c>
      <c r="BU158" s="456"/>
      <c r="BV158" s="456"/>
      <c r="BW158" s="456"/>
      <c r="BX158" s="456"/>
      <c r="BY158" s="456"/>
      <c r="BZ158" s="456"/>
      <c r="CA158" s="456"/>
      <c r="CB158" s="456"/>
      <c r="CC158" s="456"/>
      <c r="CD158" s="456"/>
      <c r="CE158" s="456"/>
      <c r="CF158" s="456"/>
      <c r="CG158" s="456"/>
      <c r="CH158" s="456"/>
      <c r="CI158" s="456"/>
      <c r="CJ158" s="456"/>
      <c r="CK158" s="456"/>
      <c r="CL158" s="456"/>
      <c r="CM158" s="456"/>
      <c r="CN158" s="456"/>
      <c r="CO158" s="456"/>
      <c r="CP158" s="456"/>
      <c r="CQ158" s="456"/>
    </row>
    <row r="159" spans="1:96" ht="13.2">
      <c r="A159" s="456"/>
      <c r="B159" s="456"/>
      <c r="C159" s="456"/>
      <c r="D159" s="1294" t="s">
        <v>630</v>
      </c>
      <c r="E159" s="456"/>
      <c r="F159" s="1294"/>
      <c r="G159" s="1294"/>
      <c r="H159" s="1294"/>
      <c r="I159" s="1294"/>
      <c r="J159" s="1294"/>
      <c r="K159" s="1294"/>
      <c r="L159" s="1294"/>
      <c r="M159" s="1294"/>
      <c r="N159" s="1294"/>
      <c r="O159" s="2020" t="s">
        <v>631</v>
      </c>
      <c r="P159" s="2127"/>
      <c r="Q159" s="2127"/>
      <c r="R159" s="2127"/>
      <c r="S159" s="2127"/>
      <c r="T159" s="2127"/>
      <c r="U159" s="456"/>
      <c r="V159" s="95" t="s">
        <v>632</v>
      </c>
      <c r="W159" s="2126"/>
      <c r="X159" s="2126"/>
      <c r="Y159" s="13"/>
      <c r="Z159" s="13"/>
      <c r="AA159" s="13"/>
      <c r="AB159" s="13"/>
      <c r="AC159" s="13"/>
      <c r="AD159" s="13"/>
      <c r="AE159" s="13"/>
      <c r="AF159" s="13"/>
      <c r="AG159" s="456"/>
      <c r="AH159" s="456"/>
      <c r="AI159" s="456"/>
      <c r="AJ159" s="456"/>
      <c r="AK159" s="456"/>
      <c r="AL159" s="456"/>
      <c r="AZ159" s="456"/>
      <c r="BA159" s="456"/>
      <c r="BB159" s="456"/>
      <c r="BC159" s="456"/>
      <c r="BD159" s="456"/>
      <c r="BE159" s="456"/>
      <c r="BF159" s="456"/>
      <c r="BG159" s="456"/>
      <c r="BH159" s="456"/>
      <c r="BI159" s="456"/>
      <c r="BJ159" s="456"/>
      <c r="BK159" s="456"/>
      <c r="BL159" s="456"/>
      <c r="BM159" s="456"/>
      <c r="BN159" s="1440" t="s">
        <v>633</v>
      </c>
      <c r="BO159" s="456"/>
      <c r="BP159" s="456"/>
      <c r="BQ159" s="456"/>
      <c r="BR159" s="456"/>
      <c r="BS159" s="456"/>
      <c r="BT159" s="456" t="s">
        <v>634</v>
      </c>
      <c r="BU159" s="456"/>
      <c r="BV159" s="456"/>
      <c r="BW159" s="456"/>
      <c r="BX159" s="456"/>
      <c r="BY159" s="456"/>
      <c r="BZ159" s="456"/>
      <c r="CA159" s="456"/>
      <c r="CB159" s="456"/>
      <c r="CC159" s="456"/>
      <c r="CD159" s="456"/>
      <c r="CE159" s="456"/>
      <c r="CF159" s="456"/>
      <c r="CG159" s="456"/>
      <c r="CH159" s="456"/>
      <c r="CI159" s="456"/>
      <c r="CJ159" s="456"/>
      <c r="CK159" s="456"/>
      <c r="CL159" s="456"/>
      <c r="CM159" s="456"/>
      <c r="CN159" s="456"/>
      <c r="CO159" s="456"/>
      <c r="CP159" s="456"/>
      <c r="CQ159" s="456"/>
    </row>
    <row r="160" spans="1:96" ht="13.2">
      <c r="A160" s="456"/>
      <c r="B160" s="456"/>
      <c r="C160" s="456"/>
      <c r="D160" s="1294" t="s">
        <v>635</v>
      </c>
      <c r="E160" s="456"/>
      <c r="F160" s="1294"/>
      <c r="G160" s="1294"/>
      <c r="H160" s="1294"/>
      <c r="I160" s="1294"/>
      <c r="J160" s="1294"/>
      <c r="K160" s="1294"/>
      <c r="L160" s="1294"/>
      <c r="M160" s="1294"/>
      <c r="N160" s="1294"/>
      <c r="O160" s="2127"/>
      <c r="P160" s="2127"/>
      <c r="Q160" s="2127"/>
      <c r="R160" s="2127"/>
      <c r="S160" s="2127"/>
      <c r="T160" s="2127"/>
      <c r="U160" s="13"/>
      <c r="V160" s="13"/>
      <c r="W160" s="13"/>
      <c r="X160" s="13"/>
      <c r="Y160" s="13"/>
      <c r="Z160" s="13"/>
      <c r="AA160" s="13"/>
      <c r="AB160" s="13"/>
      <c r="AC160" s="13"/>
      <c r="AD160" s="13"/>
      <c r="AE160" s="13"/>
      <c r="AF160" s="13"/>
      <c r="AG160" s="456"/>
      <c r="AH160" s="456"/>
      <c r="AI160" s="456"/>
      <c r="AJ160" s="456"/>
      <c r="AK160" s="456"/>
      <c r="AL160" s="456"/>
      <c r="AZ160" s="456"/>
      <c r="BA160" s="456"/>
      <c r="BB160" s="456"/>
      <c r="BC160" s="456"/>
      <c r="BD160" s="456"/>
      <c r="BE160" s="456"/>
      <c r="BF160" s="456"/>
      <c r="BG160" s="456"/>
      <c r="BH160" s="456"/>
      <c r="BI160" s="456"/>
      <c r="BJ160" s="456"/>
      <c r="BK160" s="456"/>
      <c r="BL160" s="456"/>
      <c r="BM160" s="456"/>
      <c r="BN160" s="1440" t="s">
        <v>636</v>
      </c>
      <c r="BO160" s="456"/>
      <c r="BP160" s="456"/>
      <c r="BQ160" s="456"/>
      <c r="BR160" s="456"/>
      <c r="BS160" s="456"/>
      <c r="BT160" s="456" t="s">
        <v>637</v>
      </c>
      <c r="BU160" s="456"/>
      <c r="BV160" s="456"/>
      <c r="BW160" s="456"/>
      <c r="BX160" s="456"/>
      <c r="BY160" s="456"/>
      <c r="BZ160" s="456"/>
      <c r="CA160" s="456"/>
      <c r="CB160" s="456"/>
      <c r="CC160" s="456"/>
      <c r="CD160" s="456"/>
      <c r="CE160" s="456"/>
      <c r="CF160" s="456"/>
      <c r="CG160" s="456"/>
      <c r="CH160" s="456"/>
      <c r="CI160" s="456"/>
      <c r="CJ160" s="456"/>
      <c r="CK160" s="456"/>
      <c r="CL160" s="456"/>
      <c r="CM160" s="456"/>
      <c r="CN160" s="456"/>
      <c r="CO160" s="456"/>
      <c r="CP160" s="456"/>
      <c r="CQ160" s="456"/>
    </row>
    <row r="161" spans="1:72" ht="13.2">
      <c r="A161" s="456"/>
      <c r="B161" s="456"/>
      <c r="C161" s="456"/>
      <c r="D161" s="1294" t="s">
        <v>638</v>
      </c>
      <c r="E161" s="456"/>
      <c r="F161" s="1294"/>
      <c r="G161" s="1294"/>
      <c r="H161" s="1294"/>
      <c r="I161" s="1294"/>
      <c r="J161" s="1294"/>
      <c r="K161" s="1294"/>
      <c r="L161" s="1294"/>
      <c r="M161" s="1294"/>
      <c r="N161" s="1294"/>
      <c r="O161" s="2032" t="s">
        <v>639</v>
      </c>
      <c r="P161" s="2032"/>
      <c r="Q161" s="2032"/>
      <c r="R161" s="2032"/>
      <c r="S161" s="2032"/>
      <c r="T161" s="2032"/>
      <c r="U161" s="2032"/>
      <c r="V161" s="2032"/>
      <c r="W161" s="2032"/>
      <c r="X161" s="2032"/>
      <c r="Y161" s="2032"/>
      <c r="Z161" s="2032"/>
      <c r="AA161" s="2032"/>
      <c r="AB161" s="2032"/>
      <c r="AC161" s="2032"/>
      <c r="AD161" s="2032"/>
      <c r="AE161" s="2032"/>
      <c r="AF161" s="2032"/>
      <c r="AG161" s="2032"/>
      <c r="AH161" s="2032"/>
      <c r="AI161" s="456"/>
      <c r="AJ161" s="456"/>
      <c r="AK161" s="456"/>
      <c r="AL161" s="456"/>
      <c r="AZ161" s="456"/>
      <c r="BA161" s="456"/>
      <c r="BB161" s="456"/>
      <c r="BC161" s="456"/>
      <c r="BD161" s="456"/>
      <c r="BE161" s="456"/>
      <c r="BF161" s="456"/>
      <c r="BG161" s="456"/>
      <c r="BH161" s="456"/>
      <c r="BI161" s="456"/>
      <c r="BJ161" s="456" t="s">
        <v>640</v>
      </c>
      <c r="BK161" s="456"/>
      <c r="BL161" s="456"/>
      <c r="BM161" s="456"/>
      <c r="BN161" s="1440" t="s">
        <v>641</v>
      </c>
      <c r="BO161" s="456"/>
      <c r="BP161" s="456"/>
      <c r="BQ161" s="456"/>
      <c r="BR161" s="456"/>
      <c r="BS161" s="456"/>
      <c r="BT161" s="456" t="s">
        <v>642</v>
      </c>
    </row>
    <row r="162" spans="1:72" ht="13.2">
      <c r="A162" s="456"/>
      <c r="B162" s="456"/>
      <c r="C162" s="456"/>
      <c r="D162" s="1297"/>
      <c r="E162" s="29"/>
      <c r="F162" s="1297"/>
      <c r="G162" s="1297"/>
      <c r="H162" s="1297"/>
      <c r="I162" s="1297"/>
      <c r="J162" s="1297"/>
      <c r="K162" s="1297"/>
      <c r="L162" s="1297"/>
      <c r="M162" s="1297"/>
      <c r="N162" s="1297"/>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56"/>
      <c r="BA162" s="456"/>
      <c r="BB162" s="456"/>
      <c r="BC162" s="456"/>
      <c r="BD162" s="456"/>
      <c r="BE162" s="456"/>
      <c r="BF162" s="456"/>
      <c r="BG162" s="456"/>
      <c r="BH162" s="456"/>
      <c r="BI162" s="456"/>
      <c r="BJ162" s="456" t="s">
        <v>643</v>
      </c>
      <c r="BK162" s="456"/>
      <c r="BL162" s="456"/>
      <c r="BM162" s="456"/>
      <c r="BN162" s="1440" t="s">
        <v>644</v>
      </c>
      <c r="BO162" s="456"/>
      <c r="BP162" s="456"/>
      <c r="BQ162" s="456"/>
      <c r="BR162" s="456"/>
      <c r="BS162" s="456"/>
      <c r="BT162" s="456" t="s">
        <v>645</v>
      </c>
    </row>
    <row r="163" spans="1:72" ht="13.2">
      <c r="A163" s="456"/>
      <c r="B163" s="456"/>
      <c r="C163" s="92" t="s">
        <v>646</v>
      </c>
      <c r="D163" s="1297" t="s">
        <v>647</v>
      </c>
      <c r="E163" s="29"/>
      <c r="F163" s="1297"/>
      <c r="G163" s="1297"/>
      <c r="H163" s="1297"/>
      <c r="I163" s="1297"/>
      <c r="J163" s="1297"/>
      <c r="K163" s="1297"/>
      <c r="L163" s="1297"/>
      <c r="M163" s="1297"/>
      <c r="N163" s="1297"/>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56"/>
      <c r="BA163" s="456"/>
      <c r="BB163" s="456"/>
      <c r="BC163" s="456"/>
      <c r="BD163" s="456"/>
      <c r="BE163" s="456"/>
      <c r="BF163" s="456"/>
      <c r="BG163" s="456"/>
      <c r="BH163" s="456"/>
      <c r="BI163" s="456"/>
      <c r="BJ163" s="456"/>
      <c r="BK163" s="456"/>
      <c r="BL163" s="456"/>
      <c r="BM163" s="456"/>
      <c r="BN163" s="1440" t="s">
        <v>648</v>
      </c>
      <c r="BO163" s="456"/>
      <c r="BP163" s="456"/>
      <c r="BQ163" s="456"/>
      <c r="BR163" s="456"/>
      <c r="BS163" s="456"/>
      <c r="BT163" s="456" t="s">
        <v>649</v>
      </c>
    </row>
    <row r="164" spans="1:72" ht="13.2">
      <c r="A164" s="456"/>
      <c r="B164" s="456"/>
      <c r="C164" s="92"/>
      <c r="D164" s="2145" t="s">
        <v>650</v>
      </c>
      <c r="E164" s="2145"/>
      <c r="F164" s="2145"/>
      <c r="G164" s="2145"/>
      <c r="H164" s="2145"/>
      <c r="I164" s="2145"/>
      <c r="J164" s="2145"/>
      <c r="K164" s="2145"/>
      <c r="L164" s="2145"/>
      <c r="M164" s="2145"/>
      <c r="N164" s="2145"/>
      <c r="O164" s="2145"/>
      <c r="P164" s="2145"/>
      <c r="Q164" s="2145"/>
      <c r="R164" s="2145"/>
      <c r="S164" s="2145"/>
      <c r="T164" s="2145"/>
      <c r="U164" s="2145"/>
      <c r="V164" s="2145"/>
      <c r="W164" s="2145"/>
      <c r="X164" s="2145"/>
      <c r="Y164" s="2145"/>
      <c r="Z164" s="2145"/>
      <c r="AA164" s="2145"/>
      <c r="AB164" s="2145"/>
      <c r="AC164" s="2145"/>
      <c r="AD164" s="2145"/>
      <c r="AE164" s="2145"/>
      <c r="AF164" s="2145"/>
      <c r="AG164" s="2145"/>
      <c r="AH164" s="2145"/>
      <c r="AI164" s="29"/>
      <c r="AJ164" s="29"/>
      <c r="AK164" s="29"/>
      <c r="AL164" s="29"/>
      <c r="AZ164" s="456"/>
      <c r="BA164" s="456"/>
      <c r="BB164" s="456"/>
      <c r="BC164" s="456"/>
      <c r="BD164" s="456"/>
      <c r="BE164" s="456"/>
      <c r="BF164" s="456"/>
      <c r="BG164" s="456"/>
      <c r="BH164" s="456"/>
      <c r="BI164" s="456"/>
      <c r="BJ164" s="456"/>
      <c r="BK164" s="456"/>
      <c r="BL164" s="456"/>
      <c r="BM164" s="456"/>
      <c r="BN164" s="1440" t="s">
        <v>651</v>
      </c>
      <c r="BO164" s="456"/>
      <c r="BP164" s="456"/>
      <c r="BQ164" s="456"/>
      <c r="BR164" s="456"/>
      <c r="BS164" s="456"/>
      <c r="BT164" s="456" t="s">
        <v>652</v>
      </c>
    </row>
    <row r="165" spans="1:72" ht="13.2">
      <c r="A165" s="456"/>
      <c r="B165" s="456"/>
      <c r="C165" s="92"/>
      <c r="D165" s="1441"/>
      <c r="E165" s="1442"/>
      <c r="F165" s="1441"/>
      <c r="G165" s="1441"/>
      <c r="H165" s="1441"/>
      <c r="I165" s="1441"/>
      <c r="J165" s="1441"/>
      <c r="K165" s="1441"/>
      <c r="L165" s="1441"/>
      <c r="M165" s="1441"/>
      <c r="N165" s="1441"/>
      <c r="O165" s="1443"/>
      <c r="P165" s="1443"/>
      <c r="Q165" s="1443"/>
      <c r="R165" s="1443"/>
      <c r="S165" s="1443"/>
      <c r="T165" s="1443"/>
      <c r="U165" s="1443"/>
      <c r="V165" s="1443"/>
      <c r="W165" s="1443"/>
      <c r="X165" s="1443"/>
      <c r="Y165" s="1443"/>
      <c r="Z165" s="1443"/>
      <c r="AA165" s="153"/>
      <c r="AB165" s="153"/>
      <c r="AC165" s="153"/>
      <c r="AD165" s="153"/>
      <c r="AE165" s="153"/>
      <c r="AF165" s="153"/>
      <c r="AG165" s="153"/>
      <c r="AH165" s="153"/>
      <c r="AI165" s="29"/>
      <c r="AJ165" s="29"/>
      <c r="AK165" s="29"/>
      <c r="AL165" s="29"/>
      <c r="AZ165" s="456"/>
      <c r="BA165" s="456"/>
      <c r="BB165" s="456"/>
      <c r="BC165" s="456"/>
      <c r="BD165" s="456"/>
      <c r="BE165" s="456"/>
      <c r="BF165" s="456"/>
      <c r="BG165" s="456"/>
      <c r="BH165" s="456"/>
      <c r="BI165" s="456"/>
      <c r="BJ165" s="456"/>
      <c r="BK165" s="456"/>
      <c r="BL165" s="456"/>
      <c r="BM165" s="456"/>
      <c r="BN165" s="1440" t="s">
        <v>653</v>
      </c>
      <c r="BO165" s="456"/>
      <c r="BP165" s="456"/>
      <c r="BQ165" s="456"/>
      <c r="BR165" s="456"/>
      <c r="BS165" s="456"/>
      <c r="BT165" s="456" t="s">
        <v>654</v>
      </c>
    </row>
    <row r="166" spans="1:72" ht="13.2">
      <c r="A166" s="456"/>
      <c r="B166" s="39"/>
      <c r="C166" s="92"/>
      <c r="D166" s="1441"/>
      <c r="E166" s="1442"/>
      <c r="F166" s="1441"/>
      <c r="G166" s="1441"/>
      <c r="H166" s="1441"/>
      <c r="I166" s="1441"/>
      <c r="J166" s="1441"/>
      <c r="K166" s="1441"/>
      <c r="L166" s="1441"/>
      <c r="M166" s="1441"/>
      <c r="N166" s="1441"/>
      <c r="O166" s="1443"/>
      <c r="P166" s="1443"/>
      <c r="Q166" s="1443"/>
      <c r="R166" s="1443"/>
      <c r="S166" s="1443"/>
      <c r="T166" s="1443"/>
      <c r="U166" s="1443"/>
      <c r="V166" s="1443"/>
      <c r="W166" s="1443"/>
      <c r="X166" s="1443"/>
      <c r="Y166" s="1443"/>
      <c r="Z166" s="1443"/>
      <c r="AA166" s="153"/>
      <c r="AB166" s="153"/>
      <c r="AC166" s="153"/>
      <c r="AD166" s="153"/>
      <c r="AE166" s="153"/>
      <c r="AF166" s="153"/>
      <c r="AG166" s="153"/>
      <c r="AH166" s="153"/>
      <c r="AI166" s="29"/>
      <c r="AJ166" s="29"/>
      <c r="AK166" s="29"/>
      <c r="AL166" s="29"/>
      <c r="AZ166" s="456"/>
      <c r="BA166" s="456"/>
      <c r="BB166" s="456"/>
      <c r="BC166" s="456"/>
      <c r="BD166" s="456"/>
      <c r="BE166" s="456"/>
      <c r="BF166" s="456"/>
      <c r="BG166" s="456"/>
      <c r="BH166" s="456"/>
      <c r="BI166" s="456"/>
      <c r="BJ166" s="456"/>
      <c r="BK166" s="456"/>
      <c r="BL166" s="456"/>
      <c r="BM166" s="456"/>
      <c r="BN166" s="1440" t="s">
        <v>655</v>
      </c>
      <c r="BO166" s="456"/>
      <c r="BP166" s="456"/>
      <c r="BQ166" s="456"/>
      <c r="BR166" s="456"/>
      <c r="BS166" s="456"/>
      <c r="BT166" s="456" t="s">
        <v>656</v>
      </c>
    </row>
    <row r="167" spans="1:72" ht="13.2">
      <c r="A167" s="456"/>
      <c r="B167" s="39"/>
      <c r="C167" s="92"/>
      <c r="D167" s="1441"/>
      <c r="E167" s="1442"/>
      <c r="F167" s="1441"/>
      <c r="G167" s="1441"/>
      <c r="H167" s="1441"/>
      <c r="I167" s="1441"/>
      <c r="J167" s="1441"/>
      <c r="K167" s="1441"/>
      <c r="L167" s="1441"/>
      <c r="M167" s="1441"/>
      <c r="N167" s="1441"/>
      <c r="O167" s="1443"/>
      <c r="P167" s="1443"/>
      <c r="Q167" s="1443"/>
      <c r="R167" s="1443"/>
      <c r="S167" s="1443"/>
      <c r="T167" s="1443"/>
      <c r="U167" s="1443"/>
      <c r="V167" s="1443"/>
      <c r="W167" s="1443"/>
      <c r="X167" s="1443"/>
      <c r="Y167" s="1443"/>
      <c r="Z167" s="1443"/>
      <c r="AA167" s="153"/>
      <c r="AB167" s="153"/>
      <c r="AC167" s="153"/>
      <c r="AD167" s="153"/>
      <c r="AE167" s="153"/>
      <c r="AF167" s="153"/>
      <c r="AG167" s="153"/>
      <c r="AH167" s="153"/>
      <c r="AI167" s="29"/>
      <c r="AJ167" s="29"/>
      <c r="AK167" s="29"/>
      <c r="AL167" s="29"/>
      <c r="AZ167" s="456"/>
      <c r="BA167" s="456"/>
      <c r="BB167" s="456"/>
      <c r="BC167" s="456"/>
      <c r="BD167" s="456"/>
      <c r="BE167" s="456"/>
      <c r="BF167" s="456"/>
      <c r="BG167" s="456"/>
      <c r="BH167" s="456"/>
      <c r="BI167" s="456"/>
      <c r="BJ167" s="456"/>
      <c r="BK167" s="456"/>
      <c r="BL167" s="456"/>
      <c r="BM167" s="456"/>
      <c r="BN167" s="1440" t="s">
        <v>657</v>
      </c>
      <c r="BO167" s="456"/>
      <c r="BP167" s="456"/>
      <c r="BQ167" s="456"/>
      <c r="BR167" s="456"/>
      <c r="BS167" s="456"/>
      <c r="BT167" s="456" t="s">
        <v>658</v>
      </c>
    </row>
    <row r="168" spans="1:72" ht="13.2">
      <c r="A168" s="456"/>
      <c r="B168" s="456"/>
      <c r="C168" s="456"/>
      <c r="D168" s="1297"/>
      <c r="E168" s="29"/>
      <c r="F168" s="1297"/>
      <c r="G168" s="1297"/>
      <c r="H168" s="1297"/>
      <c r="I168" s="1297"/>
      <c r="J168" s="1297"/>
      <c r="K168" s="1297"/>
      <c r="L168" s="1297"/>
      <c r="M168" s="1297"/>
      <c r="N168" s="1297"/>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56"/>
      <c r="BA168" s="456"/>
      <c r="BB168" s="456"/>
      <c r="BC168" s="456"/>
      <c r="BD168" s="456"/>
      <c r="BE168" s="456"/>
      <c r="BF168" s="456"/>
      <c r="BG168" s="456"/>
      <c r="BH168" s="456"/>
      <c r="BI168" s="456"/>
      <c r="BJ168" s="456"/>
      <c r="BK168" s="456"/>
      <c r="BL168" s="456"/>
      <c r="BM168" s="456"/>
      <c r="BN168" s="1440" t="s">
        <v>659</v>
      </c>
      <c r="BO168" s="456"/>
      <c r="BP168" s="456"/>
      <c r="BQ168" s="456"/>
      <c r="BR168" s="456"/>
      <c r="BS168" s="456"/>
      <c r="BT168" s="456" t="s">
        <v>660</v>
      </c>
    </row>
    <row r="169" spans="1:72" ht="13.2">
      <c r="A169" s="1973" t="s">
        <v>661</v>
      </c>
      <c r="B169" s="1973"/>
      <c r="C169" s="1973"/>
      <c r="D169" s="1973"/>
      <c r="E169" s="1973"/>
      <c r="F169" s="1973"/>
      <c r="G169" s="1973"/>
      <c r="H169" s="1973"/>
      <c r="I169" s="1973"/>
      <c r="J169" s="1973"/>
      <c r="K169" s="1973"/>
      <c r="L169" s="1973"/>
      <c r="M169" s="1973"/>
      <c r="N169" s="1973"/>
      <c r="O169" s="1973"/>
      <c r="P169" s="1973"/>
      <c r="Q169" s="1973"/>
      <c r="R169" s="1973"/>
      <c r="S169" s="1973"/>
      <c r="T169" s="1973"/>
      <c r="U169" s="1973"/>
      <c r="V169" s="1973"/>
      <c r="W169" s="1973"/>
      <c r="X169" s="1973"/>
      <c r="Y169" s="1973"/>
      <c r="Z169" s="1973"/>
      <c r="AA169" s="1973"/>
      <c r="AB169" s="1973"/>
      <c r="AC169" s="1973"/>
      <c r="AD169" s="1973"/>
      <c r="AE169" s="1973"/>
      <c r="AF169" s="1973"/>
      <c r="AG169" s="1973"/>
      <c r="AH169" s="1973"/>
      <c r="AI169" s="1973"/>
      <c r="AJ169" s="1973"/>
      <c r="AK169" s="1973"/>
      <c r="AL169" s="1973"/>
      <c r="AM169" s="93"/>
      <c r="AN169" s="93"/>
      <c r="AO169" s="93"/>
      <c r="AP169" s="93"/>
      <c r="AQ169" s="93"/>
      <c r="AR169" s="93"/>
      <c r="AS169" s="93"/>
      <c r="AT169" s="93"/>
      <c r="AU169" s="93"/>
      <c r="AV169" s="93"/>
      <c r="AW169" s="93"/>
      <c r="AX169" s="93"/>
      <c r="AY169" s="93"/>
      <c r="AZ169" s="456"/>
      <c r="BA169" s="456"/>
      <c r="BB169" s="456"/>
      <c r="BC169" s="456"/>
      <c r="BD169" s="456"/>
      <c r="BE169" s="456"/>
      <c r="BF169" s="456"/>
      <c r="BG169" s="456"/>
      <c r="BH169" s="456"/>
      <c r="BI169" s="456"/>
      <c r="BJ169" s="456"/>
      <c r="BK169" s="456"/>
      <c r="BL169" s="456"/>
      <c r="BM169" s="456"/>
      <c r="BN169" s="1440" t="s">
        <v>662</v>
      </c>
      <c r="BO169" s="456"/>
      <c r="BP169" s="456"/>
      <c r="BQ169" s="456"/>
      <c r="BR169" s="456"/>
      <c r="BS169" s="456"/>
      <c r="BT169" s="456" t="s">
        <v>663</v>
      </c>
    </row>
    <row r="170" spans="1:72" ht="13.8" thickBot="1">
      <c r="A170" s="1974"/>
      <c r="B170" s="1974"/>
      <c r="C170" s="1974"/>
      <c r="D170" s="1974"/>
      <c r="E170" s="1974"/>
      <c r="F170" s="1974"/>
      <c r="G170" s="1974"/>
      <c r="H170" s="1974"/>
      <c r="I170" s="1974"/>
      <c r="J170" s="1974"/>
      <c r="K170" s="1974"/>
      <c r="L170" s="1974"/>
      <c r="M170" s="1974"/>
      <c r="N170" s="1974"/>
      <c r="O170" s="1974"/>
      <c r="P170" s="1974"/>
      <c r="Q170" s="1974"/>
      <c r="R170" s="1974"/>
      <c r="S170" s="1974"/>
      <c r="T170" s="1974"/>
      <c r="U170" s="1974"/>
      <c r="V170" s="1974"/>
      <c r="W170" s="1974"/>
      <c r="X170" s="1974"/>
      <c r="Y170" s="1974"/>
      <c r="Z170" s="1974"/>
      <c r="AA170" s="1974"/>
      <c r="AB170" s="1974"/>
      <c r="AC170" s="1974"/>
      <c r="AD170" s="1974"/>
      <c r="AE170" s="1974"/>
      <c r="AF170" s="1974"/>
      <c r="AG170" s="1974"/>
      <c r="AH170" s="1974"/>
      <c r="AI170" s="1974"/>
      <c r="AJ170" s="1974"/>
      <c r="AK170" s="1974"/>
      <c r="AL170" s="1974"/>
      <c r="AM170" s="93"/>
      <c r="AN170" s="93"/>
      <c r="AO170" s="93"/>
      <c r="AP170" s="93"/>
      <c r="AQ170" s="93"/>
      <c r="AR170" s="93"/>
      <c r="AS170" s="93"/>
      <c r="AT170" s="93"/>
      <c r="AU170" s="93"/>
      <c r="AV170" s="93"/>
      <c r="AW170" s="93"/>
      <c r="AX170" s="93"/>
      <c r="AY170" s="93"/>
      <c r="AZ170" s="456"/>
      <c r="BA170" s="456"/>
      <c r="BB170" s="456"/>
      <c r="BC170" s="456"/>
      <c r="BD170" s="456"/>
      <c r="BE170" s="456"/>
      <c r="BF170" s="456"/>
      <c r="BG170" s="456"/>
      <c r="BH170" s="456"/>
      <c r="BI170" s="456"/>
      <c r="BJ170" s="456"/>
      <c r="BK170" s="456"/>
      <c r="BL170" s="456"/>
      <c r="BM170" s="456"/>
      <c r="BN170" s="1440" t="s">
        <v>664</v>
      </c>
      <c r="BO170" s="456"/>
      <c r="BP170" s="456"/>
      <c r="BQ170" s="456"/>
      <c r="BR170" s="456"/>
      <c r="BS170" s="456"/>
      <c r="BT170" s="456" t="s">
        <v>665</v>
      </c>
    </row>
    <row r="171" spans="1:72" ht="12.75" customHeight="1" thickTop="1">
      <c r="A171" s="18"/>
      <c r="B171" s="18"/>
      <c r="C171" s="18"/>
      <c r="D171" s="18"/>
      <c r="E171" s="18"/>
      <c r="F171" s="18"/>
      <c r="G171" s="440"/>
      <c r="H171" s="18"/>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40"/>
      <c r="AL171" s="440"/>
      <c r="AM171" s="440"/>
      <c r="AN171" s="440"/>
      <c r="AO171" s="440"/>
      <c r="AP171" s="440"/>
      <c r="AQ171" s="440"/>
      <c r="AR171" s="440"/>
      <c r="AS171" s="440"/>
      <c r="AT171" s="440"/>
      <c r="AU171" s="440"/>
      <c r="AV171" s="440"/>
      <c r="AW171" s="440"/>
      <c r="AX171" s="440"/>
      <c r="AY171" s="440"/>
      <c r="AZ171" s="456"/>
      <c r="BA171" s="456"/>
      <c r="BB171" s="456"/>
      <c r="BC171" s="456"/>
      <c r="BD171" s="456"/>
      <c r="BE171" s="456"/>
      <c r="BF171" s="456"/>
      <c r="BG171" s="456"/>
      <c r="BH171" s="456"/>
      <c r="BI171" s="456"/>
      <c r="BJ171" s="456"/>
      <c r="BK171" s="456"/>
      <c r="BL171" s="456"/>
      <c r="BM171" s="456"/>
      <c r="BN171" s="1440" t="s">
        <v>666</v>
      </c>
      <c r="BO171" s="456"/>
      <c r="BP171" s="456"/>
      <c r="BQ171" s="456"/>
      <c r="BR171" s="456"/>
      <c r="BS171" s="456"/>
      <c r="BT171" s="456" t="s">
        <v>667</v>
      </c>
    </row>
    <row r="172" spans="1:72" ht="13.2">
      <c r="A172" s="27" t="s">
        <v>668</v>
      </c>
      <c r="B172" s="456"/>
      <c r="C172" s="27" t="s">
        <v>90</v>
      </c>
      <c r="D172" s="440"/>
      <c r="E172" s="440"/>
      <c r="F172" s="440"/>
      <c r="G172" s="440"/>
      <c r="H172" s="440"/>
      <c r="I172" s="440"/>
      <c r="J172" s="456"/>
      <c r="K172" s="456"/>
      <c r="L172" s="456"/>
      <c r="M172" s="456"/>
      <c r="N172" s="456"/>
      <c r="O172" s="456"/>
      <c r="P172" s="456"/>
      <c r="Q172" s="456"/>
      <c r="R172" s="456"/>
      <c r="S172" s="456"/>
      <c r="T172" s="440"/>
      <c r="U172" s="440"/>
      <c r="V172" s="440"/>
      <c r="W172" s="440"/>
      <c r="X172" s="440"/>
      <c r="Y172" s="440"/>
      <c r="Z172" s="440"/>
      <c r="AA172" s="440"/>
      <c r="AB172" s="440"/>
      <c r="AC172" s="440"/>
      <c r="AD172" s="440"/>
      <c r="AE172" s="440"/>
      <c r="AF172" s="440"/>
      <c r="AG172" s="456"/>
      <c r="AH172" s="440"/>
      <c r="AI172" s="456"/>
      <c r="AJ172" s="440"/>
      <c r="AK172" s="440"/>
      <c r="AL172" s="440"/>
      <c r="AM172" s="440"/>
      <c r="AN172" s="440"/>
      <c r="AO172" s="440"/>
      <c r="AP172" s="440"/>
      <c r="AQ172" s="440"/>
      <c r="AR172" s="440"/>
      <c r="AS172" s="440"/>
      <c r="AT172" s="440"/>
      <c r="AU172" s="440"/>
      <c r="AV172" s="440"/>
      <c r="AW172" s="440"/>
      <c r="AX172" s="440"/>
      <c r="AY172" s="440"/>
      <c r="AZ172" s="456"/>
      <c r="BA172" s="456"/>
      <c r="BB172" s="456"/>
      <c r="BC172" s="456"/>
      <c r="BD172" s="456"/>
      <c r="BE172" s="456"/>
      <c r="BF172" s="456"/>
      <c r="BG172" s="456"/>
      <c r="BH172" s="456"/>
      <c r="BI172" s="456"/>
      <c r="BJ172" s="456"/>
      <c r="BK172" s="456"/>
      <c r="BL172" s="456"/>
      <c r="BM172" s="456"/>
      <c r="BN172" s="1440" t="s">
        <v>669</v>
      </c>
      <c r="BO172" s="456"/>
      <c r="BP172" s="456"/>
      <c r="BQ172" s="456"/>
      <c r="BR172" s="456"/>
      <c r="BS172" s="456"/>
      <c r="BT172" s="456" t="s">
        <v>670</v>
      </c>
    </row>
    <row r="173" spans="1:72" ht="13.2">
      <c r="A173" s="18"/>
      <c r="B173" s="456"/>
      <c r="C173" s="28"/>
      <c r="D173" s="29" t="s">
        <v>671</v>
      </c>
      <c r="E173" s="456"/>
      <c r="F173" s="456"/>
      <c r="G173" s="456"/>
      <c r="H173" s="456"/>
      <c r="I173" s="456"/>
      <c r="J173" s="2122" t="s">
        <v>672</v>
      </c>
      <c r="K173" s="2122"/>
      <c r="L173" s="2122"/>
      <c r="M173" s="2122"/>
      <c r="N173" s="2122"/>
      <c r="O173" s="2122"/>
      <c r="P173" s="2122"/>
      <c r="Q173" s="2122"/>
      <c r="R173" s="2122"/>
      <c r="S173" s="2122"/>
      <c r="T173" s="456"/>
      <c r="U173" s="30"/>
      <c r="V173" s="456"/>
      <c r="W173" s="456"/>
      <c r="X173" s="30"/>
      <c r="Y173" s="456"/>
      <c r="Z173" s="456"/>
      <c r="AA173" s="456"/>
      <c r="AB173" s="456"/>
      <c r="AC173" s="456"/>
      <c r="AD173" s="456"/>
      <c r="AE173" s="456"/>
      <c r="AF173" s="18"/>
      <c r="AG173" s="456"/>
      <c r="AH173" s="18"/>
      <c r="AI173" s="456"/>
      <c r="AJ173" s="440"/>
      <c r="AK173" s="440"/>
      <c r="AL173" s="440"/>
      <c r="AM173" s="440"/>
      <c r="AN173" s="440"/>
      <c r="AO173" s="440"/>
      <c r="AP173" s="440"/>
      <c r="AQ173" s="440"/>
      <c r="AR173" s="440"/>
      <c r="AS173" s="440"/>
      <c r="AT173" s="440"/>
      <c r="AU173" s="440"/>
      <c r="AV173" s="440"/>
      <c r="AW173" s="440"/>
      <c r="AX173" s="440"/>
      <c r="AY173" s="440"/>
      <c r="AZ173" s="456"/>
      <c r="BA173" s="456"/>
      <c r="BB173" s="456"/>
      <c r="BC173" s="456"/>
      <c r="BD173" s="456"/>
      <c r="BE173" s="456"/>
      <c r="BF173" s="456"/>
      <c r="BG173" s="456"/>
      <c r="BH173" s="456"/>
      <c r="BI173" s="456"/>
      <c r="BJ173" s="456"/>
      <c r="BK173" s="456"/>
      <c r="BL173" s="456"/>
      <c r="BM173" s="456"/>
      <c r="BN173" s="1440" t="s">
        <v>673</v>
      </c>
      <c r="BO173" s="456"/>
      <c r="BP173" s="456"/>
      <c r="BQ173" s="456"/>
      <c r="BR173" s="456"/>
      <c r="BS173" s="456"/>
      <c r="BT173" s="456" t="s">
        <v>674</v>
      </c>
    </row>
    <row r="174" spans="1:72" ht="13.2">
      <c r="A174" s="18"/>
      <c r="B174" s="456"/>
      <c r="C174" s="28"/>
      <c r="D174" s="46" t="s">
        <v>675</v>
      </c>
      <c r="E174" s="18"/>
      <c r="F174" s="18"/>
      <c r="G174" s="18"/>
      <c r="H174" s="18"/>
      <c r="I174" s="18"/>
      <c r="J174" s="1727" t="s">
        <v>676</v>
      </c>
      <c r="K174" s="1727"/>
      <c r="L174" s="1727"/>
      <c r="M174" s="1727"/>
      <c r="N174" s="1727"/>
      <c r="O174" s="1727"/>
      <c r="P174" s="1727"/>
      <c r="Q174" s="1727"/>
      <c r="R174" s="1727"/>
      <c r="S174" s="1727"/>
      <c r="T174" s="1727"/>
      <c r="U174" s="1727"/>
      <c r="V174" s="1727"/>
      <c r="W174" s="1727"/>
      <c r="X174" s="1727"/>
      <c r="Y174" s="1727"/>
      <c r="Z174" s="1727"/>
      <c r="AA174" s="440"/>
      <c r="AB174" s="456"/>
      <c r="AC174" s="456"/>
      <c r="AD174" s="456"/>
      <c r="AE174" s="456"/>
      <c r="AF174" s="456"/>
      <c r="AG174" s="456"/>
      <c r="AH174" s="18"/>
      <c r="AI174" s="456"/>
      <c r="AJ174" s="440"/>
      <c r="AK174" s="440"/>
      <c r="AL174" s="440"/>
      <c r="AM174" s="440"/>
      <c r="AN174" s="440"/>
      <c r="AO174" s="440"/>
      <c r="AP174" s="440"/>
      <c r="AQ174" s="440"/>
      <c r="AR174" s="440"/>
      <c r="AS174" s="440"/>
      <c r="AT174" s="440"/>
      <c r="AU174" s="440"/>
      <c r="AV174" s="440"/>
      <c r="AW174" s="440"/>
      <c r="AX174" s="440"/>
      <c r="AY174" s="440"/>
      <c r="AZ174" s="456"/>
      <c r="BA174" s="456"/>
      <c r="BB174" s="456"/>
      <c r="BC174" s="456"/>
      <c r="BD174" s="456"/>
      <c r="BE174" s="456"/>
      <c r="BF174" s="456"/>
      <c r="BG174" s="456"/>
      <c r="BH174" s="456"/>
      <c r="BI174" s="456"/>
      <c r="BJ174" s="456"/>
      <c r="BK174" s="456"/>
      <c r="BL174" s="456"/>
      <c r="BM174" s="456"/>
      <c r="BN174" s="1440" t="s">
        <v>677</v>
      </c>
      <c r="BO174" s="456"/>
      <c r="BP174" s="456"/>
      <c r="BQ174" s="456"/>
      <c r="BR174" s="456"/>
      <c r="BS174" s="456"/>
      <c r="BT174" s="456" t="s">
        <v>678</v>
      </c>
    </row>
    <row r="175" spans="1:72" ht="13.2">
      <c r="A175" s="18"/>
      <c r="B175" s="456"/>
      <c r="C175" s="10"/>
      <c r="D175" s="46" t="s">
        <v>679</v>
      </c>
      <c r="E175" s="456"/>
      <c r="F175" s="456"/>
      <c r="G175" s="456"/>
      <c r="H175" s="456"/>
      <c r="I175" s="456"/>
      <c r="J175" s="456"/>
      <c r="K175" s="456"/>
      <c r="L175" s="456"/>
      <c r="M175" s="456"/>
      <c r="N175" s="456"/>
      <c r="O175" s="32"/>
      <c r="P175" s="456"/>
      <c r="Q175" s="18"/>
      <c r="R175" s="18"/>
      <c r="S175" s="456"/>
      <c r="T175" s="456"/>
      <c r="U175" s="1731" t="s">
        <v>643</v>
      </c>
      <c r="V175" s="1731"/>
      <c r="W175" s="456"/>
      <c r="X175" s="456"/>
      <c r="Y175" s="456"/>
      <c r="Z175" s="18"/>
      <c r="AA175" s="456"/>
      <c r="AB175" s="456"/>
      <c r="AC175" s="18"/>
      <c r="AD175" s="18"/>
      <c r="AE175" s="18"/>
      <c r="AF175" s="18"/>
      <c r="AG175" s="456"/>
      <c r="AH175" s="18"/>
      <c r="AI175" s="456"/>
      <c r="AJ175" s="440"/>
      <c r="AK175" s="440"/>
      <c r="AL175" s="440"/>
      <c r="AM175" s="440"/>
      <c r="AN175" s="440"/>
      <c r="AO175" s="440"/>
      <c r="AP175" s="440"/>
      <c r="AQ175" s="440"/>
      <c r="AR175" s="440"/>
      <c r="AS175" s="440"/>
      <c r="AT175" s="440"/>
      <c r="AU175" s="440"/>
      <c r="AV175" s="440"/>
      <c r="AW175" s="440"/>
      <c r="AX175" s="440"/>
      <c r="AY175" s="440"/>
      <c r="AZ175" s="456"/>
      <c r="BA175" s="456"/>
      <c r="BB175" s="456"/>
      <c r="BC175" s="456"/>
      <c r="BD175" s="456"/>
      <c r="BE175" s="456"/>
      <c r="BF175" s="456"/>
      <c r="BG175" s="456"/>
      <c r="BH175" s="456"/>
      <c r="BI175" s="456"/>
      <c r="BJ175" s="456"/>
      <c r="BK175" s="456"/>
      <c r="BL175" s="456"/>
      <c r="BM175" s="456"/>
      <c r="BN175" s="1440" t="s">
        <v>680</v>
      </c>
      <c r="BO175" s="456"/>
      <c r="BP175" s="456"/>
      <c r="BQ175" s="456"/>
      <c r="BR175" s="456"/>
      <c r="BS175" s="456"/>
      <c r="BT175" s="456" t="s">
        <v>681</v>
      </c>
    </row>
    <row r="176" spans="1:72" ht="13.2">
      <c r="A176" s="18"/>
      <c r="B176" s="456"/>
      <c r="C176" s="10"/>
      <c r="D176" s="31"/>
      <c r="E176" s="456" t="s">
        <v>682</v>
      </c>
      <c r="F176" s="456"/>
      <c r="G176" s="456"/>
      <c r="H176" s="456"/>
      <c r="I176" s="456"/>
      <c r="J176" s="456"/>
      <c r="K176" s="456"/>
      <c r="L176" s="456"/>
      <c r="M176" s="456"/>
      <c r="N176" s="456"/>
      <c r="O176" s="32"/>
      <c r="P176" s="18" t="s">
        <v>683</v>
      </c>
      <c r="Q176" s="18"/>
      <c r="R176" s="18"/>
      <c r="S176" s="18" t="s">
        <v>684</v>
      </c>
      <c r="T176" s="456"/>
      <c r="U176" s="1735">
        <v>21</v>
      </c>
      <c r="V176" s="1735"/>
      <c r="W176" s="1333" t="s">
        <v>685</v>
      </c>
      <c r="X176" s="2116">
        <v>407</v>
      </c>
      <c r="Y176" s="2116"/>
      <c r="Z176" s="456"/>
      <c r="AA176" s="456"/>
      <c r="AB176" s="456"/>
      <c r="AC176" s="18"/>
      <c r="AD176" s="18"/>
      <c r="AE176" s="18"/>
      <c r="AF176" s="18"/>
      <c r="AG176" s="456"/>
      <c r="AH176" s="18"/>
      <c r="AI176" s="456"/>
      <c r="AJ176" s="440"/>
      <c r="AK176" s="440"/>
      <c r="AL176" s="440"/>
      <c r="AM176" s="440"/>
      <c r="AN176" s="440"/>
      <c r="AO176" s="440"/>
      <c r="AP176" s="440"/>
      <c r="AQ176" s="440"/>
      <c r="AR176" s="440"/>
      <c r="AS176" s="440"/>
      <c r="AT176" s="440"/>
      <c r="AU176" s="440"/>
      <c r="AV176" s="440"/>
      <c r="AW176" s="440"/>
      <c r="AX176" s="440"/>
      <c r="AY176" s="440"/>
      <c r="AZ176" s="456"/>
      <c r="BA176" s="456"/>
      <c r="BB176" s="456"/>
      <c r="BC176" s="456"/>
      <c r="BD176" s="456"/>
      <c r="BE176" s="456"/>
      <c r="BF176" s="456"/>
      <c r="BG176" s="456"/>
      <c r="BH176" s="456"/>
      <c r="BI176" s="456"/>
      <c r="BJ176" s="456"/>
      <c r="BK176" s="456"/>
      <c r="BL176" s="456"/>
      <c r="BM176" s="456"/>
      <c r="BN176" s="1440" t="s">
        <v>686</v>
      </c>
      <c r="BO176" s="456"/>
      <c r="BP176" s="456"/>
      <c r="BQ176" s="456"/>
      <c r="BR176" s="456"/>
      <c r="BS176" s="456"/>
      <c r="BT176" s="456" t="s">
        <v>687</v>
      </c>
    </row>
    <row r="177" spans="1:96" s="456" customFormat="1" ht="13.2">
      <c r="A177" s="18"/>
      <c r="C177" s="33"/>
      <c r="D177" s="18" t="s">
        <v>688</v>
      </c>
      <c r="M177" s="18"/>
      <c r="R177" s="1731" t="s">
        <v>640</v>
      </c>
      <c r="S177" s="1731"/>
      <c r="T177" s="440"/>
      <c r="W177" s="440"/>
      <c r="X177" s="440"/>
      <c r="Y177" s="440"/>
      <c r="AD177" s="18"/>
      <c r="AF177" s="18"/>
      <c r="AH177" s="18"/>
      <c r="AJ177" s="440"/>
      <c r="AK177" s="440"/>
      <c r="AL177" s="440"/>
      <c r="AM177" s="440"/>
      <c r="AN177" s="440"/>
      <c r="AO177" s="440"/>
      <c r="AP177" s="440"/>
      <c r="AQ177" s="440"/>
      <c r="AR177" s="440"/>
      <c r="AS177" s="440"/>
      <c r="AT177" s="440"/>
      <c r="AU177" s="440"/>
      <c r="AV177" s="440"/>
      <c r="AW177" s="440"/>
      <c r="AX177" s="440"/>
      <c r="AY177" s="440"/>
      <c r="BN177" s="1440" t="s">
        <v>689</v>
      </c>
      <c r="BT177" s="456" t="s">
        <v>690</v>
      </c>
      <c r="CR177" s="18"/>
    </row>
    <row r="178" spans="1:96" s="456" customFormat="1" ht="13.2">
      <c r="A178" s="18"/>
      <c r="C178" s="33"/>
      <c r="D178" s="46" t="s">
        <v>691</v>
      </c>
      <c r="P178" s="18"/>
      <c r="AA178" s="18" t="s">
        <v>683</v>
      </c>
      <c r="AC178" s="18"/>
      <c r="AD178" s="18" t="s">
        <v>684</v>
      </c>
      <c r="AF178" s="1982"/>
      <c r="AG178" s="1982"/>
      <c r="AH178" s="1333" t="s">
        <v>685</v>
      </c>
      <c r="AI178" s="2024"/>
      <c r="AJ178" s="2024"/>
      <c r="AK178" s="2024"/>
      <c r="AL178" s="440"/>
      <c r="AM178" s="440"/>
      <c r="AN178" s="440"/>
      <c r="AO178" s="440"/>
      <c r="AP178" s="440"/>
      <c r="AQ178" s="440"/>
      <c r="AR178" s="440"/>
      <c r="AS178" s="440"/>
      <c r="AT178" s="440"/>
      <c r="AU178" s="440"/>
      <c r="AV178" s="440"/>
      <c r="AW178" s="440"/>
      <c r="AX178" s="440"/>
      <c r="AY178" s="440"/>
      <c r="BN178" s="1440" t="s">
        <v>692</v>
      </c>
      <c r="BT178" s="456" t="s">
        <v>693</v>
      </c>
      <c r="CR178" s="18"/>
    </row>
    <row r="179" spans="1:96" s="456" customFormat="1" ht="13.2">
      <c r="A179" s="18"/>
      <c r="C179" s="33"/>
      <c r="AL179" s="440"/>
      <c r="AM179" s="440"/>
      <c r="AN179" s="440"/>
      <c r="AO179" s="440"/>
      <c r="AP179" s="440"/>
      <c r="AQ179" s="440"/>
      <c r="AR179" s="440"/>
      <c r="AS179" s="440"/>
      <c r="AT179" s="440"/>
      <c r="AU179" s="440"/>
      <c r="AV179" s="440"/>
      <c r="AW179" s="440"/>
      <c r="AX179" s="440"/>
      <c r="AY179" s="440"/>
      <c r="BN179" s="1440" t="s">
        <v>694</v>
      </c>
      <c r="BT179" s="456" t="s">
        <v>695</v>
      </c>
      <c r="CR179" s="18"/>
    </row>
    <row r="180" spans="1:96" s="456" customFormat="1" ht="13.2">
      <c r="A180" s="18"/>
      <c r="C180" s="33"/>
      <c r="D180" s="440" t="s">
        <v>696</v>
      </c>
      <c r="E180" s="18"/>
      <c r="X180" s="1731"/>
      <c r="Y180" s="1731"/>
      <c r="Z180" s="566"/>
      <c r="AK180" s="440"/>
      <c r="AL180" s="440"/>
      <c r="AM180" s="440"/>
      <c r="AN180" s="440"/>
      <c r="AO180" s="440"/>
      <c r="AP180" s="440"/>
      <c r="AQ180" s="440"/>
      <c r="AR180" s="440"/>
      <c r="AS180" s="440"/>
      <c r="AT180" s="440"/>
      <c r="AU180" s="440"/>
      <c r="AV180" s="440"/>
      <c r="AW180" s="440"/>
      <c r="AX180" s="440"/>
      <c r="AY180" s="440"/>
      <c r="BN180" s="1440" t="s">
        <v>697</v>
      </c>
      <c r="BT180" s="456" t="s">
        <v>698</v>
      </c>
      <c r="CR180" s="18"/>
    </row>
    <row r="181" spans="1:96" s="456" customFormat="1" ht="12.9" customHeight="1">
      <c r="A181" s="18"/>
      <c r="C181" s="34"/>
      <c r="E181" s="46" t="s">
        <v>699</v>
      </c>
      <c r="Z181" s="18"/>
      <c r="AA181" s="18"/>
      <c r="AJ181" s="440"/>
      <c r="AK181" s="440"/>
      <c r="AL181" s="440"/>
      <c r="AM181" s="440"/>
      <c r="AN181" s="440"/>
      <c r="AO181" s="440"/>
      <c r="AP181" s="440"/>
      <c r="AQ181" s="440"/>
      <c r="AR181" s="440"/>
      <c r="AS181" s="440"/>
      <c r="AT181" s="440"/>
      <c r="AU181" s="440"/>
      <c r="AV181" s="440"/>
      <c r="AW181" s="440"/>
      <c r="AX181" s="440"/>
      <c r="AY181" s="440"/>
      <c r="BN181" s="1440" t="s">
        <v>700</v>
      </c>
      <c r="BT181" s="456" t="s">
        <v>701</v>
      </c>
      <c r="CR181" s="18"/>
    </row>
    <row r="182" spans="1:96" ht="13.2">
      <c r="A182" s="440"/>
      <c r="B182" s="456"/>
      <c r="C182" s="594"/>
      <c r="D182" s="18"/>
      <c r="E182" s="18"/>
      <c r="F182" s="18"/>
      <c r="G182" s="18"/>
      <c r="H182" s="18"/>
      <c r="I182" s="18"/>
      <c r="J182" s="18"/>
      <c r="K182" s="456"/>
      <c r="L182" s="456"/>
      <c r="M182" s="456"/>
      <c r="N182" s="456"/>
      <c r="O182" s="456"/>
      <c r="P182" s="456"/>
      <c r="Q182" s="456"/>
      <c r="R182" s="456"/>
      <c r="S182" s="18"/>
      <c r="T182" s="18"/>
      <c r="U182" s="456"/>
      <c r="V182" s="456"/>
      <c r="W182" s="456"/>
      <c r="X182" s="456"/>
      <c r="Y182" s="456"/>
      <c r="Z182" s="18"/>
      <c r="AA182" s="18"/>
      <c r="AB182" s="456"/>
      <c r="AC182" s="456"/>
      <c r="AD182" s="18"/>
      <c r="AE182" s="18"/>
      <c r="AF182" s="18"/>
      <c r="AG182" s="456"/>
      <c r="AH182" s="18"/>
      <c r="AI182" s="456"/>
      <c r="AJ182" s="440"/>
      <c r="AK182" s="440"/>
      <c r="AL182" s="440"/>
      <c r="AM182" s="440"/>
      <c r="AN182" s="440"/>
      <c r="AO182" s="440"/>
      <c r="AP182" s="440"/>
      <c r="AQ182" s="440"/>
      <c r="AR182" s="440"/>
      <c r="AS182" s="440"/>
      <c r="AT182" s="440"/>
      <c r="AU182" s="440"/>
      <c r="AV182" s="440"/>
      <c r="AW182" s="440"/>
      <c r="AX182" s="440"/>
      <c r="AY182" s="440"/>
      <c r="AZ182" s="456"/>
      <c r="BA182" s="456"/>
      <c r="BB182" s="456"/>
      <c r="BC182" s="456"/>
      <c r="BD182" s="456"/>
      <c r="BE182" s="456"/>
      <c r="BF182" s="456"/>
      <c r="BG182" s="456"/>
      <c r="BH182" s="456"/>
      <c r="BI182" s="456"/>
      <c r="BJ182" s="456"/>
      <c r="BK182" s="456"/>
      <c r="BL182" s="456"/>
      <c r="BM182" s="456"/>
      <c r="BN182" s="1440" t="s">
        <v>702</v>
      </c>
      <c r="BO182" s="456"/>
      <c r="BP182" s="456"/>
      <c r="BQ182" s="456"/>
      <c r="BR182" s="456"/>
      <c r="BS182" s="456"/>
      <c r="BT182" s="456" t="s">
        <v>703</v>
      </c>
      <c r="BU182" s="456"/>
      <c r="BV182" s="456"/>
      <c r="BW182" s="456"/>
      <c r="BX182" s="456"/>
      <c r="BY182" s="456"/>
      <c r="BZ182" s="456"/>
      <c r="CA182" s="456"/>
      <c r="CB182" s="456"/>
      <c r="CC182" s="456"/>
      <c r="CD182" s="456"/>
      <c r="CE182" s="456"/>
      <c r="CF182" s="456"/>
      <c r="CG182" s="456"/>
      <c r="CH182" s="456"/>
      <c r="CI182" s="456"/>
      <c r="CJ182" s="456"/>
      <c r="CK182" s="456"/>
      <c r="CL182" s="456"/>
      <c r="CM182" s="456"/>
      <c r="CN182" s="456"/>
      <c r="CO182" s="456"/>
      <c r="CP182" s="456"/>
      <c r="CQ182" s="456"/>
    </row>
    <row r="183" spans="1:96" ht="13.2">
      <c r="A183" s="27" t="s">
        <v>704</v>
      </c>
      <c r="B183" s="456"/>
      <c r="C183" s="27" t="s">
        <v>92</v>
      </c>
      <c r="D183" s="440"/>
      <c r="E183" s="440"/>
      <c r="F183" s="440"/>
      <c r="G183" s="440"/>
      <c r="H183" s="440"/>
      <c r="I183" s="440"/>
      <c r="J183" s="440"/>
      <c r="K183" s="440"/>
      <c r="L183" s="440"/>
      <c r="M183" s="440"/>
      <c r="N183" s="440"/>
      <c r="O183" s="440"/>
      <c r="P183" s="440"/>
      <c r="Q183" s="456"/>
      <c r="R183" s="456"/>
      <c r="S183" s="456"/>
      <c r="T183" s="456"/>
      <c r="U183" s="456"/>
      <c r="V183" s="456"/>
      <c r="W183" s="18"/>
      <c r="X183" s="18"/>
      <c r="Y183" s="18"/>
      <c r="Z183" s="18"/>
      <c r="AA183" s="456"/>
      <c r="AB183" s="456"/>
      <c r="AC183" s="456"/>
      <c r="AD183" s="440"/>
      <c r="AE183" s="440"/>
      <c r="AF183" s="440"/>
      <c r="AG183" s="456"/>
      <c r="AH183" s="440"/>
      <c r="AI183" s="456"/>
      <c r="AJ183" s="440"/>
      <c r="AK183" s="440"/>
      <c r="AL183" s="440"/>
      <c r="AM183" s="440"/>
      <c r="AN183" s="440"/>
      <c r="AO183" s="440"/>
      <c r="AP183" s="440"/>
      <c r="AQ183" s="440"/>
      <c r="AR183" s="440"/>
      <c r="AS183" s="440"/>
      <c r="AT183" s="440"/>
      <c r="AU183" s="440"/>
      <c r="AV183" s="440"/>
      <c r="AW183" s="440"/>
      <c r="AX183" s="440"/>
      <c r="AY183" s="440"/>
      <c r="AZ183" s="456"/>
      <c r="BA183" s="456"/>
      <c r="BB183" s="456"/>
      <c r="BC183" s="456"/>
      <c r="BD183" s="456"/>
      <c r="BE183" s="456"/>
      <c r="BF183" s="456"/>
      <c r="BG183" s="456"/>
      <c r="BH183" s="456"/>
      <c r="BI183" s="456"/>
      <c r="BJ183" s="456"/>
      <c r="BK183" s="456"/>
      <c r="BL183" s="456"/>
      <c r="BM183" s="456"/>
      <c r="BN183" s="1440" t="s">
        <v>705</v>
      </c>
      <c r="BO183" s="456"/>
      <c r="BP183" s="456"/>
      <c r="BQ183" s="456"/>
      <c r="BR183" s="456"/>
      <c r="BS183" s="456"/>
      <c r="BT183" s="456" t="s">
        <v>706</v>
      </c>
      <c r="BU183" s="456"/>
      <c r="BV183" s="456"/>
      <c r="BW183" s="456"/>
      <c r="BX183" s="456"/>
      <c r="BY183" s="456"/>
      <c r="BZ183" s="456"/>
      <c r="CA183" s="456"/>
      <c r="CB183" s="456"/>
      <c r="CC183" s="456"/>
      <c r="CD183" s="456"/>
      <c r="CE183" s="456"/>
      <c r="CF183" s="456"/>
      <c r="CG183" s="456"/>
      <c r="CH183" s="456"/>
      <c r="CI183" s="456"/>
      <c r="CJ183" s="456"/>
      <c r="CK183" s="456"/>
      <c r="CL183" s="456"/>
      <c r="CM183" s="456"/>
      <c r="CN183" s="456"/>
      <c r="CO183" s="456"/>
      <c r="CP183" s="456"/>
      <c r="CQ183" s="456"/>
    </row>
    <row r="184" spans="1:96" ht="13.2">
      <c r="A184" s="18"/>
      <c r="B184" s="456"/>
      <c r="C184" s="35"/>
      <c r="D184" s="18" t="s">
        <v>707</v>
      </c>
      <c r="E184" s="18"/>
      <c r="F184" s="18"/>
      <c r="G184" s="18"/>
      <c r="H184" s="18"/>
      <c r="I184" s="1716" t="str">
        <f>H18</f>
        <v>Ruby Street Apartments</v>
      </c>
      <c r="J184" s="1716"/>
      <c r="K184" s="1716"/>
      <c r="L184" s="1716"/>
      <c r="M184" s="1716"/>
      <c r="N184" s="1716"/>
      <c r="O184" s="1716"/>
      <c r="P184" s="1716"/>
      <c r="Q184" s="1716"/>
      <c r="R184" s="1716"/>
      <c r="S184" s="1716"/>
      <c r="T184" s="1716"/>
      <c r="U184" s="1716"/>
      <c r="V184" s="1716"/>
      <c r="W184" s="1716"/>
      <c r="X184" s="1716"/>
      <c r="Y184" s="1716"/>
      <c r="Z184" s="1716"/>
      <c r="AA184" s="1716"/>
      <c r="AB184" s="1716"/>
      <c r="AC184" s="1716"/>
      <c r="AD184" s="1716"/>
      <c r="AE184" s="1716"/>
      <c r="AF184" s="18"/>
      <c r="AG184" s="456"/>
      <c r="AH184" s="18"/>
      <c r="AI184" s="456"/>
      <c r="AJ184" s="440"/>
      <c r="AK184" s="440"/>
      <c r="AL184" s="440"/>
      <c r="AM184" s="440"/>
      <c r="AN184" s="440"/>
      <c r="AO184" s="440"/>
      <c r="AP184" s="440"/>
      <c r="AQ184" s="440"/>
      <c r="AR184" s="440"/>
      <c r="AS184" s="440"/>
      <c r="AT184" s="440"/>
      <c r="AU184" s="440"/>
      <c r="AV184" s="440"/>
      <c r="AW184" s="440"/>
      <c r="AX184" s="440"/>
      <c r="AY184" s="440"/>
      <c r="AZ184" s="456"/>
      <c r="BA184" s="456"/>
      <c r="BB184" s="456"/>
      <c r="BC184" s="18" t="s">
        <v>708</v>
      </c>
      <c r="BD184" s="456"/>
      <c r="BE184" s="456"/>
      <c r="BF184" s="456"/>
      <c r="BG184" s="456"/>
      <c r="BH184" s="456"/>
      <c r="BI184" s="456"/>
      <c r="BJ184" s="456"/>
      <c r="BK184" s="456"/>
      <c r="BL184" s="456"/>
      <c r="BM184" s="456"/>
      <c r="BN184" s="1440" t="s">
        <v>709</v>
      </c>
      <c r="BO184" s="456"/>
      <c r="BP184" s="456"/>
      <c r="BQ184" s="456"/>
      <c r="BR184" s="456"/>
      <c r="BS184" s="456"/>
      <c r="BT184" s="456" t="s">
        <v>710</v>
      </c>
      <c r="BU184" s="456"/>
      <c r="BV184" s="456"/>
      <c r="BW184" s="456"/>
      <c r="BX184" s="456"/>
      <c r="BY184" s="456"/>
      <c r="BZ184" s="456"/>
      <c r="CA184" s="456"/>
      <c r="CB184" s="456"/>
      <c r="CC184" s="456"/>
      <c r="CD184" s="456"/>
      <c r="CE184" s="456"/>
      <c r="CF184" s="456"/>
      <c r="CG184" s="456"/>
      <c r="CH184" s="456"/>
      <c r="CI184" s="456"/>
      <c r="CJ184" s="456"/>
      <c r="CK184" s="456"/>
      <c r="CL184" s="456"/>
      <c r="CM184" s="456"/>
      <c r="CN184" s="456"/>
      <c r="CO184" s="456"/>
      <c r="CP184" s="456"/>
      <c r="CQ184" s="456"/>
    </row>
    <row r="185" spans="1:96" ht="13.2">
      <c r="A185" s="18"/>
      <c r="B185" s="456"/>
      <c r="C185" s="35"/>
      <c r="D185" s="18" t="s">
        <v>711</v>
      </c>
      <c r="E185" s="18"/>
      <c r="F185" s="18"/>
      <c r="G185" s="18"/>
      <c r="H185" s="18"/>
      <c r="I185" s="1725" t="s">
        <v>712</v>
      </c>
      <c r="J185" s="1747"/>
      <c r="K185" s="1747"/>
      <c r="L185" s="1747"/>
      <c r="M185" s="1747"/>
      <c r="N185" s="1747"/>
      <c r="O185" s="1747"/>
      <c r="P185" s="1747"/>
      <c r="Q185" s="1747"/>
      <c r="R185" s="1747"/>
      <c r="S185" s="1747"/>
      <c r="T185" s="1747"/>
      <c r="U185" s="1747"/>
      <c r="V185" s="1747"/>
      <c r="W185" s="1747"/>
      <c r="X185" s="1747"/>
      <c r="Y185" s="1747"/>
      <c r="Z185" s="1747"/>
      <c r="AA185" s="1747"/>
      <c r="AB185" s="1747"/>
      <c r="AC185" s="1747"/>
      <c r="AD185" s="1747"/>
      <c r="AE185" s="1747"/>
      <c r="AF185" s="18"/>
      <c r="AG185" s="456"/>
      <c r="AH185" s="18"/>
      <c r="AI185" s="456"/>
      <c r="AJ185" s="440"/>
      <c r="AK185" s="440"/>
      <c r="AL185" s="440"/>
      <c r="AM185" s="440"/>
      <c r="AN185" s="440"/>
      <c r="AO185" s="440"/>
      <c r="AP185" s="440"/>
      <c r="AQ185" s="440"/>
      <c r="AR185" s="440"/>
      <c r="AS185" s="440"/>
      <c r="AT185" s="440"/>
      <c r="AU185" s="440"/>
      <c r="AV185" s="440"/>
      <c r="AW185" s="440"/>
      <c r="AX185" s="440"/>
      <c r="AY185" s="440"/>
      <c r="AZ185" s="456"/>
      <c r="BA185" s="456"/>
      <c r="BB185" s="456"/>
      <c r="BC185" s="18" t="s">
        <v>713</v>
      </c>
      <c r="BD185" s="456"/>
      <c r="BE185" s="456"/>
      <c r="BF185" s="456"/>
      <c r="BG185" s="456"/>
      <c r="BH185" s="456"/>
      <c r="BI185" s="456"/>
      <c r="BJ185" s="456"/>
      <c r="BK185" s="456"/>
      <c r="BL185" s="456"/>
      <c r="BM185" s="456"/>
      <c r="BN185" s="1440" t="s">
        <v>714</v>
      </c>
      <c r="BO185" s="456"/>
      <c r="BP185" s="456"/>
      <c r="BQ185" s="456"/>
      <c r="BR185" s="456"/>
      <c r="BS185" s="456"/>
      <c r="BT185" s="456" t="s">
        <v>715</v>
      </c>
      <c r="BU185" s="456"/>
      <c r="BV185" s="456"/>
      <c r="BW185" s="456"/>
      <c r="BX185" s="456"/>
      <c r="BY185" s="456"/>
      <c r="BZ185" s="456"/>
      <c r="CA185" s="456"/>
      <c r="CB185" s="456"/>
      <c r="CC185" s="456"/>
      <c r="CD185" s="456"/>
      <c r="CE185" s="456"/>
      <c r="CF185" s="456"/>
      <c r="CG185" s="456"/>
      <c r="CH185" s="456"/>
      <c r="CI185" s="456"/>
      <c r="CJ185" s="456"/>
      <c r="CK185" s="456"/>
      <c r="CL185" s="456"/>
      <c r="CM185" s="456"/>
      <c r="CN185" s="456"/>
      <c r="CO185" s="456"/>
      <c r="CP185" s="456"/>
      <c r="CQ185" s="456"/>
    </row>
    <row r="186" spans="1:96" ht="13.2">
      <c r="A186" s="18"/>
      <c r="B186" s="456"/>
      <c r="C186" s="35"/>
      <c r="D186" s="18"/>
      <c r="E186" s="18" t="s">
        <v>716</v>
      </c>
      <c r="F186" s="18"/>
      <c r="G186" s="18"/>
      <c r="H186" s="18"/>
      <c r="I186" s="18"/>
      <c r="J186" s="18"/>
      <c r="K186" s="18"/>
      <c r="L186" s="18"/>
      <c r="M186" s="18"/>
      <c r="N186" s="18"/>
      <c r="O186" s="18"/>
      <c r="P186" s="18"/>
      <c r="Q186" s="456"/>
      <c r="R186" s="456"/>
      <c r="S186" s="18"/>
      <c r="T186" s="18"/>
      <c r="U186" s="456"/>
      <c r="V186" s="456"/>
      <c r="W186" s="456"/>
      <c r="X186" s="456"/>
      <c r="Y186" s="456"/>
      <c r="Z186" s="456"/>
      <c r="AA186" s="456"/>
      <c r="AB186" s="456"/>
      <c r="AC186" s="456"/>
      <c r="AD186" s="456"/>
      <c r="AE186" s="456"/>
      <c r="AF186" s="18"/>
      <c r="AG186" s="456"/>
      <c r="AH186" s="18"/>
      <c r="AI186" s="456"/>
      <c r="AJ186" s="440"/>
      <c r="AK186" s="440"/>
      <c r="AL186" s="440"/>
      <c r="AM186" s="440"/>
      <c r="AN186" s="440"/>
      <c r="AO186" s="440"/>
      <c r="AP186" s="440"/>
      <c r="AQ186" s="440"/>
      <c r="AR186" s="440"/>
      <c r="AS186" s="440"/>
      <c r="AT186" s="440"/>
      <c r="AU186" s="440"/>
      <c r="AV186" s="440"/>
      <c r="AW186" s="440"/>
      <c r="AX186" s="440"/>
      <c r="AY186" s="440"/>
      <c r="AZ186" s="456"/>
      <c r="BA186" s="456"/>
      <c r="BB186" s="456"/>
      <c r="BC186" s="456"/>
      <c r="BD186" s="456"/>
      <c r="BE186" s="456"/>
      <c r="BF186" s="456"/>
      <c r="BG186" s="456"/>
      <c r="BH186" s="456"/>
      <c r="BI186" s="456"/>
      <c r="BJ186" s="456"/>
      <c r="BK186" s="456"/>
      <c r="BL186" s="456"/>
      <c r="BM186" s="456"/>
      <c r="BN186" s="1440" t="s">
        <v>717</v>
      </c>
      <c r="BO186" s="456"/>
      <c r="BP186" s="456"/>
      <c r="BQ186" s="456"/>
      <c r="BR186" s="456"/>
      <c r="BS186" s="456"/>
      <c r="BT186" s="456" t="s">
        <v>718</v>
      </c>
      <c r="BU186" s="456"/>
      <c r="BV186" s="456"/>
      <c r="BW186" s="456"/>
      <c r="BX186" s="456"/>
      <c r="BY186" s="456"/>
      <c r="BZ186" s="456"/>
      <c r="CA186" s="456"/>
      <c r="CB186" s="456"/>
      <c r="CC186" s="456"/>
      <c r="CD186" s="456"/>
      <c r="CE186" s="456"/>
      <c r="CF186" s="456"/>
      <c r="CG186" s="456"/>
      <c r="CH186" s="456"/>
      <c r="CI186" s="456"/>
      <c r="CJ186" s="456"/>
      <c r="CK186" s="456"/>
      <c r="CL186" s="456"/>
      <c r="CM186" s="456"/>
      <c r="CN186" s="456"/>
      <c r="CO186" s="456"/>
      <c r="CP186" s="456"/>
      <c r="CQ186" s="456"/>
    </row>
    <row r="187" spans="1:96" ht="13.2">
      <c r="A187" s="18"/>
      <c r="B187" s="456"/>
      <c r="C187" s="35"/>
      <c r="D187" s="18"/>
      <c r="E187" s="2135"/>
      <c r="F187" s="2135"/>
      <c r="G187" s="2135"/>
      <c r="H187" s="2135"/>
      <c r="I187" s="2135"/>
      <c r="J187" s="2135"/>
      <c r="K187" s="2135"/>
      <c r="L187" s="2135"/>
      <c r="M187" s="2135"/>
      <c r="N187" s="2135"/>
      <c r="O187" s="2135"/>
      <c r="P187" s="2135"/>
      <c r="Q187" s="2135"/>
      <c r="R187" s="2135"/>
      <c r="S187" s="2135"/>
      <c r="T187" s="2135"/>
      <c r="U187" s="2135"/>
      <c r="V187" s="2135"/>
      <c r="W187" s="2135"/>
      <c r="X187" s="2135"/>
      <c r="Y187" s="2135"/>
      <c r="Z187" s="2135"/>
      <c r="AA187" s="2135"/>
      <c r="AB187" s="2135"/>
      <c r="AC187" s="2135"/>
      <c r="AD187" s="2135"/>
      <c r="AE187" s="2135"/>
      <c r="AF187" s="18"/>
      <c r="AG187" s="456"/>
      <c r="AH187" s="18"/>
      <c r="AI187" s="456"/>
      <c r="AJ187" s="440"/>
      <c r="AK187" s="440"/>
      <c r="AL187" s="440"/>
      <c r="AM187" s="440"/>
      <c r="AN187" s="440"/>
      <c r="AO187" s="440"/>
      <c r="AP187" s="440"/>
      <c r="AQ187" s="440"/>
      <c r="AR187" s="440"/>
      <c r="AS187" s="440"/>
      <c r="AT187" s="440"/>
      <c r="AU187" s="440"/>
      <c r="AV187" s="440"/>
      <c r="AW187" s="440"/>
      <c r="AX187" s="440"/>
      <c r="AY187" s="440"/>
      <c r="AZ187" s="456"/>
      <c r="BA187" s="456"/>
      <c r="BB187" s="456"/>
      <c r="BC187" s="456"/>
      <c r="BD187" s="456"/>
      <c r="BE187" s="456"/>
      <c r="BF187" s="456"/>
      <c r="BG187" s="456"/>
      <c r="BH187" s="456"/>
      <c r="BI187" s="456"/>
      <c r="BJ187" s="456"/>
      <c r="BK187" s="456"/>
      <c r="BL187" s="456"/>
      <c r="BM187" s="456"/>
      <c r="BN187" s="1440" t="s">
        <v>719</v>
      </c>
      <c r="BO187" s="456"/>
      <c r="BP187" s="456"/>
      <c r="BQ187" s="456"/>
      <c r="BR187" s="456"/>
      <c r="BS187" s="456"/>
      <c r="BT187" s="456" t="s">
        <v>720</v>
      </c>
      <c r="BU187" s="456"/>
      <c r="BV187" s="456"/>
      <c r="BW187" s="456"/>
      <c r="BX187" s="456"/>
      <c r="BY187" s="456"/>
      <c r="BZ187" s="456"/>
      <c r="CA187" s="456"/>
      <c r="CB187" s="456"/>
      <c r="CC187" s="456"/>
      <c r="CD187" s="456"/>
      <c r="CE187" s="456"/>
      <c r="CF187" s="456"/>
      <c r="CG187" s="456"/>
      <c r="CH187" s="456"/>
      <c r="CI187" s="456"/>
      <c r="CJ187" s="456"/>
      <c r="CK187" s="456"/>
      <c r="CL187" s="456"/>
      <c r="CM187" s="456"/>
      <c r="CN187" s="456"/>
      <c r="CO187" s="456"/>
      <c r="CP187" s="456"/>
      <c r="CQ187" s="456"/>
    </row>
    <row r="188" spans="1:96" ht="13.2">
      <c r="A188" s="18"/>
      <c r="B188" s="456"/>
      <c r="C188" s="35"/>
      <c r="D188" s="18"/>
      <c r="E188" s="2136"/>
      <c r="F188" s="2136"/>
      <c r="G188" s="2136"/>
      <c r="H188" s="2136"/>
      <c r="I188" s="2136"/>
      <c r="J188" s="2136"/>
      <c r="K188" s="2136"/>
      <c r="L188" s="2136"/>
      <c r="M188" s="2136"/>
      <c r="N188" s="2136"/>
      <c r="O188" s="2136"/>
      <c r="P188" s="2136"/>
      <c r="Q188" s="2136"/>
      <c r="R188" s="2136"/>
      <c r="S188" s="2136"/>
      <c r="T188" s="2136"/>
      <c r="U188" s="2136"/>
      <c r="V188" s="2136"/>
      <c r="W188" s="2136"/>
      <c r="X188" s="2136"/>
      <c r="Y188" s="2136"/>
      <c r="Z188" s="2136"/>
      <c r="AA188" s="2136"/>
      <c r="AB188" s="2136"/>
      <c r="AC188" s="2136"/>
      <c r="AD188" s="2136"/>
      <c r="AE188" s="2136"/>
      <c r="AF188" s="18"/>
      <c r="AG188" s="456"/>
      <c r="AH188" s="18"/>
      <c r="AI188" s="456"/>
      <c r="AJ188" s="440"/>
      <c r="AK188" s="440"/>
      <c r="AL188" s="440"/>
      <c r="AM188" s="440"/>
      <c r="AN188" s="440"/>
      <c r="AO188" s="440"/>
      <c r="AP188" s="440"/>
      <c r="AQ188" s="440"/>
      <c r="AR188" s="440"/>
      <c r="AS188" s="440"/>
      <c r="AT188" s="440"/>
      <c r="AU188" s="440"/>
      <c r="AV188" s="440"/>
      <c r="AW188" s="440"/>
      <c r="AX188" s="440"/>
      <c r="AY188" s="440"/>
      <c r="AZ188" s="456"/>
      <c r="BA188" s="456"/>
      <c r="BB188" s="456"/>
      <c r="BC188" s="456"/>
      <c r="BD188" s="456"/>
      <c r="BE188" s="456"/>
      <c r="BF188" s="456"/>
      <c r="BG188" s="456"/>
      <c r="BH188" s="456"/>
      <c r="BI188" s="456"/>
      <c r="BJ188" s="456"/>
      <c r="BK188" s="456"/>
      <c r="BL188" s="456"/>
      <c r="BM188" s="456"/>
      <c r="BN188" s="1440" t="s">
        <v>721</v>
      </c>
      <c r="BO188" s="456"/>
      <c r="BP188" s="456"/>
      <c r="BQ188" s="456"/>
      <c r="BR188" s="456"/>
      <c r="BS188" s="456"/>
      <c r="BT188" s="456" t="s">
        <v>722</v>
      </c>
      <c r="BU188" s="456"/>
      <c r="BV188" s="456"/>
      <c r="BW188" s="456"/>
      <c r="BX188" s="456"/>
      <c r="BY188" s="456"/>
      <c r="BZ188" s="456"/>
      <c r="CA188" s="456"/>
      <c r="CB188" s="456"/>
      <c r="CC188" s="456"/>
      <c r="CD188" s="456"/>
      <c r="CE188" s="456"/>
      <c r="CF188" s="456"/>
      <c r="CG188" s="456"/>
      <c r="CH188" s="456"/>
      <c r="CI188" s="456"/>
      <c r="CJ188" s="456"/>
      <c r="CK188" s="456"/>
      <c r="CL188" s="456"/>
      <c r="CM188" s="456"/>
      <c r="CN188" s="456"/>
      <c r="CO188" s="456"/>
      <c r="CP188" s="456"/>
      <c r="CQ188" s="456"/>
    </row>
    <row r="189" spans="1:96" ht="13.2">
      <c r="A189" s="18"/>
      <c r="B189" s="456"/>
      <c r="C189" s="35"/>
      <c r="D189" s="18" t="s">
        <v>723</v>
      </c>
      <c r="E189" s="18"/>
      <c r="F189" s="456"/>
      <c r="G189" s="456"/>
      <c r="H189" s="456"/>
      <c r="I189" s="1726" t="s">
        <v>724</v>
      </c>
      <c r="J189" s="1727"/>
      <c r="K189" s="1727"/>
      <c r="L189" s="1727"/>
      <c r="M189" s="1727"/>
      <c r="N189" s="1727"/>
      <c r="O189" s="1727"/>
      <c r="P189" s="1727"/>
      <c r="Q189" s="18" t="s">
        <v>725</v>
      </c>
      <c r="R189" s="456"/>
      <c r="S189" s="456"/>
      <c r="T189" s="1727" t="s">
        <v>626</v>
      </c>
      <c r="U189" s="1727"/>
      <c r="V189" s="1727"/>
      <c r="W189" s="1727"/>
      <c r="X189" s="1727"/>
      <c r="Y189" s="1727"/>
      <c r="Z189" s="1727"/>
      <c r="AA189" s="1727"/>
      <c r="AB189" s="1727"/>
      <c r="AC189" s="1727"/>
      <c r="AD189" s="1727"/>
      <c r="AE189" s="1727"/>
      <c r="AF189" s="456"/>
      <c r="AG189" s="456"/>
      <c r="AH189" s="18"/>
      <c r="AI189" s="456"/>
      <c r="AJ189" s="440"/>
      <c r="AK189" s="440"/>
      <c r="AL189" s="440"/>
      <c r="AM189" s="440"/>
      <c r="AN189" s="440"/>
      <c r="AO189" s="440"/>
      <c r="AP189" s="440"/>
      <c r="AQ189" s="440"/>
      <c r="AR189" s="440"/>
      <c r="AS189" s="440"/>
      <c r="AT189" s="440"/>
      <c r="AU189" s="440"/>
      <c r="AV189" s="440"/>
      <c r="AW189" s="440"/>
      <c r="AX189" s="440"/>
      <c r="AY189" s="440"/>
      <c r="AZ189" s="456"/>
      <c r="BA189" s="456"/>
      <c r="BB189" s="456"/>
      <c r="BC189" s="456" t="s">
        <v>294</v>
      </c>
      <c r="BD189" s="456"/>
      <c r="BE189" s="456"/>
      <c r="BF189" s="456"/>
      <c r="BG189" s="456"/>
      <c r="BH189" s="46" t="s">
        <v>299</v>
      </c>
      <c r="BI189" s="456"/>
      <c r="BJ189" s="456"/>
      <c r="BK189" s="456"/>
      <c r="BL189" s="456"/>
      <c r="BM189" s="456"/>
      <c r="BN189" s="1440" t="s">
        <v>726</v>
      </c>
      <c r="BO189" s="456"/>
      <c r="BP189" s="456"/>
      <c r="BQ189" s="456"/>
      <c r="BR189" s="456"/>
      <c r="BS189" s="456"/>
      <c r="BT189" s="456" t="s">
        <v>727</v>
      </c>
      <c r="BU189" s="456"/>
      <c r="BV189" s="456"/>
      <c r="BW189" s="456"/>
      <c r="BX189" s="456"/>
      <c r="BY189" s="456"/>
      <c r="BZ189" s="456"/>
      <c r="CA189" s="456"/>
      <c r="CB189" s="456"/>
      <c r="CC189" s="456"/>
      <c r="CD189" s="456"/>
      <c r="CE189" s="456"/>
      <c r="CF189" s="456"/>
      <c r="CG189" s="456"/>
      <c r="CH189" s="456"/>
      <c r="CI189" s="456"/>
      <c r="CJ189" s="456"/>
      <c r="CK189" s="456"/>
      <c r="CL189" s="456"/>
      <c r="CM189" s="456"/>
      <c r="CN189" s="456"/>
      <c r="CO189" s="456"/>
      <c r="CP189" s="456"/>
      <c r="CQ189" s="456"/>
    </row>
    <row r="190" spans="1:96" ht="13.2">
      <c r="A190" s="18"/>
      <c r="B190" s="456"/>
      <c r="C190" s="36"/>
      <c r="D190" s="18" t="s">
        <v>728</v>
      </c>
      <c r="E190" s="18"/>
      <c r="F190" s="18"/>
      <c r="G190" s="18"/>
      <c r="H190" s="456"/>
      <c r="I190" s="1747">
        <v>94546</v>
      </c>
      <c r="J190" s="1747"/>
      <c r="K190" s="1747"/>
      <c r="L190" s="1747"/>
      <c r="M190" s="1747"/>
      <c r="N190" s="1747"/>
      <c r="O190" s="18" t="s">
        <v>729</v>
      </c>
      <c r="P190" s="18"/>
      <c r="Q190" s="18"/>
      <c r="R190" s="18"/>
      <c r="S190" s="18"/>
      <c r="T190" s="2133">
        <v>4312</v>
      </c>
      <c r="U190" s="2133"/>
      <c r="V190" s="2133"/>
      <c r="W190" s="2133"/>
      <c r="X190" s="2133"/>
      <c r="Y190" s="2133"/>
      <c r="Z190" s="2133"/>
      <c r="AA190" s="2133"/>
      <c r="AB190" s="2133"/>
      <c r="AC190" s="2133"/>
      <c r="AD190" s="2133"/>
      <c r="AE190" s="2133"/>
      <c r="AF190" s="18"/>
      <c r="AG190" s="456"/>
      <c r="AH190" s="18"/>
      <c r="AI190" s="456"/>
      <c r="AJ190" s="440"/>
      <c r="AK190" s="440"/>
      <c r="AL190" s="440"/>
      <c r="AM190" s="440"/>
      <c r="AN190" s="440"/>
      <c r="AO190" s="440"/>
      <c r="AP190" s="440"/>
      <c r="AQ190" s="440"/>
      <c r="AR190" s="440"/>
      <c r="AS190" s="440"/>
      <c r="AT190" s="440"/>
      <c r="AU190" s="440"/>
      <c r="AV190" s="440"/>
      <c r="AW190" s="440"/>
      <c r="AX190" s="440"/>
      <c r="AY190" s="440"/>
      <c r="AZ190" s="456"/>
      <c r="BA190" s="456"/>
      <c r="BB190" s="456"/>
      <c r="BC190" s="456" t="s">
        <v>730</v>
      </c>
      <c r="BD190" s="456"/>
      <c r="BE190" s="456"/>
      <c r="BF190" s="456"/>
      <c r="BG190" s="456"/>
      <c r="BH190" s="456" t="s">
        <v>730</v>
      </c>
      <c r="BI190" s="456"/>
      <c r="BJ190" s="456"/>
      <c r="BK190" s="456"/>
      <c r="BL190" s="456"/>
      <c r="BM190" s="456"/>
      <c r="BN190" s="1440" t="s">
        <v>731</v>
      </c>
      <c r="BO190" s="456"/>
      <c r="BP190" s="456"/>
      <c r="BQ190" s="456"/>
      <c r="BR190" s="456"/>
      <c r="BS190" s="456"/>
      <c r="BT190" s="456" t="s">
        <v>732</v>
      </c>
      <c r="BU190" s="456"/>
      <c r="BV190" s="456"/>
      <c r="BW190" s="456"/>
      <c r="BX190" s="456"/>
      <c r="BY190" s="456"/>
      <c r="BZ190" s="456"/>
      <c r="CA190" s="456"/>
      <c r="CB190" s="456"/>
      <c r="CC190" s="456"/>
      <c r="CD190" s="456"/>
      <c r="CE190" s="456"/>
      <c r="CF190" s="456"/>
      <c r="CG190" s="456"/>
      <c r="CH190" s="456"/>
      <c r="CI190" s="456"/>
      <c r="CJ190" s="456"/>
      <c r="CK190" s="456"/>
      <c r="CL190" s="456"/>
      <c r="CM190" s="456"/>
      <c r="CN190" s="456"/>
      <c r="CO190" s="456"/>
      <c r="CP190" s="456"/>
      <c r="CQ190" s="456"/>
    </row>
    <row r="191" spans="1:96" ht="13.2">
      <c r="A191" s="18"/>
      <c r="B191" s="456"/>
      <c r="C191" s="36"/>
      <c r="D191" s="18" t="s">
        <v>733</v>
      </c>
      <c r="E191" s="18"/>
      <c r="F191" s="18"/>
      <c r="G191" s="18"/>
      <c r="H191" s="18"/>
      <c r="I191" s="18"/>
      <c r="J191" s="18"/>
      <c r="K191" s="18"/>
      <c r="L191" s="18"/>
      <c r="M191" s="18"/>
      <c r="N191" s="2135" t="s">
        <v>734</v>
      </c>
      <c r="O191" s="2135"/>
      <c r="P191" s="2135"/>
      <c r="Q191" s="2135"/>
      <c r="R191" s="2135"/>
      <c r="S191" s="2135"/>
      <c r="T191" s="2135"/>
      <c r="U191" s="2135"/>
      <c r="V191" s="2135"/>
      <c r="W191" s="2135"/>
      <c r="X191" s="2135"/>
      <c r="Y191" s="2135"/>
      <c r="Z191" s="2135"/>
      <c r="AA191" s="2135"/>
      <c r="AB191" s="2135"/>
      <c r="AC191" s="2135"/>
      <c r="AD191" s="2135"/>
      <c r="AE191" s="2135"/>
      <c r="AF191" s="18"/>
      <c r="AG191" s="456"/>
      <c r="AH191" s="18"/>
      <c r="AI191" s="456"/>
      <c r="AJ191" s="440"/>
      <c r="AK191" s="440"/>
      <c r="AL191" s="440"/>
      <c r="AM191" s="440"/>
      <c r="AN191" s="440"/>
      <c r="AO191" s="440"/>
      <c r="AP191" s="440"/>
      <c r="AQ191" s="440"/>
      <c r="AR191" s="440"/>
      <c r="AS191" s="440"/>
      <c r="AT191" s="440"/>
      <c r="AU191" s="440"/>
      <c r="AV191" s="440"/>
      <c r="AW191" s="440"/>
      <c r="AX191" s="440"/>
      <c r="AY191" s="440"/>
      <c r="AZ191" s="456"/>
      <c r="BA191" s="456"/>
      <c r="BB191" s="456"/>
      <c r="BC191" s="456" t="s">
        <v>735</v>
      </c>
      <c r="BD191" s="456"/>
      <c r="BE191" s="456"/>
      <c r="BF191" s="456"/>
      <c r="BG191" s="456"/>
      <c r="BH191" s="456" t="s">
        <v>735</v>
      </c>
      <c r="BI191" s="456"/>
      <c r="BJ191" s="456"/>
      <c r="BK191" s="456"/>
      <c r="BL191" s="456"/>
      <c r="BM191" s="456"/>
      <c r="BN191" s="1440" t="s">
        <v>736</v>
      </c>
      <c r="BO191" s="456"/>
      <c r="BP191" s="456"/>
      <c r="BQ191" s="456"/>
      <c r="BR191" s="456"/>
      <c r="BS191" s="456"/>
      <c r="BT191" s="456" t="s">
        <v>737</v>
      </c>
      <c r="BU191" s="456"/>
      <c r="BV191" s="456"/>
      <c r="BW191" s="456"/>
      <c r="BX191" s="456"/>
      <c r="BY191" s="456"/>
      <c r="BZ191" s="456"/>
      <c r="CA191" s="456"/>
      <c r="CB191" s="456"/>
      <c r="CC191" s="456"/>
      <c r="CD191" s="456"/>
      <c r="CE191" s="456"/>
      <c r="CF191" s="456"/>
      <c r="CG191" s="456"/>
      <c r="CH191" s="456"/>
      <c r="CI191" s="456"/>
      <c r="CJ191" s="456"/>
      <c r="CK191" s="456"/>
      <c r="CL191" s="456"/>
      <c r="CM191" s="456"/>
      <c r="CN191" s="456"/>
      <c r="CO191" s="456"/>
      <c r="CP191" s="456"/>
      <c r="CQ191" s="456"/>
    </row>
    <row r="192" spans="1:96" ht="13.2">
      <c r="A192" s="18"/>
      <c r="B192" s="456"/>
      <c r="C192" s="36"/>
      <c r="D192" s="18"/>
      <c r="E192" s="18"/>
      <c r="F192" s="18"/>
      <c r="G192" s="18"/>
      <c r="H192" s="18"/>
      <c r="I192" s="18"/>
      <c r="J192" s="18"/>
      <c r="K192" s="18"/>
      <c r="L192" s="18"/>
      <c r="M192" s="108"/>
      <c r="N192" s="2136"/>
      <c r="O192" s="2136"/>
      <c r="P192" s="2136"/>
      <c r="Q192" s="2136"/>
      <c r="R192" s="2136"/>
      <c r="S192" s="2136"/>
      <c r="T192" s="2136"/>
      <c r="U192" s="2136"/>
      <c r="V192" s="2136"/>
      <c r="W192" s="2136"/>
      <c r="X192" s="2136"/>
      <c r="Y192" s="2136"/>
      <c r="Z192" s="2136"/>
      <c r="AA192" s="2136"/>
      <c r="AB192" s="2136"/>
      <c r="AC192" s="2136"/>
      <c r="AD192" s="2136"/>
      <c r="AE192" s="2136"/>
      <c r="AF192" s="18"/>
      <c r="AG192" s="456"/>
      <c r="AH192" s="18"/>
      <c r="AI192" s="456"/>
      <c r="AJ192" s="440"/>
      <c r="AK192" s="440"/>
      <c r="AL192" s="440"/>
      <c r="AM192" s="440"/>
      <c r="AN192" s="440"/>
      <c r="AO192" s="440"/>
      <c r="AP192" s="440"/>
      <c r="AQ192" s="440"/>
      <c r="AR192" s="440"/>
      <c r="AS192" s="440"/>
      <c r="AT192" s="440"/>
      <c r="AU192" s="440"/>
      <c r="AV192" s="440"/>
      <c r="AW192" s="440"/>
      <c r="AX192" s="440"/>
      <c r="AY192" s="440"/>
      <c r="AZ192" s="456"/>
      <c r="BA192" s="456"/>
      <c r="BB192" s="456"/>
      <c r="BC192" s="456" t="s">
        <v>738</v>
      </c>
      <c r="BD192" s="456"/>
      <c r="BE192" s="456"/>
      <c r="BF192" s="456"/>
      <c r="BG192" s="456"/>
      <c r="BH192" s="46" t="s">
        <v>739</v>
      </c>
      <c r="BI192" s="456"/>
      <c r="BJ192" s="456"/>
      <c r="BK192" s="456"/>
      <c r="BL192" s="456"/>
      <c r="BM192" s="456"/>
      <c r="BN192" s="1440" t="s">
        <v>740</v>
      </c>
      <c r="BO192" s="456"/>
      <c r="BP192" s="456"/>
      <c r="BQ192" s="456"/>
      <c r="BR192" s="456"/>
      <c r="BS192" s="456"/>
      <c r="BT192" s="456" t="s">
        <v>741</v>
      </c>
      <c r="BU192" s="456"/>
      <c r="BV192" s="456"/>
      <c r="BW192" s="456"/>
      <c r="BX192" s="456"/>
      <c r="BY192" s="456"/>
      <c r="BZ192" s="456"/>
      <c r="CA192" s="456"/>
      <c r="CB192" s="456"/>
      <c r="CC192" s="456"/>
      <c r="CD192" s="456"/>
      <c r="CE192" s="456"/>
      <c r="CF192" s="456"/>
      <c r="CG192" s="456"/>
      <c r="CH192" s="456"/>
      <c r="CI192" s="456"/>
      <c r="CJ192" s="456"/>
      <c r="CK192" s="456"/>
      <c r="CL192" s="456"/>
      <c r="CM192" s="456"/>
      <c r="CN192" s="456"/>
      <c r="CO192" s="456"/>
      <c r="CP192" s="456"/>
      <c r="CQ192" s="456"/>
    </row>
    <row r="193" spans="1:96" ht="13.2">
      <c r="A193" s="18"/>
      <c r="B193" s="456"/>
      <c r="C193" s="36"/>
      <c r="D193" s="445" t="s">
        <v>742</v>
      </c>
      <c r="E193" s="18"/>
      <c r="F193" s="18"/>
      <c r="G193" s="18"/>
      <c r="H193" s="18"/>
      <c r="I193" s="18"/>
      <c r="J193" s="18"/>
      <c r="K193" s="18"/>
      <c r="L193" s="18"/>
      <c r="M193" s="108"/>
      <c r="N193" s="607"/>
      <c r="O193" s="607"/>
      <c r="P193" s="607"/>
      <c r="Q193" s="607"/>
      <c r="R193" s="607"/>
      <c r="S193" s="607"/>
      <c r="T193" s="2117" t="s">
        <v>743</v>
      </c>
      <c r="U193" s="2117"/>
      <c r="V193" s="2117"/>
      <c r="W193" s="2117"/>
      <c r="X193" s="2117"/>
      <c r="Y193" s="2117"/>
      <c r="Z193" s="2117"/>
      <c r="AA193" s="2117"/>
      <c r="AB193" s="2117"/>
      <c r="AC193" s="2117"/>
      <c r="AD193" s="2117"/>
      <c r="AE193" s="2117"/>
      <c r="AF193" s="2117"/>
      <c r="AG193" s="2117"/>
      <c r="AH193" s="2117"/>
      <c r="AI193" s="2117"/>
      <c r="AJ193" s="440"/>
      <c r="AK193" s="440"/>
      <c r="AL193" s="440"/>
      <c r="AM193" s="440"/>
      <c r="AN193" s="440"/>
      <c r="AO193" s="440"/>
      <c r="AP193" s="440"/>
      <c r="AQ193" s="440"/>
      <c r="AR193" s="440"/>
      <c r="AS193" s="440"/>
      <c r="AT193" s="440"/>
      <c r="AU193" s="440"/>
      <c r="AV193" s="440"/>
      <c r="AW193" s="440"/>
      <c r="AX193" s="440"/>
      <c r="AY193" s="440"/>
      <c r="AZ193" s="456"/>
      <c r="BA193" s="456"/>
      <c r="BB193" s="456"/>
      <c r="BC193" s="456" t="s">
        <v>744</v>
      </c>
      <c r="BD193" s="456"/>
      <c r="BE193" s="456"/>
      <c r="BF193" s="456"/>
      <c r="BG193" s="456"/>
      <c r="BH193" s="46" t="s">
        <v>745</v>
      </c>
      <c r="BI193" s="456"/>
      <c r="BJ193" s="456"/>
      <c r="BK193" s="456"/>
      <c r="BL193" s="456"/>
      <c r="BM193" s="456"/>
      <c r="BN193" s="1440" t="s">
        <v>746</v>
      </c>
      <c r="BO193" s="456"/>
      <c r="BP193" s="456"/>
      <c r="BQ193" s="456"/>
      <c r="BR193" s="456"/>
      <c r="BS193" s="456"/>
      <c r="BT193" s="456" t="s">
        <v>747</v>
      </c>
      <c r="BU193" s="456"/>
      <c r="BV193" s="456"/>
      <c r="BW193" s="456"/>
      <c r="BX193" s="456"/>
      <c r="BY193" s="456"/>
      <c r="BZ193" s="456"/>
      <c r="CA193" s="456"/>
      <c r="CB193" s="456"/>
      <c r="CC193" s="456"/>
      <c r="CD193" s="456"/>
      <c r="CE193" s="456"/>
      <c r="CF193" s="456"/>
      <c r="CG193" s="456"/>
      <c r="CH193" s="456"/>
      <c r="CI193" s="456"/>
      <c r="CJ193" s="456"/>
      <c r="CK193" s="456"/>
      <c r="CL193" s="456"/>
      <c r="CM193" s="456"/>
      <c r="CN193" s="456"/>
      <c r="CO193" s="456"/>
      <c r="CP193" s="456"/>
      <c r="CQ193" s="456"/>
    </row>
    <row r="194" spans="1:96" ht="13.2">
      <c r="A194" s="18"/>
      <c r="B194" s="456"/>
      <c r="C194" s="36"/>
      <c r="D194" s="18" t="s">
        <v>748</v>
      </c>
      <c r="E194" s="18"/>
      <c r="F194" s="18"/>
      <c r="G194" s="18"/>
      <c r="H194" s="18"/>
      <c r="I194" s="18"/>
      <c r="J194" s="18"/>
      <c r="K194" s="18"/>
      <c r="L194" s="18"/>
      <c r="M194" s="18"/>
      <c r="N194" s="18"/>
      <c r="O194" s="18"/>
      <c r="P194" s="18"/>
      <c r="Q194" s="18"/>
      <c r="R194" s="18"/>
      <c r="S194" s="456"/>
      <c r="T194" s="1731" t="s">
        <v>643</v>
      </c>
      <c r="U194" s="1731"/>
      <c r="V194" s="456"/>
      <c r="W194" s="18" t="s">
        <v>749</v>
      </c>
      <c r="X194" s="18"/>
      <c r="Y194" s="18"/>
      <c r="Z194" s="18"/>
      <c r="AA194" s="18"/>
      <c r="AB194" s="18"/>
      <c r="AC194" s="18"/>
      <c r="AD194" s="18"/>
      <c r="AE194" s="18"/>
      <c r="AF194" s="18"/>
      <c r="AG194" s="18"/>
      <c r="AH194" s="1731">
        <v>15</v>
      </c>
      <c r="AI194" s="1731"/>
      <c r="AJ194" s="440"/>
      <c r="AK194" s="440"/>
      <c r="AL194" s="440"/>
      <c r="AM194" s="440"/>
      <c r="AN194" s="440"/>
      <c r="AO194" s="440"/>
      <c r="AP194" s="440"/>
      <c r="AQ194" s="440"/>
      <c r="AR194" s="440"/>
      <c r="AS194" s="440"/>
      <c r="AT194" s="440"/>
      <c r="AU194" s="440"/>
      <c r="AV194" s="440"/>
      <c r="AW194" s="440"/>
      <c r="AX194" s="440"/>
      <c r="AY194" s="440"/>
      <c r="AZ194" s="456"/>
      <c r="BA194" s="456"/>
      <c r="BB194" s="456"/>
      <c r="BC194" s="456" t="s">
        <v>750</v>
      </c>
      <c r="BD194" s="456"/>
      <c r="BE194" s="456"/>
      <c r="BF194" s="456"/>
      <c r="BG194" s="456"/>
      <c r="BH194" s="456"/>
      <c r="BI194" s="456"/>
      <c r="BJ194" s="456"/>
      <c r="BK194" s="456"/>
      <c r="BL194" s="456"/>
      <c r="BM194" s="456"/>
      <c r="BN194" s="1440" t="s">
        <v>751</v>
      </c>
      <c r="BO194" s="456"/>
      <c r="BP194" s="456"/>
      <c r="BQ194" s="456"/>
      <c r="BR194" s="456"/>
      <c r="BS194" s="456"/>
      <c r="BT194" s="456" t="s">
        <v>752</v>
      </c>
      <c r="BU194" s="456"/>
      <c r="BV194" s="456"/>
      <c r="BW194" s="456"/>
      <c r="BX194" s="456"/>
      <c r="BY194" s="456"/>
      <c r="BZ194" s="456"/>
      <c r="CA194" s="456"/>
      <c r="CB194" s="456"/>
      <c r="CC194" s="456"/>
      <c r="CD194" s="456"/>
      <c r="CE194" s="456"/>
      <c r="CF194" s="456"/>
      <c r="CG194" s="456"/>
      <c r="CH194" s="456"/>
      <c r="CI194" s="456"/>
      <c r="CJ194" s="456"/>
      <c r="CK194" s="456"/>
      <c r="CL194" s="456"/>
      <c r="CM194" s="456"/>
      <c r="CN194" s="456"/>
      <c r="CO194" s="456"/>
      <c r="CP194" s="456"/>
      <c r="CQ194" s="456"/>
    </row>
    <row r="195" spans="1:96" s="456" customFormat="1" ht="13.2">
      <c r="A195" s="18"/>
      <c r="C195" s="36"/>
      <c r="D195" s="18" t="s">
        <v>753</v>
      </c>
      <c r="E195" s="18"/>
      <c r="F195" s="18"/>
      <c r="G195" s="18"/>
      <c r="H195" s="18"/>
      <c r="I195" s="18"/>
      <c r="J195" s="18"/>
      <c r="K195" s="18"/>
      <c r="L195" s="18"/>
      <c r="M195" s="18"/>
      <c r="N195" s="18"/>
      <c r="O195" s="18"/>
      <c r="P195" s="18"/>
      <c r="Q195" s="18"/>
      <c r="R195" s="18"/>
      <c r="T195" s="1885" t="s">
        <v>640</v>
      </c>
      <c r="U195" s="1885"/>
      <c r="W195" s="18" t="s">
        <v>754</v>
      </c>
      <c r="X195" s="18"/>
      <c r="Y195" s="18"/>
      <c r="Z195" s="18"/>
      <c r="AA195" s="18"/>
      <c r="AB195" s="18"/>
      <c r="AC195" s="18"/>
      <c r="AD195" s="18"/>
      <c r="AE195" s="18"/>
      <c r="AF195" s="18"/>
      <c r="AG195" s="18"/>
      <c r="AH195" s="1731">
        <v>20</v>
      </c>
      <c r="AI195" s="1731"/>
      <c r="AJ195" s="440"/>
      <c r="AK195" s="440"/>
      <c r="AL195" s="440"/>
      <c r="AM195" s="440"/>
      <c r="AN195" s="440"/>
      <c r="AO195" s="440"/>
      <c r="AP195" s="440"/>
      <c r="AQ195" s="440"/>
      <c r="AR195" s="440"/>
      <c r="AS195" s="440"/>
      <c r="AT195" s="440"/>
      <c r="AU195" s="440"/>
      <c r="AV195" s="440"/>
      <c r="AW195" s="440"/>
      <c r="AX195" s="440"/>
      <c r="AY195" s="440"/>
      <c r="BC195" s="456" t="s">
        <v>755</v>
      </c>
      <c r="BN195" s="1440" t="s">
        <v>756</v>
      </c>
      <c r="BT195" s="456" t="s">
        <v>757</v>
      </c>
      <c r="CR195" s="18"/>
    </row>
    <row r="196" spans="1:96" ht="13.2">
      <c r="A196" s="18"/>
      <c r="B196" s="456"/>
      <c r="C196" s="36"/>
      <c r="D196" s="111" t="s">
        <v>758</v>
      </c>
      <c r="E196" s="18"/>
      <c r="F196" s="18"/>
      <c r="G196" s="18"/>
      <c r="H196" s="18"/>
      <c r="I196" s="18"/>
      <c r="J196" s="18"/>
      <c r="K196" s="18"/>
      <c r="L196" s="18"/>
      <c r="M196" s="18"/>
      <c r="N196" s="18"/>
      <c r="O196" s="18"/>
      <c r="P196" s="18"/>
      <c r="Q196" s="18"/>
      <c r="R196" s="18"/>
      <c r="S196" s="456"/>
      <c r="T196" s="1885" t="s">
        <v>640</v>
      </c>
      <c r="U196" s="1885"/>
      <c r="V196" s="456"/>
      <c r="W196" s="18" t="s">
        <v>759</v>
      </c>
      <c r="X196" s="18"/>
      <c r="Y196" s="18"/>
      <c r="Z196" s="18"/>
      <c r="AA196" s="18"/>
      <c r="AB196" s="18"/>
      <c r="AC196" s="18"/>
      <c r="AD196" s="18"/>
      <c r="AE196" s="18"/>
      <c r="AF196" s="18"/>
      <c r="AG196" s="18"/>
      <c r="AH196" s="1731">
        <v>10</v>
      </c>
      <c r="AI196" s="1731"/>
      <c r="AJ196" s="440"/>
      <c r="AK196" s="440"/>
      <c r="AL196" s="440"/>
      <c r="AM196" s="440"/>
      <c r="AN196" s="440"/>
      <c r="AO196" s="440"/>
      <c r="AP196" s="440"/>
      <c r="AQ196" s="440"/>
      <c r="AR196" s="440"/>
      <c r="AS196" s="440"/>
      <c r="AT196" s="440"/>
      <c r="AU196" s="440"/>
      <c r="AV196" s="440"/>
      <c r="AW196" s="440"/>
      <c r="AX196" s="440"/>
      <c r="AY196" s="440"/>
      <c r="AZ196" s="456"/>
      <c r="BA196" s="456"/>
      <c r="BB196" s="456"/>
      <c r="BC196" s="456"/>
      <c r="BD196" s="456"/>
      <c r="BE196" s="456"/>
      <c r="BF196" s="456"/>
      <c r="BG196" s="456"/>
      <c r="BH196" s="456"/>
      <c r="BI196" s="456"/>
      <c r="BJ196" s="456"/>
      <c r="BK196" s="456"/>
      <c r="BL196" s="456"/>
      <c r="BM196" s="456"/>
      <c r="BN196" s="1440" t="s">
        <v>760</v>
      </c>
      <c r="BO196" s="456"/>
      <c r="BP196" s="456"/>
      <c r="BQ196" s="456"/>
      <c r="BR196" s="456"/>
      <c r="BS196" s="456"/>
      <c r="BT196" s="456" t="s">
        <v>761</v>
      </c>
      <c r="BU196" s="456"/>
      <c r="BV196" s="456"/>
      <c r="BW196" s="456"/>
      <c r="BX196" s="456"/>
      <c r="BY196" s="456"/>
      <c r="BZ196" s="456"/>
      <c r="CA196" s="456"/>
      <c r="CB196" s="456"/>
      <c r="CC196" s="456"/>
      <c r="CD196" s="456"/>
      <c r="CE196" s="456"/>
      <c r="CF196" s="456"/>
      <c r="CG196" s="456"/>
      <c r="CH196" s="456"/>
      <c r="CI196" s="456"/>
      <c r="CJ196" s="456"/>
      <c r="CK196" s="456"/>
      <c r="CL196" s="456"/>
      <c r="CM196" s="456"/>
      <c r="CN196" s="456"/>
      <c r="CO196" s="456"/>
      <c r="CP196" s="456"/>
      <c r="CQ196" s="456"/>
    </row>
    <row r="197" spans="1:96" ht="12.75" customHeight="1">
      <c r="A197" s="18"/>
      <c r="B197" s="456"/>
      <c r="C197" s="36"/>
      <c r="D197" s="152" t="s">
        <v>762</v>
      </c>
      <c r="E197" s="18"/>
      <c r="F197" s="18"/>
      <c r="G197" s="18"/>
      <c r="H197" s="18"/>
      <c r="I197" s="18"/>
      <c r="J197" s="18"/>
      <c r="K197" s="18"/>
      <c r="L197" s="18"/>
      <c r="M197" s="18"/>
      <c r="N197" s="18"/>
      <c r="O197" s="18"/>
      <c r="P197" s="18"/>
      <c r="Q197" s="18"/>
      <c r="R197" s="18"/>
      <c r="S197" s="456"/>
      <c r="T197" s="1885" t="s">
        <v>299</v>
      </c>
      <c r="U197" s="1885"/>
      <c r="V197" s="456"/>
      <c r="W197" s="18"/>
      <c r="X197" s="18"/>
      <c r="Y197" s="18"/>
      <c r="Z197" s="18"/>
      <c r="AA197" s="18"/>
      <c r="AB197" s="18"/>
      <c r="AC197" s="18"/>
      <c r="AD197" s="18"/>
      <c r="AE197" s="18"/>
      <c r="AF197" s="18"/>
      <c r="AG197" s="18"/>
      <c r="AH197" s="40"/>
      <c r="AI197" s="40"/>
      <c r="AJ197" s="440"/>
      <c r="AK197" s="440"/>
      <c r="AL197" s="440"/>
      <c r="AM197" s="440"/>
      <c r="AN197" s="440"/>
      <c r="AO197" s="440"/>
      <c r="AP197" s="440"/>
      <c r="AQ197" s="440"/>
      <c r="AR197" s="440"/>
      <c r="AS197" s="440"/>
      <c r="AT197" s="440"/>
      <c r="AU197" s="440"/>
      <c r="AV197" s="440"/>
      <c r="AW197" s="440"/>
      <c r="AX197" s="440"/>
      <c r="AY197" s="440"/>
      <c r="AZ197" s="456"/>
      <c r="BA197" s="456"/>
      <c r="BB197" s="456"/>
      <c r="BC197" s="456" t="s">
        <v>294</v>
      </c>
      <c r="BD197" s="455"/>
      <c r="BE197" s="456"/>
      <c r="BF197" s="456"/>
      <c r="BG197" s="456"/>
      <c r="BH197" s="456"/>
      <c r="BI197" s="456"/>
      <c r="BJ197" s="456"/>
      <c r="BK197" s="456"/>
      <c r="BL197" s="456"/>
      <c r="BM197" s="456"/>
      <c r="BN197" s="1440" t="s">
        <v>763</v>
      </c>
      <c r="BO197" s="456"/>
      <c r="BP197" s="456"/>
      <c r="BQ197" s="456"/>
      <c r="BR197" s="456"/>
      <c r="BS197" s="456"/>
      <c r="BT197" s="456" t="s">
        <v>764</v>
      </c>
      <c r="BU197" s="456"/>
      <c r="BV197" s="456"/>
      <c r="BW197" s="456"/>
      <c r="BX197" s="456"/>
      <c r="BY197" s="456"/>
      <c r="BZ197" s="456"/>
      <c r="CA197" s="456"/>
      <c r="CB197" s="456"/>
      <c r="CC197" s="456"/>
      <c r="CD197" s="456"/>
      <c r="CE197" s="456"/>
      <c r="CF197" s="456"/>
      <c r="CG197" s="456"/>
      <c r="CH197" s="456"/>
      <c r="CI197" s="456"/>
      <c r="CJ197" s="456"/>
      <c r="CK197" s="456"/>
      <c r="CL197" s="456"/>
      <c r="CM197" s="456"/>
      <c r="CN197" s="456"/>
      <c r="CO197" s="456"/>
      <c r="CP197" s="456"/>
      <c r="CQ197" s="456"/>
    </row>
    <row r="198" spans="1:96" s="40" customFormat="1" ht="12.75" customHeight="1">
      <c r="A198" s="18"/>
      <c r="B198" s="456"/>
      <c r="C198" s="36"/>
      <c r="E198" s="18"/>
      <c r="F198" s="18"/>
      <c r="G198" s="18"/>
      <c r="H198" s="18"/>
      <c r="I198" s="18"/>
      <c r="J198" s="18"/>
      <c r="K198" s="18"/>
      <c r="L198" s="18"/>
      <c r="M198" s="18"/>
      <c r="N198" s="18"/>
      <c r="O198" s="18"/>
      <c r="P198" s="18"/>
      <c r="Q198" s="18"/>
      <c r="R198" s="18"/>
      <c r="S198" s="456"/>
      <c r="T198" s="456"/>
      <c r="U198" s="456"/>
      <c r="V198" s="456"/>
      <c r="W198" s="18"/>
      <c r="X198" s="743" t="s">
        <v>765</v>
      </c>
      <c r="Y198" s="1731"/>
      <c r="Z198" s="1731"/>
      <c r="AA198" s="18"/>
      <c r="AB198" s="18"/>
      <c r="AC198" s="18"/>
      <c r="AD198" s="18"/>
      <c r="AE198" s="18"/>
      <c r="AF198" s="18"/>
      <c r="AG198" s="18"/>
      <c r="AJ198" s="440"/>
      <c r="AK198" s="440"/>
      <c r="AL198" s="440"/>
      <c r="AM198" s="440"/>
      <c r="AN198" s="440"/>
      <c r="AO198" s="440"/>
      <c r="AP198" s="440"/>
      <c r="AQ198" s="440"/>
      <c r="AR198" s="440"/>
      <c r="AS198" s="440"/>
      <c r="AT198" s="440"/>
      <c r="AU198" s="440"/>
      <c r="AV198" s="440"/>
      <c r="AW198" s="440"/>
      <c r="AX198" s="440"/>
      <c r="AY198" s="440"/>
      <c r="AZ198" s="41"/>
      <c r="BA198" s="41"/>
      <c r="BB198" s="17"/>
      <c r="BC198" s="445" t="s">
        <v>766</v>
      </c>
      <c r="BD198" s="455"/>
      <c r="BE198" s="17"/>
      <c r="BF198" s="17"/>
      <c r="BN198" s="1440" t="s">
        <v>767</v>
      </c>
      <c r="BO198" s="456"/>
      <c r="BP198" s="456"/>
      <c r="BQ198" s="456"/>
      <c r="BR198" s="456"/>
      <c r="BS198" s="456"/>
      <c r="BT198" s="456" t="s">
        <v>768</v>
      </c>
      <c r="BU198" s="456"/>
      <c r="BV198" s="42"/>
      <c r="CR198" s="77"/>
    </row>
    <row r="199" spans="1:96" s="40" customFormat="1" ht="12.75" customHeight="1">
      <c r="A199" s="18"/>
      <c r="B199" s="456"/>
      <c r="C199" s="36"/>
      <c r="D199" s="440" t="s">
        <v>769</v>
      </c>
      <c r="E199" s="18"/>
      <c r="F199" s="18"/>
      <c r="G199" s="18"/>
      <c r="H199" s="18"/>
      <c r="I199" s="18"/>
      <c r="J199" s="18"/>
      <c r="K199" s="18"/>
      <c r="L199" s="18"/>
      <c r="M199" s="18"/>
      <c r="N199" s="18"/>
      <c r="O199" s="18"/>
      <c r="P199" s="18"/>
      <c r="Q199" s="18"/>
      <c r="R199" s="18"/>
      <c r="S199" s="29"/>
      <c r="T199" s="1319"/>
      <c r="U199" s="1319"/>
      <c r="V199" s="29"/>
      <c r="W199" s="18"/>
      <c r="X199" s="18"/>
      <c r="Y199" s="18"/>
      <c r="Z199" s="18"/>
      <c r="AA199" s="18"/>
      <c r="AB199" s="18"/>
      <c r="AC199" s="18"/>
      <c r="AD199" s="18"/>
      <c r="AE199" s="18"/>
      <c r="AF199" s="18"/>
      <c r="AG199" s="440"/>
      <c r="AH199" s="1319"/>
      <c r="AI199" s="1319"/>
      <c r="AJ199" s="440"/>
      <c r="AK199" s="440"/>
      <c r="AL199" s="440"/>
      <c r="AM199" s="440"/>
      <c r="AN199" s="440"/>
      <c r="AO199" s="440"/>
      <c r="AP199" s="440"/>
      <c r="AQ199" s="440"/>
      <c r="AR199" s="440"/>
      <c r="AS199" s="440"/>
      <c r="AT199" s="440"/>
      <c r="AU199" s="440"/>
      <c r="AV199" s="440"/>
      <c r="AW199" s="440"/>
      <c r="AX199" s="440"/>
      <c r="AY199" s="440"/>
      <c r="AZ199" s="41"/>
      <c r="BA199" s="41"/>
      <c r="BB199" s="17"/>
      <c r="BC199" s="444" t="s">
        <v>770</v>
      </c>
      <c r="BD199" s="455"/>
      <c r="BE199" s="17"/>
      <c r="BF199" s="17"/>
      <c r="BN199" s="1440" t="s">
        <v>771</v>
      </c>
      <c r="BO199" s="456"/>
      <c r="BP199" s="456"/>
      <c r="BQ199" s="456"/>
      <c r="BR199" s="456"/>
      <c r="BS199" s="456"/>
      <c r="BT199" s="43" t="s">
        <v>772</v>
      </c>
      <c r="BU199" s="456"/>
      <c r="BV199" s="42"/>
      <c r="CR199" s="77"/>
    </row>
    <row r="200" spans="1:96" s="40" customFormat="1" ht="12.75" customHeight="1">
      <c r="A200" s="18"/>
      <c r="B200" s="456"/>
      <c r="C200" s="36"/>
      <c r="D200" s="195" t="s">
        <v>773</v>
      </c>
      <c r="E200" s="18"/>
      <c r="F200" s="18"/>
      <c r="G200" s="18"/>
      <c r="H200" s="18"/>
      <c r="I200" s="18"/>
      <c r="J200" s="18"/>
      <c r="K200" s="18"/>
      <c r="L200" s="18"/>
      <c r="M200" s="18"/>
      <c r="N200" s="18"/>
      <c r="O200" s="18"/>
      <c r="P200" s="18"/>
      <c r="Q200" s="18"/>
      <c r="R200" s="18"/>
      <c r="S200" s="29"/>
      <c r="T200" s="1319"/>
      <c r="U200" s="1319"/>
      <c r="V200" s="29"/>
      <c r="W200" s="195" t="s">
        <v>774</v>
      </c>
      <c r="X200" s="18"/>
      <c r="Y200" s="18"/>
      <c r="Z200" s="18"/>
      <c r="AA200" s="18"/>
      <c r="AB200" s="18"/>
      <c r="AC200" s="18"/>
      <c r="AD200" s="18"/>
      <c r="AE200" s="18"/>
      <c r="AF200" s="18"/>
      <c r="AG200" s="440"/>
      <c r="AH200" s="1319"/>
      <c r="AI200" s="1319"/>
      <c r="AJ200" s="440"/>
      <c r="AK200" s="440"/>
      <c r="AL200" s="440"/>
      <c r="AM200" s="440"/>
      <c r="AN200" s="440"/>
      <c r="AO200" s="440"/>
      <c r="AP200" s="440"/>
      <c r="AQ200" s="440"/>
      <c r="AR200" s="440"/>
      <c r="AS200" s="440"/>
      <c r="AT200" s="440"/>
      <c r="AU200" s="440"/>
      <c r="AV200" s="440"/>
      <c r="AW200" s="440"/>
      <c r="AX200" s="440"/>
      <c r="AY200" s="440"/>
      <c r="AZ200" s="41"/>
      <c r="BA200" s="41"/>
      <c r="BB200" s="17"/>
      <c r="BC200" s="444" t="s">
        <v>775</v>
      </c>
      <c r="BD200" s="1445"/>
      <c r="BE200" s="17"/>
      <c r="BF200" s="17"/>
      <c r="BN200" s="1440" t="s">
        <v>776</v>
      </c>
      <c r="BO200" s="456"/>
      <c r="BP200" s="456"/>
      <c r="BQ200" s="456"/>
      <c r="BR200" s="456"/>
      <c r="BS200" s="456"/>
      <c r="BT200" s="43" t="s">
        <v>777</v>
      </c>
      <c r="BU200" s="456"/>
      <c r="CR200" s="77"/>
    </row>
    <row r="201" spans="1:96" s="40" customFormat="1" ht="13.2">
      <c r="A201" s="18"/>
      <c r="B201" s="456"/>
      <c r="C201" s="36"/>
      <c r="D201" s="592"/>
      <c r="E201" s="456"/>
      <c r="F201" s="456"/>
      <c r="G201" s="456"/>
      <c r="H201" s="456"/>
      <c r="I201" s="456"/>
      <c r="J201" s="456"/>
      <c r="K201" s="456"/>
      <c r="L201" s="456"/>
      <c r="M201" s="456"/>
      <c r="N201" s="456"/>
      <c r="O201" s="456"/>
      <c r="P201" s="456"/>
      <c r="Q201" s="18"/>
      <c r="R201" s="18"/>
      <c r="S201" s="29"/>
      <c r="T201" s="440"/>
      <c r="U201" s="440"/>
      <c r="V201" s="440"/>
      <c r="W201" s="18"/>
      <c r="X201" s="456"/>
      <c r="Y201" s="18"/>
      <c r="Z201" s="456"/>
      <c r="AA201" s="440"/>
      <c r="AB201" s="18"/>
      <c r="AC201" s="18"/>
      <c r="AD201" s="18"/>
      <c r="AE201" s="18"/>
      <c r="AF201" s="18"/>
      <c r="AG201" s="18"/>
      <c r="AH201" s="456"/>
      <c r="AI201" s="18"/>
      <c r="AJ201" s="440"/>
      <c r="AK201" s="440"/>
      <c r="AL201" s="440"/>
      <c r="AM201" s="440"/>
      <c r="AN201" s="440"/>
      <c r="AO201" s="440"/>
      <c r="AP201" s="440"/>
      <c r="AQ201" s="440"/>
      <c r="AR201" s="440"/>
      <c r="AS201" s="440"/>
      <c r="AT201" s="440"/>
      <c r="AU201" s="440"/>
      <c r="AV201" s="440"/>
      <c r="AW201" s="440"/>
      <c r="AX201" s="440"/>
      <c r="AY201" s="440"/>
      <c r="AZ201" s="41"/>
      <c r="BA201" s="41"/>
      <c r="BB201" s="17"/>
      <c r="BC201" s="442" t="s">
        <v>778</v>
      </c>
      <c r="BD201" s="1445"/>
      <c r="BE201" s="17"/>
      <c r="BF201" s="17"/>
      <c r="BN201" s="1440" t="s">
        <v>779</v>
      </c>
      <c r="BO201" s="42"/>
      <c r="BP201" s="43"/>
      <c r="BQ201" s="43"/>
      <c r="BR201" s="43"/>
      <c r="BS201" s="43"/>
      <c r="BT201" s="44" t="s">
        <v>780</v>
      </c>
      <c r="BU201" s="456"/>
      <c r="BV201" s="45"/>
      <c r="BW201" s="45"/>
      <c r="BX201" s="45"/>
      <c r="BY201" s="45"/>
      <c r="BZ201" s="45"/>
      <c r="CA201" s="45"/>
      <c r="CR201" s="77"/>
    </row>
    <row r="202" spans="1:96" ht="12.75" customHeight="1">
      <c r="A202" s="27" t="s">
        <v>781</v>
      </c>
      <c r="B202" s="456"/>
      <c r="C202" s="27" t="s">
        <v>782</v>
      </c>
      <c r="D202" s="440"/>
      <c r="E202" s="440"/>
      <c r="F202" s="440"/>
      <c r="G202" s="440"/>
      <c r="H202" s="440"/>
      <c r="I202" s="440"/>
      <c r="J202" s="440"/>
      <c r="K202" s="440"/>
      <c r="L202" s="440"/>
      <c r="M202" s="440"/>
      <c r="N202" s="440"/>
      <c r="O202" s="440"/>
      <c r="P202" s="440"/>
      <c r="Q202" s="440"/>
      <c r="R202" s="440"/>
      <c r="S202" s="440"/>
      <c r="T202" s="440"/>
      <c r="U202" s="440"/>
      <c r="V202" s="440"/>
      <c r="W202" s="440"/>
      <c r="X202" s="440"/>
      <c r="Y202" s="440"/>
      <c r="Z202" s="440"/>
      <c r="AA202" s="440"/>
      <c r="AB202" s="440"/>
      <c r="AC202" s="440"/>
      <c r="AD202" s="440"/>
      <c r="AE202" s="440"/>
      <c r="AF202" s="440"/>
      <c r="AG202" s="456"/>
      <c r="AH202" s="440"/>
      <c r="AI202" s="456"/>
      <c r="AJ202" s="440"/>
      <c r="AK202" s="440"/>
      <c r="AL202" s="440"/>
      <c r="AM202" s="440"/>
      <c r="AN202" s="440"/>
      <c r="AO202" s="440"/>
      <c r="AP202" s="440"/>
      <c r="AQ202" s="440"/>
      <c r="AR202" s="440"/>
      <c r="AS202" s="440"/>
      <c r="AT202" s="440"/>
      <c r="AU202" s="440"/>
      <c r="AV202" s="440"/>
      <c r="AW202" s="440"/>
      <c r="AX202" s="440"/>
      <c r="AY202" s="440"/>
      <c r="AZ202" s="456"/>
      <c r="BA202" s="456"/>
      <c r="BB202" s="456"/>
      <c r="BC202" s="442" t="s">
        <v>783</v>
      </c>
      <c r="BD202" s="1445"/>
      <c r="BE202" s="456"/>
      <c r="BF202" s="456"/>
      <c r="BG202" s="456"/>
      <c r="BH202" s="456"/>
      <c r="BI202" s="456"/>
      <c r="BJ202" s="456"/>
      <c r="BK202" s="456"/>
      <c r="BL202" s="456"/>
      <c r="BM202" s="456"/>
      <c r="BN202" s="1440" t="s">
        <v>784</v>
      </c>
      <c r="BO202" s="40"/>
      <c r="BP202" s="43"/>
      <c r="BQ202" s="43"/>
      <c r="BR202" s="43"/>
      <c r="BS202" s="43"/>
      <c r="BT202" s="44" t="s">
        <v>785</v>
      </c>
      <c r="BU202" s="456"/>
      <c r="BV202" s="456"/>
      <c r="BW202" s="456"/>
      <c r="BX202" s="456"/>
      <c r="BY202" s="456"/>
      <c r="BZ202" s="456"/>
      <c r="CA202" s="456"/>
      <c r="CB202" s="456"/>
      <c r="CC202" s="456"/>
      <c r="CD202" s="456"/>
      <c r="CE202" s="456"/>
      <c r="CF202" s="456"/>
      <c r="CG202" s="456"/>
      <c r="CH202" s="456"/>
      <c r="CI202" s="456"/>
      <c r="CJ202" s="456"/>
      <c r="CK202" s="456"/>
      <c r="CL202" s="456"/>
      <c r="CM202" s="456"/>
      <c r="CN202" s="456"/>
      <c r="CO202" s="456"/>
      <c r="CP202" s="456"/>
      <c r="CQ202" s="456"/>
    </row>
    <row r="203" spans="1:96" ht="12.75" customHeight="1">
      <c r="A203" s="18"/>
      <c r="B203" s="456"/>
      <c r="C203" s="18"/>
      <c r="D203" s="1716" t="s">
        <v>786</v>
      </c>
      <c r="E203" s="1716"/>
      <c r="F203" s="1716"/>
      <c r="G203" s="1716"/>
      <c r="H203" s="1716"/>
      <c r="I203" s="1716"/>
      <c r="J203" s="1716"/>
      <c r="K203" s="1716"/>
      <c r="L203" s="1716"/>
      <c r="M203" s="1716"/>
      <c r="N203" s="456"/>
      <c r="O203" s="456"/>
      <c r="P203" s="2119">
        <f>M26</f>
        <v>2718870</v>
      </c>
      <c r="Q203" s="2131"/>
      <c r="R203" s="2131"/>
      <c r="S203" s="2131"/>
      <c r="T203" s="2131"/>
      <c r="U203" s="2131"/>
      <c r="V203" s="18"/>
      <c r="W203" s="18"/>
      <c r="X203" s="18"/>
      <c r="Y203" s="18"/>
      <c r="Z203" s="2138" t="s">
        <v>787</v>
      </c>
      <c r="AA203" s="2138"/>
      <c r="AB203" s="2138"/>
      <c r="AC203" s="2138"/>
      <c r="AD203" s="2138"/>
      <c r="AE203" s="2138"/>
      <c r="AF203" s="2138"/>
      <c r="AG203" s="18"/>
      <c r="AH203" s="18"/>
      <c r="AI203" s="18"/>
      <c r="AJ203" s="440"/>
      <c r="AK203" s="440"/>
      <c r="AL203" s="440"/>
      <c r="AM203" s="440"/>
      <c r="AN203" s="440"/>
      <c r="AO203" s="440"/>
      <c r="AP203" s="440"/>
      <c r="AQ203" s="440"/>
      <c r="AR203" s="440"/>
      <c r="AS203" s="440"/>
      <c r="AT203" s="440"/>
      <c r="AU203" s="440"/>
      <c r="AV203" s="440"/>
      <c r="AW203" s="440"/>
      <c r="AX203" s="440"/>
      <c r="AY203" s="440"/>
      <c r="AZ203" s="456"/>
      <c r="BA203" s="456"/>
      <c r="BB203" s="456"/>
      <c r="BC203" s="440" t="s">
        <v>788</v>
      </c>
      <c r="BD203" s="455"/>
      <c r="BE203" s="456"/>
      <c r="BF203" s="456"/>
      <c r="BG203" s="456"/>
      <c r="BH203" s="456"/>
      <c r="BI203" s="456"/>
      <c r="BJ203" s="456"/>
      <c r="BK203" s="456"/>
      <c r="BL203" s="456"/>
      <c r="BM203" s="456"/>
      <c r="BN203" s="1440" t="s">
        <v>789</v>
      </c>
      <c r="BO203" s="40"/>
      <c r="BP203" s="43"/>
      <c r="BQ203" s="43"/>
      <c r="BR203" s="43"/>
      <c r="BS203" s="44"/>
      <c r="BT203" s="44" t="s">
        <v>790</v>
      </c>
      <c r="BU203" s="456"/>
      <c r="BV203" s="456"/>
      <c r="BW203" s="456"/>
      <c r="BX203" s="456"/>
      <c r="BY203" s="456"/>
      <c r="BZ203" s="456"/>
      <c r="CA203" s="456"/>
      <c r="CB203" s="456"/>
      <c r="CC203" s="456"/>
      <c r="CD203" s="456"/>
      <c r="CE203" s="456"/>
      <c r="CF203" s="456"/>
      <c r="CG203" s="456"/>
      <c r="CH203" s="456"/>
      <c r="CI203" s="456"/>
      <c r="CJ203" s="456"/>
      <c r="CK203" s="456"/>
      <c r="CL203" s="456"/>
      <c r="CM203" s="456"/>
      <c r="CN203" s="456"/>
      <c r="CO203" s="456"/>
      <c r="CP203" s="456"/>
      <c r="CQ203" s="456"/>
    </row>
    <row r="204" spans="1:96" ht="12.75" customHeight="1">
      <c r="A204" s="18"/>
      <c r="B204" s="456"/>
      <c r="C204" s="35"/>
      <c r="D204" s="2118" t="s">
        <v>791</v>
      </c>
      <c r="E204" s="1716"/>
      <c r="F204" s="1716"/>
      <c r="G204" s="1716"/>
      <c r="H204" s="1716"/>
      <c r="I204" s="1716"/>
      <c r="J204" s="1716"/>
      <c r="K204" s="1716"/>
      <c r="L204" s="1716"/>
      <c r="M204" s="1716"/>
      <c r="N204" s="456"/>
      <c r="O204" s="456"/>
      <c r="P204" s="2131">
        <f>M27</f>
        <v>0</v>
      </c>
      <c r="Q204" s="2131"/>
      <c r="R204" s="2131"/>
      <c r="S204" s="2131"/>
      <c r="T204" s="2131"/>
      <c r="U204" s="2131"/>
      <c r="V204" s="1446"/>
      <c r="W204" s="46" t="s">
        <v>792</v>
      </c>
      <c r="X204" s="456"/>
      <c r="Y204" s="456"/>
      <c r="Z204" s="2138"/>
      <c r="AA204" s="2138"/>
      <c r="AB204" s="2138"/>
      <c r="AC204" s="2138"/>
      <c r="AD204" s="2138"/>
      <c r="AE204" s="2138"/>
      <c r="AF204" s="2138"/>
      <c r="AG204" s="18" t="s">
        <v>793</v>
      </c>
      <c r="AH204" s="18"/>
      <c r="AI204" s="18"/>
      <c r="AJ204" s="18"/>
      <c r="AK204" s="18"/>
      <c r="AL204" s="18"/>
      <c r="AM204" s="18"/>
      <c r="AN204" s="18"/>
      <c r="AO204" s="18"/>
      <c r="AP204" s="1731" t="s">
        <v>640</v>
      </c>
      <c r="AQ204" s="1731"/>
      <c r="AR204" s="440"/>
      <c r="AS204" s="440"/>
      <c r="AT204" s="440"/>
      <c r="AU204" s="440"/>
      <c r="AV204" s="440"/>
      <c r="AW204" s="440"/>
      <c r="AX204" s="440"/>
      <c r="AY204" s="440"/>
      <c r="AZ204" s="456"/>
      <c r="BA204" s="456"/>
      <c r="BB204" s="456"/>
      <c r="BC204" s="442" t="s">
        <v>794</v>
      </c>
      <c r="BD204" s="455"/>
      <c r="BE204" s="456"/>
      <c r="BF204" s="456"/>
      <c r="BG204" s="456"/>
      <c r="BH204" s="456"/>
      <c r="BI204" s="456"/>
      <c r="BJ204" s="456"/>
      <c r="BK204" s="456"/>
      <c r="BL204" s="456"/>
      <c r="BM204" s="456"/>
      <c r="BN204" s="1440" t="s">
        <v>795</v>
      </c>
      <c r="BO204" s="456"/>
      <c r="BP204" s="456"/>
      <c r="BQ204" s="456"/>
      <c r="BR204" s="456"/>
      <c r="BS204" s="456"/>
      <c r="BT204" s="44" t="s">
        <v>796</v>
      </c>
      <c r="BU204" s="40"/>
      <c r="BV204" s="456"/>
      <c r="BW204" s="456"/>
      <c r="BX204" s="456"/>
      <c r="BY204" s="456"/>
      <c r="BZ204" s="456"/>
      <c r="CA204" s="456"/>
      <c r="CB204" s="456"/>
      <c r="CC204" s="456"/>
      <c r="CD204" s="456"/>
      <c r="CE204" s="456"/>
      <c r="CF204" s="456"/>
      <c r="CG204" s="456"/>
      <c r="CH204" s="456"/>
      <c r="CI204" s="456"/>
      <c r="CJ204" s="456"/>
      <c r="CK204" s="456"/>
      <c r="CL204" s="456"/>
      <c r="CM204" s="456"/>
      <c r="CN204" s="456"/>
      <c r="CO204" s="456"/>
      <c r="CP204" s="456"/>
      <c r="CQ204" s="456"/>
    </row>
    <row r="205" spans="1:96" ht="12.75" customHeight="1">
      <c r="A205" s="18"/>
      <c r="B205" s="456"/>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139"/>
      <c r="AA205" s="2139"/>
      <c r="AB205" s="2139"/>
      <c r="AC205" s="2139"/>
      <c r="AD205" s="2139"/>
      <c r="AE205" s="2139"/>
      <c r="AF205" s="2139"/>
      <c r="AG205" s="456"/>
      <c r="AH205" s="18"/>
      <c r="AI205" s="456"/>
      <c r="AJ205" s="440"/>
      <c r="AK205" s="440"/>
      <c r="AL205" s="440"/>
      <c r="AM205" s="440"/>
      <c r="AN205" s="440"/>
      <c r="AO205" s="440"/>
      <c r="AP205" s="440"/>
      <c r="AQ205" s="440"/>
      <c r="AR205" s="440"/>
      <c r="AS205" s="440"/>
      <c r="AT205" s="440"/>
      <c r="AU205" s="440"/>
      <c r="AV205" s="440"/>
      <c r="AW205" s="440"/>
      <c r="AX205" s="440"/>
      <c r="AY205" s="440"/>
      <c r="AZ205" s="456"/>
      <c r="BA205" s="456"/>
      <c r="BB205" s="456"/>
      <c r="BC205" s="442" t="s">
        <v>797</v>
      </c>
      <c r="BD205" s="455"/>
      <c r="BE205" s="456"/>
      <c r="BF205" s="456"/>
      <c r="BG205" s="456"/>
      <c r="BH205" s="456"/>
      <c r="BI205" s="456"/>
      <c r="BJ205" s="456"/>
      <c r="BK205" s="456"/>
      <c r="BL205" s="456"/>
      <c r="BM205" s="456"/>
      <c r="BN205" s="1440" t="s">
        <v>798</v>
      </c>
      <c r="BO205" s="456"/>
      <c r="BP205" s="456"/>
      <c r="BQ205" s="456"/>
      <c r="BR205" s="456"/>
      <c r="BS205" s="456"/>
      <c r="BT205" s="44" t="s">
        <v>799</v>
      </c>
      <c r="BU205" s="40"/>
      <c r="BV205" s="456"/>
      <c r="BW205" s="456"/>
      <c r="BX205" s="456"/>
      <c r="BY205" s="456"/>
      <c r="BZ205" s="456"/>
      <c r="CA205" s="456"/>
      <c r="CB205" s="456"/>
      <c r="CC205" s="456"/>
      <c r="CD205" s="456"/>
      <c r="CE205" s="456"/>
      <c r="CF205" s="456"/>
      <c r="CG205" s="456"/>
      <c r="CH205" s="456"/>
      <c r="CI205" s="456"/>
      <c r="CJ205" s="456"/>
      <c r="CK205" s="456"/>
      <c r="CL205" s="456"/>
      <c r="CM205" s="456"/>
      <c r="CN205" s="456"/>
      <c r="CO205" s="456"/>
      <c r="CP205" s="456"/>
      <c r="CQ205" s="456"/>
    </row>
    <row r="206" spans="1:96" ht="13.2">
      <c r="A206" s="38" t="s">
        <v>800</v>
      </c>
      <c r="B206" s="456"/>
      <c r="C206" s="38" t="s">
        <v>801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56"/>
      <c r="AH206" s="18"/>
      <c r="AI206" s="456"/>
      <c r="AJ206" s="440"/>
      <c r="AK206" s="440"/>
      <c r="AL206" s="440"/>
      <c r="AM206" s="440"/>
      <c r="AN206" s="440"/>
      <c r="AO206" s="440"/>
      <c r="AP206" s="440"/>
      <c r="AQ206" s="440"/>
      <c r="AR206" s="440"/>
      <c r="AS206" s="440"/>
      <c r="AT206" s="440"/>
      <c r="AU206" s="440"/>
      <c r="AV206" s="440"/>
      <c r="AW206" s="440"/>
      <c r="AX206" s="440"/>
      <c r="AY206" s="440"/>
      <c r="AZ206" s="456"/>
      <c r="BA206" s="456"/>
      <c r="BB206" s="456"/>
      <c r="BC206" s="443" t="s">
        <v>802</v>
      </c>
      <c r="BD206" s="455"/>
      <c r="BE206" s="456"/>
      <c r="BF206" s="456"/>
      <c r="BG206" s="456"/>
      <c r="BH206" s="456"/>
      <c r="BI206" s="456"/>
      <c r="BJ206" s="456"/>
      <c r="BK206" s="456"/>
      <c r="BL206" s="456"/>
      <c r="BM206" s="456"/>
      <c r="BN206" s="1440" t="s">
        <v>803</v>
      </c>
      <c r="BO206" s="456"/>
      <c r="BP206" s="456"/>
      <c r="BQ206" s="456"/>
      <c r="BR206" s="456"/>
      <c r="BS206" s="456"/>
      <c r="BT206" s="44" t="s">
        <v>804</v>
      </c>
      <c r="BU206" s="45"/>
      <c r="BV206" s="456"/>
      <c r="BW206" s="456"/>
      <c r="BX206" s="456"/>
      <c r="BY206" s="456"/>
      <c r="BZ206" s="456"/>
      <c r="CA206" s="456"/>
      <c r="CB206" s="456"/>
      <c r="CC206" s="456"/>
      <c r="CD206" s="456"/>
      <c r="CE206" s="456"/>
      <c r="CF206" s="456"/>
      <c r="CG206" s="456"/>
      <c r="CH206" s="456"/>
      <c r="CI206" s="456"/>
      <c r="CJ206" s="456"/>
      <c r="CK206" s="456"/>
      <c r="CL206" s="456"/>
      <c r="CM206" s="456"/>
      <c r="CN206" s="456"/>
      <c r="CO206" s="456"/>
      <c r="CP206" s="456"/>
      <c r="CQ206" s="456"/>
    </row>
    <row r="207" spans="1:96" ht="13.2">
      <c r="A207" s="18"/>
      <c r="B207" s="456"/>
      <c r="C207" s="35"/>
      <c r="D207" s="1726" t="s">
        <v>805</v>
      </c>
      <c r="E207" s="1726"/>
      <c r="F207" s="1726"/>
      <c r="G207" s="1726"/>
      <c r="H207" s="1726"/>
      <c r="I207" s="1726"/>
      <c r="J207" s="1726"/>
      <c r="K207" s="1726"/>
      <c r="L207" s="1726"/>
      <c r="M207" s="1726"/>
      <c r="N207" s="18"/>
      <c r="O207" s="18"/>
      <c r="P207" s="18"/>
      <c r="Q207" s="18"/>
      <c r="R207" s="18"/>
      <c r="S207" s="18"/>
      <c r="T207" s="18"/>
      <c r="U207" s="18"/>
      <c r="V207" s="18"/>
      <c r="W207" s="18"/>
      <c r="X207" s="18"/>
      <c r="Y207" s="18"/>
      <c r="Z207" s="18"/>
      <c r="AA207" s="18"/>
      <c r="AB207" s="18"/>
      <c r="AC207" s="18"/>
      <c r="AD207" s="18"/>
      <c r="AE207" s="18"/>
      <c r="AF207" s="18"/>
      <c r="AG207" s="456"/>
      <c r="AH207" s="18"/>
      <c r="AI207" s="456"/>
      <c r="AJ207" s="440"/>
      <c r="AK207" s="440"/>
      <c r="AL207" s="440"/>
      <c r="AM207" s="440"/>
      <c r="AN207" s="440"/>
      <c r="AO207" s="440"/>
      <c r="AP207" s="440"/>
      <c r="AQ207" s="440"/>
      <c r="AR207" s="440"/>
      <c r="AS207" s="440"/>
      <c r="AT207" s="440"/>
      <c r="AU207" s="440"/>
      <c r="AV207" s="440"/>
      <c r="AW207" s="440"/>
      <c r="AX207" s="440"/>
      <c r="AY207" s="440"/>
      <c r="AZ207" s="456"/>
      <c r="BA207" s="456"/>
      <c r="BB207" s="456"/>
      <c r="BC207" s="444" t="s">
        <v>806</v>
      </c>
      <c r="BD207" s="455"/>
      <c r="BE207" s="456"/>
      <c r="BF207" s="456"/>
      <c r="BG207" s="456"/>
      <c r="BH207" s="456"/>
      <c r="BI207" s="456"/>
      <c r="BJ207" s="456"/>
      <c r="BK207" s="456"/>
      <c r="BL207" s="456"/>
      <c r="BM207" s="456"/>
      <c r="BN207" s="1440" t="s">
        <v>807</v>
      </c>
      <c r="BO207" s="456"/>
      <c r="BP207" s="456"/>
      <c r="BQ207" s="456"/>
      <c r="BR207" s="456"/>
      <c r="BS207" s="456"/>
      <c r="BT207" s="44" t="s">
        <v>808</v>
      </c>
      <c r="BU207" s="456"/>
      <c r="BV207" s="456"/>
      <c r="BW207" s="456"/>
      <c r="BX207" s="456"/>
      <c r="BY207" s="456"/>
      <c r="BZ207" s="456"/>
      <c r="CA207" s="456"/>
      <c r="CB207" s="456"/>
      <c r="CC207" s="456"/>
      <c r="CD207" s="456"/>
      <c r="CE207" s="456"/>
      <c r="CF207" s="456"/>
      <c r="CG207" s="456"/>
      <c r="CH207" s="456"/>
      <c r="CI207" s="456"/>
      <c r="CJ207" s="456"/>
      <c r="CK207" s="456"/>
      <c r="CL207" s="456"/>
      <c r="CM207" s="456"/>
      <c r="CN207" s="456"/>
      <c r="CO207" s="456"/>
      <c r="CP207" s="456"/>
      <c r="CQ207" s="456"/>
    </row>
    <row r="208" spans="1:96" ht="13.2">
      <c r="A208" s="456"/>
      <c r="B208" s="456"/>
      <c r="C208" s="456"/>
      <c r="D208" s="456"/>
      <c r="E208" s="456"/>
      <c r="F208" s="456"/>
      <c r="G208" s="456"/>
      <c r="H208" s="456"/>
      <c r="I208" s="456"/>
      <c r="J208" s="456"/>
      <c r="K208" s="456"/>
      <c r="L208" s="456"/>
      <c r="M208" s="456"/>
      <c r="N208" s="456"/>
      <c r="O208" s="456"/>
      <c r="P208" s="456"/>
      <c r="Q208" s="456"/>
      <c r="R208" s="456"/>
      <c r="S208" s="456"/>
      <c r="T208" s="18"/>
      <c r="U208" s="18"/>
      <c r="V208" s="18"/>
      <c r="W208" s="18"/>
      <c r="X208" s="18"/>
      <c r="Y208" s="18"/>
      <c r="Z208" s="18"/>
      <c r="AA208" s="18"/>
      <c r="AB208" s="18"/>
      <c r="AC208" s="18"/>
      <c r="AD208" s="18"/>
      <c r="AE208" s="18"/>
      <c r="AF208" s="18"/>
      <c r="AG208" s="456"/>
      <c r="AH208" s="18"/>
      <c r="AI208" s="456"/>
      <c r="AJ208" s="440"/>
      <c r="AK208" s="440"/>
      <c r="AL208" s="440"/>
      <c r="AM208" s="440"/>
      <c r="AN208" s="440"/>
      <c r="AO208" s="440"/>
      <c r="AP208" s="440"/>
      <c r="AQ208" s="440"/>
      <c r="AR208" s="440"/>
      <c r="AS208" s="440"/>
      <c r="AT208" s="440"/>
      <c r="AU208" s="440"/>
      <c r="AV208" s="440"/>
      <c r="AW208" s="440"/>
      <c r="AX208" s="440"/>
      <c r="AY208" s="440"/>
      <c r="AZ208" s="456"/>
      <c r="BA208" s="456"/>
      <c r="BB208" s="456"/>
      <c r="BC208" s="440" t="s">
        <v>809</v>
      </c>
      <c r="BD208" s="455"/>
      <c r="BE208" s="456"/>
      <c r="BF208" s="456"/>
      <c r="BG208" s="456"/>
      <c r="BH208" s="456"/>
      <c r="BI208" s="456"/>
      <c r="BJ208" s="456"/>
      <c r="BK208" s="456"/>
      <c r="BL208" s="456"/>
      <c r="BM208" s="456"/>
      <c r="BN208" s="1440" t="s">
        <v>810</v>
      </c>
      <c r="BO208" s="456"/>
      <c r="BP208" s="456"/>
      <c r="BQ208" s="456"/>
      <c r="BR208" s="456"/>
      <c r="BS208" s="456"/>
      <c r="BT208" s="44" t="s">
        <v>811</v>
      </c>
      <c r="BU208" s="456"/>
      <c r="BV208" s="456"/>
      <c r="BW208" s="456"/>
      <c r="BX208" s="456"/>
      <c r="BY208" s="456"/>
      <c r="BZ208" s="456"/>
      <c r="CA208" s="456"/>
      <c r="CB208" s="456"/>
      <c r="CC208" s="456"/>
      <c r="CD208" s="456"/>
      <c r="CE208" s="456"/>
      <c r="CF208" s="456"/>
      <c r="CG208" s="456"/>
      <c r="CH208" s="456"/>
      <c r="CI208" s="456"/>
      <c r="CJ208" s="456"/>
      <c r="CK208" s="456"/>
      <c r="CL208" s="456"/>
      <c r="CM208" s="456"/>
      <c r="CN208" s="456"/>
      <c r="CO208" s="456"/>
      <c r="CP208" s="456"/>
      <c r="CQ208" s="456"/>
    </row>
    <row r="209" spans="1:96" ht="13.2">
      <c r="A209" s="39" t="s">
        <v>812</v>
      </c>
      <c r="B209" s="456"/>
      <c r="C209" s="39" t="s">
        <v>813</v>
      </c>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18"/>
      <c r="AB209" s="18"/>
      <c r="AC209" s="18"/>
      <c r="AD209" s="18"/>
      <c r="AE209" s="18"/>
      <c r="AF209" s="18"/>
      <c r="AG209" s="456"/>
      <c r="AH209" s="456"/>
      <c r="AI209" s="456"/>
      <c r="AJ209" s="440"/>
      <c r="AK209" s="440"/>
      <c r="AL209" s="440"/>
      <c r="AM209" s="440"/>
      <c r="AN209" s="440"/>
      <c r="AO209" s="440"/>
      <c r="AP209" s="440"/>
      <c r="AQ209" s="440"/>
      <c r="AR209" s="440"/>
      <c r="AS209" s="440"/>
      <c r="AT209" s="440"/>
      <c r="AU209" s="440"/>
      <c r="AV209" s="440"/>
      <c r="AW209" s="440"/>
      <c r="AX209" s="440"/>
      <c r="AY209" s="440"/>
      <c r="AZ209" s="456"/>
      <c r="BA209" s="456"/>
      <c r="BB209" s="456"/>
      <c r="BC209" s="442" t="s">
        <v>814</v>
      </c>
      <c r="BD209" s="455"/>
      <c r="BE209" s="456"/>
      <c r="BF209" s="456"/>
      <c r="BG209" s="456"/>
      <c r="BH209" s="456"/>
      <c r="BI209" s="456"/>
      <c r="BJ209" s="456"/>
      <c r="BK209" s="456"/>
      <c r="BL209" s="456"/>
      <c r="BM209" s="456"/>
      <c r="BN209" s="1440" t="s">
        <v>815</v>
      </c>
      <c r="BO209" s="456"/>
      <c r="BP209" s="456"/>
      <c r="BQ209" s="456"/>
      <c r="BR209" s="456"/>
      <c r="BS209" s="456"/>
      <c r="BT209" s="44" t="s">
        <v>816</v>
      </c>
      <c r="BU209" s="456"/>
      <c r="BV209" s="456"/>
      <c r="BW209" s="456"/>
      <c r="BX209" s="456"/>
      <c r="BY209" s="456"/>
      <c r="BZ209" s="456"/>
      <c r="CA209" s="456"/>
      <c r="CB209" s="456"/>
      <c r="CC209" s="456"/>
      <c r="CD209" s="456"/>
      <c r="CE209" s="456"/>
      <c r="CF209" s="456"/>
      <c r="CG209" s="456"/>
      <c r="CH209" s="456"/>
      <c r="CI209" s="456"/>
      <c r="CJ209" s="456"/>
      <c r="CK209" s="456"/>
      <c r="CL209" s="456"/>
      <c r="CM209" s="456"/>
      <c r="CN209" s="456"/>
      <c r="CO209" s="456"/>
      <c r="CP209" s="456"/>
      <c r="CQ209" s="456"/>
    </row>
    <row r="210" spans="1:96" ht="13.2">
      <c r="A210" s="456"/>
      <c r="B210" s="456"/>
      <c r="C210" s="35"/>
      <c r="D210" s="1726" t="s">
        <v>738</v>
      </c>
      <c r="E210" s="1726"/>
      <c r="F210" s="1726"/>
      <c r="G210" s="1726"/>
      <c r="H210" s="1726"/>
      <c r="I210" s="1726"/>
      <c r="J210" s="1726"/>
      <c r="K210" s="1726"/>
      <c r="L210" s="1726"/>
      <c r="M210" s="1726"/>
      <c r="N210" s="456"/>
      <c r="O210" s="456"/>
      <c r="P210" s="456"/>
      <c r="Q210" s="456"/>
      <c r="R210" s="456"/>
      <c r="S210" s="456"/>
      <c r="T210" s="456"/>
      <c r="U210" s="456"/>
      <c r="V210" s="456"/>
      <c r="W210" s="456"/>
      <c r="X210" s="456"/>
      <c r="Y210" s="456"/>
      <c r="Z210" s="456"/>
      <c r="AA210" s="456"/>
      <c r="AB210" s="456"/>
      <c r="AC210" s="456"/>
      <c r="AD210" s="456"/>
      <c r="AE210" s="456"/>
      <c r="AF210" s="456"/>
      <c r="AG210" s="456"/>
      <c r="AH210" s="64"/>
      <c r="AI210" s="64"/>
      <c r="AJ210" s="440"/>
      <c r="AK210" s="440"/>
      <c r="AL210" s="440"/>
      <c r="AM210" s="440"/>
      <c r="AN210" s="440"/>
      <c r="AO210" s="440"/>
      <c r="AP210" s="440"/>
      <c r="AQ210" s="440"/>
      <c r="AR210" s="440"/>
      <c r="AS210" s="440"/>
      <c r="AT210" s="440"/>
      <c r="AU210" s="440"/>
      <c r="AV210" s="440"/>
      <c r="AW210" s="440"/>
      <c r="AX210" s="440"/>
      <c r="AY210" s="440"/>
      <c r="AZ210" s="456"/>
      <c r="BA210" s="456"/>
      <c r="BB210" s="456"/>
      <c r="BC210" s="456"/>
      <c r="BD210" s="455"/>
      <c r="BE210" s="456"/>
      <c r="BF210" s="456"/>
      <c r="BG210" s="456"/>
      <c r="BH210" s="456"/>
      <c r="BI210" s="456"/>
      <c r="BJ210" s="456"/>
      <c r="BK210" s="456"/>
      <c r="BL210" s="456"/>
      <c r="BM210" s="456"/>
      <c r="BN210" s="1440" t="s">
        <v>817</v>
      </c>
      <c r="BO210" s="456"/>
      <c r="BP210" s="456"/>
      <c r="BQ210" s="456"/>
      <c r="BR210" s="456"/>
      <c r="BS210" s="456"/>
      <c r="BT210" s="44" t="s">
        <v>818</v>
      </c>
      <c r="BU210" s="456"/>
      <c r="BV210" s="456"/>
      <c r="BW210" s="456"/>
      <c r="BX210" s="456"/>
      <c r="BY210" s="456"/>
      <c r="BZ210" s="456"/>
      <c r="CA210" s="456"/>
      <c r="CB210" s="456"/>
      <c r="CC210" s="456"/>
      <c r="CD210" s="456"/>
      <c r="CE210" s="456"/>
      <c r="CF210" s="456"/>
      <c r="CG210" s="456"/>
      <c r="CH210" s="456"/>
      <c r="CI210" s="456"/>
      <c r="CJ210" s="456"/>
      <c r="CK210" s="456"/>
      <c r="CL210" s="456"/>
      <c r="CM210" s="456"/>
      <c r="CN210" s="456"/>
      <c r="CO210" s="456"/>
      <c r="CP210" s="456"/>
      <c r="CQ210" s="456"/>
    </row>
    <row r="211" spans="1:96" ht="13.2">
      <c r="A211" s="456"/>
      <c r="B211" s="456"/>
      <c r="C211" s="35"/>
      <c r="D211" s="456" t="s">
        <v>819</v>
      </c>
      <c r="E211" s="456"/>
      <c r="F211" s="456"/>
      <c r="G211" s="456"/>
      <c r="H211" s="456"/>
      <c r="I211" s="456"/>
      <c r="J211" s="456"/>
      <c r="K211" s="456"/>
      <c r="L211" s="456"/>
      <c r="M211" s="456"/>
      <c r="N211" s="456"/>
      <c r="O211" s="456"/>
      <c r="P211" s="456"/>
      <c r="Q211" s="456"/>
      <c r="R211" s="456"/>
      <c r="S211" s="456"/>
      <c r="T211" s="456"/>
      <c r="U211" s="456"/>
      <c r="V211" s="456"/>
      <c r="W211" s="456"/>
      <c r="X211" s="456"/>
      <c r="Y211" s="1731">
        <v>43</v>
      </c>
      <c r="Z211" s="1731"/>
      <c r="AA211" s="456"/>
      <c r="AB211" s="456"/>
      <c r="AC211" s="456"/>
      <c r="AD211" s="456"/>
      <c r="AE211" s="456"/>
      <c r="AF211" s="456"/>
      <c r="AG211" s="456"/>
      <c r="AH211" s="456"/>
      <c r="AI211" s="456"/>
      <c r="AJ211" s="440"/>
      <c r="AK211" s="440"/>
      <c r="AL211" s="440"/>
      <c r="AM211" s="440"/>
      <c r="AN211" s="440"/>
      <c r="AO211" s="440"/>
      <c r="AP211" s="440"/>
      <c r="AQ211" s="440"/>
      <c r="AR211" s="440"/>
      <c r="AS211" s="440"/>
      <c r="AT211" s="440"/>
      <c r="AU211" s="440"/>
      <c r="AV211" s="440"/>
      <c r="AW211" s="440"/>
      <c r="AX211" s="440"/>
      <c r="AY211" s="440"/>
      <c r="AZ211" s="456"/>
      <c r="BA211" s="456"/>
      <c r="BB211" s="456"/>
      <c r="BC211" s="456"/>
      <c r="BD211" s="456"/>
      <c r="BE211" s="456"/>
      <c r="BF211" s="456"/>
      <c r="BG211" s="456"/>
      <c r="BH211" s="456"/>
      <c r="BI211" s="456"/>
      <c r="BJ211" s="456"/>
      <c r="BK211" s="456"/>
      <c r="BL211" s="456"/>
      <c r="BM211" s="456"/>
      <c r="BN211" s="1440" t="s">
        <v>820</v>
      </c>
      <c r="BO211" s="456"/>
      <c r="BP211" s="456"/>
      <c r="BQ211" s="456"/>
      <c r="BR211" s="456"/>
      <c r="BS211" s="456"/>
      <c r="BT211" s="44" t="s">
        <v>821</v>
      </c>
      <c r="BU211" s="456"/>
      <c r="BV211" s="456"/>
      <c r="BW211" s="456"/>
      <c r="BX211" s="456"/>
      <c r="BY211" s="456"/>
      <c r="BZ211" s="456"/>
      <c r="CA211" s="456"/>
      <c r="CB211" s="456"/>
      <c r="CC211" s="456"/>
      <c r="CD211" s="456"/>
      <c r="CE211" s="456"/>
      <c r="CF211" s="456"/>
      <c r="CG211" s="456"/>
      <c r="CH211" s="456"/>
      <c r="CI211" s="456"/>
      <c r="CJ211" s="456"/>
      <c r="CK211" s="456"/>
      <c r="CL211" s="456"/>
      <c r="CM211" s="456"/>
      <c r="CN211" s="456"/>
      <c r="CO211" s="456"/>
      <c r="CP211" s="456"/>
      <c r="CQ211" s="456"/>
    </row>
    <row r="212" spans="1:96" ht="13.2">
      <c r="A212" s="456"/>
      <c r="B212" s="456"/>
      <c r="C212" s="456"/>
      <c r="D212" s="46" t="s">
        <v>822</v>
      </c>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40"/>
      <c r="AH212" s="456"/>
      <c r="AI212" s="456"/>
      <c r="AJ212" s="440"/>
      <c r="AK212" s="440"/>
      <c r="AL212" s="440"/>
      <c r="AM212" s="440"/>
      <c r="AN212" s="440"/>
      <c r="AO212" s="440"/>
      <c r="AP212" s="440"/>
      <c r="AQ212" s="440"/>
      <c r="AR212" s="440"/>
      <c r="AS212" s="440"/>
      <c r="AT212" s="440"/>
      <c r="AU212" s="440"/>
      <c r="AV212" s="440"/>
      <c r="AW212" s="440"/>
      <c r="AX212" s="440"/>
      <c r="AY212" s="440"/>
      <c r="AZ212" s="456"/>
      <c r="BA212" s="456"/>
      <c r="BB212" s="456"/>
      <c r="BC212" s="266" t="s">
        <v>294</v>
      </c>
      <c r="BD212" s="456"/>
      <c r="BE212" s="456"/>
      <c r="BF212" s="456"/>
      <c r="BG212" s="456"/>
      <c r="BH212" s="456"/>
      <c r="BI212" s="456"/>
      <c r="BJ212" s="456"/>
      <c r="BK212" s="456"/>
      <c r="BL212" s="456"/>
      <c r="BM212" s="456"/>
      <c r="BN212" s="1440" t="s">
        <v>823</v>
      </c>
      <c r="BO212" s="456"/>
      <c r="BP212" s="456"/>
      <c r="BQ212" s="456"/>
      <c r="BR212" s="456"/>
      <c r="BS212" s="456"/>
      <c r="BT212" s="44" t="s">
        <v>824</v>
      </c>
      <c r="BU212" s="456"/>
      <c r="BV212" s="456"/>
      <c r="BW212" s="456"/>
      <c r="BX212" s="456"/>
      <c r="BY212" s="456"/>
      <c r="BZ212" s="456"/>
      <c r="CA212" s="456"/>
      <c r="CB212" s="456"/>
      <c r="CC212" s="456"/>
      <c r="CD212" s="456"/>
      <c r="CE212" s="456"/>
      <c r="CF212" s="456"/>
      <c r="CG212" s="456"/>
      <c r="CH212" s="456"/>
      <c r="CI212" s="456"/>
      <c r="CJ212" s="456"/>
      <c r="CK212" s="456"/>
      <c r="CL212" s="456"/>
      <c r="CM212" s="456"/>
      <c r="CN212" s="456"/>
      <c r="CO212" s="456"/>
      <c r="CP212" s="456"/>
      <c r="CQ212" s="456"/>
    </row>
    <row r="213" spans="1:96" s="456" customFormat="1" ht="13.2">
      <c r="D213" s="2214" t="s">
        <v>730</v>
      </c>
      <c r="E213" s="2214"/>
      <c r="F213" s="2214"/>
      <c r="G213" s="2214"/>
      <c r="H213" s="2214"/>
      <c r="I213" s="2214"/>
      <c r="J213" s="2214"/>
      <c r="K213" s="2214"/>
      <c r="L213" s="2214"/>
      <c r="M213" s="2214"/>
      <c r="N213" s="2214"/>
      <c r="O213" s="2214"/>
      <c r="P213" s="2214"/>
      <c r="Q213" s="2214"/>
      <c r="R213" s="2214"/>
      <c r="S213" s="2214"/>
      <c r="T213" s="2214"/>
      <c r="U213" s="2214"/>
      <c r="V213" s="2214"/>
      <c r="W213" s="2214"/>
      <c r="X213" s="2214"/>
      <c r="Y213" s="2214"/>
      <c r="Z213" s="2214"/>
      <c r="AG213" s="440"/>
      <c r="AJ213" s="440"/>
      <c r="AK213" s="440"/>
      <c r="AL213" s="440"/>
      <c r="AM213" s="440"/>
      <c r="AN213" s="440"/>
      <c r="AO213" s="440"/>
      <c r="AP213" s="440"/>
      <c r="AQ213" s="440"/>
      <c r="AR213" s="440"/>
      <c r="AS213" s="440"/>
      <c r="AT213" s="440"/>
      <c r="AU213" s="440"/>
      <c r="AV213" s="440"/>
      <c r="AW213" s="440"/>
      <c r="AX213" s="440"/>
      <c r="AY213" s="440"/>
      <c r="BC213" s="456" t="s">
        <v>825</v>
      </c>
      <c r="BN213" s="1440" t="s">
        <v>826</v>
      </c>
      <c r="BT213" s="44" t="s">
        <v>827</v>
      </c>
      <c r="CR213" s="18"/>
    </row>
    <row r="214" spans="1:96" ht="13.2">
      <c r="A214" s="456"/>
      <c r="B214" s="456"/>
      <c r="C214" s="456"/>
      <c r="D214" s="46" t="s">
        <v>828</v>
      </c>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51"/>
      <c r="AA214" s="456"/>
      <c r="AB214" s="2149"/>
      <c r="AC214" s="2149"/>
      <c r="AD214" s="2149"/>
      <c r="AE214" s="2149"/>
      <c r="AF214" s="2149"/>
      <c r="AG214" s="2149"/>
      <c r="AH214" s="2149"/>
      <c r="AI214" s="2149"/>
      <c r="AJ214" s="2149"/>
      <c r="AK214" s="2149"/>
      <c r="AL214" s="2149"/>
      <c r="AM214" s="36"/>
      <c r="AN214" s="36"/>
      <c r="AO214" s="36"/>
      <c r="AP214" s="36"/>
      <c r="AQ214" s="36"/>
      <c r="AR214" s="36"/>
      <c r="AS214" s="36"/>
      <c r="AT214" s="36"/>
      <c r="AU214" s="36"/>
      <c r="AV214" s="36"/>
      <c r="AW214" s="36"/>
      <c r="AX214" s="36"/>
      <c r="AY214" s="36"/>
      <c r="AZ214" s="456"/>
      <c r="BA214" s="456"/>
      <c r="BB214" s="456"/>
      <c r="BC214" s="456" t="s">
        <v>829</v>
      </c>
      <c r="BD214" s="456"/>
      <c r="BE214" s="456"/>
      <c r="BF214" s="456"/>
      <c r="BG214" s="456"/>
      <c r="BH214" s="456"/>
      <c r="BI214" s="456"/>
      <c r="BJ214" s="456"/>
      <c r="BK214" s="456"/>
      <c r="BL214" s="456"/>
      <c r="BM214" s="456"/>
      <c r="BN214" s="1440" t="s">
        <v>830</v>
      </c>
      <c r="BO214" s="456"/>
      <c r="BP214" s="456"/>
      <c r="BQ214" s="456"/>
      <c r="BR214" s="456"/>
      <c r="BS214" s="456"/>
      <c r="BT214" s="44" t="s">
        <v>831</v>
      </c>
      <c r="BU214" s="456"/>
      <c r="BV214" s="456"/>
      <c r="BW214" s="456"/>
      <c r="BX214" s="456"/>
      <c r="BY214" s="456"/>
      <c r="BZ214" s="456"/>
      <c r="CA214" s="456"/>
      <c r="CB214" s="456"/>
      <c r="CC214" s="456"/>
      <c r="CD214" s="456"/>
      <c r="CE214" s="456"/>
      <c r="CF214" s="456"/>
      <c r="CG214" s="456"/>
      <c r="CH214" s="456"/>
      <c r="CI214" s="456"/>
      <c r="CJ214" s="456"/>
      <c r="CK214" s="456"/>
      <c r="CL214" s="456"/>
      <c r="CM214" s="456"/>
      <c r="CN214" s="456"/>
      <c r="CO214" s="456"/>
      <c r="CP214" s="456"/>
      <c r="CQ214" s="456"/>
    </row>
    <row r="215" spans="1:96" s="456" customFormat="1" ht="12.75" customHeight="1">
      <c r="D215" s="46" t="s">
        <v>832</v>
      </c>
      <c r="Z215" s="51"/>
      <c r="AB215" s="2149"/>
      <c r="AC215" s="2149"/>
      <c r="AD215" s="2149"/>
      <c r="AE215" s="2149"/>
      <c r="AF215" s="2149"/>
      <c r="AG215" s="2149"/>
      <c r="AH215" s="2149"/>
      <c r="AI215" s="2149"/>
      <c r="AJ215" s="2149"/>
      <c r="AK215" s="2149"/>
      <c r="AL215" s="2149"/>
      <c r="AM215" s="36"/>
      <c r="AN215" s="36"/>
      <c r="AO215" s="36"/>
      <c r="AP215" s="36"/>
      <c r="AQ215" s="36"/>
      <c r="AR215" s="36"/>
      <c r="AS215" s="36"/>
      <c r="AT215" s="36"/>
      <c r="AU215" s="36"/>
      <c r="AV215" s="36"/>
      <c r="AW215" s="36"/>
      <c r="AX215" s="36"/>
      <c r="AY215" s="36"/>
      <c r="BC215" s="29" t="s">
        <v>833</v>
      </c>
      <c r="CR215" s="18"/>
    </row>
    <row r="216" spans="1:96" s="456"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56" t="s">
        <v>834</v>
      </c>
      <c r="CR216" s="18"/>
    </row>
    <row r="217" spans="1:96" s="456" customFormat="1" ht="13.2">
      <c r="A217" s="284" t="s">
        <v>835</v>
      </c>
      <c r="B217" s="29"/>
      <c r="C217" s="284" t="s">
        <v>836</v>
      </c>
      <c r="D217" s="1447"/>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0"/>
      <c r="AH217" s="29"/>
      <c r="AI217" s="29"/>
      <c r="AJ217" s="440"/>
      <c r="AK217" s="440"/>
      <c r="AL217" s="440"/>
      <c r="AM217" s="440"/>
      <c r="AN217" s="440"/>
      <c r="AO217" s="440"/>
      <c r="AP217" s="440"/>
      <c r="AQ217" s="440"/>
      <c r="AR217" s="440"/>
      <c r="AS217" s="440"/>
      <c r="AT217" s="440"/>
      <c r="AU217" s="440"/>
      <c r="AV217" s="440"/>
      <c r="AW217" s="440"/>
      <c r="AX217" s="440"/>
      <c r="AY217" s="440"/>
      <c r="BC217" s="456" t="s">
        <v>837</v>
      </c>
      <c r="CR217" s="18"/>
    </row>
    <row r="218" spans="1:96" ht="13.2">
      <c r="A218" s="39"/>
      <c r="B218" s="456"/>
      <c r="C218" s="39"/>
      <c r="D218" s="46" t="s">
        <v>838</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40"/>
      <c r="AH218" s="456"/>
      <c r="AI218" s="456"/>
      <c r="AJ218" s="440"/>
      <c r="AK218" s="440"/>
      <c r="AL218" s="440"/>
      <c r="AM218" s="440"/>
      <c r="AN218" s="440"/>
      <c r="AO218" s="440"/>
      <c r="AP218" s="440"/>
      <c r="AQ218" s="440"/>
      <c r="AR218" s="440"/>
      <c r="AS218" s="440"/>
      <c r="AT218" s="440"/>
      <c r="AU218" s="440"/>
      <c r="AV218" s="440"/>
      <c r="AW218" s="440"/>
      <c r="AX218" s="440"/>
      <c r="AY218" s="440"/>
      <c r="AZ218" s="456"/>
      <c r="BA218" s="456"/>
      <c r="BB218" s="456"/>
      <c r="BC218" s="456" t="s">
        <v>839</v>
      </c>
      <c r="BD218" s="456"/>
      <c r="BE218" s="456"/>
      <c r="BF218" s="456"/>
      <c r="BG218" s="456"/>
      <c r="BH218" s="456"/>
      <c r="BI218" s="456"/>
      <c r="BJ218" s="456"/>
      <c r="BK218" s="456"/>
      <c r="BL218" s="456"/>
      <c r="BM218" s="456"/>
      <c r="BN218" s="456"/>
      <c r="BO218" s="456"/>
      <c r="BP218" s="456"/>
      <c r="BQ218" s="456"/>
      <c r="BR218" s="456"/>
      <c r="BS218" s="456"/>
      <c r="BT218" s="456"/>
      <c r="BU218" s="456"/>
      <c r="BV218" s="456"/>
      <c r="BW218" s="456"/>
      <c r="BX218" s="456"/>
      <c r="BY218" s="456"/>
      <c r="BZ218" s="456"/>
      <c r="CA218" s="456"/>
      <c r="CB218" s="456"/>
      <c r="CC218" s="456"/>
      <c r="CD218" s="456"/>
      <c r="CE218" s="456"/>
      <c r="CF218" s="456"/>
      <c r="CG218" s="456"/>
      <c r="CH218" s="456"/>
      <c r="CI218" s="456"/>
      <c r="CJ218" s="456"/>
      <c r="CK218" s="456"/>
      <c r="CL218" s="456"/>
      <c r="CM218" s="456"/>
      <c r="CN218" s="456"/>
      <c r="CO218" s="456"/>
      <c r="CP218" s="456"/>
      <c r="CQ218" s="456"/>
    </row>
    <row r="219" spans="1:96" s="29" customFormat="1" ht="12.75" customHeight="1">
      <c r="A219" s="39"/>
      <c r="B219" s="456"/>
      <c r="C219" s="39"/>
      <c r="D219" s="1726" t="s">
        <v>788</v>
      </c>
      <c r="E219" s="1726"/>
      <c r="F219" s="1726"/>
      <c r="G219" s="1726"/>
      <c r="H219" s="1726"/>
      <c r="I219" s="1726"/>
      <c r="J219" s="1726"/>
      <c r="K219" s="1726"/>
      <c r="L219" s="1726"/>
      <c r="M219" s="1726"/>
      <c r="N219" s="1726"/>
      <c r="O219" s="1726"/>
      <c r="P219" s="1726"/>
      <c r="Q219" s="1726"/>
      <c r="R219" s="1726"/>
      <c r="S219" s="1726"/>
      <c r="T219" s="1726"/>
      <c r="U219" s="1726"/>
      <c r="V219" s="1726"/>
      <c r="W219" s="1726"/>
      <c r="X219" s="1726"/>
      <c r="Y219" s="1726"/>
      <c r="Z219" s="1726"/>
      <c r="AA219" s="456"/>
      <c r="AB219" s="456"/>
      <c r="AC219" s="456"/>
      <c r="AD219" s="456"/>
      <c r="AE219" s="456"/>
      <c r="AF219" s="456"/>
      <c r="AG219" s="440"/>
      <c r="AH219" s="456"/>
      <c r="AI219" s="456"/>
      <c r="AJ219" s="440"/>
      <c r="AK219" s="440"/>
      <c r="AL219" s="440"/>
      <c r="AM219" s="440"/>
      <c r="AN219" s="440"/>
      <c r="AO219" s="440"/>
      <c r="AP219" s="440"/>
      <c r="AQ219" s="440"/>
      <c r="AR219" s="440"/>
      <c r="AS219" s="440"/>
      <c r="AT219" s="440"/>
      <c r="AU219" s="440"/>
      <c r="AV219" s="440"/>
      <c r="AW219" s="440"/>
      <c r="AX219" s="440"/>
      <c r="AY219" s="440"/>
      <c r="AZ219" s="151"/>
      <c r="BA219" s="151"/>
      <c r="BC219" s="456" t="s">
        <v>840</v>
      </c>
      <c r="CR219" s="440"/>
    </row>
    <row r="220" spans="1:96" ht="13.2">
      <c r="A220" s="39"/>
      <c r="B220" s="40"/>
      <c r="C220" s="39"/>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40"/>
      <c r="AH220" s="456"/>
      <c r="AI220" s="456"/>
      <c r="AJ220" s="440"/>
      <c r="AK220" s="440"/>
      <c r="AL220" s="440"/>
      <c r="AM220" s="440"/>
      <c r="AN220" s="440"/>
      <c r="AO220" s="440"/>
      <c r="AP220" s="440"/>
      <c r="AQ220" s="440"/>
      <c r="AR220" s="440"/>
      <c r="AS220" s="440"/>
      <c r="AT220" s="440"/>
      <c r="AU220" s="440"/>
      <c r="AV220" s="440"/>
      <c r="AW220" s="440"/>
      <c r="AX220" s="440"/>
      <c r="AY220" s="440"/>
      <c r="AZ220" s="456"/>
      <c r="BA220" s="46"/>
      <c r="BB220" s="456"/>
      <c r="BC220" s="456" t="s">
        <v>841</v>
      </c>
      <c r="BD220" s="456"/>
      <c r="BE220" s="456"/>
      <c r="BF220" s="456"/>
      <c r="BG220" s="456"/>
      <c r="BH220" s="456"/>
      <c r="BI220" s="456"/>
      <c r="BJ220" s="456"/>
      <c r="BK220" s="456"/>
      <c r="BL220" s="456"/>
      <c r="BM220" s="456"/>
      <c r="BN220" s="456"/>
      <c r="BO220" s="456"/>
      <c r="BP220" s="456"/>
      <c r="BQ220" s="456"/>
      <c r="BR220" s="456"/>
      <c r="BS220" s="456"/>
      <c r="BT220" s="456"/>
      <c r="BU220" s="456"/>
      <c r="BV220" s="456"/>
      <c r="BW220" s="456"/>
      <c r="BX220" s="456"/>
      <c r="BY220" s="456"/>
      <c r="BZ220" s="456"/>
      <c r="CA220" s="456"/>
      <c r="CB220" s="456"/>
      <c r="CC220" s="456"/>
      <c r="CD220" s="456"/>
      <c r="CE220" s="456"/>
      <c r="CF220" s="456"/>
      <c r="CG220" s="456"/>
      <c r="CH220" s="456"/>
      <c r="CI220" s="456"/>
      <c r="CJ220" s="456"/>
      <c r="CK220" s="456"/>
      <c r="CL220" s="456"/>
      <c r="CM220" s="456"/>
      <c r="CN220" s="456"/>
      <c r="CO220" s="456"/>
      <c r="CP220" s="456"/>
      <c r="CQ220" s="456"/>
    </row>
    <row r="221" spans="1:96" ht="13.2">
      <c r="A221" s="1973" t="s">
        <v>842</v>
      </c>
      <c r="B221" s="1973"/>
      <c r="C221" s="1973"/>
      <c r="D221" s="1973"/>
      <c r="E221" s="1973"/>
      <c r="F221" s="1973"/>
      <c r="G221" s="1973"/>
      <c r="H221" s="1973"/>
      <c r="I221" s="1973"/>
      <c r="J221" s="1973"/>
      <c r="K221" s="1973"/>
      <c r="L221" s="1973"/>
      <c r="M221" s="1973"/>
      <c r="N221" s="1973"/>
      <c r="O221" s="1973"/>
      <c r="P221" s="1973"/>
      <c r="Q221" s="1973"/>
      <c r="R221" s="1973"/>
      <c r="S221" s="1973"/>
      <c r="T221" s="1973"/>
      <c r="U221" s="1973"/>
      <c r="V221" s="1973"/>
      <c r="W221" s="1973"/>
      <c r="X221" s="1973"/>
      <c r="Y221" s="1973"/>
      <c r="Z221" s="1973"/>
      <c r="AA221" s="1973"/>
      <c r="AB221" s="1973"/>
      <c r="AC221" s="1973"/>
      <c r="AD221" s="1973"/>
      <c r="AE221" s="1973"/>
      <c r="AF221" s="1973"/>
      <c r="AG221" s="1973"/>
      <c r="AH221" s="1973"/>
      <c r="AI221" s="1973"/>
      <c r="AJ221" s="1973"/>
      <c r="AK221" s="1973"/>
      <c r="AL221" s="1973"/>
      <c r="AM221" s="93"/>
      <c r="AN221" s="93"/>
      <c r="AO221" s="93"/>
      <c r="AP221" s="93"/>
      <c r="AQ221" s="93"/>
      <c r="AR221" s="93"/>
      <c r="AS221" s="93"/>
      <c r="AT221" s="93"/>
      <c r="AU221" s="93"/>
      <c r="AV221" s="93"/>
      <c r="AW221" s="93"/>
      <c r="AX221" s="93"/>
      <c r="AY221" s="93"/>
      <c r="AZ221" s="456"/>
      <c r="BA221" s="46"/>
      <c r="BB221" s="456"/>
      <c r="BC221" s="456"/>
      <c r="BD221" s="456"/>
      <c r="BE221" s="456"/>
      <c r="BF221" s="456"/>
      <c r="BG221" s="456"/>
      <c r="BH221" s="456"/>
      <c r="BI221" s="456"/>
      <c r="BJ221" s="456"/>
      <c r="BK221" s="456"/>
      <c r="BL221" s="456"/>
      <c r="BM221" s="456"/>
      <c r="BN221" s="456"/>
      <c r="BO221" s="456"/>
      <c r="BP221" s="456"/>
      <c r="BQ221" s="456"/>
      <c r="BR221" s="456"/>
      <c r="BS221" s="456"/>
      <c r="BT221" s="456"/>
      <c r="BU221" s="456"/>
      <c r="BV221" s="456"/>
      <c r="BW221" s="456"/>
      <c r="BX221" s="456"/>
      <c r="BY221" s="456"/>
      <c r="BZ221" s="456"/>
      <c r="CA221" s="456"/>
      <c r="CB221" s="456"/>
      <c r="CC221" s="456"/>
      <c r="CD221" s="456"/>
      <c r="CE221" s="456"/>
      <c r="CF221" s="456"/>
      <c r="CG221" s="456"/>
      <c r="CH221" s="456"/>
      <c r="CI221" s="456"/>
      <c r="CJ221" s="456"/>
      <c r="CK221" s="456"/>
      <c r="CL221" s="456"/>
      <c r="CM221" s="456"/>
      <c r="CN221" s="456"/>
      <c r="CO221" s="456"/>
      <c r="CP221" s="456"/>
      <c r="CQ221" s="456"/>
    </row>
    <row r="222" spans="1:96" ht="13.8" thickBot="1">
      <c r="A222" s="1974"/>
      <c r="B222" s="1974"/>
      <c r="C222" s="1974"/>
      <c r="D222" s="1974"/>
      <c r="E222" s="1974"/>
      <c r="F222" s="1974"/>
      <c r="G222" s="1974"/>
      <c r="H222" s="1974"/>
      <c r="I222" s="1974"/>
      <c r="J222" s="1974"/>
      <c r="K222" s="1974"/>
      <c r="L222" s="1974"/>
      <c r="M222" s="1974"/>
      <c r="N222" s="1974"/>
      <c r="O222" s="1974"/>
      <c r="P222" s="1974"/>
      <c r="Q222" s="1974"/>
      <c r="R222" s="1974"/>
      <c r="S222" s="1974"/>
      <c r="T222" s="1974"/>
      <c r="U222" s="1974"/>
      <c r="V222" s="1974"/>
      <c r="W222" s="1974"/>
      <c r="X222" s="1974"/>
      <c r="Y222" s="1974"/>
      <c r="Z222" s="1974"/>
      <c r="AA222" s="1974"/>
      <c r="AB222" s="1974"/>
      <c r="AC222" s="1974"/>
      <c r="AD222" s="1974"/>
      <c r="AE222" s="1974"/>
      <c r="AF222" s="1974"/>
      <c r="AG222" s="1974"/>
      <c r="AH222" s="1974"/>
      <c r="AI222" s="1974"/>
      <c r="AJ222" s="1974"/>
      <c r="AK222" s="1974"/>
      <c r="AL222" s="1974"/>
      <c r="AM222" s="93"/>
      <c r="AN222" s="93"/>
      <c r="AO222" s="93"/>
      <c r="AP222" s="93"/>
      <c r="AQ222" s="93"/>
      <c r="AR222" s="93"/>
      <c r="AS222" s="93"/>
      <c r="AT222" s="93"/>
      <c r="AU222" s="93"/>
      <c r="AV222" s="93"/>
      <c r="AW222" s="93"/>
      <c r="AX222" s="93"/>
      <c r="AY222" s="93"/>
      <c r="AZ222" s="46"/>
      <c r="BA222" s="46"/>
      <c r="BB222" s="456"/>
      <c r="BC222" s="456"/>
      <c r="BD222" s="456"/>
      <c r="BE222" s="456"/>
      <c r="BF222" s="456"/>
      <c r="BG222" s="456"/>
      <c r="BH222" s="456"/>
      <c r="BI222" s="456"/>
      <c r="BJ222" s="456"/>
      <c r="BK222" s="456"/>
      <c r="BL222" s="456"/>
      <c r="BM222" s="456"/>
      <c r="BN222" s="456"/>
      <c r="BO222" s="456"/>
      <c r="BP222" s="46"/>
      <c r="BQ222" s="456"/>
      <c r="BR222" s="456"/>
      <c r="BS222" s="456"/>
      <c r="BT222" s="456"/>
      <c r="BU222" s="456"/>
      <c r="BV222" s="456"/>
      <c r="BW222" s="456"/>
      <c r="BX222" s="456"/>
      <c r="BY222" s="456"/>
      <c r="BZ222" s="456"/>
      <c r="CA222" s="456"/>
      <c r="CB222" s="456"/>
      <c r="CC222" s="456"/>
      <c r="CD222" s="456"/>
      <c r="CE222" s="456"/>
      <c r="CF222" s="456"/>
      <c r="CG222" s="456"/>
      <c r="CH222" s="456"/>
      <c r="CI222" s="456"/>
      <c r="CJ222" s="456"/>
      <c r="CK222" s="456"/>
      <c r="CL222" s="456"/>
      <c r="CM222" s="456"/>
      <c r="CN222" s="456"/>
      <c r="CO222" s="456"/>
      <c r="CP222" s="456"/>
      <c r="CQ222" s="456"/>
    </row>
    <row r="223" spans="1:96" ht="13.8" thickTop="1">
      <c r="A223" s="18"/>
      <c r="B223" s="18"/>
      <c r="C223" s="18"/>
      <c r="D223" s="18"/>
      <c r="E223" s="18"/>
      <c r="F223" s="18"/>
      <c r="G223" s="440"/>
      <c r="H223" s="18"/>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Z223" s="456"/>
      <c r="BA223" s="46"/>
      <c r="BB223" s="46"/>
      <c r="BC223" s="456"/>
      <c r="BD223" s="456"/>
      <c r="BE223" s="456"/>
      <c r="BF223" s="456"/>
      <c r="BG223" s="456"/>
      <c r="BH223" s="456"/>
      <c r="BI223" s="456"/>
      <c r="BJ223" s="456"/>
      <c r="BK223" s="456"/>
      <c r="BL223" s="456"/>
      <c r="BM223" s="456"/>
      <c r="BN223" s="456"/>
      <c r="BO223" s="456"/>
      <c r="BP223" s="456"/>
      <c r="BQ223" s="46"/>
      <c r="BR223" s="456"/>
      <c r="BS223" s="456"/>
      <c r="BT223" s="456"/>
      <c r="BU223" s="456"/>
      <c r="BV223" s="456"/>
      <c r="BW223" s="456"/>
      <c r="BX223" s="456"/>
      <c r="BY223" s="456"/>
      <c r="BZ223" s="456"/>
      <c r="CA223" s="456"/>
      <c r="CB223" s="456"/>
      <c r="CC223" s="456"/>
      <c r="CD223" s="456"/>
      <c r="CE223" s="456"/>
      <c r="CF223" s="456"/>
      <c r="CG223" s="456"/>
      <c r="CH223" s="456"/>
      <c r="CI223" s="456"/>
      <c r="CJ223" s="456"/>
      <c r="CK223" s="456"/>
      <c r="CL223" s="456"/>
      <c r="CM223" s="456"/>
      <c r="CN223" s="456"/>
      <c r="CO223" s="456"/>
      <c r="CP223" s="456"/>
      <c r="CQ223" s="456"/>
    </row>
    <row r="224" spans="1:96" ht="13.2">
      <c r="A224" s="39" t="s">
        <v>668</v>
      </c>
      <c r="B224" s="39"/>
      <c r="C224" s="39" t="s">
        <v>843</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56"/>
      <c r="AL224" s="456"/>
      <c r="AZ224" s="46"/>
      <c r="BA224" s="46"/>
      <c r="BB224" s="46"/>
      <c r="BC224" s="456"/>
      <c r="BD224" s="456"/>
      <c r="BE224" s="456"/>
      <c r="BF224" s="456"/>
      <c r="BG224" s="456"/>
      <c r="BH224" s="456"/>
      <c r="BI224" s="456"/>
      <c r="BJ224" s="456"/>
      <c r="BK224" s="456"/>
      <c r="BL224" s="456"/>
      <c r="BM224" s="456"/>
      <c r="BN224" s="456"/>
      <c r="BO224" s="456"/>
      <c r="BP224" s="456"/>
      <c r="BQ224" s="46"/>
      <c r="BR224" s="456"/>
      <c r="BS224" s="456"/>
      <c r="BT224" s="456"/>
      <c r="BU224" s="456"/>
      <c r="BV224" s="456"/>
      <c r="BW224" s="456"/>
      <c r="BX224" s="456"/>
      <c r="BY224" s="456"/>
      <c r="BZ224" s="456"/>
      <c r="CA224" s="456"/>
      <c r="CB224" s="456"/>
      <c r="CC224" s="456"/>
      <c r="CD224" s="456"/>
      <c r="CE224" s="456"/>
      <c r="CF224" s="456"/>
      <c r="CG224" s="456"/>
      <c r="CH224" s="456"/>
      <c r="CI224" s="456"/>
      <c r="CJ224" s="456"/>
      <c r="CK224" s="456"/>
      <c r="CL224" s="456"/>
      <c r="CM224" s="456"/>
      <c r="CN224" s="456"/>
      <c r="CO224" s="456"/>
      <c r="CP224" s="456"/>
      <c r="CQ224" s="456"/>
    </row>
    <row r="225" spans="1:69" ht="13.2">
      <c r="A225" s="456"/>
      <c r="B225" s="115"/>
      <c r="C225" s="456"/>
      <c r="D225" s="46" t="s">
        <v>844</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731" t="s">
        <v>643</v>
      </c>
      <c r="AJ225" s="1731"/>
      <c r="AK225" s="456"/>
      <c r="AL225" s="46"/>
      <c r="AM225" s="151"/>
      <c r="AN225" s="151"/>
      <c r="AO225" s="151"/>
      <c r="AP225" s="151"/>
      <c r="AQ225" s="151"/>
      <c r="AR225" s="151"/>
      <c r="AS225" s="151"/>
      <c r="AT225" s="151"/>
      <c r="AU225" s="151"/>
      <c r="AV225" s="151"/>
      <c r="AW225" s="151"/>
      <c r="AX225" s="151"/>
      <c r="AY225" s="151"/>
      <c r="AZ225" s="456"/>
      <c r="BA225" s="456"/>
      <c r="BB225" s="456"/>
      <c r="BC225" s="456"/>
      <c r="BD225" s="456"/>
      <c r="BE225" s="456"/>
      <c r="BF225" s="456"/>
      <c r="BG225" s="456"/>
      <c r="BH225" s="456"/>
      <c r="BI225" s="456"/>
      <c r="BJ225" s="456"/>
      <c r="BK225" s="456"/>
      <c r="BL225" s="456"/>
      <c r="BM225" s="456"/>
      <c r="BN225" s="456"/>
      <c r="BO225" s="46"/>
      <c r="BP225" s="456"/>
      <c r="BQ225" s="456"/>
    </row>
    <row r="226" spans="1:69" ht="13.2">
      <c r="A226" s="456"/>
      <c r="B226" s="115"/>
      <c r="C226" s="456"/>
      <c r="D226" s="46" t="s">
        <v>845</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731" t="s">
        <v>299</v>
      </c>
      <c r="AJ226" s="1731"/>
      <c r="AK226" s="456"/>
      <c r="AL226" s="46"/>
      <c r="AM226" s="151"/>
      <c r="AN226" s="151"/>
      <c r="AO226" s="151"/>
      <c r="AP226" s="151"/>
      <c r="AQ226" s="151"/>
      <c r="AR226" s="151"/>
      <c r="AS226" s="151"/>
      <c r="AT226" s="151"/>
      <c r="AU226" s="151"/>
      <c r="AV226" s="151"/>
      <c r="AW226" s="151"/>
      <c r="AX226" s="151"/>
      <c r="AY226" s="151"/>
      <c r="AZ226" s="46"/>
      <c r="BA226" s="456"/>
      <c r="BB226" s="1448" t="s">
        <v>846</v>
      </c>
      <c r="BC226" s="456"/>
      <c r="BD226" s="456"/>
      <c r="BE226" s="456"/>
      <c r="BF226" s="456"/>
      <c r="BG226" s="1449">
        <f>IF(AND(AND($M$248="for profit",$M$256="for profit",$M$264="nonprofit")),2,0)</f>
        <v>0</v>
      </c>
      <c r="BH226" s="456"/>
      <c r="BI226" s="456"/>
      <c r="BJ226" s="456"/>
      <c r="BK226" s="456"/>
      <c r="BL226" s="456"/>
      <c r="BM226" s="456"/>
      <c r="BN226" s="456"/>
      <c r="BO226" s="46"/>
      <c r="BP226" s="456"/>
      <c r="BQ226" s="456"/>
    </row>
    <row r="227" spans="1:69" ht="12.75" customHeight="1">
      <c r="A227" s="456"/>
      <c r="B227" s="115"/>
      <c r="C227" s="456"/>
      <c r="D227" s="46" t="s">
        <v>847</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731" t="s">
        <v>299</v>
      </c>
      <c r="AJ227" s="1731"/>
      <c r="AK227" s="456"/>
      <c r="AL227" s="46"/>
      <c r="AM227" s="151"/>
      <c r="AN227" s="151"/>
      <c r="AO227" s="151"/>
      <c r="AP227" s="151"/>
      <c r="AQ227" s="151"/>
      <c r="AR227" s="151"/>
      <c r="AS227" s="151"/>
      <c r="AT227" s="151"/>
      <c r="AU227" s="151"/>
      <c r="AV227" s="151"/>
      <c r="AW227" s="151"/>
      <c r="AX227" s="151"/>
      <c r="AY227" s="151"/>
      <c r="AZ227" s="456"/>
      <c r="BA227" s="46"/>
      <c r="BB227" s="1448" t="s">
        <v>846</v>
      </c>
      <c r="BC227" s="456"/>
      <c r="BD227" s="456"/>
      <c r="BE227" s="456"/>
      <c r="BF227" s="456"/>
      <c r="BG227" s="1449">
        <f>IF(AND(AND($M$248="for profit",$M$256="nonprofit",$M$264="for profit")),2,0)</f>
        <v>0</v>
      </c>
      <c r="BH227" s="456"/>
      <c r="BI227" s="456"/>
      <c r="BJ227" s="456"/>
      <c r="BK227" s="456"/>
      <c r="BL227" s="456"/>
      <c r="BM227" s="456"/>
      <c r="BN227" s="456"/>
      <c r="BO227" s="456"/>
      <c r="BP227" s="456"/>
      <c r="BQ227" s="46"/>
    </row>
    <row r="228" spans="1:69" ht="13.2">
      <c r="A228" s="456"/>
      <c r="B228" s="115"/>
      <c r="C228" s="456"/>
      <c r="D228" s="46" t="s">
        <v>848</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731" t="s">
        <v>299</v>
      </c>
      <c r="AJ228" s="1731"/>
      <c r="AK228" s="456"/>
      <c r="AL228" s="46"/>
      <c r="AM228" s="151"/>
      <c r="AN228" s="151"/>
      <c r="AO228" s="151"/>
      <c r="AP228" s="151"/>
      <c r="AQ228" s="151"/>
      <c r="AR228" s="151"/>
      <c r="AS228" s="151"/>
      <c r="AT228" s="151"/>
      <c r="AU228" s="151"/>
      <c r="AV228" s="151"/>
      <c r="AW228" s="151"/>
      <c r="AX228" s="151"/>
      <c r="AY228" s="151"/>
      <c r="AZ228" s="46"/>
      <c r="BA228" s="46"/>
      <c r="BB228" s="228" t="s">
        <v>846</v>
      </c>
      <c r="BC228" s="456"/>
      <c r="BD228" s="456"/>
      <c r="BE228" s="456"/>
      <c r="BF228" s="456"/>
      <c r="BG228" s="1449">
        <f>IF(AND(AND($M$248="nonprofit",$M$256="for profit",$M$264="for profit")),2,0)</f>
        <v>0</v>
      </c>
      <c r="BH228" s="456"/>
      <c r="BI228" s="456"/>
      <c r="BJ228" s="456"/>
      <c r="BK228" s="456"/>
      <c r="BL228" s="456"/>
      <c r="BM228" s="456"/>
      <c r="BN228" s="456"/>
      <c r="BO228" s="456"/>
      <c r="BP228" s="456"/>
      <c r="BQ228" s="46"/>
    </row>
    <row r="229" spans="1:69" ht="13.2">
      <c r="A229" s="456"/>
      <c r="B229" s="115"/>
      <c r="C229" s="456"/>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56"/>
      <c r="AL229" s="46"/>
      <c r="AM229" s="151"/>
      <c r="AN229" s="151"/>
      <c r="AO229" s="151"/>
      <c r="AP229" s="151"/>
      <c r="AQ229" s="151"/>
      <c r="AR229" s="151"/>
      <c r="AS229" s="151"/>
      <c r="AT229" s="151"/>
      <c r="AU229" s="151"/>
      <c r="AV229" s="151"/>
      <c r="AW229" s="151"/>
      <c r="AX229" s="151"/>
      <c r="AY229" s="151"/>
      <c r="AZ229" s="456"/>
      <c r="BA229" s="46"/>
      <c r="BB229" s="228" t="s">
        <v>846</v>
      </c>
      <c r="BC229" s="456"/>
      <c r="BD229" s="456"/>
      <c r="BE229" s="456"/>
      <c r="BF229" s="456"/>
      <c r="BG229" s="1449">
        <f>IF(AND(AND($M$248="for profit",$M$256="nonprofit",$M$264="(select one)")),2,0)</f>
        <v>0</v>
      </c>
      <c r="BH229" s="456"/>
      <c r="BI229" s="456"/>
      <c r="BJ229" s="456"/>
      <c r="BK229" s="456"/>
      <c r="BL229" s="456"/>
      <c r="BM229" s="456"/>
      <c r="BN229" s="456"/>
      <c r="BO229" s="46"/>
      <c r="BP229" s="456"/>
      <c r="BQ229" s="456"/>
    </row>
    <row r="230" spans="1:69" ht="13.2">
      <c r="A230" s="39" t="s">
        <v>704</v>
      </c>
      <c r="B230" s="115"/>
      <c r="C230" s="39" t="s">
        <v>849</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56"/>
      <c r="AL230" s="46"/>
      <c r="AM230" s="151"/>
      <c r="AN230" s="151"/>
      <c r="AO230" s="151"/>
      <c r="AP230" s="151"/>
      <c r="AQ230" s="151"/>
      <c r="AR230" s="151"/>
      <c r="AS230" s="151"/>
      <c r="AT230" s="151"/>
      <c r="AU230" s="151"/>
      <c r="AV230" s="151"/>
      <c r="AW230" s="151"/>
      <c r="AX230" s="151"/>
      <c r="AY230" s="151"/>
      <c r="AZ230" s="456"/>
      <c r="BA230" s="46"/>
      <c r="BB230" s="228" t="s">
        <v>846</v>
      </c>
      <c r="BC230" s="456"/>
      <c r="BD230" s="456"/>
      <c r="BE230" s="456"/>
      <c r="BF230" s="456"/>
      <c r="BG230" s="1450">
        <f>IF(AND(AND($M$248="nonprofit",$M$256="for profit",$M$264="(select one)")),2,0)</f>
        <v>0</v>
      </c>
      <c r="BH230" s="456"/>
      <c r="BI230" s="456"/>
      <c r="BJ230" s="456"/>
      <c r="BK230" s="456"/>
      <c r="BL230" s="456"/>
      <c r="BM230" s="456"/>
      <c r="BN230" s="456"/>
      <c r="BO230" s="46"/>
      <c r="BP230" s="456"/>
      <c r="BQ230" s="456"/>
    </row>
    <row r="231" spans="1:69" ht="13.2">
      <c r="A231" s="456"/>
      <c r="B231" s="456"/>
      <c r="C231" s="456"/>
      <c r="D231" s="111" t="s">
        <v>850</v>
      </c>
      <c r="E231" s="111"/>
      <c r="F231" s="111"/>
      <c r="G231" s="111"/>
      <c r="H231" s="111"/>
      <c r="I231" s="111"/>
      <c r="J231" s="111"/>
      <c r="K231" s="46"/>
      <c r="L231" s="456"/>
      <c r="M231" s="2134" t="str">
        <f>H16</f>
        <v>Ruby Street, L.P.</v>
      </c>
      <c r="N231" s="2134"/>
      <c r="O231" s="2134"/>
      <c r="P231" s="2134"/>
      <c r="Q231" s="2134"/>
      <c r="R231" s="2134"/>
      <c r="S231" s="2134"/>
      <c r="T231" s="2134"/>
      <c r="U231" s="2134"/>
      <c r="V231" s="2134"/>
      <c r="W231" s="2134"/>
      <c r="X231" s="2134"/>
      <c r="Y231" s="2134"/>
      <c r="Z231" s="2134"/>
      <c r="AA231" s="2134"/>
      <c r="AB231" s="2134"/>
      <c r="AC231" s="2134"/>
      <c r="AD231" s="2134"/>
      <c r="AE231" s="2134"/>
      <c r="AF231" s="2134"/>
      <c r="AG231" s="2134"/>
      <c r="AH231" s="2134"/>
      <c r="AI231" s="2134"/>
      <c r="AJ231" s="2134"/>
      <c r="AK231" s="2134"/>
      <c r="AL231" s="456"/>
      <c r="AZ231" s="456"/>
      <c r="BA231" s="46"/>
      <c r="BB231" s="229"/>
      <c r="BC231" s="456"/>
      <c r="BD231" s="456"/>
      <c r="BE231" s="456"/>
      <c r="BF231" s="456"/>
      <c r="BG231" s="1451"/>
      <c r="BH231" s="456"/>
      <c r="BI231" s="456"/>
      <c r="BJ231" s="456"/>
      <c r="BK231" s="456"/>
      <c r="BL231" s="456"/>
      <c r="BM231" s="456"/>
      <c r="BN231" s="456"/>
      <c r="BO231" s="456"/>
      <c r="BP231" s="456"/>
      <c r="BQ231" s="46"/>
    </row>
    <row r="232" spans="1:69" ht="13.2">
      <c r="A232" s="456"/>
      <c r="B232" s="456"/>
      <c r="C232" s="456"/>
      <c r="D232" s="111" t="s">
        <v>851</v>
      </c>
      <c r="E232" s="111"/>
      <c r="F232" s="111"/>
      <c r="G232" s="111"/>
      <c r="H232" s="111"/>
      <c r="I232" s="111"/>
      <c r="J232" s="111"/>
      <c r="K232" s="46"/>
      <c r="L232" s="456"/>
      <c r="M232" s="1726" t="s">
        <v>852</v>
      </c>
      <c r="N232" s="1726"/>
      <c r="O232" s="1726"/>
      <c r="P232" s="1726"/>
      <c r="Q232" s="1726"/>
      <c r="R232" s="1726"/>
      <c r="S232" s="1726"/>
      <c r="T232" s="1726"/>
      <c r="U232" s="1726"/>
      <c r="V232" s="1726"/>
      <c r="W232" s="1726"/>
      <c r="X232" s="1726"/>
      <c r="Y232" s="1726"/>
      <c r="Z232" s="1726"/>
      <c r="AA232" s="1726"/>
      <c r="AB232" s="1726"/>
      <c r="AC232" s="1726"/>
      <c r="AD232" s="1726"/>
      <c r="AE232" s="1726"/>
      <c r="AF232" s="456"/>
      <c r="AG232" s="456"/>
      <c r="AH232" s="456"/>
      <c r="AI232" s="456"/>
      <c r="AJ232" s="456"/>
      <c r="AK232" s="456"/>
      <c r="AL232" s="456"/>
      <c r="AZ232" s="46"/>
      <c r="BA232" s="46"/>
      <c r="BB232" s="196" t="s">
        <v>846</v>
      </c>
      <c r="BC232" s="456"/>
      <c r="BD232" s="456"/>
      <c r="BE232" s="456"/>
      <c r="BF232" s="456"/>
      <c r="BG232" s="1449">
        <f>IF(AND(AND($M$248="nonprofit",$M$256="nonprofit",$M$264="for profit")),2,0)</f>
        <v>0</v>
      </c>
      <c r="BH232" s="456"/>
      <c r="BI232" s="456"/>
      <c r="BJ232" s="456"/>
      <c r="BK232" s="456"/>
      <c r="BL232" s="456"/>
      <c r="BM232" s="456"/>
      <c r="BN232" s="456"/>
      <c r="BO232" s="456"/>
      <c r="BP232" s="456"/>
      <c r="BQ232" s="46"/>
    </row>
    <row r="233" spans="1:69" ht="13.2">
      <c r="A233" s="456"/>
      <c r="B233" s="456"/>
      <c r="C233" s="456"/>
      <c r="D233" s="111" t="s">
        <v>723</v>
      </c>
      <c r="E233" s="111"/>
      <c r="F233" s="456"/>
      <c r="G233" s="456"/>
      <c r="H233" s="456"/>
      <c r="I233" s="456"/>
      <c r="J233" s="456"/>
      <c r="K233" s="456"/>
      <c r="L233" s="456"/>
      <c r="M233" s="1726" t="s">
        <v>624</v>
      </c>
      <c r="N233" s="1726"/>
      <c r="O233" s="1726"/>
      <c r="P233" s="1726"/>
      <c r="Q233" s="1726"/>
      <c r="R233" s="1726"/>
      <c r="S233" s="1726"/>
      <c r="T233" s="1726"/>
      <c r="U233" s="456"/>
      <c r="V233" s="743" t="s">
        <v>853</v>
      </c>
      <c r="W233" s="1725" t="s">
        <v>854</v>
      </c>
      <c r="X233" s="1725"/>
      <c r="Y233" s="111" t="s">
        <v>728</v>
      </c>
      <c r="Z233" s="456"/>
      <c r="AA233" s="456"/>
      <c r="AB233" s="456"/>
      <c r="AC233" s="1726">
        <v>94541</v>
      </c>
      <c r="AD233" s="1726"/>
      <c r="AE233" s="1726"/>
      <c r="AF233" s="456"/>
      <c r="AG233" s="456"/>
      <c r="AH233" s="456"/>
      <c r="AI233" s="456"/>
      <c r="AJ233" s="456"/>
      <c r="AK233" s="456"/>
      <c r="AL233" s="456"/>
      <c r="AZ233" s="456"/>
      <c r="BA233" s="456"/>
      <c r="BB233" s="196" t="s">
        <v>846</v>
      </c>
      <c r="BC233" s="456"/>
      <c r="BD233" s="456"/>
      <c r="BE233" s="456"/>
      <c r="BF233" s="456"/>
      <c r="BG233" s="1449">
        <f>IF(AND(AND($M$248="nonprofit",$M$256="for profit",$M$264="nonprofit")),2,0)</f>
        <v>0</v>
      </c>
      <c r="BH233" s="456"/>
      <c r="BI233" s="456"/>
      <c r="BJ233" s="456"/>
      <c r="BK233" s="456"/>
      <c r="BL233" s="456"/>
      <c r="BM233" s="456"/>
      <c r="BN233" s="456"/>
      <c r="BO233" s="456"/>
      <c r="BP233" s="456"/>
      <c r="BQ233" s="456"/>
    </row>
    <row r="234" spans="1:69" ht="13.2">
      <c r="A234" s="456"/>
      <c r="B234" s="456"/>
      <c r="C234" s="456"/>
      <c r="D234" s="152" t="s">
        <v>855</v>
      </c>
      <c r="E234" s="46"/>
      <c r="F234" s="46"/>
      <c r="G234" s="46"/>
      <c r="H234" s="46"/>
      <c r="I234" s="46"/>
      <c r="J234" s="46"/>
      <c r="K234" s="1425"/>
      <c r="L234" s="456"/>
      <c r="M234" s="1726" t="s">
        <v>856</v>
      </c>
      <c r="N234" s="1726"/>
      <c r="O234" s="1726"/>
      <c r="P234" s="1726"/>
      <c r="Q234" s="1726"/>
      <c r="R234" s="1726"/>
      <c r="S234" s="1726"/>
      <c r="T234" s="1726"/>
      <c r="U234" s="1726"/>
      <c r="V234" s="1726"/>
      <c r="W234" s="1726"/>
      <c r="X234" s="1726"/>
      <c r="Y234" s="1726"/>
      <c r="Z234" s="1726"/>
      <c r="AA234" s="1726"/>
      <c r="AB234" s="1726"/>
      <c r="AC234" s="1726"/>
      <c r="AD234" s="1726"/>
      <c r="AE234" s="1726"/>
      <c r="AF234" s="456"/>
      <c r="AG234" s="456"/>
      <c r="AH234" s="456"/>
      <c r="AI234" s="46"/>
      <c r="AJ234" s="46"/>
      <c r="AK234" s="46"/>
      <c r="AL234" s="46"/>
      <c r="AM234" s="151"/>
      <c r="AN234" s="151"/>
      <c r="AO234" s="151"/>
      <c r="AP234" s="151"/>
      <c r="AQ234" s="151"/>
      <c r="AR234" s="151"/>
      <c r="AS234" s="151"/>
      <c r="AT234" s="151"/>
      <c r="AU234" s="151"/>
      <c r="AV234" s="151"/>
      <c r="AW234" s="151"/>
      <c r="AX234" s="151"/>
      <c r="AY234" s="151"/>
      <c r="AZ234" s="46"/>
      <c r="BA234" s="456"/>
      <c r="BB234" s="196" t="s">
        <v>846</v>
      </c>
      <c r="BC234" s="456"/>
      <c r="BD234" s="456"/>
      <c r="BE234" s="456"/>
      <c r="BF234" s="456"/>
      <c r="BG234" s="1450">
        <f>IF(AND(AND($M$248="for profit",$M$256="nonprofit",$M$264="nonprofit")),2,0)</f>
        <v>0</v>
      </c>
      <c r="BH234" s="456"/>
      <c r="BI234" s="456"/>
      <c r="BJ234" s="456"/>
      <c r="BK234" s="456"/>
      <c r="BL234" s="456"/>
      <c r="BM234" s="456"/>
      <c r="BN234" s="456"/>
      <c r="BO234" s="46"/>
      <c r="BP234" s="456"/>
      <c r="BQ234" s="456"/>
    </row>
    <row r="235" spans="1:69" ht="13.2">
      <c r="A235" s="456"/>
      <c r="B235" s="456"/>
      <c r="C235" s="456"/>
      <c r="D235" s="152" t="s">
        <v>857</v>
      </c>
      <c r="E235" s="46"/>
      <c r="F235" s="46"/>
      <c r="G235" s="456"/>
      <c r="H235" s="456"/>
      <c r="I235" s="456"/>
      <c r="J235" s="456"/>
      <c r="K235" s="456"/>
      <c r="L235" s="456"/>
      <c r="M235" s="1983" t="s">
        <v>858</v>
      </c>
      <c r="N235" s="1983"/>
      <c r="O235" s="1983"/>
      <c r="P235" s="1983"/>
      <c r="Q235" s="1983"/>
      <c r="R235" s="1983"/>
      <c r="S235" s="46" t="s">
        <v>859</v>
      </c>
      <c r="T235" s="46"/>
      <c r="U235" s="1725"/>
      <c r="V235" s="1725"/>
      <c r="W235" s="1725"/>
      <c r="X235" s="46" t="s">
        <v>860</v>
      </c>
      <c r="Y235" s="456"/>
      <c r="Z235" s="1983"/>
      <c r="AA235" s="1983"/>
      <c r="AB235" s="1983"/>
      <c r="AC235" s="1983"/>
      <c r="AD235" s="1983"/>
      <c r="AE235" s="1983"/>
      <c r="AF235" s="456"/>
      <c r="AG235" s="456"/>
      <c r="AH235" s="456"/>
      <c r="AI235" s="456"/>
      <c r="AJ235" s="456"/>
      <c r="AK235" s="456"/>
      <c r="AL235" s="456"/>
      <c r="AZ235" s="456"/>
      <c r="BA235" s="456"/>
      <c r="BB235" s="230"/>
      <c r="BC235" s="456"/>
      <c r="BD235" s="456"/>
      <c r="BE235" s="456"/>
      <c r="BF235" s="456"/>
      <c r="BG235" s="1452"/>
      <c r="BH235" s="456"/>
      <c r="BI235" s="456"/>
      <c r="BJ235" s="456"/>
      <c r="BK235" s="456"/>
      <c r="BL235" s="456"/>
      <c r="BM235" s="456"/>
      <c r="BN235" s="456"/>
      <c r="BO235" s="456"/>
      <c r="BP235" s="456"/>
      <c r="BQ235" s="456"/>
    </row>
    <row r="236" spans="1:69" ht="13.2">
      <c r="A236" s="456"/>
      <c r="B236" s="456"/>
      <c r="C236" s="456"/>
      <c r="D236" s="152" t="s">
        <v>861</v>
      </c>
      <c r="E236" s="46"/>
      <c r="F236" s="46"/>
      <c r="G236" s="456"/>
      <c r="H236" s="456"/>
      <c r="I236" s="456"/>
      <c r="J236" s="456"/>
      <c r="K236" s="456"/>
      <c r="L236" s="456"/>
      <c r="M236" s="2032" t="s">
        <v>862</v>
      </c>
      <c r="N236" s="2032"/>
      <c r="O236" s="2032"/>
      <c r="P236" s="2032"/>
      <c r="Q236" s="2032"/>
      <c r="R236" s="2032"/>
      <c r="S236" s="2032"/>
      <c r="T236" s="2032"/>
      <c r="U236" s="2032"/>
      <c r="V236" s="2032"/>
      <c r="W236" s="2032"/>
      <c r="X236" s="2032"/>
      <c r="Y236" s="2032"/>
      <c r="Z236" s="2032"/>
      <c r="AA236" s="2032"/>
      <c r="AB236" s="2032"/>
      <c r="AC236" s="2032"/>
      <c r="AD236" s="2032"/>
      <c r="AE236" s="2032"/>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56"/>
      <c r="BB236" s="228" t="s">
        <v>863</v>
      </c>
      <c r="BC236" s="456"/>
      <c r="BD236" s="456"/>
      <c r="BE236" s="456"/>
      <c r="BF236" s="456"/>
      <c r="BG236" s="1449">
        <f>IF(AND(AND($M$248="nonprofit",$M$256="nonprofit",$M$264="(select one)")),1,0)</f>
        <v>0</v>
      </c>
      <c r="BH236" s="456"/>
      <c r="BI236" s="456"/>
      <c r="BJ236" s="456"/>
      <c r="BK236" s="456"/>
      <c r="BL236" s="456"/>
      <c r="BM236" s="456"/>
      <c r="BN236" s="456"/>
      <c r="BO236" s="456"/>
      <c r="BP236" s="456"/>
      <c r="BQ236" s="456"/>
    </row>
    <row r="237" spans="1:69" ht="13.2">
      <c r="A237" s="39" t="s">
        <v>781</v>
      </c>
      <c r="B237" s="456"/>
      <c r="C237" s="27" t="s">
        <v>864</v>
      </c>
      <c r="D237" s="456"/>
      <c r="E237" s="456"/>
      <c r="F237" s="456"/>
      <c r="G237" s="456"/>
      <c r="H237" s="456"/>
      <c r="I237" s="456"/>
      <c r="J237" s="456"/>
      <c r="K237" s="456"/>
      <c r="L237" s="456"/>
      <c r="M237" s="1747" t="s">
        <v>837</v>
      </c>
      <c r="N237" s="1747"/>
      <c r="O237" s="1747"/>
      <c r="P237" s="1747"/>
      <c r="Q237" s="1747"/>
      <c r="R237" s="1747"/>
      <c r="S237" s="1747"/>
      <c r="T237" s="1747"/>
      <c r="U237" s="1451" t="s">
        <v>865</v>
      </c>
      <c r="V237" s="189"/>
      <c r="W237" s="189"/>
      <c r="X237" s="189"/>
      <c r="Y237" s="189"/>
      <c r="Z237" s="189"/>
      <c r="AA237" s="2113" t="s">
        <v>2732</v>
      </c>
      <c r="AB237" s="2113"/>
      <c r="AC237" s="2113"/>
      <c r="AD237" s="2113"/>
      <c r="AE237" s="2113"/>
      <c r="AF237" s="2113"/>
      <c r="AG237" s="2113"/>
      <c r="AH237" s="2113"/>
      <c r="AI237" s="2113"/>
      <c r="AJ237" s="2113"/>
      <c r="AK237" s="2113"/>
      <c r="AL237" s="46"/>
      <c r="AM237" s="151"/>
      <c r="AN237" s="151"/>
      <c r="AO237" s="151"/>
      <c r="AP237" s="151"/>
      <c r="AQ237" s="151"/>
      <c r="AR237" s="151"/>
      <c r="AS237" s="151"/>
      <c r="AT237" s="151"/>
      <c r="AU237" s="151"/>
      <c r="AV237" s="151"/>
      <c r="AW237" s="151"/>
      <c r="AX237" s="151"/>
      <c r="AY237" s="151"/>
      <c r="AZ237" s="456"/>
      <c r="BA237" s="456"/>
      <c r="BB237" s="228" t="s">
        <v>863</v>
      </c>
      <c r="BC237" s="456"/>
      <c r="BD237" s="456"/>
      <c r="BE237" s="456"/>
      <c r="BF237" s="456"/>
      <c r="BG237" s="1449">
        <f>IF(AND(AND($M$248="nonprofit",$M$256="nonprofit",$M$264="nonprofit")),1,0)</f>
        <v>0</v>
      </c>
      <c r="BH237" s="456"/>
      <c r="BI237" s="456"/>
      <c r="BJ237" s="456"/>
      <c r="BK237" s="456"/>
      <c r="BL237" s="456"/>
      <c r="BM237" s="456"/>
      <c r="BN237" s="456"/>
      <c r="BO237" s="456"/>
      <c r="BP237" s="456"/>
      <c r="BQ237" s="456"/>
    </row>
    <row r="238" spans="1:69" ht="13.2">
      <c r="A238" s="456"/>
      <c r="B238" s="456"/>
      <c r="C238" s="456"/>
      <c r="D238" s="456" t="s">
        <v>867</v>
      </c>
      <c r="E238" s="456"/>
      <c r="F238" s="456"/>
      <c r="G238" s="456"/>
      <c r="H238" s="456"/>
      <c r="I238" s="456"/>
      <c r="J238" s="456"/>
      <c r="K238" s="456"/>
      <c r="L238" s="456"/>
      <c r="M238" s="1727"/>
      <c r="N238" s="1727"/>
      <c r="O238" s="1727"/>
      <c r="P238" s="1727"/>
      <c r="Q238" s="1727"/>
      <c r="R238" s="1727"/>
      <c r="S238" s="1727"/>
      <c r="T238" s="1727"/>
      <c r="U238" s="1727"/>
      <c r="V238" s="1727"/>
      <c r="W238" s="1727"/>
      <c r="X238" s="1727"/>
      <c r="Y238" s="1727"/>
      <c r="Z238" s="1727"/>
      <c r="AA238" s="1727"/>
      <c r="AB238" s="1727"/>
      <c r="AC238" s="1727"/>
      <c r="AD238" s="1727"/>
      <c r="AE238" s="1727"/>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56"/>
      <c r="BA238" s="456"/>
      <c r="BB238" s="228" t="s">
        <v>863</v>
      </c>
      <c r="BC238" s="456"/>
      <c r="BD238" s="456"/>
      <c r="BE238" s="456"/>
      <c r="BF238" s="456"/>
      <c r="BG238" s="1449">
        <f>IF(AND(AND($M$248="nonprofit",$M$256="(select one)",$M$264="(select one)")),1,0)</f>
        <v>1</v>
      </c>
      <c r="BH238" s="456"/>
      <c r="BI238" s="456"/>
      <c r="BJ238" s="456"/>
      <c r="BK238" s="456"/>
      <c r="BL238" s="456"/>
      <c r="BM238" s="456"/>
      <c r="BN238" s="46"/>
      <c r="BO238" s="456"/>
      <c r="BP238" s="456"/>
      <c r="BQ238" s="456"/>
    </row>
    <row r="239" spans="1:69" ht="13.2">
      <c r="A239" s="456"/>
      <c r="B239" s="456"/>
      <c r="C239" s="456"/>
      <c r="D239" s="152"/>
      <c r="E239" s="456"/>
      <c r="F239" s="456"/>
      <c r="G239" s="456"/>
      <c r="H239" s="456"/>
      <c r="I239" s="456"/>
      <c r="J239" s="456"/>
      <c r="K239" s="440"/>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Z239" s="456"/>
      <c r="BA239" s="456"/>
      <c r="BB239" s="228" t="s">
        <v>868</v>
      </c>
      <c r="BC239" s="456"/>
      <c r="BD239" s="456"/>
      <c r="BE239" s="456"/>
      <c r="BF239" s="456"/>
      <c r="BG239" s="1449">
        <f>IF(AND(AND($M$248="for profit",$M$256="for profit",$M$264="(select one)")),3,0)</f>
        <v>0</v>
      </c>
      <c r="BH239" s="456"/>
      <c r="BI239" s="456"/>
      <c r="BJ239" s="456"/>
      <c r="BK239" s="456"/>
      <c r="BL239" s="456"/>
      <c r="BM239" s="456"/>
      <c r="BN239" s="456"/>
      <c r="BO239" s="456"/>
      <c r="BP239" s="456"/>
      <c r="BQ239" s="456"/>
    </row>
    <row r="240" spans="1:69" ht="13.2">
      <c r="A240" s="39" t="s">
        <v>800</v>
      </c>
      <c r="B240" s="456"/>
      <c r="C240" s="39" t="s">
        <v>869</v>
      </c>
      <c r="D240" s="152"/>
      <c r="E240" s="456"/>
      <c r="F240" s="456"/>
      <c r="G240" s="456"/>
      <c r="H240" s="456"/>
      <c r="I240" s="456"/>
      <c r="J240" s="456"/>
      <c r="K240" s="440"/>
      <c r="L240" s="11"/>
      <c r="M240" s="11"/>
      <c r="N240" s="11"/>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Z240" s="456"/>
      <c r="BA240" s="456"/>
      <c r="BB240" s="228" t="s">
        <v>868</v>
      </c>
      <c r="BC240" s="456"/>
      <c r="BD240" s="456"/>
      <c r="BE240" s="456"/>
      <c r="BF240" s="456"/>
      <c r="BG240" s="1449">
        <f>IF(AND(AND($M$248="for profit",$M$256="for profit",$M$264="for profit")),3,0)</f>
        <v>0</v>
      </c>
      <c r="BH240" s="456"/>
      <c r="BI240" s="456"/>
      <c r="BJ240" s="456"/>
      <c r="BK240" s="456"/>
      <c r="BL240" s="456"/>
      <c r="BM240" s="456"/>
      <c r="BN240" s="456"/>
      <c r="BO240" s="456"/>
      <c r="BP240" s="456"/>
      <c r="BQ240" s="456"/>
    </row>
    <row r="241" spans="1:72" ht="13.2">
      <c r="A241" s="456"/>
      <c r="B241" s="456"/>
      <c r="C241" s="456"/>
      <c r="D241" s="152"/>
      <c r="E241" s="456"/>
      <c r="F241" s="456"/>
      <c r="G241" s="456"/>
      <c r="H241" s="456"/>
      <c r="I241" s="456"/>
      <c r="J241" s="456"/>
      <c r="K241" s="440"/>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56"/>
      <c r="BA241" s="456"/>
      <c r="BB241" s="228" t="s">
        <v>868</v>
      </c>
      <c r="BC241" s="456"/>
      <c r="BD241" s="456"/>
      <c r="BE241" s="456"/>
      <c r="BF241" s="456"/>
      <c r="BG241" s="1449">
        <f>IF(AND(AND($M$248="for profit",$M$256="(select one)",$M$264="(select one)")),3,0)</f>
        <v>0</v>
      </c>
      <c r="BH241" s="456"/>
      <c r="BI241" s="456"/>
      <c r="BJ241" s="456"/>
      <c r="BK241" s="456"/>
      <c r="BL241" s="456"/>
      <c r="BM241" s="456"/>
      <c r="BN241" s="456"/>
      <c r="BO241" s="456"/>
      <c r="BP241" s="456"/>
      <c r="BQ241" s="456"/>
      <c r="BR241" s="456"/>
      <c r="BS241" s="456"/>
      <c r="BT241" s="456"/>
    </row>
    <row r="242" spans="1:72" ht="13.2" customHeight="1">
      <c r="A242" s="1425"/>
      <c r="B242" s="46"/>
      <c r="C242" s="89" t="s">
        <v>870</v>
      </c>
      <c r="D242" s="111" t="s">
        <v>871</v>
      </c>
      <c r="E242" s="111"/>
      <c r="F242" s="111"/>
      <c r="G242" s="111"/>
      <c r="H242" s="111"/>
      <c r="I242" s="111"/>
      <c r="J242" s="111"/>
      <c r="K242" s="111"/>
      <c r="L242" s="46"/>
      <c r="M242" s="2112" t="s">
        <v>872</v>
      </c>
      <c r="N242" s="2112"/>
      <c r="O242" s="2112"/>
      <c r="P242" s="2112"/>
      <c r="Q242" s="2112"/>
      <c r="R242" s="2112"/>
      <c r="S242" s="2112"/>
      <c r="T242" s="2112"/>
      <c r="U242" s="2112"/>
      <c r="V242" s="2112"/>
      <c r="W242" s="2112"/>
      <c r="X242" s="2112"/>
      <c r="Y242" s="2112"/>
      <c r="Z242" s="2112"/>
      <c r="AA242" s="2112"/>
      <c r="AB242" s="2112"/>
      <c r="AC242" s="2112"/>
      <c r="AD242" s="2112"/>
      <c r="AE242" s="2112"/>
      <c r="AF242" s="2112" t="s">
        <v>873</v>
      </c>
      <c r="AG242" s="2112"/>
      <c r="AH242" s="2112"/>
      <c r="AI242" s="2112"/>
      <c r="AJ242" s="2112"/>
      <c r="AK242" s="2112"/>
      <c r="AL242" s="456"/>
      <c r="AZ242" s="456"/>
      <c r="BA242" s="456"/>
      <c r="BB242" s="456"/>
      <c r="BC242" s="456"/>
      <c r="BD242" s="456"/>
      <c r="BE242" s="456"/>
      <c r="BF242" s="456"/>
      <c r="BG242" s="456"/>
      <c r="BH242" s="456"/>
      <c r="BI242" s="456"/>
      <c r="BJ242" s="456"/>
      <c r="BK242" s="456"/>
      <c r="BL242" s="456"/>
      <c r="BM242" s="18"/>
      <c r="BN242" s="440"/>
      <c r="BO242" s="152"/>
      <c r="BP242" s="112"/>
      <c r="BQ242" s="112"/>
      <c r="BR242" s="112"/>
      <c r="BS242" s="112"/>
      <c r="BT242" s="18"/>
    </row>
    <row r="243" spans="1:72" ht="13.2">
      <c r="A243" s="1425"/>
      <c r="B243" s="46"/>
      <c r="C243" s="46"/>
      <c r="D243" s="111" t="s">
        <v>851</v>
      </c>
      <c r="E243" s="111"/>
      <c r="F243" s="111"/>
      <c r="G243" s="111"/>
      <c r="H243" s="111"/>
      <c r="I243" s="111"/>
      <c r="J243" s="111"/>
      <c r="K243" s="111"/>
      <c r="L243" s="46"/>
      <c r="M243" s="1726" t="s">
        <v>852</v>
      </c>
      <c r="N243" s="1726"/>
      <c r="O243" s="1726"/>
      <c r="P243" s="1726"/>
      <c r="Q243" s="1726"/>
      <c r="R243" s="1726"/>
      <c r="S243" s="1726"/>
      <c r="T243" s="1726"/>
      <c r="U243" s="1726"/>
      <c r="V243" s="1726"/>
      <c r="W243" s="1726"/>
      <c r="X243" s="1726"/>
      <c r="Y243" s="1726"/>
      <c r="Z243" s="1726"/>
      <c r="AA243" s="1726"/>
      <c r="AB243" s="1726"/>
      <c r="AC243" s="1726"/>
      <c r="AD243" s="1726"/>
      <c r="AE243" s="1726"/>
      <c r="AF243" s="46" t="s">
        <v>874</v>
      </c>
      <c r="AG243" s="456"/>
      <c r="AH243" s="456"/>
      <c r="AI243" s="456"/>
      <c r="AJ243" s="456"/>
      <c r="AK243" s="456"/>
      <c r="AL243" s="46"/>
      <c r="AM243" s="151"/>
      <c r="AN243" s="151"/>
      <c r="AO243" s="151"/>
      <c r="AP243" s="151"/>
      <c r="AQ243" s="151"/>
      <c r="AR243" s="151"/>
      <c r="AS243" s="151"/>
      <c r="AT243" s="151"/>
      <c r="AU243" s="151"/>
      <c r="AV243" s="151"/>
      <c r="AW243" s="151"/>
      <c r="AX243" s="151"/>
      <c r="AY243" s="151"/>
      <c r="AZ243" s="456"/>
      <c r="BA243" s="456"/>
      <c r="BB243" s="456"/>
      <c r="BC243" s="456"/>
      <c r="BD243" s="456"/>
      <c r="BE243" s="456"/>
      <c r="BF243" s="456"/>
      <c r="BG243" s="456">
        <f>SUM(BG226:BG241)</f>
        <v>1</v>
      </c>
      <c r="BH243" s="456"/>
      <c r="BI243" s="456"/>
      <c r="BJ243" s="456"/>
      <c r="BK243" s="456"/>
      <c r="BL243" s="456"/>
      <c r="BM243" s="18"/>
      <c r="BN243" s="440"/>
      <c r="BO243" s="440"/>
      <c r="BP243" s="456"/>
      <c r="BQ243" s="456"/>
      <c r="BR243" s="456"/>
      <c r="BS243" s="456"/>
      <c r="BT243" s="456"/>
    </row>
    <row r="244" spans="1:72" ht="13.2">
      <c r="A244" s="1425"/>
      <c r="B244" s="46"/>
      <c r="C244" s="46"/>
      <c r="D244" s="111" t="s">
        <v>723</v>
      </c>
      <c r="E244" s="111"/>
      <c r="F244" s="456"/>
      <c r="G244" s="456"/>
      <c r="H244" s="456"/>
      <c r="I244" s="456"/>
      <c r="J244" s="456"/>
      <c r="K244" s="456"/>
      <c r="L244" s="456"/>
      <c r="M244" s="1726" t="s">
        <v>624</v>
      </c>
      <c r="N244" s="1726"/>
      <c r="O244" s="1726"/>
      <c r="P244" s="1726"/>
      <c r="Q244" s="1726"/>
      <c r="R244" s="1726"/>
      <c r="S244" s="1726"/>
      <c r="T244" s="1726"/>
      <c r="U244" s="456"/>
      <c r="V244" s="743" t="s">
        <v>853</v>
      </c>
      <c r="W244" s="1725" t="s">
        <v>854</v>
      </c>
      <c r="X244" s="1725"/>
      <c r="Y244" s="111" t="s">
        <v>728</v>
      </c>
      <c r="Z244" s="456"/>
      <c r="AA244" s="456"/>
      <c r="AB244" s="456"/>
      <c r="AC244" s="1726">
        <v>94541</v>
      </c>
      <c r="AD244" s="1726"/>
      <c r="AE244" s="1726"/>
      <c r="AF244" s="46" t="s">
        <v>875</v>
      </c>
      <c r="AG244" s="456"/>
      <c r="AH244" s="456"/>
      <c r="AI244" s="456"/>
      <c r="AJ244" s="456"/>
      <c r="AK244" s="456"/>
      <c r="AL244" s="456"/>
      <c r="AZ244" s="456"/>
      <c r="BA244" s="456"/>
      <c r="BB244" s="456" t="s">
        <v>294</v>
      </c>
      <c r="BC244" s="456"/>
      <c r="BD244" s="456"/>
      <c r="BE244" s="456"/>
      <c r="BF244" s="456"/>
      <c r="BG244" s="456">
        <v>1</v>
      </c>
      <c r="BH244" s="456" t="s">
        <v>876</v>
      </c>
      <c r="BI244" s="456"/>
      <c r="BJ244" s="456"/>
      <c r="BK244" s="456"/>
      <c r="BL244" s="456"/>
      <c r="BM244" s="18"/>
      <c r="BN244" s="440"/>
      <c r="BO244" s="440"/>
      <c r="BP244" s="456"/>
      <c r="BQ244" s="456"/>
      <c r="BR244" s="456"/>
      <c r="BS244" s="456"/>
      <c r="BT244" s="456"/>
    </row>
    <row r="245" spans="1:72" ht="13.2">
      <c r="A245" s="1425"/>
      <c r="B245" s="46"/>
      <c r="C245" s="46"/>
      <c r="D245" s="152" t="s">
        <v>855</v>
      </c>
      <c r="E245" s="46"/>
      <c r="F245" s="46"/>
      <c r="G245" s="46"/>
      <c r="H245" s="46"/>
      <c r="I245" s="46"/>
      <c r="J245" s="46"/>
      <c r="K245" s="46"/>
      <c r="L245" s="1425"/>
      <c r="M245" s="1726" t="s">
        <v>856</v>
      </c>
      <c r="N245" s="1726"/>
      <c r="O245" s="1726"/>
      <c r="P245" s="1726"/>
      <c r="Q245" s="1726"/>
      <c r="R245" s="1726"/>
      <c r="S245" s="1726"/>
      <c r="T245" s="1726"/>
      <c r="U245" s="1726"/>
      <c r="V245" s="1726"/>
      <c r="W245" s="1726"/>
      <c r="X245" s="1726"/>
      <c r="Y245" s="1726"/>
      <c r="Z245" s="1726"/>
      <c r="AA245" s="1726"/>
      <c r="AB245" s="1726"/>
      <c r="AC245" s="1726"/>
      <c r="AD245" s="1726"/>
      <c r="AE245" s="1726"/>
      <c r="AF245" s="456"/>
      <c r="AG245" s="456"/>
      <c r="AH245" s="2128">
        <v>100</v>
      </c>
      <c r="AI245" s="2128"/>
      <c r="AJ245" s="2128"/>
      <c r="AK245" s="2128"/>
      <c r="AL245" s="46"/>
      <c r="AM245" s="151"/>
      <c r="AN245" s="151"/>
      <c r="AO245" s="151"/>
      <c r="AP245" s="151"/>
      <c r="AQ245" s="151"/>
      <c r="AR245" s="151"/>
      <c r="AS245" s="151"/>
      <c r="AT245" s="151"/>
      <c r="AU245" s="151"/>
      <c r="AV245" s="151"/>
      <c r="AW245" s="151"/>
      <c r="AX245" s="151"/>
      <c r="AY245" s="151"/>
      <c r="AZ245" s="456"/>
      <c r="BA245" s="456"/>
      <c r="BB245" s="46" t="s">
        <v>877</v>
      </c>
      <c r="BC245" s="456"/>
      <c r="BD245" s="456"/>
      <c r="BE245" s="456"/>
      <c r="BF245" s="456"/>
      <c r="BG245" s="456">
        <v>2</v>
      </c>
      <c r="BH245" s="456" t="s">
        <v>834</v>
      </c>
      <c r="BI245" s="456"/>
      <c r="BJ245" s="456"/>
      <c r="BK245" s="456"/>
      <c r="BL245" s="456"/>
      <c r="BM245" s="456"/>
      <c r="BN245" s="440"/>
      <c r="BO245" s="1453" t="str">
        <f>VLOOKUP(BG243,BG244:BH246,2,FALSE)</f>
        <v>Nonprofit</v>
      </c>
      <c r="BP245" s="456"/>
      <c r="BQ245" s="456"/>
      <c r="BR245" s="456"/>
      <c r="BS245" s="456"/>
      <c r="BT245" s="456"/>
    </row>
    <row r="246" spans="1:72" ht="13.2">
      <c r="A246" s="1425"/>
      <c r="B246" s="46"/>
      <c r="C246" s="46"/>
      <c r="D246" s="152" t="s">
        <v>857</v>
      </c>
      <c r="E246" s="46"/>
      <c r="F246" s="46"/>
      <c r="G246" s="456"/>
      <c r="H246" s="456"/>
      <c r="I246" s="456"/>
      <c r="J246" s="456"/>
      <c r="K246" s="456"/>
      <c r="L246" s="456"/>
      <c r="M246" s="1983" t="s">
        <v>858</v>
      </c>
      <c r="N246" s="1983"/>
      <c r="O246" s="1983"/>
      <c r="P246" s="1983"/>
      <c r="Q246" s="1983"/>
      <c r="R246" s="1983"/>
      <c r="S246" s="46" t="s">
        <v>859</v>
      </c>
      <c r="T246" s="46"/>
      <c r="U246" s="1725"/>
      <c r="V246" s="1725"/>
      <c r="W246" s="1725"/>
      <c r="X246" s="46" t="s">
        <v>860</v>
      </c>
      <c r="Y246" s="456"/>
      <c r="Z246" s="1983"/>
      <c r="AA246" s="1983"/>
      <c r="AB246" s="1983"/>
      <c r="AC246" s="1983"/>
      <c r="AD246" s="1983"/>
      <c r="AE246" s="1983"/>
      <c r="AF246" s="456"/>
      <c r="AG246" s="456"/>
      <c r="AH246" s="456"/>
      <c r="AI246" s="456"/>
      <c r="AJ246" s="456"/>
      <c r="AK246" s="456"/>
      <c r="AL246" s="456"/>
      <c r="AZ246" s="456"/>
      <c r="BA246" s="456"/>
      <c r="BB246" s="46" t="s">
        <v>878</v>
      </c>
      <c r="BC246" s="456"/>
      <c r="BD246" s="456"/>
      <c r="BE246" s="456"/>
      <c r="BF246" s="456"/>
      <c r="BG246" s="456">
        <v>3</v>
      </c>
      <c r="BH246" s="456" t="s">
        <v>879</v>
      </c>
      <c r="BI246" s="456"/>
      <c r="BJ246" s="456"/>
      <c r="BK246" s="456"/>
      <c r="BL246" s="456"/>
      <c r="BM246" s="456"/>
      <c r="BN246" s="152"/>
      <c r="BO246" s="29"/>
      <c r="BP246" s="456"/>
      <c r="BQ246" s="456"/>
      <c r="BR246" s="456"/>
      <c r="BS246" s="456"/>
      <c r="BT246" s="456"/>
    </row>
    <row r="247" spans="1:72" ht="13.2">
      <c r="A247" s="1425"/>
      <c r="B247" s="46"/>
      <c r="C247" s="46"/>
      <c r="D247" s="152" t="s">
        <v>861</v>
      </c>
      <c r="E247" s="46"/>
      <c r="F247" s="46"/>
      <c r="G247" s="456"/>
      <c r="H247" s="456"/>
      <c r="I247" s="456"/>
      <c r="J247" s="456"/>
      <c r="K247" s="456"/>
      <c r="L247" s="456"/>
      <c r="M247" s="2032" t="s">
        <v>862</v>
      </c>
      <c r="N247" s="2032"/>
      <c r="O247" s="2032"/>
      <c r="P247" s="2032"/>
      <c r="Q247" s="2032"/>
      <c r="R247" s="2032"/>
      <c r="S247" s="2032"/>
      <c r="T247" s="2032"/>
      <c r="U247" s="2032"/>
      <c r="V247" s="2032"/>
      <c r="W247" s="2032"/>
      <c r="X247" s="2032"/>
      <c r="Y247" s="2032"/>
      <c r="Z247" s="2032"/>
      <c r="AA247" s="2032"/>
      <c r="AB247" s="2032"/>
      <c r="AC247" s="2032"/>
      <c r="AD247" s="2032"/>
      <c r="AE247" s="2032"/>
      <c r="AF247" s="456"/>
      <c r="AG247" s="46"/>
      <c r="AH247" s="46"/>
      <c r="AI247" s="46"/>
      <c r="AJ247" s="46"/>
      <c r="AK247" s="46"/>
      <c r="AL247" s="46"/>
      <c r="AM247" s="151"/>
      <c r="AN247" s="151"/>
      <c r="AO247" s="151"/>
      <c r="AP247" s="151"/>
      <c r="AQ247" s="151"/>
      <c r="AR247" s="151"/>
      <c r="AS247" s="151"/>
      <c r="AT247" s="151"/>
      <c r="AU247" s="151"/>
      <c r="AV247" s="151"/>
      <c r="AW247" s="151"/>
      <c r="AX247" s="151"/>
      <c r="AY247" s="151"/>
      <c r="AZ247" s="456"/>
      <c r="BA247" s="456"/>
      <c r="BB247" s="456"/>
      <c r="BC247" s="456"/>
      <c r="BD247" s="456"/>
      <c r="BE247" s="456"/>
      <c r="BF247" s="456"/>
      <c r="BG247" s="456"/>
      <c r="BH247" s="456"/>
      <c r="BI247" s="456"/>
      <c r="BJ247" s="456"/>
      <c r="BK247" s="456"/>
      <c r="BL247" s="456"/>
      <c r="BM247" s="456"/>
      <c r="BN247" s="46"/>
      <c r="BO247" s="456"/>
      <c r="BP247" s="456"/>
      <c r="BQ247" s="456"/>
      <c r="BR247" s="456"/>
      <c r="BS247" s="456"/>
      <c r="BT247" s="456"/>
    </row>
    <row r="248" spans="1:72" ht="13.2">
      <c r="A248" s="1324"/>
      <c r="B248" s="46"/>
      <c r="C248" s="89"/>
      <c r="D248" s="152" t="s">
        <v>880</v>
      </c>
      <c r="E248" s="46"/>
      <c r="F248" s="46"/>
      <c r="G248" s="46"/>
      <c r="H248" s="46"/>
      <c r="I248" s="46"/>
      <c r="J248" s="46"/>
      <c r="K248" s="46"/>
      <c r="L248" s="46"/>
      <c r="M248" s="1747" t="s">
        <v>876</v>
      </c>
      <c r="N248" s="1747"/>
      <c r="O248" s="1747"/>
      <c r="P248" s="1747"/>
      <c r="Q248" s="1747"/>
      <c r="R248" s="1747"/>
      <c r="S248" s="1747"/>
      <c r="T248" s="1747"/>
      <c r="U248" s="1451" t="s">
        <v>865</v>
      </c>
      <c r="V248" s="189"/>
      <c r="W248" s="189"/>
      <c r="X248" s="189"/>
      <c r="Y248" s="189"/>
      <c r="Z248" s="189"/>
      <c r="AA248" s="2113" t="str">
        <f>AA237</f>
        <v>Eden Development, Inc.</v>
      </c>
      <c r="AB248" s="2113"/>
      <c r="AC248" s="2113"/>
      <c r="AD248" s="2113"/>
      <c r="AE248" s="2113"/>
      <c r="AF248" s="2113"/>
      <c r="AG248" s="2113"/>
      <c r="AH248" s="2113"/>
      <c r="AI248" s="2113"/>
      <c r="AJ248" s="2113"/>
      <c r="AK248" s="2113"/>
      <c r="AL248" s="456"/>
      <c r="AZ248" s="456"/>
      <c r="BA248" s="456"/>
      <c r="BB248" s="456"/>
      <c r="BC248" s="456"/>
      <c r="BD248" s="456"/>
      <c r="BE248" s="456"/>
      <c r="BF248" s="456"/>
      <c r="BG248" s="456"/>
      <c r="BH248" s="456"/>
      <c r="BI248" s="456"/>
      <c r="BJ248" s="456"/>
      <c r="BK248" s="456"/>
      <c r="BL248" s="456"/>
      <c r="BM248" s="456"/>
      <c r="BN248" s="46"/>
      <c r="BO248" s="456"/>
      <c r="BP248" s="456"/>
      <c r="BQ248" s="456"/>
      <c r="BR248" s="456"/>
      <c r="BS248" s="456"/>
      <c r="BT248" s="456"/>
    </row>
    <row r="249" spans="1:72" ht="13.2">
      <c r="A249" s="1425"/>
      <c r="B249" s="46"/>
      <c r="C249" s="46"/>
      <c r="D249" s="46"/>
      <c r="E249" s="46"/>
      <c r="F249" s="46"/>
      <c r="G249" s="46"/>
      <c r="H249" s="46"/>
      <c r="I249" s="46"/>
      <c r="J249" s="46"/>
      <c r="K249" s="46"/>
      <c r="L249" s="46"/>
      <c r="M249" s="456"/>
      <c r="N249" s="456"/>
      <c r="O249" s="456"/>
      <c r="P249" s="456"/>
      <c r="Q249" s="456"/>
      <c r="R249" s="456"/>
      <c r="S249" s="456"/>
      <c r="T249" s="456"/>
      <c r="U249" s="456"/>
      <c r="V249" s="456"/>
      <c r="W249" s="456"/>
      <c r="X249" s="456"/>
      <c r="Y249" s="456"/>
      <c r="Z249" s="456"/>
      <c r="AA249" s="456"/>
      <c r="AB249" s="456"/>
      <c r="AC249" s="456"/>
      <c r="AD249" s="456"/>
      <c r="AE249" s="456"/>
      <c r="AF249" s="456"/>
      <c r="AG249" s="46"/>
      <c r="AH249" s="46"/>
      <c r="AI249" s="46"/>
      <c r="AJ249" s="111"/>
      <c r="AK249" s="456"/>
      <c r="AL249" s="456"/>
      <c r="AZ249" s="456"/>
      <c r="BA249" s="456"/>
      <c r="BB249" s="456"/>
      <c r="BC249" s="456"/>
      <c r="BD249" s="456"/>
      <c r="BE249" s="456"/>
      <c r="BF249" s="456"/>
      <c r="BG249" s="456"/>
      <c r="BH249" s="456"/>
      <c r="BI249" s="456"/>
      <c r="BJ249" s="456"/>
      <c r="BK249" s="456"/>
      <c r="BL249" s="456"/>
      <c r="BM249" s="456"/>
      <c r="BN249" s="46"/>
      <c r="BO249" s="456"/>
      <c r="BP249" s="456"/>
      <c r="BQ249" s="456"/>
      <c r="BR249" s="456"/>
      <c r="BS249" s="456"/>
      <c r="BT249" s="456"/>
    </row>
    <row r="250" spans="1:72" ht="13.2">
      <c r="A250" s="74"/>
      <c r="B250" s="46"/>
      <c r="C250" s="89" t="s">
        <v>881</v>
      </c>
      <c r="D250" s="111" t="s">
        <v>882</v>
      </c>
      <c r="E250" s="111"/>
      <c r="F250" s="111"/>
      <c r="G250" s="111"/>
      <c r="H250" s="111"/>
      <c r="I250" s="111"/>
      <c r="J250" s="111"/>
      <c r="K250" s="111"/>
      <c r="L250" s="46"/>
      <c r="M250" s="2112"/>
      <c r="N250" s="2112"/>
      <c r="O250" s="2112"/>
      <c r="P250" s="2112"/>
      <c r="Q250" s="2112"/>
      <c r="R250" s="2112"/>
      <c r="S250" s="2112"/>
      <c r="T250" s="2112"/>
      <c r="U250" s="2112"/>
      <c r="V250" s="2112"/>
      <c r="W250" s="2112"/>
      <c r="X250" s="2112"/>
      <c r="Y250" s="2112"/>
      <c r="Z250" s="2112"/>
      <c r="AA250" s="2112"/>
      <c r="AB250" s="2112"/>
      <c r="AC250" s="2112"/>
      <c r="AD250" s="2112"/>
      <c r="AE250" s="2112"/>
      <c r="AF250" s="2112" t="s">
        <v>294</v>
      </c>
      <c r="AG250" s="2112"/>
      <c r="AH250" s="2112"/>
      <c r="AI250" s="2112"/>
      <c r="AJ250" s="2112"/>
      <c r="AK250" s="2112"/>
      <c r="AL250" s="456"/>
      <c r="AZ250" s="456"/>
      <c r="BA250" s="456"/>
      <c r="BB250" s="456"/>
      <c r="BC250" s="456"/>
      <c r="BD250" s="456"/>
      <c r="BE250" s="456"/>
      <c r="BF250" s="456"/>
      <c r="BG250" s="456"/>
      <c r="BH250" s="456"/>
      <c r="BI250" s="456"/>
      <c r="BJ250" s="456"/>
      <c r="BK250" s="456"/>
      <c r="BL250" s="456"/>
      <c r="BM250" s="456"/>
      <c r="BN250" s="46"/>
      <c r="BO250" s="456"/>
      <c r="BP250" s="456"/>
      <c r="BQ250" s="456"/>
      <c r="BR250" s="456"/>
      <c r="BS250" s="456"/>
      <c r="BT250" s="456"/>
    </row>
    <row r="251" spans="1:72" ht="13.2">
      <c r="A251" s="1425"/>
      <c r="B251" s="46"/>
      <c r="C251" s="46"/>
      <c r="D251" s="111" t="s">
        <v>851</v>
      </c>
      <c r="E251" s="111"/>
      <c r="F251" s="111"/>
      <c r="G251" s="111"/>
      <c r="H251" s="111"/>
      <c r="I251" s="111"/>
      <c r="J251" s="111"/>
      <c r="K251" s="111"/>
      <c r="L251" s="46"/>
      <c r="M251" s="1726"/>
      <c r="N251" s="1726"/>
      <c r="O251" s="1726"/>
      <c r="P251" s="1726"/>
      <c r="Q251" s="1726"/>
      <c r="R251" s="1726"/>
      <c r="S251" s="1726"/>
      <c r="T251" s="1726"/>
      <c r="U251" s="1726"/>
      <c r="V251" s="1726"/>
      <c r="W251" s="1726"/>
      <c r="X251" s="1726"/>
      <c r="Y251" s="1726"/>
      <c r="Z251" s="1726"/>
      <c r="AA251" s="1726"/>
      <c r="AB251" s="1726"/>
      <c r="AC251" s="1726"/>
      <c r="AD251" s="1726"/>
      <c r="AE251" s="1726"/>
      <c r="AF251" s="46" t="s">
        <v>874</v>
      </c>
      <c r="AG251" s="456"/>
      <c r="AH251" s="456"/>
      <c r="AI251" s="456"/>
      <c r="AJ251" s="456"/>
      <c r="AK251" s="456"/>
      <c r="AL251" s="46"/>
      <c r="AM251" s="151"/>
      <c r="AN251" s="151"/>
      <c r="AO251" s="151"/>
      <c r="AP251" s="151"/>
      <c r="AQ251" s="151"/>
      <c r="AR251" s="151"/>
      <c r="AS251" s="151"/>
      <c r="AT251" s="151"/>
      <c r="AU251" s="151"/>
      <c r="AV251" s="151"/>
      <c r="AW251" s="151"/>
      <c r="AX251" s="151"/>
      <c r="AY251" s="151"/>
      <c r="AZ251" s="456"/>
      <c r="BA251" s="456"/>
      <c r="BB251" s="456"/>
      <c r="BC251" s="456"/>
      <c r="BD251" s="456"/>
      <c r="BE251" s="456"/>
      <c r="BF251" s="456"/>
      <c r="BG251" s="456"/>
      <c r="BH251" s="456"/>
      <c r="BI251" s="456"/>
      <c r="BJ251" s="456"/>
      <c r="BK251" s="456"/>
      <c r="BL251" s="456"/>
      <c r="BM251" s="456"/>
      <c r="BN251" s="46"/>
      <c r="BO251" s="456"/>
      <c r="BP251" s="456"/>
      <c r="BQ251" s="456"/>
      <c r="BR251" s="456"/>
      <c r="BS251" s="456"/>
      <c r="BT251" s="456"/>
    </row>
    <row r="252" spans="1:72" ht="13.2">
      <c r="A252" s="1425"/>
      <c r="B252" s="46"/>
      <c r="C252" s="46"/>
      <c r="D252" s="111" t="s">
        <v>723</v>
      </c>
      <c r="E252" s="111"/>
      <c r="F252" s="456"/>
      <c r="G252" s="456"/>
      <c r="H252" s="456"/>
      <c r="I252" s="456"/>
      <c r="J252" s="456"/>
      <c r="K252" s="456"/>
      <c r="L252" s="456"/>
      <c r="M252" s="1726"/>
      <c r="N252" s="1726"/>
      <c r="O252" s="1726"/>
      <c r="P252" s="1726"/>
      <c r="Q252" s="1726"/>
      <c r="R252" s="1726"/>
      <c r="S252" s="1726"/>
      <c r="T252" s="1726"/>
      <c r="U252" s="456"/>
      <c r="V252" s="743" t="s">
        <v>853</v>
      </c>
      <c r="W252" s="1725"/>
      <c r="X252" s="1725"/>
      <c r="Y252" s="111" t="s">
        <v>728</v>
      </c>
      <c r="Z252" s="456"/>
      <c r="AA252" s="456"/>
      <c r="AB252" s="456"/>
      <c r="AC252" s="1726"/>
      <c r="AD252" s="1726"/>
      <c r="AE252" s="1726"/>
      <c r="AF252" s="46" t="s">
        <v>875</v>
      </c>
      <c r="AG252" s="456"/>
      <c r="AH252" s="456"/>
      <c r="AI252" s="456"/>
      <c r="AJ252" s="456"/>
      <c r="AK252" s="456"/>
      <c r="AL252" s="456"/>
      <c r="AZ252" s="456"/>
      <c r="BA252" s="456"/>
      <c r="BB252" s="456"/>
      <c r="BC252" s="456"/>
      <c r="BD252" s="456"/>
      <c r="BE252" s="456"/>
      <c r="BF252" s="456"/>
      <c r="BG252" s="456"/>
      <c r="BH252" s="456"/>
      <c r="BI252" s="456"/>
      <c r="BJ252" s="456"/>
      <c r="BK252" s="456"/>
      <c r="BL252" s="456"/>
      <c r="BM252" s="456"/>
      <c r="BN252" s="46"/>
      <c r="BO252" s="456"/>
      <c r="BP252" s="456"/>
      <c r="BQ252" s="456"/>
      <c r="BR252" s="456"/>
      <c r="BS252" s="456"/>
      <c r="BT252" s="456"/>
    </row>
    <row r="253" spans="1:72" ht="13.2">
      <c r="A253" s="1425"/>
      <c r="B253" s="46"/>
      <c r="C253" s="46"/>
      <c r="D253" s="152" t="s">
        <v>855</v>
      </c>
      <c r="E253" s="46"/>
      <c r="F253" s="46"/>
      <c r="G253" s="46"/>
      <c r="H253" s="46"/>
      <c r="I253" s="46"/>
      <c r="J253" s="46"/>
      <c r="K253" s="46"/>
      <c r="L253" s="1425"/>
      <c r="M253" s="1726"/>
      <c r="N253" s="1726"/>
      <c r="O253" s="1726"/>
      <c r="P253" s="1726"/>
      <c r="Q253" s="1726"/>
      <c r="R253" s="1726"/>
      <c r="S253" s="1726"/>
      <c r="T253" s="1726"/>
      <c r="U253" s="1726"/>
      <c r="V253" s="1726"/>
      <c r="W253" s="1726"/>
      <c r="X253" s="1726"/>
      <c r="Y253" s="1726"/>
      <c r="Z253" s="1726"/>
      <c r="AA253" s="1726"/>
      <c r="AB253" s="1726"/>
      <c r="AC253" s="1726"/>
      <c r="AD253" s="1726"/>
      <c r="AE253" s="1726"/>
      <c r="AF253" s="456"/>
      <c r="AG253" s="456"/>
      <c r="AH253" s="2128"/>
      <c r="AI253" s="2128"/>
      <c r="AJ253" s="2128"/>
      <c r="AK253" s="2128"/>
      <c r="AL253" s="46"/>
      <c r="AM253" s="151"/>
      <c r="AN253" s="151"/>
      <c r="AO253" s="151"/>
      <c r="AP253" s="151"/>
      <c r="AQ253" s="151"/>
      <c r="AR253" s="151"/>
      <c r="AS253" s="151"/>
      <c r="AT253" s="151"/>
      <c r="AU253" s="151"/>
      <c r="AV253" s="151"/>
      <c r="AW253" s="151"/>
      <c r="AX253" s="151"/>
      <c r="AY253" s="151"/>
      <c r="AZ253" s="456"/>
      <c r="BA253" s="456"/>
      <c r="BB253" s="456"/>
      <c r="BC253" s="456"/>
      <c r="BD253" s="456"/>
      <c r="BE253" s="456"/>
      <c r="BF253" s="456"/>
      <c r="BG253" s="456"/>
      <c r="BH253" s="456"/>
      <c r="BI253" s="456"/>
      <c r="BJ253" s="456"/>
      <c r="BK253" s="456"/>
      <c r="BL253" s="456"/>
      <c r="BM253" s="456"/>
      <c r="BN253" s="46"/>
      <c r="BO253" s="456"/>
      <c r="BP253" s="456"/>
      <c r="BQ253" s="456"/>
      <c r="BR253" s="456"/>
      <c r="BS253" s="456"/>
      <c r="BT253" s="456"/>
    </row>
    <row r="254" spans="1:72" ht="13.2">
      <c r="A254" s="1425"/>
      <c r="B254" s="46"/>
      <c r="C254" s="46"/>
      <c r="D254" s="152" t="s">
        <v>857</v>
      </c>
      <c r="E254" s="46"/>
      <c r="F254" s="46"/>
      <c r="G254" s="456"/>
      <c r="H254" s="456"/>
      <c r="I254" s="456"/>
      <c r="J254" s="456"/>
      <c r="K254" s="456"/>
      <c r="L254" s="456"/>
      <c r="M254" s="1983"/>
      <c r="N254" s="1983"/>
      <c r="O254" s="1983"/>
      <c r="P254" s="1983"/>
      <c r="Q254" s="1983"/>
      <c r="R254" s="1983"/>
      <c r="S254" s="46" t="s">
        <v>859</v>
      </c>
      <c r="T254" s="46"/>
      <c r="U254" s="1725"/>
      <c r="V254" s="1725"/>
      <c r="W254" s="1725"/>
      <c r="X254" s="46" t="s">
        <v>860</v>
      </c>
      <c r="Y254" s="456"/>
      <c r="Z254" s="1983"/>
      <c r="AA254" s="1983"/>
      <c r="AB254" s="1983"/>
      <c r="AC254" s="1983"/>
      <c r="AD254" s="1983"/>
      <c r="AE254" s="1983"/>
      <c r="AF254" s="456"/>
      <c r="AG254" s="456"/>
      <c r="AH254" s="456"/>
      <c r="AI254" s="456"/>
      <c r="AJ254" s="456"/>
      <c r="AK254" s="456"/>
      <c r="AL254" s="456"/>
      <c r="AZ254" s="456"/>
      <c r="BA254" s="456"/>
      <c r="BB254" s="456"/>
      <c r="BC254" s="456"/>
      <c r="BD254" s="456"/>
      <c r="BE254" s="456"/>
      <c r="BF254" s="456"/>
      <c r="BG254" s="456"/>
      <c r="BH254" s="456"/>
      <c r="BI254" s="456"/>
      <c r="BJ254" s="456"/>
      <c r="BK254" s="456"/>
      <c r="BL254" s="456"/>
      <c r="BM254" s="456"/>
      <c r="BN254" s="456"/>
      <c r="BO254" s="456"/>
      <c r="BP254" s="456"/>
      <c r="BQ254" s="456"/>
      <c r="BR254" s="456"/>
      <c r="BS254" s="456"/>
      <c r="BT254" s="456"/>
    </row>
    <row r="255" spans="1:72" ht="13.2">
      <c r="A255" s="1425"/>
      <c r="B255" s="46"/>
      <c r="C255" s="46"/>
      <c r="D255" s="152" t="s">
        <v>861</v>
      </c>
      <c r="E255" s="46"/>
      <c r="F255" s="46"/>
      <c r="G255" s="456"/>
      <c r="H255" s="456"/>
      <c r="I255" s="456"/>
      <c r="J255" s="456"/>
      <c r="K255" s="456"/>
      <c r="L255" s="456"/>
      <c r="M255" s="2032"/>
      <c r="N255" s="2032"/>
      <c r="O255" s="2032"/>
      <c r="P255" s="2032"/>
      <c r="Q255" s="2032"/>
      <c r="R255" s="2032"/>
      <c r="S255" s="2032"/>
      <c r="T255" s="2032"/>
      <c r="U255" s="2032"/>
      <c r="V255" s="2032"/>
      <c r="W255" s="2032"/>
      <c r="X255" s="2032"/>
      <c r="Y255" s="2032"/>
      <c r="Z255" s="2032"/>
      <c r="AA255" s="2032"/>
      <c r="AB255" s="2032"/>
      <c r="AC255" s="2032"/>
      <c r="AD255" s="2032"/>
      <c r="AE255" s="2032"/>
      <c r="AF255" s="456"/>
      <c r="AG255" s="46"/>
      <c r="AH255" s="46"/>
      <c r="AI255" s="46"/>
      <c r="AJ255" s="46"/>
      <c r="AK255" s="46"/>
      <c r="AL255" s="46"/>
      <c r="AM255" s="151"/>
      <c r="AN255" s="151"/>
      <c r="AO255" s="151"/>
      <c r="AP255" s="151"/>
      <c r="AQ255" s="151"/>
      <c r="AR255" s="151"/>
      <c r="AS255" s="151"/>
      <c r="AT255" s="151"/>
      <c r="AU255" s="151"/>
      <c r="AV255" s="151"/>
      <c r="AW255" s="151"/>
      <c r="AX255" s="151"/>
      <c r="AY255" s="151"/>
      <c r="AZ255" s="456"/>
      <c r="BA255" s="456"/>
      <c r="BB255" s="456"/>
      <c r="BC255" s="456"/>
      <c r="BD255" s="456"/>
      <c r="BE255" s="456"/>
      <c r="BF255" s="456"/>
      <c r="BG255" s="456"/>
      <c r="BH255" s="456"/>
      <c r="BI255" s="456"/>
      <c r="BJ255" s="456"/>
      <c r="BK255" s="456"/>
      <c r="BL255" s="456"/>
      <c r="BM255" s="456"/>
      <c r="BN255" s="46"/>
      <c r="BO255" s="456"/>
      <c r="BP255" s="456"/>
      <c r="BQ255" s="456"/>
      <c r="BR255" s="456"/>
      <c r="BS255" s="456"/>
      <c r="BT255" s="456"/>
    </row>
    <row r="256" spans="1:72" ht="13.2">
      <c r="A256" s="1324"/>
      <c r="B256" s="46"/>
      <c r="C256" s="89"/>
      <c r="D256" s="152" t="s">
        <v>880</v>
      </c>
      <c r="E256" s="46"/>
      <c r="F256" s="46"/>
      <c r="G256" s="46"/>
      <c r="H256" s="46"/>
      <c r="I256" s="46"/>
      <c r="J256" s="46"/>
      <c r="K256" s="46"/>
      <c r="L256" s="46"/>
      <c r="M256" s="1747" t="s">
        <v>294</v>
      </c>
      <c r="N256" s="1747"/>
      <c r="O256" s="1747"/>
      <c r="P256" s="1747"/>
      <c r="Q256" s="1747"/>
      <c r="R256" s="1747"/>
      <c r="S256" s="1747"/>
      <c r="T256" s="1747"/>
      <c r="U256" s="1451" t="s">
        <v>865</v>
      </c>
      <c r="V256" s="189"/>
      <c r="W256" s="189"/>
      <c r="X256" s="189"/>
      <c r="Y256" s="189"/>
      <c r="Z256" s="189"/>
      <c r="AA256" s="2141"/>
      <c r="AB256" s="2141"/>
      <c r="AC256" s="2141"/>
      <c r="AD256" s="2141"/>
      <c r="AE256" s="2141"/>
      <c r="AF256" s="2141"/>
      <c r="AG256" s="2141"/>
      <c r="AH256" s="2141"/>
      <c r="AI256" s="2141"/>
      <c r="AJ256" s="2141"/>
      <c r="AK256" s="2141"/>
      <c r="AL256" s="46"/>
      <c r="AM256" s="151"/>
      <c r="AN256" s="151"/>
      <c r="AO256" s="151"/>
      <c r="AP256" s="151"/>
      <c r="AQ256" s="151"/>
      <c r="AR256" s="151"/>
      <c r="AS256" s="151"/>
      <c r="AT256" s="151"/>
      <c r="AU256" s="151"/>
      <c r="AV256" s="151"/>
      <c r="AW256" s="151"/>
      <c r="AX256" s="151"/>
      <c r="AY256" s="151"/>
      <c r="AZ256" s="456"/>
      <c r="BA256" s="456"/>
      <c r="BB256" s="456"/>
      <c r="BC256" s="456"/>
      <c r="BD256" s="456"/>
      <c r="BE256" s="456"/>
      <c r="BF256" s="456"/>
      <c r="BG256" s="456"/>
      <c r="BH256" s="456"/>
      <c r="BI256" s="456"/>
      <c r="BJ256" s="456"/>
      <c r="BK256" s="456"/>
      <c r="BL256" s="456"/>
      <c r="BM256" s="456"/>
      <c r="BN256" s="46"/>
      <c r="BO256" s="456"/>
      <c r="BP256" s="456"/>
      <c r="BQ256" s="456"/>
      <c r="BR256" s="456"/>
      <c r="BS256" s="456"/>
      <c r="BT256" s="456"/>
    </row>
    <row r="257" spans="1:66" ht="12.75" customHeight="1">
      <c r="A257" s="1324"/>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56"/>
      <c r="BA257" s="456"/>
      <c r="BB257" s="456"/>
      <c r="BC257" s="456"/>
      <c r="BD257" s="456"/>
      <c r="BE257" s="456"/>
      <c r="BF257" s="456"/>
      <c r="BG257" s="456"/>
      <c r="BH257" s="456"/>
      <c r="BI257" s="456"/>
      <c r="BJ257" s="456"/>
      <c r="BK257" s="456"/>
      <c r="BL257" s="456"/>
      <c r="BM257" s="456"/>
      <c r="BN257" s="46"/>
    </row>
    <row r="258" spans="1:66" ht="12.75" customHeight="1">
      <c r="A258" s="1324"/>
      <c r="B258" s="46"/>
      <c r="C258" s="89" t="s">
        <v>883</v>
      </c>
      <c r="D258" s="111" t="s">
        <v>871</v>
      </c>
      <c r="E258" s="111"/>
      <c r="F258" s="111"/>
      <c r="G258" s="111"/>
      <c r="H258" s="111"/>
      <c r="I258" s="111"/>
      <c r="J258" s="111"/>
      <c r="K258" s="111"/>
      <c r="L258" s="46"/>
      <c r="M258" s="2112"/>
      <c r="N258" s="2112"/>
      <c r="O258" s="2112"/>
      <c r="P258" s="2112"/>
      <c r="Q258" s="2112"/>
      <c r="R258" s="2112"/>
      <c r="S258" s="2112"/>
      <c r="T258" s="2112"/>
      <c r="U258" s="2112"/>
      <c r="V258" s="2112"/>
      <c r="W258" s="2112"/>
      <c r="X258" s="2112"/>
      <c r="Y258" s="2112"/>
      <c r="Z258" s="2112"/>
      <c r="AA258" s="2112"/>
      <c r="AB258" s="2112"/>
      <c r="AC258" s="2112"/>
      <c r="AD258" s="2112"/>
      <c r="AE258" s="2112"/>
      <c r="AF258" s="2112" t="s">
        <v>294</v>
      </c>
      <c r="AG258" s="2112"/>
      <c r="AH258" s="2112"/>
      <c r="AI258" s="2112"/>
      <c r="AJ258" s="2112"/>
      <c r="AK258" s="2112"/>
      <c r="AL258" s="46"/>
      <c r="AM258" s="151"/>
      <c r="AN258" s="151"/>
      <c r="AO258" s="151"/>
      <c r="AP258" s="151"/>
      <c r="AQ258" s="151"/>
      <c r="AR258" s="151"/>
      <c r="AS258" s="151"/>
      <c r="AT258" s="151"/>
      <c r="AU258" s="151"/>
      <c r="AV258" s="151"/>
      <c r="AW258" s="151"/>
      <c r="AX258" s="151"/>
      <c r="AY258" s="151"/>
      <c r="AZ258" s="456"/>
      <c r="BA258" s="456"/>
      <c r="BB258" s="456"/>
      <c r="BC258" s="456"/>
      <c r="BD258" s="456"/>
      <c r="BE258" s="456"/>
      <c r="BF258" s="456"/>
      <c r="BG258" s="456"/>
      <c r="BH258" s="456"/>
      <c r="BI258" s="456"/>
      <c r="BJ258" s="456"/>
      <c r="BK258" s="456"/>
      <c r="BL258" s="456"/>
      <c r="BM258" s="456"/>
      <c r="BN258" s="46"/>
    </row>
    <row r="259" spans="1:66" ht="12.75" customHeight="1">
      <c r="A259" s="1324"/>
      <c r="B259" s="46"/>
      <c r="C259" s="46"/>
      <c r="D259" s="111" t="s">
        <v>851</v>
      </c>
      <c r="E259" s="111"/>
      <c r="F259" s="111"/>
      <c r="G259" s="111"/>
      <c r="H259" s="111"/>
      <c r="I259" s="111"/>
      <c r="J259" s="111"/>
      <c r="K259" s="111"/>
      <c r="L259" s="46"/>
      <c r="M259" s="1726"/>
      <c r="N259" s="1726"/>
      <c r="O259" s="1726"/>
      <c r="P259" s="1726"/>
      <c r="Q259" s="1726"/>
      <c r="R259" s="1726"/>
      <c r="S259" s="1726"/>
      <c r="T259" s="1726"/>
      <c r="U259" s="1726"/>
      <c r="V259" s="1726"/>
      <c r="W259" s="1726"/>
      <c r="X259" s="1726"/>
      <c r="Y259" s="1726"/>
      <c r="Z259" s="1726"/>
      <c r="AA259" s="1726"/>
      <c r="AB259" s="1726"/>
      <c r="AC259" s="1726"/>
      <c r="AD259" s="1726"/>
      <c r="AE259" s="1726"/>
      <c r="AF259" s="46" t="s">
        <v>874</v>
      </c>
      <c r="AG259" s="456"/>
      <c r="AH259" s="456"/>
      <c r="AI259" s="456"/>
      <c r="AJ259" s="456"/>
      <c r="AK259" s="456"/>
      <c r="AL259" s="46"/>
      <c r="AM259" s="151"/>
      <c r="AN259" s="151"/>
      <c r="AO259" s="151"/>
      <c r="AP259" s="151"/>
      <c r="AQ259" s="151"/>
      <c r="AR259" s="151"/>
      <c r="AS259" s="151"/>
      <c r="AT259" s="151"/>
      <c r="AU259" s="151"/>
      <c r="AV259" s="151"/>
      <c r="AW259" s="151"/>
      <c r="AX259" s="151"/>
      <c r="AY259" s="151"/>
      <c r="AZ259" s="456"/>
      <c r="BA259" s="456"/>
      <c r="BB259" s="456"/>
      <c r="BC259" s="456"/>
      <c r="BD259" s="456"/>
      <c r="BE259" s="456"/>
      <c r="BF259" s="456"/>
      <c r="BG259" s="456"/>
      <c r="BH259" s="456"/>
      <c r="BI259" s="456"/>
      <c r="BJ259" s="456"/>
      <c r="BK259" s="456"/>
      <c r="BL259" s="456"/>
      <c r="BM259" s="456"/>
      <c r="BN259" s="46"/>
    </row>
    <row r="260" spans="1:66" ht="12.75" customHeight="1">
      <c r="A260" s="1324"/>
      <c r="B260" s="46"/>
      <c r="C260" s="46"/>
      <c r="D260" s="111" t="s">
        <v>723</v>
      </c>
      <c r="E260" s="111"/>
      <c r="F260" s="456"/>
      <c r="G260" s="456"/>
      <c r="H260" s="456"/>
      <c r="I260" s="456"/>
      <c r="J260" s="456"/>
      <c r="K260" s="456"/>
      <c r="L260" s="456"/>
      <c r="M260" s="1726"/>
      <c r="N260" s="1726"/>
      <c r="O260" s="1726"/>
      <c r="P260" s="1726"/>
      <c r="Q260" s="1726"/>
      <c r="R260" s="1726"/>
      <c r="S260" s="1726"/>
      <c r="T260" s="1726"/>
      <c r="U260" s="456"/>
      <c r="V260" s="743" t="s">
        <v>853</v>
      </c>
      <c r="W260" s="1725"/>
      <c r="X260" s="1725"/>
      <c r="Y260" s="111" t="s">
        <v>728</v>
      </c>
      <c r="Z260" s="456"/>
      <c r="AA260" s="456"/>
      <c r="AB260" s="456"/>
      <c r="AC260" s="1726"/>
      <c r="AD260" s="1726"/>
      <c r="AE260" s="1726"/>
      <c r="AF260" s="46" t="s">
        <v>875</v>
      </c>
      <c r="AG260" s="456"/>
      <c r="AH260" s="456"/>
      <c r="AI260" s="456"/>
      <c r="AJ260" s="456"/>
      <c r="AK260" s="456"/>
      <c r="AL260" s="46"/>
      <c r="AM260" s="151"/>
      <c r="AN260" s="151"/>
      <c r="AO260" s="151"/>
      <c r="AP260" s="151"/>
      <c r="AQ260" s="151"/>
      <c r="AR260" s="151"/>
      <c r="AS260" s="151"/>
      <c r="AT260" s="151"/>
      <c r="AU260" s="151"/>
      <c r="AV260" s="151"/>
      <c r="AW260" s="151"/>
      <c r="AX260" s="151"/>
      <c r="AY260" s="151"/>
      <c r="AZ260" s="456"/>
      <c r="BA260" s="456"/>
      <c r="BB260" s="456"/>
      <c r="BC260" s="456"/>
      <c r="BD260" s="456"/>
      <c r="BE260" s="456"/>
      <c r="BF260" s="456"/>
      <c r="BG260" s="456"/>
      <c r="BH260" s="456"/>
      <c r="BI260" s="456"/>
      <c r="BJ260" s="456"/>
      <c r="BK260" s="456"/>
      <c r="BL260" s="456"/>
      <c r="BM260" s="456"/>
      <c r="BN260" s="46"/>
    </row>
    <row r="261" spans="1:66" ht="13.2">
      <c r="A261" s="1324"/>
      <c r="B261" s="46"/>
      <c r="C261" s="46"/>
      <c r="D261" s="152" t="s">
        <v>855</v>
      </c>
      <c r="E261" s="46"/>
      <c r="F261" s="46"/>
      <c r="G261" s="46"/>
      <c r="H261" s="46"/>
      <c r="I261" s="46"/>
      <c r="J261" s="46"/>
      <c r="K261" s="46"/>
      <c r="L261" s="1425"/>
      <c r="M261" s="1726"/>
      <c r="N261" s="1726"/>
      <c r="O261" s="1726"/>
      <c r="P261" s="1726"/>
      <c r="Q261" s="1726"/>
      <c r="R261" s="1726"/>
      <c r="S261" s="1726"/>
      <c r="T261" s="1726"/>
      <c r="U261" s="1726"/>
      <c r="V261" s="1726"/>
      <c r="W261" s="1726"/>
      <c r="X261" s="1726"/>
      <c r="Y261" s="1726"/>
      <c r="Z261" s="1726"/>
      <c r="AA261" s="1726"/>
      <c r="AB261" s="1726"/>
      <c r="AC261" s="1726"/>
      <c r="AD261" s="1726"/>
      <c r="AE261" s="1726"/>
      <c r="AF261" s="456"/>
      <c r="AG261" s="456"/>
      <c r="AH261" s="2128"/>
      <c r="AI261" s="2128"/>
      <c r="AJ261" s="2128"/>
      <c r="AK261" s="2128"/>
      <c r="AL261" s="46"/>
      <c r="AM261" s="151"/>
      <c r="AN261" s="151"/>
      <c r="AO261" s="151"/>
      <c r="AP261" s="151"/>
      <c r="AQ261" s="151"/>
      <c r="AR261" s="151"/>
      <c r="AS261" s="151"/>
      <c r="AT261" s="151"/>
      <c r="AU261" s="151"/>
      <c r="AV261" s="151"/>
      <c r="AW261" s="151"/>
      <c r="AX261" s="151"/>
      <c r="AY261" s="151"/>
      <c r="AZ261" s="456"/>
      <c r="BA261" s="456"/>
      <c r="BB261" s="456"/>
      <c r="BC261" s="456"/>
      <c r="BD261" s="456"/>
      <c r="BE261" s="456"/>
      <c r="BF261" s="456"/>
      <c r="BG261" s="456"/>
      <c r="BH261" s="456"/>
      <c r="BI261" s="456"/>
      <c r="BJ261" s="456"/>
      <c r="BK261" s="456"/>
      <c r="BL261" s="456"/>
      <c r="BM261" s="456"/>
      <c r="BN261" s="46"/>
    </row>
    <row r="262" spans="1:66" ht="13.2">
      <c r="A262" s="1324"/>
      <c r="B262" s="46"/>
      <c r="C262" s="46"/>
      <c r="D262" s="152" t="s">
        <v>857</v>
      </c>
      <c r="E262" s="46"/>
      <c r="F262" s="46"/>
      <c r="G262" s="456"/>
      <c r="H262" s="456"/>
      <c r="I262" s="456"/>
      <c r="J262" s="456"/>
      <c r="K262" s="456"/>
      <c r="L262" s="456"/>
      <c r="M262" s="1983"/>
      <c r="N262" s="1983"/>
      <c r="O262" s="1983"/>
      <c r="P262" s="1983"/>
      <c r="Q262" s="1983"/>
      <c r="R262" s="1983"/>
      <c r="S262" s="46" t="s">
        <v>859</v>
      </c>
      <c r="T262" s="46"/>
      <c r="U262" s="1725"/>
      <c r="V262" s="1725"/>
      <c r="W262" s="1725"/>
      <c r="X262" s="46" t="s">
        <v>860</v>
      </c>
      <c r="Y262" s="456"/>
      <c r="Z262" s="1983"/>
      <c r="AA262" s="1983"/>
      <c r="AB262" s="1983"/>
      <c r="AC262" s="1983"/>
      <c r="AD262" s="1983"/>
      <c r="AE262" s="1983"/>
      <c r="AF262" s="456"/>
      <c r="AG262" s="456"/>
      <c r="AH262" s="456"/>
      <c r="AI262" s="456"/>
      <c r="AJ262" s="456"/>
      <c r="AK262" s="456"/>
      <c r="AL262" s="46"/>
      <c r="AM262" s="151"/>
      <c r="AN262" s="151"/>
      <c r="AO262" s="151"/>
      <c r="AP262" s="151"/>
      <c r="AQ262" s="151"/>
      <c r="AR262" s="151"/>
      <c r="AS262" s="151"/>
      <c r="AT262" s="151"/>
      <c r="AU262" s="151"/>
      <c r="AV262" s="151"/>
      <c r="AW262" s="151"/>
      <c r="AX262" s="151"/>
      <c r="AY262" s="151"/>
      <c r="AZ262" s="456"/>
      <c r="BA262" s="456"/>
      <c r="BB262" s="456"/>
      <c r="BC262" s="456"/>
      <c r="BD262" s="456"/>
      <c r="BE262" s="456"/>
      <c r="BF262" s="456"/>
      <c r="BG262" s="456"/>
      <c r="BH262" s="456"/>
      <c r="BI262" s="456"/>
      <c r="BJ262" s="456"/>
      <c r="BK262" s="456"/>
      <c r="BL262" s="456"/>
      <c r="BM262" s="456"/>
      <c r="BN262" s="46"/>
    </row>
    <row r="263" spans="1:66" ht="13.2">
      <c r="A263" s="1324"/>
      <c r="B263" s="46"/>
      <c r="C263" s="46"/>
      <c r="D263" s="152" t="s">
        <v>861</v>
      </c>
      <c r="E263" s="46"/>
      <c r="F263" s="46"/>
      <c r="G263" s="456"/>
      <c r="H263" s="456"/>
      <c r="I263" s="456"/>
      <c r="J263" s="456"/>
      <c r="K263" s="456"/>
      <c r="L263" s="456"/>
      <c r="M263" s="2032"/>
      <c r="N263" s="2032"/>
      <c r="O263" s="2032"/>
      <c r="P263" s="2032"/>
      <c r="Q263" s="2032"/>
      <c r="R263" s="2032"/>
      <c r="S263" s="2032"/>
      <c r="T263" s="2032"/>
      <c r="U263" s="2032"/>
      <c r="V263" s="2032"/>
      <c r="W263" s="2032"/>
      <c r="X263" s="2032"/>
      <c r="Y263" s="2032"/>
      <c r="Z263" s="2032"/>
      <c r="AA263" s="2142"/>
      <c r="AB263" s="2142"/>
      <c r="AC263" s="2142"/>
      <c r="AD263" s="2142"/>
      <c r="AE263" s="2142"/>
      <c r="AF263" s="456"/>
      <c r="AG263" s="46"/>
      <c r="AH263" s="46"/>
      <c r="AI263" s="46"/>
      <c r="AJ263" s="46"/>
      <c r="AK263" s="46"/>
      <c r="AL263" s="46"/>
      <c r="AM263" s="151"/>
      <c r="AN263" s="151"/>
      <c r="AO263" s="151"/>
      <c r="AP263" s="151"/>
      <c r="AQ263" s="151"/>
      <c r="AR263" s="151"/>
      <c r="AS263" s="151"/>
      <c r="AT263" s="151"/>
      <c r="AU263" s="151"/>
      <c r="AV263" s="151"/>
      <c r="AW263" s="151"/>
      <c r="AX263" s="151"/>
      <c r="AY263" s="151"/>
      <c r="AZ263" s="456"/>
      <c r="BA263" s="456"/>
      <c r="BB263" s="456"/>
      <c r="BC263" s="456"/>
      <c r="BD263" s="456"/>
      <c r="BE263" s="456"/>
      <c r="BF263" s="456"/>
      <c r="BG263" s="456"/>
      <c r="BH263" s="456"/>
      <c r="BI263" s="456"/>
      <c r="BJ263" s="456"/>
      <c r="BK263" s="456"/>
      <c r="BL263" s="456"/>
      <c r="BM263" s="456"/>
      <c r="BN263" s="46"/>
    </row>
    <row r="264" spans="1:66" ht="13.2">
      <c r="A264" s="1324"/>
      <c r="B264" s="46"/>
      <c r="C264" s="89"/>
      <c r="D264" s="152" t="s">
        <v>880</v>
      </c>
      <c r="E264" s="46"/>
      <c r="F264" s="46"/>
      <c r="G264" s="46"/>
      <c r="H264" s="46"/>
      <c r="I264" s="46"/>
      <c r="J264" s="46"/>
      <c r="K264" s="46"/>
      <c r="L264" s="46"/>
      <c r="M264" s="1747" t="s">
        <v>294</v>
      </c>
      <c r="N264" s="1747"/>
      <c r="O264" s="1747"/>
      <c r="P264" s="1747"/>
      <c r="Q264" s="1747"/>
      <c r="R264" s="1747"/>
      <c r="S264" s="1747"/>
      <c r="T264" s="1747"/>
      <c r="U264" s="1451" t="s">
        <v>865</v>
      </c>
      <c r="V264" s="189"/>
      <c r="W264" s="189"/>
      <c r="X264" s="189"/>
      <c r="Y264" s="189"/>
      <c r="Z264" s="189"/>
      <c r="AA264" s="2140"/>
      <c r="AB264" s="2140"/>
      <c r="AC264" s="2140"/>
      <c r="AD264" s="2140"/>
      <c r="AE264" s="2140"/>
      <c r="AF264" s="2140"/>
      <c r="AG264" s="2140"/>
      <c r="AH264" s="2140"/>
      <c r="AI264" s="2140"/>
      <c r="AJ264" s="2140"/>
      <c r="AK264" s="2140"/>
      <c r="AL264" s="46"/>
      <c r="AM264" s="151"/>
      <c r="AN264" s="151"/>
      <c r="AO264" s="151"/>
      <c r="AP264" s="151"/>
      <c r="AQ264" s="151"/>
      <c r="AR264" s="151"/>
      <c r="AS264" s="151"/>
      <c r="AT264" s="151"/>
      <c r="AU264" s="151"/>
      <c r="AV264" s="151"/>
      <c r="AW264" s="151"/>
      <c r="AX264" s="151"/>
      <c r="AY264" s="151"/>
      <c r="AZ264" s="456"/>
      <c r="BA264" s="456"/>
      <c r="BB264" s="456"/>
      <c r="BC264" s="456"/>
      <c r="BD264" s="456"/>
      <c r="BE264" s="456"/>
      <c r="BF264" s="456"/>
      <c r="BG264" s="456"/>
      <c r="BH264" s="456"/>
      <c r="BI264" s="456"/>
      <c r="BJ264" s="456"/>
      <c r="BK264" s="456"/>
      <c r="BL264" s="456"/>
      <c r="BM264" s="456"/>
      <c r="BN264" s="46"/>
    </row>
    <row r="265" spans="1:66" ht="13.2">
      <c r="A265" s="1425"/>
      <c r="B265" s="46"/>
      <c r="C265" s="46"/>
      <c r="D265" s="152"/>
      <c r="E265" s="46"/>
      <c r="F265" s="46"/>
      <c r="G265" s="456"/>
      <c r="H265" s="456"/>
      <c r="I265" s="456"/>
      <c r="J265" s="153"/>
      <c r="K265" s="160"/>
      <c r="L265" s="160"/>
      <c r="M265" s="160"/>
      <c r="N265" s="160"/>
      <c r="O265" s="160"/>
      <c r="P265" s="160"/>
      <c r="Q265" s="160"/>
      <c r="R265" s="160"/>
      <c r="S265" s="160"/>
      <c r="T265" s="160"/>
      <c r="U265" s="160"/>
      <c r="V265" s="160"/>
      <c r="W265" s="160"/>
      <c r="X265" s="160"/>
      <c r="Y265" s="160"/>
      <c r="Z265" s="456"/>
      <c r="AA265" s="456"/>
      <c r="AB265" s="456"/>
      <c r="AC265" s="456"/>
      <c r="AD265" s="59"/>
      <c r="AE265" s="59"/>
      <c r="AF265" s="456"/>
      <c r="AG265" s="456"/>
      <c r="AH265" s="456"/>
      <c r="AI265" s="456"/>
      <c r="AJ265" s="456"/>
      <c r="AK265" s="456"/>
      <c r="AL265" s="456"/>
      <c r="AZ265" s="456"/>
      <c r="BA265" s="456"/>
      <c r="BB265" s="456"/>
      <c r="BC265" s="456"/>
      <c r="BD265" s="456"/>
      <c r="BE265" s="456"/>
      <c r="BF265" s="456"/>
      <c r="BG265" s="456"/>
      <c r="BH265" s="456"/>
      <c r="BI265" s="456"/>
      <c r="BJ265" s="456"/>
      <c r="BK265" s="456"/>
      <c r="BL265" s="456"/>
      <c r="BM265" s="456"/>
      <c r="BN265" s="46"/>
    </row>
    <row r="266" spans="1:66" ht="13.2">
      <c r="A266" s="88" t="s">
        <v>812</v>
      </c>
      <c r="B266" s="46"/>
      <c r="C266" s="39" t="s">
        <v>884</v>
      </c>
      <c r="D266" s="46"/>
      <c r="E266" s="46"/>
      <c r="F266" s="46"/>
      <c r="G266" s="46"/>
      <c r="H266" s="46"/>
      <c r="I266" s="46"/>
      <c r="J266" s="46"/>
      <c r="K266" s="46"/>
      <c r="L266" s="46"/>
      <c r="M266" s="113"/>
      <c r="N266" s="113"/>
      <c r="O266" s="113"/>
      <c r="P266" s="113"/>
      <c r="Q266" s="113"/>
      <c r="R266" s="456"/>
      <c r="S266" s="456"/>
      <c r="T266" s="2115" t="str">
        <f>BO245</f>
        <v>Nonprofit</v>
      </c>
      <c r="U266" s="2115"/>
      <c r="V266" s="2115"/>
      <c r="W266" s="2115"/>
      <c r="X266" s="2115"/>
      <c r="Y266" s="456"/>
      <c r="Z266" s="267" t="s">
        <v>885</v>
      </c>
      <c r="AA266" s="268"/>
      <c r="AB266" s="268"/>
      <c r="AC266" s="268"/>
      <c r="AD266" s="269"/>
      <c r="AE266" s="269"/>
      <c r="AF266" s="269"/>
      <c r="AG266" s="269"/>
      <c r="AH266" s="269"/>
      <c r="AI266" s="269"/>
      <c r="AJ266" s="269"/>
      <c r="AK266" s="269"/>
      <c r="AL266" s="70"/>
      <c r="AM266" s="440"/>
      <c r="AN266" s="440"/>
      <c r="AO266" s="440"/>
      <c r="AP266" s="440"/>
      <c r="AQ266" s="440"/>
      <c r="AR266" s="440"/>
      <c r="AS266" s="440"/>
      <c r="AT266" s="440"/>
      <c r="AU266" s="440"/>
      <c r="AV266" s="440"/>
      <c r="AW266" s="440"/>
      <c r="AX266" s="440"/>
      <c r="AY266" s="440"/>
      <c r="AZ266" s="456"/>
      <c r="BA266" s="456"/>
      <c r="BB266" s="456"/>
      <c r="BC266" s="456"/>
      <c r="BD266" s="456"/>
      <c r="BE266" s="456"/>
      <c r="BF266" s="456"/>
      <c r="BG266" s="456"/>
      <c r="BH266" s="456"/>
      <c r="BI266" s="456"/>
      <c r="BJ266" s="456"/>
      <c r="BK266" s="456"/>
      <c r="BL266" s="456"/>
      <c r="BM266" s="456"/>
      <c r="BN266" s="46"/>
    </row>
    <row r="267" spans="1:66" ht="13.2">
      <c r="A267" s="39"/>
      <c r="B267" s="46"/>
      <c r="C267" s="39"/>
      <c r="D267" s="456"/>
      <c r="E267" s="456"/>
      <c r="F267" s="456"/>
      <c r="G267" s="456"/>
      <c r="H267" s="456"/>
      <c r="I267" s="46"/>
      <c r="J267" s="46"/>
      <c r="K267" s="46"/>
      <c r="L267" s="46"/>
      <c r="M267" s="113"/>
      <c r="N267" s="113"/>
      <c r="O267" s="113"/>
      <c r="P267" s="113"/>
      <c r="Q267" s="113"/>
      <c r="R267" s="456"/>
      <c r="S267" s="456"/>
      <c r="T267" s="46"/>
      <c r="U267" s="46"/>
      <c r="V267" s="46"/>
      <c r="W267" s="160"/>
      <c r="X267" s="456"/>
      <c r="Y267" s="456"/>
      <c r="Z267" s="270" t="s">
        <v>886</v>
      </c>
      <c r="AA267" s="18"/>
      <c r="AB267" s="18"/>
      <c r="AC267" s="18"/>
      <c r="AD267" s="18"/>
      <c r="AE267" s="18"/>
      <c r="AF267" s="111"/>
      <c r="AG267" s="111"/>
      <c r="AH267" s="111"/>
      <c r="AI267" s="111"/>
      <c r="AJ267" s="111"/>
      <c r="AK267" s="18"/>
      <c r="AL267" s="73"/>
      <c r="AM267" s="440"/>
      <c r="AN267" s="440"/>
      <c r="AO267" s="440"/>
      <c r="AP267" s="440"/>
      <c r="AQ267" s="440"/>
      <c r="AR267" s="440"/>
      <c r="AS267" s="440"/>
      <c r="AT267" s="440"/>
      <c r="AU267" s="440"/>
      <c r="AV267" s="440"/>
      <c r="AW267" s="440"/>
      <c r="AX267" s="440"/>
      <c r="AY267" s="440"/>
      <c r="AZ267" s="456"/>
      <c r="BA267" s="456"/>
      <c r="BB267" s="456"/>
      <c r="BC267" s="456"/>
      <c r="BD267" s="456"/>
      <c r="BE267" s="456"/>
      <c r="BF267" s="456"/>
      <c r="BG267" s="456"/>
      <c r="BH267" s="456"/>
      <c r="BI267" s="456"/>
      <c r="BJ267" s="456"/>
      <c r="BK267" s="456"/>
      <c r="BL267" s="456"/>
      <c r="BM267" s="456"/>
      <c r="BN267" s="46"/>
    </row>
    <row r="268" spans="1:66" ht="13.2">
      <c r="A268" s="39" t="s">
        <v>835</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56"/>
      <c r="Y268" s="456"/>
      <c r="Z268" s="271" t="s">
        <v>887</v>
      </c>
      <c r="AA268" s="59"/>
      <c r="AB268" s="59"/>
      <c r="AC268" s="59"/>
      <c r="AD268" s="59"/>
      <c r="AE268" s="59"/>
      <c r="AF268" s="613"/>
      <c r="AG268" s="613"/>
      <c r="AH268" s="613"/>
      <c r="AI268" s="613"/>
      <c r="AJ268" s="613"/>
      <c r="AK268" s="59"/>
      <c r="AL268" s="60"/>
      <c r="AM268" s="440"/>
      <c r="AN268" s="440"/>
      <c r="AO268" s="440"/>
      <c r="AP268" s="440"/>
      <c r="AQ268" s="440"/>
      <c r="AR268" s="440"/>
      <c r="AS268" s="440"/>
      <c r="AT268" s="440"/>
      <c r="AU268" s="440"/>
      <c r="AV268" s="440"/>
      <c r="AW268" s="440"/>
      <c r="AX268" s="440"/>
      <c r="AY268" s="440"/>
      <c r="AZ268" s="456"/>
      <c r="BA268" s="456"/>
      <c r="BB268" s="456"/>
      <c r="BC268" s="456"/>
      <c r="BD268" s="456"/>
      <c r="BE268" s="456"/>
      <c r="BF268" s="456"/>
      <c r="BG268" s="456"/>
      <c r="BH268" s="456"/>
      <c r="BI268" s="456"/>
      <c r="BJ268" s="456"/>
      <c r="BK268" s="456"/>
      <c r="BL268" s="456"/>
      <c r="BM268" s="456"/>
      <c r="BN268" s="46"/>
    </row>
    <row r="269" spans="1:66" ht="13.2">
      <c r="A269" s="111"/>
      <c r="B269" s="47">
        <v>0</v>
      </c>
      <c r="C269" s="456"/>
      <c r="D269" s="1726" t="s">
        <v>877</v>
      </c>
      <c r="E269" s="1726"/>
      <c r="F269" s="1726"/>
      <c r="G269" s="1726"/>
      <c r="H269" s="1726"/>
      <c r="I269" s="456"/>
      <c r="J269" s="456" t="s">
        <v>888</v>
      </c>
      <c r="K269" s="456"/>
      <c r="L269" s="456"/>
      <c r="M269" s="456"/>
      <c r="N269" s="456"/>
      <c r="O269" s="456"/>
      <c r="P269" s="456"/>
      <c r="Q269" s="456"/>
      <c r="R269" s="456"/>
      <c r="S269" s="456"/>
      <c r="T269" s="456"/>
      <c r="U269" s="456"/>
      <c r="V269" s="456"/>
      <c r="W269" s="456"/>
      <c r="X269" s="2003"/>
      <c r="Y269" s="2003"/>
      <c r="Z269" s="2003"/>
      <c r="AA269" s="2003"/>
      <c r="AB269" s="2003"/>
      <c r="AC269" s="2003"/>
      <c r="AD269" s="456"/>
      <c r="AE269" s="456"/>
      <c r="AF269" s="456"/>
      <c r="AG269" s="456"/>
      <c r="AH269" s="456"/>
      <c r="AI269" s="456"/>
      <c r="AJ269" s="456"/>
      <c r="AK269" s="456"/>
      <c r="AL269" s="456"/>
      <c r="AZ269" s="456"/>
      <c r="BA269" s="456"/>
      <c r="BB269" s="456"/>
      <c r="BC269" s="456"/>
      <c r="BD269" s="456"/>
      <c r="BE269" s="456"/>
      <c r="BF269" s="456"/>
      <c r="BG269" s="456"/>
      <c r="BH269" s="456"/>
      <c r="BI269" s="456"/>
      <c r="BJ269" s="456"/>
      <c r="BK269" s="456"/>
      <c r="BL269" s="456"/>
      <c r="BM269" s="456"/>
      <c r="BN269" s="46"/>
    </row>
    <row r="270" spans="1:66" ht="13.2">
      <c r="A270" s="46"/>
      <c r="B270" s="1425"/>
      <c r="C270" s="456"/>
      <c r="D270" s="48" t="s">
        <v>889</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56"/>
      <c r="AC270" s="456"/>
      <c r="AD270" s="456"/>
      <c r="AE270" s="456"/>
      <c r="AF270" s="456"/>
      <c r="AG270" s="456"/>
      <c r="AH270" s="46"/>
      <c r="AI270" s="46"/>
      <c r="AJ270" s="46"/>
      <c r="AK270" s="46"/>
      <c r="AL270" s="46"/>
      <c r="AM270" s="151"/>
      <c r="AN270" s="151"/>
      <c r="AO270" s="151"/>
      <c r="AP270" s="151"/>
      <c r="AQ270" s="151"/>
      <c r="AR270" s="151"/>
      <c r="AS270" s="151"/>
      <c r="AT270" s="151"/>
      <c r="AU270" s="151"/>
      <c r="AV270" s="151"/>
      <c r="AW270" s="151"/>
      <c r="AX270" s="151"/>
      <c r="AY270" s="151"/>
      <c r="AZ270" s="456"/>
      <c r="BA270" s="456"/>
      <c r="BB270" s="456"/>
      <c r="BC270" s="456"/>
      <c r="BD270" s="456"/>
      <c r="BE270" s="456"/>
      <c r="BF270" s="456"/>
      <c r="BG270" s="456"/>
      <c r="BH270" s="456"/>
      <c r="BI270" s="456"/>
      <c r="BJ270" s="456"/>
      <c r="BK270" s="456"/>
      <c r="BL270" s="456"/>
      <c r="BM270" s="456"/>
      <c r="BN270" s="46"/>
    </row>
    <row r="271" spans="1:66" ht="13.2">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623"/>
      <c r="AA271" s="623"/>
      <c r="AB271" s="623"/>
      <c r="AC271" s="623"/>
      <c r="AD271" s="623"/>
      <c r="AE271" s="152"/>
      <c r="AF271" s="456"/>
      <c r="AG271" s="456"/>
      <c r="AH271" s="456"/>
      <c r="AI271" s="456"/>
      <c r="AJ271" s="456"/>
      <c r="AK271" s="46"/>
      <c r="AL271" s="46"/>
      <c r="AM271" s="151"/>
      <c r="AN271" s="151"/>
      <c r="AO271" s="151"/>
      <c r="AP271" s="151"/>
      <c r="AQ271" s="151"/>
      <c r="AR271" s="151"/>
      <c r="AS271" s="151"/>
      <c r="AT271" s="151"/>
      <c r="AU271" s="151"/>
      <c r="AV271" s="151"/>
      <c r="AW271" s="151"/>
      <c r="AX271" s="151"/>
      <c r="AY271" s="151"/>
      <c r="AZ271" s="456"/>
      <c r="BA271" s="456"/>
      <c r="BB271" s="456"/>
      <c r="BC271" s="456"/>
      <c r="BD271" s="456"/>
      <c r="BE271" s="456"/>
      <c r="BF271" s="456"/>
      <c r="BG271" s="456"/>
      <c r="BH271" s="456"/>
      <c r="BI271" s="456"/>
      <c r="BJ271" s="456"/>
      <c r="BK271" s="456"/>
      <c r="BL271" s="456"/>
      <c r="BM271" s="456"/>
      <c r="BN271" s="46"/>
    </row>
    <row r="272" spans="1:66" ht="12.75" customHeight="1">
      <c r="A272" s="39" t="s">
        <v>890</v>
      </c>
      <c r="B272" s="39"/>
      <c r="C272" s="39" t="s">
        <v>127</v>
      </c>
      <c r="D272" s="46"/>
      <c r="E272" s="46"/>
      <c r="F272" s="46"/>
      <c r="G272" s="46"/>
      <c r="H272" s="46"/>
      <c r="I272" s="46"/>
      <c r="J272" s="46"/>
      <c r="K272" s="46"/>
      <c r="L272" s="46"/>
      <c r="M272" s="46"/>
      <c r="N272" s="46"/>
      <c r="O272" s="46"/>
      <c r="P272" s="46"/>
      <c r="Q272" s="46"/>
      <c r="R272" s="46"/>
      <c r="S272" s="46"/>
      <c r="T272" s="46"/>
      <c r="U272" s="456"/>
      <c r="V272" s="456"/>
      <c r="W272" s="456"/>
      <c r="X272" s="456"/>
      <c r="Y272" s="456"/>
      <c r="Z272" s="456"/>
      <c r="AA272" s="456"/>
      <c r="AB272" s="456"/>
      <c r="AC272" s="456"/>
      <c r="AD272" s="456"/>
      <c r="AE272" s="456"/>
      <c r="AF272" s="456"/>
      <c r="AG272" s="456"/>
      <c r="AH272" s="456"/>
      <c r="AI272" s="456"/>
      <c r="AJ272" s="456"/>
      <c r="AK272" s="456"/>
      <c r="AL272" s="456"/>
      <c r="AZ272" s="456"/>
      <c r="BA272" s="456"/>
      <c r="BB272" s="456"/>
      <c r="BC272" s="456"/>
      <c r="BD272" s="456"/>
      <c r="BE272" s="456"/>
      <c r="BF272" s="456"/>
      <c r="BG272" s="456"/>
      <c r="BH272" s="456"/>
      <c r="BI272" s="456"/>
      <c r="BJ272" s="456"/>
      <c r="BK272" s="456"/>
      <c r="BL272" s="456"/>
      <c r="BM272" s="456"/>
      <c r="BN272" s="46"/>
    </row>
    <row r="273" spans="1:66" ht="13.2">
      <c r="A273" s="456"/>
      <c r="B273" s="456"/>
      <c r="C273" s="456"/>
      <c r="D273" s="111" t="s">
        <v>891</v>
      </c>
      <c r="E273" s="111"/>
      <c r="F273" s="111"/>
      <c r="G273" s="111"/>
      <c r="H273" s="111"/>
      <c r="I273" s="111"/>
      <c r="J273" s="111"/>
      <c r="K273" s="46"/>
      <c r="L273" s="2112" t="s">
        <v>892</v>
      </c>
      <c r="M273" s="2112"/>
      <c r="N273" s="2112"/>
      <c r="O273" s="2112"/>
      <c r="P273" s="2112"/>
      <c r="Q273" s="2112"/>
      <c r="R273" s="2112"/>
      <c r="S273" s="2112"/>
      <c r="T273" s="2112"/>
      <c r="U273" s="2112"/>
      <c r="V273" s="2112"/>
      <c r="W273" s="2112"/>
      <c r="X273" s="2112"/>
      <c r="Y273" s="2112"/>
      <c r="Z273" s="2112"/>
      <c r="AA273" s="2112"/>
      <c r="AB273" s="2112"/>
      <c r="AC273" s="2112"/>
      <c r="AD273" s="2112"/>
      <c r="AE273" s="2112"/>
      <c r="AF273" s="2112"/>
      <c r="AG273" s="2112"/>
      <c r="AH273" s="2112"/>
      <c r="AI273" s="2112"/>
      <c r="AJ273" s="2112"/>
      <c r="AK273" s="46"/>
      <c r="AL273" s="46"/>
      <c r="AM273" s="151"/>
      <c r="AN273" s="151"/>
      <c r="AO273" s="151"/>
      <c r="AP273" s="151"/>
      <c r="AQ273" s="151"/>
      <c r="AR273" s="151"/>
      <c r="AS273" s="151"/>
      <c r="AT273" s="151"/>
      <c r="AU273" s="151"/>
      <c r="AV273" s="151"/>
      <c r="AW273" s="151"/>
      <c r="AX273" s="151"/>
      <c r="AY273" s="151"/>
      <c r="AZ273" s="456"/>
      <c r="BA273" s="456"/>
      <c r="BB273" s="456"/>
      <c r="BC273" s="456"/>
      <c r="BD273" s="456"/>
      <c r="BE273" s="456"/>
      <c r="BF273" s="456"/>
      <c r="BG273" s="456"/>
      <c r="BH273" s="456"/>
      <c r="BI273" s="456"/>
      <c r="BJ273" s="456"/>
      <c r="BK273" s="456"/>
      <c r="BL273" s="456"/>
      <c r="BM273" s="456"/>
      <c r="BN273" s="46"/>
    </row>
    <row r="274" spans="1:66" ht="13.2">
      <c r="A274" s="456"/>
      <c r="B274" s="456"/>
      <c r="C274" s="456"/>
      <c r="D274" s="111" t="s">
        <v>851</v>
      </c>
      <c r="E274" s="111"/>
      <c r="F274" s="111"/>
      <c r="G274" s="111"/>
      <c r="H274" s="111"/>
      <c r="I274" s="111"/>
      <c r="J274" s="111"/>
      <c r="K274" s="46"/>
      <c r="L274" s="2114" t="s">
        <v>852</v>
      </c>
      <c r="M274" s="2114"/>
      <c r="N274" s="2114"/>
      <c r="O274" s="2114"/>
      <c r="P274" s="2114"/>
      <c r="Q274" s="2114"/>
      <c r="R274" s="2114"/>
      <c r="S274" s="2114"/>
      <c r="T274" s="2114"/>
      <c r="U274" s="2114"/>
      <c r="V274" s="2114"/>
      <c r="W274" s="2114"/>
      <c r="X274" s="2114"/>
      <c r="Y274" s="2114"/>
      <c r="Z274" s="2114"/>
      <c r="AA274" s="2114"/>
      <c r="AB274" s="2114"/>
      <c r="AC274" s="2114"/>
      <c r="AD274" s="2114"/>
      <c r="AE274" s="456"/>
      <c r="AF274" s="456"/>
      <c r="AG274" s="456"/>
      <c r="AH274" s="456"/>
      <c r="AI274" s="456"/>
      <c r="AJ274" s="456"/>
      <c r="AK274" s="46"/>
      <c r="AL274" s="46"/>
      <c r="AM274" s="151"/>
      <c r="AN274" s="151"/>
      <c r="AO274" s="151"/>
      <c r="AP274" s="151"/>
      <c r="AQ274" s="151"/>
      <c r="AR274" s="151"/>
      <c r="AS274" s="151"/>
      <c r="AT274" s="151"/>
      <c r="AU274" s="151"/>
      <c r="AV274" s="151"/>
      <c r="AW274" s="151"/>
      <c r="AX274" s="151"/>
      <c r="AY274" s="151"/>
      <c r="AZ274" s="456"/>
      <c r="BA274" s="456"/>
      <c r="BB274" s="456"/>
      <c r="BC274" s="456"/>
      <c r="BD274" s="456"/>
      <c r="BE274" s="456"/>
      <c r="BF274" s="456"/>
      <c r="BG274" s="456"/>
      <c r="BH274" s="456"/>
      <c r="BI274" s="456"/>
      <c r="BJ274" s="456"/>
      <c r="BK274" s="456"/>
      <c r="BL274" s="456"/>
      <c r="BM274" s="456"/>
      <c r="BN274" s="46"/>
    </row>
    <row r="275" spans="1:66" ht="13.2">
      <c r="A275" s="456"/>
      <c r="B275" s="456"/>
      <c r="C275" s="456"/>
      <c r="D275" s="111" t="s">
        <v>723</v>
      </c>
      <c r="E275" s="111"/>
      <c r="F275" s="456"/>
      <c r="G275" s="456"/>
      <c r="H275" s="456"/>
      <c r="I275" s="456"/>
      <c r="J275" s="456"/>
      <c r="K275" s="456"/>
      <c r="L275" s="2114" t="s">
        <v>624</v>
      </c>
      <c r="M275" s="2114"/>
      <c r="N275" s="2114"/>
      <c r="O275" s="2114"/>
      <c r="P275" s="2114"/>
      <c r="Q275" s="2114"/>
      <c r="R275" s="2114"/>
      <c r="S275" s="2114"/>
      <c r="T275" s="456"/>
      <c r="U275" s="743" t="s">
        <v>853</v>
      </c>
      <c r="V275" s="2114" t="s">
        <v>854</v>
      </c>
      <c r="W275" s="2114"/>
      <c r="X275" s="111" t="s">
        <v>728</v>
      </c>
      <c r="Y275" s="456"/>
      <c r="Z275" s="456"/>
      <c r="AA275" s="456"/>
      <c r="AB275" s="2114">
        <v>94541</v>
      </c>
      <c r="AC275" s="2114"/>
      <c r="AD275" s="2114"/>
      <c r="AE275" s="456"/>
      <c r="AF275" s="456"/>
      <c r="AG275" s="456"/>
      <c r="AH275" s="456"/>
      <c r="AI275" s="456"/>
      <c r="AJ275" s="456"/>
      <c r="AK275" s="46"/>
      <c r="AL275" s="46"/>
      <c r="AM275" s="151"/>
      <c r="AN275" s="151"/>
      <c r="AO275" s="151"/>
      <c r="AP275" s="151"/>
      <c r="AQ275" s="151"/>
      <c r="AR275" s="151"/>
      <c r="AS275" s="151"/>
      <c r="AT275" s="151"/>
      <c r="AU275" s="151"/>
      <c r="AV275" s="151"/>
      <c r="AW275" s="151"/>
      <c r="AX275" s="151"/>
      <c r="AY275" s="151"/>
      <c r="AZ275" s="456"/>
      <c r="BA275" s="456"/>
      <c r="BB275" s="456"/>
      <c r="BC275" s="456"/>
      <c r="BD275" s="456"/>
      <c r="BE275" s="456"/>
      <c r="BF275" s="456"/>
      <c r="BG275" s="456"/>
      <c r="BH275" s="456"/>
      <c r="BI275" s="456"/>
      <c r="BJ275" s="456"/>
      <c r="BK275" s="456"/>
      <c r="BL275" s="456"/>
      <c r="BM275" s="456"/>
      <c r="BN275" s="46"/>
    </row>
    <row r="276" spans="1:66" ht="12.75" customHeight="1">
      <c r="A276" s="456"/>
      <c r="B276" s="456"/>
      <c r="C276" s="456"/>
      <c r="D276" s="152" t="s">
        <v>855</v>
      </c>
      <c r="E276" s="46"/>
      <c r="F276" s="46"/>
      <c r="G276" s="46"/>
      <c r="H276" s="46"/>
      <c r="I276" s="46"/>
      <c r="J276" s="46"/>
      <c r="K276" s="1425"/>
      <c r="L276" s="1726" t="s">
        <v>893</v>
      </c>
      <c r="M276" s="1726"/>
      <c r="N276" s="1726"/>
      <c r="O276" s="1726"/>
      <c r="P276" s="1726"/>
      <c r="Q276" s="1726"/>
      <c r="R276" s="1726"/>
      <c r="S276" s="1726"/>
      <c r="T276" s="1726"/>
      <c r="U276" s="1726"/>
      <c r="V276" s="1726"/>
      <c r="W276" s="1726"/>
      <c r="X276" s="1726"/>
      <c r="Y276" s="1726"/>
      <c r="Z276" s="1726"/>
      <c r="AA276" s="1726"/>
      <c r="AB276" s="1726"/>
      <c r="AC276" s="1726"/>
      <c r="AD276" s="1726"/>
      <c r="AE276" s="456"/>
      <c r="AF276" s="456"/>
      <c r="AG276" s="456"/>
      <c r="AH276" s="456"/>
      <c r="AI276" s="46"/>
      <c r="AJ276" s="46"/>
      <c r="AK276" s="46"/>
      <c r="AL276" s="46"/>
      <c r="AM276" s="151"/>
      <c r="AN276" s="151"/>
      <c r="AO276" s="151"/>
      <c r="AP276" s="151"/>
      <c r="AQ276" s="151"/>
      <c r="AR276" s="151"/>
      <c r="AS276" s="151"/>
      <c r="AT276" s="151"/>
      <c r="AU276" s="151"/>
      <c r="AV276" s="151"/>
      <c r="AW276" s="151"/>
      <c r="AX276" s="151"/>
      <c r="AY276" s="151"/>
      <c r="AZ276" s="456"/>
      <c r="BA276" s="456"/>
      <c r="BB276" s="456"/>
      <c r="BC276" s="456"/>
      <c r="BD276" s="456"/>
      <c r="BE276" s="456"/>
      <c r="BF276" s="456"/>
      <c r="BG276" s="456"/>
      <c r="BH276" s="456"/>
      <c r="BI276" s="456"/>
      <c r="BJ276" s="456"/>
      <c r="BK276" s="456"/>
      <c r="BL276" s="456"/>
      <c r="BM276" s="456"/>
      <c r="BN276" s="46"/>
    </row>
    <row r="277" spans="1:66" ht="13.2">
      <c r="A277" s="456"/>
      <c r="B277" s="456"/>
      <c r="C277" s="456"/>
      <c r="D277" s="152" t="s">
        <v>857</v>
      </c>
      <c r="E277" s="46"/>
      <c r="F277" s="46"/>
      <c r="G277" s="456"/>
      <c r="H277" s="456"/>
      <c r="I277" s="456"/>
      <c r="J277" s="456"/>
      <c r="K277" s="456"/>
      <c r="L277" s="1983" t="s">
        <v>894</v>
      </c>
      <c r="M277" s="1983"/>
      <c r="N277" s="1983"/>
      <c r="O277" s="1983"/>
      <c r="P277" s="1983"/>
      <c r="Q277" s="1983"/>
      <c r="R277" s="46" t="s">
        <v>859</v>
      </c>
      <c r="S277" s="46"/>
      <c r="T277" s="1725">
        <v>8258</v>
      </c>
      <c r="U277" s="1725"/>
      <c r="V277" s="1725"/>
      <c r="W277" s="46" t="s">
        <v>860</v>
      </c>
      <c r="X277" s="456"/>
      <c r="Y277" s="1983"/>
      <c r="Z277" s="1983"/>
      <c r="AA277" s="1983"/>
      <c r="AB277" s="1983"/>
      <c r="AC277" s="1983"/>
      <c r="AD277" s="1983"/>
      <c r="AE277" s="456"/>
      <c r="AF277" s="456"/>
      <c r="AG277" s="456"/>
      <c r="AH277" s="456"/>
      <c r="AI277" s="456"/>
      <c r="AJ277" s="456"/>
      <c r="AK277" s="456"/>
      <c r="AL277" s="456"/>
      <c r="AZ277" s="456"/>
      <c r="BA277" s="456"/>
      <c r="BB277" s="456"/>
      <c r="BC277" s="456"/>
      <c r="BD277" s="456"/>
      <c r="BE277" s="456"/>
      <c r="BF277" s="456"/>
      <c r="BG277" s="456"/>
      <c r="BH277" s="456"/>
      <c r="BI277" s="456"/>
      <c r="BJ277" s="456"/>
      <c r="BK277" s="456"/>
      <c r="BL277" s="456"/>
      <c r="BM277" s="456"/>
      <c r="BN277" s="46"/>
    </row>
    <row r="278" spans="1:66" ht="13.2">
      <c r="A278" s="456"/>
      <c r="B278" s="456"/>
      <c r="C278" s="456"/>
      <c r="D278" s="152" t="s">
        <v>861</v>
      </c>
      <c r="E278" s="46"/>
      <c r="F278" s="46"/>
      <c r="G278" s="456"/>
      <c r="H278" s="456"/>
      <c r="I278" s="456"/>
      <c r="J278" s="456"/>
      <c r="K278" s="456"/>
      <c r="L278" s="2032" t="s">
        <v>895</v>
      </c>
      <c r="M278" s="2032"/>
      <c r="N278" s="2032"/>
      <c r="O278" s="2032"/>
      <c r="P278" s="2032"/>
      <c r="Q278" s="2032"/>
      <c r="R278" s="2032"/>
      <c r="S278" s="2032"/>
      <c r="T278" s="2032"/>
      <c r="U278" s="2032"/>
      <c r="V278" s="2032"/>
      <c r="W278" s="2032"/>
      <c r="X278" s="2032"/>
      <c r="Y278" s="2032"/>
      <c r="Z278" s="2032"/>
      <c r="AA278" s="2032"/>
      <c r="AB278" s="2032"/>
      <c r="AC278" s="2032"/>
      <c r="AD278" s="2032"/>
      <c r="AE278" s="456"/>
      <c r="AF278" s="46"/>
      <c r="AG278" s="46"/>
      <c r="AH278" s="46"/>
      <c r="AI278" s="46"/>
      <c r="AJ278" s="46"/>
      <c r="AK278" s="456"/>
      <c r="AL278" s="456"/>
      <c r="AZ278" s="456"/>
      <c r="BA278" s="456"/>
      <c r="BB278" s="456"/>
      <c r="BC278" s="456"/>
      <c r="BD278" s="456"/>
      <c r="BE278" s="456"/>
      <c r="BF278" s="456"/>
      <c r="BG278" s="456"/>
      <c r="BH278" s="456"/>
      <c r="BI278" s="456"/>
      <c r="BJ278" s="456"/>
      <c r="BK278" s="456"/>
      <c r="BL278" s="456"/>
      <c r="BM278" s="456"/>
      <c r="BN278" s="46"/>
    </row>
    <row r="279" spans="1:66" ht="13.2">
      <c r="A279" s="456"/>
      <c r="B279" s="456"/>
      <c r="C279" s="456"/>
      <c r="D279" s="46" t="s">
        <v>896</v>
      </c>
      <c r="E279" s="46"/>
      <c r="F279" s="46"/>
      <c r="G279" s="46"/>
      <c r="H279" s="46"/>
      <c r="I279" s="46"/>
      <c r="J279" s="456"/>
      <c r="K279" s="456"/>
      <c r="L279" s="1725" t="s">
        <v>897</v>
      </c>
      <c r="M279" s="1725"/>
      <c r="N279" s="1725"/>
      <c r="O279" s="1725"/>
      <c r="P279" s="1725"/>
      <c r="Q279" s="1725"/>
      <c r="R279" s="1725"/>
      <c r="S279" s="1725"/>
      <c r="T279" s="1725"/>
      <c r="U279" s="1725"/>
      <c r="V279" s="1725"/>
      <c r="W279" s="1725"/>
      <c r="X279" s="1725"/>
      <c r="Y279" s="1725"/>
      <c r="Z279" s="1725"/>
      <c r="AA279" s="1725"/>
      <c r="AB279" s="1725"/>
      <c r="AC279" s="1725"/>
      <c r="AD279" s="1725"/>
      <c r="AE279" s="456"/>
      <c r="AF279" s="456"/>
      <c r="AG279" s="456"/>
      <c r="AH279" s="456"/>
      <c r="AI279" s="456"/>
      <c r="AJ279" s="456"/>
      <c r="AK279" s="46"/>
      <c r="AL279" s="46"/>
      <c r="AM279" s="151"/>
      <c r="AN279" s="151"/>
      <c r="AO279" s="151"/>
      <c r="AP279" s="151"/>
      <c r="AQ279" s="151"/>
      <c r="AR279" s="151"/>
      <c r="AS279" s="151"/>
      <c r="AT279" s="151"/>
      <c r="AU279" s="151"/>
      <c r="AV279" s="151"/>
      <c r="AW279" s="151"/>
      <c r="AX279" s="151"/>
      <c r="AY279" s="151"/>
      <c r="AZ279" s="456"/>
      <c r="BA279" s="456"/>
      <c r="BB279" s="456"/>
      <c r="BC279" s="456"/>
      <c r="BD279" s="456"/>
      <c r="BE279" s="456"/>
      <c r="BF279" s="456"/>
      <c r="BG279" s="456"/>
      <c r="BH279" s="456"/>
      <c r="BI279" s="456"/>
      <c r="BJ279" s="456"/>
      <c r="BK279" s="456"/>
      <c r="BL279" s="456"/>
      <c r="BM279" s="456"/>
      <c r="BN279" s="46"/>
    </row>
    <row r="280" spans="1:66" ht="13.2">
      <c r="A280" s="456"/>
      <c r="B280" s="456"/>
      <c r="C280" s="456"/>
      <c r="D280" s="456"/>
      <c r="E280" s="456"/>
      <c r="F280" s="456"/>
      <c r="G280" s="456"/>
      <c r="H280" s="456"/>
      <c r="I280" s="456"/>
      <c r="J280" s="456"/>
      <c r="K280" s="456"/>
      <c r="L280" s="26" t="s">
        <v>898</v>
      </c>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Z280" s="456"/>
      <c r="BA280" s="456"/>
      <c r="BB280" s="456"/>
      <c r="BC280" s="456"/>
      <c r="BD280" s="456"/>
      <c r="BE280" s="456"/>
      <c r="BF280" s="456"/>
      <c r="BG280" s="456"/>
      <c r="BH280" s="456"/>
      <c r="BI280" s="456"/>
      <c r="BJ280" s="456"/>
      <c r="BK280" s="456"/>
      <c r="BL280" s="456"/>
      <c r="BM280" s="456"/>
      <c r="BN280" s="46"/>
    </row>
    <row r="281" spans="1:66" ht="13.2">
      <c r="A281" s="1973" t="s">
        <v>899</v>
      </c>
      <c r="B281" s="1973"/>
      <c r="C281" s="1973"/>
      <c r="D281" s="1973"/>
      <c r="E281" s="1973"/>
      <c r="F281" s="1973"/>
      <c r="G281" s="1973"/>
      <c r="H281" s="1973"/>
      <c r="I281" s="1973"/>
      <c r="J281" s="1973"/>
      <c r="K281" s="1973"/>
      <c r="L281" s="1973"/>
      <c r="M281" s="1973"/>
      <c r="N281" s="1973"/>
      <c r="O281" s="1973"/>
      <c r="P281" s="1973"/>
      <c r="Q281" s="1973"/>
      <c r="R281" s="1973"/>
      <c r="S281" s="1973"/>
      <c r="T281" s="1973"/>
      <c r="U281" s="1973"/>
      <c r="V281" s="1973"/>
      <c r="W281" s="1973"/>
      <c r="X281" s="1973"/>
      <c r="Y281" s="1973"/>
      <c r="Z281" s="1973"/>
      <c r="AA281" s="1973"/>
      <c r="AB281" s="1973"/>
      <c r="AC281" s="1973"/>
      <c r="AD281" s="1973"/>
      <c r="AE281" s="1973"/>
      <c r="AF281" s="1973"/>
      <c r="AG281" s="1973"/>
      <c r="AH281" s="1973"/>
      <c r="AI281" s="1973"/>
      <c r="AJ281" s="1973"/>
      <c r="AK281" s="1973"/>
      <c r="AL281" s="1973"/>
      <c r="AM281" s="93"/>
      <c r="AN281" s="93"/>
      <c r="AO281" s="93"/>
      <c r="AP281" s="93"/>
      <c r="AQ281" s="93"/>
      <c r="AR281" s="93"/>
      <c r="AS281" s="93"/>
      <c r="AT281" s="93"/>
      <c r="AU281" s="93"/>
      <c r="AV281" s="93"/>
      <c r="AW281" s="93"/>
      <c r="AX281" s="93"/>
      <c r="AY281" s="93"/>
      <c r="AZ281" s="456"/>
      <c r="BA281" s="456"/>
      <c r="BB281" s="456"/>
      <c r="BC281" s="456"/>
      <c r="BD281" s="456"/>
      <c r="BE281" s="456"/>
      <c r="BF281" s="456"/>
      <c r="BG281" s="456"/>
      <c r="BH281" s="456"/>
      <c r="BI281" s="456"/>
      <c r="BJ281" s="456"/>
      <c r="BK281" s="456"/>
      <c r="BL281" s="456"/>
      <c r="BM281" s="456"/>
      <c r="BN281" s="46"/>
    </row>
    <row r="282" spans="1:66" ht="13.8" thickBot="1">
      <c r="A282" s="1974"/>
      <c r="B282" s="1974"/>
      <c r="C282" s="1974"/>
      <c r="D282" s="1974"/>
      <c r="E282" s="1974"/>
      <c r="F282" s="1974"/>
      <c r="G282" s="1974"/>
      <c r="H282" s="1974"/>
      <c r="I282" s="1974"/>
      <c r="J282" s="1974"/>
      <c r="K282" s="1974"/>
      <c r="L282" s="1974"/>
      <c r="M282" s="1974"/>
      <c r="N282" s="1974"/>
      <c r="O282" s="1974"/>
      <c r="P282" s="1974"/>
      <c r="Q282" s="1974"/>
      <c r="R282" s="1974"/>
      <c r="S282" s="1974"/>
      <c r="T282" s="1974"/>
      <c r="U282" s="1974"/>
      <c r="V282" s="1974"/>
      <c r="W282" s="1974"/>
      <c r="X282" s="1974"/>
      <c r="Y282" s="1974"/>
      <c r="Z282" s="1974"/>
      <c r="AA282" s="1974"/>
      <c r="AB282" s="1974"/>
      <c r="AC282" s="1974"/>
      <c r="AD282" s="1974"/>
      <c r="AE282" s="1974"/>
      <c r="AF282" s="1974"/>
      <c r="AG282" s="1974"/>
      <c r="AH282" s="1974"/>
      <c r="AI282" s="1974"/>
      <c r="AJ282" s="1974"/>
      <c r="AK282" s="1974"/>
      <c r="AL282" s="1974"/>
      <c r="AM282" s="93"/>
      <c r="AN282" s="93"/>
      <c r="AO282" s="93"/>
      <c r="AP282" s="93"/>
      <c r="AQ282" s="93"/>
      <c r="AR282" s="93"/>
      <c r="AS282" s="93"/>
      <c r="AT282" s="93"/>
      <c r="AU282" s="93"/>
      <c r="AV282" s="93"/>
      <c r="AW282" s="93"/>
      <c r="AX282" s="93"/>
      <c r="AY282" s="93"/>
      <c r="AZ282" s="456"/>
      <c r="BA282" s="456"/>
      <c r="BB282" s="456"/>
      <c r="BC282" s="456"/>
      <c r="BD282" s="456"/>
      <c r="BE282" s="456"/>
      <c r="BF282" s="456"/>
      <c r="BG282" s="456"/>
      <c r="BH282" s="456"/>
      <c r="BI282" s="456"/>
      <c r="BJ282" s="456"/>
      <c r="BK282" s="456"/>
      <c r="BL282" s="456"/>
      <c r="BM282" s="456"/>
      <c r="BN282" s="46"/>
    </row>
    <row r="283" spans="1:66" ht="13.8" thickTop="1">
      <c r="A283" s="18"/>
      <c r="B283" s="18"/>
      <c r="C283" s="18"/>
      <c r="D283" s="18"/>
      <c r="E283" s="18"/>
      <c r="F283" s="18"/>
      <c r="G283" s="440"/>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56"/>
      <c r="BA283" s="456"/>
      <c r="BB283" s="456"/>
      <c r="BC283" s="456"/>
      <c r="BD283" s="456"/>
      <c r="BE283" s="456"/>
      <c r="BF283" s="456"/>
      <c r="BG283" s="456"/>
      <c r="BH283" s="456"/>
      <c r="BI283" s="456"/>
      <c r="BJ283" s="456"/>
      <c r="BK283" s="456"/>
      <c r="BL283" s="456"/>
      <c r="BM283" s="456"/>
      <c r="BN283" s="46"/>
    </row>
    <row r="284" spans="1:66" ht="13.2">
      <c r="A284" s="39" t="s">
        <v>668</v>
      </c>
      <c r="B284" s="456"/>
      <c r="C284" s="39" t="s">
        <v>900</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56"/>
      <c r="AZ284" s="456"/>
      <c r="BA284" s="456"/>
      <c r="BB284" s="456"/>
      <c r="BC284" s="456"/>
      <c r="BD284" s="456"/>
      <c r="BE284" s="456"/>
      <c r="BF284" s="456"/>
      <c r="BG284" s="456"/>
      <c r="BH284" s="456"/>
      <c r="BI284" s="456"/>
      <c r="BJ284" s="456"/>
      <c r="BK284" s="456"/>
      <c r="BL284" s="456"/>
      <c r="BM284" s="456"/>
      <c r="BN284" s="46"/>
    </row>
    <row r="285" spans="1:66" ht="12.75" customHeight="1">
      <c r="A285" s="45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56"/>
      <c r="AZ285" s="456"/>
      <c r="BA285" s="456"/>
      <c r="BB285" s="456"/>
      <c r="BC285" s="456"/>
      <c r="BD285" s="456"/>
      <c r="BE285" s="456"/>
      <c r="BF285" s="456"/>
      <c r="BG285" s="456"/>
      <c r="BH285" s="456"/>
      <c r="BI285" s="456"/>
      <c r="BJ285" s="456"/>
      <c r="BK285" s="456"/>
      <c r="BL285" s="456"/>
      <c r="BM285" s="456"/>
      <c r="BN285" s="46"/>
    </row>
    <row r="286" spans="1:66" ht="13.2">
      <c r="A286" s="456"/>
      <c r="B286" s="46" t="s">
        <v>901</v>
      </c>
      <c r="C286" s="46"/>
      <c r="D286" s="46"/>
      <c r="E286" s="46"/>
      <c r="F286" s="46"/>
      <c r="G286" s="456"/>
      <c r="H286" s="1726" t="s">
        <v>866</v>
      </c>
      <c r="I286" s="1727"/>
      <c r="J286" s="1727"/>
      <c r="K286" s="1727"/>
      <c r="L286" s="1727"/>
      <c r="M286" s="1727"/>
      <c r="N286" s="1727"/>
      <c r="O286" s="1727"/>
      <c r="P286" s="1727"/>
      <c r="Q286" s="1727"/>
      <c r="R286" s="1727"/>
      <c r="S286" s="456"/>
      <c r="T286" s="46" t="s">
        <v>902</v>
      </c>
      <c r="U286" s="456"/>
      <c r="V286" s="46"/>
      <c r="W286" s="46"/>
      <c r="X286" s="46"/>
      <c r="Y286" s="46"/>
      <c r="Z286" s="456"/>
      <c r="AA286" s="1726" t="s">
        <v>903</v>
      </c>
      <c r="AB286" s="1727"/>
      <c r="AC286" s="1727"/>
      <c r="AD286" s="1727"/>
      <c r="AE286" s="1727"/>
      <c r="AF286" s="1727"/>
      <c r="AG286" s="1727"/>
      <c r="AH286" s="1727"/>
      <c r="AI286" s="1727"/>
      <c r="AJ286" s="1727"/>
      <c r="AK286" s="1727"/>
      <c r="AL286" s="456"/>
      <c r="AZ286" s="456"/>
      <c r="BA286" s="456"/>
      <c r="BB286" s="456"/>
      <c r="BC286" s="456"/>
      <c r="BD286" s="456"/>
      <c r="BE286" s="456"/>
      <c r="BF286" s="456"/>
      <c r="BG286" s="456"/>
      <c r="BH286" s="456"/>
      <c r="BI286" s="456"/>
      <c r="BJ286" s="456"/>
      <c r="BK286" s="456"/>
      <c r="BL286" s="456"/>
      <c r="BM286" s="456"/>
      <c r="BN286" s="46"/>
    </row>
    <row r="287" spans="1:66" ht="13.2">
      <c r="A287" s="456"/>
      <c r="B287" s="46" t="s">
        <v>904</v>
      </c>
      <c r="C287" s="46"/>
      <c r="D287" s="46"/>
      <c r="E287" s="46"/>
      <c r="F287" s="46"/>
      <c r="G287" s="456"/>
      <c r="H287" s="1725" t="s">
        <v>852</v>
      </c>
      <c r="I287" s="1747"/>
      <c r="J287" s="1747"/>
      <c r="K287" s="1747"/>
      <c r="L287" s="1747"/>
      <c r="M287" s="1747"/>
      <c r="N287" s="1747"/>
      <c r="O287" s="1747"/>
      <c r="P287" s="1747"/>
      <c r="Q287" s="1747"/>
      <c r="R287" s="1747"/>
      <c r="S287" s="456"/>
      <c r="T287" s="46" t="s">
        <v>904</v>
      </c>
      <c r="U287" s="456"/>
      <c r="V287" s="46"/>
      <c r="W287" s="46"/>
      <c r="X287" s="46"/>
      <c r="Y287" s="46"/>
      <c r="Z287" s="456"/>
      <c r="AA287" s="1725" t="s">
        <v>905</v>
      </c>
      <c r="AB287" s="1747"/>
      <c r="AC287" s="1747"/>
      <c r="AD287" s="1747"/>
      <c r="AE287" s="1747"/>
      <c r="AF287" s="1747"/>
      <c r="AG287" s="1747"/>
      <c r="AH287" s="1747"/>
      <c r="AI287" s="1747"/>
      <c r="AJ287" s="1747"/>
      <c r="AK287" s="1747"/>
      <c r="AL287" s="456"/>
      <c r="AZ287" s="456"/>
      <c r="BA287" s="456"/>
      <c r="BB287" s="456"/>
      <c r="BC287" s="456"/>
      <c r="BD287" s="456"/>
      <c r="BE287" s="456"/>
      <c r="BF287" s="456"/>
      <c r="BG287" s="456"/>
      <c r="BH287" s="456"/>
      <c r="BI287" s="456"/>
      <c r="BJ287" s="456"/>
      <c r="BK287" s="456"/>
      <c r="BL287" s="456"/>
      <c r="BM287" s="456"/>
      <c r="BN287" s="46"/>
    </row>
    <row r="288" spans="1:66" ht="13.2">
      <c r="A288" s="456"/>
      <c r="B288" s="46" t="s">
        <v>906</v>
      </c>
      <c r="C288" s="46"/>
      <c r="D288" s="46"/>
      <c r="E288" s="46"/>
      <c r="F288" s="46"/>
      <c r="G288" s="456"/>
      <c r="H288" s="1725" t="s">
        <v>907</v>
      </c>
      <c r="I288" s="1747"/>
      <c r="J288" s="1747"/>
      <c r="K288" s="1747"/>
      <c r="L288" s="1747"/>
      <c r="M288" s="1747"/>
      <c r="N288" s="1747"/>
      <c r="O288" s="1747"/>
      <c r="P288" s="1747"/>
      <c r="Q288" s="1747"/>
      <c r="R288" s="1747"/>
      <c r="S288" s="456"/>
      <c r="T288" s="46" t="s">
        <v>908</v>
      </c>
      <c r="U288" s="456"/>
      <c r="V288" s="46"/>
      <c r="W288" s="46"/>
      <c r="X288" s="46"/>
      <c r="Y288" s="46"/>
      <c r="Z288" s="456"/>
      <c r="AA288" s="1725" t="s">
        <v>909</v>
      </c>
      <c r="AB288" s="1747"/>
      <c r="AC288" s="1747"/>
      <c r="AD288" s="1747"/>
      <c r="AE288" s="1747"/>
      <c r="AF288" s="1747"/>
      <c r="AG288" s="1747"/>
      <c r="AH288" s="1747"/>
      <c r="AI288" s="1747"/>
      <c r="AJ288" s="1747"/>
      <c r="AK288" s="1747"/>
      <c r="AL288" s="456"/>
      <c r="AZ288" s="456"/>
      <c r="BA288" s="456"/>
      <c r="BB288" s="456"/>
      <c r="BC288" s="456"/>
      <c r="BD288" s="456"/>
      <c r="BE288" s="456"/>
      <c r="BF288" s="456"/>
      <c r="BG288" s="456"/>
      <c r="BH288" s="456"/>
      <c r="BI288" s="456"/>
      <c r="BJ288" s="456"/>
      <c r="BK288" s="456"/>
      <c r="BL288" s="456"/>
      <c r="BM288" s="456"/>
      <c r="BN288" s="46"/>
    </row>
    <row r="289" spans="2:66" ht="12.75" customHeight="1">
      <c r="B289" s="46" t="s">
        <v>855</v>
      </c>
      <c r="C289" s="46"/>
      <c r="D289" s="46"/>
      <c r="E289" s="46"/>
      <c r="F289" s="46"/>
      <c r="G289" s="456"/>
      <c r="H289" s="1747" t="s">
        <v>910</v>
      </c>
      <c r="I289" s="1747"/>
      <c r="J289" s="1747"/>
      <c r="K289" s="1747"/>
      <c r="L289" s="1747"/>
      <c r="M289" s="1747"/>
      <c r="N289" s="1747"/>
      <c r="O289" s="1747"/>
      <c r="P289" s="1747"/>
      <c r="Q289" s="1747"/>
      <c r="R289" s="1747"/>
      <c r="S289" s="456"/>
      <c r="T289" s="46" t="s">
        <v>855</v>
      </c>
      <c r="U289" s="456"/>
      <c r="V289" s="46"/>
      <c r="W289" s="46"/>
      <c r="X289" s="46"/>
      <c r="Y289" s="46"/>
      <c r="Z289" s="456"/>
      <c r="AA289" s="1725" t="s">
        <v>911</v>
      </c>
      <c r="AB289" s="1747"/>
      <c r="AC289" s="1747"/>
      <c r="AD289" s="1747"/>
      <c r="AE289" s="1747"/>
      <c r="AF289" s="1747"/>
      <c r="AG289" s="1747"/>
      <c r="AH289" s="1747"/>
      <c r="AI289" s="1747"/>
      <c r="AJ289" s="1747"/>
      <c r="AK289" s="1747"/>
      <c r="AL289" s="456"/>
      <c r="AZ289" s="456"/>
      <c r="BA289" s="456"/>
      <c r="BB289" s="456"/>
      <c r="BC289" s="456"/>
      <c r="BD289" s="456"/>
      <c r="BE289" s="456"/>
      <c r="BF289" s="456"/>
      <c r="BG289" s="456"/>
      <c r="BH289" s="456"/>
      <c r="BI289" s="456"/>
      <c r="BJ289" s="456"/>
      <c r="BK289" s="456"/>
      <c r="BL289" s="456"/>
      <c r="BM289" s="456"/>
      <c r="BN289" s="46"/>
    </row>
    <row r="290" spans="2:66" ht="12.75" customHeight="1">
      <c r="B290" s="46" t="s">
        <v>857</v>
      </c>
      <c r="C290" s="46"/>
      <c r="D290" s="46"/>
      <c r="E290" s="46"/>
      <c r="F290" s="46"/>
      <c r="G290" s="46"/>
      <c r="H290" s="2143" t="s">
        <v>858</v>
      </c>
      <c r="I290" s="2143"/>
      <c r="J290" s="2143"/>
      <c r="K290" s="2143"/>
      <c r="L290" s="2143"/>
      <c r="M290" s="2143"/>
      <c r="N290" s="46" t="s">
        <v>859</v>
      </c>
      <c r="O290" s="46"/>
      <c r="P290" s="1726"/>
      <c r="Q290" s="1726"/>
      <c r="R290" s="1726"/>
      <c r="S290" s="46"/>
      <c r="T290" s="46" t="s">
        <v>857</v>
      </c>
      <c r="U290" s="456"/>
      <c r="V290" s="46"/>
      <c r="W290" s="46"/>
      <c r="X290" s="46"/>
      <c r="Y290" s="46"/>
      <c r="Z290" s="456"/>
      <c r="AA290" s="2020" t="s">
        <v>912</v>
      </c>
      <c r="AB290" s="2020"/>
      <c r="AC290" s="2020"/>
      <c r="AD290" s="2020"/>
      <c r="AE290" s="2020"/>
      <c r="AF290" s="2020"/>
      <c r="AG290" s="46" t="s">
        <v>859</v>
      </c>
      <c r="AH290" s="46"/>
      <c r="AI290" s="1726"/>
      <c r="AJ290" s="1726"/>
      <c r="AK290" s="1726"/>
      <c r="AL290" s="456"/>
      <c r="AZ290" s="456"/>
      <c r="BA290" s="456"/>
      <c r="BB290" s="456"/>
      <c r="BC290" s="456"/>
      <c r="BD290" s="456"/>
      <c r="BE290" s="456"/>
      <c r="BF290" s="456"/>
      <c r="BG290" s="456"/>
      <c r="BH290" s="456"/>
      <c r="BI290" s="456"/>
      <c r="BJ290" s="456"/>
      <c r="BK290" s="456"/>
      <c r="BL290" s="456"/>
      <c r="BM290" s="456"/>
      <c r="BN290" s="46"/>
    </row>
    <row r="291" spans="2:66" ht="12.75" customHeight="1">
      <c r="B291" s="46" t="s">
        <v>860</v>
      </c>
      <c r="C291" s="46"/>
      <c r="D291" s="46"/>
      <c r="E291" s="46"/>
      <c r="F291" s="46"/>
      <c r="G291" s="46"/>
      <c r="H291" s="1983"/>
      <c r="I291" s="1983"/>
      <c r="J291" s="1983"/>
      <c r="K291" s="1983"/>
      <c r="L291" s="1983"/>
      <c r="M291" s="1983"/>
      <c r="N291" s="152"/>
      <c r="O291" s="152"/>
      <c r="P291" s="160"/>
      <c r="Q291" s="160"/>
      <c r="R291" s="160"/>
      <c r="S291" s="46"/>
      <c r="T291" s="46" t="s">
        <v>860</v>
      </c>
      <c r="U291" s="456"/>
      <c r="V291" s="46"/>
      <c r="W291" s="46"/>
      <c r="X291" s="46"/>
      <c r="Y291" s="46"/>
      <c r="Z291" s="456"/>
      <c r="AA291" s="1983"/>
      <c r="AB291" s="1983"/>
      <c r="AC291" s="1983"/>
      <c r="AD291" s="1983"/>
      <c r="AE291" s="1983"/>
      <c r="AF291" s="1983"/>
      <c r="AG291" s="152"/>
      <c r="AH291" s="152"/>
      <c r="AI291" s="160"/>
      <c r="AJ291" s="160"/>
      <c r="AK291" s="160"/>
      <c r="AL291" s="456"/>
      <c r="AZ291" s="456"/>
      <c r="BA291" s="456"/>
      <c r="BB291" s="456"/>
      <c r="BC291" s="456"/>
      <c r="BD291" s="456"/>
      <c r="BE291" s="456"/>
      <c r="BF291" s="456"/>
      <c r="BG291" s="456"/>
      <c r="BH291" s="456"/>
      <c r="BI291" s="456"/>
      <c r="BJ291" s="456"/>
      <c r="BK291" s="456"/>
      <c r="BL291" s="456"/>
      <c r="BM291" s="456"/>
      <c r="BN291" s="46"/>
    </row>
    <row r="292" spans="2:66" ht="12.75" customHeight="1">
      <c r="B292" s="46" t="s">
        <v>913</v>
      </c>
      <c r="C292" s="46"/>
      <c r="D292" s="46"/>
      <c r="E292" s="46"/>
      <c r="F292" s="46"/>
      <c r="G292" s="46"/>
      <c r="H292" s="1747" t="s">
        <v>914</v>
      </c>
      <c r="I292" s="1747"/>
      <c r="J292" s="1747"/>
      <c r="K292" s="1747"/>
      <c r="L292" s="1747"/>
      <c r="M292" s="1747"/>
      <c r="N292" s="1727"/>
      <c r="O292" s="1727"/>
      <c r="P292" s="1727"/>
      <c r="Q292" s="1727"/>
      <c r="R292" s="1727"/>
      <c r="S292" s="46"/>
      <c r="T292" s="46" t="s">
        <v>913</v>
      </c>
      <c r="U292" s="456"/>
      <c r="V292" s="46"/>
      <c r="W292" s="46"/>
      <c r="X292" s="46"/>
      <c r="Y292" s="46"/>
      <c r="Z292" s="456"/>
      <c r="AA292" s="1725" t="s">
        <v>915</v>
      </c>
      <c r="AB292" s="1747"/>
      <c r="AC292" s="1747"/>
      <c r="AD292" s="1747"/>
      <c r="AE292" s="1747"/>
      <c r="AF292" s="1747"/>
      <c r="AG292" s="1727"/>
      <c r="AH292" s="1727"/>
      <c r="AI292" s="1727"/>
      <c r="AJ292" s="1727"/>
      <c r="AK292" s="1727"/>
      <c r="AL292" s="456"/>
      <c r="AZ292" s="456"/>
      <c r="BA292" s="456"/>
      <c r="BB292" s="456"/>
      <c r="BC292" s="456"/>
      <c r="BD292" s="456"/>
      <c r="BE292" s="456"/>
      <c r="BF292" s="456"/>
      <c r="BG292" s="456"/>
      <c r="BH292" s="456"/>
      <c r="BI292" s="456"/>
      <c r="BJ292" s="456"/>
      <c r="BK292" s="456"/>
      <c r="BL292" s="456"/>
      <c r="BM292" s="456"/>
      <c r="BN292" s="46"/>
    </row>
    <row r="293" spans="2:66" ht="13.2">
      <c r="B293" s="46"/>
      <c r="C293" s="46"/>
      <c r="D293" s="46"/>
      <c r="E293" s="46"/>
      <c r="F293" s="46"/>
      <c r="G293" s="46"/>
      <c r="H293" s="46"/>
      <c r="I293" s="46"/>
      <c r="J293" s="46"/>
      <c r="K293" s="46"/>
      <c r="L293" s="46"/>
      <c r="M293" s="46"/>
      <c r="N293" s="46"/>
      <c r="O293" s="46"/>
      <c r="P293" s="46"/>
      <c r="Q293" s="46"/>
      <c r="R293" s="46"/>
      <c r="S293" s="46"/>
      <c r="T293" s="46"/>
      <c r="U293" s="456"/>
      <c r="V293" s="46"/>
      <c r="W293" s="46"/>
      <c r="X293" s="46"/>
      <c r="Y293" s="46"/>
      <c r="Z293" s="456"/>
      <c r="AA293" s="46"/>
      <c r="AB293" s="46"/>
      <c r="AC293" s="46"/>
      <c r="AD293" s="46"/>
      <c r="AE293" s="46"/>
      <c r="AF293" s="46"/>
      <c r="AG293" s="46"/>
      <c r="AH293" s="46"/>
      <c r="AI293" s="46"/>
      <c r="AJ293" s="46"/>
      <c r="AK293" s="46"/>
      <c r="AL293" s="456"/>
      <c r="AZ293" s="456"/>
      <c r="BA293" s="456"/>
      <c r="BB293" s="456"/>
      <c r="BC293" s="456"/>
      <c r="BD293" s="456"/>
      <c r="BE293" s="456"/>
      <c r="BF293" s="456"/>
      <c r="BG293" s="456"/>
      <c r="BH293" s="456"/>
      <c r="BI293" s="456"/>
      <c r="BJ293" s="456"/>
      <c r="BK293" s="456"/>
      <c r="BL293" s="456"/>
      <c r="BM293" s="456"/>
      <c r="BN293" s="46"/>
    </row>
    <row r="294" spans="2:66" ht="13.2">
      <c r="B294" s="46" t="s">
        <v>916</v>
      </c>
      <c r="C294" s="46"/>
      <c r="D294" s="46"/>
      <c r="E294" s="46"/>
      <c r="F294" s="46"/>
      <c r="G294" s="456"/>
      <c r="H294" s="1727" t="s">
        <v>917</v>
      </c>
      <c r="I294" s="1727"/>
      <c r="J294" s="1727"/>
      <c r="K294" s="1727"/>
      <c r="L294" s="1727"/>
      <c r="M294" s="1727"/>
      <c r="N294" s="1727"/>
      <c r="O294" s="1727"/>
      <c r="P294" s="1727"/>
      <c r="Q294" s="1727"/>
      <c r="R294" s="1727"/>
      <c r="S294" s="456"/>
      <c r="T294" s="46" t="s">
        <v>918</v>
      </c>
      <c r="U294" s="456"/>
      <c r="V294" s="46"/>
      <c r="W294" s="46"/>
      <c r="X294" s="46"/>
      <c r="Y294" s="46"/>
      <c r="Z294" s="456"/>
      <c r="AA294" s="1727" t="s">
        <v>919</v>
      </c>
      <c r="AB294" s="1727"/>
      <c r="AC294" s="1727"/>
      <c r="AD294" s="1727"/>
      <c r="AE294" s="1727"/>
      <c r="AF294" s="1727"/>
      <c r="AG294" s="1727"/>
      <c r="AH294" s="1727"/>
      <c r="AI294" s="1727"/>
      <c r="AJ294" s="1727"/>
      <c r="AK294" s="1727"/>
      <c r="AL294" s="456"/>
      <c r="AZ294" s="456"/>
      <c r="BA294" s="456"/>
      <c r="BB294" s="456"/>
      <c r="BC294" s="456"/>
      <c r="BD294" s="456"/>
      <c r="BE294" s="456"/>
      <c r="BF294" s="456"/>
      <c r="BG294" s="456"/>
      <c r="BH294" s="456"/>
      <c r="BI294" s="456"/>
      <c r="BJ294" s="456"/>
      <c r="BK294" s="456"/>
      <c r="BL294" s="456"/>
      <c r="BM294" s="456"/>
      <c r="BN294" s="46"/>
    </row>
    <row r="295" spans="2:66" ht="13.2">
      <c r="B295" s="46" t="s">
        <v>904</v>
      </c>
      <c r="C295" s="46"/>
      <c r="D295" s="46"/>
      <c r="E295" s="46"/>
      <c r="F295" s="46"/>
      <c r="G295" s="456"/>
      <c r="H295" s="1725" t="s">
        <v>920</v>
      </c>
      <c r="I295" s="1747"/>
      <c r="J295" s="1747"/>
      <c r="K295" s="1747"/>
      <c r="L295" s="1747"/>
      <c r="M295" s="1747"/>
      <c r="N295" s="1747"/>
      <c r="O295" s="1747"/>
      <c r="P295" s="1747"/>
      <c r="Q295" s="1747"/>
      <c r="R295" s="1747"/>
      <c r="S295" s="456"/>
      <c r="T295" s="46" t="s">
        <v>904</v>
      </c>
      <c r="U295" s="456"/>
      <c r="V295" s="46"/>
      <c r="W295" s="46"/>
      <c r="X295" s="46"/>
      <c r="Y295" s="46"/>
      <c r="Z295" s="456"/>
      <c r="AA295" s="1747"/>
      <c r="AB295" s="1747"/>
      <c r="AC295" s="1747"/>
      <c r="AD295" s="1747"/>
      <c r="AE295" s="1747"/>
      <c r="AF295" s="1747"/>
      <c r="AG295" s="1747"/>
      <c r="AH295" s="1747"/>
      <c r="AI295" s="1747"/>
      <c r="AJ295" s="1747"/>
      <c r="AK295" s="1747"/>
      <c r="AL295" s="456"/>
      <c r="AZ295" s="456"/>
      <c r="BA295" s="456"/>
      <c r="BB295" s="456"/>
      <c r="BC295" s="456"/>
      <c r="BD295" s="456"/>
      <c r="BE295" s="456"/>
      <c r="BF295" s="456"/>
      <c r="BG295" s="456"/>
      <c r="BH295" s="456"/>
      <c r="BI295" s="456"/>
      <c r="BJ295" s="456"/>
      <c r="BK295" s="456"/>
      <c r="BL295" s="456"/>
      <c r="BM295" s="456"/>
      <c r="BN295" s="46"/>
    </row>
    <row r="296" spans="2:66" ht="13.2">
      <c r="B296" s="46" t="s">
        <v>906</v>
      </c>
      <c r="C296" s="46"/>
      <c r="D296" s="46"/>
      <c r="E296" s="46"/>
      <c r="F296" s="46"/>
      <c r="G296" s="456"/>
      <c r="H296" s="1725" t="s">
        <v>909</v>
      </c>
      <c r="I296" s="1747"/>
      <c r="J296" s="1747"/>
      <c r="K296" s="1747"/>
      <c r="L296" s="1747"/>
      <c r="M296" s="1747"/>
      <c r="N296" s="1747"/>
      <c r="O296" s="1747"/>
      <c r="P296" s="1747"/>
      <c r="Q296" s="1747"/>
      <c r="R296" s="1747"/>
      <c r="S296" s="456"/>
      <c r="T296" s="46" t="s">
        <v>908</v>
      </c>
      <c r="U296" s="456"/>
      <c r="V296" s="46"/>
      <c r="W296" s="46"/>
      <c r="X296" s="46"/>
      <c r="Y296" s="46"/>
      <c r="Z296" s="456"/>
      <c r="AA296" s="1747"/>
      <c r="AB296" s="1747"/>
      <c r="AC296" s="1747"/>
      <c r="AD296" s="1747"/>
      <c r="AE296" s="1747"/>
      <c r="AF296" s="1747"/>
      <c r="AG296" s="1747"/>
      <c r="AH296" s="1747"/>
      <c r="AI296" s="1747"/>
      <c r="AJ296" s="1747"/>
      <c r="AK296" s="1747"/>
      <c r="AL296" s="456"/>
      <c r="AZ296" s="456"/>
      <c r="BA296" s="456"/>
      <c r="BB296" s="456"/>
      <c r="BC296" s="456"/>
      <c r="BD296" s="456"/>
      <c r="BE296" s="456"/>
      <c r="BF296" s="456"/>
      <c r="BG296" s="456"/>
      <c r="BH296" s="456"/>
      <c r="BI296" s="456"/>
      <c r="BJ296" s="456"/>
      <c r="BK296" s="456"/>
      <c r="BL296" s="456"/>
      <c r="BM296" s="456"/>
      <c r="BN296" s="46"/>
    </row>
    <row r="297" spans="2:66" ht="13.2">
      <c r="B297" s="46" t="s">
        <v>855</v>
      </c>
      <c r="C297" s="46"/>
      <c r="D297" s="46"/>
      <c r="E297" s="46"/>
      <c r="F297" s="46"/>
      <c r="G297" s="456"/>
      <c r="H297" s="1747" t="s">
        <v>921</v>
      </c>
      <c r="I297" s="1747"/>
      <c r="J297" s="1747"/>
      <c r="K297" s="1747"/>
      <c r="L297" s="1747"/>
      <c r="M297" s="1747"/>
      <c r="N297" s="1747"/>
      <c r="O297" s="1747"/>
      <c r="P297" s="1747"/>
      <c r="Q297" s="1747"/>
      <c r="R297" s="1747"/>
      <c r="S297" s="456"/>
      <c r="T297" s="46" t="s">
        <v>855</v>
      </c>
      <c r="U297" s="456"/>
      <c r="V297" s="46"/>
      <c r="W297" s="46"/>
      <c r="X297" s="46"/>
      <c r="Y297" s="46"/>
      <c r="Z297" s="456"/>
      <c r="AA297" s="1747"/>
      <c r="AB297" s="1747"/>
      <c r="AC297" s="1747"/>
      <c r="AD297" s="1747"/>
      <c r="AE297" s="1747"/>
      <c r="AF297" s="1747"/>
      <c r="AG297" s="1747"/>
      <c r="AH297" s="1747"/>
      <c r="AI297" s="1747"/>
      <c r="AJ297" s="1747"/>
      <c r="AK297" s="1747"/>
      <c r="AL297" s="456"/>
      <c r="AZ297" s="456"/>
      <c r="BA297" s="456"/>
      <c r="BB297" s="456"/>
      <c r="BC297" s="456"/>
      <c r="BD297" s="456"/>
      <c r="BE297" s="456"/>
      <c r="BF297" s="456"/>
      <c r="BG297" s="456"/>
      <c r="BH297" s="456"/>
      <c r="BI297" s="456"/>
      <c r="BJ297" s="456"/>
      <c r="BK297" s="456"/>
      <c r="BL297" s="456"/>
      <c r="BM297" s="456"/>
      <c r="BN297" s="46"/>
    </row>
    <row r="298" spans="2:66" ht="13.2">
      <c r="B298" s="46" t="s">
        <v>857</v>
      </c>
      <c r="C298" s="46"/>
      <c r="D298" s="46"/>
      <c r="E298" s="46"/>
      <c r="F298" s="46"/>
      <c r="G298" s="46"/>
      <c r="H298" s="2020" t="s">
        <v>922</v>
      </c>
      <c r="I298" s="2020"/>
      <c r="J298" s="2020"/>
      <c r="K298" s="2020"/>
      <c r="L298" s="2020"/>
      <c r="M298" s="2020"/>
      <c r="N298" s="46" t="s">
        <v>859</v>
      </c>
      <c r="O298" s="46"/>
      <c r="P298" s="1726">
        <v>6</v>
      </c>
      <c r="Q298" s="1726"/>
      <c r="R298" s="1726"/>
      <c r="S298" s="46"/>
      <c r="T298" s="46" t="s">
        <v>857</v>
      </c>
      <c r="U298" s="456"/>
      <c r="V298" s="46"/>
      <c r="W298" s="46"/>
      <c r="X298" s="46"/>
      <c r="Y298" s="46"/>
      <c r="Z298" s="456"/>
      <c r="AA298" s="2020"/>
      <c r="AB298" s="2020"/>
      <c r="AC298" s="2020"/>
      <c r="AD298" s="2020"/>
      <c r="AE298" s="2020"/>
      <c r="AF298" s="2020"/>
      <c r="AG298" s="46" t="s">
        <v>859</v>
      </c>
      <c r="AH298" s="46"/>
      <c r="AI298" s="1726"/>
      <c r="AJ298" s="1726"/>
      <c r="AK298" s="1726"/>
      <c r="AL298" s="456"/>
      <c r="AZ298" s="456"/>
      <c r="BA298" s="456"/>
      <c r="BB298" s="456"/>
      <c r="BC298" s="456"/>
      <c r="BD298" s="456"/>
      <c r="BE298" s="456"/>
      <c r="BF298" s="456"/>
      <c r="BG298" s="456"/>
      <c r="BH298" s="456"/>
      <c r="BI298" s="456"/>
      <c r="BJ298" s="456"/>
      <c r="BK298" s="456"/>
      <c r="BL298" s="456"/>
      <c r="BM298" s="456"/>
      <c r="BN298" s="46"/>
    </row>
    <row r="299" spans="2:66" ht="12.75" customHeight="1">
      <c r="B299" s="46" t="s">
        <v>860</v>
      </c>
      <c r="C299" s="46"/>
      <c r="D299" s="46"/>
      <c r="E299" s="46"/>
      <c r="F299" s="46"/>
      <c r="G299" s="46"/>
      <c r="H299" s="1983"/>
      <c r="I299" s="1983"/>
      <c r="J299" s="1983"/>
      <c r="K299" s="1983"/>
      <c r="L299" s="1983"/>
      <c r="M299" s="1983"/>
      <c r="N299" s="152"/>
      <c r="O299" s="152"/>
      <c r="P299" s="160"/>
      <c r="Q299" s="160"/>
      <c r="R299" s="160"/>
      <c r="S299" s="46"/>
      <c r="T299" s="46" t="s">
        <v>860</v>
      </c>
      <c r="U299" s="456"/>
      <c r="V299" s="46"/>
      <c r="W299" s="46"/>
      <c r="X299" s="46"/>
      <c r="Y299" s="46"/>
      <c r="Z299" s="456"/>
      <c r="AA299" s="1983"/>
      <c r="AB299" s="1983"/>
      <c r="AC299" s="1983"/>
      <c r="AD299" s="1983"/>
      <c r="AE299" s="1983"/>
      <c r="AF299" s="1983"/>
      <c r="AG299" s="152"/>
      <c r="AH299" s="152"/>
      <c r="AI299" s="160"/>
      <c r="AJ299" s="160"/>
      <c r="AK299" s="160"/>
      <c r="AL299" s="456"/>
      <c r="AZ299" s="456"/>
      <c r="BA299" s="456"/>
      <c r="BB299" s="456"/>
      <c r="BC299" s="456"/>
      <c r="BD299" s="456"/>
      <c r="BE299" s="456"/>
      <c r="BF299" s="456"/>
      <c r="BG299" s="456"/>
      <c r="BH299" s="456"/>
      <c r="BI299" s="456"/>
      <c r="BJ299" s="456"/>
      <c r="BK299" s="456"/>
      <c r="BL299" s="456"/>
      <c r="BM299" s="456"/>
      <c r="BN299" s="46"/>
    </row>
    <row r="300" spans="2:66" ht="12.75" customHeight="1">
      <c r="B300" s="46" t="s">
        <v>913</v>
      </c>
      <c r="C300" s="46"/>
      <c r="D300" s="46"/>
      <c r="E300" s="46"/>
      <c r="F300" s="46"/>
      <c r="G300" s="46"/>
      <c r="H300" s="1747" t="s">
        <v>923</v>
      </c>
      <c r="I300" s="1747"/>
      <c r="J300" s="1747"/>
      <c r="K300" s="1747"/>
      <c r="L300" s="1747"/>
      <c r="M300" s="1747"/>
      <c r="N300" s="1727"/>
      <c r="O300" s="1727"/>
      <c r="P300" s="1727"/>
      <c r="Q300" s="1727"/>
      <c r="R300" s="1727"/>
      <c r="S300" s="46"/>
      <c r="T300" s="46" t="s">
        <v>913</v>
      </c>
      <c r="U300" s="456"/>
      <c r="V300" s="46"/>
      <c r="W300" s="46"/>
      <c r="X300" s="46"/>
      <c r="Y300" s="46"/>
      <c r="Z300" s="456"/>
      <c r="AA300" s="1747"/>
      <c r="AB300" s="1747"/>
      <c r="AC300" s="1747"/>
      <c r="AD300" s="1747"/>
      <c r="AE300" s="1747"/>
      <c r="AF300" s="1747"/>
      <c r="AG300" s="1727"/>
      <c r="AH300" s="1727"/>
      <c r="AI300" s="1727"/>
      <c r="AJ300" s="1727"/>
      <c r="AK300" s="1727"/>
      <c r="AL300" s="456"/>
      <c r="AZ300" s="456"/>
      <c r="BA300" s="456"/>
      <c r="BB300" s="456"/>
      <c r="BC300" s="456"/>
      <c r="BD300" s="456"/>
      <c r="BE300" s="456"/>
      <c r="BF300" s="456"/>
      <c r="BG300" s="456"/>
      <c r="BH300" s="456"/>
      <c r="BI300" s="456"/>
      <c r="BJ300" s="456"/>
      <c r="BK300" s="456"/>
      <c r="BL300" s="456"/>
      <c r="BM300" s="456"/>
      <c r="BN300" s="46"/>
    </row>
    <row r="301" spans="2:66" ht="12.75" customHeight="1">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Z301" s="456"/>
      <c r="BA301" s="456"/>
      <c r="BB301" s="456"/>
      <c r="BC301" s="456"/>
      <c r="BD301" s="456"/>
      <c r="BE301" s="456"/>
      <c r="BF301" s="456"/>
      <c r="BG301" s="456"/>
      <c r="BH301" s="456"/>
      <c r="BI301" s="456"/>
      <c r="BJ301" s="456"/>
      <c r="BK301" s="456"/>
      <c r="BL301" s="456"/>
      <c r="BM301" s="456"/>
      <c r="BN301" s="46"/>
    </row>
    <row r="302" spans="2:66" ht="12.75" customHeight="1">
      <c r="B302" s="46" t="s">
        <v>924</v>
      </c>
      <c r="C302" s="46"/>
      <c r="D302" s="46"/>
      <c r="E302" s="46"/>
      <c r="F302" s="46"/>
      <c r="G302" s="456"/>
      <c r="H302" s="1727" t="s">
        <v>917</v>
      </c>
      <c r="I302" s="1727"/>
      <c r="J302" s="1727"/>
      <c r="K302" s="1727"/>
      <c r="L302" s="1727"/>
      <c r="M302" s="1727"/>
      <c r="N302" s="1727"/>
      <c r="O302" s="1727"/>
      <c r="P302" s="1727"/>
      <c r="Q302" s="1727"/>
      <c r="R302" s="1727"/>
      <c r="S302" s="456"/>
      <c r="T302" s="46" t="s">
        <v>925</v>
      </c>
      <c r="U302" s="456"/>
      <c r="V302" s="46"/>
      <c r="W302" s="46"/>
      <c r="X302" s="46"/>
      <c r="Y302" s="46"/>
      <c r="Z302" s="456"/>
      <c r="AA302" s="1727"/>
      <c r="AB302" s="1727"/>
      <c r="AC302" s="1727"/>
      <c r="AD302" s="1727"/>
      <c r="AE302" s="1727"/>
      <c r="AF302" s="1727"/>
      <c r="AG302" s="1727"/>
      <c r="AH302" s="1727"/>
      <c r="AI302" s="1727"/>
      <c r="AJ302" s="1727"/>
      <c r="AK302" s="1727"/>
      <c r="AL302" s="456"/>
      <c r="AZ302" s="456"/>
      <c r="BA302" s="456"/>
      <c r="BB302" s="456"/>
      <c r="BC302" s="456"/>
      <c r="BD302" s="456"/>
      <c r="BE302" s="456"/>
      <c r="BF302" s="456"/>
      <c r="BG302" s="456"/>
      <c r="BH302" s="456"/>
      <c r="BI302" s="456"/>
      <c r="BJ302" s="456"/>
      <c r="BK302" s="456"/>
      <c r="BL302" s="456"/>
      <c r="BM302" s="456"/>
      <c r="BN302" s="46"/>
    </row>
    <row r="303" spans="2:66" ht="13.2">
      <c r="B303" s="46" t="s">
        <v>904</v>
      </c>
      <c r="C303" s="46"/>
      <c r="D303" s="46"/>
      <c r="E303" s="46"/>
      <c r="F303" s="46"/>
      <c r="G303" s="456"/>
      <c r="H303" s="1725" t="s">
        <v>920</v>
      </c>
      <c r="I303" s="1747"/>
      <c r="J303" s="1747"/>
      <c r="K303" s="1747"/>
      <c r="L303" s="1747"/>
      <c r="M303" s="1747"/>
      <c r="N303" s="1747"/>
      <c r="O303" s="1747"/>
      <c r="P303" s="1747"/>
      <c r="Q303" s="1747"/>
      <c r="R303" s="1747"/>
      <c r="S303" s="456"/>
      <c r="T303" s="46" t="s">
        <v>904</v>
      </c>
      <c r="U303" s="456"/>
      <c r="V303" s="46"/>
      <c r="W303" s="46"/>
      <c r="X303" s="46"/>
      <c r="Y303" s="46"/>
      <c r="Z303" s="456"/>
      <c r="AA303" s="1747"/>
      <c r="AB303" s="1747"/>
      <c r="AC303" s="1747"/>
      <c r="AD303" s="1747"/>
      <c r="AE303" s="1747"/>
      <c r="AF303" s="1747"/>
      <c r="AG303" s="1747"/>
      <c r="AH303" s="1747"/>
      <c r="AI303" s="1747"/>
      <c r="AJ303" s="1747"/>
      <c r="AK303" s="1747"/>
      <c r="AL303" s="456"/>
      <c r="AZ303" s="456"/>
      <c r="BA303" s="456"/>
      <c r="BB303" s="456"/>
      <c r="BC303" s="456"/>
      <c r="BD303" s="456"/>
      <c r="BE303" s="456"/>
      <c r="BF303" s="456"/>
      <c r="BG303" s="456"/>
      <c r="BH303" s="456"/>
      <c r="BI303" s="456"/>
      <c r="BJ303" s="456"/>
      <c r="BK303" s="456"/>
      <c r="BL303" s="456"/>
      <c r="BM303" s="456"/>
      <c r="BN303" s="46"/>
    </row>
    <row r="304" spans="2:66" ht="13.2">
      <c r="B304" s="46" t="s">
        <v>906</v>
      </c>
      <c r="C304" s="46"/>
      <c r="D304" s="46"/>
      <c r="E304" s="46"/>
      <c r="F304" s="46"/>
      <c r="G304" s="456"/>
      <c r="H304" s="1725" t="s">
        <v>909</v>
      </c>
      <c r="I304" s="1747"/>
      <c r="J304" s="1747"/>
      <c r="K304" s="1747"/>
      <c r="L304" s="1747"/>
      <c r="M304" s="1747"/>
      <c r="N304" s="1747"/>
      <c r="O304" s="1747"/>
      <c r="P304" s="1747"/>
      <c r="Q304" s="1747"/>
      <c r="R304" s="1747"/>
      <c r="S304" s="456"/>
      <c r="T304" s="46" t="s">
        <v>908</v>
      </c>
      <c r="U304" s="456"/>
      <c r="V304" s="46"/>
      <c r="W304" s="46"/>
      <c r="X304" s="46"/>
      <c r="Y304" s="46"/>
      <c r="Z304" s="456"/>
      <c r="AA304" s="1747"/>
      <c r="AB304" s="1747"/>
      <c r="AC304" s="1747"/>
      <c r="AD304" s="1747"/>
      <c r="AE304" s="1747"/>
      <c r="AF304" s="1747"/>
      <c r="AG304" s="1747"/>
      <c r="AH304" s="1747"/>
      <c r="AI304" s="1747"/>
      <c r="AJ304" s="1747"/>
      <c r="AK304" s="1747"/>
      <c r="AL304" s="456"/>
      <c r="AZ304" s="456"/>
      <c r="BA304" s="456"/>
      <c r="BB304" s="456"/>
      <c r="BC304" s="456"/>
      <c r="BD304" s="456"/>
      <c r="BE304" s="456"/>
      <c r="BF304" s="456"/>
      <c r="BG304" s="456"/>
      <c r="BH304" s="456"/>
      <c r="BI304" s="456"/>
      <c r="BJ304" s="456"/>
      <c r="BK304" s="456"/>
      <c r="BL304" s="456"/>
      <c r="BM304" s="456"/>
      <c r="BN304" s="46"/>
    </row>
    <row r="305" spans="2:66" ht="13.2">
      <c r="B305" s="46" t="s">
        <v>855</v>
      </c>
      <c r="C305" s="46"/>
      <c r="D305" s="46"/>
      <c r="E305" s="46"/>
      <c r="F305" s="46"/>
      <c r="G305" s="456"/>
      <c r="H305" s="1747" t="s">
        <v>921</v>
      </c>
      <c r="I305" s="1747"/>
      <c r="J305" s="1747"/>
      <c r="K305" s="1747"/>
      <c r="L305" s="1747"/>
      <c r="M305" s="1747"/>
      <c r="N305" s="1747"/>
      <c r="O305" s="1747"/>
      <c r="P305" s="1747"/>
      <c r="Q305" s="1747"/>
      <c r="R305" s="1747"/>
      <c r="S305" s="456"/>
      <c r="T305" s="46" t="s">
        <v>855</v>
      </c>
      <c r="U305" s="456"/>
      <c r="V305" s="46"/>
      <c r="W305" s="46"/>
      <c r="X305" s="46"/>
      <c r="Y305" s="46"/>
      <c r="Z305" s="456"/>
      <c r="AA305" s="1747"/>
      <c r="AB305" s="1747"/>
      <c r="AC305" s="1747"/>
      <c r="AD305" s="1747"/>
      <c r="AE305" s="1747"/>
      <c r="AF305" s="1747"/>
      <c r="AG305" s="1747"/>
      <c r="AH305" s="1747"/>
      <c r="AI305" s="1747"/>
      <c r="AJ305" s="1747"/>
      <c r="AK305" s="1747"/>
      <c r="AL305" s="456"/>
      <c r="AZ305" s="456"/>
      <c r="BA305" s="456"/>
      <c r="BB305" s="456"/>
      <c r="BC305" s="456"/>
      <c r="BD305" s="456"/>
      <c r="BE305" s="456"/>
      <c r="BF305" s="456"/>
      <c r="BG305" s="456"/>
      <c r="BH305" s="456"/>
      <c r="BI305" s="456"/>
      <c r="BJ305" s="456"/>
      <c r="BK305" s="456"/>
      <c r="BL305" s="456"/>
      <c r="BM305" s="456"/>
      <c r="BN305" s="46"/>
    </row>
    <row r="306" spans="2:66" ht="13.2">
      <c r="B306" s="46" t="s">
        <v>857</v>
      </c>
      <c r="C306" s="46"/>
      <c r="D306" s="46"/>
      <c r="E306" s="46"/>
      <c r="F306" s="46"/>
      <c r="G306" s="46"/>
      <c r="H306" s="2020" t="s">
        <v>922</v>
      </c>
      <c r="I306" s="2020"/>
      <c r="J306" s="2020"/>
      <c r="K306" s="2020"/>
      <c r="L306" s="2020"/>
      <c r="M306" s="2020"/>
      <c r="N306" s="46" t="s">
        <v>859</v>
      </c>
      <c r="O306" s="46"/>
      <c r="P306" s="1726">
        <v>6</v>
      </c>
      <c r="Q306" s="1726"/>
      <c r="R306" s="1726"/>
      <c r="S306" s="46"/>
      <c r="T306" s="46" t="s">
        <v>857</v>
      </c>
      <c r="U306" s="456"/>
      <c r="V306" s="46"/>
      <c r="W306" s="46"/>
      <c r="X306" s="46"/>
      <c r="Y306" s="46"/>
      <c r="Z306" s="456"/>
      <c r="AA306" s="2020"/>
      <c r="AB306" s="2020"/>
      <c r="AC306" s="2020"/>
      <c r="AD306" s="2020"/>
      <c r="AE306" s="2020"/>
      <c r="AF306" s="2020"/>
      <c r="AG306" s="46" t="s">
        <v>859</v>
      </c>
      <c r="AH306" s="46"/>
      <c r="AI306" s="1726"/>
      <c r="AJ306" s="1726"/>
      <c r="AK306" s="1726"/>
      <c r="AL306" s="456"/>
      <c r="AZ306" s="456"/>
      <c r="BA306" s="456"/>
      <c r="BB306" s="456"/>
      <c r="BC306" s="456"/>
      <c r="BD306" s="456"/>
      <c r="BE306" s="456"/>
      <c r="BF306" s="456"/>
      <c r="BG306" s="456"/>
      <c r="BH306" s="456"/>
      <c r="BI306" s="456"/>
      <c r="BJ306" s="456"/>
      <c r="BK306" s="456"/>
      <c r="BL306" s="456"/>
      <c r="BM306" s="456"/>
      <c r="BN306" s="46"/>
    </row>
    <row r="307" spans="2:66" ht="13.2">
      <c r="B307" s="46" t="s">
        <v>860</v>
      </c>
      <c r="C307" s="46"/>
      <c r="D307" s="46"/>
      <c r="E307" s="46"/>
      <c r="F307" s="46"/>
      <c r="G307" s="46"/>
      <c r="H307" s="1983"/>
      <c r="I307" s="1983"/>
      <c r="J307" s="1983"/>
      <c r="K307" s="1983"/>
      <c r="L307" s="1983"/>
      <c r="M307" s="1983"/>
      <c r="N307" s="152"/>
      <c r="O307" s="152"/>
      <c r="P307" s="160"/>
      <c r="Q307" s="160"/>
      <c r="R307" s="160"/>
      <c r="S307" s="46"/>
      <c r="T307" s="46" t="s">
        <v>860</v>
      </c>
      <c r="U307" s="456"/>
      <c r="V307" s="46"/>
      <c r="W307" s="46"/>
      <c r="X307" s="46"/>
      <c r="Y307" s="46"/>
      <c r="Z307" s="456"/>
      <c r="AA307" s="1983"/>
      <c r="AB307" s="1983"/>
      <c r="AC307" s="1983"/>
      <c r="AD307" s="1983"/>
      <c r="AE307" s="1983"/>
      <c r="AF307" s="1983"/>
      <c r="AG307" s="152"/>
      <c r="AH307" s="152"/>
      <c r="AI307" s="160"/>
      <c r="AJ307" s="160"/>
      <c r="AK307" s="160"/>
      <c r="AL307" s="456"/>
      <c r="AZ307" s="456"/>
      <c r="BA307" s="456"/>
      <c r="BB307" s="456"/>
      <c r="BC307" s="456"/>
      <c r="BD307" s="456"/>
      <c r="BE307" s="456"/>
      <c r="BF307" s="456"/>
      <c r="BG307" s="456"/>
      <c r="BH307" s="456"/>
      <c r="BI307" s="456"/>
      <c r="BJ307" s="456"/>
      <c r="BK307" s="456"/>
      <c r="BL307" s="456"/>
      <c r="BM307" s="456"/>
      <c r="BN307" s="46"/>
    </row>
    <row r="308" spans="2:66" ht="13.2">
      <c r="B308" s="46" t="s">
        <v>913</v>
      </c>
      <c r="C308" s="46"/>
      <c r="D308" s="46"/>
      <c r="E308" s="46"/>
      <c r="F308" s="46"/>
      <c r="G308" s="46"/>
      <c r="H308" s="1747" t="s">
        <v>923</v>
      </c>
      <c r="I308" s="1747"/>
      <c r="J308" s="1747"/>
      <c r="K308" s="1747"/>
      <c r="L308" s="1747"/>
      <c r="M308" s="1747"/>
      <c r="N308" s="1727"/>
      <c r="O308" s="1727"/>
      <c r="P308" s="1727"/>
      <c r="Q308" s="1727"/>
      <c r="R308" s="1727"/>
      <c r="S308" s="46"/>
      <c r="T308" s="46" t="s">
        <v>913</v>
      </c>
      <c r="U308" s="456"/>
      <c r="V308" s="46"/>
      <c r="W308" s="46"/>
      <c r="X308" s="46"/>
      <c r="Y308" s="46"/>
      <c r="Z308" s="456"/>
      <c r="AA308" s="1747"/>
      <c r="AB308" s="1747"/>
      <c r="AC308" s="1747"/>
      <c r="AD308" s="1747"/>
      <c r="AE308" s="1747"/>
      <c r="AF308" s="1747"/>
      <c r="AG308" s="1727"/>
      <c r="AH308" s="1727"/>
      <c r="AI308" s="1727"/>
      <c r="AJ308" s="1727"/>
      <c r="AK308" s="1727"/>
      <c r="AL308" s="456"/>
      <c r="AZ308" s="456"/>
      <c r="BA308" s="456"/>
      <c r="BB308" s="456"/>
      <c r="BC308" s="456"/>
      <c r="BD308" s="456"/>
      <c r="BE308" s="456"/>
      <c r="BF308" s="456"/>
      <c r="BG308" s="456"/>
      <c r="BH308" s="456"/>
      <c r="BI308" s="456"/>
      <c r="BJ308" s="456"/>
      <c r="BK308" s="456"/>
      <c r="BL308" s="456"/>
      <c r="BM308" s="456"/>
      <c r="BN308" s="46"/>
    </row>
    <row r="309" spans="2:66" ht="13.2">
      <c r="B309" s="46"/>
      <c r="C309" s="46"/>
      <c r="D309" s="46"/>
      <c r="E309" s="46"/>
      <c r="F309" s="46"/>
      <c r="G309" s="151"/>
      <c r="H309" s="11"/>
      <c r="I309" s="11"/>
      <c r="J309" s="11"/>
      <c r="K309" s="11"/>
      <c r="L309" s="11"/>
      <c r="M309" s="11"/>
      <c r="N309" s="11"/>
      <c r="O309" s="11"/>
      <c r="P309" s="11"/>
      <c r="Q309" s="11"/>
      <c r="R309" s="11"/>
      <c r="S309" s="151"/>
      <c r="T309" s="46"/>
      <c r="U309" s="456"/>
      <c r="V309" s="46"/>
      <c r="W309" s="46"/>
      <c r="X309" s="46"/>
      <c r="Y309" s="46"/>
      <c r="Z309" s="456"/>
      <c r="AA309" s="11"/>
      <c r="AB309" s="11"/>
      <c r="AC309" s="11"/>
      <c r="AD309" s="11"/>
      <c r="AE309" s="11"/>
      <c r="AF309" s="11"/>
      <c r="AG309" s="11"/>
      <c r="AH309" s="11"/>
      <c r="AI309" s="11"/>
      <c r="AJ309" s="11"/>
      <c r="AK309" s="11"/>
      <c r="AL309" s="456"/>
      <c r="AZ309" s="456"/>
      <c r="BA309" s="456"/>
      <c r="BB309" s="456"/>
      <c r="BC309" s="456"/>
      <c r="BD309" s="456"/>
      <c r="BE309" s="456"/>
      <c r="BF309" s="456"/>
      <c r="BG309" s="456"/>
      <c r="BH309" s="456"/>
      <c r="BI309" s="456"/>
      <c r="BJ309" s="456"/>
      <c r="BK309" s="456"/>
      <c r="BL309" s="456"/>
      <c r="BM309" s="456"/>
      <c r="BN309" s="46"/>
    </row>
    <row r="310" spans="2:66" ht="13.2">
      <c r="B310" s="46" t="s">
        <v>926</v>
      </c>
      <c r="C310" s="46"/>
      <c r="D310" s="46"/>
      <c r="E310" s="46"/>
      <c r="F310" s="46"/>
      <c r="G310" s="456"/>
      <c r="H310" s="1727"/>
      <c r="I310" s="1727"/>
      <c r="J310" s="1727"/>
      <c r="K310" s="1727"/>
      <c r="L310" s="1727"/>
      <c r="M310" s="1727"/>
      <c r="N310" s="1727"/>
      <c r="O310" s="1727"/>
      <c r="P310" s="1727"/>
      <c r="Q310" s="1727"/>
      <c r="R310" s="1727"/>
      <c r="S310" s="46"/>
      <c r="T310" s="46" t="s">
        <v>927</v>
      </c>
      <c r="U310" s="456"/>
      <c r="V310" s="46"/>
      <c r="W310" s="46"/>
      <c r="X310" s="46"/>
      <c r="Y310" s="46"/>
      <c r="Z310" s="456"/>
      <c r="AA310" s="1727"/>
      <c r="AB310" s="1727"/>
      <c r="AC310" s="1727"/>
      <c r="AD310" s="1727"/>
      <c r="AE310" s="1727"/>
      <c r="AF310" s="1727"/>
      <c r="AG310" s="1727"/>
      <c r="AH310" s="1727"/>
      <c r="AI310" s="1727"/>
      <c r="AJ310" s="1727"/>
      <c r="AK310" s="1727"/>
      <c r="AL310" s="456"/>
      <c r="AZ310" s="456"/>
      <c r="BA310" s="456"/>
      <c r="BB310" s="456"/>
      <c r="BC310" s="456"/>
      <c r="BD310" s="456"/>
      <c r="BE310" s="456"/>
      <c r="BF310" s="456"/>
      <c r="BG310" s="456"/>
      <c r="BH310" s="456"/>
      <c r="BI310" s="456"/>
      <c r="BJ310" s="456"/>
      <c r="BK310" s="456"/>
      <c r="BL310" s="456"/>
      <c r="BM310" s="456"/>
      <c r="BN310" s="46"/>
    </row>
    <row r="311" spans="2:66" ht="13.2">
      <c r="B311" s="46" t="s">
        <v>904</v>
      </c>
      <c r="C311" s="46"/>
      <c r="D311" s="46"/>
      <c r="E311" s="46"/>
      <c r="F311" s="46"/>
      <c r="G311" s="456"/>
      <c r="H311" s="1747"/>
      <c r="I311" s="1747"/>
      <c r="J311" s="1747"/>
      <c r="K311" s="1747"/>
      <c r="L311" s="1747"/>
      <c r="M311" s="1747"/>
      <c r="N311" s="1747"/>
      <c r="O311" s="1747"/>
      <c r="P311" s="1747"/>
      <c r="Q311" s="1747"/>
      <c r="R311" s="1747"/>
      <c r="S311" s="46"/>
      <c r="T311" s="46" t="s">
        <v>904</v>
      </c>
      <c r="U311" s="456"/>
      <c r="V311" s="46"/>
      <c r="W311" s="46"/>
      <c r="X311" s="46"/>
      <c r="Y311" s="46"/>
      <c r="Z311" s="456"/>
      <c r="AA311" s="1747"/>
      <c r="AB311" s="1747"/>
      <c r="AC311" s="1747"/>
      <c r="AD311" s="1747"/>
      <c r="AE311" s="1747"/>
      <c r="AF311" s="1747"/>
      <c r="AG311" s="1747"/>
      <c r="AH311" s="1747"/>
      <c r="AI311" s="1747"/>
      <c r="AJ311" s="1747"/>
      <c r="AK311" s="1747"/>
      <c r="AL311" s="456"/>
      <c r="AZ311" s="456"/>
      <c r="BA311" s="456"/>
      <c r="BB311" s="456"/>
      <c r="BC311" s="456"/>
      <c r="BD311" s="456"/>
      <c r="BE311" s="456"/>
      <c r="BF311" s="456"/>
      <c r="BG311" s="456"/>
      <c r="BH311" s="456"/>
      <c r="BI311" s="456"/>
      <c r="BJ311" s="456"/>
      <c r="BK311" s="456"/>
      <c r="BL311" s="456"/>
      <c r="BM311" s="456"/>
      <c r="BN311" s="46"/>
    </row>
    <row r="312" spans="2:66" ht="12.75" customHeight="1">
      <c r="B312" s="46" t="s">
        <v>906</v>
      </c>
      <c r="C312" s="46"/>
      <c r="D312" s="46"/>
      <c r="E312" s="46"/>
      <c r="F312" s="46"/>
      <c r="G312" s="456"/>
      <c r="H312" s="1747"/>
      <c r="I312" s="1747"/>
      <c r="J312" s="1747"/>
      <c r="K312" s="1747"/>
      <c r="L312" s="1747"/>
      <c r="M312" s="1747"/>
      <c r="N312" s="1747"/>
      <c r="O312" s="1747"/>
      <c r="P312" s="1747"/>
      <c r="Q312" s="1747"/>
      <c r="R312" s="1747"/>
      <c r="S312" s="46"/>
      <c r="T312" s="46" t="s">
        <v>908</v>
      </c>
      <c r="U312" s="456"/>
      <c r="V312" s="46"/>
      <c r="W312" s="46"/>
      <c r="X312" s="46"/>
      <c r="Y312" s="46"/>
      <c r="Z312" s="456"/>
      <c r="AA312" s="1747"/>
      <c r="AB312" s="1747"/>
      <c r="AC312" s="1747"/>
      <c r="AD312" s="1747"/>
      <c r="AE312" s="1747"/>
      <c r="AF312" s="1747"/>
      <c r="AG312" s="1747"/>
      <c r="AH312" s="1747"/>
      <c r="AI312" s="1747"/>
      <c r="AJ312" s="1747"/>
      <c r="AK312" s="1747"/>
      <c r="AL312" s="456"/>
      <c r="AZ312" s="456"/>
      <c r="BA312" s="456"/>
      <c r="BB312" s="456"/>
      <c r="BC312" s="456"/>
      <c r="BD312" s="456"/>
      <c r="BE312" s="456"/>
      <c r="BF312" s="456"/>
      <c r="BG312" s="456"/>
      <c r="BH312" s="456"/>
      <c r="BI312" s="456"/>
      <c r="BJ312" s="456"/>
      <c r="BK312" s="456"/>
      <c r="BL312" s="456"/>
      <c r="BM312" s="456"/>
      <c r="BN312" s="46"/>
    </row>
    <row r="313" spans="2:66" ht="13.2">
      <c r="B313" s="46" t="s">
        <v>855</v>
      </c>
      <c r="C313" s="46"/>
      <c r="D313" s="46"/>
      <c r="E313" s="46"/>
      <c r="F313" s="46"/>
      <c r="G313" s="456"/>
      <c r="H313" s="1747"/>
      <c r="I313" s="1747"/>
      <c r="J313" s="1747"/>
      <c r="K313" s="1747"/>
      <c r="L313" s="1747"/>
      <c r="M313" s="1747"/>
      <c r="N313" s="1747"/>
      <c r="O313" s="1747"/>
      <c r="P313" s="1747"/>
      <c r="Q313" s="1747"/>
      <c r="R313" s="1747"/>
      <c r="S313" s="46"/>
      <c r="T313" s="46" t="s">
        <v>855</v>
      </c>
      <c r="U313" s="456"/>
      <c r="V313" s="46"/>
      <c r="W313" s="46"/>
      <c r="X313" s="46"/>
      <c r="Y313" s="46"/>
      <c r="Z313" s="456"/>
      <c r="AA313" s="1747"/>
      <c r="AB313" s="1747"/>
      <c r="AC313" s="1747"/>
      <c r="AD313" s="1747"/>
      <c r="AE313" s="1747"/>
      <c r="AF313" s="1747"/>
      <c r="AG313" s="1747"/>
      <c r="AH313" s="1747"/>
      <c r="AI313" s="1747"/>
      <c r="AJ313" s="1747"/>
      <c r="AK313" s="1747"/>
      <c r="AL313" s="456"/>
      <c r="AZ313" s="456"/>
      <c r="BA313" s="456"/>
      <c r="BB313" s="456"/>
      <c r="BC313" s="456"/>
      <c r="BD313" s="456"/>
      <c r="BE313" s="456"/>
      <c r="BF313" s="456"/>
      <c r="BG313" s="456"/>
      <c r="BH313" s="456"/>
      <c r="BI313" s="456"/>
      <c r="BJ313" s="456"/>
      <c r="BK313" s="456"/>
      <c r="BL313" s="456"/>
      <c r="BM313" s="456"/>
      <c r="BN313" s="46"/>
    </row>
    <row r="314" spans="2:66" ht="13.2">
      <c r="B314" s="46" t="s">
        <v>857</v>
      </c>
      <c r="C314" s="46"/>
      <c r="D314" s="46"/>
      <c r="E314" s="46"/>
      <c r="F314" s="46"/>
      <c r="G314" s="46"/>
      <c r="H314" s="2020"/>
      <c r="I314" s="2020"/>
      <c r="J314" s="2020"/>
      <c r="K314" s="2020"/>
      <c r="L314" s="2020"/>
      <c r="M314" s="2020"/>
      <c r="N314" s="46" t="s">
        <v>859</v>
      </c>
      <c r="O314" s="46"/>
      <c r="P314" s="1726"/>
      <c r="Q314" s="1726"/>
      <c r="R314" s="1726"/>
      <c r="S314" s="46"/>
      <c r="T314" s="46" t="s">
        <v>857</v>
      </c>
      <c r="U314" s="456"/>
      <c r="V314" s="46"/>
      <c r="W314" s="46"/>
      <c r="X314" s="46"/>
      <c r="Y314" s="46"/>
      <c r="Z314" s="456"/>
      <c r="AA314" s="2020"/>
      <c r="AB314" s="2020"/>
      <c r="AC314" s="2020"/>
      <c r="AD314" s="2020"/>
      <c r="AE314" s="2020"/>
      <c r="AF314" s="2020"/>
      <c r="AG314" s="46" t="s">
        <v>859</v>
      </c>
      <c r="AH314" s="46"/>
      <c r="AI314" s="1726"/>
      <c r="AJ314" s="1726"/>
      <c r="AK314" s="1726"/>
      <c r="AL314" s="456"/>
      <c r="AZ314" s="456"/>
      <c r="BA314" s="456"/>
      <c r="BB314" s="456"/>
      <c r="BC314" s="456"/>
      <c r="BD314" s="456"/>
      <c r="BE314" s="456"/>
      <c r="BF314" s="456"/>
      <c r="BG314" s="456"/>
      <c r="BH314" s="456"/>
      <c r="BI314" s="456"/>
      <c r="BJ314" s="456"/>
      <c r="BK314" s="456"/>
      <c r="BL314" s="456"/>
      <c r="BM314" s="456"/>
      <c r="BN314" s="46"/>
    </row>
    <row r="315" spans="2:66" ht="13.2">
      <c r="B315" s="46" t="s">
        <v>860</v>
      </c>
      <c r="C315" s="46"/>
      <c r="D315" s="46"/>
      <c r="E315" s="46"/>
      <c r="F315" s="46"/>
      <c r="G315" s="46"/>
      <c r="H315" s="1983"/>
      <c r="I315" s="1983"/>
      <c r="J315" s="1983"/>
      <c r="K315" s="1983"/>
      <c r="L315" s="1983"/>
      <c r="M315" s="1983"/>
      <c r="N315" s="152"/>
      <c r="O315" s="152"/>
      <c r="P315" s="160"/>
      <c r="Q315" s="160"/>
      <c r="R315" s="160"/>
      <c r="S315" s="46"/>
      <c r="T315" s="46" t="s">
        <v>860</v>
      </c>
      <c r="U315" s="456"/>
      <c r="V315" s="46"/>
      <c r="W315" s="46"/>
      <c r="X315" s="46"/>
      <c r="Y315" s="46"/>
      <c r="Z315" s="456"/>
      <c r="AA315" s="1983"/>
      <c r="AB315" s="1983"/>
      <c r="AC315" s="1983"/>
      <c r="AD315" s="1983"/>
      <c r="AE315" s="1983"/>
      <c r="AF315" s="1983"/>
      <c r="AG315" s="152"/>
      <c r="AH315" s="152"/>
      <c r="AI315" s="160"/>
      <c r="AJ315" s="160"/>
      <c r="AK315" s="160"/>
      <c r="AL315" s="456"/>
      <c r="AZ315" s="456"/>
      <c r="BA315" s="456"/>
      <c r="BB315" s="456"/>
      <c r="BC315" s="456"/>
      <c r="BD315" s="456"/>
      <c r="BE315" s="456"/>
      <c r="BF315" s="456"/>
      <c r="BG315" s="456"/>
      <c r="BH315" s="456"/>
      <c r="BI315" s="456"/>
      <c r="BJ315" s="456"/>
      <c r="BK315" s="456"/>
      <c r="BL315" s="456"/>
      <c r="BM315" s="456"/>
      <c r="BN315" s="46"/>
    </row>
    <row r="316" spans="2:66" ht="13.2">
      <c r="B316" s="46" t="s">
        <v>913</v>
      </c>
      <c r="C316" s="46"/>
      <c r="D316" s="46"/>
      <c r="E316" s="46"/>
      <c r="F316" s="46"/>
      <c r="G316" s="46"/>
      <c r="H316" s="1747"/>
      <c r="I316" s="1747"/>
      <c r="J316" s="1747"/>
      <c r="K316" s="1747"/>
      <c r="L316" s="1747"/>
      <c r="M316" s="1747"/>
      <c r="N316" s="1727"/>
      <c r="O316" s="1727"/>
      <c r="P316" s="1727"/>
      <c r="Q316" s="1727"/>
      <c r="R316" s="1727"/>
      <c r="S316" s="46"/>
      <c r="T316" s="46" t="s">
        <v>913</v>
      </c>
      <c r="U316" s="456"/>
      <c r="V316" s="46"/>
      <c r="W316" s="46"/>
      <c r="X316" s="46"/>
      <c r="Y316" s="46"/>
      <c r="Z316" s="456"/>
      <c r="AA316" s="1747"/>
      <c r="AB316" s="1747"/>
      <c r="AC316" s="1747"/>
      <c r="AD316" s="1747"/>
      <c r="AE316" s="1747"/>
      <c r="AF316" s="1747"/>
      <c r="AG316" s="1727"/>
      <c r="AH316" s="1727"/>
      <c r="AI316" s="1727"/>
      <c r="AJ316" s="1727"/>
      <c r="AK316" s="1727"/>
      <c r="AL316" s="456"/>
      <c r="AZ316" s="456"/>
      <c r="BA316" s="456"/>
      <c r="BB316" s="456"/>
      <c r="BC316" s="456"/>
      <c r="BD316" s="456"/>
      <c r="BE316" s="456"/>
      <c r="BF316" s="456"/>
      <c r="BG316" s="456"/>
      <c r="BH316" s="456"/>
      <c r="BI316" s="456"/>
      <c r="BJ316" s="456"/>
      <c r="BK316" s="456"/>
      <c r="BL316" s="456"/>
      <c r="BM316" s="456"/>
      <c r="BN316" s="46"/>
    </row>
    <row r="317" spans="2:66" ht="13.2">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Z317" s="456"/>
      <c r="BA317" s="456"/>
      <c r="BB317" s="456"/>
      <c r="BC317" s="456"/>
      <c r="BD317" s="456"/>
      <c r="BE317" s="456"/>
      <c r="BF317" s="456"/>
      <c r="BG317" s="456"/>
      <c r="BH317" s="456"/>
      <c r="BI317" s="456"/>
      <c r="BJ317" s="456"/>
      <c r="BK317" s="456"/>
      <c r="BL317" s="456"/>
      <c r="BM317" s="456"/>
      <c r="BN317" s="46"/>
    </row>
    <row r="318" spans="2:66" ht="13.2">
      <c r="B318" s="46" t="s">
        <v>928</v>
      </c>
      <c r="C318" s="46"/>
      <c r="D318" s="46"/>
      <c r="E318" s="46"/>
      <c r="F318" s="46"/>
      <c r="G318" s="456"/>
      <c r="H318" s="1726" t="s">
        <v>929</v>
      </c>
      <c r="I318" s="1727"/>
      <c r="J318" s="1727"/>
      <c r="K318" s="1727"/>
      <c r="L318" s="1727"/>
      <c r="M318" s="1727"/>
      <c r="N318" s="1727"/>
      <c r="O318" s="1727"/>
      <c r="P318" s="1727"/>
      <c r="Q318" s="1727"/>
      <c r="R318" s="1727"/>
      <c r="S318" s="456"/>
      <c r="T318" s="46" t="s">
        <v>930</v>
      </c>
      <c r="U318" s="456"/>
      <c r="V318" s="46"/>
      <c r="W318" s="46"/>
      <c r="X318" s="46"/>
      <c r="Y318" s="46"/>
      <c r="Z318" s="456"/>
      <c r="AA318" s="1726" t="s">
        <v>931</v>
      </c>
      <c r="AB318" s="1727"/>
      <c r="AC318" s="1727"/>
      <c r="AD318" s="1727"/>
      <c r="AE318" s="1727"/>
      <c r="AF318" s="1727"/>
      <c r="AG318" s="1727"/>
      <c r="AH318" s="1727"/>
      <c r="AI318" s="1727"/>
      <c r="AJ318" s="1727"/>
      <c r="AK318" s="1727"/>
      <c r="AL318" s="456"/>
      <c r="AZ318" s="456"/>
      <c r="BA318" s="456"/>
      <c r="BB318" s="456"/>
      <c r="BC318" s="456"/>
      <c r="BD318" s="456"/>
      <c r="BE318" s="456"/>
      <c r="BF318" s="456"/>
      <c r="BG318" s="456"/>
      <c r="BH318" s="456"/>
      <c r="BI318" s="456"/>
      <c r="BJ318" s="456"/>
      <c r="BK318" s="456"/>
      <c r="BL318" s="456"/>
      <c r="BM318" s="456"/>
      <c r="BN318" s="46"/>
    </row>
    <row r="319" spans="2:66" ht="13.2">
      <c r="B319" s="46" t="s">
        <v>904</v>
      </c>
      <c r="C319" s="46"/>
      <c r="D319" s="46"/>
      <c r="E319" s="46"/>
      <c r="F319" s="46"/>
      <c r="G319" s="456"/>
      <c r="H319" s="1725" t="s">
        <v>932</v>
      </c>
      <c r="I319" s="1747"/>
      <c r="J319" s="1747"/>
      <c r="K319" s="1747"/>
      <c r="L319" s="1747"/>
      <c r="M319" s="1747"/>
      <c r="N319" s="1747"/>
      <c r="O319" s="1747"/>
      <c r="P319" s="1747"/>
      <c r="Q319" s="1747"/>
      <c r="R319" s="1747"/>
      <c r="S319" s="456"/>
      <c r="T319" s="46" t="s">
        <v>904</v>
      </c>
      <c r="U319" s="456"/>
      <c r="V319" s="46"/>
      <c r="W319" s="46"/>
      <c r="X319" s="46"/>
      <c r="Y319" s="46"/>
      <c r="Z319" s="456"/>
      <c r="AA319" s="1725" t="s">
        <v>933</v>
      </c>
      <c r="AB319" s="1747"/>
      <c r="AC319" s="1747"/>
      <c r="AD319" s="1747"/>
      <c r="AE319" s="1747"/>
      <c r="AF319" s="1747"/>
      <c r="AG319" s="1747"/>
      <c r="AH319" s="1747"/>
      <c r="AI319" s="1747"/>
      <c r="AJ319" s="1747"/>
      <c r="AK319" s="1747"/>
      <c r="AL319" s="456"/>
      <c r="AZ319" s="456"/>
      <c r="BA319" s="456"/>
      <c r="BB319" s="456"/>
      <c r="BC319" s="456"/>
      <c r="BD319" s="456"/>
      <c r="BE319" s="456"/>
      <c r="BF319" s="456"/>
      <c r="BG319" s="456"/>
      <c r="BH319" s="456"/>
      <c r="BI319" s="456"/>
      <c r="BJ319" s="456"/>
      <c r="BK319" s="456"/>
      <c r="BL319" s="456"/>
      <c r="BM319" s="456"/>
      <c r="BN319" s="46"/>
    </row>
    <row r="320" spans="2:66" ht="13.2">
      <c r="B320" s="46" t="s">
        <v>906</v>
      </c>
      <c r="C320" s="46"/>
      <c r="D320" s="46"/>
      <c r="E320" s="46"/>
      <c r="F320" s="46"/>
      <c r="G320" s="456"/>
      <c r="H320" s="1725" t="s">
        <v>934</v>
      </c>
      <c r="I320" s="1747"/>
      <c r="J320" s="1747"/>
      <c r="K320" s="1747"/>
      <c r="L320" s="1747"/>
      <c r="M320" s="1747"/>
      <c r="N320" s="1747"/>
      <c r="O320" s="1747"/>
      <c r="P320" s="1747"/>
      <c r="Q320" s="1747"/>
      <c r="R320" s="1747"/>
      <c r="S320" s="456"/>
      <c r="T320" s="46" t="s">
        <v>908</v>
      </c>
      <c r="U320" s="456"/>
      <c r="V320" s="46"/>
      <c r="W320" s="46"/>
      <c r="X320" s="46"/>
      <c r="Y320" s="46"/>
      <c r="Z320" s="456"/>
      <c r="AA320" s="1725" t="s">
        <v>935</v>
      </c>
      <c r="AB320" s="1747"/>
      <c r="AC320" s="1747"/>
      <c r="AD320" s="1747"/>
      <c r="AE320" s="1747"/>
      <c r="AF320" s="1747"/>
      <c r="AG320" s="1747"/>
      <c r="AH320" s="1747"/>
      <c r="AI320" s="1747"/>
      <c r="AJ320" s="1747"/>
      <c r="AK320" s="1747"/>
      <c r="AL320" s="456"/>
      <c r="AZ320" s="456"/>
      <c r="BA320" s="456"/>
      <c r="BB320" s="456"/>
      <c r="BC320" s="456"/>
      <c r="BD320" s="456"/>
      <c r="BE320" s="456"/>
      <c r="BF320" s="456"/>
      <c r="BG320" s="456"/>
      <c r="BH320" s="456"/>
      <c r="BI320" s="456"/>
      <c r="BJ320" s="456"/>
      <c r="BK320" s="456"/>
      <c r="BL320" s="456"/>
      <c r="BM320" s="456"/>
      <c r="BN320" s="46"/>
    </row>
    <row r="321" spans="1:66" ht="12.75" customHeight="1">
      <c r="A321" s="29"/>
      <c r="B321" s="46" t="s">
        <v>855</v>
      </c>
      <c r="C321" s="46"/>
      <c r="D321" s="46"/>
      <c r="E321" s="46"/>
      <c r="F321" s="46"/>
      <c r="G321" s="456"/>
      <c r="H321" s="1747" t="s">
        <v>936</v>
      </c>
      <c r="I321" s="1747"/>
      <c r="J321" s="1747"/>
      <c r="K321" s="1747"/>
      <c r="L321" s="1747"/>
      <c r="M321" s="1747"/>
      <c r="N321" s="1747"/>
      <c r="O321" s="1747"/>
      <c r="P321" s="1747"/>
      <c r="Q321" s="1747"/>
      <c r="R321" s="1747"/>
      <c r="S321" s="456"/>
      <c r="T321" s="46" t="s">
        <v>855</v>
      </c>
      <c r="U321" s="456"/>
      <c r="V321" s="46"/>
      <c r="W321" s="46"/>
      <c r="X321" s="46"/>
      <c r="Y321" s="46"/>
      <c r="Z321" s="456"/>
      <c r="AA321" s="1725" t="s">
        <v>937</v>
      </c>
      <c r="AB321" s="1747"/>
      <c r="AC321" s="1747"/>
      <c r="AD321" s="1747"/>
      <c r="AE321" s="1747"/>
      <c r="AF321" s="1747"/>
      <c r="AG321" s="1747"/>
      <c r="AH321" s="1747"/>
      <c r="AI321" s="1747"/>
      <c r="AJ321" s="1747"/>
      <c r="AK321" s="1747"/>
      <c r="AL321" s="29"/>
      <c r="AZ321" s="456"/>
      <c r="BA321" s="456"/>
      <c r="BB321" s="456"/>
      <c r="BC321" s="456"/>
      <c r="BD321" s="456"/>
      <c r="BE321" s="456"/>
      <c r="BF321" s="456"/>
      <c r="BG321" s="456"/>
      <c r="BH321" s="456"/>
      <c r="BI321" s="456"/>
      <c r="BJ321" s="456"/>
      <c r="BK321" s="456"/>
      <c r="BL321" s="456"/>
      <c r="BM321" s="456"/>
      <c r="BN321" s="46"/>
    </row>
    <row r="322" spans="1:66" ht="13.2">
      <c r="A322" s="29"/>
      <c r="B322" s="46" t="s">
        <v>857</v>
      </c>
      <c r="C322" s="46"/>
      <c r="D322" s="46"/>
      <c r="E322" s="46"/>
      <c r="F322" s="46"/>
      <c r="G322" s="46"/>
      <c r="H322" s="2020">
        <v>5108328300</v>
      </c>
      <c r="I322" s="2020"/>
      <c r="J322" s="2020"/>
      <c r="K322" s="2020"/>
      <c r="L322" s="2020"/>
      <c r="M322" s="2020"/>
      <c r="N322" s="46" t="s">
        <v>859</v>
      </c>
      <c r="O322" s="46"/>
      <c r="P322" s="1726">
        <v>5</v>
      </c>
      <c r="Q322" s="1726"/>
      <c r="R322" s="1726"/>
      <c r="S322" s="46"/>
      <c r="T322" s="46" t="s">
        <v>857</v>
      </c>
      <c r="U322" s="456"/>
      <c r="V322" s="46"/>
      <c r="W322" s="46"/>
      <c r="X322" s="46"/>
      <c r="Y322" s="46"/>
      <c r="Z322" s="456"/>
      <c r="AA322" s="2020" t="s">
        <v>938</v>
      </c>
      <c r="AB322" s="2020"/>
      <c r="AC322" s="2020"/>
      <c r="AD322" s="2020"/>
      <c r="AE322" s="2020"/>
      <c r="AF322" s="2020"/>
      <c r="AG322" s="46" t="s">
        <v>859</v>
      </c>
      <c r="AH322" s="46"/>
      <c r="AI322" s="1726"/>
      <c r="AJ322" s="1726"/>
      <c r="AK322" s="1726"/>
      <c r="AL322" s="29"/>
      <c r="AZ322" s="456"/>
      <c r="BA322" s="456"/>
      <c r="BB322" s="456"/>
      <c r="BC322" s="456"/>
      <c r="BD322" s="456"/>
      <c r="BE322" s="456"/>
      <c r="BF322" s="456"/>
      <c r="BG322" s="456"/>
      <c r="BH322" s="456"/>
      <c r="BI322" s="456"/>
      <c r="BJ322" s="456"/>
      <c r="BK322" s="456"/>
      <c r="BL322" s="456"/>
      <c r="BM322" s="456"/>
      <c r="BN322" s="46"/>
    </row>
    <row r="323" spans="1:66" ht="12.75" customHeight="1">
      <c r="A323" s="29"/>
      <c r="B323" s="46" t="s">
        <v>860</v>
      </c>
      <c r="C323" s="46"/>
      <c r="D323" s="46"/>
      <c r="E323" s="46"/>
      <c r="F323" s="46"/>
      <c r="G323" s="46"/>
      <c r="H323" s="1983"/>
      <c r="I323" s="1983"/>
      <c r="J323" s="1983"/>
      <c r="K323" s="1983"/>
      <c r="L323" s="1983"/>
      <c r="M323" s="1983"/>
      <c r="N323" s="152"/>
      <c r="O323" s="152"/>
      <c r="P323" s="160"/>
      <c r="Q323" s="160"/>
      <c r="R323" s="160"/>
      <c r="S323" s="46"/>
      <c r="T323" s="46" t="s">
        <v>860</v>
      </c>
      <c r="U323" s="456"/>
      <c r="V323" s="46"/>
      <c r="W323" s="46"/>
      <c r="X323" s="46"/>
      <c r="Y323" s="46"/>
      <c r="Z323" s="456"/>
      <c r="AA323" s="1983"/>
      <c r="AB323" s="1983"/>
      <c r="AC323" s="1983"/>
      <c r="AD323" s="1983"/>
      <c r="AE323" s="1983"/>
      <c r="AF323" s="1983"/>
      <c r="AG323" s="152"/>
      <c r="AH323" s="152"/>
      <c r="AI323" s="160"/>
      <c r="AJ323" s="160"/>
      <c r="AK323" s="160"/>
      <c r="AL323" s="29"/>
      <c r="AZ323" s="456"/>
      <c r="BA323" s="456"/>
      <c r="BB323" s="456"/>
      <c r="BC323" s="456"/>
      <c r="BD323" s="456"/>
      <c r="BE323" s="456"/>
      <c r="BF323" s="456"/>
      <c r="BG323" s="456"/>
      <c r="BH323" s="456"/>
      <c r="BI323" s="456"/>
      <c r="BJ323" s="456"/>
      <c r="BK323" s="456"/>
      <c r="BL323" s="456"/>
      <c r="BM323" s="456"/>
      <c r="BN323" s="456"/>
    </row>
    <row r="324" spans="1:66" ht="13.2">
      <c r="A324" s="29"/>
      <c r="B324" s="46" t="s">
        <v>913</v>
      </c>
      <c r="C324" s="46"/>
      <c r="D324" s="46"/>
      <c r="E324" s="46"/>
      <c r="F324" s="46"/>
      <c r="G324" s="46"/>
      <c r="H324" s="1747" t="s">
        <v>939</v>
      </c>
      <c r="I324" s="1747"/>
      <c r="J324" s="1747"/>
      <c r="K324" s="1747"/>
      <c r="L324" s="1747"/>
      <c r="M324" s="1747"/>
      <c r="N324" s="1727"/>
      <c r="O324" s="1727"/>
      <c r="P324" s="1727"/>
      <c r="Q324" s="1727"/>
      <c r="R324" s="1727"/>
      <c r="S324" s="46"/>
      <c r="T324" s="46" t="s">
        <v>913</v>
      </c>
      <c r="U324" s="456"/>
      <c r="V324" s="46"/>
      <c r="W324" s="46"/>
      <c r="X324" s="46"/>
      <c r="Y324" s="46"/>
      <c r="Z324" s="456"/>
      <c r="AA324" s="1725" t="s">
        <v>940</v>
      </c>
      <c r="AB324" s="1747"/>
      <c r="AC324" s="1747"/>
      <c r="AD324" s="1747"/>
      <c r="AE324" s="1747"/>
      <c r="AF324" s="1747"/>
      <c r="AG324" s="1727"/>
      <c r="AH324" s="1727"/>
      <c r="AI324" s="1727"/>
      <c r="AJ324" s="1727"/>
      <c r="AK324" s="1727"/>
      <c r="AL324" s="29"/>
      <c r="AZ324" s="456"/>
      <c r="BA324" s="456"/>
      <c r="BB324" s="456"/>
      <c r="BC324" s="456"/>
      <c r="BD324" s="456"/>
      <c r="BE324" s="456"/>
      <c r="BF324" s="456"/>
      <c r="BG324" s="456"/>
      <c r="BH324" s="456"/>
      <c r="BI324" s="456"/>
      <c r="BJ324" s="456"/>
      <c r="BK324" s="456"/>
      <c r="BL324" s="456"/>
      <c r="BM324" s="456"/>
      <c r="BN324" s="456"/>
    </row>
    <row r="325" spans="1:66" ht="13.2">
      <c r="A325" s="29"/>
      <c r="B325" s="151"/>
      <c r="C325" s="151"/>
      <c r="D325" s="151"/>
      <c r="E325" s="151"/>
      <c r="F325" s="151"/>
      <c r="G325" s="151"/>
      <c r="H325" s="29"/>
      <c r="I325" s="29"/>
      <c r="J325" s="29"/>
      <c r="K325" s="29"/>
      <c r="L325" s="29"/>
      <c r="M325" s="29"/>
      <c r="N325" s="29"/>
      <c r="O325" s="29"/>
      <c r="P325" s="1454"/>
      <c r="Q325" s="1454"/>
      <c r="R325" s="1454"/>
      <c r="S325" s="1454"/>
      <c r="T325" s="1454"/>
      <c r="U325" s="1454"/>
      <c r="V325" s="151"/>
      <c r="W325" s="151"/>
      <c r="X325" s="160"/>
      <c r="Y325" s="160"/>
      <c r="Z325" s="160"/>
      <c r="AA325" s="29"/>
      <c r="AB325" s="29"/>
      <c r="AC325" s="29"/>
      <c r="AD325" s="29"/>
      <c r="AE325" s="29"/>
      <c r="AF325" s="29"/>
      <c r="AG325" s="29"/>
      <c r="AH325" s="29"/>
      <c r="AI325" s="29"/>
      <c r="AJ325" s="29"/>
      <c r="AK325" s="29"/>
      <c r="AL325" s="29"/>
      <c r="AZ325" s="456"/>
      <c r="BA325" s="456"/>
      <c r="BB325" s="456"/>
      <c r="BC325" s="456"/>
      <c r="BD325" s="456"/>
      <c r="BE325" s="456"/>
      <c r="BF325" s="456"/>
      <c r="BG325" s="456"/>
      <c r="BH325" s="456"/>
      <c r="BI325" s="456"/>
      <c r="BJ325" s="456"/>
      <c r="BK325" s="456"/>
      <c r="BL325" s="456"/>
      <c r="BM325" s="456"/>
      <c r="BN325" s="456"/>
    </row>
    <row r="326" spans="1:66" ht="13.2">
      <c r="A326" s="29"/>
      <c r="B326" s="46" t="s">
        <v>941</v>
      </c>
      <c r="C326" s="46"/>
      <c r="D326" s="46"/>
      <c r="E326" s="46"/>
      <c r="F326" s="46"/>
      <c r="G326" s="456"/>
      <c r="H326" s="1727"/>
      <c r="I326" s="1727"/>
      <c r="J326" s="1727"/>
      <c r="K326" s="1727"/>
      <c r="L326" s="1727"/>
      <c r="M326" s="1727"/>
      <c r="N326" s="1727"/>
      <c r="O326" s="1727"/>
      <c r="P326" s="1727"/>
      <c r="Q326" s="1727"/>
      <c r="R326" s="1727"/>
      <c r="S326" s="456"/>
      <c r="T326" s="46" t="s">
        <v>942</v>
      </c>
      <c r="U326" s="456"/>
      <c r="V326" s="46"/>
      <c r="W326" s="46"/>
      <c r="X326" s="46"/>
      <c r="Y326" s="46"/>
      <c r="Z326" s="456"/>
      <c r="AA326" s="1727"/>
      <c r="AB326" s="1727"/>
      <c r="AC326" s="1727"/>
      <c r="AD326" s="1727"/>
      <c r="AE326" s="1727"/>
      <c r="AF326" s="1727"/>
      <c r="AG326" s="1727"/>
      <c r="AH326" s="1727"/>
      <c r="AI326" s="1727"/>
      <c r="AJ326" s="1727"/>
      <c r="AK326" s="1727"/>
      <c r="AL326" s="29"/>
      <c r="AZ326" s="456"/>
      <c r="BA326" s="456"/>
      <c r="BB326" s="456"/>
      <c r="BC326" s="456"/>
      <c r="BD326" s="456"/>
      <c r="BE326" s="456"/>
      <c r="BF326" s="456"/>
      <c r="BG326" s="456"/>
      <c r="BH326" s="456"/>
      <c r="BI326" s="456"/>
      <c r="BJ326" s="456"/>
      <c r="BK326" s="456"/>
      <c r="BL326" s="456"/>
      <c r="BM326" s="456"/>
      <c r="BN326" s="456"/>
    </row>
    <row r="327" spans="1:66" ht="13.2">
      <c r="A327" s="29"/>
      <c r="B327" s="46" t="s">
        <v>904</v>
      </c>
      <c r="C327" s="46"/>
      <c r="D327" s="46"/>
      <c r="E327" s="46"/>
      <c r="F327" s="46"/>
      <c r="G327" s="456"/>
      <c r="H327" s="1747"/>
      <c r="I327" s="1747"/>
      <c r="J327" s="1747"/>
      <c r="K327" s="1747"/>
      <c r="L327" s="1747"/>
      <c r="M327" s="1747"/>
      <c r="N327" s="1747"/>
      <c r="O327" s="1747"/>
      <c r="P327" s="1747"/>
      <c r="Q327" s="1747"/>
      <c r="R327" s="1747"/>
      <c r="S327" s="456"/>
      <c r="T327" s="46" t="s">
        <v>904</v>
      </c>
      <c r="U327" s="456"/>
      <c r="V327" s="46"/>
      <c r="W327" s="46"/>
      <c r="X327" s="46"/>
      <c r="Y327" s="46"/>
      <c r="Z327" s="456"/>
      <c r="AA327" s="1747"/>
      <c r="AB327" s="1747"/>
      <c r="AC327" s="1747"/>
      <c r="AD327" s="1747"/>
      <c r="AE327" s="1747"/>
      <c r="AF327" s="1747"/>
      <c r="AG327" s="1747"/>
      <c r="AH327" s="1747"/>
      <c r="AI327" s="1747"/>
      <c r="AJ327" s="1747"/>
      <c r="AK327" s="1747"/>
      <c r="AL327" s="29"/>
      <c r="AZ327" s="456"/>
      <c r="BA327" s="456"/>
      <c r="BB327" s="456"/>
      <c r="BC327" s="456"/>
      <c r="BD327" s="456"/>
      <c r="BE327" s="456"/>
      <c r="BF327" s="456"/>
      <c r="BG327" s="456"/>
      <c r="BH327" s="456"/>
      <c r="BI327" s="456"/>
      <c r="BJ327" s="456"/>
      <c r="BK327" s="456"/>
      <c r="BL327" s="456"/>
      <c r="BM327" s="456"/>
      <c r="BN327" s="456"/>
    </row>
    <row r="328" spans="1:66" ht="13.2">
      <c r="A328" s="29"/>
      <c r="B328" s="46" t="s">
        <v>906</v>
      </c>
      <c r="C328" s="46"/>
      <c r="D328" s="46"/>
      <c r="E328" s="46"/>
      <c r="F328" s="46"/>
      <c r="G328" s="456"/>
      <c r="H328" s="1747"/>
      <c r="I328" s="1747"/>
      <c r="J328" s="1747"/>
      <c r="K328" s="1747"/>
      <c r="L328" s="1747"/>
      <c r="M328" s="1747"/>
      <c r="N328" s="1747"/>
      <c r="O328" s="1747"/>
      <c r="P328" s="1747"/>
      <c r="Q328" s="1747"/>
      <c r="R328" s="1747"/>
      <c r="S328" s="456"/>
      <c r="T328" s="46" t="s">
        <v>908</v>
      </c>
      <c r="U328" s="456"/>
      <c r="V328" s="46"/>
      <c r="W328" s="46"/>
      <c r="X328" s="46"/>
      <c r="Y328" s="46"/>
      <c r="Z328" s="456"/>
      <c r="AA328" s="1747"/>
      <c r="AB328" s="1747"/>
      <c r="AC328" s="1747"/>
      <c r="AD328" s="1747"/>
      <c r="AE328" s="1747"/>
      <c r="AF328" s="1747"/>
      <c r="AG328" s="1747"/>
      <c r="AH328" s="1747"/>
      <c r="AI328" s="1747"/>
      <c r="AJ328" s="1747"/>
      <c r="AK328" s="1747"/>
      <c r="AL328" s="29"/>
      <c r="AZ328" s="456"/>
      <c r="BA328" s="456"/>
      <c r="BB328" s="456"/>
      <c r="BC328" s="456"/>
      <c r="BD328" s="456"/>
      <c r="BE328" s="456"/>
      <c r="BF328" s="456"/>
      <c r="BG328" s="456"/>
      <c r="BH328" s="456"/>
      <c r="BI328" s="456"/>
      <c r="BJ328" s="456"/>
      <c r="BK328" s="456"/>
      <c r="BL328" s="456"/>
      <c r="BM328" s="456"/>
      <c r="BN328" s="456"/>
    </row>
    <row r="329" spans="1:66" ht="13.2">
      <c r="A329" s="29"/>
      <c r="B329" s="46" t="s">
        <v>855</v>
      </c>
      <c r="C329" s="46"/>
      <c r="D329" s="46"/>
      <c r="E329" s="46"/>
      <c r="F329" s="46"/>
      <c r="G329" s="456"/>
      <c r="H329" s="1747"/>
      <c r="I329" s="1747"/>
      <c r="J329" s="1747"/>
      <c r="K329" s="1747"/>
      <c r="L329" s="1747"/>
      <c r="M329" s="1747"/>
      <c r="N329" s="1747"/>
      <c r="O329" s="1747"/>
      <c r="P329" s="1747"/>
      <c r="Q329" s="1747"/>
      <c r="R329" s="1747"/>
      <c r="S329" s="456"/>
      <c r="T329" s="46" t="s">
        <v>855</v>
      </c>
      <c r="U329" s="456"/>
      <c r="V329" s="46"/>
      <c r="W329" s="46"/>
      <c r="X329" s="46"/>
      <c r="Y329" s="46"/>
      <c r="Z329" s="456"/>
      <c r="AA329" s="1747"/>
      <c r="AB329" s="1747"/>
      <c r="AC329" s="1747"/>
      <c r="AD329" s="1747"/>
      <c r="AE329" s="1747"/>
      <c r="AF329" s="1747"/>
      <c r="AG329" s="1747"/>
      <c r="AH329" s="1747"/>
      <c r="AI329" s="1747"/>
      <c r="AJ329" s="1747"/>
      <c r="AK329" s="1747"/>
      <c r="AL329" s="29"/>
      <c r="AZ329" s="456"/>
      <c r="BA329" s="456"/>
      <c r="BB329" s="456"/>
      <c r="BC329" s="456"/>
      <c r="BD329" s="456"/>
      <c r="BE329" s="456"/>
      <c r="BF329" s="456"/>
      <c r="BG329" s="456"/>
      <c r="BH329" s="456"/>
      <c r="BI329" s="456"/>
      <c r="BJ329" s="456"/>
      <c r="BK329" s="456"/>
      <c r="BL329" s="456"/>
      <c r="BM329" s="456"/>
      <c r="BN329" s="456"/>
    </row>
    <row r="330" spans="1:66" ht="12.75" customHeight="1">
      <c r="A330" s="29"/>
      <c r="B330" s="46" t="s">
        <v>857</v>
      </c>
      <c r="C330" s="46"/>
      <c r="D330" s="46"/>
      <c r="E330" s="46"/>
      <c r="F330" s="46"/>
      <c r="G330" s="46"/>
      <c r="H330" s="2020"/>
      <c r="I330" s="2020"/>
      <c r="J330" s="2020"/>
      <c r="K330" s="2020"/>
      <c r="L330" s="2020"/>
      <c r="M330" s="2020"/>
      <c r="N330" s="46" t="s">
        <v>859</v>
      </c>
      <c r="O330" s="46"/>
      <c r="P330" s="1726"/>
      <c r="Q330" s="1726"/>
      <c r="R330" s="1726"/>
      <c r="S330" s="46"/>
      <c r="T330" s="46" t="s">
        <v>857</v>
      </c>
      <c r="U330" s="456"/>
      <c r="V330" s="46"/>
      <c r="W330" s="46"/>
      <c r="X330" s="46"/>
      <c r="Y330" s="46"/>
      <c r="Z330" s="456"/>
      <c r="AA330" s="2020"/>
      <c r="AB330" s="2020"/>
      <c r="AC330" s="2020"/>
      <c r="AD330" s="2020"/>
      <c r="AE330" s="2020"/>
      <c r="AF330" s="2020"/>
      <c r="AG330" s="46" t="s">
        <v>859</v>
      </c>
      <c r="AH330" s="46"/>
      <c r="AI330" s="1726"/>
      <c r="AJ330" s="1726"/>
      <c r="AK330" s="1726"/>
      <c r="AL330" s="29"/>
      <c r="AZ330" s="456"/>
      <c r="BA330" s="456"/>
      <c r="BB330" s="456"/>
      <c r="BC330" s="456"/>
      <c r="BD330" s="456"/>
      <c r="BE330" s="456"/>
      <c r="BF330" s="456"/>
      <c r="BG330" s="456"/>
      <c r="BH330" s="456"/>
      <c r="BI330" s="456"/>
      <c r="BJ330" s="456"/>
      <c r="BK330" s="456"/>
      <c r="BL330" s="456"/>
      <c r="BM330" s="456"/>
      <c r="BN330" s="456"/>
    </row>
    <row r="331" spans="1:66" ht="13.2">
      <c r="A331" s="29"/>
      <c r="B331" s="46" t="s">
        <v>860</v>
      </c>
      <c r="C331" s="46"/>
      <c r="D331" s="46"/>
      <c r="E331" s="46"/>
      <c r="F331" s="46"/>
      <c r="G331" s="46"/>
      <c r="H331" s="1983"/>
      <c r="I331" s="1983"/>
      <c r="J331" s="1983"/>
      <c r="K331" s="1983"/>
      <c r="L331" s="1983"/>
      <c r="M331" s="1983"/>
      <c r="N331" s="152"/>
      <c r="O331" s="152"/>
      <c r="P331" s="160"/>
      <c r="Q331" s="160"/>
      <c r="R331" s="160"/>
      <c r="S331" s="46"/>
      <c r="T331" s="46" t="s">
        <v>860</v>
      </c>
      <c r="U331" s="456"/>
      <c r="V331" s="46"/>
      <c r="W331" s="46"/>
      <c r="X331" s="46"/>
      <c r="Y331" s="46"/>
      <c r="Z331" s="456"/>
      <c r="AA331" s="1983"/>
      <c r="AB331" s="1983"/>
      <c r="AC331" s="1983"/>
      <c r="AD331" s="1983"/>
      <c r="AE331" s="1983"/>
      <c r="AF331" s="1983"/>
      <c r="AG331" s="152"/>
      <c r="AH331" s="152"/>
      <c r="AI331" s="160"/>
      <c r="AJ331" s="160"/>
      <c r="AK331" s="160"/>
      <c r="AL331" s="29"/>
      <c r="AZ331" s="456"/>
      <c r="BA331" s="456"/>
      <c r="BB331" s="456"/>
      <c r="BC331" s="456"/>
      <c r="BD331" s="456"/>
      <c r="BE331" s="456"/>
      <c r="BF331" s="456"/>
      <c r="BG331" s="456"/>
      <c r="BH331" s="456"/>
      <c r="BI331" s="456"/>
      <c r="BJ331" s="456"/>
      <c r="BK331" s="456"/>
      <c r="BL331" s="456"/>
      <c r="BM331" s="456"/>
      <c r="BN331" s="456"/>
    </row>
    <row r="332" spans="1:66" ht="13.2">
      <c r="A332" s="29"/>
      <c r="B332" s="46" t="s">
        <v>913</v>
      </c>
      <c r="C332" s="46"/>
      <c r="D332" s="46"/>
      <c r="E332" s="46"/>
      <c r="F332" s="46"/>
      <c r="G332" s="46"/>
      <c r="H332" s="1747"/>
      <c r="I332" s="1747"/>
      <c r="J332" s="1747"/>
      <c r="K332" s="1747"/>
      <c r="L332" s="1747"/>
      <c r="M332" s="1747"/>
      <c r="N332" s="1727"/>
      <c r="O332" s="1727"/>
      <c r="P332" s="1727"/>
      <c r="Q332" s="1727"/>
      <c r="R332" s="1727"/>
      <c r="S332" s="46"/>
      <c r="T332" s="46" t="s">
        <v>913</v>
      </c>
      <c r="U332" s="456"/>
      <c r="V332" s="46"/>
      <c r="W332" s="46"/>
      <c r="X332" s="46"/>
      <c r="Y332" s="46"/>
      <c r="Z332" s="456"/>
      <c r="AA332" s="1747"/>
      <c r="AB332" s="1747"/>
      <c r="AC332" s="1747"/>
      <c r="AD332" s="1747"/>
      <c r="AE332" s="1747"/>
      <c r="AF332" s="1747"/>
      <c r="AG332" s="1727"/>
      <c r="AH332" s="1727"/>
      <c r="AI332" s="1727"/>
      <c r="AJ332" s="1727"/>
      <c r="AK332" s="1727"/>
      <c r="AL332" s="29"/>
      <c r="AZ332" s="456"/>
      <c r="BA332" s="456"/>
      <c r="BB332" s="456"/>
      <c r="BC332" s="456"/>
      <c r="BD332" s="456"/>
      <c r="BE332" s="456"/>
      <c r="BF332" s="456"/>
      <c r="BG332" s="456"/>
      <c r="BH332" s="456"/>
      <c r="BI332" s="456"/>
      <c r="BJ332" s="456"/>
      <c r="BK332" s="456"/>
      <c r="BL332" s="456"/>
      <c r="BM332" s="456"/>
      <c r="BN332" s="456"/>
    </row>
    <row r="333" spans="1:66" ht="12.75" customHeight="1">
      <c r="A333" s="29"/>
      <c r="B333" s="151"/>
      <c r="C333" s="151"/>
      <c r="D333" s="151"/>
      <c r="E333" s="151"/>
      <c r="F333" s="151"/>
      <c r="G333" s="151"/>
      <c r="H333" s="29"/>
      <c r="I333" s="29"/>
      <c r="J333" s="29"/>
      <c r="K333" s="29"/>
      <c r="L333" s="29"/>
      <c r="M333" s="29"/>
      <c r="N333" s="29"/>
      <c r="O333" s="29"/>
      <c r="P333" s="1454"/>
      <c r="Q333" s="1454"/>
      <c r="R333" s="1454"/>
      <c r="S333" s="1454"/>
      <c r="T333" s="1454"/>
      <c r="U333" s="1454"/>
      <c r="V333" s="151"/>
      <c r="W333" s="151"/>
      <c r="X333" s="160"/>
      <c r="Y333" s="160"/>
      <c r="Z333" s="160"/>
      <c r="AA333" s="29"/>
      <c r="AB333" s="29"/>
      <c r="AC333" s="29"/>
      <c r="AD333" s="29"/>
      <c r="AE333" s="29"/>
      <c r="AF333" s="29"/>
      <c r="AG333" s="29"/>
      <c r="AH333" s="29"/>
      <c r="AI333" s="29"/>
      <c r="AJ333" s="29"/>
      <c r="AK333" s="29"/>
      <c r="AL333" s="29"/>
      <c r="AZ333" s="456"/>
      <c r="BA333" s="456"/>
      <c r="BB333" s="456"/>
      <c r="BC333" s="456"/>
      <c r="BD333" s="456"/>
      <c r="BE333" s="456"/>
      <c r="BF333" s="456"/>
      <c r="BG333" s="456"/>
      <c r="BH333" s="456"/>
      <c r="BI333" s="456"/>
      <c r="BJ333" s="456"/>
      <c r="BK333" s="456"/>
      <c r="BL333" s="456"/>
      <c r="BM333" s="456"/>
      <c r="BN333" s="456"/>
    </row>
    <row r="334" spans="1:66" ht="12.75" customHeight="1">
      <c r="A334" s="456"/>
      <c r="B334" s="46" t="s">
        <v>943</v>
      </c>
      <c r="C334" s="115"/>
      <c r="D334" s="115"/>
      <c r="E334" s="115"/>
      <c r="F334" s="115"/>
      <c r="G334" s="1294"/>
      <c r="H334" s="1727" t="s">
        <v>944</v>
      </c>
      <c r="I334" s="1727"/>
      <c r="J334" s="1727"/>
      <c r="K334" s="1727"/>
      <c r="L334" s="1727"/>
      <c r="M334" s="1727"/>
      <c r="N334" s="1727"/>
      <c r="O334" s="1727"/>
      <c r="P334" s="1727"/>
      <c r="Q334" s="1727"/>
      <c r="R334" s="1727"/>
      <c r="S334" s="456"/>
      <c r="T334" s="1455" t="s">
        <v>945</v>
      </c>
      <c r="U334" s="456"/>
      <c r="V334" s="46"/>
      <c r="W334" s="46"/>
      <c r="X334" s="46"/>
      <c r="Y334" s="46"/>
      <c r="Z334" s="456"/>
      <c r="AA334" s="1726" t="s">
        <v>946</v>
      </c>
      <c r="AB334" s="1727"/>
      <c r="AC334" s="1727"/>
      <c r="AD334" s="1727"/>
      <c r="AE334" s="1727"/>
      <c r="AF334" s="1727"/>
      <c r="AG334" s="1727"/>
      <c r="AH334" s="1727"/>
      <c r="AI334" s="1727"/>
      <c r="AJ334" s="1727"/>
      <c r="AK334" s="1727"/>
      <c r="AL334" s="29"/>
      <c r="AZ334" s="456"/>
      <c r="BA334" s="456"/>
      <c r="BB334" s="456"/>
      <c r="BC334" s="456"/>
      <c r="BD334" s="456"/>
      <c r="BE334" s="456"/>
      <c r="BF334" s="456"/>
      <c r="BG334" s="456"/>
      <c r="BH334" s="456"/>
      <c r="BI334" s="456"/>
      <c r="BJ334" s="456"/>
      <c r="BK334" s="456"/>
      <c r="BL334" s="456"/>
      <c r="BM334" s="456"/>
      <c r="BN334" s="456"/>
    </row>
    <row r="335" spans="1:66" ht="12.75" customHeight="1">
      <c r="A335" s="456"/>
      <c r="B335" s="46" t="s">
        <v>904</v>
      </c>
      <c r="C335" s="152"/>
      <c r="D335" s="152"/>
      <c r="E335" s="152"/>
      <c r="F335" s="152"/>
      <c r="G335" s="440"/>
      <c r="H335" s="1747" t="s">
        <v>947</v>
      </c>
      <c r="I335" s="1747"/>
      <c r="J335" s="1747"/>
      <c r="K335" s="1747"/>
      <c r="L335" s="1747"/>
      <c r="M335" s="1747"/>
      <c r="N335" s="1747"/>
      <c r="O335" s="1747"/>
      <c r="P335" s="1747"/>
      <c r="Q335" s="1747"/>
      <c r="R335" s="1747"/>
      <c r="S335" s="456"/>
      <c r="T335" s="46" t="s">
        <v>904</v>
      </c>
      <c r="U335" s="456"/>
      <c r="V335" s="46"/>
      <c r="W335" s="46"/>
      <c r="X335" s="46"/>
      <c r="Y335" s="46"/>
      <c r="Z335" s="456"/>
      <c r="AA335" s="1725" t="s">
        <v>852</v>
      </c>
      <c r="AB335" s="1747"/>
      <c r="AC335" s="1747"/>
      <c r="AD335" s="1747"/>
      <c r="AE335" s="1747"/>
      <c r="AF335" s="1747"/>
      <c r="AG335" s="1747"/>
      <c r="AH335" s="1747"/>
      <c r="AI335" s="1747"/>
      <c r="AJ335" s="1747"/>
      <c r="AK335" s="1747"/>
      <c r="AL335" s="29"/>
      <c r="AZ335" s="456"/>
      <c r="BA335" s="456"/>
      <c r="BB335" s="456"/>
      <c r="BC335" s="456"/>
      <c r="BD335" s="456"/>
      <c r="BE335" s="456"/>
      <c r="BF335" s="456"/>
      <c r="BG335" s="456"/>
      <c r="BH335" s="456"/>
      <c r="BI335" s="456"/>
      <c r="BJ335" s="456"/>
      <c r="BK335" s="456"/>
      <c r="BL335" s="456"/>
      <c r="BM335" s="456"/>
      <c r="BN335" s="456"/>
    </row>
    <row r="336" spans="1:66" ht="12.75" customHeight="1">
      <c r="A336" s="456"/>
      <c r="B336" s="46" t="s">
        <v>908</v>
      </c>
      <c r="C336" s="152"/>
      <c r="D336" s="152"/>
      <c r="E336" s="152"/>
      <c r="F336" s="152"/>
      <c r="G336" s="440"/>
      <c r="H336" s="1747" t="s">
        <v>948</v>
      </c>
      <c r="I336" s="1747"/>
      <c r="J336" s="1747"/>
      <c r="K336" s="1747"/>
      <c r="L336" s="1747"/>
      <c r="M336" s="1747"/>
      <c r="N336" s="1747"/>
      <c r="O336" s="1747"/>
      <c r="P336" s="1747"/>
      <c r="Q336" s="1747"/>
      <c r="R336" s="1747"/>
      <c r="S336" s="456"/>
      <c r="T336" s="46" t="s">
        <v>908</v>
      </c>
      <c r="U336" s="456"/>
      <c r="V336" s="46"/>
      <c r="W336" s="46"/>
      <c r="X336" s="46"/>
      <c r="Y336" s="46"/>
      <c r="Z336" s="456"/>
      <c r="AA336" s="1725" t="s">
        <v>949</v>
      </c>
      <c r="AB336" s="1747"/>
      <c r="AC336" s="1747"/>
      <c r="AD336" s="1747"/>
      <c r="AE336" s="1747"/>
      <c r="AF336" s="1747"/>
      <c r="AG336" s="1747"/>
      <c r="AH336" s="1747"/>
      <c r="AI336" s="1747"/>
      <c r="AJ336" s="1747"/>
      <c r="AK336" s="1747"/>
      <c r="AL336" s="29"/>
      <c r="AZ336" s="456"/>
      <c r="BA336" s="456"/>
      <c r="BB336" s="456"/>
      <c r="BC336" s="456"/>
      <c r="BD336" s="456"/>
      <c r="BE336" s="456"/>
      <c r="BF336" s="456"/>
      <c r="BG336" s="456"/>
      <c r="BH336" s="456"/>
      <c r="BI336" s="456"/>
      <c r="BJ336" s="456"/>
      <c r="BK336" s="456"/>
      <c r="BL336" s="456"/>
      <c r="BM336" s="456"/>
      <c r="BN336" s="456"/>
    </row>
    <row r="337" spans="1:66" ht="12.75" customHeight="1">
      <c r="A337" s="29"/>
      <c r="B337" s="46" t="s">
        <v>855</v>
      </c>
      <c r="C337" s="152"/>
      <c r="D337" s="152"/>
      <c r="E337" s="152"/>
      <c r="F337" s="152"/>
      <c r="G337" s="152"/>
      <c r="H337" s="1747" t="s">
        <v>950</v>
      </c>
      <c r="I337" s="1747"/>
      <c r="J337" s="1747"/>
      <c r="K337" s="1747"/>
      <c r="L337" s="1747"/>
      <c r="M337" s="1747"/>
      <c r="N337" s="1747"/>
      <c r="O337" s="1747"/>
      <c r="P337" s="1747"/>
      <c r="Q337" s="1747"/>
      <c r="R337" s="1747"/>
      <c r="S337" s="456"/>
      <c r="T337" s="46" t="s">
        <v>855</v>
      </c>
      <c r="U337" s="456"/>
      <c r="V337" s="46"/>
      <c r="W337" s="46"/>
      <c r="X337" s="46"/>
      <c r="Y337" s="46"/>
      <c r="Z337" s="456"/>
      <c r="AA337" s="1725" t="s">
        <v>951</v>
      </c>
      <c r="AB337" s="1747"/>
      <c r="AC337" s="1747"/>
      <c r="AD337" s="1747"/>
      <c r="AE337" s="1747"/>
      <c r="AF337" s="1747"/>
      <c r="AG337" s="1747"/>
      <c r="AH337" s="1747"/>
      <c r="AI337" s="1747"/>
      <c r="AJ337" s="1747"/>
      <c r="AK337" s="1747"/>
      <c r="AL337" s="29"/>
      <c r="AZ337" s="456"/>
      <c r="BA337" s="456"/>
      <c r="BB337" s="456"/>
      <c r="BC337" s="456"/>
      <c r="BD337" s="456"/>
      <c r="BE337" s="456"/>
      <c r="BF337" s="456"/>
      <c r="BG337" s="456"/>
      <c r="BH337" s="456"/>
      <c r="BI337" s="456"/>
      <c r="BJ337" s="456"/>
      <c r="BK337" s="456"/>
      <c r="BL337" s="456"/>
      <c r="BM337" s="456"/>
      <c r="BN337" s="456"/>
    </row>
    <row r="338" spans="1:66" ht="12.75" customHeight="1">
      <c r="A338" s="29"/>
      <c r="B338" s="46" t="s">
        <v>857</v>
      </c>
      <c r="C338" s="152"/>
      <c r="D338" s="152"/>
      <c r="E338" s="152"/>
      <c r="F338" s="152"/>
      <c r="G338" s="152"/>
      <c r="H338" s="2020" t="s">
        <v>952</v>
      </c>
      <c r="I338" s="2020"/>
      <c r="J338" s="2020"/>
      <c r="K338" s="2020"/>
      <c r="L338" s="2020"/>
      <c r="M338" s="2020"/>
      <c r="N338" s="46" t="s">
        <v>859</v>
      </c>
      <c r="O338" s="46"/>
      <c r="P338" s="1726"/>
      <c r="Q338" s="1726"/>
      <c r="R338" s="1726"/>
      <c r="S338" s="46"/>
      <c r="T338" s="46" t="s">
        <v>857</v>
      </c>
      <c r="U338" s="456"/>
      <c r="V338" s="46"/>
      <c r="W338" s="46"/>
      <c r="X338" s="46"/>
      <c r="Y338" s="46"/>
      <c r="Z338" s="456"/>
      <c r="AA338" s="2020" t="s">
        <v>953</v>
      </c>
      <c r="AB338" s="2020"/>
      <c r="AC338" s="2020"/>
      <c r="AD338" s="2020"/>
      <c r="AE338" s="2020"/>
      <c r="AF338" s="2020"/>
      <c r="AG338" s="46" t="s">
        <v>859</v>
      </c>
      <c r="AH338" s="46"/>
      <c r="AI338" s="1726"/>
      <c r="AJ338" s="1726"/>
      <c r="AK338" s="1726"/>
      <c r="AL338" s="29"/>
      <c r="AZ338" s="456"/>
      <c r="BA338" s="456"/>
      <c r="BB338" s="456"/>
      <c r="BC338" s="456"/>
      <c r="BD338" s="456"/>
      <c r="BE338" s="456"/>
      <c r="BF338" s="456"/>
      <c r="BG338" s="456"/>
      <c r="BH338" s="456"/>
      <c r="BI338" s="456"/>
      <c r="BJ338" s="456"/>
      <c r="BK338" s="456"/>
      <c r="BL338" s="456"/>
      <c r="BM338" s="456"/>
      <c r="BN338" s="456"/>
    </row>
    <row r="339" spans="1:66" ht="13.2">
      <c r="A339" s="29"/>
      <c r="B339" s="46" t="s">
        <v>860</v>
      </c>
      <c r="C339" s="152"/>
      <c r="D339" s="152"/>
      <c r="E339" s="152"/>
      <c r="F339" s="152"/>
      <c r="G339" s="152"/>
      <c r="H339" s="1983"/>
      <c r="I339" s="1983"/>
      <c r="J339" s="1983"/>
      <c r="K339" s="1983"/>
      <c r="L339" s="1983"/>
      <c r="M339" s="1983"/>
      <c r="N339" s="152"/>
      <c r="O339" s="152"/>
      <c r="P339" s="160"/>
      <c r="Q339" s="160"/>
      <c r="R339" s="160"/>
      <c r="S339" s="46"/>
      <c r="T339" s="46" t="s">
        <v>860</v>
      </c>
      <c r="U339" s="456"/>
      <c r="V339" s="46"/>
      <c r="W339" s="46"/>
      <c r="X339" s="46"/>
      <c r="Y339" s="46"/>
      <c r="Z339" s="456"/>
      <c r="AA339" s="1983"/>
      <c r="AB339" s="1983"/>
      <c r="AC339" s="1983"/>
      <c r="AD339" s="1983"/>
      <c r="AE339" s="1983"/>
      <c r="AF339" s="1983"/>
      <c r="AG339" s="152"/>
      <c r="AH339" s="152"/>
      <c r="AI339" s="160"/>
      <c r="AJ339" s="160"/>
      <c r="AK339" s="160"/>
      <c r="AL339" s="29"/>
      <c r="AZ339" s="456"/>
      <c r="BA339" s="456"/>
      <c r="BB339" s="456"/>
      <c r="BC339" s="456"/>
      <c r="BD339" s="456"/>
      <c r="BE339" s="456"/>
      <c r="BF339" s="456"/>
      <c r="BG339" s="456"/>
      <c r="BH339" s="456"/>
      <c r="BI339" s="456"/>
      <c r="BJ339" s="456"/>
      <c r="BK339" s="456"/>
      <c r="BL339" s="456"/>
      <c r="BM339" s="456"/>
      <c r="BN339" s="456"/>
    </row>
    <row r="340" spans="1:66" ht="13.2">
      <c r="A340" s="29"/>
      <c r="B340" s="46" t="s">
        <v>913</v>
      </c>
      <c r="C340" s="150"/>
      <c r="D340" s="150"/>
      <c r="E340" s="150"/>
      <c r="F340" s="150"/>
      <c r="G340" s="150"/>
      <c r="H340" s="1747" t="s">
        <v>954</v>
      </c>
      <c r="I340" s="1747"/>
      <c r="J340" s="1747"/>
      <c r="K340" s="1747"/>
      <c r="L340" s="1747"/>
      <c r="M340" s="1747"/>
      <c r="N340" s="1727"/>
      <c r="O340" s="1727"/>
      <c r="P340" s="1727"/>
      <c r="Q340" s="1727"/>
      <c r="R340" s="1727"/>
      <c r="S340" s="46"/>
      <c r="T340" s="46" t="s">
        <v>913</v>
      </c>
      <c r="U340" s="456"/>
      <c r="V340" s="46"/>
      <c r="W340" s="46"/>
      <c r="X340" s="46"/>
      <c r="Y340" s="46"/>
      <c r="Z340" s="456"/>
      <c r="AA340" s="1725" t="s">
        <v>955</v>
      </c>
      <c r="AB340" s="1747"/>
      <c r="AC340" s="1747"/>
      <c r="AD340" s="1747"/>
      <c r="AE340" s="1747"/>
      <c r="AF340" s="1747"/>
      <c r="AG340" s="1727"/>
      <c r="AH340" s="1727"/>
      <c r="AI340" s="1727"/>
      <c r="AJ340" s="1727"/>
      <c r="AK340" s="1727"/>
      <c r="AL340" s="29"/>
      <c r="AZ340" s="456"/>
      <c r="BA340" s="456"/>
      <c r="BB340" s="456"/>
      <c r="BC340" s="456"/>
      <c r="BD340" s="456"/>
      <c r="BE340" s="456"/>
      <c r="BF340" s="456"/>
      <c r="BG340" s="456"/>
      <c r="BH340" s="456"/>
      <c r="BI340" s="456"/>
      <c r="BJ340" s="456"/>
      <c r="BK340" s="456"/>
      <c r="BL340" s="456"/>
      <c r="BM340" s="456"/>
      <c r="BN340" s="456"/>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56"/>
      <c r="BA341" s="456"/>
      <c r="BB341" s="456"/>
      <c r="BC341" s="456"/>
      <c r="BD341" s="456"/>
      <c r="BE341" s="456"/>
      <c r="BF341" s="456"/>
      <c r="BG341" s="456"/>
      <c r="BH341" s="456"/>
      <c r="BI341" s="456"/>
      <c r="BJ341" s="456"/>
      <c r="BK341" s="456"/>
      <c r="BL341" s="456"/>
      <c r="BM341" s="456"/>
      <c r="BN341" s="456"/>
    </row>
    <row r="342" spans="1:66" ht="13.2">
      <c r="A342" s="440"/>
      <c r="B342" s="152"/>
      <c r="C342" s="150"/>
      <c r="D342" s="150"/>
      <c r="E342" s="150"/>
      <c r="F342" s="150"/>
      <c r="G342" s="64"/>
      <c r="H342" s="64"/>
      <c r="I342" s="1455" t="s">
        <v>956</v>
      </c>
      <c r="J342" s="456"/>
      <c r="K342" s="456"/>
      <c r="L342" s="456"/>
      <c r="M342" s="456"/>
      <c r="N342" s="456"/>
      <c r="O342" s="456"/>
      <c r="P342" s="1727"/>
      <c r="Q342" s="1727"/>
      <c r="R342" s="1727"/>
      <c r="S342" s="1727"/>
      <c r="T342" s="1727"/>
      <c r="U342" s="1727"/>
      <c r="V342" s="1727"/>
      <c r="W342" s="1727"/>
      <c r="X342" s="1727"/>
      <c r="Y342" s="1727"/>
      <c r="Z342" s="1727"/>
      <c r="AA342" s="1727"/>
      <c r="AB342" s="1727"/>
      <c r="AC342" s="1727"/>
      <c r="AD342" s="1727"/>
      <c r="AE342" s="1727"/>
      <c r="AF342" s="64"/>
      <c r="AG342" s="64"/>
      <c r="AH342" s="64"/>
      <c r="AI342" s="64"/>
      <c r="AJ342" s="64"/>
      <c r="AK342" s="64"/>
      <c r="AL342" s="29"/>
      <c r="AZ342" s="456"/>
      <c r="BA342" s="456"/>
      <c r="BB342" s="456"/>
      <c r="BC342" s="456"/>
      <c r="BD342" s="456"/>
      <c r="BE342" s="456"/>
      <c r="BF342" s="456"/>
      <c r="BG342" s="456"/>
      <c r="BH342" s="456"/>
      <c r="BI342" s="456"/>
      <c r="BJ342" s="456"/>
      <c r="BK342" s="456"/>
      <c r="BL342" s="456"/>
      <c r="BM342" s="456"/>
      <c r="BN342" s="456" t="s">
        <v>299</v>
      </c>
    </row>
    <row r="343" spans="1:66" ht="13.2">
      <c r="A343" s="440"/>
      <c r="B343" s="152"/>
      <c r="C343" s="152"/>
      <c r="D343" s="152"/>
      <c r="E343" s="152"/>
      <c r="F343" s="152"/>
      <c r="G343" s="440"/>
      <c r="H343" s="64"/>
      <c r="I343" s="46" t="s">
        <v>904</v>
      </c>
      <c r="J343" s="456"/>
      <c r="K343" s="456"/>
      <c r="L343" s="456"/>
      <c r="M343" s="456"/>
      <c r="N343" s="456"/>
      <c r="O343" s="456"/>
      <c r="P343" s="1747"/>
      <c r="Q343" s="1747"/>
      <c r="R343" s="1747"/>
      <c r="S343" s="1747"/>
      <c r="T343" s="1747"/>
      <c r="U343" s="1747"/>
      <c r="V343" s="1747"/>
      <c r="W343" s="1747"/>
      <c r="X343" s="1747"/>
      <c r="Y343" s="1747"/>
      <c r="Z343" s="1747"/>
      <c r="AA343" s="1747"/>
      <c r="AB343" s="1747"/>
      <c r="AC343" s="1747"/>
      <c r="AD343" s="1747"/>
      <c r="AE343" s="1747"/>
      <c r="AF343" s="64"/>
      <c r="AG343" s="64"/>
      <c r="AH343" s="64"/>
      <c r="AI343" s="64"/>
      <c r="AJ343" s="64"/>
      <c r="AK343" s="64"/>
      <c r="AL343" s="29"/>
      <c r="AZ343" s="456"/>
      <c r="BA343" s="456"/>
      <c r="BB343" s="456"/>
      <c r="BC343" s="456"/>
      <c r="BD343" s="456"/>
      <c r="BE343" s="456"/>
      <c r="BF343" s="456"/>
      <c r="BG343" s="456"/>
      <c r="BH343" s="456"/>
      <c r="BI343" s="456"/>
      <c r="BJ343" s="456"/>
      <c r="BK343" s="456"/>
      <c r="BL343" s="456"/>
      <c r="BM343" s="456"/>
      <c r="BN343" s="456" t="s">
        <v>640</v>
      </c>
    </row>
    <row r="344" spans="1:66" ht="13.2">
      <c r="A344" s="440"/>
      <c r="B344" s="152"/>
      <c r="C344" s="152"/>
      <c r="D344" s="152"/>
      <c r="E344" s="152"/>
      <c r="F344" s="152"/>
      <c r="G344" s="440"/>
      <c r="H344" s="64"/>
      <c r="I344" s="46" t="s">
        <v>908</v>
      </c>
      <c r="J344" s="456"/>
      <c r="K344" s="456"/>
      <c r="L344" s="456"/>
      <c r="M344" s="456"/>
      <c r="N344" s="456"/>
      <c r="O344" s="456"/>
      <c r="P344" s="1747"/>
      <c r="Q344" s="1747"/>
      <c r="R344" s="1747"/>
      <c r="S344" s="1747"/>
      <c r="T344" s="1747"/>
      <c r="U344" s="1747"/>
      <c r="V344" s="1747"/>
      <c r="W344" s="1747"/>
      <c r="X344" s="1747"/>
      <c r="Y344" s="1747"/>
      <c r="Z344" s="1747"/>
      <c r="AA344" s="1747"/>
      <c r="AB344" s="1747"/>
      <c r="AC344" s="1747"/>
      <c r="AD344" s="1747"/>
      <c r="AE344" s="1747"/>
      <c r="AF344" s="64"/>
      <c r="AG344" s="64"/>
      <c r="AH344" s="64"/>
      <c r="AI344" s="64"/>
      <c r="AJ344" s="64"/>
      <c r="AK344" s="64"/>
      <c r="AL344" s="29"/>
      <c r="AZ344" s="456"/>
      <c r="BA344" s="456"/>
      <c r="BB344" s="456"/>
      <c r="BC344" s="456"/>
      <c r="BD344" s="456"/>
      <c r="BE344" s="456"/>
      <c r="BF344" s="456"/>
      <c r="BG344" s="456"/>
      <c r="BH344" s="456"/>
      <c r="BI344" s="456"/>
      <c r="BJ344" s="456"/>
      <c r="BK344" s="456"/>
      <c r="BL344" s="456"/>
      <c r="BM344" s="456"/>
      <c r="BN344" s="456" t="s">
        <v>643</v>
      </c>
    </row>
    <row r="345" spans="1:66" ht="13.2">
      <c r="A345" s="440"/>
      <c r="B345" s="152"/>
      <c r="C345" s="152"/>
      <c r="D345" s="152"/>
      <c r="E345" s="152"/>
      <c r="F345" s="152"/>
      <c r="G345" s="152"/>
      <c r="H345" s="64"/>
      <c r="I345" s="46" t="s">
        <v>855</v>
      </c>
      <c r="J345" s="456"/>
      <c r="K345" s="456"/>
      <c r="L345" s="456"/>
      <c r="M345" s="456"/>
      <c r="N345" s="456"/>
      <c r="O345" s="456"/>
      <c r="P345" s="1747"/>
      <c r="Q345" s="1747"/>
      <c r="R345" s="1747"/>
      <c r="S345" s="1747"/>
      <c r="T345" s="1747"/>
      <c r="U345" s="1747"/>
      <c r="V345" s="1747"/>
      <c r="W345" s="1747"/>
      <c r="X345" s="1747"/>
      <c r="Y345" s="1747"/>
      <c r="Z345" s="1747"/>
      <c r="AA345" s="1747"/>
      <c r="AB345" s="1747"/>
      <c r="AC345" s="1747"/>
      <c r="AD345" s="1747"/>
      <c r="AE345" s="1747"/>
      <c r="AF345" s="64"/>
      <c r="AG345" s="64"/>
      <c r="AH345" s="64"/>
      <c r="AI345" s="64"/>
      <c r="AJ345" s="64"/>
      <c r="AK345" s="64"/>
      <c r="AL345" s="29"/>
      <c r="AZ345" s="456"/>
      <c r="BA345" s="456"/>
      <c r="BB345" s="456"/>
      <c r="BC345" s="456"/>
      <c r="BD345" s="456"/>
      <c r="BE345" s="456"/>
      <c r="BF345" s="456"/>
      <c r="BG345" s="456"/>
      <c r="BH345" s="456"/>
      <c r="BI345" s="456"/>
      <c r="BJ345" s="456"/>
      <c r="BK345" s="456"/>
      <c r="BL345" s="456"/>
      <c r="BM345" s="456"/>
      <c r="BN345" s="456"/>
    </row>
    <row r="346" spans="1:66" ht="13.2">
      <c r="A346" s="440"/>
      <c r="B346" s="152"/>
      <c r="C346" s="152"/>
      <c r="D346" s="152"/>
      <c r="E346" s="152"/>
      <c r="F346" s="152"/>
      <c r="G346" s="152"/>
      <c r="H346" s="1456"/>
      <c r="I346" s="46" t="s">
        <v>857</v>
      </c>
      <c r="J346" s="456"/>
      <c r="K346" s="456"/>
      <c r="L346" s="456"/>
      <c r="M346" s="456"/>
      <c r="N346" s="456"/>
      <c r="O346" s="456"/>
      <c r="P346" s="1983"/>
      <c r="Q346" s="1983"/>
      <c r="R346" s="1983"/>
      <c r="S346" s="1983"/>
      <c r="T346" s="1983"/>
      <c r="U346" s="1983"/>
      <c r="V346" s="1983"/>
      <c r="W346" s="1983"/>
      <c r="X346" s="1983"/>
      <c r="Y346" s="1983"/>
      <c r="Z346" s="1983"/>
      <c r="AA346" s="46" t="s">
        <v>859</v>
      </c>
      <c r="AB346" s="46"/>
      <c r="AC346" s="1725"/>
      <c r="AD346" s="1725"/>
      <c r="AE346" s="1725"/>
      <c r="AF346" s="1456"/>
      <c r="AG346" s="152"/>
      <c r="AH346" s="152"/>
      <c r="AI346" s="150"/>
      <c r="AJ346" s="150"/>
      <c r="AK346" s="150"/>
      <c r="AL346" s="29"/>
      <c r="AZ346" s="456"/>
      <c r="BA346" s="456"/>
      <c r="BB346" s="456"/>
      <c r="BC346" s="456"/>
      <c r="BD346" s="456"/>
      <c r="BE346" s="456"/>
      <c r="BF346" s="456"/>
      <c r="BG346" s="456"/>
      <c r="BH346" s="456"/>
      <c r="BI346" s="456"/>
      <c r="BJ346" s="456"/>
      <c r="BK346" s="456"/>
      <c r="BL346" s="456"/>
      <c r="BM346" s="456"/>
      <c r="BN346" s="456"/>
    </row>
    <row r="347" spans="1:66" ht="12.75" customHeight="1">
      <c r="A347" s="440"/>
      <c r="B347" s="152"/>
      <c r="C347" s="152"/>
      <c r="D347" s="152"/>
      <c r="E347" s="152"/>
      <c r="F347" s="152"/>
      <c r="G347" s="152"/>
      <c r="H347" s="1456"/>
      <c r="I347" s="46" t="s">
        <v>860</v>
      </c>
      <c r="J347" s="456"/>
      <c r="K347" s="456"/>
      <c r="L347" s="456"/>
      <c r="M347" s="456"/>
      <c r="N347" s="456"/>
      <c r="O347" s="456"/>
      <c r="P347" s="1983"/>
      <c r="Q347" s="1983"/>
      <c r="R347" s="1983"/>
      <c r="S347" s="1983"/>
      <c r="T347" s="1983"/>
      <c r="U347" s="1983"/>
      <c r="V347" s="1983"/>
      <c r="W347" s="1983"/>
      <c r="X347" s="1983"/>
      <c r="Y347" s="1983"/>
      <c r="Z347" s="1983"/>
      <c r="AA347" s="456"/>
      <c r="AB347" s="456"/>
      <c r="AC347" s="456"/>
      <c r="AD347" s="456"/>
      <c r="AE347" s="456"/>
      <c r="AF347" s="1456"/>
      <c r="AG347" s="152"/>
      <c r="AH347" s="152"/>
      <c r="AI347" s="160"/>
      <c r="AJ347" s="160"/>
      <c r="AK347" s="160"/>
      <c r="AL347" s="29"/>
      <c r="AZ347" s="456"/>
      <c r="BA347" s="456"/>
      <c r="BB347" s="456"/>
      <c r="BC347" s="456"/>
      <c r="BD347" s="456"/>
      <c r="BE347" s="456"/>
      <c r="BF347" s="456"/>
      <c r="BG347" s="456"/>
      <c r="BH347" s="456"/>
      <c r="BI347" s="456"/>
      <c r="BJ347" s="456"/>
      <c r="BK347" s="456"/>
      <c r="BL347" s="456"/>
      <c r="BM347" s="456"/>
      <c r="BN347" s="456"/>
    </row>
    <row r="348" spans="1:66" ht="13.2">
      <c r="A348" s="440"/>
      <c r="B348" s="152"/>
      <c r="C348" s="150"/>
      <c r="D348" s="150"/>
      <c r="E348" s="150"/>
      <c r="F348" s="150"/>
      <c r="G348" s="150"/>
      <c r="H348" s="64"/>
      <c r="I348" s="46" t="s">
        <v>913</v>
      </c>
      <c r="J348" s="456"/>
      <c r="K348" s="456"/>
      <c r="L348" s="456"/>
      <c r="M348" s="456"/>
      <c r="N348" s="456"/>
      <c r="O348" s="456"/>
      <c r="P348" s="1727"/>
      <c r="Q348" s="1727"/>
      <c r="R348" s="1727"/>
      <c r="S348" s="1727"/>
      <c r="T348" s="1727"/>
      <c r="U348" s="1727"/>
      <c r="V348" s="1727"/>
      <c r="W348" s="1727"/>
      <c r="X348" s="1727"/>
      <c r="Y348" s="1727"/>
      <c r="Z348" s="1727"/>
      <c r="AA348" s="1727"/>
      <c r="AB348" s="1727"/>
      <c r="AC348" s="1727"/>
      <c r="AD348" s="1727"/>
      <c r="AE348" s="1727"/>
      <c r="AF348" s="64"/>
      <c r="AG348" s="64"/>
      <c r="AH348" s="64"/>
      <c r="AI348" s="64"/>
      <c r="AJ348" s="64"/>
      <c r="AK348" s="64"/>
      <c r="AL348" s="29"/>
      <c r="AZ348" s="456"/>
      <c r="BA348" s="456"/>
      <c r="BB348" s="456"/>
      <c r="BC348" s="456"/>
      <c r="BD348" s="456"/>
      <c r="BE348" s="456"/>
      <c r="BF348" s="456"/>
      <c r="BG348" s="456"/>
      <c r="BH348" s="456"/>
      <c r="BI348" s="456"/>
      <c r="BJ348" s="456"/>
      <c r="BK348" s="456"/>
      <c r="BL348" s="456"/>
      <c r="BM348" s="456"/>
      <c r="BN348" s="456"/>
    </row>
    <row r="349" spans="1:66" ht="12.75" customHeight="1">
      <c r="A349" s="440"/>
      <c r="B349" s="440"/>
      <c r="C349" s="440"/>
      <c r="D349" s="440"/>
      <c r="E349" s="440"/>
      <c r="F349" s="440"/>
      <c r="G349" s="440"/>
      <c r="H349" s="440"/>
      <c r="I349" s="440"/>
      <c r="J349" s="440"/>
      <c r="K349" s="440"/>
      <c r="L349" s="440"/>
      <c r="M349" s="440"/>
      <c r="N349" s="440"/>
      <c r="O349" s="440"/>
      <c r="P349" s="440"/>
      <c r="Q349" s="440"/>
      <c r="R349" s="440"/>
      <c r="S349" s="440"/>
      <c r="T349" s="11"/>
      <c r="U349" s="11"/>
      <c r="V349" s="11"/>
      <c r="W349" s="11"/>
      <c r="X349" s="11"/>
      <c r="Y349" s="11"/>
      <c r="Z349" s="11"/>
      <c r="AA349" s="456"/>
      <c r="AB349" s="456"/>
      <c r="AC349" s="456"/>
      <c r="AD349" s="456"/>
      <c r="AE349" s="456"/>
      <c r="AF349" s="456"/>
      <c r="AG349" s="456"/>
      <c r="AH349" s="456"/>
      <c r="AI349" s="456"/>
      <c r="AJ349" s="456"/>
      <c r="AK349" s="456"/>
      <c r="AL349" s="456"/>
      <c r="AZ349" s="456"/>
      <c r="BA349" s="456"/>
      <c r="BB349" s="456"/>
      <c r="BC349" s="456"/>
      <c r="BD349" s="456"/>
      <c r="BE349" s="456"/>
      <c r="BF349" s="456"/>
      <c r="BG349" s="456"/>
      <c r="BH349" s="456"/>
      <c r="BI349" s="456"/>
      <c r="BJ349" s="456"/>
      <c r="BK349" s="456"/>
      <c r="BL349" s="456"/>
      <c r="BM349" s="456"/>
      <c r="BN349" s="456"/>
    </row>
    <row r="350" spans="1:66" ht="13.2">
      <c r="A350" s="1973" t="s">
        <v>957</v>
      </c>
      <c r="B350" s="1973"/>
      <c r="C350" s="1973"/>
      <c r="D350" s="1973"/>
      <c r="E350" s="1973"/>
      <c r="F350" s="1973"/>
      <c r="G350" s="1973"/>
      <c r="H350" s="1973"/>
      <c r="I350" s="1973"/>
      <c r="J350" s="1973"/>
      <c r="K350" s="1973"/>
      <c r="L350" s="1973"/>
      <c r="M350" s="1973"/>
      <c r="N350" s="1973"/>
      <c r="O350" s="1973"/>
      <c r="P350" s="1973"/>
      <c r="Q350" s="1973"/>
      <c r="R350" s="1973"/>
      <c r="S350" s="1973"/>
      <c r="T350" s="1973"/>
      <c r="U350" s="1973"/>
      <c r="V350" s="1973"/>
      <c r="W350" s="1973"/>
      <c r="X350" s="1973"/>
      <c r="Y350" s="1973"/>
      <c r="Z350" s="1973"/>
      <c r="AA350" s="1973"/>
      <c r="AB350" s="1973"/>
      <c r="AC350" s="1973"/>
      <c r="AD350" s="1973"/>
      <c r="AE350" s="1973"/>
      <c r="AF350" s="1973"/>
      <c r="AG350" s="1973"/>
      <c r="AH350" s="1973"/>
      <c r="AI350" s="1973"/>
      <c r="AJ350" s="1973"/>
      <c r="AK350" s="1973"/>
      <c r="AL350" s="1973"/>
      <c r="AM350" s="93"/>
      <c r="AN350" s="93"/>
      <c r="AO350" s="93"/>
      <c r="AP350" s="93"/>
      <c r="AQ350" s="93"/>
      <c r="AR350" s="93"/>
      <c r="AS350" s="93"/>
      <c r="AT350" s="93"/>
      <c r="AU350" s="93"/>
      <c r="AV350" s="93"/>
      <c r="AW350" s="93"/>
      <c r="AX350" s="93"/>
      <c r="AY350" s="93"/>
      <c r="AZ350" s="456"/>
      <c r="BA350" s="456"/>
      <c r="BB350" s="456"/>
      <c r="BC350" s="456"/>
      <c r="BD350" s="456"/>
      <c r="BE350" s="456"/>
      <c r="BF350" s="456"/>
      <c r="BG350" s="456"/>
      <c r="BH350" s="456"/>
      <c r="BI350" s="456"/>
      <c r="BJ350" s="456"/>
      <c r="BK350" s="456"/>
      <c r="BL350" s="456"/>
      <c r="BM350" s="456"/>
      <c r="BN350" s="456"/>
    </row>
    <row r="351" spans="1:66" ht="13.8" thickBot="1">
      <c r="A351" s="1974"/>
      <c r="B351" s="1974"/>
      <c r="C351" s="1974"/>
      <c r="D351" s="1974"/>
      <c r="E351" s="1974"/>
      <c r="F351" s="1974"/>
      <c r="G351" s="1974"/>
      <c r="H351" s="1974"/>
      <c r="I351" s="1974"/>
      <c r="J351" s="1974"/>
      <c r="K351" s="1974"/>
      <c r="L351" s="1974"/>
      <c r="M351" s="1974"/>
      <c r="N351" s="1974"/>
      <c r="O351" s="1974"/>
      <c r="P351" s="1974"/>
      <c r="Q351" s="1974"/>
      <c r="R351" s="1974"/>
      <c r="S351" s="1974"/>
      <c r="T351" s="1974"/>
      <c r="U351" s="1974"/>
      <c r="V351" s="1974"/>
      <c r="W351" s="1974"/>
      <c r="X351" s="1974"/>
      <c r="Y351" s="1974"/>
      <c r="Z351" s="1974"/>
      <c r="AA351" s="1974"/>
      <c r="AB351" s="1974"/>
      <c r="AC351" s="1974"/>
      <c r="AD351" s="1974"/>
      <c r="AE351" s="1974"/>
      <c r="AF351" s="1974"/>
      <c r="AG351" s="1974"/>
      <c r="AH351" s="1974"/>
      <c r="AI351" s="1974"/>
      <c r="AJ351" s="1974"/>
      <c r="AK351" s="1974"/>
      <c r="AL351" s="1974"/>
      <c r="AM351" s="93"/>
      <c r="AN351" s="93"/>
      <c r="AO351" s="93"/>
      <c r="AP351" s="93"/>
      <c r="AQ351" s="93"/>
      <c r="AR351" s="93"/>
      <c r="AS351" s="93"/>
      <c r="AT351" s="93"/>
      <c r="AU351" s="93"/>
      <c r="AV351" s="93"/>
      <c r="AW351" s="93"/>
      <c r="AX351" s="93"/>
      <c r="AY351" s="93"/>
      <c r="AZ351" s="456"/>
      <c r="BA351" s="456"/>
      <c r="BB351" s="456"/>
      <c r="BC351" s="456"/>
      <c r="BD351" s="456"/>
      <c r="BE351" s="456"/>
      <c r="BF351" s="456"/>
      <c r="BG351" s="456"/>
      <c r="BH351" s="456"/>
      <c r="BI351" s="456"/>
      <c r="BJ351" s="456"/>
      <c r="BK351" s="456"/>
      <c r="BL351" s="456"/>
      <c r="BM351" s="456"/>
      <c r="BN351" s="456"/>
    </row>
    <row r="352" spans="1:66" ht="13.8" thickTop="1">
      <c r="A352" s="18"/>
      <c r="B352" s="18"/>
      <c r="C352" s="18"/>
      <c r="D352" s="18"/>
      <c r="E352" s="18"/>
      <c r="F352" s="18"/>
      <c r="G352" s="440"/>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56"/>
      <c r="BA352" s="456"/>
      <c r="BB352" s="456"/>
      <c r="BC352" s="456"/>
      <c r="BD352" s="456"/>
      <c r="BE352" s="456"/>
      <c r="BF352" s="456"/>
      <c r="BG352" s="456"/>
      <c r="BH352" s="456"/>
      <c r="BI352" s="456"/>
      <c r="BJ352" s="456"/>
      <c r="BK352" s="456"/>
      <c r="BL352" s="456"/>
      <c r="BM352" s="456"/>
      <c r="BN352" s="456"/>
    </row>
    <row r="353" spans="1:37" ht="12.75" customHeight="1">
      <c r="A353" s="39" t="s">
        <v>668</v>
      </c>
      <c r="B353" s="39"/>
      <c r="C353" s="39" t="s">
        <v>958</v>
      </c>
      <c r="D353" s="456"/>
      <c r="E353" s="456"/>
      <c r="F353" s="456"/>
      <c r="G353" s="456"/>
      <c r="H353" s="456"/>
      <c r="I353" s="456"/>
      <c r="J353" s="456"/>
      <c r="K353" s="18"/>
      <c r="L353" s="18"/>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row>
    <row r="354" spans="1:37" ht="12.75" customHeight="1">
      <c r="A354" s="456"/>
      <c r="B354" s="456"/>
      <c r="C354" s="456"/>
      <c r="D354" s="456" t="s">
        <v>959</v>
      </c>
      <c r="E354" s="456"/>
      <c r="F354" s="456"/>
      <c r="G354" s="456"/>
      <c r="H354" s="456"/>
      <c r="I354" s="456"/>
      <c r="J354" s="456"/>
      <c r="K354" s="456"/>
      <c r="L354" s="456"/>
      <c r="M354" s="2027" t="s">
        <v>643</v>
      </c>
      <c r="N354" s="1731"/>
      <c r="O354" s="456"/>
      <c r="P354" s="456" t="s">
        <v>960</v>
      </c>
      <c r="Q354" s="456"/>
      <c r="R354" s="456"/>
      <c r="S354" s="456"/>
      <c r="T354" s="456"/>
      <c r="U354" s="456"/>
      <c r="V354" s="456"/>
      <c r="W354" s="456"/>
      <c r="X354" s="456"/>
      <c r="Y354" s="456"/>
      <c r="Z354" s="456"/>
      <c r="AA354" s="456"/>
      <c r="AB354" s="456"/>
      <c r="AC354" s="456"/>
      <c r="AD354" s="456"/>
      <c r="AE354" s="456"/>
      <c r="AF354" s="456"/>
      <c r="AG354" s="456"/>
      <c r="AH354" s="456"/>
      <c r="AI354" s="456"/>
      <c r="AJ354" s="1731" t="s">
        <v>299</v>
      </c>
      <c r="AK354" s="1731"/>
    </row>
    <row r="355" spans="1:37" ht="12.75" customHeight="1">
      <c r="A355" s="456"/>
      <c r="B355" s="456"/>
      <c r="C355" s="456"/>
      <c r="D355" s="46" t="s">
        <v>961</v>
      </c>
      <c r="E355" s="456"/>
      <c r="F355" s="456"/>
      <c r="G355" s="456"/>
      <c r="H355" s="456"/>
      <c r="I355" s="456"/>
      <c r="J355" s="456"/>
      <c r="K355" s="456"/>
      <c r="L355" s="456"/>
      <c r="M355" s="1731" t="s">
        <v>299</v>
      </c>
      <c r="N355" s="1731"/>
      <c r="O355" s="456"/>
      <c r="P355" s="46" t="s">
        <v>962</v>
      </c>
      <c r="Q355" s="456"/>
      <c r="R355" s="456"/>
      <c r="S355" s="456"/>
      <c r="T355" s="456"/>
      <c r="U355" s="456"/>
      <c r="V355" s="456"/>
      <c r="W355" s="456"/>
      <c r="X355" s="456"/>
      <c r="Y355" s="456"/>
      <c r="Z355" s="456"/>
      <c r="AA355" s="456"/>
      <c r="AB355" s="456"/>
      <c r="AC355" s="456"/>
      <c r="AD355" s="456"/>
      <c r="AE355" s="456"/>
      <c r="AF355" s="456"/>
      <c r="AG355" s="456"/>
      <c r="AH355" s="456"/>
      <c r="AI355" s="456"/>
      <c r="AJ355" s="2033" t="s">
        <v>299</v>
      </c>
      <c r="AK355" s="1758"/>
    </row>
    <row r="356" spans="1:37" ht="12.75" customHeight="1">
      <c r="A356" s="456"/>
      <c r="B356" s="456"/>
      <c r="C356" s="456"/>
      <c r="D356" s="456" t="s">
        <v>963</v>
      </c>
      <c r="E356" s="456"/>
      <c r="F356" s="456"/>
      <c r="G356" s="456"/>
      <c r="H356" s="456"/>
      <c r="I356" s="456"/>
      <c r="J356" s="456"/>
      <c r="K356" s="456"/>
      <c r="L356" s="456"/>
      <c r="M356" s="1731" t="s">
        <v>299</v>
      </c>
      <c r="N356" s="1731"/>
      <c r="O356" s="456"/>
      <c r="P356" s="456" t="s">
        <v>964</v>
      </c>
      <c r="Q356" s="456"/>
      <c r="R356" s="456"/>
      <c r="S356" s="456"/>
      <c r="T356" s="456"/>
      <c r="U356" s="456"/>
      <c r="V356" s="456"/>
      <c r="W356" s="456"/>
      <c r="X356" s="456"/>
      <c r="Y356" s="456"/>
      <c r="Z356" s="456"/>
      <c r="AA356" s="456"/>
      <c r="AB356" s="456"/>
      <c r="AC356" s="456"/>
      <c r="AD356" s="456"/>
      <c r="AE356" s="456"/>
      <c r="AF356" s="456"/>
      <c r="AG356" s="456"/>
      <c r="AH356" s="456"/>
      <c r="AI356" s="456"/>
      <c r="AJ356" s="1731" t="s">
        <v>299</v>
      </c>
      <c r="AK356" s="1731"/>
    </row>
    <row r="357" spans="1:37" ht="12.75" customHeight="1">
      <c r="A357" s="456"/>
      <c r="B357" s="456"/>
      <c r="C357" s="456"/>
      <c r="D357" s="456" t="s">
        <v>965</v>
      </c>
      <c r="E357" s="456"/>
      <c r="F357" s="456"/>
      <c r="G357" s="456"/>
      <c r="H357" s="456"/>
      <c r="I357" s="456"/>
      <c r="J357" s="456"/>
      <c r="K357" s="456"/>
      <c r="L357" s="456"/>
      <c r="M357" s="1731" t="s">
        <v>299</v>
      </c>
      <c r="N357" s="1731"/>
      <c r="O357" s="456"/>
      <c r="P357" s="456"/>
      <c r="Q357" s="46"/>
      <c r="R357" s="456"/>
      <c r="S357" s="456"/>
      <c r="T357" s="456"/>
      <c r="U357" s="456"/>
      <c r="V357" s="456"/>
      <c r="W357" s="456"/>
      <c r="X357" s="456"/>
      <c r="Y357" s="456"/>
      <c r="Z357" s="456"/>
      <c r="AA357" s="456"/>
      <c r="AB357" s="456"/>
      <c r="AC357" s="456"/>
      <c r="AD357" s="456"/>
      <c r="AE357" s="456"/>
      <c r="AF357" s="456"/>
      <c r="AG357" s="456"/>
      <c r="AH357" s="456"/>
      <c r="AI357" s="456"/>
      <c r="AJ357" s="456"/>
      <c r="AK357" s="456"/>
    </row>
    <row r="358" spans="1:37" ht="12.75" customHeight="1">
      <c r="A358" s="456"/>
      <c r="B358" s="456"/>
      <c r="C358" s="456"/>
      <c r="D358" s="456"/>
      <c r="E358" s="456"/>
      <c r="F358" s="456"/>
      <c r="G358" s="456"/>
      <c r="H358" s="456"/>
      <c r="I358" s="456"/>
      <c r="J358" s="456"/>
      <c r="K358" s="456"/>
      <c r="L358" s="456"/>
      <c r="M358" s="456"/>
      <c r="N358" s="456"/>
      <c r="O358" s="456"/>
      <c r="P358" s="456"/>
      <c r="Q358" s="46"/>
      <c r="R358" s="456"/>
      <c r="S358" s="456"/>
      <c r="T358" s="456"/>
      <c r="U358" s="456"/>
      <c r="V358" s="456"/>
      <c r="W358" s="456"/>
      <c r="X358" s="456"/>
      <c r="Y358" s="456"/>
      <c r="Z358" s="456"/>
      <c r="AA358" s="456"/>
      <c r="AB358" s="456"/>
      <c r="AC358" s="456"/>
      <c r="AD358" s="456"/>
      <c r="AE358" s="456"/>
      <c r="AF358" s="456"/>
      <c r="AG358" s="456"/>
      <c r="AH358" s="456"/>
      <c r="AI358" s="456"/>
      <c r="AJ358" s="456"/>
      <c r="AK358" s="456"/>
    </row>
    <row r="359" spans="1:37" ht="12.75" customHeight="1">
      <c r="A359" s="456"/>
      <c r="B359" s="456"/>
      <c r="C359" s="456"/>
      <c r="D359" s="456"/>
      <c r="E359" s="456"/>
      <c r="F359" s="456"/>
      <c r="G359" s="456"/>
      <c r="H359" s="456"/>
      <c r="I359" s="456"/>
      <c r="J359" s="456"/>
      <c r="K359" s="456"/>
      <c r="L359" s="456"/>
      <c r="M359" s="456"/>
      <c r="N359" s="456"/>
      <c r="O359" s="456"/>
      <c r="P359" s="456"/>
      <c r="Q359" s="46"/>
      <c r="R359" s="456"/>
      <c r="S359" s="456"/>
      <c r="T359" s="456"/>
      <c r="U359" s="456"/>
      <c r="V359" s="456"/>
      <c r="W359" s="456"/>
      <c r="X359" s="456"/>
      <c r="Y359" s="456"/>
      <c r="Z359" s="456"/>
      <c r="AA359" s="456"/>
      <c r="AB359" s="456"/>
      <c r="AC359" s="456"/>
      <c r="AD359" s="456"/>
      <c r="AE359" s="456"/>
      <c r="AF359" s="456"/>
      <c r="AG359" s="456"/>
      <c r="AH359" s="456"/>
      <c r="AI359" s="456"/>
      <c r="AJ359" s="456"/>
      <c r="AK359" s="456"/>
    </row>
    <row r="360" spans="1:37" ht="12.75" customHeight="1">
      <c r="A360" s="39" t="s">
        <v>704</v>
      </c>
      <c r="B360" s="39"/>
      <c r="C360" s="39" t="s">
        <v>966</v>
      </c>
      <c r="D360" s="39"/>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row>
    <row r="361" spans="1:37" ht="12.75" customHeight="1">
      <c r="A361" s="456"/>
      <c r="B361" s="456"/>
      <c r="C361" s="456"/>
      <c r="D361" s="50" t="s">
        <v>967</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56"/>
      <c r="AG361" s="456"/>
      <c r="AH361" s="456"/>
      <c r="AI361" s="456"/>
      <c r="AJ361" s="456"/>
      <c r="AK361" s="456"/>
    </row>
    <row r="362" spans="1:37" ht="12.75" customHeight="1">
      <c r="A362" s="456"/>
      <c r="B362" s="456"/>
      <c r="C362" s="456"/>
      <c r="D362" s="50" t="s">
        <v>968</v>
      </c>
      <c r="E362" s="51"/>
      <c r="F362" s="51"/>
      <c r="G362" s="51"/>
      <c r="H362" s="51"/>
      <c r="I362" s="51"/>
      <c r="J362" s="51"/>
      <c r="K362" s="51"/>
      <c r="L362" s="51"/>
      <c r="M362" s="51"/>
      <c r="N362" s="1731" t="s">
        <v>299</v>
      </c>
      <c r="O362" s="1731"/>
      <c r="P362" s="51"/>
      <c r="Q362" s="51"/>
      <c r="R362" s="51"/>
      <c r="S362" s="51"/>
      <c r="T362" s="51"/>
      <c r="U362" s="51"/>
      <c r="V362" s="51"/>
      <c r="W362" s="51"/>
      <c r="X362" s="51"/>
      <c r="Y362" s="52"/>
      <c r="Z362" s="52"/>
      <c r="AA362" s="456"/>
      <c r="AB362" s="456"/>
      <c r="AC362" s="51"/>
      <c r="AD362" s="51"/>
      <c r="AE362" s="51"/>
      <c r="AF362" s="456"/>
      <c r="AG362" s="456"/>
      <c r="AH362" s="456"/>
      <c r="AI362" s="456"/>
      <c r="AJ362" s="456"/>
      <c r="AK362" s="456"/>
    </row>
    <row r="363" spans="1:37" ht="12.75" customHeight="1">
      <c r="A363" s="456"/>
      <c r="B363" s="456"/>
      <c r="C363" s="456"/>
      <c r="D363" s="456"/>
      <c r="E363" s="456" t="s">
        <v>969</v>
      </c>
      <c r="F363" s="456"/>
      <c r="G363" s="456"/>
      <c r="H363" s="456"/>
      <c r="I363" s="456"/>
      <c r="J363" s="456"/>
      <c r="K363" s="456"/>
      <c r="L363" s="456"/>
      <c r="M363" s="456"/>
      <c r="N363" s="456"/>
      <c r="O363" s="456"/>
      <c r="P363" s="456"/>
      <c r="Q363" s="456"/>
      <c r="R363" s="456"/>
      <c r="S363" s="456"/>
      <c r="T363" s="456"/>
      <c r="U363" s="456"/>
      <c r="V363" s="456"/>
      <c r="W363" s="456"/>
      <c r="X363" s="456"/>
      <c r="Y363" s="1731" t="s">
        <v>299</v>
      </c>
      <c r="Z363" s="1731"/>
      <c r="AA363" s="456"/>
      <c r="AB363" s="456"/>
      <c r="AC363" s="456"/>
      <c r="AD363" s="456"/>
      <c r="AE363" s="456"/>
      <c r="AF363" s="456"/>
      <c r="AG363" s="456"/>
      <c r="AH363" s="456"/>
      <c r="AI363" s="456"/>
      <c r="AJ363" s="456"/>
      <c r="AK363" s="456"/>
    </row>
    <row r="364" spans="1:37" ht="12.75" customHeight="1">
      <c r="A364" s="456"/>
      <c r="B364" s="456"/>
      <c r="C364" s="456"/>
      <c r="D364" s="46" t="s">
        <v>970</v>
      </c>
      <c r="E364" s="456"/>
      <c r="F364" s="456"/>
      <c r="G364" s="456"/>
      <c r="H364" s="456"/>
      <c r="I364" s="456"/>
      <c r="J364" s="456"/>
      <c r="K364" s="456"/>
      <c r="L364" s="456"/>
      <c r="M364" s="456"/>
      <c r="N364" s="456"/>
      <c r="O364" s="456"/>
      <c r="P364" s="456"/>
      <c r="Q364" s="1727"/>
      <c r="R364" s="1727"/>
      <c r="S364" s="1727"/>
      <c r="T364" s="1727"/>
      <c r="U364" s="1727"/>
      <c r="V364" s="1727"/>
      <c r="W364" s="1727"/>
      <c r="X364" s="1727"/>
      <c r="Y364" s="1727"/>
      <c r="Z364" s="1727"/>
      <c r="AA364" s="1727"/>
      <c r="AB364" s="1727"/>
      <c r="AC364" s="1727"/>
      <c r="AD364" s="1727"/>
      <c r="AE364" s="1727"/>
      <c r="AF364" s="1727"/>
      <c r="AG364" s="1727"/>
      <c r="AH364" s="456"/>
      <c r="AI364" s="456"/>
      <c r="AJ364" s="456"/>
      <c r="AK364" s="456"/>
    </row>
    <row r="365" spans="1:37" ht="12.75" customHeight="1">
      <c r="A365" s="456"/>
      <c r="B365" s="456"/>
      <c r="C365" s="456"/>
      <c r="D365" s="456" t="s">
        <v>971</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56"/>
      <c r="AG365" s="456"/>
      <c r="AH365" s="456"/>
      <c r="AI365" s="456"/>
      <c r="AJ365" s="456"/>
      <c r="AK365" s="456"/>
    </row>
    <row r="366" spans="1:37" ht="12.75" customHeight="1">
      <c r="A366" s="456"/>
      <c r="B366" s="456"/>
      <c r="C366" s="456"/>
      <c r="D366" s="456" t="s">
        <v>972</v>
      </c>
      <c r="E366" s="51"/>
      <c r="F366" s="51"/>
      <c r="G366" s="51"/>
      <c r="H366" s="51"/>
      <c r="I366" s="51"/>
      <c r="J366" s="1731" t="s">
        <v>299</v>
      </c>
      <c r="K366" s="1731"/>
      <c r="L366" s="51"/>
      <c r="M366" s="51"/>
      <c r="N366" s="51"/>
      <c r="O366" s="51"/>
      <c r="P366" s="51"/>
      <c r="Q366" s="51"/>
      <c r="R366" s="51"/>
      <c r="S366" s="51"/>
      <c r="T366" s="51"/>
      <c r="U366" s="51"/>
      <c r="V366" s="51"/>
      <c r="W366" s="51"/>
      <c r="X366" s="51"/>
      <c r="Y366" s="51"/>
      <c r="Z366" s="51"/>
      <c r="AA366" s="456"/>
      <c r="AB366" s="456"/>
      <c r="AC366" s="51"/>
      <c r="AD366" s="51"/>
      <c r="AE366" s="51"/>
      <c r="AF366" s="456"/>
      <c r="AG366" s="456"/>
      <c r="AH366" s="456"/>
      <c r="AI366" s="456"/>
      <c r="AJ366" s="456"/>
      <c r="AK366" s="456"/>
    </row>
    <row r="367" spans="1:37" ht="12.75" customHeight="1">
      <c r="A367" s="456"/>
      <c r="B367" s="456"/>
      <c r="C367" s="456"/>
      <c r="D367" s="456"/>
      <c r="E367" s="1575" t="s">
        <v>973</v>
      </c>
      <c r="F367" s="1575"/>
      <c r="G367" s="1575"/>
      <c r="H367" s="1575"/>
      <c r="I367" s="1575"/>
      <c r="J367" s="1575"/>
      <c r="K367" s="1575"/>
      <c r="L367" s="1575"/>
      <c r="M367" s="1575"/>
      <c r="N367" s="1575"/>
      <c r="O367" s="1575"/>
      <c r="P367" s="1575"/>
      <c r="Q367" s="1575"/>
      <c r="R367" s="1575"/>
      <c r="S367" s="1575"/>
      <c r="T367" s="1575"/>
      <c r="U367" s="1575"/>
      <c r="V367" s="1575"/>
      <c r="W367" s="1575"/>
      <c r="X367" s="1575"/>
      <c r="Y367" s="1575"/>
      <c r="Z367" s="1575"/>
      <c r="AA367" s="1575"/>
      <c r="AB367" s="1575"/>
      <c r="AC367" s="1575"/>
      <c r="AD367" s="1575"/>
      <c r="AE367" s="1575"/>
      <c r="AF367" s="1575"/>
      <c r="AG367" s="1575"/>
      <c r="AH367" s="1575"/>
      <c r="AI367" s="456"/>
      <c r="AJ367" s="456"/>
      <c r="AK367" s="456"/>
    </row>
    <row r="368" spans="1:37" ht="12.75" customHeight="1">
      <c r="A368" s="456"/>
      <c r="B368" s="456"/>
      <c r="C368" s="456"/>
      <c r="D368" s="456"/>
      <c r="E368" s="1575"/>
      <c r="F368" s="1575"/>
      <c r="G368" s="1575"/>
      <c r="H368" s="1575"/>
      <c r="I368" s="1575"/>
      <c r="J368" s="1575"/>
      <c r="K368" s="1575"/>
      <c r="L368" s="1575"/>
      <c r="M368" s="1575"/>
      <c r="N368" s="1575"/>
      <c r="O368" s="1575"/>
      <c r="P368" s="1575"/>
      <c r="Q368" s="1575"/>
      <c r="R368" s="1575"/>
      <c r="S368" s="1575"/>
      <c r="T368" s="1575"/>
      <c r="U368" s="1575"/>
      <c r="V368" s="1575"/>
      <c r="W368" s="1575"/>
      <c r="X368" s="1575"/>
      <c r="Y368" s="1575"/>
      <c r="Z368" s="1575"/>
      <c r="AA368" s="1575"/>
      <c r="AB368" s="1575"/>
      <c r="AC368" s="1575"/>
      <c r="AD368" s="1575"/>
      <c r="AE368" s="1575"/>
      <c r="AF368" s="1575"/>
      <c r="AG368" s="1575"/>
      <c r="AH368" s="1575"/>
      <c r="AI368" s="456"/>
      <c r="AJ368" s="456"/>
      <c r="AK368" s="456"/>
    </row>
    <row r="369" spans="1:36" ht="12.75" customHeight="1">
      <c r="A369" s="456"/>
      <c r="B369" s="456"/>
      <c r="C369" s="456"/>
      <c r="D369" s="456"/>
      <c r="E369" s="46" t="s">
        <v>974</v>
      </c>
      <c r="F369" s="46"/>
      <c r="G369" s="46"/>
      <c r="H369" s="46"/>
      <c r="I369" s="46"/>
      <c r="J369" s="46"/>
      <c r="K369" s="46"/>
      <c r="L369" s="46"/>
      <c r="M369" s="456"/>
      <c r="N369" s="2027"/>
      <c r="O369" s="2027"/>
      <c r="P369" s="2027"/>
      <c r="Q369" s="2027"/>
      <c r="R369" s="46"/>
      <c r="S369" s="456"/>
      <c r="T369" s="456"/>
      <c r="U369" s="46" t="s">
        <v>975</v>
      </c>
      <c r="V369" s="46"/>
      <c r="W369" s="46"/>
      <c r="X369" s="46"/>
      <c r="Y369" s="46"/>
      <c r="Z369" s="46"/>
      <c r="AA369" s="46"/>
      <c r="AB369" s="46"/>
      <c r="AC369" s="2027"/>
      <c r="AD369" s="2027"/>
      <c r="AE369" s="2027"/>
      <c r="AF369" s="2027"/>
      <c r="AG369" s="456"/>
      <c r="AH369" s="456"/>
      <c r="AI369" s="456"/>
      <c r="AJ369" s="456"/>
    </row>
    <row r="370" spans="1:36" ht="12.75" customHeight="1">
      <c r="A370" s="456"/>
      <c r="B370" s="456"/>
      <c r="C370" s="456"/>
      <c r="D370" s="456"/>
      <c r="E370" s="46" t="s">
        <v>976</v>
      </c>
      <c r="F370" s="46"/>
      <c r="G370" s="46"/>
      <c r="H370" s="46"/>
      <c r="I370" s="46"/>
      <c r="J370" s="46"/>
      <c r="K370" s="46"/>
      <c r="L370" s="46"/>
      <c r="M370" s="456"/>
      <c r="N370" s="2027"/>
      <c r="O370" s="2027"/>
      <c r="P370" s="2027"/>
      <c r="Q370" s="2027"/>
      <c r="R370" s="46"/>
      <c r="S370" s="456"/>
      <c r="T370" s="456"/>
      <c r="U370" s="46" t="s">
        <v>977</v>
      </c>
      <c r="V370" s="46"/>
      <c r="W370" s="46"/>
      <c r="X370" s="46"/>
      <c r="Y370" s="46"/>
      <c r="Z370" s="46"/>
      <c r="AA370" s="46"/>
      <c r="AB370" s="46"/>
      <c r="AC370" s="2027"/>
      <c r="AD370" s="2027"/>
      <c r="AE370" s="2027"/>
      <c r="AF370" s="2027"/>
      <c r="AG370" s="456"/>
      <c r="AH370" s="456"/>
      <c r="AI370" s="456"/>
      <c r="AJ370" s="456"/>
    </row>
    <row r="371" spans="1:36" ht="12.75" customHeight="1">
      <c r="A371" s="456"/>
      <c r="B371" s="456"/>
      <c r="C371" s="456"/>
      <c r="D371" s="456"/>
      <c r="E371" s="46" t="s">
        <v>978</v>
      </c>
      <c r="F371" s="46"/>
      <c r="G371" s="46"/>
      <c r="H371" s="46"/>
      <c r="I371" s="46"/>
      <c r="J371" s="46"/>
      <c r="K371" s="46"/>
      <c r="L371" s="46"/>
      <c r="M371" s="456"/>
      <c r="N371" s="2027"/>
      <c r="O371" s="2027"/>
      <c r="P371" s="2027"/>
      <c r="Q371" s="2027"/>
      <c r="R371" s="46"/>
      <c r="S371" s="456"/>
      <c r="T371" s="456"/>
      <c r="U371" s="456"/>
      <c r="V371" s="46"/>
      <c r="W371" s="46"/>
      <c r="X371" s="46"/>
      <c r="Y371" s="46"/>
      <c r="Z371" s="46"/>
      <c r="AA371" s="46"/>
      <c r="AB371" s="46"/>
      <c r="AC371" s="456"/>
      <c r="AD371" s="456"/>
      <c r="AE371" s="456"/>
      <c r="AF371" s="456"/>
      <c r="AG371" s="456"/>
      <c r="AH371" s="456"/>
      <c r="AI371" s="456"/>
      <c r="AJ371" s="456"/>
    </row>
    <row r="372" spans="1:36" ht="12.75" customHeight="1">
      <c r="A372" s="456"/>
      <c r="B372" s="456"/>
      <c r="C372" s="456"/>
      <c r="D372" s="456"/>
      <c r="E372" s="46" t="s">
        <v>979</v>
      </c>
      <c r="F372" s="46"/>
      <c r="G372" s="46"/>
      <c r="H372" s="46"/>
      <c r="I372" s="46"/>
      <c r="J372" s="46"/>
      <c r="K372" s="46"/>
      <c r="L372" s="46"/>
      <c r="M372" s="456"/>
      <c r="N372" s="2221"/>
      <c r="O372" s="2221"/>
      <c r="P372" s="2221"/>
      <c r="Q372" s="2221"/>
      <c r="R372" s="2221"/>
      <c r="S372" s="2221"/>
      <c r="T372" s="2221"/>
      <c r="U372" s="2221"/>
      <c r="V372" s="2221"/>
      <c r="W372" s="2221"/>
      <c r="X372" s="2221"/>
      <c r="Y372" s="2221"/>
      <c r="Z372" s="2221"/>
      <c r="AA372" s="2221"/>
      <c r="AB372" s="2221"/>
      <c r="AC372" s="2221"/>
      <c r="AD372" s="2221"/>
      <c r="AE372" s="2221"/>
      <c r="AF372" s="2221"/>
      <c r="AG372" s="456"/>
      <c r="AH372" s="456"/>
      <c r="AI372" s="456"/>
      <c r="AJ372" s="456"/>
    </row>
    <row r="373" spans="1:36" ht="12.75" customHeight="1">
      <c r="A373" s="456"/>
      <c r="B373" s="456"/>
      <c r="C373" s="456"/>
      <c r="D373" s="456"/>
      <c r="E373" s="46"/>
      <c r="F373" s="46"/>
      <c r="G373" s="46"/>
      <c r="H373" s="46"/>
      <c r="I373" s="46"/>
      <c r="J373" s="46"/>
      <c r="K373" s="46"/>
      <c r="L373" s="46"/>
      <c r="M373" s="456"/>
      <c r="N373" s="2214"/>
      <c r="O373" s="2214"/>
      <c r="P373" s="2214"/>
      <c r="Q373" s="2214"/>
      <c r="R373" s="2214"/>
      <c r="S373" s="2214"/>
      <c r="T373" s="2214"/>
      <c r="U373" s="2214"/>
      <c r="V373" s="2214"/>
      <c r="W373" s="2214"/>
      <c r="X373" s="2214"/>
      <c r="Y373" s="2214"/>
      <c r="Z373" s="2214"/>
      <c r="AA373" s="2214"/>
      <c r="AB373" s="2214"/>
      <c r="AC373" s="2214"/>
      <c r="AD373" s="2214"/>
      <c r="AE373" s="2214"/>
      <c r="AF373" s="2214"/>
      <c r="AG373" s="456"/>
      <c r="AH373" s="456"/>
      <c r="AI373" s="456"/>
      <c r="AJ373" s="456"/>
    </row>
    <row r="374" spans="1:36" ht="12.75" customHeight="1">
      <c r="A374" s="456"/>
      <c r="B374" s="456"/>
      <c r="C374" s="592"/>
      <c r="D374" s="456"/>
      <c r="E374" s="46"/>
      <c r="F374" s="46"/>
      <c r="G374" s="46"/>
      <c r="H374" s="46"/>
      <c r="I374" s="46"/>
      <c r="J374" s="46"/>
      <c r="K374" s="46"/>
      <c r="L374" s="4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row>
    <row r="375" spans="1:36" ht="12.75" customHeight="1">
      <c r="A375" s="456"/>
      <c r="B375" s="456"/>
      <c r="C375" s="456"/>
      <c r="D375" s="39" t="s">
        <v>980</v>
      </c>
      <c r="E375" s="39"/>
      <c r="F375" s="46"/>
      <c r="G375" s="46"/>
      <c r="H375" s="46"/>
      <c r="I375" s="46"/>
      <c r="J375" s="46"/>
      <c r="K375" s="46"/>
      <c r="L375" s="4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row>
    <row r="376" spans="1:36" ht="12.75" customHeight="1">
      <c r="A376" s="456"/>
      <c r="B376" s="456"/>
      <c r="C376" s="456"/>
      <c r="D376" s="456"/>
      <c r="E376" s="46" t="s">
        <v>981</v>
      </c>
      <c r="F376" s="46"/>
      <c r="G376" s="46"/>
      <c r="H376" s="46"/>
      <c r="I376" s="46"/>
      <c r="J376" s="46"/>
      <c r="K376" s="46"/>
      <c r="L376" s="46"/>
      <c r="M376" s="456"/>
      <c r="N376" s="18" t="s">
        <v>683</v>
      </c>
      <c r="O376" s="456"/>
      <c r="P376" s="18"/>
      <c r="Q376" s="18" t="s">
        <v>684</v>
      </c>
      <c r="R376" s="456"/>
      <c r="S376" s="2029"/>
      <c r="T376" s="2029"/>
      <c r="U376" s="1333" t="s">
        <v>685</v>
      </c>
      <c r="V376" s="2029"/>
      <c r="W376" s="2029"/>
      <c r="X376" s="456"/>
      <c r="Y376" s="18" t="s">
        <v>683</v>
      </c>
      <c r="Z376" s="456"/>
      <c r="AA376" s="18"/>
      <c r="AB376" s="18" t="s">
        <v>684</v>
      </c>
      <c r="AC376" s="456"/>
      <c r="AD376" s="2029"/>
      <c r="AE376" s="2029"/>
      <c r="AF376" s="1333" t="s">
        <v>685</v>
      </c>
      <c r="AG376" s="2029"/>
      <c r="AH376" s="2029"/>
      <c r="AI376" s="456"/>
      <c r="AJ376" s="456"/>
    </row>
    <row r="377" spans="1:36" ht="12.75" customHeight="1">
      <c r="A377" s="456"/>
      <c r="B377" s="456"/>
      <c r="C377" s="456"/>
      <c r="D377" s="456"/>
      <c r="E377" s="46" t="s">
        <v>982</v>
      </c>
      <c r="F377" s="46"/>
      <c r="G377" s="46"/>
      <c r="H377" s="46"/>
      <c r="I377" s="46"/>
      <c r="J377" s="46"/>
      <c r="K377" s="46"/>
      <c r="L377" s="46"/>
      <c r="M377" s="456"/>
      <c r="N377" s="2029"/>
      <c r="O377" s="2029"/>
      <c r="P377" s="2029"/>
      <c r="Q377" s="456"/>
      <c r="R377" s="456"/>
      <c r="S377" s="456"/>
      <c r="T377" s="456"/>
      <c r="U377" s="456"/>
      <c r="V377" s="456"/>
      <c r="W377" s="456"/>
      <c r="X377" s="456"/>
      <c r="Y377" s="456"/>
      <c r="Z377" s="456"/>
      <c r="AA377" s="456"/>
      <c r="AB377" s="456"/>
      <c r="AC377" s="456"/>
      <c r="AD377" s="456"/>
      <c r="AE377" s="456"/>
      <c r="AF377" s="456"/>
      <c r="AG377" s="456"/>
      <c r="AH377" s="456"/>
      <c r="AI377" s="456"/>
      <c r="AJ377" s="456"/>
    </row>
    <row r="378" spans="1:36" ht="12.75" customHeight="1">
      <c r="A378" s="456"/>
      <c r="B378" s="456"/>
      <c r="C378" s="456"/>
      <c r="D378" s="456"/>
      <c r="E378" s="1448" t="s">
        <v>983</v>
      </c>
      <c r="F378" s="46"/>
      <c r="G378" s="46"/>
      <c r="H378" s="46"/>
      <c r="I378" s="46"/>
      <c r="J378" s="46"/>
      <c r="K378" s="46"/>
      <c r="L378" s="46"/>
      <c r="M378" s="456"/>
      <c r="N378" s="456"/>
      <c r="O378" s="456"/>
      <c r="P378" s="456"/>
      <c r="Q378" s="456"/>
      <c r="R378" s="456"/>
      <c r="S378" s="456"/>
      <c r="T378" s="456"/>
      <c r="U378" s="456"/>
      <c r="V378" s="456"/>
      <c r="W378" s="456"/>
      <c r="X378" s="456"/>
      <c r="Y378" s="456"/>
      <c r="Z378" s="456"/>
      <c r="AA378" s="456"/>
      <c r="AB378" s="456"/>
      <c r="AC378" s="456"/>
      <c r="AD378" s="456"/>
      <c r="AE378" s="456"/>
      <c r="AF378" s="456"/>
      <c r="AG378" s="2024" t="s">
        <v>299</v>
      </c>
      <c r="AH378" s="2024"/>
      <c r="AI378" s="456"/>
      <c r="AJ378" s="456"/>
    </row>
    <row r="379" spans="1:36" ht="12.75" customHeight="1">
      <c r="A379" s="456"/>
      <c r="B379" s="456"/>
      <c r="C379" s="456"/>
      <c r="D379" s="456"/>
      <c r="E379" s="46"/>
      <c r="F379" s="46"/>
      <c r="G379" s="46" t="s">
        <v>984</v>
      </c>
      <c r="H379" s="46"/>
      <c r="I379" s="46"/>
      <c r="J379" s="46"/>
      <c r="K379" s="46"/>
      <c r="L379" s="46"/>
      <c r="M379" s="456"/>
      <c r="N379" s="456"/>
      <c r="O379" s="456"/>
      <c r="P379" s="456"/>
      <c r="Q379" s="456"/>
      <c r="R379" s="456"/>
      <c r="S379" s="456"/>
      <c r="T379" s="456"/>
      <c r="U379" s="456"/>
      <c r="V379" s="456"/>
      <c r="W379" s="456"/>
      <c r="X379" s="456"/>
      <c r="Y379" s="456"/>
      <c r="Z379" s="456"/>
      <c r="AA379" s="456"/>
      <c r="AB379" s="456"/>
      <c r="AC379" s="456"/>
      <c r="AD379" s="456"/>
      <c r="AE379" s="456"/>
      <c r="AF379" s="456"/>
      <c r="AG379" s="2024" t="s">
        <v>299</v>
      </c>
      <c r="AH379" s="2024"/>
      <c r="AI379" s="456"/>
      <c r="AJ379" s="456"/>
    </row>
    <row r="380" spans="1:36" ht="12.75" customHeight="1">
      <c r="A380" s="456"/>
      <c r="B380" s="456"/>
      <c r="C380" s="456"/>
      <c r="D380" s="456"/>
      <c r="E380" s="46"/>
      <c r="F380" s="46"/>
      <c r="G380" s="288" t="s">
        <v>985</v>
      </c>
      <c r="H380" s="46"/>
      <c r="I380" s="46"/>
      <c r="J380" s="46"/>
      <c r="K380" s="46"/>
      <c r="L380" s="46"/>
      <c r="M380" s="456"/>
      <c r="N380" s="456"/>
      <c r="O380" s="456"/>
      <c r="P380" s="456"/>
      <c r="Q380" s="456"/>
      <c r="R380" s="456"/>
      <c r="S380" s="456"/>
      <c r="T380" s="456"/>
      <c r="U380" s="456"/>
      <c r="V380" s="1731" t="s">
        <v>299</v>
      </c>
      <c r="W380" s="1731"/>
      <c r="X380" s="456"/>
      <c r="Y380" s="26" t="s">
        <v>986</v>
      </c>
      <c r="Z380" s="456"/>
      <c r="AA380" s="456"/>
      <c r="AB380" s="456"/>
      <c r="AC380" s="456"/>
      <c r="AD380" s="456"/>
      <c r="AE380" s="456"/>
      <c r="AF380" s="456"/>
      <c r="AG380" s="456"/>
      <c r="AH380" s="456"/>
      <c r="AI380" s="456"/>
      <c r="AJ380" s="456"/>
    </row>
    <row r="381" spans="1:36" ht="12.75" customHeight="1">
      <c r="A381" s="456"/>
      <c r="B381" s="456"/>
      <c r="C381" s="456"/>
      <c r="D381" s="456"/>
      <c r="E381" s="46" t="s">
        <v>987</v>
      </c>
      <c r="F381" s="46"/>
      <c r="G381" s="46"/>
      <c r="H381" s="46"/>
      <c r="I381" s="46"/>
      <c r="J381" s="46"/>
      <c r="K381" s="46"/>
      <c r="L381" s="46"/>
      <c r="M381" s="456"/>
      <c r="N381" s="456"/>
      <c r="O381" s="456"/>
      <c r="P381" s="456"/>
      <c r="Q381" s="456"/>
      <c r="R381" s="456"/>
      <c r="S381" s="456"/>
      <c r="T381" s="456"/>
      <c r="U381" s="456"/>
      <c r="V381" s="1731" t="s">
        <v>299</v>
      </c>
      <c r="W381" s="1731"/>
      <c r="X381" s="456"/>
      <c r="Y381" s="46" t="s">
        <v>988</v>
      </c>
      <c r="Z381" s="456"/>
      <c r="AA381" s="456"/>
      <c r="AB381" s="456"/>
      <c r="AC381" s="456"/>
      <c r="AD381" s="456"/>
      <c r="AE381" s="456"/>
      <c r="AF381" s="456"/>
      <c r="AG381" s="456"/>
      <c r="AH381" s="456"/>
      <c r="AI381" s="456"/>
      <c r="AJ381" s="456"/>
    </row>
    <row r="382" spans="1:36" ht="12.75" customHeight="1">
      <c r="A382" s="45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row>
    <row r="383" spans="1:36" ht="12.75" customHeight="1">
      <c r="A383" s="39" t="s">
        <v>989</v>
      </c>
      <c r="B383" s="39"/>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row>
    <row r="384" spans="1:36" ht="12.75" customHeight="1">
      <c r="A384" s="456"/>
      <c r="B384" s="456"/>
      <c r="C384" s="456"/>
      <c r="D384" s="456" t="s">
        <v>990</v>
      </c>
      <c r="E384" s="456"/>
      <c r="F384" s="456"/>
      <c r="G384" s="456"/>
      <c r="H384" s="456"/>
      <c r="I384" s="456"/>
      <c r="J384" s="1727" t="s">
        <v>991</v>
      </c>
      <c r="K384" s="1727"/>
      <c r="L384" s="1727"/>
      <c r="M384" s="1727"/>
      <c r="N384" s="1727"/>
      <c r="O384" s="1727"/>
      <c r="P384" s="1727"/>
      <c r="Q384" s="1727"/>
      <c r="R384" s="1727"/>
      <c r="S384" s="1727"/>
      <c r="T384" s="1727"/>
      <c r="U384" s="1727"/>
      <c r="V384" s="11" t="s">
        <v>992</v>
      </c>
      <c r="W384" s="11"/>
      <c r="X384" s="11"/>
      <c r="Y384" s="11"/>
      <c r="Z384" s="11"/>
      <c r="AA384" s="11"/>
      <c r="AB384" s="11"/>
      <c r="AC384" s="1727" t="s">
        <v>993</v>
      </c>
      <c r="AD384" s="1727"/>
      <c r="AE384" s="1727"/>
      <c r="AF384" s="1727"/>
      <c r="AG384" s="1727"/>
      <c r="AH384" s="1727"/>
      <c r="AI384" s="1727"/>
      <c r="AJ384" s="1727"/>
    </row>
    <row r="385" spans="1:96" ht="12.75" customHeight="1">
      <c r="A385" s="456"/>
      <c r="B385" s="456"/>
      <c r="C385" s="456"/>
      <c r="D385" s="46" t="s">
        <v>994</v>
      </c>
      <c r="E385" s="456"/>
      <c r="F385" s="456"/>
      <c r="G385" s="456"/>
      <c r="H385" s="456"/>
      <c r="I385" s="456"/>
      <c r="J385" s="1747"/>
      <c r="K385" s="1747"/>
      <c r="L385" s="1747"/>
      <c r="M385" s="1747"/>
      <c r="N385" s="1747"/>
      <c r="O385" s="1747"/>
      <c r="P385" s="1747"/>
      <c r="Q385" s="1747"/>
      <c r="R385" s="1747"/>
      <c r="S385" s="1747"/>
      <c r="T385" s="1747"/>
      <c r="U385" s="1747"/>
      <c r="V385" s="46" t="s">
        <v>994</v>
      </c>
      <c r="W385" s="11"/>
      <c r="X385" s="11"/>
      <c r="Y385" s="11"/>
      <c r="Z385" s="11"/>
      <c r="AA385" s="11"/>
      <c r="AB385" s="11"/>
      <c r="AC385" s="1727"/>
      <c r="AD385" s="1727"/>
      <c r="AE385" s="1727"/>
      <c r="AF385" s="1727"/>
      <c r="AG385" s="1727"/>
      <c r="AH385" s="1727"/>
      <c r="AI385" s="1727"/>
      <c r="AJ385" s="1727"/>
      <c r="AK385" s="456"/>
      <c r="AL385" s="456"/>
      <c r="AZ385" s="456"/>
      <c r="BA385" s="456"/>
      <c r="BB385" s="456"/>
      <c r="BC385" s="456"/>
      <c r="BD385" s="456"/>
      <c r="BE385" s="456"/>
      <c r="BF385" s="456"/>
      <c r="BG385" s="456"/>
      <c r="BH385" s="456"/>
      <c r="BI385" s="456"/>
      <c r="BJ385" s="456"/>
      <c r="BK385" s="456"/>
      <c r="BL385" s="456"/>
      <c r="BM385" s="456"/>
      <c r="BN385" s="456"/>
      <c r="BO385" s="456"/>
      <c r="BP385" s="456"/>
      <c r="BQ385" s="456"/>
      <c r="BR385" s="456"/>
      <c r="BS385" s="456"/>
      <c r="BT385" s="456"/>
      <c r="BU385" s="456"/>
      <c r="BV385" s="456"/>
      <c r="BW385" s="456"/>
      <c r="BX385" s="456"/>
      <c r="BY385" s="456"/>
      <c r="BZ385" s="456"/>
      <c r="CA385" s="456"/>
      <c r="CB385" s="456"/>
      <c r="CC385" s="456"/>
      <c r="CD385" s="456"/>
      <c r="CE385" s="456"/>
      <c r="CF385" s="456"/>
      <c r="CG385" s="456"/>
      <c r="CH385" s="456"/>
      <c r="CI385" s="456"/>
      <c r="CJ385" s="456"/>
      <c r="CK385" s="456"/>
      <c r="CL385" s="456"/>
      <c r="CM385" s="456"/>
      <c r="CN385" s="456"/>
      <c r="CO385" s="456"/>
      <c r="CP385" s="456"/>
      <c r="CQ385" s="456"/>
    </row>
    <row r="386" spans="1:96" ht="12.75" customHeight="1">
      <c r="A386" s="456"/>
      <c r="B386" s="456"/>
      <c r="C386" s="456"/>
      <c r="D386" s="46" t="s">
        <v>619</v>
      </c>
      <c r="E386" s="456"/>
      <c r="F386" s="456"/>
      <c r="G386" s="456"/>
      <c r="H386" s="456"/>
      <c r="I386" s="456"/>
      <c r="J386" s="1747"/>
      <c r="K386" s="1747"/>
      <c r="L386" s="1747"/>
      <c r="M386" s="1747"/>
      <c r="N386" s="1747"/>
      <c r="O386" s="1747"/>
      <c r="P386" s="1747"/>
      <c r="Q386" s="1747"/>
      <c r="R386" s="1747"/>
      <c r="S386" s="1747"/>
      <c r="T386" s="1747"/>
      <c r="U386" s="1747"/>
      <c r="V386" s="46" t="s">
        <v>619</v>
      </c>
      <c r="W386" s="11"/>
      <c r="X386" s="11"/>
      <c r="Y386" s="11"/>
      <c r="Z386" s="11"/>
      <c r="AA386" s="11"/>
      <c r="AB386" s="11"/>
      <c r="AC386" s="1727"/>
      <c r="AD386" s="1727"/>
      <c r="AE386" s="1727"/>
      <c r="AF386" s="1727"/>
      <c r="AG386" s="1727"/>
      <c r="AH386" s="1727"/>
      <c r="AI386" s="1727"/>
      <c r="AJ386" s="1727"/>
      <c r="AK386" s="456"/>
      <c r="AL386" s="456"/>
      <c r="AZ386" s="456"/>
      <c r="BA386" s="456"/>
      <c r="BB386" s="456"/>
      <c r="BC386" s="456"/>
      <c r="BD386" s="456"/>
      <c r="BE386" s="456"/>
      <c r="BF386" s="456"/>
      <c r="BG386" s="456"/>
      <c r="BH386" s="456"/>
      <c r="BI386" s="456"/>
      <c r="BJ386" s="456"/>
      <c r="BK386" s="456"/>
      <c r="BL386" s="456"/>
      <c r="BM386" s="456"/>
      <c r="BN386" s="456"/>
      <c r="BO386" s="456"/>
      <c r="BP386" s="456"/>
      <c r="BQ386" s="456"/>
      <c r="BR386" s="456"/>
      <c r="BS386" s="456"/>
      <c r="BT386" s="456"/>
      <c r="BU386" s="456"/>
      <c r="BV386" s="456"/>
      <c r="BW386" s="456"/>
      <c r="BX386" s="456"/>
      <c r="BY386" s="456"/>
      <c r="BZ386" s="456"/>
      <c r="CA386" s="456"/>
      <c r="CB386" s="456"/>
      <c r="CC386" s="456"/>
      <c r="CD386" s="456"/>
      <c r="CE386" s="456"/>
      <c r="CF386" s="456"/>
      <c r="CG386" s="456"/>
      <c r="CH386" s="456"/>
      <c r="CI386" s="456"/>
      <c r="CJ386" s="456"/>
      <c r="CK386" s="456"/>
      <c r="CL386" s="456"/>
      <c r="CM386" s="456"/>
      <c r="CN386" s="456"/>
      <c r="CO386" s="456"/>
      <c r="CP386" s="456"/>
      <c r="CQ386" s="456"/>
    </row>
    <row r="387" spans="1:96" ht="12.75" customHeight="1">
      <c r="A387" s="456"/>
      <c r="B387" s="456"/>
      <c r="C387" s="456"/>
      <c r="D387" s="266" t="s">
        <v>995</v>
      </c>
      <c r="E387" s="456"/>
      <c r="F387" s="456"/>
      <c r="G387" s="456"/>
      <c r="H387" s="456"/>
      <c r="I387" s="64"/>
      <c r="J387" s="1885"/>
      <c r="K387" s="1885"/>
      <c r="L387" s="1885"/>
      <c r="M387" s="1885"/>
      <c r="N387" s="1885"/>
      <c r="O387" s="1885"/>
      <c r="P387" s="1885"/>
      <c r="Q387" s="1885"/>
      <c r="R387" s="1885"/>
      <c r="S387" s="1885"/>
      <c r="T387" s="1885"/>
      <c r="U387" s="1885"/>
      <c r="V387" s="1727"/>
      <c r="W387" s="1727"/>
      <c r="X387" s="1727"/>
      <c r="Y387" s="1727"/>
      <c r="Z387" s="1727"/>
      <c r="AA387" s="1727"/>
      <c r="AB387" s="1727"/>
      <c r="AC387" s="1727"/>
      <c r="AD387" s="1727"/>
      <c r="AE387" s="1727"/>
      <c r="AF387" s="1727"/>
      <c r="AG387" s="1727"/>
      <c r="AH387" s="1727"/>
      <c r="AI387" s="1727"/>
      <c r="AJ387" s="1727"/>
      <c r="AK387" s="456"/>
      <c r="AL387" s="456"/>
      <c r="AZ387" s="456"/>
      <c r="BA387" s="456"/>
      <c r="BB387" s="456"/>
      <c r="BC387" s="456"/>
      <c r="BD387" s="456"/>
      <c r="BE387" s="456"/>
      <c r="BF387" s="456"/>
      <c r="BG387" s="456"/>
      <c r="BH387" s="456"/>
      <c r="BI387" s="456"/>
      <c r="BJ387" s="456"/>
      <c r="BK387" s="456"/>
      <c r="BL387" s="456"/>
      <c r="BM387" s="456"/>
      <c r="BN387" s="456"/>
      <c r="BO387" s="456"/>
      <c r="BP387" s="456"/>
      <c r="BQ387" s="456"/>
      <c r="BR387" s="456"/>
      <c r="BS387" s="456"/>
      <c r="BT387" s="456"/>
      <c r="BU387" s="456"/>
      <c r="BV387" s="456"/>
      <c r="BW387" s="456"/>
      <c r="BX387" s="456"/>
      <c r="BY387" s="456"/>
      <c r="BZ387" s="456"/>
      <c r="CA387" s="456"/>
      <c r="CB387" s="456"/>
      <c r="CC387" s="456"/>
      <c r="CD387" s="456"/>
      <c r="CE387" s="456"/>
      <c r="CF387" s="456"/>
      <c r="CG387" s="456"/>
      <c r="CH387" s="456"/>
      <c r="CI387" s="456"/>
      <c r="CJ387" s="456"/>
      <c r="CK387" s="456"/>
      <c r="CL387" s="456"/>
      <c r="CM387" s="456"/>
      <c r="CN387" s="456"/>
      <c r="CO387" s="456"/>
      <c r="CP387" s="456"/>
      <c r="CQ387" s="456"/>
    </row>
    <row r="388" spans="1:96" ht="12.75" customHeight="1">
      <c r="A388" s="456"/>
      <c r="B388" s="456"/>
      <c r="C388" s="456"/>
      <c r="D388" s="456" t="s">
        <v>996</v>
      </c>
      <c r="E388" s="456"/>
      <c r="F388" s="456"/>
      <c r="G388" s="456"/>
      <c r="H388" s="456"/>
      <c r="I388" s="456"/>
      <c r="J388" s="456"/>
      <c r="K388" s="456"/>
      <c r="L388" s="456"/>
      <c r="M388" s="456"/>
      <c r="N388" s="456"/>
      <c r="O388" s="456"/>
      <c r="P388" s="456"/>
      <c r="Q388" s="2026">
        <v>43223</v>
      </c>
      <c r="R388" s="2026"/>
      <c r="S388" s="2026"/>
      <c r="T388" s="2026"/>
      <c r="U388" s="2026"/>
      <c r="V388" s="456" t="s">
        <v>997</v>
      </c>
      <c r="W388" s="456"/>
      <c r="X388" s="456"/>
      <c r="Y388" s="456"/>
      <c r="Z388" s="456"/>
      <c r="AA388" s="456"/>
      <c r="AB388" s="456"/>
      <c r="AC388" s="456"/>
      <c r="AD388" s="456"/>
      <c r="AE388" s="456"/>
      <c r="AF388" s="456"/>
      <c r="AG388" s="456"/>
      <c r="AH388" s="456"/>
      <c r="AI388" s="1731" t="s">
        <v>640</v>
      </c>
      <c r="AJ388" s="1731"/>
      <c r="AK388" s="456"/>
      <c r="AL388" s="456"/>
      <c r="AZ388" s="456"/>
      <c r="BA388" s="456"/>
      <c r="BB388" s="456"/>
      <c r="BC388" s="456"/>
      <c r="BD388" s="456"/>
      <c r="BE388" s="456"/>
      <c r="BF388" s="456"/>
      <c r="BG388" s="456"/>
      <c r="BH388" s="456"/>
      <c r="BI388" s="456"/>
      <c r="BJ388" s="456"/>
      <c r="BK388" s="456"/>
      <c r="BL388" s="456"/>
      <c r="BM388" s="456"/>
      <c r="BN388" s="456"/>
      <c r="BO388" s="456"/>
      <c r="BP388" s="456"/>
      <c r="BQ388" s="456"/>
      <c r="BR388" s="456"/>
      <c r="BS388" s="456"/>
      <c r="BT388" s="456"/>
      <c r="BU388" s="456"/>
      <c r="BV388" s="456"/>
      <c r="BW388" s="456"/>
      <c r="BX388" s="456"/>
      <c r="BY388" s="456"/>
      <c r="BZ388" s="456"/>
      <c r="CA388" s="456"/>
      <c r="CB388" s="456"/>
      <c r="CC388" s="456"/>
      <c r="CD388" s="456"/>
      <c r="CE388" s="456"/>
      <c r="CF388" s="456"/>
      <c r="CG388" s="456"/>
      <c r="CH388" s="456"/>
      <c r="CI388" s="456"/>
      <c r="CJ388" s="456"/>
      <c r="CK388" s="456"/>
      <c r="CL388" s="456"/>
      <c r="CM388" s="456"/>
      <c r="CN388" s="456"/>
      <c r="CO388" s="456"/>
      <c r="CP388" s="456"/>
      <c r="CQ388" s="456"/>
    </row>
    <row r="389" spans="1:96" ht="12.75" customHeight="1">
      <c r="A389" s="456"/>
      <c r="B389" s="456"/>
      <c r="C389" s="456"/>
      <c r="D389" s="456" t="s">
        <v>998</v>
      </c>
      <c r="E389" s="456"/>
      <c r="F389" s="456"/>
      <c r="G389" s="456"/>
      <c r="H389" s="456"/>
      <c r="I389" s="456"/>
      <c r="J389" s="456"/>
      <c r="K389" s="456"/>
      <c r="L389" s="456"/>
      <c r="M389" s="456"/>
      <c r="N389" s="456"/>
      <c r="O389" s="456"/>
      <c r="P389" s="456"/>
      <c r="Q389" s="1903"/>
      <c r="R389" s="2031"/>
      <c r="S389" s="2031"/>
      <c r="T389" s="2031"/>
      <c r="U389" s="2031"/>
      <c r="V389" s="456"/>
      <c r="W389" s="24" t="s">
        <v>999</v>
      </c>
      <c r="X389" s="456"/>
      <c r="Y389" s="456"/>
      <c r="Z389" s="456"/>
      <c r="AA389" s="456"/>
      <c r="AB389" s="456"/>
      <c r="AC389" s="456"/>
      <c r="AD389" s="456"/>
      <c r="AE389" s="456"/>
      <c r="AF389" s="456"/>
      <c r="AG389" s="2028"/>
      <c r="AH389" s="2028"/>
      <c r="AI389" s="2028"/>
      <c r="AJ389" s="2028"/>
      <c r="AK389" s="456"/>
      <c r="AL389" s="456"/>
      <c r="AZ389" s="456"/>
      <c r="BA389" s="456"/>
      <c r="BB389" s="456"/>
      <c r="BC389" s="456"/>
      <c r="BD389" s="456"/>
      <c r="BE389" s="456"/>
      <c r="BF389" s="456"/>
      <c r="BG389" s="456"/>
      <c r="BH389" s="456"/>
      <c r="BI389" s="456"/>
      <c r="BJ389" s="456"/>
      <c r="BK389" s="456"/>
      <c r="BL389" s="456"/>
      <c r="BM389" s="456"/>
      <c r="BN389" s="456"/>
      <c r="BO389" s="456"/>
      <c r="BP389" s="456"/>
      <c r="BQ389" s="456"/>
      <c r="BR389" s="456"/>
      <c r="BS389" s="456"/>
      <c r="BT389" s="456"/>
      <c r="BU389" s="456"/>
      <c r="BV389" s="456"/>
      <c r="BW389" s="456"/>
      <c r="BX389" s="456"/>
      <c r="BY389" s="456"/>
      <c r="BZ389" s="456"/>
      <c r="CA389" s="456"/>
      <c r="CB389" s="456"/>
      <c r="CC389" s="456"/>
      <c r="CD389" s="456"/>
      <c r="CE389" s="456"/>
      <c r="CF389" s="456"/>
      <c r="CG389" s="456"/>
      <c r="CH389" s="456"/>
      <c r="CI389" s="456"/>
      <c r="CJ389" s="456"/>
      <c r="CK389" s="456"/>
      <c r="CL389" s="456"/>
      <c r="CM389" s="456"/>
      <c r="CN389" s="456"/>
      <c r="CO389" s="456"/>
      <c r="CP389" s="456"/>
      <c r="CQ389" s="456"/>
    </row>
    <row r="390" spans="1:96" ht="12.75" customHeight="1">
      <c r="A390" s="456"/>
      <c r="B390" s="456"/>
      <c r="C390" s="456"/>
      <c r="D390" s="456" t="s">
        <v>1000</v>
      </c>
      <c r="E390" s="456"/>
      <c r="F390" s="456"/>
      <c r="G390" s="456"/>
      <c r="H390" s="456"/>
      <c r="I390" s="456"/>
      <c r="J390" s="456"/>
      <c r="K390" s="456"/>
      <c r="L390" s="456"/>
      <c r="M390" s="456"/>
      <c r="N390" s="456"/>
      <c r="O390" s="456"/>
      <c r="P390" s="456"/>
      <c r="Q390" s="1872">
        <v>4025000</v>
      </c>
      <c r="R390" s="1872"/>
      <c r="S390" s="1872"/>
      <c r="T390" s="1872"/>
      <c r="U390" s="1872"/>
      <c r="V390" s="46" t="s">
        <v>1001</v>
      </c>
      <c r="W390" s="456"/>
      <c r="X390" s="456"/>
      <c r="Y390" s="456"/>
      <c r="Z390" s="456"/>
      <c r="AA390" s="456"/>
      <c r="AB390" s="456"/>
      <c r="AC390" s="456"/>
      <c r="AD390" s="456"/>
      <c r="AE390" s="456"/>
      <c r="AF390" s="456"/>
      <c r="AG390" s="2220"/>
      <c r="AH390" s="2220"/>
      <c r="AI390" s="2220"/>
      <c r="AJ390" s="2220"/>
      <c r="AK390" s="456"/>
      <c r="AL390" s="456"/>
      <c r="AZ390" s="456"/>
      <c r="BA390" s="456"/>
      <c r="BB390" s="456"/>
      <c r="BC390" s="456"/>
      <c r="BD390" s="456"/>
      <c r="BE390" s="456"/>
      <c r="BF390" s="456"/>
      <c r="BG390" s="456"/>
      <c r="BH390" s="456"/>
      <c r="BI390" s="456"/>
      <c r="BJ390" s="456"/>
      <c r="BK390" s="456"/>
      <c r="BL390" s="456"/>
      <c r="BM390" s="456"/>
      <c r="BN390" s="456"/>
      <c r="BO390" s="456"/>
      <c r="BP390" s="456"/>
      <c r="BQ390" s="456"/>
      <c r="BR390" s="456"/>
      <c r="BS390" s="456"/>
      <c r="BT390" s="456"/>
      <c r="BU390" s="456"/>
      <c r="BV390" s="456"/>
      <c r="BW390" s="456"/>
      <c r="BX390" s="456"/>
      <c r="BY390" s="456"/>
      <c r="BZ390" s="456"/>
      <c r="CA390" s="456"/>
      <c r="CB390" s="456"/>
      <c r="CC390" s="456"/>
      <c r="CD390" s="456"/>
      <c r="CE390" s="456"/>
      <c r="CF390" s="456"/>
      <c r="CG390" s="456"/>
      <c r="CH390" s="456"/>
      <c r="CI390" s="456"/>
      <c r="CJ390" s="456"/>
      <c r="CK390" s="456"/>
      <c r="CL390" s="456"/>
      <c r="CM390" s="456"/>
      <c r="CN390" s="456"/>
      <c r="CO390" s="456"/>
      <c r="CP390" s="456"/>
      <c r="CQ390" s="456"/>
    </row>
    <row r="391" spans="1:96" ht="12.75" customHeight="1">
      <c r="A391" s="456"/>
      <c r="B391" s="456"/>
      <c r="C391" s="456"/>
      <c r="D391" s="456" t="s">
        <v>857</v>
      </c>
      <c r="E391" s="456"/>
      <c r="F391" s="456"/>
      <c r="G391" s="456"/>
      <c r="H391" s="456"/>
      <c r="I391" s="2020"/>
      <c r="J391" s="2020"/>
      <c r="K391" s="2020"/>
      <c r="L391" s="2020"/>
      <c r="M391" s="2020"/>
      <c r="N391" s="2020"/>
      <c r="O391" s="456"/>
      <c r="P391" s="456"/>
      <c r="Q391" s="111" t="s">
        <v>859</v>
      </c>
      <c r="R391" s="456"/>
      <c r="S391" s="2106"/>
      <c r="T391" s="2106"/>
      <c r="U391" s="2106"/>
      <c r="V391" s="456" t="s">
        <v>1002</v>
      </c>
      <c r="W391" s="456"/>
      <c r="X391" s="456"/>
      <c r="Y391" s="456"/>
      <c r="Z391" s="456"/>
      <c r="AA391" s="456"/>
      <c r="AB391" s="456"/>
      <c r="AC391" s="456"/>
      <c r="AD391" s="456"/>
      <c r="AE391" s="456"/>
      <c r="AF391" s="456"/>
      <c r="AG391" s="456"/>
      <c r="AH391" s="456"/>
      <c r="AI391" s="1731" t="s">
        <v>640</v>
      </c>
      <c r="AJ391" s="1731"/>
      <c r="AK391" s="456"/>
      <c r="AL391" s="456"/>
      <c r="AZ391" s="456"/>
      <c r="BA391" s="456"/>
      <c r="BB391" s="456"/>
      <c r="BC391" s="456"/>
      <c r="BD391" s="456"/>
      <c r="BE391" s="456"/>
      <c r="BF391" s="456"/>
      <c r="BG391" s="456"/>
      <c r="BH391" s="456"/>
      <c r="BI391" s="456"/>
      <c r="BJ391" s="456"/>
      <c r="BK391" s="456"/>
      <c r="BL391" s="456"/>
      <c r="BM391" s="456"/>
      <c r="BN391" s="456"/>
      <c r="BO391" s="456"/>
      <c r="BP391" s="456"/>
      <c r="BQ391" s="456"/>
      <c r="BR391" s="456"/>
      <c r="BS391" s="456"/>
      <c r="BT391" s="456"/>
      <c r="BU391" s="456"/>
      <c r="BV391" s="456"/>
      <c r="BW391" s="456"/>
      <c r="BX391" s="456"/>
      <c r="BY391" s="456"/>
      <c r="BZ391" s="456"/>
      <c r="CA391" s="456"/>
      <c r="CB391" s="456"/>
      <c r="CC391" s="456"/>
      <c r="CD391" s="456"/>
      <c r="CE391" s="456"/>
      <c r="CF391" s="456"/>
      <c r="CG391" s="456"/>
      <c r="CH391" s="456"/>
      <c r="CI391" s="456"/>
      <c r="CJ391" s="456"/>
      <c r="CK391" s="456"/>
      <c r="CL391" s="456"/>
      <c r="CM391" s="456"/>
      <c r="CN391" s="456"/>
      <c r="CO391" s="456"/>
      <c r="CP391" s="456"/>
      <c r="CQ391" s="456"/>
    </row>
    <row r="392" spans="1:96" ht="12.75" customHeight="1">
      <c r="A392" s="456"/>
      <c r="B392" s="456"/>
      <c r="C392" s="456"/>
      <c r="D392" s="456" t="s">
        <v>1003</v>
      </c>
      <c r="E392" s="456"/>
      <c r="F392" s="456"/>
      <c r="G392" s="456"/>
      <c r="H392" s="456"/>
      <c r="I392" s="456"/>
      <c r="J392" s="456"/>
      <c r="K392" s="456"/>
      <c r="L392" s="456"/>
      <c r="M392" s="456"/>
      <c r="N392" s="456"/>
      <c r="O392" s="456"/>
      <c r="P392" s="456"/>
      <c r="Q392" s="1891"/>
      <c r="R392" s="1891"/>
      <c r="S392" s="1891"/>
      <c r="T392" s="1891"/>
      <c r="U392" s="1891"/>
      <c r="V392" s="456" t="s">
        <v>1004</v>
      </c>
      <c r="W392" s="456"/>
      <c r="X392" s="456"/>
      <c r="Y392" s="456"/>
      <c r="Z392" s="456"/>
      <c r="AA392" s="456"/>
      <c r="AB392" s="456"/>
      <c r="AC392" s="456"/>
      <c r="AD392" s="456"/>
      <c r="AE392" s="456"/>
      <c r="AF392" s="456"/>
      <c r="AG392" s="2028">
        <v>121660</v>
      </c>
      <c r="AH392" s="2028"/>
      <c r="AI392" s="2028"/>
      <c r="AJ392" s="2028"/>
      <c r="AK392" s="456"/>
      <c r="AL392" s="456"/>
      <c r="AZ392" s="456"/>
      <c r="BA392" s="456"/>
      <c r="BB392" s="456"/>
      <c r="BC392" s="456"/>
      <c r="BD392" s="456"/>
      <c r="BE392" s="456"/>
      <c r="BF392" s="456"/>
      <c r="BG392" s="456"/>
      <c r="BH392" s="456"/>
      <c r="BI392" s="456"/>
      <c r="BJ392" s="456"/>
      <c r="BK392" s="456"/>
      <c r="BL392" s="456"/>
      <c r="BM392" s="456"/>
      <c r="BN392" s="456"/>
      <c r="BO392" s="456"/>
      <c r="BP392" s="456"/>
      <c r="BQ392" s="456"/>
      <c r="BR392" s="456"/>
      <c r="BS392" s="456"/>
      <c r="BT392" s="456"/>
      <c r="BU392" s="456"/>
      <c r="BV392" s="456"/>
      <c r="BW392" s="456"/>
      <c r="BX392" s="456"/>
      <c r="BY392" s="456"/>
      <c r="BZ392" s="456"/>
      <c r="CA392" s="456"/>
      <c r="CB392" s="456"/>
      <c r="CC392" s="456"/>
      <c r="CD392" s="456"/>
      <c r="CE392" s="456"/>
      <c r="CF392" s="456"/>
      <c r="CG392" s="456"/>
      <c r="CH392" s="456"/>
      <c r="CI392" s="456"/>
      <c r="CJ392" s="456"/>
      <c r="CK392" s="456"/>
      <c r="CL392" s="456"/>
      <c r="CM392" s="456"/>
      <c r="CN392" s="456"/>
      <c r="CO392" s="456"/>
      <c r="CP392" s="456"/>
      <c r="CQ392" s="456"/>
    </row>
    <row r="393" spans="1:96" ht="12.75" customHeight="1">
      <c r="A393" s="456"/>
      <c r="B393" s="456"/>
      <c r="C393" s="456"/>
      <c r="D393" s="456" t="s">
        <v>1005</v>
      </c>
      <c r="E393" s="456"/>
      <c r="F393" s="456"/>
      <c r="G393" s="456"/>
      <c r="H393" s="456"/>
      <c r="I393" s="456"/>
      <c r="J393" s="456"/>
      <c r="K393" s="456"/>
      <c r="L393" s="456"/>
      <c r="M393" s="456"/>
      <c r="N393" s="456"/>
      <c r="O393" s="456"/>
      <c r="P393" s="456"/>
      <c r="Q393" s="2171"/>
      <c r="R393" s="2171"/>
      <c r="S393" s="2171"/>
      <c r="T393" s="2171"/>
      <c r="U393" s="2171"/>
      <c r="V393" s="456" t="s">
        <v>1006</v>
      </c>
      <c r="W393" s="456"/>
      <c r="X393" s="456"/>
      <c r="Y393" s="456"/>
      <c r="Z393" s="456"/>
      <c r="AA393" s="456"/>
      <c r="AB393" s="456"/>
      <c r="AC393" s="456"/>
      <c r="AD393" s="456"/>
      <c r="AE393" s="456"/>
      <c r="AF393" s="456"/>
      <c r="AG393" s="2028"/>
      <c r="AH393" s="2028"/>
      <c r="AI393" s="2028"/>
      <c r="AJ393" s="2028"/>
      <c r="AK393" s="456"/>
      <c r="AL393" s="456"/>
      <c r="AZ393" s="456"/>
      <c r="BA393" s="456"/>
      <c r="BB393" s="456"/>
      <c r="BC393" s="456"/>
      <c r="BD393" s="456"/>
      <c r="BE393" s="456"/>
      <c r="BF393" s="456"/>
      <c r="BG393" s="456"/>
      <c r="BH393" s="456"/>
      <c r="BI393" s="456"/>
      <c r="BJ393" s="456"/>
      <c r="BK393" s="456"/>
      <c r="BL393" s="456"/>
      <c r="BM393" s="456"/>
      <c r="BN393" s="456"/>
      <c r="BO393" s="456"/>
      <c r="BP393" s="456"/>
      <c r="BQ393" s="456"/>
      <c r="BR393" s="456"/>
      <c r="BS393" s="456"/>
      <c r="BT393" s="456"/>
      <c r="BU393" s="456"/>
      <c r="BV393" s="456"/>
      <c r="BW393" s="456"/>
      <c r="BX393" s="456"/>
      <c r="BY393" s="456"/>
      <c r="BZ393" s="456"/>
      <c r="CA393" s="456"/>
      <c r="CB393" s="456"/>
      <c r="CC393" s="456"/>
      <c r="CD393" s="456"/>
      <c r="CE393" s="456"/>
      <c r="CF393" s="456"/>
      <c r="CG393" s="456"/>
      <c r="CH393" s="456"/>
      <c r="CI393" s="456"/>
      <c r="CJ393" s="456"/>
      <c r="CK393" s="456"/>
      <c r="CL393" s="456"/>
      <c r="CM393" s="456"/>
      <c r="CN393" s="456"/>
      <c r="CO393" s="456"/>
      <c r="CP393" s="456"/>
      <c r="CQ393" s="456"/>
    </row>
    <row r="394" spans="1:96" ht="13.2">
      <c r="A394" s="456"/>
      <c r="B394" s="456"/>
      <c r="C394" s="456"/>
      <c r="D394" s="456" t="s">
        <v>1007</v>
      </c>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2028">
        <v>0</v>
      </c>
      <c r="AH394" s="2028"/>
      <c r="AI394" s="2028"/>
      <c r="AJ394" s="2028"/>
      <c r="AK394" s="456"/>
      <c r="AL394" s="456"/>
      <c r="AZ394" s="456"/>
      <c r="BA394" s="456"/>
      <c r="BB394" s="456"/>
      <c r="BC394" s="456"/>
      <c r="BD394" s="456"/>
      <c r="BE394" s="456"/>
      <c r="BF394" s="456"/>
      <c r="BG394" s="456"/>
      <c r="BH394" s="456"/>
      <c r="BI394" s="456"/>
      <c r="BJ394" s="456"/>
      <c r="BK394" s="456"/>
      <c r="BL394" s="456"/>
      <c r="BM394" s="456"/>
      <c r="BN394" s="456"/>
      <c r="BO394" s="456"/>
      <c r="BP394" s="456"/>
      <c r="BQ394" s="456"/>
      <c r="BR394" s="456"/>
      <c r="BS394" s="456"/>
      <c r="BT394" s="456"/>
      <c r="BU394" s="456"/>
      <c r="BV394" s="456"/>
      <c r="BW394" s="456"/>
      <c r="BX394" s="456"/>
      <c r="BY394" s="456"/>
      <c r="BZ394" s="456"/>
      <c r="CA394" s="456"/>
      <c r="CB394" s="456"/>
      <c r="CC394" s="456"/>
      <c r="CD394" s="456"/>
      <c r="CE394" s="456"/>
      <c r="CF394" s="456"/>
      <c r="CG394" s="456"/>
      <c r="CH394" s="456"/>
      <c r="CI394" s="456"/>
      <c r="CJ394" s="456"/>
      <c r="CK394" s="456"/>
      <c r="CL394" s="456"/>
      <c r="CM394" s="456"/>
      <c r="CN394" s="456"/>
      <c r="CO394" s="456"/>
      <c r="CP394" s="456"/>
      <c r="CQ394" s="456"/>
    </row>
    <row r="395" spans="1:96" s="456" customFormat="1" ht="13.2">
      <c r="AG395" s="1457"/>
      <c r="AH395" s="1457"/>
      <c r="AI395" s="1457"/>
      <c r="AJ395" s="1457"/>
      <c r="AM395" s="29"/>
      <c r="AN395" s="29"/>
      <c r="AO395" s="29"/>
      <c r="AP395" s="29"/>
      <c r="AQ395" s="29"/>
      <c r="AR395" s="29"/>
      <c r="AS395" s="29"/>
      <c r="AT395" s="29"/>
      <c r="AU395" s="29"/>
      <c r="AV395" s="29"/>
      <c r="AW395" s="29"/>
      <c r="AX395" s="29"/>
      <c r="AY395" s="29"/>
      <c r="CR395" s="18"/>
    </row>
    <row r="396" spans="1:96" s="456" customFormat="1" ht="13.2">
      <c r="D396" s="46" t="s">
        <v>1008</v>
      </c>
      <c r="AG396" s="1457"/>
      <c r="AH396" s="1457"/>
      <c r="AI396" s="1731" t="s">
        <v>640</v>
      </c>
      <c r="AJ396" s="1731"/>
      <c r="AM396" s="29"/>
      <c r="AN396" s="29"/>
      <c r="AO396" s="29"/>
      <c r="AP396" s="29"/>
      <c r="AQ396" s="29"/>
      <c r="AR396" s="29"/>
      <c r="AS396" s="29"/>
      <c r="AT396" s="29"/>
      <c r="AU396" s="29"/>
      <c r="AV396" s="29"/>
      <c r="AW396" s="29"/>
      <c r="AX396" s="29"/>
      <c r="AY396" s="29"/>
      <c r="CR396" s="18"/>
    </row>
    <row r="397" spans="1:96" s="456" customFormat="1" ht="13.2">
      <c r="D397" s="46" t="s">
        <v>1009</v>
      </c>
      <c r="T397" s="2177" t="s">
        <v>299</v>
      </c>
      <c r="U397" s="2177"/>
      <c r="V397" s="2177"/>
      <c r="W397" s="2177"/>
      <c r="X397" s="2177"/>
      <c r="Y397" s="2177"/>
      <c r="Z397" s="2177"/>
      <c r="AA397" s="2177"/>
      <c r="AB397" s="2177"/>
      <c r="AC397" s="2177"/>
      <c r="AD397" s="2177"/>
      <c r="AE397" s="2177"/>
      <c r="AF397" s="2177"/>
      <c r="AG397" s="2177"/>
      <c r="AH397" s="2177"/>
      <c r="AI397" s="2177"/>
      <c r="AJ397" s="2177"/>
      <c r="AM397" s="29"/>
      <c r="AN397" s="29"/>
      <c r="AO397" s="29"/>
      <c r="AP397" s="29"/>
      <c r="AQ397" s="29"/>
      <c r="AR397" s="29"/>
      <c r="AS397" s="29"/>
      <c r="AT397" s="29"/>
      <c r="AU397" s="29"/>
      <c r="AV397" s="29"/>
      <c r="AW397" s="29"/>
      <c r="AX397" s="29"/>
      <c r="AY397" s="29"/>
      <c r="CR397" s="18"/>
    </row>
    <row r="398" spans="1:96" s="456" customFormat="1" ht="13.2">
      <c r="D398" s="46" t="s">
        <v>1010</v>
      </c>
      <c r="T398" s="2177"/>
      <c r="U398" s="2177"/>
      <c r="V398" s="2177"/>
      <c r="W398" s="2177"/>
      <c r="X398" s="2177"/>
      <c r="Y398" s="2177"/>
      <c r="Z398" s="2177"/>
      <c r="AA398" s="2177"/>
      <c r="AB398" s="2177"/>
      <c r="AC398" s="2177"/>
      <c r="AD398" s="2177"/>
      <c r="AE398" s="2177"/>
      <c r="AF398" s="2177"/>
      <c r="AG398" s="2177"/>
      <c r="AH398" s="2177"/>
      <c r="AI398" s="2177"/>
      <c r="AJ398" s="2177"/>
      <c r="AM398" s="29"/>
      <c r="AN398" s="29"/>
      <c r="AO398" s="29"/>
      <c r="AP398" s="29"/>
      <c r="AQ398" s="29"/>
      <c r="AR398" s="29"/>
      <c r="AS398" s="29"/>
      <c r="AT398" s="29"/>
      <c r="AU398" s="29"/>
      <c r="AV398" s="29"/>
      <c r="AW398" s="29"/>
      <c r="AX398" s="29"/>
      <c r="AY398" s="29"/>
      <c r="CR398" s="18"/>
    </row>
    <row r="399" spans="1:96" ht="13.2">
      <c r="A399" s="45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29"/>
      <c r="AC399" s="29"/>
      <c r="AD399" s="29"/>
      <c r="AE399" s="29"/>
      <c r="AF399" s="29"/>
      <c r="AG399" s="1457"/>
      <c r="AH399" s="1457"/>
      <c r="AI399" s="1457"/>
      <c r="AJ399" s="1457"/>
      <c r="AK399" s="29"/>
      <c r="AL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56"/>
      <c r="CD399" s="456"/>
      <c r="CE399" s="456"/>
      <c r="CF399" s="456"/>
      <c r="CG399" s="456"/>
      <c r="CH399" s="456"/>
      <c r="CI399" s="456"/>
      <c r="CJ399" s="456"/>
      <c r="CK399" s="456"/>
      <c r="CL399" s="456"/>
      <c r="CM399" s="456"/>
      <c r="CN399" s="456"/>
      <c r="CO399" s="456"/>
      <c r="CP399" s="456"/>
      <c r="CQ399" s="456"/>
    </row>
    <row r="400" spans="1:96" ht="13.2">
      <c r="A400" s="456"/>
      <c r="B400" s="456"/>
      <c r="C400" s="456"/>
      <c r="D400" s="46" t="s">
        <v>1011</v>
      </c>
      <c r="E400" s="456"/>
      <c r="F400" s="456"/>
      <c r="G400" s="456"/>
      <c r="H400" s="456"/>
      <c r="I400" s="456"/>
      <c r="J400" s="456"/>
      <c r="K400" s="456"/>
      <c r="L400" s="456"/>
      <c r="M400" s="456"/>
      <c r="N400" s="456"/>
      <c r="O400" s="456"/>
      <c r="P400" s="456"/>
      <c r="Q400" s="456"/>
      <c r="R400" s="456"/>
      <c r="S400" s="2177" t="s">
        <v>640</v>
      </c>
      <c r="T400" s="2177"/>
      <c r="U400" s="2177"/>
      <c r="V400" s="266" t="s">
        <v>1012</v>
      </c>
      <c r="W400" s="456"/>
      <c r="X400" s="456"/>
      <c r="Y400" s="456"/>
      <c r="Z400" s="456"/>
      <c r="AA400" s="456"/>
      <c r="AB400" s="29"/>
      <c r="AC400" s="29"/>
      <c r="AD400" s="29"/>
      <c r="AE400" s="29"/>
      <c r="AF400" s="29"/>
      <c r="AG400" s="2147"/>
      <c r="AH400" s="2147"/>
      <c r="AI400" s="2147"/>
      <c r="AJ400" s="2147"/>
      <c r="AK400" s="29"/>
      <c r="AL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56"/>
      <c r="CD400" s="456"/>
      <c r="CE400" s="456"/>
      <c r="CF400" s="456"/>
      <c r="CG400" s="456"/>
      <c r="CH400" s="456"/>
      <c r="CI400" s="456"/>
      <c r="CJ400" s="456"/>
      <c r="CK400" s="456"/>
      <c r="CL400" s="456"/>
      <c r="CM400" s="456"/>
      <c r="CN400" s="456"/>
      <c r="CO400" s="456"/>
      <c r="CP400" s="456"/>
      <c r="CQ400" s="456"/>
    </row>
    <row r="401" spans="1:96" s="456" customFormat="1" ht="13.2">
      <c r="D401" s="46" t="s">
        <v>1013</v>
      </c>
      <c r="S401" s="2177" t="s">
        <v>299</v>
      </c>
      <c r="T401" s="2177"/>
      <c r="U401" s="2177"/>
      <c r="V401" s="266" t="s">
        <v>1014</v>
      </c>
      <c r="AB401" s="29"/>
      <c r="AC401" s="29"/>
      <c r="AD401" s="29"/>
      <c r="AE401" s="2148"/>
      <c r="AF401" s="2148"/>
      <c r="AG401" s="2148"/>
      <c r="AH401" s="2148"/>
      <c r="AI401" s="2148"/>
      <c r="AJ401" s="2148"/>
      <c r="AK401" s="29"/>
      <c r="AM401" s="29"/>
      <c r="AN401" s="29"/>
      <c r="AO401" s="29"/>
      <c r="AP401" s="29"/>
      <c r="AQ401" s="29"/>
      <c r="AR401" s="29"/>
      <c r="AS401" s="29"/>
      <c r="AT401" s="29"/>
      <c r="AU401" s="29"/>
      <c r="AV401" s="29"/>
      <c r="AW401" s="29"/>
      <c r="AX401" s="29"/>
      <c r="AY401" s="29"/>
      <c r="CR401" s="18"/>
    </row>
    <row r="402" spans="1:96" s="456" customFormat="1" ht="13.2">
      <c r="D402" s="46" t="s">
        <v>1015</v>
      </c>
      <c r="K402" s="2149"/>
      <c r="L402" s="2149"/>
      <c r="M402" s="2149"/>
      <c r="N402" s="2149"/>
      <c r="O402" s="2149"/>
      <c r="P402" s="2149"/>
      <c r="Q402" s="2149"/>
      <c r="R402" s="2149"/>
      <c r="S402" s="2149"/>
      <c r="T402" s="2149"/>
      <c r="U402" s="2149"/>
      <c r="V402" s="2149"/>
      <c r="W402" s="2149"/>
      <c r="X402" s="2149"/>
      <c r="Y402" s="2149"/>
      <c r="Z402" s="2149"/>
      <c r="AA402" s="2149"/>
      <c r="AB402" s="2149"/>
      <c r="AC402" s="2149"/>
      <c r="AD402" s="2149"/>
      <c r="AE402" s="2149"/>
      <c r="AF402" s="2149"/>
      <c r="AG402" s="2149"/>
      <c r="AH402" s="2149"/>
      <c r="AI402" s="2149"/>
      <c r="AJ402" s="2149"/>
      <c r="AK402" s="29"/>
      <c r="AM402" s="29"/>
      <c r="AN402" s="29"/>
      <c r="AO402" s="29"/>
      <c r="AP402" s="29"/>
      <c r="AQ402" s="29"/>
      <c r="AR402" s="29"/>
      <c r="AS402" s="29"/>
      <c r="AT402" s="29"/>
      <c r="AU402" s="29"/>
      <c r="AV402" s="29"/>
      <c r="AW402" s="29"/>
      <c r="AX402" s="29"/>
      <c r="AY402" s="29"/>
      <c r="CR402" s="18"/>
    </row>
    <row r="403" spans="1:96" s="456" customFormat="1" ht="13.2">
      <c r="D403" s="46" t="s">
        <v>1016</v>
      </c>
      <c r="K403" s="2149"/>
      <c r="L403" s="2149"/>
      <c r="M403" s="2149"/>
      <c r="N403" s="2149"/>
      <c r="O403" s="2149"/>
      <c r="P403" s="2149"/>
      <c r="Q403" s="2149"/>
      <c r="R403" s="2149"/>
      <c r="S403" s="2149"/>
      <c r="T403" s="2149"/>
      <c r="U403" s="2149"/>
      <c r="V403" s="2149"/>
      <c r="W403" s="2149"/>
      <c r="X403" s="2149"/>
      <c r="Y403" s="2149"/>
      <c r="Z403" s="2149"/>
      <c r="AA403" s="2149"/>
      <c r="AB403" s="2149"/>
      <c r="AC403" s="2149"/>
      <c r="AD403" s="2149"/>
      <c r="AE403" s="2149"/>
      <c r="AF403" s="2149"/>
      <c r="AG403" s="2149"/>
      <c r="AH403" s="2149"/>
      <c r="AI403" s="2149"/>
      <c r="AJ403" s="2149"/>
      <c r="AK403" s="29"/>
      <c r="AM403" s="29"/>
      <c r="AN403" s="29"/>
      <c r="AO403" s="29"/>
      <c r="AP403" s="29"/>
      <c r="AQ403" s="29"/>
      <c r="AR403" s="29"/>
      <c r="AS403" s="29"/>
      <c r="AT403" s="29"/>
      <c r="AU403" s="29"/>
      <c r="AV403" s="29"/>
      <c r="AW403" s="29"/>
      <c r="AX403" s="29"/>
      <c r="AY403" s="29"/>
      <c r="CR403" s="18"/>
    </row>
    <row r="404" spans="1:96" s="456" customFormat="1" ht="12.75" customHeight="1">
      <c r="D404" s="115" t="s">
        <v>1017</v>
      </c>
      <c r="E404" s="608"/>
      <c r="F404" s="608"/>
      <c r="G404" s="608"/>
      <c r="H404" s="608"/>
      <c r="I404" s="608"/>
      <c r="J404" s="608"/>
      <c r="K404" s="608"/>
      <c r="L404" s="608"/>
      <c r="M404" s="608"/>
      <c r="N404" s="608"/>
      <c r="O404" s="608"/>
      <c r="P404" s="608"/>
      <c r="Q404" s="608"/>
      <c r="R404" s="608"/>
      <c r="S404" s="2213" t="s">
        <v>1018</v>
      </c>
      <c r="T404" s="2213"/>
      <c r="U404" s="2213"/>
      <c r="V404" s="2213"/>
      <c r="W404" s="2213"/>
      <c r="X404" s="2213"/>
      <c r="Y404" s="2213"/>
      <c r="Z404" s="2213"/>
      <c r="AA404" s="2213"/>
      <c r="AB404" s="2213"/>
      <c r="AC404" s="2213"/>
      <c r="AD404" s="2213"/>
      <c r="AE404" s="2213"/>
      <c r="AF404" s="2213"/>
      <c r="AG404" s="2213"/>
      <c r="AH404" s="2213"/>
      <c r="AI404" s="2213"/>
      <c r="AJ404" s="2213"/>
      <c r="AK404" s="29"/>
      <c r="AL404" s="29"/>
      <c r="AM404" s="29"/>
      <c r="AN404" s="29"/>
      <c r="AO404" s="29"/>
      <c r="AP404" s="29"/>
      <c r="AQ404" s="29"/>
      <c r="AR404" s="29"/>
      <c r="AS404" s="29"/>
      <c r="AT404" s="29"/>
      <c r="AU404" s="29"/>
      <c r="AV404" s="29"/>
      <c r="AW404" s="29"/>
      <c r="AX404" s="29"/>
      <c r="AY404" s="29"/>
      <c r="CR404" s="18"/>
    </row>
    <row r="405" spans="1:96" s="456" customFormat="1" ht="13.2">
      <c r="D405" s="2151" t="s">
        <v>1019</v>
      </c>
      <c r="E405" s="2151"/>
      <c r="F405" s="2151"/>
      <c r="G405" s="2151"/>
      <c r="H405" s="2151"/>
      <c r="I405" s="2151"/>
      <c r="J405" s="2151"/>
      <c r="K405" s="2151"/>
      <c r="L405" s="2151"/>
      <c r="M405" s="2151"/>
      <c r="N405" s="2151"/>
      <c r="O405" s="2151"/>
      <c r="P405" s="2151"/>
      <c r="Q405" s="2151"/>
      <c r="R405" s="2151"/>
      <c r="S405" s="2151"/>
      <c r="T405" s="2151"/>
      <c r="U405" s="2151"/>
      <c r="V405" s="2151"/>
      <c r="W405" s="2151"/>
      <c r="X405" s="2151"/>
      <c r="Y405" s="2151"/>
      <c r="Z405" s="2151"/>
      <c r="AA405" s="2151"/>
      <c r="AB405" s="2151"/>
      <c r="AC405" s="2151"/>
      <c r="AD405" s="2151"/>
      <c r="AE405" s="2151"/>
      <c r="AF405" s="2151"/>
      <c r="AG405" s="2151"/>
      <c r="AH405" s="2151"/>
      <c r="AI405" s="2151"/>
      <c r="AJ405" s="2151"/>
      <c r="AK405" s="29"/>
      <c r="AL405" s="29"/>
      <c r="AM405" s="29"/>
      <c r="AN405" s="29"/>
      <c r="AO405" s="29"/>
      <c r="AP405" s="29"/>
      <c r="AQ405" s="29"/>
      <c r="AR405" s="29"/>
      <c r="AS405" s="29"/>
      <c r="AT405" s="29"/>
      <c r="AU405" s="29"/>
      <c r="AV405" s="29"/>
      <c r="AW405" s="29"/>
      <c r="AX405" s="29"/>
      <c r="AY405" s="29"/>
      <c r="CR405" s="18"/>
    </row>
    <row r="406" spans="1:96" s="456" customFormat="1" ht="13.2">
      <c r="D406" s="2151"/>
      <c r="E406" s="2151"/>
      <c r="F406" s="2151"/>
      <c r="G406" s="2151"/>
      <c r="H406" s="2151"/>
      <c r="I406" s="2151"/>
      <c r="J406" s="2151"/>
      <c r="K406" s="2151"/>
      <c r="L406" s="2151"/>
      <c r="M406" s="2151"/>
      <c r="N406" s="2151"/>
      <c r="O406" s="2151"/>
      <c r="P406" s="2151"/>
      <c r="Q406" s="2151"/>
      <c r="R406" s="2151"/>
      <c r="S406" s="2151"/>
      <c r="T406" s="2151"/>
      <c r="U406" s="2151"/>
      <c r="V406" s="2151"/>
      <c r="W406" s="2151"/>
      <c r="X406" s="2151"/>
      <c r="Y406" s="2151"/>
      <c r="Z406" s="2151"/>
      <c r="AA406" s="2151"/>
      <c r="AB406" s="2151"/>
      <c r="AC406" s="2151"/>
      <c r="AD406" s="2151"/>
      <c r="AE406" s="2151"/>
      <c r="AF406" s="2151"/>
      <c r="AG406" s="2151"/>
      <c r="AH406" s="2151"/>
      <c r="AI406" s="2151"/>
      <c r="AJ406" s="2151"/>
      <c r="AK406" s="29"/>
      <c r="AL406" s="29"/>
      <c r="AM406" s="29"/>
      <c r="AN406" s="29"/>
      <c r="AO406" s="29"/>
      <c r="AP406" s="29"/>
      <c r="AQ406" s="29"/>
      <c r="AR406" s="29"/>
      <c r="AS406" s="29"/>
      <c r="AT406" s="29"/>
      <c r="AU406" s="29"/>
      <c r="AV406" s="29"/>
      <c r="AW406" s="29"/>
      <c r="AX406" s="29"/>
      <c r="AY406" s="29"/>
      <c r="CR406" s="18"/>
    </row>
    <row r="407" spans="1:96" s="456" customFormat="1" ht="13.2">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57"/>
      <c r="AH407" s="1457"/>
      <c r="AI407" s="1457"/>
      <c r="AJ407" s="1457"/>
      <c r="AK407" s="29"/>
      <c r="AL407" s="29"/>
      <c r="AM407" s="29"/>
      <c r="AN407" s="29"/>
      <c r="AO407" s="29"/>
      <c r="AP407" s="29"/>
      <c r="AQ407" s="29"/>
      <c r="AR407" s="29"/>
      <c r="AS407" s="29"/>
      <c r="AT407" s="29"/>
      <c r="AU407" s="29"/>
      <c r="AV407" s="29"/>
      <c r="AW407" s="29"/>
      <c r="AX407" s="29"/>
      <c r="AY407" s="29"/>
      <c r="AZ407" s="29"/>
      <c r="BA407" s="29"/>
      <c r="CR407" s="18"/>
    </row>
    <row r="408" spans="1:96" s="456" customFormat="1" ht="13.2">
      <c r="A408" s="39" t="s">
        <v>800</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56"/>
      <c r="B409" s="39"/>
      <c r="C409" s="39"/>
      <c r="D409" s="39" t="s">
        <v>1020</v>
      </c>
      <c r="E409" s="456"/>
      <c r="F409" s="456"/>
      <c r="G409" s="456"/>
      <c r="H409" s="456"/>
      <c r="I409" s="1726" t="s">
        <v>1021</v>
      </c>
      <c r="J409" s="1726"/>
      <c r="K409" s="1726"/>
      <c r="L409" s="1726"/>
      <c r="M409" s="1726"/>
      <c r="N409" s="1726"/>
      <c r="O409" s="1726"/>
      <c r="P409" s="1726"/>
      <c r="Q409" s="1726"/>
      <c r="R409" s="1726"/>
      <c r="S409" s="1726"/>
      <c r="T409" s="1726"/>
      <c r="U409" s="1726"/>
      <c r="V409" s="1726"/>
      <c r="W409" s="1726"/>
      <c r="X409" s="1726"/>
      <c r="Y409" s="1726"/>
      <c r="Z409" s="1726"/>
      <c r="AA409" s="1726"/>
      <c r="AB409" s="1726"/>
      <c r="AC409" s="1726"/>
      <c r="AD409" s="1726"/>
      <c r="AE409" s="1726"/>
      <c r="AF409" s="456"/>
      <c r="AG409" s="456"/>
      <c r="AH409" s="456"/>
      <c r="AI409" s="456"/>
      <c r="AJ409" s="456"/>
      <c r="AK409" s="456"/>
      <c r="AL409" s="456"/>
      <c r="AZ409" s="456"/>
      <c r="BA409" s="456"/>
      <c r="BB409" s="456"/>
      <c r="BC409" s="456"/>
      <c r="BD409" s="456"/>
      <c r="BE409" s="456"/>
      <c r="BF409" s="456"/>
      <c r="BG409" s="456"/>
      <c r="BH409" s="456"/>
      <c r="BI409" s="456"/>
      <c r="BJ409" s="456"/>
      <c r="BK409" s="456"/>
      <c r="BL409" s="456"/>
      <c r="BM409" s="456"/>
      <c r="BN409" s="456"/>
      <c r="BO409" s="456"/>
      <c r="BP409" s="456"/>
      <c r="BQ409" s="456"/>
      <c r="BR409" s="456"/>
      <c r="BS409" s="456"/>
      <c r="BT409" s="456"/>
      <c r="BU409" s="456"/>
      <c r="BV409" s="456"/>
      <c r="BW409" s="456"/>
      <c r="BX409" s="456"/>
      <c r="BY409" s="456"/>
      <c r="BZ409" s="456"/>
      <c r="CA409" s="456"/>
      <c r="CB409" s="456"/>
      <c r="CC409" s="456"/>
      <c r="CD409" s="456"/>
      <c r="CE409" s="456"/>
      <c r="CF409" s="456"/>
      <c r="CG409" s="456"/>
      <c r="CH409" s="456"/>
      <c r="CI409" s="456"/>
      <c r="CJ409" s="456"/>
      <c r="CK409" s="456"/>
      <c r="CL409" s="456"/>
      <c r="CM409" s="456"/>
      <c r="CN409" s="456"/>
      <c r="CO409" s="456"/>
      <c r="CP409" s="456"/>
      <c r="CQ409" s="456"/>
    </row>
    <row r="410" spans="1:96" ht="12.75" customHeight="1">
      <c r="A410" s="456"/>
      <c r="B410" s="456"/>
      <c r="C410" s="18"/>
      <c r="D410" s="18"/>
      <c r="E410" s="456" t="s">
        <v>1022</v>
      </c>
      <c r="F410" s="18"/>
      <c r="G410" s="18"/>
      <c r="H410" s="18"/>
      <c r="I410" s="18"/>
      <c r="J410" s="18"/>
      <c r="K410" s="18"/>
      <c r="L410" s="18"/>
      <c r="M410" s="18"/>
      <c r="N410" s="18"/>
      <c r="O410" s="18"/>
      <c r="P410" s="456"/>
      <c r="Q410" s="456"/>
      <c r="R410" s="1731" t="s">
        <v>643</v>
      </c>
      <c r="S410" s="1731"/>
      <c r="T410" s="456" t="s">
        <v>1023</v>
      </c>
      <c r="U410" s="456"/>
      <c r="V410" s="456"/>
      <c r="W410" s="456"/>
      <c r="X410" s="456"/>
      <c r="Y410" s="456"/>
      <c r="Z410" s="456"/>
      <c r="AA410" s="456"/>
      <c r="AB410" s="456"/>
      <c r="AC410" s="456"/>
      <c r="AD410" s="2027">
        <v>4</v>
      </c>
      <c r="AE410" s="2027"/>
      <c r="AF410" s="456"/>
      <c r="AG410" s="456"/>
      <c r="AH410" s="456"/>
      <c r="AI410" s="456"/>
      <c r="AJ410" s="456"/>
      <c r="AK410" s="456"/>
      <c r="AL410" s="456"/>
      <c r="AZ410" s="456"/>
      <c r="BA410" s="456"/>
      <c r="BB410" s="456"/>
      <c r="BC410" s="456"/>
      <c r="BD410" s="456"/>
      <c r="BE410" s="456"/>
      <c r="BF410" s="456"/>
      <c r="BG410" s="456"/>
      <c r="BH410" s="456"/>
      <c r="BI410" s="456"/>
      <c r="BJ410" s="456"/>
      <c r="BK410" s="456"/>
      <c r="BL410" s="456"/>
      <c r="BM410" s="456"/>
      <c r="BN410" s="456"/>
      <c r="BO410" s="456"/>
      <c r="BP410" s="456"/>
      <c r="BQ410" s="456"/>
      <c r="BR410" s="456"/>
      <c r="BS410" s="456"/>
      <c r="BT410" s="456"/>
      <c r="BU410" s="456"/>
      <c r="BV410" s="456"/>
      <c r="BW410" s="456"/>
      <c r="BX410" s="456"/>
      <c r="BY410" s="456"/>
      <c r="BZ410" s="456"/>
      <c r="CA410" s="456"/>
      <c r="CB410" s="456"/>
      <c r="CC410" s="456"/>
      <c r="CD410" s="456"/>
      <c r="CE410" s="456"/>
      <c r="CF410" s="456"/>
      <c r="CG410" s="456"/>
      <c r="CH410" s="456"/>
      <c r="CI410" s="456"/>
      <c r="CJ410" s="456"/>
      <c r="CK410" s="456"/>
      <c r="CL410" s="456"/>
      <c r="CM410" s="456"/>
      <c r="CN410" s="456"/>
      <c r="CO410" s="456"/>
      <c r="CP410" s="456"/>
      <c r="CQ410" s="456"/>
    </row>
    <row r="411" spans="1:96" ht="13.2">
      <c r="A411" s="456"/>
      <c r="B411" s="456"/>
      <c r="C411" s="18"/>
      <c r="D411" s="456"/>
      <c r="E411" s="456" t="s">
        <v>1024</v>
      </c>
      <c r="F411" s="456"/>
      <c r="G411" s="456"/>
      <c r="H411" s="456"/>
      <c r="I411" s="456"/>
      <c r="J411" s="456"/>
      <c r="K411" s="456"/>
      <c r="L411" s="456"/>
      <c r="M411" s="456"/>
      <c r="N411" s="18"/>
      <c r="O411" s="18"/>
      <c r="P411" s="456"/>
      <c r="Q411" s="456"/>
      <c r="R411" s="1731" t="s">
        <v>299</v>
      </c>
      <c r="S411" s="1731"/>
      <c r="T411" s="456" t="s">
        <v>1023</v>
      </c>
      <c r="U411" s="456"/>
      <c r="V411" s="456"/>
      <c r="W411" s="456"/>
      <c r="X411" s="456"/>
      <c r="Y411" s="456"/>
      <c r="Z411" s="456"/>
      <c r="AA411" s="456"/>
      <c r="AB411" s="456"/>
      <c r="AC411" s="456"/>
      <c r="AD411" s="2027">
        <v>0</v>
      </c>
      <c r="AE411" s="2027"/>
      <c r="AF411" s="456"/>
      <c r="AG411" s="456"/>
      <c r="AH411" s="456"/>
      <c r="AI411" s="456"/>
      <c r="AJ411" s="456"/>
      <c r="AK411" s="456"/>
      <c r="AL411" s="456"/>
      <c r="AZ411" s="456"/>
      <c r="BA411" s="456"/>
      <c r="BB411" s="456"/>
      <c r="BC411" s="456"/>
      <c r="BD411" s="456"/>
      <c r="BE411" s="456"/>
      <c r="BF411" s="456"/>
      <c r="BG411" s="456"/>
      <c r="BH411" s="456"/>
      <c r="BI411" s="456"/>
      <c r="BJ411" s="456"/>
      <c r="BK411" s="456"/>
      <c r="BL411" s="456"/>
      <c r="BM411" s="456"/>
      <c r="BN411" s="456"/>
      <c r="BO411" s="456"/>
      <c r="BP411" s="456"/>
      <c r="BQ411" s="456"/>
      <c r="BR411" s="456"/>
      <c r="BS411" s="456"/>
      <c r="BT411" s="456"/>
      <c r="BU411" s="456"/>
      <c r="BV411" s="456"/>
      <c r="BW411" s="456"/>
      <c r="BX411" s="456"/>
      <c r="BY411" s="456"/>
      <c r="BZ411" s="456"/>
      <c r="CA411" s="456"/>
      <c r="CB411" s="456"/>
      <c r="CC411" s="456"/>
      <c r="CD411" s="456"/>
      <c r="CE411" s="456"/>
      <c r="CF411" s="456"/>
      <c r="CG411" s="456"/>
      <c r="CH411" s="456"/>
      <c r="CI411" s="456"/>
      <c r="CJ411" s="456"/>
      <c r="CK411" s="456"/>
      <c r="CL411" s="456"/>
      <c r="CM411" s="456"/>
      <c r="CN411" s="456"/>
      <c r="CO411" s="456"/>
      <c r="CP411" s="456"/>
      <c r="CQ411" s="456"/>
    </row>
    <row r="412" spans="1:96" ht="12.75" customHeight="1">
      <c r="A412" s="456"/>
      <c r="B412" s="456"/>
      <c r="C412" s="18"/>
      <c r="D412" s="456"/>
      <c r="E412" s="456" t="s">
        <v>1025</v>
      </c>
      <c r="F412" s="456"/>
      <c r="G412" s="456"/>
      <c r="H412" s="456"/>
      <c r="I412" s="456"/>
      <c r="J412" s="456"/>
      <c r="K412" s="456"/>
      <c r="L412" s="456"/>
      <c r="M412" s="456"/>
      <c r="N412" s="18"/>
      <c r="O412" s="18"/>
      <c r="P412" s="456"/>
      <c r="Q412" s="456"/>
      <c r="R412" s="456"/>
      <c r="S412" s="1731" t="s">
        <v>299</v>
      </c>
      <c r="T412" s="1731"/>
      <c r="U412" s="456"/>
      <c r="V412" s="456"/>
      <c r="W412" s="456"/>
      <c r="X412" s="456"/>
      <c r="Y412" s="456"/>
      <c r="Z412" s="456"/>
      <c r="AA412" s="456"/>
      <c r="AB412" s="456"/>
      <c r="AC412" s="456"/>
      <c r="AD412" s="456"/>
      <c r="AE412" s="456"/>
      <c r="AF412" s="456"/>
      <c r="AG412" s="456"/>
      <c r="AH412" s="456"/>
      <c r="AI412" s="456"/>
      <c r="AJ412" s="456"/>
      <c r="AK412" s="456"/>
      <c r="AL412" s="456"/>
      <c r="AZ412" s="456"/>
      <c r="BA412" s="456"/>
      <c r="BB412" s="456"/>
      <c r="BC412" s="456"/>
      <c r="BD412" s="456"/>
      <c r="BE412" s="456"/>
      <c r="BF412" s="456"/>
      <c r="BG412" s="456"/>
      <c r="BH412" s="456"/>
      <c r="BI412" s="456"/>
      <c r="BJ412" s="456"/>
      <c r="BK412" s="456"/>
      <c r="BL412" s="456"/>
      <c r="BM412" s="456"/>
      <c r="BN412" s="456"/>
      <c r="BO412" s="456"/>
      <c r="BP412" s="456"/>
      <c r="BQ412" s="456"/>
      <c r="BR412" s="456"/>
      <c r="BS412" s="456"/>
      <c r="BT412" s="456"/>
      <c r="BU412" s="456"/>
      <c r="BV412" s="456"/>
      <c r="BW412" s="456"/>
      <c r="BX412" s="456"/>
      <c r="BY412" s="456"/>
      <c r="BZ412" s="456"/>
      <c r="CA412" s="456"/>
      <c r="CB412" s="456"/>
      <c r="CC412" s="456"/>
      <c r="CD412" s="456"/>
      <c r="CE412" s="456"/>
      <c r="CF412" s="456"/>
      <c r="CG412" s="456"/>
      <c r="CH412" s="456"/>
      <c r="CI412" s="456"/>
      <c r="CJ412" s="456"/>
      <c r="CK412" s="456"/>
      <c r="CL412" s="456"/>
      <c r="CM412" s="456"/>
      <c r="CN412" s="456"/>
      <c r="CO412" s="456"/>
      <c r="CP412" s="456"/>
      <c r="CQ412" s="456"/>
    </row>
    <row r="413" spans="1:96" ht="12.75" customHeight="1">
      <c r="A413" s="456"/>
      <c r="B413" s="456"/>
      <c r="C413" s="456"/>
      <c r="D413" s="456"/>
      <c r="E413" s="456" t="s">
        <v>232</v>
      </c>
      <c r="F413" s="456"/>
      <c r="G413" s="456"/>
      <c r="H413" s="2169" t="s">
        <v>1026</v>
      </c>
      <c r="I413" s="2169"/>
      <c r="J413" s="2169"/>
      <c r="K413" s="2169"/>
      <c r="L413" s="2169"/>
      <c r="M413" s="2169"/>
      <c r="N413" s="2169"/>
      <c r="O413" s="2169"/>
      <c r="P413" s="2169"/>
      <c r="Q413" s="2169"/>
      <c r="R413" s="2169"/>
      <c r="S413" s="2169"/>
      <c r="T413" s="2169"/>
      <c r="U413" s="2169"/>
      <c r="V413" s="2169"/>
      <c r="W413" s="2169"/>
      <c r="X413" s="2169"/>
      <c r="Y413" s="2169"/>
      <c r="Z413" s="2169"/>
      <c r="AA413" s="2169"/>
      <c r="AB413" s="2169"/>
      <c r="AC413" s="2169"/>
      <c r="AD413" s="2169"/>
      <c r="AE413" s="2169"/>
      <c r="AF413" s="456"/>
      <c r="AG413" s="456"/>
      <c r="AH413" s="456"/>
      <c r="AI413" s="456"/>
      <c r="AJ413" s="456"/>
      <c r="AK413" s="456"/>
      <c r="AL413" s="456"/>
      <c r="AZ413" s="456"/>
      <c r="BA413" s="456"/>
      <c r="BB413" s="456"/>
      <c r="BC413" s="456"/>
      <c r="BD413" s="456"/>
      <c r="BE413" s="456"/>
      <c r="BF413" s="456"/>
      <c r="BG413" s="456"/>
      <c r="BH413" s="456"/>
      <c r="BI413" s="456"/>
      <c r="BJ413" s="456"/>
      <c r="BK413" s="456"/>
      <c r="BL413" s="456"/>
      <c r="BM413" s="456"/>
      <c r="BN413" s="456"/>
      <c r="BO413" s="456"/>
      <c r="BP413" s="456"/>
      <c r="BQ413" s="456"/>
      <c r="BR413" s="456"/>
      <c r="BS413" s="456"/>
      <c r="BT413" s="456"/>
      <c r="BU413" s="456"/>
      <c r="BV413" s="456"/>
      <c r="BW413" s="456"/>
      <c r="BX413" s="456"/>
      <c r="BY413" s="456"/>
      <c r="BZ413" s="456"/>
      <c r="CA413" s="456"/>
      <c r="CB413" s="456"/>
      <c r="CC413" s="456"/>
      <c r="CD413" s="456"/>
      <c r="CE413" s="456"/>
      <c r="CF413" s="456"/>
      <c r="CG413" s="456"/>
      <c r="CH413" s="456"/>
      <c r="CI413" s="456"/>
      <c r="CJ413" s="456"/>
      <c r="CK413" s="456"/>
      <c r="CL413" s="456"/>
      <c r="CM413" s="456"/>
      <c r="CN413" s="456"/>
      <c r="CO413" s="456"/>
      <c r="CP413" s="456"/>
      <c r="CQ413" s="456"/>
    </row>
    <row r="414" spans="1:96" ht="12.75" customHeight="1">
      <c r="A414" s="456"/>
      <c r="B414" s="456"/>
      <c r="C414" s="456"/>
      <c r="D414" s="456"/>
      <c r="E414" s="18"/>
      <c r="F414" s="456"/>
      <c r="G414" s="456"/>
      <c r="H414" s="2170"/>
      <c r="I414" s="2170"/>
      <c r="J414" s="2170"/>
      <c r="K414" s="2170"/>
      <c r="L414" s="2170"/>
      <c r="M414" s="2170"/>
      <c r="N414" s="2170"/>
      <c r="O414" s="2170"/>
      <c r="P414" s="2170"/>
      <c r="Q414" s="2170"/>
      <c r="R414" s="2170"/>
      <c r="S414" s="2170"/>
      <c r="T414" s="2170"/>
      <c r="U414" s="2170"/>
      <c r="V414" s="2170"/>
      <c r="W414" s="2170"/>
      <c r="X414" s="2170"/>
      <c r="Y414" s="2170"/>
      <c r="Z414" s="2170"/>
      <c r="AA414" s="2170"/>
      <c r="AB414" s="2170"/>
      <c r="AC414" s="2170"/>
      <c r="AD414" s="2170"/>
      <c r="AE414" s="2170"/>
      <c r="AF414" s="456"/>
      <c r="AG414" s="456"/>
      <c r="AH414" s="456"/>
      <c r="AI414" s="456"/>
      <c r="AJ414" s="456"/>
      <c r="AK414" s="456"/>
      <c r="AL414" s="456"/>
      <c r="AZ414" s="456"/>
      <c r="BA414" s="456"/>
      <c r="BB414" s="456"/>
      <c r="BC414" s="456"/>
      <c r="BD414" s="456"/>
      <c r="BE414" s="456"/>
      <c r="BF414" s="456"/>
      <c r="BG414" s="456"/>
      <c r="BH414" s="456"/>
      <c r="BI414" s="456"/>
      <c r="BJ414" s="456"/>
      <c r="BK414" s="456"/>
      <c r="BL414" s="456"/>
      <c r="BM414" s="456"/>
      <c r="BN414" s="456"/>
      <c r="BO414" s="456"/>
      <c r="BP414" s="456"/>
      <c r="BQ414" s="456"/>
      <c r="BR414" s="456"/>
      <c r="BS414" s="456"/>
      <c r="BT414" s="456"/>
      <c r="BU414" s="456"/>
      <c r="BV414" s="456"/>
      <c r="BW414" s="456"/>
      <c r="BX414" s="456"/>
      <c r="BY414" s="456"/>
      <c r="BZ414" s="456"/>
      <c r="CA414" s="456"/>
      <c r="CB414" s="456"/>
      <c r="CC414" s="456"/>
      <c r="CD414" s="456"/>
      <c r="CE414" s="456"/>
      <c r="CF414" s="456"/>
      <c r="CG414" s="456"/>
      <c r="CH414" s="456"/>
      <c r="CI414" s="456"/>
      <c r="CJ414" s="456"/>
      <c r="CK414" s="456"/>
      <c r="CL414" s="456"/>
      <c r="CM414" s="456"/>
      <c r="CN414" s="456"/>
      <c r="CO414" s="456"/>
      <c r="CP414" s="456"/>
      <c r="CQ414" s="456"/>
    </row>
    <row r="415" spans="1:96" ht="12.75" customHeight="1">
      <c r="A415" s="45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Z415" s="456"/>
      <c r="BA415" s="456"/>
      <c r="BB415" s="456"/>
      <c r="BC415" s="456"/>
      <c r="BD415" s="456"/>
      <c r="BE415" s="456"/>
      <c r="BF415" s="456"/>
      <c r="BG415" s="456"/>
      <c r="BH415" s="456"/>
      <c r="BI415" s="456"/>
      <c r="BJ415" s="456"/>
      <c r="BK415" s="456"/>
      <c r="BL415" s="456"/>
      <c r="BM415" s="456"/>
      <c r="BN415" s="456"/>
      <c r="BO415" s="456"/>
      <c r="BP415" s="456"/>
      <c r="BQ415" s="456"/>
      <c r="BR415" s="456"/>
      <c r="BS415" s="456"/>
      <c r="BT415" s="456"/>
      <c r="BU415" s="456"/>
      <c r="BV415" s="456"/>
      <c r="BW415" s="456"/>
      <c r="BX415" s="456"/>
      <c r="BY415" s="456"/>
      <c r="BZ415" s="456"/>
      <c r="CA415" s="456"/>
      <c r="CB415" s="456"/>
      <c r="CC415" s="456"/>
      <c r="CD415" s="456"/>
      <c r="CE415" s="456"/>
      <c r="CF415" s="456"/>
      <c r="CG415" s="456"/>
      <c r="CH415" s="456"/>
      <c r="CI415" s="456"/>
      <c r="CJ415" s="456"/>
      <c r="CK415" s="456"/>
      <c r="CL415" s="456"/>
      <c r="CM415" s="456"/>
      <c r="CN415" s="456"/>
      <c r="CO415" s="456"/>
      <c r="CP415" s="456"/>
      <c r="CQ415" s="456"/>
    </row>
    <row r="416" spans="1:96" ht="12.75" customHeight="1">
      <c r="A416" s="39" t="s">
        <v>812</v>
      </c>
      <c r="B416" s="39"/>
      <c r="C416" s="39"/>
      <c r="D416" s="39" t="s">
        <v>149</v>
      </c>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39" t="s">
        <v>1027</v>
      </c>
      <c r="AG416" s="456"/>
      <c r="AH416" s="456"/>
      <c r="AI416" s="456"/>
      <c r="AJ416" s="456"/>
      <c r="AK416" s="456"/>
      <c r="AL416" s="456"/>
      <c r="AZ416" s="456"/>
      <c r="BA416" s="456"/>
      <c r="BB416" s="456"/>
      <c r="BC416" s="456"/>
      <c r="BD416" s="456"/>
      <c r="BE416" s="456"/>
      <c r="BF416" s="456"/>
      <c r="BG416" s="456"/>
      <c r="BH416" s="456"/>
      <c r="BI416" s="456"/>
      <c r="BJ416" s="456"/>
      <c r="BK416" s="456"/>
      <c r="BL416" s="456"/>
      <c r="BM416" s="456"/>
      <c r="BN416" s="456"/>
      <c r="BO416" s="456"/>
      <c r="BP416" s="456"/>
      <c r="BQ416" s="456"/>
      <c r="BR416" s="456"/>
      <c r="BS416" s="456"/>
      <c r="BT416" s="456"/>
      <c r="BU416" s="456"/>
      <c r="BV416" s="456"/>
      <c r="BW416" s="456"/>
      <c r="BX416" s="456"/>
      <c r="BY416" s="456"/>
      <c r="BZ416" s="456"/>
      <c r="CA416" s="456"/>
      <c r="CB416" s="456"/>
      <c r="CC416" s="456"/>
      <c r="CD416" s="456"/>
      <c r="CE416" s="456"/>
      <c r="CF416" s="456"/>
      <c r="CG416" s="456"/>
      <c r="CH416" s="456"/>
      <c r="CI416" s="456"/>
      <c r="CJ416" s="456"/>
      <c r="CK416" s="456"/>
      <c r="CL416" s="456"/>
      <c r="CM416" s="456"/>
      <c r="CN416" s="456"/>
      <c r="CO416" s="456"/>
      <c r="CP416" s="456"/>
      <c r="CQ416" s="456"/>
    </row>
    <row r="417" spans="1:96" ht="12.75" customHeight="1">
      <c r="A417" s="456"/>
      <c r="B417" s="456"/>
      <c r="C417" s="456"/>
      <c r="D417" s="456"/>
      <c r="E417" s="2029"/>
      <c r="F417" s="2029"/>
      <c r="G417" s="2029"/>
      <c r="H417" s="1324" t="s">
        <v>1028</v>
      </c>
      <c r="I417" s="2029"/>
      <c r="J417" s="2029"/>
      <c r="K417" s="2029"/>
      <c r="L417" s="456" t="s">
        <v>1029</v>
      </c>
      <c r="M417" s="456"/>
      <c r="N417" s="92" t="s">
        <v>35</v>
      </c>
      <c r="O417" s="456"/>
      <c r="P417" s="2105">
        <v>2.95</v>
      </c>
      <c r="Q417" s="2105"/>
      <c r="R417" s="2105"/>
      <c r="S417" s="456" t="s">
        <v>1030</v>
      </c>
      <c r="T417" s="456"/>
      <c r="U417" s="456"/>
      <c r="V417" s="456"/>
      <c r="W417" s="2222">
        <f>IF(E417&gt;0,(E417*I417),(P417*43560))</f>
        <v>128502.00000000001</v>
      </c>
      <c r="X417" s="2222"/>
      <c r="Y417" s="2222"/>
      <c r="Z417" s="456" t="s">
        <v>1031</v>
      </c>
      <c r="AA417" s="456"/>
      <c r="AB417" s="456"/>
      <c r="AC417" s="456"/>
      <c r="AD417" s="456"/>
      <c r="AE417" s="456"/>
      <c r="AF417" s="2146">
        <f>IF(P417&gt;0,(AG436/P417),(AG436/(W417/43560)))</f>
        <v>24.406779661016948</v>
      </c>
      <c r="AG417" s="2146"/>
      <c r="AH417" s="2146"/>
      <c r="AI417" s="456"/>
      <c r="AJ417" s="456"/>
      <c r="AK417" s="456"/>
      <c r="AL417" s="456"/>
      <c r="AM417" s="151"/>
      <c r="AZ417" s="456"/>
      <c r="BA417" s="456"/>
      <c r="BB417" s="456"/>
      <c r="BC417" s="456"/>
      <c r="BD417" s="456"/>
      <c r="BE417" s="456"/>
      <c r="BF417" s="456"/>
      <c r="BG417" s="456"/>
      <c r="BH417" s="456"/>
      <c r="BI417" s="456"/>
      <c r="BJ417" s="456"/>
      <c r="BK417" s="456"/>
      <c r="BL417" s="456"/>
      <c r="BM417" s="456"/>
      <c r="BN417" s="456"/>
      <c r="BO417" s="456"/>
      <c r="BP417" s="456"/>
      <c r="BQ417" s="456"/>
      <c r="BR417" s="456"/>
      <c r="BS417" s="456"/>
      <c r="BT417" s="456"/>
      <c r="BU417" s="456"/>
      <c r="BV417" s="456"/>
      <c r="BW417" s="456"/>
      <c r="BX417" s="456"/>
      <c r="BY417" s="456"/>
      <c r="BZ417" s="456"/>
      <c r="CA417" s="456"/>
      <c r="CB417" s="456"/>
      <c r="CC417" s="456"/>
      <c r="CD417" s="456"/>
      <c r="CE417" s="456"/>
      <c r="CF417" s="456"/>
      <c r="CG417" s="456"/>
      <c r="CH417" s="456"/>
      <c r="CI417" s="456"/>
      <c r="CJ417" s="456"/>
      <c r="CK417" s="456"/>
      <c r="CL417" s="456"/>
      <c r="CM417" s="456"/>
      <c r="CN417" s="456"/>
      <c r="CO417" s="456"/>
      <c r="CP417" s="456"/>
      <c r="CQ417" s="456"/>
    </row>
    <row r="418" spans="1:96" ht="13.2">
      <c r="A418" s="456"/>
      <c r="B418" s="456"/>
      <c r="C418" s="456"/>
      <c r="D418" s="456"/>
      <c r="E418" s="456" t="s">
        <v>1032</v>
      </c>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Z418" s="456"/>
      <c r="BA418" s="456"/>
      <c r="BB418" s="456"/>
      <c r="BC418" s="456"/>
      <c r="BD418" s="456"/>
      <c r="BE418" s="456"/>
      <c r="BF418" s="456"/>
      <c r="BG418" s="456"/>
      <c r="BH418" s="456"/>
      <c r="BI418" s="456"/>
      <c r="BJ418" s="456"/>
      <c r="BK418" s="456"/>
      <c r="BL418" s="456"/>
      <c r="BM418" s="456"/>
      <c r="BN418" s="456"/>
      <c r="BO418" s="456"/>
      <c r="BP418" s="456"/>
      <c r="BQ418" s="456"/>
      <c r="BR418" s="456"/>
      <c r="BS418" s="456"/>
      <c r="BT418" s="456"/>
      <c r="BU418" s="456"/>
      <c r="BV418" s="456"/>
      <c r="BW418" s="456"/>
      <c r="BX418" s="456"/>
      <c r="BY418" s="456"/>
      <c r="BZ418" s="456"/>
      <c r="CA418" s="456"/>
      <c r="CB418" s="456"/>
      <c r="CC418" s="456"/>
      <c r="CD418" s="456"/>
      <c r="CE418" s="456"/>
      <c r="CF418" s="456"/>
      <c r="CG418" s="456"/>
      <c r="CH418" s="456"/>
      <c r="CI418" s="456"/>
      <c r="CJ418" s="456"/>
      <c r="CK418" s="456"/>
      <c r="CL418" s="456"/>
      <c r="CM418" s="456"/>
      <c r="CN418" s="456"/>
      <c r="CO418" s="456"/>
      <c r="CP418" s="456"/>
      <c r="CQ418" s="456"/>
    </row>
    <row r="419" spans="1:96" ht="12.75" customHeight="1">
      <c r="A419" s="456"/>
      <c r="B419" s="456"/>
      <c r="C419" s="456"/>
      <c r="D419" s="456"/>
      <c r="E419" s="2178"/>
      <c r="F419" s="2178"/>
      <c r="G419" s="2178"/>
      <c r="H419" s="2178"/>
      <c r="I419" s="2178"/>
      <c r="J419" s="2178"/>
      <c r="K419" s="2178"/>
      <c r="L419" s="2178"/>
      <c r="M419" s="2178"/>
      <c r="N419" s="2178"/>
      <c r="O419" s="2178"/>
      <c r="P419" s="2178"/>
      <c r="Q419" s="2178"/>
      <c r="R419" s="2178"/>
      <c r="S419" s="2178"/>
      <c r="T419" s="2178"/>
      <c r="U419" s="2178"/>
      <c r="V419" s="2178"/>
      <c r="W419" s="2178"/>
      <c r="X419" s="2178"/>
      <c r="Y419" s="2178"/>
      <c r="Z419" s="2178"/>
      <c r="AA419" s="2178"/>
      <c r="AB419" s="2178"/>
      <c r="AC419" s="2178"/>
      <c r="AD419" s="2178"/>
      <c r="AE419" s="2178"/>
      <c r="AF419" s="2178"/>
      <c r="AG419" s="2178"/>
      <c r="AH419" s="2178"/>
      <c r="AI419" s="2178"/>
      <c r="AJ419" s="2178"/>
      <c r="AK419" s="456"/>
      <c r="AL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56"/>
      <c r="CD419" s="456"/>
      <c r="CE419" s="456"/>
      <c r="CF419" s="456"/>
      <c r="CG419" s="456"/>
      <c r="CH419" s="456"/>
      <c r="CI419" s="456"/>
      <c r="CJ419" s="456"/>
      <c r="CK419" s="456"/>
      <c r="CL419" s="456"/>
      <c r="CM419" s="456"/>
      <c r="CN419" s="456"/>
      <c r="CO419" s="456"/>
      <c r="CP419" s="456"/>
      <c r="CQ419" s="456"/>
    </row>
    <row r="420" spans="1:96" s="29" customFormat="1" ht="12.75" customHeight="1">
      <c r="E420" s="160" t="s">
        <v>1033</v>
      </c>
      <c r="F420" s="36"/>
      <c r="G420" s="36"/>
      <c r="H420" s="36"/>
      <c r="I420" s="2025">
        <f>P417</f>
        <v>2.95</v>
      </c>
      <c r="J420" s="2025"/>
      <c r="K420" s="2025"/>
      <c r="L420" s="36"/>
      <c r="M420" s="160"/>
      <c r="N420" s="36"/>
      <c r="O420" s="36"/>
      <c r="P420" s="1993">
        <f>(CS637+CS645+CS661)/I420</f>
        <v>43.050847457627114</v>
      </c>
      <c r="Q420" s="1993"/>
      <c r="R420" s="1993"/>
      <c r="S420" s="160" t="s">
        <v>1034</v>
      </c>
      <c r="T420" s="36"/>
      <c r="U420" s="36"/>
      <c r="V420" s="36"/>
      <c r="W420" s="36"/>
      <c r="X420" s="36"/>
      <c r="Y420" s="36"/>
      <c r="Z420" s="36"/>
      <c r="AA420" s="36"/>
      <c r="AB420" s="36"/>
      <c r="AC420" s="36"/>
      <c r="AD420" s="36"/>
      <c r="AE420" s="36"/>
      <c r="AF420" s="36"/>
      <c r="AG420" s="36"/>
      <c r="AH420" s="36"/>
      <c r="AI420" s="36"/>
      <c r="AJ420" s="36"/>
      <c r="CR420" s="440"/>
    </row>
    <row r="421" spans="1:96" ht="13.2">
      <c r="A421" s="45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Z421" s="456"/>
      <c r="BA421" s="456"/>
      <c r="BB421" s="456"/>
      <c r="BC421" s="456"/>
      <c r="BD421" s="456"/>
      <c r="BE421" s="456"/>
      <c r="BF421" s="456"/>
      <c r="BG421" s="456"/>
      <c r="BH421" s="456"/>
      <c r="BI421" s="456"/>
      <c r="BJ421" s="456"/>
      <c r="BK421" s="456"/>
      <c r="BL421" s="456"/>
      <c r="BM421" s="456"/>
      <c r="BN421" s="456"/>
      <c r="BO421" s="456"/>
      <c r="BP421" s="456"/>
      <c r="BQ421" s="456"/>
      <c r="BR421" s="456"/>
      <c r="BS421" s="456"/>
      <c r="BT421" s="456"/>
      <c r="BU421" s="456"/>
      <c r="BV421" s="456"/>
      <c r="BW421" s="456"/>
      <c r="BX421" s="456"/>
      <c r="BY421" s="456"/>
      <c r="BZ421" s="456"/>
      <c r="CA421" s="456"/>
      <c r="CB421" s="456"/>
      <c r="CC421" s="456"/>
      <c r="CD421" s="456"/>
      <c r="CE421" s="456"/>
      <c r="CF421" s="456"/>
      <c r="CG421" s="456"/>
      <c r="CH421" s="456"/>
      <c r="CI421" s="456"/>
      <c r="CJ421" s="456"/>
      <c r="CK421" s="456"/>
      <c r="CL421" s="456"/>
      <c r="CM421" s="456"/>
      <c r="CN421" s="456"/>
      <c r="CO421" s="456"/>
      <c r="CP421" s="456"/>
      <c r="CQ421" s="456"/>
    </row>
    <row r="422" spans="1:96" ht="13.2">
      <c r="A422" s="39" t="s">
        <v>835</v>
      </c>
      <c r="B422" s="39"/>
      <c r="C422" s="39"/>
      <c r="D422" s="39" t="s">
        <v>151</v>
      </c>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Z422" s="456"/>
      <c r="BA422" s="456"/>
      <c r="BB422" s="456"/>
      <c r="BC422" s="456"/>
      <c r="BD422" s="456"/>
      <c r="BE422" s="456"/>
      <c r="BF422" s="456"/>
      <c r="BG422" s="456"/>
      <c r="BH422" s="456"/>
      <c r="BI422" s="456"/>
      <c r="BJ422" s="456"/>
      <c r="BK422" s="456"/>
      <c r="BL422" s="456"/>
      <c r="BM422" s="456"/>
      <c r="BN422" s="456"/>
      <c r="BO422" s="456"/>
      <c r="BP422" s="456"/>
      <c r="BQ422" s="456"/>
      <c r="BR422" s="456"/>
      <c r="BS422" s="456"/>
      <c r="BT422" s="456"/>
      <c r="BU422" s="456"/>
      <c r="BV422" s="456"/>
      <c r="BW422" s="456"/>
      <c r="BX422" s="456"/>
      <c r="BY422" s="456"/>
      <c r="BZ422" s="456"/>
      <c r="CA422" s="456"/>
      <c r="CB422" s="456"/>
      <c r="CC422" s="456"/>
      <c r="CD422" s="456"/>
      <c r="CE422" s="456"/>
      <c r="CF422" s="456"/>
      <c r="CG422" s="456"/>
      <c r="CH422" s="456"/>
      <c r="CI422" s="456"/>
      <c r="CJ422" s="456"/>
      <c r="CK422" s="456"/>
      <c r="CL422" s="456"/>
      <c r="CM422" s="456"/>
      <c r="CN422" s="456"/>
      <c r="CO422" s="456"/>
      <c r="CP422" s="456"/>
      <c r="CQ422" s="456"/>
    </row>
    <row r="423" spans="1:96" ht="13.2">
      <c r="A423" s="456"/>
      <c r="B423" s="456"/>
      <c r="C423" s="456"/>
      <c r="D423" s="456"/>
      <c r="E423" s="456" t="s">
        <v>1035</v>
      </c>
      <c r="F423" s="456"/>
      <c r="G423" s="456"/>
      <c r="H423" s="456"/>
      <c r="I423" s="456"/>
      <c r="J423" s="456"/>
      <c r="K423" s="456"/>
      <c r="L423" s="456"/>
      <c r="M423" s="456"/>
      <c r="N423" s="456"/>
      <c r="O423" s="456"/>
      <c r="P423" s="1731">
        <v>1</v>
      </c>
      <c r="Q423" s="1731"/>
      <c r="R423" s="456"/>
      <c r="S423" s="456" t="s">
        <v>1036</v>
      </c>
      <c r="T423" s="456"/>
      <c r="U423" s="456"/>
      <c r="V423" s="456"/>
      <c r="W423" s="456"/>
      <c r="X423" s="456"/>
      <c r="Y423" s="456"/>
      <c r="Z423" s="456"/>
      <c r="AA423" s="456"/>
      <c r="AB423" s="456"/>
      <c r="AC423" s="456"/>
      <c r="AD423" s="456"/>
      <c r="AE423" s="1731">
        <v>1</v>
      </c>
      <c r="AF423" s="1731"/>
      <c r="AG423" s="456"/>
      <c r="AH423" s="456"/>
      <c r="AI423" s="456"/>
      <c r="AJ423" s="456"/>
      <c r="AK423" s="456"/>
      <c r="AL423" s="456"/>
      <c r="AZ423" s="456"/>
      <c r="BA423" s="456"/>
      <c r="BB423" s="456"/>
      <c r="BC423" s="456"/>
      <c r="BD423" s="456"/>
      <c r="BE423" s="456"/>
      <c r="BF423" s="456"/>
      <c r="BG423" s="456"/>
      <c r="BH423" s="456"/>
      <c r="BI423" s="456"/>
      <c r="BJ423" s="456"/>
      <c r="BK423" s="456"/>
      <c r="BL423" s="456"/>
      <c r="BM423" s="456"/>
      <c r="BN423" s="456"/>
      <c r="BO423" s="456"/>
      <c r="BP423" s="456"/>
      <c r="BQ423" s="456"/>
      <c r="BR423" s="456"/>
      <c r="BS423" s="456"/>
      <c r="BT423" s="456"/>
      <c r="BU423" s="456"/>
      <c r="BV423" s="456"/>
      <c r="BW423" s="456"/>
      <c r="BX423" s="456"/>
      <c r="BY423" s="456"/>
      <c r="BZ423" s="456"/>
      <c r="CA423" s="456"/>
      <c r="CB423" s="456"/>
      <c r="CC423" s="456"/>
      <c r="CD423" s="456"/>
      <c r="CE423" s="456"/>
      <c r="CF423" s="456"/>
      <c r="CG423" s="456"/>
      <c r="CH423" s="456"/>
      <c r="CI423" s="456"/>
      <c r="CJ423" s="456"/>
      <c r="CK423" s="456"/>
      <c r="CL423" s="456"/>
      <c r="CM423" s="456"/>
      <c r="CN423" s="456"/>
      <c r="CO423" s="456"/>
      <c r="CP423" s="456"/>
      <c r="CQ423" s="456"/>
    </row>
    <row r="424" spans="1:96" ht="13.2">
      <c r="A424" s="456"/>
      <c r="B424" s="456"/>
      <c r="C424" s="456"/>
      <c r="D424" s="456"/>
      <c r="E424" s="456" t="s">
        <v>1037</v>
      </c>
      <c r="F424" s="456"/>
      <c r="G424" s="456"/>
      <c r="H424" s="456"/>
      <c r="I424" s="456"/>
      <c r="J424" s="456"/>
      <c r="K424" s="456"/>
      <c r="L424" s="456"/>
      <c r="M424" s="456"/>
      <c r="N424" s="456"/>
      <c r="O424" s="456"/>
      <c r="P424" s="2027" t="s">
        <v>299</v>
      </c>
      <c r="Q424" s="1731"/>
      <c r="R424" s="456"/>
      <c r="S424" s="456" t="s">
        <v>1038</v>
      </c>
      <c r="T424" s="456"/>
      <c r="U424" s="456"/>
      <c r="V424" s="456"/>
      <c r="W424" s="456"/>
      <c r="X424" s="456"/>
      <c r="Y424" s="456"/>
      <c r="Z424" s="456"/>
      <c r="AA424" s="456"/>
      <c r="AB424" s="456"/>
      <c r="AC424" s="456"/>
      <c r="AD424" s="456"/>
      <c r="AE424" s="1731" t="s">
        <v>299</v>
      </c>
      <c r="AF424" s="1731"/>
      <c r="AG424" s="456"/>
      <c r="AH424" s="456"/>
      <c r="AI424" s="456"/>
      <c r="AJ424" s="456"/>
      <c r="AK424" s="456"/>
      <c r="AL424" s="456"/>
      <c r="AZ424" s="456"/>
      <c r="BA424" s="456"/>
      <c r="BB424" s="456"/>
      <c r="BC424" s="456"/>
      <c r="BD424" s="456"/>
      <c r="BE424" s="456"/>
      <c r="BF424" s="456"/>
      <c r="BG424" s="456"/>
      <c r="BH424" s="456"/>
      <c r="BI424" s="456"/>
      <c r="BJ424" s="456"/>
      <c r="BK424" s="456"/>
      <c r="BL424" s="456"/>
      <c r="BM424" s="456"/>
      <c r="BN424" s="456"/>
      <c r="BO424" s="456"/>
      <c r="BP424" s="456"/>
      <c r="BQ424" s="456"/>
      <c r="BR424" s="456"/>
      <c r="BS424" s="456"/>
      <c r="BT424" s="456"/>
      <c r="BU424" s="456"/>
      <c r="BV424" s="456"/>
      <c r="BW424" s="456"/>
      <c r="BX424" s="456"/>
      <c r="BY424" s="456"/>
      <c r="BZ424" s="456"/>
      <c r="CA424" s="456"/>
      <c r="CB424" s="456"/>
      <c r="CC424" s="456"/>
      <c r="CD424" s="456"/>
      <c r="CE424" s="456"/>
      <c r="CF424" s="456"/>
      <c r="CG424" s="456"/>
      <c r="CH424" s="456"/>
      <c r="CI424" s="456"/>
      <c r="CJ424" s="456"/>
      <c r="CK424" s="456"/>
      <c r="CL424" s="456"/>
      <c r="CM424" s="456"/>
      <c r="CN424" s="456"/>
      <c r="CO424" s="456"/>
      <c r="CP424" s="456"/>
      <c r="CQ424" s="456"/>
    </row>
    <row r="425" spans="1:96" ht="13.2">
      <c r="A425" s="456"/>
      <c r="B425" s="456"/>
      <c r="C425" s="456"/>
      <c r="D425" s="456"/>
      <c r="E425" s="456"/>
      <c r="F425" s="26" t="s">
        <v>1039</v>
      </c>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Z425" s="456"/>
      <c r="BA425" s="456"/>
      <c r="BB425" s="456"/>
      <c r="BC425" s="456"/>
      <c r="BD425" s="456"/>
      <c r="BE425" s="456"/>
      <c r="BF425" s="456"/>
      <c r="BG425" s="456"/>
      <c r="BH425" s="456"/>
      <c r="BI425" s="456"/>
      <c r="BJ425" s="456"/>
      <c r="BK425" s="456"/>
      <c r="BL425" s="456"/>
      <c r="BM425" s="456"/>
      <c r="BN425" s="456"/>
      <c r="BO425" s="456"/>
      <c r="BP425" s="456"/>
      <c r="BQ425" s="456"/>
      <c r="BR425" s="456"/>
      <c r="BS425" s="456"/>
      <c r="BT425" s="456"/>
      <c r="BU425" s="456"/>
      <c r="BV425" s="456"/>
      <c r="BW425" s="456"/>
      <c r="BX425" s="456"/>
      <c r="BY425" s="456"/>
      <c r="BZ425" s="456"/>
      <c r="CA425" s="456"/>
      <c r="CB425" s="456"/>
      <c r="CC425" s="456"/>
      <c r="CD425" s="456"/>
      <c r="CE425" s="456"/>
      <c r="CF425" s="456"/>
      <c r="CG425" s="456"/>
      <c r="CH425" s="456"/>
      <c r="CI425" s="456"/>
      <c r="CJ425" s="456"/>
      <c r="CK425" s="456"/>
      <c r="CL425" s="456"/>
      <c r="CM425" s="456"/>
      <c r="CN425" s="456"/>
      <c r="CO425" s="456"/>
      <c r="CP425" s="456"/>
      <c r="CQ425" s="456"/>
    </row>
    <row r="426" spans="1:96" ht="13.2">
      <c r="A426" s="456"/>
      <c r="B426" s="456"/>
      <c r="C426" s="456"/>
      <c r="D426" s="456"/>
      <c r="E426" s="456"/>
      <c r="F426" s="2135"/>
      <c r="G426" s="2135"/>
      <c r="H426" s="2135"/>
      <c r="I426" s="2135"/>
      <c r="J426" s="2135"/>
      <c r="K426" s="2135"/>
      <c r="L426" s="2135"/>
      <c r="M426" s="2135"/>
      <c r="N426" s="2135"/>
      <c r="O426" s="2135"/>
      <c r="P426" s="2135"/>
      <c r="Q426" s="2135"/>
      <c r="R426" s="2135"/>
      <c r="S426" s="2135"/>
      <c r="T426" s="2135"/>
      <c r="U426" s="2135"/>
      <c r="V426" s="2135"/>
      <c r="W426" s="2135"/>
      <c r="X426" s="2135"/>
      <c r="Y426" s="2135"/>
      <c r="Z426" s="2135"/>
      <c r="AA426" s="2135"/>
      <c r="AB426" s="2135"/>
      <c r="AC426" s="2135"/>
      <c r="AD426" s="2135"/>
      <c r="AE426" s="2135"/>
      <c r="AF426" s="2135"/>
      <c r="AG426" s="2135"/>
      <c r="AH426" s="2135"/>
      <c r="AI426" s="456"/>
      <c r="AJ426" s="456"/>
      <c r="AK426" s="456"/>
      <c r="AL426" s="456"/>
      <c r="AZ426" s="456"/>
      <c r="BA426" s="456"/>
      <c r="BB426" s="456"/>
      <c r="BC426" s="456"/>
      <c r="BD426" s="456"/>
      <c r="BE426" s="456"/>
      <c r="BF426" s="456"/>
      <c r="BG426" s="456"/>
      <c r="BH426" s="456"/>
      <c r="BI426" s="456"/>
      <c r="BJ426" s="456"/>
      <c r="BK426" s="456"/>
      <c r="BL426" s="456"/>
      <c r="BM426" s="456"/>
      <c r="BN426" s="456"/>
      <c r="BO426" s="456"/>
      <c r="BP426" s="456"/>
      <c r="BQ426" s="456"/>
      <c r="BR426" s="456"/>
      <c r="BS426" s="456"/>
      <c r="BT426" s="456"/>
      <c r="BU426" s="456"/>
      <c r="BV426" s="456"/>
      <c r="BW426" s="456"/>
      <c r="BX426" s="456"/>
      <c r="BY426" s="456"/>
      <c r="BZ426" s="456"/>
      <c r="CA426" s="456"/>
      <c r="CB426" s="456"/>
      <c r="CC426" s="456"/>
      <c r="CD426" s="456"/>
      <c r="CE426" s="456"/>
      <c r="CF426" s="456"/>
      <c r="CG426" s="456"/>
      <c r="CH426" s="456"/>
      <c r="CI426" s="456"/>
      <c r="CJ426" s="456"/>
      <c r="CK426" s="456"/>
      <c r="CL426" s="456"/>
      <c r="CM426" s="456"/>
      <c r="CN426" s="456"/>
      <c r="CO426" s="456"/>
      <c r="CP426" s="456"/>
      <c r="CQ426" s="456"/>
    </row>
    <row r="427" spans="1:96" ht="12.75" customHeight="1">
      <c r="A427" s="456"/>
      <c r="B427" s="456"/>
      <c r="C427" s="456"/>
      <c r="D427" s="456"/>
      <c r="E427" s="456"/>
      <c r="F427" s="2136"/>
      <c r="G427" s="2136"/>
      <c r="H427" s="2136"/>
      <c r="I427" s="2136"/>
      <c r="J427" s="2136"/>
      <c r="K427" s="2136"/>
      <c r="L427" s="2136"/>
      <c r="M427" s="2136"/>
      <c r="N427" s="2136"/>
      <c r="O427" s="2136"/>
      <c r="P427" s="2136"/>
      <c r="Q427" s="2136"/>
      <c r="R427" s="2136"/>
      <c r="S427" s="2136"/>
      <c r="T427" s="2136"/>
      <c r="U427" s="2136"/>
      <c r="V427" s="2136"/>
      <c r="W427" s="2136"/>
      <c r="X427" s="2136"/>
      <c r="Y427" s="2136"/>
      <c r="Z427" s="2136"/>
      <c r="AA427" s="2136"/>
      <c r="AB427" s="2136"/>
      <c r="AC427" s="2136"/>
      <c r="AD427" s="2136"/>
      <c r="AE427" s="2136"/>
      <c r="AF427" s="2136"/>
      <c r="AG427" s="2136"/>
      <c r="AH427" s="2136"/>
      <c r="AI427" s="456"/>
      <c r="AJ427" s="456"/>
      <c r="AK427" s="456"/>
      <c r="AL427" s="456"/>
      <c r="AZ427" s="456"/>
      <c r="BA427" s="456"/>
      <c r="BB427" s="456"/>
      <c r="BC427" s="456"/>
      <c r="BD427" s="456"/>
      <c r="BE427" s="456"/>
      <c r="BF427" s="456"/>
      <c r="BG427" s="456"/>
      <c r="BH427" s="456"/>
      <c r="BI427" s="456"/>
      <c r="BJ427" s="456"/>
      <c r="BK427" s="456"/>
      <c r="BL427" s="456"/>
      <c r="BM427" s="456"/>
      <c r="BN427" s="456"/>
      <c r="BO427" s="456"/>
      <c r="BP427" s="456"/>
      <c r="BQ427" s="456"/>
      <c r="BR427" s="456"/>
      <c r="BS427" s="456"/>
      <c r="BT427" s="456"/>
      <c r="BU427" s="456"/>
      <c r="BV427" s="456"/>
      <c r="BW427" s="456"/>
      <c r="BX427" s="456"/>
      <c r="BY427" s="456"/>
      <c r="BZ427" s="456"/>
      <c r="CA427" s="456"/>
      <c r="CB427" s="456"/>
      <c r="CC427" s="456"/>
      <c r="CD427" s="456"/>
      <c r="CE427" s="456"/>
      <c r="CF427" s="456"/>
      <c r="CG427" s="456"/>
      <c r="CH427" s="456"/>
      <c r="CI427" s="456"/>
      <c r="CJ427" s="456"/>
      <c r="CK427" s="456"/>
      <c r="CL427" s="456"/>
      <c r="CM427" s="456"/>
      <c r="CN427" s="456"/>
      <c r="CO427" s="456"/>
      <c r="CP427" s="456"/>
      <c r="CQ427" s="456"/>
    </row>
    <row r="428" spans="1:96" ht="12.75" customHeight="1">
      <c r="A428" s="456"/>
      <c r="B428" s="456"/>
      <c r="C428" s="456"/>
      <c r="D428" s="456"/>
      <c r="E428" s="456" t="s">
        <v>1040</v>
      </c>
      <c r="F428" s="456"/>
      <c r="G428" s="456"/>
      <c r="H428" s="456"/>
      <c r="I428" s="456"/>
      <c r="J428" s="456"/>
      <c r="K428" s="456"/>
      <c r="L428" s="456"/>
      <c r="M428" s="456"/>
      <c r="N428" s="29"/>
      <c r="O428" s="29"/>
      <c r="P428" s="1319"/>
      <c r="Q428" s="1731" t="s">
        <v>640</v>
      </c>
      <c r="R428" s="1731"/>
      <c r="S428" s="29"/>
      <c r="T428" s="29"/>
      <c r="U428" s="29"/>
      <c r="V428" s="29"/>
      <c r="W428" s="29"/>
      <c r="X428" s="29"/>
      <c r="Y428" s="29"/>
      <c r="Z428" s="29"/>
      <c r="AA428" s="29"/>
      <c r="AB428" s="29"/>
      <c r="AC428" s="29"/>
      <c r="AD428" s="29"/>
      <c r="AE428" s="456"/>
      <c r="AF428" s="456"/>
      <c r="AG428" s="18"/>
      <c r="AH428" s="456"/>
      <c r="AI428" s="456"/>
      <c r="AJ428" s="456"/>
      <c r="AK428" s="456"/>
      <c r="AL428" s="456"/>
      <c r="AZ428" s="456"/>
      <c r="BA428" s="456"/>
      <c r="BB428" s="456"/>
      <c r="BC428" s="456"/>
      <c r="BD428" s="456"/>
      <c r="BE428" s="456"/>
      <c r="BF428" s="456"/>
      <c r="BG428" s="456"/>
      <c r="BH428" s="456"/>
      <c r="BI428" s="456"/>
      <c r="BJ428" s="456"/>
      <c r="BK428" s="456"/>
      <c r="BL428" s="456"/>
      <c r="BM428" s="456"/>
      <c r="BN428" s="456"/>
      <c r="BO428" s="456"/>
      <c r="BP428" s="456"/>
      <c r="BQ428" s="456"/>
      <c r="BR428" s="456"/>
      <c r="BS428" s="456"/>
      <c r="BT428" s="456"/>
      <c r="BU428" s="456"/>
      <c r="BV428" s="456"/>
      <c r="BW428" s="456"/>
      <c r="BX428" s="456"/>
      <c r="BY428" s="456"/>
      <c r="BZ428" s="456"/>
      <c r="CA428" s="456"/>
      <c r="CB428" s="456"/>
      <c r="CC428" s="456"/>
      <c r="CD428" s="456"/>
      <c r="CE428" s="456"/>
      <c r="CF428" s="456"/>
      <c r="CG428" s="456"/>
      <c r="CH428" s="456"/>
      <c r="CI428" s="456"/>
      <c r="CJ428" s="456"/>
      <c r="CK428" s="456"/>
      <c r="CL428" s="456"/>
      <c r="CM428" s="456"/>
      <c r="CN428" s="456"/>
      <c r="CO428" s="456"/>
      <c r="CP428" s="456"/>
      <c r="CQ428" s="456"/>
    </row>
    <row r="429" spans="1:96" ht="12.75" customHeight="1">
      <c r="A429" s="456"/>
      <c r="B429" s="456"/>
      <c r="C429" s="456"/>
      <c r="D429" s="456"/>
      <c r="E429" s="456"/>
      <c r="F429" s="456" t="s">
        <v>1041</v>
      </c>
      <c r="G429" s="456"/>
      <c r="H429" s="456"/>
      <c r="I429" s="456"/>
      <c r="J429" s="456"/>
      <c r="K429" s="456"/>
      <c r="L429" s="456"/>
      <c r="M429" s="456"/>
      <c r="N429" s="29"/>
      <c r="O429" s="29"/>
      <c r="P429" s="1319"/>
      <c r="Q429" s="1319"/>
      <c r="R429" s="29"/>
      <c r="S429" s="29"/>
      <c r="T429" s="29"/>
      <c r="U429" s="29"/>
      <c r="V429" s="29"/>
      <c r="W429" s="29"/>
      <c r="X429" s="29"/>
      <c r="Y429" s="29"/>
      <c r="Z429" s="29"/>
      <c r="AA429" s="29"/>
      <c r="AB429" s="29"/>
      <c r="AC429" s="29"/>
      <c r="AD429" s="29"/>
      <c r="AE429" s="456"/>
      <c r="AF429" s="1731" t="s">
        <v>299</v>
      </c>
      <c r="AG429" s="2219"/>
      <c r="AH429" s="456"/>
      <c r="AI429" s="456"/>
      <c r="AJ429" s="456"/>
      <c r="AK429" s="456"/>
      <c r="AL429" s="456"/>
      <c r="AZ429" s="456"/>
      <c r="BA429" s="456"/>
      <c r="BB429" s="456"/>
      <c r="BC429" s="456"/>
      <c r="BD429" s="456"/>
      <c r="BE429" s="456"/>
      <c r="BF429" s="456"/>
      <c r="BG429" s="456"/>
      <c r="BH429" s="456"/>
      <c r="BI429" s="456"/>
      <c r="BJ429" s="456"/>
      <c r="BK429" s="456"/>
      <c r="BL429" s="456"/>
      <c r="BM429" s="456"/>
      <c r="BN429" s="456"/>
      <c r="BO429" s="456"/>
      <c r="BP429" s="456"/>
      <c r="BQ429" s="456"/>
      <c r="BR429" s="456"/>
      <c r="BS429" s="456"/>
      <c r="BT429" s="456"/>
      <c r="BU429" s="456"/>
      <c r="BV429" s="456"/>
      <c r="BW429" s="456"/>
      <c r="BX429" s="456"/>
      <c r="BY429" s="456"/>
      <c r="BZ429" s="456"/>
      <c r="CA429" s="456"/>
      <c r="CB429" s="456"/>
      <c r="CC429" s="456"/>
      <c r="CD429" s="456"/>
      <c r="CE429" s="456"/>
      <c r="CF429" s="456"/>
      <c r="CG429" s="456"/>
      <c r="CH429" s="456"/>
      <c r="CI429" s="456"/>
      <c r="CJ429" s="456"/>
      <c r="CK429" s="456"/>
      <c r="CL429" s="456"/>
      <c r="CM429" s="456"/>
      <c r="CN429" s="456"/>
      <c r="CO429" s="456"/>
      <c r="CP429" s="456"/>
      <c r="CQ429" s="456"/>
    </row>
    <row r="430" spans="1:96" ht="12.75" customHeight="1">
      <c r="A430" s="456"/>
      <c r="B430" s="456"/>
      <c r="C430" s="456"/>
      <c r="D430" s="456"/>
      <c r="E430" s="456"/>
      <c r="F430" s="456"/>
      <c r="G430" s="456"/>
      <c r="H430" s="456"/>
      <c r="I430" s="456"/>
      <c r="J430" s="456"/>
      <c r="K430" s="456"/>
      <c r="L430" s="456"/>
      <c r="M430" s="456"/>
      <c r="N430" s="456"/>
      <c r="O430" s="456"/>
      <c r="P430" s="456"/>
      <c r="Q430" s="456"/>
      <c r="R430" s="456"/>
      <c r="S430" s="18"/>
      <c r="T430" s="18"/>
      <c r="U430" s="456"/>
      <c r="V430" s="456"/>
      <c r="W430" s="456"/>
      <c r="X430" s="456"/>
      <c r="Y430" s="456"/>
      <c r="Z430" s="456"/>
      <c r="AA430" s="456"/>
      <c r="AB430" s="456"/>
      <c r="AC430" s="456"/>
      <c r="AD430" s="456"/>
      <c r="AE430" s="456"/>
      <c r="AF430" s="456"/>
      <c r="AG430" s="456"/>
      <c r="AH430" s="456"/>
      <c r="AI430" s="456"/>
      <c r="AJ430" s="456"/>
      <c r="AK430" s="456"/>
      <c r="AL430" s="456"/>
      <c r="AZ430" s="456"/>
      <c r="BA430" s="456"/>
      <c r="BB430" s="456"/>
      <c r="BC430" s="456"/>
      <c r="BD430" s="456"/>
      <c r="BE430" s="456"/>
      <c r="BF430" s="456"/>
      <c r="BG430" s="456"/>
      <c r="BH430" s="456"/>
      <c r="BI430" s="456"/>
      <c r="BJ430" s="456"/>
      <c r="BK430" s="456"/>
      <c r="BL430" s="456"/>
      <c r="BM430" s="456"/>
      <c r="BN430" s="456"/>
      <c r="BO430" s="456"/>
      <c r="BP430" s="456"/>
      <c r="BQ430" s="456"/>
      <c r="BR430" s="456"/>
      <c r="BS430" s="456"/>
      <c r="BT430" s="456"/>
      <c r="BU430" s="456"/>
      <c r="BV430" s="456"/>
      <c r="BW430" s="456"/>
      <c r="BX430" s="456"/>
      <c r="BY430" s="456"/>
      <c r="BZ430" s="456"/>
      <c r="CA430" s="456"/>
      <c r="CB430" s="456"/>
      <c r="CC430" s="456"/>
      <c r="CD430" s="456"/>
      <c r="CE430" s="456"/>
      <c r="CF430" s="456"/>
      <c r="CG430" s="456"/>
      <c r="CH430" s="456"/>
      <c r="CI430" s="456"/>
      <c r="CJ430" s="456"/>
      <c r="CK430" s="456"/>
      <c r="CL430" s="456"/>
      <c r="CM430" s="456"/>
      <c r="CN430" s="456"/>
      <c r="CO430" s="456"/>
      <c r="CP430" s="456"/>
      <c r="CQ430" s="456"/>
    </row>
    <row r="431" spans="1:96" ht="12.75" customHeight="1">
      <c r="A431" s="39"/>
      <c r="B431" s="39"/>
      <c r="C431" s="39"/>
      <c r="D431" s="456"/>
      <c r="E431" s="46" t="s">
        <v>1042</v>
      </c>
      <c r="F431" s="456"/>
      <c r="G431" s="456"/>
      <c r="H431" s="456"/>
      <c r="I431" s="456"/>
      <c r="J431" s="456"/>
      <c r="K431" s="456"/>
      <c r="L431" s="456"/>
      <c r="M431" s="456"/>
      <c r="N431" s="456"/>
      <c r="O431" s="456"/>
      <c r="P431" s="456"/>
      <c r="Q431" s="456"/>
      <c r="R431" s="456"/>
      <c r="S431" s="456"/>
      <c r="T431" s="456"/>
      <c r="U431" s="456"/>
      <c r="V431" s="456"/>
      <c r="W431" s="456"/>
      <c r="X431" s="456"/>
      <c r="Y431" s="456"/>
      <c r="Z431" s="1731" t="s">
        <v>640</v>
      </c>
      <c r="AA431" s="1731"/>
      <c r="AB431" s="456"/>
      <c r="AC431" s="456"/>
      <c r="AD431" s="456"/>
      <c r="AE431" s="456"/>
      <c r="AF431" s="456"/>
      <c r="AG431" s="456"/>
      <c r="AH431" s="18"/>
      <c r="AI431" s="18"/>
      <c r="AJ431" s="456"/>
      <c r="AK431" s="456"/>
      <c r="AL431" s="456"/>
      <c r="AZ431" s="456"/>
      <c r="BA431" s="456"/>
      <c r="BB431" s="456"/>
      <c r="BC431" s="456"/>
      <c r="BD431" s="456"/>
      <c r="BE431" s="456"/>
      <c r="BF431" s="456"/>
      <c r="BG431" s="456"/>
      <c r="BH431" s="456"/>
      <c r="BI431" s="456"/>
      <c r="BJ431" s="456"/>
      <c r="BK431" s="456"/>
      <c r="BL431" s="456"/>
      <c r="BM431" s="456"/>
      <c r="BN431" s="456"/>
      <c r="BO431" s="456"/>
      <c r="BP431" s="456"/>
      <c r="BQ431" s="456"/>
      <c r="BR431" s="456"/>
      <c r="BS431" s="456"/>
      <c r="BT431" s="456"/>
      <c r="BU431" s="456"/>
      <c r="BV431" s="456"/>
      <c r="BW431" s="456"/>
      <c r="BX431" s="456"/>
      <c r="BY431" s="456"/>
      <c r="BZ431" s="456"/>
      <c r="CA431" s="456"/>
      <c r="CB431" s="456"/>
      <c r="CC431" s="456"/>
      <c r="CD431" s="456"/>
      <c r="CE431" s="456"/>
      <c r="CF431" s="456"/>
      <c r="CG431" s="456"/>
      <c r="CH431" s="456"/>
      <c r="CI431" s="456"/>
      <c r="CJ431" s="456"/>
      <c r="CK431" s="456"/>
      <c r="CL431" s="456"/>
      <c r="CM431" s="456"/>
      <c r="CN431" s="456"/>
      <c r="CO431" s="456"/>
      <c r="CP431" s="456"/>
      <c r="CQ431" s="456"/>
    </row>
    <row r="432" spans="1:96" ht="12.75" customHeight="1">
      <c r="A432" s="456"/>
      <c r="B432" s="456"/>
      <c r="C432" s="456"/>
      <c r="D432" s="456"/>
      <c r="E432" s="456"/>
      <c r="F432" s="50" t="s">
        <v>1043</v>
      </c>
      <c r="G432" s="51"/>
      <c r="H432" s="51"/>
      <c r="I432" s="51"/>
      <c r="J432" s="51"/>
      <c r="K432" s="51"/>
      <c r="L432" s="51"/>
      <c r="M432" s="51"/>
      <c r="N432" s="51"/>
      <c r="O432" s="51"/>
      <c r="P432" s="51"/>
      <c r="Q432" s="51"/>
      <c r="R432" s="51"/>
      <c r="S432" s="51"/>
      <c r="T432" s="51"/>
      <c r="U432" s="51"/>
      <c r="V432" s="51"/>
      <c r="W432" s="51"/>
      <c r="X432" s="456"/>
      <c r="Y432" s="456"/>
      <c r="Z432" s="456"/>
      <c r="AA432" s="456"/>
      <c r="AB432" s="51"/>
      <c r="AC432" s="456"/>
      <c r="AD432" s="456"/>
      <c r="AE432" s="456"/>
      <c r="AF432" s="456"/>
      <c r="AG432" s="456"/>
      <c r="AH432" s="456"/>
      <c r="AI432" s="456"/>
      <c r="AJ432" s="456"/>
      <c r="AK432" s="456"/>
      <c r="AL432" s="456"/>
      <c r="AZ432" s="456"/>
      <c r="BA432" s="456"/>
      <c r="BB432" s="456"/>
      <c r="BC432" s="456"/>
      <c r="BD432" s="456"/>
      <c r="BE432" s="456"/>
      <c r="BF432" s="456"/>
      <c r="BG432" s="456"/>
      <c r="BH432" s="456"/>
      <c r="BI432" s="456"/>
      <c r="BJ432" s="456"/>
      <c r="BK432" s="456"/>
      <c r="BL432" s="456"/>
      <c r="BM432" s="456"/>
      <c r="BN432" s="456"/>
      <c r="BO432" s="456"/>
      <c r="BP432" s="456"/>
      <c r="BQ432" s="456"/>
      <c r="BR432" s="456"/>
      <c r="BS432" s="456"/>
      <c r="BT432" s="456"/>
      <c r="BU432" s="456"/>
      <c r="BV432" s="456"/>
      <c r="BW432" s="456"/>
      <c r="BX432" s="456"/>
      <c r="BY432" s="456"/>
      <c r="BZ432" s="456"/>
      <c r="CA432" s="456"/>
      <c r="CB432" s="456"/>
      <c r="CC432" s="456"/>
      <c r="CD432" s="456"/>
      <c r="CE432" s="456"/>
      <c r="CF432" s="456"/>
      <c r="CG432" s="456"/>
      <c r="CH432" s="456"/>
      <c r="CI432" s="456"/>
      <c r="CJ432" s="456"/>
      <c r="CK432" s="456"/>
      <c r="CL432" s="456"/>
      <c r="CM432" s="456"/>
      <c r="CN432" s="456"/>
      <c r="CO432" s="456"/>
      <c r="CP432" s="456"/>
      <c r="CQ432" s="456"/>
    </row>
    <row r="433" spans="1:110" ht="12.75" customHeight="1">
      <c r="A433" s="456"/>
      <c r="B433" s="456"/>
      <c r="C433" s="456"/>
      <c r="D433" s="456"/>
      <c r="E433" s="456"/>
      <c r="F433" s="456" t="s">
        <v>1044</v>
      </c>
      <c r="G433" s="51"/>
      <c r="H433" s="456"/>
      <c r="I433" s="51"/>
      <c r="J433" s="51"/>
      <c r="K433" s="51"/>
      <c r="L433" s="51"/>
      <c r="M433" s="51"/>
      <c r="N433" s="51"/>
      <c r="O433" s="26"/>
      <c r="P433" s="51"/>
      <c r="Q433" s="51"/>
      <c r="R433" s="51"/>
      <c r="S433" s="51"/>
      <c r="T433" s="51"/>
      <c r="U433" s="51"/>
      <c r="V433" s="51"/>
      <c r="W433" s="51"/>
      <c r="X433" s="456"/>
      <c r="Y433" s="456"/>
      <c r="Z433" s="1731" t="s">
        <v>299</v>
      </c>
      <c r="AA433" s="1731"/>
      <c r="AB433" s="456"/>
      <c r="AC433" s="456"/>
      <c r="AD433" s="456"/>
      <c r="AE433" s="456"/>
      <c r="AF433" s="456"/>
      <c r="AG433" s="456"/>
      <c r="AH433" s="456"/>
      <c r="AI433" s="456"/>
      <c r="AJ433" s="456"/>
      <c r="AK433" s="456"/>
      <c r="AL433" s="456"/>
      <c r="AZ433" s="456"/>
      <c r="BA433" s="456"/>
      <c r="BB433" s="456"/>
      <c r="BC433" s="456"/>
      <c r="BD433" s="456"/>
      <c r="BE433" s="456"/>
      <c r="BF433" s="456"/>
      <c r="BG433" s="456"/>
      <c r="BH433" s="456"/>
      <c r="BI433" s="456"/>
      <c r="BJ433" s="456"/>
      <c r="BK433" s="456"/>
      <c r="BL433" s="456"/>
      <c r="BM433" s="456"/>
      <c r="BN433" s="456"/>
      <c r="BO433" s="456"/>
      <c r="BP433" s="456"/>
      <c r="BQ433" s="456"/>
      <c r="BR433" s="456"/>
      <c r="BS433" s="456"/>
      <c r="BT433" s="456"/>
      <c r="BU433" s="456"/>
      <c r="BV433" s="456"/>
      <c r="BW433" s="456"/>
      <c r="BX433" s="456"/>
      <c r="BY433" s="456"/>
      <c r="BZ433" s="456"/>
      <c r="CA433" s="456"/>
      <c r="CB433" s="456"/>
      <c r="CC433" s="456"/>
      <c r="CD433" s="456"/>
      <c r="CE433" s="456"/>
      <c r="CF433" s="456"/>
      <c r="CG433" s="456"/>
      <c r="CH433" s="456"/>
      <c r="CI433" s="456"/>
      <c r="CJ433" s="456"/>
      <c r="CK433" s="456"/>
      <c r="CL433" s="456"/>
      <c r="CM433" s="456"/>
      <c r="CN433" s="456"/>
      <c r="CO433" s="456"/>
      <c r="CP433" s="456"/>
      <c r="CQ433" s="456"/>
      <c r="CS433" s="456"/>
      <c r="CT433" s="456"/>
      <c r="CU433" s="456"/>
      <c r="CV433" s="456"/>
      <c r="CW433" s="456"/>
      <c r="CX433" s="456"/>
      <c r="CY433" s="456"/>
      <c r="CZ433" s="456"/>
      <c r="DA433" s="456"/>
      <c r="DB433" s="456"/>
      <c r="DC433" s="456"/>
      <c r="DD433" s="456"/>
      <c r="DE433" s="456"/>
      <c r="DF433" s="456"/>
    </row>
    <row r="434" spans="1:110" ht="12.75" customHeight="1">
      <c r="A434" s="45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Z434" s="456"/>
      <c r="BA434" s="456"/>
      <c r="BB434" s="456"/>
      <c r="BC434" s="456"/>
      <c r="BD434" s="456"/>
      <c r="BE434" s="456"/>
      <c r="BF434" s="456"/>
      <c r="BG434" s="456"/>
      <c r="BH434" s="456"/>
      <c r="BI434" s="456"/>
      <c r="BJ434" s="456"/>
      <c r="BK434" s="456"/>
      <c r="BL434" s="456"/>
      <c r="BM434" s="456"/>
      <c r="BN434" s="456"/>
      <c r="BO434" s="456"/>
      <c r="BP434" s="456"/>
      <c r="BQ434" s="456"/>
      <c r="BR434" s="456"/>
      <c r="BS434" s="456"/>
      <c r="BT434" s="456"/>
      <c r="BU434" s="456"/>
      <c r="BV434" s="456"/>
      <c r="BW434" s="456"/>
      <c r="BX434" s="456"/>
      <c r="BY434" s="456"/>
      <c r="BZ434" s="456"/>
      <c r="CA434" s="456"/>
      <c r="CB434" s="456"/>
      <c r="CC434" s="456"/>
      <c r="CD434" s="456"/>
      <c r="CE434" s="456"/>
      <c r="CF434" s="456"/>
      <c r="CG434" s="456"/>
      <c r="CH434" s="456"/>
      <c r="CI434" s="456"/>
      <c r="CJ434" s="456"/>
      <c r="CK434" s="456"/>
      <c r="CL434" s="456"/>
      <c r="CM434" s="456"/>
      <c r="CN434" s="456"/>
      <c r="CO434" s="456"/>
      <c r="CP434" s="456"/>
      <c r="CQ434" s="456"/>
      <c r="CS434" s="456"/>
      <c r="CT434" s="456"/>
      <c r="CU434" s="456"/>
      <c r="CV434" s="456"/>
      <c r="CW434" s="456"/>
      <c r="CX434" s="456"/>
      <c r="CY434" s="456"/>
      <c r="CZ434" s="456"/>
      <c r="DA434" s="456"/>
      <c r="DB434" s="456"/>
      <c r="DC434" s="456"/>
      <c r="DD434" s="456"/>
      <c r="DE434" s="456"/>
      <c r="DF434" s="456"/>
    </row>
    <row r="435" spans="1:110" ht="12.75" customHeight="1">
      <c r="A435" s="39" t="s">
        <v>890</v>
      </c>
      <c r="B435" s="39"/>
      <c r="C435" s="39"/>
      <c r="D435" s="39" t="s">
        <v>158</v>
      </c>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6"/>
      <c r="AF435" s="59"/>
      <c r="AG435" s="456"/>
      <c r="AH435" s="456"/>
      <c r="AI435" s="456"/>
      <c r="AJ435" s="456"/>
      <c r="AK435" s="456"/>
      <c r="AL435" s="456"/>
      <c r="AZ435" s="456"/>
      <c r="BA435" s="456"/>
      <c r="BB435" s="456"/>
      <c r="BC435" s="456"/>
      <c r="BD435" s="456"/>
      <c r="BE435" s="456"/>
      <c r="BF435" s="456"/>
      <c r="BG435" s="456"/>
      <c r="BH435" s="456"/>
      <c r="BI435" s="456"/>
      <c r="BJ435" s="456"/>
      <c r="BK435" s="456"/>
      <c r="BL435" s="456"/>
      <c r="BM435" s="456"/>
      <c r="BN435" s="456"/>
      <c r="BO435" s="456"/>
      <c r="BP435" s="456"/>
      <c r="BQ435" s="456"/>
      <c r="BR435" s="456"/>
      <c r="BS435" s="456"/>
      <c r="BT435" s="456"/>
      <c r="BU435" s="456"/>
      <c r="BV435" s="456"/>
      <c r="BW435" s="456"/>
      <c r="BX435" s="456"/>
      <c r="BY435" s="456"/>
      <c r="BZ435" s="456"/>
      <c r="CA435" s="456"/>
      <c r="CB435" s="456"/>
      <c r="CC435" s="456"/>
      <c r="CD435" s="456"/>
      <c r="CE435" s="456"/>
      <c r="CF435" s="456"/>
      <c r="CG435" s="456"/>
      <c r="CH435" s="456"/>
      <c r="CI435" s="456"/>
      <c r="CJ435" s="456"/>
      <c r="CK435" s="456"/>
      <c r="CL435" s="456"/>
      <c r="CM435" s="456"/>
      <c r="CN435" s="456"/>
      <c r="CO435" s="456"/>
      <c r="CP435" s="456"/>
      <c r="CQ435" s="456"/>
      <c r="CS435" s="456"/>
      <c r="CT435" s="456"/>
      <c r="CU435" s="456"/>
      <c r="CV435" s="456"/>
      <c r="CW435" s="456"/>
      <c r="CX435" s="456"/>
      <c r="CY435" s="456"/>
      <c r="CZ435" s="456"/>
      <c r="DA435" s="456"/>
      <c r="DB435" s="456"/>
      <c r="DC435" s="456"/>
      <c r="DD435" s="456"/>
      <c r="DE435" s="456"/>
      <c r="DF435" s="456"/>
    </row>
    <row r="436" spans="1:110" ht="12.75" customHeight="1">
      <c r="A436" s="456"/>
      <c r="B436" s="456"/>
      <c r="C436" s="456"/>
      <c r="D436" s="1927" t="s">
        <v>1045</v>
      </c>
      <c r="E436" s="1928"/>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2207"/>
      <c r="AG436" s="2166">
        <v>72</v>
      </c>
      <c r="AH436" s="2166"/>
      <c r="AI436" s="2166"/>
      <c r="AJ436" s="2166"/>
      <c r="AK436" s="456"/>
      <c r="AL436" s="456"/>
      <c r="AZ436" s="456"/>
      <c r="BA436" s="456"/>
      <c r="BB436" s="456"/>
      <c r="BC436" s="456"/>
      <c r="BD436" s="456"/>
      <c r="BE436" s="456"/>
      <c r="BF436" s="456"/>
      <c r="BG436" s="456"/>
      <c r="BH436" s="456"/>
      <c r="BI436" s="456"/>
      <c r="BJ436" s="456"/>
      <c r="BK436" s="456"/>
      <c r="BL436" s="456"/>
      <c r="BM436" s="456"/>
      <c r="BN436" s="456"/>
      <c r="BO436" s="456"/>
      <c r="BP436" s="456"/>
      <c r="BQ436" s="456"/>
      <c r="BR436" s="456"/>
      <c r="BS436" s="456"/>
      <c r="BT436" s="456"/>
      <c r="BU436" s="456"/>
      <c r="BV436" s="456"/>
      <c r="BW436" s="456"/>
      <c r="BX436" s="456"/>
      <c r="BY436" s="456"/>
      <c r="BZ436" s="456"/>
      <c r="CA436" s="456"/>
      <c r="CB436" s="456"/>
      <c r="CC436" s="456"/>
      <c r="CD436" s="456"/>
      <c r="CE436" s="456"/>
      <c r="CF436" s="456"/>
      <c r="CG436" s="456"/>
      <c r="CH436" s="456"/>
      <c r="CI436" s="456"/>
      <c r="CJ436" s="456"/>
      <c r="CK436" s="456"/>
      <c r="CL436" s="456"/>
      <c r="CM436" s="456"/>
      <c r="CN436" s="456"/>
      <c r="CO436" s="456"/>
      <c r="CP436" s="456"/>
      <c r="CQ436" s="456"/>
      <c r="CS436" s="456"/>
      <c r="CT436" s="456"/>
      <c r="CU436" s="456"/>
      <c r="CV436" s="456"/>
      <c r="CW436" s="456"/>
      <c r="CX436" s="456"/>
      <c r="CY436" s="456"/>
      <c r="CZ436" s="456"/>
      <c r="DA436" s="456"/>
      <c r="DB436" s="456"/>
      <c r="DC436" s="456"/>
      <c r="DD436" s="456"/>
      <c r="DE436" s="456"/>
      <c r="DF436" s="456"/>
    </row>
    <row r="437" spans="1:110" ht="12.75" customHeight="1">
      <c r="A437" s="456"/>
      <c r="B437" s="456"/>
      <c r="C437" s="456"/>
      <c r="D437" s="2080" t="s">
        <v>1046</v>
      </c>
      <c r="E437" s="2110"/>
      <c r="F437" s="2110"/>
      <c r="G437" s="2110"/>
      <c r="H437" s="2110"/>
      <c r="I437" s="2110"/>
      <c r="J437" s="2110"/>
      <c r="K437" s="2110"/>
      <c r="L437" s="2110"/>
      <c r="M437" s="2110"/>
      <c r="N437" s="2110"/>
      <c r="O437" s="2110"/>
      <c r="P437" s="2110"/>
      <c r="Q437" s="2110"/>
      <c r="R437" s="2110"/>
      <c r="S437" s="2110"/>
      <c r="T437" s="2110"/>
      <c r="U437" s="2110"/>
      <c r="V437" s="2110"/>
      <c r="W437" s="2110"/>
      <c r="X437" s="2110"/>
      <c r="Y437" s="2110"/>
      <c r="Z437" s="2110"/>
      <c r="AA437" s="2110"/>
      <c r="AB437" s="2110"/>
      <c r="AC437" s="2110"/>
      <c r="AD437" s="2110"/>
      <c r="AE437" s="2110"/>
      <c r="AF437" s="2111"/>
      <c r="AG437" s="2226"/>
      <c r="AH437" s="1967"/>
      <c r="AI437" s="1967"/>
      <c r="AJ437" s="1967"/>
      <c r="AK437" s="456"/>
      <c r="AL437" s="456"/>
      <c r="AZ437" s="456"/>
      <c r="BA437" s="456"/>
      <c r="BB437" s="456"/>
      <c r="BC437" s="456"/>
      <c r="BD437" s="456"/>
      <c r="BE437" s="456"/>
      <c r="BF437" s="456"/>
      <c r="BG437" s="456"/>
      <c r="BH437" s="456"/>
      <c r="BI437" s="456"/>
      <c r="BJ437" s="456"/>
      <c r="BK437" s="456"/>
      <c r="BL437" s="456"/>
      <c r="BM437" s="456"/>
      <c r="BN437" s="456"/>
      <c r="BO437" s="456"/>
      <c r="BP437" s="456"/>
      <c r="BQ437" s="456"/>
      <c r="BR437" s="456"/>
      <c r="BS437" s="456"/>
      <c r="BT437" s="456"/>
      <c r="BU437" s="456"/>
      <c r="BV437" s="456"/>
      <c r="BW437" s="456"/>
      <c r="BX437" s="456"/>
      <c r="BY437" s="456"/>
      <c r="BZ437" s="456"/>
      <c r="CA437" s="456"/>
      <c r="CB437" s="456"/>
      <c r="CC437" s="456"/>
      <c r="CD437" s="456"/>
      <c r="CE437" s="456"/>
      <c r="CF437" s="456"/>
      <c r="CG437" s="456"/>
      <c r="CH437" s="456"/>
      <c r="CI437" s="456"/>
      <c r="CJ437" s="456"/>
      <c r="CK437" s="456"/>
      <c r="CL437" s="456"/>
      <c r="CM437" s="456"/>
      <c r="CN437" s="456"/>
      <c r="CO437" s="456"/>
      <c r="CP437" s="456"/>
      <c r="CQ437" s="456"/>
      <c r="CS437" s="456"/>
      <c r="CT437" s="456"/>
      <c r="CU437" s="456"/>
      <c r="CV437" s="456"/>
      <c r="CW437" s="456"/>
      <c r="CX437" s="456"/>
      <c r="CY437" s="456"/>
      <c r="CZ437" s="456"/>
      <c r="DA437" s="456"/>
      <c r="DB437" s="456"/>
      <c r="DC437" s="456"/>
      <c r="DD437" s="456"/>
      <c r="DE437" s="456"/>
      <c r="DF437" s="456"/>
    </row>
    <row r="438" spans="1:110" ht="12.75" customHeight="1">
      <c r="A438" s="456"/>
      <c r="B438" s="456"/>
      <c r="C438" s="456"/>
      <c r="D438" s="2080" t="s">
        <v>1047</v>
      </c>
      <c r="E438" s="2110"/>
      <c r="F438" s="2110"/>
      <c r="G438" s="2110"/>
      <c r="H438" s="2110"/>
      <c r="I438" s="2110"/>
      <c r="J438" s="2110"/>
      <c r="K438" s="2110"/>
      <c r="L438" s="2110"/>
      <c r="M438" s="2110"/>
      <c r="N438" s="2110"/>
      <c r="O438" s="2110"/>
      <c r="P438" s="2110"/>
      <c r="Q438" s="2110"/>
      <c r="R438" s="2110"/>
      <c r="S438" s="2110"/>
      <c r="T438" s="2110"/>
      <c r="U438" s="2110"/>
      <c r="V438" s="2110"/>
      <c r="W438" s="2110"/>
      <c r="X438" s="2110"/>
      <c r="Y438" s="2110"/>
      <c r="Z438" s="2110"/>
      <c r="AA438" s="2110"/>
      <c r="AB438" s="2110"/>
      <c r="AC438" s="2110"/>
      <c r="AD438" s="2110"/>
      <c r="AE438" s="2110"/>
      <c r="AF438" s="2111"/>
      <c r="AG438" s="2166">
        <v>71</v>
      </c>
      <c r="AH438" s="2166"/>
      <c r="AI438" s="2166"/>
      <c r="AJ438" s="2166"/>
      <c r="AK438" s="456"/>
      <c r="AL438" s="456"/>
      <c r="AZ438" s="456"/>
      <c r="BA438" s="456"/>
      <c r="BB438" s="456"/>
      <c r="BC438" s="456"/>
      <c r="BD438" s="456"/>
      <c r="BE438" s="456"/>
      <c r="BF438" s="456"/>
      <c r="BG438" s="456"/>
      <c r="BH438" s="456"/>
      <c r="BI438" s="456"/>
      <c r="BJ438" s="456"/>
      <c r="BK438" s="456"/>
      <c r="BL438" s="456"/>
      <c r="BM438" s="456"/>
      <c r="BN438" s="456"/>
      <c r="BO438" s="456"/>
      <c r="BP438" s="456"/>
      <c r="BQ438" s="456"/>
      <c r="BR438" s="456"/>
      <c r="BS438" s="456"/>
      <c r="BT438" s="456"/>
      <c r="BU438" s="456"/>
      <c r="BV438" s="456"/>
      <c r="BW438" s="456"/>
      <c r="BX438" s="456"/>
      <c r="BY438" s="456"/>
      <c r="BZ438" s="456"/>
      <c r="CA438" s="456"/>
      <c r="CB438" s="456"/>
      <c r="CC438" s="456"/>
      <c r="CD438" s="456"/>
      <c r="CE438" s="456"/>
      <c r="CF438" s="456"/>
      <c r="CG438" s="456"/>
      <c r="CH438" s="456"/>
      <c r="CI438" s="456"/>
      <c r="CJ438" s="456"/>
      <c r="CK438" s="456"/>
      <c r="CL438" s="456"/>
      <c r="CM438" s="456"/>
      <c r="CN438" s="456"/>
      <c r="CO438" s="456"/>
      <c r="CP438" s="456"/>
      <c r="CQ438" s="456"/>
      <c r="CS438" s="456"/>
      <c r="CT438" s="456"/>
      <c r="CU438" s="456"/>
      <c r="CV438" s="456"/>
      <c r="CW438" s="456"/>
      <c r="CX438" s="456"/>
      <c r="CY438" s="456"/>
      <c r="CZ438" s="456"/>
      <c r="DA438" s="456"/>
      <c r="DB438" s="456"/>
      <c r="DC438" s="456"/>
      <c r="DD438" s="456"/>
      <c r="DE438" s="456"/>
      <c r="DF438" s="456"/>
    </row>
    <row r="439" spans="1:110" ht="12.75" customHeight="1">
      <c r="A439" s="456"/>
      <c r="B439" s="456"/>
      <c r="C439" s="456"/>
      <c r="D439" s="2080" t="s">
        <v>1048</v>
      </c>
      <c r="E439" s="2110"/>
      <c r="F439" s="2110"/>
      <c r="G439" s="2110"/>
      <c r="H439" s="2110"/>
      <c r="I439" s="2110"/>
      <c r="J439" s="2110"/>
      <c r="K439" s="2110"/>
      <c r="L439" s="2110"/>
      <c r="M439" s="2110"/>
      <c r="N439" s="2110"/>
      <c r="O439" s="2110"/>
      <c r="P439" s="2110"/>
      <c r="Q439" s="2110"/>
      <c r="R439" s="2110"/>
      <c r="S439" s="2110"/>
      <c r="T439" s="2110"/>
      <c r="U439" s="2110"/>
      <c r="V439" s="2110"/>
      <c r="W439" s="2110"/>
      <c r="X439" s="2110"/>
      <c r="Y439" s="2110"/>
      <c r="Z439" s="2110"/>
      <c r="AA439" s="2110"/>
      <c r="AB439" s="2110"/>
      <c r="AC439" s="2110"/>
      <c r="AD439" s="2110"/>
      <c r="AE439" s="2110"/>
      <c r="AF439" s="2111"/>
      <c r="AG439" s="2166">
        <v>71</v>
      </c>
      <c r="AH439" s="2166"/>
      <c r="AI439" s="2166"/>
      <c r="AJ439" s="2166"/>
      <c r="AK439" s="456"/>
      <c r="AL439" s="456"/>
      <c r="AZ439" s="456"/>
      <c r="BA439" s="456"/>
      <c r="BB439" s="456"/>
      <c r="BC439" s="456"/>
      <c r="BD439" s="456"/>
      <c r="BE439" s="456"/>
      <c r="BF439" s="456"/>
      <c r="BG439" s="456"/>
      <c r="BH439" s="456"/>
      <c r="BI439" s="456"/>
      <c r="BJ439" s="456"/>
      <c r="BK439" s="456"/>
      <c r="BL439" s="456"/>
      <c r="BM439" s="456"/>
      <c r="BN439" s="456"/>
      <c r="BO439" s="456"/>
      <c r="BP439" s="456"/>
      <c r="BQ439" s="456"/>
      <c r="BR439" s="456"/>
      <c r="BS439" s="456"/>
      <c r="BT439" s="456"/>
      <c r="BU439" s="456"/>
      <c r="BV439" s="456"/>
      <c r="BW439" s="456"/>
      <c r="BX439" s="456"/>
      <c r="BY439" s="456"/>
      <c r="BZ439" s="456"/>
      <c r="CA439" s="456"/>
      <c r="CB439" s="456"/>
      <c r="CC439" s="456"/>
      <c r="CD439" s="456"/>
      <c r="CE439" s="456"/>
      <c r="CF439" s="456"/>
      <c r="CG439" s="456"/>
      <c r="CH439" s="456"/>
      <c r="CI439" s="456"/>
      <c r="CJ439" s="456"/>
      <c r="CK439" s="456"/>
      <c r="CL439" s="456"/>
      <c r="CM439" s="456"/>
      <c r="CN439" s="456"/>
      <c r="CO439" s="456"/>
      <c r="CP439" s="456"/>
      <c r="CQ439" s="456"/>
      <c r="CS439" s="456"/>
      <c r="CT439" s="456"/>
      <c r="CU439" s="456"/>
      <c r="CV439" s="456"/>
      <c r="CW439" s="456"/>
      <c r="CX439" s="456"/>
      <c r="CY439" s="456"/>
      <c r="CZ439" s="456"/>
      <c r="DA439" s="456"/>
      <c r="DB439" s="456"/>
      <c r="DC439" s="456"/>
      <c r="DD439" s="456"/>
      <c r="DE439" s="456"/>
      <c r="DF439" s="456"/>
    </row>
    <row r="440" spans="1:110" ht="12.75" customHeight="1">
      <c r="A440" s="456"/>
      <c r="B440" s="456"/>
      <c r="C440" s="456"/>
      <c r="D440" s="2080" t="s">
        <v>1049</v>
      </c>
      <c r="E440" s="2110"/>
      <c r="F440" s="2110"/>
      <c r="G440" s="2110"/>
      <c r="H440" s="2110"/>
      <c r="I440" s="2110"/>
      <c r="J440" s="2110"/>
      <c r="K440" s="2110"/>
      <c r="L440" s="2110"/>
      <c r="M440" s="2110"/>
      <c r="N440" s="2110"/>
      <c r="O440" s="2110"/>
      <c r="P440" s="2110"/>
      <c r="Q440" s="2110"/>
      <c r="R440" s="2110"/>
      <c r="S440" s="2110"/>
      <c r="T440" s="2110"/>
      <c r="U440" s="2110"/>
      <c r="V440" s="2110"/>
      <c r="W440" s="2110"/>
      <c r="X440" s="2110"/>
      <c r="Y440" s="2110"/>
      <c r="Z440" s="2110"/>
      <c r="AA440" s="2110"/>
      <c r="AB440" s="2110"/>
      <c r="AC440" s="2110"/>
      <c r="AD440" s="2110"/>
      <c r="AE440" s="2110"/>
      <c r="AF440" s="2111"/>
      <c r="AG440" s="2167">
        <f>IF(ISERROR(AG439/AG438),"",AG439/AG438)</f>
        <v>1</v>
      </c>
      <c r="AH440" s="2167"/>
      <c r="AI440" s="2167"/>
      <c r="AJ440" s="2167"/>
      <c r="AK440" s="456"/>
      <c r="AL440" s="456"/>
      <c r="AZ440" s="456"/>
      <c r="BA440" s="456"/>
      <c r="BB440" s="456"/>
      <c r="BC440" s="456"/>
      <c r="BD440" s="456"/>
      <c r="BE440" s="456"/>
      <c r="BF440" s="456"/>
      <c r="BG440" s="456"/>
      <c r="BH440" s="456"/>
      <c r="BI440" s="456"/>
      <c r="BJ440" s="456"/>
      <c r="BK440" s="456"/>
      <c r="BL440" s="456"/>
      <c r="BM440" s="456"/>
      <c r="BN440" s="456"/>
      <c r="BO440" s="456"/>
      <c r="BP440" s="456"/>
      <c r="BQ440" s="456"/>
      <c r="BR440" s="456"/>
      <c r="BS440" s="456"/>
      <c r="BT440" s="456"/>
      <c r="BU440" s="456"/>
      <c r="BV440" s="456"/>
      <c r="BW440" s="456"/>
      <c r="BX440" s="456"/>
      <c r="BY440" s="456"/>
      <c r="BZ440" s="456"/>
      <c r="CA440" s="456"/>
      <c r="CB440" s="456"/>
      <c r="CC440" s="456"/>
      <c r="CD440" s="456"/>
      <c r="CE440" s="456"/>
      <c r="CF440" s="456"/>
      <c r="CG440" s="456"/>
      <c r="CH440" s="456"/>
      <c r="CI440" s="456"/>
      <c r="CJ440" s="456"/>
      <c r="CK440" s="456"/>
      <c r="CL440" s="456"/>
      <c r="CM440" s="456"/>
      <c r="CN440" s="456"/>
      <c r="CO440" s="456"/>
      <c r="CP440" s="456"/>
      <c r="CQ440" s="456"/>
      <c r="CS440" s="456"/>
      <c r="CT440" s="456"/>
      <c r="CU440" s="456"/>
      <c r="CV440" s="456"/>
      <c r="CW440" s="456"/>
      <c r="CX440" s="456"/>
      <c r="CY440" s="456"/>
      <c r="CZ440" s="456"/>
      <c r="DA440" s="456"/>
      <c r="DB440" s="456"/>
      <c r="DC440" s="456"/>
      <c r="DD440" s="456"/>
      <c r="DE440" s="456"/>
      <c r="DF440" s="456"/>
    </row>
    <row r="441" spans="1:110" ht="12.75" customHeight="1">
      <c r="A441" s="456"/>
      <c r="B441" s="456"/>
      <c r="C441" s="456"/>
      <c r="D441" s="2080" t="s">
        <v>1050</v>
      </c>
      <c r="E441" s="2110"/>
      <c r="F441" s="2110"/>
      <c r="G441" s="2110"/>
      <c r="H441" s="2110"/>
      <c r="I441" s="2110"/>
      <c r="J441" s="2110"/>
      <c r="K441" s="2110"/>
      <c r="L441" s="2110"/>
      <c r="M441" s="2110"/>
      <c r="N441" s="2110"/>
      <c r="O441" s="2110"/>
      <c r="P441" s="2110"/>
      <c r="Q441" s="2110"/>
      <c r="R441" s="2110"/>
      <c r="S441" s="2110"/>
      <c r="T441" s="2110"/>
      <c r="U441" s="2110"/>
      <c r="V441" s="2110"/>
      <c r="W441" s="2110"/>
      <c r="X441" s="2110"/>
      <c r="Y441" s="2110"/>
      <c r="Z441" s="2110"/>
      <c r="AA441" s="2110"/>
      <c r="AB441" s="2110"/>
      <c r="AC441" s="2110"/>
      <c r="AD441" s="2110"/>
      <c r="AE441" s="2110"/>
      <c r="AF441" s="2111"/>
      <c r="AG441" s="2150">
        <v>52594</v>
      </c>
      <c r="AH441" s="2150"/>
      <c r="AI441" s="2150"/>
      <c r="AJ441" s="2150"/>
      <c r="AK441" s="456"/>
      <c r="AL441" s="456"/>
      <c r="AZ441" s="456"/>
      <c r="BA441" s="456"/>
      <c r="BB441" s="456"/>
      <c r="BC441" s="456"/>
      <c r="BD441" s="456"/>
      <c r="BE441" s="456"/>
      <c r="BF441" s="456"/>
      <c r="BG441" s="456"/>
      <c r="BH441" s="456"/>
      <c r="BI441" s="456"/>
      <c r="BJ441" s="456"/>
      <c r="BK441" s="456"/>
      <c r="BL441" s="456"/>
      <c r="BM441" s="456"/>
      <c r="BN441" s="456"/>
      <c r="BO441" s="456"/>
      <c r="BP441" s="456"/>
      <c r="BQ441" s="456"/>
      <c r="BR441" s="456"/>
      <c r="BS441" s="456"/>
      <c r="BT441" s="456"/>
      <c r="BU441" s="456"/>
      <c r="BV441" s="456"/>
      <c r="BW441" s="456"/>
      <c r="BX441" s="456"/>
      <c r="BY441" s="456"/>
      <c r="BZ441" s="456"/>
      <c r="CA441" s="456"/>
      <c r="CB441" s="456"/>
      <c r="CC441" s="456"/>
      <c r="CD441" s="456"/>
      <c r="CE441" s="456"/>
      <c r="CF441" s="456"/>
      <c r="CG441" s="456"/>
      <c r="CH441" s="456"/>
      <c r="CI441" s="456"/>
      <c r="CJ441" s="456"/>
      <c r="CK441" s="456"/>
      <c r="CL441" s="456"/>
      <c r="CM441" s="456"/>
      <c r="CN441" s="456"/>
      <c r="CO441" s="456"/>
      <c r="CP441" s="456"/>
      <c r="CQ441" s="456"/>
      <c r="CS441" s="456"/>
      <c r="CT441" s="456"/>
      <c r="CU441" s="456"/>
      <c r="CV441" s="456"/>
      <c r="CW441" s="456"/>
      <c r="CX441" s="456"/>
      <c r="CY441" s="456"/>
      <c r="CZ441" s="456"/>
      <c r="DA441" s="456"/>
      <c r="DB441" s="456"/>
      <c r="DC441" s="456"/>
      <c r="DD441" s="456"/>
      <c r="DE441" s="456"/>
      <c r="DF441" s="456"/>
    </row>
    <row r="442" spans="1:110" ht="12.75" customHeight="1">
      <c r="A442" s="456"/>
      <c r="B442" s="456"/>
      <c r="C442" s="456"/>
      <c r="D442" s="2080" t="s">
        <v>1051</v>
      </c>
      <c r="E442" s="2110"/>
      <c r="F442" s="2110"/>
      <c r="G442" s="2110"/>
      <c r="H442" s="2110"/>
      <c r="I442" s="2110"/>
      <c r="J442" s="2110"/>
      <c r="K442" s="2110"/>
      <c r="L442" s="2110"/>
      <c r="M442" s="2110"/>
      <c r="N442" s="2110"/>
      <c r="O442" s="2110"/>
      <c r="P442" s="2110"/>
      <c r="Q442" s="2110"/>
      <c r="R442" s="2110"/>
      <c r="S442" s="2110"/>
      <c r="T442" s="2110"/>
      <c r="U442" s="2110"/>
      <c r="V442" s="2110"/>
      <c r="W442" s="2110"/>
      <c r="X442" s="2110"/>
      <c r="Y442" s="2110"/>
      <c r="Z442" s="2110"/>
      <c r="AA442" s="2110"/>
      <c r="AB442" s="2110"/>
      <c r="AC442" s="2110"/>
      <c r="AD442" s="2110"/>
      <c r="AE442" s="2110"/>
      <c r="AF442" s="2111"/>
      <c r="AG442" s="2150">
        <f>AG441</f>
        <v>52594</v>
      </c>
      <c r="AH442" s="2150"/>
      <c r="AI442" s="2150"/>
      <c r="AJ442" s="2150"/>
      <c r="AK442" s="456"/>
      <c r="AL442" s="456"/>
      <c r="AZ442" s="456"/>
      <c r="BA442" s="456"/>
      <c r="BB442" s="456"/>
      <c r="BC442" s="456"/>
      <c r="BD442" s="456"/>
      <c r="BE442" s="456"/>
      <c r="BF442" s="456"/>
      <c r="BG442" s="456"/>
      <c r="BH442" s="456"/>
      <c r="BI442" s="456"/>
      <c r="BJ442" s="456"/>
      <c r="BK442" s="456"/>
      <c r="BL442" s="456"/>
      <c r="BM442" s="456"/>
      <c r="BN442" s="456"/>
      <c r="BO442" s="456"/>
      <c r="BP442" s="456"/>
      <c r="BQ442" s="456"/>
      <c r="BR442" s="456"/>
      <c r="BS442" s="456"/>
      <c r="BT442" s="456"/>
      <c r="BU442" s="456"/>
      <c r="BV442" s="456"/>
      <c r="BW442" s="456"/>
      <c r="BX442" s="456"/>
      <c r="BY442" s="456"/>
      <c r="BZ442" s="456"/>
      <c r="CA442" s="456"/>
      <c r="CB442" s="456"/>
      <c r="CC442" s="456"/>
      <c r="CD442" s="456"/>
      <c r="CE442" s="456"/>
      <c r="CF442" s="456"/>
      <c r="CG442" s="456"/>
      <c r="CH442" s="456"/>
      <c r="CI442" s="456"/>
      <c r="CJ442" s="456"/>
      <c r="CK442" s="456"/>
      <c r="CL442" s="456"/>
      <c r="CM442" s="456"/>
      <c r="CN442" s="456"/>
      <c r="CO442" s="456"/>
      <c r="CP442" s="456"/>
      <c r="CQ442" s="456"/>
      <c r="CS442" s="456"/>
      <c r="CT442" s="456"/>
      <c r="CU442" s="456"/>
      <c r="CV442" s="456"/>
      <c r="CW442" s="456"/>
      <c r="CX442" s="456"/>
      <c r="CY442" s="456"/>
      <c r="CZ442" s="456"/>
      <c r="DA442" s="456"/>
      <c r="DB442" s="456"/>
      <c r="DC442" s="456"/>
      <c r="DD442" s="456"/>
      <c r="DE442" s="456"/>
      <c r="DF442" s="456"/>
    </row>
    <row r="443" spans="1:110" ht="12.75" customHeight="1">
      <c r="A443" s="456"/>
      <c r="B443" s="456"/>
      <c r="C443" s="456"/>
      <c r="D443" s="2080" t="s">
        <v>1052</v>
      </c>
      <c r="E443" s="2110"/>
      <c r="F443" s="2110"/>
      <c r="G443" s="2110"/>
      <c r="H443" s="2110"/>
      <c r="I443" s="2110"/>
      <c r="J443" s="2110"/>
      <c r="K443" s="2110"/>
      <c r="L443" s="2110"/>
      <c r="M443" s="2110"/>
      <c r="N443" s="2110"/>
      <c r="O443" s="2110"/>
      <c r="P443" s="2110"/>
      <c r="Q443" s="2110"/>
      <c r="R443" s="2110"/>
      <c r="S443" s="2110"/>
      <c r="T443" s="2110"/>
      <c r="U443" s="2110"/>
      <c r="V443" s="2110"/>
      <c r="W443" s="2110"/>
      <c r="X443" s="2110"/>
      <c r="Y443" s="2110"/>
      <c r="Z443" s="2110"/>
      <c r="AA443" s="2110"/>
      <c r="AB443" s="2110"/>
      <c r="AC443" s="2110"/>
      <c r="AD443" s="2110"/>
      <c r="AE443" s="2110"/>
      <c r="AF443" s="2111"/>
      <c r="AG443" s="2167">
        <f>IF(ISERROR(AG442/AG441),"",AG442/AG441)</f>
        <v>1</v>
      </c>
      <c r="AH443" s="2167"/>
      <c r="AI443" s="2167"/>
      <c r="AJ443" s="2167"/>
      <c r="AK443" s="456"/>
      <c r="AL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56"/>
      <c r="CD443" s="456"/>
      <c r="CE443" s="456"/>
      <c r="CF443" s="456"/>
      <c r="CG443" s="456"/>
      <c r="CH443" s="456"/>
      <c r="CI443" s="456"/>
      <c r="CJ443" s="456"/>
      <c r="CK443" s="456"/>
      <c r="CL443" s="456"/>
      <c r="CM443" s="456"/>
      <c r="CN443" s="456"/>
      <c r="CO443" s="456"/>
      <c r="CP443" s="456"/>
      <c r="CQ443" s="456"/>
      <c r="CS443" s="456"/>
      <c r="CT443" s="456"/>
      <c r="CU443" s="456"/>
      <c r="CV443" s="456"/>
      <c r="CW443" s="456"/>
      <c r="CX443" s="456"/>
      <c r="CY443" s="456"/>
      <c r="CZ443" s="456"/>
      <c r="DA443" s="456"/>
      <c r="DB443" s="456"/>
      <c r="DC443" s="456"/>
      <c r="DD443" s="456"/>
      <c r="DE443" s="456"/>
      <c r="DF443" s="456"/>
    </row>
    <row r="444" spans="1:110" ht="12.75" customHeight="1">
      <c r="A444" s="456"/>
      <c r="B444" s="456"/>
      <c r="C444" s="456"/>
      <c r="D444" s="2080" t="s">
        <v>1053</v>
      </c>
      <c r="E444" s="2110"/>
      <c r="F444" s="2110"/>
      <c r="G444" s="2110"/>
      <c r="H444" s="2110"/>
      <c r="I444" s="2110"/>
      <c r="J444" s="2110"/>
      <c r="K444" s="2110"/>
      <c r="L444" s="2110"/>
      <c r="M444" s="2110"/>
      <c r="N444" s="2110"/>
      <c r="O444" s="2110"/>
      <c r="P444" s="2110"/>
      <c r="Q444" s="2110"/>
      <c r="R444" s="2110"/>
      <c r="S444" s="2110"/>
      <c r="T444" s="2110"/>
      <c r="U444" s="2110"/>
      <c r="V444" s="2110"/>
      <c r="W444" s="2110"/>
      <c r="X444" s="2110"/>
      <c r="Y444" s="2110"/>
      <c r="Z444" s="2110"/>
      <c r="AA444" s="2110"/>
      <c r="AB444" s="2110"/>
      <c r="AC444" s="2110"/>
      <c r="AD444" s="2110"/>
      <c r="AE444" s="2110"/>
      <c r="AF444" s="2111"/>
      <c r="AG444" s="2167">
        <f>MIN(IF(AG440&gt;AG443,AG443,AG440),1)</f>
        <v>1</v>
      </c>
      <c r="AH444" s="2167"/>
      <c r="AI444" s="2167"/>
      <c r="AJ444" s="2167"/>
      <c r="AK444" s="456"/>
      <c r="AL444" s="456"/>
      <c r="AZ444" s="456"/>
      <c r="BA444" s="456"/>
      <c r="BB444" s="456"/>
      <c r="BC444" s="456"/>
      <c r="BD444" s="456"/>
      <c r="BE444" s="456"/>
      <c r="BF444" s="456"/>
      <c r="BG444" s="456"/>
      <c r="BH444" s="456"/>
      <c r="BI444" s="456"/>
      <c r="BJ444" s="456"/>
      <c r="BK444" s="456"/>
      <c r="BL444" s="456"/>
      <c r="BM444" s="456"/>
      <c r="BN444" s="456"/>
      <c r="BO444" s="456"/>
      <c r="BP444" s="456"/>
      <c r="BQ444" s="456"/>
      <c r="BR444" s="456"/>
      <c r="BS444" s="456"/>
      <c r="BT444" s="456"/>
      <c r="BU444" s="456"/>
      <c r="BV444" s="456"/>
      <c r="BW444" s="456"/>
      <c r="BX444" s="456"/>
      <c r="BY444" s="456"/>
      <c r="BZ444" s="456"/>
      <c r="CA444" s="456"/>
      <c r="CB444" s="456"/>
      <c r="CC444" s="456"/>
      <c r="CD444" s="456"/>
      <c r="CE444" s="456"/>
      <c r="CF444" s="456"/>
      <c r="CG444" s="456"/>
      <c r="CH444" s="456"/>
      <c r="CI444" s="456"/>
      <c r="CJ444" s="456"/>
      <c r="CK444" s="456"/>
      <c r="CL444" s="456"/>
      <c r="CM444" s="456"/>
      <c r="CN444" s="456"/>
      <c r="CO444" s="456"/>
      <c r="CP444" s="456"/>
      <c r="CQ444" s="456"/>
      <c r="CS444" s="456"/>
      <c r="CT444" s="456"/>
      <c r="CU444" s="456"/>
      <c r="CV444" s="456"/>
      <c r="CW444" s="456"/>
      <c r="CX444" s="456"/>
      <c r="CY444" s="456"/>
      <c r="CZ444" s="456"/>
      <c r="DA444" s="456"/>
      <c r="DB444" s="456"/>
      <c r="DC444" s="456"/>
      <c r="DD444" s="456"/>
      <c r="DE444" s="456"/>
      <c r="DF444" s="456"/>
    </row>
    <row r="445" spans="1:110" ht="12.75" customHeight="1">
      <c r="A445" s="456"/>
      <c r="B445" s="456"/>
      <c r="C445" s="456"/>
      <c r="D445" s="2080" t="s">
        <v>1054</v>
      </c>
      <c r="E445" s="1928"/>
      <c r="F445" s="1928"/>
      <c r="G445" s="1928"/>
      <c r="H445" s="1928"/>
      <c r="I445" s="1928"/>
      <c r="J445" s="1928"/>
      <c r="K445" s="1928"/>
      <c r="L445" s="1928"/>
      <c r="M445" s="1928"/>
      <c r="N445" s="1928"/>
      <c r="O445" s="1928"/>
      <c r="P445" s="1928"/>
      <c r="Q445" s="1928"/>
      <c r="R445" s="1928"/>
      <c r="S445" s="1928"/>
      <c r="T445" s="1928"/>
      <c r="U445" s="1928"/>
      <c r="V445" s="1928"/>
      <c r="W445" s="1928"/>
      <c r="X445" s="1928"/>
      <c r="Y445" s="1928"/>
      <c r="Z445" s="1928"/>
      <c r="AA445" s="1928"/>
      <c r="AB445" s="1928"/>
      <c r="AC445" s="1928"/>
      <c r="AD445" s="1928"/>
      <c r="AE445" s="1928"/>
      <c r="AF445" s="2207"/>
      <c r="AG445" s="2150">
        <f>1028+546+480+429</f>
        <v>2483</v>
      </c>
      <c r="AH445" s="2150"/>
      <c r="AI445" s="2150"/>
      <c r="AJ445" s="2150"/>
      <c r="AK445" s="456"/>
      <c r="AL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56"/>
      <c r="CD445" s="456"/>
      <c r="CE445" s="456"/>
      <c r="CF445" s="456"/>
      <c r="CG445" s="456"/>
      <c r="CH445" s="456"/>
      <c r="CI445" s="456"/>
      <c r="CJ445" s="456"/>
      <c r="CK445" s="456"/>
      <c r="CL445" s="456"/>
      <c r="CM445" s="456"/>
      <c r="CN445" s="456"/>
      <c r="CO445" s="456"/>
      <c r="CP445" s="456"/>
      <c r="CQ445" s="456"/>
      <c r="CS445" s="456"/>
      <c r="CT445" s="456"/>
      <c r="CU445" s="456"/>
      <c r="CV445" s="456"/>
      <c r="CW445" s="456"/>
      <c r="CX445" s="456"/>
      <c r="CY445" s="456"/>
      <c r="CZ445" s="456"/>
      <c r="DA445" s="456"/>
      <c r="DB445" s="456"/>
      <c r="DC445" s="456"/>
      <c r="DD445" s="456"/>
      <c r="DE445" s="456"/>
      <c r="DF445" s="456"/>
    </row>
    <row r="446" spans="1:110" ht="12.75" customHeight="1">
      <c r="A446" s="456"/>
      <c r="B446" s="456"/>
      <c r="C446" s="456"/>
      <c r="D446" s="1927" t="s">
        <v>1055</v>
      </c>
      <c r="E446" s="1928"/>
      <c r="F446" s="1928"/>
      <c r="G446" s="1928"/>
      <c r="H446" s="1928"/>
      <c r="I446" s="1928"/>
      <c r="J446" s="1928"/>
      <c r="K446" s="1928"/>
      <c r="L446" s="1928"/>
      <c r="M446" s="1928"/>
      <c r="N446" s="1928"/>
      <c r="O446" s="1928"/>
      <c r="P446" s="1928"/>
      <c r="Q446" s="1928"/>
      <c r="R446" s="1928"/>
      <c r="S446" s="1928"/>
      <c r="T446" s="1928"/>
      <c r="U446" s="1928"/>
      <c r="V446" s="1928"/>
      <c r="W446" s="1928"/>
      <c r="X446" s="1928"/>
      <c r="Y446" s="1928"/>
      <c r="Z446" s="1928"/>
      <c r="AA446" s="1928"/>
      <c r="AB446" s="1928"/>
      <c r="AC446" s="1928"/>
      <c r="AD446" s="1928"/>
      <c r="AE446" s="1928"/>
      <c r="AF446" s="2207"/>
      <c r="AG446" s="2150">
        <v>0</v>
      </c>
      <c r="AH446" s="2150"/>
      <c r="AI446" s="2150"/>
      <c r="AJ446" s="2150"/>
      <c r="AK446" s="456"/>
      <c r="AL446" s="45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5" customHeight="1">
      <c r="A447" s="456"/>
      <c r="B447" s="456"/>
      <c r="C447" s="456"/>
      <c r="D447" s="2080" t="s">
        <v>1056</v>
      </c>
      <c r="E447" s="1928"/>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2207"/>
      <c r="AG447" s="2150">
        <f>AG445+838</f>
        <v>3321</v>
      </c>
      <c r="AH447" s="2150"/>
      <c r="AI447" s="2150"/>
      <c r="AJ447" s="2150"/>
      <c r="AK447" s="456"/>
      <c r="AL447" s="45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5" customHeight="1">
      <c r="A448" s="456"/>
      <c r="B448" s="456"/>
      <c r="C448" s="456"/>
      <c r="D448" s="2080" t="s">
        <v>1057</v>
      </c>
      <c r="E448" s="1928"/>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2207"/>
      <c r="AG448" s="2150">
        <v>0</v>
      </c>
      <c r="AH448" s="2150"/>
      <c r="AI448" s="2150"/>
      <c r="AJ448" s="2150"/>
      <c r="AK448" s="456"/>
      <c r="AL448" s="45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2">
      <c r="A449" s="456"/>
      <c r="B449" s="456"/>
      <c r="C449" s="456"/>
      <c r="D449" s="2172" t="s">
        <v>1058</v>
      </c>
      <c r="E449" s="2173"/>
      <c r="F449" s="2173"/>
      <c r="G449" s="2173"/>
      <c r="H449" s="2173"/>
      <c r="I449" s="2173"/>
      <c r="J449" s="2173"/>
      <c r="K449" s="2173"/>
      <c r="L449" s="2173"/>
      <c r="M449" s="2173"/>
      <c r="N449" s="2173"/>
      <c r="O449" s="2173"/>
      <c r="P449" s="2173"/>
      <c r="Q449" s="2173"/>
      <c r="R449" s="2173"/>
      <c r="S449" s="2173"/>
      <c r="T449" s="2173"/>
      <c r="U449" s="2173"/>
      <c r="V449" s="2173"/>
      <c r="W449" s="2173"/>
      <c r="X449" s="2173"/>
      <c r="Y449" s="2173"/>
      <c r="Z449" s="2173"/>
      <c r="AA449" s="2173"/>
      <c r="AB449" s="2173"/>
      <c r="AC449" s="2173"/>
      <c r="AD449" s="2173"/>
      <c r="AE449" s="2173"/>
      <c r="AF449" s="2174"/>
      <c r="AG449" s="2218">
        <f>AG441+AG445+AG447+AG448</f>
        <v>58398</v>
      </c>
      <c r="AH449" s="2218"/>
      <c r="AI449" s="2218"/>
      <c r="AJ449" s="2218"/>
      <c r="AK449" s="456"/>
      <c r="AL449" s="456"/>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3.2">
      <c r="A450" s="456"/>
      <c r="B450" s="456"/>
      <c r="C450" s="456"/>
      <c r="D450" s="2175" t="s">
        <v>1059</v>
      </c>
      <c r="E450" s="2175"/>
      <c r="F450" s="2175"/>
      <c r="G450" s="2175"/>
      <c r="H450" s="2175"/>
      <c r="I450" s="2175"/>
      <c r="J450" s="2175"/>
      <c r="K450" s="2175"/>
      <c r="L450" s="2175"/>
      <c r="M450" s="2175"/>
      <c r="N450" s="2175"/>
      <c r="O450" s="2175"/>
      <c r="P450" s="2175"/>
      <c r="Q450" s="2175"/>
      <c r="R450" s="2175"/>
      <c r="S450" s="2175"/>
      <c r="T450" s="2175"/>
      <c r="U450" s="2175"/>
      <c r="V450" s="2175"/>
      <c r="W450" s="2175"/>
      <c r="X450" s="2175"/>
      <c r="Y450" s="2175"/>
      <c r="Z450" s="2175"/>
      <c r="AA450" s="2175"/>
      <c r="AB450" s="2175"/>
      <c r="AC450" s="2175"/>
      <c r="AD450" s="2175"/>
      <c r="AE450" s="2175"/>
      <c r="AF450" s="2175"/>
      <c r="AG450" s="2175"/>
      <c r="AH450" s="2175"/>
      <c r="AI450" s="2175"/>
      <c r="AJ450" s="2175"/>
      <c r="AK450" s="456"/>
      <c r="AL450" s="45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3.2">
      <c r="A451" s="456"/>
      <c r="B451" s="456"/>
      <c r="C451" s="456"/>
      <c r="D451" s="2176"/>
      <c r="E451" s="2176"/>
      <c r="F451" s="2176"/>
      <c r="G451" s="2176"/>
      <c r="H451" s="2176"/>
      <c r="I451" s="2176"/>
      <c r="J451" s="2176"/>
      <c r="K451" s="2176"/>
      <c r="L451" s="2176"/>
      <c r="M451" s="2176"/>
      <c r="N451" s="2176"/>
      <c r="O451" s="2176"/>
      <c r="P451" s="2176"/>
      <c r="Q451" s="2176"/>
      <c r="R451" s="2176"/>
      <c r="S451" s="2176"/>
      <c r="T451" s="2176"/>
      <c r="U451" s="2176"/>
      <c r="V451" s="2176"/>
      <c r="W451" s="2176"/>
      <c r="X451" s="2176"/>
      <c r="Y451" s="2176"/>
      <c r="Z451" s="2176"/>
      <c r="AA451" s="2176"/>
      <c r="AB451" s="2176"/>
      <c r="AC451" s="2176"/>
      <c r="AD451" s="2176"/>
      <c r="AE451" s="2176"/>
      <c r="AF451" s="2176"/>
      <c r="AG451" s="2176"/>
      <c r="AH451" s="2176"/>
      <c r="AI451" s="2176"/>
      <c r="AJ451" s="2176"/>
      <c r="AK451" s="456"/>
      <c r="AL451" s="45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3.2">
      <c r="A452" s="456"/>
      <c r="B452" s="456"/>
      <c r="C452" s="456"/>
      <c r="D452" s="595"/>
      <c r="E452" s="557"/>
      <c r="F452" s="557"/>
      <c r="G452" s="557"/>
      <c r="H452" s="557"/>
      <c r="I452" s="557"/>
      <c r="J452" s="557"/>
      <c r="K452" s="557"/>
      <c r="L452" s="557"/>
      <c r="M452" s="557"/>
      <c r="N452" s="557"/>
      <c r="O452" s="557"/>
      <c r="P452" s="557"/>
      <c r="Q452" s="557"/>
      <c r="R452" s="557"/>
      <c r="S452" s="557"/>
      <c r="T452" s="557"/>
      <c r="U452" s="557"/>
      <c r="V452" s="557"/>
      <c r="W452" s="557"/>
      <c r="X452" s="557"/>
      <c r="Y452" s="557"/>
      <c r="Z452" s="557"/>
      <c r="AA452" s="557"/>
      <c r="AB452" s="557"/>
      <c r="AC452" s="557"/>
      <c r="AD452" s="557"/>
      <c r="AE452" s="557"/>
      <c r="AF452" s="557"/>
      <c r="AG452" s="557"/>
      <c r="AH452" s="557"/>
      <c r="AI452" s="557"/>
      <c r="AJ452" s="1458"/>
      <c r="AK452" s="456"/>
      <c r="AL452" s="45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2">
      <c r="A453" s="456"/>
      <c r="B453" s="456"/>
      <c r="C453" s="456"/>
      <c r="D453" s="196" t="s">
        <v>1060</v>
      </c>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c r="AA453" s="557"/>
      <c r="AB453" s="557"/>
      <c r="AC453" s="2168">
        <f>'Sources and Uses Budget'!B105/Application!AG436</f>
        <v>828187.39291956602</v>
      </c>
      <c r="AD453" s="2168"/>
      <c r="AE453" s="2168"/>
      <c r="AF453" s="2168"/>
      <c r="AG453" s="557"/>
      <c r="AH453" s="557"/>
      <c r="AI453" s="557"/>
      <c r="AJ453" s="1458"/>
      <c r="AK453" s="456"/>
      <c r="AL453" s="45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2">
      <c r="A454" s="456"/>
      <c r="B454" s="456"/>
      <c r="C454" s="456"/>
      <c r="D454" s="196" t="s">
        <v>1061</v>
      </c>
      <c r="E454" s="557"/>
      <c r="F454" s="557"/>
      <c r="G454" s="557"/>
      <c r="H454" s="557"/>
      <c r="I454" s="557"/>
      <c r="J454" s="557"/>
      <c r="K454" s="557"/>
      <c r="L454" s="557"/>
      <c r="M454" s="557"/>
      <c r="N454" s="557"/>
      <c r="O454" s="557"/>
      <c r="P454" s="557"/>
      <c r="Q454" s="557"/>
      <c r="R454" s="557"/>
      <c r="S454" s="557"/>
      <c r="T454" s="557"/>
      <c r="U454" s="557"/>
      <c r="V454" s="557"/>
      <c r="W454" s="557"/>
      <c r="X454" s="557"/>
      <c r="Y454" s="557"/>
      <c r="Z454" s="557"/>
      <c r="AA454" s="557"/>
      <c r="AB454" s="557"/>
      <c r="AC454" s="2168">
        <f>'Sources and Uses Budget'!C105/Application!AG436</f>
        <v>828187.39291956602</v>
      </c>
      <c r="AD454" s="2168"/>
      <c r="AE454" s="2168"/>
      <c r="AF454" s="2168"/>
      <c r="AG454" s="557"/>
      <c r="AH454" s="557"/>
      <c r="AI454" s="557"/>
      <c r="AJ454" s="1458"/>
      <c r="AK454" s="456"/>
      <c r="AL454" s="45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2">
      <c r="A455" s="456"/>
      <c r="B455" s="456"/>
      <c r="C455" s="456"/>
      <c r="D455" s="196" t="s">
        <v>1062</v>
      </c>
      <c r="E455" s="557"/>
      <c r="F455" s="557"/>
      <c r="G455" s="557"/>
      <c r="H455" s="557"/>
      <c r="I455" s="557"/>
      <c r="J455" s="557"/>
      <c r="K455" s="557"/>
      <c r="L455" s="557"/>
      <c r="M455" s="557"/>
      <c r="N455" s="557"/>
      <c r="O455" s="557"/>
      <c r="P455" s="557"/>
      <c r="Q455" s="557"/>
      <c r="R455" s="557"/>
      <c r="S455" s="557"/>
      <c r="T455" s="557"/>
      <c r="U455" s="557"/>
      <c r="V455" s="557"/>
      <c r="W455" s="557"/>
      <c r="X455" s="557"/>
      <c r="Y455" s="557"/>
      <c r="Z455" s="557"/>
      <c r="AA455" s="557"/>
      <c r="AB455" s="557"/>
      <c r="AC455" s="2168">
        <f>('Sources and Uses Budget'!$S$107+'Sources and Uses Budget'!$T$107)/Application!AG436</f>
        <v>726194.0077156031</v>
      </c>
      <c r="AD455" s="2168"/>
      <c r="AE455" s="2168"/>
      <c r="AF455" s="2168"/>
      <c r="AG455" s="557"/>
      <c r="AH455" s="557"/>
      <c r="AI455" s="557"/>
      <c r="AJ455" s="1458"/>
      <c r="AK455" s="456"/>
      <c r="AL455" s="45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3.2">
      <c r="A456" s="456"/>
      <c r="B456" s="456"/>
      <c r="C456" s="456"/>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458"/>
      <c r="AK456" s="456"/>
      <c r="AL456" s="45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2">
      <c r="A457" s="39"/>
      <c r="B457" s="456"/>
      <c r="C457" s="456"/>
      <c r="D457" s="39"/>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458"/>
      <c r="AK457" s="456"/>
      <c r="AL457" s="45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2">
      <c r="A458" s="39" t="s">
        <v>1063</v>
      </c>
      <c r="B458" s="456"/>
      <c r="C458" s="456"/>
      <c r="D458" s="39" t="s">
        <v>161</v>
      </c>
      <c r="E458" s="557"/>
      <c r="F458" s="557"/>
      <c r="G458" s="557"/>
      <c r="H458" s="557"/>
      <c r="I458" s="557"/>
      <c r="J458" s="557"/>
      <c r="K458" s="557"/>
      <c r="L458" s="557"/>
      <c r="M458" s="557"/>
      <c r="N458" s="557"/>
      <c r="O458" s="557"/>
      <c r="P458" s="557"/>
      <c r="Q458" s="557"/>
      <c r="R458" s="557"/>
      <c r="S458" s="557"/>
      <c r="T458" s="557"/>
      <c r="U458" s="557"/>
      <c r="V458" s="557"/>
      <c r="W458" s="557"/>
      <c r="X458" s="557"/>
      <c r="Y458" s="557"/>
      <c r="Z458" s="557"/>
      <c r="AA458" s="557"/>
      <c r="AB458" s="557"/>
      <c r="AC458" s="557"/>
      <c r="AD458" s="557"/>
      <c r="AE458" s="557"/>
      <c r="AF458" s="557"/>
      <c r="AG458" s="557"/>
      <c r="AH458" s="557"/>
      <c r="AI458" s="557"/>
      <c r="AJ458" s="1458"/>
      <c r="AK458" s="456"/>
      <c r="AL458" s="45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3.2">
      <c r="A459" s="456"/>
      <c r="B459" s="456"/>
      <c r="C459" s="456"/>
      <c r="D459" s="176" t="s">
        <v>1064</v>
      </c>
      <c r="E459" s="557"/>
      <c r="F459" s="557"/>
      <c r="G459" s="557"/>
      <c r="H459" s="557"/>
      <c r="I459" s="557"/>
      <c r="J459" s="557"/>
      <c r="K459" s="557"/>
      <c r="L459" s="557"/>
      <c r="M459" s="557"/>
      <c r="N459" s="557"/>
      <c r="O459" s="557"/>
      <c r="P459" s="557"/>
      <c r="Q459" s="557"/>
      <c r="R459" s="557"/>
      <c r="S459" s="557"/>
      <c r="T459" s="557"/>
      <c r="U459" s="557"/>
      <c r="V459" s="557"/>
      <c r="W459" s="557"/>
      <c r="X459" s="557"/>
      <c r="Y459" s="557"/>
      <c r="Z459" s="557"/>
      <c r="AA459" s="557"/>
      <c r="AB459" s="557"/>
      <c r="AC459" s="557"/>
      <c r="AD459" s="557"/>
      <c r="AE459" s="557"/>
      <c r="AF459" s="557"/>
      <c r="AG459" s="557"/>
      <c r="AH459" s="557"/>
      <c r="AI459" s="557"/>
      <c r="AJ459" s="1458"/>
      <c r="AK459" s="456"/>
      <c r="AL459" s="45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3.2">
      <c r="A460" s="456"/>
      <c r="B460" s="456"/>
      <c r="C460" s="456"/>
      <c r="D460" s="176" t="s">
        <v>1065</v>
      </c>
      <c r="E460" s="557"/>
      <c r="F460" s="557"/>
      <c r="G460" s="557"/>
      <c r="H460" s="557"/>
      <c r="I460" s="557"/>
      <c r="J460" s="557"/>
      <c r="K460" s="557"/>
      <c r="L460" s="557"/>
      <c r="M460" s="557"/>
      <c r="N460" s="557"/>
      <c r="O460" s="557"/>
      <c r="P460" s="557"/>
      <c r="Q460" s="557"/>
      <c r="R460" s="557"/>
      <c r="S460" s="557"/>
      <c r="T460" s="557"/>
      <c r="U460" s="557"/>
      <c r="V460" s="557"/>
      <c r="W460" s="557"/>
      <c r="X460" s="557"/>
      <c r="Y460" s="557"/>
      <c r="Z460" s="557"/>
      <c r="AA460" s="557"/>
      <c r="AB460" s="557"/>
      <c r="AC460" s="557"/>
      <c r="AD460" s="557"/>
      <c r="AE460" s="557"/>
      <c r="AF460" s="557"/>
      <c r="AG460" s="557"/>
      <c r="AH460" s="557"/>
      <c r="AI460" s="557"/>
      <c r="AJ460" s="1458"/>
      <c r="AK460" s="456"/>
      <c r="AL460" s="45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3.2">
      <c r="A461" s="456"/>
      <c r="B461" s="456"/>
      <c r="C461" s="456"/>
      <c r="D461" s="176" t="s">
        <v>1066</v>
      </c>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1458"/>
      <c r="AK461" s="456"/>
      <c r="AL461" s="45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3.2">
      <c r="A462" s="456"/>
      <c r="B462" s="456"/>
      <c r="C462" s="456"/>
      <c r="D462" s="595"/>
      <c r="E462" s="557"/>
      <c r="F462" s="557"/>
      <c r="G462" s="557"/>
      <c r="H462" s="557"/>
      <c r="I462" s="557"/>
      <c r="J462" s="557"/>
      <c r="K462" s="557"/>
      <c r="L462" s="557"/>
      <c r="M462" s="557"/>
      <c r="N462" s="557"/>
      <c r="O462" s="557"/>
      <c r="P462" s="557"/>
      <c r="Q462" s="557"/>
      <c r="R462" s="557"/>
      <c r="S462" s="557"/>
      <c r="T462" s="557"/>
      <c r="U462" s="557"/>
      <c r="V462" s="557"/>
      <c r="W462" s="557"/>
      <c r="X462" s="557"/>
      <c r="Y462" s="557"/>
      <c r="Z462" s="557"/>
      <c r="AA462" s="557"/>
      <c r="AB462" s="557"/>
      <c r="AC462" s="557"/>
      <c r="AD462" s="557"/>
      <c r="AE462" s="557"/>
      <c r="AF462" s="557"/>
      <c r="AG462" s="557"/>
      <c r="AH462" s="557"/>
      <c r="AI462" s="557"/>
      <c r="AJ462" s="1458"/>
      <c r="AK462" s="456"/>
      <c r="AL462" s="45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3.2">
      <c r="A463" s="115"/>
      <c r="B463" s="115"/>
      <c r="C463" s="115"/>
      <c r="D463" s="176" t="s">
        <v>1067</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57"/>
      <c r="AE463" s="557"/>
      <c r="AF463" s="557"/>
      <c r="AG463" s="557"/>
      <c r="AH463" s="557"/>
      <c r="AI463" s="557"/>
      <c r="AJ463" s="1458"/>
      <c r="AK463" s="456"/>
      <c r="AL463" s="45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3.2">
      <c r="A464" s="115"/>
      <c r="B464" s="115"/>
      <c r="C464" s="115"/>
      <c r="D464" s="2152" t="s">
        <v>1068</v>
      </c>
      <c r="E464" s="2153"/>
      <c r="F464" s="2153"/>
      <c r="G464" s="2153"/>
      <c r="H464" s="2153"/>
      <c r="I464" s="2153"/>
      <c r="J464" s="2153"/>
      <c r="K464" s="2153"/>
      <c r="L464" s="2153"/>
      <c r="M464" s="2153"/>
      <c r="N464" s="2153"/>
      <c r="O464" s="2153"/>
      <c r="P464" s="2153"/>
      <c r="Q464" s="2153"/>
      <c r="R464" s="2153"/>
      <c r="S464" s="2153"/>
      <c r="T464" s="2153"/>
      <c r="U464" s="2153"/>
      <c r="V464" s="2154"/>
      <c r="W464" s="2021">
        <v>43</v>
      </c>
      <c r="X464" s="2022"/>
      <c r="Y464" s="2023"/>
      <c r="Z464" s="176"/>
      <c r="AA464" s="176"/>
      <c r="AB464" s="176"/>
      <c r="AC464" s="176"/>
      <c r="AD464" s="557"/>
      <c r="AE464" s="557"/>
      <c r="AF464" s="557"/>
      <c r="AG464" s="557"/>
      <c r="AH464" s="557"/>
      <c r="AI464" s="557"/>
      <c r="AJ464" s="1458"/>
      <c r="AK464" s="456"/>
      <c r="AL464" s="45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3.2">
      <c r="A465" s="115"/>
      <c r="B465" s="115"/>
      <c r="C465" s="115"/>
      <c r="D465" s="2152" t="s">
        <v>1069</v>
      </c>
      <c r="E465" s="2153"/>
      <c r="F465" s="2153"/>
      <c r="G465" s="2153"/>
      <c r="H465" s="2153"/>
      <c r="I465" s="2153"/>
      <c r="J465" s="2153"/>
      <c r="K465" s="2153"/>
      <c r="L465" s="2153"/>
      <c r="M465" s="2153"/>
      <c r="N465" s="2153"/>
      <c r="O465" s="2153"/>
      <c r="P465" s="2153"/>
      <c r="Q465" s="2153"/>
      <c r="R465" s="2153"/>
      <c r="S465" s="2153"/>
      <c r="T465" s="2153"/>
      <c r="U465" s="2153"/>
      <c r="V465" s="2154"/>
      <c r="W465" s="2021">
        <v>0</v>
      </c>
      <c r="X465" s="2022"/>
      <c r="Y465" s="2023"/>
      <c r="Z465" s="176"/>
      <c r="AA465" s="176"/>
      <c r="AB465" s="176"/>
      <c r="AC465" s="176"/>
      <c r="AD465" s="557"/>
      <c r="AE465" s="557"/>
      <c r="AF465" s="557"/>
      <c r="AG465" s="557"/>
      <c r="AH465" s="557"/>
      <c r="AI465" s="557"/>
      <c r="AJ465" s="1458"/>
      <c r="AK465" s="456"/>
      <c r="AL465" s="456"/>
      <c r="AZ465" s="46"/>
      <c r="BA465" s="46"/>
      <c r="BB465" s="46"/>
      <c r="BC465" s="46"/>
      <c r="BD465" s="46"/>
      <c r="BE465" s="46"/>
      <c r="BF465" s="46"/>
      <c r="BG465" s="46"/>
      <c r="BH465" s="46"/>
      <c r="BI465" s="609"/>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3.2">
      <c r="A466" s="115"/>
      <c r="B466" s="115"/>
      <c r="C466" s="115"/>
      <c r="D466" s="2152" t="s">
        <v>1070</v>
      </c>
      <c r="E466" s="2153"/>
      <c r="F466" s="2153"/>
      <c r="G466" s="2153"/>
      <c r="H466" s="2153"/>
      <c r="I466" s="2153"/>
      <c r="J466" s="2153"/>
      <c r="K466" s="2153"/>
      <c r="L466" s="2153"/>
      <c r="M466" s="2153"/>
      <c r="N466" s="2153"/>
      <c r="O466" s="2153"/>
      <c r="P466" s="2153"/>
      <c r="Q466" s="2153"/>
      <c r="R466" s="2153"/>
      <c r="S466" s="2153"/>
      <c r="T466" s="2153"/>
      <c r="U466" s="2153"/>
      <c r="V466" s="2154"/>
      <c r="W466" s="2021">
        <v>0</v>
      </c>
      <c r="X466" s="2022"/>
      <c r="Y466" s="2023"/>
      <c r="Z466" s="176"/>
      <c r="AA466" s="176"/>
      <c r="AB466" s="176"/>
      <c r="AC466" s="176"/>
      <c r="AD466" s="557"/>
      <c r="AE466" s="557"/>
      <c r="AF466" s="557"/>
      <c r="AG466" s="557"/>
      <c r="AH466" s="557"/>
      <c r="AI466" s="557"/>
      <c r="AJ466" s="1458"/>
      <c r="AK466" s="456"/>
      <c r="AL466" s="45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152" t="s">
        <v>1071</v>
      </c>
      <c r="E467" s="2153"/>
      <c r="F467" s="2153"/>
      <c r="G467" s="2153"/>
      <c r="H467" s="2153"/>
      <c r="I467" s="2153"/>
      <c r="J467" s="2153"/>
      <c r="K467" s="2153"/>
      <c r="L467" s="2153"/>
      <c r="M467" s="2153"/>
      <c r="N467" s="2153"/>
      <c r="O467" s="2153"/>
      <c r="P467" s="2153"/>
      <c r="Q467" s="2153"/>
      <c r="R467" s="2153"/>
      <c r="S467" s="2153"/>
      <c r="T467" s="2153"/>
      <c r="U467" s="2153"/>
      <c r="V467" s="2154"/>
      <c r="W467" s="2021">
        <v>0</v>
      </c>
      <c r="X467" s="2022"/>
      <c r="Y467" s="2023"/>
      <c r="Z467" s="176"/>
      <c r="AA467" s="176"/>
      <c r="AB467" s="176"/>
      <c r="AC467" s="176"/>
      <c r="AD467" s="557"/>
      <c r="AE467" s="557"/>
      <c r="AF467" s="557"/>
      <c r="AG467" s="557"/>
      <c r="AH467" s="557"/>
      <c r="AI467" s="557"/>
      <c r="AJ467" s="1458"/>
      <c r="AK467" s="456"/>
      <c r="AL467" s="45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152" t="s">
        <v>1072</v>
      </c>
      <c r="E468" s="2153"/>
      <c r="F468" s="2153"/>
      <c r="G468" s="2153"/>
      <c r="H468" s="2153"/>
      <c r="I468" s="2153"/>
      <c r="J468" s="2153"/>
      <c r="K468" s="2153"/>
      <c r="L468" s="2153"/>
      <c r="M468" s="2153"/>
      <c r="N468" s="2153"/>
      <c r="O468" s="2153"/>
      <c r="P468" s="2153"/>
      <c r="Q468" s="2153"/>
      <c r="R468" s="2153"/>
      <c r="S468" s="2153"/>
      <c r="T468" s="2153"/>
      <c r="U468" s="2153"/>
      <c r="V468" s="2154"/>
      <c r="W468" s="2021">
        <v>0</v>
      </c>
      <c r="X468" s="2022"/>
      <c r="Y468" s="2023"/>
      <c r="Z468" s="176"/>
      <c r="AA468" s="176"/>
      <c r="AB468" s="176"/>
      <c r="AC468" s="176"/>
      <c r="AD468" s="557"/>
      <c r="AE468" s="557"/>
      <c r="AF468" s="557"/>
      <c r="AG468" s="557"/>
      <c r="AH468" s="557"/>
      <c r="AI468" s="557"/>
      <c r="AJ468" s="1458"/>
      <c r="AK468" s="456"/>
      <c r="AL468" s="45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3.2">
      <c r="A469" s="115"/>
      <c r="B469" s="115"/>
      <c r="C469" s="115"/>
      <c r="D469" s="2152" t="s">
        <v>1073</v>
      </c>
      <c r="E469" s="2153"/>
      <c r="F469" s="2153"/>
      <c r="G469" s="2153"/>
      <c r="H469" s="2153"/>
      <c r="I469" s="2153"/>
      <c r="J469" s="2153"/>
      <c r="K469" s="2153"/>
      <c r="L469" s="2153"/>
      <c r="M469" s="2153"/>
      <c r="N469" s="2153"/>
      <c r="O469" s="2153"/>
      <c r="P469" s="2153"/>
      <c r="Q469" s="2153"/>
      <c r="R469" s="2153"/>
      <c r="S469" s="2153"/>
      <c r="T469" s="2153"/>
      <c r="U469" s="2153"/>
      <c r="V469" s="2154"/>
      <c r="W469" s="2021">
        <v>0</v>
      </c>
      <c r="X469" s="2022"/>
      <c r="Y469" s="2023"/>
      <c r="Z469" s="176"/>
      <c r="AA469" s="176"/>
      <c r="AB469" s="176"/>
      <c r="AC469" s="176"/>
      <c r="AD469" s="557"/>
      <c r="AE469" s="557"/>
      <c r="AF469" s="557"/>
      <c r="AG469" s="557"/>
      <c r="AH469" s="557"/>
      <c r="AI469" s="557"/>
      <c r="AJ469" s="1458"/>
      <c r="AK469" s="456"/>
      <c r="AL469" s="45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3.2">
      <c r="A470" s="115"/>
      <c r="B470" s="115"/>
      <c r="C470" s="115"/>
      <c r="D470" s="2152" t="s">
        <v>1074</v>
      </c>
      <c r="E470" s="2153"/>
      <c r="F470" s="2153"/>
      <c r="G470" s="2153"/>
      <c r="H470" s="2153"/>
      <c r="I470" s="2153"/>
      <c r="J470" s="2153"/>
      <c r="K470" s="2153"/>
      <c r="L470" s="2153"/>
      <c r="M470" s="2153"/>
      <c r="N470" s="2153"/>
      <c r="O470" s="2153"/>
      <c r="P470" s="2153"/>
      <c r="Q470" s="2153"/>
      <c r="R470" s="2153"/>
      <c r="S470" s="2153"/>
      <c r="T470" s="2153"/>
      <c r="U470" s="2153"/>
      <c r="V470" s="2154"/>
      <c r="W470" s="2021">
        <v>0</v>
      </c>
      <c r="X470" s="2022"/>
      <c r="Y470" s="2023"/>
      <c r="Z470" s="176"/>
      <c r="AA470" s="176"/>
      <c r="AB470" s="176"/>
      <c r="AC470" s="176"/>
      <c r="AD470" s="557"/>
      <c r="AE470" s="557"/>
      <c r="AF470" s="557"/>
      <c r="AG470" s="557"/>
      <c r="AH470" s="557"/>
      <c r="AI470" s="557"/>
      <c r="AJ470" s="1458"/>
      <c r="AK470" s="456"/>
      <c r="AL470" s="45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3.2">
      <c r="A471" s="115"/>
      <c r="B471" s="115"/>
      <c r="C471" s="115"/>
      <c r="D471" s="2152" t="s">
        <v>1075</v>
      </c>
      <c r="E471" s="2153"/>
      <c r="F471" s="2153"/>
      <c r="G471" s="2153"/>
      <c r="H471" s="2153"/>
      <c r="I471" s="2153"/>
      <c r="J471" s="2153"/>
      <c r="K471" s="2153"/>
      <c r="L471" s="2153"/>
      <c r="M471" s="2153"/>
      <c r="N471" s="2153"/>
      <c r="O471" s="2153"/>
      <c r="P471" s="2153"/>
      <c r="Q471" s="2153"/>
      <c r="R471" s="2153"/>
      <c r="S471" s="2153"/>
      <c r="T471" s="2153"/>
      <c r="U471" s="2153"/>
      <c r="V471" s="2154"/>
      <c r="W471" s="2021">
        <v>0</v>
      </c>
      <c r="X471" s="2022"/>
      <c r="Y471" s="2023"/>
      <c r="Z471" s="176"/>
      <c r="AA471" s="176"/>
      <c r="AB471" s="176"/>
      <c r="AC471" s="176"/>
      <c r="AD471" s="557"/>
      <c r="AE471" s="557"/>
      <c r="AF471" s="557"/>
      <c r="AG471" s="557"/>
      <c r="AH471" s="557"/>
      <c r="AI471" s="557"/>
      <c r="AJ471" s="1458"/>
      <c r="AK471" s="456"/>
      <c r="AL471" s="45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3.2">
      <c r="A472" s="115"/>
      <c r="B472" s="115"/>
      <c r="C472" s="115"/>
      <c r="D472" s="1459" t="s">
        <v>232</v>
      </c>
      <c r="E472" s="1460"/>
      <c r="F472" s="1461"/>
      <c r="G472" s="2215"/>
      <c r="H472" s="2216"/>
      <c r="I472" s="2216"/>
      <c r="J472" s="2216"/>
      <c r="K472" s="2216"/>
      <c r="L472" s="2216"/>
      <c r="M472" s="2216"/>
      <c r="N472" s="2216"/>
      <c r="O472" s="2216"/>
      <c r="P472" s="2216"/>
      <c r="Q472" s="2216"/>
      <c r="R472" s="2216"/>
      <c r="S472" s="2216"/>
      <c r="T472" s="2216"/>
      <c r="U472" s="2216"/>
      <c r="V472" s="2217"/>
      <c r="W472" s="2021">
        <v>0</v>
      </c>
      <c r="X472" s="2022"/>
      <c r="Y472" s="2023"/>
      <c r="Z472" s="176"/>
      <c r="AA472" s="176"/>
      <c r="AB472" s="176"/>
      <c r="AC472" s="176"/>
      <c r="AD472" s="557"/>
      <c r="AE472" s="557"/>
      <c r="AF472" s="557"/>
      <c r="AG472" s="557"/>
      <c r="AH472" s="557"/>
      <c r="AI472" s="557"/>
      <c r="AJ472" s="1458"/>
      <c r="AK472" s="456"/>
      <c r="AL472" s="45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3.2">
      <c r="A473" s="115"/>
      <c r="B473" s="115"/>
      <c r="C473" s="115"/>
      <c r="D473" s="1462" t="s">
        <v>1076</v>
      </c>
      <c r="E473" s="1463"/>
      <c r="F473" s="1463"/>
      <c r="G473" s="176"/>
      <c r="H473" s="176"/>
      <c r="I473" s="176"/>
      <c r="J473" s="176"/>
      <c r="K473" s="176"/>
      <c r="L473" s="176"/>
      <c r="M473" s="176"/>
      <c r="N473" s="176"/>
      <c r="O473" s="176"/>
      <c r="P473" s="176"/>
      <c r="Q473" s="176"/>
      <c r="R473" s="176"/>
      <c r="S473" s="176"/>
      <c r="T473" s="176"/>
      <c r="U473" s="176"/>
      <c r="V473" s="176"/>
      <c r="W473" s="1464"/>
      <c r="X473" s="1464"/>
      <c r="Y473" s="1465"/>
      <c r="Z473" s="176"/>
      <c r="AA473" s="176"/>
      <c r="AB473" s="176"/>
      <c r="AC473" s="176"/>
      <c r="AD473" s="557"/>
      <c r="AE473" s="557"/>
      <c r="AF473" s="557"/>
      <c r="AG473" s="557"/>
      <c r="AH473" s="557"/>
      <c r="AI473" s="557"/>
      <c r="AJ473" s="1458"/>
      <c r="AK473" s="456"/>
      <c r="AL473" s="45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3.2">
      <c r="A474" s="115"/>
      <c r="B474" s="115"/>
      <c r="C474" s="115"/>
      <c r="D474" s="1325"/>
      <c r="E474" s="1318"/>
      <c r="F474" s="1318"/>
      <c r="G474" s="1318"/>
      <c r="H474" s="1318"/>
      <c r="I474" s="1318"/>
      <c r="J474" s="1318"/>
      <c r="K474" s="1318"/>
      <c r="L474" s="1318"/>
      <c r="M474" s="1318"/>
      <c r="N474" s="1318"/>
      <c r="O474" s="1318"/>
      <c r="P474" s="1318"/>
      <c r="Q474" s="1318"/>
      <c r="R474" s="1318"/>
      <c r="S474" s="1318"/>
      <c r="T474" s="1318"/>
      <c r="U474" s="1318"/>
      <c r="V474" s="1318"/>
      <c r="W474" s="1466"/>
      <c r="X474" s="1466"/>
      <c r="Y474" s="1467"/>
      <c r="Z474" s="176"/>
      <c r="AA474" s="176"/>
      <c r="AB474" s="176"/>
      <c r="AC474" s="176"/>
      <c r="AD474" s="557"/>
      <c r="AE474" s="557"/>
      <c r="AF474" s="557"/>
      <c r="AG474" s="557"/>
      <c r="AH474" s="557"/>
      <c r="AI474" s="557"/>
      <c r="AJ474" s="1458"/>
      <c r="AK474" s="456"/>
      <c r="AL474" s="45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3.2">
      <c r="A475" s="115"/>
      <c r="B475" s="115"/>
      <c r="C475" s="115"/>
      <c r="D475" s="1325"/>
      <c r="E475" s="1318"/>
      <c r="F475" s="1318"/>
      <c r="G475" s="1318"/>
      <c r="H475" s="1318"/>
      <c r="I475" s="1318"/>
      <c r="J475" s="1318"/>
      <c r="K475" s="1318"/>
      <c r="L475" s="1318"/>
      <c r="M475" s="1318"/>
      <c r="N475" s="1318"/>
      <c r="O475" s="1318"/>
      <c r="P475" s="1318"/>
      <c r="Q475" s="1318"/>
      <c r="R475" s="1318"/>
      <c r="S475" s="1318"/>
      <c r="T475" s="1318"/>
      <c r="U475" s="1318"/>
      <c r="V475" s="1318"/>
      <c r="W475" s="1466"/>
      <c r="X475" s="1466"/>
      <c r="Y475" s="1467"/>
      <c r="Z475" s="176"/>
      <c r="AA475" s="176"/>
      <c r="AB475" s="176"/>
      <c r="AC475" s="176"/>
      <c r="AD475" s="557"/>
      <c r="AE475" s="557"/>
      <c r="AF475" s="557"/>
      <c r="AG475" s="557"/>
      <c r="AH475" s="557"/>
      <c r="AI475" s="557"/>
      <c r="AJ475" s="1458"/>
      <c r="AK475" s="456"/>
      <c r="AL475" s="456"/>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3.2">
      <c r="A476" s="115"/>
      <c r="B476" s="115"/>
      <c r="C476" s="115"/>
      <c r="D476" s="1325"/>
      <c r="E476" s="1318"/>
      <c r="F476" s="1318"/>
      <c r="G476" s="1318"/>
      <c r="H476" s="1318"/>
      <c r="I476" s="1318"/>
      <c r="J476" s="1318"/>
      <c r="K476" s="1318"/>
      <c r="L476" s="1318"/>
      <c r="M476" s="1318"/>
      <c r="N476" s="1318"/>
      <c r="O476" s="1318"/>
      <c r="P476" s="1318"/>
      <c r="Q476" s="1318"/>
      <c r="R476" s="1318"/>
      <c r="S476" s="1318"/>
      <c r="T476" s="1318"/>
      <c r="U476" s="1318"/>
      <c r="V476" s="1318"/>
      <c r="W476" s="1466"/>
      <c r="X476" s="1466"/>
      <c r="Y476" s="1467"/>
      <c r="Z476" s="176"/>
      <c r="AA476" s="176"/>
      <c r="AB476" s="176"/>
      <c r="AC476" s="176"/>
      <c r="AD476" s="557"/>
      <c r="AE476" s="557"/>
      <c r="AF476" s="557"/>
      <c r="AG476" s="557"/>
      <c r="AH476" s="557"/>
      <c r="AI476" s="557"/>
      <c r="AJ476" s="1458"/>
      <c r="AK476" s="456"/>
      <c r="AL476" s="456"/>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3.2">
      <c r="A477" s="45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2">
      <c r="A478" s="1973" t="s">
        <v>1077</v>
      </c>
      <c r="B478" s="1973"/>
      <c r="C478" s="1973"/>
      <c r="D478" s="1973"/>
      <c r="E478" s="1973"/>
      <c r="F478" s="1973"/>
      <c r="G478" s="1973"/>
      <c r="H478" s="1973"/>
      <c r="I478" s="1973"/>
      <c r="J478" s="1973"/>
      <c r="K478" s="1973"/>
      <c r="L478" s="1973"/>
      <c r="M478" s="1973"/>
      <c r="N478" s="1973"/>
      <c r="O478" s="1973"/>
      <c r="P478" s="1973"/>
      <c r="Q478" s="1973"/>
      <c r="R478" s="1973"/>
      <c r="S478" s="1973"/>
      <c r="T478" s="1973"/>
      <c r="U478" s="1973"/>
      <c r="V478" s="1973"/>
      <c r="W478" s="1973"/>
      <c r="X478" s="1973"/>
      <c r="Y478" s="1973"/>
      <c r="Z478" s="1973"/>
      <c r="AA478" s="1973"/>
      <c r="AB478" s="1973"/>
      <c r="AC478" s="1973"/>
      <c r="AD478" s="1973"/>
      <c r="AE478" s="1973"/>
      <c r="AF478" s="1973"/>
      <c r="AG478" s="1973"/>
      <c r="AH478" s="1973"/>
      <c r="AI478" s="1973"/>
      <c r="AJ478" s="1973"/>
      <c r="AK478" s="1973"/>
      <c r="AL478" s="1973"/>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8" thickBot="1">
      <c r="A479" s="1974"/>
      <c r="B479" s="1974"/>
      <c r="C479" s="1974"/>
      <c r="D479" s="1974"/>
      <c r="E479" s="1974"/>
      <c r="F479" s="1974"/>
      <c r="G479" s="1974"/>
      <c r="H479" s="1974"/>
      <c r="I479" s="1974"/>
      <c r="J479" s="1974"/>
      <c r="K479" s="1974"/>
      <c r="L479" s="1974"/>
      <c r="M479" s="1974"/>
      <c r="N479" s="1974"/>
      <c r="O479" s="1974"/>
      <c r="P479" s="1974"/>
      <c r="Q479" s="1974"/>
      <c r="R479" s="1974"/>
      <c r="S479" s="1974"/>
      <c r="T479" s="1974"/>
      <c r="U479" s="1974"/>
      <c r="V479" s="1974"/>
      <c r="W479" s="1974"/>
      <c r="X479" s="1974"/>
      <c r="Y479" s="1974"/>
      <c r="Z479" s="1974"/>
      <c r="AA479" s="1974"/>
      <c r="AB479" s="1974"/>
      <c r="AC479" s="1974"/>
      <c r="AD479" s="1974"/>
      <c r="AE479" s="1974"/>
      <c r="AF479" s="1974"/>
      <c r="AG479" s="1974"/>
      <c r="AH479" s="1974"/>
      <c r="AI479" s="1974"/>
      <c r="AJ479" s="1974"/>
      <c r="AK479" s="1974"/>
      <c r="AL479" s="1974"/>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8" thickTop="1">
      <c r="A480" s="18"/>
      <c r="B480" s="18"/>
      <c r="C480" s="18"/>
      <c r="D480" s="18"/>
      <c r="E480" s="18"/>
      <c r="F480" s="18"/>
      <c r="G480" s="440"/>
      <c r="H480" s="18"/>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2">
      <c r="A481" s="39" t="s">
        <v>668</v>
      </c>
      <c r="B481" s="456"/>
      <c r="C481" s="39" t="s">
        <v>164</v>
      </c>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2">
      <c r="A482" s="456"/>
      <c r="B482" s="39"/>
      <c r="C482" s="39"/>
      <c r="D482" s="39"/>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2">
      <c r="A483" s="29"/>
      <c r="B483" s="284"/>
      <c r="C483" s="284"/>
      <c r="D483" s="284"/>
      <c r="E483" s="558"/>
      <c r="F483" s="559"/>
      <c r="G483" s="559"/>
      <c r="H483" s="559"/>
      <c r="I483" s="559"/>
      <c r="J483" s="559"/>
      <c r="K483" s="559"/>
      <c r="L483" s="559"/>
      <c r="M483" s="559"/>
      <c r="N483" s="559"/>
      <c r="O483" s="559"/>
      <c r="P483" s="559"/>
      <c r="Q483" s="559"/>
      <c r="R483" s="559"/>
      <c r="S483" s="560"/>
      <c r="T483" s="2108" t="s">
        <v>1078</v>
      </c>
      <c r="U483" s="2109"/>
      <c r="V483" s="2109"/>
      <c r="W483" s="2109"/>
      <c r="X483" s="2109"/>
      <c r="Y483" s="2109"/>
      <c r="Z483" s="2109"/>
      <c r="AA483" s="2109"/>
      <c r="AB483" s="2109"/>
      <c r="AC483" s="2109"/>
      <c r="AD483" s="2109"/>
      <c r="AE483" s="2109"/>
      <c r="AF483" s="2109"/>
      <c r="AG483" s="2109"/>
      <c r="AH483" s="2206"/>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3.2">
      <c r="A484" s="29"/>
      <c r="B484" s="29"/>
      <c r="C484" s="29"/>
      <c r="D484" s="29"/>
      <c r="E484" s="561"/>
      <c r="F484" s="440"/>
      <c r="G484" s="440"/>
      <c r="H484" s="440"/>
      <c r="I484" s="440"/>
      <c r="J484" s="440"/>
      <c r="K484" s="440"/>
      <c r="L484" s="440"/>
      <c r="M484" s="440"/>
      <c r="N484" s="440"/>
      <c r="O484" s="440"/>
      <c r="P484" s="440"/>
      <c r="Q484" s="440"/>
      <c r="R484" s="440"/>
      <c r="S484" s="562"/>
      <c r="T484" s="2164" t="s">
        <v>1079</v>
      </c>
      <c r="U484" s="2164"/>
      <c r="V484" s="2164"/>
      <c r="W484" s="2164"/>
      <c r="X484" s="2164"/>
      <c r="Y484" s="2164" t="s">
        <v>1080</v>
      </c>
      <c r="Z484" s="2164"/>
      <c r="AA484" s="2164"/>
      <c r="AB484" s="2164"/>
      <c r="AC484" s="2164"/>
      <c r="AD484" s="2164" t="s">
        <v>1081</v>
      </c>
      <c r="AE484" s="2164"/>
      <c r="AF484" s="2164"/>
      <c r="AG484" s="2164"/>
      <c r="AH484" s="2164"/>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3.2">
      <c r="A485" s="29"/>
      <c r="B485" s="29"/>
      <c r="C485" s="29"/>
      <c r="D485" s="29"/>
      <c r="E485" s="563"/>
      <c r="F485" s="564"/>
      <c r="G485" s="564"/>
      <c r="H485" s="564"/>
      <c r="I485" s="564"/>
      <c r="J485" s="564"/>
      <c r="K485" s="564"/>
      <c r="L485" s="564"/>
      <c r="M485" s="564"/>
      <c r="N485" s="564"/>
      <c r="O485" s="564"/>
      <c r="P485" s="564"/>
      <c r="Q485" s="564"/>
      <c r="R485" s="564"/>
      <c r="S485" s="565"/>
      <c r="T485" s="2164"/>
      <c r="U485" s="2164"/>
      <c r="V485" s="2164"/>
      <c r="W485" s="2164"/>
      <c r="X485" s="2164"/>
      <c r="Y485" s="2164"/>
      <c r="Z485" s="2164"/>
      <c r="AA485" s="2164"/>
      <c r="AB485" s="2164"/>
      <c r="AC485" s="2164"/>
      <c r="AD485" s="2164"/>
      <c r="AE485" s="2164"/>
      <c r="AF485" s="2164"/>
      <c r="AG485" s="2164"/>
      <c r="AH485" s="2164"/>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3.2">
      <c r="A486" s="456"/>
      <c r="B486" s="456"/>
      <c r="C486" s="456"/>
      <c r="D486" s="456"/>
      <c r="E486" s="55" t="s">
        <v>1082</v>
      </c>
      <c r="F486" s="56"/>
      <c r="G486" s="56"/>
      <c r="H486" s="56"/>
      <c r="I486" s="56"/>
      <c r="J486" s="56"/>
      <c r="K486" s="56"/>
      <c r="L486" s="56"/>
      <c r="M486" s="56"/>
      <c r="N486" s="56"/>
      <c r="O486" s="56"/>
      <c r="P486" s="56"/>
      <c r="Q486" s="56"/>
      <c r="R486" s="56"/>
      <c r="S486" s="57"/>
      <c r="T486" s="2107">
        <v>43503</v>
      </c>
      <c r="U486" s="2107"/>
      <c r="V486" s="2107"/>
      <c r="W486" s="2107"/>
      <c r="X486" s="2107"/>
      <c r="Y486" s="2107">
        <v>0</v>
      </c>
      <c r="Z486" s="2107"/>
      <c r="AA486" s="2107"/>
      <c r="AB486" s="2107"/>
      <c r="AC486" s="2107"/>
      <c r="AD486" s="2107">
        <v>44105</v>
      </c>
      <c r="AE486" s="2107"/>
      <c r="AF486" s="2107"/>
      <c r="AG486" s="2107"/>
      <c r="AH486" s="2107"/>
      <c r="AI486" s="456"/>
      <c r="AJ486" s="456"/>
      <c r="AK486" s="456"/>
      <c r="AL486" s="456"/>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3.2">
      <c r="A487" s="456"/>
      <c r="B487" s="456"/>
      <c r="C487" s="456"/>
      <c r="D487" s="456"/>
      <c r="E487" s="55" t="s">
        <v>1083</v>
      </c>
      <c r="F487" s="56"/>
      <c r="G487" s="56"/>
      <c r="H487" s="56"/>
      <c r="I487" s="56"/>
      <c r="J487" s="56"/>
      <c r="K487" s="56"/>
      <c r="L487" s="56"/>
      <c r="M487" s="56"/>
      <c r="N487" s="56"/>
      <c r="O487" s="56"/>
      <c r="P487" s="56"/>
      <c r="Q487" s="56"/>
      <c r="R487" s="56"/>
      <c r="S487" s="56"/>
      <c r="T487" s="2107">
        <v>44167</v>
      </c>
      <c r="U487" s="2107"/>
      <c r="V487" s="2107"/>
      <c r="W487" s="2107"/>
      <c r="X487" s="2107"/>
      <c r="Y487" s="2107">
        <v>0</v>
      </c>
      <c r="Z487" s="2107"/>
      <c r="AA487" s="2107"/>
      <c r="AB487" s="2107"/>
      <c r="AC487" s="2107"/>
      <c r="AD487" s="2107">
        <v>44224</v>
      </c>
      <c r="AE487" s="2107"/>
      <c r="AF487" s="2107"/>
      <c r="AG487" s="2107"/>
      <c r="AH487" s="2107"/>
      <c r="AI487" s="456"/>
      <c r="AJ487" s="456"/>
      <c r="AK487" s="456"/>
      <c r="AL487" s="456"/>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3.2">
      <c r="A488" s="456"/>
      <c r="B488" s="456"/>
      <c r="C488" s="456"/>
      <c r="D488" s="456"/>
      <c r="E488" s="55" t="s">
        <v>1084</v>
      </c>
      <c r="F488" s="56"/>
      <c r="G488" s="56"/>
      <c r="H488" s="56"/>
      <c r="I488" s="56"/>
      <c r="J488" s="56"/>
      <c r="K488" s="56"/>
      <c r="L488" s="56"/>
      <c r="M488" s="56"/>
      <c r="N488" s="56"/>
      <c r="O488" s="56"/>
      <c r="P488" s="56"/>
      <c r="Q488" s="56"/>
      <c r="R488" s="56"/>
      <c r="S488" s="56"/>
      <c r="T488" s="2179" t="s">
        <v>299</v>
      </c>
      <c r="U488" s="2107"/>
      <c r="V488" s="2107"/>
      <c r="W488" s="2107"/>
      <c r="X488" s="2107"/>
      <c r="Y488" s="2107">
        <v>0</v>
      </c>
      <c r="Z488" s="2107"/>
      <c r="AA488" s="2107"/>
      <c r="AB488" s="2107"/>
      <c r="AC488" s="2107"/>
      <c r="AD488" s="2107">
        <v>0</v>
      </c>
      <c r="AE488" s="2107"/>
      <c r="AF488" s="2107"/>
      <c r="AG488" s="2107"/>
      <c r="AH488" s="2107"/>
      <c r="AI488" s="456"/>
      <c r="AJ488" s="456"/>
      <c r="AK488" s="456"/>
      <c r="AL488" s="45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3.2">
      <c r="A489" s="456"/>
      <c r="B489" s="456"/>
      <c r="C489" s="456"/>
      <c r="D489" s="456"/>
      <c r="E489" s="55" t="s">
        <v>1085</v>
      </c>
      <c r="F489" s="56"/>
      <c r="G489" s="56"/>
      <c r="H489" s="56"/>
      <c r="I489" s="56"/>
      <c r="J489" s="56"/>
      <c r="K489" s="56"/>
      <c r="L489" s="56"/>
      <c r="M489" s="56"/>
      <c r="N489" s="56"/>
      <c r="O489" s="56"/>
      <c r="P489" s="56"/>
      <c r="Q489" s="56"/>
      <c r="R489" s="56"/>
      <c r="S489" s="56"/>
      <c r="T489" s="2179" t="s">
        <v>299</v>
      </c>
      <c r="U489" s="2107"/>
      <c r="V489" s="2107"/>
      <c r="W489" s="2107"/>
      <c r="X489" s="2107"/>
      <c r="Y489" s="2107">
        <v>0</v>
      </c>
      <c r="Z489" s="2107"/>
      <c r="AA489" s="2107"/>
      <c r="AB489" s="2107"/>
      <c r="AC489" s="2107"/>
      <c r="AD489" s="2107">
        <v>0</v>
      </c>
      <c r="AE489" s="2107"/>
      <c r="AF489" s="2107"/>
      <c r="AG489" s="2107"/>
      <c r="AH489" s="2107"/>
      <c r="AI489" s="456"/>
      <c r="AJ489" s="456"/>
      <c r="AK489" s="456"/>
      <c r="AL489" s="45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3.2">
      <c r="A490" s="456"/>
      <c r="B490" s="456"/>
      <c r="C490" s="456"/>
      <c r="D490" s="456"/>
      <c r="E490" s="55" t="s">
        <v>1086</v>
      </c>
      <c r="F490" s="56"/>
      <c r="G490" s="56"/>
      <c r="H490" s="56"/>
      <c r="I490" s="56"/>
      <c r="J490" s="56"/>
      <c r="K490" s="56"/>
      <c r="L490" s="56"/>
      <c r="M490" s="56"/>
      <c r="N490" s="56"/>
      <c r="O490" s="56"/>
      <c r="P490" s="56"/>
      <c r="Q490" s="56"/>
      <c r="R490" s="56"/>
      <c r="S490" s="56"/>
      <c r="T490" s="2179" t="s">
        <v>299</v>
      </c>
      <c r="U490" s="2107"/>
      <c r="V490" s="2107"/>
      <c r="W490" s="2107"/>
      <c r="X490" s="2107"/>
      <c r="Y490" s="2107">
        <v>0</v>
      </c>
      <c r="Z490" s="2107"/>
      <c r="AA490" s="2107"/>
      <c r="AB490" s="2107"/>
      <c r="AC490" s="2107"/>
      <c r="AD490" s="2107">
        <v>0</v>
      </c>
      <c r="AE490" s="2107"/>
      <c r="AF490" s="2107"/>
      <c r="AG490" s="2107"/>
      <c r="AH490" s="2107"/>
      <c r="AI490" s="456"/>
      <c r="AJ490" s="456"/>
      <c r="AK490" s="456"/>
      <c r="AL490" s="45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3.2">
      <c r="A491" s="456"/>
      <c r="B491" s="456"/>
      <c r="C491" s="456"/>
      <c r="D491" s="456"/>
      <c r="E491" s="55" t="s">
        <v>1087</v>
      </c>
      <c r="F491" s="56"/>
      <c r="G491" s="56"/>
      <c r="H491" s="56"/>
      <c r="I491" s="56"/>
      <c r="J491" s="56"/>
      <c r="K491" s="56"/>
      <c r="L491" s="56"/>
      <c r="M491" s="56"/>
      <c r="N491" s="56"/>
      <c r="O491" s="56"/>
      <c r="P491" s="56"/>
      <c r="Q491" s="56"/>
      <c r="R491" s="56"/>
      <c r="S491" s="56"/>
      <c r="T491" s="2179" t="s">
        <v>299</v>
      </c>
      <c r="U491" s="2107"/>
      <c r="V491" s="2107"/>
      <c r="W491" s="2107"/>
      <c r="X491" s="2107"/>
      <c r="Y491" s="2107">
        <v>0</v>
      </c>
      <c r="Z491" s="2107"/>
      <c r="AA491" s="2107"/>
      <c r="AB491" s="2107"/>
      <c r="AC491" s="2107"/>
      <c r="AD491" s="2107">
        <v>0</v>
      </c>
      <c r="AE491" s="2107"/>
      <c r="AF491" s="2107"/>
      <c r="AG491" s="2107"/>
      <c r="AH491" s="2107"/>
      <c r="AI491" s="456"/>
      <c r="AJ491" s="456"/>
      <c r="AK491" s="456"/>
      <c r="AL491" s="456"/>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3.2">
      <c r="A492" s="456"/>
      <c r="B492" s="456"/>
      <c r="C492" s="456"/>
      <c r="D492" s="456"/>
      <c r="E492" s="55" t="s">
        <v>1088</v>
      </c>
      <c r="F492" s="56"/>
      <c r="G492" s="56"/>
      <c r="H492" s="56"/>
      <c r="I492" s="56"/>
      <c r="J492" s="56"/>
      <c r="K492" s="56"/>
      <c r="L492" s="56"/>
      <c r="M492" s="56"/>
      <c r="N492" s="56"/>
      <c r="O492" s="56"/>
      <c r="P492" s="56"/>
      <c r="Q492" s="56"/>
      <c r="R492" s="56"/>
      <c r="S492" s="56"/>
      <c r="T492" s="2107">
        <v>43503</v>
      </c>
      <c r="U492" s="2107"/>
      <c r="V492" s="2107"/>
      <c r="W492" s="2107"/>
      <c r="X492" s="2107"/>
      <c r="Y492" s="2107">
        <v>0</v>
      </c>
      <c r="Z492" s="2107"/>
      <c r="AA492" s="2107"/>
      <c r="AB492" s="2107"/>
      <c r="AC492" s="2107"/>
      <c r="AD492" s="2107">
        <v>44105</v>
      </c>
      <c r="AE492" s="2107"/>
      <c r="AF492" s="2107"/>
      <c r="AG492" s="2107"/>
      <c r="AH492" s="2107"/>
      <c r="AI492" s="456"/>
      <c r="AJ492" s="456"/>
      <c r="AK492" s="456"/>
      <c r="AL492" s="456"/>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3.2">
      <c r="A493" s="456"/>
      <c r="B493" s="456"/>
      <c r="C493" s="456"/>
      <c r="D493" s="456"/>
      <c r="E493" s="55" t="s">
        <v>1089</v>
      </c>
      <c r="F493" s="56"/>
      <c r="G493" s="56"/>
      <c r="H493" s="56"/>
      <c r="I493" s="56"/>
      <c r="J493" s="56"/>
      <c r="K493" s="56"/>
      <c r="L493" s="56"/>
      <c r="M493" s="56"/>
      <c r="N493" s="56"/>
      <c r="O493" s="56"/>
      <c r="P493" s="56"/>
      <c r="Q493" s="56"/>
      <c r="R493" s="56"/>
      <c r="S493" s="56"/>
      <c r="T493" s="2179" t="s">
        <v>299</v>
      </c>
      <c r="U493" s="2107"/>
      <c r="V493" s="2107"/>
      <c r="W493" s="2107"/>
      <c r="X493" s="2107"/>
      <c r="Y493" s="2107">
        <v>0</v>
      </c>
      <c r="Z493" s="2107"/>
      <c r="AA493" s="2107"/>
      <c r="AB493" s="2107"/>
      <c r="AC493" s="2107"/>
      <c r="AD493" s="2107">
        <v>0</v>
      </c>
      <c r="AE493" s="2107"/>
      <c r="AF493" s="2107"/>
      <c r="AG493" s="2107"/>
      <c r="AH493" s="2107"/>
      <c r="AI493" s="456"/>
      <c r="AJ493" s="456"/>
      <c r="AK493" s="456"/>
      <c r="AL493" s="45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3.2">
      <c r="A494" s="456"/>
      <c r="B494" s="456"/>
      <c r="C494" s="456"/>
      <c r="D494" s="456"/>
      <c r="E494" s="58" t="s">
        <v>1090</v>
      </c>
      <c r="F494" s="56"/>
      <c r="G494" s="56"/>
      <c r="H494" s="56"/>
      <c r="I494" s="56"/>
      <c r="J494" s="56"/>
      <c r="K494" s="56"/>
      <c r="L494" s="56"/>
      <c r="M494" s="56"/>
      <c r="N494" s="56"/>
      <c r="O494" s="56"/>
      <c r="P494" s="56"/>
      <c r="Q494" s="56"/>
      <c r="R494" s="56"/>
      <c r="S494" s="56"/>
      <c r="T494" s="2179" t="s">
        <v>299</v>
      </c>
      <c r="U494" s="2107"/>
      <c r="V494" s="2107"/>
      <c r="W494" s="2107"/>
      <c r="X494" s="2107"/>
      <c r="Y494" s="2107">
        <v>0</v>
      </c>
      <c r="Z494" s="2107"/>
      <c r="AA494" s="2107"/>
      <c r="AB494" s="2107"/>
      <c r="AC494" s="2107"/>
      <c r="AD494" s="2107">
        <v>0</v>
      </c>
      <c r="AE494" s="2107"/>
      <c r="AF494" s="2107"/>
      <c r="AG494" s="2107"/>
      <c r="AH494" s="2107"/>
      <c r="AI494" s="456"/>
      <c r="AJ494" s="456"/>
      <c r="AK494" s="456"/>
      <c r="AL494" s="45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3.2">
      <c r="A495" s="456"/>
      <c r="B495" s="456"/>
      <c r="C495" s="456"/>
      <c r="D495" s="456"/>
      <c r="E495" s="118" t="s">
        <v>1091</v>
      </c>
      <c r="F495" s="59"/>
      <c r="G495" s="59"/>
      <c r="H495" s="59"/>
      <c r="I495" s="59"/>
      <c r="J495" s="59"/>
      <c r="K495" s="59"/>
      <c r="L495" s="59"/>
      <c r="M495" s="59"/>
      <c r="N495" s="59"/>
      <c r="O495" s="59"/>
      <c r="P495" s="59"/>
      <c r="Q495" s="59"/>
      <c r="R495" s="59"/>
      <c r="S495" s="59"/>
      <c r="T495" s="2179" t="s">
        <v>299</v>
      </c>
      <c r="U495" s="2107"/>
      <c r="V495" s="2107"/>
      <c r="W495" s="2107"/>
      <c r="X495" s="2107"/>
      <c r="Y495" s="2107">
        <v>0</v>
      </c>
      <c r="Z495" s="2107"/>
      <c r="AA495" s="2107"/>
      <c r="AB495" s="2107"/>
      <c r="AC495" s="2107"/>
      <c r="AD495" s="2107">
        <v>0</v>
      </c>
      <c r="AE495" s="2107"/>
      <c r="AF495" s="2107"/>
      <c r="AG495" s="2107"/>
      <c r="AH495" s="2107"/>
      <c r="AI495" s="456"/>
      <c r="AJ495" s="456"/>
      <c r="AK495" s="456"/>
      <c r="AL495" s="45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3.2">
      <c r="A496" s="45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2">
      <c r="A497" s="456"/>
      <c r="B497" s="55"/>
      <c r="C497" s="56"/>
      <c r="D497" s="56"/>
      <c r="E497" s="56"/>
      <c r="F497" s="56"/>
      <c r="G497" s="56"/>
      <c r="H497" s="56"/>
      <c r="I497" s="56"/>
      <c r="J497" s="56"/>
      <c r="K497" s="56"/>
      <c r="L497" s="56"/>
      <c r="M497" s="56"/>
      <c r="N497" s="56"/>
      <c r="O497" s="56"/>
      <c r="P497" s="57"/>
      <c r="Q497" s="2180" t="s">
        <v>1092</v>
      </c>
      <c r="R497" s="2181"/>
      <c r="S497" s="2181"/>
      <c r="T497" s="2181"/>
      <c r="U497" s="2181"/>
      <c r="V497" s="2181"/>
      <c r="W497" s="2181"/>
      <c r="X497" s="2181"/>
      <c r="Y497" s="2181"/>
      <c r="Z497" s="2181"/>
      <c r="AA497" s="2181"/>
      <c r="AB497" s="2181"/>
      <c r="AC497" s="2181"/>
      <c r="AD497" s="2181"/>
      <c r="AE497" s="2181"/>
      <c r="AF497" s="2181"/>
      <c r="AG497" s="2181"/>
      <c r="AH497" s="2181"/>
      <c r="AI497" s="2181"/>
      <c r="AJ497" s="2181"/>
      <c r="AK497" s="2182"/>
      <c r="AL497" s="45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3.2">
      <c r="A498" s="456"/>
      <c r="B498" s="55" t="s">
        <v>1093</v>
      </c>
      <c r="C498" s="56"/>
      <c r="D498" s="56"/>
      <c r="E498" s="56"/>
      <c r="F498" s="56"/>
      <c r="G498" s="56"/>
      <c r="H498" s="56"/>
      <c r="I498" s="56"/>
      <c r="J498" s="56"/>
      <c r="K498" s="56"/>
      <c r="L498" s="56"/>
      <c r="M498" s="56"/>
      <c r="N498" s="56"/>
      <c r="O498" s="56"/>
      <c r="P498" s="56"/>
      <c r="Q498" s="2050" t="s">
        <v>1094</v>
      </c>
      <c r="R498" s="1747"/>
      <c r="S498" s="1747"/>
      <c r="T498" s="1747"/>
      <c r="U498" s="1747"/>
      <c r="V498" s="1747"/>
      <c r="W498" s="1747"/>
      <c r="X498" s="1747"/>
      <c r="Y498" s="1747"/>
      <c r="Z498" s="1747"/>
      <c r="AA498" s="1747"/>
      <c r="AB498" s="1747"/>
      <c r="AC498" s="1747"/>
      <c r="AD498" s="1747"/>
      <c r="AE498" s="1747"/>
      <c r="AF498" s="1747"/>
      <c r="AG498" s="1747"/>
      <c r="AH498" s="1747"/>
      <c r="AI498" s="1747"/>
      <c r="AJ498" s="1747"/>
      <c r="AK498" s="2051"/>
      <c r="AL498" s="45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3.2">
      <c r="A499" s="456"/>
      <c r="B499" s="55" t="s">
        <v>1095</v>
      </c>
      <c r="C499" s="56"/>
      <c r="D499" s="56"/>
      <c r="E499" s="56"/>
      <c r="F499" s="56"/>
      <c r="G499" s="56"/>
      <c r="H499" s="56"/>
      <c r="I499" s="56"/>
      <c r="J499" s="56"/>
      <c r="K499" s="56"/>
      <c r="L499" s="56"/>
      <c r="M499" s="56"/>
      <c r="N499" s="56"/>
      <c r="O499" s="56"/>
      <c r="P499" s="56"/>
      <c r="Q499" s="2050" t="s">
        <v>1096</v>
      </c>
      <c r="R499" s="1747"/>
      <c r="S499" s="1747"/>
      <c r="T499" s="1747"/>
      <c r="U499" s="1747"/>
      <c r="V499" s="1747"/>
      <c r="W499" s="1747"/>
      <c r="X499" s="1747"/>
      <c r="Y499" s="1747"/>
      <c r="Z499" s="1747"/>
      <c r="AA499" s="1747"/>
      <c r="AB499" s="1747"/>
      <c r="AC499" s="1747"/>
      <c r="AD499" s="1747"/>
      <c r="AE499" s="1747"/>
      <c r="AF499" s="1747"/>
      <c r="AG499" s="1747"/>
      <c r="AH499" s="1747"/>
      <c r="AI499" s="1747"/>
      <c r="AJ499" s="1747"/>
      <c r="AK499" s="2051"/>
      <c r="AL499" s="456"/>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3.2">
      <c r="A500" s="456"/>
      <c r="B500" s="55" t="s">
        <v>1097</v>
      </c>
      <c r="C500" s="56"/>
      <c r="D500" s="56"/>
      <c r="E500" s="56"/>
      <c r="F500" s="56"/>
      <c r="G500" s="56"/>
      <c r="H500" s="56"/>
      <c r="I500" s="56"/>
      <c r="J500" s="56"/>
      <c r="K500" s="56"/>
      <c r="L500" s="56"/>
      <c r="M500" s="56"/>
      <c r="N500" s="56"/>
      <c r="O500" s="56"/>
      <c r="P500" s="56"/>
      <c r="Q500" s="2050" t="s">
        <v>299</v>
      </c>
      <c r="R500" s="1747"/>
      <c r="S500" s="1747"/>
      <c r="T500" s="1747"/>
      <c r="U500" s="1747"/>
      <c r="V500" s="1747"/>
      <c r="W500" s="1747"/>
      <c r="X500" s="1747"/>
      <c r="Y500" s="1747"/>
      <c r="Z500" s="1747"/>
      <c r="AA500" s="1747"/>
      <c r="AB500" s="1747"/>
      <c r="AC500" s="1747"/>
      <c r="AD500" s="1747"/>
      <c r="AE500" s="1747"/>
      <c r="AF500" s="1747"/>
      <c r="AG500" s="1747"/>
      <c r="AH500" s="1747"/>
      <c r="AI500" s="1747"/>
      <c r="AJ500" s="1747"/>
      <c r="AK500" s="2051"/>
      <c r="AL500" s="456"/>
      <c r="AZ500" s="46"/>
      <c r="BA500" s="46" t="str">
        <f>AG609</f>
        <v>Yes</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3.2">
      <c r="A501" s="456"/>
      <c r="B501" s="2183" t="s">
        <v>1098</v>
      </c>
      <c r="C501" s="2184"/>
      <c r="D501" s="2184"/>
      <c r="E501" s="2184"/>
      <c r="F501" s="2184"/>
      <c r="G501" s="2184"/>
      <c r="H501" s="2184"/>
      <c r="I501" s="2184"/>
      <c r="J501" s="2184"/>
      <c r="K501" s="2184"/>
      <c r="L501" s="2184"/>
      <c r="M501" s="2184"/>
      <c r="N501" s="2184"/>
      <c r="O501" s="2184"/>
      <c r="P501" s="2185"/>
      <c r="Q501" s="2189" t="s">
        <v>643</v>
      </c>
      <c r="R501" s="2190"/>
      <c r="S501" s="1976" t="s">
        <v>1099</v>
      </c>
      <c r="T501" s="1977"/>
      <c r="U501" s="1977"/>
      <c r="V501" s="1977"/>
      <c r="W501" s="1977"/>
      <c r="X501" s="1977"/>
      <c r="Y501" s="1977"/>
      <c r="Z501" s="1977"/>
      <c r="AA501" s="1977"/>
      <c r="AB501" s="1977"/>
      <c r="AC501" s="1977"/>
      <c r="AD501" s="1977"/>
      <c r="AE501" s="1977"/>
      <c r="AF501" s="1977"/>
      <c r="AG501" s="1977"/>
      <c r="AH501" s="1977"/>
      <c r="AI501" s="1977"/>
      <c r="AJ501" s="1977"/>
      <c r="AK501" s="1978"/>
      <c r="AL501" s="45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5" customHeight="1">
      <c r="A502" s="456"/>
      <c r="B502" s="2186"/>
      <c r="C502" s="2187"/>
      <c r="D502" s="2187"/>
      <c r="E502" s="2187"/>
      <c r="F502" s="2187"/>
      <c r="G502" s="2187"/>
      <c r="H502" s="2187"/>
      <c r="I502" s="2187"/>
      <c r="J502" s="2187"/>
      <c r="K502" s="2187"/>
      <c r="L502" s="2187"/>
      <c r="M502" s="2187"/>
      <c r="N502" s="2187"/>
      <c r="O502" s="2187"/>
      <c r="P502" s="2188"/>
      <c r="Q502" s="2191"/>
      <c r="R502" s="2192"/>
      <c r="S502" s="1979"/>
      <c r="T502" s="1980"/>
      <c r="U502" s="1980"/>
      <c r="V502" s="1980"/>
      <c r="W502" s="1980"/>
      <c r="X502" s="1980"/>
      <c r="Y502" s="1980"/>
      <c r="Z502" s="1980"/>
      <c r="AA502" s="1980"/>
      <c r="AB502" s="1980"/>
      <c r="AC502" s="1980"/>
      <c r="AD502" s="1980"/>
      <c r="AE502" s="1980"/>
      <c r="AF502" s="1980"/>
      <c r="AG502" s="1980"/>
      <c r="AH502" s="1980"/>
      <c r="AI502" s="1980"/>
      <c r="AJ502" s="1980"/>
      <c r="AK502" s="1981"/>
      <c r="AL502" s="45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56" customFormat="1" ht="12.45" customHeight="1">
      <c r="B503" s="612" t="s">
        <v>1100</v>
      </c>
      <c r="C503" s="1330"/>
      <c r="D503" s="1330"/>
      <c r="E503" s="1330"/>
      <c r="F503" s="1330"/>
      <c r="G503" s="1330"/>
      <c r="H503" s="1330"/>
      <c r="I503" s="1330"/>
      <c r="J503" s="1330"/>
      <c r="K503" s="1330"/>
      <c r="L503" s="1330"/>
      <c r="M503" s="1330"/>
      <c r="N503" s="1330"/>
      <c r="O503" s="1330"/>
      <c r="P503" s="1330"/>
      <c r="Q503" s="2223" t="s">
        <v>640</v>
      </c>
      <c r="R503" s="2224"/>
      <c r="S503" s="2224"/>
      <c r="T503" s="2224"/>
      <c r="U503" s="2224"/>
      <c r="V503" s="2224"/>
      <c r="W503" s="2224"/>
      <c r="X503" s="2224"/>
      <c r="Y503" s="2224"/>
      <c r="Z503" s="2224"/>
      <c r="AA503" s="2224"/>
      <c r="AB503" s="2224"/>
      <c r="AC503" s="2224"/>
      <c r="AD503" s="2224"/>
      <c r="AE503" s="2224"/>
      <c r="AF503" s="2224"/>
      <c r="AG503" s="2224"/>
      <c r="AH503" s="2224"/>
      <c r="AI503" s="2224"/>
      <c r="AJ503" s="2224"/>
      <c r="AK503" s="2225"/>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5" customHeight="1">
      <c r="A504" s="456"/>
      <c r="B504" s="55" t="s">
        <v>1101</v>
      </c>
      <c r="C504" s="56"/>
      <c r="D504" s="56"/>
      <c r="E504" s="56"/>
      <c r="F504" s="56"/>
      <c r="G504" s="56"/>
      <c r="H504" s="56"/>
      <c r="I504" s="56"/>
      <c r="J504" s="56"/>
      <c r="K504" s="56"/>
      <c r="L504" s="56"/>
      <c r="M504" s="56"/>
      <c r="N504" s="56"/>
      <c r="O504" s="56"/>
      <c r="P504" s="56"/>
      <c r="Q504" s="2050" t="s">
        <v>1102</v>
      </c>
      <c r="R504" s="1747"/>
      <c r="S504" s="1747"/>
      <c r="T504" s="1747"/>
      <c r="U504" s="1747"/>
      <c r="V504" s="1747"/>
      <c r="W504" s="1747"/>
      <c r="X504" s="1747"/>
      <c r="Y504" s="1747"/>
      <c r="Z504" s="1747"/>
      <c r="AA504" s="1747"/>
      <c r="AB504" s="1747"/>
      <c r="AC504" s="1747"/>
      <c r="AD504" s="1747"/>
      <c r="AE504" s="1747"/>
      <c r="AF504" s="1747"/>
      <c r="AG504" s="1747"/>
      <c r="AH504" s="1747"/>
      <c r="AI504" s="1747"/>
      <c r="AJ504" s="1747"/>
      <c r="AK504" s="2051"/>
      <c r="AL504" s="45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3.2">
      <c r="A505" s="456"/>
      <c r="B505" s="55" t="s">
        <v>1103</v>
      </c>
      <c r="C505" s="56"/>
      <c r="D505" s="56"/>
      <c r="E505" s="56"/>
      <c r="F505" s="56"/>
      <c r="G505" s="56"/>
      <c r="H505" s="56"/>
      <c r="I505" s="56"/>
      <c r="J505" s="56"/>
      <c r="K505" s="56"/>
      <c r="L505" s="56"/>
      <c r="M505" s="56"/>
      <c r="N505" s="56"/>
      <c r="O505" s="56"/>
      <c r="P505" s="56"/>
      <c r="Q505" s="2050" t="s">
        <v>1104</v>
      </c>
      <c r="R505" s="1747"/>
      <c r="S505" s="1747"/>
      <c r="T505" s="1747"/>
      <c r="U505" s="1747"/>
      <c r="V505" s="1747"/>
      <c r="W505" s="1747"/>
      <c r="X505" s="1747"/>
      <c r="Y505" s="1747"/>
      <c r="Z505" s="1747"/>
      <c r="AA505" s="1747"/>
      <c r="AB505" s="1747"/>
      <c r="AC505" s="1747"/>
      <c r="AD505" s="1747"/>
      <c r="AE505" s="1747"/>
      <c r="AF505" s="1747"/>
      <c r="AG505" s="1747"/>
      <c r="AH505" s="1747"/>
      <c r="AI505" s="1747"/>
      <c r="AJ505" s="1747"/>
      <c r="AK505" s="2051"/>
      <c r="AL505" s="45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3.2">
      <c r="A506" s="456"/>
      <c r="B506" s="118" t="s">
        <v>1105</v>
      </c>
      <c r="C506" s="56"/>
      <c r="D506" s="56"/>
      <c r="E506" s="56"/>
      <c r="F506" s="56"/>
      <c r="G506" s="56"/>
      <c r="H506" s="56"/>
      <c r="I506" s="56"/>
      <c r="J506" s="56"/>
      <c r="K506" s="56"/>
      <c r="L506" s="56"/>
      <c r="M506" s="56"/>
      <c r="N506" s="56"/>
      <c r="O506" s="56"/>
      <c r="P506" s="56"/>
      <c r="Q506" s="2050">
        <v>109</v>
      </c>
      <c r="R506" s="1747"/>
      <c r="S506" s="1747"/>
      <c r="T506" s="1747"/>
      <c r="U506" s="1747"/>
      <c r="V506" s="1747"/>
      <c r="W506" s="1747"/>
      <c r="X506" s="1747"/>
      <c r="Y506" s="1747"/>
      <c r="Z506" s="1747"/>
      <c r="AA506" s="1747"/>
      <c r="AB506" s="1747"/>
      <c r="AC506" s="1747"/>
      <c r="AD506" s="1747"/>
      <c r="AE506" s="1747"/>
      <c r="AF506" s="1747"/>
      <c r="AG506" s="1747"/>
      <c r="AH506" s="1747"/>
      <c r="AI506" s="1747"/>
      <c r="AJ506" s="1747"/>
      <c r="AK506" s="2051"/>
      <c r="AL506" s="45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56" customFormat="1" ht="13.2">
      <c r="B507" s="118" t="s">
        <v>1106</v>
      </c>
      <c r="C507" s="56"/>
      <c r="D507" s="56"/>
      <c r="E507" s="56"/>
      <c r="F507" s="56"/>
      <c r="G507" s="56"/>
      <c r="H507" s="56"/>
      <c r="I507" s="56"/>
      <c r="J507" s="56"/>
      <c r="K507" s="56"/>
      <c r="L507" s="56"/>
      <c r="M507" s="1757">
        <v>0</v>
      </c>
      <c r="N507" s="1758"/>
      <c r="O507" s="1758"/>
      <c r="P507" s="1759"/>
      <c r="Q507" s="610" t="s">
        <v>1107</v>
      </c>
      <c r="R507" s="611"/>
      <c r="S507" s="611"/>
      <c r="T507" s="611"/>
      <c r="U507" s="611"/>
      <c r="V507" s="611"/>
      <c r="W507" s="611"/>
      <c r="X507" s="611"/>
      <c r="Y507" s="611"/>
      <c r="Z507" s="611"/>
      <c r="AA507" s="611"/>
      <c r="AB507" s="611"/>
      <c r="AC507" s="611"/>
      <c r="AD507" s="611"/>
      <c r="AE507" s="611"/>
      <c r="AF507" s="611"/>
      <c r="AG507" s="611"/>
      <c r="AH507" s="1757">
        <v>109</v>
      </c>
      <c r="AI507" s="1758"/>
      <c r="AJ507" s="1758"/>
      <c r="AK507" s="1759"/>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2">
      <c r="A508" s="456"/>
      <c r="B508" s="596"/>
      <c r="C508" s="18"/>
      <c r="D508" s="18"/>
      <c r="E508" s="18"/>
      <c r="F508" s="18"/>
      <c r="G508" s="18"/>
      <c r="H508" s="18"/>
      <c r="I508" s="18"/>
      <c r="J508" s="18"/>
      <c r="K508" s="18"/>
      <c r="L508" s="18"/>
      <c r="M508" s="18"/>
      <c r="N508" s="18"/>
      <c r="O508" s="18"/>
      <c r="P508" s="440"/>
      <c r="Q508" s="11"/>
      <c r="R508" s="11"/>
      <c r="S508" s="11"/>
      <c r="T508" s="11"/>
      <c r="U508" s="11"/>
      <c r="V508" s="11"/>
      <c r="W508" s="11"/>
      <c r="X508" s="11"/>
      <c r="Y508" s="11"/>
      <c r="Z508" s="11"/>
      <c r="AA508" s="11"/>
      <c r="AB508" s="11"/>
      <c r="AC508" s="11"/>
      <c r="AD508" s="11"/>
      <c r="AE508" s="11"/>
      <c r="AF508" s="11"/>
      <c r="AG508" s="11"/>
      <c r="AH508" s="11"/>
      <c r="AI508" s="11"/>
      <c r="AJ508" s="11"/>
      <c r="AK508" s="11"/>
      <c r="AL508" s="440"/>
      <c r="AM508" s="440"/>
      <c r="AN508" s="440"/>
      <c r="AO508" s="440"/>
      <c r="AP508" s="440"/>
      <c r="AQ508" s="440"/>
      <c r="AR508" s="440"/>
      <c r="AS508" s="440"/>
      <c r="AT508" s="440"/>
      <c r="AU508" s="440"/>
      <c r="AV508" s="440"/>
      <c r="AW508" s="440"/>
      <c r="AX508" s="440"/>
      <c r="AY508" s="440"/>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2">
      <c r="A509" s="39" t="s">
        <v>704</v>
      </c>
      <c r="B509" s="456"/>
      <c r="C509" s="39" t="s">
        <v>166</v>
      </c>
      <c r="D509" s="18"/>
      <c r="E509" s="18"/>
      <c r="F509" s="18"/>
      <c r="G509" s="18"/>
      <c r="H509" s="18"/>
      <c r="I509" s="18"/>
      <c r="J509" s="18"/>
      <c r="K509" s="18"/>
      <c r="L509" s="18"/>
      <c r="M509" s="18"/>
      <c r="N509" s="18"/>
      <c r="O509" s="18"/>
      <c r="P509" s="440"/>
      <c r="Q509" s="11"/>
      <c r="R509" s="11"/>
      <c r="S509" s="11"/>
      <c r="T509" s="11"/>
      <c r="U509" s="11"/>
      <c r="V509" s="11"/>
      <c r="W509" s="11"/>
      <c r="X509" s="11"/>
      <c r="Y509" s="11"/>
      <c r="Z509" s="11"/>
      <c r="AA509" s="11"/>
      <c r="AB509" s="11"/>
      <c r="AC509" s="11"/>
      <c r="AD509" s="11"/>
      <c r="AE509" s="11"/>
      <c r="AF509" s="11"/>
      <c r="AG509" s="11"/>
      <c r="AH509" s="11"/>
      <c r="AI509" s="11"/>
      <c r="AJ509" s="11"/>
      <c r="AK509" s="11"/>
      <c r="AL509" s="440"/>
      <c r="AM509" s="440"/>
      <c r="AN509" s="440"/>
      <c r="AO509" s="440"/>
      <c r="AP509" s="440"/>
      <c r="AQ509" s="440"/>
      <c r="AR509" s="440"/>
      <c r="AS509" s="440"/>
      <c r="AT509" s="440"/>
      <c r="AU509" s="440"/>
      <c r="AV509" s="440"/>
      <c r="AW509" s="440"/>
      <c r="AX509" s="440"/>
      <c r="AY509" s="440"/>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2">
      <c r="A510" s="456"/>
      <c r="B510" s="591"/>
      <c r="C510" s="600"/>
      <c r="D510" s="18"/>
      <c r="E510" s="18"/>
      <c r="F510" s="18"/>
      <c r="G510" s="18"/>
      <c r="H510" s="18"/>
      <c r="I510" s="18"/>
      <c r="J510" s="18"/>
      <c r="K510" s="18"/>
      <c r="L510" s="18"/>
      <c r="M510" s="18"/>
      <c r="N510" s="18"/>
      <c r="O510" s="18"/>
      <c r="P510" s="440"/>
      <c r="Q510" s="11"/>
      <c r="R510" s="11"/>
      <c r="S510" s="11"/>
      <c r="T510" s="11"/>
      <c r="U510" s="11"/>
      <c r="V510" s="11"/>
      <c r="W510" s="11"/>
      <c r="X510" s="11"/>
      <c r="Y510" s="11"/>
      <c r="Z510" s="11"/>
      <c r="AA510" s="11"/>
      <c r="AB510" s="11"/>
      <c r="AC510" s="11"/>
      <c r="AD510" s="11"/>
      <c r="AE510" s="11"/>
      <c r="AF510" s="11"/>
      <c r="AG510" s="11"/>
      <c r="AH510" s="11"/>
      <c r="AI510" s="11"/>
      <c r="AJ510" s="11"/>
      <c r="AK510" s="11"/>
      <c r="AL510" s="440"/>
      <c r="AM510" s="440"/>
      <c r="AN510" s="440"/>
      <c r="AO510" s="440"/>
      <c r="AP510" s="440"/>
      <c r="AQ510" s="440"/>
      <c r="AR510" s="440"/>
      <c r="AS510" s="440"/>
      <c r="AT510" s="440"/>
      <c r="AU510" s="440"/>
      <c r="AV510" s="440"/>
      <c r="AW510" s="440"/>
      <c r="AX510" s="440"/>
      <c r="AY510" s="440"/>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2">
      <c r="A511" s="456"/>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180" t="s">
        <v>1108</v>
      </c>
      <c r="AD511" s="2181"/>
      <c r="AE511" s="2181"/>
      <c r="AF511" s="2181"/>
      <c r="AG511" s="2181"/>
      <c r="AH511" s="2181"/>
      <c r="AI511" s="2181"/>
      <c r="AJ511" s="2181"/>
      <c r="AK511" s="2182"/>
      <c r="AL511" s="45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2">
      <c r="A512" s="456"/>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108" t="s">
        <v>1109</v>
      </c>
      <c r="AD512" s="2109"/>
      <c r="AE512" s="2109"/>
      <c r="AF512" s="2109"/>
      <c r="AG512" s="1328" t="s">
        <v>1110</v>
      </c>
      <c r="AH512" s="2109" t="s">
        <v>1111</v>
      </c>
      <c r="AI512" s="2109"/>
      <c r="AJ512" s="2109"/>
      <c r="AK512" s="2206"/>
      <c r="AL512" s="45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2">
      <c r="B513" s="2155" t="s">
        <v>1112</v>
      </c>
      <c r="C513" s="2156"/>
      <c r="D513" s="2156"/>
      <c r="E513" s="2156"/>
      <c r="F513" s="2156"/>
      <c r="G513" s="2156"/>
      <c r="H513" s="2157"/>
      <c r="I513" s="54" t="s">
        <v>1113</v>
      </c>
      <c r="J513" s="54"/>
      <c r="K513" s="54"/>
      <c r="L513" s="54"/>
      <c r="M513" s="54"/>
      <c r="N513" s="54"/>
      <c r="O513" s="54"/>
      <c r="P513" s="54"/>
      <c r="Q513" s="54"/>
      <c r="R513" s="54"/>
      <c r="S513" s="54"/>
      <c r="T513" s="54"/>
      <c r="U513" s="54"/>
      <c r="V513" s="54"/>
      <c r="W513" s="54"/>
      <c r="X513" s="18"/>
      <c r="Y513" s="18"/>
      <c r="Z513" s="456"/>
      <c r="AA513" s="456"/>
      <c r="AB513" s="456"/>
      <c r="AC513" s="2165">
        <v>10</v>
      </c>
      <c r="AD513" s="2027"/>
      <c r="AE513" s="2027"/>
      <c r="AF513" s="2027"/>
      <c r="AG513" s="1331" t="s">
        <v>1110</v>
      </c>
      <c r="AH513" s="1885">
        <v>2020</v>
      </c>
      <c r="AI513" s="1885"/>
      <c r="AJ513" s="1885"/>
      <c r="AK513" s="1886"/>
      <c r="AL513" s="45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2">
      <c r="B514" s="2158"/>
      <c r="C514" s="2159"/>
      <c r="D514" s="2159"/>
      <c r="E514" s="2159"/>
      <c r="F514" s="2159"/>
      <c r="G514" s="2159"/>
      <c r="H514" s="2160"/>
      <c r="I514" s="59" t="s">
        <v>1114</v>
      </c>
      <c r="J514" s="59"/>
      <c r="K514" s="59"/>
      <c r="L514" s="59"/>
      <c r="M514" s="59"/>
      <c r="N514" s="59"/>
      <c r="O514" s="59"/>
      <c r="P514" s="59"/>
      <c r="Q514" s="59"/>
      <c r="R514" s="59"/>
      <c r="S514" s="59"/>
      <c r="T514" s="59"/>
      <c r="U514" s="59"/>
      <c r="V514" s="59"/>
      <c r="W514" s="59"/>
      <c r="X514" s="59"/>
      <c r="Y514" s="59"/>
      <c r="Z514" s="59"/>
      <c r="AA514" s="59"/>
      <c r="AB514" s="59"/>
      <c r="AC514" s="2165">
        <v>4</v>
      </c>
      <c r="AD514" s="2027"/>
      <c r="AE514" s="2027"/>
      <c r="AF514" s="2027"/>
      <c r="AG514" s="1339" t="s">
        <v>1110</v>
      </c>
      <c r="AH514" s="1885">
        <v>2019</v>
      </c>
      <c r="AI514" s="1885"/>
      <c r="AJ514" s="1885"/>
      <c r="AK514" s="1886"/>
      <c r="AL514" s="45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2">
      <c r="B515" s="2155" t="s">
        <v>1115</v>
      </c>
      <c r="C515" s="2156"/>
      <c r="D515" s="2156"/>
      <c r="E515" s="2156"/>
      <c r="F515" s="2156"/>
      <c r="G515" s="2156"/>
      <c r="H515" s="2157"/>
      <c r="I515" s="54" t="s">
        <v>1116</v>
      </c>
      <c r="J515" s="54"/>
      <c r="K515" s="54"/>
      <c r="L515" s="54"/>
      <c r="M515" s="54"/>
      <c r="N515" s="54"/>
      <c r="O515" s="54"/>
      <c r="P515" s="54"/>
      <c r="Q515" s="54"/>
      <c r="R515" s="54"/>
      <c r="S515" s="54"/>
      <c r="T515" s="54"/>
      <c r="U515" s="54"/>
      <c r="V515" s="54"/>
      <c r="W515" s="54"/>
      <c r="X515" s="18"/>
      <c r="Y515" s="18"/>
      <c r="Z515" s="456"/>
      <c r="AA515" s="456"/>
      <c r="AB515" s="456"/>
      <c r="AC515" s="2165" t="s">
        <v>299</v>
      </c>
      <c r="AD515" s="2027"/>
      <c r="AE515" s="2027"/>
      <c r="AF515" s="2027"/>
      <c r="AG515" s="1331" t="s">
        <v>1110</v>
      </c>
      <c r="AH515" s="1885"/>
      <c r="AI515" s="1885"/>
      <c r="AJ515" s="1885"/>
      <c r="AK515" s="1886"/>
      <c r="AL515" s="45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2">
      <c r="B516" s="2158"/>
      <c r="C516" s="2159"/>
      <c r="D516" s="2159"/>
      <c r="E516" s="2159"/>
      <c r="F516" s="2159"/>
      <c r="G516" s="2159"/>
      <c r="H516" s="2160"/>
      <c r="I516" s="18" t="s">
        <v>1117</v>
      </c>
      <c r="J516" s="18"/>
      <c r="K516" s="18"/>
      <c r="L516" s="18"/>
      <c r="M516" s="18"/>
      <c r="N516" s="18"/>
      <c r="O516" s="18"/>
      <c r="P516" s="18"/>
      <c r="Q516" s="18"/>
      <c r="R516" s="18"/>
      <c r="S516" s="18"/>
      <c r="T516" s="18"/>
      <c r="U516" s="18"/>
      <c r="V516" s="18"/>
      <c r="W516" s="18"/>
      <c r="X516" s="18"/>
      <c r="Y516" s="18"/>
      <c r="Z516" s="456"/>
      <c r="AA516" s="456"/>
      <c r="AB516" s="456"/>
      <c r="AC516" s="2165" t="s">
        <v>299</v>
      </c>
      <c r="AD516" s="2027"/>
      <c r="AE516" s="2027"/>
      <c r="AF516" s="2027"/>
      <c r="AG516" s="1331" t="s">
        <v>1110</v>
      </c>
      <c r="AH516" s="1885"/>
      <c r="AI516" s="1885"/>
      <c r="AJ516" s="1885"/>
      <c r="AK516" s="1886"/>
      <c r="AL516" s="45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158"/>
      <c r="C517" s="2159"/>
      <c r="D517" s="2159"/>
      <c r="E517" s="2159"/>
      <c r="F517" s="2159"/>
      <c r="G517" s="2159"/>
      <c r="H517" s="2160"/>
      <c r="I517" s="18" t="s">
        <v>1118</v>
      </c>
      <c r="J517" s="18"/>
      <c r="K517" s="18"/>
      <c r="L517" s="18"/>
      <c r="M517" s="18"/>
      <c r="N517" s="18"/>
      <c r="O517" s="18"/>
      <c r="P517" s="18"/>
      <c r="Q517" s="18"/>
      <c r="R517" s="18"/>
      <c r="S517" s="18"/>
      <c r="T517" s="18"/>
      <c r="U517" s="18"/>
      <c r="V517" s="18"/>
      <c r="W517" s="18"/>
      <c r="X517" s="18"/>
      <c r="Y517" s="18"/>
      <c r="Z517" s="456"/>
      <c r="AA517" s="456"/>
      <c r="AB517" s="456"/>
      <c r="AC517" s="2165">
        <v>10</v>
      </c>
      <c r="AD517" s="2027"/>
      <c r="AE517" s="2027"/>
      <c r="AF517" s="2027"/>
      <c r="AG517" s="1331" t="s">
        <v>1110</v>
      </c>
      <c r="AH517" s="1885">
        <v>2020</v>
      </c>
      <c r="AI517" s="1885"/>
      <c r="AJ517" s="1885"/>
      <c r="AK517" s="1886"/>
      <c r="AL517" s="45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56" customFormat="1" ht="12.75" customHeight="1">
      <c r="B518" s="2158"/>
      <c r="C518" s="2159"/>
      <c r="D518" s="2159"/>
      <c r="E518" s="2159"/>
      <c r="F518" s="2159"/>
      <c r="G518" s="2159"/>
      <c r="H518" s="2160"/>
      <c r="I518" s="18" t="s">
        <v>1119</v>
      </c>
      <c r="J518" s="18"/>
      <c r="K518" s="18"/>
      <c r="L518" s="18"/>
      <c r="M518" s="18"/>
      <c r="N518" s="18"/>
      <c r="O518" s="18"/>
      <c r="P518" s="18"/>
      <c r="Q518" s="18"/>
      <c r="R518" s="18"/>
      <c r="S518" s="18"/>
      <c r="T518" s="18"/>
      <c r="U518" s="18"/>
      <c r="V518" s="18"/>
      <c r="W518" s="18"/>
      <c r="X518" s="18"/>
      <c r="Y518" s="18"/>
      <c r="AC518" s="2165">
        <v>5</v>
      </c>
      <c r="AD518" s="2027"/>
      <c r="AE518" s="2027"/>
      <c r="AF518" s="2027"/>
      <c r="AG518" s="1331" t="s">
        <v>1110</v>
      </c>
      <c r="AH518" s="1885">
        <v>2023</v>
      </c>
      <c r="AI518" s="1885"/>
      <c r="AJ518" s="1885"/>
      <c r="AK518" s="1886"/>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2">
      <c r="B519" s="2158"/>
      <c r="C519" s="2159"/>
      <c r="D519" s="2159"/>
      <c r="E519" s="2159"/>
      <c r="F519" s="2159"/>
      <c r="G519" s="2159"/>
      <c r="H519" s="2160"/>
      <c r="I519" s="111" t="s">
        <v>1120</v>
      </c>
      <c r="J519" s="18"/>
      <c r="K519" s="18"/>
      <c r="L519" s="18"/>
      <c r="M519" s="18"/>
      <c r="N519" s="18"/>
      <c r="O519" s="18"/>
      <c r="P519" s="18"/>
      <c r="Q519" s="18"/>
      <c r="R519" s="18"/>
      <c r="S519" s="18"/>
      <c r="T519" s="18"/>
      <c r="U519" s="18"/>
      <c r="V519" s="18"/>
      <c r="W519" s="18"/>
      <c r="X519" s="18"/>
      <c r="Y519" s="18"/>
      <c r="Z519" s="456"/>
      <c r="AA519" s="456"/>
      <c r="AB519" s="456"/>
      <c r="AC519" s="1707">
        <v>5</v>
      </c>
      <c r="AD519" s="1708"/>
      <c r="AE519" s="1708"/>
      <c r="AF519" s="1708"/>
      <c r="AG519" s="1331" t="s">
        <v>1110</v>
      </c>
      <c r="AH519" s="1885">
        <v>2023</v>
      </c>
      <c r="AI519" s="1885"/>
      <c r="AJ519" s="1885"/>
      <c r="AK519" s="1886"/>
      <c r="AL519" s="45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2">
      <c r="B520" s="2158"/>
      <c r="C520" s="2159"/>
      <c r="D520" s="2159"/>
      <c r="E520" s="2159"/>
      <c r="F520" s="2159"/>
      <c r="G520" s="2159"/>
      <c r="H520" s="2160"/>
      <c r="I520" s="613" t="s">
        <v>232</v>
      </c>
      <c r="J520" s="59"/>
      <c r="K520" s="59"/>
      <c r="L520" s="2211" t="s">
        <v>1121</v>
      </c>
      <c r="M520" s="2177"/>
      <c r="N520" s="2177"/>
      <c r="O520" s="2177"/>
      <c r="P520" s="2177"/>
      <c r="Q520" s="2177"/>
      <c r="R520" s="2177"/>
      <c r="S520" s="2177"/>
      <c r="T520" s="2177"/>
      <c r="U520" s="2177"/>
      <c r="V520" s="2177"/>
      <c r="W520" s="2177"/>
      <c r="X520" s="2177"/>
      <c r="Y520" s="2177"/>
      <c r="Z520" s="2177"/>
      <c r="AA520" s="2177"/>
      <c r="AB520" s="2212"/>
      <c r="AC520" s="2165" t="s">
        <v>299</v>
      </c>
      <c r="AD520" s="2027"/>
      <c r="AE520" s="2027"/>
      <c r="AF520" s="2027"/>
      <c r="AG520" s="1339" t="s">
        <v>1110</v>
      </c>
      <c r="AH520" s="1885"/>
      <c r="AI520" s="1885"/>
      <c r="AJ520" s="1885"/>
      <c r="AK520" s="1886"/>
      <c r="AL520" s="45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56"/>
      <c r="CV520" s="456"/>
      <c r="CW520" s="456"/>
      <c r="CX520" s="456"/>
      <c r="CY520" s="456"/>
      <c r="CZ520" s="456"/>
      <c r="DA520" s="456"/>
      <c r="DB520" s="456"/>
      <c r="DC520" s="456"/>
      <c r="DD520" s="456"/>
      <c r="DE520" s="456"/>
      <c r="DF520" s="456"/>
    </row>
    <row r="521" spans="2:110" s="456" customFormat="1" ht="18" customHeight="1">
      <c r="B521" s="1314"/>
      <c r="C521" s="1315"/>
      <c r="D521" s="1315"/>
      <c r="E521" s="1315"/>
      <c r="F521" s="1315"/>
      <c r="G521" s="1315"/>
      <c r="H521" s="1316"/>
      <c r="I521" s="152" t="s">
        <v>1122</v>
      </c>
      <c r="J521" s="18"/>
      <c r="K521" s="18"/>
      <c r="L521" s="18"/>
      <c r="M521" s="18"/>
      <c r="N521" s="18"/>
      <c r="O521" s="18"/>
      <c r="P521" s="18"/>
      <c r="Q521" s="18"/>
      <c r="R521" s="18"/>
      <c r="S521" s="18"/>
      <c r="T521" s="18"/>
      <c r="U521" s="18"/>
      <c r="V521" s="18"/>
      <c r="W521" s="18"/>
      <c r="X521" s="18"/>
      <c r="Y521" s="18"/>
      <c r="AC521" s="2166" t="s">
        <v>643</v>
      </c>
      <c r="AD521" s="2166"/>
      <c r="AE521" s="2166"/>
      <c r="AF521" s="2166"/>
      <c r="AG521" s="1331"/>
      <c r="AH521" s="2227"/>
      <c r="AI521" s="2227"/>
      <c r="AJ521" s="2227"/>
      <c r="AK521" s="2228"/>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56" customFormat="1" ht="13.2">
      <c r="B522" s="1314"/>
      <c r="C522" s="1315"/>
      <c r="D522" s="1315"/>
      <c r="E522" s="1315"/>
      <c r="F522" s="1315"/>
      <c r="G522" s="1315"/>
      <c r="H522" s="1316"/>
      <c r="I522" s="445" t="s">
        <v>1123</v>
      </c>
      <c r="J522" s="18"/>
      <c r="K522" s="18"/>
      <c r="L522" s="18"/>
      <c r="M522" s="18"/>
      <c r="N522" s="18"/>
      <c r="O522" s="18"/>
      <c r="P522" s="18"/>
      <c r="Q522" s="18"/>
      <c r="R522" s="18"/>
      <c r="S522" s="18"/>
      <c r="T522" s="18"/>
      <c r="U522" s="18"/>
      <c r="V522" s="18"/>
      <c r="W522" s="18"/>
      <c r="X522" s="18"/>
      <c r="Y522" s="18"/>
      <c r="AC522" s="1707">
        <v>1</v>
      </c>
      <c r="AD522" s="1708"/>
      <c r="AE522" s="1708"/>
      <c r="AF522" s="1709"/>
      <c r="AG522" s="1331"/>
      <c r="AH522" s="2227"/>
      <c r="AI522" s="2227"/>
      <c r="AJ522" s="2227"/>
      <c r="AK522" s="2228"/>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56" customFormat="1" ht="13.2">
      <c r="B523" s="1314"/>
      <c r="C523" s="1315"/>
      <c r="D523" s="1315"/>
      <c r="E523" s="1315"/>
      <c r="F523" s="1315"/>
      <c r="G523" s="1315"/>
      <c r="H523" s="1316"/>
      <c r="I523" s="445" t="s">
        <v>1124</v>
      </c>
      <c r="J523" s="18"/>
      <c r="K523" s="18"/>
      <c r="L523" s="18"/>
      <c r="M523" s="18"/>
      <c r="N523" s="18"/>
      <c r="O523" s="18"/>
      <c r="P523" s="18"/>
      <c r="Q523" s="18"/>
      <c r="R523" s="18"/>
      <c r="S523" s="18"/>
      <c r="T523" s="18"/>
      <c r="U523" s="18"/>
      <c r="V523" s="18"/>
      <c r="W523" s="18"/>
      <c r="X523" s="18"/>
      <c r="Y523" s="18"/>
      <c r="AC523" s="1481"/>
      <c r="AD523" s="1482"/>
      <c r="AE523" s="1482"/>
      <c r="AF523" s="1483"/>
      <c r="AG523" s="16"/>
      <c r="AH523" s="1319"/>
      <c r="AI523" s="1319"/>
      <c r="AJ523" s="1319"/>
      <c r="AK523" s="1320"/>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56" customFormat="1" ht="13.2">
      <c r="B524" s="1314"/>
      <c r="C524" s="1315"/>
      <c r="D524" s="1315"/>
      <c r="E524" s="1315"/>
      <c r="F524" s="1315"/>
      <c r="G524" s="1315"/>
      <c r="H524" s="1316"/>
      <c r="I524" s="614" t="s">
        <v>1125</v>
      </c>
      <c r="J524" s="59"/>
      <c r="K524" s="59"/>
      <c r="L524" s="59"/>
      <c r="M524" s="59"/>
      <c r="N524" s="59"/>
      <c r="O524" s="59"/>
      <c r="P524" s="59"/>
      <c r="Q524" s="59"/>
      <c r="R524" s="59"/>
      <c r="S524" s="59"/>
      <c r="T524" s="59"/>
      <c r="U524" s="59"/>
      <c r="V524" s="59"/>
      <c r="W524" s="59"/>
      <c r="X524" s="59"/>
      <c r="Y524" s="59"/>
      <c r="Z524" s="59"/>
      <c r="AA524" s="59"/>
      <c r="AB524" s="59"/>
      <c r="AC524" s="2229">
        <v>0.8</v>
      </c>
      <c r="AD524" s="2230"/>
      <c r="AE524" s="2230"/>
      <c r="AF524" s="2231"/>
      <c r="AG524" s="1339"/>
      <c r="AH524" s="2232"/>
      <c r="AI524" s="2232"/>
      <c r="AJ524" s="2232"/>
      <c r="AK524" s="2233"/>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56" customFormat="1" ht="13.2">
      <c r="B525" s="1314"/>
      <c r="C525" s="1315"/>
      <c r="D525" s="1315"/>
      <c r="E525" s="1315"/>
      <c r="F525" s="1315"/>
      <c r="G525" s="1315"/>
      <c r="H525" s="1316"/>
      <c r="I525" s="111"/>
      <c r="J525" s="440"/>
      <c r="K525" s="440"/>
      <c r="L525" s="11"/>
      <c r="M525" s="11"/>
      <c r="N525" s="11"/>
      <c r="O525" s="11"/>
      <c r="P525" s="11"/>
      <c r="Q525" s="11"/>
      <c r="R525" s="11"/>
      <c r="S525" s="11"/>
      <c r="T525" s="11"/>
      <c r="U525" s="11"/>
      <c r="V525" s="11"/>
      <c r="W525" s="11"/>
      <c r="X525" s="1317"/>
      <c r="Y525" s="1317"/>
      <c r="Z525" s="1317"/>
      <c r="AA525" s="1317"/>
      <c r="AB525" s="721"/>
      <c r="AC525" s="2208" t="s">
        <v>1109</v>
      </c>
      <c r="AD525" s="2209"/>
      <c r="AE525" s="2209"/>
      <c r="AF525" s="2209"/>
      <c r="AG525" s="1339" t="s">
        <v>1110</v>
      </c>
      <c r="AH525" s="2209" t="s">
        <v>1111</v>
      </c>
      <c r="AI525" s="2209"/>
      <c r="AJ525" s="2209"/>
      <c r="AK525" s="2210"/>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155" t="s">
        <v>1126</v>
      </c>
      <c r="C526" s="2156"/>
      <c r="D526" s="2156"/>
      <c r="E526" s="2156"/>
      <c r="F526" s="2156"/>
      <c r="G526" s="2156"/>
      <c r="H526" s="2157"/>
      <c r="I526" s="54" t="s">
        <v>1127</v>
      </c>
      <c r="J526" s="54"/>
      <c r="K526" s="54"/>
      <c r="L526" s="54"/>
      <c r="M526" s="54"/>
      <c r="N526" s="54"/>
      <c r="O526" s="54"/>
      <c r="P526" s="54"/>
      <c r="Q526" s="54"/>
      <c r="R526" s="54"/>
      <c r="S526" s="54"/>
      <c r="T526" s="54"/>
      <c r="U526" s="54"/>
      <c r="V526" s="54"/>
      <c r="W526" s="54"/>
      <c r="X526" s="18"/>
      <c r="Y526" s="18"/>
      <c r="Z526" s="456"/>
      <c r="AA526" s="456"/>
      <c r="AB526" s="456"/>
      <c r="AC526" s="2165">
        <v>7</v>
      </c>
      <c r="AD526" s="2027"/>
      <c r="AE526" s="2027"/>
      <c r="AF526" s="2027"/>
      <c r="AG526" s="1331" t="s">
        <v>1110</v>
      </c>
      <c r="AH526" s="1885">
        <v>2022</v>
      </c>
      <c r="AI526" s="1885"/>
      <c r="AJ526" s="1885"/>
      <c r="AK526" s="1886"/>
      <c r="AL526" s="45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56"/>
      <c r="CV526" s="456"/>
      <c r="CW526" s="456"/>
      <c r="CX526" s="456"/>
      <c r="CY526" s="456"/>
      <c r="CZ526" s="456"/>
      <c r="DA526" s="456"/>
      <c r="DB526" s="456"/>
      <c r="DC526" s="456"/>
      <c r="DD526" s="456"/>
      <c r="DE526" s="456"/>
      <c r="DF526" s="456"/>
    </row>
    <row r="527" spans="2:110" ht="13.65" customHeight="1">
      <c r="B527" s="2158"/>
      <c r="C527" s="2159"/>
      <c r="D527" s="2159"/>
      <c r="E527" s="2159"/>
      <c r="F527" s="2159"/>
      <c r="G527" s="2159"/>
      <c r="H527" s="2160"/>
      <c r="I527" s="18" t="s">
        <v>1128</v>
      </c>
      <c r="J527" s="18"/>
      <c r="K527" s="18"/>
      <c r="L527" s="18"/>
      <c r="M527" s="18"/>
      <c r="N527" s="18"/>
      <c r="O527" s="18"/>
      <c r="P527" s="18"/>
      <c r="Q527" s="18"/>
      <c r="R527" s="18"/>
      <c r="S527" s="18"/>
      <c r="T527" s="18"/>
      <c r="U527" s="18"/>
      <c r="V527" s="18"/>
      <c r="W527" s="18"/>
      <c r="X527" s="18"/>
      <c r="Y527" s="18"/>
      <c r="Z527" s="456"/>
      <c r="AA527" s="456"/>
      <c r="AB527" s="456"/>
      <c r="AC527" s="2165">
        <v>7</v>
      </c>
      <c r="AD527" s="2027"/>
      <c r="AE527" s="2027"/>
      <c r="AF527" s="2027"/>
      <c r="AG527" s="1331" t="s">
        <v>1110</v>
      </c>
      <c r="AH527" s="1885">
        <v>2022</v>
      </c>
      <c r="AI527" s="1885"/>
      <c r="AJ527" s="1885"/>
      <c r="AK527" s="1886"/>
      <c r="AL527" s="45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56"/>
      <c r="CV527" s="456"/>
      <c r="CW527" s="456"/>
      <c r="CX527" s="456"/>
      <c r="CY527" s="456"/>
      <c r="CZ527" s="456"/>
      <c r="DA527" s="456"/>
      <c r="DB527" s="456"/>
      <c r="DC527" s="456"/>
      <c r="DD527" s="456"/>
      <c r="DE527" s="456"/>
      <c r="DF527" s="456"/>
    </row>
    <row r="528" spans="2:110" ht="13.2">
      <c r="B528" s="2158"/>
      <c r="C528" s="2159"/>
      <c r="D528" s="2159"/>
      <c r="E528" s="2159"/>
      <c r="F528" s="2159"/>
      <c r="G528" s="2159"/>
      <c r="H528" s="2160"/>
      <c r="I528" s="59" t="s">
        <v>1129</v>
      </c>
      <c r="J528" s="59"/>
      <c r="K528" s="59"/>
      <c r="L528" s="59"/>
      <c r="M528" s="59"/>
      <c r="N528" s="59"/>
      <c r="O528" s="59"/>
      <c r="P528" s="59"/>
      <c r="Q528" s="59"/>
      <c r="R528" s="59"/>
      <c r="S528" s="59"/>
      <c r="T528" s="59"/>
      <c r="U528" s="59"/>
      <c r="V528" s="59"/>
      <c r="W528" s="59"/>
      <c r="X528" s="59"/>
      <c r="Y528" s="59"/>
      <c r="Z528" s="59"/>
      <c r="AA528" s="59"/>
      <c r="AB528" s="59"/>
      <c r="AC528" s="2165">
        <v>5</v>
      </c>
      <c r="AD528" s="2027"/>
      <c r="AE528" s="2027"/>
      <c r="AF528" s="2027"/>
      <c r="AG528" s="1339" t="s">
        <v>1110</v>
      </c>
      <c r="AH528" s="1885">
        <v>2023</v>
      </c>
      <c r="AI528" s="1885"/>
      <c r="AJ528" s="1885"/>
      <c r="AK528" s="1886"/>
      <c r="AL528" s="45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56"/>
      <c r="CV528" s="456"/>
      <c r="CW528" s="456"/>
      <c r="CX528" s="456"/>
      <c r="CY528" s="456"/>
      <c r="CZ528" s="456"/>
      <c r="DA528" s="456"/>
      <c r="DB528" s="456"/>
      <c r="DC528" s="456"/>
      <c r="DD528" s="456"/>
      <c r="DE528" s="456"/>
      <c r="DF528" s="456"/>
    </row>
    <row r="529" spans="2:110" ht="13.2">
      <c r="B529" s="2155" t="s">
        <v>1130</v>
      </c>
      <c r="C529" s="2156"/>
      <c r="D529" s="2156"/>
      <c r="E529" s="2156"/>
      <c r="F529" s="2156"/>
      <c r="G529" s="2156"/>
      <c r="H529" s="2157"/>
      <c r="I529" s="54" t="s">
        <v>1127</v>
      </c>
      <c r="J529" s="54"/>
      <c r="K529" s="54"/>
      <c r="L529" s="54"/>
      <c r="M529" s="54"/>
      <c r="N529" s="54"/>
      <c r="O529" s="54"/>
      <c r="P529" s="54"/>
      <c r="Q529" s="54"/>
      <c r="R529" s="54"/>
      <c r="S529" s="54"/>
      <c r="T529" s="54"/>
      <c r="U529" s="54"/>
      <c r="V529" s="54"/>
      <c r="W529" s="54"/>
      <c r="X529" s="54"/>
      <c r="Y529" s="54"/>
      <c r="Z529" s="54"/>
      <c r="AA529" s="54"/>
      <c r="AB529" s="54"/>
      <c r="AC529" s="2165">
        <v>7</v>
      </c>
      <c r="AD529" s="2027"/>
      <c r="AE529" s="2027"/>
      <c r="AF529" s="2027"/>
      <c r="AG529" s="1341" t="s">
        <v>1110</v>
      </c>
      <c r="AH529" s="1885">
        <v>2022</v>
      </c>
      <c r="AI529" s="1885"/>
      <c r="AJ529" s="1885"/>
      <c r="AK529" s="1886"/>
      <c r="AL529" s="45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56"/>
      <c r="CV529" s="456"/>
      <c r="CW529" s="456"/>
      <c r="CX529" s="456"/>
      <c r="CY529" s="456"/>
      <c r="CZ529" s="456"/>
      <c r="DA529" s="456"/>
      <c r="DB529" s="456"/>
      <c r="DC529" s="456"/>
      <c r="DD529" s="456"/>
      <c r="DE529" s="456"/>
      <c r="DF529" s="456"/>
    </row>
    <row r="530" spans="2:110" ht="13.2">
      <c r="B530" s="2158"/>
      <c r="C530" s="2159"/>
      <c r="D530" s="2159"/>
      <c r="E530" s="2159"/>
      <c r="F530" s="2159"/>
      <c r="G530" s="2159"/>
      <c r="H530" s="2160"/>
      <c r="I530" s="18" t="s">
        <v>1128</v>
      </c>
      <c r="J530" s="18"/>
      <c r="K530" s="18"/>
      <c r="L530" s="18"/>
      <c r="M530" s="18"/>
      <c r="N530" s="18"/>
      <c r="O530" s="18"/>
      <c r="P530" s="18"/>
      <c r="Q530" s="18"/>
      <c r="R530" s="18"/>
      <c r="S530" s="18"/>
      <c r="T530" s="18"/>
      <c r="U530" s="18"/>
      <c r="V530" s="18"/>
      <c r="W530" s="18"/>
      <c r="X530" s="18"/>
      <c r="Y530" s="18"/>
      <c r="Z530" s="18"/>
      <c r="AA530" s="18"/>
      <c r="AB530" s="18"/>
      <c r="AC530" s="2165">
        <v>7</v>
      </c>
      <c r="AD530" s="2027"/>
      <c r="AE530" s="2027"/>
      <c r="AF530" s="2027"/>
      <c r="AG530" s="1331" t="s">
        <v>1110</v>
      </c>
      <c r="AH530" s="1885">
        <v>2022</v>
      </c>
      <c r="AI530" s="1885"/>
      <c r="AJ530" s="1885"/>
      <c r="AK530" s="1886"/>
      <c r="AL530" s="456"/>
      <c r="AZ530" s="46"/>
      <c r="BA530" s="45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56"/>
      <c r="CV530" s="456"/>
      <c r="CW530" s="456"/>
      <c r="CX530" s="456"/>
      <c r="CY530" s="456"/>
      <c r="CZ530" s="456"/>
      <c r="DA530" s="456"/>
      <c r="DB530" s="456"/>
      <c r="DC530" s="456"/>
      <c r="DD530" s="456"/>
      <c r="DE530" s="456"/>
      <c r="DF530" s="456"/>
    </row>
    <row r="531" spans="2:110" ht="13.2">
      <c r="B531" s="2161"/>
      <c r="C531" s="2162"/>
      <c r="D531" s="2162"/>
      <c r="E531" s="2162"/>
      <c r="F531" s="2162"/>
      <c r="G531" s="2162"/>
      <c r="H531" s="2163"/>
      <c r="I531" s="59" t="s">
        <v>1129</v>
      </c>
      <c r="J531" s="59"/>
      <c r="K531" s="59"/>
      <c r="L531" s="59"/>
      <c r="M531" s="59"/>
      <c r="N531" s="59"/>
      <c r="O531" s="59"/>
      <c r="P531" s="59"/>
      <c r="Q531" s="59"/>
      <c r="R531" s="59"/>
      <c r="S531" s="59"/>
      <c r="T531" s="59"/>
      <c r="U531" s="59"/>
      <c r="V531" s="59"/>
      <c r="W531" s="59"/>
      <c r="X531" s="59"/>
      <c r="Y531" s="59"/>
      <c r="Z531" s="59"/>
      <c r="AA531" s="59"/>
      <c r="AB531" s="59"/>
      <c r="AC531" s="2165" t="s">
        <v>299</v>
      </c>
      <c r="AD531" s="2027"/>
      <c r="AE531" s="2027"/>
      <c r="AF531" s="2027"/>
      <c r="AG531" s="1339" t="s">
        <v>1110</v>
      </c>
      <c r="AH531" s="1885">
        <v>2023</v>
      </c>
      <c r="AI531" s="1885"/>
      <c r="AJ531" s="1885"/>
      <c r="AK531" s="1886"/>
      <c r="AL531" s="456"/>
      <c r="AZ531" s="456"/>
      <c r="BA531" s="45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56"/>
      <c r="CV531" s="456"/>
      <c r="CW531" s="456"/>
      <c r="CX531" s="456"/>
      <c r="CY531" s="456"/>
      <c r="CZ531" s="456"/>
      <c r="DA531" s="456"/>
      <c r="DB531" s="456"/>
      <c r="DC531" s="456"/>
      <c r="DD531" s="456"/>
      <c r="DE531" s="456"/>
      <c r="DF531" s="456"/>
    </row>
    <row r="532" spans="2:110" ht="13.2">
      <c r="B532" s="2155" t="s">
        <v>1131</v>
      </c>
      <c r="C532" s="2156"/>
      <c r="D532" s="2156"/>
      <c r="E532" s="2156"/>
      <c r="F532" s="2156"/>
      <c r="G532" s="2156"/>
      <c r="H532" s="2157"/>
      <c r="I532" s="53" t="s">
        <v>1132</v>
      </c>
      <c r="J532" s="54"/>
      <c r="K532" s="54"/>
      <c r="L532" s="54"/>
      <c r="M532" s="54"/>
      <c r="N532" s="54"/>
      <c r="O532" s="1725" t="s">
        <v>616</v>
      </c>
      <c r="P532" s="1747"/>
      <c r="Q532" s="1747"/>
      <c r="R532" s="1747"/>
      <c r="S532" s="1747"/>
      <c r="T532" s="1747"/>
      <c r="U532" s="1747"/>
      <c r="V532" s="1747"/>
      <c r="W532" s="1747"/>
      <c r="X532" s="1747"/>
      <c r="Y532" s="1747"/>
      <c r="Z532" s="1747"/>
      <c r="AA532" s="1747"/>
      <c r="AB532" s="70"/>
      <c r="AC532" s="1707" t="s">
        <v>299</v>
      </c>
      <c r="AD532" s="1708"/>
      <c r="AE532" s="1708"/>
      <c r="AF532" s="1708"/>
      <c r="AG532" s="1341" t="s">
        <v>1110</v>
      </c>
      <c r="AH532" s="1885"/>
      <c r="AI532" s="1885"/>
      <c r="AJ532" s="1885"/>
      <c r="AK532" s="1886"/>
      <c r="AL532" s="456"/>
      <c r="AZ532" s="456"/>
      <c r="BA532" s="45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56"/>
      <c r="CV532" s="456"/>
      <c r="CW532" s="456"/>
      <c r="CX532" s="456"/>
      <c r="CY532" s="456"/>
      <c r="CZ532" s="456"/>
      <c r="DA532" s="456"/>
      <c r="DB532" s="456"/>
      <c r="DC532" s="456"/>
      <c r="DD532" s="456"/>
      <c r="DE532" s="456"/>
      <c r="DF532" s="456"/>
    </row>
    <row r="533" spans="2:110" ht="13.2">
      <c r="B533" s="2158"/>
      <c r="C533" s="2159"/>
      <c r="D533" s="2159"/>
      <c r="E533" s="2159"/>
      <c r="F533" s="2159"/>
      <c r="G533" s="2159"/>
      <c r="H533" s="2160"/>
      <c r="I533" s="109" t="s">
        <v>43</v>
      </c>
      <c r="J533" s="18"/>
      <c r="K533" s="18"/>
      <c r="L533" s="18"/>
      <c r="M533" s="18"/>
      <c r="N533" s="18"/>
      <c r="O533" s="18"/>
      <c r="P533" s="18"/>
      <c r="Q533" s="18"/>
      <c r="R533" s="18"/>
      <c r="S533" s="18"/>
      <c r="T533" s="18"/>
      <c r="U533" s="18"/>
      <c r="V533" s="18"/>
      <c r="W533" s="18"/>
      <c r="X533" s="18"/>
      <c r="Y533" s="18"/>
      <c r="Z533" s="18"/>
      <c r="AA533" s="18"/>
      <c r="AB533" s="73"/>
      <c r="AC533" s="2165" t="s">
        <v>299</v>
      </c>
      <c r="AD533" s="2027"/>
      <c r="AE533" s="2027"/>
      <c r="AF533" s="2027"/>
      <c r="AG533" s="1331" t="s">
        <v>1110</v>
      </c>
      <c r="AH533" s="1885"/>
      <c r="AI533" s="1885"/>
      <c r="AJ533" s="1885"/>
      <c r="AK533" s="1886"/>
      <c r="AL533" s="456"/>
      <c r="AZ533" s="46"/>
      <c r="BA533" s="45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56"/>
      <c r="CV533" s="456"/>
      <c r="CW533" s="456"/>
      <c r="CX533" s="456"/>
      <c r="CY533" s="456"/>
      <c r="CZ533" s="456"/>
      <c r="DA533" s="456"/>
      <c r="DB533" s="456"/>
      <c r="DC533" s="456"/>
      <c r="DD533" s="456"/>
      <c r="DE533" s="456"/>
      <c r="DF533" s="456"/>
    </row>
    <row r="534" spans="2:110" ht="13.2">
      <c r="B534" s="2158"/>
      <c r="C534" s="2159"/>
      <c r="D534" s="2159"/>
      <c r="E534" s="2159"/>
      <c r="F534" s="2159"/>
      <c r="G534" s="2159"/>
      <c r="H534" s="2160"/>
      <c r="I534" s="58" t="s">
        <v>1133</v>
      </c>
      <c r="J534" s="59"/>
      <c r="K534" s="59"/>
      <c r="L534" s="59"/>
      <c r="M534" s="59"/>
      <c r="N534" s="59"/>
      <c r="O534" s="59"/>
      <c r="P534" s="59"/>
      <c r="Q534" s="59"/>
      <c r="R534" s="59"/>
      <c r="S534" s="59"/>
      <c r="T534" s="59"/>
      <c r="U534" s="59"/>
      <c r="V534" s="59"/>
      <c r="W534" s="59"/>
      <c r="X534" s="59"/>
      <c r="Y534" s="59"/>
      <c r="Z534" s="59"/>
      <c r="AA534" s="59"/>
      <c r="AB534" s="60"/>
      <c r="AC534" s="2165">
        <v>1</v>
      </c>
      <c r="AD534" s="2027"/>
      <c r="AE534" s="2027"/>
      <c r="AF534" s="2027"/>
      <c r="AG534" s="1339" t="s">
        <v>1110</v>
      </c>
      <c r="AH534" s="1885">
        <v>2022</v>
      </c>
      <c r="AI534" s="1885"/>
      <c r="AJ534" s="1885"/>
      <c r="AK534" s="1886"/>
      <c r="AL534" s="456"/>
      <c r="AZ534" s="46"/>
      <c r="BA534" s="45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56"/>
      <c r="CV534" s="456"/>
      <c r="CW534" s="456"/>
      <c r="CX534" s="456"/>
      <c r="CY534" s="456"/>
      <c r="CZ534" s="456"/>
      <c r="DA534" s="456"/>
      <c r="DB534" s="456"/>
      <c r="DC534" s="456"/>
      <c r="DD534" s="456"/>
      <c r="DE534" s="456"/>
      <c r="DF534" s="456"/>
    </row>
    <row r="535" spans="2:110" ht="13.2">
      <c r="B535" s="2158"/>
      <c r="C535" s="2159"/>
      <c r="D535" s="2159"/>
      <c r="E535" s="2159"/>
      <c r="F535" s="2159"/>
      <c r="G535" s="2159"/>
      <c r="H535" s="2160"/>
      <c r="I535" s="54" t="s">
        <v>1134</v>
      </c>
      <c r="J535" s="54"/>
      <c r="K535" s="54"/>
      <c r="L535" s="54"/>
      <c r="M535" s="54"/>
      <c r="N535" s="54"/>
      <c r="O535" s="1726" t="s">
        <v>1135</v>
      </c>
      <c r="P535" s="1727"/>
      <c r="Q535" s="1727"/>
      <c r="R535" s="1727"/>
      <c r="S535" s="1727"/>
      <c r="T535" s="1727"/>
      <c r="U535" s="1727"/>
      <c r="V535" s="1727"/>
      <c r="W535" s="1727"/>
      <c r="X535" s="1727"/>
      <c r="Y535" s="1727"/>
      <c r="Z535" s="1727"/>
      <c r="AA535" s="1727"/>
      <c r="AB535" s="456"/>
      <c r="AC535" s="2165" t="s">
        <v>299</v>
      </c>
      <c r="AD535" s="2027"/>
      <c r="AE535" s="2027"/>
      <c r="AF535" s="2027"/>
      <c r="AG535" s="1331" t="s">
        <v>1110</v>
      </c>
      <c r="AH535" s="1885"/>
      <c r="AI535" s="1885"/>
      <c r="AJ535" s="1885"/>
      <c r="AK535" s="1886"/>
      <c r="AL535" s="45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56"/>
      <c r="CV535" s="456"/>
      <c r="CW535" s="456"/>
      <c r="CX535" s="456"/>
      <c r="CY535" s="456"/>
      <c r="CZ535" s="456"/>
      <c r="DA535" s="456"/>
      <c r="DB535" s="456"/>
      <c r="DC535" s="456"/>
      <c r="DD535" s="456"/>
      <c r="DE535" s="456"/>
      <c r="DF535" s="456"/>
    </row>
    <row r="536" spans="2:110" ht="13.2">
      <c r="B536" s="2158"/>
      <c r="C536" s="2159"/>
      <c r="D536" s="2159"/>
      <c r="E536" s="2159"/>
      <c r="F536" s="2159"/>
      <c r="G536" s="2159"/>
      <c r="H536" s="2160"/>
      <c r="I536" s="18" t="s">
        <v>43</v>
      </c>
      <c r="J536" s="18"/>
      <c r="K536" s="18"/>
      <c r="L536" s="18"/>
      <c r="M536" s="18"/>
      <c r="N536" s="18"/>
      <c r="O536" s="18"/>
      <c r="P536" s="18"/>
      <c r="Q536" s="18"/>
      <c r="R536" s="18"/>
      <c r="S536" s="18"/>
      <c r="T536" s="18"/>
      <c r="U536" s="18"/>
      <c r="V536" s="18"/>
      <c r="W536" s="18"/>
      <c r="X536" s="18"/>
      <c r="Y536" s="18"/>
      <c r="Z536" s="456"/>
      <c r="AA536" s="456"/>
      <c r="AB536" s="456"/>
      <c r="AC536" s="2165" t="s">
        <v>299</v>
      </c>
      <c r="AD536" s="2027"/>
      <c r="AE536" s="2027"/>
      <c r="AF536" s="2027"/>
      <c r="AG536" s="1331" t="s">
        <v>1110</v>
      </c>
      <c r="AH536" s="1885"/>
      <c r="AI536" s="1885"/>
      <c r="AJ536" s="1885"/>
      <c r="AK536" s="1886"/>
      <c r="AL536" s="45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56"/>
      <c r="CV536" s="456"/>
      <c r="CW536" s="456"/>
      <c r="CX536" s="456"/>
      <c r="CY536" s="456"/>
      <c r="CZ536" s="456"/>
      <c r="DA536" s="456"/>
      <c r="DB536" s="456"/>
      <c r="DC536" s="456"/>
      <c r="DD536" s="456"/>
      <c r="DE536" s="456"/>
      <c r="DF536" s="456"/>
    </row>
    <row r="537" spans="2:110" ht="13.2">
      <c r="B537" s="2158"/>
      <c r="C537" s="2159"/>
      <c r="D537" s="2159"/>
      <c r="E537" s="2159"/>
      <c r="F537" s="2159"/>
      <c r="G537" s="2159"/>
      <c r="H537" s="2160"/>
      <c r="I537" s="59" t="s">
        <v>1133</v>
      </c>
      <c r="J537" s="59"/>
      <c r="K537" s="59"/>
      <c r="L537" s="59"/>
      <c r="M537" s="59"/>
      <c r="N537" s="59"/>
      <c r="O537" s="59"/>
      <c r="P537" s="59"/>
      <c r="Q537" s="59"/>
      <c r="R537" s="59"/>
      <c r="S537" s="59"/>
      <c r="T537" s="59"/>
      <c r="U537" s="59"/>
      <c r="V537" s="59"/>
      <c r="W537" s="59"/>
      <c r="X537" s="59"/>
      <c r="Y537" s="59"/>
      <c r="Z537" s="59"/>
      <c r="AA537" s="59"/>
      <c r="AB537" s="59"/>
      <c r="AC537" s="2165">
        <v>6</v>
      </c>
      <c r="AD537" s="2027"/>
      <c r="AE537" s="2027"/>
      <c r="AF537" s="2027"/>
      <c r="AG537" s="1339" t="s">
        <v>1110</v>
      </c>
      <c r="AH537" s="1885">
        <v>2022</v>
      </c>
      <c r="AI537" s="1885"/>
      <c r="AJ537" s="1885"/>
      <c r="AK537" s="1886"/>
      <c r="AL537" s="45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56"/>
      <c r="CV537" s="456"/>
      <c r="CW537" s="456"/>
      <c r="CX537" s="456"/>
      <c r="CY537" s="456"/>
      <c r="CZ537" s="456"/>
      <c r="DA537" s="456"/>
      <c r="DB537" s="456"/>
      <c r="DC537" s="456"/>
      <c r="DD537" s="456"/>
      <c r="DE537" s="456"/>
      <c r="DF537" s="456"/>
    </row>
    <row r="538" spans="2:110" ht="13.2">
      <c r="B538" s="2158"/>
      <c r="C538" s="2159"/>
      <c r="D538" s="2159"/>
      <c r="E538" s="2159"/>
      <c r="F538" s="2159"/>
      <c r="G538" s="2159"/>
      <c r="H538" s="2160"/>
      <c r="I538" s="54" t="s">
        <v>1134</v>
      </c>
      <c r="J538" s="54"/>
      <c r="K538" s="54"/>
      <c r="L538" s="54"/>
      <c r="M538" s="54"/>
      <c r="N538" s="54"/>
      <c r="O538" s="1726" t="s">
        <v>1136</v>
      </c>
      <c r="P538" s="1727"/>
      <c r="Q538" s="1727"/>
      <c r="R538" s="1727"/>
      <c r="S538" s="1727"/>
      <c r="T538" s="1727"/>
      <c r="U538" s="1727"/>
      <c r="V538" s="1727"/>
      <c r="W538" s="1727"/>
      <c r="X538" s="1727"/>
      <c r="Y538" s="1727"/>
      <c r="Z538" s="1727"/>
      <c r="AA538" s="1727"/>
      <c r="AB538" s="456"/>
      <c r="AC538" s="2165" t="s">
        <v>299</v>
      </c>
      <c r="AD538" s="2027"/>
      <c r="AE538" s="2027"/>
      <c r="AF538" s="2027"/>
      <c r="AG538" s="1331" t="s">
        <v>1110</v>
      </c>
      <c r="AH538" s="1885"/>
      <c r="AI538" s="1885"/>
      <c r="AJ538" s="1885"/>
      <c r="AK538" s="1886"/>
      <c r="AL538" s="45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2">
      <c r="B539" s="2158"/>
      <c r="C539" s="2159"/>
      <c r="D539" s="2159"/>
      <c r="E539" s="2159"/>
      <c r="F539" s="2159"/>
      <c r="G539" s="2159"/>
      <c r="H539" s="2160"/>
      <c r="I539" s="18" t="s">
        <v>43</v>
      </c>
      <c r="J539" s="18"/>
      <c r="K539" s="18"/>
      <c r="L539" s="18"/>
      <c r="M539" s="18"/>
      <c r="N539" s="18"/>
      <c r="O539" s="18"/>
      <c r="P539" s="18"/>
      <c r="Q539" s="18"/>
      <c r="R539" s="18"/>
      <c r="S539" s="18"/>
      <c r="T539" s="18"/>
      <c r="U539" s="18"/>
      <c r="V539" s="18"/>
      <c r="W539" s="18"/>
      <c r="X539" s="18"/>
      <c r="Y539" s="18"/>
      <c r="Z539" s="456"/>
      <c r="AA539" s="456"/>
      <c r="AB539" s="456"/>
      <c r="AC539" s="2165" t="s">
        <v>299</v>
      </c>
      <c r="AD539" s="2027"/>
      <c r="AE539" s="2027"/>
      <c r="AF539" s="2027"/>
      <c r="AG539" s="1331" t="s">
        <v>1110</v>
      </c>
      <c r="AH539" s="1885"/>
      <c r="AI539" s="1885"/>
      <c r="AJ539" s="1885"/>
      <c r="AK539" s="1886"/>
      <c r="AL539" s="45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2">
      <c r="B540" s="2158"/>
      <c r="C540" s="2159"/>
      <c r="D540" s="2159"/>
      <c r="E540" s="2159"/>
      <c r="F540" s="2159"/>
      <c r="G540" s="2159"/>
      <c r="H540" s="2160"/>
      <c r="I540" s="59" t="s">
        <v>1133</v>
      </c>
      <c r="J540" s="59"/>
      <c r="K540" s="59"/>
      <c r="L540" s="59"/>
      <c r="M540" s="59"/>
      <c r="N540" s="59"/>
      <c r="O540" s="59"/>
      <c r="P540" s="59"/>
      <c r="Q540" s="59"/>
      <c r="R540" s="59"/>
      <c r="S540" s="59"/>
      <c r="T540" s="59"/>
      <c r="U540" s="59"/>
      <c r="V540" s="59"/>
      <c r="W540" s="59"/>
      <c r="X540" s="59"/>
      <c r="Y540" s="59"/>
      <c r="Z540" s="59"/>
      <c r="AA540" s="59"/>
      <c r="AB540" s="59"/>
      <c r="AC540" s="2165">
        <v>6</v>
      </c>
      <c r="AD540" s="2027"/>
      <c r="AE540" s="2027"/>
      <c r="AF540" s="2027"/>
      <c r="AG540" s="1339" t="s">
        <v>1110</v>
      </c>
      <c r="AH540" s="1885">
        <v>2021</v>
      </c>
      <c r="AI540" s="1885"/>
      <c r="AJ540" s="1885"/>
      <c r="AK540" s="1886"/>
      <c r="AL540" s="45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2">
      <c r="B541" s="2158"/>
      <c r="C541" s="2159"/>
      <c r="D541" s="2159"/>
      <c r="E541" s="2159"/>
      <c r="F541" s="2159"/>
      <c r="G541" s="2159"/>
      <c r="H541" s="2160"/>
      <c r="I541" s="54" t="s">
        <v>1134</v>
      </c>
      <c r="J541" s="54"/>
      <c r="K541" s="54"/>
      <c r="L541" s="54"/>
      <c r="M541" s="54"/>
      <c r="N541" s="54"/>
      <c r="O541" s="1726" t="s">
        <v>1137</v>
      </c>
      <c r="P541" s="1727"/>
      <c r="Q541" s="1727"/>
      <c r="R541" s="1727"/>
      <c r="S541" s="1727"/>
      <c r="T541" s="1727"/>
      <c r="U541" s="1727"/>
      <c r="V541" s="1727"/>
      <c r="W541" s="1727"/>
      <c r="X541" s="1727"/>
      <c r="Y541" s="1727"/>
      <c r="Z541" s="1727"/>
      <c r="AA541" s="1727"/>
      <c r="AB541" s="456"/>
      <c r="AC541" s="2165" t="s">
        <v>299</v>
      </c>
      <c r="AD541" s="2027"/>
      <c r="AE541" s="2027"/>
      <c r="AF541" s="2027"/>
      <c r="AG541" s="1331" t="s">
        <v>1110</v>
      </c>
      <c r="AH541" s="1885"/>
      <c r="AI541" s="1885"/>
      <c r="AJ541" s="1885"/>
      <c r="AK541" s="1886"/>
      <c r="AL541" s="45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2">
      <c r="B542" s="2158"/>
      <c r="C542" s="2159"/>
      <c r="D542" s="2159"/>
      <c r="E542" s="2159"/>
      <c r="F542" s="2159"/>
      <c r="G542" s="2159"/>
      <c r="H542" s="2160"/>
      <c r="I542" s="18" t="s">
        <v>43</v>
      </c>
      <c r="J542" s="18"/>
      <c r="K542" s="18"/>
      <c r="L542" s="18"/>
      <c r="M542" s="18"/>
      <c r="N542" s="18"/>
      <c r="O542" s="18"/>
      <c r="P542" s="18"/>
      <c r="Q542" s="18"/>
      <c r="R542" s="18"/>
      <c r="S542" s="18"/>
      <c r="T542" s="18"/>
      <c r="U542" s="18"/>
      <c r="V542" s="18"/>
      <c r="W542" s="18"/>
      <c r="X542" s="18"/>
      <c r="Y542" s="18"/>
      <c r="Z542" s="456"/>
      <c r="AA542" s="456"/>
      <c r="AB542" s="456"/>
      <c r="AC542" s="2165" t="s">
        <v>299</v>
      </c>
      <c r="AD542" s="2027"/>
      <c r="AE542" s="2027"/>
      <c r="AF542" s="2027"/>
      <c r="AG542" s="1331" t="s">
        <v>1110</v>
      </c>
      <c r="AH542" s="1885"/>
      <c r="AI542" s="1885"/>
      <c r="AJ542" s="1885"/>
      <c r="AK542" s="1886"/>
      <c r="AL542" s="45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2">
      <c r="B543" s="2158"/>
      <c r="C543" s="2159"/>
      <c r="D543" s="2159"/>
      <c r="E543" s="2159"/>
      <c r="F543" s="2159"/>
      <c r="G543" s="2159"/>
      <c r="H543" s="2160"/>
      <c r="I543" s="59" t="s">
        <v>1133</v>
      </c>
      <c r="J543" s="59"/>
      <c r="K543" s="59"/>
      <c r="L543" s="59"/>
      <c r="M543" s="59"/>
      <c r="N543" s="59"/>
      <c r="O543" s="59"/>
      <c r="P543" s="59"/>
      <c r="Q543" s="59"/>
      <c r="R543" s="59"/>
      <c r="S543" s="59"/>
      <c r="T543" s="59"/>
      <c r="U543" s="59"/>
      <c r="V543" s="59"/>
      <c r="W543" s="59"/>
      <c r="X543" s="59"/>
      <c r="Y543" s="59"/>
      <c r="Z543" s="59"/>
      <c r="AA543" s="59"/>
      <c r="AB543" s="59"/>
      <c r="AC543" s="2165">
        <v>7</v>
      </c>
      <c r="AD543" s="2027"/>
      <c r="AE543" s="2027"/>
      <c r="AF543" s="2027"/>
      <c r="AG543" s="1339" t="s">
        <v>1110</v>
      </c>
      <c r="AH543" s="1885">
        <v>2022</v>
      </c>
      <c r="AI543" s="1885"/>
      <c r="AJ543" s="1885"/>
      <c r="AK543" s="1886"/>
      <c r="AL543" s="45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2">
      <c r="B544" s="2158"/>
      <c r="C544" s="2159"/>
      <c r="D544" s="2159"/>
      <c r="E544" s="2159"/>
      <c r="F544" s="2159"/>
      <c r="G544" s="2159"/>
      <c r="H544" s="2160"/>
      <c r="I544" s="54" t="s">
        <v>1134</v>
      </c>
      <c r="J544" s="54"/>
      <c r="K544" s="54"/>
      <c r="L544" s="54"/>
      <c r="M544" s="54"/>
      <c r="N544" s="54"/>
      <c r="O544" s="1726" t="s">
        <v>1138</v>
      </c>
      <c r="P544" s="1727"/>
      <c r="Q544" s="1727"/>
      <c r="R544" s="1727"/>
      <c r="S544" s="1727"/>
      <c r="T544" s="1727"/>
      <c r="U544" s="1727"/>
      <c r="V544" s="1727"/>
      <c r="W544" s="1727"/>
      <c r="X544" s="1727"/>
      <c r="Y544" s="1727"/>
      <c r="Z544" s="1727"/>
      <c r="AA544" s="1727"/>
      <c r="AB544" s="456"/>
      <c r="AC544" s="2165" t="s">
        <v>299</v>
      </c>
      <c r="AD544" s="2027"/>
      <c r="AE544" s="2027"/>
      <c r="AF544" s="2027"/>
      <c r="AG544" s="1331" t="s">
        <v>1110</v>
      </c>
      <c r="AH544" s="1885"/>
      <c r="AI544" s="1885"/>
      <c r="AJ544" s="1885"/>
      <c r="AK544" s="1886"/>
      <c r="AL544" s="45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2">
      <c r="A545" s="456"/>
      <c r="B545" s="2158"/>
      <c r="C545" s="2159"/>
      <c r="D545" s="2159"/>
      <c r="E545" s="2159"/>
      <c r="F545" s="2159"/>
      <c r="G545" s="2159"/>
      <c r="H545" s="2160"/>
      <c r="I545" s="18" t="s">
        <v>43</v>
      </c>
      <c r="J545" s="18"/>
      <c r="K545" s="18"/>
      <c r="L545" s="18"/>
      <c r="M545" s="18"/>
      <c r="N545" s="18"/>
      <c r="O545" s="18"/>
      <c r="P545" s="18"/>
      <c r="Q545" s="18"/>
      <c r="R545" s="18"/>
      <c r="S545" s="18"/>
      <c r="T545" s="18"/>
      <c r="U545" s="18"/>
      <c r="V545" s="18"/>
      <c r="W545" s="18"/>
      <c r="X545" s="18"/>
      <c r="Y545" s="18"/>
      <c r="Z545" s="456"/>
      <c r="AA545" s="456"/>
      <c r="AB545" s="456"/>
      <c r="AC545" s="2165" t="s">
        <v>299</v>
      </c>
      <c r="AD545" s="2027"/>
      <c r="AE545" s="2027"/>
      <c r="AF545" s="2027"/>
      <c r="AG545" s="1339" t="s">
        <v>1110</v>
      </c>
      <c r="AH545" s="1885"/>
      <c r="AI545" s="1885"/>
      <c r="AJ545" s="1885"/>
      <c r="AK545" s="1886"/>
      <c r="AL545" s="45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2">
      <c r="A546" s="456"/>
      <c r="B546" s="2158"/>
      <c r="C546" s="2159"/>
      <c r="D546" s="2159"/>
      <c r="E546" s="2159"/>
      <c r="F546" s="2159"/>
      <c r="G546" s="2159"/>
      <c r="H546" s="2160"/>
      <c r="I546" s="59" t="s">
        <v>1133</v>
      </c>
      <c r="J546" s="59"/>
      <c r="K546" s="59"/>
      <c r="L546" s="59"/>
      <c r="M546" s="59"/>
      <c r="N546" s="59"/>
      <c r="O546" s="59"/>
      <c r="P546" s="59"/>
      <c r="Q546" s="59"/>
      <c r="R546" s="59"/>
      <c r="S546" s="59"/>
      <c r="T546" s="59"/>
      <c r="U546" s="59"/>
      <c r="V546" s="59"/>
      <c r="W546" s="59"/>
      <c r="X546" s="59"/>
      <c r="Y546" s="59"/>
      <c r="Z546" s="59"/>
      <c r="AA546" s="59"/>
      <c r="AB546" s="59"/>
      <c r="AC546" s="2165">
        <v>10</v>
      </c>
      <c r="AD546" s="2027"/>
      <c r="AE546" s="2027"/>
      <c r="AF546" s="2027"/>
      <c r="AG546" s="1331" t="s">
        <v>1110</v>
      </c>
      <c r="AH546" s="1885">
        <v>2021</v>
      </c>
      <c r="AI546" s="1885"/>
      <c r="AJ546" s="1885"/>
      <c r="AK546" s="1886"/>
      <c r="AL546" s="45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2">
      <c r="A547" s="456"/>
      <c r="B547" s="2158"/>
      <c r="C547" s="2159"/>
      <c r="D547" s="2159"/>
      <c r="E547" s="2159"/>
      <c r="F547" s="2159"/>
      <c r="G547" s="2159"/>
      <c r="H547" s="2160"/>
      <c r="I547" s="54" t="s">
        <v>1134</v>
      </c>
      <c r="J547" s="54"/>
      <c r="K547" s="54"/>
      <c r="L547" s="54"/>
      <c r="M547" s="54"/>
      <c r="N547" s="54"/>
      <c r="O547" s="1727" t="s">
        <v>1121</v>
      </c>
      <c r="P547" s="1727"/>
      <c r="Q547" s="1727"/>
      <c r="R547" s="1727"/>
      <c r="S547" s="1727"/>
      <c r="T547" s="1727"/>
      <c r="U547" s="1727"/>
      <c r="V547" s="1727"/>
      <c r="W547" s="1727"/>
      <c r="X547" s="1727"/>
      <c r="Y547" s="1727"/>
      <c r="Z547" s="1727"/>
      <c r="AA547" s="1727"/>
      <c r="AB547" s="456"/>
      <c r="AC547" s="2165" t="s">
        <v>299</v>
      </c>
      <c r="AD547" s="2027"/>
      <c r="AE547" s="2027"/>
      <c r="AF547" s="2027"/>
      <c r="AG547" s="1339" t="s">
        <v>1110</v>
      </c>
      <c r="AH547" s="1885"/>
      <c r="AI547" s="1885"/>
      <c r="AJ547" s="1885"/>
      <c r="AK547" s="1886"/>
      <c r="AL547" s="45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2">
      <c r="A548" s="456"/>
      <c r="B548" s="2158"/>
      <c r="C548" s="2159"/>
      <c r="D548" s="2159"/>
      <c r="E548" s="2159"/>
      <c r="F548" s="2159"/>
      <c r="G548" s="2159"/>
      <c r="H548" s="2160"/>
      <c r="I548" s="18" t="s">
        <v>43</v>
      </c>
      <c r="J548" s="18"/>
      <c r="K548" s="18"/>
      <c r="L548" s="18"/>
      <c r="M548" s="18"/>
      <c r="N548" s="18"/>
      <c r="O548" s="18"/>
      <c r="P548" s="18"/>
      <c r="Q548" s="18"/>
      <c r="R548" s="18"/>
      <c r="S548" s="18"/>
      <c r="T548" s="18"/>
      <c r="U548" s="18"/>
      <c r="V548" s="18"/>
      <c r="W548" s="18"/>
      <c r="X548" s="18"/>
      <c r="Y548" s="18"/>
      <c r="Z548" s="456"/>
      <c r="AA548" s="456"/>
      <c r="AB548" s="456"/>
      <c r="AC548" s="2165" t="s">
        <v>299</v>
      </c>
      <c r="AD548" s="2027"/>
      <c r="AE548" s="2027"/>
      <c r="AF548" s="2027"/>
      <c r="AG548" s="1331" t="s">
        <v>1110</v>
      </c>
      <c r="AH548" s="1885"/>
      <c r="AI548" s="1885"/>
      <c r="AJ548" s="1885"/>
      <c r="AK548" s="1886"/>
      <c r="AL548" s="45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2">
      <c r="A549" s="456"/>
      <c r="B549" s="2158"/>
      <c r="C549" s="2159"/>
      <c r="D549" s="2159"/>
      <c r="E549" s="2159"/>
      <c r="F549" s="2159"/>
      <c r="G549" s="2159"/>
      <c r="H549" s="2160"/>
      <c r="I549" s="59" t="s">
        <v>1133</v>
      </c>
      <c r="J549" s="59"/>
      <c r="K549" s="59"/>
      <c r="L549" s="59"/>
      <c r="M549" s="59"/>
      <c r="N549" s="59"/>
      <c r="O549" s="59"/>
      <c r="P549" s="59"/>
      <c r="Q549" s="59"/>
      <c r="R549" s="59"/>
      <c r="S549" s="59"/>
      <c r="T549" s="59"/>
      <c r="U549" s="59"/>
      <c r="V549" s="59"/>
      <c r="W549" s="59"/>
      <c r="X549" s="59"/>
      <c r="Y549" s="59"/>
      <c r="Z549" s="59"/>
      <c r="AA549" s="59"/>
      <c r="AB549" s="59"/>
      <c r="AC549" s="2165" t="s">
        <v>299</v>
      </c>
      <c r="AD549" s="2027"/>
      <c r="AE549" s="2027"/>
      <c r="AF549" s="2027"/>
      <c r="AG549" s="1339" t="s">
        <v>1110</v>
      </c>
      <c r="AH549" s="1885"/>
      <c r="AI549" s="1885"/>
      <c r="AJ549" s="1885"/>
      <c r="AK549" s="1886"/>
      <c r="AL549" s="45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2">
      <c r="A550" s="456"/>
      <c r="B550" s="2158"/>
      <c r="C550" s="2159"/>
      <c r="D550" s="2159"/>
      <c r="E550" s="2159"/>
      <c r="F550" s="2159"/>
      <c r="G550" s="2159"/>
      <c r="H550" s="2160"/>
      <c r="I550" s="54" t="s">
        <v>1139</v>
      </c>
      <c r="J550" s="54"/>
      <c r="K550" s="54"/>
      <c r="L550" s="54"/>
      <c r="M550" s="54"/>
      <c r="N550" s="54"/>
      <c r="O550" s="54"/>
      <c r="P550" s="54"/>
      <c r="Q550" s="54"/>
      <c r="R550" s="54"/>
      <c r="S550" s="54"/>
      <c r="T550" s="54"/>
      <c r="U550" s="54"/>
      <c r="V550" s="54"/>
      <c r="W550" s="54"/>
      <c r="X550" s="18"/>
      <c r="Y550" s="18"/>
      <c r="Z550" s="456"/>
      <c r="AA550" s="456"/>
      <c r="AB550" s="456"/>
      <c r="AC550" s="2165">
        <v>7</v>
      </c>
      <c r="AD550" s="2027"/>
      <c r="AE550" s="2027"/>
      <c r="AF550" s="2027"/>
      <c r="AG550" s="1339" t="s">
        <v>1110</v>
      </c>
      <c r="AH550" s="1885">
        <v>2023</v>
      </c>
      <c r="AI550" s="1885"/>
      <c r="AJ550" s="1885"/>
      <c r="AK550" s="1886"/>
      <c r="AL550" s="45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2">
      <c r="A551" s="456"/>
      <c r="B551" s="2158"/>
      <c r="C551" s="2159"/>
      <c r="D551" s="2159"/>
      <c r="E551" s="2159"/>
      <c r="F551" s="2159"/>
      <c r="G551" s="2159"/>
      <c r="H551" s="2160"/>
      <c r="I551" s="18" t="s">
        <v>1140</v>
      </c>
      <c r="J551" s="18"/>
      <c r="K551" s="18"/>
      <c r="L551" s="18"/>
      <c r="M551" s="18"/>
      <c r="N551" s="18"/>
      <c r="O551" s="18"/>
      <c r="P551" s="18"/>
      <c r="Q551" s="18"/>
      <c r="R551" s="18"/>
      <c r="S551" s="18"/>
      <c r="T551" s="18"/>
      <c r="U551" s="18"/>
      <c r="V551" s="18"/>
      <c r="W551" s="18"/>
      <c r="X551" s="18"/>
      <c r="Y551" s="18"/>
      <c r="Z551" s="456"/>
      <c r="AA551" s="456"/>
      <c r="AB551" s="456"/>
      <c r="AC551" s="2165">
        <v>5</v>
      </c>
      <c r="AD551" s="2027"/>
      <c r="AE551" s="2027"/>
      <c r="AF551" s="2027"/>
      <c r="AG551" s="1331" t="s">
        <v>1110</v>
      </c>
      <c r="AH551" s="1885">
        <v>2023</v>
      </c>
      <c r="AI551" s="1885"/>
      <c r="AJ551" s="1885"/>
      <c r="AK551" s="1886"/>
      <c r="AL551" s="45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2">
      <c r="A552" s="456"/>
      <c r="B552" s="2158"/>
      <c r="C552" s="2159"/>
      <c r="D552" s="2159"/>
      <c r="E552" s="2159"/>
      <c r="F552" s="2159"/>
      <c r="G552" s="2159"/>
      <c r="H552" s="2160"/>
      <c r="I552" s="18" t="s">
        <v>1141</v>
      </c>
      <c r="J552" s="18"/>
      <c r="K552" s="18"/>
      <c r="L552" s="18"/>
      <c r="M552" s="18"/>
      <c r="N552" s="18"/>
      <c r="O552" s="18"/>
      <c r="P552" s="18"/>
      <c r="Q552" s="18"/>
      <c r="R552" s="18"/>
      <c r="S552" s="18"/>
      <c r="T552" s="18"/>
      <c r="U552" s="18"/>
      <c r="V552" s="18"/>
      <c r="W552" s="18"/>
      <c r="X552" s="18"/>
      <c r="Y552" s="18"/>
      <c r="Z552" s="456"/>
      <c r="AA552" s="456"/>
      <c r="AB552" s="456"/>
      <c r="AC552" s="2165">
        <v>12</v>
      </c>
      <c r="AD552" s="2027"/>
      <c r="AE552" s="2027"/>
      <c r="AF552" s="2027"/>
      <c r="AG552" s="1339" t="s">
        <v>1110</v>
      </c>
      <c r="AH552" s="1885">
        <v>2024</v>
      </c>
      <c r="AI552" s="1885"/>
      <c r="AJ552" s="1885"/>
      <c r="AK552" s="1886"/>
      <c r="AL552" s="45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2">
      <c r="A553" s="456"/>
      <c r="B553" s="2158"/>
      <c r="C553" s="2159"/>
      <c r="D553" s="2159"/>
      <c r="E553" s="2159"/>
      <c r="F553" s="2159"/>
      <c r="G553" s="2159"/>
      <c r="H553" s="2160"/>
      <c r="I553" s="18" t="s">
        <v>1142</v>
      </c>
      <c r="J553" s="18"/>
      <c r="K553" s="18"/>
      <c r="L553" s="18"/>
      <c r="M553" s="18"/>
      <c r="N553" s="18"/>
      <c r="O553" s="18"/>
      <c r="P553" s="18"/>
      <c r="Q553" s="18"/>
      <c r="R553" s="18"/>
      <c r="S553" s="18"/>
      <c r="T553" s="18"/>
      <c r="U553" s="18"/>
      <c r="V553" s="18"/>
      <c r="W553" s="18"/>
      <c r="X553" s="18"/>
      <c r="Y553" s="18"/>
      <c r="Z553" s="456"/>
      <c r="AA553" s="456"/>
      <c r="AB553" s="456"/>
      <c r="AC553" s="2165">
        <v>1</v>
      </c>
      <c r="AD553" s="2027"/>
      <c r="AE553" s="2027"/>
      <c r="AF553" s="2027"/>
      <c r="AG553" s="1339" t="s">
        <v>1110</v>
      </c>
      <c r="AH553" s="1885">
        <v>2025</v>
      </c>
      <c r="AI553" s="1885"/>
      <c r="AJ553" s="1885"/>
      <c r="AK553" s="1886"/>
      <c r="AL553" s="45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2">
      <c r="A554" s="456"/>
      <c r="B554" s="2161"/>
      <c r="C554" s="2162"/>
      <c r="D554" s="2162"/>
      <c r="E554" s="2162"/>
      <c r="F554" s="2162"/>
      <c r="G554" s="2162"/>
      <c r="H554" s="2163"/>
      <c r="I554" s="59" t="s">
        <v>1143</v>
      </c>
      <c r="J554" s="59"/>
      <c r="K554" s="59"/>
      <c r="L554" s="59"/>
      <c r="M554" s="59"/>
      <c r="N554" s="59"/>
      <c r="O554" s="59"/>
      <c r="P554" s="59"/>
      <c r="Q554" s="59"/>
      <c r="R554" s="59"/>
      <c r="S554" s="59"/>
      <c r="T554" s="59"/>
      <c r="U554" s="59"/>
      <c r="V554" s="59"/>
      <c r="W554" s="59"/>
      <c r="X554" s="59"/>
      <c r="Y554" s="59"/>
      <c r="Z554" s="59"/>
      <c r="AA554" s="59"/>
      <c r="AB554" s="59"/>
      <c r="AC554" s="2165">
        <v>4</v>
      </c>
      <c r="AD554" s="2027"/>
      <c r="AE554" s="2027"/>
      <c r="AF554" s="2027"/>
      <c r="AG554" s="1339" t="s">
        <v>1110</v>
      </c>
      <c r="AH554" s="1885">
        <v>2025</v>
      </c>
      <c r="AI554" s="1885"/>
      <c r="AJ554" s="1885"/>
      <c r="AK554" s="1886"/>
      <c r="AL554" s="45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2">
      <c r="A555" s="456"/>
      <c r="B555" s="597"/>
      <c r="C555" s="1315"/>
      <c r="D555" s="1315"/>
      <c r="E555" s="1315"/>
      <c r="F555" s="1315"/>
      <c r="G555" s="1315"/>
      <c r="H555" s="1315"/>
      <c r="I555" s="18"/>
      <c r="J555" s="18"/>
      <c r="K555" s="18"/>
      <c r="L555" s="18"/>
      <c r="M555" s="18"/>
      <c r="N555" s="18"/>
      <c r="O555" s="18"/>
      <c r="P555" s="18"/>
      <c r="Q555" s="18"/>
      <c r="R555" s="18"/>
      <c r="S555" s="18"/>
      <c r="T555" s="18"/>
      <c r="U555" s="18"/>
      <c r="V555" s="18"/>
      <c r="W555" s="18"/>
      <c r="X555" s="18"/>
      <c r="Y555" s="18"/>
      <c r="Z555" s="18"/>
      <c r="AA555" s="18"/>
      <c r="AB555" s="1315"/>
      <c r="AC555" s="18"/>
      <c r="AD555" s="18"/>
      <c r="AE555" s="18"/>
      <c r="AF555" s="18"/>
      <c r="AG555" s="18"/>
      <c r="AH555" s="18"/>
      <c r="AI555" s="18"/>
      <c r="AJ555" s="18"/>
      <c r="AK555" s="18"/>
      <c r="AL555" s="18"/>
      <c r="AM555" s="440"/>
      <c r="AN555" s="440"/>
      <c r="AO555" s="440"/>
      <c r="AP555" s="440"/>
      <c r="AQ555" s="440"/>
      <c r="AR555" s="440"/>
      <c r="AS555" s="440"/>
      <c r="AT555" s="440"/>
      <c r="AU555" s="440"/>
      <c r="AV555" s="440"/>
      <c r="AW555" s="440"/>
      <c r="AX555" s="440"/>
      <c r="AY555" s="440"/>
      <c r="AZ555" s="456"/>
      <c r="BA555" s="456"/>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557" t="s">
        <v>1144</v>
      </c>
      <c r="B556" s="1557"/>
      <c r="C556" s="1557"/>
      <c r="D556" s="1557"/>
      <c r="E556" s="1557"/>
      <c r="F556" s="1557"/>
      <c r="G556" s="1557"/>
      <c r="H556" s="1557"/>
      <c r="I556" s="1557"/>
      <c r="J556" s="1557"/>
      <c r="K556" s="1557"/>
      <c r="L556" s="1557"/>
      <c r="M556" s="1557"/>
      <c r="N556" s="1557"/>
      <c r="O556" s="1557"/>
      <c r="P556" s="1557"/>
      <c r="Q556" s="1557"/>
      <c r="R556" s="1557"/>
      <c r="S556" s="1557"/>
      <c r="T556" s="1557"/>
      <c r="U556" s="1557"/>
      <c r="V556" s="1557"/>
      <c r="W556" s="1557"/>
      <c r="X556" s="1557"/>
      <c r="Y556" s="1557"/>
      <c r="Z556" s="1557"/>
      <c r="AA556" s="1557"/>
      <c r="AB556" s="1557"/>
      <c r="AC556" s="1557"/>
      <c r="AD556" s="1557"/>
      <c r="AE556" s="1557"/>
      <c r="AF556" s="1557"/>
      <c r="AG556" s="1557"/>
      <c r="AH556" s="1557"/>
      <c r="AI556" s="1557"/>
      <c r="AJ556" s="1557"/>
      <c r="AK556" s="1557"/>
      <c r="AL556" s="1557"/>
      <c r="AM556" s="1557"/>
      <c r="AN556" s="1557"/>
      <c r="AO556" s="1557"/>
      <c r="AP556" s="1557"/>
      <c r="AQ556" s="1557"/>
      <c r="AR556" s="1557"/>
      <c r="AS556" s="1557"/>
      <c r="AT556" s="616"/>
      <c r="AU556" s="616"/>
      <c r="AV556" s="616"/>
      <c r="AW556" s="616"/>
      <c r="AX556" s="616"/>
      <c r="AY556" s="616"/>
      <c r="AZ556" s="456"/>
      <c r="BA556" s="456"/>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557"/>
      <c r="B557" s="1557"/>
      <c r="C557" s="1557"/>
      <c r="D557" s="1557"/>
      <c r="E557" s="1557"/>
      <c r="F557" s="1557"/>
      <c r="G557" s="1557"/>
      <c r="H557" s="1557"/>
      <c r="I557" s="1557"/>
      <c r="J557" s="1557"/>
      <c r="K557" s="1557"/>
      <c r="L557" s="1557"/>
      <c r="M557" s="1557"/>
      <c r="N557" s="1557"/>
      <c r="O557" s="1557"/>
      <c r="P557" s="1557"/>
      <c r="Q557" s="1557"/>
      <c r="R557" s="1557"/>
      <c r="S557" s="1557"/>
      <c r="T557" s="1557"/>
      <c r="U557" s="1557"/>
      <c r="V557" s="1557"/>
      <c r="W557" s="1557"/>
      <c r="X557" s="1557"/>
      <c r="Y557" s="1557"/>
      <c r="Z557" s="1557"/>
      <c r="AA557" s="1557"/>
      <c r="AB557" s="1557"/>
      <c r="AC557" s="1557"/>
      <c r="AD557" s="1557"/>
      <c r="AE557" s="1557"/>
      <c r="AF557" s="1557"/>
      <c r="AG557" s="1557"/>
      <c r="AH557" s="1557"/>
      <c r="AI557" s="1557"/>
      <c r="AJ557" s="1557"/>
      <c r="AK557" s="1557"/>
      <c r="AL557" s="1557"/>
      <c r="AM557" s="1557"/>
      <c r="AN557" s="1557"/>
      <c r="AO557" s="1557"/>
      <c r="AP557" s="1557"/>
      <c r="AQ557" s="1557"/>
      <c r="AR557" s="1557"/>
      <c r="AS557" s="1557"/>
      <c r="AT557" s="616"/>
      <c r="AU557" s="616"/>
      <c r="AV557" s="616"/>
      <c r="AW557" s="616"/>
      <c r="AX557" s="616"/>
      <c r="AY557" s="616"/>
      <c r="AZ557" s="456"/>
      <c r="BA557" s="45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3.2">
      <c r="A558" s="18"/>
      <c r="B558" s="18"/>
      <c r="C558" s="18"/>
      <c r="D558" s="18"/>
      <c r="E558" s="18"/>
      <c r="F558" s="18"/>
      <c r="G558" s="440"/>
      <c r="H558" s="18"/>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Z558" s="456"/>
      <c r="BA558" s="45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2">
      <c r="A559" s="39" t="s">
        <v>668</v>
      </c>
      <c r="B559" s="39"/>
      <c r="C559" s="39" t="s">
        <v>171</v>
      </c>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Z559" s="456"/>
      <c r="BA559" s="45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2">
      <c r="A560" s="39"/>
      <c r="B560" s="39"/>
      <c r="C560" s="39"/>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6"/>
      <c r="AF560" s="456"/>
      <c r="AG560" s="456"/>
      <c r="AH560" s="456"/>
      <c r="AI560" s="456"/>
      <c r="AJ560" s="456"/>
      <c r="AK560" s="456"/>
      <c r="AL560" s="456"/>
      <c r="AZ560" s="456"/>
      <c r="BA560" s="45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2">
      <c r="A561" s="39"/>
      <c r="B561" s="39"/>
      <c r="C561" s="39"/>
      <c r="D561" s="38" t="s">
        <v>1145</v>
      </c>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6"/>
      <c r="AF561" s="456"/>
      <c r="AG561" s="456"/>
      <c r="AH561" s="456"/>
      <c r="AI561" s="456"/>
      <c r="AJ561" s="456"/>
      <c r="AK561" s="456"/>
      <c r="AL561" s="456"/>
      <c r="AZ561" s="456"/>
      <c r="BA561" s="45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2">
      <c r="A562" s="456"/>
      <c r="B562" s="592"/>
      <c r="C562" s="456"/>
      <c r="D562" s="456"/>
      <c r="E562" s="456"/>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56"/>
      <c r="AH562" s="456"/>
      <c r="AI562" s="456"/>
      <c r="AJ562" s="456"/>
      <c r="AK562" s="456"/>
      <c r="AL562" s="456"/>
      <c r="AZ562" s="456"/>
      <c r="BA562" s="45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56"/>
      <c r="B563" s="2193" t="s">
        <v>1146</v>
      </c>
      <c r="C563" s="1761"/>
      <c r="D563" s="1761"/>
      <c r="E563" s="1761"/>
      <c r="F563" s="1761"/>
      <c r="G563" s="1761"/>
      <c r="H563" s="1761"/>
      <c r="I563" s="1761"/>
      <c r="J563" s="1761"/>
      <c r="K563" s="1761"/>
      <c r="L563" s="1761"/>
      <c r="M563" s="1761"/>
      <c r="N563" s="1761"/>
      <c r="O563" s="1761"/>
      <c r="P563" s="1762"/>
      <c r="Q563" s="2193" t="s">
        <v>1147</v>
      </c>
      <c r="R563" s="2194"/>
      <c r="S563" s="2195"/>
      <c r="T563" s="2193" t="s">
        <v>1148</v>
      </c>
      <c r="U563" s="2194"/>
      <c r="V563" s="2195"/>
      <c r="W563" s="2193" t="s">
        <v>1149</v>
      </c>
      <c r="X563" s="2194"/>
      <c r="Y563" s="2195"/>
      <c r="Z563" s="2193" t="s">
        <v>1150</v>
      </c>
      <c r="AA563" s="2194"/>
      <c r="AB563" s="2194"/>
      <c r="AC563" s="2194"/>
      <c r="AD563" s="2194"/>
      <c r="AE563" s="2193" t="s">
        <v>1151</v>
      </c>
      <c r="AF563" s="2194"/>
      <c r="AG563" s="2194"/>
      <c r="AH563" s="2195"/>
      <c r="AI563" s="2193" t="s">
        <v>1152</v>
      </c>
      <c r="AJ563" s="2194"/>
      <c r="AK563" s="2194"/>
      <c r="AL563" s="2195"/>
      <c r="AM563" s="2193" t="s">
        <v>1153</v>
      </c>
      <c r="AN563" s="2194"/>
      <c r="AO563" s="2194"/>
      <c r="AP563" s="2194"/>
      <c r="AQ563" s="2194"/>
      <c r="AR563" s="2194"/>
      <c r="AS563" s="2195"/>
      <c r="AZ563" s="456"/>
      <c r="BA563" s="456"/>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3.2">
      <c r="A564" s="456"/>
      <c r="B564" s="61" t="s">
        <v>17</v>
      </c>
      <c r="C564" s="1725" t="s">
        <v>1154</v>
      </c>
      <c r="D564" s="1725"/>
      <c r="E564" s="1725"/>
      <c r="F564" s="1725"/>
      <c r="G564" s="1725"/>
      <c r="H564" s="1725"/>
      <c r="I564" s="1725"/>
      <c r="J564" s="1725"/>
      <c r="K564" s="1725"/>
      <c r="L564" s="1725"/>
      <c r="M564" s="1725"/>
      <c r="N564" s="1725"/>
      <c r="O564" s="1725"/>
      <c r="P564" s="1778"/>
      <c r="Q564" s="1735">
        <v>26</v>
      </c>
      <c r="R564" s="1735"/>
      <c r="S564" s="1736"/>
      <c r="T564" s="1734"/>
      <c r="U564" s="1735"/>
      <c r="V564" s="1736"/>
      <c r="W564" s="2203">
        <f>[10]EVERYTHING!$D$20</f>
        <v>4.4999999999999998E-2</v>
      </c>
      <c r="X564" s="2204"/>
      <c r="Y564" s="2205"/>
      <c r="Z564" s="2202" t="s">
        <v>1155</v>
      </c>
      <c r="AA564" s="2202"/>
      <c r="AB564" s="2202"/>
      <c r="AC564" s="2202"/>
      <c r="AD564" s="2202"/>
      <c r="AE564" s="2199">
        <v>1</v>
      </c>
      <c r="AF564" s="2200"/>
      <c r="AG564" s="2200"/>
      <c r="AH564" s="2201"/>
      <c r="AI564" s="2196"/>
      <c r="AJ564" s="2197"/>
      <c r="AK564" s="2197"/>
      <c r="AL564" s="2198"/>
      <c r="AM564" s="1880">
        <f>[10]EVERYTHING!$G$25</f>
        <v>31465264.620386828</v>
      </c>
      <c r="AN564" s="1881"/>
      <c r="AO564" s="1881"/>
      <c r="AP564" s="1881"/>
      <c r="AQ564" s="1881"/>
      <c r="AR564" s="1881"/>
      <c r="AS564" s="1882"/>
      <c r="AZ564" s="456"/>
      <c r="BA564" s="456"/>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56"/>
      <c r="B565" s="62" t="s">
        <v>30</v>
      </c>
      <c r="C565" s="1725" t="s">
        <v>1156</v>
      </c>
      <c r="D565" s="1725"/>
      <c r="E565" s="1725"/>
      <c r="F565" s="1725"/>
      <c r="G565" s="1725"/>
      <c r="H565" s="1725"/>
      <c r="I565" s="1725"/>
      <c r="J565" s="1725"/>
      <c r="K565" s="1725"/>
      <c r="L565" s="1725"/>
      <c r="M565" s="1725"/>
      <c r="N565" s="1725"/>
      <c r="O565" s="1725"/>
      <c r="P565" s="1778"/>
      <c r="Q565" s="1734">
        <v>26</v>
      </c>
      <c r="R565" s="1735"/>
      <c r="S565" s="1736"/>
      <c r="T565" s="1734"/>
      <c r="U565" s="1735"/>
      <c r="V565" s="1736"/>
      <c r="W565" s="2203">
        <f>W564</f>
        <v>4.4999999999999998E-2</v>
      </c>
      <c r="X565" s="2204"/>
      <c r="Y565" s="2205"/>
      <c r="Z565" s="2202" t="s">
        <v>1155</v>
      </c>
      <c r="AA565" s="2202"/>
      <c r="AB565" s="2202"/>
      <c r="AC565" s="2202"/>
      <c r="AD565" s="2202"/>
      <c r="AE565" s="2199">
        <v>1</v>
      </c>
      <c r="AF565" s="2200"/>
      <c r="AG565" s="2200"/>
      <c r="AH565" s="2201"/>
      <c r="AI565" s="2196"/>
      <c r="AJ565" s="2197"/>
      <c r="AK565" s="2197"/>
      <c r="AL565" s="2198"/>
      <c r="AM565" s="1880">
        <f>[10]EVERYTHING!$G$27</f>
        <v>8484742.4457342066</v>
      </c>
      <c r="AN565" s="1881"/>
      <c r="AO565" s="1881"/>
      <c r="AP565" s="1881"/>
      <c r="AQ565" s="1881"/>
      <c r="AR565" s="1881"/>
      <c r="AS565" s="1882"/>
      <c r="AZ565" s="456"/>
      <c r="BA565" s="45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3.2">
      <c r="A566" s="456"/>
      <c r="B566" s="62" t="s">
        <v>38</v>
      </c>
      <c r="C566" s="1725" t="s">
        <v>1157</v>
      </c>
      <c r="D566" s="1725"/>
      <c r="E566" s="1725"/>
      <c r="F566" s="1725"/>
      <c r="G566" s="1725"/>
      <c r="H566" s="1725"/>
      <c r="I566" s="1725"/>
      <c r="J566" s="1725"/>
      <c r="K566" s="1725"/>
      <c r="L566" s="1725"/>
      <c r="M566" s="1725"/>
      <c r="N566" s="1725"/>
      <c r="O566" s="1725"/>
      <c r="P566" s="1778"/>
      <c r="Q566" s="1734">
        <v>660</v>
      </c>
      <c r="R566" s="1735"/>
      <c r="S566" s="1736"/>
      <c r="T566" s="1734"/>
      <c r="U566" s="1735"/>
      <c r="V566" s="1736"/>
      <c r="W566" s="2203">
        <v>0.03</v>
      </c>
      <c r="X566" s="2204"/>
      <c r="Y566" s="2205"/>
      <c r="Z566" s="2202" t="s">
        <v>1158</v>
      </c>
      <c r="AA566" s="2202"/>
      <c r="AB566" s="2202"/>
      <c r="AC566" s="2202"/>
      <c r="AD566" s="2202"/>
      <c r="AE566" s="2199">
        <v>2</v>
      </c>
      <c r="AF566" s="2200"/>
      <c r="AG566" s="2200"/>
      <c r="AH566" s="2201"/>
      <c r="AI566" s="2196"/>
      <c r="AJ566" s="2197"/>
      <c r="AK566" s="2197"/>
      <c r="AL566" s="2198"/>
      <c r="AM566" s="1880">
        <f>[10]EVERYTHING!$D$7</f>
        <v>11019351</v>
      </c>
      <c r="AN566" s="1881"/>
      <c r="AO566" s="1881"/>
      <c r="AP566" s="1881"/>
      <c r="AQ566" s="1881"/>
      <c r="AR566" s="1881"/>
      <c r="AS566" s="1882"/>
      <c r="AZ566" s="456"/>
      <c r="BA566" s="45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3.2">
      <c r="A567" s="456"/>
      <c r="B567" s="62" t="s">
        <v>81</v>
      </c>
      <c r="C567" s="1725" t="s">
        <v>1136</v>
      </c>
      <c r="D567" s="1725"/>
      <c r="E567" s="1725"/>
      <c r="F567" s="1725"/>
      <c r="G567" s="1725"/>
      <c r="H567" s="1725"/>
      <c r="I567" s="1725"/>
      <c r="J567" s="1725"/>
      <c r="K567" s="1725"/>
      <c r="L567" s="1725"/>
      <c r="M567" s="1725"/>
      <c r="N567" s="1725"/>
      <c r="O567" s="1725"/>
      <c r="P567" s="1778"/>
      <c r="Q567" s="1734">
        <v>660</v>
      </c>
      <c r="R567" s="1735"/>
      <c r="S567" s="1736"/>
      <c r="T567" s="1734"/>
      <c r="U567" s="1735"/>
      <c r="V567" s="1736"/>
      <c r="W567" s="2203">
        <v>0</v>
      </c>
      <c r="X567" s="2204"/>
      <c r="Y567" s="2205"/>
      <c r="Z567" s="2202" t="s">
        <v>1158</v>
      </c>
      <c r="AA567" s="2202"/>
      <c r="AB567" s="2202"/>
      <c r="AC567" s="2202"/>
      <c r="AD567" s="2202"/>
      <c r="AE567" s="2199">
        <v>3</v>
      </c>
      <c r="AF567" s="2200"/>
      <c r="AG567" s="2200"/>
      <c r="AH567" s="2201"/>
      <c r="AI567" s="2196"/>
      <c r="AJ567" s="2197"/>
      <c r="AK567" s="2197"/>
      <c r="AL567" s="2198"/>
      <c r="AM567" s="1880">
        <f>[10]EVERYTHING!$C$11</f>
        <v>1065000</v>
      </c>
      <c r="AN567" s="1881"/>
      <c r="AO567" s="1881"/>
      <c r="AP567" s="1881"/>
      <c r="AQ567" s="1881"/>
      <c r="AR567" s="1881"/>
      <c r="AS567" s="1882"/>
      <c r="AZ567" s="456"/>
      <c r="BA567" s="45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3.2">
      <c r="A568" s="456"/>
      <c r="B568" s="62" t="s">
        <v>85</v>
      </c>
      <c r="C568" s="1725" t="s">
        <v>1138</v>
      </c>
      <c r="D568" s="1725"/>
      <c r="E568" s="1725"/>
      <c r="F568" s="1725"/>
      <c r="G568" s="1725"/>
      <c r="H568" s="1725"/>
      <c r="I568" s="1725"/>
      <c r="J568" s="1725"/>
      <c r="K568" s="1725"/>
      <c r="L568" s="1725"/>
      <c r="M568" s="1725"/>
      <c r="N568" s="1725"/>
      <c r="O568" s="1725"/>
      <c r="P568" s="1778"/>
      <c r="Q568" s="1734">
        <v>660</v>
      </c>
      <c r="R568" s="1735"/>
      <c r="S568" s="1736"/>
      <c r="T568" s="1734"/>
      <c r="U568" s="1735"/>
      <c r="V568" s="1736"/>
      <c r="W568" s="2203">
        <v>0</v>
      </c>
      <c r="X568" s="2204"/>
      <c r="Y568" s="2205"/>
      <c r="Z568" s="2202" t="s">
        <v>1158</v>
      </c>
      <c r="AA568" s="2202"/>
      <c r="AB568" s="2202"/>
      <c r="AC568" s="2202"/>
      <c r="AD568" s="2202"/>
      <c r="AE568" s="2199">
        <v>4</v>
      </c>
      <c r="AF568" s="2200"/>
      <c r="AG568" s="2200"/>
      <c r="AH568" s="2201"/>
      <c r="AI568" s="2196"/>
      <c r="AJ568" s="2197"/>
      <c r="AK568" s="2197"/>
      <c r="AL568" s="2198"/>
      <c r="AM568" s="1880">
        <f>[10]EVERYTHING!$C$12</f>
        <v>1500000</v>
      </c>
      <c r="AN568" s="1881"/>
      <c r="AO568" s="1881"/>
      <c r="AP568" s="1881"/>
      <c r="AQ568" s="1881"/>
      <c r="AR568" s="1881"/>
      <c r="AS568" s="1882"/>
      <c r="AZ568" s="456"/>
      <c r="BA568" s="45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3.2">
      <c r="A569" s="456"/>
      <c r="B569" s="62" t="s">
        <v>1159</v>
      </c>
      <c r="C569" s="1725" t="s">
        <v>1160</v>
      </c>
      <c r="D569" s="1725"/>
      <c r="E569" s="1725"/>
      <c r="F569" s="1725"/>
      <c r="G569" s="1725"/>
      <c r="H569" s="1725"/>
      <c r="I569" s="1725"/>
      <c r="J569" s="1725"/>
      <c r="K569" s="1725"/>
      <c r="L569" s="1725"/>
      <c r="M569" s="1725"/>
      <c r="N569" s="1725"/>
      <c r="O569" s="1725"/>
      <c r="P569" s="1778"/>
      <c r="Q569" s="1734"/>
      <c r="R569" s="1735"/>
      <c r="S569" s="1736"/>
      <c r="T569" s="1734"/>
      <c r="U569" s="1735"/>
      <c r="V569" s="1736"/>
      <c r="W569" s="2203"/>
      <c r="X569" s="2204"/>
      <c r="Y569" s="2205"/>
      <c r="Z569" s="2202" t="s">
        <v>787</v>
      </c>
      <c r="AA569" s="2202"/>
      <c r="AB569" s="2202"/>
      <c r="AC569" s="2202"/>
      <c r="AD569" s="2202"/>
      <c r="AE569" s="2199"/>
      <c r="AF569" s="2200"/>
      <c r="AG569" s="2200"/>
      <c r="AH569" s="2201"/>
      <c r="AI569" s="2196"/>
      <c r="AJ569" s="2197"/>
      <c r="AK569" s="2197"/>
      <c r="AL569" s="2198"/>
      <c r="AM569" s="1880">
        <f>[10]EVERYTHING!$C$15</f>
        <v>100</v>
      </c>
      <c r="AN569" s="1881"/>
      <c r="AO569" s="1881"/>
      <c r="AP569" s="1881"/>
      <c r="AQ569" s="1881"/>
      <c r="AR569" s="1881"/>
      <c r="AS569" s="1882"/>
      <c r="AZ569" s="456"/>
      <c r="BA569" s="45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3.2">
      <c r="A570" s="456"/>
      <c r="B570" s="62" t="s">
        <v>1161</v>
      </c>
      <c r="C570" s="1725" t="s">
        <v>1162</v>
      </c>
      <c r="D570" s="1725"/>
      <c r="E570" s="1725"/>
      <c r="F570" s="1725"/>
      <c r="G570" s="1725"/>
      <c r="H570" s="1725"/>
      <c r="I570" s="1725"/>
      <c r="J570" s="1725"/>
      <c r="K570" s="1725"/>
      <c r="L570" s="1725"/>
      <c r="M570" s="1725"/>
      <c r="N570" s="1725"/>
      <c r="O570" s="1725"/>
      <c r="P570" s="1778"/>
      <c r="Q570" s="1734"/>
      <c r="R570" s="1735"/>
      <c r="S570" s="1736"/>
      <c r="T570" s="1734"/>
      <c r="U570" s="1735"/>
      <c r="V570" s="1736"/>
      <c r="W570" s="2203"/>
      <c r="X570" s="2204"/>
      <c r="Y570" s="2205"/>
      <c r="Z570" s="2202" t="s">
        <v>787</v>
      </c>
      <c r="AA570" s="2202"/>
      <c r="AB570" s="2202"/>
      <c r="AC570" s="2202"/>
      <c r="AD570" s="2202"/>
      <c r="AE570" s="2199"/>
      <c r="AF570" s="2200"/>
      <c r="AG570" s="2200"/>
      <c r="AH570" s="2201"/>
      <c r="AI570" s="2196"/>
      <c r="AJ570" s="2197"/>
      <c r="AK570" s="2197"/>
      <c r="AL570" s="2198"/>
      <c r="AM570" s="1880">
        <f>[10]EVERYTHING!$D$16-[10]EVERYTHING!$C$107</f>
        <v>2445926.8222913742</v>
      </c>
      <c r="AN570" s="1881"/>
      <c r="AO570" s="1881"/>
      <c r="AP570" s="1881"/>
      <c r="AQ570" s="1881"/>
      <c r="AR570" s="1881"/>
      <c r="AS570" s="1882"/>
      <c r="AZ570" s="456"/>
      <c r="BA570" s="45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3.2">
      <c r="A571" s="456"/>
      <c r="B571" s="62" t="s">
        <v>1163</v>
      </c>
      <c r="C571" s="1725" t="s">
        <v>1164</v>
      </c>
      <c r="D571" s="1725"/>
      <c r="E571" s="1725"/>
      <c r="F571" s="1725"/>
      <c r="G571" s="1725"/>
      <c r="H571" s="1725"/>
      <c r="I571" s="1725"/>
      <c r="J571" s="1725"/>
      <c r="K571" s="1725"/>
      <c r="L571" s="1725"/>
      <c r="M571" s="1725"/>
      <c r="N571" s="1725"/>
      <c r="O571" s="1725"/>
      <c r="P571" s="1778"/>
      <c r="Q571" s="1734"/>
      <c r="R571" s="1735"/>
      <c r="S571" s="1736"/>
      <c r="T571" s="1734"/>
      <c r="U571" s="1735"/>
      <c r="V571" s="1736"/>
      <c r="W571" s="2203"/>
      <c r="X571" s="2204"/>
      <c r="Y571" s="2205"/>
      <c r="Z571" s="2202" t="s">
        <v>787</v>
      </c>
      <c r="AA571" s="2202"/>
      <c r="AB571" s="2202"/>
      <c r="AC571" s="2202"/>
      <c r="AD571" s="2202"/>
      <c r="AE571" s="2199"/>
      <c r="AF571" s="2200"/>
      <c r="AG571" s="2200"/>
      <c r="AH571" s="2201"/>
      <c r="AI571" s="2196"/>
      <c r="AJ571" s="2197"/>
      <c r="AK571" s="2197"/>
      <c r="AL571" s="2198"/>
      <c r="AM571" s="1880">
        <f>[10]EVERYTHING!$C$93-[10]EVERYTHING!$E$93+[10]EVERYTHING!$C$64+[10]EVERYTHING!$C$76</f>
        <v>3353237.334501314</v>
      </c>
      <c r="AN571" s="1881"/>
      <c r="AO571" s="1881"/>
      <c r="AP571" s="1881"/>
      <c r="AQ571" s="1881"/>
      <c r="AR571" s="1881"/>
      <c r="AS571" s="1882"/>
      <c r="AZ571" s="456"/>
      <c r="BA571" s="456"/>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3.2">
      <c r="A572" s="456"/>
      <c r="B572" s="62" t="s">
        <v>1165</v>
      </c>
      <c r="C572" s="1725" t="s">
        <v>1166</v>
      </c>
      <c r="D572" s="1725"/>
      <c r="E572" s="1725"/>
      <c r="F572" s="1725"/>
      <c r="G572" s="1725"/>
      <c r="H572" s="1725"/>
      <c r="I572" s="1725"/>
      <c r="J572" s="1725"/>
      <c r="K572" s="1725"/>
      <c r="L572" s="1725"/>
      <c r="M572" s="1725"/>
      <c r="N572" s="1725"/>
      <c r="O572" s="1725"/>
      <c r="P572" s="1778"/>
      <c r="Q572" s="1734"/>
      <c r="R572" s="1735"/>
      <c r="S572" s="1736"/>
      <c r="T572" s="1734"/>
      <c r="U572" s="1735"/>
      <c r="V572" s="1736"/>
      <c r="W572" s="2203"/>
      <c r="X572" s="2204"/>
      <c r="Y572" s="2205"/>
      <c r="Z572" s="2202" t="s">
        <v>787</v>
      </c>
      <c r="AA572" s="2202"/>
      <c r="AB572" s="2202"/>
      <c r="AC572" s="2202"/>
      <c r="AD572" s="2202"/>
      <c r="AE572" s="2199"/>
      <c r="AF572" s="2200"/>
      <c r="AG572" s="2200"/>
      <c r="AH572" s="2201"/>
      <c r="AI572" s="2196"/>
      <c r="AJ572" s="2197"/>
      <c r="AK572" s="2197"/>
      <c r="AL572" s="2198"/>
      <c r="AM572" s="1880">
        <f>[10]EVERYTHING!$C$13</f>
        <v>295869.57435000001</v>
      </c>
      <c r="AN572" s="1881"/>
      <c r="AO572" s="1881"/>
      <c r="AP572" s="1881"/>
      <c r="AQ572" s="1881"/>
      <c r="AR572" s="1881"/>
      <c r="AS572" s="1882"/>
      <c r="AZ572" s="456"/>
      <c r="BA572" s="456"/>
      <c r="BB572" s="46"/>
      <c r="BC572" s="46"/>
      <c r="BD572" s="46"/>
      <c r="BE572" s="46"/>
      <c r="BF572" s="46"/>
      <c r="BG572" s="46"/>
      <c r="BH572" s="46" t="s">
        <v>1159</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56"/>
      <c r="B573" s="62" t="s">
        <v>1167</v>
      </c>
      <c r="C573" s="1725"/>
      <c r="D573" s="1725"/>
      <c r="E573" s="1725"/>
      <c r="F573" s="1725"/>
      <c r="G573" s="1725"/>
      <c r="H573" s="1725"/>
      <c r="I573" s="1725"/>
      <c r="J573" s="1725"/>
      <c r="K573" s="1725"/>
      <c r="L573" s="1725"/>
      <c r="M573" s="1725"/>
      <c r="N573" s="1725"/>
      <c r="O573" s="1725"/>
      <c r="P573" s="1778"/>
      <c r="Q573" s="1734"/>
      <c r="R573" s="1735"/>
      <c r="S573" s="1736"/>
      <c r="T573" s="1734"/>
      <c r="U573" s="1735"/>
      <c r="V573" s="1736"/>
      <c r="W573" s="2203"/>
      <c r="X573" s="2204"/>
      <c r="Y573" s="2205"/>
      <c r="Z573" s="2202" t="s">
        <v>787</v>
      </c>
      <c r="AA573" s="2202"/>
      <c r="AB573" s="2202"/>
      <c r="AC573" s="2202"/>
      <c r="AD573" s="2202"/>
      <c r="AE573" s="2199"/>
      <c r="AF573" s="2200"/>
      <c r="AG573" s="2200"/>
      <c r="AH573" s="2201"/>
      <c r="AI573" s="2196"/>
      <c r="AJ573" s="2197"/>
      <c r="AK573" s="2197"/>
      <c r="AL573" s="2198"/>
      <c r="AM573" s="1880"/>
      <c r="AN573" s="1881"/>
      <c r="AO573" s="1881"/>
      <c r="AP573" s="1881"/>
      <c r="AQ573" s="1881"/>
      <c r="AR573" s="1881"/>
      <c r="AS573" s="1882"/>
      <c r="AZ573" s="456"/>
      <c r="BA573" s="45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3.2">
      <c r="A574" s="456"/>
      <c r="B574" s="62" t="s">
        <v>1168</v>
      </c>
      <c r="C574" s="1725"/>
      <c r="D574" s="1725"/>
      <c r="E574" s="1725"/>
      <c r="F574" s="1725"/>
      <c r="G574" s="1725"/>
      <c r="H574" s="1725"/>
      <c r="I574" s="1725"/>
      <c r="J574" s="1725"/>
      <c r="K574" s="1725"/>
      <c r="L574" s="1725"/>
      <c r="M574" s="1725"/>
      <c r="N574" s="1725"/>
      <c r="O574" s="1725"/>
      <c r="P574" s="1778"/>
      <c r="Q574" s="1734"/>
      <c r="R574" s="1735"/>
      <c r="S574" s="1736"/>
      <c r="T574" s="1734"/>
      <c r="U574" s="1735"/>
      <c r="V574" s="1736"/>
      <c r="W574" s="2203"/>
      <c r="X574" s="2204"/>
      <c r="Y574" s="2205"/>
      <c r="Z574" s="2202" t="s">
        <v>787</v>
      </c>
      <c r="AA574" s="2202"/>
      <c r="AB574" s="2202"/>
      <c r="AC574" s="2202"/>
      <c r="AD574" s="2202"/>
      <c r="AE574" s="2199"/>
      <c r="AF574" s="2200"/>
      <c r="AG574" s="2200"/>
      <c r="AH574" s="2201"/>
      <c r="AI574" s="2196"/>
      <c r="AJ574" s="2197"/>
      <c r="AK574" s="2197"/>
      <c r="AL574" s="2198"/>
      <c r="AM574" s="1880"/>
      <c r="AN574" s="1881"/>
      <c r="AO574" s="1881"/>
      <c r="AP574" s="1881"/>
      <c r="AQ574" s="1881"/>
      <c r="AR574" s="1881"/>
      <c r="AS574" s="1882"/>
      <c r="AZ574" s="456"/>
      <c r="BA574" s="45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3.2">
      <c r="A575" s="456"/>
      <c r="B575" s="62" t="s">
        <v>1169</v>
      </c>
      <c r="C575" s="1725"/>
      <c r="D575" s="1725"/>
      <c r="E575" s="1725"/>
      <c r="F575" s="1725"/>
      <c r="G575" s="1725"/>
      <c r="H575" s="1725"/>
      <c r="I575" s="1725"/>
      <c r="J575" s="1725"/>
      <c r="K575" s="1725"/>
      <c r="L575" s="1725"/>
      <c r="M575" s="1725"/>
      <c r="N575" s="1725"/>
      <c r="O575" s="1725"/>
      <c r="P575" s="1778"/>
      <c r="Q575" s="1734"/>
      <c r="R575" s="1735"/>
      <c r="S575" s="1736"/>
      <c r="T575" s="1734"/>
      <c r="U575" s="1735"/>
      <c r="V575" s="1736"/>
      <c r="W575" s="2203"/>
      <c r="X575" s="2204"/>
      <c r="Y575" s="2205"/>
      <c r="Z575" s="2202" t="s">
        <v>787</v>
      </c>
      <c r="AA575" s="2202"/>
      <c r="AB575" s="2202"/>
      <c r="AC575" s="2202"/>
      <c r="AD575" s="2202"/>
      <c r="AE575" s="2199"/>
      <c r="AF575" s="2200"/>
      <c r="AG575" s="2200"/>
      <c r="AH575" s="2201"/>
      <c r="AI575" s="2196"/>
      <c r="AJ575" s="2197"/>
      <c r="AK575" s="2197"/>
      <c r="AL575" s="2198"/>
      <c r="AM575" s="1880"/>
      <c r="AN575" s="1881"/>
      <c r="AO575" s="1881"/>
      <c r="AP575" s="1881"/>
      <c r="AQ575" s="1881"/>
      <c r="AR575" s="1881"/>
      <c r="AS575" s="1882"/>
      <c r="AZ575" s="456"/>
      <c r="BA575" s="45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2">
      <c r="A576" s="456"/>
      <c r="B576" s="2011" t="s">
        <v>1170</v>
      </c>
      <c r="C576" s="2012"/>
      <c r="D576" s="2012"/>
      <c r="E576" s="2012"/>
      <c r="F576" s="2012"/>
      <c r="G576" s="2012"/>
      <c r="H576" s="2012"/>
      <c r="I576" s="2012"/>
      <c r="J576" s="2012"/>
      <c r="K576" s="2012"/>
      <c r="L576" s="2012"/>
      <c r="M576" s="2012"/>
      <c r="N576" s="2012"/>
      <c r="O576" s="2012"/>
      <c r="P576" s="2012"/>
      <c r="Q576" s="2012"/>
      <c r="R576" s="2012"/>
      <c r="S576" s="2012"/>
      <c r="T576" s="2012"/>
      <c r="U576" s="2103"/>
      <c r="V576" s="2012"/>
      <c r="W576" s="2012"/>
      <c r="X576" s="2012"/>
      <c r="Y576" s="2012"/>
      <c r="Z576" s="2012"/>
      <c r="AA576" s="2012"/>
      <c r="AB576" s="2012"/>
      <c r="AC576" s="2012"/>
      <c r="AD576" s="2012"/>
      <c r="AE576" s="2012"/>
      <c r="AF576" s="2012"/>
      <c r="AG576" s="2012"/>
      <c r="AH576" s="2012"/>
      <c r="AI576" s="2012"/>
      <c r="AJ576" s="2012"/>
      <c r="AK576" s="2012"/>
      <c r="AL576" s="2013"/>
      <c r="AM576" s="2016">
        <f>SUM(AM564:AS575)</f>
        <v>59629491.797263719</v>
      </c>
      <c r="AN576" s="2017"/>
      <c r="AO576" s="2017"/>
      <c r="AP576" s="2017"/>
      <c r="AQ576" s="2017"/>
      <c r="AR576" s="2017"/>
      <c r="AS576" s="2018"/>
      <c r="AZ576" s="456"/>
      <c r="BA576" s="45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2">
      <c r="A577" s="456"/>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56"/>
      <c r="AZ577" s="456"/>
      <c r="BA577" s="45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3.2">
      <c r="A578" s="63" t="s">
        <v>17</v>
      </c>
      <c r="B578" s="456" t="s">
        <v>1171</v>
      </c>
      <c r="C578" s="456"/>
      <c r="D578" s="456"/>
      <c r="E578" s="456"/>
      <c r="F578" s="456"/>
      <c r="G578" s="1716" t="str">
        <f>C564</f>
        <v>Construction Loan - Tax-exempt</v>
      </c>
      <c r="H578" s="1716"/>
      <c r="I578" s="1716"/>
      <c r="J578" s="1716"/>
      <c r="K578" s="1716"/>
      <c r="L578" s="1716"/>
      <c r="M578" s="1716"/>
      <c r="N578" s="1716"/>
      <c r="O578" s="1716"/>
      <c r="P578" s="1716"/>
      <c r="Q578" s="1716"/>
      <c r="R578" s="1716"/>
      <c r="S578" s="11"/>
      <c r="T578" s="63" t="s">
        <v>30</v>
      </c>
      <c r="U578" s="456" t="s">
        <v>1171</v>
      </c>
      <c r="V578" s="456"/>
      <c r="W578" s="456"/>
      <c r="X578" s="456"/>
      <c r="Y578" s="456"/>
      <c r="Z578" s="1716" t="str">
        <f>C565</f>
        <v>Construction Loan - Taxable</v>
      </c>
      <c r="AA578" s="1716"/>
      <c r="AB578" s="1716"/>
      <c r="AC578" s="1716"/>
      <c r="AD578" s="1716"/>
      <c r="AE578" s="1716"/>
      <c r="AF578" s="1716"/>
      <c r="AG578" s="1716"/>
      <c r="AH578" s="1716"/>
      <c r="AI578" s="1716"/>
      <c r="AJ578" s="1716"/>
      <c r="AK578" s="1716"/>
      <c r="AL578" s="456"/>
      <c r="AZ578" s="456"/>
      <c r="BA578" s="45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3.2">
      <c r="A579" s="26"/>
      <c r="B579" s="456" t="s">
        <v>851</v>
      </c>
      <c r="C579" s="456"/>
      <c r="D579" s="456"/>
      <c r="E579" s="456"/>
      <c r="F579" s="456"/>
      <c r="G579" s="1727" t="s">
        <v>1172</v>
      </c>
      <c r="H579" s="1727"/>
      <c r="I579" s="1727"/>
      <c r="J579" s="1727"/>
      <c r="K579" s="1727"/>
      <c r="L579" s="1727"/>
      <c r="M579" s="1727"/>
      <c r="N579" s="1727"/>
      <c r="O579" s="1727"/>
      <c r="P579" s="1727"/>
      <c r="Q579" s="1727"/>
      <c r="R579" s="1727"/>
      <c r="S579" s="11"/>
      <c r="T579" s="26"/>
      <c r="U579" s="456" t="s">
        <v>851</v>
      </c>
      <c r="V579" s="456"/>
      <c r="W579" s="456"/>
      <c r="X579" s="456"/>
      <c r="Y579" s="456"/>
      <c r="Z579" s="1727" t="s">
        <v>1172</v>
      </c>
      <c r="AA579" s="1727"/>
      <c r="AB579" s="1727"/>
      <c r="AC579" s="1727"/>
      <c r="AD579" s="1727"/>
      <c r="AE579" s="1727"/>
      <c r="AF579" s="1727"/>
      <c r="AG579" s="1727"/>
      <c r="AH579" s="1727"/>
      <c r="AI579" s="1727"/>
      <c r="AJ579" s="1727"/>
      <c r="AK579" s="1727"/>
      <c r="AL579" s="456"/>
      <c r="AZ579" s="456"/>
      <c r="BA579" s="456"/>
      <c r="BB579" s="46"/>
      <c r="BC579" s="46"/>
      <c r="BD579" s="46"/>
      <c r="BE579" s="46"/>
      <c r="BF579" s="46"/>
      <c r="BG579" s="46"/>
      <c r="BH579" s="46" t="s">
        <v>1161</v>
      </c>
      <c r="BI579" s="46" t="str">
        <f>N683</f>
        <v>Yes</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3.2">
      <c r="A580" s="26"/>
      <c r="B580" s="456" t="s">
        <v>723</v>
      </c>
      <c r="C580" s="456"/>
      <c r="D580" s="456"/>
      <c r="E580" s="456"/>
      <c r="F580" s="456"/>
      <c r="G580" s="1727" t="s">
        <v>752</v>
      </c>
      <c r="H580" s="1727"/>
      <c r="I580" s="1727"/>
      <c r="J580" s="1727"/>
      <c r="K580" s="1727"/>
      <c r="L580" s="1727"/>
      <c r="M580" s="1727"/>
      <c r="N580" s="1727"/>
      <c r="O580" s="1727"/>
      <c r="P580" s="1727"/>
      <c r="Q580" s="1727"/>
      <c r="R580" s="1727"/>
      <c r="S580" s="64"/>
      <c r="T580" s="26"/>
      <c r="U580" s="456" t="s">
        <v>723</v>
      </c>
      <c r="V580" s="456"/>
      <c r="W580" s="456"/>
      <c r="X580" s="456"/>
      <c r="Y580" s="456"/>
      <c r="Z580" s="1727" t="s">
        <v>752</v>
      </c>
      <c r="AA580" s="1727"/>
      <c r="AB580" s="1727"/>
      <c r="AC580" s="1727"/>
      <c r="AD580" s="1727"/>
      <c r="AE580" s="1727"/>
      <c r="AF580" s="1727"/>
      <c r="AG580" s="1727"/>
      <c r="AH580" s="1727"/>
      <c r="AI580" s="1727"/>
      <c r="AJ580" s="1727"/>
      <c r="AK580" s="1727"/>
      <c r="AL580" s="456"/>
      <c r="AZ580" s="456"/>
      <c r="BA580" s="456"/>
      <c r="BB580" s="46"/>
      <c r="BC580" s="46"/>
      <c r="BD580" s="46"/>
      <c r="BE580" s="46"/>
      <c r="BF580" s="46"/>
      <c r="BG580" s="46"/>
      <c r="BH580" s="46" t="s">
        <v>1163</v>
      </c>
      <c r="BI580" s="46" t="str">
        <f>AG683</f>
        <v>Yes</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56" t="s">
        <v>1173</v>
      </c>
      <c r="C581" s="456"/>
      <c r="D581" s="456"/>
      <c r="E581" s="456"/>
      <c r="F581" s="456"/>
      <c r="G581" s="1727" t="s">
        <v>1174</v>
      </c>
      <c r="H581" s="1727"/>
      <c r="I581" s="1727"/>
      <c r="J581" s="1727"/>
      <c r="K581" s="1727"/>
      <c r="L581" s="1727"/>
      <c r="M581" s="1727"/>
      <c r="N581" s="1727"/>
      <c r="O581" s="1727"/>
      <c r="P581" s="1727"/>
      <c r="Q581" s="1727"/>
      <c r="R581" s="1727"/>
      <c r="S581" s="11"/>
      <c r="T581" s="26"/>
      <c r="U581" s="456" t="s">
        <v>1173</v>
      </c>
      <c r="V581" s="456"/>
      <c r="W581" s="456"/>
      <c r="X581" s="456"/>
      <c r="Y581" s="456"/>
      <c r="Z581" s="1727" t="s">
        <v>1174</v>
      </c>
      <c r="AA581" s="1727"/>
      <c r="AB581" s="1727"/>
      <c r="AC581" s="1727"/>
      <c r="AD581" s="1727"/>
      <c r="AE581" s="1727"/>
      <c r="AF581" s="1727"/>
      <c r="AG581" s="1727"/>
      <c r="AH581" s="1727"/>
      <c r="AI581" s="1727"/>
      <c r="AJ581" s="1727"/>
      <c r="AK581" s="1727"/>
      <c r="AL581" s="456"/>
      <c r="AZ581" s="456"/>
      <c r="BA581" s="45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56" t="s">
        <v>630</v>
      </c>
      <c r="C582" s="456"/>
      <c r="D582" s="456"/>
      <c r="E582" s="456"/>
      <c r="F582" s="456"/>
      <c r="G582" s="1983" t="s">
        <v>1175</v>
      </c>
      <c r="H582" s="1983"/>
      <c r="I582" s="1983"/>
      <c r="J582" s="1983"/>
      <c r="K582" s="1983"/>
      <c r="L582" s="1983"/>
      <c r="M582" s="456"/>
      <c r="N582" s="456"/>
      <c r="O582" s="1468" t="s">
        <v>859</v>
      </c>
      <c r="P582" s="1725"/>
      <c r="Q582" s="1725"/>
      <c r="R582" s="1725"/>
      <c r="S582" s="13"/>
      <c r="T582" s="26"/>
      <c r="U582" s="456" t="s">
        <v>630</v>
      </c>
      <c r="V582" s="456"/>
      <c r="W582" s="456"/>
      <c r="X582" s="456"/>
      <c r="Y582" s="456"/>
      <c r="Z582" s="1983" t="s">
        <v>1175</v>
      </c>
      <c r="AA582" s="1983"/>
      <c r="AB582" s="1983"/>
      <c r="AC582" s="1983"/>
      <c r="AD582" s="1983"/>
      <c r="AE582" s="1983"/>
      <c r="AF582" s="456"/>
      <c r="AG582" s="456"/>
      <c r="AH582" s="1468" t="s">
        <v>859</v>
      </c>
      <c r="AI582" s="1725"/>
      <c r="AJ582" s="1725"/>
      <c r="AK582" s="1725"/>
      <c r="AL582" s="456"/>
      <c r="AZ582" s="456"/>
      <c r="BA582" s="45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56" t="s">
        <v>1176</v>
      </c>
      <c r="C583" s="456"/>
      <c r="D583" s="456"/>
      <c r="E583" s="456"/>
      <c r="F583" s="456"/>
      <c r="G583" s="456"/>
      <c r="H583" s="1727" t="s">
        <v>1177</v>
      </c>
      <c r="I583" s="1727"/>
      <c r="J583" s="1727"/>
      <c r="K583" s="1727"/>
      <c r="L583" s="1727"/>
      <c r="M583" s="1727"/>
      <c r="N583" s="1727"/>
      <c r="O583" s="1727"/>
      <c r="P583" s="1727"/>
      <c r="Q583" s="1727"/>
      <c r="R583" s="1727"/>
      <c r="S583" s="11"/>
      <c r="T583" s="26"/>
      <c r="U583" s="456" t="s">
        <v>1176</v>
      </c>
      <c r="V583" s="456"/>
      <c r="W583" s="456"/>
      <c r="X583" s="456"/>
      <c r="Y583" s="456"/>
      <c r="Z583" s="456"/>
      <c r="AA583" s="1727" t="s">
        <v>1177</v>
      </c>
      <c r="AB583" s="1727"/>
      <c r="AC583" s="1727"/>
      <c r="AD583" s="1727"/>
      <c r="AE583" s="1727"/>
      <c r="AF583" s="1727"/>
      <c r="AG583" s="1727"/>
      <c r="AH583" s="1727"/>
      <c r="AI583" s="1727"/>
      <c r="AJ583" s="1727"/>
      <c r="AK583" s="1727"/>
      <c r="AL583" s="456"/>
      <c r="AZ583" s="456"/>
      <c r="BA583" s="45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88" t="s">
        <v>1178</v>
      </c>
      <c r="C584" s="456"/>
      <c r="D584" s="456"/>
      <c r="E584" s="456"/>
      <c r="F584" s="456"/>
      <c r="G584" s="456"/>
      <c r="H584" s="11"/>
      <c r="I584" s="11"/>
      <c r="J584" s="11"/>
      <c r="K584" s="11"/>
      <c r="L584" s="11"/>
      <c r="M584" s="2030" t="s">
        <v>1179</v>
      </c>
      <c r="N584" s="2030"/>
      <c r="O584" s="2030"/>
      <c r="P584" s="2030"/>
      <c r="Q584" s="2030"/>
      <c r="R584" s="2030"/>
      <c r="S584" s="11"/>
      <c r="T584" s="26"/>
      <c r="U584" s="288" t="s">
        <v>1178</v>
      </c>
      <c r="V584" s="456"/>
      <c r="W584" s="456"/>
      <c r="X584" s="456"/>
      <c r="Y584" s="456"/>
      <c r="Z584" s="456"/>
      <c r="AA584" s="11"/>
      <c r="AB584" s="11"/>
      <c r="AC584" s="11"/>
      <c r="AD584" s="11"/>
      <c r="AE584" s="11"/>
      <c r="AF584" s="2030" t="s">
        <v>1179</v>
      </c>
      <c r="AG584" s="2030"/>
      <c r="AH584" s="2030"/>
      <c r="AI584" s="2030"/>
      <c r="AJ584" s="2030"/>
      <c r="AK584" s="2030"/>
      <c r="AL584" s="456"/>
      <c r="AZ584" s="456"/>
      <c r="BA584" s="45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56" t="s">
        <v>1180</v>
      </c>
      <c r="C585" s="456"/>
      <c r="D585" s="456"/>
      <c r="E585" s="456"/>
      <c r="F585" s="456"/>
      <c r="G585" s="456"/>
      <c r="H585" s="456"/>
      <c r="I585" s="456"/>
      <c r="J585" s="456"/>
      <c r="K585" s="456"/>
      <c r="L585" s="456"/>
      <c r="M585" s="456"/>
      <c r="N585" s="1731" t="s">
        <v>643</v>
      </c>
      <c r="O585" s="1731"/>
      <c r="P585" s="456"/>
      <c r="Q585" s="456"/>
      <c r="R585" s="456"/>
      <c r="S585" s="456"/>
      <c r="T585" s="26"/>
      <c r="U585" s="456" t="s">
        <v>1180</v>
      </c>
      <c r="V585" s="456"/>
      <c r="W585" s="456"/>
      <c r="X585" s="456"/>
      <c r="Y585" s="456"/>
      <c r="Z585" s="456"/>
      <c r="AA585" s="456"/>
      <c r="AB585" s="456"/>
      <c r="AC585" s="456"/>
      <c r="AD585" s="456"/>
      <c r="AE585" s="456"/>
      <c r="AF585" s="456"/>
      <c r="AG585" s="1731" t="s">
        <v>643</v>
      </c>
      <c r="AH585" s="1731"/>
      <c r="AI585" s="456"/>
      <c r="AJ585" s="456"/>
      <c r="AK585" s="456"/>
      <c r="AL585" s="456"/>
      <c r="AZ585" s="456"/>
      <c r="BA585" s="45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56"/>
      <c r="C586" s="456"/>
      <c r="D586" s="456"/>
      <c r="E586" s="456"/>
      <c r="F586" s="456"/>
      <c r="G586" s="456"/>
      <c r="H586" s="456"/>
      <c r="I586" s="456"/>
      <c r="J586" s="456"/>
      <c r="K586" s="456"/>
      <c r="L586" s="456"/>
      <c r="M586" s="456"/>
      <c r="N586" s="456"/>
      <c r="O586" s="456"/>
      <c r="P586" s="456"/>
      <c r="Q586" s="456"/>
      <c r="R586" s="456"/>
      <c r="S586" s="456"/>
      <c r="T586" s="26"/>
      <c r="U586" s="456"/>
      <c r="V586" s="456"/>
      <c r="W586" s="456"/>
      <c r="X586" s="456"/>
      <c r="Y586" s="456"/>
      <c r="Z586" s="456"/>
      <c r="AA586" s="456"/>
      <c r="AB586" s="456"/>
      <c r="AC586" s="456"/>
      <c r="AD586" s="456"/>
      <c r="AE586" s="456"/>
      <c r="AF586" s="456"/>
      <c r="AG586" s="456"/>
      <c r="AH586" s="456"/>
      <c r="AI586" s="456"/>
      <c r="AJ586" s="456"/>
      <c r="AK586" s="456"/>
      <c r="AL586" s="456"/>
      <c r="AZ586" s="456"/>
      <c r="BA586" s="45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56" t="s">
        <v>1171</v>
      </c>
      <c r="C587" s="456"/>
      <c r="D587" s="456"/>
      <c r="E587" s="456"/>
      <c r="F587" s="456"/>
      <c r="G587" s="1716" t="str">
        <f>C566</f>
        <v>Alameda County</v>
      </c>
      <c r="H587" s="1716"/>
      <c r="I587" s="1716"/>
      <c r="J587" s="1716"/>
      <c r="K587" s="1716"/>
      <c r="L587" s="1716"/>
      <c r="M587" s="1716"/>
      <c r="N587" s="1716"/>
      <c r="O587" s="1716"/>
      <c r="P587" s="1716"/>
      <c r="Q587" s="1716"/>
      <c r="R587" s="1716"/>
      <c r="S587" s="456"/>
      <c r="T587" s="63" t="s">
        <v>81</v>
      </c>
      <c r="U587" s="456" t="s">
        <v>1171</v>
      </c>
      <c r="V587" s="456"/>
      <c r="W587" s="456"/>
      <c r="X587" s="456"/>
      <c r="Y587" s="456"/>
      <c r="Z587" s="1716" t="str">
        <f>C567</f>
        <v>AHP</v>
      </c>
      <c r="AA587" s="1716"/>
      <c r="AB587" s="1716"/>
      <c r="AC587" s="1716"/>
      <c r="AD587" s="1716"/>
      <c r="AE587" s="1716"/>
      <c r="AF587" s="1716"/>
      <c r="AG587" s="1716"/>
      <c r="AH587" s="1716"/>
      <c r="AI587" s="1716"/>
      <c r="AJ587" s="1716"/>
      <c r="AK587" s="1716"/>
      <c r="AL587" s="456"/>
      <c r="AZ587" s="456"/>
      <c r="BA587" s="45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56" t="s">
        <v>851</v>
      </c>
      <c r="C588" s="456"/>
      <c r="D588" s="456"/>
      <c r="E588" s="456"/>
      <c r="F588" s="456"/>
      <c r="G588" s="1726" t="s">
        <v>1181</v>
      </c>
      <c r="H588" s="1727"/>
      <c r="I588" s="1727"/>
      <c r="J588" s="1727"/>
      <c r="K588" s="1727"/>
      <c r="L588" s="1727"/>
      <c r="M588" s="1727"/>
      <c r="N588" s="1727"/>
      <c r="O588" s="1727"/>
      <c r="P588" s="1727"/>
      <c r="Q588" s="1727"/>
      <c r="R588" s="1727"/>
      <c r="S588" s="456"/>
      <c r="T588" s="26"/>
      <c r="U588" s="456" t="s">
        <v>851</v>
      </c>
      <c r="V588" s="456"/>
      <c r="W588" s="456"/>
      <c r="X588" s="456"/>
      <c r="Y588" s="456"/>
      <c r="Z588" s="1726" t="s">
        <v>1182</v>
      </c>
      <c r="AA588" s="1727"/>
      <c r="AB588" s="1727"/>
      <c r="AC588" s="1727"/>
      <c r="AD588" s="1727"/>
      <c r="AE588" s="1727"/>
      <c r="AF588" s="1727"/>
      <c r="AG588" s="1727"/>
      <c r="AH588" s="1727"/>
      <c r="AI588" s="1727"/>
      <c r="AJ588" s="1727"/>
      <c r="AK588" s="1727"/>
      <c r="AL588" s="456"/>
      <c r="AZ588" s="456"/>
      <c r="BA588" s="45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56" t="s">
        <v>723</v>
      </c>
      <c r="C589" s="456"/>
      <c r="D589" s="456"/>
      <c r="E589" s="456"/>
      <c r="F589" s="456"/>
      <c r="G589" s="1725" t="s">
        <v>624</v>
      </c>
      <c r="H589" s="1747"/>
      <c r="I589" s="1747"/>
      <c r="J589" s="1747"/>
      <c r="K589" s="1747"/>
      <c r="L589" s="1747"/>
      <c r="M589" s="1747"/>
      <c r="N589" s="1747"/>
      <c r="O589" s="1747"/>
      <c r="P589" s="1747"/>
      <c r="Q589" s="1747"/>
      <c r="R589" s="1747"/>
      <c r="S589" s="456"/>
      <c r="T589" s="26"/>
      <c r="U589" s="456" t="s">
        <v>723</v>
      </c>
      <c r="V589" s="456"/>
      <c r="W589" s="456"/>
      <c r="X589" s="456"/>
      <c r="Y589" s="456"/>
      <c r="Z589" s="1725" t="s">
        <v>752</v>
      </c>
      <c r="AA589" s="1747"/>
      <c r="AB589" s="1747"/>
      <c r="AC589" s="1747"/>
      <c r="AD589" s="1747"/>
      <c r="AE589" s="1747"/>
      <c r="AF589" s="1747"/>
      <c r="AG589" s="1747"/>
      <c r="AH589" s="1747"/>
      <c r="AI589" s="1747"/>
      <c r="AJ589" s="1747"/>
      <c r="AK589" s="1747"/>
      <c r="AL589" s="456"/>
      <c r="AZ589" s="456"/>
      <c r="BA589" s="456"/>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56" t="s">
        <v>1173</v>
      </c>
      <c r="C590" s="456"/>
      <c r="D590" s="456"/>
      <c r="E590" s="456"/>
      <c r="F590" s="456"/>
      <c r="G590" s="1725" t="s">
        <v>1183</v>
      </c>
      <c r="H590" s="1747"/>
      <c r="I590" s="1747"/>
      <c r="J590" s="1747"/>
      <c r="K590" s="1747"/>
      <c r="L590" s="1747"/>
      <c r="M590" s="1747"/>
      <c r="N590" s="1747"/>
      <c r="O590" s="1747"/>
      <c r="P590" s="1747"/>
      <c r="Q590" s="1747"/>
      <c r="R590" s="1747"/>
      <c r="S590" s="456"/>
      <c r="T590" s="26"/>
      <c r="U590" s="456" t="s">
        <v>1173</v>
      </c>
      <c r="V590" s="456"/>
      <c r="W590" s="456"/>
      <c r="X590" s="456"/>
      <c r="Y590" s="456"/>
      <c r="Z590" s="1725" t="s">
        <v>1184</v>
      </c>
      <c r="AA590" s="1747"/>
      <c r="AB590" s="1747"/>
      <c r="AC590" s="1747"/>
      <c r="AD590" s="1747"/>
      <c r="AE590" s="1747"/>
      <c r="AF590" s="1747"/>
      <c r="AG590" s="1747"/>
      <c r="AH590" s="1747"/>
      <c r="AI590" s="1747"/>
      <c r="AJ590" s="1747"/>
      <c r="AK590" s="1747"/>
      <c r="AL590" s="456"/>
      <c r="AZ590" s="456"/>
      <c r="BA590" s="45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56" t="s">
        <v>630</v>
      </c>
      <c r="C591" s="456"/>
      <c r="D591" s="456"/>
      <c r="E591" s="456"/>
      <c r="F591" s="456"/>
      <c r="G591" s="1983" t="s">
        <v>631</v>
      </c>
      <c r="H591" s="1983"/>
      <c r="I591" s="1983"/>
      <c r="J591" s="1983"/>
      <c r="K591" s="1983"/>
      <c r="L591" s="1983"/>
      <c r="M591" s="456"/>
      <c r="N591" s="456"/>
      <c r="O591" s="1468" t="s">
        <v>859</v>
      </c>
      <c r="P591" s="1725"/>
      <c r="Q591" s="1725"/>
      <c r="R591" s="1725"/>
      <c r="S591" s="456"/>
      <c r="T591" s="26"/>
      <c r="U591" s="456" t="s">
        <v>630</v>
      </c>
      <c r="V591" s="456"/>
      <c r="W591" s="456"/>
      <c r="X591" s="456"/>
      <c r="Y591" s="456"/>
      <c r="Z591" s="1983" t="s">
        <v>1185</v>
      </c>
      <c r="AA591" s="1983"/>
      <c r="AB591" s="1983"/>
      <c r="AC591" s="1983"/>
      <c r="AD591" s="1983"/>
      <c r="AE591" s="1983"/>
      <c r="AF591" s="456"/>
      <c r="AG591" s="456"/>
      <c r="AH591" s="1468" t="s">
        <v>859</v>
      </c>
      <c r="AI591" s="1725"/>
      <c r="AJ591" s="1725"/>
      <c r="AK591" s="1725"/>
      <c r="AL591" s="456"/>
      <c r="AZ591" s="456"/>
      <c r="BA591" s="456"/>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56" t="s">
        <v>1176</v>
      </c>
      <c r="C592" s="456"/>
      <c r="D592" s="456"/>
      <c r="E592" s="456"/>
      <c r="F592" s="456"/>
      <c r="G592" s="456"/>
      <c r="H592" s="1726" t="s">
        <v>1186</v>
      </c>
      <c r="I592" s="1727"/>
      <c r="J592" s="1727"/>
      <c r="K592" s="1727"/>
      <c r="L592" s="1727"/>
      <c r="M592" s="1727"/>
      <c r="N592" s="1727"/>
      <c r="O592" s="1727"/>
      <c r="P592" s="1727"/>
      <c r="Q592" s="1727"/>
      <c r="R592" s="1727"/>
      <c r="S592" s="456"/>
      <c r="T592" s="26"/>
      <c r="U592" s="456" t="s">
        <v>1176</v>
      </c>
      <c r="V592" s="456"/>
      <c r="W592" s="456"/>
      <c r="X592" s="456"/>
      <c r="Y592" s="456"/>
      <c r="Z592" s="456"/>
      <c r="AA592" s="1726" t="s">
        <v>1186</v>
      </c>
      <c r="AB592" s="1727"/>
      <c r="AC592" s="1727"/>
      <c r="AD592" s="1727"/>
      <c r="AE592" s="1727"/>
      <c r="AF592" s="1727"/>
      <c r="AG592" s="1727"/>
      <c r="AH592" s="1727"/>
      <c r="AI592" s="1727"/>
      <c r="AJ592" s="1727"/>
      <c r="AK592" s="1727"/>
      <c r="AL592" s="456"/>
      <c r="AZ592" s="456"/>
      <c r="BA592" s="456"/>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56" t="s">
        <v>1180</v>
      </c>
      <c r="C593" s="456"/>
      <c r="D593" s="456"/>
      <c r="E593" s="456"/>
      <c r="F593" s="456"/>
      <c r="G593" s="456"/>
      <c r="H593" s="456"/>
      <c r="I593" s="456"/>
      <c r="J593" s="456"/>
      <c r="K593" s="456"/>
      <c r="L593" s="456"/>
      <c r="M593" s="456"/>
      <c r="N593" s="1731" t="s">
        <v>643</v>
      </c>
      <c r="O593" s="1731"/>
      <c r="P593" s="456"/>
      <c r="Q593" s="456"/>
      <c r="R593" s="456"/>
      <c r="S593" s="456"/>
      <c r="T593" s="26"/>
      <c r="U593" s="456" t="s">
        <v>1180</v>
      </c>
      <c r="V593" s="456"/>
      <c r="W593" s="456"/>
      <c r="X593" s="456"/>
      <c r="Y593" s="456"/>
      <c r="Z593" s="456"/>
      <c r="AA593" s="456"/>
      <c r="AB593" s="456"/>
      <c r="AC593" s="456"/>
      <c r="AD593" s="456"/>
      <c r="AE593" s="456"/>
      <c r="AF593" s="456"/>
      <c r="AG593" s="1731" t="s">
        <v>643</v>
      </c>
      <c r="AH593" s="1731"/>
      <c r="AI593" s="456"/>
      <c r="AJ593" s="456"/>
      <c r="AK593" s="456"/>
      <c r="AL593" s="456"/>
      <c r="AZ593" s="456"/>
      <c r="BA593" s="456"/>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56"/>
      <c r="DH593" s="456"/>
      <c r="DI593" s="456"/>
      <c r="DJ593" s="456"/>
      <c r="DK593" s="456"/>
      <c r="DL593" s="456"/>
      <c r="DM593" s="456"/>
      <c r="DN593" s="456"/>
      <c r="DO593" s="456"/>
      <c r="DP593" s="456"/>
      <c r="DQ593" s="456"/>
      <c r="DR593" s="456"/>
      <c r="DS593" s="456"/>
      <c r="DT593" s="456"/>
      <c r="DU593" s="456"/>
      <c r="DV593" s="456"/>
      <c r="DW593" s="456"/>
      <c r="DX593" s="456"/>
      <c r="DY593" s="456"/>
      <c r="DZ593" s="456"/>
      <c r="EA593" s="456"/>
      <c r="EB593" s="456"/>
      <c r="EC593" s="456"/>
      <c r="ED593" s="456"/>
      <c r="EE593" s="456"/>
      <c r="EF593" s="456"/>
      <c r="EG593" s="456"/>
      <c r="EH593" s="456"/>
      <c r="EI593" s="456"/>
      <c r="EJ593" s="456"/>
      <c r="EK593" s="456"/>
      <c r="EL593" s="456"/>
      <c r="EM593" s="456"/>
      <c r="EN593" s="456"/>
      <c r="EO593" s="456"/>
      <c r="EP593" s="456"/>
      <c r="EQ593" s="456"/>
      <c r="ER593" s="456"/>
      <c r="ES593" s="456"/>
      <c r="ET593" s="456"/>
      <c r="EU593" s="456"/>
      <c r="EV593" s="456"/>
      <c r="EW593" s="456"/>
      <c r="EX593" s="456"/>
      <c r="EY593" s="456"/>
      <c r="EZ593" s="456"/>
      <c r="FA593" s="456"/>
    </row>
    <row r="594" spans="1:157" ht="12.75" customHeight="1">
      <c r="A594" s="26"/>
      <c r="B594" s="456"/>
      <c r="C594" s="456"/>
      <c r="D594" s="456"/>
      <c r="E594" s="456"/>
      <c r="F594" s="456"/>
      <c r="G594" s="456"/>
      <c r="H594" s="456"/>
      <c r="I594" s="456"/>
      <c r="J594" s="456"/>
      <c r="K594" s="456"/>
      <c r="L594" s="456"/>
      <c r="M594" s="456"/>
      <c r="N594" s="456"/>
      <c r="O594" s="456"/>
      <c r="P594" s="456"/>
      <c r="Q594" s="456"/>
      <c r="R594" s="456"/>
      <c r="S594" s="456"/>
      <c r="T594" s="26"/>
      <c r="U594" s="456"/>
      <c r="V594" s="456"/>
      <c r="W594" s="456"/>
      <c r="X594" s="456"/>
      <c r="Y594" s="456"/>
      <c r="Z594" s="456"/>
      <c r="AA594" s="456"/>
      <c r="AB594" s="456"/>
      <c r="AC594" s="456"/>
      <c r="AD594" s="456"/>
      <c r="AE594" s="456"/>
      <c r="AF594" s="456"/>
      <c r="AG594" s="456"/>
      <c r="AH594" s="456"/>
      <c r="AI594" s="456"/>
      <c r="AJ594" s="456"/>
      <c r="AK594" s="456"/>
      <c r="AL594" s="456"/>
      <c r="AZ594" s="456"/>
      <c r="BA594" s="456"/>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56"/>
      <c r="DH594" s="456"/>
      <c r="DI594" s="456"/>
      <c r="DJ594" s="456"/>
      <c r="DK594" s="456"/>
      <c r="DL594" s="456"/>
      <c r="DM594" s="456"/>
      <c r="DN594" s="456"/>
      <c r="DO594" s="456"/>
      <c r="DP594" s="456"/>
      <c r="DQ594" s="456"/>
      <c r="DR594" s="456"/>
      <c r="DS594" s="456"/>
      <c r="DT594" s="456"/>
      <c r="DU594" s="456"/>
      <c r="DV594" s="456"/>
      <c r="DW594" s="456"/>
      <c r="DX594" s="456"/>
      <c r="DY594" s="456"/>
      <c r="DZ594" s="456"/>
      <c r="EA594" s="456"/>
      <c r="EB594" s="456"/>
      <c r="EC594" s="456"/>
      <c r="ED594" s="456"/>
      <c r="EE594" s="456"/>
      <c r="EF594" s="456"/>
      <c r="EG594" s="456"/>
      <c r="EH594" s="456"/>
      <c r="EI594" s="456"/>
      <c r="EJ594" s="456"/>
      <c r="EK594" s="456"/>
      <c r="EL594" s="456"/>
      <c r="EM594" s="456"/>
      <c r="EN594" s="456"/>
      <c r="EO594" s="456"/>
      <c r="EP594" s="456"/>
      <c r="EQ594" s="456"/>
      <c r="ER594" s="456"/>
      <c r="ES594" s="456"/>
      <c r="ET594" s="456"/>
      <c r="EU594" s="456"/>
      <c r="EV594" s="456"/>
      <c r="EW594" s="456"/>
      <c r="EX594" s="456"/>
      <c r="EY594" s="456"/>
      <c r="EZ594" s="456"/>
      <c r="FA594" s="456"/>
    </row>
    <row r="595" spans="1:157" ht="12.75" customHeight="1">
      <c r="A595" s="63" t="s">
        <v>85</v>
      </c>
      <c r="B595" s="456" t="s">
        <v>1171</v>
      </c>
      <c r="C595" s="456"/>
      <c r="D595" s="456"/>
      <c r="E595" s="456"/>
      <c r="F595" s="456"/>
      <c r="G595" s="1716" t="str">
        <f>C568</f>
        <v>Regional Center of the East Bay</v>
      </c>
      <c r="H595" s="1716"/>
      <c r="I595" s="1716"/>
      <c r="J595" s="1716"/>
      <c r="K595" s="1716"/>
      <c r="L595" s="1716"/>
      <c r="M595" s="1716"/>
      <c r="N595" s="1716"/>
      <c r="O595" s="1716"/>
      <c r="P595" s="1716"/>
      <c r="Q595" s="1716"/>
      <c r="R595" s="1716"/>
      <c r="S595" s="456"/>
      <c r="T595" s="63" t="s">
        <v>1159</v>
      </c>
      <c r="U595" s="456" t="s">
        <v>1171</v>
      </c>
      <c r="V595" s="456"/>
      <c r="W595" s="456"/>
      <c r="X595" s="456"/>
      <c r="Y595" s="456"/>
      <c r="Z595" s="1716" t="str">
        <f>C569</f>
        <v>GP Equity</v>
      </c>
      <c r="AA595" s="1716"/>
      <c r="AB595" s="1716"/>
      <c r="AC595" s="1716"/>
      <c r="AD595" s="1716"/>
      <c r="AE595" s="1716"/>
      <c r="AF595" s="1716"/>
      <c r="AG595" s="1716"/>
      <c r="AH595" s="1716"/>
      <c r="AI595" s="1716"/>
      <c r="AJ595" s="1716"/>
      <c r="AK595" s="1716"/>
      <c r="AL595" s="456"/>
      <c r="AZ595" s="456"/>
      <c r="BA595" s="45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56"/>
      <c r="DH595" s="456"/>
      <c r="DI595" s="456"/>
      <c r="DJ595" s="456"/>
      <c r="DK595" s="456"/>
      <c r="DL595" s="456"/>
      <c r="DM595" s="456"/>
      <c r="DN595" s="456"/>
      <c r="DO595" s="456"/>
      <c r="DP595" s="456"/>
      <c r="DQ595" s="456"/>
      <c r="DR595" s="456"/>
      <c r="DS595" s="456"/>
      <c r="DT595" s="456"/>
      <c r="DU595" s="456"/>
      <c r="DV595" s="456"/>
      <c r="DW595" s="456"/>
      <c r="DX595" s="456"/>
      <c r="DY595" s="456"/>
      <c r="DZ595" s="456"/>
      <c r="EA595" s="456"/>
      <c r="EB595" s="456"/>
      <c r="EC595" s="456"/>
      <c r="ED595" s="456"/>
      <c r="EE595" s="456"/>
      <c r="EF595" s="456"/>
      <c r="EG595" s="456"/>
      <c r="EH595" s="456"/>
      <c r="EI595" s="456"/>
      <c r="EJ595" s="456"/>
      <c r="EK595" s="456"/>
      <c r="EL595" s="456"/>
      <c r="EM595" s="456"/>
      <c r="EN595" s="456"/>
      <c r="EO595" s="456"/>
      <c r="EP595" s="456"/>
      <c r="EQ595" s="456"/>
      <c r="ER595" s="456"/>
      <c r="ES595" s="456"/>
      <c r="ET595" s="456"/>
      <c r="EU595" s="456"/>
      <c r="EV595" s="456"/>
      <c r="EW595" s="456"/>
      <c r="EX595" s="456"/>
      <c r="EY595" s="456"/>
      <c r="EZ595" s="456"/>
      <c r="FA595" s="456"/>
    </row>
    <row r="596" spans="1:157" ht="12.75" customHeight="1">
      <c r="A596" s="26"/>
      <c r="B596" s="456" t="s">
        <v>851</v>
      </c>
      <c r="C596" s="456"/>
      <c r="D596" s="456"/>
      <c r="E596" s="456"/>
      <c r="F596" s="456"/>
      <c r="G596" s="1726" t="s">
        <v>1187</v>
      </c>
      <c r="H596" s="1727"/>
      <c r="I596" s="1727"/>
      <c r="J596" s="1727"/>
      <c r="K596" s="1727"/>
      <c r="L596" s="1727"/>
      <c r="M596" s="1727"/>
      <c r="N596" s="1727"/>
      <c r="O596" s="1727"/>
      <c r="P596" s="1727"/>
      <c r="Q596" s="1727"/>
      <c r="R596" s="1727"/>
      <c r="S596" s="456"/>
      <c r="T596" s="26"/>
      <c r="U596" s="456" t="s">
        <v>851</v>
      </c>
      <c r="V596" s="456"/>
      <c r="W596" s="456"/>
      <c r="X596" s="456"/>
      <c r="Y596" s="456"/>
      <c r="Z596" s="1727" t="s">
        <v>852</v>
      </c>
      <c r="AA596" s="1727"/>
      <c r="AB596" s="1727"/>
      <c r="AC596" s="1727"/>
      <c r="AD596" s="1727"/>
      <c r="AE596" s="1727"/>
      <c r="AF596" s="1727"/>
      <c r="AG596" s="1727"/>
      <c r="AH596" s="1727"/>
      <c r="AI596" s="1727"/>
      <c r="AJ596" s="1727"/>
      <c r="AK596" s="1727"/>
      <c r="AL596" s="456"/>
      <c r="AZ596" s="456"/>
      <c r="BA596" s="45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56"/>
      <c r="DH596" s="456"/>
      <c r="DI596" s="456"/>
      <c r="DJ596" s="456"/>
      <c r="DK596" s="456"/>
      <c r="DL596" s="456"/>
      <c r="DM596" s="456"/>
      <c r="DN596" s="456"/>
      <c r="DO596" s="456"/>
      <c r="DP596" s="456"/>
      <c r="DQ596" s="456"/>
      <c r="DR596" s="456"/>
      <c r="DS596" s="456"/>
      <c r="DT596" s="456"/>
      <c r="DU596" s="456"/>
      <c r="DV596" s="456"/>
      <c r="DW596" s="456"/>
      <c r="DX596" s="456"/>
      <c r="DY596" s="456"/>
      <c r="DZ596" s="456"/>
      <c r="EA596" s="456"/>
      <c r="EB596" s="456"/>
      <c r="EC596" s="456"/>
      <c r="ED596" s="456"/>
      <c r="EE596" s="456"/>
      <c r="EF596" s="456"/>
      <c r="EG596" s="456"/>
      <c r="EH596" s="456"/>
      <c r="EI596" s="456"/>
      <c r="EJ596" s="456"/>
      <c r="EK596" s="456"/>
      <c r="EL596" s="456"/>
      <c r="EM596" s="456"/>
      <c r="EN596" s="456"/>
      <c r="EO596" s="456"/>
      <c r="EP596" s="456"/>
      <c r="EQ596" s="456"/>
      <c r="ER596" s="456"/>
      <c r="ES596" s="456"/>
      <c r="ET596" s="456"/>
      <c r="EU596" s="456"/>
      <c r="EV596" s="456"/>
      <c r="EW596" s="456"/>
      <c r="EX596" s="456"/>
      <c r="EY596" s="456"/>
      <c r="EZ596" s="456"/>
      <c r="FA596" s="456"/>
    </row>
    <row r="597" spans="1:157" ht="12.75" customHeight="1">
      <c r="A597" s="26"/>
      <c r="B597" s="456" t="s">
        <v>723</v>
      </c>
      <c r="C597" s="456"/>
      <c r="D597" s="456"/>
      <c r="E597" s="456"/>
      <c r="F597" s="456"/>
      <c r="G597" s="1726" t="s">
        <v>1188</v>
      </c>
      <c r="H597" s="1727"/>
      <c r="I597" s="1727"/>
      <c r="J597" s="1727"/>
      <c r="K597" s="1727"/>
      <c r="L597" s="1727"/>
      <c r="M597" s="1727"/>
      <c r="N597" s="1727"/>
      <c r="O597" s="1727"/>
      <c r="P597" s="1727"/>
      <c r="Q597" s="1727"/>
      <c r="R597" s="1727"/>
      <c r="S597" s="456"/>
      <c r="T597" s="26"/>
      <c r="U597" s="456" t="s">
        <v>723</v>
      </c>
      <c r="V597" s="456"/>
      <c r="W597" s="456"/>
      <c r="X597" s="456"/>
      <c r="Y597" s="456"/>
      <c r="Z597" s="1747" t="s">
        <v>624</v>
      </c>
      <c r="AA597" s="1747"/>
      <c r="AB597" s="1747"/>
      <c r="AC597" s="1747"/>
      <c r="AD597" s="1747"/>
      <c r="AE597" s="1747"/>
      <c r="AF597" s="1747"/>
      <c r="AG597" s="1747"/>
      <c r="AH597" s="1747"/>
      <c r="AI597" s="1747"/>
      <c r="AJ597" s="1747"/>
      <c r="AK597" s="1747"/>
      <c r="AL597" s="456"/>
      <c r="AZ597" s="456"/>
      <c r="BA597" s="456"/>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56"/>
      <c r="DH597" s="456"/>
      <c r="DI597" s="456"/>
      <c r="DJ597" s="456"/>
      <c r="DK597" s="456"/>
      <c r="DL597" s="456"/>
      <c r="DM597" s="456"/>
      <c r="DN597" s="456"/>
      <c r="DO597" s="456"/>
      <c r="DP597" s="456"/>
      <c r="DQ597" s="456"/>
      <c r="DR597" s="456"/>
      <c r="DS597" s="456"/>
      <c r="DT597" s="456"/>
      <c r="DU597" s="456"/>
      <c r="DV597" s="456"/>
      <c r="DW597" s="456"/>
      <c r="DX597" s="456"/>
      <c r="DY597" s="456"/>
      <c r="DZ597" s="456"/>
      <c r="EA597" s="456"/>
      <c r="EB597" s="456"/>
      <c r="EC597" s="456"/>
      <c r="ED597" s="456"/>
      <c r="EE597" s="456"/>
      <c r="EF597" s="456"/>
      <c r="EG597" s="456"/>
      <c r="EH597" s="456"/>
      <c r="EI597" s="456"/>
      <c r="EJ597" s="456"/>
      <c r="EK597" s="456"/>
      <c r="EL597" s="456"/>
      <c r="EM597" s="456"/>
      <c r="EN597" s="456"/>
      <c r="EO597" s="456"/>
      <c r="EP597" s="456"/>
      <c r="EQ597" s="456"/>
      <c r="ER597" s="456"/>
      <c r="ES597" s="456"/>
      <c r="ET597" s="456"/>
      <c r="EU597" s="456"/>
      <c r="EV597" s="456"/>
      <c r="EW597" s="456"/>
      <c r="EX597" s="456"/>
      <c r="EY597" s="456"/>
      <c r="EZ597" s="456"/>
      <c r="FA597" s="456"/>
    </row>
    <row r="598" spans="1:157" ht="12.75" customHeight="1">
      <c r="A598" s="26"/>
      <c r="B598" s="456" t="s">
        <v>1173</v>
      </c>
      <c r="C598" s="456"/>
      <c r="D598" s="456"/>
      <c r="E598" s="456"/>
      <c r="F598" s="456"/>
      <c r="G598" s="1726" t="s">
        <v>1189</v>
      </c>
      <c r="H598" s="1727"/>
      <c r="I598" s="1727"/>
      <c r="J598" s="1727"/>
      <c r="K598" s="1727"/>
      <c r="L598" s="1727"/>
      <c r="M598" s="1727"/>
      <c r="N598" s="1727"/>
      <c r="O598" s="1727"/>
      <c r="P598" s="1727"/>
      <c r="Q598" s="1727"/>
      <c r="R598" s="1727"/>
      <c r="S598" s="456"/>
      <c r="T598" s="26"/>
      <c r="U598" s="456" t="s">
        <v>1173</v>
      </c>
      <c r="V598" s="456"/>
      <c r="W598" s="456"/>
      <c r="X598" s="456"/>
      <c r="Y598" s="456"/>
      <c r="Z598" s="1747" t="s">
        <v>856</v>
      </c>
      <c r="AA598" s="1747"/>
      <c r="AB598" s="1747"/>
      <c r="AC598" s="1747"/>
      <c r="AD598" s="1747"/>
      <c r="AE598" s="1747"/>
      <c r="AF598" s="1747"/>
      <c r="AG598" s="1747"/>
      <c r="AH598" s="1747"/>
      <c r="AI598" s="1747"/>
      <c r="AJ598" s="1747"/>
      <c r="AK598" s="1747"/>
      <c r="AL598" s="456"/>
      <c r="AZ598" s="456"/>
      <c r="BA598" s="45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56"/>
      <c r="DH598" s="456"/>
      <c r="DI598" s="456"/>
      <c r="DJ598" s="456"/>
      <c r="DK598" s="456"/>
      <c r="DL598" s="456"/>
      <c r="DM598" s="456"/>
      <c r="DN598" s="456"/>
      <c r="DO598" s="456"/>
      <c r="DP598" s="456"/>
      <c r="DQ598" s="456"/>
      <c r="DR598" s="456"/>
      <c r="DS598" s="456"/>
      <c r="DT598" s="456"/>
      <c r="DU598" s="456"/>
      <c r="DV598" s="456"/>
      <c r="DW598" s="456"/>
      <c r="DX598" s="456"/>
      <c r="DY598" s="456"/>
      <c r="DZ598" s="456"/>
      <c r="EA598" s="456"/>
      <c r="EB598" s="456"/>
      <c r="EC598" s="456"/>
      <c r="ED598" s="456"/>
      <c r="EE598" s="456"/>
      <c r="EF598" s="456"/>
      <c r="EG598" s="456"/>
      <c r="EH598" s="456"/>
      <c r="EI598" s="456"/>
      <c r="EJ598" s="456"/>
      <c r="EK598" s="456"/>
      <c r="EL598" s="456"/>
      <c r="EM598" s="456"/>
      <c r="EN598" s="456"/>
      <c r="EO598" s="456"/>
      <c r="EP598" s="456"/>
      <c r="EQ598" s="456"/>
      <c r="ER598" s="456"/>
      <c r="ES598" s="456"/>
      <c r="ET598" s="456"/>
      <c r="EU598" s="456"/>
      <c r="EV598" s="456"/>
      <c r="EW598" s="456"/>
      <c r="EX598" s="456"/>
      <c r="EY598" s="456"/>
      <c r="EZ598" s="456"/>
      <c r="FA598" s="456"/>
    </row>
    <row r="599" spans="1:157" ht="12.75" customHeight="1">
      <c r="A599" s="26"/>
      <c r="B599" s="456" t="s">
        <v>630</v>
      </c>
      <c r="C599" s="456"/>
      <c r="D599" s="456"/>
      <c r="E599" s="456"/>
      <c r="F599" s="456"/>
      <c r="G599" s="1983" t="s">
        <v>1190</v>
      </c>
      <c r="H599" s="1983"/>
      <c r="I599" s="1983"/>
      <c r="J599" s="1983"/>
      <c r="K599" s="1983"/>
      <c r="L599" s="1983"/>
      <c r="M599" s="456"/>
      <c r="N599" s="456"/>
      <c r="O599" s="1468" t="s">
        <v>859</v>
      </c>
      <c r="P599" s="1725"/>
      <c r="Q599" s="1725"/>
      <c r="R599" s="1725"/>
      <c r="S599" s="456"/>
      <c r="T599" s="26"/>
      <c r="U599" s="456" t="s">
        <v>630</v>
      </c>
      <c r="V599" s="456"/>
      <c r="W599" s="456"/>
      <c r="X599" s="456"/>
      <c r="Y599" s="456"/>
      <c r="Z599" s="1983" t="s">
        <v>1191</v>
      </c>
      <c r="AA599" s="1983"/>
      <c r="AB599" s="1983"/>
      <c r="AC599" s="1983"/>
      <c r="AD599" s="1983"/>
      <c r="AE599" s="1983"/>
      <c r="AF599" s="456"/>
      <c r="AG599" s="456"/>
      <c r="AH599" s="1468" t="s">
        <v>859</v>
      </c>
      <c r="AI599" s="1725"/>
      <c r="AJ599" s="1725"/>
      <c r="AK599" s="1725"/>
      <c r="AL599" s="456"/>
      <c r="AZ599" s="456"/>
      <c r="BA599" s="45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56"/>
      <c r="DH599" s="456"/>
      <c r="DI599" s="456"/>
      <c r="DJ599" s="456"/>
      <c r="DK599" s="456"/>
      <c r="DL599" s="456"/>
      <c r="DM599" s="456"/>
      <c r="DN599" s="456"/>
      <c r="DO599" s="456"/>
      <c r="DP599" s="456"/>
      <c r="DQ599" s="456"/>
      <c r="DR599" s="456"/>
      <c r="DS599" s="456"/>
      <c r="DT599" s="456"/>
      <c r="DU599" s="456"/>
      <c r="DV599" s="456"/>
      <c r="DW599" s="456"/>
      <c r="DX599" s="456"/>
      <c r="DY599" s="456"/>
      <c r="DZ599" s="456"/>
      <c r="EA599" s="456"/>
      <c r="EB599" s="456"/>
      <c r="EC599" s="456"/>
      <c r="ED599" s="456"/>
      <c r="EE599" s="456"/>
      <c r="EF599" s="456"/>
      <c r="EG599" s="456"/>
      <c r="EH599" s="456"/>
      <c r="EI599" s="456"/>
      <c r="EJ599" s="456"/>
      <c r="EK599" s="456"/>
      <c r="EL599" s="456"/>
      <c r="EM599" s="456"/>
      <c r="EN599" s="456"/>
      <c r="EO599" s="456"/>
      <c r="EP599" s="456"/>
      <c r="EQ599" s="456"/>
      <c r="ER599" s="456"/>
      <c r="ES599" s="456"/>
      <c r="ET599" s="456"/>
      <c r="EU599" s="456"/>
      <c r="EV599" s="456"/>
      <c r="EW599" s="456"/>
      <c r="EX599" s="456"/>
      <c r="EY599" s="456"/>
      <c r="EZ599" s="456"/>
      <c r="FA599" s="456"/>
    </row>
    <row r="600" spans="1:157" ht="12.75" customHeight="1">
      <c r="A600" s="26"/>
      <c r="B600" s="456" t="s">
        <v>1176</v>
      </c>
      <c r="C600" s="456"/>
      <c r="D600" s="456"/>
      <c r="E600" s="456"/>
      <c r="F600" s="456"/>
      <c r="G600" s="456"/>
      <c r="H600" s="1726" t="s">
        <v>1186</v>
      </c>
      <c r="I600" s="1727"/>
      <c r="J600" s="1727"/>
      <c r="K600" s="1727"/>
      <c r="L600" s="1727"/>
      <c r="M600" s="1727"/>
      <c r="N600" s="1727"/>
      <c r="O600" s="1727"/>
      <c r="P600" s="1727"/>
      <c r="Q600" s="1727"/>
      <c r="R600" s="1727"/>
      <c r="S600" s="456"/>
      <c r="T600" s="26"/>
      <c r="U600" s="456" t="s">
        <v>1176</v>
      </c>
      <c r="V600" s="456"/>
      <c r="W600" s="456"/>
      <c r="X600" s="456"/>
      <c r="Y600" s="456"/>
      <c r="Z600" s="456"/>
      <c r="AA600" s="1727" t="str">
        <f>Z595</f>
        <v>GP Equity</v>
      </c>
      <c r="AB600" s="1727"/>
      <c r="AC600" s="1727"/>
      <c r="AD600" s="1727"/>
      <c r="AE600" s="1727"/>
      <c r="AF600" s="1727"/>
      <c r="AG600" s="1727"/>
      <c r="AH600" s="1727"/>
      <c r="AI600" s="1727"/>
      <c r="AJ600" s="1727"/>
      <c r="AK600" s="1727"/>
      <c r="AL600" s="456"/>
      <c r="AZ600" s="456"/>
      <c r="BA600" s="456"/>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56"/>
      <c r="DH600" s="456"/>
      <c r="DI600" s="456"/>
      <c r="DJ600" s="456"/>
      <c r="DK600" s="456"/>
      <c r="DL600" s="456"/>
      <c r="DM600" s="456"/>
      <c r="DN600" s="456"/>
      <c r="DO600" s="456"/>
      <c r="DP600" s="456"/>
      <c r="DQ600" s="456"/>
      <c r="DR600" s="456"/>
      <c r="DS600" s="456"/>
      <c r="DT600" s="456"/>
      <c r="DU600" s="456"/>
      <c r="DV600" s="456"/>
      <c r="DW600" s="456"/>
      <c r="DX600" s="456"/>
      <c r="DY600" s="456"/>
      <c r="DZ600" s="456"/>
      <c r="EA600" s="456"/>
      <c r="EB600" s="456"/>
      <c r="EC600" s="456"/>
      <c r="ED600" s="456"/>
      <c r="EE600" s="456"/>
      <c r="EF600" s="456"/>
      <c r="EG600" s="456"/>
      <c r="EH600" s="456"/>
      <c r="EI600" s="456"/>
      <c r="EJ600" s="456"/>
      <c r="EK600" s="456"/>
      <c r="EL600" s="456"/>
      <c r="EM600" s="456"/>
      <c r="EN600" s="456"/>
      <c r="EO600" s="456"/>
      <c r="EP600" s="456"/>
      <c r="EQ600" s="456"/>
      <c r="ER600" s="456"/>
      <c r="ES600" s="456"/>
      <c r="ET600" s="456"/>
      <c r="EU600" s="456"/>
      <c r="EV600" s="456"/>
      <c r="EW600" s="456"/>
      <c r="EX600" s="456"/>
      <c r="EY600" s="456"/>
      <c r="EZ600" s="456"/>
      <c r="FA600" s="456"/>
    </row>
    <row r="601" spans="1:157" ht="13.2">
      <c r="A601" s="26"/>
      <c r="B601" s="456" t="s">
        <v>1180</v>
      </c>
      <c r="C601" s="456"/>
      <c r="D601" s="456"/>
      <c r="E601" s="456"/>
      <c r="F601" s="456"/>
      <c r="G601" s="456"/>
      <c r="H601" s="456"/>
      <c r="I601" s="456"/>
      <c r="J601" s="456"/>
      <c r="K601" s="456"/>
      <c r="L601" s="456"/>
      <c r="M601" s="456"/>
      <c r="N601" s="1731" t="s">
        <v>643</v>
      </c>
      <c r="O601" s="1731"/>
      <c r="P601" s="456"/>
      <c r="Q601" s="456"/>
      <c r="R601" s="456"/>
      <c r="S601" s="456"/>
      <c r="T601" s="26"/>
      <c r="U601" s="456" t="s">
        <v>1180</v>
      </c>
      <c r="V601" s="456"/>
      <c r="W601" s="456"/>
      <c r="X601" s="456"/>
      <c r="Y601" s="456"/>
      <c r="Z601" s="456"/>
      <c r="AA601" s="456"/>
      <c r="AB601" s="456"/>
      <c r="AC601" s="456"/>
      <c r="AD601" s="456"/>
      <c r="AE601" s="456"/>
      <c r="AF601" s="456"/>
      <c r="AG601" s="1731" t="s">
        <v>643</v>
      </c>
      <c r="AH601" s="1731"/>
      <c r="AI601" s="456"/>
      <c r="AJ601" s="456"/>
      <c r="AK601" s="456"/>
      <c r="AL601" s="456"/>
      <c r="AZ601" s="456"/>
      <c r="BA601" s="456"/>
      <c r="BB601" s="456"/>
      <c r="BC601" s="456"/>
      <c r="BD601" s="456"/>
      <c r="BE601" s="456"/>
      <c r="BF601" s="456"/>
      <c r="BG601" s="456"/>
      <c r="BH601" s="456"/>
      <c r="BI601" s="456"/>
      <c r="BJ601" s="456"/>
      <c r="BK601" s="456"/>
      <c r="BL601" s="456"/>
      <c r="BM601" s="456"/>
      <c r="BN601" s="456"/>
      <c r="BO601" s="456"/>
      <c r="BP601" s="456"/>
      <c r="BQ601" s="456"/>
      <c r="BR601" s="456"/>
      <c r="BS601" s="456"/>
      <c r="BT601" s="456"/>
      <c r="BU601" s="456"/>
      <c r="BV601" s="456"/>
      <c r="BW601" s="456"/>
      <c r="BX601" s="456"/>
      <c r="BY601" s="456"/>
      <c r="BZ601" s="456"/>
      <c r="CA601" s="456"/>
      <c r="CB601" s="456"/>
      <c r="CC601" s="456"/>
      <c r="CD601" s="456"/>
      <c r="CE601" s="456"/>
      <c r="CF601" s="456"/>
      <c r="CG601" s="456"/>
      <c r="CH601" s="456"/>
      <c r="CI601" s="456"/>
      <c r="CJ601" s="456"/>
      <c r="CK601" s="456"/>
      <c r="CL601" s="456"/>
      <c r="CM601" s="456"/>
      <c r="CN601" s="456"/>
      <c r="CO601" s="456"/>
      <c r="CP601" s="456"/>
      <c r="CQ601" s="456"/>
      <c r="CS601" s="456"/>
      <c r="CT601" s="456"/>
      <c r="CU601" s="456"/>
      <c r="CV601" s="456"/>
      <c r="CW601" s="456"/>
      <c r="CX601" s="456"/>
      <c r="CY601" s="456"/>
      <c r="CZ601" s="456"/>
      <c r="DA601" s="456"/>
      <c r="DB601" s="456"/>
      <c r="DC601" s="456"/>
      <c r="DD601" s="456"/>
      <c r="DE601" s="456"/>
      <c r="DF601" s="456"/>
      <c r="DG601" s="456"/>
      <c r="DH601" s="456"/>
      <c r="DI601" s="456"/>
      <c r="DJ601" s="456"/>
      <c r="DK601" s="456"/>
      <c r="DL601" s="456"/>
      <c r="DM601" s="456"/>
      <c r="DN601" s="456"/>
      <c r="DO601" s="456"/>
      <c r="DP601" s="456"/>
      <c r="DQ601" s="456"/>
      <c r="DR601" s="456"/>
      <c r="DS601" s="456"/>
      <c r="DT601" s="456"/>
      <c r="DU601" s="456"/>
      <c r="DV601" s="456"/>
      <c r="DW601" s="456"/>
      <c r="DX601" s="456"/>
      <c r="DY601" s="456"/>
      <c r="DZ601" s="456"/>
      <c r="EA601" s="456"/>
      <c r="EB601" s="456"/>
      <c r="EC601" s="456"/>
      <c r="ED601" s="456"/>
      <c r="EE601" s="456"/>
      <c r="EF601" s="456"/>
      <c r="EG601" s="456"/>
      <c r="EH601" s="456"/>
      <c r="EI601" s="456"/>
      <c r="EJ601" s="456"/>
      <c r="EK601" s="456"/>
      <c r="EL601" s="456"/>
      <c r="EM601" s="456"/>
      <c r="EN601" s="456"/>
      <c r="EO601" s="456"/>
      <c r="EP601" s="456"/>
      <c r="EQ601" s="456"/>
      <c r="ER601" s="456"/>
      <c r="ES601" s="456"/>
      <c r="ET601" s="456"/>
      <c r="EU601" s="456"/>
      <c r="EV601" s="456"/>
      <c r="EW601" s="456"/>
      <c r="EX601" s="456"/>
      <c r="EY601" s="456"/>
      <c r="EZ601" s="456"/>
      <c r="FA601" s="456"/>
    </row>
    <row r="602" spans="1:157" ht="13.2">
      <c r="A602" s="26"/>
      <c r="B602" s="456"/>
      <c r="C602" s="456"/>
      <c r="D602" s="456"/>
      <c r="E602" s="456"/>
      <c r="F602" s="456"/>
      <c r="G602" s="456"/>
      <c r="H602" s="456"/>
      <c r="I602" s="456"/>
      <c r="J602" s="456"/>
      <c r="K602" s="456"/>
      <c r="L602" s="456"/>
      <c r="M602" s="456"/>
      <c r="N602" s="456"/>
      <c r="O602" s="456"/>
      <c r="P602" s="456"/>
      <c r="Q602" s="456"/>
      <c r="R602" s="456"/>
      <c r="S602" s="456"/>
      <c r="T602" s="26"/>
      <c r="U602" s="456"/>
      <c r="V602" s="456"/>
      <c r="W602" s="456"/>
      <c r="X602" s="456"/>
      <c r="Y602" s="456"/>
      <c r="Z602" s="456"/>
      <c r="AA602" s="456"/>
      <c r="AB602" s="456"/>
      <c r="AC602" s="456"/>
      <c r="AD602" s="456"/>
      <c r="AE602" s="456"/>
      <c r="AF602" s="456"/>
      <c r="AG602" s="456"/>
      <c r="AH602" s="456"/>
      <c r="AI602" s="456"/>
      <c r="AJ602" s="456"/>
      <c r="AK602" s="456"/>
      <c r="AL602" s="456"/>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56"/>
      <c r="DH602" s="456"/>
      <c r="DI602" s="456"/>
      <c r="DJ602" s="456"/>
      <c r="DK602" s="456"/>
      <c r="DL602" s="456"/>
      <c r="DM602" s="456"/>
      <c r="DN602" s="456"/>
      <c r="DO602" s="456"/>
      <c r="DP602" s="456"/>
      <c r="DQ602" s="456"/>
      <c r="DR602" s="456"/>
      <c r="DS602" s="456"/>
      <c r="DT602" s="456"/>
      <c r="DU602" s="456"/>
      <c r="DV602" s="456"/>
      <c r="DW602" s="456"/>
      <c r="DX602" s="456"/>
      <c r="DY602" s="456"/>
      <c r="DZ602" s="456"/>
      <c r="EA602" s="456"/>
      <c r="EB602" s="456"/>
      <c r="EC602" s="456"/>
      <c r="ED602" s="456"/>
      <c r="EE602" s="456"/>
      <c r="EF602" s="456"/>
      <c r="EG602" s="456"/>
      <c r="EH602" s="456"/>
      <c r="EI602" s="456"/>
      <c r="EJ602" s="456"/>
      <c r="EK602" s="456"/>
      <c r="EL602" s="456"/>
      <c r="EM602" s="456"/>
      <c r="EN602" s="456"/>
      <c r="EO602" s="456"/>
      <c r="EP602" s="456"/>
      <c r="EQ602" s="456"/>
      <c r="ER602" s="456"/>
      <c r="ES602" s="456"/>
      <c r="ET602" s="456"/>
      <c r="EU602" s="456"/>
      <c r="EV602" s="456"/>
      <c r="EW602" s="456"/>
      <c r="EX602" s="456"/>
      <c r="EY602" s="456"/>
      <c r="EZ602" s="456"/>
      <c r="FA602" s="456"/>
    </row>
    <row r="603" spans="1:157" ht="13.2">
      <c r="A603" s="63" t="s">
        <v>1161</v>
      </c>
      <c r="B603" s="456" t="s">
        <v>1171</v>
      </c>
      <c r="C603" s="456"/>
      <c r="D603" s="456"/>
      <c r="E603" s="456"/>
      <c r="F603" s="456"/>
      <c r="G603" s="1716" t="str">
        <f>C570</f>
        <v>LP Equity - TBD</v>
      </c>
      <c r="H603" s="1716"/>
      <c r="I603" s="1716"/>
      <c r="J603" s="1716"/>
      <c r="K603" s="1716"/>
      <c r="L603" s="1716"/>
      <c r="M603" s="1716"/>
      <c r="N603" s="1716"/>
      <c r="O603" s="1716"/>
      <c r="P603" s="1716"/>
      <c r="Q603" s="1716"/>
      <c r="R603" s="1716"/>
      <c r="S603" s="456"/>
      <c r="T603" s="63" t="s">
        <v>1163</v>
      </c>
      <c r="U603" s="456" t="s">
        <v>1171</v>
      </c>
      <c r="V603" s="456"/>
      <c r="W603" s="456"/>
      <c r="X603" s="456"/>
      <c r="Y603" s="456"/>
      <c r="Z603" s="1716" t="str">
        <f>C571</f>
        <v>Costs Deferred to Perm Conversion</v>
      </c>
      <c r="AA603" s="1716"/>
      <c r="AB603" s="1716"/>
      <c r="AC603" s="1716"/>
      <c r="AD603" s="1716"/>
      <c r="AE603" s="1716"/>
      <c r="AF603" s="1716"/>
      <c r="AG603" s="1716"/>
      <c r="AH603" s="1716"/>
      <c r="AI603" s="1716"/>
      <c r="AJ603" s="1716"/>
      <c r="AK603" s="1716"/>
      <c r="AL603" s="456"/>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56"/>
      <c r="DH603" s="456"/>
      <c r="DI603" s="456"/>
      <c r="DJ603" s="456"/>
      <c r="DK603" s="456"/>
      <c r="DL603" s="456"/>
      <c r="DM603" s="456"/>
      <c r="DN603" s="456"/>
      <c r="DO603" s="456"/>
      <c r="DP603" s="456"/>
      <c r="DQ603" s="456"/>
      <c r="DR603" s="456"/>
      <c r="DS603" s="456"/>
      <c r="DT603" s="456"/>
      <c r="DU603" s="456"/>
      <c r="DV603" s="456"/>
      <c r="DW603" s="456"/>
      <c r="DX603" s="456"/>
      <c r="DY603" s="456"/>
      <c r="DZ603" s="456"/>
      <c r="EA603" s="456"/>
      <c r="EB603" s="456"/>
      <c r="EC603" s="456"/>
      <c r="ED603" s="456"/>
      <c r="EE603" s="456"/>
      <c r="EF603" s="456"/>
      <c r="EG603" s="456"/>
      <c r="EH603" s="456"/>
      <c r="EI603" s="456"/>
      <c r="EJ603" s="456"/>
      <c r="EK603" s="456"/>
      <c r="EL603" s="456"/>
      <c r="EM603" s="456"/>
      <c r="EN603" s="456"/>
      <c r="EO603" s="456"/>
      <c r="EP603" s="456"/>
      <c r="EQ603" s="456"/>
      <c r="ER603" s="456"/>
      <c r="ES603" s="456"/>
      <c r="ET603" s="456"/>
      <c r="EU603" s="456"/>
      <c r="EV603" s="456"/>
      <c r="EW603" s="456"/>
      <c r="EX603" s="456"/>
      <c r="EY603" s="456"/>
      <c r="EZ603" s="456"/>
      <c r="FA603" s="456"/>
    </row>
    <row r="604" spans="1:157" ht="13.2">
      <c r="A604" s="26"/>
      <c r="B604" s="456" t="s">
        <v>851</v>
      </c>
      <c r="C604" s="456"/>
      <c r="D604" s="456"/>
      <c r="E604" s="456"/>
      <c r="F604" s="456"/>
      <c r="G604" s="1727"/>
      <c r="H604" s="1727"/>
      <c r="I604" s="1727"/>
      <c r="J604" s="1727"/>
      <c r="K604" s="1727"/>
      <c r="L604" s="1727"/>
      <c r="M604" s="1727"/>
      <c r="N604" s="1727"/>
      <c r="O604" s="1727"/>
      <c r="P604" s="1727"/>
      <c r="Q604" s="1727"/>
      <c r="R604" s="1727"/>
      <c r="S604" s="456"/>
      <c r="T604" s="26"/>
      <c r="U604" s="456" t="s">
        <v>851</v>
      </c>
      <c r="V604" s="456"/>
      <c r="W604" s="456"/>
      <c r="X604" s="456"/>
      <c r="Y604" s="456"/>
      <c r="Z604" s="1727" t="s">
        <v>852</v>
      </c>
      <c r="AA604" s="1727"/>
      <c r="AB604" s="1727"/>
      <c r="AC604" s="1727"/>
      <c r="AD604" s="1727"/>
      <c r="AE604" s="1727"/>
      <c r="AF604" s="1727"/>
      <c r="AG604" s="1727"/>
      <c r="AH604" s="1727"/>
      <c r="AI604" s="1727"/>
      <c r="AJ604" s="1727"/>
      <c r="AK604" s="1727"/>
      <c r="AL604" s="45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56"/>
      <c r="DH604" s="456"/>
      <c r="DI604" s="456"/>
      <c r="DJ604" s="456"/>
      <c r="DK604" s="456"/>
      <c r="DL604" s="456"/>
      <c r="DM604" s="456"/>
      <c r="DN604" s="456"/>
      <c r="DO604" s="456"/>
      <c r="DP604" s="456"/>
      <c r="DQ604" s="456"/>
      <c r="DR604" s="456"/>
      <c r="DS604" s="456"/>
      <c r="DT604" s="456"/>
      <c r="DU604" s="456"/>
      <c r="DV604" s="456"/>
      <c r="DW604" s="456"/>
      <c r="DX604" s="456"/>
      <c r="DY604" s="456"/>
      <c r="DZ604" s="456"/>
      <c r="EA604" s="456"/>
      <c r="EB604" s="456"/>
      <c r="EC604" s="456"/>
      <c r="ED604" s="456"/>
      <c r="EE604" s="456"/>
      <c r="EF604" s="456"/>
      <c r="EG604" s="456"/>
      <c r="EH604" s="456"/>
      <c r="EI604" s="456"/>
      <c r="EJ604" s="456"/>
      <c r="EK604" s="456"/>
      <c r="EL604" s="456"/>
      <c r="EM604" s="456"/>
      <c r="EN604" s="456"/>
      <c r="EO604" s="456"/>
      <c r="EP604" s="456"/>
      <c r="EQ604" s="456"/>
      <c r="ER604" s="456"/>
      <c r="ES604" s="456"/>
      <c r="ET604" s="456"/>
      <c r="EU604" s="456"/>
      <c r="EV604" s="456"/>
      <c r="EW604" s="456"/>
      <c r="EX604" s="456"/>
      <c r="EY604" s="456"/>
      <c r="EZ604" s="456"/>
      <c r="FA604" s="456"/>
    </row>
    <row r="605" spans="1:157" ht="12.75" customHeight="1">
      <c r="A605" s="26"/>
      <c r="B605" s="456" t="s">
        <v>723</v>
      </c>
      <c r="C605" s="456"/>
      <c r="D605" s="456"/>
      <c r="E605" s="456"/>
      <c r="F605" s="456"/>
      <c r="G605" s="1727"/>
      <c r="H605" s="1727"/>
      <c r="I605" s="1727"/>
      <c r="J605" s="1727"/>
      <c r="K605" s="1727"/>
      <c r="L605" s="1727"/>
      <c r="M605" s="1727"/>
      <c r="N605" s="1727"/>
      <c r="O605" s="1727"/>
      <c r="P605" s="1727"/>
      <c r="Q605" s="1727"/>
      <c r="R605" s="1727"/>
      <c r="S605" s="456"/>
      <c r="T605" s="26"/>
      <c r="U605" s="456" t="s">
        <v>723</v>
      </c>
      <c r="V605" s="456"/>
      <c r="W605" s="456"/>
      <c r="X605" s="456"/>
      <c r="Y605" s="456"/>
      <c r="Z605" s="1747" t="s">
        <v>624</v>
      </c>
      <c r="AA605" s="1747"/>
      <c r="AB605" s="1747"/>
      <c r="AC605" s="1747"/>
      <c r="AD605" s="1747"/>
      <c r="AE605" s="1747"/>
      <c r="AF605" s="1747"/>
      <c r="AG605" s="1747"/>
      <c r="AH605" s="1747"/>
      <c r="AI605" s="1747"/>
      <c r="AJ605" s="1747"/>
      <c r="AK605" s="1747"/>
      <c r="AL605" s="456"/>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56"/>
      <c r="DH605" s="456"/>
      <c r="DI605" s="456"/>
      <c r="DJ605" s="456"/>
      <c r="DK605" s="456"/>
      <c r="DL605" s="456"/>
      <c r="DM605" s="456"/>
      <c r="DN605" s="456"/>
      <c r="DO605" s="456"/>
      <c r="DP605" s="456"/>
      <c r="DQ605" s="456"/>
      <c r="DR605" s="456"/>
      <c r="DS605" s="456"/>
      <c r="DT605" s="456"/>
      <c r="DU605" s="456"/>
      <c r="DV605" s="456"/>
      <c r="DW605" s="456"/>
      <c r="DX605" s="456"/>
      <c r="DY605" s="456"/>
      <c r="DZ605" s="456"/>
      <c r="EA605" s="456"/>
      <c r="EB605" s="456"/>
      <c r="EC605" s="456"/>
      <c r="ED605" s="456"/>
      <c r="EE605" s="456"/>
      <c r="EF605" s="456"/>
      <c r="EG605" s="456"/>
      <c r="EH605" s="456"/>
      <c r="EI605" s="456"/>
      <c r="EJ605" s="456"/>
      <c r="EK605" s="456"/>
      <c r="EL605" s="456"/>
      <c r="EM605" s="456"/>
      <c r="EN605" s="456"/>
      <c r="EO605" s="456"/>
      <c r="EP605" s="456"/>
      <c r="EQ605" s="456"/>
      <c r="ER605" s="456"/>
      <c r="ES605" s="456"/>
      <c r="ET605" s="456"/>
      <c r="EU605" s="456"/>
      <c r="EV605" s="456"/>
      <c r="EW605" s="456"/>
      <c r="EX605" s="456"/>
      <c r="EY605" s="456"/>
      <c r="EZ605" s="456"/>
      <c r="FA605" s="456"/>
    </row>
    <row r="606" spans="1:157" ht="13.2">
      <c r="A606" s="26"/>
      <c r="B606" s="456" t="s">
        <v>1173</v>
      </c>
      <c r="C606" s="456"/>
      <c r="D606" s="456"/>
      <c r="E606" s="456"/>
      <c r="F606" s="456"/>
      <c r="G606" s="1727"/>
      <c r="H606" s="1727"/>
      <c r="I606" s="1727"/>
      <c r="J606" s="1727"/>
      <c r="K606" s="1727"/>
      <c r="L606" s="1727"/>
      <c r="M606" s="1727"/>
      <c r="N606" s="1727"/>
      <c r="O606" s="1727"/>
      <c r="P606" s="1727"/>
      <c r="Q606" s="1727"/>
      <c r="R606" s="1727"/>
      <c r="S606" s="456"/>
      <c r="T606" s="26"/>
      <c r="U606" s="456" t="s">
        <v>1173</v>
      </c>
      <c r="V606" s="456"/>
      <c r="W606" s="456"/>
      <c r="X606" s="456"/>
      <c r="Y606" s="456"/>
      <c r="Z606" s="1747" t="s">
        <v>856</v>
      </c>
      <c r="AA606" s="1747"/>
      <c r="AB606" s="1747"/>
      <c r="AC606" s="1747"/>
      <c r="AD606" s="1747"/>
      <c r="AE606" s="1747"/>
      <c r="AF606" s="1747"/>
      <c r="AG606" s="1747"/>
      <c r="AH606" s="1747"/>
      <c r="AI606" s="1747"/>
      <c r="AJ606" s="1747"/>
      <c r="AK606" s="1747"/>
      <c r="AL606" s="45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56"/>
      <c r="DH606" s="456"/>
      <c r="DI606" s="456"/>
      <c r="DJ606" s="456"/>
      <c r="DK606" s="456"/>
      <c r="DL606" s="456"/>
      <c r="DM606" s="456"/>
      <c r="DN606" s="456"/>
      <c r="DO606" s="456"/>
      <c r="DP606" s="456"/>
      <c r="DQ606" s="456"/>
      <c r="DR606" s="456"/>
      <c r="DS606" s="456"/>
      <c r="DT606" s="456"/>
      <c r="DU606" s="456"/>
      <c r="DV606" s="456"/>
      <c r="DW606" s="456"/>
      <c r="DX606" s="456"/>
      <c r="DY606" s="456"/>
      <c r="DZ606" s="456"/>
      <c r="EA606" s="456"/>
      <c r="EB606" s="456"/>
      <c r="EC606" s="456"/>
      <c r="ED606" s="456"/>
      <c r="EE606" s="456"/>
      <c r="EF606" s="456"/>
      <c r="EG606" s="456"/>
      <c r="EH606" s="456"/>
      <c r="EI606" s="456"/>
      <c r="EJ606" s="456"/>
      <c r="EK606" s="456"/>
      <c r="EL606" s="456"/>
      <c r="EM606" s="456"/>
      <c r="EN606" s="456"/>
      <c r="EO606" s="456"/>
      <c r="EP606" s="456"/>
      <c r="EQ606" s="456"/>
      <c r="ER606" s="456"/>
      <c r="ES606" s="456"/>
      <c r="ET606" s="456"/>
      <c r="EU606" s="456"/>
      <c r="EV606" s="456"/>
      <c r="EW606" s="456"/>
      <c r="EX606" s="456"/>
      <c r="EY606" s="456"/>
      <c r="EZ606" s="456"/>
      <c r="FA606" s="456"/>
    </row>
    <row r="607" spans="1:157" s="5" customFormat="1" ht="12.75" customHeight="1">
      <c r="A607" s="26"/>
      <c r="B607" s="456" t="s">
        <v>630</v>
      </c>
      <c r="C607" s="456"/>
      <c r="D607" s="456"/>
      <c r="E607" s="456"/>
      <c r="F607" s="456"/>
      <c r="G607" s="1983"/>
      <c r="H607" s="1983"/>
      <c r="I607" s="1983"/>
      <c r="J607" s="1983"/>
      <c r="K607" s="1983"/>
      <c r="L607" s="1983"/>
      <c r="M607" s="456"/>
      <c r="N607" s="456"/>
      <c r="O607" s="1468" t="s">
        <v>859</v>
      </c>
      <c r="P607" s="1725"/>
      <c r="Q607" s="1725"/>
      <c r="R607" s="1725"/>
      <c r="S607" s="456"/>
      <c r="T607" s="26"/>
      <c r="U607" s="456" t="s">
        <v>630</v>
      </c>
      <c r="V607" s="456"/>
      <c r="W607" s="456"/>
      <c r="X607" s="456"/>
      <c r="Y607" s="456"/>
      <c r="Z607" s="1983" t="s">
        <v>1191</v>
      </c>
      <c r="AA607" s="1983"/>
      <c r="AB607" s="1983"/>
      <c r="AC607" s="1983"/>
      <c r="AD607" s="1983"/>
      <c r="AE607" s="1983"/>
      <c r="AF607" s="456"/>
      <c r="AG607" s="456"/>
      <c r="AH607" s="1468" t="s">
        <v>859</v>
      </c>
      <c r="AI607" s="1725"/>
      <c r="AJ607" s="1725"/>
      <c r="AK607" s="1725"/>
      <c r="AL607" s="456"/>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3.2">
      <c r="A608" s="26"/>
      <c r="B608" s="456" t="s">
        <v>1176</v>
      </c>
      <c r="C608" s="456"/>
      <c r="D608" s="456"/>
      <c r="E608" s="456"/>
      <c r="F608" s="456"/>
      <c r="G608" s="456"/>
      <c r="H608" s="1727"/>
      <c r="I608" s="1727"/>
      <c r="J608" s="1727"/>
      <c r="K608" s="1727"/>
      <c r="L608" s="1727"/>
      <c r="M608" s="1727"/>
      <c r="N608" s="1727"/>
      <c r="O608" s="1727"/>
      <c r="P608" s="1727"/>
      <c r="Q608" s="1727"/>
      <c r="R608" s="1727"/>
      <c r="S608" s="456"/>
      <c r="T608" s="26"/>
      <c r="U608" s="456" t="s">
        <v>1176</v>
      </c>
      <c r="V608" s="456"/>
      <c r="W608" s="456"/>
      <c r="X608" s="456"/>
      <c r="Y608" s="456"/>
      <c r="Z608" s="456"/>
      <c r="AA608" s="1727" t="str">
        <f>Z603</f>
        <v>Costs Deferred to Perm Conversion</v>
      </c>
      <c r="AB608" s="1727"/>
      <c r="AC608" s="1727"/>
      <c r="AD608" s="1727"/>
      <c r="AE608" s="1727"/>
      <c r="AF608" s="1727"/>
      <c r="AG608" s="1727"/>
      <c r="AH608" s="1727"/>
      <c r="AI608" s="1727"/>
      <c r="AJ608" s="1727"/>
      <c r="AK608" s="1727"/>
      <c r="AL608" s="456"/>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1192</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1193</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1194</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3.2">
      <c r="A609" s="26"/>
      <c r="B609" s="456" t="s">
        <v>1180</v>
      </c>
      <c r="C609" s="456"/>
      <c r="D609" s="456"/>
      <c r="E609" s="456"/>
      <c r="F609" s="456"/>
      <c r="G609" s="456"/>
      <c r="H609" s="456"/>
      <c r="I609" s="456"/>
      <c r="J609" s="456"/>
      <c r="K609" s="456"/>
      <c r="L609" s="456"/>
      <c r="M609" s="456"/>
      <c r="N609" s="1731" t="s">
        <v>640</v>
      </c>
      <c r="O609" s="1731"/>
      <c r="P609" s="456"/>
      <c r="Q609" s="456"/>
      <c r="R609" s="456"/>
      <c r="S609" s="456"/>
      <c r="T609" s="26"/>
      <c r="U609" s="456" t="s">
        <v>1180</v>
      </c>
      <c r="V609" s="456"/>
      <c r="W609" s="456"/>
      <c r="X609" s="456"/>
      <c r="Y609" s="456"/>
      <c r="Z609" s="456"/>
      <c r="AA609" s="456"/>
      <c r="AB609" s="456"/>
      <c r="AC609" s="456"/>
      <c r="AD609" s="456"/>
      <c r="AE609" s="456"/>
      <c r="AF609" s="456"/>
      <c r="AG609" s="1731" t="s">
        <v>643</v>
      </c>
      <c r="AH609" s="1731"/>
      <c r="AI609" s="456"/>
      <c r="AJ609" s="456"/>
      <c r="AK609" s="456"/>
      <c r="AL609" s="456"/>
      <c r="AM609" s="29"/>
      <c r="AN609" s="29"/>
      <c r="AO609" s="29"/>
      <c r="AP609" s="29"/>
      <c r="AQ609" s="29"/>
      <c r="AR609" s="29"/>
      <c r="AS609" s="29"/>
      <c r="AT609" s="29"/>
      <c r="AU609" s="29"/>
      <c r="AV609" s="29"/>
      <c r="AW609" s="29"/>
      <c r="AX609" s="29"/>
      <c r="AY609" s="29"/>
      <c r="AZ609" s="46"/>
      <c r="BA609" s="46" t="s">
        <v>1195</v>
      </c>
      <c r="BB609" s="46"/>
      <c r="BC609" s="46"/>
      <c r="BD609" s="46"/>
      <c r="BE609" s="118" t="s">
        <v>1196</v>
      </c>
      <c r="BF609" s="119"/>
      <c r="BG609" s="1728"/>
      <c r="BH609" s="1730"/>
      <c r="BI609" s="118" t="s">
        <v>1197</v>
      </c>
      <c r="BJ609" s="119"/>
      <c r="BK609" s="1728"/>
      <c r="BL609" s="1730"/>
      <c r="BM609" s="46"/>
      <c r="BN609" s="1823" t="s">
        <v>1198</v>
      </c>
      <c r="BO609" s="1824"/>
      <c r="BP609" s="1824"/>
      <c r="BQ609" s="1824"/>
      <c r="BR609" s="1825"/>
      <c r="BS609" s="1779" t="s">
        <v>1199</v>
      </c>
      <c r="BT609" s="1779"/>
      <c r="BU609" s="1779"/>
      <c r="BV609" s="1779"/>
      <c r="BW609" s="1779"/>
      <c r="BX609" s="1779" t="s">
        <v>1200</v>
      </c>
      <c r="BY609" s="1779"/>
      <c r="BZ609" s="1779"/>
      <c r="CA609" s="1779"/>
      <c r="CB609" s="1779"/>
      <c r="CC609" s="1779" t="s">
        <v>1201</v>
      </c>
      <c r="CD609" s="1779"/>
      <c r="CE609" s="1779"/>
      <c r="CF609" s="1779"/>
      <c r="CG609" s="1779"/>
      <c r="CH609" s="1779" t="s">
        <v>1202</v>
      </c>
      <c r="CI609" s="1779"/>
      <c r="CJ609" s="1779"/>
      <c r="CK609" s="1779"/>
      <c r="CL609" s="1779"/>
      <c r="CM609" s="1779" t="s">
        <v>1203</v>
      </c>
      <c r="CN609" s="1779"/>
      <c r="CO609" s="1779"/>
      <c r="CP609" s="1779"/>
      <c r="CQ609" s="1779"/>
      <c r="CR609" s="720"/>
      <c r="CS609" s="1779" t="s">
        <v>1198</v>
      </c>
      <c r="CT609" s="1779"/>
      <c r="CU609" s="1779"/>
      <c r="CV609" s="1779"/>
      <c r="CW609" s="1779"/>
      <c r="CX609" s="1779" t="s">
        <v>1199</v>
      </c>
      <c r="CY609" s="1779"/>
      <c r="CZ609" s="1779"/>
      <c r="DA609" s="1779"/>
      <c r="DB609" s="1779"/>
      <c r="DC609" s="1779" t="s">
        <v>1200</v>
      </c>
      <c r="DD609" s="1779"/>
      <c r="DE609" s="1779"/>
      <c r="DF609" s="1779"/>
      <c r="DG609" s="1779"/>
      <c r="DH609" s="1779" t="s">
        <v>1201</v>
      </c>
      <c r="DI609" s="1779"/>
      <c r="DJ609" s="1779"/>
      <c r="DK609" s="1779"/>
      <c r="DL609" s="1779"/>
      <c r="DM609" s="1779" t="s">
        <v>1202</v>
      </c>
      <c r="DN609" s="1779"/>
      <c r="DO609" s="1779"/>
      <c r="DP609" s="1779"/>
      <c r="DQ609" s="1779"/>
      <c r="DR609" s="1779" t="s">
        <v>1203</v>
      </c>
      <c r="DS609" s="1779"/>
      <c r="DT609" s="1779"/>
      <c r="DU609" s="1779"/>
      <c r="DV609" s="1779"/>
      <c r="DW609" s="46"/>
      <c r="DX609" s="1779" t="s">
        <v>1198</v>
      </c>
      <c r="DY609" s="1779"/>
      <c r="DZ609" s="1779"/>
      <c r="EA609" s="1779"/>
      <c r="EB609" s="1779"/>
      <c r="EC609" s="1779" t="s">
        <v>1199</v>
      </c>
      <c r="ED609" s="1779"/>
      <c r="EE609" s="1779"/>
      <c r="EF609" s="1779"/>
      <c r="EG609" s="1779"/>
      <c r="EH609" s="1779" t="s">
        <v>1200</v>
      </c>
      <c r="EI609" s="1779"/>
      <c r="EJ609" s="1779"/>
      <c r="EK609" s="1779"/>
      <c r="EL609" s="1779"/>
      <c r="EM609" s="1779" t="s">
        <v>1201</v>
      </c>
      <c r="EN609" s="1779"/>
      <c r="EO609" s="1779"/>
      <c r="EP609" s="1779"/>
      <c r="EQ609" s="1779"/>
      <c r="ER609" s="1779" t="s">
        <v>1202</v>
      </c>
      <c r="ES609" s="1779"/>
      <c r="ET609" s="1779"/>
      <c r="EU609" s="1779"/>
      <c r="EV609" s="1779"/>
      <c r="EW609" s="1779" t="s">
        <v>1203</v>
      </c>
      <c r="EX609" s="1779"/>
      <c r="EY609" s="1779"/>
      <c r="EZ609" s="1779"/>
      <c r="FA609" s="1779"/>
    </row>
    <row r="610" spans="1:157" s="5" customFormat="1" ht="13.2">
      <c r="A610" s="26"/>
      <c r="B610" s="456"/>
      <c r="C610" s="456"/>
      <c r="D610" s="456"/>
      <c r="E610" s="456"/>
      <c r="F610" s="456"/>
      <c r="G610" s="456"/>
      <c r="H610" s="456"/>
      <c r="I610" s="456"/>
      <c r="J610" s="456"/>
      <c r="K610" s="456"/>
      <c r="L610" s="456"/>
      <c r="M610" s="456"/>
      <c r="N610" s="456"/>
      <c r="O610" s="456"/>
      <c r="P610" s="456"/>
      <c r="Q610" s="456"/>
      <c r="R610" s="456"/>
      <c r="S610" s="456"/>
      <c r="T610" s="26"/>
      <c r="U610" s="456"/>
      <c r="V610" s="456"/>
      <c r="W610" s="456"/>
      <c r="X610" s="456"/>
      <c r="Y610" s="456"/>
      <c r="Z610" s="456"/>
      <c r="AA610" s="456"/>
      <c r="AB610" s="456"/>
      <c r="AC610" s="456"/>
      <c r="AD610" s="456"/>
      <c r="AE610" s="456"/>
      <c r="AF610" s="456"/>
      <c r="AG610" s="456"/>
      <c r="AH610" s="456"/>
      <c r="AI610" s="456"/>
      <c r="AJ610" s="456"/>
      <c r="AK610" s="456"/>
      <c r="AL610" s="456"/>
      <c r="AM610" s="29"/>
      <c r="AN610" s="29"/>
      <c r="AO610" s="29"/>
      <c r="AP610" s="29"/>
      <c r="AQ610" s="29"/>
      <c r="AR610" s="29"/>
      <c r="AS610" s="29"/>
      <c r="AT610" s="29"/>
      <c r="AU610" s="29"/>
      <c r="AV610" s="29"/>
      <c r="AW610" s="29"/>
      <c r="AX610" s="29"/>
      <c r="AY610" s="29"/>
      <c r="AZ610" s="46"/>
      <c r="BA610" s="46" t="s">
        <v>1199</v>
      </c>
      <c r="BB610" s="46"/>
      <c r="BC610" s="46"/>
      <c r="BD610" s="46"/>
      <c r="BE610" s="1728">
        <f t="shared" ref="BE610:BE634" si="0">IF(AND(AC728&lt;=0.5,AC728&gt;=0.36),1,0)</f>
        <v>0</v>
      </c>
      <c r="BF610" s="1730"/>
      <c r="BG610" s="1728">
        <f t="shared" ref="BG610:BG634" si="1">IF(BE610=1,G728,0)</f>
        <v>0</v>
      </c>
      <c r="BH610" s="1730"/>
      <c r="BI610" s="1728">
        <f t="shared" ref="BI610:BI634" si="2">IF(AND(AC728&lt;=0.35,AC728&gt;0),1,0)</f>
        <v>1</v>
      </c>
      <c r="BJ610" s="1730"/>
      <c r="BK610" s="1728">
        <f t="shared" ref="BK610:BK634" si="3">IF(BI610=1,G728,0)</f>
        <v>5</v>
      </c>
      <c r="BL610" s="1730"/>
      <c r="BM610" s="46"/>
      <c r="BN610" s="1713">
        <f t="shared" ref="BN610:BN634" si="4">IF(B728="SRO/Studio",G728,0)</f>
        <v>5</v>
      </c>
      <c r="BO610" s="1714"/>
      <c r="BP610" s="1714"/>
      <c r="BQ610" s="1714"/>
      <c r="BR610" s="1715"/>
      <c r="BS610" s="1720">
        <f t="shared" ref="BS610:BS634" si="5">IF(B728="1 Bedroom",G728,0)</f>
        <v>0</v>
      </c>
      <c r="BT610" s="1720"/>
      <c r="BU610" s="1720"/>
      <c r="BV610" s="1720"/>
      <c r="BW610" s="1720"/>
      <c r="BX610" s="1720">
        <f t="shared" ref="BX610:BX634" si="6">IF(B728="2 Bedrooms",G728,0)</f>
        <v>0</v>
      </c>
      <c r="BY610" s="1720"/>
      <c r="BZ610" s="1720"/>
      <c r="CA610" s="1720"/>
      <c r="CB610" s="1720"/>
      <c r="CC610" s="1720">
        <f t="shared" ref="CC610:CC634" si="7">IF(B728="3 Bedrooms",G728,0)</f>
        <v>0</v>
      </c>
      <c r="CD610" s="1720"/>
      <c r="CE610" s="1720"/>
      <c r="CF610" s="1720"/>
      <c r="CG610" s="1720"/>
      <c r="CH610" s="1720">
        <f t="shared" ref="CH610:CH634" si="8">IF(B728="4 Bedrooms",G728,0)</f>
        <v>0</v>
      </c>
      <c r="CI610" s="1720"/>
      <c r="CJ610" s="1720"/>
      <c r="CK610" s="1720"/>
      <c r="CL610" s="1720"/>
      <c r="CM610" s="1720">
        <f t="shared" ref="CM610:CM634" si="9">IF(B728="5 Bedrooms",G728,0)</f>
        <v>0</v>
      </c>
      <c r="CN610" s="1720"/>
      <c r="CO610" s="1720"/>
      <c r="CP610" s="1720"/>
      <c r="CQ610" s="1720"/>
      <c r="CR610" s="449"/>
      <c r="CS610" s="1733">
        <f t="shared" ref="CS610:CS634" si="10">IF(AND(B728="SRO/Studio",AC728&lt;=0.3),G728,0)</f>
        <v>5</v>
      </c>
      <c r="CT610" s="1733"/>
      <c r="CU610" s="1733"/>
      <c r="CV610" s="1733"/>
      <c r="CW610" s="1733"/>
      <c r="CX610" s="1733">
        <f t="shared" ref="CX610:CX634" si="11">IF(AND(B728="1 Bedroom",AC728&lt;=0.3),G728,0)</f>
        <v>0</v>
      </c>
      <c r="CY610" s="1733"/>
      <c r="CZ610" s="1733"/>
      <c r="DA610" s="1733"/>
      <c r="DB610" s="1733"/>
      <c r="DC610" s="1733">
        <f t="shared" ref="DC610:DC634" si="12">IF(AND(B728="2 Bedrooms",AC728&lt;=0.3),G728,0)</f>
        <v>0</v>
      </c>
      <c r="DD610" s="1733"/>
      <c r="DE610" s="1733"/>
      <c r="DF610" s="1733"/>
      <c r="DG610" s="1733"/>
      <c r="DH610" s="1733">
        <f t="shared" ref="DH610:DH634" si="13">IF(AND(B728="3 Bedrooms",AC728&lt;=0.3),G728,0)</f>
        <v>0</v>
      </c>
      <c r="DI610" s="1733"/>
      <c r="DJ610" s="1733"/>
      <c r="DK610" s="1733"/>
      <c r="DL610" s="1733"/>
      <c r="DM610" s="1733">
        <f t="shared" ref="DM610:DM634" si="14">IF(AND(B728="4 Bedrooms",AC728&lt;=0.3),G728,0)</f>
        <v>0</v>
      </c>
      <c r="DN610" s="1733"/>
      <c r="DO610" s="1733"/>
      <c r="DP610" s="1733"/>
      <c r="DQ610" s="1733"/>
      <c r="DR610" s="1733">
        <f t="shared" ref="DR610:DR634" si="15">IF(AND(B728="5 Bedrooms",AC728&lt;=0.3),G728,0)</f>
        <v>0</v>
      </c>
      <c r="DS610" s="1733"/>
      <c r="DT610" s="1733"/>
      <c r="DU610" s="1733"/>
      <c r="DV610" s="1733"/>
      <c r="DW610" s="46"/>
      <c r="DX610" s="1728">
        <f t="shared" ref="DX610:DX634" si="16">IF(BN610&gt;0,O728," ")</f>
        <v>312</v>
      </c>
      <c r="DY610" s="1729"/>
      <c r="DZ610" s="1729"/>
      <c r="EA610" s="1729"/>
      <c r="EB610" s="1730"/>
      <c r="EC610" s="1728" t="str">
        <f t="shared" ref="EC610:EC634" si="17">IF(BS610&gt;0,O728," ")</f>
        <v xml:space="preserve"> </v>
      </c>
      <c r="ED610" s="1729"/>
      <c r="EE610" s="1729"/>
      <c r="EF610" s="1729"/>
      <c r="EG610" s="1730"/>
      <c r="EH610" s="1728" t="str">
        <f t="shared" ref="EH610:EH634" si="18">IF(BX610&gt;0,O728," ")</f>
        <v xml:space="preserve"> </v>
      </c>
      <c r="EI610" s="1729"/>
      <c r="EJ610" s="1729"/>
      <c r="EK610" s="1729"/>
      <c r="EL610" s="1730"/>
      <c r="EM610" s="1728" t="str">
        <f t="shared" ref="EM610:EM634" si="19">IF(CC610&gt;0,O728," ")</f>
        <v xml:space="preserve"> </v>
      </c>
      <c r="EN610" s="1729"/>
      <c r="EO610" s="1729"/>
      <c r="EP610" s="1729"/>
      <c r="EQ610" s="1730"/>
      <c r="ER610" s="1728" t="str">
        <f t="shared" ref="ER610:ER634" si="20">IF(CH610&gt;0,O728," ")</f>
        <v xml:space="preserve"> </v>
      </c>
      <c r="ES610" s="1729"/>
      <c r="ET610" s="1729"/>
      <c r="EU610" s="1729"/>
      <c r="EV610" s="1730"/>
      <c r="EW610" s="1728" t="str">
        <f t="shared" ref="EW610:EW634" si="21">IF(CM610&gt;0,O728," ")</f>
        <v xml:space="preserve"> </v>
      </c>
      <c r="EX610" s="1729"/>
      <c r="EY610" s="1729"/>
      <c r="EZ610" s="1729"/>
      <c r="FA610" s="1730"/>
    </row>
    <row r="611" spans="1:157" s="5" customFormat="1" ht="13.2">
      <c r="A611" s="63" t="s">
        <v>1165</v>
      </c>
      <c r="B611" s="456" t="s">
        <v>1171</v>
      </c>
      <c r="C611" s="456"/>
      <c r="D611" s="456"/>
      <c r="E611" s="456"/>
      <c r="F611" s="456"/>
      <c r="G611" s="1716" t="str">
        <f>C572</f>
        <v>Deferred Interest - Soft Loans</v>
      </c>
      <c r="H611" s="1716"/>
      <c r="I611" s="1716"/>
      <c r="J611" s="1716"/>
      <c r="K611" s="1716"/>
      <c r="L611" s="1716"/>
      <c r="M611" s="1716"/>
      <c r="N611" s="1716"/>
      <c r="O611" s="1716"/>
      <c r="P611" s="1716"/>
      <c r="Q611" s="1716"/>
      <c r="R611" s="1716"/>
      <c r="S611" s="456"/>
      <c r="T611" s="63" t="s">
        <v>1167</v>
      </c>
      <c r="U611" s="456" t="s">
        <v>1171</v>
      </c>
      <c r="V611" s="456"/>
      <c r="W611" s="456"/>
      <c r="X611" s="456"/>
      <c r="Y611" s="456"/>
      <c r="Z611" s="1716">
        <f>C573</f>
        <v>0</v>
      </c>
      <c r="AA611" s="1716"/>
      <c r="AB611" s="1716"/>
      <c r="AC611" s="1716"/>
      <c r="AD611" s="1716"/>
      <c r="AE611" s="1716"/>
      <c r="AF611" s="1716"/>
      <c r="AG611" s="1716"/>
      <c r="AH611" s="1716"/>
      <c r="AI611" s="1716"/>
      <c r="AJ611" s="1716"/>
      <c r="AK611" s="1716"/>
      <c r="AL611" s="456"/>
      <c r="AM611" s="29"/>
      <c r="AN611" s="29"/>
      <c r="AO611" s="29"/>
      <c r="AP611" s="29"/>
      <c r="AQ611" s="29"/>
      <c r="AR611" s="29"/>
      <c r="AS611" s="29"/>
      <c r="AT611" s="29"/>
      <c r="AU611" s="29"/>
      <c r="AV611" s="29"/>
      <c r="AW611" s="29"/>
      <c r="AX611" s="29"/>
      <c r="AY611" s="29"/>
      <c r="AZ611" s="46"/>
      <c r="BA611" s="46" t="s">
        <v>1200</v>
      </c>
      <c r="BB611" s="46"/>
      <c r="BC611" s="46"/>
      <c r="BD611" s="46"/>
      <c r="BE611" s="1728">
        <f t="shared" si="0"/>
        <v>0</v>
      </c>
      <c r="BF611" s="1730"/>
      <c r="BG611" s="1728">
        <f t="shared" si="1"/>
        <v>0</v>
      </c>
      <c r="BH611" s="1730"/>
      <c r="BI611" s="1728">
        <f t="shared" si="2"/>
        <v>1</v>
      </c>
      <c r="BJ611" s="1730"/>
      <c r="BK611" s="1728">
        <f t="shared" si="3"/>
        <v>2</v>
      </c>
      <c r="BL611" s="1730"/>
      <c r="BM611" s="46"/>
      <c r="BN611" s="1713">
        <f t="shared" si="4"/>
        <v>2</v>
      </c>
      <c r="BO611" s="1714"/>
      <c r="BP611" s="1714"/>
      <c r="BQ611" s="1714"/>
      <c r="BR611" s="1715"/>
      <c r="BS611" s="1720">
        <f t="shared" si="5"/>
        <v>0</v>
      </c>
      <c r="BT611" s="1720"/>
      <c r="BU611" s="1720"/>
      <c r="BV611" s="1720"/>
      <c r="BW611" s="1720"/>
      <c r="BX611" s="1720">
        <f t="shared" si="6"/>
        <v>0</v>
      </c>
      <c r="BY611" s="1720"/>
      <c r="BZ611" s="1720"/>
      <c r="CA611" s="1720"/>
      <c r="CB611" s="1720"/>
      <c r="CC611" s="1720">
        <f t="shared" si="7"/>
        <v>0</v>
      </c>
      <c r="CD611" s="1720"/>
      <c r="CE611" s="1720"/>
      <c r="CF611" s="1720"/>
      <c r="CG611" s="1720"/>
      <c r="CH611" s="1720">
        <f t="shared" si="8"/>
        <v>0</v>
      </c>
      <c r="CI611" s="1720"/>
      <c r="CJ611" s="1720"/>
      <c r="CK611" s="1720"/>
      <c r="CL611" s="1720"/>
      <c r="CM611" s="1720">
        <f t="shared" si="9"/>
        <v>0</v>
      </c>
      <c r="CN611" s="1720"/>
      <c r="CO611" s="1720"/>
      <c r="CP611" s="1720"/>
      <c r="CQ611" s="1720"/>
      <c r="CR611" s="449"/>
      <c r="CS611" s="1733">
        <f t="shared" si="10"/>
        <v>2</v>
      </c>
      <c r="CT611" s="1733"/>
      <c r="CU611" s="1733"/>
      <c r="CV611" s="1733"/>
      <c r="CW611" s="1733"/>
      <c r="CX611" s="1733">
        <f t="shared" si="11"/>
        <v>0</v>
      </c>
      <c r="CY611" s="1733"/>
      <c r="CZ611" s="1733"/>
      <c r="DA611" s="1733"/>
      <c r="DB611" s="1733"/>
      <c r="DC611" s="1733">
        <f t="shared" si="12"/>
        <v>0</v>
      </c>
      <c r="DD611" s="1733"/>
      <c r="DE611" s="1733"/>
      <c r="DF611" s="1733"/>
      <c r="DG611" s="1733"/>
      <c r="DH611" s="1733">
        <f t="shared" si="13"/>
        <v>0</v>
      </c>
      <c r="DI611" s="1733"/>
      <c r="DJ611" s="1733"/>
      <c r="DK611" s="1733"/>
      <c r="DL611" s="1733"/>
      <c r="DM611" s="1733">
        <f t="shared" si="14"/>
        <v>0</v>
      </c>
      <c r="DN611" s="1733"/>
      <c r="DO611" s="1733"/>
      <c r="DP611" s="1733"/>
      <c r="DQ611" s="1733"/>
      <c r="DR611" s="1733">
        <f t="shared" si="15"/>
        <v>0</v>
      </c>
      <c r="DS611" s="1733"/>
      <c r="DT611" s="1733"/>
      <c r="DU611" s="1733"/>
      <c r="DV611" s="1733"/>
      <c r="DW611" s="46"/>
      <c r="DX611" s="1728">
        <f t="shared" si="16"/>
        <v>687</v>
      </c>
      <c r="DY611" s="1729"/>
      <c r="DZ611" s="1729"/>
      <c r="EA611" s="1729"/>
      <c r="EB611" s="1730"/>
      <c r="EC611" s="1728" t="str">
        <f t="shared" si="17"/>
        <v xml:space="preserve"> </v>
      </c>
      <c r="ED611" s="1729"/>
      <c r="EE611" s="1729"/>
      <c r="EF611" s="1729"/>
      <c r="EG611" s="1730"/>
      <c r="EH611" s="1728" t="str">
        <f t="shared" si="18"/>
        <v xml:space="preserve"> </v>
      </c>
      <c r="EI611" s="1729"/>
      <c r="EJ611" s="1729"/>
      <c r="EK611" s="1729"/>
      <c r="EL611" s="1730"/>
      <c r="EM611" s="1728" t="str">
        <f t="shared" si="19"/>
        <v xml:space="preserve"> </v>
      </c>
      <c r="EN611" s="1729"/>
      <c r="EO611" s="1729"/>
      <c r="EP611" s="1729"/>
      <c r="EQ611" s="1730"/>
      <c r="ER611" s="1728" t="str">
        <f t="shared" si="20"/>
        <v xml:space="preserve"> </v>
      </c>
      <c r="ES611" s="1729"/>
      <c r="ET611" s="1729"/>
      <c r="EU611" s="1729"/>
      <c r="EV611" s="1730"/>
      <c r="EW611" s="1728" t="str">
        <f t="shared" si="21"/>
        <v xml:space="preserve"> </v>
      </c>
      <c r="EX611" s="1729"/>
      <c r="EY611" s="1729"/>
      <c r="EZ611" s="1729"/>
      <c r="FA611" s="1730"/>
    </row>
    <row r="612" spans="1:157" ht="13.2">
      <c r="A612" s="26"/>
      <c r="B612" s="456" t="s">
        <v>851</v>
      </c>
      <c r="C612" s="456"/>
      <c r="D612" s="456"/>
      <c r="E612" s="456"/>
      <c r="F612" s="456"/>
      <c r="G612" s="1727"/>
      <c r="H612" s="1727"/>
      <c r="I612" s="1727"/>
      <c r="J612" s="1727"/>
      <c r="K612" s="1727"/>
      <c r="L612" s="1727"/>
      <c r="M612" s="1727"/>
      <c r="N612" s="1727"/>
      <c r="O612" s="1727"/>
      <c r="P612" s="1727"/>
      <c r="Q612" s="1727"/>
      <c r="R612" s="1727"/>
      <c r="S612" s="456"/>
      <c r="T612" s="26"/>
      <c r="U612" s="456" t="s">
        <v>851</v>
      </c>
      <c r="V612" s="456"/>
      <c r="W612" s="456"/>
      <c r="X612" s="456"/>
      <c r="Y612" s="456"/>
      <c r="Z612" s="1727"/>
      <c r="AA612" s="1727"/>
      <c r="AB612" s="1727"/>
      <c r="AC612" s="1727"/>
      <c r="AD612" s="1727"/>
      <c r="AE612" s="1727"/>
      <c r="AF612" s="1727"/>
      <c r="AG612" s="1727"/>
      <c r="AH612" s="1727"/>
      <c r="AI612" s="1727"/>
      <c r="AJ612" s="1727"/>
      <c r="AK612" s="1727"/>
      <c r="AL612" s="456"/>
      <c r="AZ612" s="456"/>
      <c r="BA612" s="46" t="s">
        <v>1201</v>
      </c>
      <c r="BB612" s="46"/>
      <c r="BC612" s="46"/>
      <c r="BD612" s="46"/>
      <c r="BE612" s="1728">
        <f t="shared" si="0"/>
        <v>1</v>
      </c>
      <c r="BF612" s="1730"/>
      <c r="BG612" s="1728">
        <f t="shared" si="1"/>
        <v>1</v>
      </c>
      <c r="BH612" s="1730"/>
      <c r="BI612" s="1728">
        <f t="shared" si="2"/>
        <v>0</v>
      </c>
      <c r="BJ612" s="1730"/>
      <c r="BK612" s="1728">
        <f t="shared" si="3"/>
        <v>0</v>
      </c>
      <c r="BL612" s="1730"/>
      <c r="BM612" s="46"/>
      <c r="BN612" s="1713">
        <f t="shared" si="4"/>
        <v>1</v>
      </c>
      <c r="BO612" s="1714"/>
      <c r="BP612" s="1714"/>
      <c r="BQ612" s="1714"/>
      <c r="BR612" s="1715"/>
      <c r="BS612" s="1720">
        <f t="shared" si="5"/>
        <v>0</v>
      </c>
      <c r="BT612" s="1720"/>
      <c r="BU612" s="1720"/>
      <c r="BV612" s="1720"/>
      <c r="BW612" s="1720"/>
      <c r="BX612" s="1720">
        <f t="shared" si="6"/>
        <v>0</v>
      </c>
      <c r="BY612" s="1720"/>
      <c r="BZ612" s="1720"/>
      <c r="CA612" s="1720"/>
      <c r="CB612" s="1720"/>
      <c r="CC612" s="1720">
        <f t="shared" si="7"/>
        <v>0</v>
      </c>
      <c r="CD612" s="1720"/>
      <c r="CE612" s="1720"/>
      <c r="CF612" s="1720"/>
      <c r="CG612" s="1720"/>
      <c r="CH612" s="1720">
        <f t="shared" si="8"/>
        <v>0</v>
      </c>
      <c r="CI612" s="1720"/>
      <c r="CJ612" s="1720"/>
      <c r="CK612" s="1720"/>
      <c r="CL612" s="1720"/>
      <c r="CM612" s="1720">
        <f t="shared" si="9"/>
        <v>0</v>
      </c>
      <c r="CN612" s="1720"/>
      <c r="CO612" s="1720"/>
      <c r="CP612" s="1720"/>
      <c r="CQ612" s="1720"/>
      <c r="CR612" s="449"/>
      <c r="CS612" s="1733">
        <f t="shared" si="10"/>
        <v>0</v>
      </c>
      <c r="CT612" s="1733"/>
      <c r="CU612" s="1733"/>
      <c r="CV612" s="1733"/>
      <c r="CW612" s="1733"/>
      <c r="CX612" s="1733">
        <f t="shared" si="11"/>
        <v>0</v>
      </c>
      <c r="CY612" s="1733"/>
      <c r="CZ612" s="1733"/>
      <c r="DA612" s="1733"/>
      <c r="DB612" s="1733"/>
      <c r="DC612" s="1733">
        <f t="shared" si="12"/>
        <v>0</v>
      </c>
      <c r="DD612" s="1733"/>
      <c r="DE612" s="1733"/>
      <c r="DF612" s="1733"/>
      <c r="DG612" s="1733"/>
      <c r="DH612" s="1733">
        <f t="shared" si="13"/>
        <v>0</v>
      </c>
      <c r="DI612" s="1733"/>
      <c r="DJ612" s="1733"/>
      <c r="DK612" s="1733"/>
      <c r="DL612" s="1733"/>
      <c r="DM612" s="1733">
        <f t="shared" si="14"/>
        <v>0</v>
      </c>
      <c r="DN612" s="1733"/>
      <c r="DO612" s="1733"/>
      <c r="DP612" s="1733"/>
      <c r="DQ612" s="1733"/>
      <c r="DR612" s="1733">
        <f t="shared" si="15"/>
        <v>0</v>
      </c>
      <c r="DS612" s="1733"/>
      <c r="DT612" s="1733"/>
      <c r="DU612" s="1733"/>
      <c r="DV612" s="1733"/>
      <c r="DW612" s="456"/>
      <c r="DX612" s="1728">
        <f t="shared" si="16"/>
        <v>1187</v>
      </c>
      <c r="DY612" s="1729"/>
      <c r="DZ612" s="1729"/>
      <c r="EA612" s="1729"/>
      <c r="EB612" s="1730"/>
      <c r="EC612" s="1728" t="str">
        <f t="shared" si="17"/>
        <v xml:space="preserve"> </v>
      </c>
      <c r="ED612" s="1729"/>
      <c r="EE612" s="1729"/>
      <c r="EF612" s="1729"/>
      <c r="EG612" s="1730"/>
      <c r="EH612" s="1728" t="str">
        <f t="shared" si="18"/>
        <v xml:space="preserve"> </v>
      </c>
      <c r="EI612" s="1729"/>
      <c r="EJ612" s="1729"/>
      <c r="EK612" s="1729"/>
      <c r="EL612" s="1730"/>
      <c r="EM612" s="1728" t="str">
        <f t="shared" si="19"/>
        <v xml:space="preserve"> </v>
      </c>
      <c r="EN612" s="1729"/>
      <c r="EO612" s="1729"/>
      <c r="EP612" s="1729"/>
      <c r="EQ612" s="1730"/>
      <c r="ER612" s="1728" t="str">
        <f t="shared" si="20"/>
        <v xml:space="preserve"> </v>
      </c>
      <c r="ES612" s="1729"/>
      <c r="ET612" s="1729"/>
      <c r="EU612" s="1729"/>
      <c r="EV612" s="1730"/>
      <c r="EW612" s="1728" t="str">
        <f t="shared" si="21"/>
        <v xml:space="preserve"> </v>
      </c>
      <c r="EX612" s="1729"/>
      <c r="EY612" s="1729"/>
      <c r="EZ612" s="1729"/>
      <c r="FA612" s="1730"/>
    </row>
    <row r="613" spans="1:157" ht="13.2">
      <c r="A613" s="26"/>
      <c r="B613" s="456" t="s">
        <v>723</v>
      </c>
      <c r="C613" s="456"/>
      <c r="D613" s="456"/>
      <c r="E613" s="456"/>
      <c r="F613" s="456"/>
      <c r="G613" s="1727"/>
      <c r="H613" s="1727"/>
      <c r="I613" s="1727"/>
      <c r="J613" s="1727"/>
      <c r="K613" s="1727"/>
      <c r="L613" s="1727"/>
      <c r="M613" s="1727"/>
      <c r="N613" s="1727"/>
      <c r="O613" s="1727"/>
      <c r="P613" s="1727"/>
      <c r="Q613" s="1727"/>
      <c r="R613" s="1727"/>
      <c r="S613" s="456"/>
      <c r="T613" s="26"/>
      <c r="U613" s="456" t="s">
        <v>723</v>
      </c>
      <c r="V613" s="456"/>
      <c r="W613" s="456"/>
      <c r="X613" s="456"/>
      <c r="Y613" s="456"/>
      <c r="Z613" s="1747"/>
      <c r="AA613" s="1747"/>
      <c r="AB613" s="1747"/>
      <c r="AC613" s="1747"/>
      <c r="AD613" s="1747"/>
      <c r="AE613" s="1747"/>
      <c r="AF613" s="1747"/>
      <c r="AG613" s="1747"/>
      <c r="AH613" s="1747"/>
      <c r="AI613" s="1747"/>
      <c r="AJ613" s="1747"/>
      <c r="AK613" s="1747"/>
      <c r="AL613" s="456"/>
      <c r="AZ613" s="456"/>
      <c r="BA613" s="46" t="s">
        <v>1204</v>
      </c>
      <c r="BB613" s="46"/>
      <c r="BC613" s="46"/>
      <c r="BD613" s="46"/>
      <c r="BE613" s="1728">
        <f t="shared" si="0"/>
        <v>0</v>
      </c>
      <c r="BF613" s="1730"/>
      <c r="BG613" s="1728">
        <f t="shared" si="1"/>
        <v>0</v>
      </c>
      <c r="BH613" s="1730"/>
      <c r="BI613" s="1728">
        <f t="shared" si="2"/>
        <v>1</v>
      </c>
      <c r="BJ613" s="1730"/>
      <c r="BK613" s="1728">
        <f t="shared" si="3"/>
        <v>7</v>
      </c>
      <c r="BL613" s="1730"/>
      <c r="BM613" s="46"/>
      <c r="BN613" s="1713">
        <f t="shared" si="4"/>
        <v>0</v>
      </c>
      <c r="BO613" s="1714"/>
      <c r="BP613" s="1714"/>
      <c r="BQ613" s="1714"/>
      <c r="BR613" s="1715"/>
      <c r="BS613" s="1720">
        <f t="shared" si="5"/>
        <v>7</v>
      </c>
      <c r="BT613" s="1720"/>
      <c r="BU613" s="1720"/>
      <c r="BV613" s="1720"/>
      <c r="BW613" s="1720"/>
      <c r="BX613" s="1720">
        <f t="shared" si="6"/>
        <v>0</v>
      </c>
      <c r="BY613" s="1720"/>
      <c r="BZ613" s="1720"/>
      <c r="CA613" s="1720"/>
      <c r="CB613" s="1720"/>
      <c r="CC613" s="1720">
        <f t="shared" si="7"/>
        <v>0</v>
      </c>
      <c r="CD613" s="1720"/>
      <c r="CE613" s="1720"/>
      <c r="CF613" s="1720"/>
      <c r="CG613" s="1720"/>
      <c r="CH613" s="1720">
        <f t="shared" si="8"/>
        <v>0</v>
      </c>
      <c r="CI613" s="1720"/>
      <c r="CJ613" s="1720"/>
      <c r="CK613" s="1720"/>
      <c r="CL613" s="1720"/>
      <c r="CM613" s="1720">
        <f t="shared" si="9"/>
        <v>0</v>
      </c>
      <c r="CN613" s="1720"/>
      <c r="CO613" s="1720"/>
      <c r="CP613" s="1720"/>
      <c r="CQ613" s="1720"/>
      <c r="CR613" s="449"/>
      <c r="CS613" s="1733">
        <f t="shared" si="10"/>
        <v>0</v>
      </c>
      <c r="CT613" s="1733"/>
      <c r="CU613" s="1733"/>
      <c r="CV613" s="1733"/>
      <c r="CW613" s="1733"/>
      <c r="CX613" s="1733">
        <f t="shared" si="11"/>
        <v>7</v>
      </c>
      <c r="CY613" s="1733"/>
      <c r="CZ613" s="1733"/>
      <c r="DA613" s="1733"/>
      <c r="DB613" s="1733"/>
      <c r="DC613" s="1733">
        <f t="shared" si="12"/>
        <v>0</v>
      </c>
      <c r="DD613" s="1733"/>
      <c r="DE613" s="1733"/>
      <c r="DF613" s="1733"/>
      <c r="DG613" s="1733"/>
      <c r="DH613" s="1733">
        <f t="shared" si="13"/>
        <v>0</v>
      </c>
      <c r="DI613" s="1733"/>
      <c r="DJ613" s="1733"/>
      <c r="DK613" s="1733"/>
      <c r="DL613" s="1733"/>
      <c r="DM613" s="1733">
        <f t="shared" si="14"/>
        <v>0</v>
      </c>
      <c r="DN613" s="1733"/>
      <c r="DO613" s="1733"/>
      <c r="DP613" s="1733"/>
      <c r="DQ613" s="1733"/>
      <c r="DR613" s="1733">
        <f t="shared" si="15"/>
        <v>0</v>
      </c>
      <c r="DS613" s="1733"/>
      <c r="DT613" s="1733"/>
      <c r="DU613" s="1733"/>
      <c r="DV613" s="1733"/>
      <c r="DW613" s="456"/>
      <c r="DX613" s="1728" t="str">
        <f t="shared" si="16"/>
        <v xml:space="preserve"> </v>
      </c>
      <c r="DY613" s="1729"/>
      <c r="DZ613" s="1729"/>
      <c r="EA613" s="1729"/>
      <c r="EB613" s="1730"/>
      <c r="EC613" s="1728">
        <f t="shared" si="17"/>
        <v>325.75</v>
      </c>
      <c r="ED613" s="1729"/>
      <c r="EE613" s="1729"/>
      <c r="EF613" s="1729"/>
      <c r="EG613" s="1730"/>
      <c r="EH613" s="1728" t="str">
        <f t="shared" si="18"/>
        <v xml:space="preserve"> </v>
      </c>
      <c r="EI613" s="1729"/>
      <c r="EJ613" s="1729"/>
      <c r="EK613" s="1729"/>
      <c r="EL613" s="1730"/>
      <c r="EM613" s="1728" t="str">
        <f t="shared" si="19"/>
        <v xml:space="preserve"> </v>
      </c>
      <c r="EN613" s="1729"/>
      <c r="EO613" s="1729"/>
      <c r="EP613" s="1729"/>
      <c r="EQ613" s="1730"/>
      <c r="ER613" s="1728" t="str">
        <f t="shared" si="20"/>
        <v xml:space="preserve"> </v>
      </c>
      <c r="ES613" s="1729"/>
      <c r="ET613" s="1729"/>
      <c r="EU613" s="1729"/>
      <c r="EV613" s="1730"/>
      <c r="EW613" s="1728" t="str">
        <f t="shared" si="21"/>
        <v xml:space="preserve"> </v>
      </c>
      <c r="EX613" s="1729"/>
      <c r="EY613" s="1729"/>
      <c r="EZ613" s="1729"/>
      <c r="FA613" s="1730"/>
    </row>
    <row r="614" spans="1:157" ht="13.2">
      <c r="A614" s="26"/>
      <c r="B614" s="456" t="s">
        <v>1173</v>
      </c>
      <c r="C614" s="456"/>
      <c r="D614" s="456"/>
      <c r="E614" s="456"/>
      <c r="F614" s="456"/>
      <c r="G614" s="1727"/>
      <c r="H614" s="1727"/>
      <c r="I614" s="1727"/>
      <c r="J614" s="1727"/>
      <c r="K614" s="1727"/>
      <c r="L614" s="1727"/>
      <c r="M614" s="1727"/>
      <c r="N614" s="1727"/>
      <c r="O614" s="1727"/>
      <c r="P614" s="1727"/>
      <c r="Q614" s="1727"/>
      <c r="R614" s="1727"/>
      <c r="S614" s="456"/>
      <c r="T614" s="26"/>
      <c r="U614" s="456" t="s">
        <v>1173</v>
      </c>
      <c r="V614" s="456"/>
      <c r="W614" s="456"/>
      <c r="X614" s="456"/>
      <c r="Y614" s="456"/>
      <c r="Z614" s="1747"/>
      <c r="AA614" s="1747"/>
      <c r="AB614" s="1747"/>
      <c r="AC614" s="1747"/>
      <c r="AD614" s="1747"/>
      <c r="AE614" s="1747"/>
      <c r="AF614" s="1747"/>
      <c r="AG614" s="1747"/>
      <c r="AH614" s="1747"/>
      <c r="AI614" s="1747"/>
      <c r="AJ614" s="1747"/>
      <c r="AK614" s="1747"/>
      <c r="AL614" s="456"/>
      <c r="AZ614" s="456"/>
      <c r="BA614" s="46" t="s">
        <v>1203</v>
      </c>
      <c r="BB614" s="46"/>
      <c r="BC614" s="46"/>
      <c r="BD614" s="46"/>
      <c r="BE614" s="1728">
        <f t="shared" si="0"/>
        <v>0</v>
      </c>
      <c r="BF614" s="1730"/>
      <c r="BG614" s="1728">
        <f t="shared" si="1"/>
        <v>0</v>
      </c>
      <c r="BH614" s="1730"/>
      <c r="BI614" s="1728">
        <f t="shared" si="2"/>
        <v>1</v>
      </c>
      <c r="BJ614" s="1730"/>
      <c r="BK614" s="1728">
        <f t="shared" si="3"/>
        <v>5</v>
      </c>
      <c r="BL614" s="1730"/>
      <c r="BM614" s="46"/>
      <c r="BN614" s="1713">
        <f t="shared" si="4"/>
        <v>0</v>
      </c>
      <c r="BO614" s="1714"/>
      <c r="BP614" s="1714"/>
      <c r="BQ614" s="1714"/>
      <c r="BR614" s="1715"/>
      <c r="BS614" s="1720">
        <f t="shared" si="5"/>
        <v>5</v>
      </c>
      <c r="BT614" s="1720"/>
      <c r="BU614" s="1720"/>
      <c r="BV614" s="1720"/>
      <c r="BW614" s="1720"/>
      <c r="BX614" s="1720">
        <f t="shared" si="6"/>
        <v>0</v>
      </c>
      <c r="BY614" s="1720"/>
      <c r="BZ614" s="1720"/>
      <c r="CA614" s="1720"/>
      <c r="CB614" s="1720"/>
      <c r="CC614" s="1720">
        <f t="shared" si="7"/>
        <v>0</v>
      </c>
      <c r="CD614" s="1720"/>
      <c r="CE614" s="1720"/>
      <c r="CF614" s="1720"/>
      <c r="CG614" s="1720"/>
      <c r="CH614" s="1720">
        <f t="shared" si="8"/>
        <v>0</v>
      </c>
      <c r="CI614" s="1720"/>
      <c r="CJ614" s="1720"/>
      <c r="CK614" s="1720"/>
      <c r="CL614" s="1720"/>
      <c r="CM614" s="1720">
        <f t="shared" si="9"/>
        <v>0</v>
      </c>
      <c r="CN614" s="1720"/>
      <c r="CO614" s="1720"/>
      <c r="CP614" s="1720"/>
      <c r="CQ614" s="1720"/>
      <c r="CR614" s="449"/>
      <c r="CS614" s="1733">
        <f t="shared" si="10"/>
        <v>0</v>
      </c>
      <c r="CT614" s="1733"/>
      <c r="CU614" s="1733"/>
      <c r="CV614" s="1733"/>
      <c r="CW614" s="1733"/>
      <c r="CX614" s="1733">
        <f t="shared" si="11"/>
        <v>5</v>
      </c>
      <c r="CY614" s="1733"/>
      <c r="CZ614" s="1733"/>
      <c r="DA614" s="1733"/>
      <c r="DB614" s="1733"/>
      <c r="DC614" s="1733">
        <f t="shared" si="12"/>
        <v>0</v>
      </c>
      <c r="DD614" s="1733"/>
      <c r="DE614" s="1733"/>
      <c r="DF614" s="1733"/>
      <c r="DG614" s="1733"/>
      <c r="DH614" s="1733">
        <f t="shared" si="13"/>
        <v>0</v>
      </c>
      <c r="DI614" s="1733"/>
      <c r="DJ614" s="1733"/>
      <c r="DK614" s="1733"/>
      <c r="DL614" s="1733"/>
      <c r="DM614" s="1733">
        <f t="shared" si="14"/>
        <v>0</v>
      </c>
      <c r="DN614" s="1733"/>
      <c r="DO614" s="1733"/>
      <c r="DP614" s="1733"/>
      <c r="DQ614" s="1733"/>
      <c r="DR614" s="1733">
        <f t="shared" si="15"/>
        <v>0</v>
      </c>
      <c r="DS614" s="1733"/>
      <c r="DT614" s="1733"/>
      <c r="DU614" s="1733"/>
      <c r="DV614" s="1733"/>
      <c r="DW614" s="456"/>
      <c r="DX614" s="1728" t="str">
        <f t="shared" si="16"/>
        <v xml:space="preserve"> </v>
      </c>
      <c r="DY614" s="1729"/>
      <c r="DZ614" s="1729"/>
      <c r="EA614" s="1729"/>
      <c r="EB614" s="1730"/>
      <c r="EC614" s="1728">
        <f t="shared" si="17"/>
        <v>727.5</v>
      </c>
      <c r="ED614" s="1729"/>
      <c r="EE614" s="1729"/>
      <c r="EF614" s="1729"/>
      <c r="EG614" s="1730"/>
      <c r="EH614" s="1728" t="str">
        <f t="shared" si="18"/>
        <v xml:space="preserve"> </v>
      </c>
      <c r="EI614" s="1729"/>
      <c r="EJ614" s="1729"/>
      <c r="EK614" s="1729"/>
      <c r="EL614" s="1730"/>
      <c r="EM614" s="1728" t="str">
        <f t="shared" si="19"/>
        <v xml:space="preserve"> </v>
      </c>
      <c r="EN614" s="1729"/>
      <c r="EO614" s="1729"/>
      <c r="EP614" s="1729"/>
      <c r="EQ614" s="1730"/>
      <c r="ER614" s="1728" t="str">
        <f t="shared" si="20"/>
        <v xml:space="preserve"> </v>
      </c>
      <c r="ES614" s="1729"/>
      <c r="ET614" s="1729"/>
      <c r="EU614" s="1729"/>
      <c r="EV614" s="1730"/>
      <c r="EW614" s="1728" t="str">
        <f t="shared" si="21"/>
        <v xml:space="preserve"> </v>
      </c>
      <c r="EX614" s="1729"/>
      <c r="EY614" s="1729"/>
      <c r="EZ614" s="1729"/>
      <c r="FA614" s="1730"/>
    </row>
    <row r="615" spans="1:157" ht="13.2">
      <c r="A615" s="26"/>
      <c r="B615" s="456" t="s">
        <v>630</v>
      </c>
      <c r="C615" s="456"/>
      <c r="D615" s="456"/>
      <c r="E615" s="456"/>
      <c r="F615" s="456"/>
      <c r="G615" s="1983"/>
      <c r="H615" s="1983"/>
      <c r="I615" s="1983"/>
      <c r="J615" s="1983"/>
      <c r="K615" s="1983"/>
      <c r="L615" s="1983"/>
      <c r="M615" s="456"/>
      <c r="N615" s="456"/>
      <c r="O615" s="1468" t="s">
        <v>859</v>
      </c>
      <c r="P615" s="1725"/>
      <c r="Q615" s="1725"/>
      <c r="R615" s="1725"/>
      <c r="S615" s="456"/>
      <c r="T615" s="26"/>
      <c r="U615" s="456" t="s">
        <v>630</v>
      </c>
      <c r="V615" s="456"/>
      <c r="W615" s="456"/>
      <c r="X615" s="456"/>
      <c r="Y615" s="456"/>
      <c r="Z615" s="1983"/>
      <c r="AA615" s="1983"/>
      <c r="AB615" s="1983"/>
      <c r="AC615" s="1983"/>
      <c r="AD615" s="1983"/>
      <c r="AE615" s="1983"/>
      <c r="AF615" s="456"/>
      <c r="AG615" s="456"/>
      <c r="AH615" s="1468" t="s">
        <v>859</v>
      </c>
      <c r="AI615" s="1725"/>
      <c r="AJ615" s="1725"/>
      <c r="AK615" s="1725"/>
      <c r="AL615" s="456"/>
      <c r="AZ615" s="46"/>
      <c r="BA615" s="46"/>
      <c r="BB615" s="46"/>
      <c r="BC615" s="46"/>
      <c r="BD615" s="46"/>
      <c r="BE615" s="1728">
        <f t="shared" si="0"/>
        <v>1</v>
      </c>
      <c r="BF615" s="1730"/>
      <c r="BG615" s="1728">
        <f t="shared" si="1"/>
        <v>14</v>
      </c>
      <c r="BH615" s="1730"/>
      <c r="BI615" s="1728">
        <f t="shared" si="2"/>
        <v>0</v>
      </c>
      <c r="BJ615" s="1730"/>
      <c r="BK615" s="1728">
        <f t="shared" si="3"/>
        <v>0</v>
      </c>
      <c r="BL615" s="1730"/>
      <c r="BM615" s="46"/>
      <c r="BN615" s="1713">
        <f t="shared" si="4"/>
        <v>0</v>
      </c>
      <c r="BO615" s="1714"/>
      <c r="BP615" s="1714"/>
      <c r="BQ615" s="1714"/>
      <c r="BR615" s="1715"/>
      <c r="BS615" s="1720">
        <f t="shared" si="5"/>
        <v>14</v>
      </c>
      <c r="BT615" s="1720"/>
      <c r="BU615" s="1720"/>
      <c r="BV615" s="1720"/>
      <c r="BW615" s="1720"/>
      <c r="BX615" s="1720">
        <f t="shared" si="6"/>
        <v>0</v>
      </c>
      <c r="BY615" s="1720"/>
      <c r="BZ615" s="1720"/>
      <c r="CA615" s="1720"/>
      <c r="CB615" s="1720"/>
      <c r="CC615" s="1720">
        <f t="shared" si="7"/>
        <v>0</v>
      </c>
      <c r="CD615" s="1720"/>
      <c r="CE615" s="1720"/>
      <c r="CF615" s="1720"/>
      <c r="CG615" s="1720"/>
      <c r="CH615" s="1720">
        <f t="shared" si="8"/>
        <v>0</v>
      </c>
      <c r="CI615" s="1720"/>
      <c r="CJ615" s="1720"/>
      <c r="CK615" s="1720"/>
      <c r="CL615" s="1720"/>
      <c r="CM615" s="1720">
        <f t="shared" si="9"/>
        <v>0</v>
      </c>
      <c r="CN615" s="1720"/>
      <c r="CO615" s="1720"/>
      <c r="CP615" s="1720"/>
      <c r="CQ615" s="1720"/>
      <c r="CR615" s="449"/>
      <c r="CS615" s="1733">
        <f t="shared" si="10"/>
        <v>0</v>
      </c>
      <c r="CT615" s="1733"/>
      <c r="CU615" s="1733"/>
      <c r="CV615" s="1733"/>
      <c r="CW615" s="1733"/>
      <c r="CX615" s="1733">
        <f t="shared" si="11"/>
        <v>0</v>
      </c>
      <c r="CY615" s="1733"/>
      <c r="CZ615" s="1733"/>
      <c r="DA615" s="1733"/>
      <c r="DB615" s="1733"/>
      <c r="DC615" s="1733">
        <f t="shared" si="12"/>
        <v>0</v>
      </c>
      <c r="DD615" s="1733"/>
      <c r="DE615" s="1733"/>
      <c r="DF615" s="1733"/>
      <c r="DG615" s="1733"/>
      <c r="DH615" s="1733">
        <f t="shared" si="13"/>
        <v>0</v>
      </c>
      <c r="DI615" s="1733"/>
      <c r="DJ615" s="1733"/>
      <c r="DK615" s="1733"/>
      <c r="DL615" s="1733"/>
      <c r="DM615" s="1733">
        <f t="shared" si="14"/>
        <v>0</v>
      </c>
      <c r="DN615" s="1733"/>
      <c r="DO615" s="1733"/>
      <c r="DP615" s="1733"/>
      <c r="DQ615" s="1733"/>
      <c r="DR615" s="1733">
        <f t="shared" si="15"/>
        <v>0</v>
      </c>
      <c r="DS615" s="1733"/>
      <c r="DT615" s="1733"/>
      <c r="DU615" s="1733"/>
      <c r="DV615" s="1733"/>
      <c r="DW615" s="456"/>
      <c r="DX615" s="1728" t="str">
        <f t="shared" si="16"/>
        <v xml:space="preserve"> </v>
      </c>
      <c r="DY615" s="1729"/>
      <c r="DZ615" s="1729"/>
      <c r="EA615" s="1729"/>
      <c r="EB615" s="1730"/>
      <c r="EC615" s="1728">
        <f t="shared" si="17"/>
        <v>1263.1666666666667</v>
      </c>
      <c r="ED615" s="1729"/>
      <c r="EE615" s="1729"/>
      <c r="EF615" s="1729"/>
      <c r="EG615" s="1730"/>
      <c r="EH615" s="1728" t="str">
        <f t="shared" si="18"/>
        <v xml:space="preserve"> </v>
      </c>
      <c r="EI615" s="1729"/>
      <c r="EJ615" s="1729"/>
      <c r="EK615" s="1729"/>
      <c r="EL615" s="1730"/>
      <c r="EM615" s="1728" t="str">
        <f t="shared" si="19"/>
        <v xml:space="preserve"> </v>
      </c>
      <c r="EN615" s="1729"/>
      <c r="EO615" s="1729"/>
      <c r="EP615" s="1729"/>
      <c r="EQ615" s="1730"/>
      <c r="ER615" s="1728" t="str">
        <f t="shared" si="20"/>
        <v xml:space="preserve"> </v>
      </c>
      <c r="ES615" s="1729"/>
      <c r="ET615" s="1729"/>
      <c r="EU615" s="1729"/>
      <c r="EV615" s="1730"/>
      <c r="EW615" s="1728" t="str">
        <f t="shared" si="21"/>
        <v xml:space="preserve"> </v>
      </c>
      <c r="EX615" s="1729"/>
      <c r="EY615" s="1729"/>
      <c r="EZ615" s="1729"/>
      <c r="FA615" s="1730"/>
    </row>
    <row r="616" spans="1:157" ht="13.2">
      <c r="A616" s="26"/>
      <c r="B616" s="456" t="s">
        <v>1176</v>
      </c>
      <c r="C616" s="456"/>
      <c r="D616" s="456"/>
      <c r="E616" s="456"/>
      <c r="F616" s="456"/>
      <c r="G616" s="456"/>
      <c r="H616" s="1727" t="str">
        <f>G611</f>
        <v>Deferred Interest - Soft Loans</v>
      </c>
      <c r="I616" s="1727"/>
      <c r="J616" s="1727"/>
      <c r="K616" s="1727"/>
      <c r="L616" s="1727"/>
      <c r="M616" s="1727"/>
      <c r="N616" s="1727"/>
      <c r="O616" s="1727"/>
      <c r="P616" s="1727"/>
      <c r="Q616" s="1727"/>
      <c r="R616" s="1727"/>
      <c r="S616" s="456"/>
      <c r="T616" s="26"/>
      <c r="U616" s="456" t="s">
        <v>1176</v>
      </c>
      <c r="V616" s="456"/>
      <c r="W616" s="456"/>
      <c r="X616" s="456"/>
      <c r="Y616" s="456"/>
      <c r="Z616" s="456"/>
      <c r="AA616" s="1727"/>
      <c r="AB616" s="1727"/>
      <c r="AC616" s="1727"/>
      <c r="AD616" s="1727"/>
      <c r="AE616" s="1727"/>
      <c r="AF616" s="1727"/>
      <c r="AG616" s="1727"/>
      <c r="AH616" s="1727"/>
      <c r="AI616" s="1727"/>
      <c r="AJ616" s="1727"/>
      <c r="AK616" s="1727"/>
      <c r="AL616" s="456"/>
      <c r="AZ616" s="46"/>
      <c r="BA616" s="46"/>
      <c r="BB616" s="46"/>
      <c r="BC616" s="46"/>
      <c r="BD616" s="46"/>
      <c r="BE616" s="1728">
        <f t="shared" si="0"/>
        <v>0</v>
      </c>
      <c r="BF616" s="1730"/>
      <c r="BG616" s="1728">
        <f t="shared" si="1"/>
        <v>0</v>
      </c>
      <c r="BH616" s="1730"/>
      <c r="BI616" s="1728">
        <f t="shared" si="2"/>
        <v>0</v>
      </c>
      <c r="BJ616" s="1730"/>
      <c r="BK616" s="1728">
        <f t="shared" si="3"/>
        <v>0</v>
      </c>
      <c r="BL616" s="1730"/>
      <c r="BM616" s="46"/>
      <c r="BN616" s="1713">
        <f t="shared" si="4"/>
        <v>0</v>
      </c>
      <c r="BO616" s="1714"/>
      <c r="BP616" s="1714"/>
      <c r="BQ616" s="1714"/>
      <c r="BR616" s="1715"/>
      <c r="BS616" s="1720">
        <f t="shared" si="5"/>
        <v>1</v>
      </c>
      <c r="BT616" s="1720"/>
      <c r="BU616" s="1720"/>
      <c r="BV616" s="1720"/>
      <c r="BW616" s="1720"/>
      <c r="BX616" s="1720">
        <f t="shared" si="6"/>
        <v>0</v>
      </c>
      <c r="BY616" s="1720"/>
      <c r="BZ616" s="1720"/>
      <c r="CA616" s="1720"/>
      <c r="CB616" s="1720"/>
      <c r="CC616" s="1720">
        <f t="shared" si="7"/>
        <v>0</v>
      </c>
      <c r="CD616" s="1720"/>
      <c r="CE616" s="1720"/>
      <c r="CF616" s="1720"/>
      <c r="CG616" s="1720"/>
      <c r="CH616" s="1720">
        <f t="shared" si="8"/>
        <v>0</v>
      </c>
      <c r="CI616" s="1720"/>
      <c r="CJ616" s="1720"/>
      <c r="CK616" s="1720"/>
      <c r="CL616" s="1720"/>
      <c r="CM616" s="1720">
        <f t="shared" si="9"/>
        <v>0</v>
      </c>
      <c r="CN616" s="1720"/>
      <c r="CO616" s="1720"/>
      <c r="CP616" s="1720"/>
      <c r="CQ616" s="1720"/>
      <c r="CR616" s="449"/>
      <c r="CS616" s="1733">
        <f t="shared" si="10"/>
        <v>0</v>
      </c>
      <c r="CT616" s="1733"/>
      <c r="CU616" s="1733"/>
      <c r="CV616" s="1733"/>
      <c r="CW616" s="1733"/>
      <c r="CX616" s="1733">
        <f t="shared" si="11"/>
        <v>0</v>
      </c>
      <c r="CY616" s="1733"/>
      <c r="CZ616" s="1733"/>
      <c r="DA616" s="1733"/>
      <c r="DB616" s="1733"/>
      <c r="DC616" s="1733">
        <f t="shared" si="12"/>
        <v>0</v>
      </c>
      <c r="DD616" s="1733"/>
      <c r="DE616" s="1733"/>
      <c r="DF616" s="1733"/>
      <c r="DG616" s="1733"/>
      <c r="DH616" s="1733">
        <f t="shared" si="13"/>
        <v>0</v>
      </c>
      <c r="DI616" s="1733"/>
      <c r="DJ616" s="1733"/>
      <c r="DK616" s="1733"/>
      <c r="DL616" s="1733"/>
      <c r="DM616" s="1733">
        <f t="shared" si="14"/>
        <v>0</v>
      </c>
      <c r="DN616" s="1733"/>
      <c r="DO616" s="1733"/>
      <c r="DP616" s="1733"/>
      <c r="DQ616" s="1733"/>
      <c r="DR616" s="1733">
        <f t="shared" si="15"/>
        <v>0</v>
      </c>
      <c r="DS616" s="1733"/>
      <c r="DT616" s="1733"/>
      <c r="DU616" s="1733"/>
      <c r="DV616" s="1733"/>
      <c r="DW616" s="456"/>
      <c r="DX616" s="1728" t="str">
        <f t="shared" si="16"/>
        <v xml:space="preserve"> </v>
      </c>
      <c r="DY616" s="1729"/>
      <c r="DZ616" s="1729"/>
      <c r="EA616" s="1729"/>
      <c r="EB616" s="1730"/>
      <c r="EC616" s="1728">
        <f t="shared" si="17"/>
        <v>1531</v>
      </c>
      <c r="ED616" s="1729"/>
      <c r="EE616" s="1729"/>
      <c r="EF616" s="1729"/>
      <c r="EG616" s="1730"/>
      <c r="EH616" s="1728" t="str">
        <f t="shared" si="18"/>
        <v xml:space="preserve"> </v>
      </c>
      <c r="EI616" s="1729"/>
      <c r="EJ616" s="1729"/>
      <c r="EK616" s="1729"/>
      <c r="EL616" s="1730"/>
      <c r="EM616" s="1728" t="str">
        <f t="shared" si="19"/>
        <v xml:space="preserve"> </v>
      </c>
      <c r="EN616" s="1729"/>
      <c r="EO616" s="1729"/>
      <c r="EP616" s="1729"/>
      <c r="EQ616" s="1730"/>
      <c r="ER616" s="1728" t="str">
        <f t="shared" si="20"/>
        <v xml:space="preserve"> </v>
      </c>
      <c r="ES616" s="1729"/>
      <c r="ET616" s="1729"/>
      <c r="EU616" s="1729"/>
      <c r="EV616" s="1730"/>
      <c r="EW616" s="1728" t="str">
        <f t="shared" si="21"/>
        <v xml:space="preserve"> </v>
      </c>
      <c r="EX616" s="1729"/>
      <c r="EY616" s="1729"/>
      <c r="EZ616" s="1729"/>
      <c r="FA616" s="1730"/>
    </row>
    <row r="617" spans="1:157" ht="13.2">
      <c r="A617" s="26"/>
      <c r="B617" s="456" t="s">
        <v>1180</v>
      </c>
      <c r="C617" s="456"/>
      <c r="D617" s="456"/>
      <c r="E617" s="456"/>
      <c r="F617" s="456"/>
      <c r="G617" s="456"/>
      <c r="H617" s="456"/>
      <c r="I617" s="456"/>
      <c r="J617" s="456"/>
      <c r="K617" s="456"/>
      <c r="L617" s="456"/>
      <c r="M617" s="456"/>
      <c r="N617" s="1731" t="s">
        <v>643</v>
      </c>
      <c r="O617" s="1731"/>
      <c r="P617" s="456"/>
      <c r="Q617" s="456"/>
      <c r="R617" s="456"/>
      <c r="S617" s="456"/>
      <c r="T617" s="26"/>
      <c r="U617" s="456" t="s">
        <v>1180</v>
      </c>
      <c r="V617" s="456"/>
      <c r="W617" s="456"/>
      <c r="X617" s="456"/>
      <c r="Y617" s="456"/>
      <c r="Z617" s="456"/>
      <c r="AA617" s="456"/>
      <c r="AB617" s="456"/>
      <c r="AC617" s="456"/>
      <c r="AD617" s="456"/>
      <c r="AE617" s="456"/>
      <c r="AF617" s="456"/>
      <c r="AG617" s="1731" t="s">
        <v>640</v>
      </c>
      <c r="AH617" s="1731"/>
      <c r="AI617" s="456"/>
      <c r="AJ617" s="456"/>
      <c r="AK617" s="456"/>
      <c r="AL617" s="456"/>
      <c r="AZ617" s="46"/>
      <c r="BA617" s="46"/>
      <c r="BB617" s="46"/>
      <c r="BC617" s="46"/>
      <c r="BD617" s="46"/>
      <c r="BE617" s="1728">
        <f t="shared" si="0"/>
        <v>0</v>
      </c>
      <c r="BF617" s="1730"/>
      <c r="BG617" s="1728">
        <f t="shared" si="1"/>
        <v>0</v>
      </c>
      <c r="BH617" s="1730"/>
      <c r="BI617" s="1728">
        <f t="shared" si="2"/>
        <v>1</v>
      </c>
      <c r="BJ617" s="1730"/>
      <c r="BK617" s="1728">
        <f t="shared" si="3"/>
        <v>3</v>
      </c>
      <c r="BL617" s="1730"/>
      <c r="BM617" s="46"/>
      <c r="BN617" s="1713">
        <f t="shared" si="4"/>
        <v>0</v>
      </c>
      <c r="BO617" s="1714"/>
      <c r="BP617" s="1714"/>
      <c r="BQ617" s="1714"/>
      <c r="BR617" s="1715"/>
      <c r="BS617" s="1720">
        <f t="shared" si="5"/>
        <v>0</v>
      </c>
      <c r="BT617" s="1720"/>
      <c r="BU617" s="1720"/>
      <c r="BV617" s="1720"/>
      <c r="BW617" s="1720"/>
      <c r="BX617" s="1720">
        <f t="shared" si="6"/>
        <v>3</v>
      </c>
      <c r="BY617" s="1720"/>
      <c r="BZ617" s="1720"/>
      <c r="CA617" s="1720"/>
      <c r="CB617" s="1720"/>
      <c r="CC617" s="1720">
        <f t="shared" si="7"/>
        <v>0</v>
      </c>
      <c r="CD617" s="1720"/>
      <c r="CE617" s="1720"/>
      <c r="CF617" s="1720"/>
      <c r="CG617" s="1720"/>
      <c r="CH617" s="1720">
        <f t="shared" si="8"/>
        <v>0</v>
      </c>
      <c r="CI617" s="1720"/>
      <c r="CJ617" s="1720"/>
      <c r="CK617" s="1720"/>
      <c r="CL617" s="1720"/>
      <c r="CM617" s="1720">
        <f t="shared" si="9"/>
        <v>0</v>
      </c>
      <c r="CN617" s="1720"/>
      <c r="CO617" s="1720"/>
      <c r="CP617" s="1720"/>
      <c r="CQ617" s="1720"/>
      <c r="CR617" s="449"/>
      <c r="CS617" s="1733">
        <f t="shared" si="10"/>
        <v>0</v>
      </c>
      <c r="CT617" s="1733"/>
      <c r="CU617" s="1733"/>
      <c r="CV617" s="1733"/>
      <c r="CW617" s="1733"/>
      <c r="CX617" s="1733">
        <f t="shared" si="11"/>
        <v>0</v>
      </c>
      <c r="CY617" s="1733"/>
      <c r="CZ617" s="1733"/>
      <c r="DA617" s="1733"/>
      <c r="DB617" s="1733"/>
      <c r="DC617" s="1733">
        <f t="shared" si="12"/>
        <v>3</v>
      </c>
      <c r="DD617" s="1733"/>
      <c r="DE617" s="1733"/>
      <c r="DF617" s="1733"/>
      <c r="DG617" s="1733"/>
      <c r="DH617" s="1733">
        <f t="shared" si="13"/>
        <v>0</v>
      </c>
      <c r="DI617" s="1733"/>
      <c r="DJ617" s="1733"/>
      <c r="DK617" s="1733"/>
      <c r="DL617" s="1733"/>
      <c r="DM617" s="1733">
        <f t="shared" si="14"/>
        <v>0</v>
      </c>
      <c r="DN617" s="1733"/>
      <c r="DO617" s="1733"/>
      <c r="DP617" s="1733"/>
      <c r="DQ617" s="1733"/>
      <c r="DR617" s="1733">
        <f t="shared" si="15"/>
        <v>0</v>
      </c>
      <c r="DS617" s="1733"/>
      <c r="DT617" s="1733"/>
      <c r="DU617" s="1733"/>
      <c r="DV617" s="1733"/>
      <c r="DW617" s="456"/>
      <c r="DX617" s="1728" t="str">
        <f t="shared" si="16"/>
        <v xml:space="preserve"> </v>
      </c>
      <c r="DY617" s="1729"/>
      <c r="DZ617" s="1729"/>
      <c r="EA617" s="1729"/>
      <c r="EB617" s="1730"/>
      <c r="EC617" s="1728" t="str">
        <f t="shared" si="17"/>
        <v xml:space="preserve"> </v>
      </c>
      <c r="ED617" s="1729"/>
      <c r="EE617" s="1729"/>
      <c r="EF617" s="1729"/>
      <c r="EG617" s="1730"/>
      <c r="EH617" s="1728">
        <f t="shared" si="18"/>
        <v>376.25</v>
      </c>
      <c r="EI617" s="1729"/>
      <c r="EJ617" s="1729"/>
      <c r="EK617" s="1729"/>
      <c r="EL617" s="1730"/>
      <c r="EM617" s="1728" t="str">
        <f t="shared" si="19"/>
        <v xml:space="preserve"> </v>
      </c>
      <c r="EN617" s="1729"/>
      <c r="EO617" s="1729"/>
      <c r="EP617" s="1729"/>
      <c r="EQ617" s="1730"/>
      <c r="ER617" s="1728" t="str">
        <f t="shared" si="20"/>
        <v xml:space="preserve"> </v>
      </c>
      <c r="ES617" s="1729"/>
      <c r="ET617" s="1729"/>
      <c r="EU617" s="1729"/>
      <c r="EV617" s="1730"/>
      <c r="EW617" s="1728" t="str">
        <f t="shared" si="21"/>
        <v xml:space="preserve"> </v>
      </c>
      <c r="EX617" s="1729"/>
      <c r="EY617" s="1729"/>
      <c r="EZ617" s="1729"/>
      <c r="FA617" s="1730"/>
    </row>
    <row r="618" spans="1:157" s="5" customFormat="1" ht="13.2">
      <c r="A618" s="26"/>
      <c r="B618" s="456"/>
      <c r="C618" s="456"/>
      <c r="D618" s="456"/>
      <c r="E618" s="456"/>
      <c r="F618" s="456"/>
      <c r="G618" s="456"/>
      <c r="H618" s="456"/>
      <c r="I618" s="456"/>
      <c r="J618" s="456"/>
      <c r="K618" s="456"/>
      <c r="L618" s="456"/>
      <c r="M618" s="456"/>
      <c r="N618" s="456"/>
      <c r="O618" s="456"/>
      <c r="P618" s="456"/>
      <c r="Q618" s="456"/>
      <c r="R618" s="456"/>
      <c r="S618" s="456"/>
      <c r="T618" s="26"/>
      <c r="U618" s="456"/>
      <c r="V618" s="456"/>
      <c r="W618" s="456"/>
      <c r="X618" s="456"/>
      <c r="Y618" s="456"/>
      <c r="Z618" s="456"/>
      <c r="AA618" s="456"/>
      <c r="AB618" s="456"/>
      <c r="AC618" s="456"/>
      <c r="AD618" s="456"/>
      <c r="AE618" s="456"/>
      <c r="AF618" s="456"/>
      <c r="AG618" s="456"/>
      <c r="AH618" s="456"/>
      <c r="AI618" s="456"/>
      <c r="AJ618" s="456"/>
      <c r="AK618" s="456"/>
      <c r="AL618" s="456"/>
      <c r="AM618" s="29"/>
      <c r="AN618" s="29"/>
      <c r="AO618" s="29"/>
      <c r="AP618" s="29"/>
      <c r="AQ618" s="29"/>
      <c r="AR618" s="29"/>
      <c r="AS618" s="29"/>
      <c r="AT618" s="29"/>
      <c r="AU618" s="29"/>
      <c r="AV618" s="29"/>
      <c r="AW618" s="29"/>
      <c r="AX618" s="29"/>
      <c r="AY618" s="29"/>
      <c r="AZ618" s="46"/>
      <c r="BA618" s="46"/>
      <c r="BB618" s="46"/>
      <c r="BC618" s="46"/>
      <c r="BD618" s="46"/>
      <c r="BE618" s="1728">
        <f t="shared" si="0"/>
        <v>0</v>
      </c>
      <c r="BF618" s="1730"/>
      <c r="BG618" s="1728">
        <f t="shared" si="1"/>
        <v>0</v>
      </c>
      <c r="BH618" s="1730"/>
      <c r="BI618" s="1728">
        <f t="shared" si="2"/>
        <v>1</v>
      </c>
      <c r="BJ618" s="1730"/>
      <c r="BK618" s="1728">
        <f t="shared" si="3"/>
        <v>3</v>
      </c>
      <c r="BL618" s="1730"/>
      <c r="BM618" s="46"/>
      <c r="BN618" s="1713">
        <f t="shared" si="4"/>
        <v>0</v>
      </c>
      <c r="BO618" s="1714"/>
      <c r="BP618" s="1714"/>
      <c r="BQ618" s="1714"/>
      <c r="BR618" s="1715"/>
      <c r="BS618" s="1720">
        <f t="shared" si="5"/>
        <v>0</v>
      </c>
      <c r="BT618" s="1720"/>
      <c r="BU618" s="1720"/>
      <c r="BV618" s="1720"/>
      <c r="BW618" s="1720"/>
      <c r="BX618" s="1720">
        <f t="shared" si="6"/>
        <v>3</v>
      </c>
      <c r="BY618" s="1720"/>
      <c r="BZ618" s="1720"/>
      <c r="CA618" s="1720"/>
      <c r="CB618" s="1720"/>
      <c r="CC618" s="1720">
        <f t="shared" si="7"/>
        <v>0</v>
      </c>
      <c r="CD618" s="1720"/>
      <c r="CE618" s="1720"/>
      <c r="CF618" s="1720"/>
      <c r="CG618" s="1720"/>
      <c r="CH618" s="1720">
        <f t="shared" si="8"/>
        <v>0</v>
      </c>
      <c r="CI618" s="1720"/>
      <c r="CJ618" s="1720"/>
      <c r="CK618" s="1720"/>
      <c r="CL618" s="1720"/>
      <c r="CM618" s="1720">
        <f t="shared" si="9"/>
        <v>0</v>
      </c>
      <c r="CN618" s="1720"/>
      <c r="CO618" s="1720"/>
      <c r="CP618" s="1720"/>
      <c r="CQ618" s="1720"/>
      <c r="CR618" s="449"/>
      <c r="CS618" s="1733">
        <f t="shared" si="10"/>
        <v>0</v>
      </c>
      <c r="CT618" s="1733"/>
      <c r="CU618" s="1733"/>
      <c r="CV618" s="1733"/>
      <c r="CW618" s="1733"/>
      <c r="CX618" s="1733">
        <f t="shared" si="11"/>
        <v>0</v>
      </c>
      <c r="CY618" s="1733"/>
      <c r="CZ618" s="1733"/>
      <c r="DA618" s="1733"/>
      <c r="DB618" s="1733"/>
      <c r="DC618" s="1733">
        <f t="shared" si="12"/>
        <v>3</v>
      </c>
      <c r="DD618" s="1733"/>
      <c r="DE618" s="1733"/>
      <c r="DF618" s="1733"/>
      <c r="DG618" s="1733"/>
      <c r="DH618" s="1733">
        <f t="shared" si="13"/>
        <v>0</v>
      </c>
      <c r="DI618" s="1733"/>
      <c r="DJ618" s="1733"/>
      <c r="DK618" s="1733"/>
      <c r="DL618" s="1733"/>
      <c r="DM618" s="1733">
        <f t="shared" si="14"/>
        <v>0</v>
      </c>
      <c r="DN618" s="1733"/>
      <c r="DO618" s="1733"/>
      <c r="DP618" s="1733"/>
      <c r="DQ618" s="1733"/>
      <c r="DR618" s="1733">
        <f t="shared" si="15"/>
        <v>0</v>
      </c>
      <c r="DS618" s="1733"/>
      <c r="DT618" s="1733"/>
      <c r="DU618" s="1733"/>
      <c r="DV618" s="1733"/>
      <c r="DW618" s="46"/>
      <c r="DX618" s="1728" t="str">
        <f t="shared" si="16"/>
        <v xml:space="preserve"> </v>
      </c>
      <c r="DY618" s="1729"/>
      <c r="DZ618" s="1729"/>
      <c r="EA618" s="1729"/>
      <c r="EB618" s="1730"/>
      <c r="EC618" s="1728" t="str">
        <f t="shared" si="17"/>
        <v xml:space="preserve"> </v>
      </c>
      <c r="ED618" s="1729"/>
      <c r="EE618" s="1729"/>
      <c r="EF618" s="1729"/>
      <c r="EG618" s="1730"/>
      <c r="EH618" s="1728">
        <f t="shared" si="18"/>
        <v>858.5</v>
      </c>
      <c r="EI618" s="1729"/>
      <c r="EJ618" s="1729"/>
      <c r="EK618" s="1729"/>
      <c r="EL618" s="1730"/>
      <c r="EM618" s="1728" t="str">
        <f t="shared" si="19"/>
        <v xml:space="preserve"> </v>
      </c>
      <c r="EN618" s="1729"/>
      <c r="EO618" s="1729"/>
      <c r="EP618" s="1729"/>
      <c r="EQ618" s="1730"/>
      <c r="ER618" s="1728" t="str">
        <f t="shared" si="20"/>
        <v xml:space="preserve"> </v>
      </c>
      <c r="ES618" s="1729"/>
      <c r="ET618" s="1729"/>
      <c r="EU618" s="1729"/>
      <c r="EV618" s="1730"/>
      <c r="EW618" s="1728" t="str">
        <f t="shared" si="21"/>
        <v xml:space="preserve"> </v>
      </c>
      <c r="EX618" s="1729"/>
      <c r="EY618" s="1729"/>
      <c r="EZ618" s="1729"/>
      <c r="FA618" s="1730"/>
    </row>
    <row r="619" spans="1:157" s="5" customFormat="1" ht="13.2">
      <c r="A619" s="63" t="s">
        <v>1168</v>
      </c>
      <c r="B619" s="456" t="s">
        <v>1171</v>
      </c>
      <c r="C619" s="456"/>
      <c r="D619" s="456"/>
      <c r="E619" s="456"/>
      <c r="F619" s="456"/>
      <c r="G619" s="1716">
        <f>C574</f>
        <v>0</v>
      </c>
      <c r="H619" s="1716"/>
      <c r="I619" s="1716"/>
      <c r="J619" s="1716"/>
      <c r="K619" s="1716"/>
      <c r="L619" s="1716"/>
      <c r="M619" s="1716"/>
      <c r="N619" s="1716"/>
      <c r="O619" s="1716"/>
      <c r="P619" s="1716"/>
      <c r="Q619" s="1716"/>
      <c r="R619" s="1716"/>
      <c r="S619" s="456"/>
      <c r="T619" s="63" t="s">
        <v>1169</v>
      </c>
      <c r="U619" s="456" t="s">
        <v>1171</v>
      </c>
      <c r="V619" s="456"/>
      <c r="W619" s="456"/>
      <c r="X619" s="456"/>
      <c r="Y619" s="456"/>
      <c r="Z619" s="1716">
        <f>C575</f>
        <v>0</v>
      </c>
      <c r="AA619" s="1716"/>
      <c r="AB619" s="1716"/>
      <c r="AC619" s="1716"/>
      <c r="AD619" s="1716"/>
      <c r="AE619" s="1716"/>
      <c r="AF619" s="1716"/>
      <c r="AG619" s="1716"/>
      <c r="AH619" s="1716"/>
      <c r="AI619" s="1716"/>
      <c r="AJ619" s="1716"/>
      <c r="AK619" s="1716"/>
      <c r="AL619" s="456"/>
      <c r="AM619" s="29"/>
      <c r="AN619" s="29"/>
      <c r="AO619" s="29"/>
      <c r="AP619" s="29"/>
      <c r="AQ619" s="29"/>
      <c r="AR619" s="29"/>
      <c r="AS619" s="29"/>
      <c r="AT619" s="29"/>
      <c r="AU619" s="29"/>
      <c r="AV619" s="29"/>
      <c r="AW619" s="29"/>
      <c r="AX619" s="29"/>
      <c r="AY619" s="29"/>
      <c r="AZ619" s="46"/>
      <c r="BA619" s="46"/>
      <c r="BB619" s="46"/>
      <c r="BC619" s="46"/>
      <c r="BD619" s="46"/>
      <c r="BE619" s="1728">
        <f t="shared" si="0"/>
        <v>1</v>
      </c>
      <c r="BF619" s="1730"/>
      <c r="BG619" s="1728">
        <f t="shared" si="1"/>
        <v>2</v>
      </c>
      <c r="BH619" s="1730"/>
      <c r="BI619" s="1728">
        <f t="shared" si="2"/>
        <v>0</v>
      </c>
      <c r="BJ619" s="1730"/>
      <c r="BK619" s="1728">
        <f t="shared" si="3"/>
        <v>0</v>
      </c>
      <c r="BL619" s="1730"/>
      <c r="BM619" s="46"/>
      <c r="BN619" s="1713">
        <f t="shared" si="4"/>
        <v>0</v>
      </c>
      <c r="BO619" s="1714"/>
      <c r="BP619" s="1714"/>
      <c r="BQ619" s="1714"/>
      <c r="BR619" s="1715"/>
      <c r="BS619" s="1720">
        <f t="shared" si="5"/>
        <v>0</v>
      </c>
      <c r="BT619" s="1720"/>
      <c r="BU619" s="1720"/>
      <c r="BV619" s="1720"/>
      <c r="BW619" s="1720"/>
      <c r="BX619" s="1720">
        <f t="shared" si="6"/>
        <v>2</v>
      </c>
      <c r="BY619" s="1720"/>
      <c r="BZ619" s="1720"/>
      <c r="CA619" s="1720"/>
      <c r="CB619" s="1720"/>
      <c r="CC619" s="1720">
        <f t="shared" si="7"/>
        <v>0</v>
      </c>
      <c r="CD619" s="1720"/>
      <c r="CE619" s="1720"/>
      <c r="CF619" s="1720"/>
      <c r="CG619" s="1720"/>
      <c r="CH619" s="1720">
        <f t="shared" si="8"/>
        <v>0</v>
      </c>
      <c r="CI619" s="1720"/>
      <c r="CJ619" s="1720"/>
      <c r="CK619" s="1720"/>
      <c r="CL619" s="1720"/>
      <c r="CM619" s="1720">
        <f t="shared" si="9"/>
        <v>0</v>
      </c>
      <c r="CN619" s="1720"/>
      <c r="CO619" s="1720"/>
      <c r="CP619" s="1720"/>
      <c r="CQ619" s="1720"/>
      <c r="CR619" s="449"/>
      <c r="CS619" s="1733">
        <f t="shared" si="10"/>
        <v>0</v>
      </c>
      <c r="CT619" s="1733"/>
      <c r="CU619" s="1733"/>
      <c r="CV619" s="1733"/>
      <c r="CW619" s="1733"/>
      <c r="CX619" s="1733">
        <f t="shared" si="11"/>
        <v>0</v>
      </c>
      <c r="CY619" s="1733"/>
      <c r="CZ619" s="1733"/>
      <c r="DA619" s="1733"/>
      <c r="DB619" s="1733"/>
      <c r="DC619" s="1733">
        <f t="shared" si="12"/>
        <v>0</v>
      </c>
      <c r="DD619" s="1733"/>
      <c r="DE619" s="1733"/>
      <c r="DF619" s="1733"/>
      <c r="DG619" s="1733"/>
      <c r="DH619" s="1733">
        <f t="shared" si="13"/>
        <v>0</v>
      </c>
      <c r="DI619" s="1733"/>
      <c r="DJ619" s="1733"/>
      <c r="DK619" s="1733"/>
      <c r="DL619" s="1733"/>
      <c r="DM619" s="1733">
        <f t="shared" si="14"/>
        <v>0</v>
      </c>
      <c r="DN619" s="1733"/>
      <c r="DO619" s="1733"/>
      <c r="DP619" s="1733"/>
      <c r="DQ619" s="1733"/>
      <c r="DR619" s="1733">
        <f t="shared" si="15"/>
        <v>0</v>
      </c>
      <c r="DS619" s="1733"/>
      <c r="DT619" s="1733"/>
      <c r="DU619" s="1733"/>
      <c r="DV619" s="1733"/>
      <c r="DW619" s="46"/>
      <c r="DX619" s="1728" t="str">
        <f t="shared" si="16"/>
        <v xml:space="preserve"> </v>
      </c>
      <c r="DY619" s="1729"/>
      <c r="DZ619" s="1729"/>
      <c r="EA619" s="1729"/>
      <c r="EB619" s="1730"/>
      <c r="EC619" s="1728" t="str">
        <f t="shared" si="17"/>
        <v xml:space="preserve"> </v>
      </c>
      <c r="ED619" s="1729"/>
      <c r="EE619" s="1729"/>
      <c r="EF619" s="1729"/>
      <c r="EG619" s="1730"/>
      <c r="EH619" s="1728">
        <f t="shared" si="18"/>
        <v>1501.5</v>
      </c>
      <c r="EI619" s="1729"/>
      <c r="EJ619" s="1729"/>
      <c r="EK619" s="1729"/>
      <c r="EL619" s="1730"/>
      <c r="EM619" s="1728" t="str">
        <f t="shared" si="19"/>
        <v xml:space="preserve"> </v>
      </c>
      <c r="EN619" s="1729"/>
      <c r="EO619" s="1729"/>
      <c r="EP619" s="1729"/>
      <c r="EQ619" s="1730"/>
      <c r="ER619" s="1728" t="str">
        <f t="shared" si="20"/>
        <v xml:space="preserve"> </v>
      </c>
      <c r="ES619" s="1729"/>
      <c r="ET619" s="1729"/>
      <c r="EU619" s="1729"/>
      <c r="EV619" s="1730"/>
      <c r="EW619" s="1728" t="str">
        <f t="shared" si="21"/>
        <v xml:space="preserve"> </v>
      </c>
      <c r="EX619" s="1729"/>
      <c r="EY619" s="1729"/>
      <c r="EZ619" s="1729"/>
      <c r="FA619" s="1730"/>
    </row>
    <row r="620" spans="1:157" s="5" customFormat="1" ht="13.2">
      <c r="A620" s="456"/>
      <c r="B620" s="456" t="s">
        <v>851</v>
      </c>
      <c r="C620" s="456"/>
      <c r="D620" s="456"/>
      <c r="E620" s="456"/>
      <c r="F620" s="456"/>
      <c r="G620" s="1727"/>
      <c r="H620" s="1727"/>
      <c r="I620" s="1727"/>
      <c r="J620" s="1727"/>
      <c r="K620" s="1727"/>
      <c r="L620" s="1727"/>
      <c r="M620" s="1727"/>
      <c r="N620" s="1727"/>
      <c r="O620" s="1727"/>
      <c r="P620" s="1727"/>
      <c r="Q620" s="1727"/>
      <c r="R620" s="1727"/>
      <c r="S620" s="456"/>
      <c r="T620" s="456"/>
      <c r="U620" s="456" t="s">
        <v>851</v>
      </c>
      <c r="V620" s="456"/>
      <c r="W620" s="456"/>
      <c r="X620" s="456"/>
      <c r="Y620" s="456"/>
      <c r="Z620" s="1727"/>
      <c r="AA620" s="1727"/>
      <c r="AB620" s="1727"/>
      <c r="AC620" s="1727"/>
      <c r="AD620" s="1727"/>
      <c r="AE620" s="1727"/>
      <c r="AF620" s="1727"/>
      <c r="AG620" s="1727"/>
      <c r="AH620" s="1727"/>
      <c r="AI620" s="1727"/>
      <c r="AJ620" s="1727"/>
      <c r="AK620" s="1727"/>
      <c r="AL620" s="456"/>
      <c r="AM620" s="29"/>
      <c r="AN620" s="29"/>
      <c r="AO620" s="29"/>
      <c r="AP620" s="29"/>
      <c r="AQ620" s="29"/>
      <c r="AR620" s="29"/>
      <c r="AS620" s="29"/>
      <c r="AT620" s="29"/>
      <c r="AU620" s="29"/>
      <c r="AV620" s="29"/>
      <c r="AW620" s="29"/>
      <c r="AX620" s="29"/>
      <c r="AY620" s="29"/>
      <c r="AZ620" s="46"/>
      <c r="BA620" s="46"/>
      <c r="BB620" s="46"/>
      <c r="BC620" s="46"/>
      <c r="BD620" s="46"/>
      <c r="BE620" s="1728">
        <f t="shared" si="0"/>
        <v>0</v>
      </c>
      <c r="BF620" s="1730"/>
      <c r="BG620" s="1728">
        <f t="shared" si="1"/>
        <v>0</v>
      </c>
      <c r="BH620" s="1730"/>
      <c r="BI620" s="1728">
        <f t="shared" si="2"/>
        <v>0</v>
      </c>
      <c r="BJ620" s="1730"/>
      <c r="BK620" s="1728">
        <f t="shared" si="3"/>
        <v>0</v>
      </c>
      <c r="BL620" s="1730"/>
      <c r="BM620" s="46"/>
      <c r="BN620" s="1713">
        <f t="shared" si="4"/>
        <v>0</v>
      </c>
      <c r="BO620" s="1714"/>
      <c r="BP620" s="1714"/>
      <c r="BQ620" s="1714"/>
      <c r="BR620" s="1715"/>
      <c r="BS620" s="1720">
        <f t="shared" si="5"/>
        <v>0</v>
      </c>
      <c r="BT620" s="1720"/>
      <c r="BU620" s="1720"/>
      <c r="BV620" s="1720"/>
      <c r="BW620" s="1720"/>
      <c r="BX620" s="1720">
        <f t="shared" si="6"/>
        <v>9</v>
      </c>
      <c r="BY620" s="1720"/>
      <c r="BZ620" s="1720"/>
      <c r="CA620" s="1720"/>
      <c r="CB620" s="1720"/>
      <c r="CC620" s="1720">
        <f t="shared" si="7"/>
        <v>0</v>
      </c>
      <c r="CD620" s="1720"/>
      <c r="CE620" s="1720"/>
      <c r="CF620" s="1720"/>
      <c r="CG620" s="1720"/>
      <c r="CH620" s="1720">
        <f t="shared" si="8"/>
        <v>0</v>
      </c>
      <c r="CI620" s="1720"/>
      <c r="CJ620" s="1720"/>
      <c r="CK620" s="1720"/>
      <c r="CL620" s="1720"/>
      <c r="CM620" s="1720">
        <f t="shared" si="9"/>
        <v>0</v>
      </c>
      <c r="CN620" s="1720"/>
      <c r="CO620" s="1720"/>
      <c r="CP620" s="1720"/>
      <c r="CQ620" s="1720"/>
      <c r="CR620" s="449"/>
      <c r="CS620" s="1733">
        <f t="shared" si="10"/>
        <v>0</v>
      </c>
      <c r="CT620" s="1733"/>
      <c r="CU620" s="1733"/>
      <c r="CV620" s="1733"/>
      <c r="CW620" s="1733"/>
      <c r="CX620" s="1733">
        <f t="shared" si="11"/>
        <v>0</v>
      </c>
      <c r="CY620" s="1733"/>
      <c r="CZ620" s="1733"/>
      <c r="DA620" s="1733"/>
      <c r="DB620" s="1733"/>
      <c r="DC620" s="1733">
        <f t="shared" si="12"/>
        <v>0</v>
      </c>
      <c r="DD620" s="1733"/>
      <c r="DE620" s="1733"/>
      <c r="DF620" s="1733"/>
      <c r="DG620" s="1733"/>
      <c r="DH620" s="1733">
        <f t="shared" si="13"/>
        <v>0</v>
      </c>
      <c r="DI620" s="1733"/>
      <c r="DJ620" s="1733"/>
      <c r="DK620" s="1733"/>
      <c r="DL620" s="1733"/>
      <c r="DM620" s="1733">
        <f t="shared" si="14"/>
        <v>0</v>
      </c>
      <c r="DN620" s="1733"/>
      <c r="DO620" s="1733"/>
      <c r="DP620" s="1733"/>
      <c r="DQ620" s="1733"/>
      <c r="DR620" s="1733">
        <f t="shared" si="15"/>
        <v>0</v>
      </c>
      <c r="DS620" s="1733"/>
      <c r="DT620" s="1733"/>
      <c r="DU620" s="1733"/>
      <c r="DV620" s="1733"/>
      <c r="DW620" s="46"/>
      <c r="DX620" s="1728" t="str">
        <f t="shared" si="16"/>
        <v xml:space="preserve"> </v>
      </c>
      <c r="DY620" s="1729"/>
      <c r="DZ620" s="1729"/>
      <c r="EA620" s="1729"/>
      <c r="EB620" s="1730"/>
      <c r="EC620" s="1728" t="str">
        <f t="shared" si="17"/>
        <v xml:space="preserve"> </v>
      </c>
      <c r="ED620" s="1729"/>
      <c r="EE620" s="1729"/>
      <c r="EF620" s="1729"/>
      <c r="EG620" s="1730"/>
      <c r="EH620" s="1728">
        <f t="shared" si="18"/>
        <v>1823</v>
      </c>
      <c r="EI620" s="1729"/>
      <c r="EJ620" s="1729"/>
      <c r="EK620" s="1729"/>
      <c r="EL620" s="1730"/>
      <c r="EM620" s="1728" t="str">
        <f t="shared" si="19"/>
        <v xml:space="preserve"> </v>
      </c>
      <c r="EN620" s="1729"/>
      <c r="EO620" s="1729"/>
      <c r="EP620" s="1729"/>
      <c r="EQ620" s="1730"/>
      <c r="ER620" s="1728" t="str">
        <f t="shared" si="20"/>
        <v xml:space="preserve"> </v>
      </c>
      <c r="ES620" s="1729"/>
      <c r="ET620" s="1729"/>
      <c r="EU620" s="1729"/>
      <c r="EV620" s="1730"/>
      <c r="EW620" s="1728" t="str">
        <f t="shared" si="21"/>
        <v xml:space="preserve"> </v>
      </c>
      <c r="EX620" s="1729"/>
      <c r="EY620" s="1729"/>
      <c r="EZ620" s="1729"/>
      <c r="FA620" s="1730"/>
    </row>
    <row r="621" spans="1:157" ht="13.2">
      <c r="A621" s="456"/>
      <c r="B621" s="456" t="s">
        <v>723</v>
      </c>
      <c r="C621" s="456"/>
      <c r="D621" s="456"/>
      <c r="E621" s="456"/>
      <c r="F621" s="456"/>
      <c r="G621" s="1727"/>
      <c r="H621" s="1727"/>
      <c r="I621" s="1727"/>
      <c r="J621" s="1727"/>
      <c r="K621" s="1727"/>
      <c r="L621" s="1727"/>
      <c r="M621" s="1727"/>
      <c r="N621" s="1727"/>
      <c r="O621" s="1727"/>
      <c r="P621" s="1727"/>
      <c r="Q621" s="1727"/>
      <c r="R621" s="1727"/>
      <c r="S621" s="456"/>
      <c r="T621" s="456"/>
      <c r="U621" s="456" t="s">
        <v>723</v>
      </c>
      <c r="V621" s="456"/>
      <c r="W621" s="456"/>
      <c r="X621" s="456"/>
      <c r="Y621" s="456"/>
      <c r="Z621" s="1747"/>
      <c r="AA621" s="1747"/>
      <c r="AB621" s="1747"/>
      <c r="AC621" s="1747"/>
      <c r="AD621" s="1747"/>
      <c r="AE621" s="1747"/>
      <c r="AF621" s="1747"/>
      <c r="AG621" s="1747"/>
      <c r="AH621" s="1747"/>
      <c r="AI621" s="1747"/>
      <c r="AJ621" s="1747"/>
      <c r="AK621" s="1747"/>
      <c r="AL621" s="456"/>
      <c r="AZ621" s="46"/>
      <c r="BA621" s="46"/>
      <c r="BB621" s="46"/>
      <c r="BC621" s="46"/>
      <c r="BD621" s="46"/>
      <c r="BE621" s="1728">
        <f t="shared" si="0"/>
        <v>0</v>
      </c>
      <c r="BF621" s="1730"/>
      <c r="BG621" s="1728">
        <f t="shared" si="1"/>
        <v>0</v>
      </c>
      <c r="BH621" s="1730"/>
      <c r="BI621" s="1728">
        <f t="shared" si="2"/>
        <v>1</v>
      </c>
      <c r="BJ621" s="1730"/>
      <c r="BK621" s="1728">
        <f t="shared" si="3"/>
        <v>3</v>
      </c>
      <c r="BL621" s="1730"/>
      <c r="BM621" s="46"/>
      <c r="BN621" s="1713">
        <f t="shared" si="4"/>
        <v>0</v>
      </c>
      <c r="BO621" s="1714"/>
      <c r="BP621" s="1714"/>
      <c r="BQ621" s="1714"/>
      <c r="BR621" s="1715"/>
      <c r="BS621" s="1720">
        <f t="shared" si="5"/>
        <v>0</v>
      </c>
      <c r="BT621" s="1720"/>
      <c r="BU621" s="1720"/>
      <c r="BV621" s="1720"/>
      <c r="BW621" s="1720"/>
      <c r="BX621" s="1720">
        <f t="shared" si="6"/>
        <v>0</v>
      </c>
      <c r="BY621" s="1720"/>
      <c r="BZ621" s="1720"/>
      <c r="CA621" s="1720"/>
      <c r="CB621" s="1720"/>
      <c r="CC621" s="1720">
        <f t="shared" si="7"/>
        <v>3</v>
      </c>
      <c r="CD621" s="1720"/>
      <c r="CE621" s="1720"/>
      <c r="CF621" s="1720"/>
      <c r="CG621" s="1720"/>
      <c r="CH621" s="1720">
        <f t="shared" si="8"/>
        <v>0</v>
      </c>
      <c r="CI621" s="1720"/>
      <c r="CJ621" s="1720"/>
      <c r="CK621" s="1720"/>
      <c r="CL621" s="1720"/>
      <c r="CM621" s="1720">
        <f t="shared" si="9"/>
        <v>0</v>
      </c>
      <c r="CN621" s="1720"/>
      <c r="CO621" s="1720"/>
      <c r="CP621" s="1720"/>
      <c r="CQ621" s="1720"/>
      <c r="CR621" s="449"/>
      <c r="CS621" s="1733">
        <f t="shared" si="10"/>
        <v>0</v>
      </c>
      <c r="CT621" s="1733"/>
      <c r="CU621" s="1733"/>
      <c r="CV621" s="1733"/>
      <c r="CW621" s="1733"/>
      <c r="CX621" s="1733">
        <f t="shared" si="11"/>
        <v>0</v>
      </c>
      <c r="CY621" s="1733"/>
      <c r="CZ621" s="1733"/>
      <c r="DA621" s="1733"/>
      <c r="DB621" s="1733"/>
      <c r="DC621" s="1733">
        <f t="shared" si="12"/>
        <v>0</v>
      </c>
      <c r="DD621" s="1733"/>
      <c r="DE621" s="1733"/>
      <c r="DF621" s="1733"/>
      <c r="DG621" s="1733"/>
      <c r="DH621" s="1733">
        <f t="shared" si="13"/>
        <v>3</v>
      </c>
      <c r="DI621" s="1733"/>
      <c r="DJ621" s="1733"/>
      <c r="DK621" s="1733"/>
      <c r="DL621" s="1733"/>
      <c r="DM621" s="1733">
        <f t="shared" si="14"/>
        <v>0</v>
      </c>
      <c r="DN621" s="1733"/>
      <c r="DO621" s="1733"/>
      <c r="DP621" s="1733"/>
      <c r="DQ621" s="1733"/>
      <c r="DR621" s="1733">
        <f t="shared" si="15"/>
        <v>0</v>
      </c>
      <c r="DS621" s="1733"/>
      <c r="DT621" s="1733"/>
      <c r="DU621" s="1733"/>
      <c r="DV621" s="1733"/>
      <c r="DW621" s="456"/>
      <c r="DX621" s="1728" t="str">
        <f t="shared" si="16"/>
        <v xml:space="preserve"> </v>
      </c>
      <c r="DY621" s="1729"/>
      <c r="DZ621" s="1729"/>
      <c r="EA621" s="1729"/>
      <c r="EB621" s="1730"/>
      <c r="EC621" s="1728" t="str">
        <f t="shared" si="17"/>
        <v xml:space="preserve"> </v>
      </c>
      <c r="ED621" s="1729"/>
      <c r="EE621" s="1729"/>
      <c r="EF621" s="1729"/>
      <c r="EG621" s="1730"/>
      <c r="EH621" s="1728" t="str">
        <f t="shared" si="18"/>
        <v xml:space="preserve"> </v>
      </c>
      <c r="EI621" s="1729"/>
      <c r="EJ621" s="1729"/>
      <c r="EK621" s="1729"/>
      <c r="EL621" s="1730"/>
      <c r="EM621" s="1728">
        <f t="shared" si="19"/>
        <v>431</v>
      </c>
      <c r="EN621" s="1729"/>
      <c r="EO621" s="1729"/>
      <c r="EP621" s="1729"/>
      <c r="EQ621" s="1730"/>
      <c r="ER621" s="1728" t="str">
        <f t="shared" si="20"/>
        <v xml:space="preserve"> </v>
      </c>
      <c r="ES621" s="1729"/>
      <c r="ET621" s="1729"/>
      <c r="EU621" s="1729"/>
      <c r="EV621" s="1730"/>
      <c r="EW621" s="1728" t="str">
        <f t="shared" si="21"/>
        <v xml:space="preserve"> </v>
      </c>
      <c r="EX621" s="1729"/>
      <c r="EY621" s="1729"/>
      <c r="EZ621" s="1729"/>
      <c r="FA621" s="1730"/>
    </row>
    <row r="622" spans="1:157" ht="13.2">
      <c r="A622" s="456"/>
      <c r="B622" s="456" t="s">
        <v>1173</v>
      </c>
      <c r="C622" s="456"/>
      <c r="D622" s="456"/>
      <c r="E622" s="456"/>
      <c r="F622" s="456"/>
      <c r="G622" s="1727"/>
      <c r="H622" s="1727"/>
      <c r="I622" s="1727"/>
      <c r="J622" s="1727"/>
      <c r="K622" s="1727"/>
      <c r="L622" s="1727"/>
      <c r="M622" s="1727"/>
      <c r="N622" s="1727"/>
      <c r="O622" s="1727"/>
      <c r="P622" s="1727"/>
      <c r="Q622" s="1727"/>
      <c r="R622" s="1727"/>
      <c r="S622" s="456"/>
      <c r="T622" s="456"/>
      <c r="U622" s="456" t="s">
        <v>1173</v>
      </c>
      <c r="V622" s="456"/>
      <c r="W622" s="456"/>
      <c r="X622" s="456"/>
      <c r="Y622" s="456"/>
      <c r="Z622" s="1747"/>
      <c r="AA622" s="1747"/>
      <c r="AB622" s="1747"/>
      <c r="AC622" s="1747"/>
      <c r="AD622" s="1747"/>
      <c r="AE622" s="1747"/>
      <c r="AF622" s="1747"/>
      <c r="AG622" s="1747"/>
      <c r="AH622" s="1747"/>
      <c r="AI622" s="1747"/>
      <c r="AJ622" s="1747"/>
      <c r="AK622" s="1747"/>
      <c r="AL622" s="456"/>
      <c r="AZ622" s="46"/>
      <c r="BA622" s="46"/>
      <c r="BB622" s="46"/>
      <c r="BC622" s="46"/>
      <c r="BD622" s="46"/>
      <c r="BE622" s="1728">
        <f t="shared" si="0"/>
        <v>1</v>
      </c>
      <c r="BF622" s="1730"/>
      <c r="BG622" s="1728">
        <f t="shared" si="1"/>
        <v>1</v>
      </c>
      <c r="BH622" s="1730"/>
      <c r="BI622" s="1728">
        <f t="shared" si="2"/>
        <v>0</v>
      </c>
      <c r="BJ622" s="1730"/>
      <c r="BK622" s="1728">
        <f t="shared" si="3"/>
        <v>0</v>
      </c>
      <c r="BL622" s="1730"/>
      <c r="BM622" s="46"/>
      <c r="BN622" s="1713">
        <f t="shared" si="4"/>
        <v>0</v>
      </c>
      <c r="BO622" s="1714"/>
      <c r="BP622" s="1714"/>
      <c r="BQ622" s="1714"/>
      <c r="BR622" s="1715"/>
      <c r="BS622" s="1720">
        <f t="shared" si="5"/>
        <v>0</v>
      </c>
      <c r="BT622" s="1720"/>
      <c r="BU622" s="1720"/>
      <c r="BV622" s="1720"/>
      <c r="BW622" s="1720"/>
      <c r="BX622" s="1720">
        <f t="shared" si="6"/>
        <v>0</v>
      </c>
      <c r="BY622" s="1720"/>
      <c r="BZ622" s="1720"/>
      <c r="CA622" s="1720"/>
      <c r="CB622" s="1720"/>
      <c r="CC622" s="1720">
        <f t="shared" si="7"/>
        <v>1</v>
      </c>
      <c r="CD622" s="1720"/>
      <c r="CE622" s="1720"/>
      <c r="CF622" s="1720"/>
      <c r="CG622" s="1720"/>
      <c r="CH622" s="1720">
        <f t="shared" si="8"/>
        <v>0</v>
      </c>
      <c r="CI622" s="1720"/>
      <c r="CJ622" s="1720"/>
      <c r="CK622" s="1720"/>
      <c r="CL622" s="1720"/>
      <c r="CM622" s="1720">
        <f t="shared" si="9"/>
        <v>0</v>
      </c>
      <c r="CN622" s="1720"/>
      <c r="CO622" s="1720"/>
      <c r="CP622" s="1720"/>
      <c r="CQ622" s="1720"/>
      <c r="CR622" s="449"/>
      <c r="CS622" s="1733">
        <f t="shared" si="10"/>
        <v>0</v>
      </c>
      <c r="CT622" s="1733"/>
      <c r="CU622" s="1733"/>
      <c r="CV622" s="1733"/>
      <c r="CW622" s="1733"/>
      <c r="CX622" s="1733">
        <f t="shared" si="11"/>
        <v>0</v>
      </c>
      <c r="CY622" s="1733"/>
      <c r="CZ622" s="1733"/>
      <c r="DA622" s="1733"/>
      <c r="DB622" s="1733"/>
      <c r="DC622" s="1733">
        <f t="shared" si="12"/>
        <v>0</v>
      </c>
      <c r="DD622" s="1733"/>
      <c r="DE622" s="1733"/>
      <c r="DF622" s="1733"/>
      <c r="DG622" s="1733"/>
      <c r="DH622" s="1733">
        <f t="shared" si="13"/>
        <v>0</v>
      </c>
      <c r="DI622" s="1733"/>
      <c r="DJ622" s="1733"/>
      <c r="DK622" s="1733"/>
      <c r="DL622" s="1733"/>
      <c r="DM622" s="1733">
        <f t="shared" si="14"/>
        <v>0</v>
      </c>
      <c r="DN622" s="1733"/>
      <c r="DO622" s="1733"/>
      <c r="DP622" s="1733"/>
      <c r="DQ622" s="1733"/>
      <c r="DR622" s="1733">
        <f t="shared" si="15"/>
        <v>0</v>
      </c>
      <c r="DS622" s="1733"/>
      <c r="DT622" s="1733"/>
      <c r="DU622" s="1733"/>
      <c r="DV622" s="1733"/>
      <c r="DW622" s="456"/>
      <c r="DX622" s="1728" t="str">
        <f t="shared" si="16"/>
        <v xml:space="preserve"> </v>
      </c>
      <c r="DY622" s="1729"/>
      <c r="DZ622" s="1729"/>
      <c r="EA622" s="1729"/>
      <c r="EB622" s="1730"/>
      <c r="EC622" s="1728" t="str">
        <f t="shared" si="17"/>
        <v xml:space="preserve"> </v>
      </c>
      <c r="ED622" s="1729"/>
      <c r="EE622" s="1729"/>
      <c r="EF622" s="1729"/>
      <c r="EG622" s="1730"/>
      <c r="EH622" s="1728" t="str">
        <f t="shared" si="18"/>
        <v xml:space="preserve"> </v>
      </c>
      <c r="EI622" s="1729"/>
      <c r="EJ622" s="1729"/>
      <c r="EK622" s="1729"/>
      <c r="EL622" s="1730"/>
      <c r="EM622" s="1728">
        <f t="shared" si="19"/>
        <v>1730.6666666666667</v>
      </c>
      <c r="EN622" s="1729"/>
      <c r="EO622" s="1729"/>
      <c r="EP622" s="1729"/>
      <c r="EQ622" s="1730"/>
      <c r="ER622" s="1728" t="str">
        <f t="shared" si="20"/>
        <v xml:space="preserve"> </v>
      </c>
      <c r="ES622" s="1729"/>
      <c r="ET622" s="1729"/>
      <c r="EU622" s="1729"/>
      <c r="EV622" s="1730"/>
      <c r="EW622" s="1728" t="str">
        <f t="shared" si="21"/>
        <v xml:space="preserve"> </v>
      </c>
      <c r="EX622" s="1729"/>
      <c r="EY622" s="1729"/>
      <c r="EZ622" s="1729"/>
      <c r="FA622" s="1730"/>
    </row>
    <row r="623" spans="1:157" ht="13.2">
      <c r="A623" s="456"/>
      <c r="B623" s="456" t="s">
        <v>630</v>
      </c>
      <c r="C623" s="456"/>
      <c r="D623" s="456"/>
      <c r="E623" s="456"/>
      <c r="F623" s="456"/>
      <c r="G623" s="1983"/>
      <c r="H623" s="1983"/>
      <c r="I623" s="1983"/>
      <c r="J623" s="1983"/>
      <c r="K623" s="1983"/>
      <c r="L623" s="1983"/>
      <c r="M623" s="456"/>
      <c r="N623" s="456"/>
      <c r="O623" s="1468" t="s">
        <v>859</v>
      </c>
      <c r="P623" s="1725"/>
      <c r="Q623" s="1725"/>
      <c r="R623" s="1725"/>
      <c r="S623" s="456"/>
      <c r="T623" s="456"/>
      <c r="U623" s="456" t="s">
        <v>630</v>
      </c>
      <c r="V623" s="456"/>
      <c r="W623" s="456"/>
      <c r="X623" s="456"/>
      <c r="Y623" s="456"/>
      <c r="Z623" s="1983"/>
      <c r="AA623" s="1983"/>
      <c r="AB623" s="1983"/>
      <c r="AC623" s="1983"/>
      <c r="AD623" s="1983"/>
      <c r="AE623" s="1983"/>
      <c r="AF623" s="456"/>
      <c r="AG623" s="456"/>
      <c r="AH623" s="1468" t="s">
        <v>859</v>
      </c>
      <c r="AI623" s="1725"/>
      <c r="AJ623" s="1725"/>
      <c r="AK623" s="1725"/>
      <c r="AL623" s="456"/>
      <c r="AZ623" s="46"/>
      <c r="BA623" s="46"/>
      <c r="BB623" s="46"/>
      <c r="BC623" s="46"/>
      <c r="BD623" s="46"/>
      <c r="BE623" s="1728">
        <f t="shared" si="0"/>
        <v>0</v>
      </c>
      <c r="BF623" s="1730"/>
      <c r="BG623" s="1728">
        <f t="shared" si="1"/>
        <v>0</v>
      </c>
      <c r="BH623" s="1730"/>
      <c r="BI623" s="1728">
        <f t="shared" si="2"/>
        <v>0</v>
      </c>
      <c r="BJ623" s="1730"/>
      <c r="BK623" s="1728">
        <f t="shared" si="3"/>
        <v>0</v>
      </c>
      <c r="BL623" s="1730"/>
      <c r="BM623" s="46"/>
      <c r="BN623" s="1713">
        <f t="shared" si="4"/>
        <v>0</v>
      </c>
      <c r="BO623" s="1714"/>
      <c r="BP623" s="1714"/>
      <c r="BQ623" s="1714"/>
      <c r="BR623" s="1715"/>
      <c r="BS623" s="1720">
        <f t="shared" si="5"/>
        <v>0</v>
      </c>
      <c r="BT623" s="1720"/>
      <c r="BU623" s="1720"/>
      <c r="BV623" s="1720"/>
      <c r="BW623" s="1720"/>
      <c r="BX623" s="1720">
        <f t="shared" si="6"/>
        <v>0</v>
      </c>
      <c r="BY623" s="1720"/>
      <c r="BZ623" s="1720"/>
      <c r="CA623" s="1720"/>
      <c r="CB623" s="1720"/>
      <c r="CC623" s="1720">
        <f t="shared" si="7"/>
        <v>14</v>
      </c>
      <c r="CD623" s="1720"/>
      <c r="CE623" s="1720"/>
      <c r="CF623" s="1720"/>
      <c r="CG623" s="1720"/>
      <c r="CH623" s="1720">
        <f t="shared" si="8"/>
        <v>0</v>
      </c>
      <c r="CI623" s="1720"/>
      <c r="CJ623" s="1720"/>
      <c r="CK623" s="1720"/>
      <c r="CL623" s="1720"/>
      <c r="CM623" s="1720">
        <f t="shared" si="9"/>
        <v>0</v>
      </c>
      <c r="CN623" s="1720"/>
      <c r="CO623" s="1720"/>
      <c r="CP623" s="1720"/>
      <c r="CQ623" s="1720"/>
      <c r="CR623" s="449"/>
      <c r="CS623" s="1733">
        <f t="shared" si="10"/>
        <v>0</v>
      </c>
      <c r="CT623" s="1733"/>
      <c r="CU623" s="1733"/>
      <c r="CV623" s="1733"/>
      <c r="CW623" s="1733"/>
      <c r="CX623" s="1733">
        <f t="shared" si="11"/>
        <v>0</v>
      </c>
      <c r="CY623" s="1733"/>
      <c r="CZ623" s="1733"/>
      <c r="DA623" s="1733"/>
      <c r="DB623" s="1733"/>
      <c r="DC623" s="1733">
        <f t="shared" si="12"/>
        <v>0</v>
      </c>
      <c r="DD623" s="1733"/>
      <c r="DE623" s="1733"/>
      <c r="DF623" s="1733"/>
      <c r="DG623" s="1733"/>
      <c r="DH623" s="1733">
        <f t="shared" si="13"/>
        <v>0</v>
      </c>
      <c r="DI623" s="1733"/>
      <c r="DJ623" s="1733"/>
      <c r="DK623" s="1733"/>
      <c r="DL623" s="1733"/>
      <c r="DM623" s="1733">
        <f t="shared" si="14"/>
        <v>0</v>
      </c>
      <c r="DN623" s="1733"/>
      <c r="DO623" s="1733"/>
      <c r="DP623" s="1733"/>
      <c r="DQ623" s="1733"/>
      <c r="DR623" s="1733">
        <f t="shared" si="15"/>
        <v>0</v>
      </c>
      <c r="DS623" s="1733"/>
      <c r="DT623" s="1733"/>
      <c r="DU623" s="1733"/>
      <c r="DV623" s="1733"/>
      <c r="DW623" s="456"/>
      <c r="DX623" s="1728" t="str">
        <f t="shared" si="16"/>
        <v xml:space="preserve"> </v>
      </c>
      <c r="DY623" s="1729"/>
      <c r="DZ623" s="1729"/>
      <c r="EA623" s="1729"/>
      <c r="EB623" s="1730"/>
      <c r="EC623" s="1728" t="str">
        <f t="shared" si="17"/>
        <v xml:space="preserve"> </v>
      </c>
      <c r="ED623" s="1729"/>
      <c r="EE623" s="1729"/>
      <c r="EF623" s="1729"/>
      <c r="EG623" s="1730"/>
      <c r="EH623" s="1728" t="str">
        <f t="shared" si="18"/>
        <v xml:space="preserve"> </v>
      </c>
      <c r="EI623" s="1729"/>
      <c r="EJ623" s="1729"/>
      <c r="EK623" s="1729"/>
      <c r="EL623" s="1730"/>
      <c r="EM623" s="1728">
        <f t="shared" si="19"/>
        <v>2102</v>
      </c>
      <c r="EN623" s="1729"/>
      <c r="EO623" s="1729"/>
      <c r="EP623" s="1729"/>
      <c r="EQ623" s="1730"/>
      <c r="ER623" s="1728" t="str">
        <f t="shared" si="20"/>
        <v xml:space="preserve"> </v>
      </c>
      <c r="ES623" s="1729"/>
      <c r="ET623" s="1729"/>
      <c r="EU623" s="1729"/>
      <c r="EV623" s="1730"/>
      <c r="EW623" s="1728" t="str">
        <f t="shared" si="21"/>
        <v xml:space="preserve"> </v>
      </c>
      <c r="EX623" s="1729"/>
      <c r="EY623" s="1729"/>
      <c r="EZ623" s="1729"/>
      <c r="FA623" s="1730"/>
    </row>
    <row r="624" spans="1:157" ht="13.2">
      <c r="A624" s="456"/>
      <c r="B624" s="456" t="s">
        <v>1176</v>
      </c>
      <c r="C624" s="456"/>
      <c r="D624" s="456"/>
      <c r="E624" s="456"/>
      <c r="F624" s="456"/>
      <c r="G624" s="456"/>
      <c r="H624" s="1727"/>
      <c r="I624" s="1727"/>
      <c r="J624" s="1727"/>
      <c r="K624" s="1727"/>
      <c r="L624" s="1727"/>
      <c r="M624" s="1727"/>
      <c r="N624" s="1727"/>
      <c r="O624" s="1727"/>
      <c r="P624" s="1727"/>
      <c r="Q624" s="1727"/>
      <c r="R624" s="1727"/>
      <c r="S624" s="456"/>
      <c r="T624" s="456"/>
      <c r="U624" s="456" t="s">
        <v>1176</v>
      </c>
      <c r="V624" s="456"/>
      <c r="W624" s="456"/>
      <c r="X624" s="456"/>
      <c r="Y624" s="456"/>
      <c r="Z624" s="456"/>
      <c r="AA624" s="1727"/>
      <c r="AB624" s="1727"/>
      <c r="AC624" s="1727"/>
      <c r="AD624" s="1727"/>
      <c r="AE624" s="1727"/>
      <c r="AF624" s="1727"/>
      <c r="AG624" s="1727"/>
      <c r="AH624" s="1727"/>
      <c r="AI624" s="1727"/>
      <c r="AJ624" s="1727"/>
      <c r="AK624" s="1727"/>
      <c r="AL624" s="456"/>
      <c r="AZ624" s="46"/>
      <c r="BA624" s="46"/>
      <c r="BB624" s="46"/>
      <c r="BC624" s="46"/>
      <c r="BD624" s="46"/>
      <c r="BE624" s="1728">
        <f t="shared" si="0"/>
        <v>1</v>
      </c>
      <c r="BF624" s="1730"/>
      <c r="BG624" s="1728">
        <f t="shared" si="1"/>
        <v>1</v>
      </c>
      <c r="BH624" s="1730"/>
      <c r="BI624" s="1728">
        <f t="shared" si="2"/>
        <v>0</v>
      </c>
      <c r="BJ624" s="1730"/>
      <c r="BK624" s="1728">
        <f t="shared" si="3"/>
        <v>0</v>
      </c>
      <c r="BL624" s="1730"/>
      <c r="BM624" s="46"/>
      <c r="BN624" s="1713">
        <f t="shared" si="4"/>
        <v>0</v>
      </c>
      <c r="BO624" s="1714"/>
      <c r="BP624" s="1714"/>
      <c r="BQ624" s="1714"/>
      <c r="BR624" s="1715"/>
      <c r="BS624" s="1720">
        <f t="shared" si="5"/>
        <v>0</v>
      </c>
      <c r="BT624" s="1720"/>
      <c r="BU624" s="1720"/>
      <c r="BV624" s="1720"/>
      <c r="BW624" s="1720"/>
      <c r="BX624" s="1720">
        <f t="shared" si="6"/>
        <v>1</v>
      </c>
      <c r="BY624" s="1720"/>
      <c r="BZ624" s="1720"/>
      <c r="CA624" s="1720"/>
      <c r="CB624" s="1720"/>
      <c r="CC624" s="1720">
        <f t="shared" si="7"/>
        <v>0</v>
      </c>
      <c r="CD624" s="1720"/>
      <c r="CE624" s="1720"/>
      <c r="CF624" s="1720"/>
      <c r="CG624" s="1720"/>
      <c r="CH624" s="1720">
        <f t="shared" si="8"/>
        <v>0</v>
      </c>
      <c r="CI624" s="1720"/>
      <c r="CJ624" s="1720"/>
      <c r="CK624" s="1720"/>
      <c r="CL624" s="1720"/>
      <c r="CM624" s="1720">
        <f t="shared" si="9"/>
        <v>0</v>
      </c>
      <c r="CN624" s="1720"/>
      <c r="CO624" s="1720"/>
      <c r="CP624" s="1720"/>
      <c r="CQ624" s="1720"/>
      <c r="CR624" s="449"/>
      <c r="CS624" s="1733">
        <f t="shared" si="10"/>
        <v>0</v>
      </c>
      <c r="CT624" s="1733"/>
      <c r="CU624" s="1733"/>
      <c r="CV624" s="1733"/>
      <c r="CW624" s="1733"/>
      <c r="CX624" s="1733">
        <f t="shared" si="11"/>
        <v>0</v>
      </c>
      <c r="CY624" s="1733"/>
      <c r="CZ624" s="1733"/>
      <c r="DA624" s="1733"/>
      <c r="DB624" s="1733"/>
      <c r="DC624" s="1733">
        <f t="shared" si="12"/>
        <v>0</v>
      </c>
      <c r="DD624" s="1733"/>
      <c r="DE624" s="1733"/>
      <c r="DF624" s="1733"/>
      <c r="DG624" s="1733"/>
      <c r="DH624" s="1733">
        <f t="shared" si="13"/>
        <v>0</v>
      </c>
      <c r="DI624" s="1733"/>
      <c r="DJ624" s="1733"/>
      <c r="DK624" s="1733"/>
      <c r="DL624" s="1733"/>
      <c r="DM624" s="1733">
        <f t="shared" si="14"/>
        <v>0</v>
      </c>
      <c r="DN624" s="1733"/>
      <c r="DO624" s="1733"/>
      <c r="DP624" s="1733"/>
      <c r="DQ624" s="1733"/>
      <c r="DR624" s="1733">
        <f t="shared" si="15"/>
        <v>0</v>
      </c>
      <c r="DS624" s="1733"/>
      <c r="DT624" s="1733"/>
      <c r="DU624" s="1733"/>
      <c r="DV624" s="1733"/>
      <c r="DW624" s="456"/>
      <c r="DX624" s="1728" t="str">
        <f t="shared" si="16"/>
        <v xml:space="preserve"> </v>
      </c>
      <c r="DY624" s="1729"/>
      <c r="DZ624" s="1729"/>
      <c r="EA624" s="1729"/>
      <c r="EB624" s="1730"/>
      <c r="EC624" s="1728" t="str">
        <f t="shared" si="17"/>
        <v xml:space="preserve"> </v>
      </c>
      <c r="ED624" s="1729"/>
      <c r="EE624" s="1729"/>
      <c r="EF624" s="1729"/>
      <c r="EG624" s="1730"/>
      <c r="EH624" s="1728">
        <f t="shared" si="18"/>
        <v>1501.5</v>
      </c>
      <c r="EI624" s="1729"/>
      <c r="EJ624" s="1729"/>
      <c r="EK624" s="1729"/>
      <c r="EL624" s="1730"/>
      <c r="EM624" s="1728" t="str">
        <f t="shared" si="19"/>
        <v xml:space="preserve"> </v>
      </c>
      <c r="EN624" s="1729"/>
      <c r="EO624" s="1729"/>
      <c r="EP624" s="1729"/>
      <c r="EQ624" s="1730"/>
      <c r="ER624" s="1728" t="str">
        <f t="shared" si="20"/>
        <v xml:space="preserve"> </v>
      </c>
      <c r="ES624" s="1729"/>
      <c r="ET624" s="1729"/>
      <c r="EU624" s="1729"/>
      <c r="EV624" s="1730"/>
      <c r="EW624" s="1728" t="str">
        <f t="shared" si="21"/>
        <v xml:space="preserve"> </v>
      </c>
      <c r="EX624" s="1729"/>
      <c r="EY624" s="1729"/>
      <c r="EZ624" s="1729"/>
      <c r="FA624" s="1730"/>
    </row>
    <row r="625" spans="1:157" ht="13.2">
      <c r="A625" s="456"/>
      <c r="B625" s="456" t="s">
        <v>1180</v>
      </c>
      <c r="C625" s="456"/>
      <c r="D625" s="456"/>
      <c r="E625" s="456"/>
      <c r="F625" s="456"/>
      <c r="G625" s="456"/>
      <c r="H625" s="456"/>
      <c r="I625" s="456"/>
      <c r="J625" s="456"/>
      <c r="K625" s="456"/>
      <c r="L625" s="456"/>
      <c r="M625" s="456"/>
      <c r="N625" s="1731" t="s">
        <v>640</v>
      </c>
      <c r="O625" s="1731"/>
      <c r="P625" s="456"/>
      <c r="Q625" s="456"/>
      <c r="R625" s="456"/>
      <c r="S625" s="456"/>
      <c r="T625" s="456"/>
      <c r="U625" s="456" t="s">
        <v>1180</v>
      </c>
      <c r="V625" s="456"/>
      <c r="W625" s="456"/>
      <c r="X625" s="456"/>
      <c r="Y625" s="456"/>
      <c r="Z625" s="456"/>
      <c r="AA625" s="456"/>
      <c r="AB625" s="456"/>
      <c r="AC625" s="456"/>
      <c r="AD625" s="456"/>
      <c r="AE625" s="456"/>
      <c r="AF625" s="456"/>
      <c r="AG625" s="1731" t="s">
        <v>640</v>
      </c>
      <c r="AH625" s="1731"/>
      <c r="AI625" s="456"/>
      <c r="AJ625" s="456"/>
      <c r="AK625" s="456"/>
      <c r="AL625" s="456"/>
      <c r="AZ625" s="46"/>
      <c r="BA625" s="46"/>
      <c r="BB625" s="46"/>
      <c r="BC625" s="46"/>
      <c r="BD625" s="46"/>
      <c r="BE625" s="1728">
        <f t="shared" si="0"/>
        <v>0</v>
      </c>
      <c r="BF625" s="1730"/>
      <c r="BG625" s="1728">
        <f t="shared" si="1"/>
        <v>0</v>
      </c>
      <c r="BH625" s="1730"/>
      <c r="BI625" s="1728">
        <f t="shared" si="2"/>
        <v>0</v>
      </c>
      <c r="BJ625" s="1730"/>
      <c r="BK625" s="1728">
        <f t="shared" si="3"/>
        <v>0</v>
      </c>
      <c r="BL625" s="1730"/>
      <c r="BM625" s="46"/>
      <c r="BN625" s="1713">
        <f t="shared" si="4"/>
        <v>0</v>
      </c>
      <c r="BO625" s="1714"/>
      <c r="BP625" s="1714"/>
      <c r="BQ625" s="1714"/>
      <c r="BR625" s="1715"/>
      <c r="BS625" s="1720">
        <f t="shared" si="5"/>
        <v>0</v>
      </c>
      <c r="BT625" s="1720"/>
      <c r="BU625" s="1720"/>
      <c r="BV625" s="1720"/>
      <c r="BW625" s="1720"/>
      <c r="BX625" s="1720">
        <f t="shared" si="6"/>
        <v>0</v>
      </c>
      <c r="BY625" s="1720"/>
      <c r="BZ625" s="1720"/>
      <c r="CA625" s="1720"/>
      <c r="CB625" s="1720"/>
      <c r="CC625" s="1720">
        <f t="shared" si="7"/>
        <v>0</v>
      </c>
      <c r="CD625" s="1720"/>
      <c r="CE625" s="1720"/>
      <c r="CF625" s="1720"/>
      <c r="CG625" s="1720"/>
      <c r="CH625" s="1720">
        <f t="shared" si="8"/>
        <v>0</v>
      </c>
      <c r="CI625" s="1720"/>
      <c r="CJ625" s="1720"/>
      <c r="CK625" s="1720"/>
      <c r="CL625" s="1720"/>
      <c r="CM625" s="1720">
        <f t="shared" si="9"/>
        <v>0</v>
      </c>
      <c r="CN625" s="1720"/>
      <c r="CO625" s="1720"/>
      <c r="CP625" s="1720"/>
      <c r="CQ625" s="1720"/>
      <c r="CR625" s="449"/>
      <c r="CS625" s="1733">
        <f t="shared" si="10"/>
        <v>0</v>
      </c>
      <c r="CT625" s="1733"/>
      <c r="CU625" s="1733"/>
      <c r="CV625" s="1733"/>
      <c r="CW625" s="1733"/>
      <c r="CX625" s="1733">
        <f t="shared" si="11"/>
        <v>0</v>
      </c>
      <c r="CY625" s="1733"/>
      <c r="CZ625" s="1733"/>
      <c r="DA625" s="1733"/>
      <c r="DB625" s="1733"/>
      <c r="DC625" s="1733">
        <f t="shared" si="12"/>
        <v>0</v>
      </c>
      <c r="DD625" s="1733"/>
      <c r="DE625" s="1733"/>
      <c r="DF625" s="1733"/>
      <c r="DG625" s="1733"/>
      <c r="DH625" s="1733">
        <f t="shared" si="13"/>
        <v>0</v>
      </c>
      <c r="DI625" s="1733"/>
      <c r="DJ625" s="1733"/>
      <c r="DK625" s="1733"/>
      <c r="DL625" s="1733"/>
      <c r="DM625" s="1733">
        <f t="shared" si="14"/>
        <v>0</v>
      </c>
      <c r="DN625" s="1733"/>
      <c r="DO625" s="1733"/>
      <c r="DP625" s="1733"/>
      <c r="DQ625" s="1733"/>
      <c r="DR625" s="1733">
        <f t="shared" si="15"/>
        <v>0</v>
      </c>
      <c r="DS625" s="1733"/>
      <c r="DT625" s="1733"/>
      <c r="DU625" s="1733"/>
      <c r="DV625" s="1733"/>
      <c r="DW625" s="456"/>
      <c r="DX625" s="1728" t="str">
        <f t="shared" si="16"/>
        <v xml:space="preserve"> </v>
      </c>
      <c r="DY625" s="1729"/>
      <c r="DZ625" s="1729"/>
      <c r="EA625" s="1729"/>
      <c r="EB625" s="1730"/>
      <c r="EC625" s="1728" t="str">
        <f t="shared" si="17"/>
        <v xml:space="preserve"> </v>
      </c>
      <c r="ED625" s="1729"/>
      <c r="EE625" s="1729"/>
      <c r="EF625" s="1729"/>
      <c r="EG625" s="1730"/>
      <c r="EH625" s="1728" t="str">
        <f t="shared" si="18"/>
        <v xml:space="preserve"> </v>
      </c>
      <c r="EI625" s="1729"/>
      <c r="EJ625" s="1729"/>
      <c r="EK625" s="1729"/>
      <c r="EL625" s="1730"/>
      <c r="EM625" s="1728" t="str">
        <f t="shared" si="19"/>
        <v xml:space="preserve"> </v>
      </c>
      <c r="EN625" s="1729"/>
      <c r="EO625" s="1729"/>
      <c r="EP625" s="1729"/>
      <c r="EQ625" s="1730"/>
      <c r="ER625" s="1728" t="str">
        <f t="shared" si="20"/>
        <v xml:space="preserve"> </v>
      </c>
      <c r="ES625" s="1729"/>
      <c r="ET625" s="1729"/>
      <c r="EU625" s="1729"/>
      <c r="EV625" s="1730"/>
      <c r="EW625" s="1728" t="str">
        <f t="shared" si="21"/>
        <v xml:space="preserve"> </v>
      </c>
      <c r="EX625" s="1729"/>
      <c r="EY625" s="1729"/>
      <c r="EZ625" s="1729"/>
      <c r="FA625" s="1730"/>
    </row>
    <row r="626" spans="1:157" ht="13.2">
      <c r="A626" s="45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6"/>
      <c r="AF626" s="456"/>
      <c r="AG626" s="456"/>
      <c r="AH626" s="456"/>
      <c r="AI626" s="456"/>
      <c r="AJ626" s="456"/>
      <c r="AK626" s="456"/>
      <c r="AL626" s="456"/>
      <c r="AZ626" s="46"/>
      <c r="BA626" s="46"/>
      <c r="BB626" s="46"/>
      <c r="BC626" s="46"/>
      <c r="BD626" s="46"/>
      <c r="BE626" s="1728">
        <f t="shared" si="0"/>
        <v>0</v>
      </c>
      <c r="BF626" s="1730"/>
      <c r="BG626" s="1728">
        <f t="shared" si="1"/>
        <v>0</v>
      </c>
      <c r="BH626" s="1730"/>
      <c r="BI626" s="1728">
        <f t="shared" si="2"/>
        <v>0</v>
      </c>
      <c r="BJ626" s="1730"/>
      <c r="BK626" s="1728">
        <f t="shared" si="3"/>
        <v>0</v>
      </c>
      <c r="BL626" s="1730"/>
      <c r="BM626" s="46"/>
      <c r="BN626" s="1713">
        <f t="shared" si="4"/>
        <v>0</v>
      </c>
      <c r="BO626" s="1714"/>
      <c r="BP626" s="1714"/>
      <c r="BQ626" s="1714"/>
      <c r="BR626" s="1715"/>
      <c r="BS626" s="1720">
        <f t="shared" si="5"/>
        <v>0</v>
      </c>
      <c r="BT626" s="1720"/>
      <c r="BU626" s="1720"/>
      <c r="BV626" s="1720"/>
      <c r="BW626" s="1720"/>
      <c r="BX626" s="1720">
        <f t="shared" si="6"/>
        <v>0</v>
      </c>
      <c r="BY626" s="1720"/>
      <c r="BZ626" s="1720"/>
      <c r="CA626" s="1720"/>
      <c r="CB626" s="1720"/>
      <c r="CC626" s="1720">
        <f t="shared" si="7"/>
        <v>0</v>
      </c>
      <c r="CD626" s="1720"/>
      <c r="CE626" s="1720"/>
      <c r="CF626" s="1720"/>
      <c r="CG626" s="1720"/>
      <c r="CH626" s="1720">
        <f t="shared" si="8"/>
        <v>0</v>
      </c>
      <c r="CI626" s="1720"/>
      <c r="CJ626" s="1720"/>
      <c r="CK626" s="1720"/>
      <c r="CL626" s="1720"/>
      <c r="CM626" s="1720">
        <f t="shared" si="9"/>
        <v>0</v>
      </c>
      <c r="CN626" s="1720"/>
      <c r="CO626" s="1720"/>
      <c r="CP626" s="1720"/>
      <c r="CQ626" s="1720"/>
      <c r="CR626" s="449"/>
      <c r="CS626" s="1733">
        <f t="shared" si="10"/>
        <v>0</v>
      </c>
      <c r="CT626" s="1733"/>
      <c r="CU626" s="1733"/>
      <c r="CV626" s="1733"/>
      <c r="CW626" s="1733"/>
      <c r="CX626" s="1733">
        <f t="shared" si="11"/>
        <v>0</v>
      </c>
      <c r="CY626" s="1733"/>
      <c r="CZ626" s="1733"/>
      <c r="DA626" s="1733"/>
      <c r="DB626" s="1733"/>
      <c r="DC626" s="1733">
        <f t="shared" si="12"/>
        <v>0</v>
      </c>
      <c r="DD626" s="1733"/>
      <c r="DE626" s="1733"/>
      <c r="DF626" s="1733"/>
      <c r="DG626" s="1733"/>
      <c r="DH626" s="1733">
        <f t="shared" si="13"/>
        <v>0</v>
      </c>
      <c r="DI626" s="1733"/>
      <c r="DJ626" s="1733"/>
      <c r="DK626" s="1733"/>
      <c r="DL626" s="1733"/>
      <c r="DM626" s="1733">
        <f t="shared" si="14"/>
        <v>0</v>
      </c>
      <c r="DN626" s="1733"/>
      <c r="DO626" s="1733"/>
      <c r="DP626" s="1733"/>
      <c r="DQ626" s="1733"/>
      <c r="DR626" s="1733">
        <f t="shared" si="15"/>
        <v>0</v>
      </c>
      <c r="DS626" s="1733"/>
      <c r="DT626" s="1733"/>
      <c r="DU626" s="1733"/>
      <c r="DV626" s="1733"/>
      <c r="DW626" s="456"/>
      <c r="DX626" s="1728" t="str">
        <f t="shared" si="16"/>
        <v xml:space="preserve"> </v>
      </c>
      <c r="DY626" s="1729"/>
      <c r="DZ626" s="1729"/>
      <c r="EA626" s="1729"/>
      <c r="EB626" s="1730"/>
      <c r="EC626" s="1728" t="str">
        <f t="shared" si="17"/>
        <v xml:space="preserve"> </v>
      </c>
      <c r="ED626" s="1729"/>
      <c r="EE626" s="1729"/>
      <c r="EF626" s="1729"/>
      <c r="EG626" s="1730"/>
      <c r="EH626" s="1728" t="str">
        <f t="shared" si="18"/>
        <v xml:space="preserve"> </v>
      </c>
      <c r="EI626" s="1729"/>
      <c r="EJ626" s="1729"/>
      <c r="EK626" s="1729"/>
      <c r="EL626" s="1730"/>
      <c r="EM626" s="1728" t="str">
        <f t="shared" si="19"/>
        <v xml:space="preserve"> </v>
      </c>
      <c r="EN626" s="1729"/>
      <c r="EO626" s="1729"/>
      <c r="EP626" s="1729"/>
      <c r="EQ626" s="1730"/>
      <c r="ER626" s="1728" t="str">
        <f t="shared" si="20"/>
        <v xml:space="preserve"> </v>
      </c>
      <c r="ES626" s="1729"/>
      <c r="ET626" s="1729"/>
      <c r="EU626" s="1729"/>
      <c r="EV626" s="1730"/>
      <c r="EW626" s="1728" t="str">
        <f t="shared" si="21"/>
        <v xml:space="preserve"> </v>
      </c>
      <c r="EX626" s="1729"/>
      <c r="EY626" s="1729"/>
      <c r="EZ626" s="1729"/>
      <c r="FA626" s="1730"/>
    </row>
    <row r="627" spans="1:157" ht="12.75" customHeight="1">
      <c r="A627" s="1557" t="s">
        <v>1205</v>
      </c>
      <c r="B627" s="1557"/>
      <c r="C627" s="1557"/>
      <c r="D627" s="1557"/>
      <c r="E627" s="1557"/>
      <c r="F627" s="1557"/>
      <c r="G627" s="1557"/>
      <c r="H627" s="1557"/>
      <c r="I627" s="1557"/>
      <c r="J627" s="1557"/>
      <c r="K627" s="1557"/>
      <c r="L627" s="1557"/>
      <c r="M627" s="1557"/>
      <c r="N627" s="1557"/>
      <c r="O627" s="1557"/>
      <c r="P627" s="1557"/>
      <c r="Q627" s="1557"/>
      <c r="R627" s="1557"/>
      <c r="S627" s="1557"/>
      <c r="T627" s="1557"/>
      <c r="U627" s="1557"/>
      <c r="V627" s="1557"/>
      <c r="W627" s="1557"/>
      <c r="X627" s="1557"/>
      <c r="Y627" s="1557"/>
      <c r="Z627" s="1557"/>
      <c r="AA627" s="1557"/>
      <c r="AB627" s="1557"/>
      <c r="AC627" s="1557"/>
      <c r="AD627" s="1557"/>
      <c r="AE627" s="1557"/>
      <c r="AF627" s="1557"/>
      <c r="AG627" s="1557"/>
      <c r="AH627" s="1557"/>
      <c r="AI627" s="1557"/>
      <c r="AJ627" s="1557"/>
      <c r="AK627" s="1557"/>
      <c r="AL627" s="1557"/>
      <c r="AM627" s="1557"/>
      <c r="AN627" s="1557"/>
      <c r="AO627" s="1557"/>
      <c r="AP627" s="1557"/>
      <c r="AQ627" s="1557"/>
      <c r="AR627" s="1557"/>
      <c r="AS627" s="1557"/>
      <c r="AT627" s="616"/>
      <c r="AU627" s="616"/>
      <c r="AV627" s="616"/>
      <c r="AW627" s="616"/>
      <c r="AX627" s="616"/>
      <c r="AY627" s="616"/>
      <c r="AZ627" s="46"/>
      <c r="BA627" s="46"/>
      <c r="BB627" s="46"/>
      <c r="BC627" s="46"/>
      <c r="BD627" s="46"/>
      <c r="BE627" s="1728">
        <f t="shared" si="0"/>
        <v>0</v>
      </c>
      <c r="BF627" s="1730"/>
      <c r="BG627" s="1728">
        <f t="shared" si="1"/>
        <v>0</v>
      </c>
      <c r="BH627" s="1730"/>
      <c r="BI627" s="1728">
        <f t="shared" si="2"/>
        <v>0</v>
      </c>
      <c r="BJ627" s="1730"/>
      <c r="BK627" s="1728">
        <f t="shared" si="3"/>
        <v>0</v>
      </c>
      <c r="BL627" s="1730"/>
      <c r="BM627" s="46"/>
      <c r="BN627" s="1713">
        <f t="shared" si="4"/>
        <v>0</v>
      </c>
      <c r="BO627" s="1714"/>
      <c r="BP627" s="1714"/>
      <c r="BQ627" s="1714"/>
      <c r="BR627" s="1715"/>
      <c r="BS627" s="1720">
        <f t="shared" si="5"/>
        <v>0</v>
      </c>
      <c r="BT627" s="1720"/>
      <c r="BU627" s="1720"/>
      <c r="BV627" s="1720"/>
      <c r="BW627" s="1720"/>
      <c r="BX627" s="1720">
        <f t="shared" si="6"/>
        <v>0</v>
      </c>
      <c r="BY627" s="1720"/>
      <c r="BZ627" s="1720"/>
      <c r="CA627" s="1720"/>
      <c r="CB627" s="1720"/>
      <c r="CC627" s="1720">
        <f t="shared" si="7"/>
        <v>0</v>
      </c>
      <c r="CD627" s="1720"/>
      <c r="CE627" s="1720"/>
      <c r="CF627" s="1720"/>
      <c r="CG627" s="1720"/>
      <c r="CH627" s="1720">
        <f t="shared" si="8"/>
        <v>0</v>
      </c>
      <c r="CI627" s="1720"/>
      <c r="CJ627" s="1720"/>
      <c r="CK627" s="1720"/>
      <c r="CL627" s="1720"/>
      <c r="CM627" s="1720">
        <f t="shared" si="9"/>
        <v>0</v>
      </c>
      <c r="CN627" s="1720"/>
      <c r="CO627" s="1720"/>
      <c r="CP627" s="1720"/>
      <c r="CQ627" s="1720"/>
      <c r="CR627" s="449"/>
      <c r="CS627" s="1733">
        <f t="shared" si="10"/>
        <v>0</v>
      </c>
      <c r="CT627" s="1733"/>
      <c r="CU627" s="1733"/>
      <c r="CV627" s="1733"/>
      <c r="CW627" s="1733"/>
      <c r="CX627" s="1733">
        <f t="shared" si="11"/>
        <v>0</v>
      </c>
      <c r="CY627" s="1733"/>
      <c r="CZ627" s="1733"/>
      <c r="DA627" s="1733"/>
      <c r="DB627" s="1733"/>
      <c r="DC627" s="1733">
        <f t="shared" si="12"/>
        <v>0</v>
      </c>
      <c r="DD627" s="1733"/>
      <c r="DE627" s="1733"/>
      <c r="DF627" s="1733"/>
      <c r="DG627" s="1733"/>
      <c r="DH627" s="1733">
        <f t="shared" si="13"/>
        <v>0</v>
      </c>
      <c r="DI627" s="1733"/>
      <c r="DJ627" s="1733"/>
      <c r="DK627" s="1733"/>
      <c r="DL627" s="1733"/>
      <c r="DM627" s="1733">
        <f t="shared" si="14"/>
        <v>0</v>
      </c>
      <c r="DN627" s="1733"/>
      <c r="DO627" s="1733"/>
      <c r="DP627" s="1733"/>
      <c r="DQ627" s="1733"/>
      <c r="DR627" s="1733">
        <f t="shared" si="15"/>
        <v>0</v>
      </c>
      <c r="DS627" s="1733"/>
      <c r="DT627" s="1733"/>
      <c r="DU627" s="1733"/>
      <c r="DV627" s="1733"/>
      <c r="DW627" s="456"/>
      <c r="DX627" s="1728" t="str">
        <f t="shared" si="16"/>
        <v xml:space="preserve"> </v>
      </c>
      <c r="DY627" s="1729"/>
      <c r="DZ627" s="1729"/>
      <c r="EA627" s="1729"/>
      <c r="EB627" s="1730"/>
      <c r="EC627" s="1728" t="str">
        <f t="shared" si="17"/>
        <v xml:space="preserve"> </v>
      </c>
      <c r="ED627" s="1729"/>
      <c r="EE627" s="1729"/>
      <c r="EF627" s="1729"/>
      <c r="EG627" s="1730"/>
      <c r="EH627" s="1728" t="str">
        <f t="shared" si="18"/>
        <v xml:space="preserve"> </v>
      </c>
      <c r="EI627" s="1729"/>
      <c r="EJ627" s="1729"/>
      <c r="EK627" s="1729"/>
      <c r="EL627" s="1730"/>
      <c r="EM627" s="1728" t="str">
        <f t="shared" si="19"/>
        <v xml:space="preserve"> </v>
      </c>
      <c r="EN627" s="1729"/>
      <c r="EO627" s="1729"/>
      <c r="EP627" s="1729"/>
      <c r="EQ627" s="1730"/>
      <c r="ER627" s="1728" t="str">
        <f t="shared" si="20"/>
        <v xml:space="preserve"> </v>
      </c>
      <c r="ES627" s="1729"/>
      <c r="ET627" s="1729"/>
      <c r="EU627" s="1729"/>
      <c r="EV627" s="1730"/>
      <c r="EW627" s="1728" t="str">
        <f t="shared" si="21"/>
        <v xml:space="preserve"> </v>
      </c>
      <c r="EX627" s="1729"/>
      <c r="EY627" s="1729"/>
      <c r="EZ627" s="1729"/>
      <c r="FA627" s="1730"/>
    </row>
    <row r="628" spans="1:157" ht="13.2">
      <c r="A628" s="1557"/>
      <c r="B628" s="1557"/>
      <c r="C628" s="1557"/>
      <c r="D628" s="1557"/>
      <c r="E628" s="1557"/>
      <c r="F628" s="1557"/>
      <c r="G628" s="1557"/>
      <c r="H628" s="1557"/>
      <c r="I628" s="1557"/>
      <c r="J628" s="1557"/>
      <c r="K628" s="1557"/>
      <c r="L628" s="1557"/>
      <c r="M628" s="1557"/>
      <c r="N628" s="1557"/>
      <c r="O628" s="1557"/>
      <c r="P628" s="1557"/>
      <c r="Q628" s="1557"/>
      <c r="R628" s="1557"/>
      <c r="S628" s="1557"/>
      <c r="T628" s="1557"/>
      <c r="U628" s="1557"/>
      <c r="V628" s="1557"/>
      <c r="W628" s="1557"/>
      <c r="X628" s="1557"/>
      <c r="Y628" s="1557"/>
      <c r="Z628" s="1557"/>
      <c r="AA628" s="1557"/>
      <c r="AB628" s="1557"/>
      <c r="AC628" s="1557"/>
      <c r="AD628" s="1557"/>
      <c r="AE628" s="1557"/>
      <c r="AF628" s="1557"/>
      <c r="AG628" s="1557"/>
      <c r="AH628" s="1557"/>
      <c r="AI628" s="1557"/>
      <c r="AJ628" s="1557"/>
      <c r="AK628" s="1557"/>
      <c r="AL628" s="1557"/>
      <c r="AM628" s="1557"/>
      <c r="AN628" s="1557"/>
      <c r="AO628" s="1557"/>
      <c r="AP628" s="1557"/>
      <c r="AQ628" s="1557"/>
      <c r="AR628" s="1557"/>
      <c r="AS628" s="1557"/>
      <c r="AT628" s="616"/>
      <c r="AU628" s="616"/>
      <c r="AV628" s="616"/>
      <c r="AW628" s="616"/>
      <c r="AX628" s="616"/>
      <c r="AY628" s="616"/>
      <c r="AZ628" s="46"/>
      <c r="BA628" s="46"/>
      <c r="BB628" s="46"/>
      <c r="BC628" s="46"/>
      <c r="BD628" s="46"/>
      <c r="BE628" s="1728">
        <f t="shared" si="0"/>
        <v>0</v>
      </c>
      <c r="BF628" s="1730"/>
      <c r="BG628" s="1728">
        <f t="shared" si="1"/>
        <v>0</v>
      </c>
      <c r="BH628" s="1730"/>
      <c r="BI628" s="1728">
        <f t="shared" si="2"/>
        <v>0</v>
      </c>
      <c r="BJ628" s="1730"/>
      <c r="BK628" s="1728">
        <f t="shared" si="3"/>
        <v>0</v>
      </c>
      <c r="BL628" s="1730"/>
      <c r="BM628" s="46"/>
      <c r="BN628" s="1713">
        <f t="shared" si="4"/>
        <v>0</v>
      </c>
      <c r="BO628" s="1714"/>
      <c r="BP628" s="1714"/>
      <c r="BQ628" s="1714"/>
      <c r="BR628" s="1715"/>
      <c r="BS628" s="1720">
        <f t="shared" si="5"/>
        <v>0</v>
      </c>
      <c r="BT628" s="1720"/>
      <c r="BU628" s="1720"/>
      <c r="BV628" s="1720"/>
      <c r="BW628" s="1720"/>
      <c r="BX628" s="1720">
        <f t="shared" si="6"/>
        <v>0</v>
      </c>
      <c r="BY628" s="1720"/>
      <c r="BZ628" s="1720"/>
      <c r="CA628" s="1720"/>
      <c r="CB628" s="1720"/>
      <c r="CC628" s="1720">
        <f t="shared" si="7"/>
        <v>0</v>
      </c>
      <c r="CD628" s="1720"/>
      <c r="CE628" s="1720"/>
      <c r="CF628" s="1720"/>
      <c r="CG628" s="1720"/>
      <c r="CH628" s="1720">
        <f t="shared" si="8"/>
        <v>0</v>
      </c>
      <c r="CI628" s="1720"/>
      <c r="CJ628" s="1720"/>
      <c r="CK628" s="1720"/>
      <c r="CL628" s="1720"/>
      <c r="CM628" s="1720">
        <f t="shared" si="9"/>
        <v>0</v>
      </c>
      <c r="CN628" s="1720"/>
      <c r="CO628" s="1720"/>
      <c r="CP628" s="1720"/>
      <c r="CQ628" s="1720"/>
      <c r="CR628" s="449"/>
      <c r="CS628" s="1733">
        <f t="shared" si="10"/>
        <v>0</v>
      </c>
      <c r="CT628" s="1733"/>
      <c r="CU628" s="1733"/>
      <c r="CV628" s="1733"/>
      <c r="CW628" s="1733"/>
      <c r="CX628" s="1733">
        <f t="shared" si="11"/>
        <v>0</v>
      </c>
      <c r="CY628" s="1733"/>
      <c r="CZ628" s="1733"/>
      <c r="DA628" s="1733"/>
      <c r="DB628" s="1733"/>
      <c r="DC628" s="1733">
        <f t="shared" si="12"/>
        <v>0</v>
      </c>
      <c r="DD628" s="1733"/>
      <c r="DE628" s="1733"/>
      <c r="DF628" s="1733"/>
      <c r="DG628" s="1733"/>
      <c r="DH628" s="1733">
        <f t="shared" si="13"/>
        <v>0</v>
      </c>
      <c r="DI628" s="1733"/>
      <c r="DJ628" s="1733"/>
      <c r="DK628" s="1733"/>
      <c r="DL628" s="1733"/>
      <c r="DM628" s="1733">
        <f t="shared" si="14"/>
        <v>0</v>
      </c>
      <c r="DN628" s="1733"/>
      <c r="DO628" s="1733"/>
      <c r="DP628" s="1733"/>
      <c r="DQ628" s="1733"/>
      <c r="DR628" s="1733">
        <f t="shared" si="15"/>
        <v>0</v>
      </c>
      <c r="DS628" s="1733"/>
      <c r="DT628" s="1733"/>
      <c r="DU628" s="1733"/>
      <c r="DV628" s="1733"/>
      <c r="DW628" s="456"/>
      <c r="DX628" s="1728" t="str">
        <f t="shared" si="16"/>
        <v xml:space="preserve"> </v>
      </c>
      <c r="DY628" s="1729"/>
      <c r="DZ628" s="1729"/>
      <c r="EA628" s="1729"/>
      <c r="EB628" s="1730"/>
      <c r="EC628" s="1728" t="str">
        <f t="shared" si="17"/>
        <v xml:space="preserve"> </v>
      </c>
      <c r="ED628" s="1729"/>
      <c r="EE628" s="1729"/>
      <c r="EF628" s="1729"/>
      <c r="EG628" s="1730"/>
      <c r="EH628" s="1728" t="str">
        <f t="shared" si="18"/>
        <v xml:space="preserve"> </v>
      </c>
      <c r="EI628" s="1729"/>
      <c r="EJ628" s="1729"/>
      <c r="EK628" s="1729"/>
      <c r="EL628" s="1730"/>
      <c r="EM628" s="1728" t="str">
        <f t="shared" si="19"/>
        <v xml:space="preserve"> </v>
      </c>
      <c r="EN628" s="1729"/>
      <c r="EO628" s="1729"/>
      <c r="EP628" s="1729"/>
      <c r="EQ628" s="1730"/>
      <c r="ER628" s="1728" t="str">
        <f t="shared" si="20"/>
        <v xml:space="preserve"> </v>
      </c>
      <c r="ES628" s="1729"/>
      <c r="ET628" s="1729"/>
      <c r="EU628" s="1729"/>
      <c r="EV628" s="1730"/>
      <c r="EW628" s="1728" t="str">
        <f t="shared" si="21"/>
        <v xml:space="preserve"> </v>
      </c>
      <c r="EX628" s="1729"/>
      <c r="EY628" s="1729"/>
      <c r="EZ628" s="1729"/>
      <c r="FA628" s="1730"/>
    </row>
    <row r="629" spans="1:157" ht="13.2">
      <c r="A629" s="18"/>
      <c r="B629" s="18"/>
      <c r="C629" s="18"/>
      <c r="D629" s="18"/>
      <c r="E629" s="18"/>
      <c r="F629" s="18"/>
      <c r="G629" s="440"/>
      <c r="H629" s="18"/>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6"/>
      <c r="AF629" s="456"/>
      <c r="AG629" s="456"/>
      <c r="AH629" s="456"/>
      <c r="AI629" s="456"/>
      <c r="AJ629" s="456"/>
      <c r="AK629" s="456"/>
      <c r="AL629" s="456"/>
      <c r="AZ629" s="46"/>
      <c r="BA629" s="46"/>
      <c r="BB629" s="46"/>
      <c r="BC629" s="46"/>
      <c r="BD629" s="46"/>
      <c r="BE629" s="1728">
        <f t="shared" si="0"/>
        <v>0</v>
      </c>
      <c r="BF629" s="1730"/>
      <c r="BG629" s="1728">
        <f t="shared" si="1"/>
        <v>0</v>
      </c>
      <c r="BH629" s="1730"/>
      <c r="BI629" s="1728">
        <f t="shared" si="2"/>
        <v>0</v>
      </c>
      <c r="BJ629" s="1730"/>
      <c r="BK629" s="1728">
        <f t="shared" si="3"/>
        <v>0</v>
      </c>
      <c r="BL629" s="1730"/>
      <c r="BM629" s="46"/>
      <c r="BN629" s="1713">
        <f t="shared" si="4"/>
        <v>0</v>
      </c>
      <c r="BO629" s="1714"/>
      <c r="BP629" s="1714"/>
      <c r="BQ629" s="1714"/>
      <c r="BR629" s="1715"/>
      <c r="BS629" s="1720">
        <f t="shared" si="5"/>
        <v>0</v>
      </c>
      <c r="BT629" s="1720"/>
      <c r="BU629" s="1720"/>
      <c r="BV629" s="1720"/>
      <c r="BW629" s="1720"/>
      <c r="BX629" s="1720">
        <f t="shared" si="6"/>
        <v>0</v>
      </c>
      <c r="BY629" s="1720"/>
      <c r="BZ629" s="1720"/>
      <c r="CA629" s="1720"/>
      <c r="CB629" s="1720"/>
      <c r="CC629" s="1720">
        <f t="shared" si="7"/>
        <v>0</v>
      </c>
      <c r="CD629" s="1720"/>
      <c r="CE629" s="1720"/>
      <c r="CF629" s="1720"/>
      <c r="CG629" s="1720"/>
      <c r="CH629" s="1720">
        <f t="shared" si="8"/>
        <v>0</v>
      </c>
      <c r="CI629" s="1720"/>
      <c r="CJ629" s="1720"/>
      <c r="CK629" s="1720"/>
      <c r="CL629" s="1720"/>
      <c r="CM629" s="1720">
        <f t="shared" si="9"/>
        <v>0</v>
      </c>
      <c r="CN629" s="1720"/>
      <c r="CO629" s="1720"/>
      <c r="CP629" s="1720"/>
      <c r="CQ629" s="1720"/>
      <c r="CR629" s="449"/>
      <c r="CS629" s="1733">
        <f t="shared" si="10"/>
        <v>0</v>
      </c>
      <c r="CT629" s="1733"/>
      <c r="CU629" s="1733"/>
      <c r="CV629" s="1733"/>
      <c r="CW629" s="1733"/>
      <c r="CX629" s="1733">
        <f t="shared" si="11"/>
        <v>0</v>
      </c>
      <c r="CY629" s="1733"/>
      <c r="CZ629" s="1733"/>
      <c r="DA629" s="1733"/>
      <c r="DB629" s="1733"/>
      <c r="DC629" s="1733">
        <f t="shared" si="12"/>
        <v>0</v>
      </c>
      <c r="DD629" s="1733"/>
      <c r="DE629" s="1733"/>
      <c r="DF629" s="1733"/>
      <c r="DG629" s="1733"/>
      <c r="DH629" s="1733">
        <f t="shared" si="13"/>
        <v>0</v>
      </c>
      <c r="DI629" s="1733"/>
      <c r="DJ629" s="1733"/>
      <c r="DK629" s="1733"/>
      <c r="DL629" s="1733"/>
      <c r="DM629" s="1733">
        <f t="shared" si="14"/>
        <v>0</v>
      </c>
      <c r="DN629" s="1733"/>
      <c r="DO629" s="1733"/>
      <c r="DP629" s="1733"/>
      <c r="DQ629" s="1733"/>
      <c r="DR629" s="1733">
        <f t="shared" si="15"/>
        <v>0</v>
      </c>
      <c r="DS629" s="1733"/>
      <c r="DT629" s="1733"/>
      <c r="DU629" s="1733"/>
      <c r="DV629" s="1733"/>
      <c r="DW629" s="456"/>
      <c r="DX629" s="1728" t="str">
        <f t="shared" si="16"/>
        <v xml:space="preserve"> </v>
      </c>
      <c r="DY629" s="1729"/>
      <c r="DZ629" s="1729"/>
      <c r="EA629" s="1729"/>
      <c r="EB629" s="1730"/>
      <c r="EC629" s="1728" t="str">
        <f t="shared" si="17"/>
        <v xml:space="preserve"> </v>
      </c>
      <c r="ED629" s="1729"/>
      <c r="EE629" s="1729"/>
      <c r="EF629" s="1729"/>
      <c r="EG629" s="1730"/>
      <c r="EH629" s="1728" t="str">
        <f t="shared" si="18"/>
        <v xml:space="preserve"> </v>
      </c>
      <c r="EI629" s="1729"/>
      <c r="EJ629" s="1729"/>
      <c r="EK629" s="1729"/>
      <c r="EL629" s="1730"/>
      <c r="EM629" s="1728" t="str">
        <f t="shared" si="19"/>
        <v xml:space="preserve"> </v>
      </c>
      <c r="EN629" s="1729"/>
      <c r="EO629" s="1729"/>
      <c r="EP629" s="1729"/>
      <c r="EQ629" s="1730"/>
      <c r="ER629" s="1728" t="str">
        <f t="shared" si="20"/>
        <v xml:space="preserve"> </v>
      </c>
      <c r="ES629" s="1729"/>
      <c r="ET629" s="1729"/>
      <c r="EU629" s="1729"/>
      <c r="EV629" s="1730"/>
      <c r="EW629" s="1728" t="str">
        <f t="shared" si="21"/>
        <v xml:space="preserve"> </v>
      </c>
      <c r="EX629" s="1729"/>
      <c r="EY629" s="1729"/>
      <c r="EZ629" s="1729"/>
      <c r="FA629" s="1730"/>
    </row>
    <row r="630" spans="1:157" ht="13.2">
      <c r="A630" s="39" t="s">
        <v>668</v>
      </c>
      <c r="B630" s="39"/>
      <c r="C630" s="39" t="s">
        <v>174</v>
      </c>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6"/>
      <c r="AF630" s="456"/>
      <c r="AG630" s="456"/>
      <c r="AH630" s="456"/>
      <c r="AI630" s="456"/>
      <c r="AJ630" s="456"/>
      <c r="AK630" s="456"/>
      <c r="AL630" s="456"/>
      <c r="AZ630" s="46"/>
      <c r="BA630" s="46"/>
      <c r="BB630" s="46"/>
      <c r="BC630" s="46"/>
      <c r="BD630" s="46"/>
      <c r="BE630" s="1728">
        <f t="shared" si="0"/>
        <v>0</v>
      </c>
      <c r="BF630" s="1730"/>
      <c r="BG630" s="1728">
        <f t="shared" si="1"/>
        <v>0</v>
      </c>
      <c r="BH630" s="1730"/>
      <c r="BI630" s="1728">
        <f t="shared" si="2"/>
        <v>0</v>
      </c>
      <c r="BJ630" s="1730"/>
      <c r="BK630" s="1728">
        <f t="shared" si="3"/>
        <v>0</v>
      </c>
      <c r="BL630" s="1730"/>
      <c r="BM630" s="46"/>
      <c r="BN630" s="1713">
        <f t="shared" si="4"/>
        <v>0</v>
      </c>
      <c r="BO630" s="1714"/>
      <c r="BP630" s="1714"/>
      <c r="BQ630" s="1714"/>
      <c r="BR630" s="1715"/>
      <c r="BS630" s="1720">
        <f t="shared" si="5"/>
        <v>0</v>
      </c>
      <c r="BT630" s="1720"/>
      <c r="BU630" s="1720"/>
      <c r="BV630" s="1720"/>
      <c r="BW630" s="1720"/>
      <c r="BX630" s="1720">
        <f t="shared" si="6"/>
        <v>0</v>
      </c>
      <c r="BY630" s="1720"/>
      <c r="BZ630" s="1720"/>
      <c r="CA630" s="1720"/>
      <c r="CB630" s="1720"/>
      <c r="CC630" s="1720">
        <f t="shared" si="7"/>
        <v>0</v>
      </c>
      <c r="CD630" s="1720"/>
      <c r="CE630" s="1720"/>
      <c r="CF630" s="1720"/>
      <c r="CG630" s="1720"/>
      <c r="CH630" s="1720">
        <f t="shared" si="8"/>
        <v>0</v>
      </c>
      <c r="CI630" s="1720"/>
      <c r="CJ630" s="1720"/>
      <c r="CK630" s="1720"/>
      <c r="CL630" s="1720"/>
      <c r="CM630" s="1720">
        <f t="shared" si="9"/>
        <v>0</v>
      </c>
      <c r="CN630" s="1720"/>
      <c r="CO630" s="1720"/>
      <c r="CP630" s="1720"/>
      <c r="CQ630" s="1720"/>
      <c r="CR630" s="449"/>
      <c r="CS630" s="1733">
        <f t="shared" si="10"/>
        <v>0</v>
      </c>
      <c r="CT630" s="1733"/>
      <c r="CU630" s="1733"/>
      <c r="CV630" s="1733"/>
      <c r="CW630" s="1733"/>
      <c r="CX630" s="1733">
        <f t="shared" si="11"/>
        <v>0</v>
      </c>
      <c r="CY630" s="1733"/>
      <c r="CZ630" s="1733"/>
      <c r="DA630" s="1733"/>
      <c r="DB630" s="1733"/>
      <c r="DC630" s="1733">
        <f t="shared" si="12"/>
        <v>0</v>
      </c>
      <c r="DD630" s="1733"/>
      <c r="DE630" s="1733"/>
      <c r="DF630" s="1733"/>
      <c r="DG630" s="1733"/>
      <c r="DH630" s="1733">
        <f t="shared" si="13"/>
        <v>0</v>
      </c>
      <c r="DI630" s="1733"/>
      <c r="DJ630" s="1733"/>
      <c r="DK630" s="1733"/>
      <c r="DL630" s="1733"/>
      <c r="DM630" s="1733">
        <f t="shared" si="14"/>
        <v>0</v>
      </c>
      <c r="DN630" s="1733"/>
      <c r="DO630" s="1733"/>
      <c r="DP630" s="1733"/>
      <c r="DQ630" s="1733"/>
      <c r="DR630" s="1733">
        <f t="shared" si="15"/>
        <v>0</v>
      </c>
      <c r="DS630" s="1733"/>
      <c r="DT630" s="1733"/>
      <c r="DU630" s="1733"/>
      <c r="DV630" s="1733"/>
      <c r="DW630" s="456"/>
      <c r="DX630" s="1728" t="str">
        <f t="shared" si="16"/>
        <v xml:space="preserve"> </v>
      </c>
      <c r="DY630" s="1729"/>
      <c r="DZ630" s="1729"/>
      <c r="EA630" s="1729"/>
      <c r="EB630" s="1730"/>
      <c r="EC630" s="1728" t="str">
        <f t="shared" si="17"/>
        <v xml:space="preserve"> </v>
      </c>
      <c r="ED630" s="1729"/>
      <c r="EE630" s="1729"/>
      <c r="EF630" s="1729"/>
      <c r="EG630" s="1730"/>
      <c r="EH630" s="1728" t="str">
        <f t="shared" si="18"/>
        <v xml:space="preserve"> </v>
      </c>
      <c r="EI630" s="1729"/>
      <c r="EJ630" s="1729"/>
      <c r="EK630" s="1729"/>
      <c r="EL630" s="1730"/>
      <c r="EM630" s="1728" t="str">
        <f t="shared" si="19"/>
        <v xml:space="preserve"> </v>
      </c>
      <c r="EN630" s="1729"/>
      <c r="EO630" s="1729"/>
      <c r="EP630" s="1729"/>
      <c r="EQ630" s="1730"/>
      <c r="ER630" s="1728" t="str">
        <f t="shared" si="20"/>
        <v xml:space="preserve"> </v>
      </c>
      <c r="ES630" s="1729"/>
      <c r="ET630" s="1729"/>
      <c r="EU630" s="1729"/>
      <c r="EV630" s="1730"/>
      <c r="EW630" s="1728" t="str">
        <f t="shared" si="21"/>
        <v xml:space="preserve"> </v>
      </c>
      <c r="EX630" s="1729"/>
      <c r="EY630" s="1729"/>
      <c r="EZ630" s="1729"/>
      <c r="FA630" s="1730"/>
    </row>
    <row r="631" spans="1:157" ht="13.2">
      <c r="A631" s="39"/>
      <c r="B631" s="39"/>
      <c r="C631" s="39"/>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6"/>
      <c r="AF631" s="456"/>
      <c r="AG631" s="456"/>
      <c r="AH631" s="456"/>
      <c r="AI631" s="456"/>
      <c r="AJ631" s="456"/>
      <c r="AK631" s="456"/>
      <c r="AL631" s="456"/>
      <c r="AZ631" s="46"/>
      <c r="BA631" s="46"/>
      <c r="BB631" s="46"/>
      <c r="BC631" s="46"/>
      <c r="BD631" s="46"/>
      <c r="BE631" s="1728">
        <f t="shared" si="0"/>
        <v>0</v>
      </c>
      <c r="BF631" s="1730"/>
      <c r="BG631" s="1728">
        <f t="shared" si="1"/>
        <v>0</v>
      </c>
      <c r="BH631" s="1730"/>
      <c r="BI631" s="1728">
        <f t="shared" si="2"/>
        <v>0</v>
      </c>
      <c r="BJ631" s="1730"/>
      <c r="BK631" s="1728">
        <f t="shared" si="3"/>
        <v>0</v>
      </c>
      <c r="BL631" s="1730"/>
      <c r="BM631" s="46"/>
      <c r="BN631" s="1713">
        <f t="shared" si="4"/>
        <v>0</v>
      </c>
      <c r="BO631" s="1714"/>
      <c r="BP631" s="1714"/>
      <c r="BQ631" s="1714"/>
      <c r="BR631" s="1715"/>
      <c r="BS631" s="1720">
        <f t="shared" si="5"/>
        <v>0</v>
      </c>
      <c r="BT631" s="1720"/>
      <c r="BU631" s="1720"/>
      <c r="BV631" s="1720"/>
      <c r="BW631" s="1720"/>
      <c r="BX631" s="1720">
        <f t="shared" si="6"/>
        <v>0</v>
      </c>
      <c r="BY631" s="1720"/>
      <c r="BZ631" s="1720"/>
      <c r="CA631" s="1720"/>
      <c r="CB631" s="1720"/>
      <c r="CC631" s="1720">
        <f t="shared" si="7"/>
        <v>0</v>
      </c>
      <c r="CD631" s="1720"/>
      <c r="CE631" s="1720"/>
      <c r="CF631" s="1720"/>
      <c r="CG631" s="1720"/>
      <c r="CH631" s="1720">
        <f t="shared" si="8"/>
        <v>0</v>
      </c>
      <c r="CI631" s="1720"/>
      <c r="CJ631" s="1720"/>
      <c r="CK631" s="1720"/>
      <c r="CL631" s="1720"/>
      <c r="CM631" s="1720">
        <f t="shared" si="9"/>
        <v>0</v>
      </c>
      <c r="CN631" s="1720"/>
      <c r="CO631" s="1720"/>
      <c r="CP631" s="1720"/>
      <c r="CQ631" s="1720"/>
      <c r="CR631" s="449"/>
      <c r="CS631" s="1733">
        <f t="shared" si="10"/>
        <v>0</v>
      </c>
      <c r="CT631" s="1733"/>
      <c r="CU631" s="1733"/>
      <c r="CV631" s="1733"/>
      <c r="CW631" s="1733"/>
      <c r="CX631" s="1733">
        <f t="shared" si="11"/>
        <v>0</v>
      </c>
      <c r="CY631" s="1733"/>
      <c r="CZ631" s="1733"/>
      <c r="DA631" s="1733"/>
      <c r="DB631" s="1733"/>
      <c r="DC631" s="1733">
        <f t="shared" si="12"/>
        <v>0</v>
      </c>
      <c r="DD631" s="1733"/>
      <c r="DE631" s="1733"/>
      <c r="DF631" s="1733"/>
      <c r="DG631" s="1733"/>
      <c r="DH631" s="1733">
        <f t="shared" si="13"/>
        <v>0</v>
      </c>
      <c r="DI631" s="1733"/>
      <c r="DJ631" s="1733"/>
      <c r="DK631" s="1733"/>
      <c r="DL631" s="1733"/>
      <c r="DM631" s="1733">
        <f t="shared" si="14"/>
        <v>0</v>
      </c>
      <c r="DN631" s="1733"/>
      <c r="DO631" s="1733"/>
      <c r="DP631" s="1733"/>
      <c r="DQ631" s="1733"/>
      <c r="DR631" s="1733">
        <f t="shared" si="15"/>
        <v>0</v>
      </c>
      <c r="DS631" s="1733"/>
      <c r="DT631" s="1733"/>
      <c r="DU631" s="1733"/>
      <c r="DV631" s="1733"/>
      <c r="DW631" s="456"/>
      <c r="DX631" s="1728" t="str">
        <f t="shared" si="16"/>
        <v xml:space="preserve"> </v>
      </c>
      <c r="DY631" s="1729"/>
      <c r="DZ631" s="1729"/>
      <c r="EA631" s="1729"/>
      <c r="EB631" s="1730"/>
      <c r="EC631" s="1728" t="str">
        <f t="shared" si="17"/>
        <v xml:space="preserve"> </v>
      </c>
      <c r="ED631" s="1729"/>
      <c r="EE631" s="1729"/>
      <c r="EF631" s="1729"/>
      <c r="EG631" s="1730"/>
      <c r="EH631" s="1728" t="str">
        <f t="shared" si="18"/>
        <v xml:space="preserve"> </v>
      </c>
      <c r="EI631" s="1729"/>
      <c r="EJ631" s="1729"/>
      <c r="EK631" s="1729"/>
      <c r="EL631" s="1730"/>
      <c r="EM631" s="1728" t="str">
        <f t="shared" si="19"/>
        <v xml:space="preserve"> </v>
      </c>
      <c r="EN631" s="1729"/>
      <c r="EO631" s="1729"/>
      <c r="EP631" s="1729"/>
      <c r="EQ631" s="1730"/>
      <c r="ER631" s="1728" t="str">
        <f t="shared" si="20"/>
        <v xml:space="preserve"> </v>
      </c>
      <c r="ES631" s="1729"/>
      <c r="ET631" s="1729"/>
      <c r="EU631" s="1729"/>
      <c r="EV631" s="1730"/>
      <c r="EW631" s="1728" t="str">
        <f t="shared" si="21"/>
        <v xml:space="preserve"> </v>
      </c>
      <c r="EX631" s="1729"/>
      <c r="EY631" s="1729"/>
      <c r="EZ631" s="1729"/>
      <c r="FA631" s="1730"/>
    </row>
    <row r="632" spans="1:157" ht="13.2">
      <c r="A632" s="456"/>
      <c r="B632" s="456"/>
      <c r="C632" s="38" t="s">
        <v>1145</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56"/>
      <c r="AI632" s="456"/>
      <c r="AJ632" s="456"/>
      <c r="AK632" s="456"/>
      <c r="AL632" s="456"/>
      <c r="AZ632" s="46"/>
      <c r="BA632" s="46"/>
      <c r="BB632" s="46"/>
      <c r="BC632" s="46"/>
      <c r="BD632" s="46"/>
      <c r="BE632" s="1728">
        <f t="shared" si="0"/>
        <v>0</v>
      </c>
      <c r="BF632" s="1730"/>
      <c r="BG632" s="1728">
        <f t="shared" si="1"/>
        <v>0</v>
      </c>
      <c r="BH632" s="1730"/>
      <c r="BI632" s="1728">
        <f t="shared" si="2"/>
        <v>0</v>
      </c>
      <c r="BJ632" s="1730"/>
      <c r="BK632" s="1728">
        <f t="shared" si="3"/>
        <v>0</v>
      </c>
      <c r="BL632" s="1730"/>
      <c r="BM632" s="46"/>
      <c r="BN632" s="1713">
        <f t="shared" si="4"/>
        <v>0</v>
      </c>
      <c r="BO632" s="1714"/>
      <c r="BP632" s="1714"/>
      <c r="BQ632" s="1714"/>
      <c r="BR632" s="1715"/>
      <c r="BS632" s="1720">
        <f t="shared" si="5"/>
        <v>0</v>
      </c>
      <c r="BT632" s="1720"/>
      <c r="BU632" s="1720"/>
      <c r="BV632" s="1720"/>
      <c r="BW632" s="1720"/>
      <c r="BX632" s="1720">
        <f t="shared" si="6"/>
        <v>0</v>
      </c>
      <c r="BY632" s="1720"/>
      <c r="BZ632" s="1720"/>
      <c r="CA632" s="1720"/>
      <c r="CB632" s="1720"/>
      <c r="CC632" s="1720">
        <f t="shared" si="7"/>
        <v>0</v>
      </c>
      <c r="CD632" s="1720"/>
      <c r="CE632" s="1720"/>
      <c r="CF632" s="1720"/>
      <c r="CG632" s="1720"/>
      <c r="CH632" s="1720">
        <f t="shared" si="8"/>
        <v>0</v>
      </c>
      <c r="CI632" s="1720"/>
      <c r="CJ632" s="1720"/>
      <c r="CK632" s="1720"/>
      <c r="CL632" s="1720"/>
      <c r="CM632" s="1720">
        <f t="shared" si="9"/>
        <v>0</v>
      </c>
      <c r="CN632" s="1720"/>
      <c r="CO632" s="1720"/>
      <c r="CP632" s="1720"/>
      <c r="CQ632" s="1720"/>
      <c r="CR632" s="449"/>
      <c r="CS632" s="1733">
        <f t="shared" si="10"/>
        <v>0</v>
      </c>
      <c r="CT632" s="1733"/>
      <c r="CU632" s="1733"/>
      <c r="CV632" s="1733"/>
      <c r="CW632" s="1733"/>
      <c r="CX632" s="1733">
        <f t="shared" si="11"/>
        <v>0</v>
      </c>
      <c r="CY632" s="1733"/>
      <c r="CZ632" s="1733"/>
      <c r="DA632" s="1733"/>
      <c r="DB632" s="1733"/>
      <c r="DC632" s="1733">
        <f t="shared" si="12"/>
        <v>0</v>
      </c>
      <c r="DD632" s="1733"/>
      <c r="DE632" s="1733"/>
      <c r="DF632" s="1733"/>
      <c r="DG632" s="1733"/>
      <c r="DH632" s="1733">
        <f t="shared" si="13"/>
        <v>0</v>
      </c>
      <c r="DI632" s="1733"/>
      <c r="DJ632" s="1733"/>
      <c r="DK632" s="1733"/>
      <c r="DL632" s="1733"/>
      <c r="DM632" s="1733">
        <f t="shared" si="14"/>
        <v>0</v>
      </c>
      <c r="DN632" s="1733"/>
      <c r="DO632" s="1733"/>
      <c r="DP632" s="1733"/>
      <c r="DQ632" s="1733"/>
      <c r="DR632" s="1733">
        <f t="shared" si="15"/>
        <v>0</v>
      </c>
      <c r="DS632" s="1733"/>
      <c r="DT632" s="1733"/>
      <c r="DU632" s="1733"/>
      <c r="DV632" s="1733"/>
      <c r="DW632" s="456"/>
      <c r="DX632" s="1728" t="str">
        <f t="shared" si="16"/>
        <v xml:space="preserve"> </v>
      </c>
      <c r="DY632" s="1729"/>
      <c r="DZ632" s="1729"/>
      <c r="EA632" s="1729"/>
      <c r="EB632" s="1730"/>
      <c r="EC632" s="1728" t="str">
        <f t="shared" si="17"/>
        <v xml:space="preserve"> </v>
      </c>
      <c r="ED632" s="1729"/>
      <c r="EE632" s="1729"/>
      <c r="EF632" s="1729"/>
      <c r="EG632" s="1730"/>
      <c r="EH632" s="1728" t="str">
        <f t="shared" si="18"/>
        <v xml:space="preserve"> </v>
      </c>
      <c r="EI632" s="1729"/>
      <c r="EJ632" s="1729"/>
      <c r="EK632" s="1729"/>
      <c r="EL632" s="1730"/>
      <c r="EM632" s="1728" t="str">
        <f t="shared" si="19"/>
        <v xml:space="preserve"> </v>
      </c>
      <c r="EN632" s="1729"/>
      <c r="EO632" s="1729"/>
      <c r="EP632" s="1729"/>
      <c r="EQ632" s="1730"/>
      <c r="ER632" s="1728" t="str">
        <f t="shared" si="20"/>
        <v xml:space="preserve"> </v>
      </c>
      <c r="ES632" s="1729"/>
      <c r="ET632" s="1729"/>
      <c r="EU632" s="1729"/>
      <c r="EV632" s="1730"/>
      <c r="EW632" s="1728" t="str">
        <f t="shared" si="21"/>
        <v xml:space="preserve"> </v>
      </c>
      <c r="EX632" s="1729"/>
      <c r="EY632" s="1729"/>
      <c r="EZ632" s="1729"/>
      <c r="FA632" s="1730"/>
    </row>
    <row r="633" spans="1:157" ht="13.2">
      <c r="A633" s="456"/>
      <c r="B633" s="592"/>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56"/>
      <c r="AI633" s="456"/>
      <c r="AJ633" s="456"/>
      <c r="AK633" s="456"/>
      <c r="AL633" s="456"/>
      <c r="AZ633" s="46"/>
      <c r="BA633" s="46"/>
      <c r="BB633" s="46"/>
      <c r="BC633" s="46"/>
      <c r="BD633" s="46"/>
      <c r="BE633" s="1728">
        <f t="shared" si="0"/>
        <v>0</v>
      </c>
      <c r="BF633" s="1730"/>
      <c r="BG633" s="1728">
        <f t="shared" si="1"/>
        <v>0</v>
      </c>
      <c r="BH633" s="1730"/>
      <c r="BI633" s="1728">
        <f t="shared" si="2"/>
        <v>0</v>
      </c>
      <c r="BJ633" s="1730"/>
      <c r="BK633" s="1728">
        <f t="shared" si="3"/>
        <v>0</v>
      </c>
      <c r="BL633" s="1730"/>
      <c r="BM633" s="46"/>
      <c r="BN633" s="1713">
        <f t="shared" si="4"/>
        <v>0</v>
      </c>
      <c r="BO633" s="1714"/>
      <c r="BP633" s="1714"/>
      <c r="BQ633" s="1714"/>
      <c r="BR633" s="1715"/>
      <c r="BS633" s="1720">
        <f t="shared" si="5"/>
        <v>0</v>
      </c>
      <c r="BT633" s="1720"/>
      <c r="BU633" s="1720"/>
      <c r="BV633" s="1720"/>
      <c r="BW633" s="1720"/>
      <c r="BX633" s="1720">
        <f t="shared" si="6"/>
        <v>0</v>
      </c>
      <c r="BY633" s="1720"/>
      <c r="BZ633" s="1720"/>
      <c r="CA633" s="1720"/>
      <c r="CB633" s="1720"/>
      <c r="CC633" s="1720">
        <f t="shared" si="7"/>
        <v>0</v>
      </c>
      <c r="CD633" s="1720"/>
      <c r="CE633" s="1720"/>
      <c r="CF633" s="1720"/>
      <c r="CG633" s="1720"/>
      <c r="CH633" s="1720">
        <f t="shared" si="8"/>
        <v>0</v>
      </c>
      <c r="CI633" s="1720"/>
      <c r="CJ633" s="1720"/>
      <c r="CK633" s="1720"/>
      <c r="CL633" s="1720"/>
      <c r="CM633" s="1720">
        <f t="shared" si="9"/>
        <v>0</v>
      </c>
      <c r="CN633" s="1720"/>
      <c r="CO633" s="1720"/>
      <c r="CP633" s="1720"/>
      <c r="CQ633" s="1720"/>
      <c r="CR633" s="449"/>
      <c r="CS633" s="1733">
        <f t="shared" si="10"/>
        <v>0</v>
      </c>
      <c r="CT633" s="1733"/>
      <c r="CU633" s="1733"/>
      <c r="CV633" s="1733"/>
      <c r="CW633" s="1733"/>
      <c r="CX633" s="1733">
        <f t="shared" si="11"/>
        <v>0</v>
      </c>
      <c r="CY633" s="1733"/>
      <c r="CZ633" s="1733"/>
      <c r="DA633" s="1733"/>
      <c r="DB633" s="1733"/>
      <c r="DC633" s="1733">
        <f t="shared" si="12"/>
        <v>0</v>
      </c>
      <c r="DD633" s="1733"/>
      <c r="DE633" s="1733"/>
      <c r="DF633" s="1733"/>
      <c r="DG633" s="1733"/>
      <c r="DH633" s="1733">
        <f t="shared" si="13"/>
        <v>0</v>
      </c>
      <c r="DI633" s="1733"/>
      <c r="DJ633" s="1733"/>
      <c r="DK633" s="1733"/>
      <c r="DL633" s="1733"/>
      <c r="DM633" s="1733">
        <f t="shared" si="14"/>
        <v>0</v>
      </c>
      <c r="DN633" s="1733"/>
      <c r="DO633" s="1733"/>
      <c r="DP633" s="1733"/>
      <c r="DQ633" s="1733"/>
      <c r="DR633" s="1733">
        <f t="shared" si="15"/>
        <v>0</v>
      </c>
      <c r="DS633" s="1733"/>
      <c r="DT633" s="1733"/>
      <c r="DU633" s="1733"/>
      <c r="DV633" s="1733"/>
      <c r="DW633" s="456"/>
      <c r="DX633" s="1728" t="str">
        <f t="shared" si="16"/>
        <v xml:space="preserve"> </v>
      </c>
      <c r="DY633" s="1729"/>
      <c r="DZ633" s="1729"/>
      <c r="EA633" s="1729"/>
      <c r="EB633" s="1730"/>
      <c r="EC633" s="1728" t="str">
        <f t="shared" si="17"/>
        <v xml:space="preserve"> </v>
      </c>
      <c r="ED633" s="1729"/>
      <c r="EE633" s="1729"/>
      <c r="EF633" s="1729"/>
      <c r="EG633" s="1730"/>
      <c r="EH633" s="1728" t="str">
        <f t="shared" si="18"/>
        <v xml:space="preserve"> </v>
      </c>
      <c r="EI633" s="1729"/>
      <c r="EJ633" s="1729"/>
      <c r="EK633" s="1729"/>
      <c r="EL633" s="1730"/>
      <c r="EM633" s="1728" t="str">
        <f t="shared" si="19"/>
        <v xml:space="preserve"> </v>
      </c>
      <c r="EN633" s="1729"/>
      <c r="EO633" s="1729"/>
      <c r="EP633" s="1729"/>
      <c r="EQ633" s="1730"/>
      <c r="ER633" s="1728" t="str">
        <f t="shared" si="20"/>
        <v xml:space="preserve"> </v>
      </c>
      <c r="ES633" s="1729"/>
      <c r="ET633" s="1729"/>
      <c r="EU633" s="1729"/>
      <c r="EV633" s="1730"/>
      <c r="EW633" s="1728" t="str">
        <f t="shared" si="21"/>
        <v xml:space="preserve"> </v>
      </c>
      <c r="EX633" s="1729"/>
      <c r="EY633" s="1729"/>
      <c r="EZ633" s="1729"/>
      <c r="FA633" s="1730"/>
    </row>
    <row r="634" spans="1:157" s="725" customFormat="1" ht="12.75" customHeight="1">
      <c r="A634" s="1294"/>
      <c r="B634" s="1899" t="s">
        <v>1146</v>
      </c>
      <c r="C634" s="1900"/>
      <c r="D634" s="1900"/>
      <c r="E634" s="1900"/>
      <c r="F634" s="1900"/>
      <c r="G634" s="1900"/>
      <c r="H634" s="1900"/>
      <c r="I634" s="1900"/>
      <c r="J634" s="1900"/>
      <c r="K634" s="1900"/>
      <c r="L634" s="1900"/>
      <c r="M634" s="1900"/>
      <c r="N634" s="1901"/>
      <c r="O634" s="1760" t="s">
        <v>1147</v>
      </c>
      <c r="P634" s="1761"/>
      <c r="Q634" s="1762"/>
      <c r="R634" s="1760" t="s">
        <v>1148</v>
      </c>
      <c r="S634" s="1761"/>
      <c r="T634" s="1762"/>
      <c r="U634" s="1751" t="s">
        <v>1149</v>
      </c>
      <c r="V634" s="1751"/>
      <c r="W634" s="1752"/>
      <c r="X634" s="1760" t="s">
        <v>1206</v>
      </c>
      <c r="Y634" s="1761"/>
      <c r="Z634" s="1761"/>
      <c r="AA634" s="1761"/>
      <c r="AB634" s="1762"/>
      <c r="AC634" s="1994" t="s">
        <v>1151</v>
      </c>
      <c r="AD634" s="1995"/>
      <c r="AE634" s="1996"/>
      <c r="AF634" s="1760" t="s">
        <v>1207</v>
      </c>
      <c r="AG634" s="1761"/>
      <c r="AH634" s="1761"/>
      <c r="AI634" s="1761"/>
      <c r="AJ634" s="1762"/>
      <c r="AK634" s="1984" t="s">
        <v>1208</v>
      </c>
      <c r="AL634" s="1985"/>
      <c r="AM634" s="1985"/>
      <c r="AN634" s="1986"/>
      <c r="AO634" s="2038" t="s">
        <v>1153</v>
      </c>
      <c r="AP634" s="2038"/>
      <c r="AQ634" s="2038"/>
      <c r="AR634" s="2038"/>
      <c r="AS634" s="2038"/>
      <c r="AT634" s="1297"/>
      <c r="AU634" s="1297"/>
      <c r="AV634" s="1297"/>
      <c r="AW634" s="1297"/>
      <c r="AX634" s="1297"/>
      <c r="AY634" s="1297"/>
      <c r="AZ634" s="115"/>
      <c r="BA634" s="115"/>
      <c r="BB634" s="115"/>
      <c r="BC634" s="115"/>
      <c r="BD634" s="115"/>
      <c r="BE634" s="1728">
        <f t="shared" si="0"/>
        <v>0</v>
      </c>
      <c r="BF634" s="1730"/>
      <c r="BG634" s="1728">
        <f t="shared" si="1"/>
        <v>0</v>
      </c>
      <c r="BH634" s="1730"/>
      <c r="BI634" s="1728">
        <f t="shared" si="2"/>
        <v>0</v>
      </c>
      <c r="BJ634" s="1730"/>
      <c r="BK634" s="1728">
        <f t="shared" si="3"/>
        <v>0</v>
      </c>
      <c r="BL634" s="1730"/>
      <c r="BM634" s="115"/>
      <c r="BN634" s="1713">
        <f t="shared" si="4"/>
        <v>0</v>
      </c>
      <c r="BO634" s="1714"/>
      <c r="BP634" s="1714"/>
      <c r="BQ634" s="1714"/>
      <c r="BR634" s="1715"/>
      <c r="BS634" s="1720">
        <f t="shared" si="5"/>
        <v>0</v>
      </c>
      <c r="BT634" s="1720"/>
      <c r="BU634" s="1720"/>
      <c r="BV634" s="1720"/>
      <c r="BW634" s="1720"/>
      <c r="BX634" s="1720">
        <f t="shared" si="6"/>
        <v>0</v>
      </c>
      <c r="BY634" s="1720"/>
      <c r="BZ634" s="1720"/>
      <c r="CA634" s="1720"/>
      <c r="CB634" s="1720"/>
      <c r="CC634" s="1720">
        <f t="shared" si="7"/>
        <v>0</v>
      </c>
      <c r="CD634" s="1720"/>
      <c r="CE634" s="1720"/>
      <c r="CF634" s="1720"/>
      <c r="CG634" s="1720"/>
      <c r="CH634" s="1720">
        <f t="shared" si="8"/>
        <v>0</v>
      </c>
      <c r="CI634" s="1720"/>
      <c r="CJ634" s="1720"/>
      <c r="CK634" s="1720"/>
      <c r="CL634" s="1720"/>
      <c r="CM634" s="1720">
        <f t="shared" si="9"/>
        <v>0</v>
      </c>
      <c r="CN634" s="1720"/>
      <c r="CO634" s="1720"/>
      <c r="CP634" s="1720"/>
      <c r="CQ634" s="1720"/>
      <c r="CR634" s="449"/>
      <c r="CS634" s="1733">
        <f t="shared" si="10"/>
        <v>0</v>
      </c>
      <c r="CT634" s="1733"/>
      <c r="CU634" s="1733"/>
      <c r="CV634" s="1733"/>
      <c r="CW634" s="1733"/>
      <c r="CX634" s="1733">
        <f t="shared" si="11"/>
        <v>0</v>
      </c>
      <c r="CY634" s="1733"/>
      <c r="CZ634" s="1733"/>
      <c r="DA634" s="1733"/>
      <c r="DB634" s="1733"/>
      <c r="DC634" s="1733">
        <f t="shared" si="12"/>
        <v>0</v>
      </c>
      <c r="DD634" s="1733"/>
      <c r="DE634" s="1733"/>
      <c r="DF634" s="1733"/>
      <c r="DG634" s="1733"/>
      <c r="DH634" s="1733">
        <f t="shared" si="13"/>
        <v>0</v>
      </c>
      <c r="DI634" s="1733"/>
      <c r="DJ634" s="1733"/>
      <c r="DK634" s="1733"/>
      <c r="DL634" s="1733"/>
      <c r="DM634" s="1733">
        <f t="shared" si="14"/>
        <v>0</v>
      </c>
      <c r="DN634" s="1733"/>
      <c r="DO634" s="1733"/>
      <c r="DP634" s="1733"/>
      <c r="DQ634" s="1733"/>
      <c r="DR634" s="1733">
        <f t="shared" si="15"/>
        <v>0</v>
      </c>
      <c r="DS634" s="1733"/>
      <c r="DT634" s="1733"/>
      <c r="DU634" s="1733"/>
      <c r="DV634" s="1733"/>
      <c r="DW634" s="1294"/>
      <c r="DX634" s="1728" t="str">
        <f t="shared" si="16"/>
        <v xml:space="preserve"> </v>
      </c>
      <c r="DY634" s="1729"/>
      <c r="DZ634" s="1729"/>
      <c r="EA634" s="1729"/>
      <c r="EB634" s="1730"/>
      <c r="EC634" s="1728" t="str">
        <f t="shared" si="17"/>
        <v xml:space="preserve"> </v>
      </c>
      <c r="ED634" s="1729"/>
      <c r="EE634" s="1729"/>
      <c r="EF634" s="1729"/>
      <c r="EG634" s="1730"/>
      <c r="EH634" s="1728" t="str">
        <f t="shared" si="18"/>
        <v xml:space="preserve"> </v>
      </c>
      <c r="EI634" s="1729"/>
      <c r="EJ634" s="1729"/>
      <c r="EK634" s="1729"/>
      <c r="EL634" s="1730"/>
      <c r="EM634" s="1728" t="str">
        <f t="shared" si="19"/>
        <v xml:space="preserve"> </v>
      </c>
      <c r="EN634" s="1729"/>
      <c r="EO634" s="1729"/>
      <c r="EP634" s="1729"/>
      <c r="EQ634" s="1730"/>
      <c r="ER634" s="1728" t="str">
        <f t="shared" si="20"/>
        <v xml:space="preserve"> </v>
      </c>
      <c r="ES634" s="1729"/>
      <c r="ET634" s="1729"/>
      <c r="EU634" s="1729"/>
      <c r="EV634" s="1730"/>
      <c r="EW634" s="1728" t="str">
        <f t="shared" si="21"/>
        <v xml:space="preserve"> </v>
      </c>
      <c r="EX634" s="1729"/>
      <c r="EY634" s="1729"/>
      <c r="EZ634" s="1729"/>
      <c r="FA634" s="1730"/>
    </row>
    <row r="635" spans="1:157" s="725" customFormat="1" ht="13.2">
      <c r="A635" s="1294"/>
      <c r="B635" s="2034"/>
      <c r="C635" s="2035"/>
      <c r="D635" s="2035"/>
      <c r="E635" s="2035"/>
      <c r="F635" s="2035"/>
      <c r="G635" s="2035"/>
      <c r="H635" s="2035"/>
      <c r="I635" s="2035"/>
      <c r="J635" s="2035"/>
      <c r="K635" s="2035"/>
      <c r="L635" s="2035"/>
      <c r="M635" s="2035"/>
      <c r="N635" s="2036"/>
      <c r="O635" s="1763"/>
      <c r="P635" s="1764"/>
      <c r="Q635" s="1765"/>
      <c r="R635" s="1763"/>
      <c r="S635" s="1764"/>
      <c r="T635" s="1765"/>
      <c r="U635" s="1753"/>
      <c r="V635" s="1753"/>
      <c r="W635" s="1754"/>
      <c r="X635" s="1763"/>
      <c r="Y635" s="1764"/>
      <c r="Z635" s="1764"/>
      <c r="AA635" s="1764"/>
      <c r="AB635" s="1765"/>
      <c r="AC635" s="1997"/>
      <c r="AD635" s="1998"/>
      <c r="AE635" s="1999"/>
      <c r="AF635" s="1763"/>
      <c r="AG635" s="1764"/>
      <c r="AH635" s="1764"/>
      <c r="AI635" s="1764"/>
      <c r="AJ635" s="1765"/>
      <c r="AK635" s="1987"/>
      <c r="AL635" s="1988"/>
      <c r="AM635" s="1988"/>
      <c r="AN635" s="1989"/>
      <c r="AO635" s="2038"/>
      <c r="AP635" s="2038"/>
      <c r="AQ635" s="2038"/>
      <c r="AR635" s="2038"/>
      <c r="AS635" s="2038"/>
      <c r="AT635" s="1297"/>
      <c r="AU635" s="1297"/>
      <c r="AV635" s="1297"/>
      <c r="AW635" s="1297"/>
      <c r="AX635" s="1297"/>
      <c r="AY635" s="1297"/>
      <c r="AZ635" s="115"/>
      <c r="BA635" s="115"/>
      <c r="BB635" s="115"/>
      <c r="BC635" s="115"/>
      <c r="BD635" s="115"/>
      <c r="BE635" s="115"/>
      <c r="BF635" s="115"/>
      <c r="BG635" s="1728">
        <f>SUM(BG610:BH634)</f>
        <v>19</v>
      </c>
      <c r="BH635" s="1730"/>
      <c r="BI635" s="115"/>
      <c r="BJ635" s="115"/>
      <c r="BK635" s="1728">
        <f>SUM(BK610:BL634)</f>
        <v>28</v>
      </c>
      <c r="BL635" s="1730"/>
      <c r="BM635" s="115"/>
      <c r="BN635" s="1728">
        <f>SUM(BN610:BR634)</f>
        <v>8</v>
      </c>
      <c r="BO635" s="1729"/>
      <c r="BP635" s="1729"/>
      <c r="BQ635" s="1729"/>
      <c r="BR635" s="1730"/>
      <c r="BS635" s="1732">
        <f>SUM(BS610:BW634)</f>
        <v>27</v>
      </c>
      <c r="BT635" s="1732"/>
      <c r="BU635" s="1732"/>
      <c r="BV635" s="1732"/>
      <c r="BW635" s="1732"/>
      <c r="BX635" s="1732">
        <f>SUM(BX610:CB634)</f>
        <v>18</v>
      </c>
      <c r="BY635" s="1732"/>
      <c r="BZ635" s="1732"/>
      <c r="CA635" s="1732"/>
      <c r="CB635" s="1732"/>
      <c r="CC635" s="1732">
        <f>SUM(CC610:CG634)</f>
        <v>18</v>
      </c>
      <c r="CD635" s="1732"/>
      <c r="CE635" s="1732"/>
      <c r="CF635" s="1732"/>
      <c r="CG635" s="1732"/>
      <c r="CH635" s="1732">
        <f>SUM(CH610:CL634)</f>
        <v>0</v>
      </c>
      <c r="CI635" s="1732"/>
      <c r="CJ635" s="1732"/>
      <c r="CK635" s="1732"/>
      <c r="CL635" s="1732"/>
      <c r="CM635" s="1732">
        <f>SUM(CM610:CQ634)</f>
        <v>0</v>
      </c>
      <c r="CN635" s="1732"/>
      <c r="CO635" s="1732"/>
      <c r="CP635" s="1732"/>
      <c r="CQ635" s="1732"/>
      <c r="CR635" s="449"/>
      <c r="CS635" s="1732">
        <f>SUM(CS610:CW634)</f>
        <v>7</v>
      </c>
      <c r="CT635" s="1732"/>
      <c r="CU635" s="1732"/>
      <c r="CV635" s="1732"/>
      <c r="CW635" s="1732"/>
      <c r="CX635" s="1732">
        <f>SUM(CX610:DB634)</f>
        <v>12</v>
      </c>
      <c r="CY635" s="1732"/>
      <c r="CZ635" s="1732"/>
      <c r="DA635" s="1732"/>
      <c r="DB635" s="1732"/>
      <c r="DC635" s="1732">
        <f>SUM(DC610:DG634)</f>
        <v>6</v>
      </c>
      <c r="DD635" s="1732"/>
      <c r="DE635" s="1732"/>
      <c r="DF635" s="1732"/>
      <c r="DG635" s="1732"/>
      <c r="DH635" s="1732">
        <f>SUM(DH610:DL634)</f>
        <v>3</v>
      </c>
      <c r="DI635" s="1732"/>
      <c r="DJ635" s="1732"/>
      <c r="DK635" s="1732"/>
      <c r="DL635" s="1732"/>
      <c r="DM635" s="1732">
        <f>SUM(DM610:DQ634)</f>
        <v>0</v>
      </c>
      <c r="DN635" s="1732"/>
      <c r="DO635" s="1732"/>
      <c r="DP635" s="1732"/>
      <c r="DQ635" s="1732"/>
      <c r="DR635" s="1732">
        <f>SUM(DR610:DV634)</f>
        <v>0</v>
      </c>
      <c r="DS635" s="1732"/>
      <c r="DT635" s="1732"/>
      <c r="DU635" s="1732"/>
      <c r="DV635" s="1732"/>
      <c r="DW635" s="1294"/>
      <c r="DX635" s="1732">
        <f>SUM(DX610:EB634)</f>
        <v>2186</v>
      </c>
      <c r="DY635" s="1732"/>
      <c r="DZ635" s="1732"/>
      <c r="EA635" s="1732"/>
      <c r="EB635" s="1732"/>
      <c r="EC635" s="1732">
        <f>SUM(EC610:EG634)</f>
        <v>3847.416666666667</v>
      </c>
      <c r="ED635" s="1732"/>
      <c r="EE635" s="1732"/>
      <c r="EF635" s="1732"/>
      <c r="EG635" s="1732"/>
      <c r="EH635" s="1732">
        <f>SUM(EH610:EL634)</f>
        <v>6060.75</v>
      </c>
      <c r="EI635" s="1732"/>
      <c r="EJ635" s="1732"/>
      <c r="EK635" s="1732"/>
      <c r="EL635" s="1732"/>
      <c r="EM635" s="1732">
        <f>SUM(EM610:EQ634)</f>
        <v>4263.666666666667</v>
      </c>
      <c r="EN635" s="1732"/>
      <c r="EO635" s="1732"/>
      <c r="EP635" s="1732"/>
      <c r="EQ635" s="1732"/>
      <c r="ER635" s="1732">
        <f>SUM(ER610:EV634)</f>
        <v>0</v>
      </c>
      <c r="ES635" s="1732"/>
      <c r="ET635" s="1732"/>
      <c r="EU635" s="1732"/>
      <c r="EV635" s="1732"/>
      <c r="EW635" s="1732">
        <f>SUM(EW610:FA634)</f>
        <v>0</v>
      </c>
      <c r="EX635" s="1732"/>
      <c r="EY635" s="1732"/>
      <c r="EZ635" s="1732"/>
      <c r="FA635" s="1732"/>
    </row>
    <row r="636" spans="1:157" s="725" customFormat="1" ht="13.2">
      <c r="A636" s="1294"/>
      <c r="B636" s="2037"/>
      <c r="C636" s="2035"/>
      <c r="D636" s="2035"/>
      <c r="E636" s="2035"/>
      <c r="F636" s="2035"/>
      <c r="G636" s="2035"/>
      <c r="H636" s="2035"/>
      <c r="I636" s="2035"/>
      <c r="J636" s="2035"/>
      <c r="K636" s="2035"/>
      <c r="L636" s="2035"/>
      <c r="M636" s="2035"/>
      <c r="N636" s="2036"/>
      <c r="O636" s="1766"/>
      <c r="P636" s="1767"/>
      <c r="Q636" s="1768"/>
      <c r="R636" s="1766"/>
      <c r="S636" s="1767"/>
      <c r="T636" s="1768"/>
      <c r="U636" s="1755"/>
      <c r="V636" s="1755"/>
      <c r="W636" s="1756"/>
      <c r="X636" s="1766"/>
      <c r="Y636" s="1767"/>
      <c r="Z636" s="1767"/>
      <c r="AA636" s="1767"/>
      <c r="AB636" s="1768"/>
      <c r="AC636" s="2000"/>
      <c r="AD636" s="2001"/>
      <c r="AE636" s="2002"/>
      <c r="AF636" s="1766"/>
      <c r="AG636" s="1767"/>
      <c r="AH636" s="1767"/>
      <c r="AI636" s="1767"/>
      <c r="AJ636" s="1768"/>
      <c r="AK636" s="1990"/>
      <c r="AL636" s="1991"/>
      <c r="AM636" s="1991"/>
      <c r="AN636" s="1992"/>
      <c r="AO636" s="2038"/>
      <c r="AP636" s="2038"/>
      <c r="AQ636" s="2038"/>
      <c r="AR636" s="2038"/>
      <c r="AS636" s="2038"/>
      <c r="AT636" s="583"/>
      <c r="AU636" s="583"/>
      <c r="AV636" s="583"/>
      <c r="AW636" s="583"/>
      <c r="AX636" s="583"/>
      <c r="AY636" s="583"/>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1209</v>
      </c>
      <c r="CM636" s="1728">
        <f>BN635+BS635+BX635+CC635+CH635+CM635</f>
        <v>71</v>
      </c>
      <c r="CN636" s="1729"/>
      <c r="CO636" s="1729"/>
      <c r="CP636" s="1729"/>
      <c r="CQ636" s="1730"/>
      <c r="CR636" s="449"/>
      <c r="CS636" s="115"/>
      <c r="CT636" s="115"/>
      <c r="CU636" s="115"/>
      <c r="CV636" s="115"/>
      <c r="CW636" s="115"/>
      <c r="CX636" s="115"/>
      <c r="CY636" s="115"/>
      <c r="CZ636" s="115"/>
      <c r="DA636" s="115"/>
      <c r="DB636" s="115"/>
      <c r="DC636" s="115"/>
      <c r="DD636" s="115"/>
      <c r="DE636" s="115"/>
      <c r="DF636" s="115"/>
      <c r="DG636" s="1294"/>
      <c r="DH636" s="1294"/>
      <c r="DI636" s="1294"/>
      <c r="DJ636" s="1294"/>
      <c r="DK636" s="1294"/>
      <c r="DL636" s="1294"/>
      <c r="DM636" s="1294"/>
      <c r="DN636" s="1294"/>
      <c r="DO636" s="1294"/>
      <c r="DP636" s="1294"/>
      <c r="DQ636" s="1294"/>
      <c r="DR636" s="1294"/>
      <c r="DS636" s="1294"/>
      <c r="DT636" s="1294"/>
      <c r="DU636" s="1294"/>
      <c r="DV636" s="1294"/>
      <c r="DW636" s="1294"/>
      <c r="DX636" s="1294"/>
      <c r="DY636" s="1294"/>
      <c r="DZ636" s="1294"/>
      <c r="EA636" s="1294"/>
      <c r="EB636" s="1294"/>
      <c r="EC636" s="1294"/>
      <c r="ED636" s="1294"/>
      <c r="EE636" s="1294"/>
      <c r="EF636" s="1294"/>
      <c r="EG636" s="1294"/>
      <c r="EH636" s="1294"/>
      <c r="EI636" s="1294"/>
      <c r="EJ636" s="1294"/>
      <c r="EK636" s="1294"/>
      <c r="EL636" s="1294"/>
      <c r="EM636" s="1294"/>
      <c r="EN636" s="1294"/>
      <c r="EO636" s="1294"/>
      <c r="EP636" s="1294"/>
      <c r="EQ636" s="1294"/>
      <c r="ER636" s="1294"/>
      <c r="ES636" s="1294"/>
      <c r="ET636" s="1294"/>
      <c r="EU636" s="1294"/>
      <c r="EV636" s="1294"/>
      <c r="EW636" s="1294"/>
      <c r="EX636" s="1294"/>
      <c r="EY636" s="1294"/>
      <c r="EZ636" s="1294"/>
      <c r="FA636" s="1294"/>
    </row>
    <row r="637" spans="1:157" ht="13.2">
      <c r="A637" s="456"/>
      <c r="B637" s="61" t="s">
        <v>17</v>
      </c>
      <c r="C637" s="1725" t="s">
        <v>1210</v>
      </c>
      <c r="D637" s="1725"/>
      <c r="E637" s="1725"/>
      <c r="F637" s="1725"/>
      <c r="G637" s="1725"/>
      <c r="H637" s="1725"/>
      <c r="I637" s="1725"/>
      <c r="J637" s="1725"/>
      <c r="K637" s="1725"/>
      <c r="L637" s="1725"/>
      <c r="M637" s="1725"/>
      <c r="N637" s="1778"/>
      <c r="O637" s="1748">
        <f>20*12</f>
        <v>240</v>
      </c>
      <c r="P637" s="1749"/>
      <c r="Q637" s="1750"/>
      <c r="R637" s="1734">
        <v>240</v>
      </c>
      <c r="S637" s="1735"/>
      <c r="T637" s="1736"/>
      <c r="U637" s="1741">
        <f>[10]EVERYTHING!$E$5</f>
        <v>6.5000000000000002E-2</v>
      </c>
      <c r="V637" s="1742"/>
      <c r="W637" s="1743"/>
      <c r="X637" s="1737" t="s">
        <v>1152</v>
      </c>
      <c r="Y637" s="1738"/>
      <c r="Z637" s="1738"/>
      <c r="AA637" s="1738"/>
      <c r="AB637" s="1739"/>
      <c r="AC637" s="1757">
        <v>1</v>
      </c>
      <c r="AD637" s="1758"/>
      <c r="AE637" s="1759"/>
      <c r="AF637" s="1744">
        <f>[10]EVERYTHING!$O$56</f>
        <v>399120.21090394177</v>
      </c>
      <c r="AG637" s="1745"/>
      <c r="AH637" s="1745"/>
      <c r="AI637" s="1745"/>
      <c r="AJ637" s="1746"/>
      <c r="AK637" s="1769"/>
      <c r="AL637" s="1770"/>
      <c r="AM637" s="1770"/>
      <c r="AN637" s="1771"/>
      <c r="AO637" s="1740">
        <f>[10]EVERYTHING!$C$5</f>
        <v>4461000</v>
      </c>
      <c r="AP637" s="1740"/>
      <c r="AQ637" s="1740"/>
      <c r="AR637" s="1740"/>
      <c r="AS637" s="1740"/>
      <c r="AT637" s="151"/>
      <c r="AU637" s="151"/>
      <c r="AV637" s="151"/>
      <c r="AW637" s="151"/>
      <c r="AX637" s="151"/>
      <c r="AY637" s="151"/>
      <c r="AZ637" s="46"/>
      <c r="BA637" s="46" t="s">
        <v>787</v>
      </c>
      <c r="BB637" s="46"/>
      <c r="BC637" s="46"/>
      <c r="BD637" s="46"/>
      <c r="BE637" s="46"/>
      <c r="BF637" s="46"/>
      <c r="BG637" s="46"/>
      <c r="BH637" s="46"/>
      <c r="BI637" s="46"/>
      <c r="BJ637" s="46"/>
      <c r="BK637" s="46"/>
      <c r="BL637" s="46"/>
      <c r="BM637" s="46"/>
      <c r="BN637" s="456"/>
      <c r="BO637" s="456"/>
      <c r="BP637" s="456"/>
      <c r="BQ637" s="456"/>
      <c r="BR637" s="606">
        <f>BN635*1</f>
        <v>8</v>
      </c>
      <c r="BS637" s="46"/>
      <c r="BT637" s="46"/>
      <c r="BU637" s="46"/>
      <c r="BV637" s="46"/>
      <c r="BW637" s="606">
        <f>BS635*1</f>
        <v>27</v>
      </c>
      <c r="BX637" s="46"/>
      <c r="BY637" s="46"/>
      <c r="BZ637" s="46"/>
      <c r="CA637" s="46"/>
      <c r="CB637" s="606">
        <f>BX635*2</f>
        <v>36</v>
      </c>
      <c r="CC637" s="46"/>
      <c r="CD637" s="46"/>
      <c r="CE637" s="46"/>
      <c r="CF637" s="46"/>
      <c r="CG637" s="606">
        <f>CC635*3</f>
        <v>54</v>
      </c>
      <c r="CH637" s="46"/>
      <c r="CI637" s="46"/>
      <c r="CJ637" s="46"/>
      <c r="CK637" s="46"/>
      <c r="CL637" s="606">
        <f>CH635*4</f>
        <v>0</v>
      </c>
      <c r="CM637" s="46"/>
      <c r="CN637" s="46"/>
      <c r="CO637" s="46"/>
      <c r="CP637" s="46"/>
      <c r="CQ637" s="606">
        <f>CM635*5</f>
        <v>0</v>
      </c>
      <c r="CS637" s="606">
        <f>BR637+BW637+CB637+CG637+CL637+CQ637</f>
        <v>125</v>
      </c>
      <c r="CT637" s="88" t="s">
        <v>1211</v>
      </c>
      <c r="CU637" s="46"/>
      <c r="CV637" s="46"/>
      <c r="CW637" s="46"/>
      <c r="CX637" s="46"/>
      <c r="CY637" s="46"/>
      <c r="CZ637" s="46"/>
      <c r="DA637" s="46"/>
      <c r="DB637" s="46"/>
      <c r="DC637" s="46"/>
      <c r="DD637" s="46"/>
      <c r="DE637" s="46"/>
      <c r="DF637" s="46"/>
      <c r="DG637" s="456"/>
      <c r="DH637" s="456"/>
      <c r="DI637" s="456"/>
      <c r="DJ637" s="456"/>
      <c r="DK637" s="456"/>
      <c r="DL637" s="456"/>
      <c r="DM637" s="456"/>
      <c r="DN637" s="456"/>
      <c r="DO637" s="456"/>
      <c r="DP637" s="456"/>
      <c r="DQ637" s="456"/>
      <c r="DR637" s="456"/>
      <c r="DS637" s="456"/>
      <c r="DT637" s="456"/>
      <c r="DU637" s="456"/>
      <c r="DV637" s="456"/>
      <c r="DW637" s="456"/>
      <c r="DX637" s="456"/>
      <c r="DY637" s="456"/>
      <c r="DZ637" s="456"/>
      <c r="EA637" s="456"/>
      <c r="EB637" s="456"/>
      <c r="EC637" s="456"/>
      <c r="ED637" s="456"/>
      <c r="EE637" s="456"/>
      <c r="EF637" s="456"/>
      <c r="EG637" s="456"/>
      <c r="EH637" s="456"/>
      <c r="EI637" s="456"/>
      <c r="EJ637" s="456"/>
      <c r="EK637" s="456"/>
      <c r="EL637" s="456"/>
      <c r="EM637" s="456"/>
      <c r="EN637" s="456"/>
      <c r="EO637" s="456"/>
      <c r="EP637" s="456"/>
      <c r="EQ637" s="456"/>
      <c r="ER637" s="456"/>
      <c r="ES637" s="456"/>
      <c r="ET637" s="456"/>
      <c r="EU637" s="456"/>
      <c r="EV637" s="456"/>
      <c r="EW637" s="456"/>
      <c r="EX637" s="456"/>
      <c r="EY637" s="456"/>
      <c r="EZ637" s="456"/>
      <c r="FA637" s="456"/>
    </row>
    <row r="638" spans="1:157" ht="12.75" customHeight="1">
      <c r="A638" s="456"/>
      <c r="B638" s="62" t="s">
        <v>30</v>
      </c>
      <c r="C638" s="1725" t="s">
        <v>1212</v>
      </c>
      <c r="D638" s="1725"/>
      <c r="E638" s="1725"/>
      <c r="F638" s="1725"/>
      <c r="G638" s="1725"/>
      <c r="H638" s="1725"/>
      <c r="I638" s="1725"/>
      <c r="J638" s="1725"/>
      <c r="K638" s="1725"/>
      <c r="L638" s="1725"/>
      <c r="M638" s="1725"/>
      <c r="N638" s="1778"/>
      <c r="O638" s="1748">
        <v>660</v>
      </c>
      <c r="P638" s="1749"/>
      <c r="Q638" s="1750"/>
      <c r="R638" s="1734"/>
      <c r="S638" s="1735"/>
      <c r="T638" s="1736"/>
      <c r="U638" s="1741">
        <v>0.03</v>
      </c>
      <c r="V638" s="1742"/>
      <c r="W638" s="1743"/>
      <c r="X638" s="1737" t="s">
        <v>1213</v>
      </c>
      <c r="Y638" s="1738"/>
      <c r="Z638" s="1738"/>
      <c r="AA638" s="1738"/>
      <c r="AB638" s="1739"/>
      <c r="AC638" s="1757">
        <v>2</v>
      </c>
      <c r="AD638" s="1758"/>
      <c r="AE638" s="1759"/>
      <c r="AF638" s="1744"/>
      <c r="AG638" s="1745"/>
      <c r="AH638" s="1745"/>
      <c r="AI638" s="1745"/>
      <c r="AJ638" s="1746"/>
      <c r="AK638" s="1769"/>
      <c r="AL638" s="1770"/>
      <c r="AM638" s="1770"/>
      <c r="AN638" s="1771"/>
      <c r="AO638" s="1740">
        <f>[10]EVERYTHING!$C$10</f>
        <v>8270000</v>
      </c>
      <c r="AP638" s="1740"/>
      <c r="AQ638" s="1740"/>
      <c r="AR638" s="1740"/>
      <c r="AS638" s="1740"/>
      <c r="AT638" s="151"/>
      <c r="AU638" s="151"/>
      <c r="AV638" s="151"/>
      <c r="AW638" s="151"/>
      <c r="AX638" s="151"/>
      <c r="AY638" s="151"/>
      <c r="AZ638" s="46"/>
      <c r="BA638" s="46" t="s">
        <v>1214</v>
      </c>
      <c r="BB638" s="46"/>
      <c r="BC638" s="46"/>
      <c r="BD638" s="46"/>
      <c r="BE638" s="46"/>
      <c r="BF638" s="46"/>
      <c r="BG638" s="46"/>
      <c r="BH638" s="46"/>
      <c r="BI638" s="46"/>
      <c r="BJ638" s="46"/>
      <c r="BK638" s="46"/>
      <c r="BL638" s="46"/>
      <c r="BM638" s="46"/>
      <c r="BN638" s="456"/>
      <c r="BO638" s="456"/>
      <c r="BP638" s="456"/>
      <c r="BQ638" s="456"/>
      <c r="BR638" s="456"/>
      <c r="BS638" s="456"/>
      <c r="BT638" s="456"/>
      <c r="BU638" s="456"/>
      <c r="BV638" s="456"/>
      <c r="BW638" s="456"/>
      <c r="BX638" s="456"/>
      <c r="BY638" s="456"/>
      <c r="BZ638" s="456"/>
      <c r="CA638" s="456"/>
      <c r="CB638" s="456"/>
      <c r="CC638" s="456"/>
      <c r="CD638" s="456"/>
      <c r="CE638" s="456"/>
      <c r="CF638" s="456"/>
      <c r="CG638" s="456"/>
      <c r="CH638" s="456"/>
      <c r="CI638" s="456"/>
      <c r="CJ638" s="456"/>
      <c r="CK638" s="456"/>
      <c r="CL638" s="456"/>
      <c r="CM638" s="456"/>
      <c r="CN638" s="456"/>
      <c r="CO638" s="456"/>
      <c r="CP638" s="456"/>
      <c r="CQ638" s="456"/>
      <c r="CR638" s="449"/>
      <c r="CS638" s="46"/>
      <c r="CT638" s="46"/>
      <c r="CU638" s="46"/>
      <c r="CV638" s="46"/>
      <c r="CW638" s="46"/>
      <c r="CX638" s="46"/>
      <c r="CY638" s="46"/>
      <c r="CZ638" s="46"/>
      <c r="DA638" s="46"/>
      <c r="DB638" s="46"/>
      <c r="DC638" s="46"/>
      <c r="DD638" s="46"/>
      <c r="DE638" s="46"/>
      <c r="DF638" s="46"/>
      <c r="DG638" s="456"/>
      <c r="DH638" s="456"/>
      <c r="DI638" s="456"/>
      <c r="DJ638" s="456"/>
      <c r="DK638" s="456"/>
      <c r="DL638" s="456"/>
      <c r="DM638" s="456"/>
      <c r="DN638" s="456"/>
      <c r="DO638" s="456"/>
      <c r="DP638" s="456"/>
      <c r="DQ638" s="456"/>
      <c r="DR638" s="456"/>
      <c r="DS638" s="456"/>
      <c r="DT638" s="456"/>
      <c r="DU638" s="456"/>
      <c r="DV638" s="456"/>
      <c r="DW638" s="456"/>
      <c r="DX638" s="1724">
        <f t="shared" ref="DX638:DX662" si="22">DX610*(BN610/$BN$635)</f>
        <v>195</v>
      </c>
      <c r="DY638" s="1724"/>
      <c r="DZ638" s="1724"/>
      <c r="EA638" s="1724"/>
      <c r="EB638" s="1724"/>
      <c r="EC638" s="1724" t="e">
        <f t="shared" ref="EC638:EC662" si="23">EC610*(BS610/$BS$635)</f>
        <v>#VALUE!</v>
      </c>
      <c r="ED638" s="1724"/>
      <c r="EE638" s="1724"/>
      <c r="EF638" s="1724"/>
      <c r="EG638" s="1724"/>
      <c r="EH638" s="1724" t="e">
        <f t="shared" ref="EH638:EH662" si="24">EH610*(BX610/$BX$635)</f>
        <v>#VALUE!</v>
      </c>
      <c r="EI638" s="1724"/>
      <c r="EJ638" s="1724"/>
      <c r="EK638" s="1724"/>
      <c r="EL638" s="1724"/>
      <c r="EM638" s="1724" t="e">
        <f t="shared" ref="EM638:EM662" si="25">EM610*(CC610/$CC$635)</f>
        <v>#VALUE!</v>
      </c>
      <c r="EN638" s="1724"/>
      <c r="EO638" s="1724"/>
      <c r="EP638" s="1724"/>
      <c r="EQ638" s="1724"/>
      <c r="ER638" s="1724" t="e">
        <f t="shared" ref="ER638:ER662" si="26">ER610*(CH610/$CH$635)</f>
        <v>#VALUE!</v>
      </c>
      <c r="ES638" s="1724"/>
      <c r="ET638" s="1724"/>
      <c r="EU638" s="1724"/>
      <c r="EV638" s="1724"/>
      <c r="EW638" s="1724" t="e">
        <f t="shared" ref="EW638:EW662" si="27">EW610*(CM610/$CM$635)</f>
        <v>#VALUE!</v>
      </c>
      <c r="EX638" s="1724"/>
      <c r="EY638" s="1724"/>
      <c r="EZ638" s="1724"/>
      <c r="FA638" s="1724"/>
    </row>
    <row r="639" spans="1:157" ht="12.75" customHeight="1">
      <c r="A639" s="456"/>
      <c r="B639" s="62" t="s">
        <v>38</v>
      </c>
      <c r="C639" s="1725" t="s">
        <v>1215</v>
      </c>
      <c r="D639" s="1725"/>
      <c r="E639" s="1725"/>
      <c r="F639" s="1725"/>
      <c r="G639" s="1725"/>
      <c r="H639" s="1725"/>
      <c r="I639" s="1725"/>
      <c r="J639" s="1725"/>
      <c r="K639" s="1725"/>
      <c r="L639" s="1725"/>
      <c r="M639" s="1725"/>
      <c r="N639" s="1778"/>
      <c r="O639" s="1748">
        <v>660</v>
      </c>
      <c r="P639" s="1749"/>
      <c r="Q639" s="1750"/>
      <c r="R639" s="1734"/>
      <c r="S639" s="1735"/>
      <c r="T639" s="1736"/>
      <c r="U639" s="1741">
        <v>0.03</v>
      </c>
      <c r="V639" s="1742"/>
      <c r="W639" s="1743"/>
      <c r="X639" s="1737" t="s">
        <v>1213</v>
      </c>
      <c r="Y639" s="1738"/>
      <c r="Z639" s="1738"/>
      <c r="AA639" s="1738"/>
      <c r="AB639" s="1739"/>
      <c r="AC639" s="1757">
        <v>3</v>
      </c>
      <c r="AD639" s="1758"/>
      <c r="AE639" s="1759"/>
      <c r="AF639" s="1744"/>
      <c r="AG639" s="1745"/>
      <c r="AH639" s="1745"/>
      <c r="AI639" s="1745"/>
      <c r="AJ639" s="1746"/>
      <c r="AK639" s="1769"/>
      <c r="AL639" s="1770"/>
      <c r="AM639" s="1770"/>
      <c r="AN639" s="1771"/>
      <c r="AO639" s="1740">
        <f>[10]EVERYTHING!$C$9</f>
        <v>6025903</v>
      </c>
      <c r="AP639" s="1740"/>
      <c r="AQ639" s="1740"/>
      <c r="AR639" s="1740"/>
      <c r="AS639" s="1740"/>
      <c r="AT639" s="151"/>
      <c r="AU639" s="151"/>
      <c r="AV639" s="151"/>
      <c r="AW639" s="151"/>
      <c r="AX639" s="151"/>
      <c r="AY639" s="151"/>
      <c r="AZ639" s="46"/>
      <c r="BA639" s="46" t="s">
        <v>1213</v>
      </c>
      <c r="BB639" s="46"/>
      <c r="BC639" s="46"/>
      <c r="BD639" s="46"/>
      <c r="BE639" s="46"/>
      <c r="BF639" s="46"/>
      <c r="BG639" s="46"/>
      <c r="BH639" s="46"/>
      <c r="BI639" s="46"/>
      <c r="BJ639" s="46"/>
      <c r="BK639" s="46"/>
      <c r="BL639" s="46"/>
      <c r="BM639" s="46"/>
      <c r="BN639" s="46" t="s">
        <v>1216</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49"/>
      <c r="CS639" s="46"/>
      <c r="CT639" s="46"/>
      <c r="CU639" s="46"/>
      <c r="CV639" s="46"/>
      <c r="CW639" s="46"/>
      <c r="CX639" s="46"/>
      <c r="CY639" s="46"/>
      <c r="CZ639" s="46"/>
      <c r="DA639" s="46"/>
      <c r="DB639" s="46"/>
      <c r="DC639" s="46"/>
      <c r="DD639" s="46"/>
      <c r="DE639" s="46"/>
      <c r="DF639" s="46"/>
      <c r="DG639" s="456"/>
      <c r="DH639" s="456"/>
      <c r="DI639" s="456"/>
      <c r="DJ639" s="456"/>
      <c r="DK639" s="456"/>
      <c r="DL639" s="456"/>
      <c r="DM639" s="456"/>
      <c r="DN639" s="456"/>
      <c r="DO639" s="456"/>
      <c r="DP639" s="456"/>
      <c r="DQ639" s="456"/>
      <c r="DR639" s="456"/>
      <c r="DS639" s="456"/>
      <c r="DT639" s="456"/>
      <c r="DU639" s="456"/>
      <c r="DV639" s="456"/>
      <c r="DW639" s="456"/>
      <c r="DX639" s="1724">
        <f t="shared" si="22"/>
        <v>171.75</v>
      </c>
      <c r="DY639" s="1724"/>
      <c r="DZ639" s="1724"/>
      <c r="EA639" s="1724"/>
      <c r="EB639" s="1724"/>
      <c r="EC639" s="1724" t="e">
        <f t="shared" si="23"/>
        <v>#VALUE!</v>
      </c>
      <c r="ED639" s="1724"/>
      <c r="EE639" s="1724"/>
      <c r="EF639" s="1724"/>
      <c r="EG639" s="1724"/>
      <c r="EH639" s="1724" t="e">
        <f t="shared" si="24"/>
        <v>#VALUE!</v>
      </c>
      <c r="EI639" s="1724"/>
      <c r="EJ639" s="1724"/>
      <c r="EK639" s="1724"/>
      <c r="EL639" s="1724"/>
      <c r="EM639" s="1724" t="e">
        <f t="shared" si="25"/>
        <v>#VALUE!</v>
      </c>
      <c r="EN639" s="1724"/>
      <c r="EO639" s="1724"/>
      <c r="EP639" s="1724"/>
      <c r="EQ639" s="1724"/>
      <c r="ER639" s="1724" t="e">
        <f t="shared" si="26"/>
        <v>#VALUE!</v>
      </c>
      <c r="ES639" s="1724"/>
      <c r="ET639" s="1724"/>
      <c r="EU639" s="1724"/>
      <c r="EV639" s="1724"/>
      <c r="EW639" s="1724" t="e">
        <f t="shared" si="27"/>
        <v>#VALUE!</v>
      </c>
      <c r="EX639" s="1724"/>
      <c r="EY639" s="1724"/>
      <c r="EZ639" s="1724"/>
      <c r="FA639" s="1724"/>
    </row>
    <row r="640" spans="1:157" ht="13.2">
      <c r="A640" s="456"/>
      <c r="B640" s="62" t="s">
        <v>81</v>
      </c>
      <c r="C640" s="1725" t="s">
        <v>1157</v>
      </c>
      <c r="D640" s="1725"/>
      <c r="E640" s="1725"/>
      <c r="F640" s="1725"/>
      <c r="G640" s="1725"/>
      <c r="H640" s="1725"/>
      <c r="I640" s="1725"/>
      <c r="J640" s="1725"/>
      <c r="K640" s="1725"/>
      <c r="L640" s="1725"/>
      <c r="M640" s="1725"/>
      <c r="N640" s="1778"/>
      <c r="O640" s="1748">
        <v>660</v>
      </c>
      <c r="P640" s="1749"/>
      <c r="Q640" s="1750"/>
      <c r="R640" s="1734"/>
      <c r="S640" s="1735"/>
      <c r="T640" s="1736"/>
      <c r="U640" s="1741">
        <v>0.03</v>
      </c>
      <c r="V640" s="1742"/>
      <c r="W640" s="1743"/>
      <c r="X640" s="1737" t="s">
        <v>1213</v>
      </c>
      <c r="Y640" s="1738"/>
      <c r="Z640" s="1738"/>
      <c r="AA640" s="1738"/>
      <c r="AB640" s="1739"/>
      <c r="AC640" s="1757">
        <v>4</v>
      </c>
      <c r="AD640" s="1758"/>
      <c r="AE640" s="1759"/>
      <c r="AF640" s="1744"/>
      <c r="AG640" s="1745"/>
      <c r="AH640" s="1745"/>
      <c r="AI640" s="1745"/>
      <c r="AJ640" s="1746"/>
      <c r="AK640" s="1769"/>
      <c r="AL640" s="1770"/>
      <c r="AM640" s="1770"/>
      <c r="AN640" s="1771"/>
      <c r="AO640" s="1740">
        <f>[10]EVERYTHING!$C$7</f>
        <v>11019351</v>
      </c>
      <c r="AP640" s="1740"/>
      <c r="AQ640" s="1740"/>
      <c r="AR640" s="1740"/>
      <c r="AS640" s="1740"/>
      <c r="AT640" s="151"/>
      <c r="AU640" s="151"/>
      <c r="AV640" s="151"/>
      <c r="AW640" s="151"/>
      <c r="AX640" s="151"/>
      <c r="AY640" s="151"/>
      <c r="AZ640" s="46"/>
      <c r="BA640" s="46" t="s">
        <v>1152</v>
      </c>
      <c r="BB640" s="46"/>
      <c r="BC640" s="46"/>
      <c r="BD640" s="46"/>
      <c r="BE640" s="46"/>
      <c r="BF640" s="46"/>
      <c r="BG640" s="46"/>
      <c r="BH640" s="46"/>
      <c r="BI640" s="46"/>
      <c r="BJ640" s="46"/>
      <c r="BK640" s="46"/>
      <c r="BL640" s="46"/>
      <c r="BM640" s="46"/>
      <c r="BN640" s="1713">
        <f>IF(J772="SRO/Studio",O772,0)</f>
        <v>0</v>
      </c>
      <c r="BO640" s="1714"/>
      <c r="BP640" s="1714"/>
      <c r="BQ640" s="1714"/>
      <c r="BR640" s="1715"/>
      <c r="BS640" s="1720">
        <f>IF(J772="1 Bedroom",O772,0)</f>
        <v>0</v>
      </c>
      <c r="BT640" s="1720"/>
      <c r="BU640" s="1720"/>
      <c r="BV640" s="1720"/>
      <c r="BW640" s="1720"/>
      <c r="BX640" s="1720">
        <f>IF(J772="2 Bedrooms",O772,0)</f>
        <v>1</v>
      </c>
      <c r="BY640" s="1720"/>
      <c r="BZ640" s="1720"/>
      <c r="CA640" s="1720"/>
      <c r="CB640" s="1720"/>
      <c r="CC640" s="1720">
        <f>IF(J772="3 Bedrooms",O772,0)</f>
        <v>0</v>
      </c>
      <c r="CD640" s="1720"/>
      <c r="CE640" s="1720"/>
      <c r="CF640" s="1720"/>
      <c r="CG640" s="1720"/>
      <c r="CH640" s="1720">
        <f>IF(J772="4 Bedrooms",O772,0)</f>
        <v>0</v>
      </c>
      <c r="CI640" s="1720"/>
      <c r="CJ640" s="1720"/>
      <c r="CK640" s="1720"/>
      <c r="CL640" s="1720"/>
      <c r="CM640" s="1720">
        <f>IF(J772="5 Bedrooms",O772,0)</f>
        <v>0</v>
      </c>
      <c r="CN640" s="1720"/>
      <c r="CO640" s="1720"/>
      <c r="CP640" s="1720"/>
      <c r="CQ640" s="1720"/>
      <c r="CR640" s="449"/>
      <c r="CS640" s="46"/>
      <c r="CT640" s="46"/>
      <c r="CU640" s="46"/>
      <c r="CV640" s="46"/>
      <c r="CW640" s="46"/>
      <c r="CX640" s="46"/>
      <c r="CY640" s="46"/>
      <c r="CZ640" s="46"/>
      <c r="DA640" s="46"/>
      <c r="DB640" s="46"/>
      <c r="DC640" s="46"/>
      <c r="DD640" s="46"/>
      <c r="DE640" s="46"/>
      <c r="DF640" s="46"/>
      <c r="DG640" s="456"/>
      <c r="DH640" s="456"/>
      <c r="DI640" s="456"/>
      <c r="DJ640" s="456"/>
      <c r="DK640" s="456"/>
      <c r="DL640" s="456"/>
      <c r="DM640" s="456"/>
      <c r="DN640" s="456"/>
      <c r="DO640" s="456"/>
      <c r="DP640" s="456"/>
      <c r="DQ640" s="456"/>
      <c r="DR640" s="456"/>
      <c r="DS640" s="456"/>
      <c r="DT640" s="456"/>
      <c r="DU640" s="456"/>
      <c r="DV640" s="456"/>
      <c r="DW640" s="456"/>
      <c r="DX640" s="1724">
        <f t="shared" si="22"/>
        <v>148.375</v>
      </c>
      <c r="DY640" s="1724"/>
      <c r="DZ640" s="1724"/>
      <c r="EA640" s="1724"/>
      <c r="EB640" s="1724"/>
      <c r="EC640" s="1724" t="e">
        <f t="shared" si="23"/>
        <v>#VALUE!</v>
      </c>
      <c r="ED640" s="1724"/>
      <c r="EE640" s="1724"/>
      <c r="EF640" s="1724"/>
      <c r="EG640" s="1724"/>
      <c r="EH640" s="1724" t="e">
        <f t="shared" si="24"/>
        <v>#VALUE!</v>
      </c>
      <c r="EI640" s="1724"/>
      <c r="EJ640" s="1724"/>
      <c r="EK640" s="1724"/>
      <c r="EL640" s="1724"/>
      <c r="EM640" s="1724" t="e">
        <f t="shared" si="25"/>
        <v>#VALUE!</v>
      </c>
      <c r="EN640" s="1724"/>
      <c r="EO640" s="1724"/>
      <c r="EP640" s="1724"/>
      <c r="EQ640" s="1724"/>
      <c r="ER640" s="1724" t="e">
        <f t="shared" si="26"/>
        <v>#VALUE!</v>
      </c>
      <c r="ES640" s="1724"/>
      <c r="ET640" s="1724"/>
      <c r="EU640" s="1724"/>
      <c r="EV640" s="1724"/>
      <c r="EW640" s="1724" t="e">
        <f t="shared" si="27"/>
        <v>#VALUE!</v>
      </c>
      <c r="EX640" s="1724"/>
      <c r="EY640" s="1724"/>
      <c r="EZ640" s="1724"/>
      <c r="FA640" s="1724"/>
    </row>
    <row r="641" spans="1:157" ht="13.2">
      <c r="A641" s="456"/>
      <c r="B641" s="62" t="s">
        <v>85</v>
      </c>
      <c r="C641" s="1725" t="s">
        <v>1136</v>
      </c>
      <c r="D641" s="1725"/>
      <c r="E641" s="1725"/>
      <c r="F641" s="1725"/>
      <c r="G641" s="1725"/>
      <c r="H641" s="1725"/>
      <c r="I641" s="1725"/>
      <c r="J641" s="1725"/>
      <c r="K641" s="1725"/>
      <c r="L641" s="1725"/>
      <c r="M641" s="1725"/>
      <c r="N641" s="1778"/>
      <c r="O641" s="1748">
        <v>660</v>
      </c>
      <c r="P641" s="1749"/>
      <c r="Q641" s="1750"/>
      <c r="R641" s="1734"/>
      <c r="S641" s="1735"/>
      <c r="T641" s="1736"/>
      <c r="U641" s="1741">
        <v>0</v>
      </c>
      <c r="V641" s="1742"/>
      <c r="W641" s="1743"/>
      <c r="X641" s="1737" t="s">
        <v>1214</v>
      </c>
      <c r="Y641" s="1738"/>
      <c r="Z641" s="1738"/>
      <c r="AA641" s="1738"/>
      <c r="AB641" s="1739"/>
      <c r="AC641" s="1757">
        <v>5</v>
      </c>
      <c r="AD641" s="1758"/>
      <c r="AE641" s="1759"/>
      <c r="AF641" s="1744"/>
      <c r="AG641" s="1745"/>
      <c r="AH641" s="1745"/>
      <c r="AI641" s="1745"/>
      <c r="AJ641" s="1746"/>
      <c r="AK641" s="1769"/>
      <c r="AL641" s="1770"/>
      <c r="AM641" s="1770"/>
      <c r="AN641" s="1771"/>
      <c r="AO641" s="1740">
        <f>[10]EVERYTHING!$C$11</f>
        <v>1065000</v>
      </c>
      <c r="AP641" s="1740"/>
      <c r="AQ641" s="1740"/>
      <c r="AR641" s="1740"/>
      <c r="AS641" s="1740"/>
      <c r="AT641" s="151"/>
      <c r="AU641" s="151"/>
      <c r="AV641" s="151"/>
      <c r="AW641" s="151"/>
      <c r="AX641" s="151"/>
      <c r="AY641" s="151"/>
      <c r="AZ641" s="46"/>
      <c r="BA641" s="46" t="s">
        <v>841</v>
      </c>
      <c r="BB641" s="46"/>
      <c r="BC641" s="46"/>
      <c r="BD641" s="46"/>
      <c r="BE641" s="46"/>
      <c r="BF641" s="46"/>
      <c r="BG641" s="46"/>
      <c r="BH641" s="46"/>
      <c r="BI641" s="46"/>
      <c r="BJ641" s="46"/>
      <c r="BK641" s="46"/>
      <c r="BL641" s="46"/>
      <c r="BM641" s="46"/>
      <c r="BN641" s="1713">
        <f>IF(J773="SRO/Studio",O773,0)</f>
        <v>0</v>
      </c>
      <c r="BO641" s="1714"/>
      <c r="BP641" s="1714"/>
      <c r="BQ641" s="1714"/>
      <c r="BR641" s="1715"/>
      <c r="BS641" s="1720">
        <f>IF(J773="1 Bedroom",O773,0)</f>
        <v>0</v>
      </c>
      <c r="BT641" s="1720"/>
      <c r="BU641" s="1720"/>
      <c r="BV641" s="1720"/>
      <c r="BW641" s="1720"/>
      <c r="BX641" s="1720">
        <f>IF(J773="2 Bedrooms",O773,0)</f>
        <v>0</v>
      </c>
      <c r="BY641" s="1720"/>
      <c r="BZ641" s="1720"/>
      <c r="CA641" s="1720"/>
      <c r="CB641" s="1720"/>
      <c r="CC641" s="1720">
        <f>IF(J773="3 Bedrooms",O773,0)</f>
        <v>0</v>
      </c>
      <c r="CD641" s="1720"/>
      <c r="CE641" s="1720"/>
      <c r="CF641" s="1720"/>
      <c r="CG641" s="1720"/>
      <c r="CH641" s="1720">
        <f>IF(J773="4 Bedrooms",O773,0)</f>
        <v>0</v>
      </c>
      <c r="CI641" s="1720"/>
      <c r="CJ641" s="1720"/>
      <c r="CK641" s="1720"/>
      <c r="CL641" s="1720"/>
      <c r="CM641" s="1720">
        <f>IF(J773="5 Bedrooms",O773,0)</f>
        <v>0</v>
      </c>
      <c r="CN641" s="1720"/>
      <c r="CO641" s="1720"/>
      <c r="CP641" s="1720"/>
      <c r="CQ641" s="1720"/>
      <c r="CR641" s="449"/>
      <c r="CS641" s="46"/>
      <c r="CT641" s="46"/>
      <c r="CU641" s="46"/>
      <c r="CV641" s="46"/>
      <c r="CW641" s="46"/>
      <c r="CX641" s="46"/>
      <c r="CY641" s="46"/>
      <c r="CZ641" s="46"/>
      <c r="DA641" s="46"/>
      <c r="DB641" s="46"/>
      <c r="DC641" s="46"/>
      <c r="DD641" s="46"/>
      <c r="DE641" s="46"/>
      <c r="DF641" s="46"/>
      <c r="DG641" s="456"/>
      <c r="DH641" s="456"/>
      <c r="DI641" s="456"/>
      <c r="DJ641" s="456"/>
      <c r="DK641" s="456"/>
      <c r="DL641" s="456"/>
      <c r="DM641" s="456"/>
      <c r="DN641" s="456"/>
      <c r="DO641" s="456"/>
      <c r="DP641" s="456"/>
      <c r="DQ641" s="456"/>
      <c r="DR641" s="456"/>
      <c r="DS641" s="456"/>
      <c r="DT641" s="456"/>
      <c r="DU641" s="456"/>
      <c r="DV641" s="456"/>
      <c r="DW641" s="456"/>
      <c r="DX641" s="1724" t="e">
        <f t="shared" si="22"/>
        <v>#VALUE!</v>
      </c>
      <c r="DY641" s="1724"/>
      <c r="DZ641" s="1724"/>
      <c r="EA641" s="1724"/>
      <c r="EB641" s="1724"/>
      <c r="EC641" s="1724">
        <f t="shared" si="23"/>
        <v>84.453703703703695</v>
      </c>
      <c r="ED641" s="1724"/>
      <c r="EE641" s="1724"/>
      <c r="EF641" s="1724"/>
      <c r="EG641" s="1724"/>
      <c r="EH641" s="1724" t="e">
        <f t="shared" si="24"/>
        <v>#VALUE!</v>
      </c>
      <c r="EI641" s="1724"/>
      <c r="EJ641" s="1724"/>
      <c r="EK641" s="1724"/>
      <c r="EL641" s="1724"/>
      <c r="EM641" s="1724" t="e">
        <f t="shared" si="25"/>
        <v>#VALUE!</v>
      </c>
      <c r="EN641" s="1724"/>
      <c r="EO641" s="1724"/>
      <c r="EP641" s="1724"/>
      <c r="EQ641" s="1724"/>
      <c r="ER641" s="1724" t="e">
        <f t="shared" si="26"/>
        <v>#VALUE!</v>
      </c>
      <c r="ES641" s="1724"/>
      <c r="ET641" s="1724"/>
      <c r="EU641" s="1724"/>
      <c r="EV641" s="1724"/>
      <c r="EW641" s="1724" t="e">
        <f t="shared" si="27"/>
        <v>#VALUE!</v>
      </c>
      <c r="EX641" s="1724"/>
      <c r="EY641" s="1724"/>
      <c r="EZ641" s="1724"/>
      <c r="FA641" s="1724"/>
    </row>
    <row r="642" spans="1:157" ht="13.2">
      <c r="A642" s="456"/>
      <c r="B642" s="62" t="s">
        <v>1159</v>
      </c>
      <c r="C642" s="1725" t="s">
        <v>1138</v>
      </c>
      <c r="D642" s="1725"/>
      <c r="E642" s="1725"/>
      <c r="F642" s="1725"/>
      <c r="G642" s="1725"/>
      <c r="H642" s="1725"/>
      <c r="I642" s="1725"/>
      <c r="J642" s="1725"/>
      <c r="K642" s="1725"/>
      <c r="L642" s="1725"/>
      <c r="M642" s="1725"/>
      <c r="N642" s="1778"/>
      <c r="O642" s="1748">
        <v>660</v>
      </c>
      <c r="P642" s="1749"/>
      <c r="Q642" s="1750"/>
      <c r="R642" s="1734"/>
      <c r="S642" s="1735"/>
      <c r="T642" s="1736"/>
      <c r="U642" s="1741">
        <v>0</v>
      </c>
      <c r="V642" s="1742"/>
      <c r="W642" s="1743"/>
      <c r="X642" s="1737" t="s">
        <v>1213</v>
      </c>
      <c r="Y642" s="1738"/>
      <c r="Z642" s="1738"/>
      <c r="AA642" s="1738"/>
      <c r="AB642" s="1739"/>
      <c r="AC642" s="1757">
        <v>6</v>
      </c>
      <c r="AD642" s="1758"/>
      <c r="AE642" s="1759"/>
      <c r="AF642" s="1744"/>
      <c r="AG642" s="1745"/>
      <c r="AH642" s="1745"/>
      <c r="AI642" s="1745"/>
      <c r="AJ642" s="1746"/>
      <c r="AK642" s="1769"/>
      <c r="AL642" s="1770"/>
      <c r="AM642" s="1770"/>
      <c r="AN642" s="1771"/>
      <c r="AO642" s="1740">
        <f>[10]EVERYTHING!$C$12</f>
        <v>1500000</v>
      </c>
      <c r="AP642" s="1740"/>
      <c r="AQ642" s="1740"/>
      <c r="AR642" s="1740"/>
      <c r="AS642" s="1740"/>
      <c r="AT642" s="151"/>
      <c r="AU642" s="151"/>
      <c r="AV642" s="151"/>
      <c r="AW642" s="151"/>
      <c r="AX642" s="151"/>
      <c r="AY642" s="151"/>
      <c r="AZ642" s="46"/>
      <c r="BA642" s="46"/>
      <c r="BB642" s="46"/>
      <c r="BC642" s="46"/>
      <c r="BD642" s="46"/>
      <c r="BE642" s="46"/>
      <c r="BF642" s="46"/>
      <c r="BG642" s="46"/>
      <c r="BH642" s="46"/>
      <c r="BI642" s="46"/>
      <c r="BJ642" s="46"/>
      <c r="BK642" s="46"/>
      <c r="BL642" s="46"/>
      <c r="BM642" s="46"/>
      <c r="BN642" s="1713">
        <f>IF(J774="SRO/Studio",O774,0)</f>
        <v>0</v>
      </c>
      <c r="BO642" s="1714"/>
      <c r="BP642" s="1714"/>
      <c r="BQ642" s="1714"/>
      <c r="BR642" s="1715"/>
      <c r="BS642" s="1720">
        <f>IF(J774="1 Bedroom",O774,0)</f>
        <v>0</v>
      </c>
      <c r="BT642" s="1720"/>
      <c r="BU642" s="1720"/>
      <c r="BV642" s="1720"/>
      <c r="BW642" s="1720"/>
      <c r="BX642" s="1720">
        <f>IF(J774="2 Bedrooms",O774,0)</f>
        <v>0</v>
      </c>
      <c r="BY642" s="1720"/>
      <c r="BZ642" s="1720"/>
      <c r="CA642" s="1720"/>
      <c r="CB642" s="1720"/>
      <c r="CC642" s="1720">
        <f>IF(J774="3 Bedrooms",O774,0)</f>
        <v>0</v>
      </c>
      <c r="CD642" s="1720"/>
      <c r="CE642" s="1720"/>
      <c r="CF642" s="1720"/>
      <c r="CG642" s="1720"/>
      <c r="CH642" s="1720">
        <f>IF(J774="4 Bedrooms",O774,0)</f>
        <v>0</v>
      </c>
      <c r="CI642" s="1720"/>
      <c r="CJ642" s="1720"/>
      <c r="CK642" s="1720"/>
      <c r="CL642" s="1720"/>
      <c r="CM642" s="1720">
        <f>IF(J774="5 Bedrooms",O774,0)</f>
        <v>0</v>
      </c>
      <c r="CN642" s="1720"/>
      <c r="CO642" s="1720"/>
      <c r="CP642" s="1720"/>
      <c r="CQ642" s="1720"/>
      <c r="CR642" s="449"/>
      <c r="CS642" s="456"/>
      <c r="CT642" s="456"/>
      <c r="CU642" s="456"/>
      <c r="CV642" s="46"/>
      <c r="CW642" s="46"/>
      <c r="CX642" s="46"/>
      <c r="CY642" s="46"/>
      <c r="CZ642" s="46"/>
      <c r="DA642" s="46"/>
      <c r="DB642" s="46"/>
      <c r="DC642" s="46"/>
      <c r="DD642" s="46"/>
      <c r="DE642" s="46"/>
      <c r="DF642" s="46"/>
      <c r="DG642" s="456"/>
      <c r="DH642" s="456"/>
      <c r="DI642" s="456"/>
      <c r="DJ642" s="456"/>
      <c r="DK642" s="456"/>
      <c r="DL642" s="456"/>
      <c r="DM642" s="456"/>
      <c r="DN642" s="456"/>
      <c r="DO642" s="456"/>
      <c r="DP642" s="456"/>
      <c r="DQ642" s="456"/>
      <c r="DR642" s="456"/>
      <c r="DS642" s="456"/>
      <c r="DT642" s="456"/>
      <c r="DU642" s="456"/>
      <c r="DV642" s="456"/>
      <c r="DW642" s="456"/>
      <c r="DX642" s="1724" t="e">
        <f t="shared" si="22"/>
        <v>#VALUE!</v>
      </c>
      <c r="DY642" s="1724"/>
      <c r="DZ642" s="1724"/>
      <c r="EA642" s="1724"/>
      <c r="EB642" s="1724"/>
      <c r="EC642" s="1724">
        <f t="shared" si="23"/>
        <v>134.72222222222223</v>
      </c>
      <c r="ED642" s="1724"/>
      <c r="EE642" s="1724"/>
      <c r="EF642" s="1724"/>
      <c r="EG642" s="1724"/>
      <c r="EH642" s="1724" t="e">
        <f t="shared" si="24"/>
        <v>#VALUE!</v>
      </c>
      <c r="EI642" s="1724"/>
      <c r="EJ642" s="1724"/>
      <c r="EK642" s="1724"/>
      <c r="EL642" s="1724"/>
      <c r="EM642" s="1724" t="e">
        <f t="shared" si="25"/>
        <v>#VALUE!</v>
      </c>
      <c r="EN642" s="1724"/>
      <c r="EO642" s="1724"/>
      <c r="EP642" s="1724"/>
      <c r="EQ642" s="1724"/>
      <c r="ER642" s="1724" t="e">
        <f t="shared" si="26"/>
        <v>#VALUE!</v>
      </c>
      <c r="ES642" s="1724"/>
      <c r="ET642" s="1724"/>
      <c r="EU642" s="1724"/>
      <c r="EV642" s="1724"/>
      <c r="EW642" s="1724" t="e">
        <f t="shared" si="27"/>
        <v>#VALUE!</v>
      </c>
      <c r="EX642" s="1724"/>
      <c r="EY642" s="1724"/>
      <c r="EZ642" s="1724"/>
      <c r="FA642" s="1724"/>
    </row>
    <row r="643" spans="1:157" ht="13.2">
      <c r="A643" s="456"/>
      <c r="B643" s="62" t="s">
        <v>1161</v>
      </c>
      <c r="C643" s="1725" t="s">
        <v>1160</v>
      </c>
      <c r="D643" s="1725"/>
      <c r="E643" s="1725"/>
      <c r="F643" s="1725"/>
      <c r="G643" s="1725"/>
      <c r="H643" s="1725"/>
      <c r="I643" s="1725"/>
      <c r="J643" s="1725"/>
      <c r="K643" s="1725"/>
      <c r="L643" s="1725"/>
      <c r="M643" s="1725"/>
      <c r="N643" s="1778"/>
      <c r="O643" s="1748"/>
      <c r="P643" s="1749"/>
      <c r="Q643" s="1750"/>
      <c r="R643" s="1734"/>
      <c r="S643" s="1735"/>
      <c r="T643" s="1736"/>
      <c r="U643" s="1741"/>
      <c r="V643" s="1742"/>
      <c r="W643" s="1743"/>
      <c r="X643" s="1737" t="s">
        <v>841</v>
      </c>
      <c r="Y643" s="1738"/>
      <c r="Z643" s="1738"/>
      <c r="AA643" s="1738"/>
      <c r="AB643" s="1739"/>
      <c r="AC643" s="1757"/>
      <c r="AD643" s="1758"/>
      <c r="AE643" s="1759"/>
      <c r="AF643" s="1744"/>
      <c r="AG643" s="1745"/>
      <c r="AH643" s="1745"/>
      <c r="AI643" s="1745"/>
      <c r="AJ643" s="1746"/>
      <c r="AK643" s="1769"/>
      <c r="AL643" s="1770"/>
      <c r="AM643" s="1770"/>
      <c r="AN643" s="1771"/>
      <c r="AO643" s="1740">
        <f>[10]EVERYTHING!$C$15</f>
        <v>100</v>
      </c>
      <c r="AP643" s="1740"/>
      <c r="AQ643" s="1740"/>
      <c r="AR643" s="1740"/>
      <c r="AS643" s="1740"/>
      <c r="AT643" s="151"/>
      <c r="AU643" s="151"/>
      <c r="AV643" s="151"/>
      <c r="AW643" s="151"/>
      <c r="AX643" s="151"/>
      <c r="AY643" s="151"/>
      <c r="AZ643" s="46"/>
      <c r="BA643" s="46"/>
      <c r="BB643" s="46"/>
      <c r="BC643" s="46"/>
      <c r="BD643" s="46"/>
      <c r="BE643" s="46"/>
      <c r="BF643" s="46"/>
      <c r="BG643" s="46"/>
      <c r="BH643" s="46"/>
      <c r="BI643" s="46"/>
      <c r="BJ643" s="46"/>
      <c r="BK643" s="46"/>
      <c r="BL643" s="46"/>
      <c r="BM643" s="46"/>
      <c r="BN643" s="1713">
        <f>IF(J775="SRO/Studio",O775,0)</f>
        <v>0</v>
      </c>
      <c r="BO643" s="1714"/>
      <c r="BP643" s="1714"/>
      <c r="BQ643" s="1714"/>
      <c r="BR643" s="1715"/>
      <c r="BS643" s="1720">
        <f>IF(J775="1 Bedroom",O775,0)</f>
        <v>0</v>
      </c>
      <c r="BT643" s="1720"/>
      <c r="BU643" s="1720"/>
      <c r="BV643" s="1720"/>
      <c r="BW643" s="1720"/>
      <c r="BX643" s="1720">
        <f>IF(J775="2 Bedrooms",O775,0)</f>
        <v>0</v>
      </c>
      <c r="BY643" s="1720"/>
      <c r="BZ643" s="1720"/>
      <c r="CA643" s="1720"/>
      <c r="CB643" s="1720"/>
      <c r="CC643" s="1720">
        <f>IF(J775="3 Bedrooms",O775,0)</f>
        <v>0</v>
      </c>
      <c r="CD643" s="1720"/>
      <c r="CE643" s="1720"/>
      <c r="CF643" s="1720"/>
      <c r="CG643" s="1720"/>
      <c r="CH643" s="1720">
        <f>IF(J775="4 Bedrooms",O775,0)</f>
        <v>0</v>
      </c>
      <c r="CI643" s="1720"/>
      <c r="CJ643" s="1720"/>
      <c r="CK643" s="1720"/>
      <c r="CL643" s="1720"/>
      <c r="CM643" s="1720">
        <f>IF(J775="5 Bedrooms",O775,0)</f>
        <v>0</v>
      </c>
      <c r="CN643" s="1720"/>
      <c r="CO643" s="1720"/>
      <c r="CP643" s="1720"/>
      <c r="CQ643" s="1720"/>
      <c r="CS643" s="456"/>
      <c r="CT643" s="456"/>
      <c r="CU643" s="456"/>
      <c r="CV643" s="46"/>
      <c r="CW643" s="46"/>
      <c r="CX643" s="46"/>
      <c r="CY643" s="46"/>
      <c r="CZ643" s="46"/>
      <c r="DA643" s="46"/>
      <c r="DB643" s="46"/>
      <c r="DC643" s="46"/>
      <c r="DD643" s="46"/>
      <c r="DE643" s="46"/>
      <c r="DF643" s="46"/>
      <c r="DG643" s="456"/>
      <c r="DH643" s="456"/>
      <c r="DI643" s="456"/>
      <c r="DJ643" s="456"/>
      <c r="DK643" s="456"/>
      <c r="DL643" s="456"/>
      <c r="DM643" s="456"/>
      <c r="DN643" s="456"/>
      <c r="DO643" s="456"/>
      <c r="DP643" s="456"/>
      <c r="DQ643" s="456"/>
      <c r="DR643" s="456"/>
      <c r="DS643" s="456"/>
      <c r="DT643" s="456"/>
      <c r="DU643" s="456"/>
      <c r="DV643" s="456"/>
      <c r="DW643" s="456"/>
      <c r="DX643" s="1724" t="e">
        <f t="shared" si="22"/>
        <v>#VALUE!</v>
      </c>
      <c r="DY643" s="1724"/>
      <c r="DZ643" s="1724"/>
      <c r="EA643" s="1724"/>
      <c r="EB643" s="1724"/>
      <c r="EC643" s="1724">
        <f t="shared" si="23"/>
        <v>654.97530864197529</v>
      </c>
      <c r="ED643" s="1724"/>
      <c r="EE643" s="1724"/>
      <c r="EF643" s="1724"/>
      <c r="EG643" s="1724"/>
      <c r="EH643" s="1724" t="e">
        <f t="shared" si="24"/>
        <v>#VALUE!</v>
      </c>
      <c r="EI643" s="1724"/>
      <c r="EJ643" s="1724"/>
      <c r="EK643" s="1724"/>
      <c r="EL643" s="1724"/>
      <c r="EM643" s="1724" t="e">
        <f t="shared" si="25"/>
        <v>#VALUE!</v>
      </c>
      <c r="EN643" s="1724"/>
      <c r="EO643" s="1724"/>
      <c r="EP643" s="1724"/>
      <c r="EQ643" s="1724"/>
      <c r="ER643" s="1724" t="e">
        <f t="shared" si="26"/>
        <v>#VALUE!</v>
      </c>
      <c r="ES643" s="1724"/>
      <c r="ET643" s="1724"/>
      <c r="EU643" s="1724"/>
      <c r="EV643" s="1724"/>
      <c r="EW643" s="1724" t="e">
        <f t="shared" si="27"/>
        <v>#VALUE!</v>
      </c>
      <c r="EX643" s="1724"/>
      <c r="EY643" s="1724"/>
      <c r="EZ643" s="1724"/>
      <c r="FA643" s="1724"/>
    </row>
    <row r="644" spans="1:157" ht="13.2">
      <c r="A644" s="456"/>
      <c r="B644" s="62" t="s">
        <v>1163</v>
      </c>
      <c r="C644" s="1725" t="s">
        <v>1217</v>
      </c>
      <c r="D644" s="1725"/>
      <c r="E644" s="1725"/>
      <c r="F644" s="1725"/>
      <c r="G644" s="1725"/>
      <c r="H644" s="1725"/>
      <c r="I644" s="1725"/>
      <c r="J644" s="1725"/>
      <c r="K644" s="1725"/>
      <c r="L644" s="1725"/>
      <c r="M644" s="1725"/>
      <c r="N644" s="1778"/>
      <c r="O644" s="1748"/>
      <c r="P644" s="1749"/>
      <c r="Q644" s="1750"/>
      <c r="R644" s="1734"/>
      <c r="S644" s="1735"/>
      <c r="T644" s="1736"/>
      <c r="U644" s="1741"/>
      <c r="V644" s="1742"/>
      <c r="W644" s="1743"/>
      <c r="X644" s="1737" t="s">
        <v>1214</v>
      </c>
      <c r="Y644" s="1738"/>
      <c r="Z644" s="1738"/>
      <c r="AA644" s="1738"/>
      <c r="AB644" s="1739"/>
      <c r="AC644" s="1757"/>
      <c r="AD644" s="1758"/>
      <c r="AE644" s="1759"/>
      <c r="AF644" s="1744"/>
      <c r="AG644" s="1745"/>
      <c r="AH644" s="1745"/>
      <c r="AI644" s="1745"/>
      <c r="AJ644" s="1746"/>
      <c r="AK644" s="1769"/>
      <c r="AL644" s="1770"/>
      <c r="AM644" s="1770"/>
      <c r="AN644" s="1771"/>
      <c r="AO644" s="1740">
        <f>[10]EVERYTHING!$C$14</f>
        <v>1300000</v>
      </c>
      <c r="AP644" s="1740"/>
      <c r="AQ644" s="1740"/>
      <c r="AR644" s="1740"/>
      <c r="AS644" s="1740"/>
      <c r="AT644" s="151"/>
      <c r="AU644" s="151"/>
      <c r="AV644" s="151"/>
      <c r="AW644" s="151"/>
      <c r="AX644" s="151"/>
      <c r="AY644" s="151"/>
      <c r="AZ644" s="46"/>
      <c r="BA644" s="46"/>
      <c r="BB644" s="46"/>
      <c r="BC644" s="46"/>
      <c r="BD644" s="46"/>
      <c r="BE644" s="46"/>
      <c r="BF644" s="46"/>
      <c r="BG644" s="46"/>
      <c r="BH644" s="46"/>
      <c r="BI644" s="46"/>
      <c r="BJ644" s="46"/>
      <c r="BK644" s="46"/>
      <c r="BL644" s="46"/>
      <c r="BM644" s="46"/>
      <c r="BN644" s="1728">
        <f>SUM(BN640:BR643)</f>
        <v>0</v>
      </c>
      <c r="BO644" s="1729"/>
      <c r="BP644" s="1729"/>
      <c r="BQ644" s="1729"/>
      <c r="BR644" s="1730"/>
      <c r="BS644" s="1728">
        <f>SUM(BS640:BW643)</f>
        <v>0</v>
      </c>
      <c r="BT644" s="1729"/>
      <c r="BU644" s="1729"/>
      <c r="BV644" s="1729"/>
      <c r="BW644" s="1730"/>
      <c r="BX644" s="1728">
        <f>SUM(BX640:CB643)</f>
        <v>1</v>
      </c>
      <c r="BY644" s="1729"/>
      <c r="BZ644" s="1729"/>
      <c r="CA644" s="1729"/>
      <c r="CB644" s="1730"/>
      <c r="CC644" s="1728">
        <f>SUM(CC640:CG643)</f>
        <v>0</v>
      </c>
      <c r="CD644" s="1729"/>
      <c r="CE644" s="1729"/>
      <c r="CF644" s="1729"/>
      <c r="CG644" s="1730"/>
      <c r="CH644" s="1728">
        <f>SUM(CH640:CL643)</f>
        <v>0</v>
      </c>
      <c r="CI644" s="1729"/>
      <c r="CJ644" s="1729"/>
      <c r="CK644" s="1729"/>
      <c r="CL644" s="1730"/>
      <c r="CM644" s="1728">
        <f>SUM(CM640:CQ643)</f>
        <v>0</v>
      </c>
      <c r="CN644" s="1729"/>
      <c r="CO644" s="1729"/>
      <c r="CP644" s="1729"/>
      <c r="CQ644" s="1730"/>
      <c r="CS644" s="606">
        <f>BN644+BS644+BX644+CC644+CH644+CM644</f>
        <v>1</v>
      </c>
      <c r="CT644" s="88" t="s">
        <v>1218</v>
      </c>
      <c r="CU644" s="46"/>
      <c r="CV644" s="46"/>
      <c r="CW644" s="46"/>
      <c r="CX644" s="46"/>
      <c r="CY644" s="46"/>
      <c r="CZ644" s="46"/>
      <c r="DA644" s="46"/>
      <c r="DB644" s="46"/>
      <c r="DC644" s="46"/>
      <c r="DD644" s="46"/>
      <c r="DE644" s="46"/>
      <c r="DF644" s="46"/>
      <c r="DG644" s="456"/>
      <c r="DH644" s="456"/>
      <c r="DI644" s="456"/>
      <c r="DJ644" s="456"/>
      <c r="DK644" s="456"/>
      <c r="DL644" s="456"/>
      <c r="DM644" s="456"/>
      <c r="DN644" s="456"/>
      <c r="DO644" s="456"/>
      <c r="DP644" s="456"/>
      <c r="DQ644" s="456"/>
      <c r="DR644" s="456"/>
      <c r="DS644" s="456"/>
      <c r="DT644" s="456"/>
      <c r="DU644" s="456"/>
      <c r="DV644" s="456"/>
      <c r="DW644" s="456"/>
      <c r="DX644" s="1724" t="e">
        <f t="shared" si="22"/>
        <v>#VALUE!</v>
      </c>
      <c r="DY644" s="1724"/>
      <c r="DZ644" s="1724"/>
      <c r="EA644" s="1724"/>
      <c r="EB644" s="1724"/>
      <c r="EC644" s="1724">
        <f t="shared" si="23"/>
        <v>56.703703703703702</v>
      </c>
      <c r="ED644" s="1724"/>
      <c r="EE644" s="1724"/>
      <c r="EF644" s="1724"/>
      <c r="EG644" s="1724"/>
      <c r="EH644" s="1724" t="e">
        <f t="shared" si="24"/>
        <v>#VALUE!</v>
      </c>
      <c r="EI644" s="1724"/>
      <c r="EJ644" s="1724"/>
      <c r="EK644" s="1724"/>
      <c r="EL644" s="1724"/>
      <c r="EM644" s="1724" t="e">
        <f t="shared" si="25"/>
        <v>#VALUE!</v>
      </c>
      <c r="EN644" s="1724"/>
      <c r="EO644" s="1724"/>
      <c r="EP644" s="1724"/>
      <c r="EQ644" s="1724"/>
      <c r="ER644" s="1724" t="e">
        <f t="shared" si="26"/>
        <v>#VALUE!</v>
      </c>
      <c r="ES644" s="1724"/>
      <c r="ET644" s="1724"/>
      <c r="EU644" s="1724"/>
      <c r="EV644" s="1724"/>
      <c r="EW644" s="1724" t="e">
        <f t="shared" si="27"/>
        <v>#VALUE!</v>
      </c>
      <c r="EX644" s="1724"/>
      <c r="EY644" s="1724"/>
      <c r="EZ644" s="1724"/>
      <c r="FA644" s="1724"/>
    </row>
    <row r="645" spans="1:157" ht="13.2">
      <c r="A645" s="456"/>
      <c r="B645" s="62" t="s">
        <v>1165</v>
      </c>
      <c r="C645" s="1725" t="s">
        <v>1166</v>
      </c>
      <c r="D645" s="1725"/>
      <c r="E645" s="1725"/>
      <c r="F645" s="1725"/>
      <c r="G645" s="1725"/>
      <c r="H645" s="1725"/>
      <c r="I645" s="1725"/>
      <c r="J645" s="1725"/>
      <c r="K645" s="1725"/>
      <c r="L645" s="1725"/>
      <c r="M645" s="1725"/>
      <c r="N645" s="1778"/>
      <c r="O645" s="1748"/>
      <c r="P645" s="1749"/>
      <c r="Q645" s="1750"/>
      <c r="R645" s="1734"/>
      <c r="S645" s="1735"/>
      <c r="T645" s="1736"/>
      <c r="U645" s="1741"/>
      <c r="V645" s="1742"/>
      <c r="W645" s="1743"/>
      <c r="X645" s="1737" t="s">
        <v>1213</v>
      </c>
      <c r="Y645" s="1738"/>
      <c r="Z645" s="1738"/>
      <c r="AA645" s="1738"/>
      <c r="AB645" s="1739"/>
      <c r="AC645" s="1757"/>
      <c r="AD645" s="1758"/>
      <c r="AE645" s="1759"/>
      <c r="AF645" s="1744"/>
      <c r="AG645" s="1745"/>
      <c r="AH645" s="1745"/>
      <c r="AI645" s="1745"/>
      <c r="AJ645" s="1746"/>
      <c r="AK645" s="1769"/>
      <c r="AL645" s="1770"/>
      <c r="AM645" s="1770"/>
      <c r="AN645" s="1771"/>
      <c r="AO645" s="1740">
        <f>AM572</f>
        <v>295869.57435000001</v>
      </c>
      <c r="AP645" s="1740"/>
      <c r="AQ645" s="1740"/>
      <c r="AR645" s="1740"/>
      <c r="AS645" s="1740"/>
      <c r="AT645" s="151"/>
      <c r="AU645" s="151"/>
      <c r="AV645" s="151"/>
      <c r="AW645" s="151"/>
      <c r="AX645" s="151"/>
      <c r="AY645" s="151"/>
      <c r="AZ645" s="46"/>
      <c r="BA645" s="46"/>
      <c r="BB645" s="46"/>
      <c r="BC645" s="46"/>
      <c r="BD645" s="46"/>
      <c r="BE645" s="46"/>
      <c r="BF645" s="46"/>
      <c r="BG645" s="46"/>
      <c r="BH645" s="46"/>
      <c r="BI645" s="46"/>
      <c r="BJ645" s="46"/>
      <c r="BK645" s="46"/>
      <c r="BL645" s="46"/>
      <c r="BM645" s="46"/>
      <c r="BN645" s="456"/>
      <c r="BO645" s="456"/>
      <c r="BP645" s="456"/>
      <c r="BQ645" s="456"/>
      <c r="BR645" s="606">
        <f>BN644*1</f>
        <v>0</v>
      </c>
      <c r="BS645" s="46"/>
      <c r="BT645" s="46"/>
      <c r="BU645" s="46"/>
      <c r="BV645" s="46"/>
      <c r="BW645" s="606">
        <f>BS644*1</f>
        <v>0</v>
      </c>
      <c r="BX645" s="46"/>
      <c r="BY645" s="46"/>
      <c r="BZ645" s="46"/>
      <c r="CA645" s="46"/>
      <c r="CB645" s="606">
        <f>BX644*2</f>
        <v>2</v>
      </c>
      <c r="CC645" s="46"/>
      <c r="CD645" s="46"/>
      <c r="CE645" s="46"/>
      <c r="CF645" s="46"/>
      <c r="CG645" s="606">
        <f>CC644*3</f>
        <v>0</v>
      </c>
      <c r="CH645" s="46"/>
      <c r="CI645" s="46"/>
      <c r="CJ645" s="46"/>
      <c r="CK645" s="46"/>
      <c r="CL645" s="606">
        <f>CH644*4</f>
        <v>0</v>
      </c>
      <c r="CM645" s="46"/>
      <c r="CN645" s="46"/>
      <c r="CO645" s="46"/>
      <c r="CP645" s="46"/>
      <c r="CQ645" s="606">
        <f>CM644*5</f>
        <v>0</v>
      </c>
      <c r="CS645" s="606">
        <f>BR645+BW645+CB645+CG645+CL645+CQ645</f>
        <v>2</v>
      </c>
      <c r="CT645" s="88" t="s">
        <v>1219</v>
      </c>
      <c r="CU645" s="46"/>
      <c r="CV645" s="46"/>
      <c r="CW645" s="46"/>
      <c r="CX645" s="46"/>
      <c r="CY645" s="46"/>
      <c r="CZ645" s="46"/>
      <c r="DA645" s="46"/>
      <c r="DB645" s="46"/>
      <c r="DC645" s="46"/>
      <c r="DD645" s="46"/>
      <c r="DE645" s="46"/>
      <c r="DF645" s="46"/>
      <c r="DG645" s="456"/>
      <c r="DH645" s="456"/>
      <c r="DI645" s="456"/>
      <c r="DJ645" s="456"/>
      <c r="DK645" s="456"/>
      <c r="DL645" s="456"/>
      <c r="DM645" s="456"/>
      <c r="DN645" s="456"/>
      <c r="DO645" s="456"/>
      <c r="DP645" s="456"/>
      <c r="DQ645" s="456"/>
      <c r="DR645" s="456"/>
      <c r="DS645" s="456"/>
      <c r="DT645" s="456"/>
      <c r="DU645" s="456"/>
      <c r="DV645" s="456"/>
      <c r="DW645" s="456"/>
      <c r="DX645" s="1724" t="e">
        <f t="shared" si="22"/>
        <v>#VALUE!</v>
      </c>
      <c r="DY645" s="1724"/>
      <c r="DZ645" s="1724"/>
      <c r="EA645" s="1724"/>
      <c r="EB645" s="1724"/>
      <c r="EC645" s="1724" t="e">
        <f t="shared" si="23"/>
        <v>#VALUE!</v>
      </c>
      <c r="ED645" s="1724"/>
      <c r="EE645" s="1724"/>
      <c r="EF645" s="1724"/>
      <c r="EG645" s="1724"/>
      <c r="EH645" s="1724">
        <f t="shared" si="24"/>
        <v>62.708333333333329</v>
      </c>
      <c r="EI645" s="1724"/>
      <c r="EJ645" s="1724"/>
      <c r="EK645" s="1724"/>
      <c r="EL645" s="1724"/>
      <c r="EM645" s="1724" t="e">
        <f t="shared" si="25"/>
        <v>#VALUE!</v>
      </c>
      <c r="EN645" s="1724"/>
      <c r="EO645" s="1724"/>
      <c r="EP645" s="1724"/>
      <c r="EQ645" s="1724"/>
      <c r="ER645" s="1724" t="e">
        <f t="shared" si="26"/>
        <v>#VALUE!</v>
      </c>
      <c r="ES645" s="1724"/>
      <c r="ET645" s="1724"/>
      <c r="EU645" s="1724"/>
      <c r="EV645" s="1724"/>
      <c r="EW645" s="1724" t="e">
        <f t="shared" si="27"/>
        <v>#VALUE!</v>
      </c>
      <c r="EX645" s="1724"/>
      <c r="EY645" s="1724"/>
      <c r="EZ645" s="1724"/>
      <c r="FA645" s="1724"/>
    </row>
    <row r="646" spans="1:157" ht="13.2">
      <c r="A646" s="456"/>
      <c r="B646" s="62" t="s">
        <v>1167</v>
      </c>
      <c r="C646" s="1725"/>
      <c r="D646" s="1725"/>
      <c r="E646" s="1725"/>
      <c r="F646" s="1725"/>
      <c r="G646" s="1725"/>
      <c r="H646" s="1725"/>
      <c r="I646" s="1725"/>
      <c r="J646" s="1725"/>
      <c r="K646" s="1725"/>
      <c r="L646" s="1725"/>
      <c r="M646" s="1725"/>
      <c r="N646" s="1778"/>
      <c r="O646" s="1748"/>
      <c r="P646" s="1749"/>
      <c r="Q646" s="1750"/>
      <c r="R646" s="1734"/>
      <c r="S646" s="1735"/>
      <c r="T646" s="1736"/>
      <c r="U646" s="1741"/>
      <c r="V646" s="1742"/>
      <c r="W646" s="1743"/>
      <c r="X646" s="1737" t="s">
        <v>787</v>
      </c>
      <c r="Y646" s="1738"/>
      <c r="Z646" s="1738"/>
      <c r="AA646" s="1738"/>
      <c r="AB646" s="1739"/>
      <c r="AC646" s="1757"/>
      <c r="AD646" s="1758"/>
      <c r="AE646" s="1759"/>
      <c r="AF646" s="1744"/>
      <c r="AG646" s="1745"/>
      <c r="AH646" s="1745"/>
      <c r="AI646" s="1745"/>
      <c r="AJ646" s="1746"/>
      <c r="AK646" s="1769"/>
      <c r="AL646" s="1770"/>
      <c r="AM646" s="1770"/>
      <c r="AN646" s="1771"/>
      <c r="AO646" s="1740"/>
      <c r="AP646" s="1740"/>
      <c r="AQ646" s="1740"/>
      <c r="AR646" s="1740"/>
      <c r="AS646" s="1740"/>
      <c r="AT646" s="151"/>
      <c r="AU646" s="151"/>
      <c r="AV646" s="151"/>
      <c r="AW646" s="151"/>
      <c r="AX646" s="151"/>
      <c r="AY646" s="151"/>
      <c r="AZ646" s="46"/>
      <c r="BA646" s="46"/>
      <c r="BB646" s="46"/>
      <c r="BC646" s="46"/>
      <c r="BD646" s="46"/>
      <c r="BE646" s="46"/>
      <c r="BF646" s="46"/>
      <c r="BG646" s="46"/>
      <c r="BH646" s="46"/>
      <c r="BI646" s="46"/>
      <c r="BJ646" s="46"/>
      <c r="BK646" s="46"/>
      <c r="BL646" s="46"/>
      <c r="BM646" s="46"/>
      <c r="BN646" s="456"/>
      <c r="BO646" s="456"/>
      <c r="BP646" s="456"/>
      <c r="BQ646" s="456"/>
      <c r="BR646" s="456"/>
      <c r="BS646" s="456"/>
      <c r="BT646" s="456"/>
      <c r="BU646" s="456"/>
      <c r="BV646" s="456"/>
      <c r="BW646" s="456"/>
      <c r="BX646" s="456"/>
      <c r="BY646" s="456"/>
      <c r="BZ646" s="456"/>
      <c r="CA646" s="456"/>
      <c r="CB646" s="456"/>
      <c r="CC646" s="456"/>
      <c r="CD646" s="456"/>
      <c r="CE646" s="456"/>
      <c r="CF646" s="456"/>
      <c r="CG646" s="456"/>
      <c r="CH646" s="456"/>
      <c r="CI646" s="456"/>
      <c r="CJ646" s="456"/>
      <c r="CK646" s="456"/>
      <c r="CL646" s="456"/>
      <c r="CM646" s="456"/>
      <c r="CN646" s="456"/>
      <c r="CO646" s="456"/>
      <c r="CP646" s="456"/>
      <c r="CQ646" s="456"/>
      <c r="CS646" s="456"/>
      <c r="CT646" s="456"/>
      <c r="CU646" s="456"/>
      <c r="CV646" s="46"/>
      <c r="CW646" s="46"/>
      <c r="CX646" s="46"/>
      <c r="CY646" s="46"/>
      <c r="CZ646" s="46"/>
      <c r="DA646" s="46"/>
      <c r="DB646" s="46"/>
      <c r="DC646" s="46"/>
      <c r="DD646" s="46"/>
      <c r="DE646" s="46"/>
      <c r="DF646" s="46"/>
      <c r="DG646" s="456"/>
      <c r="DH646" s="456"/>
      <c r="DI646" s="456"/>
      <c r="DJ646" s="456"/>
      <c r="DK646" s="456"/>
      <c r="DL646" s="456"/>
      <c r="DM646" s="456"/>
      <c r="DN646" s="456"/>
      <c r="DO646" s="456"/>
      <c r="DP646" s="456"/>
      <c r="DQ646" s="456"/>
      <c r="DR646" s="456"/>
      <c r="DS646" s="456"/>
      <c r="DT646" s="456"/>
      <c r="DU646" s="456"/>
      <c r="DV646" s="456"/>
      <c r="DW646" s="456"/>
      <c r="DX646" s="1724" t="e">
        <f t="shared" si="22"/>
        <v>#VALUE!</v>
      </c>
      <c r="DY646" s="1724"/>
      <c r="DZ646" s="1724"/>
      <c r="EA646" s="1724"/>
      <c r="EB646" s="1724"/>
      <c r="EC646" s="1724" t="e">
        <f t="shared" si="23"/>
        <v>#VALUE!</v>
      </c>
      <c r="ED646" s="1724"/>
      <c r="EE646" s="1724"/>
      <c r="EF646" s="1724"/>
      <c r="EG646" s="1724"/>
      <c r="EH646" s="1724">
        <f t="shared" si="24"/>
        <v>143.08333333333331</v>
      </c>
      <c r="EI646" s="1724"/>
      <c r="EJ646" s="1724"/>
      <c r="EK646" s="1724"/>
      <c r="EL646" s="1724"/>
      <c r="EM646" s="1724" t="e">
        <f t="shared" si="25"/>
        <v>#VALUE!</v>
      </c>
      <c r="EN646" s="1724"/>
      <c r="EO646" s="1724"/>
      <c r="EP646" s="1724"/>
      <c r="EQ646" s="1724"/>
      <c r="ER646" s="1724" t="e">
        <f t="shared" si="26"/>
        <v>#VALUE!</v>
      </c>
      <c r="ES646" s="1724"/>
      <c r="ET646" s="1724"/>
      <c r="EU646" s="1724"/>
      <c r="EV646" s="1724"/>
      <c r="EW646" s="1724" t="e">
        <f t="shared" si="27"/>
        <v>#VALUE!</v>
      </c>
      <c r="EX646" s="1724"/>
      <c r="EY646" s="1724"/>
      <c r="EZ646" s="1724"/>
      <c r="FA646" s="1724"/>
    </row>
    <row r="647" spans="1:157" ht="13.2">
      <c r="A647" s="456"/>
      <c r="B647" s="62" t="s">
        <v>1168</v>
      </c>
      <c r="C647" s="1725"/>
      <c r="D647" s="1725"/>
      <c r="E647" s="1725"/>
      <c r="F647" s="1725"/>
      <c r="G647" s="1725"/>
      <c r="H647" s="1725"/>
      <c r="I647" s="1725"/>
      <c r="J647" s="1725"/>
      <c r="K647" s="1725"/>
      <c r="L647" s="1725"/>
      <c r="M647" s="1725"/>
      <c r="N647" s="1778"/>
      <c r="O647" s="1748"/>
      <c r="P647" s="1749"/>
      <c r="Q647" s="1750"/>
      <c r="R647" s="1734"/>
      <c r="S647" s="1735"/>
      <c r="T647" s="1736"/>
      <c r="U647" s="1741"/>
      <c r="V647" s="1742"/>
      <c r="W647" s="1743"/>
      <c r="X647" s="1737" t="s">
        <v>787</v>
      </c>
      <c r="Y647" s="1738"/>
      <c r="Z647" s="1738"/>
      <c r="AA647" s="1738"/>
      <c r="AB647" s="1739"/>
      <c r="AC647" s="1757"/>
      <c r="AD647" s="1758"/>
      <c r="AE647" s="1759"/>
      <c r="AF647" s="1744"/>
      <c r="AG647" s="1745"/>
      <c r="AH647" s="1745"/>
      <c r="AI647" s="1745"/>
      <c r="AJ647" s="1746"/>
      <c r="AK647" s="1769"/>
      <c r="AL647" s="1770"/>
      <c r="AM647" s="1770"/>
      <c r="AN647" s="1771"/>
      <c r="AO647" s="1740"/>
      <c r="AP647" s="1740"/>
      <c r="AQ647" s="1740"/>
      <c r="AR647" s="1740"/>
      <c r="AS647" s="1740"/>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1220</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1221</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56"/>
      <c r="DX647" s="1724" t="e">
        <f t="shared" si="22"/>
        <v>#VALUE!</v>
      </c>
      <c r="DY647" s="1724"/>
      <c r="DZ647" s="1724"/>
      <c r="EA647" s="1724"/>
      <c r="EB647" s="1724"/>
      <c r="EC647" s="1724" t="e">
        <f t="shared" si="23"/>
        <v>#VALUE!</v>
      </c>
      <c r="ED647" s="1724"/>
      <c r="EE647" s="1724"/>
      <c r="EF647" s="1724"/>
      <c r="EG647" s="1724"/>
      <c r="EH647" s="1724">
        <f t="shared" si="24"/>
        <v>166.83333333333331</v>
      </c>
      <c r="EI647" s="1724"/>
      <c r="EJ647" s="1724"/>
      <c r="EK647" s="1724"/>
      <c r="EL647" s="1724"/>
      <c r="EM647" s="1724" t="e">
        <f t="shared" si="25"/>
        <v>#VALUE!</v>
      </c>
      <c r="EN647" s="1724"/>
      <c r="EO647" s="1724"/>
      <c r="EP647" s="1724"/>
      <c r="EQ647" s="1724"/>
      <c r="ER647" s="1724" t="e">
        <f t="shared" si="26"/>
        <v>#VALUE!</v>
      </c>
      <c r="ES647" s="1724"/>
      <c r="ET647" s="1724"/>
      <c r="EU647" s="1724"/>
      <c r="EV647" s="1724"/>
      <c r="EW647" s="1724" t="e">
        <f t="shared" si="27"/>
        <v>#VALUE!</v>
      </c>
      <c r="EX647" s="1724"/>
      <c r="EY647" s="1724"/>
      <c r="EZ647" s="1724"/>
      <c r="FA647" s="1724"/>
    </row>
    <row r="648" spans="1:157" ht="13.2">
      <c r="A648" s="456"/>
      <c r="B648" s="62" t="s">
        <v>1169</v>
      </c>
      <c r="C648" s="1725"/>
      <c r="D648" s="1725"/>
      <c r="E648" s="1725"/>
      <c r="F648" s="1725"/>
      <c r="G648" s="1725"/>
      <c r="H648" s="1725"/>
      <c r="I648" s="1725"/>
      <c r="J648" s="1725"/>
      <c r="K648" s="1725"/>
      <c r="L648" s="1725"/>
      <c r="M648" s="1725"/>
      <c r="N648" s="1778"/>
      <c r="O648" s="1748"/>
      <c r="P648" s="1749"/>
      <c r="Q648" s="1750"/>
      <c r="R648" s="1734"/>
      <c r="S648" s="1735"/>
      <c r="T648" s="1736"/>
      <c r="U648" s="1741"/>
      <c r="V648" s="1742"/>
      <c r="W648" s="1743"/>
      <c r="X648" s="1737" t="s">
        <v>787</v>
      </c>
      <c r="Y648" s="1738"/>
      <c r="Z648" s="1738"/>
      <c r="AA648" s="1738"/>
      <c r="AB648" s="1739"/>
      <c r="AC648" s="1757"/>
      <c r="AD648" s="1758"/>
      <c r="AE648" s="1759"/>
      <c r="AF648" s="1744"/>
      <c r="AG648" s="1745"/>
      <c r="AH648" s="1745"/>
      <c r="AI648" s="1745"/>
      <c r="AJ648" s="1746"/>
      <c r="AK648" s="1769"/>
      <c r="AL648" s="1770"/>
      <c r="AM648" s="1770"/>
      <c r="AN648" s="1771"/>
      <c r="AO648" s="1740"/>
      <c r="AP648" s="1740"/>
      <c r="AQ648" s="1740"/>
      <c r="AR648" s="1740"/>
      <c r="AS648" s="1740"/>
      <c r="AT648" s="151"/>
      <c r="AU648" s="151"/>
      <c r="AV648" s="151"/>
      <c r="AW648" s="151"/>
      <c r="AX648" s="151"/>
      <c r="AY648" s="151"/>
      <c r="AZ648" s="46"/>
      <c r="BA648" s="46"/>
      <c r="BB648" s="46"/>
      <c r="BC648" s="46"/>
      <c r="BD648" s="46"/>
      <c r="BE648" s="46"/>
      <c r="BF648" s="46"/>
      <c r="BG648" s="46"/>
      <c r="BH648" s="46"/>
      <c r="BI648" s="46"/>
      <c r="BJ648" s="46"/>
      <c r="BK648" s="46"/>
      <c r="BL648" s="46"/>
      <c r="BM648" s="46"/>
      <c r="BN648" s="1713">
        <f t="shared" ref="BN648:BN657" si="28">IF(J786="SRO/Studio",O786,0)</f>
        <v>0</v>
      </c>
      <c r="BO648" s="1714"/>
      <c r="BP648" s="1714"/>
      <c r="BQ648" s="1714"/>
      <c r="BR648" s="1715"/>
      <c r="BS648" s="1720">
        <f t="shared" ref="BS648:BS657" si="29">IF(J786="1 Bedroom",O786,0)</f>
        <v>0</v>
      </c>
      <c r="BT648" s="1720"/>
      <c r="BU648" s="1720"/>
      <c r="BV648" s="1720"/>
      <c r="BW648" s="1720"/>
      <c r="BX648" s="1720">
        <f t="shared" ref="BX648:BX657" si="30">IF(J786="2 Bedrooms",O786,0)</f>
        <v>0</v>
      </c>
      <c r="BY648" s="1720"/>
      <c r="BZ648" s="1720"/>
      <c r="CA648" s="1720"/>
      <c r="CB648" s="1720"/>
      <c r="CC648" s="1720">
        <f t="shared" ref="CC648:CC657" si="31">IF(J786="3 Bedrooms",O786,0)</f>
        <v>0</v>
      </c>
      <c r="CD648" s="1720"/>
      <c r="CE648" s="1720"/>
      <c r="CF648" s="1720"/>
      <c r="CG648" s="1720"/>
      <c r="CH648" s="1720">
        <f t="shared" ref="CH648:CH657" si="32">IF(J786="4 Bedrooms",O786,0)</f>
        <v>0</v>
      </c>
      <c r="CI648" s="1720"/>
      <c r="CJ648" s="1720"/>
      <c r="CK648" s="1720"/>
      <c r="CL648" s="1720"/>
      <c r="CM648" s="1720">
        <f t="shared" ref="CM648:CM657" si="33">IF(J786="5 Bedrooms",O786,0)</f>
        <v>0</v>
      </c>
      <c r="CN648" s="1720"/>
      <c r="CO648" s="1720"/>
      <c r="CP648" s="1720"/>
      <c r="CQ648" s="1720"/>
      <c r="CR648" s="449"/>
      <c r="CS648" s="1713">
        <f>IF(AND(BN648&gt;=1,AH786&gt;=0.1,AH786&lt;=1),O786,0)</f>
        <v>0</v>
      </c>
      <c r="CT648" s="1714"/>
      <c r="CU648" s="1714"/>
      <c r="CV648" s="1714"/>
      <c r="CW648" s="1715"/>
      <c r="CX648" s="1713">
        <f>IF(AND(BS648&gt;=1,AH786&gt;=0.1,AH786&lt;=1),O786,0)</f>
        <v>0</v>
      </c>
      <c r="CY648" s="1714"/>
      <c r="CZ648" s="1714"/>
      <c r="DA648" s="1714"/>
      <c r="DB648" s="1715"/>
      <c r="DC648" s="1713">
        <f>IF(AND(BX648&gt;=1,AH786&gt;=0.1,AH786&lt;=1),O786,0)</f>
        <v>0</v>
      </c>
      <c r="DD648" s="1714"/>
      <c r="DE648" s="1714"/>
      <c r="DF648" s="1714"/>
      <c r="DG648" s="1715"/>
      <c r="DH648" s="1713">
        <f>IF(AND(CC648&gt;=1,AH786&gt;=0.1,AH786&lt;=1),O786,0)</f>
        <v>0</v>
      </c>
      <c r="DI648" s="1714"/>
      <c r="DJ648" s="1714"/>
      <c r="DK648" s="1714"/>
      <c r="DL648" s="1715"/>
      <c r="DM648" s="1713">
        <f>IF(AND(CH648&gt;=1,AH786&gt;=0.1,AH786&lt;=1),O786,0)</f>
        <v>0</v>
      </c>
      <c r="DN648" s="1714"/>
      <c r="DO648" s="1714"/>
      <c r="DP648" s="1714"/>
      <c r="DQ648" s="1715"/>
      <c r="DR648" s="1713">
        <f>IF(AND(CM648&gt;=1,AH786&gt;=0.1,AH786&lt;=1),O786,0)</f>
        <v>0</v>
      </c>
      <c r="DS648" s="1714"/>
      <c r="DT648" s="1714"/>
      <c r="DU648" s="1714"/>
      <c r="DV648" s="1715"/>
      <c r="DW648" s="456"/>
      <c r="DX648" s="1724" t="e">
        <f t="shared" si="22"/>
        <v>#VALUE!</v>
      </c>
      <c r="DY648" s="1724"/>
      <c r="DZ648" s="1724"/>
      <c r="EA648" s="1724"/>
      <c r="EB648" s="1724"/>
      <c r="EC648" s="1724" t="e">
        <f t="shared" si="23"/>
        <v>#VALUE!</v>
      </c>
      <c r="ED648" s="1724"/>
      <c r="EE648" s="1724"/>
      <c r="EF648" s="1724"/>
      <c r="EG648" s="1724"/>
      <c r="EH648" s="1724">
        <f t="shared" si="24"/>
        <v>911.5</v>
      </c>
      <c r="EI648" s="1724"/>
      <c r="EJ648" s="1724"/>
      <c r="EK648" s="1724"/>
      <c r="EL648" s="1724"/>
      <c r="EM648" s="1724" t="e">
        <f t="shared" si="25"/>
        <v>#VALUE!</v>
      </c>
      <c r="EN648" s="1724"/>
      <c r="EO648" s="1724"/>
      <c r="EP648" s="1724"/>
      <c r="EQ648" s="1724"/>
      <c r="ER648" s="1724" t="e">
        <f t="shared" si="26"/>
        <v>#VALUE!</v>
      </c>
      <c r="ES648" s="1724"/>
      <c r="ET648" s="1724"/>
      <c r="EU648" s="1724"/>
      <c r="EV648" s="1724"/>
      <c r="EW648" s="1724" t="e">
        <f t="shared" si="27"/>
        <v>#VALUE!</v>
      </c>
      <c r="EX648" s="1724"/>
      <c r="EY648" s="1724"/>
      <c r="EZ648" s="1724"/>
      <c r="FA648" s="1724"/>
    </row>
    <row r="649" spans="1:157" ht="13.2">
      <c r="A649" s="456"/>
      <c r="B649" s="2011" t="s">
        <v>1222</v>
      </c>
      <c r="C649" s="2012"/>
      <c r="D649" s="2012"/>
      <c r="E649" s="2012"/>
      <c r="F649" s="2012"/>
      <c r="G649" s="2012"/>
      <c r="H649" s="2012"/>
      <c r="I649" s="2012"/>
      <c r="J649" s="2012"/>
      <c r="K649" s="2012"/>
      <c r="L649" s="2012"/>
      <c r="M649" s="2012"/>
      <c r="N649" s="2012"/>
      <c r="O649" s="2012"/>
      <c r="P649" s="2012"/>
      <c r="Q649" s="2012"/>
      <c r="R649" s="2012"/>
      <c r="S649" s="2012"/>
      <c r="T649" s="2012"/>
      <c r="U649" s="2012"/>
      <c r="V649" s="2012"/>
      <c r="W649" s="2012"/>
      <c r="X649" s="2012"/>
      <c r="Y649" s="2012"/>
      <c r="Z649" s="2012"/>
      <c r="AA649" s="2012"/>
      <c r="AB649" s="2012"/>
      <c r="AC649" s="2012"/>
      <c r="AD649" s="2012"/>
      <c r="AE649" s="2012"/>
      <c r="AF649" s="2012"/>
      <c r="AG649" s="2012"/>
      <c r="AH649" s="2012"/>
      <c r="AI649" s="2012"/>
      <c r="AJ649" s="2012"/>
      <c r="AK649" s="2012"/>
      <c r="AL649" s="2012"/>
      <c r="AM649" s="2012"/>
      <c r="AN649" s="2013"/>
      <c r="AO649" s="2016">
        <f>SUM(AO637:AR648)</f>
        <v>33937223.574349999</v>
      </c>
      <c r="AP649" s="2017"/>
      <c r="AQ649" s="2017"/>
      <c r="AR649" s="2017"/>
      <c r="AS649" s="2018"/>
      <c r="AZ649" s="46"/>
      <c r="BA649" s="46"/>
      <c r="BB649" s="46"/>
      <c r="BC649" s="46"/>
      <c r="BD649" s="46"/>
      <c r="BE649" s="46"/>
      <c r="BF649" s="46"/>
      <c r="BG649" s="46"/>
      <c r="BH649" s="46"/>
      <c r="BI649" s="46"/>
      <c r="BJ649" s="46"/>
      <c r="BK649" s="46"/>
      <c r="BL649" s="46"/>
      <c r="BM649" s="46"/>
      <c r="BN649" s="1713">
        <f t="shared" si="28"/>
        <v>0</v>
      </c>
      <c r="BO649" s="1714"/>
      <c r="BP649" s="1714"/>
      <c r="BQ649" s="1714"/>
      <c r="BR649" s="1715"/>
      <c r="BS649" s="1720">
        <f t="shared" si="29"/>
        <v>0</v>
      </c>
      <c r="BT649" s="1720"/>
      <c r="BU649" s="1720"/>
      <c r="BV649" s="1720"/>
      <c r="BW649" s="1720"/>
      <c r="BX649" s="1720">
        <f t="shared" si="30"/>
        <v>0</v>
      </c>
      <c r="BY649" s="1720"/>
      <c r="BZ649" s="1720"/>
      <c r="CA649" s="1720"/>
      <c r="CB649" s="1720"/>
      <c r="CC649" s="1720">
        <f t="shared" si="31"/>
        <v>0</v>
      </c>
      <c r="CD649" s="1720"/>
      <c r="CE649" s="1720"/>
      <c r="CF649" s="1720"/>
      <c r="CG649" s="1720"/>
      <c r="CH649" s="1720">
        <f t="shared" si="32"/>
        <v>0</v>
      </c>
      <c r="CI649" s="1720"/>
      <c r="CJ649" s="1720"/>
      <c r="CK649" s="1720"/>
      <c r="CL649" s="1720"/>
      <c r="CM649" s="1720">
        <f t="shared" si="33"/>
        <v>0</v>
      </c>
      <c r="CN649" s="1720"/>
      <c r="CO649" s="1720"/>
      <c r="CP649" s="1720"/>
      <c r="CQ649" s="1720"/>
      <c r="CR649" s="449"/>
      <c r="CS649" s="1713">
        <f t="shared" ref="CS649:CS657" si="34">IF(AND(BN649&gt;=1,AH787&gt;=0.1,AH787&lt;=1),O787,0)</f>
        <v>0</v>
      </c>
      <c r="CT649" s="1714"/>
      <c r="CU649" s="1714"/>
      <c r="CV649" s="1714"/>
      <c r="CW649" s="1715"/>
      <c r="CX649" s="1713">
        <f t="shared" ref="CX649:CX657" si="35">IF(AND(BS649&gt;=1,AH787&gt;=0.1,AH787&lt;=1),O787,0)</f>
        <v>0</v>
      </c>
      <c r="CY649" s="1714"/>
      <c r="CZ649" s="1714"/>
      <c r="DA649" s="1714"/>
      <c r="DB649" s="1715"/>
      <c r="DC649" s="1713">
        <f t="shared" ref="DC649:DC657" si="36">IF(AND(BX649&gt;=1,AH787&gt;=0.1,AH787&lt;=1),O787,0)</f>
        <v>0</v>
      </c>
      <c r="DD649" s="1714"/>
      <c r="DE649" s="1714"/>
      <c r="DF649" s="1714"/>
      <c r="DG649" s="1715"/>
      <c r="DH649" s="1713">
        <f t="shared" ref="DH649:DH657" si="37">IF(AND(CC649&gt;=1,AH787&gt;=0.1,AH787&lt;=1),O787,0)</f>
        <v>0</v>
      </c>
      <c r="DI649" s="1714"/>
      <c r="DJ649" s="1714"/>
      <c r="DK649" s="1714"/>
      <c r="DL649" s="1715"/>
      <c r="DM649" s="1713">
        <f t="shared" ref="DM649:DM657" si="38">IF(AND(CH649&gt;=1,AH787&gt;=0.1,AH787&lt;=1),O787,0)</f>
        <v>0</v>
      </c>
      <c r="DN649" s="1714"/>
      <c r="DO649" s="1714"/>
      <c r="DP649" s="1714"/>
      <c r="DQ649" s="1715"/>
      <c r="DR649" s="1713">
        <f t="shared" ref="DR649:DR657" si="39">IF(AND(CM649&gt;=1,AH787&gt;=0.1,AH787&lt;=1),O787,0)</f>
        <v>0</v>
      </c>
      <c r="DS649" s="1714"/>
      <c r="DT649" s="1714"/>
      <c r="DU649" s="1714"/>
      <c r="DV649" s="1715"/>
      <c r="DW649" s="456"/>
      <c r="DX649" s="1724" t="e">
        <f t="shared" si="22"/>
        <v>#VALUE!</v>
      </c>
      <c r="DY649" s="1724"/>
      <c r="DZ649" s="1724"/>
      <c r="EA649" s="1724"/>
      <c r="EB649" s="1724"/>
      <c r="EC649" s="1724" t="e">
        <f t="shared" si="23"/>
        <v>#VALUE!</v>
      </c>
      <c r="ED649" s="1724"/>
      <c r="EE649" s="1724"/>
      <c r="EF649" s="1724"/>
      <c r="EG649" s="1724"/>
      <c r="EH649" s="1724" t="e">
        <f t="shared" si="24"/>
        <v>#VALUE!</v>
      </c>
      <c r="EI649" s="1724"/>
      <c r="EJ649" s="1724"/>
      <c r="EK649" s="1724"/>
      <c r="EL649" s="1724"/>
      <c r="EM649" s="1724">
        <f t="shared" si="25"/>
        <v>71.833333333333329</v>
      </c>
      <c r="EN649" s="1724"/>
      <c r="EO649" s="1724"/>
      <c r="EP649" s="1724"/>
      <c r="EQ649" s="1724"/>
      <c r="ER649" s="1724" t="e">
        <f t="shared" si="26"/>
        <v>#VALUE!</v>
      </c>
      <c r="ES649" s="1724"/>
      <c r="ET649" s="1724"/>
      <c r="EU649" s="1724"/>
      <c r="EV649" s="1724"/>
      <c r="EW649" s="1724" t="e">
        <f t="shared" si="27"/>
        <v>#VALUE!</v>
      </c>
      <c r="EX649" s="1724"/>
      <c r="EY649" s="1724"/>
      <c r="EZ649" s="1724"/>
      <c r="FA649" s="1724"/>
    </row>
    <row r="650" spans="1:157" ht="12.75" customHeight="1">
      <c r="A650" s="456"/>
      <c r="B650" s="2011" t="s">
        <v>1223</v>
      </c>
      <c r="C650" s="2012"/>
      <c r="D650" s="2012"/>
      <c r="E650" s="2012"/>
      <c r="F650" s="2012"/>
      <c r="G650" s="2012"/>
      <c r="H650" s="2012"/>
      <c r="I650" s="2012"/>
      <c r="J650" s="2012"/>
      <c r="K650" s="2012"/>
      <c r="L650" s="2012"/>
      <c r="M650" s="2012"/>
      <c r="N650" s="2012"/>
      <c r="O650" s="2012"/>
      <c r="P650" s="2012"/>
      <c r="Q650" s="2012"/>
      <c r="R650" s="2012"/>
      <c r="S650" s="2012"/>
      <c r="T650" s="2012"/>
      <c r="U650" s="2012"/>
      <c r="V650" s="2012"/>
      <c r="W650" s="2012"/>
      <c r="X650" s="2012"/>
      <c r="Y650" s="2012"/>
      <c r="Z650" s="2012"/>
      <c r="AA650" s="2012"/>
      <c r="AB650" s="2012"/>
      <c r="AC650" s="2012"/>
      <c r="AD650" s="2012"/>
      <c r="AE650" s="2012"/>
      <c r="AF650" s="2012"/>
      <c r="AG650" s="2012"/>
      <c r="AH650" s="2012"/>
      <c r="AI650" s="2012"/>
      <c r="AJ650" s="2012"/>
      <c r="AK650" s="2012"/>
      <c r="AL650" s="2012"/>
      <c r="AM650" s="2012"/>
      <c r="AN650" s="2013"/>
      <c r="AO650" s="1880">
        <v>25692268</v>
      </c>
      <c r="AP650" s="1881"/>
      <c r="AQ650" s="1881"/>
      <c r="AR650" s="1881"/>
      <c r="AS650" s="1882"/>
      <c r="AZ650" s="46"/>
      <c r="BA650" s="46"/>
      <c r="BB650" s="46"/>
      <c r="BC650" s="46"/>
      <c r="BD650" s="46"/>
      <c r="BE650" s="46"/>
      <c r="BF650" s="46"/>
      <c r="BG650" s="46"/>
      <c r="BH650" s="46"/>
      <c r="BI650" s="46"/>
      <c r="BJ650" s="46"/>
      <c r="BK650" s="46"/>
      <c r="BL650" s="46"/>
      <c r="BM650" s="46"/>
      <c r="BN650" s="1713">
        <f t="shared" si="28"/>
        <v>0</v>
      </c>
      <c r="BO650" s="1714"/>
      <c r="BP650" s="1714"/>
      <c r="BQ650" s="1714"/>
      <c r="BR650" s="1715"/>
      <c r="BS650" s="1720">
        <f t="shared" si="29"/>
        <v>0</v>
      </c>
      <c r="BT650" s="1720"/>
      <c r="BU650" s="1720"/>
      <c r="BV650" s="1720"/>
      <c r="BW650" s="1720"/>
      <c r="BX650" s="1720">
        <f t="shared" si="30"/>
        <v>0</v>
      </c>
      <c r="BY650" s="1720"/>
      <c r="BZ650" s="1720"/>
      <c r="CA650" s="1720"/>
      <c r="CB650" s="1720"/>
      <c r="CC650" s="1720">
        <f t="shared" si="31"/>
        <v>0</v>
      </c>
      <c r="CD650" s="1720"/>
      <c r="CE650" s="1720"/>
      <c r="CF650" s="1720"/>
      <c r="CG650" s="1720"/>
      <c r="CH650" s="1720">
        <f t="shared" si="32"/>
        <v>0</v>
      </c>
      <c r="CI650" s="1720"/>
      <c r="CJ650" s="1720"/>
      <c r="CK650" s="1720"/>
      <c r="CL650" s="1720"/>
      <c r="CM650" s="1720">
        <f t="shared" si="33"/>
        <v>0</v>
      </c>
      <c r="CN650" s="1720"/>
      <c r="CO650" s="1720"/>
      <c r="CP650" s="1720"/>
      <c r="CQ650" s="1720"/>
      <c r="CR650" s="449"/>
      <c r="CS650" s="1713">
        <f t="shared" si="34"/>
        <v>0</v>
      </c>
      <c r="CT650" s="1714"/>
      <c r="CU650" s="1714"/>
      <c r="CV650" s="1714"/>
      <c r="CW650" s="1715"/>
      <c r="CX650" s="1713">
        <f t="shared" si="35"/>
        <v>0</v>
      </c>
      <c r="CY650" s="1714"/>
      <c r="CZ650" s="1714"/>
      <c r="DA650" s="1714"/>
      <c r="DB650" s="1715"/>
      <c r="DC650" s="1713">
        <f t="shared" si="36"/>
        <v>0</v>
      </c>
      <c r="DD650" s="1714"/>
      <c r="DE650" s="1714"/>
      <c r="DF650" s="1714"/>
      <c r="DG650" s="1715"/>
      <c r="DH650" s="1713">
        <f t="shared" si="37"/>
        <v>0</v>
      </c>
      <c r="DI650" s="1714"/>
      <c r="DJ650" s="1714"/>
      <c r="DK650" s="1714"/>
      <c r="DL650" s="1715"/>
      <c r="DM650" s="1713">
        <f t="shared" si="38"/>
        <v>0</v>
      </c>
      <c r="DN650" s="1714"/>
      <c r="DO650" s="1714"/>
      <c r="DP650" s="1714"/>
      <c r="DQ650" s="1715"/>
      <c r="DR650" s="1713">
        <f t="shared" si="39"/>
        <v>0</v>
      </c>
      <c r="DS650" s="1714"/>
      <c r="DT650" s="1714"/>
      <c r="DU650" s="1714"/>
      <c r="DV650" s="1715"/>
      <c r="DW650" s="456"/>
      <c r="DX650" s="1724" t="e">
        <f t="shared" si="22"/>
        <v>#VALUE!</v>
      </c>
      <c r="DY650" s="1724"/>
      <c r="DZ650" s="1724"/>
      <c r="EA650" s="1724"/>
      <c r="EB650" s="1724"/>
      <c r="EC650" s="1724" t="e">
        <f t="shared" si="23"/>
        <v>#VALUE!</v>
      </c>
      <c r="ED650" s="1724"/>
      <c r="EE650" s="1724"/>
      <c r="EF650" s="1724"/>
      <c r="EG650" s="1724"/>
      <c r="EH650" s="1724" t="e">
        <f t="shared" si="24"/>
        <v>#VALUE!</v>
      </c>
      <c r="EI650" s="1724"/>
      <c r="EJ650" s="1724"/>
      <c r="EK650" s="1724"/>
      <c r="EL650" s="1724"/>
      <c r="EM650" s="1724">
        <f t="shared" si="25"/>
        <v>96.148148148148152</v>
      </c>
      <c r="EN650" s="1724"/>
      <c r="EO650" s="1724"/>
      <c r="EP650" s="1724"/>
      <c r="EQ650" s="1724"/>
      <c r="ER650" s="1724" t="e">
        <f t="shared" si="26"/>
        <v>#VALUE!</v>
      </c>
      <c r="ES650" s="1724"/>
      <c r="ET650" s="1724"/>
      <c r="EU650" s="1724"/>
      <c r="EV650" s="1724"/>
      <c r="EW650" s="1724" t="e">
        <f t="shared" si="27"/>
        <v>#VALUE!</v>
      </c>
      <c r="EX650" s="1724"/>
      <c r="EY650" s="1724"/>
      <c r="EZ650" s="1724"/>
      <c r="FA650" s="1724"/>
    </row>
    <row r="651" spans="1:157" ht="12.75" customHeight="1">
      <c r="A651" s="456"/>
      <c r="B651" s="2102" t="s">
        <v>1224</v>
      </c>
      <c r="C651" s="2103"/>
      <c r="D651" s="2103"/>
      <c r="E651" s="2103"/>
      <c r="F651" s="2103"/>
      <c r="G651" s="2103"/>
      <c r="H651" s="2103"/>
      <c r="I651" s="2103"/>
      <c r="J651" s="2103"/>
      <c r="K651" s="2103"/>
      <c r="L651" s="2103"/>
      <c r="M651" s="2103"/>
      <c r="N651" s="2103"/>
      <c r="O651" s="2103"/>
      <c r="P651" s="2103"/>
      <c r="Q651" s="2103"/>
      <c r="R651" s="2103"/>
      <c r="S651" s="2103"/>
      <c r="T651" s="2103"/>
      <c r="U651" s="2103"/>
      <c r="V651" s="2103"/>
      <c r="W651" s="2103"/>
      <c r="X651" s="2103"/>
      <c r="Y651" s="2103"/>
      <c r="Z651" s="2103"/>
      <c r="AA651" s="2103"/>
      <c r="AB651" s="2103"/>
      <c r="AC651" s="2103"/>
      <c r="AD651" s="2103"/>
      <c r="AE651" s="2103"/>
      <c r="AF651" s="2103"/>
      <c r="AG651" s="2103"/>
      <c r="AH651" s="2103"/>
      <c r="AI651" s="2103"/>
      <c r="AJ651" s="2103"/>
      <c r="AK651" s="2103"/>
      <c r="AL651" s="2103"/>
      <c r="AM651" s="2103"/>
      <c r="AN651" s="2104"/>
      <c r="AO651" s="2016">
        <f>AO649+AO650</f>
        <v>59629491.574349999</v>
      </c>
      <c r="AP651" s="2017"/>
      <c r="AQ651" s="2017"/>
      <c r="AR651" s="2017"/>
      <c r="AS651" s="2018"/>
      <c r="AZ651" s="46"/>
      <c r="BA651" s="46"/>
      <c r="BB651" s="46"/>
      <c r="BC651" s="46"/>
      <c r="BD651" s="46"/>
      <c r="BE651" s="46"/>
      <c r="BF651" s="46"/>
      <c r="BG651" s="46"/>
      <c r="BH651" s="46"/>
      <c r="BI651" s="46"/>
      <c r="BJ651" s="46"/>
      <c r="BK651" s="46"/>
      <c r="BL651" s="46"/>
      <c r="BM651" s="46"/>
      <c r="BN651" s="1713">
        <f t="shared" si="28"/>
        <v>0</v>
      </c>
      <c r="BO651" s="1714"/>
      <c r="BP651" s="1714"/>
      <c r="BQ651" s="1714"/>
      <c r="BR651" s="1715"/>
      <c r="BS651" s="1720">
        <f t="shared" si="29"/>
        <v>0</v>
      </c>
      <c r="BT651" s="1720"/>
      <c r="BU651" s="1720"/>
      <c r="BV651" s="1720"/>
      <c r="BW651" s="1720"/>
      <c r="BX651" s="1720">
        <f t="shared" si="30"/>
        <v>0</v>
      </c>
      <c r="BY651" s="1720"/>
      <c r="BZ651" s="1720"/>
      <c r="CA651" s="1720"/>
      <c r="CB651" s="1720"/>
      <c r="CC651" s="1720">
        <f t="shared" si="31"/>
        <v>0</v>
      </c>
      <c r="CD651" s="1720"/>
      <c r="CE651" s="1720"/>
      <c r="CF651" s="1720"/>
      <c r="CG651" s="1720"/>
      <c r="CH651" s="1720">
        <f t="shared" si="32"/>
        <v>0</v>
      </c>
      <c r="CI651" s="1720"/>
      <c r="CJ651" s="1720"/>
      <c r="CK651" s="1720"/>
      <c r="CL651" s="1720"/>
      <c r="CM651" s="1720">
        <f t="shared" si="33"/>
        <v>0</v>
      </c>
      <c r="CN651" s="1720"/>
      <c r="CO651" s="1720"/>
      <c r="CP651" s="1720"/>
      <c r="CQ651" s="1720"/>
      <c r="CR651" s="449"/>
      <c r="CS651" s="1713">
        <f t="shared" si="34"/>
        <v>0</v>
      </c>
      <c r="CT651" s="1714"/>
      <c r="CU651" s="1714"/>
      <c r="CV651" s="1714"/>
      <c r="CW651" s="1715"/>
      <c r="CX651" s="1713">
        <f t="shared" si="35"/>
        <v>0</v>
      </c>
      <c r="CY651" s="1714"/>
      <c r="CZ651" s="1714"/>
      <c r="DA651" s="1714"/>
      <c r="DB651" s="1715"/>
      <c r="DC651" s="1713">
        <f t="shared" si="36"/>
        <v>0</v>
      </c>
      <c r="DD651" s="1714"/>
      <c r="DE651" s="1714"/>
      <c r="DF651" s="1714"/>
      <c r="DG651" s="1715"/>
      <c r="DH651" s="1713">
        <f t="shared" si="37"/>
        <v>0</v>
      </c>
      <c r="DI651" s="1714"/>
      <c r="DJ651" s="1714"/>
      <c r="DK651" s="1714"/>
      <c r="DL651" s="1715"/>
      <c r="DM651" s="1713">
        <f t="shared" si="38"/>
        <v>0</v>
      </c>
      <c r="DN651" s="1714"/>
      <c r="DO651" s="1714"/>
      <c r="DP651" s="1714"/>
      <c r="DQ651" s="1715"/>
      <c r="DR651" s="1713">
        <f t="shared" si="39"/>
        <v>0</v>
      </c>
      <c r="DS651" s="1714"/>
      <c r="DT651" s="1714"/>
      <c r="DU651" s="1714"/>
      <c r="DV651" s="1715"/>
      <c r="DW651" s="456"/>
      <c r="DX651" s="1724" t="e">
        <f t="shared" si="22"/>
        <v>#VALUE!</v>
      </c>
      <c r="DY651" s="1724"/>
      <c r="DZ651" s="1724"/>
      <c r="EA651" s="1724"/>
      <c r="EB651" s="1724"/>
      <c r="EC651" s="1724" t="e">
        <f t="shared" si="23"/>
        <v>#VALUE!</v>
      </c>
      <c r="ED651" s="1724"/>
      <c r="EE651" s="1724"/>
      <c r="EF651" s="1724"/>
      <c r="EG651" s="1724"/>
      <c r="EH651" s="1724" t="e">
        <f t="shared" si="24"/>
        <v>#VALUE!</v>
      </c>
      <c r="EI651" s="1724"/>
      <c r="EJ651" s="1724"/>
      <c r="EK651" s="1724"/>
      <c r="EL651" s="1724"/>
      <c r="EM651" s="1724">
        <f t="shared" si="25"/>
        <v>1634.8888888888889</v>
      </c>
      <c r="EN651" s="1724"/>
      <c r="EO651" s="1724"/>
      <c r="EP651" s="1724"/>
      <c r="EQ651" s="1724"/>
      <c r="ER651" s="1724" t="e">
        <f t="shared" si="26"/>
        <v>#VALUE!</v>
      </c>
      <c r="ES651" s="1724"/>
      <c r="ET651" s="1724"/>
      <c r="EU651" s="1724"/>
      <c r="EV651" s="1724"/>
      <c r="EW651" s="1724" t="e">
        <f t="shared" si="27"/>
        <v>#VALUE!</v>
      </c>
      <c r="EX651" s="1724"/>
      <c r="EY651" s="1724"/>
      <c r="EZ651" s="1724"/>
      <c r="FA651" s="1724"/>
    </row>
    <row r="652" spans="1:157" ht="13.2">
      <c r="A652" s="18"/>
      <c r="B652" s="600"/>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56"/>
      <c r="AL652" s="456"/>
      <c r="AZ652" s="46"/>
      <c r="BA652" s="46"/>
      <c r="BB652" s="46"/>
      <c r="BC652" s="46"/>
      <c r="BD652" s="46"/>
      <c r="BE652" s="46"/>
      <c r="BF652" s="46"/>
      <c r="BG652" s="46"/>
      <c r="BH652" s="46"/>
      <c r="BI652" s="46"/>
      <c r="BJ652" s="46"/>
      <c r="BK652" s="46"/>
      <c r="BL652" s="46"/>
      <c r="BM652" s="46"/>
      <c r="BN652" s="1713">
        <f t="shared" si="28"/>
        <v>0</v>
      </c>
      <c r="BO652" s="1714"/>
      <c r="BP652" s="1714"/>
      <c r="BQ652" s="1714"/>
      <c r="BR652" s="1715"/>
      <c r="BS652" s="1720">
        <f t="shared" si="29"/>
        <v>0</v>
      </c>
      <c r="BT652" s="1720"/>
      <c r="BU652" s="1720"/>
      <c r="BV652" s="1720"/>
      <c r="BW652" s="1720"/>
      <c r="BX652" s="1720">
        <f t="shared" si="30"/>
        <v>0</v>
      </c>
      <c r="BY652" s="1720"/>
      <c r="BZ652" s="1720"/>
      <c r="CA652" s="1720"/>
      <c r="CB652" s="1720"/>
      <c r="CC652" s="1720">
        <f t="shared" si="31"/>
        <v>0</v>
      </c>
      <c r="CD652" s="1720"/>
      <c r="CE652" s="1720"/>
      <c r="CF652" s="1720"/>
      <c r="CG652" s="1720"/>
      <c r="CH652" s="1720">
        <f t="shared" si="32"/>
        <v>0</v>
      </c>
      <c r="CI652" s="1720"/>
      <c r="CJ652" s="1720"/>
      <c r="CK652" s="1720"/>
      <c r="CL652" s="1720"/>
      <c r="CM652" s="1720">
        <f t="shared" si="33"/>
        <v>0</v>
      </c>
      <c r="CN652" s="1720"/>
      <c r="CO652" s="1720"/>
      <c r="CP652" s="1720"/>
      <c r="CQ652" s="1720"/>
      <c r="CR652" s="449"/>
      <c r="CS652" s="1713">
        <f t="shared" si="34"/>
        <v>0</v>
      </c>
      <c r="CT652" s="1714"/>
      <c r="CU652" s="1714"/>
      <c r="CV652" s="1714"/>
      <c r="CW652" s="1715"/>
      <c r="CX652" s="1713">
        <f t="shared" si="35"/>
        <v>0</v>
      </c>
      <c r="CY652" s="1714"/>
      <c r="CZ652" s="1714"/>
      <c r="DA652" s="1714"/>
      <c r="DB652" s="1715"/>
      <c r="DC652" s="1713">
        <f t="shared" si="36"/>
        <v>0</v>
      </c>
      <c r="DD652" s="1714"/>
      <c r="DE652" s="1714"/>
      <c r="DF652" s="1714"/>
      <c r="DG652" s="1715"/>
      <c r="DH652" s="1713">
        <f t="shared" si="37"/>
        <v>0</v>
      </c>
      <c r="DI652" s="1714"/>
      <c r="DJ652" s="1714"/>
      <c r="DK652" s="1714"/>
      <c r="DL652" s="1715"/>
      <c r="DM652" s="1713">
        <f t="shared" si="38"/>
        <v>0</v>
      </c>
      <c r="DN652" s="1714"/>
      <c r="DO652" s="1714"/>
      <c r="DP652" s="1714"/>
      <c r="DQ652" s="1715"/>
      <c r="DR652" s="1713">
        <f t="shared" si="39"/>
        <v>0</v>
      </c>
      <c r="DS652" s="1714"/>
      <c r="DT652" s="1714"/>
      <c r="DU652" s="1714"/>
      <c r="DV652" s="1715"/>
      <c r="DW652" s="456"/>
      <c r="DX652" s="1724" t="e">
        <f t="shared" si="22"/>
        <v>#VALUE!</v>
      </c>
      <c r="DY652" s="1724"/>
      <c r="DZ652" s="1724"/>
      <c r="EA652" s="1724"/>
      <c r="EB652" s="1724"/>
      <c r="EC652" s="1724" t="e">
        <f t="shared" si="23"/>
        <v>#VALUE!</v>
      </c>
      <c r="ED652" s="1724"/>
      <c r="EE652" s="1724"/>
      <c r="EF652" s="1724"/>
      <c r="EG652" s="1724"/>
      <c r="EH652" s="1724">
        <f t="shared" si="24"/>
        <v>83.416666666666657</v>
      </c>
      <c r="EI652" s="1724"/>
      <c r="EJ652" s="1724"/>
      <c r="EK652" s="1724"/>
      <c r="EL652" s="1724"/>
      <c r="EM652" s="1724" t="e">
        <f t="shared" si="25"/>
        <v>#VALUE!</v>
      </c>
      <c r="EN652" s="1724"/>
      <c r="EO652" s="1724"/>
      <c r="EP652" s="1724"/>
      <c r="EQ652" s="1724"/>
      <c r="ER652" s="1724" t="e">
        <f t="shared" si="26"/>
        <v>#VALUE!</v>
      </c>
      <c r="ES652" s="1724"/>
      <c r="ET652" s="1724"/>
      <c r="EU652" s="1724"/>
      <c r="EV652" s="1724"/>
      <c r="EW652" s="1724" t="e">
        <f t="shared" si="27"/>
        <v>#VALUE!</v>
      </c>
      <c r="EX652" s="1724"/>
      <c r="EY652" s="1724"/>
      <c r="EZ652" s="1724"/>
      <c r="FA652" s="1724"/>
    </row>
    <row r="653" spans="1:157" ht="13.2">
      <c r="A653" s="63" t="s">
        <v>17</v>
      </c>
      <c r="B653" s="456" t="s">
        <v>1171</v>
      </c>
      <c r="C653" s="456"/>
      <c r="D653" s="456"/>
      <c r="E653" s="456"/>
      <c r="F653" s="456"/>
      <c r="G653" s="1716" t="str">
        <f>C637</f>
        <v>Permanent Mortgage</v>
      </c>
      <c r="H653" s="1716"/>
      <c r="I653" s="1716"/>
      <c r="J653" s="1716"/>
      <c r="K653" s="1716"/>
      <c r="L653" s="1716"/>
      <c r="M653" s="1716"/>
      <c r="N653" s="1716"/>
      <c r="O653" s="1716"/>
      <c r="P653" s="1716"/>
      <c r="Q653" s="1716"/>
      <c r="R653" s="1716"/>
      <c r="S653" s="11"/>
      <c r="T653" s="63" t="s">
        <v>30</v>
      </c>
      <c r="U653" s="456" t="s">
        <v>1171</v>
      </c>
      <c r="V653" s="456"/>
      <c r="W653" s="456"/>
      <c r="X653" s="456"/>
      <c r="Y653" s="456"/>
      <c r="Z653" s="1716" t="str">
        <f>C638</f>
        <v>HCD - Housing for a Healthy CA</v>
      </c>
      <c r="AA653" s="1716"/>
      <c r="AB653" s="1716"/>
      <c r="AC653" s="1716"/>
      <c r="AD653" s="1716"/>
      <c r="AE653" s="1716"/>
      <c r="AF653" s="1716"/>
      <c r="AG653" s="1716"/>
      <c r="AH653" s="1716"/>
      <c r="AI653" s="1716"/>
      <c r="AJ653" s="1716"/>
      <c r="AK653" s="1716"/>
      <c r="AL653" s="456"/>
      <c r="AZ653" s="46"/>
      <c r="BA653" s="46"/>
      <c r="BB653" s="46"/>
      <c r="BC653" s="46"/>
      <c r="BD653" s="46"/>
      <c r="BE653" s="46"/>
      <c r="BF653" s="46"/>
      <c r="BG653" s="46"/>
      <c r="BH653" s="46"/>
      <c r="BI653" s="46"/>
      <c r="BJ653" s="46"/>
      <c r="BK653" s="46"/>
      <c r="BL653" s="46"/>
      <c r="BM653" s="46"/>
      <c r="BN653" s="1713">
        <f t="shared" si="28"/>
        <v>0</v>
      </c>
      <c r="BO653" s="1714"/>
      <c r="BP653" s="1714"/>
      <c r="BQ653" s="1714"/>
      <c r="BR653" s="1715"/>
      <c r="BS653" s="1720">
        <f t="shared" si="29"/>
        <v>0</v>
      </c>
      <c r="BT653" s="1720"/>
      <c r="BU653" s="1720"/>
      <c r="BV653" s="1720"/>
      <c r="BW653" s="1720"/>
      <c r="BX653" s="1720">
        <f t="shared" si="30"/>
        <v>0</v>
      </c>
      <c r="BY653" s="1720"/>
      <c r="BZ653" s="1720"/>
      <c r="CA653" s="1720"/>
      <c r="CB653" s="1720"/>
      <c r="CC653" s="1720">
        <f t="shared" si="31"/>
        <v>0</v>
      </c>
      <c r="CD653" s="1720"/>
      <c r="CE653" s="1720"/>
      <c r="CF653" s="1720"/>
      <c r="CG653" s="1720"/>
      <c r="CH653" s="1720">
        <f t="shared" si="32"/>
        <v>0</v>
      </c>
      <c r="CI653" s="1720"/>
      <c r="CJ653" s="1720"/>
      <c r="CK653" s="1720"/>
      <c r="CL653" s="1720"/>
      <c r="CM653" s="1720">
        <f t="shared" si="33"/>
        <v>0</v>
      </c>
      <c r="CN653" s="1720"/>
      <c r="CO653" s="1720"/>
      <c r="CP653" s="1720"/>
      <c r="CQ653" s="1720"/>
      <c r="CR653" s="449"/>
      <c r="CS653" s="1713">
        <f t="shared" si="34"/>
        <v>0</v>
      </c>
      <c r="CT653" s="1714"/>
      <c r="CU653" s="1714"/>
      <c r="CV653" s="1714"/>
      <c r="CW653" s="1715"/>
      <c r="CX653" s="1713">
        <f t="shared" si="35"/>
        <v>0</v>
      </c>
      <c r="CY653" s="1714"/>
      <c r="CZ653" s="1714"/>
      <c r="DA653" s="1714"/>
      <c r="DB653" s="1715"/>
      <c r="DC653" s="1713">
        <f t="shared" si="36"/>
        <v>0</v>
      </c>
      <c r="DD653" s="1714"/>
      <c r="DE653" s="1714"/>
      <c r="DF653" s="1714"/>
      <c r="DG653" s="1715"/>
      <c r="DH653" s="1713">
        <f t="shared" si="37"/>
        <v>0</v>
      </c>
      <c r="DI653" s="1714"/>
      <c r="DJ653" s="1714"/>
      <c r="DK653" s="1714"/>
      <c r="DL653" s="1715"/>
      <c r="DM653" s="1713">
        <f t="shared" si="38"/>
        <v>0</v>
      </c>
      <c r="DN653" s="1714"/>
      <c r="DO653" s="1714"/>
      <c r="DP653" s="1714"/>
      <c r="DQ653" s="1715"/>
      <c r="DR653" s="1713">
        <f t="shared" si="39"/>
        <v>0</v>
      </c>
      <c r="DS653" s="1714"/>
      <c r="DT653" s="1714"/>
      <c r="DU653" s="1714"/>
      <c r="DV653" s="1715"/>
      <c r="DW653" s="456"/>
      <c r="DX653" s="1724" t="e">
        <f t="shared" si="22"/>
        <v>#VALUE!</v>
      </c>
      <c r="DY653" s="1724"/>
      <c r="DZ653" s="1724"/>
      <c r="EA653" s="1724"/>
      <c r="EB653" s="1724"/>
      <c r="EC653" s="1724" t="e">
        <f t="shared" si="23"/>
        <v>#VALUE!</v>
      </c>
      <c r="ED653" s="1724"/>
      <c r="EE653" s="1724"/>
      <c r="EF653" s="1724"/>
      <c r="EG653" s="1724"/>
      <c r="EH653" s="1724" t="e">
        <f t="shared" si="24"/>
        <v>#VALUE!</v>
      </c>
      <c r="EI653" s="1724"/>
      <c r="EJ653" s="1724"/>
      <c r="EK653" s="1724"/>
      <c r="EL653" s="1724"/>
      <c r="EM653" s="1724" t="e">
        <f t="shared" si="25"/>
        <v>#VALUE!</v>
      </c>
      <c r="EN653" s="1724"/>
      <c r="EO653" s="1724"/>
      <c r="EP653" s="1724"/>
      <c r="EQ653" s="1724"/>
      <c r="ER653" s="1724" t="e">
        <f t="shared" si="26"/>
        <v>#VALUE!</v>
      </c>
      <c r="ES653" s="1724"/>
      <c r="ET653" s="1724"/>
      <c r="EU653" s="1724"/>
      <c r="EV653" s="1724"/>
      <c r="EW653" s="1724" t="e">
        <f t="shared" si="27"/>
        <v>#VALUE!</v>
      </c>
      <c r="EX653" s="1724"/>
      <c r="EY653" s="1724"/>
      <c r="EZ653" s="1724"/>
      <c r="FA653" s="1724"/>
    </row>
    <row r="654" spans="1:157" ht="13.2">
      <c r="A654" s="26"/>
      <c r="B654" s="456" t="s">
        <v>851</v>
      </c>
      <c r="C654" s="456"/>
      <c r="D654" s="456"/>
      <c r="E654" s="456"/>
      <c r="F654" s="456"/>
      <c r="G654" s="1727" t="s">
        <v>1172</v>
      </c>
      <c r="H654" s="1727"/>
      <c r="I654" s="1727"/>
      <c r="J654" s="1727"/>
      <c r="K654" s="1727"/>
      <c r="L654" s="1727"/>
      <c r="M654" s="1727"/>
      <c r="N654" s="1727"/>
      <c r="O654" s="1727"/>
      <c r="P654" s="1727"/>
      <c r="Q654" s="1727"/>
      <c r="R654" s="1727"/>
      <c r="S654" s="11"/>
      <c r="T654" s="26"/>
      <c r="U654" s="456" t="s">
        <v>851</v>
      </c>
      <c r="V654" s="456"/>
      <c r="W654" s="456"/>
      <c r="X654" s="456"/>
      <c r="Y654" s="456"/>
      <c r="Z654" s="1726" t="s">
        <v>1225</v>
      </c>
      <c r="AA654" s="1727"/>
      <c r="AB654" s="1727"/>
      <c r="AC654" s="1727"/>
      <c r="AD654" s="1727"/>
      <c r="AE654" s="1727"/>
      <c r="AF654" s="1727"/>
      <c r="AG654" s="1727"/>
      <c r="AH654" s="1727"/>
      <c r="AI654" s="1727"/>
      <c r="AJ654" s="1727"/>
      <c r="AK654" s="1727"/>
      <c r="AL654" s="456"/>
      <c r="AZ654" s="46"/>
      <c r="BA654" s="46"/>
      <c r="BB654" s="46"/>
      <c r="BC654" s="46"/>
      <c r="BD654" s="46"/>
      <c r="BE654" s="46"/>
      <c r="BF654" s="46"/>
      <c r="BG654" s="46"/>
      <c r="BH654" s="46"/>
      <c r="BI654" s="46"/>
      <c r="BJ654" s="46"/>
      <c r="BK654" s="46"/>
      <c r="BL654" s="46"/>
      <c r="BM654" s="46"/>
      <c r="BN654" s="1713">
        <f t="shared" si="28"/>
        <v>0</v>
      </c>
      <c r="BO654" s="1714"/>
      <c r="BP654" s="1714"/>
      <c r="BQ654" s="1714"/>
      <c r="BR654" s="1715"/>
      <c r="BS654" s="1720">
        <f t="shared" si="29"/>
        <v>0</v>
      </c>
      <c r="BT654" s="1720"/>
      <c r="BU654" s="1720"/>
      <c r="BV654" s="1720"/>
      <c r="BW654" s="1720"/>
      <c r="BX654" s="1720">
        <f t="shared" si="30"/>
        <v>0</v>
      </c>
      <c r="BY654" s="1720"/>
      <c r="BZ654" s="1720"/>
      <c r="CA654" s="1720"/>
      <c r="CB654" s="1720"/>
      <c r="CC654" s="1720">
        <f t="shared" si="31"/>
        <v>0</v>
      </c>
      <c r="CD654" s="1720"/>
      <c r="CE654" s="1720"/>
      <c r="CF654" s="1720"/>
      <c r="CG654" s="1720"/>
      <c r="CH654" s="1720">
        <f t="shared" si="32"/>
        <v>0</v>
      </c>
      <c r="CI654" s="1720"/>
      <c r="CJ654" s="1720"/>
      <c r="CK654" s="1720"/>
      <c r="CL654" s="1720"/>
      <c r="CM654" s="1720">
        <f t="shared" si="33"/>
        <v>0</v>
      </c>
      <c r="CN654" s="1720"/>
      <c r="CO654" s="1720"/>
      <c r="CP654" s="1720"/>
      <c r="CQ654" s="1720"/>
      <c r="CR654" s="449"/>
      <c r="CS654" s="1713">
        <f t="shared" si="34"/>
        <v>0</v>
      </c>
      <c r="CT654" s="1714"/>
      <c r="CU654" s="1714"/>
      <c r="CV654" s="1714"/>
      <c r="CW654" s="1715"/>
      <c r="CX654" s="1713">
        <f t="shared" si="35"/>
        <v>0</v>
      </c>
      <c r="CY654" s="1714"/>
      <c r="CZ654" s="1714"/>
      <c r="DA654" s="1714"/>
      <c r="DB654" s="1715"/>
      <c r="DC654" s="1713">
        <f t="shared" si="36"/>
        <v>0</v>
      </c>
      <c r="DD654" s="1714"/>
      <c r="DE654" s="1714"/>
      <c r="DF654" s="1714"/>
      <c r="DG654" s="1715"/>
      <c r="DH654" s="1713">
        <f t="shared" si="37"/>
        <v>0</v>
      </c>
      <c r="DI654" s="1714"/>
      <c r="DJ654" s="1714"/>
      <c r="DK654" s="1714"/>
      <c r="DL654" s="1715"/>
      <c r="DM654" s="1713">
        <f t="shared" si="38"/>
        <v>0</v>
      </c>
      <c r="DN654" s="1714"/>
      <c r="DO654" s="1714"/>
      <c r="DP654" s="1714"/>
      <c r="DQ654" s="1715"/>
      <c r="DR654" s="1713">
        <f t="shared" si="39"/>
        <v>0</v>
      </c>
      <c r="DS654" s="1714"/>
      <c r="DT654" s="1714"/>
      <c r="DU654" s="1714"/>
      <c r="DV654" s="1715"/>
      <c r="DW654" s="456"/>
      <c r="DX654" s="1724" t="e">
        <f t="shared" si="22"/>
        <v>#VALUE!</v>
      </c>
      <c r="DY654" s="1724"/>
      <c r="DZ654" s="1724"/>
      <c r="EA654" s="1724"/>
      <c r="EB654" s="1724"/>
      <c r="EC654" s="1724" t="e">
        <f t="shared" si="23"/>
        <v>#VALUE!</v>
      </c>
      <c r="ED654" s="1724"/>
      <c r="EE654" s="1724"/>
      <c r="EF654" s="1724"/>
      <c r="EG654" s="1724"/>
      <c r="EH654" s="1724" t="e">
        <f t="shared" si="24"/>
        <v>#VALUE!</v>
      </c>
      <c r="EI654" s="1724"/>
      <c r="EJ654" s="1724"/>
      <c r="EK654" s="1724"/>
      <c r="EL654" s="1724"/>
      <c r="EM654" s="1724" t="e">
        <f t="shared" si="25"/>
        <v>#VALUE!</v>
      </c>
      <c r="EN654" s="1724"/>
      <c r="EO654" s="1724"/>
      <c r="EP654" s="1724"/>
      <c r="EQ654" s="1724"/>
      <c r="ER654" s="1724" t="e">
        <f t="shared" si="26"/>
        <v>#VALUE!</v>
      </c>
      <c r="ES654" s="1724"/>
      <c r="ET654" s="1724"/>
      <c r="EU654" s="1724"/>
      <c r="EV654" s="1724"/>
      <c r="EW654" s="1724" t="e">
        <f t="shared" si="27"/>
        <v>#VALUE!</v>
      </c>
      <c r="EX654" s="1724"/>
      <c r="EY654" s="1724"/>
      <c r="EZ654" s="1724"/>
      <c r="FA654" s="1724"/>
    </row>
    <row r="655" spans="1:157" ht="13.2">
      <c r="A655" s="26"/>
      <c r="B655" s="456" t="s">
        <v>723</v>
      </c>
      <c r="C655" s="456"/>
      <c r="D655" s="456"/>
      <c r="E655" s="456"/>
      <c r="F655" s="456"/>
      <c r="G655" s="1727" t="s">
        <v>752</v>
      </c>
      <c r="H655" s="1727"/>
      <c r="I655" s="1727"/>
      <c r="J655" s="1727"/>
      <c r="K655" s="1727"/>
      <c r="L655" s="1727"/>
      <c r="M655" s="1727"/>
      <c r="N655" s="1727"/>
      <c r="O655" s="1727"/>
      <c r="P655" s="1727"/>
      <c r="Q655" s="1727"/>
      <c r="R655" s="1727"/>
      <c r="S655" s="64"/>
      <c r="T655" s="26"/>
      <c r="U655" s="456" t="s">
        <v>723</v>
      </c>
      <c r="V655" s="456"/>
      <c r="W655" s="456"/>
      <c r="X655" s="456"/>
      <c r="Y655" s="456"/>
      <c r="Z655" s="1725" t="s">
        <v>732</v>
      </c>
      <c r="AA655" s="1747"/>
      <c r="AB655" s="1747"/>
      <c r="AC655" s="1747"/>
      <c r="AD655" s="1747"/>
      <c r="AE655" s="1747"/>
      <c r="AF655" s="1747"/>
      <c r="AG655" s="1747"/>
      <c r="AH655" s="1747"/>
      <c r="AI655" s="1747"/>
      <c r="AJ655" s="1747"/>
      <c r="AK655" s="1747"/>
      <c r="AL655" s="456"/>
      <c r="AZ655" s="46"/>
      <c r="BA655" s="46"/>
      <c r="BB655" s="46"/>
      <c r="BC655" s="46"/>
      <c r="BD655" s="46"/>
      <c r="BE655" s="46"/>
      <c r="BF655" s="46"/>
      <c r="BG655" s="46"/>
      <c r="BH655" s="46"/>
      <c r="BI655" s="46"/>
      <c r="BJ655" s="46"/>
      <c r="BK655" s="46"/>
      <c r="BL655" s="46"/>
      <c r="BM655" s="46"/>
      <c r="BN655" s="1713">
        <f t="shared" si="28"/>
        <v>0</v>
      </c>
      <c r="BO655" s="1714"/>
      <c r="BP655" s="1714"/>
      <c r="BQ655" s="1714"/>
      <c r="BR655" s="1715"/>
      <c r="BS655" s="1720">
        <f t="shared" si="29"/>
        <v>0</v>
      </c>
      <c r="BT655" s="1720"/>
      <c r="BU655" s="1720"/>
      <c r="BV655" s="1720"/>
      <c r="BW655" s="1720"/>
      <c r="BX655" s="1720">
        <f t="shared" si="30"/>
        <v>0</v>
      </c>
      <c r="BY655" s="1720"/>
      <c r="BZ655" s="1720"/>
      <c r="CA655" s="1720"/>
      <c r="CB655" s="1720"/>
      <c r="CC655" s="1720">
        <f t="shared" si="31"/>
        <v>0</v>
      </c>
      <c r="CD655" s="1720"/>
      <c r="CE655" s="1720"/>
      <c r="CF655" s="1720"/>
      <c r="CG655" s="1720"/>
      <c r="CH655" s="1720">
        <f t="shared" si="32"/>
        <v>0</v>
      </c>
      <c r="CI655" s="1720"/>
      <c r="CJ655" s="1720"/>
      <c r="CK655" s="1720"/>
      <c r="CL655" s="1720"/>
      <c r="CM655" s="1720">
        <f t="shared" si="33"/>
        <v>0</v>
      </c>
      <c r="CN655" s="1720"/>
      <c r="CO655" s="1720"/>
      <c r="CP655" s="1720"/>
      <c r="CQ655" s="1720"/>
      <c r="CR655" s="449"/>
      <c r="CS655" s="1713">
        <f t="shared" si="34"/>
        <v>0</v>
      </c>
      <c r="CT655" s="1714"/>
      <c r="CU655" s="1714"/>
      <c r="CV655" s="1714"/>
      <c r="CW655" s="1715"/>
      <c r="CX655" s="1713">
        <f t="shared" si="35"/>
        <v>0</v>
      </c>
      <c r="CY655" s="1714"/>
      <c r="CZ655" s="1714"/>
      <c r="DA655" s="1714"/>
      <c r="DB655" s="1715"/>
      <c r="DC655" s="1713">
        <f t="shared" si="36"/>
        <v>0</v>
      </c>
      <c r="DD655" s="1714"/>
      <c r="DE655" s="1714"/>
      <c r="DF655" s="1714"/>
      <c r="DG655" s="1715"/>
      <c r="DH655" s="1713">
        <f t="shared" si="37"/>
        <v>0</v>
      </c>
      <c r="DI655" s="1714"/>
      <c r="DJ655" s="1714"/>
      <c r="DK655" s="1714"/>
      <c r="DL655" s="1715"/>
      <c r="DM655" s="1713">
        <f t="shared" si="38"/>
        <v>0</v>
      </c>
      <c r="DN655" s="1714"/>
      <c r="DO655" s="1714"/>
      <c r="DP655" s="1714"/>
      <c r="DQ655" s="1715"/>
      <c r="DR655" s="1713">
        <f t="shared" si="39"/>
        <v>0</v>
      </c>
      <c r="DS655" s="1714"/>
      <c r="DT655" s="1714"/>
      <c r="DU655" s="1714"/>
      <c r="DV655" s="1715"/>
      <c r="DW655" s="456"/>
      <c r="DX655" s="1724" t="e">
        <f t="shared" si="22"/>
        <v>#VALUE!</v>
      </c>
      <c r="DY655" s="1724"/>
      <c r="DZ655" s="1724"/>
      <c r="EA655" s="1724"/>
      <c r="EB655" s="1724"/>
      <c r="EC655" s="1724" t="e">
        <f t="shared" si="23"/>
        <v>#VALUE!</v>
      </c>
      <c r="ED655" s="1724"/>
      <c r="EE655" s="1724"/>
      <c r="EF655" s="1724"/>
      <c r="EG655" s="1724"/>
      <c r="EH655" s="1724" t="e">
        <f t="shared" si="24"/>
        <v>#VALUE!</v>
      </c>
      <c r="EI655" s="1724"/>
      <c r="EJ655" s="1724"/>
      <c r="EK655" s="1724"/>
      <c r="EL655" s="1724"/>
      <c r="EM655" s="1724" t="e">
        <f t="shared" si="25"/>
        <v>#VALUE!</v>
      </c>
      <c r="EN655" s="1724"/>
      <c r="EO655" s="1724"/>
      <c r="EP655" s="1724"/>
      <c r="EQ655" s="1724"/>
      <c r="ER655" s="1724" t="e">
        <f t="shared" si="26"/>
        <v>#VALUE!</v>
      </c>
      <c r="ES655" s="1724"/>
      <c r="ET655" s="1724"/>
      <c r="EU655" s="1724"/>
      <c r="EV655" s="1724"/>
      <c r="EW655" s="1724" t="e">
        <f t="shared" si="27"/>
        <v>#VALUE!</v>
      </c>
      <c r="EX655" s="1724"/>
      <c r="EY655" s="1724"/>
      <c r="EZ655" s="1724"/>
      <c r="FA655" s="1724"/>
    </row>
    <row r="656" spans="1:157" ht="13.2">
      <c r="A656" s="26"/>
      <c r="B656" s="456" t="s">
        <v>1173</v>
      </c>
      <c r="C656" s="456"/>
      <c r="D656" s="456"/>
      <c r="E656" s="456"/>
      <c r="F656" s="456"/>
      <c r="G656" s="1727" t="s">
        <v>1174</v>
      </c>
      <c r="H656" s="1727"/>
      <c r="I656" s="1727"/>
      <c r="J656" s="1727"/>
      <c r="K656" s="1727"/>
      <c r="L656" s="1727"/>
      <c r="M656" s="1727"/>
      <c r="N656" s="1727"/>
      <c r="O656" s="1727"/>
      <c r="P656" s="1727"/>
      <c r="Q656" s="1727"/>
      <c r="R656" s="1727"/>
      <c r="S656" s="11"/>
      <c r="T656" s="26"/>
      <c r="U656" s="456" t="s">
        <v>1173</v>
      </c>
      <c r="V656" s="456"/>
      <c r="W656" s="456"/>
      <c r="X656" s="456"/>
      <c r="Y656" s="456"/>
      <c r="Z656" s="1725" t="s">
        <v>1226</v>
      </c>
      <c r="AA656" s="1747"/>
      <c r="AB656" s="1747"/>
      <c r="AC656" s="1747"/>
      <c r="AD656" s="1747"/>
      <c r="AE656" s="1747"/>
      <c r="AF656" s="1747"/>
      <c r="AG656" s="1747"/>
      <c r="AH656" s="1747"/>
      <c r="AI656" s="1747"/>
      <c r="AJ656" s="1747"/>
      <c r="AK656" s="1747"/>
      <c r="AL656" s="456"/>
      <c r="AZ656" s="46"/>
      <c r="BA656" s="46"/>
      <c r="BB656" s="46"/>
      <c r="BC656" s="46"/>
      <c r="BD656" s="46"/>
      <c r="BE656" s="46"/>
      <c r="BF656" s="46"/>
      <c r="BG656" s="46"/>
      <c r="BH656" s="46"/>
      <c r="BI656" s="46"/>
      <c r="BJ656" s="46"/>
      <c r="BK656" s="46"/>
      <c r="BL656" s="46"/>
      <c r="BM656" s="46"/>
      <c r="BN656" s="1713">
        <f t="shared" si="28"/>
        <v>0</v>
      </c>
      <c r="BO656" s="1714"/>
      <c r="BP656" s="1714"/>
      <c r="BQ656" s="1714"/>
      <c r="BR656" s="1715"/>
      <c r="BS656" s="1720">
        <f t="shared" si="29"/>
        <v>0</v>
      </c>
      <c r="BT656" s="1720"/>
      <c r="BU656" s="1720"/>
      <c r="BV656" s="1720"/>
      <c r="BW656" s="1720"/>
      <c r="BX656" s="1720">
        <f t="shared" si="30"/>
        <v>0</v>
      </c>
      <c r="BY656" s="1720"/>
      <c r="BZ656" s="1720"/>
      <c r="CA656" s="1720"/>
      <c r="CB656" s="1720"/>
      <c r="CC656" s="1720">
        <f t="shared" si="31"/>
        <v>0</v>
      </c>
      <c r="CD656" s="1720"/>
      <c r="CE656" s="1720"/>
      <c r="CF656" s="1720"/>
      <c r="CG656" s="1720"/>
      <c r="CH656" s="1720">
        <f t="shared" si="32"/>
        <v>0</v>
      </c>
      <c r="CI656" s="1720"/>
      <c r="CJ656" s="1720"/>
      <c r="CK656" s="1720"/>
      <c r="CL656" s="1720"/>
      <c r="CM656" s="1720">
        <f t="shared" si="33"/>
        <v>0</v>
      </c>
      <c r="CN656" s="1720"/>
      <c r="CO656" s="1720"/>
      <c r="CP656" s="1720"/>
      <c r="CQ656" s="1720"/>
      <c r="CR656" s="449"/>
      <c r="CS656" s="1713">
        <f t="shared" si="34"/>
        <v>0</v>
      </c>
      <c r="CT656" s="1714"/>
      <c r="CU656" s="1714"/>
      <c r="CV656" s="1714"/>
      <c r="CW656" s="1715"/>
      <c r="CX656" s="1713">
        <f t="shared" si="35"/>
        <v>0</v>
      </c>
      <c r="CY656" s="1714"/>
      <c r="CZ656" s="1714"/>
      <c r="DA656" s="1714"/>
      <c r="DB656" s="1715"/>
      <c r="DC656" s="1713">
        <f t="shared" si="36"/>
        <v>0</v>
      </c>
      <c r="DD656" s="1714"/>
      <c r="DE656" s="1714"/>
      <c r="DF656" s="1714"/>
      <c r="DG656" s="1715"/>
      <c r="DH656" s="1713">
        <f t="shared" si="37"/>
        <v>0</v>
      </c>
      <c r="DI656" s="1714"/>
      <c r="DJ656" s="1714"/>
      <c r="DK656" s="1714"/>
      <c r="DL656" s="1715"/>
      <c r="DM656" s="1713">
        <f t="shared" si="38"/>
        <v>0</v>
      </c>
      <c r="DN656" s="1714"/>
      <c r="DO656" s="1714"/>
      <c r="DP656" s="1714"/>
      <c r="DQ656" s="1715"/>
      <c r="DR656" s="1713">
        <f t="shared" si="39"/>
        <v>0</v>
      </c>
      <c r="DS656" s="1714"/>
      <c r="DT656" s="1714"/>
      <c r="DU656" s="1714"/>
      <c r="DV656" s="1715"/>
      <c r="DW656" s="456"/>
      <c r="DX656" s="1724" t="e">
        <f t="shared" si="22"/>
        <v>#VALUE!</v>
      </c>
      <c r="DY656" s="1724"/>
      <c r="DZ656" s="1724"/>
      <c r="EA656" s="1724"/>
      <c r="EB656" s="1724"/>
      <c r="EC656" s="1724" t="e">
        <f t="shared" si="23"/>
        <v>#VALUE!</v>
      </c>
      <c r="ED656" s="1724"/>
      <c r="EE656" s="1724"/>
      <c r="EF656" s="1724"/>
      <c r="EG656" s="1724"/>
      <c r="EH656" s="1724" t="e">
        <f t="shared" si="24"/>
        <v>#VALUE!</v>
      </c>
      <c r="EI656" s="1724"/>
      <c r="EJ656" s="1724"/>
      <c r="EK656" s="1724"/>
      <c r="EL656" s="1724"/>
      <c r="EM656" s="1724" t="e">
        <f t="shared" si="25"/>
        <v>#VALUE!</v>
      </c>
      <c r="EN656" s="1724"/>
      <c r="EO656" s="1724"/>
      <c r="EP656" s="1724"/>
      <c r="EQ656" s="1724"/>
      <c r="ER656" s="1724" t="e">
        <f t="shared" si="26"/>
        <v>#VALUE!</v>
      </c>
      <c r="ES656" s="1724"/>
      <c r="ET656" s="1724"/>
      <c r="EU656" s="1724"/>
      <c r="EV656" s="1724"/>
      <c r="EW656" s="1724" t="e">
        <f t="shared" si="27"/>
        <v>#VALUE!</v>
      </c>
      <c r="EX656" s="1724"/>
      <c r="EY656" s="1724"/>
      <c r="EZ656" s="1724"/>
      <c r="FA656" s="1724"/>
    </row>
    <row r="657" spans="1:157" ht="13.2">
      <c r="A657" s="26"/>
      <c r="B657" s="456" t="s">
        <v>630</v>
      </c>
      <c r="C657" s="456"/>
      <c r="D657" s="456"/>
      <c r="E657" s="456"/>
      <c r="F657" s="456"/>
      <c r="G657" s="1983" t="s">
        <v>1175</v>
      </c>
      <c r="H657" s="1983"/>
      <c r="I657" s="1983"/>
      <c r="J657" s="1983"/>
      <c r="K657" s="1983"/>
      <c r="L657" s="1983"/>
      <c r="M657" s="456"/>
      <c r="N657" s="456"/>
      <c r="O657" s="1468" t="s">
        <v>859</v>
      </c>
      <c r="P657" s="1725"/>
      <c r="Q657" s="1725"/>
      <c r="R657" s="1725"/>
      <c r="S657" s="13"/>
      <c r="T657" s="26"/>
      <c r="U657" s="456" t="s">
        <v>630</v>
      </c>
      <c r="V657" s="456"/>
      <c r="W657" s="456"/>
      <c r="X657" s="456"/>
      <c r="Y657" s="456"/>
      <c r="Z657" s="1983" t="s">
        <v>1227</v>
      </c>
      <c r="AA657" s="1983"/>
      <c r="AB657" s="1983"/>
      <c r="AC657" s="1983"/>
      <c r="AD657" s="1983"/>
      <c r="AE657" s="1983"/>
      <c r="AF657" s="456"/>
      <c r="AG657" s="456"/>
      <c r="AH657" s="1468" t="s">
        <v>859</v>
      </c>
      <c r="AI657" s="1725"/>
      <c r="AJ657" s="1725"/>
      <c r="AK657" s="1725"/>
      <c r="AL657" s="456"/>
      <c r="AZ657" s="46"/>
      <c r="BA657" s="46"/>
      <c r="BB657" s="46"/>
      <c r="BC657" s="46"/>
      <c r="BD657" s="46"/>
      <c r="BE657" s="46"/>
      <c r="BF657" s="46"/>
      <c r="BG657" s="46"/>
      <c r="BH657" s="46"/>
      <c r="BI657" s="46"/>
      <c r="BJ657" s="46"/>
      <c r="BK657" s="46"/>
      <c r="BL657" s="46"/>
      <c r="BM657" s="46"/>
      <c r="BN657" s="1713">
        <f t="shared" si="28"/>
        <v>0</v>
      </c>
      <c r="BO657" s="1714"/>
      <c r="BP657" s="1714"/>
      <c r="BQ657" s="1714"/>
      <c r="BR657" s="1715"/>
      <c r="BS657" s="1720">
        <f t="shared" si="29"/>
        <v>0</v>
      </c>
      <c r="BT657" s="1720"/>
      <c r="BU657" s="1720"/>
      <c r="BV657" s="1720"/>
      <c r="BW657" s="1720"/>
      <c r="BX657" s="1720">
        <f t="shared" si="30"/>
        <v>0</v>
      </c>
      <c r="BY657" s="1720"/>
      <c r="BZ657" s="1720"/>
      <c r="CA657" s="1720"/>
      <c r="CB657" s="1720"/>
      <c r="CC657" s="1720">
        <f t="shared" si="31"/>
        <v>0</v>
      </c>
      <c r="CD657" s="1720"/>
      <c r="CE657" s="1720"/>
      <c r="CF657" s="1720"/>
      <c r="CG657" s="1720"/>
      <c r="CH657" s="1720">
        <f t="shared" si="32"/>
        <v>0</v>
      </c>
      <c r="CI657" s="1720"/>
      <c r="CJ657" s="1720"/>
      <c r="CK657" s="1720"/>
      <c r="CL657" s="1720"/>
      <c r="CM657" s="1720">
        <f t="shared" si="33"/>
        <v>0</v>
      </c>
      <c r="CN657" s="1720"/>
      <c r="CO657" s="1720"/>
      <c r="CP657" s="1720"/>
      <c r="CQ657" s="1720"/>
      <c r="CR657" s="449"/>
      <c r="CS657" s="1713">
        <f t="shared" si="34"/>
        <v>0</v>
      </c>
      <c r="CT657" s="1714"/>
      <c r="CU657" s="1714"/>
      <c r="CV657" s="1714"/>
      <c r="CW657" s="1715"/>
      <c r="CX657" s="1713">
        <f t="shared" si="35"/>
        <v>0</v>
      </c>
      <c r="CY657" s="1714"/>
      <c r="CZ657" s="1714"/>
      <c r="DA657" s="1714"/>
      <c r="DB657" s="1715"/>
      <c r="DC657" s="1713">
        <f t="shared" si="36"/>
        <v>0</v>
      </c>
      <c r="DD657" s="1714"/>
      <c r="DE657" s="1714"/>
      <c r="DF657" s="1714"/>
      <c r="DG657" s="1715"/>
      <c r="DH657" s="1713">
        <f t="shared" si="37"/>
        <v>0</v>
      </c>
      <c r="DI657" s="1714"/>
      <c r="DJ657" s="1714"/>
      <c r="DK657" s="1714"/>
      <c r="DL657" s="1715"/>
      <c r="DM657" s="1713">
        <f t="shared" si="38"/>
        <v>0</v>
      </c>
      <c r="DN657" s="1714"/>
      <c r="DO657" s="1714"/>
      <c r="DP657" s="1714"/>
      <c r="DQ657" s="1715"/>
      <c r="DR657" s="1713">
        <f t="shared" si="39"/>
        <v>0</v>
      </c>
      <c r="DS657" s="1714"/>
      <c r="DT657" s="1714"/>
      <c r="DU657" s="1714"/>
      <c r="DV657" s="1715"/>
      <c r="DW657" s="456"/>
      <c r="DX657" s="1724" t="e">
        <f t="shared" si="22"/>
        <v>#VALUE!</v>
      </c>
      <c r="DY657" s="1724"/>
      <c r="DZ657" s="1724"/>
      <c r="EA657" s="1724"/>
      <c r="EB657" s="1724"/>
      <c r="EC657" s="1724" t="e">
        <f t="shared" si="23"/>
        <v>#VALUE!</v>
      </c>
      <c r="ED657" s="1724"/>
      <c r="EE657" s="1724"/>
      <c r="EF657" s="1724"/>
      <c r="EG657" s="1724"/>
      <c r="EH657" s="1724" t="e">
        <f t="shared" si="24"/>
        <v>#VALUE!</v>
      </c>
      <c r="EI657" s="1724"/>
      <c r="EJ657" s="1724"/>
      <c r="EK657" s="1724"/>
      <c r="EL657" s="1724"/>
      <c r="EM657" s="1724" t="e">
        <f t="shared" si="25"/>
        <v>#VALUE!</v>
      </c>
      <c r="EN657" s="1724"/>
      <c r="EO657" s="1724"/>
      <c r="EP657" s="1724"/>
      <c r="EQ657" s="1724"/>
      <c r="ER657" s="1724" t="e">
        <f t="shared" si="26"/>
        <v>#VALUE!</v>
      </c>
      <c r="ES657" s="1724"/>
      <c r="ET657" s="1724"/>
      <c r="EU657" s="1724"/>
      <c r="EV657" s="1724"/>
      <c r="EW657" s="1724" t="e">
        <f t="shared" si="27"/>
        <v>#VALUE!</v>
      </c>
      <c r="EX657" s="1724"/>
      <c r="EY657" s="1724"/>
      <c r="EZ657" s="1724"/>
      <c r="FA657" s="1724"/>
    </row>
    <row r="658" spans="1:157" ht="13.2">
      <c r="A658" s="26"/>
      <c r="B658" s="456" t="s">
        <v>1176</v>
      </c>
      <c r="C658" s="456"/>
      <c r="D658" s="456"/>
      <c r="E658" s="456"/>
      <c r="F658" s="456"/>
      <c r="G658" s="456"/>
      <c r="H658" s="1726" t="s">
        <v>1228</v>
      </c>
      <c r="I658" s="1727"/>
      <c r="J658" s="1727"/>
      <c r="K658" s="1727"/>
      <c r="L658" s="1727"/>
      <c r="M658" s="1727"/>
      <c r="N658" s="1727"/>
      <c r="O658" s="1727"/>
      <c r="P658" s="1727"/>
      <c r="Q658" s="1727"/>
      <c r="R658" s="1727"/>
      <c r="S658" s="11"/>
      <c r="T658" s="26"/>
      <c r="U658" s="456" t="s">
        <v>1176</v>
      </c>
      <c r="V658" s="456"/>
      <c r="W658" s="456"/>
      <c r="X658" s="456"/>
      <c r="Y658" s="456"/>
      <c r="Z658" s="456"/>
      <c r="AA658" s="1726" t="s">
        <v>1186</v>
      </c>
      <c r="AB658" s="1727"/>
      <c r="AC658" s="1727"/>
      <c r="AD658" s="1727"/>
      <c r="AE658" s="1727"/>
      <c r="AF658" s="1727"/>
      <c r="AG658" s="1727"/>
      <c r="AH658" s="1727"/>
      <c r="AI658" s="1727"/>
      <c r="AJ658" s="1727"/>
      <c r="AK658" s="1727"/>
      <c r="AL658" s="456"/>
      <c r="AZ658" s="46"/>
      <c r="BA658" s="46"/>
      <c r="BB658" s="46"/>
      <c r="BC658" s="46"/>
      <c r="BD658" s="46"/>
      <c r="BE658" s="46"/>
      <c r="BF658" s="46"/>
      <c r="BG658" s="46"/>
      <c r="BH658" s="46"/>
      <c r="BI658" s="46"/>
      <c r="BJ658" s="46"/>
      <c r="BK658" s="46"/>
      <c r="BL658" s="46"/>
      <c r="BM658" s="46"/>
      <c r="BN658" s="1728">
        <f>SUM(BN648:BR657)</f>
        <v>0</v>
      </c>
      <c r="BO658" s="1729"/>
      <c r="BP658" s="1729"/>
      <c r="BQ658" s="1729"/>
      <c r="BR658" s="1730"/>
      <c r="BS658" s="1728">
        <f>SUM(BS648:BW657)</f>
        <v>0</v>
      </c>
      <c r="BT658" s="1729"/>
      <c r="BU658" s="1729"/>
      <c r="BV658" s="1729"/>
      <c r="BW658" s="1730"/>
      <c r="BX658" s="1728">
        <f>SUM(BX648:CB657)</f>
        <v>0</v>
      </c>
      <c r="BY658" s="1729"/>
      <c r="BZ658" s="1729"/>
      <c r="CA658" s="1729"/>
      <c r="CB658" s="1730"/>
      <c r="CC658" s="1728">
        <f>SUM(CC648:CG657)</f>
        <v>0</v>
      </c>
      <c r="CD658" s="1729"/>
      <c r="CE658" s="1729"/>
      <c r="CF658" s="1729"/>
      <c r="CG658" s="1730"/>
      <c r="CH658" s="1728">
        <f>SUM(CH648:CL657)</f>
        <v>0</v>
      </c>
      <c r="CI658" s="1729"/>
      <c r="CJ658" s="1729"/>
      <c r="CK658" s="1729"/>
      <c r="CL658" s="1730"/>
      <c r="CM658" s="1728">
        <f>SUM(CM648:CQ657)</f>
        <v>0</v>
      </c>
      <c r="CN658" s="1729"/>
      <c r="CO658" s="1729"/>
      <c r="CP658" s="1729"/>
      <c r="CQ658" s="1730"/>
      <c r="CR658" s="449"/>
      <c r="CS658" s="1732">
        <f>SUM(CS648:CW657)</f>
        <v>0</v>
      </c>
      <c r="CT658" s="1732"/>
      <c r="CU658" s="1732"/>
      <c r="CV658" s="1732"/>
      <c r="CW658" s="1732"/>
      <c r="CX658" s="1732">
        <f>SUM(CX648:DB657)</f>
        <v>0</v>
      </c>
      <c r="CY658" s="1732"/>
      <c r="CZ658" s="1732"/>
      <c r="DA658" s="1732"/>
      <c r="DB658" s="1732"/>
      <c r="DC658" s="1732">
        <f>SUM(DC648:DG657)</f>
        <v>0</v>
      </c>
      <c r="DD658" s="1732"/>
      <c r="DE658" s="1732"/>
      <c r="DF658" s="1732"/>
      <c r="DG658" s="1732"/>
      <c r="DH658" s="1732">
        <f>SUM(DH648:DL657)</f>
        <v>0</v>
      </c>
      <c r="DI658" s="1732"/>
      <c r="DJ658" s="1732"/>
      <c r="DK658" s="1732"/>
      <c r="DL658" s="1732"/>
      <c r="DM658" s="1732">
        <f>SUM(DM648:DQ657)</f>
        <v>0</v>
      </c>
      <c r="DN658" s="1732"/>
      <c r="DO658" s="1732"/>
      <c r="DP658" s="1732"/>
      <c r="DQ658" s="1732"/>
      <c r="DR658" s="1732">
        <f>SUM(DR648:DV657)</f>
        <v>0</v>
      </c>
      <c r="DS658" s="1732"/>
      <c r="DT658" s="1732"/>
      <c r="DU658" s="1732"/>
      <c r="DV658" s="1732"/>
      <c r="DW658" s="456"/>
      <c r="DX658" s="1724" t="e">
        <f t="shared" si="22"/>
        <v>#VALUE!</v>
      </c>
      <c r="DY658" s="1724"/>
      <c r="DZ658" s="1724"/>
      <c r="EA658" s="1724"/>
      <c r="EB658" s="1724"/>
      <c r="EC658" s="1724" t="e">
        <f t="shared" si="23"/>
        <v>#VALUE!</v>
      </c>
      <c r="ED658" s="1724"/>
      <c r="EE658" s="1724"/>
      <c r="EF658" s="1724"/>
      <c r="EG658" s="1724"/>
      <c r="EH658" s="1724" t="e">
        <f t="shared" si="24"/>
        <v>#VALUE!</v>
      </c>
      <c r="EI658" s="1724"/>
      <c r="EJ658" s="1724"/>
      <c r="EK658" s="1724"/>
      <c r="EL658" s="1724"/>
      <c r="EM658" s="1724" t="e">
        <f t="shared" si="25"/>
        <v>#VALUE!</v>
      </c>
      <c r="EN658" s="1724"/>
      <c r="EO658" s="1724"/>
      <c r="EP658" s="1724"/>
      <c r="EQ658" s="1724"/>
      <c r="ER658" s="1724" t="e">
        <f t="shared" si="26"/>
        <v>#VALUE!</v>
      </c>
      <c r="ES658" s="1724"/>
      <c r="ET658" s="1724"/>
      <c r="EU658" s="1724"/>
      <c r="EV658" s="1724"/>
      <c r="EW658" s="1724" t="e">
        <f t="shared" si="27"/>
        <v>#VALUE!</v>
      </c>
      <c r="EX658" s="1724"/>
      <c r="EY658" s="1724"/>
      <c r="EZ658" s="1724"/>
      <c r="FA658" s="1724"/>
    </row>
    <row r="659" spans="1:157" ht="13.2">
      <c r="A659" s="26"/>
      <c r="B659" s="456" t="s">
        <v>1180</v>
      </c>
      <c r="C659" s="456"/>
      <c r="D659" s="456"/>
      <c r="E659" s="456"/>
      <c r="F659" s="456"/>
      <c r="G659" s="456"/>
      <c r="H659" s="456"/>
      <c r="I659" s="456"/>
      <c r="J659" s="456"/>
      <c r="K659" s="456"/>
      <c r="L659" s="456"/>
      <c r="M659" s="456"/>
      <c r="N659" s="1731" t="s">
        <v>643</v>
      </c>
      <c r="O659" s="1731"/>
      <c r="P659" s="456"/>
      <c r="Q659" s="456"/>
      <c r="R659" s="456"/>
      <c r="S659" s="456"/>
      <c r="T659" s="26"/>
      <c r="U659" s="456" t="s">
        <v>1180</v>
      </c>
      <c r="V659" s="456"/>
      <c r="W659" s="456"/>
      <c r="X659" s="456"/>
      <c r="Y659" s="456"/>
      <c r="Z659" s="456"/>
      <c r="AA659" s="456"/>
      <c r="AB659" s="456"/>
      <c r="AC659" s="456"/>
      <c r="AD659" s="456"/>
      <c r="AE659" s="456"/>
      <c r="AF659" s="456"/>
      <c r="AG659" s="1731" t="s">
        <v>643</v>
      </c>
      <c r="AH659" s="1731"/>
      <c r="AI659" s="456"/>
      <c r="AJ659" s="456"/>
      <c r="AK659" s="456"/>
      <c r="AL659" s="456"/>
      <c r="AZ659" s="46"/>
      <c r="BA659" s="46"/>
      <c r="BB659" s="46"/>
      <c r="BC659" s="46"/>
      <c r="BD659" s="46"/>
      <c r="BE659" s="46"/>
      <c r="BF659" s="46"/>
      <c r="BG659" s="46"/>
      <c r="BH659" s="46"/>
      <c r="BI659" s="46"/>
      <c r="BJ659" s="46"/>
      <c r="BK659" s="46"/>
      <c r="BL659" s="46"/>
      <c r="BM659" s="46"/>
      <c r="BN659" s="456"/>
      <c r="BO659" s="456"/>
      <c r="BP659" s="456"/>
      <c r="BQ659" s="456"/>
      <c r="BR659" s="606">
        <f>BN658*1</f>
        <v>0</v>
      </c>
      <c r="BS659" s="46"/>
      <c r="BT659" s="46"/>
      <c r="BU659" s="46"/>
      <c r="BV659" s="46"/>
      <c r="BW659" s="606">
        <f>BS658*1</f>
        <v>0</v>
      </c>
      <c r="BX659" s="46"/>
      <c r="BY659" s="46"/>
      <c r="BZ659" s="46"/>
      <c r="CA659" s="46"/>
      <c r="CB659" s="606">
        <f>BX658*2</f>
        <v>0</v>
      </c>
      <c r="CC659" s="46"/>
      <c r="CD659" s="46"/>
      <c r="CE659" s="46"/>
      <c r="CF659" s="46"/>
      <c r="CG659" s="606">
        <f>CC658*3</f>
        <v>0</v>
      </c>
      <c r="CH659" s="46"/>
      <c r="CI659" s="46"/>
      <c r="CJ659" s="46"/>
      <c r="CK659" s="46"/>
      <c r="CL659" s="606">
        <f>CH658*4</f>
        <v>0</v>
      </c>
      <c r="CM659" s="46"/>
      <c r="CN659" s="46"/>
      <c r="CO659" s="46"/>
      <c r="CP659" s="46"/>
      <c r="CQ659" s="606">
        <f>CM658*5</f>
        <v>0</v>
      </c>
      <c r="CR659" s="111"/>
      <c r="CS659" s="456"/>
      <c r="CT659" s="456"/>
      <c r="CU659" s="456"/>
      <c r="CV659" s="456"/>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56"/>
      <c r="DX659" s="1724" t="e">
        <f t="shared" si="22"/>
        <v>#VALUE!</v>
      </c>
      <c r="DY659" s="1724"/>
      <c r="DZ659" s="1724"/>
      <c r="EA659" s="1724"/>
      <c r="EB659" s="1724"/>
      <c r="EC659" s="1724" t="e">
        <f t="shared" si="23"/>
        <v>#VALUE!</v>
      </c>
      <c r="ED659" s="1724"/>
      <c r="EE659" s="1724"/>
      <c r="EF659" s="1724"/>
      <c r="EG659" s="1724"/>
      <c r="EH659" s="1724" t="e">
        <f t="shared" si="24"/>
        <v>#VALUE!</v>
      </c>
      <c r="EI659" s="1724"/>
      <c r="EJ659" s="1724"/>
      <c r="EK659" s="1724"/>
      <c r="EL659" s="1724"/>
      <c r="EM659" s="1724" t="e">
        <f t="shared" si="25"/>
        <v>#VALUE!</v>
      </c>
      <c r="EN659" s="1724"/>
      <c r="EO659" s="1724"/>
      <c r="EP659" s="1724"/>
      <c r="EQ659" s="1724"/>
      <c r="ER659" s="1724" t="e">
        <f t="shared" si="26"/>
        <v>#VALUE!</v>
      </c>
      <c r="ES659" s="1724"/>
      <c r="ET659" s="1724"/>
      <c r="EU659" s="1724"/>
      <c r="EV659" s="1724"/>
      <c r="EW659" s="1724" t="e">
        <f t="shared" si="27"/>
        <v>#VALUE!</v>
      </c>
      <c r="EX659" s="1724"/>
      <c r="EY659" s="1724"/>
      <c r="EZ659" s="1724"/>
      <c r="FA659" s="1724"/>
    </row>
    <row r="660" spans="1:157" ht="13.2">
      <c r="A660" s="26"/>
      <c r="B660" s="456"/>
      <c r="C660" s="456"/>
      <c r="D660" s="456"/>
      <c r="E660" s="456"/>
      <c r="F660" s="456"/>
      <c r="G660" s="456"/>
      <c r="H660" s="456"/>
      <c r="I660" s="456"/>
      <c r="J660" s="456"/>
      <c r="K660" s="456"/>
      <c r="L660" s="456"/>
      <c r="M660" s="456"/>
      <c r="N660" s="456"/>
      <c r="O660" s="456"/>
      <c r="P660" s="456"/>
      <c r="Q660" s="456"/>
      <c r="R660" s="456"/>
      <c r="S660" s="456"/>
      <c r="T660" s="26"/>
      <c r="U660" s="456"/>
      <c r="V660" s="456"/>
      <c r="W660" s="456"/>
      <c r="X660" s="456"/>
      <c r="Y660" s="456"/>
      <c r="Z660" s="456"/>
      <c r="AA660" s="456"/>
      <c r="AB660" s="456"/>
      <c r="AC660" s="456"/>
      <c r="AD660" s="456"/>
      <c r="AE660" s="456"/>
      <c r="AF660" s="456"/>
      <c r="AG660" s="456"/>
      <c r="AH660" s="456"/>
      <c r="AI660" s="456"/>
      <c r="AJ660" s="456"/>
      <c r="AK660" s="456"/>
      <c r="AL660" s="456"/>
      <c r="AZ660" s="46"/>
      <c r="BA660" s="46"/>
      <c r="BB660" s="46"/>
      <c r="BC660" s="46"/>
      <c r="BD660" s="46"/>
      <c r="BE660" s="46"/>
      <c r="BF660" s="46"/>
      <c r="BG660" s="46"/>
      <c r="BH660" s="46"/>
      <c r="BI660" s="46"/>
      <c r="BJ660" s="46"/>
      <c r="BK660" s="46"/>
      <c r="BL660" s="46"/>
      <c r="BM660" s="46"/>
      <c r="BN660" s="456"/>
      <c r="BO660" s="456"/>
      <c r="BP660" s="456"/>
      <c r="BQ660" s="456"/>
      <c r="BR660" s="456"/>
      <c r="BS660" s="456"/>
      <c r="BT660" s="456"/>
      <c r="BU660" s="456"/>
      <c r="BV660" s="456"/>
      <c r="BW660" s="456"/>
      <c r="BX660" s="456"/>
      <c r="BY660" s="456"/>
      <c r="BZ660" s="456"/>
      <c r="CA660" s="456"/>
      <c r="CB660" s="456"/>
      <c r="CC660" s="456"/>
      <c r="CD660" s="456"/>
      <c r="CE660" s="456"/>
      <c r="CF660" s="456"/>
      <c r="CG660" s="456"/>
      <c r="CH660" s="456"/>
      <c r="CI660" s="456"/>
      <c r="CJ660" s="456"/>
      <c r="CK660" s="456"/>
      <c r="CL660" s="456"/>
      <c r="CM660" s="456"/>
      <c r="CN660" s="456"/>
      <c r="CO660" s="456"/>
      <c r="CP660" s="456"/>
      <c r="CQ660" s="456"/>
      <c r="CR660" s="111"/>
      <c r="CS660" s="606">
        <f>BN658+BS658+BX658+CC658+CH658+CM658</f>
        <v>0</v>
      </c>
      <c r="CT660" s="88" t="s">
        <v>1229</v>
      </c>
      <c r="CU660" s="46"/>
      <c r="CV660" s="46"/>
      <c r="CW660" s="46"/>
      <c r="CX660" s="46"/>
      <c r="CY660" s="46"/>
      <c r="CZ660" s="46"/>
      <c r="DA660" s="46"/>
      <c r="DB660" s="46"/>
      <c r="DC660" s="46"/>
      <c r="DD660" s="46"/>
      <c r="DE660" s="46"/>
      <c r="DF660" s="46"/>
      <c r="DG660" s="456"/>
      <c r="DH660" s="456"/>
      <c r="DI660" s="456"/>
      <c r="DJ660" s="456"/>
      <c r="DK660" s="456"/>
      <c r="DL660" s="456"/>
      <c r="DM660" s="456"/>
      <c r="DN660" s="456"/>
      <c r="DO660" s="456"/>
      <c r="DP660" s="456"/>
      <c r="DQ660" s="89" t="s">
        <v>1230</v>
      </c>
      <c r="DR660" s="1724">
        <f>SUM(CS658:DV658)</f>
        <v>0</v>
      </c>
      <c r="DS660" s="1724"/>
      <c r="DT660" s="1724"/>
      <c r="DU660" s="1724"/>
      <c r="DV660" s="1724"/>
      <c r="DW660" s="456"/>
      <c r="DX660" s="1724" t="e">
        <f t="shared" si="22"/>
        <v>#VALUE!</v>
      </c>
      <c r="DY660" s="1724"/>
      <c r="DZ660" s="1724"/>
      <c r="EA660" s="1724"/>
      <c r="EB660" s="1724"/>
      <c r="EC660" s="1724" t="e">
        <f t="shared" si="23"/>
        <v>#VALUE!</v>
      </c>
      <c r="ED660" s="1724"/>
      <c r="EE660" s="1724"/>
      <c r="EF660" s="1724"/>
      <c r="EG660" s="1724"/>
      <c r="EH660" s="1724" t="e">
        <f t="shared" si="24"/>
        <v>#VALUE!</v>
      </c>
      <c r="EI660" s="1724"/>
      <c r="EJ660" s="1724"/>
      <c r="EK660" s="1724"/>
      <c r="EL660" s="1724"/>
      <c r="EM660" s="1724" t="e">
        <f t="shared" si="25"/>
        <v>#VALUE!</v>
      </c>
      <c r="EN660" s="1724"/>
      <c r="EO660" s="1724"/>
      <c r="EP660" s="1724"/>
      <c r="EQ660" s="1724"/>
      <c r="ER660" s="1724" t="e">
        <f t="shared" si="26"/>
        <v>#VALUE!</v>
      </c>
      <c r="ES660" s="1724"/>
      <c r="ET660" s="1724"/>
      <c r="EU660" s="1724"/>
      <c r="EV660" s="1724"/>
      <c r="EW660" s="1724" t="e">
        <f t="shared" si="27"/>
        <v>#VALUE!</v>
      </c>
      <c r="EX660" s="1724"/>
      <c r="EY660" s="1724"/>
      <c r="EZ660" s="1724"/>
      <c r="FA660" s="1724"/>
    </row>
    <row r="661" spans="1:157" ht="13.2">
      <c r="A661" s="63" t="s">
        <v>38</v>
      </c>
      <c r="B661" s="456" t="s">
        <v>1171</v>
      </c>
      <c r="C661" s="456"/>
      <c r="D661" s="456"/>
      <c r="E661" s="456"/>
      <c r="F661" s="456"/>
      <c r="G661" s="1716" t="str">
        <f>C639</f>
        <v>HCD - No Place Like Home</v>
      </c>
      <c r="H661" s="1716"/>
      <c r="I661" s="1716"/>
      <c r="J661" s="1716"/>
      <c r="K661" s="1716"/>
      <c r="L661" s="1716"/>
      <c r="M661" s="1716"/>
      <c r="N661" s="1716"/>
      <c r="O661" s="1716"/>
      <c r="P661" s="1716"/>
      <c r="Q661" s="1716"/>
      <c r="R661" s="1716"/>
      <c r="S661" s="456"/>
      <c r="T661" s="63" t="s">
        <v>81</v>
      </c>
      <c r="U661" s="456" t="s">
        <v>1171</v>
      </c>
      <c r="V661" s="456"/>
      <c r="W661" s="456"/>
      <c r="X661" s="456"/>
      <c r="Y661" s="456"/>
      <c r="Z661" s="1716" t="str">
        <f>C640</f>
        <v>Alameda County</v>
      </c>
      <c r="AA661" s="1716"/>
      <c r="AB661" s="1716"/>
      <c r="AC661" s="1716"/>
      <c r="AD661" s="1716"/>
      <c r="AE661" s="1716"/>
      <c r="AF661" s="1716"/>
      <c r="AG661" s="1716"/>
      <c r="AH661" s="1716"/>
      <c r="AI661" s="1716"/>
      <c r="AJ661" s="1716"/>
      <c r="AK661" s="1716"/>
      <c r="AL661" s="456"/>
      <c r="AZ661" s="46"/>
      <c r="BA661" s="46"/>
      <c r="BB661" s="46"/>
      <c r="BC661" s="46"/>
      <c r="BD661" s="46"/>
      <c r="BE661" s="46"/>
      <c r="BF661" s="46"/>
      <c r="BG661" s="46"/>
      <c r="BH661" s="46"/>
      <c r="BI661" s="46"/>
      <c r="BJ661" s="46"/>
      <c r="BK661" s="46"/>
      <c r="BL661" s="46"/>
      <c r="BM661" s="46"/>
      <c r="BN661" s="456"/>
      <c r="BO661" s="456"/>
      <c r="BP661" s="456"/>
      <c r="BQ661" s="456"/>
      <c r="BR661" s="456"/>
      <c r="BS661" s="456"/>
      <c r="BT661" s="456"/>
      <c r="BU661" s="456"/>
      <c r="BV661" s="456"/>
      <c r="BW661" s="456"/>
      <c r="BX661" s="456"/>
      <c r="BY661" s="456"/>
      <c r="BZ661" s="456"/>
      <c r="CA661" s="456"/>
      <c r="CB661" s="456"/>
      <c r="CC661" s="456"/>
      <c r="CD661" s="456"/>
      <c r="CE661" s="456"/>
      <c r="CF661" s="456"/>
      <c r="CG661" s="456"/>
      <c r="CH661" s="456"/>
      <c r="CI661" s="456"/>
      <c r="CJ661" s="456"/>
      <c r="CK661" s="456"/>
      <c r="CL661" s="456"/>
      <c r="CM661" s="456"/>
      <c r="CN661" s="456"/>
      <c r="CO661" s="456"/>
      <c r="CP661" s="456"/>
      <c r="CQ661" s="456"/>
      <c r="CR661" s="111"/>
      <c r="CS661" s="606">
        <f>BR659+BW659+CB659+CG659+CL659+CQ659</f>
        <v>0</v>
      </c>
      <c r="CT661" s="88" t="s">
        <v>1231</v>
      </c>
      <c r="CU661" s="46"/>
      <c r="CV661" s="46"/>
      <c r="CW661" s="46"/>
      <c r="CX661" s="46"/>
      <c r="CY661" s="46"/>
      <c r="CZ661" s="46"/>
      <c r="DA661" s="46"/>
      <c r="DB661" s="46"/>
      <c r="DC661" s="46"/>
      <c r="DD661" s="46"/>
      <c r="DE661" s="46"/>
      <c r="DF661" s="46"/>
      <c r="DG661" s="456"/>
      <c r="DH661" s="456"/>
      <c r="DI661" s="456"/>
      <c r="DJ661" s="456"/>
      <c r="DK661" s="456"/>
      <c r="DL661" s="456"/>
      <c r="DM661" s="456"/>
      <c r="DN661" s="456"/>
      <c r="DO661" s="456"/>
      <c r="DP661" s="456"/>
      <c r="DQ661" s="456"/>
      <c r="DR661" s="456"/>
      <c r="DS661" s="456"/>
      <c r="DT661" s="456"/>
      <c r="DU661" s="456"/>
      <c r="DV661" s="456"/>
      <c r="DW661" s="456"/>
      <c r="DX661" s="1724" t="e">
        <f t="shared" si="22"/>
        <v>#VALUE!</v>
      </c>
      <c r="DY661" s="1724"/>
      <c r="DZ661" s="1724"/>
      <c r="EA661" s="1724"/>
      <c r="EB661" s="1724"/>
      <c r="EC661" s="1724" t="e">
        <f t="shared" si="23"/>
        <v>#VALUE!</v>
      </c>
      <c r="ED661" s="1724"/>
      <c r="EE661" s="1724"/>
      <c r="EF661" s="1724"/>
      <c r="EG661" s="1724"/>
      <c r="EH661" s="1724" t="e">
        <f t="shared" si="24"/>
        <v>#VALUE!</v>
      </c>
      <c r="EI661" s="1724"/>
      <c r="EJ661" s="1724"/>
      <c r="EK661" s="1724"/>
      <c r="EL661" s="1724"/>
      <c r="EM661" s="1724" t="e">
        <f t="shared" si="25"/>
        <v>#VALUE!</v>
      </c>
      <c r="EN661" s="1724"/>
      <c r="EO661" s="1724"/>
      <c r="EP661" s="1724"/>
      <c r="EQ661" s="1724"/>
      <c r="ER661" s="1724" t="e">
        <f t="shared" si="26"/>
        <v>#VALUE!</v>
      </c>
      <c r="ES661" s="1724"/>
      <c r="ET661" s="1724"/>
      <c r="EU661" s="1724"/>
      <c r="EV661" s="1724"/>
      <c r="EW661" s="1724" t="e">
        <f t="shared" si="27"/>
        <v>#VALUE!</v>
      </c>
      <c r="EX661" s="1724"/>
      <c r="EY661" s="1724"/>
      <c r="EZ661" s="1724"/>
      <c r="FA661" s="1724"/>
    </row>
    <row r="662" spans="1:157" ht="13.2">
      <c r="A662" s="26"/>
      <c r="B662" s="456" t="s">
        <v>851</v>
      </c>
      <c r="C662" s="456"/>
      <c r="D662" s="456"/>
      <c r="E662" s="456"/>
      <c r="F662" s="456"/>
      <c r="G662" s="1726" t="s">
        <v>1232</v>
      </c>
      <c r="H662" s="1727"/>
      <c r="I662" s="1727"/>
      <c r="J662" s="1727"/>
      <c r="K662" s="1727"/>
      <c r="L662" s="1727"/>
      <c r="M662" s="1727"/>
      <c r="N662" s="1727"/>
      <c r="O662" s="1727"/>
      <c r="P662" s="1727"/>
      <c r="Q662" s="1727"/>
      <c r="R662" s="1727"/>
      <c r="S662" s="456"/>
      <c r="T662" s="26"/>
      <c r="U662" s="456" t="s">
        <v>851</v>
      </c>
      <c r="V662" s="456"/>
      <c r="W662" s="456"/>
      <c r="X662" s="456"/>
      <c r="Y662" s="456"/>
      <c r="Z662" s="1726" t="s">
        <v>1181</v>
      </c>
      <c r="AA662" s="1727"/>
      <c r="AB662" s="1727"/>
      <c r="AC662" s="1727"/>
      <c r="AD662" s="1727"/>
      <c r="AE662" s="1727"/>
      <c r="AF662" s="1727"/>
      <c r="AG662" s="1727"/>
      <c r="AH662" s="1727"/>
      <c r="AI662" s="1727"/>
      <c r="AJ662" s="1727"/>
      <c r="AK662" s="1727"/>
      <c r="AL662" s="456"/>
      <c r="AZ662" s="46"/>
      <c r="BA662" s="46"/>
      <c r="BB662" s="46"/>
      <c r="BC662" s="46"/>
      <c r="BD662" s="46"/>
      <c r="BE662" s="46"/>
      <c r="BF662" s="46"/>
      <c r="BG662" s="46"/>
      <c r="BH662" s="46"/>
      <c r="BI662" s="46"/>
      <c r="BJ662" s="46"/>
      <c r="BK662" s="46"/>
      <c r="BL662" s="46"/>
      <c r="BM662" s="46"/>
      <c r="BN662" s="46" t="s">
        <v>1233</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56"/>
      <c r="CT662" s="456"/>
      <c r="CU662" s="456"/>
      <c r="CV662" s="46"/>
      <c r="CW662" s="46"/>
      <c r="CX662" s="46"/>
      <c r="CY662" s="46"/>
      <c r="CZ662" s="46"/>
      <c r="DA662" s="46"/>
      <c r="DB662" s="46"/>
      <c r="DC662" s="46"/>
      <c r="DD662" s="46"/>
      <c r="DE662" s="46"/>
      <c r="DF662" s="46"/>
      <c r="DG662" s="456"/>
      <c r="DH662" s="456"/>
      <c r="DI662" s="456"/>
      <c r="DJ662" s="456"/>
      <c r="DK662" s="456"/>
      <c r="DL662" s="456"/>
      <c r="DM662" s="456"/>
      <c r="DN662" s="456"/>
      <c r="DO662" s="456"/>
      <c r="DP662" s="456"/>
      <c r="DQ662" s="456"/>
      <c r="DR662" s="456"/>
      <c r="DS662" s="456"/>
      <c r="DT662" s="456"/>
      <c r="DU662" s="456"/>
      <c r="DV662" s="456"/>
      <c r="DW662" s="456"/>
      <c r="DX662" s="1724" t="e">
        <f t="shared" si="22"/>
        <v>#VALUE!</v>
      </c>
      <c r="DY662" s="1724"/>
      <c r="DZ662" s="1724"/>
      <c r="EA662" s="1724"/>
      <c r="EB662" s="1724"/>
      <c r="EC662" s="1724" t="e">
        <f t="shared" si="23"/>
        <v>#VALUE!</v>
      </c>
      <c r="ED662" s="1724"/>
      <c r="EE662" s="1724"/>
      <c r="EF662" s="1724"/>
      <c r="EG662" s="1724"/>
      <c r="EH662" s="1724" t="e">
        <f t="shared" si="24"/>
        <v>#VALUE!</v>
      </c>
      <c r="EI662" s="1724"/>
      <c r="EJ662" s="1724"/>
      <c r="EK662" s="1724"/>
      <c r="EL662" s="1724"/>
      <c r="EM662" s="1724" t="e">
        <f t="shared" si="25"/>
        <v>#VALUE!</v>
      </c>
      <c r="EN662" s="1724"/>
      <c r="EO662" s="1724"/>
      <c r="EP662" s="1724"/>
      <c r="EQ662" s="1724"/>
      <c r="ER662" s="1724" t="e">
        <f t="shared" si="26"/>
        <v>#VALUE!</v>
      </c>
      <c r="ES662" s="1724"/>
      <c r="ET662" s="1724"/>
      <c r="EU662" s="1724"/>
      <c r="EV662" s="1724"/>
      <c r="EW662" s="1724" t="e">
        <f t="shared" si="27"/>
        <v>#VALUE!</v>
      </c>
      <c r="EX662" s="1724"/>
      <c r="EY662" s="1724"/>
      <c r="EZ662" s="1724"/>
      <c r="FA662" s="1724"/>
    </row>
    <row r="663" spans="1:157" ht="13.2">
      <c r="A663" s="26"/>
      <c r="B663" s="456" t="s">
        <v>723</v>
      </c>
      <c r="C663" s="456"/>
      <c r="D663" s="456"/>
      <c r="E663" s="456"/>
      <c r="F663" s="456"/>
      <c r="G663" s="1725" t="s">
        <v>732</v>
      </c>
      <c r="H663" s="1747"/>
      <c r="I663" s="1747"/>
      <c r="J663" s="1747"/>
      <c r="K663" s="1747"/>
      <c r="L663" s="1747"/>
      <c r="M663" s="1747"/>
      <c r="N663" s="1747"/>
      <c r="O663" s="1747"/>
      <c r="P663" s="1747"/>
      <c r="Q663" s="1747"/>
      <c r="R663" s="1747"/>
      <c r="S663" s="456"/>
      <c r="T663" s="26"/>
      <c r="U663" s="456" t="s">
        <v>723</v>
      </c>
      <c r="V663" s="456"/>
      <c r="W663" s="456"/>
      <c r="X663" s="456"/>
      <c r="Y663" s="456"/>
      <c r="Z663" s="1725" t="s">
        <v>624</v>
      </c>
      <c r="AA663" s="1747"/>
      <c r="AB663" s="1747"/>
      <c r="AC663" s="1747"/>
      <c r="AD663" s="1747"/>
      <c r="AE663" s="1747"/>
      <c r="AF663" s="1747"/>
      <c r="AG663" s="1747"/>
      <c r="AH663" s="1747"/>
      <c r="AI663" s="1747"/>
      <c r="AJ663" s="1747"/>
      <c r="AK663" s="1747"/>
      <c r="AL663" s="456"/>
      <c r="AZ663" s="46"/>
      <c r="BA663" s="46"/>
      <c r="BB663" s="46"/>
      <c r="BC663" s="46"/>
      <c r="BD663" s="46"/>
      <c r="BE663" s="46"/>
      <c r="BF663" s="46"/>
      <c r="BG663" s="46"/>
      <c r="BH663" s="46"/>
      <c r="BI663" s="46"/>
      <c r="BJ663" s="46"/>
      <c r="BK663" s="46"/>
      <c r="BL663" s="46"/>
      <c r="BM663" s="46"/>
      <c r="BN663" s="1728">
        <f>BN635+BN644+BN658</f>
        <v>8</v>
      </c>
      <c r="BO663" s="1729"/>
      <c r="BP663" s="1729"/>
      <c r="BQ663" s="1729"/>
      <c r="BR663" s="1730"/>
      <c r="BS663" s="1728">
        <f>BS635+BS644+BS658</f>
        <v>27</v>
      </c>
      <c r="BT663" s="1729"/>
      <c r="BU663" s="1729"/>
      <c r="BV663" s="1729"/>
      <c r="BW663" s="1730"/>
      <c r="BX663" s="1728">
        <f>BX635+BX644+BX658</f>
        <v>19</v>
      </c>
      <c r="BY663" s="1729"/>
      <c r="BZ663" s="1729"/>
      <c r="CA663" s="1729"/>
      <c r="CB663" s="1730"/>
      <c r="CC663" s="1728">
        <f>CC635+CC644+CC658</f>
        <v>18</v>
      </c>
      <c r="CD663" s="1729"/>
      <c r="CE663" s="1729"/>
      <c r="CF663" s="1729"/>
      <c r="CG663" s="1730"/>
      <c r="CH663" s="1728">
        <f>CH635+CH644+CH658</f>
        <v>0</v>
      </c>
      <c r="CI663" s="1729"/>
      <c r="CJ663" s="1729"/>
      <c r="CK663" s="1729"/>
      <c r="CL663" s="1730"/>
      <c r="CM663" s="1728">
        <f>CM658+CM644+CM635</f>
        <v>0</v>
      </c>
      <c r="CN663" s="1729"/>
      <c r="CO663" s="1729"/>
      <c r="CP663" s="1729"/>
      <c r="CQ663" s="1730"/>
      <c r="CR663" s="111"/>
      <c r="CS663" s="606">
        <f>CS637+CS661</f>
        <v>125</v>
      </c>
      <c r="CT663" s="88" t="s">
        <v>1234</v>
      </c>
      <c r="CU663" s="46"/>
      <c r="CV663" s="46"/>
      <c r="CW663" s="46"/>
      <c r="CX663" s="46"/>
      <c r="CY663" s="46"/>
      <c r="CZ663" s="46"/>
      <c r="DA663" s="46"/>
      <c r="DB663" s="46"/>
      <c r="DC663" s="46"/>
      <c r="DD663" s="46"/>
      <c r="DE663" s="46"/>
      <c r="DF663" s="46"/>
      <c r="DG663" s="456"/>
      <c r="DH663" s="456"/>
      <c r="DI663" s="456"/>
      <c r="DJ663" s="456"/>
      <c r="DK663" s="456"/>
      <c r="DL663" s="456"/>
      <c r="DM663" s="456"/>
      <c r="DN663" s="456"/>
      <c r="DO663" s="456"/>
      <c r="DP663" s="456"/>
      <c r="DQ663" s="456"/>
      <c r="DR663" s="456"/>
      <c r="DS663" s="456"/>
      <c r="DT663" s="456"/>
      <c r="DU663" s="456"/>
      <c r="DV663" s="456"/>
      <c r="DW663" s="456"/>
      <c r="DX663" s="1724">
        <f>SUMIF(DX638:EB662,"&gt;0")</f>
        <v>515.125</v>
      </c>
      <c r="DY663" s="1724"/>
      <c r="DZ663" s="1724"/>
      <c r="EA663" s="1724"/>
      <c r="EB663" s="1724"/>
      <c r="EC663" s="1724">
        <f>SUMIF(EC638:EG662,"&gt;0")</f>
        <v>930.85493827160485</v>
      </c>
      <c r="ED663" s="1724"/>
      <c r="EE663" s="1724"/>
      <c r="EF663" s="1724"/>
      <c r="EG663" s="1724"/>
      <c r="EH663" s="1724">
        <f>SUMIF(EH638:EL662,"&gt;0")</f>
        <v>1367.5416666666667</v>
      </c>
      <c r="EI663" s="1724"/>
      <c r="EJ663" s="1724"/>
      <c r="EK663" s="1724"/>
      <c r="EL663" s="1724"/>
      <c r="EM663" s="1724">
        <f>SUMIF(EM638:EQ662,"&gt;0")</f>
        <v>1802.8703703703704</v>
      </c>
      <c r="EN663" s="1724"/>
      <c r="EO663" s="1724"/>
      <c r="EP663" s="1724"/>
      <c r="EQ663" s="1724"/>
      <c r="ER663" s="1724">
        <f>SUMIF(ER638:EV662,"&gt;0")</f>
        <v>0</v>
      </c>
      <c r="ES663" s="1724"/>
      <c r="ET663" s="1724"/>
      <c r="EU663" s="1724"/>
      <c r="EV663" s="1724"/>
      <c r="EW663" s="1724">
        <f>SUMIF(EW638:FA662,"&gt;0")</f>
        <v>0</v>
      </c>
      <c r="EX663" s="1724"/>
      <c r="EY663" s="1724"/>
      <c r="EZ663" s="1724"/>
      <c r="FA663" s="1724"/>
    </row>
    <row r="664" spans="1:157" ht="13.2">
      <c r="A664" s="26"/>
      <c r="B664" s="456" t="s">
        <v>1173</v>
      </c>
      <c r="C664" s="456"/>
      <c r="D664" s="456"/>
      <c r="E664" s="456"/>
      <c r="F664" s="456"/>
      <c r="G664" s="1725" t="s">
        <v>1235</v>
      </c>
      <c r="H664" s="1747"/>
      <c r="I664" s="1747"/>
      <c r="J664" s="1747"/>
      <c r="K664" s="1747"/>
      <c r="L664" s="1747"/>
      <c r="M664" s="1747"/>
      <c r="N664" s="1747"/>
      <c r="O664" s="1747"/>
      <c r="P664" s="1747"/>
      <c r="Q664" s="1747"/>
      <c r="R664" s="1747"/>
      <c r="S664" s="456"/>
      <c r="T664" s="26"/>
      <c r="U664" s="456" t="s">
        <v>1173</v>
      </c>
      <c r="V664" s="456"/>
      <c r="W664" s="456"/>
      <c r="X664" s="456"/>
      <c r="Y664" s="456"/>
      <c r="Z664" s="1725" t="s">
        <v>1183</v>
      </c>
      <c r="AA664" s="1747"/>
      <c r="AB664" s="1747"/>
      <c r="AC664" s="1747"/>
      <c r="AD664" s="1747"/>
      <c r="AE664" s="1747"/>
      <c r="AF664" s="1747"/>
      <c r="AG664" s="1747"/>
      <c r="AH664" s="1747"/>
      <c r="AI664" s="1747"/>
      <c r="AJ664" s="1747"/>
      <c r="AK664" s="1747"/>
      <c r="AL664" s="456"/>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56"/>
      <c r="DH664" s="456"/>
      <c r="DI664" s="456"/>
      <c r="DJ664" s="456"/>
      <c r="DK664" s="456"/>
      <c r="DL664" s="456"/>
      <c r="DM664" s="456"/>
      <c r="DN664" s="456"/>
      <c r="DO664" s="456"/>
      <c r="DP664" s="456"/>
      <c r="DQ664" s="456"/>
      <c r="DR664" s="456"/>
      <c r="DS664" s="456"/>
      <c r="DT664" s="456"/>
      <c r="DU664" s="456"/>
      <c r="DV664" s="456"/>
      <c r="DW664" s="456"/>
      <c r="DX664" s="456"/>
      <c r="DY664" s="456"/>
      <c r="DZ664" s="456"/>
      <c r="EA664" s="456"/>
      <c r="EB664" s="456"/>
      <c r="EC664" s="456"/>
      <c r="ED664" s="456"/>
      <c r="EE664" s="456"/>
      <c r="EF664" s="456"/>
      <c r="EG664" s="456"/>
      <c r="EH664" s="456"/>
      <c r="EI664" s="456"/>
      <c r="EJ664" s="456"/>
      <c r="EK664" s="456"/>
      <c r="EL664" s="456"/>
      <c r="EM664" s="456"/>
      <c r="EN664" s="456"/>
      <c r="EO664" s="456"/>
      <c r="EP664" s="456"/>
      <c r="EQ664" s="456"/>
      <c r="ER664" s="456"/>
      <c r="ES664" s="456"/>
      <c r="ET664" s="456"/>
      <c r="EU664" s="456"/>
      <c r="EV664" s="456"/>
      <c r="EW664" s="456"/>
      <c r="EX664" s="456"/>
      <c r="EY664" s="456"/>
      <c r="EZ664" s="456"/>
      <c r="FA664" s="456"/>
    </row>
    <row r="665" spans="1:157" ht="12.75" customHeight="1">
      <c r="A665" s="26"/>
      <c r="B665" s="456" t="s">
        <v>630</v>
      </c>
      <c r="C665" s="456"/>
      <c r="D665" s="456"/>
      <c r="E665" s="456"/>
      <c r="F665" s="456"/>
      <c r="G665" s="1983" t="s">
        <v>1236</v>
      </c>
      <c r="H665" s="1983"/>
      <c r="I665" s="1983"/>
      <c r="J665" s="1983"/>
      <c r="K665" s="1983"/>
      <c r="L665" s="1983"/>
      <c r="M665" s="456"/>
      <c r="N665" s="456"/>
      <c r="O665" s="1468" t="s">
        <v>859</v>
      </c>
      <c r="P665" s="1725"/>
      <c r="Q665" s="1725"/>
      <c r="R665" s="1725"/>
      <c r="S665" s="456"/>
      <c r="T665" s="26"/>
      <c r="U665" s="456" t="s">
        <v>630</v>
      </c>
      <c r="V665" s="456"/>
      <c r="W665" s="456"/>
      <c r="X665" s="456"/>
      <c r="Y665" s="456"/>
      <c r="Z665" s="1983" t="s">
        <v>631</v>
      </c>
      <c r="AA665" s="1983"/>
      <c r="AB665" s="1983"/>
      <c r="AC665" s="1983"/>
      <c r="AD665" s="1983"/>
      <c r="AE665" s="1983"/>
      <c r="AF665" s="456"/>
      <c r="AG665" s="456"/>
      <c r="AH665" s="1468" t="s">
        <v>859</v>
      </c>
      <c r="AI665" s="1725"/>
      <c r="AJ665" s="1725"/>
      <c r="AK665" s="1725"/>
      <c r="AL665" s="456"/>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56"/>
      <c r="DH665" s="456"/>
      <c r="DI665" s="456"/>
      <c r="DJ665" s="456"/>
      <c r="DK665" s="456"/>
      <c r="DL665" s="456"/>
      <c r="DM665" s="456"/>
      <c r="DN665" s="456"/>
      <c r="DO665" s="456"/>
      <c r="DP665" s="456"/>
      <c r="DQ665" s="456"/>
      <c r="DR665" s="456"/>
      <c r="DS665" s="456"/>
      <c r="DT665" s="456"/>
      <c r="DU665" s="456"/>
      <c r="DV665" s="456"/>
      <c r="DW665" s="456"/>
      <c r="DX665" s="456"/>
      <c r="DY665" s="456"/>
      <c r="DZ665" s="456"/>
      <c r="EA665" s="456"/>
      <c r="EB665" s="456"/>
      <c r="EC665" s="456"/>
      <c r="ED665" s="456"/>
      <c r="EE665" s="456"/>
      <c r="EF665" s="456"/>
      <c r="EG665" s="456"/>
      <c r="EH665" s="456"/>
      <c r="EI665" s="456"/>
      <c r="EJ665" s="456"/>
      <c r="EK665" s="456"/>
      <c r="EL665" s="456"/>
      <c r="EM665" s="456"/>
      <c r="EN665" s="456"/>
      <c r="EO665" s="456"/>
      <c r="EP665" s="456"/>
      <c r="EQ665" s="456"/>
      <c r="ER665" s="456"/>
      <c r="ES665" s="456"/>
      <c r="ET665" s="456"/>
      <c r="EU665" s="456"/>
      <c r="EV665" s="456"/>
      <c r="EW665" s="456"/>
      <c r="EX665" s="456"/>
      <c r="EY665" s="456"/>
      <c r="EZ665" s="456"/>
      <c r="FA665" s="456"/>
    </row>
    <row r="666" spans="1:157" ht="12.75" customHeight="1">
      <c r="A666" s="26"/>
      <c r="B666" s="456" t="s">
        <v>1176</v>
      </c>
      <c r="C666" s="456"/>
      <c r="D666" s="456"/>
      <c r="E666" s="456"/>
      <c r="F666" s="456"/>
      <c r="G666" s="456"/>
      <c r="H666" s="1726" t="s">
        <v>1186</v>
      </c>
      <c r="I666" s="1727"/>
      <c r="J666" s="1727"/>
      <c r="K666" s="1727"/>
      <c r="L666" s="1727"/>
      <c r="M666" s="1727"/>
      <c r="N666" s="1727"/>
      <c r="O666" s="1727"/>
      <c r="P666" s="1727"/>
      <c r="Q666" s="1727"/>
      <c r="R666" s="1727"/>
      <c r="S666" s="456"/>
      <c r="T666" s="26"/>
      <c r="U666" s="456" t="s">
        <v>1176</v>
      </c>
      <c r="V666" s="456"/>
      <c r="W666" s="456"/>
      <c r="X666" s="456"/>
      <c r="Y666" s="456"/>
      <c r="Z666" s="456"/>
      <c r="AA666" s="1726" t="s">
        <v>1186</v>
      </c>
      <c r="AB666" s="1727"/>
      <c r="AC666" s="1727"/>
      <c r="AD666" s="1727"/>
      <c r="AE666" s="1727"/>
      <c r="AF666" s="1727"/>
      <c r="AG666" s="1727"/>
      <c r="AH666" s="1727"/>
      <c r="AI666" s="1727"/>
      <c r="AJ666" s="1727"/>
      <c r="AK666" s="1727"/>
      <c r="AL666" s="456"/>
      <c r="AZ666" s="46"/>
      <c r="BA666" s="46"/>
      <c r="BB666" s="46"/>
      <c r="BC666" s="46"/>
      <c r="BD666" s="46"/>
      <c r="BE666" s="46"/>
      <c r="BF666" s="46"/>
      <c r="BG666" s="46"/>
      <c r="BH666" s="46"/>
      <c r="BI666" s="46"/>
      <c r="BJ666" s="46"/>
      <c r="BK666" s="46"/>
      <c r="BL666" s="46"/>
      <c r="BM666" s="46"/>
      <c r="BN666" s="46"/>
      <c r="BO666" s="46"/>
      <c r="BP666" s="181" t="s">
        <v>1237</v>
      </c>
      <c r="BQ666" s="182"/>
      <c r="BR666" s="182"/>
      <c r="BS666" s="182"/>
      <c r="BT666" s="182"/>
      <c r="BU666" s="182"/>
      <c r="BV666" s="182"/>
      <c r="BW666" s="46"/>
      <c r="BX666" s="181" t="s">
        <v>1238</v>
      </c>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56"/>
      <c r="DF666" s="456"/>
      <c r="DG666" s="456"/>
      <c r="DH666" s="456"/>
      <c r="DI666" s="456"/>
      <c r="DJ666" s="456"/>
      <c r="DK666" s="456"/>
      <c r="DL666" s="456"/>
      <c r="DM666" s="456"/>
      <c r="DN666" s="456"/>
      <c r="DO666" s="456"/>
      <c r="DP666" s="456"/>
      <c r="DQ666" s="456"/>
      <c r="DR666" s="456"/>
      <c r="DS666" s="456"/>
      <c r="DT666" s="456"/>
      <c r="DU666" s="456"/>
      <c r="DV666" s="456"/>
      <c r="DW666" s="456"/>
      <c r="DX666" s="456"/>
      <c r="DY666" s="456"/>
      <c r="DZ666" s="456"/>
      <c r="EA666" s="456"/>
      <c r="EB666" s="456"/>
      <c r="EC666" s="456"/>
      <c r="ED666" s="456"/>
      <c r="EE666" s="456"/>
      <c r="EF666" s="456"/>
      <c r="EG666" s="456"/>
      <c r="EH666" s="456"/>
      <c r="EI666" s="456"/>
      <c r="EJ666" s="456"/>
      <c r="EK666" s="456"/>
      <c r="EL666" s="456"/>
      <c r="EM666" s="456"/>
      <c r="EN666" s="456"/>
      <c r="EO666" s="456"/>
      <c r="EP666" s="456"/>
      <c r="EQ666" s="456"/>
      <c r="ER666" s="456"/>
      <c r="ES666" s="456"/>
      <c r="ET666" s="456"/>
      <c r="EU666" s="456"/>
      <c r="EV666" s="456"/>
      <c r="EW666" s="456"/>
      <c r="EX666" s="456"/>
      <c r="EY666" s="456"/>
      <c r="EZ666" s="456"/>
      <c r="FA666" s="456"/>
    </row>
    <row r="667" spans="1:157" ht="13.2">
      <c r="A667" s="26"/>
      <c r="B667" s="456" t="s">
        <v>1180</v>
      </c>
      <c r="C667" s="456"/>
      <c r="D667" s="456"/>
      <c r="E667" s="456"/>
      <c r="F667" s="456"/>
      <c r="G667" s="456"/>
      <c r="H667" s="456"/>
      <c r="I667" s="456"/>
      <c r="J667" s="456"/>
      <c r="K667" s="456"/>
      <c r="L667" s="456"/>
      <c r="M667" s="456"/>
      <c r="N667" s="1731" t="s">
        <v>643</v>
      </c>
      <c r="O667" s="1731"/>
      <c r="P667" s="456"/>
      <c r="Q667" s="456"/>
      <c r="R667" s="456"/>
      <c r="S667" s="456"/>
      <c r="T667" s="26"/>
      <c r="U667" s="456" t="s">
        <v>1180</v>
      </c>
      <c r="V667" s="456"/>
      <c r="W667" s="456"/>
      <c r="X667" s="456"/>
      <c r="Y667" s="456"/>
      <c r="Z667" s="456"/>
      <c r="AA667" s="456"/>
      <c r="AB667" s="456"/>
      <c r="AC667" s="456"/>
      <c r="AD667" s="456"/>
      <c r="AE667" s="456"/>
      <c r="AF667" s="456"/>
      <c r="AG667" s="1731" t="s">
        <v>643</v>
      </c>
      <c r="AH667" s="1731"/>
      <c r="AI667" s="456"/>
      <c r="AJ667" s="456"/>
      <c r="AK667" s="456"/>
      <c r="AL667" s="456"/>
      <c r="AZ667" s="46"/>
      <c r="BA667" s="46"/>
      <c r="BB667" s="46"/>
      <c r="BC667" s="46"/>
      <c r="BD667" s="46"/>
      <c r="BE667" s="46"/>
      <c r="BF667" s="46"/>
      <c r="BG667" s="46"/>
      <c r="BH667" s="46"/>
      <c r="BI667" s="46"/>
      <c r="BJ667" s="46"/>
      <c r="BK667" s="46"/>
      <c r="BL667" s="46"/>
      <c r="BM667" s="46"/>
      <c r="BN667" s="46"/>
      <c r="BO667" s="46"/>
      <c r="BP667" s="251" t="s">
        <v>1239</v>
      </c>
      <c r="BQ667" s="182"/>
      <c r="BR667" s="182"/>
      <c r="BS667" s="182"/>
      <c r="BT667" s="182"/>
      <c r="BU667" s="182"/>
      <c r="BV667" s="182"/>
      <c r="BW667" s="46"/>
      <c r="BX667" s="251" t="s">
        <v>1240</v>
      </c>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56"/>
      <c r="DF667" s="456"/>
      <c r="DG667" s="456"/>
      <c r="DH667" s="456"/>
      <c r="DI667" s="456"/>
      <c r="DJ667" s="456"/>
      <c r="DK667" s="456"/>
      <c r="DL667" s="456"/>
      <c r="DM667" s="456"/>
      <c r="DN667" s="456"/>
      <c r="DO667" s="456"/>
      <c r="DP667" s="456"/>
      <c r="DQ667" s="456"/>
      <c r="DR667" s="456"/>
      <c r="DS667" s="456"/>
      <c r="DT667" s="456"/>
      <c r="DU667" s="456"/>
      <c r="DV667" s="456"/>
      <c r="DW667" s="456"/>
      <c r="DX667" s="456"/>
      <c r="DY667" s="456"/>
      <c r="DZ667" s="456"/>
      <c r="EA667" s="456"/>
      <c r="EB667" s="456"/>
      <c r="EC667" s="456"/>
      <c r="ED667" s="456"/>
      <c r="EE667" s="456"/>
      <c r="EF667" s="456"/>
      <c r="EG667" s="456"/>
      <c r="EH667" s="456"/>
      <c r="EI667" s="456"/>
      <c r="EJ667" s="456"/>
      <c r="EK667" s="456"/>
      <c r="EL667" s="456"/>
      <c r="EM667" s="456"/>
      <c r="EN667" s="456"/>
      <c r="EO667" s="456"/>
      <c r="EP667" s="456"/>
      <c r="EQ667" s="456"/>
      <c r="ER667" s="456"/>
      <c r="ES667" s="456"/>
      <c r="ET667" s="456"/>
      <c r="EU667" s="456"/>
      <c r="EV667" s="456"/>
      <c r="EW667" s="456"/>
      <c r="EX667" s="456"/>
      <c r="EY667" s="456"/>
      <c r="EZ667" s="456"/>
      <c r="FA667" s="456"/>
    </row>
    <row r="668" spans="1:157" ht="13.2">
      <c r="A668" s="26"/>
      <c r="B668" s="456"/>
      <c r="C668" s="456"/>
      <c r="D668" s="456"/>
      <c r="E668" s="456"/>
      <c r="F668" s="456"/>
      <c r="G668" s="456"/>
      <c r="H668" s="456"/>
      <c r="I668" s="456"/>
      <c r="J668" s="456"/>
      <c r="K668" s="456"/>
      <c r="L668" s="456"/>
      <c r="M668" s="456"/>
      <c r="N668" s="456"/>
      <c r="O668" s="456"/>
      <c r="P668" s="456"/>
      <c r="Q668" s="456"/>
      <c r="R668" s="456"/>
      <c r="S668" s="456"/>
      <c r="T668" s="26"/>
      <c r="U668" s="456"/>
      <c r="V668" s="456"/>
      <c r="W668" s="456"/>
      <c r="X668" s="456"/>
      <c r="Y668" s="456"/>
      <c r="Z668" s="456"/>
      <c r="AA668" s="456"/>
      <c r="AB668" s="456"/>
      <c r="AC668" s="456"/>
      <c r="AD668" s="456"/>
      <c r="AE668" s="456"/>
      <c r="AF668" s="456"/>
      <c r="AG668" s="456"/>
      <c r="AH668" s="456"/>
      <c r="AI668" s="456"/>
      <c r="AJ668" s="456"/>
      <c r="AK668" s="456"/>
      <c r="AL668" s="456"/>
      <c r="AZ668" s="46"/>
      <c r="BA668" s="46"/>
      <c r="BB668" s="46"/>
      <c r="BC668" s="46"/>
      <c r="BD668" s="46"/>
      <c r="BE668" s="46"/>
      <c r="BF668" s="46"/>
      <c r="BG668" s="46"/>
      <c r="BH668" s="46"/>
      <c r="BI668" s="46"/>
      <c r="BJ668" s="46"/>
      <c r="BK668" s="46"/>
      <c r="BL668" s="46"/>
      <c r="BM668" s="46"/>
      <c r="BN668" s="46"/>
      <c r="BO668" s="46"/>
      <c r="BP668" s="1469"/>
      <c r="BQ668" s="1470"/>
      <c r="BR668" s="1471"/>
      <c r="BS668" s="1471"/>
      <c r="BT668" s="1471"/>
      <c r="BU668" s="1471"/>
      <c r="BV668" s="147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56"/>
      <c r="DF668" s="456"/>
      <c r="DG668" s="456"/>
      <c r="DH668" s="456"/>
      <c r="DI668" s="456"/>
      <c r="DJ668" s="456"/>
      <c r="DK668" s="456"/>
      <c r="DL668" s="456"/>
      <c r="DM668" s="456"/>
      <c r="DN668" s="456"/>
      <c r="DO668" s="456"/>
      <c r="DP668" s="456"/>
      <c r="DQ668" s="456"/>
      <c r="DR668" s="456"/>
      <c r="DS668" s="456"/>
      <c r="DT668" s="456"/>
      <c r="DU668" s="456"/>
      <c r="DV668" s="456"/>
      <c r="DW668" s="456"/>
      <c r="DX668" s="456"/>
      <c r="DY668" s="456"/>
      <c r="DZ668" s="456"/>
      <c r="EA668" s="456"/>
      <c r="EB668" s="456"/>
      <c r="EC668" s="456"/>
      <c r="ED668" s="456"/>
      <c r="EE668" s="456"/>
      <c r="EF668" s="456"/>
      <c r="EG668" s="456"/>
      <c r="EH668" s="456"/>
      <c r="EI668" s="456"/>
      <c r="EJ668" s="456"/>
      <c r="EK668" s="456"/>
      <c r="EL668" s="456"/>
      <c r="EM668" s="456"/>
      <c r="EN668" s="456"/>
      <c r="EO668" s="456"/>
      <c r="EP668" s="456"/>
      <c r="EQ668" s="456"/>
      <c r="ER668" s="456"/>
      <c r="ES668" s="456"/>
      <c r="ET668" s="456"/>
      <c r="EU668" s="456"/>
      <c r="EV668" s="456"/>
      <c r="EW668" s="456"/>
      <c r="EX668" s="456"/>
      <c r="EY668" s="456"/>
      <c r="EZ668" s="456"/>
      <c r="FA668" s="456"/>
    </row>
    <row r="669" spans="1:157" ht="13.8" thickBot="1">
      <c r="A669" s="63" t="s">
        <v>85</v>
      </c>
      <c r="B669" s="456" t="s">
        <v>1171</v>
      </c>
      <c r="C669" s="456"/>
      <c r="D669" s="456"/>
      <c r="E669" s="456"/>
      <c r="F669" s="456"/>
      <c r="G669" s="1716" t="str">
        <f>C641</f>
        <v>AHP</v>
      </c>
      <c r="H669" s="1716"/>
      <c r="I669" s="1716"/>
      <c r="J669" s="1716"/>
      <c r="K669" s="1716"/>
      <c r="L669" s="1716"/>
      <c r="M669" s="1716"/>
      <c r="N669" s="1716"/>
      <c r="O669" s="1716"/>
      <c r="P669" s="1716"/>
      <c r="Q669" s="1716"/>
      <c r="R669" s="1716"/>
      <c r="S669" s="456"/>
      <c r="T669" s="63" t="s">
        <v>1159</v>
      </c>
      <c r="U669" s="456" t="s">
        <v>1171</v>
      </c>
      <c r="V669" s="456"/>
      <c r="W669" s="456"/>
      <c r="X669" s="456"/>
      <c r="Y669" s="456"/>
      <c r="Z669" s="1716" t="str">
        <f>C642</f>
        <v>Regional Center of the East Bay</v>
      </c>
      <c r="AA669" s="1716"/>
      <c r="AB669" s="1716"/>
      <c r="AC669" s="1716"/>
      <c r="AD669" s="1716"/>
      <c r="AE669" s="1716"/>
      <c r="AF669" s="1716"/>
      <c r="AG669" s="1716"/>
      <c r="AH669" s="1716"/>
      <c r="AI669" s="1716"/>
      <c r="AJ669" s="1716"/>
      <c r="AK669" s="1716"/>
      <c r="AL669" s="456"/>
      <c r="AZ669" s="46"/>
      <c r="BA669" s="1472" t="s">
        <v>1241</v>
      </c>
      <c r="BB669" s="46"/>
      <c r="BC669" s="46"/>
      <c r="BD669" s="46"/>
      <c r="BE669" s="46"/>
      <c r="BF669" s="1448"/>
      <c r="BG669" s="196" t="s">
        <v>1242</v>
      </c>
      <c r="BH669" s="1448"/>
      <c r="BI669" s="1448"/>
      <c r="BJ669" s="46"/>
      <c r="BK669" s="46"/>
      <c r="BL669" s="46"/>
      <c r="BM669" s="46"/>
      <c r="BN669" s="46"/>
      <c r="BO669" s="46"/>
      <c r="BP669" s="311" t="s">
        <v>1243</v>
      </c>
      <c r="BQ669" s="312" t="s">
        <v>1195</v>
      </c>
      <c r="BR669" s="312" t="s">
        <v>1199</v>
      </c>
      <c r="BS669" s="312" t="s">
        <v>1200</v>
      </c>
      <c r="BT669" s="312" t="s">
        <v>1201</v>
      </c>
      <c r="BU669" s="312" t="s">
        <v>1204</v>
      </c>
      <c r="BV669" s="312" t="s">
        <v>1203</v>
      </c>
      <c r="BW669" s="46"/>
      <c r="BX669" s="312" t="s">
        <v>1195</v>
      </c>
      <c r="BY669" s="312" t="s">
        <v>1199</v>
      </c>
      <c r="BZ669" s="312" t="s">
        <v>1200</v>
      </c>
      <c r="CA669" s="312" t="s">
        <v>1201</v>
      </c>
      <c r="CB669" s="312" t="s">
        <v>1204</v>
      </c>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56"/>
      <c r="DF669" s="456"/>
      <c r="DG669" s="456"/>
      <c r="DH669" s="456"/>
      <c r="DI669" s="456"/>
      <c r="DJ669" s="456"/>
      <c r="DK669" s="456"/>
      <c r="DL669" s="456"/>
      <c r="DM669" s="456"/>
      <c r="DN669" s="456"/>
      <c r="DO669" s="456"/>
      <c r="DP669" s="456"/>
      <c r="DQ669" s="456"/>
      <c r="DR669" s="456"/>
      <c r="DS669" s="456"/>
      <c r="DT669" s="456"/>
      <c r="DU669" s="456"/>
      <c r="DV669" s="456"/>
      <c r="DW669" s="456"/>
      <c r="DX669" s="456"/>
      <c r="DY669" s="456"/>
      <c r="DZ669" s="456"/>
      <c r="EA669" s="456"/>
      <c r="EB669" s="456"/>
      <c r="EC669" s="456"/>
      <c r="ED669" s="456"/>
      <c r="EE669" s="456"/>
      <c r="EF669" s="456"/>
      <c r="EG669" s="456"/>
      <c r="EH669" s="456"/>
      <c r="EI669" s="456"/>
      <c r="EJ669" s="456"/>
      <c r="EK669" s="456"/>
      <c r="EL669" s="456"/>
      <c r="EM669" s="456"/>
      <c r="EN669" s="456"/>
      <c r="EO669" s="456"/>
      <c r="EP669" s="456"/>
      <c r="EQ669" s="456"/>
      <c r="ER669" s="456"/>
      <c r="ES669" s="456"/>
      <c r="ET669" s="456"/>
      <c r="EU669" s="456"/>
      <c r="EV669" s="456"/>
      <c r="EW669" s="456"/>
      <c r="EX669" s="456"/>
      <c r="EY669" s="456"/>
      <c r="EZ669" s="456"/>
      <c r="FA669" s="456"/>
    </row>
    <row r="670" spans="1:157" ht="13.2">
      <c r="A670" s="26"/>
      <c r="B670" s="456" t="s">
        <v>851</v>
      </c>
      <c r="C670" s="456"/>
      <c r="D670" s="456"/>
      <c r="E670" s="456"/>
      <c r="F670" s="456"/>
      <c r="G670" s="1726" t="s">
        <v>1182</v>
      </c>
      <c r="H670" s="1727"/>
      <c r="I670" s="1727"/>
      <c r="J670" s="1727"/>
      <c r="K670" s="1727"/>
      <c r="L670" s="1727"/>
      <c r="M670" s="1727"/>
      <c r="N670" s="1727"/>
      <c r="O670" s="1727"/>
      <c r="P670" s="1727"/>
      <c r="Q670" s="1727"/>
      <c r="R670" s="1727"/>
      <c r="S670" s="456"/>
      <c r="T670" s="26"/>
      <c r="U670" s="456" t="s">
        <v>851</v>
      </c>
      <c r="V670" s="456"/>
      <c r="W670" s="456"/>
      <c r="X670" s="456"/>
      <c r="Y670" s="456"/>
      <c r="Z670" s="1726" t="s">
        <v>1187</v>
      </c>
      <c r="AA670" s="1727"/>
      <c r="AB670" s="1727"/>
      <c r="AC670" s="1727"/>
      <c r="AD670" s="1727"/>
      <c r="AE670" s="1727"/>
      <c r="AF670" s="1727"/>
      <c r="AG670" s="1727"/>
      <c r="AH670" s="1727"/>
      <c r="AI670" s="1727"/>
      <c r="AJ670" s="1727"/>
      <c r="AK670" s="1727"/>
      <c r="AL670" s="456"/>
      <c r="AZ670" s="46"/>
      <c r="BA670" s="1284">
        <f t="shared" ref="BA670:BA694" si="40">IF($G728=0,"N/A",VLOOKUP($T$189,TC_Rent,(MATCH($B728,bedrooms,FALSE))))</f>
        <v>2500</v>
      </c>
      <c r="BB670" s="46"/>
      <c r="BC670" s="46"/>
      <c r="BD670" s="46"/>
      <c r="BE670" s="46"/>
      <c r="BF670" s="1448"/>
      <c r="BG670" s="255" t="s">
        <v>1244</v>
      </c>
      <c r="BH670" s="257" t="s">
        <v>1245</v>
      </c>
      <c r="BI670" s="256" t="s">
        <v>1246</v>
      </c>
      <c r="BJ670" s="46"/>
      <c r="BK670" s="46"/>
      <c r="BL670" s="46"/>
      <c r="BM670" s="46"/>
      <c r="BN670" s="46"/>
      <c r="BO670" s="46"/>
      <c r="BP670" s="313" t="s">
        <v>626</v>
      </c>
      <c r="BQ670" s="467">
        <v>2500</v>
      </c>
      <c r="BR670" s="468">
        <v>2678</v>
      </c>
      <c r="BS670" s="469">
        <v>3214</v>
      </c>
      <c r="BT670" s="468">
        <v>3712</v>
      </c>
      <c r="BU670" s="469">
        <v>4142</v>
      </c>
      <c r="BV670" s="470">
        <v>4570</v>
      </c>
      <c r="BW670" s="46"/>
      <c r="BX670" s="606">
        <v>1538</v>
      </c>
      <c r="BY670" s="606">
        <v>1854</v>
      </c>
      <c r="BZ670" s="606">
        <v>2274</v>
      </c>
      <c r="CA670" s="606">
        <v>3006</v>
      </c>
      <c r="CB670" s="606">
        <v>3578</v>
      </c>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56"/>
      <c r="DF670" s="456"/>
      <c r="DG670" s="456"/>
      <c r="DH670" s="456"/>
      <c r="DI670" s="456"/>
      <c r="DJ670" s="456"/>
      <c r="DK670" s="456"/>
      <c r="DL670" s="456"/>
      <c r="DM670" s="456"/>
      <c r="DN670" s="456"/>
      <c r="DO670" s="456"/>
      <c r="DP670" s="456"/>
      <c r="DQ670" s="456"/>
      <c r="DR670" s="456"/>
      <c r="DS670" s="456"/>
      <c r="DT670" s="456"/>
      <c r="DU670" s="456"/>
      <c r="DV670" s="456"/>
      <c r="DW670" s="456"/>
      <c r="DX670" s="456"/>
      <c r="DY670" s="456"/>
      <c r="DZ670" s="456"/>
      <c r="EA670" s="456"/>
      <c r="EB670" s="456"/>
      <c r="EC670" s="456"/>
      <c r="ED670" s="456"/>
      <c r="EE670" s="456"/>
      <c r="EF670" s="456"/>
      <c r="EG670" s="456"/>
      <c r="EH670" s="456"/>
      <c r="EI670" s="456"/>
      <c r="EJ670" s="456"/>
      <c r="EK670" s="456"/>
      <c r="EL670" s="456"/>
      <c r="EM670" s="456"/>
      <c r="EN670" s="456"/>
      <c r="EO670" s="456"/>
      <c r="EP670" s="456"/>
      <c r="EQ670" s="456"/>
      <c r="ER670" s="456"/>
      <c r="ES670" s="456"/>
      <c r="ET670" s="456"/>
      <c r="EU670" s="456"/>
      <c r="EV670" s="456"/>
      <c r="EW670" s="456"/>
      <c r="EX670" s="456"/>
      <c r="EY670" s="456"/>
      <c r="EZ670" s="456"/>
      <c r="FA670" s="456"/>
    </row>
    <row r="671" spans="1:157" ht="13.2">
      <c r="A671" s="26"/>
      <c r="B671" s="456" t="s">
        <v>723</v>
      </c>
      <c r="C671" s="456"/>
      <c r="D671" s="456"/>
      <c r="E671" s="456"/>
      <c r="F671" s="456"/>
      <c r="G671" s="1725" t="s">
        <v>752</v>
      </c>
      <c r="H671" s="1747"/>
      <c r="I671" s="1747"/>
      <c r="J671" s="1747"/>
      <c r="K671" s="1747"/>
      <c r="L671" s="1747"/>
      <c r="M671" s="1747"/>
      <c r="N671" s="1747"/>
      <c r="O671" s="1747"/>
      <c r="P671" s="1747"/>
      <c r="Q671" s="1747"/>
      <c r="R671" s="1747"/>
      <c r="S671" s="456"/>
      <c r="T671" s="26"/>
      <c r="U671" s="456" t="s">
        <v>723</v>
      </c>
      <c r="V671" s="456"/>
      <c r="W671" s="456"/>
      <c r="X671" s="456"/>
      <c r="Y671" s="456"/>
      <c r="Z671" s="1726" t="s">
        <v>1188</v>
      </c>
      <c r="AA671" s="1727"/>
      <c r="AB671" s="1727"/>
      <c r="AC671" s="1727"/>
      <c r="AD671" s="1727"/>
      <c r="AE671" s="1727"/>
      <c r="AF671" s="1727"/>
      <c r="AG671" s="1727"/>
      <c r="AH671" s="1727"/>
      <c r="AI671" s="1727"/>
      <c r="AJ671" s="1727"/>
      <c r="AK671" s="1727"/>
      <c r="AL671" s="456"/>
      <c r="AZ671" s="46"/>
      <c r="BA671" s="1284">
        <f t="shared" si="40"/>
        <v>2500</v>
      </c>
      <c r="BB671" s="46"/>
      <c r="BC671" s="46"/>
      <c r="BD671" s="46"/>
      <c r="BE671" s="46"/>
      <c r="BF671" s="1448"/>
      <c r="BG671" s="1473">
        <f t="shared" ref="BG671:BG695" si="41">G728</f>
        <v>5</v>
      </c>
      <c r="BH671" s="1474">
        <f>BG671/$BG$696</f>
        <v>7.0422535211267609E-2</v>
      </c>
      <c r="BI671" s="1475">
        <f t="shared" ref="BI671:BI695" si="42">IF(BH671=0," ",BH671*AC728)</f>
        <v>1.4084507042253523E-2</v>
      </c>
      <c r="BJ671" s="46"/>
      <c r="BK671" s="46"/>
      <c r="BL671" s="46"/>
      <c r="BM671" s="46"/>
      <c r="BN671" s="46"/>
      <c r="BO671" s="46"/>
      <c r="BP671" s="314" t="s">
        <v>629</v>
      </c>
      <c r="BQ671" s="471">
        <v>1590</v>
      </c>
      <c r="BR671" s="472">
        <v>1702</v>
      </c>
      <c r="BS671" s="471">
        <v>2044</v>
      </c>
      <c r="BT671" s="472">
        <v>2360</v>
      </c>
      <c r="BU671" s="472">
        <v>2634</v>
      </c>
      <c r="BV671" s="473">
        <v>2906</v>
      </c>
      <c r="BW671" s="46"/>
      <c r="BX671" s="606">
        <v>725</v>
      </c>
      <c r="BY671" s="606">
        <v>822</v>
      </c>
      <c r="BZ671" s="606">
        <v>1073</v>
      </c>
      <c r="CA671" s="606">
        <v>1524</v>
      </c>
      <c r="CB671" s="606">
        <v>1705</v>
      </c>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56"/>
      <c r="DF671" s="456"/>
      <c r="DG671" s="456"/>
      <c r="DH671" s="456"/>
      <c r="DI671" s="456"/>
      <c r="DJ671" s="456"/>
      <c r="DK671" s="456"/>
      <c r="DL671" s="456"/>
      <c r="DM671" s="456"/>
      <c r="DN671" s="456"/>
      <c r="DO671" s="456"/>
      <c r="DP671" s="456"/>
      <c r="DQ671" s="456"/>
      <c r="DR671" s="456"/>
      <c r="DS671" s="456"/>
      <c r="DT671" s="456"/>
      <c r="DU671" s="456"/>
      <c r="DV671" s="456"/>
      <c r="DW671" s="456"/>
      <c r="DX671" s="456"/>
      <c r="DY671" s="456"/>
      <c r="DZ671" s="456"/>
      <c r="EA671" s="456"/>
      <c r="EB671" s="456"/>
      <c r="EC671" s="456"/>
      <c r="ED671" s="456"/>
      <c r="EE671" s="456"/>
      <c r="EF671" s="456"/>
      <c r="EG671" s="456"/>
      <c r="EH671" s="456"/>
      <c r="EI671" s="456"/>
      <c r="EJ671" s="456"/>
      <c r="EK671" s="456"/>
      <c r="EL671" s="456"/>
      <c r="EM671" s="456"/>
      <c r="EN671" s="456"/>
      <c r="EO671" s="456"/>
      <c r="EP671" s="456"/>
      <c r="EQ671" s="456"/>
      <c r="ER671" s="456"/>
      <c r="ES671" s="456"/>
      <c r="ET671" s="456"/>
      <c r="EU671" s="456"/>
      <c r="EV671" s="456"/>
      <c r="EW671" s="456"/>
      <c r="EX671" s="456"/>
      <c r="EY671" s="456"/>
      <c r="EZ671" s="456"/>
      <c r="FA671" s="456"/>
    </row>
    <row r="672" spans="1:157" ht="13.2">
      <c r="A672" s="26"/>
      <c r="B672" s="456" t="s">
        <v>1173</v>
      </c>
      <c r="C672" s="456"/>
      <c r="D672" s="456"/>
      <c r="E672" s="456"/>
      <c r="F672" s="456"/>
      <c r="G672" s="1725" t="s">
        <v>1184</v>
      </c>
      <c r="H672" s="1747"/>
      <c r="I672" s="1747"/>
      <c r="J672" s="1747"/>
      <c r="K672" s="1747"/>
      <c r="L672" s="1747"/>
      <c r="M672" s="1747"/>
      <c r="N672" s="1747"/>
      <c r="O672" s="1747"/>
      <c r="P672" s="1747"/>
      <c r="Q672" s="1747"/>
      <c r="R672" s="1747"/>
      <c r="S672" s="456"/>
      <c r="T672" s="26"/>
      <c r="U672" s="456" t="s">
        <v>1173</v>
      </c>
      <c r="V672" s="456"/>
      <c r="W672" s="456"/>
      <c r="X672" s="456"/>
      <c r="Y672" s="456"/>
      <c r="Z672" s="1726" t="s">
        <v>1189</v>
      </c>
      <c r="AA672" s="1727"/>
      <c r="AB672" s="1727"/>
      <c r="AC672" s="1727"/>
      <c r="AD672" s="1727"/>
      <c r="AE672" s="1727"/>
      <c r="AF672" s="1727"/>
      <c r="AG672" s="1727"/>
      <c r="AH672" s="1727"/>
      <c r="AI672" s="1727"/>
      <c r="AJ672" s="1727"/>
      <c r="AK672" s="1727"/>
      <c r="AL672" s="456"/>
      <c r="AZ672" s="46"/>
      <c r="BA672" s="1284">
        <f t="shared" si="40"/>
        <v>2500</v>
      </c>
      <c r="BB672" s="46"/>
      <c r="BC672" s="46"/>
      <c r="BD672" s="46"/>
      <c r="BE672" s="46"/>
      <c r="BF672" s="1448"/>
      <c r="BG672" s="1476">
        <f t="shared" si="41"/>
        <v>2</v>
      </c>
      <c r="BH672" s="1474">
        <f t="shared" ref="BH672:BH695" si="43">BG672/$BG$696</f>
        <v>2.8169014084507043E-2</v>
      </c>
      <c r="BI672" s="1475">
        <f t="shared" si="42"/>
        <v>8.4507042253521118E-3</v>
      </c>
      <c r="BJ672" s="46"/>
      <c r="BK672" s="46"/>
      <c r="BL672" s="46"/>
      <c r="BM672" s="46"/>
      <c r="BN672" s="46"/>
      <c r="BO672" s="46"/>
      <c r="BP672" s="314" t="s">
        <v>634</v>
      </c>
      <c r="BQ672" s="474">
        <v>1516</v>
      </c>
      <c r="BR672" s="475">
        <v>1624</v>
      </c>
      <c r="BS672" s="474">
        <v>1950</v>
      </c>
      <c r="BT672" s="475">
        <v>2252</v>
      </c>
      <c r="BU672" s="475">
        <v>2512</v>
      </c>
      <c r="BV672" s="476">
        <v>2772</v>
      </c>
      <c r="BW672" s="46"/>
      <c r="BX672" s="606">
        <v>920</v>
      </c>
      <c r="BY672" s="606">
        <v>926</v>
      </c>
      <c r="BZ672" s="606">
        <v>1148</v>
      </c>
      <c r="CA672" s="606">
        <v>1631</v>
      </c>
      <c r="CB672" s="606">
        <v>1965</v>
      </c>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56"/>
      <c r="DF672" s="456"/>
      <c r="DG672" s="456"/>
      <c r="DH672" s="456"/>
      <c r="DI672" s="456"/>
      <c r="DJ672" s="456"/>
      <c r="DK672" s="456"/>
      <c r="DL672" s="456"/>
      <c r="DM672" s="456"/>
      <c r="DN672" s="456"/>
      <c r="DO672" s="456"/>
      <c r="DP672" s="456"/>
      <c r="DQ672" s="456"/>
      <c r="DR672" s="456"/>
      <c r="DS672" s="456"/>
      <c r="DT672" s="456"/>
      <c r="DU672" s="456"/>
      <c r="DV672" s="456"/>
      <c r="DW672" s="456"/>
      <c r="DX672" s="456"/>
      <c r="DY672" s="456"/>
      <c r="DZ672" s="456"/>
      <c r="EA672" s="456"/>
      <c r="EB672" s="456"/>
      <c r="EC672" s="456"/>
      <c r="ED672" s="456"/>
      <c r="EE672" s="456"/>
      <c r="EF672" s="456"/>
      <c r="EG672" s="456"/>
      <c r="EH672" s="456"/>
      <c r="EI672" s="456"/>
      <c r="EJ672" s="456"/>
      <c r="EK672" s="456"/>
      <c r="EL672" s="456"/>
      <c r="EM672" s="456"/>
      <c r="EN672" s="456"/>
      <c r="EO672" s="456"/>
      <c r="EP672" s="456"/>
      <c r="EQ672" s="456"/>
      <c r="ER672" s="456"/>
      <c r="ES672" s="456"/>
      <c r="ET672" s="456"/>
      <c r="EU672" s="456"/>
      <c r="EV672" s="456"/>
      <c r="EW672" s="456"/>
      <c r="EX672" s="456"/>
      <c r="EY672" s="456"/>
      <c r="EZ672" s="456"/>
      <c r="FA672" s="456"/>
    </row>
    <row r="673" spans="1:108" ht="13.2">
      <c r="A673" s="26"/>
      <c r="B673" s="456" t="s">
        <v>630</v>
      </c>
      <c r="C673" s="456"/>
      <c r="D673" s="456"/>
      <c r="E673" s="456"/>
      <c r="F673" s="456"/>
      <c r="G673" s="1983" t="s">
        <v>1185</v>
      </c>
      <c r="H673" s="1983"/>
      <c r="I673" s="1983"/>
      <c r="J673" s="1983"/>
      <c r="K673" s="1983"/>
      <c r="L673" s="1983"/>
      <c r="M673" s="456"/>
      <c r="N673" s="456"/>
      <c r="O673" s="1468" t="s">
        <v>859</v>
      </c>
      <c r="P673" s="1725"/>
      <c r="Q673" s="1725"/>
      <c r="R673" s="1725"/>
      <c r="S673" s="456"/>
      <c r="T673" s="26"/>
      <c r="U673" s="456" t="s">
        <v>630</v>
      </c>
      <c r="V673" s="456"/>
      <c r="W673" s="456"/>
      <c r="X673" s="456"/>
      <c r="Y673" s="456"/>
      <c r="Z673" s="1983" t="s">
        <v>1190</v>
      </c>
      <c r="AA673" s="1983"/>
      <c r="AB673" s="1983"/>
      <c r="AC673" s="1983"/>
      <c r="AD673" s="1983"/>
      <c r="AE673" s="1983"/>
      <c r="AF673" s="456"/>
      <c r="AG673" s="456"/>
      <c r="AH673" s="1468" t="s">
        <v>859</v>
      </c>
      <c r="AI673" s="1725"/>
      <c r="AJ673" s="1725"/>
      <c r="AK673" s="1725"/>
      <c r="AL673" s="456"/>
      <c r="AZ673" s="46"/>
      <c r="BA673" s="1284">
        <f t="shared" si="40"/>
        <v>2678</v>
      </c>
      <c r="BB673" s="46"/>
      <c r="BC673" s="46"/>
      <c r="BD673" s="46"/>
      <c r="BE673" s="46"/>
      <c r="BF673" s="1448"/>
      <c r="BG673" s="1476">
        <f t="shared" si="41"/>
        <v>1</v>
      </c>
      <c r="BH673" s="1474">
        <f t="shared" si="43"/>
        <v>1.4084507042253521E-2</v>
      </c>
      <c r="BI673" s="1475">
        <f t="shared" si="42"/>
        <v>7.0422535211267607E-3</v>
      </c>
      <c r="BJ673" s="46"/>
      <c r="BK673" s="46"/>
      <c r="BL673" s="46"/>
      <c r="BM673" s="46"/>
      <c r="BN673" s="46"/>
      <c r="BO673" s="46"/>
      <c r="BP673" s="314" t="s">
        <v>637</v>
      </c>
      <c r="BQ673" s="474">
        <v>1364</v>
      </c>
      <c r="BR673" s="475">
        <v>1462</v>
      </c>
      <c r="BS673" s="474">
        <v>1754</v>
      </c>
      <c r="BT673" s="475">
        <v>2026</v>
      </c>
      <c r="BU673" s="475">
        <v>2260</v>
      </c>
      <c r="BV673" s="476">
        <v>2492</v>
      </c>
      <c r="BW673" s="46"/>
      <c r="BX673" s="606">
        <v>826</v>
      </c>
      <c r="BY673" s="606">
        <v>895</v>
      </c>
      <c r="BZ673" s="606">
        <v>1177</v>
      </c>
      <c r="CA673" s="606">
        <v>1662</v>
      </c>
      <c r="CB673" s="606">
        <v>2015</v>
      </c>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3.2">
      <c r="A674" s="26"/>
      <c r="B674" s="456" t="s">
        <v>1176</v>
      </c>
      <c r="C674" s="456"/>
      <c r="D674" s="456"/>
      <c r="E674" s="456"/>
      <c r="F674" s="456"/>
      <c r="G674" s="456"/>
      <c r="H674" s="1726" t="s">
        <v>1186</v>
      </c>
      <c r="I674" s="1727"/>
      <c r="J674" s="1727"/>
      <c r="K674" s="1727"/>
      <c r="L674" s="1727"/>
      <c r="M674" s="1727"/>
      <c r="N674" s="1727"/>
      <c r="O674" s="1727"/>
      <c r="P674" s="1727"/>
      <c r="Q674" s="1727"/>
      <c r="R674" s="1727"/>
      <c r="S674" s="456"/>
      <c r="T674" s="26"/>
      <c r="U674" s="456" t="s">
        <v>1176</v>
      </c>
      <c r="V674" s="456"/>
      <c r="W674" s="456"/>
      <c r="X674" s="456"/>
      <c r="Y674" s="456"/>
      <c r="Z674" s="456"/>
      <c r="AA674" s="1726" t="s">
        <v>1186</v>
      </c>
      <c r="AB674" s="1727"/>
      <c r="AC674" s="1727"/>
      <c r="AD674" s="1727"/>
      <c r="AE674" s="1727"/>
      <c r="AF674" s="1727"/>
      <c r="AG674" s="1727"/>
      <c r="AH674" s="1727"/>
      <c r="AI674" s="1727"/>
      <c r="AJ674" s="1727"/>
      <c r="AK674" s="1727"/>
      <c r="AL674" s="456"/>
      <c r="AZ674" s="46"/>
      <c r="BA674" s="1284">
        <f t="shared" si="40"/>
        <v>2678</v>
      </c>
      <c r="BB674" s="46"/>
      <c r="BC674" s="46"/>
      <c r="BD674" s="46"/>
      <c r="BE674" s="46"/>
      <c r="BF674" s="1448"/>
      <c r="BG674" s="1476">
        <f t="shared" si="41"/>
        <v>7</v>
      </c>
      <c r="BH674" s="1474">
        <f t="shared" si="43"/>
        <v>9.8591549295774641E-2</v>
      </c>
      <c r="BI674" s="1475">
        <f t="shared" si="42"/>
        <v>1.9718309859154931E-2</v>
      </c>
      <c r="BJ674" s="46"/>
      <c r="BK674" s="46"/>
      <c r="BL674" s="46"/>
      <c r="BM674" s="46"/>
      <c r="BN674" s="46"/>
      <c r="BO674" s="46"/>
      <c r="BP674" s="314" t="s">
        <v>642</v>
      </c>
      <c r="BQ674" s="474">
        <v>1574</v>
      </c>
      <c r="BR674" s="475">
        <v>1686</v>
      </c>
      <c r="BS674" s="474">
        <v>2024</v>
      </c>
      <c r="BT674" s="475">
        <v>2340</v>
      </c>
      <c r="BU674" s="475">
        <v>2610</v>
      </c>
      <c r="BV674" s="476">
        <v>2880</v>
      </c>
      <c r="BW674" s="46"/>
      <c r="BX674" s="606">
        <v>739</v>
      </c>
      <c r="BY674" s="606">
        <v>857</v>
      </c>
      <c r="BZ674" s="606">
        <v>1094</v>
      </c>
      <c r="CA674" s="606">
        <v>1554</v>
      </c>
      <c r="CB674" s="606">
        <v>1785</v>
      </c>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3.2">
      <c r="A675" s="26"/>
      <c r="B675" s="456" t="s">
        <v>1180</v>
      </c>
      <c r="C675" s="456"/>
      <c r="D675" s="456"/>
      <c r="E675" s="456"/>
      <c r="F675" s="456"/>
      <c r="G675" s="456"/>
      <c r="H675" s="456"/>
      <c r="I675" s="456"/>
      <c r="J675" s="456"/>
      <c r="K675" s="456"/>
      <c r="L675" s="456"/>
      <c r="M675" s="456"/>
      <c r="N675" s="1731" t="s">
        <v>643</v>
      </c>
      <c r="O675" s="1731"/>
      <c r="P675" s="456"/>
      <c r="Q675" s="456"/>
      <c r="R675" s="456"/>
      <c r="S675" s="456"/>
      <c r="T675" s="26"/>
      <c r="U675" s="456" t="s">
        <v>1180</v>
      </c>
      <c r="V675" s="456"/>
      <c r="W675" s="456"/>
      <c r="X675" s="456"/>
      <c r="Y675" s="456"/>
      <c r="Z675" s="456"/>
      <c r="AA675" s="456"/>
      <c r="AB675" s="456"/>
      <c r="AC675" s="456"/>
      <c r="AD675" s="456"/>
      <c r="AE675" s="456"/>
      <c r="AF675" s="456"/>
      <c r="AG675" s="1731" t="s">
        <v>643</v>
      </c>
      <c r="AH675" s="1731"/>
      <c r="AI675" s="456"/>
      <c r="AJ675" s="456"/>
      <c r="AK675" s="456"/>
      <c r="AL675" s="456"/>
      <c r="AZ675" s="46"/>
      <c r="BA675" s="1284">
        <f t="shared" si="40"/>
        <v>2678</v>
      </c>
      <c r="BB675" s="46"/>
      <c r="BC675" s="46"/>
      <c r="BD675" s="46"/>
      <c r="BE675" s="46"/>
      <c r="BF675" s="1448"/>
      <c r="BG675" s="1476">
        <f t="shared" si="41"/>
        <v>5</v>
      </c>
      <c r="BH675" s="1474">
        <f t="shared" si="43"/>
        <v>7.0422535211267609E-2</v>
      </c>
      <c r="BI675" s="1475">
        <f t="shared" si="42"/>
        <v>2.1126760563380281E-2</v>
      </c>
      <c r="BJ675" s="46"/>
      <c r="BK675" s="46"/>
      <c r="BL675" s="46"/>
      <c r="BM675" s="46"/>
      <c r="BN675" s="46"/>
      <c r="BO675" s="46"/>
      <c r="BP675" s="314" t="s">
        <v>645</v>
      </c>
      <c r="BQ675" s="474">
        <v>1364</v>
      </c>
      <c r="BR675" s="475">
        <v>1462</v>
      </c>
      <c r="BS675" s="474">
        <v>1754</v>
      </c>
      <c r="BT675" s="475">
        <v>2026</v>
      </c>
      <c r="BU675" s="475">
        <v>2260</v>
      </c>
      <c r="BV675" s="476">
        <v>2492</v>
      </c>
      <c r="BW675" s="46"/>
      <c r="BX675" s="606">
        <v>713</v>
      </c>
      <c r="BY675" s="606">
        <v>717</v>
      </c>
      <c r="BZ675" s="606">
        <v>944</v>
      </c>
      <c r="CA675" s="606">
        <v>1341</v>
      </c>
      <c r="CB675" s="606">
        <v>1506</v>
      </c>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3.2">
      <c r="A676" s="26"/>
      <c r="B676" s="456"/>
      <c r="C676" s="456"/>
      <c r="D676" s="456"/>
      <c r="E676" s="456"/>
      <c r="F676" s="456"/>
      <c r="G676" s="456"/>
      <c r="H676" s="456"/>
      <c r="I676" s="456"/>
      <c r="J676" s="456"/>
      <c r="K676" s="456"/>
      <c r="L676" s="456"/>
      <c r="M676" s="456"/>
      <c r="N676" s="456"/>
      <c r="O676" s="456"/>
      <c r="P676" s="456"/>
      <c r="Q676" s="456"/>
      <c r="R676" s="456"/>
      <c r="S676" s="456"/>
      <c r="T676" s="26"/>
      <c r="U676" s="456"/>
      <c r="V676" s="456"/>
      <c r="W676" s="456"/>
      <c r="X676" s="456"/>
      <c r="Y676" s="456"/>
      <c r="Z676" s="456"/>
      <c r="AA676" s="456"/>
      <c r="AB676" s="456"/>
      <c r="AC676" s="456"/>
      <c r="AD676" s="456"/>
      <c r="AE676" s="456"/>
      <c r="AF676" s="456"/>
      <c r="AG676" s="456"/>
      <c r="AH676" s="456"/>
      <c r="AI676" s="456"/>
      <c r="AJ676" s="456"/>
      <c r="AK676" s="456"/>
      <c r="AL676" s="456"/>
      <c r="AZ676" s="46"/>
      <c r="BA676" s="1284">
        <f t="shared" si="40"/>
        <v>2678</v>
      </c>
      <c r="BB676" s="46"/>
      <c r="BC676" s="46"/>
      <c r="BD676" s="46"/>
      <c r="BE676" s="46"/>
      <c r="BF676" s="1448"/>
      <c r="BG676" s="1476">
        <f t="shared" si="41"/>
        <v>14</v>
      </c>
      <c r="BH676" s="1474">
        <f t="shared" si="43"/>
        <v>0.19718309859154928</v>
      </c>
      <c r="BI676" s="1475">
        <f t="shared" si="42"/>
        <v>9.8591549295774641E-2</v>
      </c>
      <c r="BJ676" s="46"/>
      <c r="BK676" s="46"/>
      <c r="BL676" s="46"/>
      <c r="BM676" s="46"/>
      <c r="BN676" s="46"/>
      <c r="BO676" s="46"/>
      <c r="BP676" s="314" t="s">
        <v>649</v>
      </c>
      <c r="BQ676" s="474">
        <v>2500</v>
      </c>
      <c r="BR676" s="475">
        <v>2678</v>
      </c>
      <c r="BS676" s="474">
        <v>3214</v>
      </c>
      <c r="BT676" s="475">
        <v>3712</v>
      </c>
      <c r="BU676" s="475">
        <v>4142</v>
      </c>
      <c r="BV676" s="476">
        <v>4570</v>
      </c>
      <c r="BW676" s="46"/>
      <c r="BX676" s="606">
        <v>1538</v>
      </c>
      <c r="BY676" s="606">
        <v>1854</v>
      </c>
      <c r="BZ676" s="606">
        <v>2274</v>
      </c>
      <c r="CA676" s="606">
        <v>3006</v>
      </c>
      <c r="CB676" s="606">
        <v>3578</v>
      </c>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3.2">
      <c r="A677" s="63" t="s">
        <v>1161</v>
      </c>
      <c r="B677" s="456" t="s">
        <v>1171</v>
      </c>
      <c r="C677" s="456"/>
      <c r="D677" s="456"/>
      <c r="E677" s="456"/>
      <c r="F677" s="456"/>
      <c r="G677" s="1716" t="str">
        <f>C643</f>
        <v>GP Equity</v>
      </c>
      <c r="H677" s="1716"/>
      <c r="I677" s="1716"/>
      <c r="J677" s="1716"/>
      <c r="K677" s="1716"/>
      <c r="L677" s="1716"/>
      <c r="M677" s="1716"/>
      <c r="N677" s="1716"/>
      <c r="O677" s="1716"/>
      <c r="P677" s="1716"/>
      <c r="Q677" s="1716"/>
      <c r="R677" s="1716"/>
      <c r="S677" s="456"/>
      <c r="T677" s="63" t="s">
        <v>1163</v>
      </c>
      <c r="U677" s="456" t="s">
        <v>1171</v>
      </c>
      <c r="V677" s="456"/>
      <c r="W677" s="456"/>
      <c r="X677" s="456"/>
      <c r="Y677" s="456"/>
      <c r="Z677" s="1716" t="str">
        <f>C644</f>
        <v>Deferred Developer Fee</v>
      </c>
      <c r="AA677" s="1716"/>
      <c r="AB677" s="1716"/>
      <c r="AC677" s="1716"/>
      <c r="AD677" s="1716"/>
      <c r="AE677" s="1716"/>
      <c r="AF677" s="1716"/>
      <c r="AG677" s="1716"/>
      <c r="AH677" s="1716"/>
      <c r="AI677" s="1716"/>
      <c r="AJ677" s="1716"/>
      <c r="AK677" s="1716"/>
      <c r="AL677" s="456"/>
      <c r="AZ677" s="46"/>
      <c r="BA677" s="1284">
        <f t="shared" si="40"/>
        <v>3214</v>
      </c>
      <c r="BB677" s="46"/>
      <c r="BC677" s="46"/>
      <c r="BD677" s="46"/>
      <c r="BE677" s="46"/>
      <c r="BF677" s="1448"/>
      <c r="BG677" s="1476">
        <f t="shared" si="41"/>
        <v>1</v>
      </c>
      <c r="BH677" s="1474">
        <f t="shared" si="43"/>
        <v>1.4084507042253521E-2</v>
      </c>
      <c r="BI677" s="1475">
        <f t="shared" si="42"/>
        <v>8.4507042253521118E-3</v>
      </c>
      <c r="BJ677" s="46"/>
      <c r="BK677" s="46"/>
      <c r="BL677" s="46"/>
      <c r="BM677" s="46"/>
      <c r="BN677" s="46"/>
      <c r="BO677" s="46"/>
      <c r="BP677" s="314" t="s">
        <v>652</v>
      </c>
      <c r="BQ677" s="474">
        <v>1364</v>
      </c>
      <c r="BR677" s="475">
        <v>1462</v>
      </c>
      <c r="BS677" s="474">
        <v>1754</v>
      </c>
      <c r="BT677" s="475">
        <v>2026</v>
      </c>
      <c r="BU677" s="475">
        <v>2260</v>
      </c>
      <c r="BV677" s="476">
        <v>2492</v>
      </c>
      <c r="BW677" s="46"/>
      <c r="BX677" s="606">
        <v>651</v>
      </c>
      <c r="BY677" s="606">
        <v>831</v>
      </c>
      <c r="BZ677" s="606">
        <v>980</v>
      </c>
      <c r="CA677" s="606">
        <v>1355</v>
      </c>
      <c r="CB677" s="606">
        <v>1677</v>
      </c>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3.2">
      <c r="A678" s="26"/>
      <c r="B678" s="456" t="s">
        <v>851</v>
      </c>
      <c r="C678" s="456"/>
      <c r="D678" s="456"/>
      <c r="E678" s="456"/>
      <c r="F678" s="456"/>
      <c r="G678" s="1727" t="s">
        <v>852</v>
      </c>
      <c r="H678" s="1727"/>
      <c r="I678" s="1727"/>
      <c r="J678" s="1727"/>
      <c r="K678" s="1727"/>
      <c r="L678" s="1727"/>
      <c r="M678" s="1727"/>
      <c r="N678" s="1727"/>
      <c r="O678" s="1727"/>
      <c r="P678" s="1727"/>
      <c r="Q678" s="1727"/>
      <c r="R678" s="1727"/>
      <c r="S678" s="456"/>
      <c r="T678" s="26"/>
      <c r="U678" s="456" t="s">
        <v>851</v>
      </c>
      <c r="V678" s="456"/>
      <c r="W678" s="456"/>
      <c r="X678" s="456"/>
      <c r="Y678" s="456"/>
      <c r="Z678" s="1727" t="s">
        <v>852</v>
      </c>
      <c r="AA678" s="1727"/>
      <c r="AB678" s="1727"/>
      <c r="AC678" s="1727"/>
      <c r="AD678" s="1727"/>
      <c r="AE678" s="1727"/>
      <c r="AF678" s="1727"/>
      <c r="AG678" s="1727"/>
      <c r="AH678" s="1727"/>
      <c r="AI678" s="1727"/>
      <c r="AJ678" s="1727"/>
      <c r="AK678" s="1727"/>
      <c r="AL678" s="456"/>
      <c r="AZ678" s="46"/>
      <c r="BA678" s="1284">
        <f t="shared" si="40"/>
        <v>3214</v>
      </c>
      <c r="BB678" s="46"/>
      <c r="BC678" s="46"/>
      <c r="BD678" s="46"/>
      <c r="BE678" s="46"/>
      <c r="BF678" s="1448"/>
      <c r="BG678" s="1476">
        <f t="shared" si="41"/>
        <v>3</v>
      </c>
      <c r="BH678" s="1474">
        <f t="shared" si="43"/>
        <v>4.2253521126760563E-2</v>
      </c>
      <c r="BI678" s="1475">
        <f t="shared" si="42"/>
        <v>8.4507042253521136E-3</v>
      </c>
      <c r="BJ678" s="46"/>
      <c r="BK678" s="46"/>
      <c r="BL678" s="46"/>
      <c r="BM678" s="46"/>
      <c r="BN678" s="46"/>
      <c r="BO678" s="46"/>
      <c r="BP678" s="314" t="s">
        <v>654</v>
      </c>
      <c r="BQ678" s="474">
        <v>1774</v>
      </c>
      <c r="BR678" s="475">
        <v>1900</v>
      </c>
      <c r="BS678" s="474">
        <v>2280</v>
      </c>
      <c r="BT678" s="475">
        <v>2634</v>
      </c>
      <c r="BU678" s="475">
        <v>2940</v>
      </c>
      <c r="BV678" s="476">
        <v>3242</v>
      </c>
      <c r="BW678" s="46"/>
      <c r="BX678" s="606">
        <v>1108</v>
      </c>
      <c r="BY678" s="606">
        <v>1228</v>
      </c>
      <c r="BZ678" s="606">
        <v>1543</v>
      </c>
      <c r="CA678" s="606">
        <v>2192</v>
      </c>
      <c r="CB678" s="606">
        <v>2625</v>
      </c>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3.2">
      <c r="A679" s="26"/>
      <c r="B679" s="456" t="s">
        <v>723</v>
      </c>
      <c r="C679" s="456"/>
      <c r="D679" s="456"/>
      <c r="E679" s="456"/>
      <c r="F679" s="456"/>
      <c r="G679" s="1747" t="s">
        <v>624</v>
      </c>
      <c r="H679" s="1747"/>
      <c r="I679" s="1747"/>
      <c r="J679" s="1747"/>
      <c r="K679" s="1747"/>
      <c r="L679" s="1747"/>
      <c r="M679" s="1747"/>
      <c r="N679" s="1747"/>
      <c r="O679" s="1747"/>
      <c r="P679" s="1747"/>
      <c r="Q679" s="1747"/>
      <c r="R679" s="1747"/>
      <c r="S679" s="456"/>
      <c r="T679" s="26"/>
      <c r="U679" s="456" t="s">
        <v>723</v>
      </c>
      <c r="V679" s="456"/>
      <c r="W679" s="456"/>
      <c r="X679" s="456"/>
      <c r="Y679" s="456"/>
      <c r="Z679" s="1747" t="s">
        <v>624</v>
      </c>
      <c r="AA679" s="1747"/>
      <c r="AB679" s="1747"/>
      <c r="AC679" s="1747"/>
      <c r="AD679" s="1747"/>
      <c r="AE679" s="1747"/>
      <c r="AF679" s="1747"/>
      <c r="AG679" s="1747"/>
      <c r="AH679" s="1747"/>
      <c r="AI679" s="1747"/>
      <c r="AJ679" s="1747"/>
      <c r="AK679" s="1747"/>
      <c r="AL679" s="456"/>
      <c r="AZ679" s="46"/>
      <c r="BA679" s="1284">
        <f t="shared" si="40"/>
        <v>3214</v>
      </c>
      <c r="BB679" s="46"/>
      <c r="BC679" s="46"/>
      <c r="BD679" s="46"/>
      <c r="BE679" s="46"/>
      <c r="BF679" s="1448"/>
      <c r="BG679" s="1476">
        <f t="shared" si="41"/>
        <v>3</v>
      </c>
      <c r="BH679" s="1474">
        <f t="shared" si="43"/>
        <v>4.2253521126760563E-2</v>
      </c>
      <c r="BI679" s="1475">
        <f t="shared" si="42"/>
        <v>1.2676056338028168E-2</v>
      </c>
      <c r="BJ679" s="46"/>
      <c r="BK679" s="46"/>
      <c r="BL679" s="46"/>
      <c r="BM679" s="46"/>
      <c r="BN679" s="46"/>
      <c r="BO679" s="46"/>
      <c r="BP679" s="314" t="s">
        <v>656</v>
      </c>
      <c r="BQ679" s="474">
        <v>1364</v>
      </c>
      <c r="BR679" s="475">
        <v>1462</v>
      </c>
      <c r="BS679" s="474">
        <v>1754</v>
      </c>
      <c r="BT679" s="475">
        <v>2026</v>
      </c>
      <c r="BU679" s="475">
        <v>2260</v>
      </c>
      <c r="BV679" s="476">
        <v>2492</v>
      </c>
      <c r="BW679" s="46"/>
      <c r="BX679" s="606">
        <v>899</v>
      </c>
      <c r="BY679" s="606">
        <v>904</v>
      </c>
      <c r="BZ679" s="606">
        <v>1137</v>
      </c>
      <c r="CA679" s="606">
        <v>1607</v>
      </c>
      <c r="CB679" s="606">
        <v>1847</v>
      </c>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3.2">
      <c r="A680" s="26"/>
      <c r="B680" s="456" t="s">
        <v>1173</v>
      </c>
      <c r="C680" s="456"/>
      <c r="D680" s="456"/>
      <c r="E680" s="456"/>
      <c r="F680" s="456"/>
      <c r="G680" s="1747" t="s">
        <v>856</v>
      </c>
      <c r="H680" s="1747"/>
      <c r="I680" s="1747"/>
      <c r="J680" s="1747"/>
      <c r="K680" s="1747"/>
      <c r="L680" s="1747"/>
      <c r="M680" s="1747"/>
      <c r="N680" s="1747"/>
      <c r="O680" s="1747"/>
      <c r="P680" s="1747"/>
      <c r="Q680" s="1747"/>
      <c r="R680" s="1747"/>
      <c r="S680" s="456"/>
      <c r="T680" s="26"/>
      <c r="U680" s="456" t="s">
        <v>1173</v>
      </c>
      <c r="V680" s="456"/>
      <c r="W680" s="456"/>
      <c r="X680" s="456"/>
      <c r="Y680" s="456"/>
      <c r="Z680" s="1747" t="s">
        <v>856</v>
      </c>
      <c r="AA680" s="1747"/>
      <c r="AB680" s="1747"/>
      <c r="AC680" s="1747"/>
      <c r="AD680" s="1747"/>
      <c r="AE680" s="1747"/>
      <c r="AF680" s="1747"/>
      <c r="AG680" s="1747"/>
      <c r="AH680" s="1747"/>
      <c r="AI680" s="1747"/>
      <c r="AJ680" s="1747"/>
      <c r="AK680" s="1747"/>
      <c r="AL680" s="456"/>
      <c r="AZ680" s="46"/>
      <c r="BA680" s="1284">
        <f t="shared" si="40"/>
        <v>3214</v>
      </c>
      <c r="BB680" s="46"/>
      <c r="BC680" s="46"/>
      <c r="BD680" s="46"/>
      <c r="BE680" s="46"/>
      <c r="BF680" s="1448"/>
      <c r="BG680" s="1476">
        <f t="shared" si="41"/>
        <v>2</v>
      </c>
      <c r="BH680" s="1474">
        <f t="shared" si="43"/>
        <v>2.8169014084507043E-2</v>
      </c>
      <c r="BI680" s="1475">
        <f t="shared" si="42"/>
        <v>1.4084507042253521E-2</v>
      </c>
      <c r="BJ680" s="46"/>
      <c r="BK680" s="46"/>
      <c r="BL680" s="46"/>
      <c r="BM680" s="46"/>
      <c r="BN680" s="46"/>
      <c r="BO680" s="46"/>
      <c r="BP680" s="314" t="s">
        <v>658</v>
      </c>
      <c r="BQ680" s="474">
        <v>1364</v>
      </c>
      <c r="BR680" s="475">
        <v>1462</v>
      </c>
      <c r="BS680" s="474">
        <v>1754</v>
      </c>
      <c r="BT680" s="475">
        <v>2026</v>
      </c>
      <c r="BU680" s="475">
        <v>2260</v>
      </c>
      <c r="BV680" s="476">
        <v>2492</v>
      </c>
      <c r="BW680" s="46"/>
      <c r="BX680" s="606">
        <v>627</v>
      </c>
      <c r="BY680" s="606">
        <v>717</v>
      </c>
      <c r="BZ680" s="606">
        <v>944</v>
      </c>
      <c r="CA680" s="606">
        <v>1167</v>
      </c>
      <c r="CB680" s="606">
        <v>1280</v>
      </c>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3.2">
      <c r="A681" s="26"/>
      <c r="B681" s="456" t="s">
        <v>630</v>
      </c>
      <c r="C681" s="456"/>
      <c r="D681" s="456"/>
      <c r="E681" s="456"/>
      <c r="F681" s="456"/>
      <c r="G681" s="1983" t="s">
        <v>1191</v>
      </c>
      <c r="H681" s="1983"/>
      <c r="I681" s="1983"/>
      <c r="J681" s="1983"/>
      <c r="K681" s="1983"/>
      <c r="L681" s="1983"/>
      <c r="M681" s="456"/>
      <c r="N681" s="456"/>
      <c r="O681" s="1468" t="s">
        <v>859</v>
      </c>
      <c r="P681" s="1725"/>
      <c r="Q681" s="1725"/>
      <c r="R681" s="1725"/>
      <c r="S681" s="456"/>
      <c r="T681" s="26"/>
      <c r="U681" s="456" t="s">
        <v>630</v>
      </c>
      <c r="V681" s="456"/>
      <c r="W681" s="456"/>
      <c r="X681" s="456"/>
      <c r="Y681" s="456"/>
      <c r="Z681" s="1983" t="s">
        <v>1191</v>
      </c>
      <c r="AA681" s="1983"/>
      <c r="AB681" s="1983"/>
      <c r="AC681" s="1983"/>
      <c r="AD681" s="1983"/>
      <c r="AE681" s="1983"/>
      <c r="AF681" s="456"/>
      <c r="AG681" s="456"/>
      <c r="AH681" s="1468" t="s">
        <v>859</v>
      </c>
      <c r="AI681" s="1725"/>
      <c r="AJ681" s="1725"/>
      <c r="AK681" s="1725"/>
      <c r="AL681" s="456"/>
      <c r="AZ681" s="46"/>
      <c r="BA681" s="1284">
        <f t="shared" si="40"/>
        <v>3712</v>
      </c>
      <c r="BB681" s="46"/>
      <c r="BC681" s="46"/>
      <c r="BD681" s="46"/>
      <c r="BE681" s="46"/>
      <c r="BF681" s="1448"/>
      <c r="BG681" s="1476">
        <f t="shared" si="41"/>
        <v>9</v>
      </c>
      <c r="BH681" s="1474">
        <f t="shared" si="43"/>
        <v>0.12676056338028169</v>
      </c>
      <c r="BI681" s="1475">
        <f t="shared" si="42"/>
        <v>7.605633802816901E-2</v>
      </c>
      <c r="BJ681" s="46"/>
      <c r="BK681" s="46"/>
      <c r="BL681" s="46"/>
      <c r="BM681" s="46"/>
      <c r="BN681" s="46"/>
      <c r="BO681" s="46"/>
      <c r="BP681" s="314" t="s">
        <v>660</v>
      </c>
      <c r="BQ681" s="474">
        <v>1364</v>
      </c>
      <c r="BR681" s="475">
        <v>1462</v>
      </c>
      <c r="BS681" s="474">
        <v>1754</v>
      </c>
      <c r="BT681" s="475">
        <v>2026</v>
      </c>
      <c r="BU681" s="475">
        <v>2260</v>
      </c>
      <c r="BV681" s="476">
        <v>2492</v>
      </c>
      <c r="BW681" s="46"/>
      <c r="BX681" s="606">
        <v>741</v>
      </c>
      <c r="BY681" s="606">
        <v>862</v>
      </c>
      <c r="BZ681" s="606">
        <v>1112</v>
      </c>
      <c r="CA681" s="606">
        <v>1580</v>
      </c>
      <c r="CB681" s="606">
        <v>1903</v>
      </c>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3.2">
      <c r="A682" s="26"/>
      <c r="B682" s="456" t="s">
        <v>1176</v>
      </c>
      <c r="C682" s="456"/>
      <c r="D682" s="456"/>
      <c r="E682" s="456"/>
      <c r="F682" s="456"/>
      <c r="G682" s="456"/>
      <c r="H682" s="1727" t="str">
        <f>G677</f>
        <v>GP Equity</v>
      </c>
      <c r="I682" s="1727"/>
      <c r="J682" s="1727"/>
      <c r="K682" s="1727"/>
      <c r="L682" s="1727"/>
      <c r="M682" s="1727"/>
      <c r="N682" s="1727"/>
      <c r="O682" s="1727"/>
      <c r="P682" s="1727"/>
      <c r="Q682" s="1727"/>
      <c r="R682" s="1727"/>
      <c r="S682" s="456"/>
      <c r="T682" s="26"/>
      <c r="U682" s="456" t="s">
        <v>1176</v>
      </c>
      <c r="V682" s="456"/>
      <c r="W682" s="456"/>
      <c r="X682" s="456"/>
      <c r="Y682" s="456"/>
      <c r="Z682" s="456"/>
      <c r="AA682" s="1727" t="str">
        <f>Z677</f>
        <v>Deferred Developer Fee</v>
      </c>
      <c r="AB682" s="1727"/>
      <c r="AC682" s="1727"/>
      <c r="AD682" s="1727"/>
      <c r="AE682" s="1727"/>
      <c r="AF682" s="1727"/>
      <c r="AG682" s="1727"/>
      <c r="AH682" s="1727"/>
      <c r="AI682" s="1727"/>
      <c r="AJ682" s="1727"/>
      <c r="AK682" s="1727"/>
      <c r="AL682" s="456"/>
      <c r="AZ682" s="46"/>
      <c r="BA682" s="1284">
        <f t="shared" si="40"/>
        <v>3712</v>
      </c>
      <c r="BB682" s="46"/>
      <c r="BC682" s="46"/>
      <c r="BD682" s="46"/>
      <c r="BE682" s="46"/>
      <c r="BF682" s="1448"/>
      <c r="BG682" s="1476">
        <f t="shared" si="41"/>
        <v>3</v>
      </c>
      <c r="BH682" s="1474">
        <f t="shared" si="43"/>
        <v>4.2253521126760563E-2</v>
      </c>
      <c r="BI682" s="1475">
        <f t="shared" si="42"/>
        <v>8.4507042253521136E-3</v>
      </c>
      <c r="BJ682" s="46"/>
      <c r="BK682" s="46"/>
      <c r="BL682" s="46"/>
      <c r="BM682" s="46"/>
      <c r="BN682" s="46"/>
      <c r="BO682" s="46"/>
      <c r="BP682" s="314" t="s">
        <v>663</v>
      </c>
      <c r="BQ682" s="474">
        <v>1364</v>
      </c>
      <c r="BR682" s="475">
        <v>1462</v>
      </c>
      <c r="BS682" s="474">
        <v>1754</v>
      </c>
      <c r="BT682" s="475">
        <v>2026</v>
      </c>
      <c r="BU682" s="475">
        <v>2260</v>
      </c>
      <c r="BV682" s="476">
        <v>2492</v>
      </c>
      <c r="BW682" s="46"/>
      <c r="BX682" s="606">
        <v>716</v>
      </c>
      <c r="BY682" s="606">
        <v>815</v>
      </c>
      <c r="BZ682" s="606">
        <v>1065</v>
      </c>
      <c r="CA682" s="606">
        <v>1486</v>
      </c>
      <c r="CB682" s="606">
        <v>1793</v>
      </c>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3.2">
      <c r="A683" s="26"/>
      <c r="B683" s="456" t="s">
        <v>1180</v>
      </c>
      <c r="C683" s="456"/>
      <c r="D683" s="456"/>
      <c r="E683" s="456"/>
      <c r="F683" s="456"/>
      <c r="G683" s="456"/>
      <c r="H683" s="456"/>
      <c r="I683" s="456"/>
      <c r="J683" s="456"/>
      <c r="K683" s="456"/>
      <c r="L683" s="456"/>
      <c r="M683" s="456"/>
      <c r="N683" s="1731" t="s">
        <v>643</v>
      </c>
      <c r="O683" s="1731"/>
      <c r="P683" s="456"/>
      <c r="Q683" s="456"/>
      <c r="R683" s="456"/>
      <c r="S683" s="456"/>
      <c r="T683" s="26"/>
      <c r="U683" s="456" t="s">
        <v>1180</v>
      </c>
      <c r="V683" s="456"/>
      <c r="W683" s="456"/>
      <c r="X683" s="456"/>
      <c r="Y683" s="456"/>
      <c r="Z683" s="456"/>
      <c r="AA683" s="456"/>
      <c r="AB683" s="456"/>
      <c r="AC683" s="456"/>
      <c r="AD683" s="456"/>
      <c r="AE683" s="456"/>
      <c r="AF683" s="456"/>
      <c r="AG683" s="1731" t="s">
        <v>643</v>
      </c>
      <c r="AH683" s="1731"/>
      <c r="AI683" s="456"/>
      <c r="AJ683" s="456"/>
      <c r="AK683" s="456"/>
      <c r="AL683" s="456"/>
      <c r="AZ683" s="46"/>
      <c r="BA683" s="1284">
        <f t="shared" si="40"/>
        <v>3712</v>
      </c>
      <c r="BB683" s="46"/>
      <c r="BC683" s="46"/>
      <c r="BD683" s="46"/>
      <c r="BE683" s="46"/>
      <c r="BF683" s="1448"/>
      <c r="BG683" s="1476">
        <f t="shared" si="41"/>
        <v>1</v>
      </c>
      <c r="BH683" s="1474">
        <f t="shared" si="43"/>
        <v>1.4084507042253521E-2</v>
      </c>
      <c r="BI683" s="1475">
        <f t="shared" si="42"/>
        <v>7.0422535211267607E-3</v>
      </c>
      <c r="BJ683" s="46"/>
      <c r="BK683" s="46"/>
      <c r="BL683" s="46"/>
      <c r="BM683" s="46"/>
      <c r="BN683" s="46"/>
      <c r="BO683" s="46"/>
      <c r="BP683" s="314" t="s">
        <v>665</v>
      </c>
      <c r="BQ683" s="474">
        <v>1446</v>
      </c>
      <c r="BR683" s="475">
        <v>1550</v>
      </c>
      <c r="BS683" s="474">
        <v>1862</v>
      </c>
      <c r="BT683" s="475">
        <v>2150</v>
      </c>
      <c r="BU683" s="475">
        <v>2400</v>
      </c>
      <c r="BV683" s="476">
        <v>2646</v>
      </c>
      <c r="BW683" s="46"/>
      <c r="BX683" s="606">
        <v>754</v>
      </c>
      <c r="BY683" s="606">
        <v>874</v>
      </c>
      <c r="BZ683" s="606">
        <v>1077</v>
      </c>
      <c r="CA683" s="606">
        <v>1530</v>
      </c>
      <c r="CB683" s="606">
        <v>1712</v>
      </c>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3.2">
      <c r="A684" s="26"/>
      <c r="B684" s="456"/>
      <c r="C684" s="456"/>
      <c r="D684" s="456"/>
      <c r="E684" s="456"/>
      <c r="F684" s="456"/>
      <c r="G684" s="456"/>
      <c r="H684" s="456"/>
      <c r="I684" s="456"/>
      <c r="J684" s="456"/>
      <c r="K684" s="456"/>
      <c r="L684" s="456"/>
      <c r="M684" s="456"/>
      <c r="N684" s="456"/>
      <c r="O684" s="456"/>
      <c r="P684" s="456"/>
      <c r="Q684" s="456"/>
      <c r="R684" s="456"/>
      <c r="S684" s="456"/>
      <c r="T684" s="26"/>
      <c r="U684" s="456"/>
      <c r="V684" s="456"/>
      <c r="W684" s="456"/>
      <c r="X684" s="456"/>
      <c r="Y684" s="456"/>
      <c r="Z684" s="456"/>
      <c r="AA684" s="456"/>
      <c r="AB684" s="456"/>
      <c r="AC684" s="456"/>
      <c r="AD684" s="456"/>
      <c r="AE684" s="456"/>
      <c r="AF684" s="456"/>
      <c r="AG684" s="456"/>
      <c r="AH684" s="456"/>
      <c r="AI684" s="456"/>
      <c r="AJ684" s="456"/>
      <c r="AK684" s="456"/>
      <c r="AL684" s="456"/>
      <c r="AZ684" s="46"/>
      <c r="BA684" s="1284">
        <f t="shared" si="40"/>
        <v>3214</v>
      </c>
      <c r="BB684" s="46"/>
      <c r="BC684" s="46"/>
      <c r="BD684" s="46"/>
      <c r="BE684" s="46"/>
      <c r="BF684" s="1448"/>
      <c r="BG684" s="1476">
        <f t="shared" si="41"/>
        <v>14</v>
      </c>
      <c r="BH684" s="1474">
        <f t="shared" si="43"/>
        <v>0.19718309859154928</v>
      </c>
      <c r="BI684" s="1475">
        <f t="shared" si="42"/>
        <v>0.11830985915492956</v>
      </c>
      <c r="BJ684" s="46"/>
      <c r="BK684" s="46"/>
      <c r="BL684" s="46"/>
      <c r="BM684" s="46"/>
      <c r="BN684" s="46"/>
      <c r="BO684" s="46"/>
      <c r="BP684" s="314" t="s">
        <v>667</v>
      </c>
      <c r="BQ684" s="474">
        <v>1364</v>
      </c>
      <c r="BR684" s="475">
        <v>1462</v>
      </c>
      <c r="BS684" s="474">
        <v>1754</v>
      </c>
      <c r="BT684" s="475">
        <v>2026</v>
      </c>
      <c r="BU684" s="475">
        <v>2260</v>
      </c>
      <c r="BV684" s="476">
        <v>2492</v>
      </c>
      <c r="BW684" s="46"/>
      <c r="BX684" s="606">
        <v>763</v>
      </c>
      <c r="BY684" s="606">
        <v>772</v>
      </c>
      <c r="BZ684" s="606">
        <v>1013</v>
      </c>
      <c r="CA684" s="606">
        <v>1439</v>
      </c>
      <c r="CB684" s="606">
        <v>1734</v>
      </c>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3.2">
      <c r="A685" s="63" t="s">
        <v>1165</v>
      </c>
      <c r="B685" s="456" t="s">
        <v>1171</v>
      </c>
      <c r="C685" s="456"/>
      <c r="D685" s="456"/>
      <c r="E685" s="456"/>
      <c r="F685" s="456"/>
      <c r="G685" s="1716" t="str">
        <f>C645</f>
        <v>Deferred Interest - Soft Loans</v>
      </c>
      <c r="H685" s="1716"/>
      <c r="I685" s="1716"/>
      <c r="J685" s="1716"/>
      <c r="K685" s="1716"/>
      <c r="L685" s="1716"/>
      <c r="M685" s="1716"/>
      <c r="N685" s="1716"/>
      <c r="O685" s="1716"/>
      <c r="P685" s="1716"/>
      <c r="Q685" s="1716"/>
      <c r="R685" s="1716"/>
      <c r="S685" s="456"/>
      <c r="T685" s="63" t="s">
        <v>1167</v>
      </c>
      <c r="U685" s="456" t="s">
        <v>1171</v>
      </c>
      <c r="V685" s="456"/>
      <c r="W685" s="456"/>
      <c r="X685" s="456"/>
      <c r="Y685" s="456"/>
      <c r="Z685" s="1716">
        <f>C646</f>
        <v>0</v>
      </c>
      <c r="AA685" s="1716"/>
      <c r="AB685" s="1716"/>
      <c r="AC685" s="1716"/>
      <c r="AD685" s="1716"/>
      <c r="AE685" s="1716"/>
      <c r="AF685" s="1716"/>
      <c r="AG685" s="1716"/>
      <c r="AH685" s="1716"/>
      <c r="AI685" s="1716"/>
      <c r="AJ685" s="1716"/>
      <c r="AK685" s="1716"/>
      <c r="AL685" s="456"/>
      <c r="AZ685" s="46"/>
      <c r="BA685" s="1284" t="str">
        <f t="shared" si="40"/>
        <v>N/A</v>
      </c>
      <c r="BB685" s="46"/>
      <c r="BC685" s="46"/>
      <c r="BD685" s="46"/>
      <c r="BE685" s="46"/>
      <c r="BF685" s="1448"/>
      <c r="BG685" s="1476">
        <f t="shared" si="41"/>
        <v>1</v>
      </c>
      <c r="BH685" s="1474">
        <f t="shared" si="43"/>
        <v>1.4084507042253521E-2</v>
      </c>
      <c r="BI685" s="1475">
        <f t="shared" si="42"/>
        <v>7.0422535211267607E-3</v>
      </c>
      <c r="BJ685" s="46"/>
      <c r="BK685" s="46"/>
      <c r="BL685" s="46"/>
      <c r="BM685" s="46"/>
      <c r="BN685" s="46"/>
      <c r="BO685" s="46"/>
      <c r="BP685" s="314" t="s">
        <v>670</v>
      </c>
      <c r="BQ685" s="474">
        <v>1364</v>
      </c>
      <c r="BR685" s="475">
        <v>1462</v>
      </c>
      <c r="BS685" s="474">
        <v>1754</v>
      </c>
      <c r="BT685" s="475">
        <v>2026</v>
      </c>
      <c r="BU685" s="475">
        <v>2260</v>
      </c>
      <c r="BV685" s="476">
        <v>2492</v>
      </c>
      <c r="BW685" s="46"/>
      <c r="BX685" s="606">
        <v>924</v>
      </c>
      <c r="BY685" s="606">
        <v>930</v>
      </c>
      <c r="BZ685" s="606">
        <v>1162</v>
      </c>
      <c r="CA685" s="606">
        <v>1651</v>
      </c>
      <c r="CB685" s="606">
        <v>1799</v>
      </c>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56"/>
    </row>
    <row r="686" spans="1:108" ht="13.2">
      <c r="A686" s="26"/>
      <c r="B686" s="456" t="s">
        <v>851</v>
      </c>
      <c r="C686" s="456"/>
      <c r="D686" s="456"/>
      <c r="E686" s="456"/>
      <c r="F686" s="456"/>
      <c r="G686" s="1727"/>
      <c r="H686" s="1727"/>
      <c r="I686" s="1727"/>
      <c r="J686" s="1727"/>
      <c r="K686" s="1727"/>
      <c r="L686" s="1727"/>
      <c r="M686" s="1727"/>
      <c r="N686" s="1727"/>
      <c r="O686" s="1727"/>
      <c r="P686" s="1727"/>
      <c r="Q686" s="1727"/>
      <c r="R686" s="1727"/>
      <c r="S686" s="456"/>
      <c r="T686" s="26"/>
      <c r="U686" s="456" t="s">
        <v>851</v>
      </c>
      <c r="V686" s="456"/>
      <c r="W686" s="456"/>
      <c r="X686" s="456"/>
      <c r="Y686" s="456"/>
      <c r="Z686" s="1727"/>
      <c r="AA686" s="1727"/>
      <c r="AB686" s="1727"/>
      <c r="AC686" s="1727"/>
      <c r="AD686" s="1727"/>
      <c r="AE686" s="1727"/>
      <c r="AF686" s="1727"/>
      <c r="AG686" s="1727"/>
      <c r="AH686" s="1727"/>
      <c r="AI686" s="1727"/>
      <c r="AJ686" s="1727"/>
      <c r="AK686" s="1727"/>
      <c r="AL686" s="456"/>
      <c r="AZ686" s="46"/>
      <c r="BA686" s="1284" t="str">
        <f t="shared" si="40"/>
        <v>N/A</v>
      </c>
      <c r="BB686" s="46"/>
      <c r="BC686" s="46"/>
      <c r="BD686" s="46"/>
      <c r="BE686" s="46"/>
      <c r="BF686" s="1448"/>
      <c r="BG686" s="1476">
        <f t="shared" si="41"/>
        <v>0</v>
      </c>
      <c r="BH686" s="1474">
        <f t="shared" si="43"/>
        <v>0</v>
      </c>
      <c r="BI686" s="1475" t="str">
        <f t="shared" si="42"/>
        <v xml:space="preserve"> </v>
      </c>
      <c r="BJ686" s="46"/>
      <c r="BK686" s="46"/>
      <c r="BL686" s="46"/>
      <c r="BM686" s="46"/>
      <c r="BN686" s="46"/>
      <c r="BO686" s="46"/>
      <c r="BP686" s="314" t="s">
        <v>674</v>
      </c>
      <c r="BQ686" s="474">
        <v>1364</v>
      </c>
      <c r="BR686" s="475">
        <v>1462</v>
      </c>
      <c r="BS686" s="474">
        <v>1754</v>
      </c>
      <c r="BT686" s="475">
        <v>2026</v>
      </c>
      <c r="BU686" s="475">
        <v>2260</v>
      </c>
      <c r="BV686" s="476">
        <v>2492</v>
      </c>
      <c r="BW686" s="46"/>
      <c r="BX686" s="606">
        <v>678</v>
      </c>
      <c r="BY686" s="606">
        <v>776</v>
      </c>
      <c r="BZ686" s="606">
        <v>1021</v>
      </c>
      <c r="CA686" s="606">
        <v>1450</v>
      </c>
      <c r="CB686" s="606">
        <v>1544</v>
      </c>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56"/>
    </row>
    <row r="687" spans="1:108" ht="13.2">
      <c r="A687" s="26"/>
      <c r="B687" s="456" t="s">
        <v>723</v>
      </c>
      <c r="C687" s="456"/>
      <c r="D687" s="456"/>
      <c r="E687" s="456"/>
      <c r="F687" s="456"/>
      <c r="G687" s="1727"/>
      <c r="H687" s="1727"/>
      <c r="I687" s="1727"/>
      <c r="J687" s="1727"/>
      <c r="K687" s="1727"/>
      <c r="L687" s="1727"/>
      <c r="M687" s="1727"/>
      <c r="N687" s="1727"/>
      <c r="O687" s="1727"/>
      <c r="P687" s="1727"/>
      <c r="Q687" s="1727"/>
      <c r="R687" s="1727"/>
      <c r="S687" s="456"/>
      <c r="T687" s="26"/>
      <c r="U687" s="456" t="s">
        <v>723</v>
      </c>
      <c r="V687" s="456"/>
      <c r="W687" s="456"/>
      <c r="X687" s="456"/>
      <c r="Y687" s="456"/>
      <c r="Z687" s="1747"/>
      <c r="AA687" s="1747"/>
      <c r="AB687" s="1747"/>
      <c r="AC687" s="1747"/>
      <c r="AD687" s="1747"/>
      <c r="AE687" s="1747"/>
      <c r="AF687" s="1747"/>
      <c r="AG687" s="1747"/>
      <c r="AH687" s="1747"/>
      <c r="AI687" s="1747"/>
      <c r="AJ687" s="1747"/>
      <c r="AK687" s="1747"/>
      <c r="AL687" s="456"/>
      <c r="AZ687" s="46"/>
      <c r="BA687" s="1284" t="str">
        <f t="shared" si="40"/>
        <v>N/A</v>
      </c>
      <c r="BB687" s="46"/>
      <c r="BC687" s="46"/>
      <c r="BD687" s="46"/>
      <c r="BE687" s="46"/>
      <c r="BF687" s="1448"/>
      <c r="BG687" s="1476">
        <f t="shared" si="41"/>
        <v>0</v>
      </c>
      <c r="BH687" s="1474">
        <f t="shared" si="43"/>
        <v>0</v>
      </c>
      <c r="BI687" s="1475" t="str">
        <f t="shared" si="42"/>
        <v xml:space="preserve"> </v>
      </c>
      <c r="BJ687" s="46"/>
      <c r="BK687" s="46"/>
      <c r="BL687" s="46"/>
      <c r="BM687" s="46"/>
      <c r="BN687" s="46"/>
      <c r="BO687" s="46"/>
      <c r="BP687" s="314" t="s">
        <v>678</v>
      </c>
      <c r="BQ687" s="474">
        <v>1406</v>
      </c>
      <c r="BR687" s="475">
        <v>1506</v>
      </c>
      <c r="BS687" s="474">
        <v>1806</v>
      </c>
      <c r="BT687" s="475">
        <v>2088</v>
      </c>
      <c r="BU687" s="475">
        <v>2330</v>
      </c>
      <c r="BV687" s="476">
        <v>2570</v>
      </c>
      <c r="BW687" s="46"/>
      <c r="BX687" s="606">
        <v>623</v>
      </c>
      <c r="BY687" s="606">
        <v>712</v>
      </c>
      <c r="BZ687" s="606">
        <v>937</v>
      </c>
      <c r="CA687" s="606">
        <v>1331</v>
      </c>
      <c r="CB687" s="606">
        <v>1372</v>
      </c>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56"/>
    </row>
    <row r="688" spans="1:108" ht="13.2">
      <c r="A688" s="26"/>
      <c r="B688" s="456" t="s">
        <v>1173</v>
      </c>
      <c r="C688" s="456"/>
      <c r="D688" s="456"/>
      <c r="E688" s="456"/>
      <c r="F688" s="456"/>
      <c r="G688" s="1727"/>
      <c r="H688" s="1727"/>
      <c r="I688" s="1727"/>
      <c r="J688" s="1727"/>
      <c r="K688" s="1727"/>
      <c r="L688" s="1727"/>
      <c r="M688" s="1727"/>
      <c r="N688" s="1727"/>
      <c r="O688" s="1727"/>
      <c r="P688" s="1727"/>
      <c r="Q688" s="1727"/>
      <c r="R688" s="1727"/>
      <c r="S688" s="456"/>
      <c r="T688" s="26"/>
      <c r="U688" s="456" t="s">
        <v>1173</v>
      </c>
      <c r="V688" s="456"/>
      <c r="W688" s="456"/>
      <c r="X688" s="456"/>
      <c r="Y688" s="456"/>
      <c r="Z688" s="1747"/>
      <c r="AA688" s="1747"/>
      <c r="AB688" s="1747"/>
      <c r="AC688" s="1747"/>
      <c r="AD688" s="1747"/>
      <c r="AE688" s="1747"/>
      <c r="AF688" s="1747"/>
      <c r="AG688" s="1747"/>
      <c r="AH688" s="1747"/>
      <c r="AI688" s="1747"/>
      <c r="AJ688" s="1747"/>
      <c r="AK688" s="1747"/>
      <c r="AL688" s="456"/>
      <c r="AZ688" s="46"/>
      <c r="BA688" s="1284" t="str">
        <f t="shared" si="40"/>
        <v>N/A</v>
      </c>
      <c r="BB688" s="46"/>
      <c r="BC688" s="46"/>
      <c r="BD688" s="46"/>
      <c r="BE688" s="46"/>
      <c r="BF688" s="1448"/>
      <c r="BG688" s="1476">
        <f t="shared" si="41"/>
        <v>0</v>
      </c>
      <c r="BH688" s="1474">
        <f t="shared" si="43"/>
        <v>0</v>
      </c>
      <c r="BI688" s="1475" t="str">
        <f t="shared" si="42"/>
        <v xml:space="preserve"> </v>
      </c>
      <c r="BJ688" s="46"/>
      <c r="BK688" s="46"/>
      <c r="BL688" s="46"/>
      <c r="BM688" s="46"/>
      <c r="BN688" s="46"/>
      <c r="BO688" s="46"/>
      <c r="BP688" s="314" t="s">
        <v>681</v>
      </c>
      <c r="BQ688" s="474">
        <v>2084</v>
      </c>
      <c r="BR688" s="475">
        <v>2232</v>
      </c>
      <c r="BS688" s="474">
        <v>2680</v>
      </c>
      <c r="BT688" s="475">
        <v>3096</v>
      </c>
      <c r="BU688" s="475">
        <v>3454</v>
      </c>
      <c r="BV688" s="476">
        <v>3812</v>
      </c>
      <c r="BW688" s="46"/>
      <c r="BX688" s="606">
        <v>1384</v>
      </c>
      <c r="BY688" s="606">
        <v>1604</v>
      </c>
      <c r="BZ688" s="606">
        <v>2044</v>
      </c>
      <c r="CA688" s="606">
        <v>2693</v>
      </c>
      <c r="CB688" s="606">
        <v>2933</v>
      </c>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56"/>
    </row>
    <row r="689" spans="1:110" ht="13.2">
      <c r="A689" s="26"/>
      <c r="B689" s="456" t="s">
        <v>630</v>
      </c>
      <c r="C689" s="456"/>
      <c r="D689" s="456"/>
      <c r="E689" s="456"/>
      <c r="F689" s="456"/>
      <c r="G689" s="1983"/>
      <c r="H689" s="1983"/>
      <c r="I689" s="1983"/>
      <c r="J689" s="1983"/>
      <c r="K689" s="1983"/>
      <c r="L689" s="1983"/>
      <c r="M689" s="456"/>
      <c r="N689" s="456"/>
      <c r="O689" s="1468" t="s">
        <v>859</v>
      </c>
      <c r="P689" s="1725"/>
      <c r="Q689" s="1725"/>
      <c r="R689" s="1725"/>
      <c r="S689" s="456"/>
      <c r="T689" s="26"/>
      <c r="U689" s="456" t="s">
        <v>630</v>
      </c>
      <c r="V689" s="456"/>
      <c r="W689" s="456"/>
      <c r="X689" s="456"/>
      <c r="Y689" s="456"/>
      <c r="Z689" s="1983"/>
      <c r="AA689" s="1983"/>
      <c r="AB689" s="1983"/>
      <c r="AC689" s="1983"/>
      <c r="AD689" s="1983"/>
      <c r="AE689" s="1983"/>
      <c r="AF689" s="456"/>
      <c r="AG689" s="456"/>
      <c r="AH689" s="1468" t="s">
        <v>859</v>
      </c>
      <c r="AI689" s="1725"/>
      <c r="AJ689" s="1725"/>
      <c r="AK689" s="1725"/>
      <c r="AL689" s="456"/>
      <c r="AZ689" s="46"/>
      <c r="BA689" s="1284" t="str">
        <f t="shared" si="40"/>
        <v>N/A</v>
      </c>
      <c r="BB689" s="46"/>
      <c r="BC689" s="46"/>
      <c r="BD689" s="46"/>
      <c r="BE689" s="46"/>
      <c r="BF689" s="1448"/>
      <c r="BG689" s="1476">
        <f t="shared" si="41"/>
        <v>0</v>
      </c>
      <c r="BH689" s="1474">
        <f t="shared" si="43"/>
        <v>0</v>
      </c>
      <c r="BI689" s="1475" t="str">
        <f t="shared" si="42"/>
        <v xml:space="preserve"> </v>
      </c>
      <c r="BJ689" s="46"/>
      <c r="BK689" s="46"/>
      <c r="BL689" s="46"/>
      <c r="BM689" s="46"/>
      <c r="BN689" s="46"/>
      <c r="BO689" s="46"/>
      <c r="BP689" s="314" t="s">
        <v>687</v>
      </c>
      <c r="BQ689" s="474">
        <v>1364</v>
      </c>
      <c r="BR689" s="475">
        <v>1462</v>
      </c>
      <c r="BS689" s="474">
        <v>1754</v>
      </c>
      <c r="BT689" s="475">
        <v>2026</v>
      </c>
      <c r="BU689" s="475">
        <v>2260</v>
      </c>
      <c r="BV689" s="476">
        <v>2492</v>
      </c>
      <c r="BW689" s="46"/>
      <c r="BX689" s="606">
        <v>913</v>
      </c>
      <c r="BY689" s="606">
        <v>919</v>
      </c>
      <c r="BZ689" s="606">
        <v>1198</v>
      </c>
      <c r="CA689" s="606">
        <v>1702</v>
      </c>
      <c r="CB689" s="606">
        <v>1870</v>
      </c>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56"/>
      <c r="DE689" s="456"/>
      <c r="DF689" s="456"/>
    </row>
    <row r="690" spans="1:110" ht="13.2">
      <c r="A690" s="26"/>
      <c r="B690" s="456" t="s">
        <v>1176</v>
      </c>
      <c r="C690" s="456"/>
      <c r="D690" s="456"/>
      <c r="E690" s="456"/>
      <c r="F690" s="456"/>
      <c r="G690" s="456"/>
      <c r="H690" s="1727" t="str">
        <f>G685</f>
        <v>Deferred Interest - Soft Loans</v>
      </c>
      <c r="I690" s="1727"/>
      <c r="J690" s="1727"/>
      <c r="K690" s="1727"/>
      <c r="L690" s="1727"/>
      <c r="M690" s="1727"/>
      <c r="N690" s="1727"/>
      <c r="O690" s="1727"/>
      <c r="P690" s="1727"/>
      <c r="Q690" s="1727"/>
      <c r="R690" s="1727"/>
      <c r="S690" s="456"/>
      <c r="T690" s="26"/>
      <c r="U690" s="456" t="s">
        <v>1176</v>
      </c>
      <c r="V690" s="456"/>
      <c r="W690" s="456"/>
      <c r="X690" s="456"/>
      <c r="Y690" s="456"/>
      <c r="Z690" s="456"/>
      <c r="AA690" s="1727"/>
      <c r="AB690" s="1727"/>
      <c r="AC690" s="1727"/>
      <c r="AD690" s="1727"/>
      <c r="AE690" s="1727"/>
      <c r="AF690" s="1727"/>
      <c r="AG690" s="1727"/>
      <c r="AH690" s="1727"/>
      <c r="AI690" s="1727"/>
      <c r="AJ690" s="1727"/>
      <c r="AK690" s="1727"/>
      <c r="AL690" s="456"/>
      <c r="AZ690" s="46"/>
      <c r="BA690" s="1284" t="str">
        <f t="shared" si="40"/>
        <v>N/A</v>
      </c>
      <c r="BB690" s="46"/>
      <c r="BC690" s="46"/>
      <c r="BD690" s="46"/>
      <c r="BE690" s="46"/>
      <c r="BF690" s="1448"/>
      <c r="BG690" s="1476">
        <f t="shared" si="41"/>
        <v>0</v>
      </c>
      <c r="BH690" s="1474">
        <f t="shared" si="43"/>
        <v>0</v>
      </c>
      <c r="BI690" s="1475" t="str">
        <f t="shared" si="42"/>
        <v xml:space="preserve"> </v>
      </c>
      <c r="BJ690" s="46"/>
      <c r="BK690" s="46"/>
      <c r="BL690" s="46"/>
      <c r="BM690" s="46"/>
      <c r="BN690" s="46"/>
      <c r="BO690" s="46"/>
      <c r="BP690" s="314" t="s">
        <v>690</v>
      </c>
      <c r="BQ690" s="474">
        <v>3262</v>
      </c>
      <c r="BR690" s="475">
        <v>3496</v>
      </c>
      <c r="BS690" s="474">
        <v>4194</v>
      </c>
      <c r="BT690" s="475">
        <v>4846</v>
      </c>
      <c r="BU690" s="475">
        <v>5406</v>
      </c>
      <c r="BV690" s="476">
        <v>5966</v>
      </c>
      <c r="BW690" s="46"/>
      <c r="BX690" s="606">
        <v>2115</v>
      </c>
      <c r="BY690" s="606">
        <v>2631</v>
      </c>
      <c r="BZ690" s="606">
        <v>3198</v>
      </c>
      <c r="CA690" s="606">
        <v>4111</v>
      </c>
      <c r="CB690" s="606">
        <v>4473</v>
      </c>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56"/>
      <c r="DE690" s="456"/>
      <c r="DF690" s="456"/>
    </row>
    <row r="691" spans="1:110" ht="13.2">
      <c r="A691" s="26"/>
      <c r="B691" s="456" t="s">
        <v>1180</v>
      </c>
      <c r="C691" s="456"/>
      <c r="D691" s="456"/>
      <c r="E691" s="456"/>
      <c r="F691" s="456"/>
      <c r="G691" s="456"/>
      <c r="H691" s="456"/>
      <c r="I691" s="456"/>
      <c r="J691" s="456"/>
      <c r="K691" s="456"/>
      <c r="L691" s="456"/>
      <c r="M691" s="456"/>
      <c r="N691" s="1731" t="s">
        <v>640</v>
      </c>
      <c r="O691" s="1731"/>
      <c r="P691" s="456"/>
      <c r="Q691" s="456"/>
      <c r="R691" s="456"/>
      <c r="S691" s="456"/>
      <c r="T691" s="26"/>
      <c r="U691" s="456" t="s">
        <v>1180</v>
      </c>
      <c r="V691" s="456"/>
      <c r="W691" s="456"/>
      <c r="X691" s="456"/>
      <c r="Y691" s="456"/>
      <c r="Z691" s="456"/>
      <c r="AA691" s="456"/>
      <c r="AB691" s="456"/>
      <c r="AC691" s="456"/>
      <c r="AD691" s="456"/>
      <c r="AE691" s="456"/>
      <c r="AF691" s="456"/>
      <c r="AG691" s="1731" t="s">
        <v>640</v>
      </c>
      <c r="AH691" s="1731"/>
      <c r="AI691" s="456"/>
      <c r="AJ691" s="456"/>
      <c r="AK691" s="456"/>
      <c r="AL691" s="456"/>
      <c r="AZ691" s="46"/>
      <c r="BA691" s="1284" t="str">
        <f t="shared" si="40"/>
        <v>N/A</v>
      </c>
      <c r="BB691" s="46"/>
      <c r="BC691" s="456"/>
      <c r="BD691" s="456"/>
      <c r="BE691" s="456"/>
      <c r="BF691" s="1448"/>
      <c r="BG691" s="1476">
        <f t="shared" si="41"/>
        <v>0</v>
      </c>
      <c r="BH691" s="1474">
        <f t="shared" si="43"/>
        <v>0</v>
      </c>
      <c r="BI691" s="1475" t="str">
        <f t="shared" si="42"/>
        <v xml:space="preserve"> </v>
      </c>
      <c r="BJ691" s="456"/>
      <c r="BK691" s="456"/>
      <c r="BL691" s="46"/>
      <c r="BM691" s="46"/>
      <c r="BN691" s="46"/>
      <c r="BO691" s="46"/>
      <c r="BP691" s="314" t="s">
        <v>693</v>
      </c>
      <c r="BQ691" s="474">
        <v>1364</v>
      </c>
      <c r="BR691" s="475">
        <v>1462</v>
      </c>
      <c r="BS691" s="474">
        <v>1754</v>
      </c>
      <c r="BT691" s="475">
        <v>2026</v>
      </c>
      <c r="BU691" s="475">
        <v>2260</v>
      </c>
      <c r="BV691" s="476">
        <v>2492</v>
      </c>
      <c r="BW691" s="46"/>
      <c r="BX691" s="606">
        <v>718</v>
      </c>
      <c r="BY691" s="606">
        <v>808</v>
      </c>
      <c r="BZ691" s="606">
        <v>1063</v>
      </c>
      <c r="CA691" s="606">
        <v>1423</v>
      </c>
      <c r="CB691" s="606">
        <v>1819</v>
      </c>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56"/>
      <c r="DE691" s="456"/>
      <c r="DF691" s="456"/>
    </row>
    <row r="692" spans="1:110" ht="13.2">
      <c r="A692" s="26"/>
      <c r="B692" s="456"/>
      <c r="C692" s="456"/>
      <c r="D692" s="456"/>
      <c r="E692" s="456"/>
      <c r="F692" s="456"/>
      <c r="G692" s="456"/>
      <c r="H692" s="456"/>
      <c r="I692" s="456"/>
      <c r="J692" s="456"/>
      <c r="K692" s="456"/>
      <c r="L692" s="456"/>
      <c r="M692" s="456"/>
      <c r="N692" s="456"/>
      <c r="O692" s="456"/>
      <c r="P692" s="456"/>
      <c r="Q692" s="456"/>
      <c r="R692" s="456"/>
      <c r="S692" s="456"/>
      <c r="T692" s="26"/>
      <c r="U692" s="456"/>
      <c r="V692" s="456"/>
      <c r="W692" s="456"/>
      <c r="X692" s="456"/>
      <c r="Y692" s="456"/>
      <c r="Z692" s="456"/>
      <c r="AA692" s="456"/>
      <c r="AB692" s="456"/>
      <c r="AC692" s="456"/>
      <c r="AD692" s="456"/>
      <c r="AE692" s="456"/>
      <c r="AF692" s="456"/>
      <c r="AG692" s="456"/>
      <c r="AH692" s="456"/>
      <c r="AI692" s="456"/>
      <c r="AJ692" s="456"/>
      <c r="AK692" s="456"/>
      <c r="AL692" s="456"/>
      <c r="AZ692" s="46"/>
      <c r="BA692" s="1284" t="str">
        <f t="shared" si="40"/>
        <v>N/A</v>
      </c>
      <c r="BB692" s="46"/>
      <c r="BC692" s="456"/>
      <c r="BD692" s="456"/>
      <c r="BE692" s="456"/>
      <c r="BF692" s="1448"/>
      <c r="BG692" s="1476">
        <f t="shared" si="41"/>
        <v>0</v>
      </c>
      <c r="BH692" s="1474">
        <f t="shared" si="43"/>
        <v>0</v>
      </c>
      <c r="BI692" s="1475" t="str">
        <f t="shared" si="42"/>
        <v xml:space="preserve"> </v>
      </c>
      <c r="BJ692" s="456"/>
      <c r="BK692" s="456"/>
      <c r="BL692" s="46"/>
      <c r="BM692" s="46"/>
      <c r="BN692" s="46"/>
      <c r="BO692" s="46"/>
      <c r="BP692" s="314" t="s">
        <v>695</v>
      </c>
      <c r="BQ692" s="474">
        <v>1406</v>
      </c>
      <c r="BR692" s="475">
        <v>1506</v>
      </c>
      <c r="BS692" s="474">
        <v>1806</v>
      </c>
      <c r="BT692" s="475">
        <v>2088</v>
      </c>
      <c r="BU692" s="475">
        <v>2330</v>
      </c>
      <c r="BV692" s="476">
        <v>2570</v>
      </c>
      <c r="BW692" s="46"/>
      <c r="BX692" s="606">
        <v>945</v>
      </c>
      <c r="BY692" s="606">
        <v>954</v>
      </c>
      <c r="BZ692" s="606">
        <v>1245</v>
      </c>
      <c r="CA692" s="606">
        <v>1729</v>
      </c>
      <c r="CB692" s="606">
        <v>2131</v>
      </c>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56"/>
      <c r="DE692" s="456"/>
      <c r="DF692" s="456"/>
    </row>
    <row r="693" spans="1:110" ht="13.2">
      <c r="A693" s="63" t="s">
        <v>1168</v>
      </c>
      <c r="B693" s="456" t="s">
        <v>1171</v>
      </c>
      <c r="C693" s="456"/>
      <c r="D693" s="456"/>
      <c r="E693" s="456"/>
      <c r="F693" s="456"/>
      <c r="G693" s="1716">
        <f>C647</f>
        <v>0</v>
      </c>
      <c r="H693" s="1716"/>
      <c r="I693" s="1716"/>
      <c r="J693" s="1716"/>
      <c r="K693" s="1716"/>
      <c r="L693" s="1716"/>
      <c r="M693" s="1716"/>
      <c r="N693" s="1716"/>
      <c r="O693" s="1716"/>
      <c r="P693" s="1716"/>
      <c r="Q693" s="1716"/>
      <c r="R693" s="1716"/>
      <c r="S693" s="456"/>
      <c r="T693" s="63" t="s">
        <v>1169</v>
      </c>
      <c r="U693" s="456" t="s">
        <v>1171</v>
      </c>
      <c r="V693" s="456"/>
      <c r="W693" s="456"/>
      <c r="X693" s="456"/>
      <c r="Y693" s="456"/>
      <c r="Z693" s="1716">
        <f>C648</f>
        <v>0</v>
      </c>
      <c r="AA693" s="1716"/>
      <c r="AB693" s="1716"/>
      <c r="AC693" s="1716"/>
      <c r="AD693" s="1716"/>
      <c r="AE693" s="1716"/>
      <c r="AF693" s="1716"/>
      <c r="AG693" s="1716"/>
      <c r="AH693" s="1716"/>
      <c r="AI693" s="1716"/>
      <c r="AJ693" s="1716"/>
      <c r="AK693" s="1716"/>
      <c r="AL693" s="456"/>
      <c r="AZ693" s="46"/>
      <c r="BA693" s="1284" t="str">
        <f t="shared" si="40"/>
        <v>N/A</v>
      </c>
      <c r="BB693" s="46"/>
      <c r="BC693" s="456"/>
      <c r="BD693" s="456"/>
      <c r="BE693" s="456"/>
      <c r="BF693" s="1448"/>
      <c r="BG693" s="1476">
        <f t="shared" si="41"/>
        <v>0</v>
      </c>
      <c r="BH693" s="1474">
        <f t="shared" si="43"/>
        <v>0</v>
      </c>
      <c r="BI693" s="1475" t="str">
        <f t="shared" si="42"/>
        <v xml:space="preserve"> </v>
      </c>
      <c r="BJ693" s="456"/>
      <c r="BK693" s="456"/>
      <c r="BL693" s="46"/>
      <c r="BM693" s="46"/>
      <c r="BN693" s="46"/>
      <c r="BO693" s="46"/>
      <c r="BP693" s="314" t="s">
        <v>698</v>
      </c>
      <c r="BQ693" s="474">
        <v>1364</v>
      </c>
      <c r="BR693" s="475">
        <v>1462</v>
      </c>
      <c r="BS693" s="474">
        <v>1754</v>
      </c>
      <c r="BT693" s="475">
        <v>2026</v>
      </c>
      <c r="BU693" s="475">
        <v>2260</v>
      </c>
      <c r="BV693" s="476">
        <v>2492</v>
      </c>
      <c r="BW693" s="46"/>
      <c r="BX693" s="606">
        <v>766</v>
      </c>
      <c r="BY693" s="606">
        <v>914</v>
      </c>
      <c r="BZ693" s="606">
        <v>1120</v>
      </c>
      <c r="CA693" s="606">
        <v>1591</v>
      </c>
      <c r="CB693" s="606">
        <v>1917</v>
      </c>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56"/>
      <c r="DE693" s="456"/>
      <c r="DF693" s="456"/>
    </row>
    <row r="694" spans="1:110" ht="13.2">
      <c r="A694" s="456"/>
      <c r="B694" s="456" t="s">
        <v>851</v>
      </c>
      <c r="C694" s="456"/>
      <c r="D694" s="456"/>
      <c r="E694" s="456"/>
      <c r="F694" s="456"/>
      <c r="G694" s="1727"/>
      <c r="H694" s="1727"/>
      <c r="I694" s="1727"/>
      <c r="J694" s="1727"/>
      <c r="K694" s="1727"/>
      <c r="L694" s="1727"/>
      <c r="M694" s="1727"/>
      <c r="N694" s="1727"/>
      <c r="O694" s="1727"/>
      <c r="P694" s="1727"/>
      <c r="Q694" s="1727"/>
      <c r="R694" s="1727"/>
      <c r="S694" s="456"/>
      <c r="T694" s="26"/>
      <c r="U694" s="456" t="s">
        <v>851</v>
      </c>
      <c r="V694" s="456"/>
      <c r="W694" s="456"/>
      <c r="X694" s="456"/>
      <c r="Y694" s="456"/>
      <c r="Z694" s="1727"/>
      <c r="AA694" s="1727"/>
      <c r="AB694" s="1727"/>
      <c r="AC694" s="1727"/>
      <c r="AD694" s="1727"/>
      <c r="AE694" s="1727"/>
      <c r="AF694" s="1727"/>
      <c r="AG694" s="1727"/>
      <c r="AH694" s="1727"/>
      <c r="AI694" s="1727"/>
      <c r="AJ694" s="1727"/>
      <c r="AK694" s="1727"/>
      <c r="AL694" s="456"/>
      <c r="AZ694" s="46"/>
      <c r="BA694" s="1284" t="str">
        <f t="shared" si="40"/>
        <v>N/A</v>
      </c>
      <c r="BB694" s="46"/>
      <c r="BC694" s="456"/>
      <c r="BD694" s="456"/>
      <c r="BE694" s="456"/>
      <c r="BF694" s="1448"/>
      <c r="BG694" s="1476">
        <f t="shared" si="41"/>
        <v>0</v>
      </c>
      <c r="BH694" s="1474">
        <f t="shared" si="43"/>
        <v>0</v>
      </c>
      <c r="BI694" s="1475" t="str">
        <f t="shared" si="42"/>
        <v xml:space="preserve"> </v>
      </c>
      <c r="BJ694" s="456"/>
      <c r="BK694" s="456"/>
      <c r="BL694" s="46"/>
      <c r="BM694" s="46"/>
      <c r="BN694" s="46"/>
      <c r="BO694" s="46"/>
      <c r="BP694" s="314" t="s">
        <v>701</v>
      </c>
      <c r="BQ694" s="474">
        <v>1364</v>
      </c>
      <c r="BR694" s="475">
        <v>1462</v>
      </c>
      <c r="BS694" s="474">
        <v>1754</v>
      </c>
      <c r="BT694" s="475">
        <v>2026</v>
      </c>
      <c r="BU694" s="475">
        <v>2260</v>
      </c>
      <c r="BV694" s="476">
        <v>2492</v>
      </c>
      <c r="BW694" s="46"/>
      <c r="BX694" s="606">
        <v>605</v>
      </c>
      <c r="BY694" s="606">
        <v>609</v>
      </c>
      <c r="BZ694" s="606">
        <v>801</v>
      </c>
      <c r="CA694" s="606">
        <v>1047</v>
      </c>
      <c r="CB694" s="606">
        <v>1273</v>
      </c>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56"/>
      <c r="DE694" s="456"/>
      <c r="DF694" s="456"/>
    </row>
    <row r="695" spans="1:110" ht="13.2">
      <c r="A695" s="456"/>
      <c r="B695" s="456" t="s">
        <v>723</v>
      </c>
      <c r="C695" s="456"/>
      <c r="D695" s="456"/>
      <c r="E695" s="456"/>
      <c r="F695" s="456"/>
      <c r="G695" s="1727"/>
      <c r="H695" s="1727"/>
      <c r="I695" s="1727"/>
      <c r="J695" s="1727"/>
      <c r="K695" s="1727"/>
      <c r="L695" s="1727"/>
      <c r="M695" s="1727"/>
      <c r="N695" s="1727"/>
      <c r="O695" s="1727"/>
      <c r="P695" s="1727"/>
      <c r="Q695" s="1727"/>
      <c r="R695" s="1727"/>
      <c r="S695" s="456"/>
      <c r="T695" s="456"/>
      <c r="U695" s="456" t="s">
        <v>723</v>
      </c>
      <c r="V695" s="456"/>
      <c r="W695" s="456"/>
      <c r="X695" s="456"/>
      <c r="Y695" s="456"/>
      <c r="Z695" s="1747"/>
      <c r="AA695" s="1747"/>
      <c r="AB695" s="1747"/>
      <c r="AC695" s="1747"/>
      <c r="AD695" s="1747"/>
      <c r="AE695" s="1747"/>
      <c r="AF695" s="1747"/>
      <c r="AG695" s="1747"/>
      <c r="AH695" s="1747"/>
      <c r="AI695" s="1747"/>
      <c r="AJ695" s="1747"/>
      <c r="AK695" s="1747"/>
      <c r="AL695" s="456"/>
      <c r="AZ695" s="46"/>
      <c r="BA695" s="46"/>
      <c r="BB695" s="46"/>
      <c r="BC695" s="46"/>
      <c r="BD695" s="456"/>
      <c r="BE695" s="456"/>
      <c r="BF695" s="1448"/>
      <c r="BG695" s="1476">
        <f t="shared" si="41"/>
        <v>0</v>
      </c>
      <c r="BH695" s="1474">
        <f t="shared" si="43"/>
        <v>0</v>
      </c>
      <c r="BI695" s="1475" t="str">
        <f t="shared" si="42"/>
        <v xml:space="preserve"> </v>
      </c>
      <c r="BJ695" s="456"/>
      <c r="BK695" s="456"/>
      <c r="BL695" s="456"/>
      <c r="BM695" s="46"/>
      <c r="BN695" s="46"/>
      <c r="BO695" s="46"/>
      <c r="BP695" s="314" t="s">
        <v>703</v>
      </c>
      <c r="BQ695" s="474">
        <v>1406</v>
      </c>
      <c r="BR695" s="475">
        <v>1506</v>
      </c>
      <c r="BS695" s="474">
        <v>1806</v>
      </c>
      <c r="BT695" s="475">
        <v>2088</v>
      </c>
      <c r="BU695" s="475">
        <v>2330</v>
      </c>
      <c r="BV695" s="476">
        <v>2570</v>
      </c>
      <c r="BW695" s="46"/>
      <c r="BX695" s="606">
        <v>1009</v>
      </c>
      <c r="BY695" s="606">
        <v>1045</v>
      </c>
      <c r="BZ695" s="606">
        <v>1319</v>
      </c>
      <c r="CA695" s="606">
        <v>1829</v>
      </c>
      <c r="CB695" s="606">
        <v>2096</v>
      </c>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56"/>
      <c r="DF695" s="456"/>
    </row>
    <row r="696" spans="1:110" ht="13.2">
      <c r="A696" s="456"/>
      <c r="B696" s="456" t="s">
        <v>1173</v>
      </c>
      <c r="C696" s="456"/>
      <c r="D696" s="456"/>
      <c r="E696" s="456"/>
      <c r="F696" s="456"/>
      <c r="G696" s="1727"/>
      <c r="H696" s="1727"/>
      <c r="I696" s="1727"/>
      <c r="J696" s="1727"/>
      <c r="K696" s="1727"/>
      <c r="L696" s="1727"/>
      <c r="M696" s="1727"/>
      <c r="N696" s="1727"/>
      <c r="O696" s="1727"/>
      <c r="P696" s="1727"/>
      <c r="Q696" s="1727"/>
      <c r="R696" s="1727"/>
      <c r="S696" s="456"/>
      <c r="T696" s="456"/>
      <c r="U696" s="456" t="s">
        <v>1173</v>
      </c>
      <c r="V696" s="456"/>
      <c r="W696" s="456"/>
      <c r="X696" s="456"/>
      <c r="Y696" s="456"/>
      <c r="Z696" s="1747"/>
      <c r="AA696" s="1747"/>
      <c r="AB696" s="1747"/>
      <c r="AC696" s="1747"/>
      <c r="AD696" s="1747"/>
      <c r="AE696" s="1747"/>
      <c r="AF696" s="1747"/>
      <c r="AG696" s="1747"/>
      <c r="AH696" s="1747"/>
      <c r="AI696" s="1747"/>
      <c r="AJ696" s="1747"/>
      <c r="AK696" s="1747"/>
      <c r="AL696" s="456"/>
      <c r="AZ696" s="46"/>
      <c r="BA696" s="46"/>
      <c r="BB696" s="46"/>
      <c r="BC696" s="46"/>
      <c r="BD696" s="46"/>
      <c r="BE696" s="456"/>
      <c r="BF696" s="254" t="s">
        <v>1247</v>
      </c>
      <c r="BG696" s="258">
        <f>SUM(BG671:BG695)</f>
        <v>71</v>
      </c>
      <c r="BH696" s="259">
        <f>SUM(BH671:BH695)</f>
        <v>0.99999999999999978</v>
      </c>
      <c r="BI696" s="259">
        <f>SUM(BI671:BI695)</f>
        <v>0.42957746478873238</v>
      </c>
      <c r="BJ696" s="456"/>
      <c r="BK696" s="456"/>
      <c r="BL696" s="456"/>
      <c r="BM696" s="456"/>
      <c r="BN696" s="46"/>
      <c r="BO696" s="46"/>
      <c r="BP696" s="314" t="s">
        <v>706</v>
      </c>
      <c r="BQ696" s="474">
        <v>1990</v>
      </c>
      <c r="BR696" s="475">
        <v>2132</v>
      </c>
      <c r="BS696" s="474">
        <v>2560</v>
      </c>
      <c r="BT696" s="475">
        <v>2956</v>
      </c>
      <c r="BU696" s="475">
        <v>3296</v>
      </c>
      <c r="BV696" s="476">
        <v>3638</v>
      </c>
      <c r="BW696" s="46"/>
      <c r="BX696" s="606">
        <v>1533</v>
      </c>
      <c r="BY696" s="606">
        <v>1616</v>
      </c>
      <c r="BZ696" s="606">
        <v>1967</v>
      </c>
      <c r="CA696" s="606">
        <v>2794</v>
      </c>
      <c r="CB696" s="606">
        <v>3081</v>
      </c>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3.2">
      <c r="A697" s="456"/>
      <c r="B697" s="456" t="s">
        <v>630</v>
      </c>
      <c r="C697" s="456"/>
      <c r="D697" s="456"/>
      <c r="E697" s="456"/>
      <c r="F697" s="456"/>
      <c r="G697" s="1983"/>
      <c r="H697" s="1983"/>
      <c r="I697" s="1983"/>
      <c r="J697" s="1983"/>
      <c r="K697" s="1983"/>
      <c r="L697" s="1983"/>
      <c r="M697" s="456"/>
      <c r="N697" s="456"/>
      <c r="O697" s="1468" t="s">
        <v>859</v>
      </c>
      <c r="P697" s="1725"/>
      <c r="Q697" s="1725"/>
      <c r="R697" s="1725"/>
      <c r="S697" s="456"/>
      <c r="T697" s="456"/>
      <c r="U697" s="456" t="s">
        <v>630</v>
      </c>
      <c r="V697" s="456"/>
      <c r="W697" s="456"/>
      <c r="X697" s="456"/>
      <c r="Y697" s="456"/>
      <c r="Z697" s="1983"/>
      <c r="AA697" s="1983"/>
      <c r="AB697" s="1983"/>
      <c r="AC697" s="1983"/>
      <c r="AD697" s="1983"/>
      <c r="AE697" s="1983"/>
      <c r="AF697" s="456"/>
      <c r="AG697" s="456"/>
      <c r="AH697" s="1468" t="s">
        <v>859</v>
      </c>
      <c r="AI697" s="1725"/>
      <c r="AJ697" s="1725"/>
      <c r="AK697" s="1725"/>
      <c r="AL697" s="456"/>
      <c r="AZ697" s="46"/>
      <c r="BA697" s="46"/>
      <c r="BB697" s="46"/>
      <c r="BC697" s="46"/>
      <c r="BD697" s="46"/>
      <c r="BE697" s="46"/>
      <c r="BF697" s="46"/>
      <c r="BG697" s="46"/>
      <c r="BH697" s="46"/>
      <c r="BI697" s="46"/>
      <c r="BJ697" s="46"/>
      <c r="BK697" s="46"/>
      <c r="BL697" s="46"/>
      <c r="BM697" s="46"/>
      <c r="BN697" s="46"/>
      <c r="BO697" s="46"/>
      <c r="BP697" s="314" t="s">
        <v>710</v>
      </c>
      <c r="BQ697" s="474">
        <v>2206</v>
      </c>
      <c r="BR697" s="475">
        <v>2364</v>
      </c>
      <c r="BS697" s="474">
        <v>2836</v>
      </c>
      <c r="BT697" s="475">
        <v>3278</v>
      </c>
      <c r="BU697" s="475">
        <v>3656</v>
      </c>
      <c r="BV697" s="476">
        <v>4036</v>
      </c>
      <c r="BW697" s="46"/>
      <c r="BX697" s="606">
        <v>1438</v>
      </c>
      <c r="BY697" s="606">
        <v>1645</v>
      </c>
      <c r="BZ697" s="606">
        <v>2164</v>
      </c>
      <c r="CA697" s="606">
        <v>2924</v>
      </c>
      <c r="CB697" s="606">
        <v>2935</v>
      </c>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3.2">
      <c r="A698" s="456"/>
      <c r="B698" s="456" t="s">
        <v>1176</v>
      </c>
      <c r="C698" s="456"/>
      <c r="D698" s="456"/>
      <c r="E698" s="456"/>
      <c r="F698" s="456"/>
      <c r="G698" s="456"/>
      <c r="H698" s="1727"/>
      <c r="I698" s="1727"/>
      <c r="J698" s="1727"/>
      <c r="K698" s="1727"/>
      <c r="L698" s="1727"/>
      <c r="M698" s="1727"/>
      <c r="N698" s="1727"/>
      <c r="O698" s="1727"/>
      <c r="P698" s="1727"/>
      <c r="Q698" s="1727"/>
      <c r="R698" s="1727"/>
      <c r="S698" s="456"/>
      <c r="T698" s="456"/>
      <c r="U698" s="456" t="s">
        <v>1176</v>
      </c>
      <c r="V698" s="456"/>
      <c r="W698" s="456"/>
      <c r="X698" s="456"/>
      <c r="Y698" s="456"/>
      <c r="Z698" s="456"/>
      <c r="AA698" s="1727"/>
      <c r="AB698" s="1727"/>
      <c r="AC698" s="1727"/>
      <c r="AD698" s="1727"/>
      <c r="AE698" s="1727"/>
      <c r="AF698" s="1727"/>
      <c r="AG698" s="1727"/>
      <c r="AH698" s="1727"/>
      <c r="AI698" s="1727"/>
      <c r="AJ698" s="1727"/>
      <c r="AK698" s="1727"/>
      <c r="AL698" s="456"/>
      <c r="AZ698" s="46"/>
      <c r="BA698" s="46"/>
      <c r="BB698" s="46"/>
      <c r="BC698" s="46"/>
      <c r="BD698" s="46"/>
      <c r="BE698" s="46"/>
      <c r="BF698" s="46"/>
      <c r="BG698" s="46"/>
      <c r="BH698" s="46"/>
      <c r="BI698" s="46"/>
      <c r="BJ698" s="46"/>
      <c r="BK698" s="46"/>
      <c r="BL698" s="46"/>
      <c r="BM698" s="46"/>
      <c r="BN698" s="46"/>
      <c r="BO698" s="46"/>
      <c r="BP698" s="314" t="s">
        <v>715</v>
      </c>
      <c r="BQ698" s="474">
        <v>1722</v>
      </c>
      <c r="BR698" s="475">
        <v>1846</v>
      </c>
      <c r="BS698" s="474">
        <v>2214</v>
      </c>
      <c r="BT698" s="475">
        <v>2558</v>
      </c>
      <c r="BU698" s="475">
        <v>2854</v>
      </c>
      <c r="BV698" s="476">
        <v>3150</v>
      </c>
      <c r="BW698" s="46"/>
      <c r="BX698" s="606">
        <v>921</v>
      </c>
      <c r="BY698" s="606">
        <v>993</v>
      </c>
      <c r="BZ698" s="606">
        <v>1307</v>
      </c>
      <c r="CA698" s="606">
        <v>1857</v>
      </c>
      <c r="CB698" s="606">
        <v>2037</v>
      </c>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3.2">
      <c r="A699" s="456"/>
      <c r="B699" s="456" t="s">
        <v>1180</v>
      </c>
      <c r="C699" s="456"/>
      <c r="D699" s="456"/>
      <c r="E699" s="456"/>
      <c r="F699" s="456"/>
      <c r="G699" s="456"/>
      <c r="H699" s="456"/>
      <c r="I699" s="456"/>
      <c r="J699" s="456"/>
      <c r="K699" s="456"/>
      <c r="L699" s="456"/>
      <c r="M699" s="456"/>
      <c r="N699" s="1731" t="s">
        <v>640</v>
      </c>
      <c r="O699" s="1731"/>
      <c r="P699" s="456"/>
      <c r="Q699" s="456"/>
      <c r="R699" s="456"/>
      <c r="S699" s="456"/>
      <c r="T699" s="456"/>
      <c r="U699" s="456" t="s">
        <v>1180</v>
      </c>
      <c r="V699" s="456"/>
      <c r="W699" s="456"/>
      <c r="X699" s="456"/>
      <c r="Y699" s="456"/>
      <c r="Z699" s="456"/>
      <c r="AA699" s="456"/>
      <c r="AB699" s="456"/>
      <c r="AC699" s="456"/>
      <c r="AD699" s="456"/>
      <c r="AE699" s="456"/>
      <c r="AF699" s="456"/>
      <c r="AG699" s="1731" t="s">
        <v>640</v>
      </c>
      <c r="AH699" s="1731"/>
      <c r="AI699" s="456"/>
      <c r="AJ699" s="456"/>
      <c r="AK699" s="456"/>
      <c r="AL699" s="456"/>
      <c r="AZ699" s="46"/>
      <c r="BA699" s="46"/>
      <c r="BB699" s="46"/>
      <c r="BC699" s="46"/>
      <c r="BD699" s="46"/>
      <c r="BE699" s="46"/>
      <c r="BF699" s="46"/>
      <c r="BG699" s="46"/>
      <c r="BH699" s="46"/>
      <c r="BI699" s="46"/>
      <c r="BJ699" s="46"/>
      <c r="BK699" s="46"/>
      <c r="BL699" s="46"/>
      <c r="BM699" s="46"/>
      <c r="BN699" s="46"/>
      <c r="BO699" s="46"/>
      <c r="BP699" s="314" t="s">
        <v>718</v>
      </c>
      <c r="BQ699" s="474">
        <v>2372</v>
      </c>
      <c r="BR699" s="475">
        <v>2540</v>
      </c>
      <c r="BS699" s="474">
        <v>3050</v>
      </c>
      <c r="BT699" s="475">
        <v>3522</v>
      </c>
      <c r="BU699" s="475">
        <v>3930</v>
      </c>
      <c r="BV699" s="476">
        <v>4336</v>
      </c>
      <c r="BW699" s="46"/>
      <c r="BX699" s="606">
        <v>1716</v>
      </c>
      <c r="BY699" s="606">
        <v>1905</v>
      </c>
      <c r="BZ699" s="606">
        <v>2324</v>
      </c>
      <c r="CA699" s="606">
        <v>3178</v>
      </c>
      <c r="CB699" s="606">
        <v>3674</v>
      </c>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3.2">
      <c r="A700" s="45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6"/>
      <c r="AF700" s="456"/>
      <c r="AG700" s="456"/>
      <c r="AH700" s="456"/>
      <c r="AI700" s="456"/>
      <c r="AJ700" s="456"/>
      <c r="AK700" s="456"/>
      <c r="AL700" s="456"/>
      <c r="AZ700" s="46"/>
      <c r="BA700" s="46"/>
      <c r="BB700" s="46"/>
      <c r="BC700" s="46"/>
      <c r="BD700" s="46"/>
      <c r="BE700" s="46"/>
      <c r="BF700" s="46"/>
      <c r="BG700" s="46"/>
      <c r="BH700" s="46"/>
      <c r="BI700" s="46"/>
      <c r="BJ700" s="46"/>
      <c r="BK700" s="46"/>
      <c r="BL700" s="46"/>
      <c r="BM700" s="46"/>
      <c r="BN700" s="46"/>
      <c r="BO700" s="46"/>
      <c r="BP700" s="314" t="s">
        <v>720</v>
      </c>
      <c r="BQ700" s="474">
        <v>1774</v>
      </c>
      <c r="BR700" s="475">
        <v>1900</v>
      </c>
      <c r="BS700" s="474">
        <v>2280</v>
      </c>
      <c r="BT700" s="475">
        <v>2634</v>
      </c>
      <c r="BU700" s="475">
        <v>2940</v>
      </c>
      <c r="BV700" s="476">
        <v>3242</v>
      </c>
      <c r="BW700" s="46"/>
      <c r="BX700" s="606">
        <v>1108</v>
      </c>
      <c r="BY700" s="606">
        <v>1228</v>
      </c>
      <c r="BZ700" s="606">
        <v>1543</v>
      </c>
      <c r="CA700" s="606">
        <v>2192</v>
      </c>
      <c r="CB700" s="606">
        <v>2625</v>
      </c>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2">
      <c r="A701" s="39" t="s">
        <v>704</v>
      </c>
      <c r="B701" s="456"/>
      <c r="C701" s="39" t="s">
        <v>178</v>
      </c>
      <c r="D701" s="456"/>
      <c r="E701" s="1315"/>
      <c r="F701" s="1315"/>
      <c r="G701" s="1315"/>
      <c r="H701" s="1315"/>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0"/>
      <c r="AN701" s="440"/>
      <c r="AO701" s="440"/>
      <c r="AP701" s="440"/>
      <c r="AQ701" s="440"/>
      <c r="AR701" s="440"/>
      <c r="AS701" s="440"/>
      <c r="AT701" s="440"/>
      <c r="AU701" s="440"/>
      <c r="AV701" s="440"/>
      <c r="AW701" s="440"/>
      <c r="AX701" s="440"/>
      <c r="AY701" s="440"/>
      <c r="AZ701" s="46"/>
      <c r="BA701" s="46"/>
      <c r="BB701" s="46"/>
      <c r="BC701" s="46"/>
      <c r="BD701" s="46"/>
      <c r="BE701" s="46"/>
      <c r="BF701" s="46"/>
      <c r="BG701" s="196" t="s">
        <v>1248</v>
      </c>
      <c r="BH701" s="1448"/>
      <c r="BI701" s="1448"/>
      <c r="BJ701" s="46"/>
      <c r="BK701" s="46"/>
      <c r="BL701" s="46"/>
      <c r="BM701" s="46"/>
      <c r="BN701" s="46"/>
      <c r="BO701" s="46"/>
      <c r="BP701" s="314" t="s">
        <v>722</v>
      </c>
      <c r="BQ701" s="474">
        <v>1430</v>
      </c>
      <c r="BR701" s="475">
        <v>1532</v>
      </c>
      <c r="BS701" s="474">
        <v>1840</v>
      </c>
      <c r="BT701" s="475">
        <v>2124</v>
      </c>
      <c r="BU701" s="475">
        <v>2370</v>
      </c>
      <c r="BV701" s="476">
        <v>2616</v>
      </c>
      <c r="BW701" s="46"/>
      <c r="BX701" s="606">
        <v>608</v>
      </c>
      <c r="BY701" s="606">
        <v>716</v>
      </c>
      <c r="BZ701" s="606">
        <v>915</v>
      </c>
      <c r="CA701" s="606">
        <v>1300</v>
      </c>
      <c r="CB701" s="606">
        <v>1566</v>
      </c>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2">
      <c r="A702" s="1294"/>
      <c r="B702" s="131"/>
      <c r="C702" s="131"/>
      <c r="D702" s="1417" t="s">
        <v>1249</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56"/>
      <c r="AF702" s="456"/>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5" t="s">
        <v>1244</v>
      </c>
      <c r="BH702" s="257" t="s">
        <v>1245</v>
      </c>
      <c r="BI702" s="256" t="s">
        <v>1246</v>
      </c>
      <c r="BJ702" s="46"/>
      <c r="BK702" s="46"/>
      <c r="BL702" s="46"/>
      <c r="BM702" s="46"/>
      <c r="BN702" s="46"/>
      <c r="BO702" s="46"/>
      <c r="BP702" s="314" t="s">
        <v>727</v>
      </c>
      <c r="BQ702" s="474">
        <v>1540</v>
      </c>
      <c r="BR702" s="475">
        <v>1650</v>
      </c>
      <c r="BS702" s="474">
        <v>1980</v>
      </c>
      <c r="BT702" s="475">
        <v>2288</v>
      </c>
      <c r="BU702" s="475">
        <v>2552</v>
      </c>
      <c r="BV702" s="476">
        <v>2816</v>
      </c>
      <c r="BW702" s="46"/>
      <c r="BX702" s="606">
        <v>1062</v>
      </c>
      <c r="BY702" s="606">
        <v>1202</v>
      </c>
      <c r="BZ702" s="606">
        <v>1509</v>
      </c>
      <c r="CA702" s="606">
        <v>2065</v>
      </c>
      <c r="CB702" s="606">
        <v>2542</v>
      </c>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2">
      <c r="A703" s="1294"/>
      <c r="B703" s="131"/>
      <c r="C703" s="131"/>
      <c r="D703" s="456"/>
      <c r="E703" s="1417" t="s">
        <v>1250</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731" t="s">
        <v>643</v>
      </c>
      <c r="AF703" s="1731"/>
      <c r="AG703" s="456"/>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73">
        <f t="shared" ref="BG703:BG727" si="44">G728</f>
        <v>5</v>
      </c>
      <c r="BH703" s="1474">
        <f>BG703/$BG$728</f>
        <v>7.0422535211267609E-2</v>
      </c>
      <c r="BI703" s="1475">
        <f t="shared" ref="BI703:BI727" si="45">IF(BH703=0," ",BH703*AH728)</f>
        <v>1.0563380281690141E-2</v>
      </c>
      <c r="BJ703" s="46"/>
      <c r="BK703" s="46"/>
      <c r="BL703" s="46"/>
      <c r="BM703" s="46"/>
      <c r="BN703" s="46"/>
      <c r="BO703" s="46"/>
      <c r="BP703" s="314" t="s">
        <v>732</v>
      </c>
      <c r="BQ703" s="474">
        <v>1774</v>
      </c>
      <c r="BR703" s="475">
        <v>1900</v>
      </c>
      <c r="BS703" s="474">
        <v>2280</v>
      </c>
      <c r="BT703" s="475">
        <v>2634</v>
      </c>
      <c r="BU703" s="475">
        <v>2940</v>
      </c>
      <c r="BV703" s="476">
        <v>3242</v>
      </c>
      <c r="BW703" s="46"/>
      <c r="BX703" s="606">
        <v>1108</v>
      </c>
      <c r="BY703" s="606">
        <v>1228</v>
      </c>
      <c r="BZ703" s="606">
        <v>1543</v>
      </c>
      <c r="CA703" s="606">
        <v>2192</v>
      </c>
      <c r="CB703" s="606">
        <v>2625</v>
      </c>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2">
      <c r="A704" s="1294"/>
      <c r="B704" s="131"/>
      <c r="C704" s="131"/>
      <c r="D704" s="748" t="s">
        <v>1251</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731" t="s">
        <v>643</v>
      </c>
      <c r="AF704" s="1731"/>
      <c r="AG704" s="132"/>
      <c r="AH704" s="132"/>
      <c r="AI704" s="456"/>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76">
        <f t="shared" si="44"/>
        <v>2</v>
      </c>
      <c r="BH704" s="1474">
        <f t="shared" ref="BH704:BH727" si="46">BG704/$BG$728</f>
        <v>2.8169014084507043E-2</v>
      </c>
      <c r="BI704" s="1475">
        <f t="shared" si="45"/>
        <v>8.4507042253521118E-3</v>
      </c>
      <c r="BJ704" s="46"/>
      <c r="BK704" s="46"/>
      <c r="BL704" s="46"/>
      <c r="BM704" s="46"/>
      <c r="BN704" s="46"/>
      <c r="BO704" s="46"/>
      <c r="BP704" s="314" t="s">
        <v>737</v>
      </c>
      <c r="BQ704" s="474">
        <v>1840</v>
      </c>
      <c r="BR704" s="475">
        <v>1970</v>
      </c>
      <c r="BS704" s="474">
        <v>2364</v>
      </c>
      <c r="BT704" s="475">
        <v>2732</v>
      </c>
      <c r="BU704" s="475">
        <v>3050</v>
      </c>
      <c r="BV704" s="476">
        <v>3364</v>
      </c>
      <c r="BW704" s="46"/>
      <c r="BX704" s="606">
        <v>1096</v>
      </c>
      <c r="BY704" s="606">
        <v>1253</v>
      </c>
      <c r="BZ704" s="606">
        <v>1649</v>
      </c>
      <c r="CA704" s="606">
        <v>2342</v>
      </c>
      <c r="CB704" s="606">
        <v>2822</v>
      </c>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2">
      <c r="A705" s="1294"/>
      <c r="B705" s="131"/>
      <c r="C705" s="131"/>
      <c r="D705" s="1417" t="s">
        <v>1252</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03">
        <v>44782</v>
      </c>
      <c r="AF705" s="2003"/>
      <c r="AG705" s="2003"/>
      <c r="AH705" s="2003"/>
      <c r="AI705" s="2003"/>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76">
        <f t="shared" si="44"/>
        <v>1</v>
      </c>
      <c r="BH705" s="1474">
        <f t="shared" si="46"/>
        <v>1.4084507042253521E-2</v>
      </c>
      <c r="BI705" s="1475">
        <f t="shared" si="45"/>
        <v>7.0422535211267607E-3</v>
      </c>
      <c r="BJ705" s="46"/>
      <c r="BK705" s="46"/>
      <c r="BL705" s="46"/>
      <c r="BM705" s="46"/>
      <c r="BN705" s="46"/>
      <c r="BO705" s="46"/>
      <c r="BP705" s="314" t="s">
        <v>741</v>
      </c>
      <c r="BQ705" s="474">
        <v>1540</v>
      </c>
      <c r="BR705" s="475">
        <v>1650</v>
      </c>
      <c r="BS705" s="474">
        <v>1980</v>
      </c>
      <c r="BT705" s="475">
        <v>2288</v>
      </c>
      <c r="BU705" s="475">
        <v>2552</v>
      </c>
      <c r="BV705" s="476">
        <v>2816</v>
      </c>
      <c r="BW705" s="46"/>
      <c r="BX705" s="606">
        <v>1062</v>
      </c>
      <c r="BY705" s="606">
        <v>1202</v>
      </c>
      <c r="BZ705" s="606">
        <v>1509</v>
      </c>
      <c r="CA705" s="606">
        <v>2065</v>
      </c>
      <c r="CB705" s="606">
        <v>2542</v>
      </c>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2">
      <c r="A706" s="1294"/>
      <c r="B706" s="131"/>
      <c r="C706" s="131"/>
      <c r="D706" s="280" t="s">
        <v>1253</v>
      </c>
      <c r="E706" s="131"/>
      <c r="F706" s="131"/>
      <c r="G706" s="131"/>
      <c r="H706" s="131"/>
      <c r="I706" s="132"/>
      <c r="J706" s="132"/>
      <c r="K706" s="132"/>
      <c r="L706" s="132"/>
      <c r="M706" s="132"/>
      <c r="N706" s="132"/>
      <c r="O706" s="132"/>
      <c r="P706" s="132"/>
      <c r="Q706" s="132"/>
      <c r="R706" s="132"/>
      <c r="S706" s="132"/>
      <c r="T706" s="132"/>
      <c r="U706" s="456"/>
      <c r="V706" s="456"/>
      <c r="W706" s="64"/>
      <c r="X706" s="64"/>
      <c r="Y706" s="64"/>
      <c r="Z706" s="64"/>
      <c r="AA706" s="64"/>
      <c r="AB706" s="64"/>
      <c r="AC706" s="64"/>
      <c r="AD706" s="64"/>
      <c r="AE706" s="2006">
        <v>44895</v>
      </c>
      <c r="AF706" s="2006"/>
      <c r="AG706" s="2006"/>
      <c r="AH706" s="2006"/>
      <c r="AI706" s="2006"/>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76">
        <f t="shared" si="44"/>
        <v>7</v>
      </c>
      <c r="BH706" s="1474">
        <f t="shared" si="46"/>
        <v>9.8591549295774641E-2</v>
      </c>
      <c r="BI706" s="1475">
        <f t="shared" si="45"/>
        <v>1.4790573162650285E-2</v>
      </c>
      <c r="BJ706" s="46"/>
      <c r="BK706" s="46"/>
      <c r="BL706" s="46"/>
      <c r="BM706" s="46"/>
      <c r="BN706" s="46"/>
      <c r="BO706" s="46"/>
      <c r="BP706" s="314" t="s">
        <v>747</v>
      </c>
      <c r="BQ706" s="474">
        <v>2276</v>
      </c>
      <c r="BR706" s="475">
        <v>2440</v>
      </c>
      <c r="BS706" s="474">
        <v>2926</v>
      </c>
      <c r="BT706" s="475">
        <v>3382</v>
      </c>
      <c r="BU706" s="475">
        <v>3774</v>
      </c>
      <c r="BV706" s="476">
        <v>4164</v>
      </c>
      <c r="BW706" s="46"/>
      <c r="BX706" s="606">
        <v>1394</v>
      </c>
      <c r="BY706" s="606">
        <v>1542</v>
      </c>
      <c r="BZ706" s="606">
        <v>1979</v>
      </c>
      <c r="CA706" s="606">
        <v>2748</v>
      </c>
      <c r="CB706" s="606">
        <v>3365</v>
      </c>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2">
      <c r="A707" s="1294"/>
      <c r="B707" s="131"/>
      <c r="C707" s="131"/>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6"/>
      <c r="AF707" s="456"/>
      <c r="AG707" s="456"/>
      <c r="AH707" s="456"/>
      <c r="AI707" s="456"/>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76">
        <f t="shared" si="44"/>
        <v>5</v>
      </c>
      <c r="BH707" s="1474">
        <f t="shared" si="46"/>
        <v>7.0422535211267609E-2</v>
      </c>
      <c r="BI707" s="1475">
        <f t="shared" si="45"/>
        <v>2.1129390232357551E-2</v>
      </c>
      <c r="BJ707" s="46"/>
      <c r="BK707" s="46"/>
      <c r="BL707" s="46"/>
      <c r="BM707" s="46"/>
      <c r="BN707" s="46"/>
      <c r="BO707" s="46"/>
      <c r="BP707" s="314" t="s">
        <v>752</v>
      </c>
      <c r="BQ707" s="474">
        <v>3262</v>
      </c>
      <c r="BR707" s="475">
        <v>3496</v>
      </c>
      <c r="BS707" s="474">
        <v>4194</v>
      </c>
      <c r="BT707" s="475">
        <v>4846</v>
      </c>
      <c r="BU707" s="475">
        <v>5406</v>
      </c>
      <c r="BV707" s="476">
        <v>5966</v>
      </c>
      <c r="BW707" s="46"/>
      <c r="BX707" s="606">
        <v>2115</v>
      </c>
      <c r="BY707" s="606">
        <v>2631</v>
      </c>
      <c r="BZ707" s="606">
        <v>3198</v>
      </c>
      <c r="CA707" s="606">
        <v>4111</v>
      </c>
      <c r="CB707" s="606">
        <v>4473</v>
      </c>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2">
      <c r="A708" s="1294"/>
      <c r="B708" s="131"/>
      <c r="C708" s="131"/>
      <c r="D708" s="1417" t="s">
        <v>1254</v>
      </c>
      <c r="E708" s="131"/>
      <c r="F708" s="131"/>
      <c r="G708" s="131"/>
      <c r="H708" s="131"/>
      <c r="I708" s="132"/>
      <c r="J708" s="132"/>
      <c r="K708" s="132"/>
      <c r="L708" s="132"/>
      <c r="M708" s="132"/>
      <c r="N708" s="132"/>
      <c r="O708" s="132"/>
      <c r="P708" s="132"/>
      <c r="Q708" s="132"/>
      <c r="R708" s="132"/>
      <c r="S708" s="132"/>
      <c r="T708" s="132"/>
      <c r="U708" s="456"/>
      <c r="V708" s="456"/>
      <c r="W708" s="456"/>
      <c r="X708" s="456"/>
      <c r="Y708" s="132"/>
      <c r="Z708" s="132"/>
      <c r="AA708" s="132"/>
      <c r="AB708" s="132"/>
      <c r="AC708" s="132"/>
      <c r="AD708" s="132"/>
      <c r="AE708" s="2003">
        <v>45056</v>
      </c>
      <c r="AF708" s="2003"/>
      <c r="AG708" s="2003"/>
      <c r="AH708" s="2003"/>
      <c r="AI708" s="2003"/>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76">
        <f t="shared" si="44"/>
        <v>14</v>
      </c>
      <c r="BH708" s="1474">
        <f t="shared" si="46"/>
        <v>0.19718309859154928</v>
      </c>
      <c r="BI708" s="1475">
        <f t="shared" si="45"/>
        <v>9.8603821084335241E-2</v>
      </c>
      <c r="BJ708" s="46"/>
      <c r="BK708" s="46"/>
      <c r="BL708" s="46"/>
      <c r="BM708" s="46"/>
      <c r="BN708" s="46"/>
      <c r="BO708" s="46"/>
      <c r="BP708" s="314" t="s">
        <v>757</v>
      </c>
      <c r="BQ708" s="474">
        <v>1450</v>
      </c>
      <c r="BR708" s="475">
        <v>1552</v>
      </c>
      <c r="BS708" s="474">
        <v>1864</v>
      </c>
      <c r="BT708" s="475">
        <v>2152</v>
      </c>
      <c r="BU708" s="475">
        <v>2402</v>
      </c>
      <c r="BV708" s="476">
        <v>2650</v>
      </c>
      <c r="BW708" s="46"/>
      <c r="BX708" s="606">
        <v>891</v>
      </c>
      <c r="BY708" s="606">
        <v>992</v>
      </c>
      <c r="BZ708" s="606">
        <v>1305</v>
      </c>
      <c r="CA708" s="606">
        <v>1854</v>
      </c>
      <c r="CB708" s="606">
        <v>2234</v>
      </c>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2">
      <c r="A709" s="1294"/>
      <c r="B709" s="131"/>
      <c r="C709" s="131"/>
      <c r="D709" s="1417" t="s">
        <v>1255</v>
      </c>
      <c r="E709" s="131"/>
      <c r="F709" s="131"/>
      <c r="G709" s="131"/>
      <c r="H709" s="131"/>
      <c r="I709" s="132"/>
      <c r="J709" s="132"/>
      <c r="K709" s="132"/>
      <c r="L709" s="132"/>
      <c r="M709" s="132"/>
      <c r="N709" s="132"/>
      <c r="O709" s="132"/>
      <c r="P709" s="132"/>
      <c r="Q709" s="132"/>
      <c r="R709" s="132"/>
      <c r="S709" s="132"/>
      <c r="T709" s="132"/>
      <c r="U709" s="456"/>
      <c r="V709" s="456"/>
      <c r="W709" s="456"/>
      <c r="X709" s="456"/>
      <c r="Y709" s="132"/>
      <c r="Z709" s="456"/>
      <c r="AA709" s="456"/>
      <c r="AB709" s="456"/>
      <c r="AC709" s="456"/>
      <c r="AD709" s="456"/>
      <c r="AE709" s="2047">
        <f>[10]EVERYTHING!$G$26</f>
        <v>0.54949999999999999</v>
      </c>
      <c r="AF709" s="2047"/>
      <c r="AG709" s="2047"/>
      <c r="AH709" s="2047"/>
      <c r="AI709" s="2047"/>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76">
        <f t="shared" si="44"/>
        <v>1</v>
      </c>
      <c r="BH709" s="1474">
        <f t="shared" si="46"/>
        <v>1.4084507042253521E-2</v>
      </c>
      <c r="BI709" s="1475">
        <f t="shared" si="45"/>
        <v>8.4517560929430208E-3</v>
      </c>
      <c r="BJ709" s="46"/>
      <c r="BK709" s="46"/>
      <c r="BL709" s="46"/>
      <c r="BM709" s="46"/>
      <c r="BN709" s="46"/>
      <c r="BO709" s="46"/>
      <c r="BP709" s="314" t="s">
        <v>761</v>
      </c>
      <c r="BQ709" s="474">
        <v>1914</v>
      </c>
      <c r="BR709" s="475">
        <v>2052</v>
      </c>
      <c r="BS709" s="474">
        <v>2462</v>
      </c>
      <c r="BT709" s="475">
        <v>2844</v>
      </c>
      <c r="BU709" s="475">
        <v>3174</v>
      </c>
      <c r="BV709" s="476">
        <v>3502</v>
      </c>
      <c r="BW709" s="46"/>
      <c r="BX709" s="606">
        <v>1308</v>
      </c>
      <c r="BY709" s="606">
        <v>1436</v>
      </c>
      <c r="BZ709" s="606">
        <v>1890</v>
      </c>
      <c r="CA709" s="606">
        <v>2685</v>
      </c>
      <c r="CB709" s="606">
        <v>3047</v>
      </c>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2">
      <c r="A710" s="1294"/>
      <c r="B710" s="131"/>
      <c r="C710" s="131"/>
      <c r="D710" s="748" t="s">
        <v>1256</v>
      </c>
      <c r="E710" s="131"/>
      <c r="F710" s="131"/>
      <c r="G710" s="131"/>
      <c r="H710" s="131"/>
      <c r="I710" s="132"/>
      <c r="J710" s="132"/>
      <c r="K710" s="132"/>
      <c r="L710" s="132"/>
      <c r="M710" s="132"/>
      <c r="N710" s="132"/>
      <c r="O710" s="132"/>
      <c r="P710" s="132"/>
      <c r="Q710" s="132"/>
      <c r="R710" s="132"/>
      <c r="S710" s="132"/>
      <c r="T710" s="132"/>
      <c r="U710" s="456"/>
      <c r="V710" s="456"/>
      <c r="W710" s="1716" t="str">
        <f>H334</f>
        <v>California Municipal Finance Authority</v>
      </c>
      <c r="X710" s="1716"/>
      <c r="Y710" s="1716"/>
      <c r="Z710" s="1716"/>
      <c r="AA710" s="1716"/>
      <c r="AB710" s="1716"/>
      <c r="AC710" s="1716"/>
      <c r="AD710" s="1716"/>
      <c r="AE710" s="1716"/>
      <c r="AF710" s="1716"/>
      <c r="AG710" s="1716"/>
      <c r="AH710" s="1716"/>
      <c r="AI710" s="1716"/>
      <c r="AJ710" s="1716"/>
      <c r="AK710" s="1716"/>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76">
        <f t="shared" si="44"/>
        <v>3</v>
      </c>
      <c r="BH710" s="1474">
        <f t="shared" si="46"/>
        <v>4.2253521126760563E-2</v>
      </c>
      <c r="BI710" s="1475">
        <f t="shared" si="45"/>
        <v>6.3400001752894472E-3</v>
      </c>
      <c r="BJ710" s="46"/>
      <c r="BK710" s="46"/>
      <c r="BL710" s="46"/>
      <c r="BM710" s="46"/>
      <c r="BN710" s="46"/>
      <c r="BO710" s="46"/>
      <c r="BP710" s="314" t="s">
        <v>764</v>
      </c>
      <c r="BQ710" s="474">
        <v>3262</v>
      </c>
      <c r="BR710" s="475">
        <v>3496</v>
      </c>
      <c r="BS710" s="474">
        <v>4194</v>
      </c>
      <c r="BT710" s="475">
        <v>4846</v>
      </c>
      <c r="BU710" s="475">
        <v>5406</v>
      </c>
      <c r="BV710" s="476">
        <v>5966</v>
      </c>
      <c r="BW710" s="46"/>
      <c r="BX710" s="606">
        <v>2115</v>
      </c>
      <c r="BY710" s="606">
        <v>2631</v>
      </c>
      <c r="BZ710" s="606">
        <v>3198</v>
      </c>
      <c r="CA710" s="606">
        <v>4111</v>
      </c>
      <c r="CB710" s="606">
        <v>4473</v>
      </c>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2">
      <c r="A711" s="1294"/>
      <c r="B711" s="131"/>
      <c r="C711" s="131"/>
      <c r="D711" s="748"/>
      <c r="E711" s="131"/>
      <c r="F711" s="131"/>
      <c r="G711" s="131"/>
      <c r="H711" s="131"/>
      <c r="I711" s="132"/>
      <c r="J711" s="132"/>
      <c r="K711" s="132"/>
      <c r="L711" s="132"/>
      <c r="M711" s="132"/>
      <c r="N711" s="132"/>
      <c r="O711" s="132"/>
      <c r="P711" s="132"/>
      <c r="Q711" s="132"/>
      <c r="R711" s="132"/>
      <c r="S711" s="132"/>
      <c r="T711" s="132"/>
      <c r="U711" s="456"/>
      <c r="V711" s="456"/>
      <c r="W711" s="456"/>
      <c r="X711" s="456"/>
      <c r="Y711" s="456"/>
      <c r="Z711" s="456"/>
      <c r="AA711" s="456"/>
      <c r="AB711" s="456"/>
      <c r="AC711" s="456"/>
      <c r="AD711" s="456"/>
      <c r="AE711" s="456"/>
      <c r="AF711" s="456"/>
      <c r="AG711" s="456"/>
      <c r="AH711" s="456"/>
      <c r="AI711" s="456"/>
      <c r="AJ711" s="456"/>
      <c r="AK711" s="456"/>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76">
        <f t="shared" si="44"/>
        <v>3</v>
      </c>
      <c r="BH711" s="1474">
        <f t="shared" si="46"/>
        <v>4.2253521126760563E-2</v>
      </c>
      <c r="BI711" s="1475">
        <f t="shared" si="45"/>
        <v>1.2680000350578894E-2</v>
      </c>
      <c r="BJ711" s="46"/>
      <c r="BK711" s="46"/>
      <c r="BL711" s="46"/>
      <c r="BM711" s="46"/>
      <c r="BN711" s="46"/>
      <c r="BO711" s="46"/>
      <c r="BP711" s="314" t="s">
        <v>768</v>
      </c>
      <c r="BQ711" s="474">
        <v>2444</v>
      </c>
      <c r="BR711" s="475">
        <v>2620</v>
      </c>
      <c r="BS711" s="474">
        <v>3144</v>
      </c>
      <c r="BT711" s="475">
        <v>3632</v>
      </c>
      <c r="BU711" s="475">
        <v>4052</v>
      </c>
      <c r="BV711" s="476">
        <v>4472</v>
      </c>
      <c r="BW711" s="46"/>
      <c r="BX711" s="606">
        <v>1847</v>
      </c>
      <c r="BY711" s="606">
        <v>2124</v>
      </c>
      <c r="BZ711" s="606">
        <v>2478</v>
      </c>
      <c r="CA711" s="606">
        <v>3266</v>
      </c>
      <c r="CB711" s="606">
        <v>3733</v>
      </c>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2">
      <c r="A712" s="1294"/>
      <c r="B712" s="131"/>
      <c r="C712" s="131"/>
      <c r="D712" s="1417" t="s">
        <v>1257</v>
      </c>
      <c r="E712" s="131"/>
      <c r="F712" s="131"/>
      <c r="G712" s="131"/>
      <c r="H712" s="131"/>
      <c r="I712" s="132"/>
      <c r="J712" s="132"/>
      <c r="K712" s="132"/>
      <c r="L712" s="132"/>
      <c r="M712" s="132"/>
      <c r="N712" s="132"/>
      <c r="O712" s="132"/>
      <c r="P712" s="132"/>
      <c r="Q712" s="132"/>
      <c r="R712" s="132"/>
      <c r="S712" s="132"/>
      <c r="T712" s="132"/>
      <c r="U712" s="456"/>
      <c r="V712" s="456"/>
      <c r="W712" s="456"/>
      <c r="X712" s="456"/>
      <c r="Y712" s="132"/>
      <c r="Z712" s="132"/>
      <c r="AA712" s="132"/>
      <c r="AB712" s="132"/>
      <c r="AC712" s="132"/>
      <c r="AD712" s="132"/>
      <c r="AE712" s="1731" t="s">
        <v>640</v>
      </c>
      <c r="AF712" s="1731"/>
      <c r="AG712" s="132"/>
      <c r="AH712" s="132"/>
      <c r="AI712" s="456"/>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76">
        <f t="shared" si="44"/>
        <v>2</v>
      </c>
      <c r="BH712" s="1474">
        <f t="shared" si="46"/>
        <v>2.8169014084507043E-2</v>
      </c>
      <c r="BI712" s="1475">
        <f t="shared" si="45"/>
        <v>1.4088889278420993E-2</v>
      </c>
      <c r="BJ712" s="46"/>
      <c r="BK712" s="46"/>
      <c r="BL712" s="46"/>
      <c r="BM712" s="46"/>
      <c r="BN712" s="46"/>
      <c r="BO712" s="46"/>
      <c r="BP712" s="314" t="s">
        <v>772</v>
      </c>
      <c r="BQ712" s="474">
        <v>2950</v>
      </c>
      <c r="BR712" s="475">
        <v>3160</v>
      </c>
      <c r="BS712" s="474">
        <v>3792</v>
      </c>
      <c r="BT712" s="475">
        <v>4380</v>
      </c>
      <c r="BU712" s="475">
        <v>4886</v>
      </c>
      <c r="BV712" s="476">
        <v>5392</v>
      </c>
      <c r="BW712" s="46"/>
      <c r="BX712" s="606">
        <v>2145</v>
      </c>
      <c r="BY712" s="606">
        <v>2418</v>
      </c>
      <c r="BZ712" s="606">
        <v>2868</v>
      </c>
      <c r="CA712" s="606">
        <v>3687</v>
      </c>
      <c r="CB712" s="606">
        <v>4213</v>
      </c>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2">
      <c r="A713" s="1294"/>
      <c r="B713" s="131"/>
      <c r="C713" s="131"/>
      <c r="D713" s="1417" t="s">
        <v>1258</v>
      </c>
      <c r="E713" s="131"/>
      <c r="F713" s="131"/>
      <c r="G713" s="131"/>
      <c r="H713" s="131"/>
      <c r="I713" s="132"/>
      <c r="J713" s="132"/>
      <c r="K713" s="132"/>
      <c r="L713" s="132"/>
      <c r="M713" s="132"/>
      <c r="N713" s="132"/>
      <c r="O713" s="132"/>
      <c r="P713" s="132"/>
      <c r="Q713" s="132"/>
      <c r="R713" s="132"/>
      <c r="S713" s="132"/>
      <c r="T713" s="132"/>
      <c r="U713" s="132"/>
      <c r="V713" s="132"/>
      <c r="W713" s="1727"/>
      <c r="X713" s="1727"/>
      <c r="Y713" s="1727"/>
      <c r="Z713" s="1727"/>
      <c r="AA713" s="1727"/>
      <c r="AB713" s="1727"/>
      <c r="AC713" s="1727"/>
      <c r="AD713" s="1727"/>
      <c r="AE713" s="1727"/>
      <c r="AF713" s="1727"/>
      <c r="AG713" s="1727"/>
      <c r="AH713" s="1727"/>
      <c r="AI713" s="1727"/>
      <c r="AJ713" s="1727"/>
      <c r="AK713" s="1727"/>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76">
        <f t="shared" si="44"/>
        <v>9</v>
      </c>
      <c r="BH713" s="1474">
        <f t="shared" si="46"/>
        <v>0.12676056338028169</v>
      </c>
      <c r="BI713" s="1475">
        <f t="shared" si="45"/>
        <v>7.6080002103473363E-2</v>
      </c>
      <c r="BJ713" s="46"/>
      <c r="BK713" s="46"/>
      <c r="BL713" s="46"/>
      <c r="BM713" s="46"/>
      <c r="BN713" s="46"/>
      <c r="BO713" s="46"/>
      <c r="BP713" s="314" t="s">
        <v>777</v>
      </c>
      <c r="BQ713" s="474">
        <v>2722</v>
      </c>
      <c r="BR713" s="475">
        <v>2916</v>
      </c>
      <c r="BS713" s="474">
        <v>3500</v>
      </c>
      <c r="BT713" s="475">
        <v>4042</v>
      </c>
      <c r="BU713" s="475">
        <v>4510</v>
      </c>
      <c r="BV713" s="476">
        <v>4976</v>
      </c>
      <c r="BW713" s="46"/>
      <c r="BX713" s="606">
        <v>2085</v>
      </c>
      <c r="BY713" s="606">
        <v>2385</v>
      </c>
      <c r="BZ713" s="606">
        <v>3138</v>
      </c>
      <c r="CA713" s="606">
        <v>4000</v>
      </c>
      <c r="CB713" s="606">
        <v>4458</v>
      </c>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2">
      <c r="A714" s="1294"/>
      <c r="B714" s="131"/>
      <c r="C714" s="131"/>
      <c r="D714" s="1417" t="s">
        <v>855</v>
      </c>
      <c r="E714" s="131"/>
      <c r="F714" s="131"/>
      <c r="G714" s="131"/>
      <c r="H714" s="131"/>
      <c r="I714" s="132"/>
      <c r="J714" s="1727"/>
      <c r="K714" s="1727"/>
      <c r="L714" s="1727"/>
      <c r="M714" s="1727"/>
      <c r="N714" s="1727"/>
      <c r="O714" s="1727"/>
      <c r="P714" s="1727"/>
      <c r="Q714" s="1727"/>
      <c r="R714" s="1727"/>
      <c r="S714" s="1727"/>
      <c r="T714" s="1727"/>
      <c r="U714" s="1727"/>
      <c r="V714" s="1727"/>
      <c r="W714" s="1727"/>
      <c r="X714" s="1727"/>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76">
        <f t="shared" si="44"/>
        <v>3</v>
      </c>
      <c r="BH714" s="1474">
        <f t="shared" si="46"/>
        <v>4.2253521126760563E-2</v>
      </c>
      <c r="BI714" s="1475">
        <f t="shared" si="45"/>
        <v>6.3403047595920348E-3</v>
      </c>
      <c r="BJ714" s="46"/>
      <c r="BK714" s="46"/>
      <c r="BL714" s="46"/>
      <c r="BM714" s="46"/>
      <c r="BN714" s="46"/>
      <c r="BO714" s="46"/>
      <c r="BP714" s="314" t="s">
        <v>780</v>
      </c>
      <c r="BQ714" s="474">
        <v>1390</v>
      </c>
      <c r="BR714" s="475">
        <v>1490</v>
      </c>
      <c r="BS714" s="474">
        <v>1786</v>
      </c>
      <c r="BT714" s="475">
        <v>2064</v>
      </c>
      <c r="BU714" s="475">
        <v>2304</v>
      </c>
      <c r="BV714" s="476">
        <v>2542</v>
      </c>
      <c r="BW714" s="46"/>
      <c r="BX714" s="606">
        <v>834</v>
      </c>
      <c r="BY714" s="606">
        <v>954</v>
      </c>
      <c r="BZ714" s="606">
        <v>1255</v>
      </c>
      <c r="CA714" s="606">
        <v>1783</v>
      </c>
      <c r="CB714" s="606">
        <v>2148</v>
      </c>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2">
      <c r="A715" s="1294"/>
      <c r="B715" s="131"/>
      <c r="C715" s="131"/>
      <c r="D715" s="748" t="s">
        <v>857</v>
      </c>
      <c r="E715" s="456"/>
      <c r="F715" s="456"/>
      <c r="G715" s="456"/>
      <c r="H715" s="456"/>
      <c r="I715" s="456"/>
      <c r="J715" s="1983"/>
      <c r="K715" s="1983"/>
      <c r="L715" s="1983"/>
      <c r="M715" s="1983"/>
      <c r="N715" s="1983"/>
      <c r="O715" s="1983"/>
      <c r="P715" s="46" t="s">
        <v>859</v>
      </c>
      <c r="Q715" s="46"/>
      <c r="R715" s="1725"/>
      <c r="S715" s="1725"/>
      <c r="T715" s="1725"/>
      <c r="U715" s="456"/>
      <c r="V715" s="456"/>
      <c r="W715" s="456"/>
      <c r="X715" s="456"/>
      <c r="Y715" s="456"/>
      <c r="Z715" s="456"/>
      <c r="AA715" s="456"/>
      <c r="AB715" s="456"/>
      <c r="AC715" s="456"/>
      <c r="AD715" s="456"/>
      <c r="AE715" s="456"/>
      <c r="AF715" s="456"/>
      <c r="AG715" s="456"/>
      <c r="AH715" s="456"/>
      <c r="AI715" s="456"/>
      <c r="AJ715" s="456"/>
      <c r="AK715" s="456"/>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76">
        <f t="shared" si="44"/>
        <v>1</v>
      </c>
      <c r="BH715" s="1474">
        <f t="shared" si="46"/>
        <v>1.4084507042253521E-2</v>
      </c>
      <c r="BI715" s="1475">
        <f t="shared" si="45"/>
        <v>7.0447830662133722E-3</v>
      </c>
      <c r="BJ715" s="46"/>
      <c r="BK715" s="46"/>
      <c r="BL715" s="46"/>
      <c r="BM715" s="46"/>
      <c r="BN715" s="46"/>
      <c r="BO715" s="46"/>
      <c r="BP715" s="314" t="s">
        <v>785</v>
      </c>
      <c r="BQ715" s="474">
        <v>1574</v>
      </c>
      <c r="BR715" s="475">
        <v>1686</v>
      </c>
      <c r="BS715" s="474">
        <v>2024</v>
      </c>
      <c r="BT715" s="475">
        <v>2340</v>
      </c>
      <c r="BU715" s="475">
        <v>2610</v>
      </c>
      <c r="BV715" s="476">
        <v>2880</v>
      </c>
      <c r="BW715" s="46"/>
      <c r="BX715" s="606">
        <v>754</v>
      </c>
      <c r="BY715" s="606">
        <v>855</v>
      </c>
      <c r="BZ715" s="606">
        <v>1114</v>
      </c>
      <c r="CA715" s="606">
        <v>1593</v>
      </c>
      <c r="CB715" s="606">
        <v>1767</v>
      </c>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2">
      <c r="A716" s="1294"/>
      <c r="B716" s="131"/>
      <c r="C716" s="131"/>
      <c r="D716" s="748" t="s">
        <v>1259</v>
      </c>
      <c r="E716" s="456"/>
      <c r="F716" s="456"/>
      <c r="G716" s="456"/>
      <c r="H716" s="456"/>
      <c r="I716" s="456"/>
      <c r="J716" s="456"/>
      <c r="K716" s="456"/>
      <c r="L716" s="456"/>
      <c r="M716" s="456"/>
      <c r="N716" s="456"/>
      <c r="O716" s="456"/>
      <c r="P716" s="456"/>
      <c r="Q716" s="456"/>
      <c r="R716" s="456"/>
      <c r="S716" s="456"/>
      <c r="T716" s="456"/>
      <c r="U716" s="456"/>
      <c r="V716" s="456"/>
      <c r="W716" s="1727" t="s">
        <v>294</v>
      </c>
      <c r="X716" s="1727"/>
      <c r="Y716" s="1727"/>
      <c r="Z716" s="1727"/>
      <c r="AA716" s="1727"/>
      <c r="AB716" s="1727"/>
      <c r="AC716" s="1727"/>
      <c r="AD716" s="1727"/>
      <c r="AE716" s="1727"/>
      <c r="AF716" s="1727"/>
      <c r="AG716" s="1727"/>
      <c r="AH716" s="1727"/>
      <c r="AI716" s="1727"/>
      <c r="AJ716" s="1727"/>
      <c r="AK716" s="1727"/>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76">
        <f t="shared" si="44"/>
        <v>14</v>
      </c>
      <c r="BH716" s="1474">
        <f t="shared" si="46"/>
        <v>0.19718309859154928</v>
      </c>
      <c r="BI716" s="1475">
        <f t="shared" si="45"/>
        <v>0.11835235551238465</v>
      </c>
      <c r="BJ716" s="46"/>
      <c r="BK716" s="46"/>
      <c r="BL716" s="46"/>
      <c r="BM716" s="46"/>
      <c r="BN716" s="46"/>
      <c r="BO716" s="46"/>
      <c r="BP716" s="314" t="s">
        <v>790</v>
      </c>
      <c r="BQ716" s="474">
        <v>1364</v>
      </c>
      <c r="BR716" s="475">
        <v>1462</v>
      </c>
      <c r="BS716" s="474">
        <v>1754</v>
      </c>
      <c r="BT716" s="475">
        <v>2026</v>
      </c>
      <c r="BU716" s="475">
        <v>2260</v>
      </c>
      <c r="BV716" s="476">
        <v>2492</v>
      </c>
      <c r="BW716" s="46"/>
      <c r="BX716" s="606">
        <v>682</v>
      </c>
      <c r="BY716" s="606">
        <v>701</v>
      </c>
      <c r="BZ716" s="606">
        <v>922</v>
      </c>
      <c r="CA716" s="606">
        <v>1310</v>
      </c>
      <c r="CB716" s="606">
        <v>1358</v>
      </c>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2">
      <c r="A717" s="1294"/>
      <c r="B717" s="131"/>
      <c r="C717" s="131"/>
      <c r="D717" s="748"/>
      <c r="E717" s="1727" t="s">
        <v>1121</v>
      </c>
      <c r="F717" s="1727"/>
      <c r="G717" s="1727"/>
      <c r="H717" s="1727"/>
      <c r="I717" s="1727"/>
      <c r="J717" s="1727"/>
      <c r="K717" s="1727"/>
      <c r="L717" s="1727"/>
      <c r="M717" s="1727"/>
      <c r="N717" s="1727"/>
      <c r="O717" s="1727"/>
      <c r="P717" s="1727"/>
      <c r="Q717" s="1727"/>
      <c r="R717" s="1727"/>
      <c r="S717" s="1727"/>
      <c r="T717" s="1727"/>
      <c r="U717" s="1727"/>
      <c r="V717" s="1727"/>
      <c r="W717" s="1727"/>
      <c r="X717" s="1727"/>
      <c r="Y717" s="1727"/>
      <c r="Z717" s="1727"/>
      <c r="AA717" s="1727"/>
      <c r="AB717" s="1727"/>
      <c r="AC717" s="1727"/>
      <c r="AD717" s="1727"/>
      <c r="AE717" s="1727"/>
      <c r="AF717" s="1727"/>
      <c r="AG717" s="1727"/>
      <c r="AH717" s="1727"/>
      <c r="AI717" s="1727"/>
      <c r="AJ717" s="1727"/>
      <c r="AK717" s="1727"/>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76">
        <f t="shared" si="44"/>
        <v>1</v>
      </c>
      <c r="BH717" s="1474">
        <f t="shared" si="46"/>
        <v>1.4084507042253521E-2</v>
      </c>
      <c r="BI717" s="1475">
        <f t="shared" si="45"/>
        <v>7.0444446392104966E-3</v>
      </c>
      <c r="BJ717" s="46"/>
      <c r="BK717" s="46"/>
      <c r="BL717" s="46"/>
      <c r="BM717" s="46"/>
      <c r="BN717" s="46"/>
      <c r="BO717" s="46"/>
      <c r="BP717" s="314" t="s">
        <v>796</v>
      </c>
      <c r="BQ717" s="474">
        <v>1902</v>
      </c>
      <c r="BR717" s="475">
        <v>2036</v>
      </c>
      <c r="BS717" s="474">
        <v>2444</v>
      </c>
      <c r="BT717" s="475">
        <v>2822</v>
      </c>
      <c r="BU717" s="475">
        <v>3150</v>
      </c>
      <c r="BV717" s="476">
        <v>3476</v>
      </c>
      <c r="BW717" s="46"/>
      <c r="BX717" s="606">
        <v>1232</v>
      </c>
      <c r="BY717" s="606">
        <v>1408</v>
      </c>
      <c r="BZ717" s="606">
        <v>1677</v>
      </c>
      <c r="CA717" s="606">
        <v>2382</v>
      </c>
      <c r="CB717" s="606">
        <v>2870</v>
      </c>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3.2">
      <c r="A718" s="45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6"/>
      <c r="AF718" s="456"/>
      <c r="AG718" s="456"/>
      <c r="AH718" s="456"/>
      <c r="AI718" s="456"/>
      <c r="AJ718" s="456"/>
      <c r="AK718" s="456"/>
      <c r="AL718" s="456"/>
      <c r="AT718" s="64"/>
      <c r="AU718" s="64"/>
      <c r="AV718" s="64"/>
      <c r="AW718" s="64"/>
      <c r="AX718" s="64"/>
      <c r="AY718" s="64"/>
      <c r="AZ718" s="46"/>
      <c r="BA718" s="46"/>
      <c r="BB718" s="46"/>
      <c r="BC718" s="46"/>
      <c r="BD718" s="46"/>
      <c r="BE718" s="46"/>
      <c r="BF718" s="46"/>
      <c r="BG718" s="1476">
        <f t="shared" si="44"/>
        <v>0</v>
      </c>
      <c r="BH718" s="1474">
        <f t="shared" si="46"/>
        <v>0</v>
      </c>
      <c r="BI718" s="1475" t="str">
        <f t="shared" si="45"/>
        <v xml:space="preserve"> </v>
      </c>
      <c r="BJ718" s="46"/>
      <c r="BK718" s="46"/>
      <c r="BL718" s="46"/>
      <c r="BM718" s="46"/>
      <c r="BN718" s="46"/>
      <c r="BO718" s="46"/>
      <c r="BP718" s="314" t="s">
        <v>799</v>
      </c>
      <c r="BQ718" s="474">
        <v>2080</v>
      </c>
      <c r="BR718" s="475">
        <v>2228</v>
      </c>
      <c r="BS718" s="474">
        <v>2674</v>
      </c>
      <c r="BT718" s="475">
        <v>3090</v>
      </c>
      <c r="BU718" s="475">
        <v>3446</v>
      </c>
      <c r="BV718" s="476">
        <v>3802</v>
      </c>
      <c r="BW718" s="46"/>
      <c r="BX718" s="606">
        <v>1373</v>
      </c>
      <c r="BY718" s="606">
        <v>1549</v>
      </c>
      <c r="BZ718" s="606">
        <v>2038</v>
      </c>
      <c r="CA718" s="606">
        <v>2851</v>
      </c>
      <c r="CB718" s="606">
        <v>3163</v>
      </c>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557" t="s">
        <v>1260</v>
      </c>
      <c r="B719" s="1557"/>
      <c r="C719" s="1557"/>
      <c r="D719" s="1557"/>
      <c r="E719" s="1557"/>
      <c r="F719" s="1557"/>
      <c r="G719" s="1557"/>
      <c r="H719" s="1557"/>
      <c r="I719" s="1557"/>
      <c r="J719" s="1557"/>
      <c r="K719" s="1557"/>
      <c r="L719" s="1557"/>
      <c r="M719" s="1557"/>
      <c r="N719" s="1557"/>
      <c r="O719" s="1557"/>
      <c r="P719" s="1557"/>
      <c r="Q719" s="1557"/>
      <c r="R719" s="1557"/>
      <c r="S719" s="1557"/>
      <c r="T719" s="1557"/>
      <c r="U719" s="1557"/>
      <c r="V719" s="1557"/>
      <c r="W719" s="1557"/>
      <c r="X719" s="1557"/>
      <c r="Y719" s="1557"/>
      <c r="Z719" s="1557"/>
      <c r="AA719" s="1557"/>
      <c r="AB719" s="1557"/>
      <c r="AC719" s="1557"/>
      <c r="AD719" s="1557"/>
      <c r="AE719" s="1557"/>
      <c r="AF719" s="1557"/>
      <c r="AG719" s="1557"/>
      <c r="AH719" s="1557"/>
      <c r="AI719" s="1557"/>
      <c r="AJ719" s="1557"/>
      <c r="AK719" s="1557"/>
      <c r="AL719" s="1557"/>
      <c r="AM719" s="1557"/>
      <c r="AN719" s="1557"/>
      <c r="AO719" s="1557"/>
      <c r="AP719" s="616"/>
      <c r="AQ719" s="616"/>
      <c r="AR719" s="616"/>
      <c r="AS719" s="616"/>
      <c r="AT719" s="64"/>
      <c r="AU719" s="64"/>
      <c r="AV719" s="64"/>
      <c r="AW719" s="64"/>
      <c r="AX719" s="64"/>
      <c r="AY719" s="64"/>
      <c r="AZ719" s="46"/>
      <c r="BA719" s="46"/>
      <c r="BB719" s="46"/>
      <c r="BC719" s="46"/>
      <c r="BD719" s="46"/>
      <c r="BE719" s="46"/>
      <c r="BF719" s="46"/>
      <c r="BG719" s="1476">
        <f t="shared" si="44"/>
        <v>0</v>
      </c>
      <c r="BH719" s="1474">
        <f t="shared" si="46"/>
        <v>0</v>
      </c>
      <c r="BI719" s="1475" t="str">
        <f t="shared" si="45"/>
        <v xml:space="preserve"> </v>
      </c>
      <c r="BJ719" s="46"/>
      <c r="BK719" s="46"/>
      <c r="BL719" s="46"/>
      <c r="BM719" s="46"/>
      <c r="BN719" s="46"/>
      <c r="BO719" s="46"/>
      <c r="BP719" s="314" t="s">
        <v>804</v>
      </c>
      <c r="BQ719" s="474">
        <v>1394</v>
      </c>
      <c r="BR719" s="475">
        <v>1494</v>
      </c>
      <c r="BS719" s="474">
        <v>1794</v>
      </c>
      <c r="BT719" s="475">
        <v>2072</v>
      </c>
      <c r="BU719" s="475">
        <v>2312</v>
      </c>
      <c r="BV719" s="476">
        <v>2552</v>
      </c>
      <c r="BW719" s="46"/>
      <c r="BX719" s="606">
        <v>936</v>
      </c>
      <c r="BY719" s="606">
        <v>1001</v>
      </c>
      <c r="BZ719" s="606">
        <v>1250</v>
      </c>
      <c r="CA719" s="606">
        <v>1761</v>
      </c>
      <c r="CB719" s="606">
        <v>2063</v>
      </c>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2">
      <c r="A720" s="1557"/>
      <c r="B720" s="1557"/>
      <c r="C720" s="1557"/>
      <c r="D720" s="1557"/>
      <c r="E720" s="1557"/>
      <c r="F720" s="1557"/>
      <c r="G720" s="1557"/>
      <c r="H720" s="1557"/>
      <c r="I720" s="1557"/>
      <c r="J720" s="1557"/>
      <c r="K720" s="1557"/>
      <c r="L720" s="1557"/>
      <c r="M720" s="1557"/>
      <c r="N720" s="1557"/>
      <c r="O720" s="1557"/>
      <c r="P720" s="1557"/>
      <c r="Q720" s="1557"/>
      <c r="R720" s="1557"/>
      <c r="S720" s="1557"/>
      <c r="T720" s="1557"/>
      <c r="U720" s="1557"/>
      <c r="V720" s="1557"/>
      <c r="W720" s="1557"/>
      <c r="X720" s="1557"/>
      <c r="Y720" s="1557"/>
      <c r="Z720" s="1557"/>
      <c r="AA720" s="1557"/>
      <c r="AB720" s="1557"/>
      <c r="AC720" s="1557"/>
      <c r="AD720" s="1557"/>
      <c r="AE720" s="1557"/>
      <c r="AF720" s="1557"/>
      <c r="AG720" s="1557"/>
      <c r="AH720" s="1557"/>
      <c r="AI720" s="1557"/>
      <c r="AJ720" s="1557"/>
      <c r="AK720" s="1557"/>
      <c r="AL720" s="1557"/>
      <c r="AM720" s="1557"/>
      <c r="AN720" s="1557"/>
      <c r="AO720" s="1557"/>
      <c r="AP720" s="616"/>
      <c r="AQ720" s="616"/>
      <c r="AR720" s="616"/>
      <c r="AS720" s="616"/>
      <c r="AT720" s="64"/>
      <c r="AU720" s="64"/>
      <c r="AV720" s="64"/>
      <c r="AW720" s="64"/>
      <c r="AX720" s="64"/>
      <c r="AY720" s="64"/>
      <c r="AZ720" s="46"/>
      <c r="BA720" s="46"/>
      <c r="BB720" s="46"/>
      <c r="BC720" s="46"/>
      <c r="BD720" s="46"/>
      <c r="BE720" s="46"/>
      <c r="BF720" s="46"/>
      <c r="BG720" s="1476">
        <f t="shared" si="44"/>
        <v>0</v>
      </c>
      <c r="BH720" s="1474">
        <f t="shared" si="46"/>
        <v>0</v>
      </c>
      <c r="BI720" s="1475" t="str">
        <f t="shared" si="45"/>
        <v xml:space="preserve"> </v>
      </c>
      <c r="BJ720" s="46"/>
      <c r="BK720" s="46"/>
      <c r="BL720" s="46"/>
      <c r="BM720" s="46"/>
      <c r="BN720" s="46"/>
      <c r="BO720" s="46"/>
      <c r="BP720" s="314" t="s">
        <v>808</v>
      </c>
      <c r="BQ720" s="474">
        <v>1364</v>
      </c>
      <c r="BR720" s="475">
        <v>1462</v>
      </c>
      <c r="BS720" s="474">
        <v>1754</v>
      </c>
      <c r="BT720" s="475">
        <v>2026</v>
      </c>
      <c r="BU720" s="475">
        <v>2260</v>
      </c>
      <c r="BV720" s="476">
        <v>2492</v>
      </c>
      <c r="BW720" s="46"/>
      <c r="BX720" s="606">
        <v>920</v>
      </c>
      <c r="BY720" s="606">
        <v>926</v>
      </c>
      <c r="BZ720" s="606">
        <v>1173</v>
      </c>
      <c r="CA720" s="606">
        <v>1666</v>
      </c>
      <c r="CB720" s="606">
        <v>2008</v>
      </c>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ustomHeight="1">
      <c r="A721" s="1557"/>
      <c r="B721" s="1557"/>
      <c r="C721" s="1557"/>
      <c r="D721" s="1557"/>
      <c r="E721" s="1557"/>
      <c r="F721" s="1557"/>
      <c r="G721" s="1557"/>
      <c r="H721" s="1557"/>
      <c r="I721" s="1557"/>
      <c r="J721" s="1557"/>
      <c r="K721" s="1557"/>
      <c r="L721" s="1557"/>
      <c r="M721" s="1557"/>
      <c r="N721" s="1557"/>
      <c r="O721" s="1557"/>
      <c r="P721" s="1557"/>
      <c r="Q721" s="1557"/>
      <c r="R721" s="1557"/>
      <c r="S721" s="1557"/>
      <c r="T721" s="1557"/>
      <c r="U721" s="1557"/>
      <c r="V721" s="1557"/>
      <c r="W721" s="1557"/>
      <c r="X721" s="1557"/>
      <c r="Y721" s="1557"/>
      <c r="Z721" s="1557"/>
      <c r="AA721" s="1557"/>
      <c r="AB721" s="1557"/>
      <c r="AC721" s="1557"/>
      <c r="AD721" s="1557"/>
      <c r="AE721" s="1557"/>
      <c r="AF721" s="1557"/>
      <c r="AG721" s="1557"/>
      <c r="AH721" s="1557"/>
      <c r="AI721" s="1557"/>
      <c r="AJ721" s="1557"/>
      <c r="AK721" s="1557"/>
      <c r="AL721" s="1557"/>
      <c r="AM721" s="1557"/>
      <c r="AN721" s="1557"/>
      <c r="AO721" s="1557"/>
      <c r="AT721" s="64"/>
      <c r="AU721" s="64"/>
      <c r="AV721" s="64"/>
      <c r="AW721" s="64"/>
      <c r="AX721" s="64"/>
      <c r="AY721" s="64"/>
      <c r="AZ721" s="46"/>
      <c r="BA721" s="46"/>
      <c r="BB721" s="46"/>
      <c r="BC721" s="46"/>
      <c r="BD721" s="46"/>
      <c r="BE721" s="46"/>
      <c r="BF721" s="46"/>
      <c r="BG721" s="1476">
        <f t="shared" si="44"/>
        <v>0</v>
      </c>
      <c r="BH721" s="1474">
        <f t="shared" si="46"/>
        <v>0</v>
      </c>
      <c r="BI721" s="1475" t="str">
        <f t="shared" si="45"/>
        <v xml:space="preserve"> </v>
      </c>
      <c r="BJ721" s="46"/>
      <c r="BK721" s="46"/>
      <c r="BL721" s="46"/>
      <c r="BM721" s="46"/>
      <c r="BN721" s="46"/>
      <c r="BO721" s="46"/>
      <c r="BP721" s="314" t="s">
        <v>811</v>
      </c>
      <c r="BQ721" s="474">
        <v>1364</v>
      </c>
      <c r="BR721" s="475">
        <v>1462</v>
      </c>
      <c r="BS721" s="474">
        <v>1754</v>
      </c>
      <c r="BT721" s="475">
        <v>2026</v>
      </c>
      <c r="BU721" s="475">
        <v>2260</v>
      </c>
      <c r="BV721" s="476">
        <v>2492</v>
      </c>
      <c r="BW721" s="46"/>
      <c r="BX721" s="606">
        <v>682</v>
      </c>
      <c r="BY721" s="606">
        <v>722</v>
      </c>
      <c r="BZ721" s="606">
        <v>950</v>
      </c>
      <c r="CA721" s="606">
        <v>1270</v>
      </c>
      <c r="CB721" s="606">
        <v>1495</v>
      </c>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2">
      <c r="A722" s="39" t="s">
        <v>668</v>
      </c>
      <c r="B722" s="39"/>
      <c r="C722" s="39" t="s">
        <v>1261</v>
      </c>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6"/>
      <c r="AF722" s="456"/>
      <c r="AG722" s="456"/>
      <c r="AH722" s="456"/>
      <c r="AI722" s="456"/>
      <c r="AJ722" s="456"/>
      <c r="AK722" s="456"/>
      <c r="AL722" s="456"/>
      <c r="AT722" s="64"/>
      <c r="AU722" s="64"/>
      <c r="AV722" s="64"/>
      <c r="AW722" s="64"/>
      <c r="AX722" s="64"/>
      <c r="AY722" s="64"/>
      <c r="AZ722" s="46"/>
      <c r="BA722" s="46"/>
      <c r="BB722" s="46"/>
      <c r="BC722" s="46"/>
      <c r="BD722" s="46"/>
      <c r="BE722" s="46"/>
      <c r="BF722" s="46"/>
      <c r="BG722" s="1476">
        <f t="shared" si="44"/>
        <v>0</v>
      </c>
      <c r="BH722" s="1474">
        <f t="shared" si="46"/>
        <v>0</v>
      </c>
      <c r="BI722" s="1475" t="str">
        <f t="shared" si="45"/>
        <v xml:space="preserve"> </v>
      </c>
      <c r="BJ722" s="46"/>
      <c r="BK722" s="46"/>
      <c r="BL722" s="46"/>
      <c r="BM722" s="46"/>
      <c r="BN722" s="46"/>
      <c r="BO722" s="46"/>
      <c r="BP722" s="314" t="s">
        <v>816</v>
      </c>
      <c r="BQ722" s="474">
        <v>1364</v>
      </c>
      <c r="BR722" s="475">
        <v>1462</v>
      </c>
      <c r="BS722" s="474">
        <v>1754</v>
      </c>
      <c r="BT722" s="475">
        <v>2026</v>
      </c>
      <c r="BU722" s="475">
        <v>2260</v>
      </c>
      <c r="BV722" s="476">
        <v>2492</v>
      </c>
      <c r="BW722" s="46"/>
      <c r="BX722" s="606">
        <v>592</v>
      </c>
      <c r="BY722" s="606">
        <v>670</v>
      </c>
      <c r="BZ722" s="606">
        <v>877</v>
      </c>
      <c r="CA722" s="606">
        <v>1246</v>
      </c>
      <c r="CB722" s="606">
        <v>1394</v>
      </c>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2">
      <c r="A723" s="39"/>
      <c r="B723" s="592"/>
      <c r="C723" s="39"/>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6"/>
      <c r="AF723" s="456"/>
      <c r="AG723" s="456"/>
      <c r="AH723" s="456"/>
      <c r="AI723" s="456"/>
      <c r="AJ723" s="456"/>
      <c r="AK723" s="456"/>
      <c r="AL723" s="456"/>
      <c r="AT723" s="64"/>
      <c r="AU723" s="64"/>
      <c r="AV723" s="64"/>
      <c r="AW723" s="64"/>
      <c r="AX723" s="64"/>
      <c r="AY723" s="64"/>
      <c r="AZ723" s="46"/>
      <c r="BA723" s="46"/>
      <c r="BB723" s="46"/>
      <c r="BC723" s="46"/>
      <c r="BD723" s="46"/>
      <c r="BE723" s="46"/>
      <c r="BF723" s="46"/>
      <c r="BG723" s="1476">
        <f t="shared" si="44"/>
        <v>0</v>
      </c>
      <c r="BH723" s="1474">
        <f t="shared" si="46"/>
        <v>0</v>
      </c>
      <c r="BI723" s="1475" t="str">
        <f t="shared" si="45"/>
        <v xml:space="preserve"> </v>
      </c>
      <c r="BJ723" s="456"/>
      <c r="BK723" s="46"/>
      <c r="BL723" s="46"/>
      <c r="BM723" s="46"/>
      <c r="BN723" s="46"/>
      <c r="BO723" s="46"/>
      <c r="BP723" s="314" t="s">
        <v>818</v>
      </c>
      <c r="BQ723" s="474">
        <v>1364</v>
      </c>
      <c r="BR723" s="475">
        <v>1462</v>
      </c>
      <c r="BS723" s="474">
        <v>1754</v>
      </c>
      <c r="BT723" s="475">
        <v>2026</v>
      </c>
      <c r="BU723" s="475">
        <v>2260</v>
      </c>
      <c r="BV723" s="476">
        <v>2492</v>
      </c>
      <c r="BW723" s="46"/>
      <c r="BX723" s="606">
        <v>746</v>
      </c>
      <c r="BY723" s="606">
        <v>764</v>
      </c>
      <c r="BZ723" s="606">
        <v>1005</v>
      </c>
      <c r="CA723" s="606">
        <v>1405</v>
      </c>
      <c r="CB723" s="606">
        <v>1629</v>
      </c>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56"/>
      <c r="B724" s="1948" t="s">
        <v>1262</v>
      </c>
      <c r="C724" s="1949"/>
      <c r="D724" s="1949"/>
      <c r="E724" s="1949"/>
      <c r="F724" s="1950"/>
      <c r="G724" s="1948" t="s">
        <v>1263</v>
      </c>
      <c r="H724" s="1949"/>
      <c r="I724" s="1949"/>
      <c r="J724" s="1950"/>
      <c r="K724" s="1957" t="s">
        <v>1264</v>
      </c>
      <c r="L724" s="1958"/>
      <c r="M724" s="1958"/>
      <c r="N724" s="1959"/>
      <c r="O724" s="1948" t="s">
        <v>1265</v>
      </c>
      <c r="P724" s="1949"/>
      <c r="Q724" s="1949"/>
      <c r="R724" s="1949"/>
      <c r="S724" s="1950"/>
      <c r="T724" s="1948" t="s">
        <v>1266</v>
      </c>
      <c r="U724" s="1949"/>
      <c r="V724" s="1949"/>
      <c r="W724" s="1950"/>
      <c r="X724" s="1948" t="s">
        <v>1267</v>
      </c>
      <c r="Y724" s="1949"/>
      <c r="Z724" s="1949"/>
      <c r="AA724" s="1949"/>
      <c r="AB724" s="1950"/>
      <c r="AC724" s="1948" t="s">
        <v>1268</v>
      </c>
      <c r="AD724" s="1949"/>
      <c r="AE724" s="1949"/>
      <c r="AF724" s="1949"/>
      <c r="AG724" s="1950"/>
      <c r="AH724" s="1948" t="s">
        <v>1269</v>
      </c>
      <c r="AI724" s="1949"/>
      <c r="AJ724" s="1950"/>
      <c r="AK724" s="1948" t="s">
        <v>1270</v>
      </c>
      <c r="AL724" s="1949"/>
      <c r="AM724" s="1949"/>
      <c r="AN724" s="1949"/>
      <c r="AO724" s="1950"/>
      <c r="AP724" s="151"/>
      <c r="AQ724" s="151"/>
      <c r="AR724" s="151"/>
      <c r="AS724" s="151"/>
      <c r="AY724" s="704"/>
      <c r="AZ724" s="704"/>
      <c r="BA724" s="704"/>
      <c r="BB724" s="704"/>
      <c r="BC724" s="704"/>
      <c r="BD724" s="46"/>
      <c r="BE724" s="46"/>
      <c r="BF724" s="46"/>
      <c r="BG724" s="1476">
        <f t="shared" si="44"/>
        <v>0</v>
      </c>
      <c r="BH724" s="1474">
        <f t="shared" si="46"/>
        <v>0</v>
      </c>
      <c r="BI724" s="1475" t="str">
        <f t="shared" si="45"/>
        <v xml:space="preserve"> </v>
      </c>
      <c r="BJ724" s="456"/>
      <c r="BK724" s="46"/>
      <c r="BL724" s="46"/>
      <c r="BM724" s="46"/>
      <c r="BN724" s="46"/>
      <c r="BO724" s="46"/>
      <c r="BP724" s="314" t="s">
        <v>821</v>
      </c>
      <c r="BQ724" s="474">
        <v>1456</v>
      </c>
      <c r="BR724" s="475">
        <v>1560</v>
      </c>
      <c r="BS724" s="474">
        <v>1872</v>
      </c>
      <c r="BT724" s="475">
        <v>2162</v>
      </c>
      <c r="BU724" s="475">
        <v>2414</v>
      </c>
      <c r="BV724" s="476">
        <v>2662</v>
      </c>
      <c r="BW724" s="46"/>
      <c r="BX724" s="606">
        <v>752</v>
      </c>
      <c r="BY724" s="606">
        <v>860</v>
      </c>
      <c r="BZ724" s="606">
        <v>1132</v>
      </c>
      <c r="CA724" s="606">
        <v>1556</v>
      </c>
      <c r="CB724" s="606">
        <v>1938</v>
      </c>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3.2">
      <c r="A725" s="456"/>
      <c r="B725" s="1951"/>
      <c r="C725" s="1952"/>
      <c r="D725" s="1952"/>
      <c r="E725" s="1952"/>
      <c r="F725" s="1953"/>
      <c r="G725" s="1951"/>
      <c r="H725" s="1952"/>
      <c r="I725" s="1952"/>
      <c r="J725" s="1953"/>
      <c r="K725" s="1960"/>
      <c r="L725" s="1961"/>
      <c r="M725" s="1961"/>
      <c r="N725" s="1962"/>
      <c r="O725" s="1951"/>
      <c r="P725" s="1952"/>
      <c r="Q725" s="1952"/>
      <c r="R725" s="1952"/>
      <c r="S725" s="1953"/>
      <c r="T725" s="1951"/>
      <c r="U725" s="1952"/>
      <c r="V725" s="1952"/>
      <c r="W725" s="1953"/>
      <c r="X725" s="1951"/>
      <c r="Y725" s="1952"/>
      <c r="Z725" s="1952"/>
      <c r="AA725" s="1952"/>
      <c r="AB725" s="1953"/>
      <c r="AC725" s="1951"/>
      <c r="AD725" s="1952"/>
      <c r="AE725" s="1952"/>
      <c r="AF725" s="1952"/>
      <c r="AG725" s="1953"/>
      <c r="AH725" s="1951"/>
      <c r="AI725" s="1952"/>
      <c r="AJ725" s="1953"/>
      <c r="AK725" s="1951"/>
      <c r="AL725" s="1952"/>
      <c r="AM725" s="1952"/>
      <c r="AN725" s="1952"/>
      <c r="AO725" s="1953"/>
      <c r="AP725" s="151"/>
      <c r="AQ725" s="151"/>
      <c r="AR725" s="151"/>
      <c r="AS725" s="151"/>
      <c r="AY725" s="704"/>
      <c r="AZ725" s="704"/>
      <c r="BA725" s="704"/>
      <c r="BB725" s="704"/>
      <c r="BC725" s="704"/>
      <c r="BD725" s="46"/>
      <c r="BE725" s="46"/>
      <c r="BF725" s="46"/>
      <c r="BG725" s="1476">
        <f t="shared" si="44"/>
        <v>0</v>
      </c>
      <c r="BH725" s="1474">
        <f t="shared" si="46"/>
        <v>0</v>
      </c>
      <c r="BI725" s="1475" t="str">
        <f t="shared" si="45"/>
        <v xml:space="preserve"> </v>
      </c>
      <c r="BJ725" s="456"/>
      <c r="BK725" s="46"/>
      <c r="BL725" s="46"/>
      <c r="BM725" s="46"/>
      <c r="BN725" s="46"/>
      <c r="BO725" s="46"/>
      <c r="BP725" s="314" t="s">
        <v>824</v>
      </c>
      <c r="BQ725" s="477">
        <v>2194</v>
      </c>
      <c r="BR725" s="478">
        <v>2352</v>
      </c>
      <c r="BS725" s="477">
        <v>2822</v>
      </c>
      <c r="BT725" s="478">
        <v>3260</v>
      </c>
      <c r="BU725" s="478">
        <v>3636</v>
      </c>
      <c r="BV725" s="479">
        <v>4012</v>
      </c>
      <c r="BW725" s="46"/>
      <c r="BX725" s="606">
        <v>1507</v>
      </c>
      <c r="BY725" s="606">
        <v>1792</v>
      </c>
      <c r="BZ725" s="606">
        <v>2218</v>
      </c>
      <c r="CA725" s="606">
        <v>3101</v>
      </c>
      <c r="CB725" s="606">
        <v>3655</v>
      </c>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3.2">
      <c r="A726" s="46"/>
      <c r="B726" s="1951"/>
      <c r="C726" s="1952"/>
      <c r="D726" s="1952"/>
      <c r="E726" s="1952"/>
      <c r="F726" s="1953"/>
      <c r="G726" s="1951"/>
      <c r="H726" s="1952"/>
      <c r="I726" s="1952"/>
      <c r="J726" s="1953"/>
      <c r="K726" s="1960"/>
      <c r="L726" s="1961"/>
      <c r="M726" s="1961"/>
      <c r="N726" s="1962"/>
      <c r="O726" s="1951"/>
      <c r="P726" s="1952"/>
      <c r="Q726" s="1952"/>
      <c r="R726" s="1952"/>
      <c r="S726" s="1953"/>
      <c r="T726" s="1951"/>
      <c r="U726" s="1952"/>
      <c r="V726" s="1952"/>
      <c r="W726" s="1953"/>
      <c r="X726" s="1951"/>
      <c r="Y726" s="1952"/>
      <c r="Z726" s="1952"/>
      <c r="AA726" s="1952"/>
      <c r="AB726" s="1953"/>
      <c r="AC726" s="1951"/>
      <c r="AD726" s="1952"/>
      <c r="AE726" s="1952"/>
      <c r="AF726" s="1952"/>
      <c r="AG726" s="1953"/>
      <c r="AH726" s="1951"/>
      <c r="AI726" s="1952"/>
      <c r="AJ726" s="1953"/>
      <c r="AK726" s="1951"/>
      <c r="AL726" s="1952"/>
      <c r="AM726" s="1952"/>
      <c r="AN726" s="1952"/>
      <c r="AO726" s="1953"/>
      <c r="AP726" s="151"/>
      <c r="AQ726" s="151"/>
      <c r="AR726" s="151"/>
      <c r="AS726" s="151"/>
      <c r="AY726" s="704"/>
      <c r="AZ726" s="704"/>
      <c r="BA726" s="704"/>
      <c r="BB726" s="704"/>
      <c r="BC726" s="704"/>
      <c r="BD726" s="46"/>
      <c r="BE726" s="46"/>
      <c r="BF726" s="46"/>
      <c r="BG726" s="1476">
        <f t="shared" si="44"/>
        <v>0</v>
      </c>
      <c r="BH726" s="1474">
        <f t="shared" si="46"/>
        <v>0</v>
      </c>
      <c r="BI726" s="1475" t="str">
        <f t="shared" si="45"/>
        <v xml:space="preserve"> </v>
      </c>
      <c r="BJ726" s="456"/>
      <c r="BK726" s="46"/>
      <c r="BL726" s="46"/>
      <c r="BM726" s="46"/>
      <c r="BN726" s="46"/>
      <c r="BO726" s="46"/>
      <c r="BP726" s="314" t="s">
        <v>827</v>
      </c>
      <c r="BQ726" s="480">
        <v>1734</v>
      </c>
      <c r="BR726" s="481">
        <v>1858</v>
      </c>
      <c r="BS726" s="480">
        <v>2230</v>
      </c>
      <c r="BT726" s="481">
        <v>2576</v>
      </c>
      <c r="BU726" s="481">
        <v>2874</v>
      </c>
      <c r="BV726" s="482">
        <v>3172</v>
      </c>
      <c r="BW726" s="46"/>
      <c r="BX726" s="606">
        <v>1212</v>
      </c>
      <c r="BY726" s="606">
        <v>1280</v>
      </c>
      <c r="BZ726" s="606">
        <v>1684</v>
      </c>
      <c r="CA726" s="606">
        <v>2353</v>
      </c>
      <c r="CB726" s="606">
        <v>2843</v>
      </c>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customHeight="1" thickBot="1">
      <c r="A727" s="46"/>
      <c r="B727" s="1954"/>
      <c r="C727" s="1955"/>
      <c r="D727" s="1955"/>
      <c r="E727" s="1955"/>
      <c r="F727" s="1956"/>
      <c r="G727" s="1954"/>
      <c r="H727" s="1955"/>
      <c r="I727" s="1955"/>
      <c r="J727" s="1956"/>
      <c r="K727" s="1960"/>
      <c r="L727" s="1961"/>
      <c r="M727" s="1961"/>
      <c r="N727" s="1962"/>
      <c r="O727" s="1954"/>
      <c r="P727" s="1955"/>
      <c r="Q727" s="1955"/>
      <c r="R727" s="1955"/>
      <c r="S727" s="1956"/>
      <c r="T727" s="1954"/>
      <c r="U727" s="1955"/>
      <c r="V727" s="1955"/>
      <c r="W727" s="1956"/>
      <c r="X727" s="1954"/>
      <c r="Y727" s="1955"/>
      <c r="Z727" s="1955"/>
      <c r="AA727" s="1955"/>
      <c r="AB727" s="1956"/>
      <c r="AC727" s="1954"/>
      <c r="AD727" s="1955"/>
      <c r="AE727" s="1955"/>
      <c r="AF727" s="1955"/>
      <c r="AG727" s="1956"/>
      <c r="AH727" s="1954"/>
      <c r="AI727" s="1955"/>
      <c r="AJ727" s="1956"/>
      <c r="AK727" s="1954"/>
      <c r="AL727" s="1955"/>
      <c r="AM727" s="1955"/>
      <c r="AN727" s="1955"/>
      <c r="AO727" s="1956"/>
      <c r="AP727" s="151"/>
      <c r="AQ727" s="151"/>
      <c r="AR727" s="151"/>
      <c r="AS727" s="151"/>
      <c r="AY727" s="704"/>
      <c r="AZ727" s="704"/>
      <c r="BA727" s="704"/>
      <c r="BB727" s="704"/>
      <c r="BC727" s="704"/>
      <c r="BD727" s="46"/>
      <c r="BE727" s="46"/>
      <c r="BF727" s="46"/>
      <c r="BG727" s="1477">
        <f t="shared" si="44"/>
        <v>0</v>
      </c>
      <c r="BH727" s="1474">
        <f t="shared" si="46"/>
        <v>0</v>
      </c>
      <c r="BI727" s="1475" t="str">
        <f t="shared" si="45"/>
        <v xml:space="preserve"> </v>
      </c>
      <c r="BJ727" s="456"/>
      <c r="BK727" s="46"/>
      <c r="BL727" s="46"/>
      <c r="BM727" s="46"/>
      <c r="BN727" s="46"/>
      <c r="BO727" s="46"/>
      <c r="BP727" s="314" t="s">
        <v>831</v>
      </c>
      <c r="BQ727" s="483">
        <v>1364</v>
      </c>
      <c r="BR727" s="484">
        <v>1462</v>
      </c>
      <c r="BS727" s="483">
        <v>1754</v>
      </c>
      <c r="BT727" s="484">
        <v>2026</v>
      </c>
      <c r="BU727" s="484">
        <v>2260</v>
      </c>
      <c r="BV727" s="485">
        <v>2492</v>
      </c>
      <c r="BW727" s="46"/>
      <c r="BX727" s="606">
        <v>920</v>
      </c>
      <c r="BY727" s="606">
        <v>926</v>
      </c>
      <c r="BZ727" s="606">
        <v>1173</v>
      </c>
      <c r="CA727" s="606">
        <v>1666</v>
      </c>
      <c r="CB727" s="606">
        <v>2008</v>
      </c>
      <c r="CC727" s="46"/>
      <c r="CD727" s="45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ustomHeight="1">
      <c r="A728" s="46"/>
      <c r="B728" s="1707" t="s">
        <v>1195</v>
      </c>
      <c r="C728" s="1708"/>
      <c r="D728" s="1708"/>
      <c r="E728" s="1708"/>
      <c r="F728" s="1709"/>
      <c r="G728" s="1936">
        <v>5</v>
      </c>
      <c r="H728" s="1937"/>
      <c r="I728" s="1937"/>
      <c r="J728" s="1938"/>
      <c r="K728" s="1933">
        <v>424</v>
      </c>
      <c r="L728" s="1934"/>
      <c r="M728" s="1934"/>
      <c r="N728" s="1935"/>
      <c r="O728" s="1929">
        <f>[10]EVERYTHING!$M$8</f>
        <v>312</v>
      </c>
      <c r="P728" s="1930"/>
      <c r="Q728" s="1930"/>
      <c r="R728" s="1930"/>
      <c r="S728" s="1931"/>
      <c r="T728" s="1929">
        <v>63</v>
      </c>
      <c r="U728" s="1930"/>
      <c r="V728" s="1930"/>
      <c r="W728" s="1931"/>
      <c r="X728" s="1717">
        <f t="shared" ref="X728:X752" si="47">O728+T728</f>
        <v>375</v>
      </c>
      <c r="Y728" s="1718"/>
      <c r="Z728" s="1718"/>
      <c r="AA728" s="1718"/>
      <c r="AB728" s="1719"/>
      <c r="AC728" s="1721">
        <v>0.2</v>
      </c>
      <c r="AD728" s="1722"/>
      <c r="AE728" s="1722"/>
      <c r="AF728" s="1722"/>
      <c r="AG728" s="1723"/>
      <c r="AH728" s="1710">
        <f t="shared" ref="AH728:AH752" si="48">IF($AC728&gt;0,($X728/$BA670), " ")</f>
        <v>0.15</v>
      </c>
      <c r="AI728" s="1711"/>
      <c r="AJ728" s="1712"/>
      <c r="AK728" s="1707" t="s">
        <v>1271</v>
      </c>
      <c r="AL728" s="1708"/>
      <c r="AM728" s="1708"/>
      <c r="AN728" s="1708"/>
      <c r="AO728" s="1709"/>
      <c r="AP728" s="151"/>
      <c r="AQ728" s="151"/>
      <c r="AR728" s="151"/>
      <c r="AS728" s="151"/>
      <c r="AY728" s="1478"/>
      <c r="AZ728" s="1478"/>
      <c r="BA728" s="1478"/>
      <c r="BB728" s="1478"/>
      <c r="BC728" s="1478"/>
      <c r="BD728" s="46"/>
      <c r="BE728" s="46"/>
      <c r="BF728" s="46"/>
      <c r="BG728" s="605">
        <f>SUM(BG703:BG727)</f>
        <v>71</v>
      </c>
      <c r="BH728" s="259">
        <f>SUM(BH703:BH727)</f>
        <v>0.99999999999999978</v>
      </c>
      <c r="BI728" s="259">
        <f>SUM(BI703:BI727)</f>
        <v>0.41700265848561835</v>
      </c>
      <c r="BJ728" s="456"/>
      <c r="BK728" s="46"/>
      <c r="BL728" s="46"/>
      <c r="BM728" s="46"/>
      <c r="BN728" s="46"/>
      <c r="BO728" s="46"/>
      <c r="BP728" s="250"/>
      <c r="BQ728" s="183"/>
      <c r="BR728" s="1479"/>
      <c r="BS728" s="1479"/>
      <c r="BT728" s="1479"/>
      <c r="BU728" s="1479"/>
      <c r="BV728" s="1479"/>
      <c r="BW728" s="46"/>
      <c r="BX728" s="46"/>
      <c r="BY728" s="46"/>
      <c r="BZ728" s="46"/>
      <c r="CA728" s="46"/>
      <c r="CB728" s="46"/>
      <c r="CC728" s="46"/>
      <c r="CD728" s="45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3.2">
      <c r="A729" s="46"/>
      <c r="B729" s="1707" t="s">
        <v>1195</v>
      </c>
      <c r="C729" s="1708"/>
      <c r="D729" s="1708"/>
      <c r="E729" s="1708"/>
      <c r="F729" s="1709"/>
      <c r="G729" s="1936">
        <v>2</v>
      </c>
      <c r="H729" s="1937"/>
      <c r="I729" s="1937"/>
      <c r="J729" s="1938"/>
      <c r="K729" s="1933">
        <v>424</v>
      </c>
      <c r="L729" s="1934"/>
      <c r="M729" s="1934"/>
      <c r="N729" s="1935"/>
      <c r="O729" s="1929">
        <f>[10]EVERYTHING!$M$9</f>
        <v>687</v>
      </c>
      <c r="P729" s="1930"/>
      <c r="Q729" s="1930"/>
      <c r="R729" s="1930"/>
      <c r="S729" s="1931"/>
      <c r="T729" s="1929">
        <v>63</v>
      </c>
      <c r="U729" s="1930"/>
      <c r="V729" s="1930"/>
      <c r="W729" s="1931"/>
      <c r="X729" s="1717">
        <f t="shared" si="47"/>
        <v>750</v>
      </c>
      <c r="Y729" s="1718"/>
      <c r="Z729" s="1718"/>
      <c r="AA729" s="1718"/>
      <c r="AB729" s="1719"/>
      <c r="AC729" s="1721">
        <v>0.3</v>
      </c>
      <c r="AD729" s="1722"/>
      <c r="AE729" s="1722"/>
      <c r="AF729" s="1722"/>
      <c r="AG729" s="1723"/>
      <c r="AH729" s="1710">
        <f t="shared" si="48"/>
        <v>0.3</v>
      </c>
      <c r="AI729" s="1711"/>
      <c r="AJ729" s="1712"/>
      <c r="AK729" s="1707" t="s">
        <v>1271</v>
      </c>
      <c r="AL729" s="1708"/>
      <c r="AM729" s="1708"/>
      <c r="AN729" s="1708"/>
      <c r="AO729" s="1709"/>
      <c r="AP729" s="151"/>
      <c r="AQ729" s="151"/>
      <c r="AR729" s="151"/>
      <c r="AS729" s="151"/>
      <c r="AY729" s="1478"/>
      <c r="AZ729" s="1478"/>
      <c r="BA729" s="1478"/>
      <c r="BB729" s="1478"/>
      <c r="BC729" s="1478"/>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5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3.2">
      <c r="A730" s="46"/>
      <c r="B730" s="1707" t="s">
        <v>1195</v>
      </c>
      <c r="C730" s="1708"/>
      <c r="D730" s="1708"/>
      <c r="E730" s="1708"/>
      <c r="F730" s="1709"/>
      <c r="G730" s="1936">
        <v>1</v>
      </c>
      <c r="H730" s="1937"/>
      <c r="I730" s="1937"/>
      <c r="J730" s="1938"/>
      <c r="K730" s="1933">
        <v>424</v>
      </c>
      <c r="L730" s="1934"/>
      <c r="M730" s="1934"/>
      <c r="N730" s="1935"/>
      <c r="O730" s="1929">
        <f>[10]EVERYTHING!$M$10</f>
        <v>1187</v>
      </c>
      <c r="P730" s="1930"/>
      <c r="Q730" s="1930"/>
      <c r="R730" s="1930"/>
      <c r="S730" s="1931"/>
      <c r="T730" s="1929">
        <v>63</v>
      </c>
      <c r="U730" s="1930"/>
      <c r="V730" s="1930"/>
      <c r="W730" s="1931"/>
      <c r="X730" s="1717">
        <f t="shared" si="47"/>
        <v>1250</v>
      </c>
      <c r="Y730" s="1718"/>
      <c r="Z730" s="1718"/>
      <c r="AA730" s="1718"/>
      <c r="AB730" s="1719"/>
      <c r="AC730" s="1721">
        <v>0.5</v>
      </c>
      <c r="AD730" s="1722"/>
      <c r="AE730" s="1722"/>
      <c r="AF730" s="1722"/>
      <c r="AG730" s="1723"/>
      <c r="AH730" s="1710">
        <f t="shared" si="48"/>
        <v>0.5</v>
      </c>
      <c r="AI730" s="1711"/>
      <c r="AJ730" s="1712"/>
      <c r="AK730" s="1707" t="s">
        <v>299</v>
      </c>
      <c r="AL730" s="1708"/>
      <c r="AM730" s="1708"/>
      <c r="AN730" s="1708"/>
      <c r="AO730" s="1709"/>
      <c r="AP730" s="151"/>
      <c r="AQ730" s="151"/>
      <c r="AR730" s="151"/>
      <c r="AS730" s="151"/>
      <c r="AY730" s="1478"/>
      <c r="AZ730" s="1478"/>
      <c r="BA730" s="1478"/>
      <c r="BB730" s="1478"/>
      <c r="BC730" s="1478"/>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5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3.2">
      <c r="A731" s="456"/>
      <c r="B731" s="1707" t="s">
        <v>1199</v>
      </c>
      <c r="C731" s="1708"/>
      <c r="D731" s="1708"/>
      <c r="E731" s="1708"/>
      <c r="F731" s="1709"/>
      <c r="G731" s="1936">
        <v>7</v>
      </c>
      <c r="H731" s="1937"/>
      <c r="I731" s="1937"/>
      <c r="J731" s="1938"/>
      <c r="K731" s="1933">
        <v>581</v>
      </c>
      <c r="L731" s="1934"/>
      <c r="M731" s="1934"/>
      <c r="N731" s="1935"/>
      <c r="O731" s="1929">
        <f>[10]EVERYTHING!$M$12</f>
        <v>325.75</v>
      </c>
      <c r="P731" s="1930"/>
      <c r="Q731" s="1930"/>
      <c r="R731" s="1930"/>
      <c r="S731" s="1931"/>
      <c r="T731" s="1929">
        <v>76</v>
      </c>
      <c r="U731" s="1930"/>
      <c r="V731" s="1930"/>
      <c r="W731" s="1931"/>
      <c r="X731" s="1717">
        <f t="shared" si="47"/>
        <v>401.75</v>
      </c>
      <c r="Y731" s="1718"/>
      <c r="Z731" s="1718"/>
      <c r="AA731" s="1718"/>
      <c r="AB731" s="1719"/>
      <c r="AC731" s="1721">
        <v>0.2</v>
      </c>
      <c r="AD731" s="1722"/>
      <c r="AE731" s="1722"/>
      <c r="AF731" s="1722"/>
      <c r="AG731" s="1723"/>
      <c r="AH731" s="1710">
        <f t="shared" si="48"/>
        <v>0.15001867064973862</v>
      </c>
      <c r="AI731" s="1711"/>
      <c r="AJ731" s="1712"/>
      <c r="AK731" s="1707" t="s">
        <v>1271</v>
      </c>
      <c r="AL731" s="1708"/>
      <c r="AM731" s="1708"/>
      <c r="AN731" s="1708"/>
      <c r="AO731" s="1709"/>
      <c r="AP731" s="151"/>
      <c r="AQ731" s="151"/>
      <c r="AR731" s="151"/>
      <c r="AS731" s="151"/>
      <c r="AY731" s="1478"/>
      <c r="AZ731" s="1478"/>
      <c r="BA731" s="1478"/>
      <c r="BB731" s="1478"/>
      <c r="BC731" s="1478"/>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5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3.2">
      <c r="A732" s="456"/>
      <c r="B732" s="1707" t="s">
        <v>1199</v>
      </c>
      <c r="C732" s="1708"/>
      <c r="D732" s="1708"/>
      <c r="E732" s="1708"/>
      <c r="F732" s="1709"/>
      <c r="G732" s="1936">
        <v>5</v>
      </c>
      <c r="H732" s="1937"/>
      <c r="I732" s="1937"/>
      <c r="J732" s="1938"/>
      <c r="K732" s="1933">
        <v>581</v>
      </c>
      <c r="L732" s="1934"/>
      <c r="M732" s="1934"/>
      <c r="N732" s="1935"/>
      <c r="O732" s="1929">
        <f>[10]EVERYTHING!$M$13</f>
        <v>727.5</v>
      </c>
      <c r="P732" s="1930"/>
      <c r="Q732" s="1930"/>
      <c r="R732" s="1930"/>
      <c r="S732" s="1931"/>
      <c r="T732" s="1929">
        <v>76</v>
      </c>
      <c r="U732" s="1930"/>
      <c r="V732" s="1930"/>
      <c r="W732" s="1931"/>
      <c r="X732" s="1717">
        <f t="shared" si="47"/>
        <v>803.5</v>
      </c>
      <c r="Y732" s="1718"/>
      <c r="Z732" s="1718"/>
      <c r="AA732" s="1718"/>
      <c r="AB732" s="1719"/>
      <c r="AC732" s="1721">
        <v>0.3</v>
      </c>
      <c r="AD732" s="1722"/>
      <c r="AE732" s="1722"/>
      <c r="AF732" s="1722"/>
      <c r="AG732" s="1723"/>
      <c r="AH732" s="1710">
        <f t="shared" si="48"/>
        <v>0.30003734129947723</v>
      </c>
      <c r="AI732" s="1711"/>
      <c r="AJ732" s="1712"/>
      <c r="AK732" s="1707" t="s">
        <v>1271</v>
      </c>
      <c r="AL732" s="1708"/>
      <c r="AM732" s="1708"/>
      <c r="AN732" s="1708"/>
      <c r="AO732" s="1709"/>
      <c r="AP732" s="151"/>
      <c r="AQ732" s="151"/>
      <c r="AR732" s="151"/>
      <c r="AS732" s="151"/>
      <c r="AY732" s="1478"/>
      <c r="AZ732" s="1478"/>
      <c r="BA732" s="1478"/>
      <c r="BB732" s="1478"/>
      <c r="BC732" s="1478"/>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5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3.2">
      <c r="A733" s="456"/>
      <c r="B733" s="1707" t="s">
        <v>1199</v>
      </c>
      <c r="C733" s="1708"/>
      <c r="D733" s="1708"/>
      <c r="E733" s="1708"/>
      <c r="F733" s="1709"/>
      <c r="G733" s="1936">
        <v>14</v>
      </c>
      <c r="H733" s="1937"/>
      <c r="I733" s="1937"/>
      <c r="J733" s="1938"/>
      <c r="K733" s="1933">
        <v>581</v>
      </c>
      <c r="L733" s="1934"/>
      <c r="M733" s="1934"/>
      <c r="N733" s="1935"/>
      <c r="O733" s="1929">
        <f>[10]EVERYTHING!$M$15</f>
        <v>1263.1666666666667</v>
      </c>
      <c r="P733" s="1930"/>
      <c r="Q733" s="1930"/>
      <c r="R733" s="1930"/>
      <c r="S733" s="1931"/>
      <c r="T733" s="1929">
        <v>76</v>
      </c>
      <c r="U733" s="1930"/>
      <c r="V733" s="1930"/>
      <c r="W733" s="1931"/>
      <c r="X733" s="1717">
        <f t="shared" si="47"/>
        <v>1339.1666666666667</v>
      </c>
      <c r="Y733" s="1718"/>
      <c r="Z733" s="1718"/>
      <c r="AA733" s="1718"/>
      <c r="AB733" s="1719"/>
      <c r="AC733" s="1721">
        <v>0.5</v>
      </c>
      <c r="AD733" s="1722"/>
      <c r="AE733" s="1722"/>
      <c r="AF733" s="1722"/>
      <c r="AG733" s="1723"/>
      <c r="AH733" s="1710">
        <f t="shared" si="48"/>
        <v>0.50006223549912876</v>
      </c>
      <c r="AI733" s="1711"/>
      <c r="AJ733" s="1712"/>
      <c r="AK733" s="1707" t="s">
        <v>1271</v>
      </c>
      <c r="AL733" s="1708"/>
      <c r="AM733" s="1708"/>
      <c r="AN733" s="1708"/>
      <c r="AO733" s="1709"/>
      <c r="AP733" s="151"/>
      <c r="AQ733" s="151"/>
      <c r="AR733" s="151"/>
      <c r="AS733" s="151"/>
      <c r="AY733" s="1478"/>
      <c r="AZ733" s="1478"/>
      <c r="BA733" s="1478"/>
      <c r="BB733" s="1478"/>
      <c r="BC733" s="1478"/>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5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3.2">
      <c r="A734" s="456"/>
      <c r="B734" s="1707" t="s">
        <v>1199</v>
      </c>
      <c r="C734" s="1708"/>
      <c r="D734" s="1708"/>
      <c r="E734" s="1708"/>
      <c r="F734" s="1709"/>
      <c r="G734" s="1936">
        <v>1</v>
      </c>
      <c r="H734" s="1937"/>
      <c r="I734" s="1937"/>
      <c r="J734" s="1938"/>
      <c r="K734" s="1933">
        <v>581</v>
      </c>
      <c r="L734" s="1934"/>
      <c r="M734" s="1934"/>
      <c r="N734" s="1935"/>
      <c r="O734" s="1929">
        <f>[10]EVERYTHING!$M$16</f>
        <v>1531</v>
      </c>
      <c r="P734" s="1930"/>
      <c r="Q734" s="1930"/>
      <c r="R734" s="1930"/>
      <c r="S734" s="1931"/>
      <c r="T734" s="1929">
        <v>76</v>
      </c>
      <c r="U734" s="1930"/>
      <c r="V734" s="1930"/>
      <c r="W734" s="1931"/>
      <c r="X734" s="1717">
        <f t="shared" si="47"/>
        <v>1607</v>
      </c>
      <c r="Y734" s="1718"/>
      <c r="Z734" s="1718"/>
      <c r="AA734" s="1718"/>
      <c r="AB734" s="1719"/>
      <c r="AC734" s="1721">
        <v>0.6</v>
      </c>
      <c r="AD734" s="1722"/>
      <c r="AE734" s="1722"/>
      <c r="AF734" s="1722"/>
      <c r="AG734" s="1723"/>
      <c r="AH734" s="1710">
        <f t="shared" si="48"/>
        <v>0.60007468259895447</v>
      </c>
      <c r="AI734" s="1711"/>
      <c r="AJ734" s="1712"/>
      <c r="AK734" s="1707" t="s">
        <v>299</v>
      </c>
      <c r="AL734" s="1708"/>
      <c r="AM734" s="1708"/>
      <c r="AN734" s="1708"/>
      <c r="AO734" s="1709"/>
      <c r="AP734" s="151"/>
      <c r="AQ734" s="151"/>
      <c r="AR734" s="151"/>
      <c r="AS734" s="151"/>
      <c r="AY734" s="1478"/>
      <c r="AZ734" s="1478"/>
      <c r="BA734" s="1478"/>
      <c r="BB734" s="1478"/>
      <c r="BC734" s="1478"/>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5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3.2">
      <c r="A735" s="456"/>
      <c r="B735" s="1707" t="s">
        <v>1200</v>
      </c>
      <c r="C735" s="1708"/>
      <c r="D735" s="1708"/>
      <c r="E735" s="1708"/>
      <c r="F735" s="1709"/>
      <c r="G735" s="1936">
        <v>3</v>
      </c>
      <c r="H735" s="1937"/>
      <c r="I735" s="1937"/>
      <c r="J735" s="1938"/>
      <c r="K735" s="1933">
        <v>827</v>
      </c>
      <c r="L735" s="1934"/>
      <c r="M735" s="1934"/>
      <c r="N735" s="1935"/>
      <c r="O735" s="1929">
        <f>[10]EVERYTHING!$M$18</f>
        <v>376.25</v>
      </c>
      <c r="P735" s="1930"/>
      <c r="Q735" s="1930"/>
      <c r="R735" s="1930"/>
      <c r="S735" s="1931"/>
      <c r="T735" s="1929">
        <v>106</v>
      </c>
      <c r="U735" s="1930"/>
      <c r="V735" s="1930"/>
      <c r="W735" s="1931"/>
      <c r="X735" s="1717">
        <f t="shared" si="47"/>
        <v>482.25</v>
      </c>
      <c r="Y735" s="1718"/>
      <c r="Z735" s="1718"/>
      <c r="AA735" s="1718"/>
      <c r="AB735" s="1719"/>
      <c r="AC735" s="1721">
        <v>0.2</v>
      </c>
      <c r="AD735" s="1722"/>
      <c r="AE735" s="1722"/>
      <c r="AF735" s="1722"/>
      <c r="AG735" s="1723"/>
      <c r="AH735" s="1710">
        <f t="shared" si="48"/>
        <v>0.15004667081518358</v>
      </c>
      <c r="AI735" s="1711"/>
      <c r="AJ735" s="1712"/>
      <c r="AK735" s="1707" t="s">
        <v>1271</v>
      </c>
      <c r="AL735" s="1708"/>
      <c r="AM735" s="1708"/>
      <c r="AN735" s="1708"/>
      <c r="AO735" s="1709"/>
      <c r="AP735" s="151"/>
      <c r="AQ735" s="151"/>
      <c r="AR735" s="151"/>
      <c r="AS735" s="151"/>
      <c r="AY735" s="1478"/>
      <c r="AZ735" s="1478"/>
      <c r="BA735" s="1478"/>
      <c r="BB735" s="1478"/>
      <c r="BC735" s="1478"/>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5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3.2">
      <c r="A736" s="456"/>
      <c r="B736" s="1707" t="s">
        <v>1200</v>
      </c>
      <c r="C736" s="1708"/>
      <c r="D736" s="1708"/>
      <c r="E736" s="1708"/>
      <c r="F736" s="1709"/>
      <c r="G736" s="1936">
        <v>3</v>
      </c>
      <c r="H736" s="1937"/>
      <c r="I736" s="1937"/>
      <c r="J736" s="1938"/>
      <c r="K736" s="1933">
        <v>827</v>
      </c>
      <c r="L736" s="1934"/>
      <c r="M736" s="1934"/>
      <c r="N736" s="1935"/>
      <c r="O736" s="1929">
        <f>[10]EVERYTHING!$M$19</f>
        <v>858.5</v>
      </c>
      <c r="P736" s="1930"/>
      <c r="Q736" s="1930"/>
      <c r="R736" s="1930"/>
      <c r="S736" s="1931"/>
      <c r="T736" s="1929">
        <v>106</v>
      </c>
      <c r="U736" s="1930"/>
      <c r="V736" s="1930"/>
      <c r="W736" s="1931"/>
      <c r="X736" s="1717">
        <f t="shared" si="47"/>
        <v>964.5</v>
      </c>
      <c r="Y736" s="1718"/>
      <c r="Z736" s="1718"/>
      <c r="AA736" s="1718"/>
      <c r="AB736" s="1719"/>
      <c r="AC736" s="1721">
        <v>0.3</v>
      </c>
      <c r="AD736" s="1722"/>
      <c r="AE736" s="1722"/>
      <c r="AF736" s="1722"/>
      <c r="AG736" s="1723"/>
      <c r="AH736" s="1710">
        <f t="shared" si="48"/>
        <v>0.30009334163036716</v>
      </c>
      <c r="AI736" s="1711"/>
      <c r="AJ736" s="1712"/>
      <c r="AK736" s="1707" t="s">
        <v>1271</v>
      </c>
      <c r="AL736" s="1708"/>
      <c r="AM736" s="1708"/>
      <c r="AN736" s="1708"/>
      <c r="AO736" s="1709"/>
      <c r="AP736" s="151"/>
      <c r="AQ736" s="151"/>
      <c r="AR736" s="151"/>
      <c r="AS736" s="151"/>
      <c r="AY736" s="1478"/>
      <c r="AZ736" s="1478"/>
      <c r="BA736" s="1478"/>
      <c r="BB736" s="1478"/>
      <c r="BC736" s="1478"/>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5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3.2">
      <c r="A737" s="46"/>
      <c r="B737" s="1707" t="s">
        <v>1200</v>
      </c>
      <c r="C737" s="1708"/>
      <c r="D737" s="1708"/>
      <c r="E737" s="1708"/>
      <c r="F737" s="1709"/>
      <c r="G737" s="1936">
        <v>2</v>
      </c>
      <c r="H737" s="1937"/>
      <c r="I737" s="1937"/>
      <c r="J737" s="1938"/>
      <c r="K737" s="1933">
        <v>827</v>
      </c>
      <c r="L737" s="1934"/>
      <c r="M737" s="1934"/>
      <c r="N737" s="1935"/>
      <c r="O737" s="1929">
        <f>[10]EVERYTHING!$M$21</f>
        <v>1501.5</v>
      </c>
      <c r="P737" s="1930"/>
      <c r="Q737" s="1930"/>
      <c r="R737" s="1930"/>
      <c r="S737" s="1931"/>
      <c r="T737" s="1929">
        <v>106</v>
      </c>
      <c r="U737" s="1930"/>
      <c r="V737" s="1930"/>
      <c r="W737" s="1931"/>
      <c r="X737" s="1717">
        <f t="shared" si="47"/>
        <v>1607.5</v>
      </c>
      <c r="Y737" s="1718"/>
      <c r="Z737" s="1718"/>
      <c r="AA737" s="1718"/>
      <c r="AB737" s="1719"/>
      <c r="AC737" s="1721">
        <v>0.5</v>
      </c>
      <c r="AD737" s="1722"/>
      <c r="AE737" s="1722"/>
      <c r="AF737" s="1722"/>
      <c r="AG737" s="1723"/>
      <c r="AH737" s="1710">
        <f t="shared" si="48"/>
        <v>0.50015556938394523</v>
      </c>
      <c r="AI737" s="1711"/>
      <c r="AJ737" s="1712"/>
      <c r="AK737" s="1707" t="s">
        <v>299</v>
      </c>
      <c r="AL737" s="1708"/>
      <c r="AM737" s="1708"/>
      <c r="AN737" s="1708"/>
      <c r="AO737" s="1709"/>
      <c r="AP737" s="151"/>
      <c r="AQ737" s="151"/>
      <c r="AR737" s="151"/>
      <c r="AS737" s="151"/>
      <c r="AY737" s="1478"/>
      <c r="AZ737" s="1478"/>
      <c r="BA737" s="1478"/>
      <c r="BB737" s="1478"/>
      <c r="BC737" s="1478"/>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5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3.2">
      <c r="A738" s="46"/>
      <c r="B738" s="1707" t="s">
        <v>1200</v>
      </c>
      <c r="C738" s="1708"/>
      <c r="D738" s="1708"/>
      <c r="E738" s="1708"/>
      <c r="F738" s="1709"/>
      <c r="G738" s="1936">
        <v>9</v>
      </c>
      <c r="H738" s="1937"/>
      <c r="I738" s="1937"/>
      <c r="J738" s="1938"/>
      <c r="K738" s="1933">
        <v>827</v>
      </c>
      <c r="L738" s="1934"/>
      <c r="M738" s="1934"/>
      <c r="N738" s="1935"/>
      <c r="O738" s="1929">
        <f>[10]EVERYTHING!$M$22</f>
        <v>1823</v>
      </c>
      <c r="P738" s="1930"/>
      <c r="Q738" s="1930"/>
      <c r="R738" s="1930"/>
      <c r="S738" s="1931"/>
      <c r="T738" s="1929">
        <v>106</v>
      </c>
      <c r="U738" s="1930"/>
      <c r="V738" s="1930"/>
      <c r="W738" s="1931"/>
      <c r="X738" s="1717">
        <f t="shared" si="47"/>
        <v>1929</v>
      </c>
      <c r="Y738" s="1718"/>
      <c r="Z738" s="1718"/>
      <c r="AA738" s="1718"/>
      <c r="AB738" s="1719"/>
      <c r="AC738" s="1721">
        <v>0.6</v>
      </c>
      <c r="AD738" s="1722"/>
      <c r="AE738" s="1722"/>
      <c r="AF738" s="1722"/>
      <c r="AG738" s="1723"/>
      <c r="AH738" s="1710">
        <f t="shared" si="48"/>
        <v>0.60018668326073432</v>
      </c>
      <c r="AI738" s="1711"/>
      <c r="AJ738" s="1712"/>
      <c r="AK738" s="1707" t="s">
        <v>299</v>
      </c>
      <c r="AL738" s="1708"/>
      <c r="AM738" s="1708"/>
      <c r="AN738" s="1708"/>
      <c r="AO738" s="1709"/>
      <c r="AP738" s="151"/>
      <c r="AQ738" s="151"/>
      <c r="AR738" s="151"/>
      <c r="AS738" s="151"/>
      <c r="AY738" s="1478"/>
      <c r="AZ738" s="1478"/>
      <c r="BA738" s="1478"/>
      <c r="BB738" s="1478"/>
      <c r="BC738" s="1478"/>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5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3.2">
      <c r="A739" s="46"/>
      <c r="B739" s="1707" t="s">
        <v>1201</v>
      </c>
      <c r="C739" s="1708"/>
      <c r="D739" s="1708"/>
      <c r="E739" s="1708"/>
      <c r="F739" s="1709"/>
      <c r="G739" s="1936">
        <v>3</v>
      </c>
      <c r="H739" s="1937"/>
      <c r="I739" s="1937"/>
      <c r="J739" s="1938"/>
      <c r="K739" s="1933">
        <v>1070</v>
      </c>
      <c r="L739" s="1934"/>
      <c r="M739" s="1934"/>
      <c r="N739" s="1935"/>
      <c r="O739" s="1929">
        <f>[10]EVERYTHING!$M$24</f>
        <v>431</v>
      </c>
      <c r="P739" s="1930"/>
      <c r="Q739" s="1930"/>
      <c r="R739" s="1930"/>
      <c r="S739" s="1931"/>
      <c r="T739" s="1929">
        <v>126</v>
      </c>
      <c r="U739" s="1930"/>
      <c r="V739" s="1930"/>
      <c r="W739" s="1931"/>
      <c r="X739" s="1717">
        <f t="shared" si="47"/>
        <v>557</v>
      </c>
      <c r="Y739" s="1718"/>
      <c r="Z739" s="1718"/>
      <c r="AA739" s="1718"/>
      <c r="AB739" s="1719"/>
      <c r="AC739" s="1721">
        <v>0.2</v>
      </c>
      <c r="AD739" s="1722"/>
      <c r="AE739" s="1722"/>
      <c r="AF739" s="1722"/>
      <c r="AG739" s="1723"/>
      <c r="AH739" s="1710">
        <f t="shared" si="48"/>
        <v>0.15005387931034483</v>
      </c>
      <c r="AI739" s="1711"/>
      <c r="AJ739" s="1712"/>
      <c r="AK739" s="1707" t="s">
        <v>1271</v>
      </c>
      <c r="AL739" s="1708"/>
      <c r="AM739" s="1708"/>
      <c r="AN739" s="1708"/>
      <c r="AO739" s="1709"/>
      <c r="AP739" s="151"/>
      <c r="AQ739" s="151"/>
      <c r="AR739" s="151"/>
      <c r="AS739" s="151"/>
      <c r="AY739" s="1478"/>
      <c r="AZ739" s="1478"/>
      <c r="BA739" s="1478"/>
      <c r="BB739" s="1478"/>
      <c r="BC739" s="1478"/>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5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3.2">
      <c r="A740" s="456"/>
      <c r="B740" s="1707" t="s">
        <v>1201</v>
      </c>
      <c r="C740" s="1708"/>
      <c r="D740" s="1708"/>
      <c r="E740" s="1708"/>
      <c r="F740" s="1709"/>
      <c r="G740" s="1936">
        <v>1</v>
      </c>
      <c r="H740" s="1937"/>
      <c r="I740" s="1937"/>
      <c r="J740" s="1938"/>
      <c r="K740" s="1933">
        <v>1070</v>
      </c>
      <c r="L740" s="1934"/>
      <c r="M740" s="1934"/>
      <c r="N740" s="1935"/>
      <c r="O740" s="1929">
        <f>[10]EVERYTHING!$M$27</f>
        <v>1730.6666666666667</v>
      </c>
      <c r="P740" s="1930"/>
      <c r="Q740" s="1930"/>
      <c r="R740" s="1930"/>
      <c r="S740" s="1931"/>
      <c r="T740" s="1929">
        <v>126</v>
      </c>
      <c r="U740" s="1930"/>
      <c r="V740" s="1930"/>
      <c r="W740" s="1931"/>
      <c r="X740" s="1717">
        <f t="shared" si="47"/>
        <v>1856.6666666666667</v>
      </c>
      <c r="Y740" s="1718"/>
      <c r="Z740" s="1718"/>
      <c r="AA740" s="1718"/>
      <c r="AB740" s="1719"/>
      <c r="AC740" s="1721">
        <v>0.5</v>
      </c>
      <c r="AD740" s="1722"/>
      <c r="AE740" s="1722"/>
      <c r="AF740" s="1722"/>
      <c r="AG740" s="1723"/>
      <c r="AH740" s="1710">
        <f t="shared" si="48"/>
        <v>0.50017959770114939</v>
      </c>
      <c r="AI740" s="1711"/>
      <c r="AJ740" s="1712"/>
      <c r="AK740" s="1707" t="s">
        <v>299</v>
      </c>
      <c r="AL740" s="1708"/>
      <c r="AM740" s="1708"/>
      <c r="AN740" s="1708"/>
      <c r="AO740" s="1709"/>
      <c r="AP740" s="151"/>
      <c r="AQ740" s="151"/>
      <c r="AR740" s="151"/>
      <c r="AS740" s="151"/>
      <c r="AY740" s="1478"/>
      <c r="AZ740" s="1478"/>
      <c r="BA740" s="1478"/>
      <c r="BB740" s="1478"/>
      <c r="BC740" s="1478"/>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5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3.2">
      <c r="A741" s="456"/>
      <c r="B741" s="1707" t="s">
        <v>1201</v>
      </c>
      <c r="C741" s="1708"/>
      <c r="D741" s="1708"/>
      <c r="E741" s="1708"/>
      <c r="F741" s="1709"/>
      <c r="G741" s="1936">
        <v>14</v>
      </c>
      <c r="H741" s="1937"/>
      <c r="I741" s="1937"/>
      <c r="J741" s="1938"/>
      <c r="K741" s="1933">
        <v>1070</v>
      </c>
      <c r="L741" s="1934"/>
      <c r="M741" s="1934"/>
      <c r="N741" s="1935"/>
      <c r="O741" s="1929">
        <f>[10]EVERYTHING!$M$28</f>
        <v>2102</v>
      </c>
      <c r="P741" s="1930"/>
      <c r="Q741" s="1930"/>
      <c r="R741" s="1930"/>
      <c r="S741" s="1931"/>
      <c r="T741" s="1929">
        <v>126</v>
      </c>
      <c r="U741" s="1930"/>
      <c r="V741" s="1930"/>
      <c r="W741" s="1931"/>
      <c r="X741" s="1717">
        <f t="shared" si="47"/>
        <v>2228</v>
      </c>
      <c r="Y741" s="1718"/>
      <c r="Z741" s="1718"/>
      <c r="AA741" s="1718"/>
      <c r="AB741" s="1719"/>
      <c r="AC741" s="1721">
        <v>0.6</v>
      </c>
      <c r="AD741" s="1722"/>
      <c r="AE741" s="1722"/>
      <c r="AF741" s="1722"/>
      <c r="AG741" s="1723"/>
      <c r="AH741" s="1710">
        <f t="shared" si="48"/>
        <v>0.60021551724137934</v>
      </c>
      <c r="AI741" s="1711"/>
      <c r="AJ741" s="1712"/>
      <c r="AK741" s="1707" t="s">
        <v>299</v>
      </c>
      <c r="AL741" s="1708"/>
      <c r="AM741" s="1708"/>
      <c r="AN741" s="1708"/>
      <c r="AO741" s="1709"/>
      <c r="AP741" s="151"/>
      <c r="AQ741" s="151"/>
      <c r="AR741" s="151"/>
      <c r="AS741" s="151"/>
      <c r="AY741" s="1478"/>
      <c r="AZ741" s="1478"/>
      <c r="BA741" s="1478"/>
      <c r="BB741" s="1478"/>
      <c r="BC741" s="1478"/>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5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3.2">
      <c r="A742" s="456"/>
      <c r="B742" s="1707" t="s">
        <v>1200</v>
      </c>
      <c r="C742" s="1708"/>
      <c r="D742" s="1708"/>
      <c r="E742" s="1708"/>
      <c r="F742" s="1709"/>
      <c r="G742" s="1936">
        <v>1</v>
      </c>
      <c r="H742" s="1937"/>
      <c r="I742" s="1937"/>
      <c r="J742" s="1938"/>
      <c r="K742" s="1933">
        <v>827</v>
      </c>
      <c r="L742" s="1934"/>
      <c r="M742" s="1934"/>
      <c r="N742" s="1935"/>
      <c r="O742" s="1929">
        <f>O737</f>
        <v>1501.5</v>
      </c>
      <c r="P742" s="1930"/>
      <c r="Q742" s="1930"/>
      <c r="R742" s="1930"/>
      <c r="S742" s="1931"/>
      <c r="T742" s="1929">
        <v>106</v>
      </c>
      <c r="U742" s="1930"/>
      <c r="V742" s="1930"/>
      <c r="W742" s="1931"/>
      <c r="X742" s="1717">
        <f t="shared" si="47"/>
        <v>1607.5</v>
      </c>
      <c r="Y742" s="1718"/>
      <c r="Z742" s="1718"/>
      <c r="AA742" s="1718"/>
      <c r="AB742" s="1719"/>
      <c r="AC742" s="1721">
        <v>0.5</v>
      </c>
      <c r="AD742" s="1722"/>
      <c r="AE742" s="1722"/>
      <c r="AF742" s="1722"/>
      <c r="AG742" s="1723"/>
      <c r="AH742" s="1710">
        <f t="shared" si="48"/>
        <v>0.50015556938394523</v>
      </c>
      <c r="AI742" s="1711"/>
      <c r="AJ742" s="1712"/>
      <c r="AK742" s="1707" t="s">
        <v>1271</v>
      </c>
      <c r="AL742" s="1708"/>
      <c r="AM742" s="1708"/>
      <c r="AN742" s="1708"/>
      <c r="AO742" s="1709"/>
      <c r="AP742" s="151"/>
      <c r="AQ742" s="151"/>
      <c r="AR742" s="151"/>
      <c r="AS742" s="151"/>
      <c r="AY742" s="1478"/>
      <c r="AZ742" s="1478"/>
      <c r="BA742" s="1478"/>
      <c r="BB742" s="1478"/>
      <c r="BC742" s="1478"/>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5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3.2">
      <c r="A743" s="456"/>
      <c r="B743" s="1707"/>
      <c r="C743" s="1708"/>
      <c r="D743" s="1708"/>
      <c r="E743" s="1708"/>
      <c r="F743" s="1709"/>
      <c r="G743" s="1936"/>
      <c r="H743" s="1937"/>
      <c r="I743" s="1937"/>
      <c r="J743" s="1938"/>
      <c r="K743" s="1933"/>
      <c r="L743" s="1934"/>
      <c r="M743" s="1934"/>
      <c r="N743" s="1935"/>
      <c r="O743" s="1929"/>
      <c r="P743" s="1930"/>
      <c r="Q743" s="1930"/>
      <c r="R743" s="1930"/>
      <c r="S743" s="1931"/>
      <c r="T743" s="1929"/>
      <c r="U743" s="1930"/>
      <c r="V743" s="1930"/>
      <c r="W743" s="1931"/>
      <c r="X743" s="1717">
        <f t="shared" si="47"/>
        <v>0</v>
      </c>
      <c r="Y743" s="1718"/>
      <c r="Z743" s="1718"/>
      <c r="AA743" s="1718"/>
      <c r="AB743" s="1719"/>
      <c r="AC743" s="1721">
        <v>0</v>
      </c>
      <c r="AD743" s="1722"/>
      <c r="AE743" s="1722"/>
      <c r="AF743" s="1722"/>
      <c r="AG743" s="1723"/>
      <c r="AH743" s="1710" t="str">
        <f t="shared" si="48"/>
        <v xml:space="preserve"> </v>
      </c>
      <c r="AI743" s="1711"/>
      <c r="AJ743" s="1712"/>
      <c r="AK743" s="1707" t="s">
        <v>299</v>
      </c>
      <c r="AL743" s="1708"/>
      <c r="AM743" s="1708"/>
      <c r="AN743" s="1708"/>
      <c r="AO743" s="1709"/>
      <c r="AP743" s="151"/>
      <c r="AQ743" s="151"/>
      <c r="AR743" s="151"/>
      <c r="AS743" s="151"/>
      <c r="AY743" s="1478"/>
      <c r="AZ743" s="1478"/>
      <c r="BA743" s="1478"/>
      <c r="BB743" s="1478"/>
      <c r="BC743" s="1478"/>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5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3.2">
      <c r="A744" s="456"/>
      <c r="B744" s="1707"/>
      <c r="C744" s="1708"/>
      <c r="D744" s="1708"/>
      <c r="E744" s="1708"/>
      <c r="F744" s="1709"/>
      <c r="G744" s="1936"/>
      <c r="H744" s="1937"/>
      <c r="I744" s="1937"/>
      <c r="J744" s="1938"/>
      <c r="K744" s="1933"/>
      <c r="L744" s="1934"/>
      <c r="M744" s="1934"/>
      <c r="N744" s="1935"/>
      <c r="O744" s="1929"/>
      <c r="P744" s="1930"/>
      <c r="Q744" s="1930"/>
      <c r="R744" s="1930"/>
      <c r="S744" s="1931"/>
      <c r="T744" s="1929"/>
      <c r="U744" s="1930"/>
      <c r="V744" s="1930"/>
      <c r="W744" s="1931"/>
      <c r="X744" s="1717">
        <f t="shared" si="47"/>
        <v>0</v>
      </c>
      <c r="Y744" s="1718"/>
      <c r="Z744" s="1718"/>
      <c r="AA744" s="1718"/>
      <c r="AB744" s="1719"/>
      <c r="AC744" s="1721">
        <v>0</v>
      </c>
      <c r="AD744" s="1722"/>
      <c r="AE744" s="1722"/>
      <c r="AF744" s="1722"/>
      <c r="AG744" s="1723"/>
      <c r="AH744" s="1710" t="str">
        <f t="shared" si="48"/>
        <v xml:space="preserve"> </v>
      </c>
      <c r="AI744" s="1711"/>
      <c r="AJ744" s="1712"/>
      <c r="AK744" s="1707" t="s">
        <v>299</v>
      </c>
      <c r="AL744" s="1708"/>
      <c r="AM744" s="1708"/>
      <c r="AN744" s="1708"/>
      <c r="AO744" s="1709"/>
      <c r="AP744" s="151"/>
      <c r="AQ744" s="151"/>
      <c r="AR744" s="151"/>
      <c r="AS744" s="151"/>
      <c r="AY744" s="1478"/>
      <c r="AZ744" s="1478"/>
      <c r="BA744" s="1478"/>
      <c r="BB744" s="1478"/>
      <c r="BC744" s="1478"/>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5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3.2">
      <c r="A745" s="456"/>
      <c r="B745" s="1707"/>
      <c r="C745" s="1708"/>
      <c r="D745" s="1708"/>
      <c r="E745" s="1708"/>
      <c r="F745" s="1709"/>
      <c r="G745" s="1936"/>
      <c r="H745" s="1937"/>
      <c r="I745" s="1937"/>
      <c r="J745" s="1938"/>
      <c r="K745" s="1933"/>
      <c r="L745" s="1934"/>
      <c r="M745" s="1934"/>
      <c r="N745" s="1935"/>
      <c r="O745" s="1929"/>
      <c r="P745" s="1930"/>
      <c r="Q745" s="1930"/>
      <c r="R745" s="1930"/>
      <c r="S745" s="1931"/>
      <c r="T745" s="1929"/>
      <c r="U745" s="1930"/>
      <c r="V745" s="1930"/>
      <c r="W745" s="1931"/>
      <c r="X745" s="1717">
        <f t="shared" si="47"/>
        <v>0</v>
      </c>
      <c r="Y745" s="1718"/>
      <c r="Z745" s="1718"/>
      <c r="AA745" s="1718"/>
      <c r="AB745" s="1719"/>
      <c r="AC745" s="1721">
        <v>0</v>
      </c>
      <c r="AD745" s="1722"/>
      <c r="AE745" s="1722"/>
      <c r="AF745" s="1722"/>
      <c r="AG745" s="1723"/>
      <c r="AH745" s="1710" t="str">
        <f t="shared" si="48"/>
        <v xml:space="preserve"> </v>
      </c>
      <c r="AI745" s="1711"/>
      <c r="AJ745" s="1712"/>
      <c r="AK745" s="1707" t="s">
        <v>299</v>
      </c>
      <c r="AL745" s="1708"/>
      <c r="AM745" s="1708"/>
      <c r="AN745" s="1708"/>
      <c r="AO745" s="1709"/>
      <c r="AP745" s="151"/>
      <c r="AQ745" s="151"/>
      <c r="AR745" s="151"/>
      <c r="AS745" s="151"/>
      <c r="AY745" s="1478"/>
      <c r="AZ745" s="1478"/>
      <c r="BA745" s="1478"/>
      <c r="BB745" s="1478"/>
      <c r="BC745" s="1478"/>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5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3.2">
      <c r="A746" s="456"/>
      <c r="B746" s="1707"/>
      <c r="C746" s="1708"/>
      <c r="D746" s="1708"/>
      <c r="E746" s="1708"/>
      <c r="F746" s="1709"/>
      <c r="G746" s="1936"/>
      <c r="H746" s="1937"/>
      <c r="I746" s="1937"/>
      <c r="J746" s="1938"/>
      <c r="K746" s="1933"/>
      <c r="L746" s="1934"/>
      <c r="M746" s="1934"/>
      <c r="N746" s="1935"/>
      <c r="O746" s="1929"/>
      <c r="P746" s="1930"/>
      <c r="Q746" s="1930"/>
      <c r="R746" s="1930"/>
      <c r="S746" s="1931"/>
      <c r="T746" s="1929"/>
      <c r="U746" s="1930"/>
      <c r="V746" s="1930"/>
      <c r="W746" s="1931"/>
      <c r="X746" s="1717">
        <f t="shared" si="47"/>
        <v>0</v>
      </c>
      <c r="Y746" s="1718"/>
      <c r="Z746" s="1718"/>
      <c r="AA746" s="1718"/>
      <c r="AB746" s="1719"/>
      <c r="AC746" s="1721">
        <v>0</v>
      </c>
      <c r="AD746" s="1722"/>
      <c r="AE746" s="1722"/>
      <c r="AF746" s="1722"/>
      <c r="AG746" s="1723"/>
      <c r="AH746" s="1710" t="str">
        <f t="shared" si="48"/>
        <v xml:space="preserve"> </v>
      </c>
      <c r="AI746" s="1711"/>
      <c r="AJ746" s="1712"/>
      <c r="AK746" s="1707" t="s">
        <v>299</v>
      </c>
      <c r="AL746" s="1708"/>
      <c r="AM746" s="1708"/>
      <c r="AN746" s="1708"/>
      <c r="AO746" s="1709"/>
      <c r="AP746" s="151"/>
      <c r="AQ746" s="151"/>
      <c r="AR746" s="151"/>
      <c r="AS746" s="151"/>
      <c r="AY746" s="1478"/>
      <c r="AZ746" s="1478"/>
      <c r="BA746" s="1478"/>
      <c r="BB746" s="1478"/>
      <c r="BC746" s="1478"/>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5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3.2">
      <c r="A747" s="456"/>
      <c r="B747" s="1707"/>
      <c r="C747" s="1708"/>
      <c r="D747" s="1708"/>
      <c r="E747" s="1708"/>
      <c r="F747" s="1709"/>
      <c r="G747" s="1936"/>
      <c r="H747" s="1937"/>
      <c r="I747" s="1937"/>
      <c r="J747" s="1938"/>
      <c r="K747" s="1933"/>
      <c r="L747" s="1934"/>
      <c r="M747" s="1934"/>
      <c r="N747" s="1935"/>
      <c r="O747" s="1929"/>
      <c r="P747" s="1930"/>
      <c r="Q747" s="1930"/>
      <c r="R747" s="1930"/>
      <c r="S747" s="1931"/>
      <c r="T747" s="1929"/>
      <c r="U747" s="1930"/>
      <c r="V747" s="1930"/>
      <c r="W747" s="1931"/>
      <c r="X747" s="1717">
        <f t="shared" si="47"/>
        <v>0</v>
      </c>
      <c r="Y747" s="1718"/>
      <c r="Z747" s="1718"/>
      <c r="AA747" s="1718"/>
      <c r="AB747" s="1719"/>
      <c r="AC747" s="1721">
        <v>0</v>
      </c>
      <c r="AD747" s="1722"/>
      <c r="AE747" s="1722"/>
      <c r="AF747" s="1722"/>
      <c r="AG747" s="1723"/>
      <c r="AH747" s="1710" t="str">
        <f t="shared" si="48"/>
        <v xml:space="preserve"> </v>
      </c>
      <c r="AI747" s="1711"/>
      <c r="AJ747" s="1712"/>
      <c r="AK747" s="1707" t="s">
        <v>299</v>
      </c>
      <c r="AL747" s="1708"/>
      <c r="AM747" s="1708"/>
      <c r="AN747" s="1708"/>
      <c r="AO747" s="1709"/>
      <c r="AP747" s="151"/>
      <c r="AQ747" s="151"/>
      <c r="AR747" s="151"/>
      <c r="AS747" s="151"/>
      <c r="AY747" s="1478"/>
      <c r="AZ747" s="1478"/>
      <c r="BA747" s="1478"/>
      <c r="BB747" s="1478"/>
      <c r="BC747" s="1478"/>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5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3.2">
      <c r="A748" s="456"/>
      <c r="B748" s="1707"/>
      <c r="C748" s="1708"/>
      <c r="D748" s="1708"/>
      <c r="E748" s="1708"/>
      <c r="F748" s="1709"/>
      <c r="G748" s="1936"/>
      <c r="H748" s="1937"/>
      <c r="I748" s="1937"/>
      <c r="J748" s="1938"/>
      <c r="K748" s="1933"/>
      <c r="L748" s="1934"/>
      <c r="M748" s="1934"/>
      <c r="N748" s="1935"/>
      <c r="O748" s="1929"/>
      <c r="P748" s="1930"/>
      <c r="Q748" s="1930"/>
      <c r="R748" s="1930"/>
      <c r="S748" s="1931"/>
      <c r="T748" s="1929"/>
      <c r="U748" s="1930"/>
      <c r="V748" s="1930"/>
      <c r="W748" s="1931"/>
      <c r="X748" s="1717">
        <f t="shared" si="47"/>
        <v>0</v>
      </c>
      <c r="Y748" s="1718"/>
      <c r="Z748" s="1718"/>
      <c r="AA748" s="1718"/>
      <c r="AB748" s="1719"/>
      <c r="AC748" s="1721">
        <v>0</v>
      </c>
      <c r="AD748" s="1722"/>
      <c r="AE748" s="1722"/>
      <c r="AF748" s="1722"/>
      <c r="AG748" s="1723"/>
      <c r="AH748" s="1710" t="str">
        <f t="shared" si="48"/>
        <v xml:space="preserve"> </v>
      </c>
      <c r="AI748" s="1711"/>
      <c r="AJ748" s="1712"/>
      <c r="AK748" s="1707" t="s">
        <v>299</v>
      </c>
      <c r="AL748" s="1708"/>
      <c r="AM748" s="1708"/>
      <c r="AN748" s="1708"/>
      <c r="AO748" s="1709"/>
      <c r="AP748" s="151"/>
      <c r="AQ748" s="151"/>
      <c r="AR748" s="151"/>
      <c r="AS748" s="151"/>
      <c r="AY748" s="1478"/>
      <c r="AZ748" s="1478"/>
      <c r="BA748" s="1478"/>
      <c r="BB748" s="1478"/>
      <c r="BC748" s="1478"/>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5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3.2">
      <c r="A749" s="456"/>
      <c r="B749" s="1707"/>
      <c r="C749" s="1708"/>
      <c r="D749" s="1708"/>
      <c r="E749" s="1708"/>
      <c r="F749" s="1709"/>
      <c r="G749" s="1936"/>
      <c r="H749" s="1937"/>
      <c r="I749" s="1937"/>
      <c r="J749" s="1938"/>
      <c r="K749" s="1933"/>
      <c r="L749" s="1934"/>
      <c r="M749" s="1934"/>
      <c r="N749" s="1935"/>
      <c r="O749" s="1929"/>
      <c r="P749" s="1930"/>
      <c r="Q749" s="1930"/>
      <c r="R749" s="1930"/>
      <c r="S749" s="1931"/>
      <c r="T749" s="1929"/>
      <c r="U749" s="1930"/>
      <c r="V749" s="1930"/>
      <c r="W749" s="1931"/>
      <c r="X749" s="1717">
        <f t="shared" si="47"/>
        <v>0</v>
      </c>
      <c r="Y749" s="1718"/>
      <c r="Z749" s="1718"/>
      <c r="AA749" s="1718"/>
      <c r="AB749" s="1719"/>
      <c r="AC749" s="1721">
        <v>0</v>
      </c>
      <c r="AD749" s="1722"/>
      <c r="AE749" s="1722"/>
      <c r="AF749" s="1722"/>
      <c r="AG749" s="1723"/>
      <c r="AH749" s="1710" t="str">
        <f t="shared" si="48"/>
        <v xml:space="preserve"> </v>
      </c>
      <c r="AI749" s="1711"/>
      <c r="AJ749" s="1712"/>
      <c r="AK749" s="1707" t="s">
        <v>299</v>
      </c>
      <c r="AL749" s="1708"/>
      <c r="AM749" s="1708"/>
      <c r="AN749" s="1708"/>
      <c r="AO749" s="1709"/>
      <c r="AP749" s="151"/>
      <c r="AQ749" s="151"/>
      <c r="AR749" s="151"/>
      <c r="AS749" s="151"/>
      <c r="AY749" s="1478"/>
      <c r="AZ749" s="1478"/>
      <c r="BA749" s="1478"/>
      <c r="BB749" s="1478"/>
      <c r="BC749" s="1478"/>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5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56"/>
      <c r="B750" s="1707"/>
      <c r="C750" s="1708"/>
      <c r="D750" s="1708"/>
      <c r="E750" s="1708"/>
      <c r="F750" s="1709"/>
      <c r="G750" s="1936"/>
      <c r="H750" s="1937"/>
      <c r="I750" s="1937"/>
      <c r="J750" s="1938"/>
      <c r="K750" s="1933"/>
      <c r="L750" s="1934"/>
      <c r="M750" s="1934"/>
      <c r="N750" s="1935"/>
      <c r="O750" s="1929"/>
      <c r="P750" s="1930"/>
      <c r="Q750" s="1930"/>
      <c r="R750" s="1930"/>
      <c r="S750" s="1931"/>
      <c r="T750" s="1929"/>
      <c r="U750" s="1930"/>
      <c r="V750" s="1930"/>
      <c r="W750" s="1931"/>
      <c r="X750" s="1717">
        <f t="shared" si="47"/>
        <v>0</v>
      </c>
      <c r="Y750" s="1718"/>
      <c r="Z750" s="1718"/>
      <c r="AA750" s="1718"/>
      <c r="AB750" s="1719"/>
      <c r="AC750" s="1721">
        <v>0</v>
      </c>
      <c r="AD750" s="1722"/>
      <c r="AE750" s="1722"/>
      <c r="AF750" s="1722"/>
      <c r="AG750" s="1723"/>
      <c r="AH750" s="1710" t="str">
        <f t="shared" si="48"/>
        <v xml:space="preserve"> </v>
      </c>
      <c r="AI750" s="1711"/>
      <c r="AJ750" s="1712"/>
      <c r="AK750" s="1707" t="s">
        <v>299</v>
      </c>
      <c r="AL750" s="1708"/>
      <c r="AM750" s="1708"/>
      <c r="AN750" s="1708"/>
      <c r="AO750" s="1709"/>
      <c r="AP750" s="151"/>
      <c r="AQ750" s="151"/>
      <c r="AR750" s="151"/>
      <c r="AS750" s="151"/>
      <c r="AY750" s="1478"/>
      <c r="AZ750" s="1478"/>
      <c r="BA750" s="1478"/>
      <c r="BB750" s="1478"/>
      <c r="BC750" s="1478"/>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5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65" customHeight="1">
      <c r="A751" s="456"/>
      <c r="B751" s="1707"/>
      <c r="C751" s="1708"/>
      <c r="D751" s="1708"/>
      <c r="E751" s="1708"/>
      <c r="F751" s="1709"/>
      <c r="G751" s="1936"/>
      <c r="H751" s="1937"/>
      <c r="I751" s="1937"/>
      <c r="J751" s="1938"/>
      <c r="K751" s="1933"/>
      <c r="L751" s="1934"/>
      <c r="M751" s="1934"/>
      <c r="N751" s="1935"/>
      <c r="O751" s="1929"/>
      <c r="P751" s="1930"/>
      <c r="Q751" s="1930"/>
      <c r="R751" s="1930"/>
      <c r="S751" s="1931"/>
      <c r="T751" s="1929"/>
      <c r="U751" s="1930"/>
      <c r="V751" s="1930"/>
      <c r="W751" s="1931"/>
      <c r="X751" s="1717">
        <f t="shared" si="47"/>
        <v>0</v>
      </c>
      <c r="Y751" s="1718"/>
      <c r="Z751" s="1718"/>
      <c r="AA751" s="1718"/>
      <c r="AB751" s="1719"/>
      <c r="AC751" s="1721">
        <v>0</v>
      </c>
      <c r="AD751" s="1722"/>
      <c r="AE751" s="1722"/>
      <c r="AF751" s="1722"/>
      <c r="AG751" s="1723"/>
      <c r="AH751" s="1710" t="str">
        <f t="shared" si="48"/>
        <v xml:space="preserve"> </v>
      </c>
      <c r="AI751" s="1711"/>
      <c r="AJ751" s="1712"/>
      <c r="AK751" s="1707" t="s">
        <v>299</v>
      </c>
      <c r="AL751" s="1708"/>
      <c r="AM751" s="1708"/>
      <c r="AN751" s="1708"/>
      <c r="AO751" s="1709"/>
      <c r="AP751" s="151"/>
      <c r="AQ751" s="151"/>
      <c r="AR751" s="151"/>
      <c r="AS751" s="151"/>
      <c r="AY751" s="1478"/>
      <c r="AZ751" s="1478"/>
      <c r="BA751" s="1478"/>
      <c r="BB751" s="1478"/>
      <c r="BC751" s="1478"/>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5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3.2">
      <c r="A752" s="456"/>
      <c r="B752" s="1707"/>
      <c r="C752" s="1708"/>
      <c r="D752" s="1708"/>
      <c r="E752" s="1708"/>
      <c r="F752" s="1709"/>
      <c r="G752" s="1936"/>
      <c r="H752" s="1937"/>
      <c r="I752" s="1937"/>
      <c r="J752" s="1938"/>
      <c r="K752" s="1933"/>
      <c r="L752" s="1934"/>
      <c r="M752" s="1934"/>
      <c r="N752" s="1935"/>
      <c r="O752" s="1929"/>
      <c r="P752" s="1930"/>
      <c r="Q752" s="1930"/>
      <c r="R752" s="1930"/>
      <c r="S752" s="1931"/>
      <c r="T752" s="1929"/>
      <c r="U752" s="1930"/>
      <c r="V752" s="1930"/>
      <c r="W752" s="1931"/>
      <c r="X752" s="1717">
        <f t="shared" si="47"/>
        <v>0</v>
      </c>
      <c r="Y752" s="1718"/>
      <c r="Z752" s="1718"/>
      <c r="AA752" s="1718"/>
      <c r="AB752" s="1719"/>
      <c r="AC752" s="1721">
        <v>0</v>
      </c>
      <c r="AD752" s="1722"/>
      <c r="AE752" s="1722"/>
      <c r="AF752" s="1722"/>
      <c r="AG752" s="1723"/>
      <c r="AH752" s="1710" t="str">
        <f t="shared" si="48"/>
        <v xml:space="preserve"> </v>
      </c>
      <c r="AI752" s="1711"/>
      <c r="AJ752" s="1712"/>
      <c r="AK752" s="1707" t="s">
        <v>299</v>
      </c>
      <c r="AL752" s="1708"/>
      <c r="AM752" s="1708"/>
      <c r="AN752" s="1708"/>
      <c r="AO752" s="1709"/>
      <c r="AP752" s="151"/>
      <c r="AQ752" s="151"/>
      <c r="AR752" s="151"/>
      <c r="AS752" s="151"/>
      <c r="AY752" s="1478"/>
      <c r="AZ752" s="1478"/>
      <c r="BA752" s="1478"/>
      <c r="BB752" s="1478"/>
      <c r="BC752" s="1478"/>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5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ustomHeight="1">
      <c r="A753" s="456"/>
      <c r="B753" s="2011" t="s">
        <v>1272</v>
      </c>
      <c r="C753" s="2012"/>
      <c r="D753" s="2012"/>
      <c r="E753" s="2012"/>
      <c r="F753" s="2013"/>
      <c r="G753" s="2099">
        <f>SUM(G728:J752)</f>
        <v>71</v>
      </c>
      <c r="H753" s="2100"/>
      <c r="I753" s="2100"/>
      <c r="J753" s="2101"/>
      <c r="K753" s="627" t="s">
        <v>1273</v>
      </c>
      <c r="L753" s="56"/>
      <c r="M753" s="56"/>
      <c r="N753" s="57"/>
      <c r="O753" s="1717">
        <f>SUMPRODUCT(G728:G752,O728:O752)</f>
        <v>86321.5</v>
      </c>
      <c r="P753" s="1718"/>
      <c r="Q753" s="1718"/>
      <c r="R753" s="1718"/>
      <c r="S753" s="1719"/>
      <c r="T753" s="456"/>
      <c r="U753" s="456"/>
      <c r="V753" s="456"/>
      <c r="W753" s="456"/>
      <c r="X753" s="629" t="s">
        <v>1274</v>
      </c>
      <c r="Y753" s="628"/>
      <c r="Z753" s="628"/>
      <c r="AA753" s="628"/>
      <c r="AB753" s="630"/>
      <c r="AC753" s="1874">
        <f>BI696</f>
        <v>0.42957746478873238</v>
      </c>
      <c r="AD753" s="1875"/>
      <c r="AE753" s="1875"/>
      <c r="AF753" s="1875"/>
      <c r="AG753" s="1876"/>
      <c r="AH753" s="1874">
        <f>BI728</f>
        <v>0.41700265848561835</v>
      </c>
      <c r="AI753" s="1875"/>
      <c r="AJ753" s="1876"/>
      <c r="AK753" s="456"/>
      <c r="AL753" s="456"/>
      <c r="AP753" s="624"/>
      <c r="AQ753" s="624"/>
      <c r="AR753" s="624"/>
      <c r="AS753" s="624"/>
      <c r="AY753" s="64"/>
      <c r="AZ753" s="132"/>
      <c r="BA753" s="132"/>
      <c r="BB753" s="132"/>
      <c r="BC753" s="132"/>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5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56"/>
      <c r="DH753" s="456"/>
      <c r="DI753" s="456"/>
      <c r="DJ753" s="456"/>
      <c r="DK753" s="456"/>
      <c r="DL753" s="456"/>
      <c r="DM753" s="456"/>
      <c r="DN753" s="456"/>
      <c r="DO753" s="456"/>
      <c r="DP753" s="456"/>
      <c r="DQ753" s="456"/>
      <c r="DR753" s="456"/>
      <c r="DS753" s="456"/>
      <c r="DT753" s="456"/>
      <c r="DU753" s="456"/>
      <c r="DV753" s="456"/>
      <c r="DW753" s="456"/>
      <c r="DX753" s="456"/>
      <c r="DY753" s="456"/>
      <c r="DZ753" s="456"/>
      <c r="EA753" s="456"/>
      <c r="EB753" s="456"/>
      <c r="EC753" s="456"/>
      <c r="ED753" s="456"/>
      <c r="EE753" s="456"/>
      <c r="EF753" s="456"/>
      <c r="EG753" s="456"/>
      <c r="EH753" s="456"/>
      <c r="EI753" s="456"/>
      <c r="EJ753" s="456"/>
      <c r="EK753" s="456"/>
      <c r="EL753" s="456"/>
      <c r="EM753" s="456"/>
      <c r="EN753" s="456"/>
      <c r="EO753" s="456"/>
      <c r="EP753" s="456"/>
      <c r="EQ753" s="456"/>
      <c r="ER753" s="456"/>
      <c r="ES753" s="456"/>
      <c r="ET753" s="456"/>
      <c r="EU753" s="456"/>
      <c r="EV753" s="456"/>
      <c r="EW753" s="456"/>
      <c r="EX753" s="456"/>
      <c r="EY753" s="456"/>
      <c r="EZ753" s="456"/>
      <c r="FA753" s="456"/>
      <c r="FB753" s="456"/>
      <c r="FC753" s="456"/>
      <c r="FD753" s="456"/>
      <c r="FE753" s="456"/>
      <c r="FF753" s="456"/>
      <c r="FG753" s="456"/>
      <c r="FH753" s="456"/>
      <c r="FI753" s="456"/>
      <c r="FJ753" s="456"/>
      <c r="FK753" s="456"/>
      <c r="FL753" s="456"/>
      <c r="FM753" s="456"/>
      <c r="FN753" s="456"/>
      <c r="FO753" s="456"/>
      <c r="FP753" s="456"/>
      <c r="FQ753" s="456"/>
      <c r="FR753" s="456"/>
      <c r="FS753" s="456"/>
      <c r="FT753" s="456"/>
      <c r="FU753" s="456"/>
      <c r="FV753" s="456"/>
      <c r="FW753" s="456"/>
      <c r="FX753" s="456"/>
      <c r="FY753" s="456"/>
      <c r="FZ753" s="456"/>
      <c r="GA753" s="456"/>
      <c r="GB753" s="456"/>
      <c r="GC753" s="456"/>
      <c r="GD753" s="456"/>
      <c r="GE753" s="456"/>
      <c r="GF753" s="456"/>
      <c r="GG753" s="456"/>
      <c r="GH753" s="456"/>
      <c r="GI753" s="456"/>
      <c r="GJ753" s="456"/>
      <c r="GK753" s="456"/>
      <c r="GL753" s="456"/>
      <c r="GM753" s="456"/>
      <c r="GN753" s="456"/>
      <c r="GO753" s="456"/>
      <c r="GP753" s="456"/>
      <c r="GQ753" s="456"/>
      <c r="GR753" s="456"/>
      <c r="GS753" s="456"/>
      <c r="GT753" s="456"/>
      <c r="GU753" s="456"/>
      <c r="GV753" s="456"/>
      <c r="GW753" s="456"/>
      <c r="GX753" s="456"/>
      <c r="GY753" s="456"/>
      <c r="GZ753" s="456"/>
      <c r="HA753" s="456"/>
      <c r="HB753" s="456"/>
      <c r="HC753" s="456"/>
      <c r="HD753" s="456"/>
      <c r="HE753" s="456"/>
      <c r="HF753" s="456"/>
      <c r="HG753" s="456"/>
      <c r="HH753" s="456"/>
      <c r="HI753" s="456"/>
      <c r="HJ753" s="456"/>
      <c r="HK753" s="456"/>
      <c r="HL753" s="456"/>
      <c r="HM753" s="456"/>
      <c r="HN753" s="456"/>
      <c r="HO753" s="456"/>
      <c r="HP753" s="456"/>
      <c r="HQ753" s="456"/>
      <c r="HR753" s="456"/>
      <c r="HS753" s="456"/>
      <c r="HT753" s="456"/>
      <c r="HU753" s="456"/>
      <c r="HV753" s="456"/>
      <c r="HW753" s="456"/>
      <c r="HX753" s="456"/>
      <c r="HY753" s="456"/>
      <c r="HZ753" s="456"/>
      <c r="IA753" s="456"/>
      <c r="IB753" s="456"/>
      <c r="IC753" s="456"/>
      <c r="ID753" s="456"/>
      <c r="IE753" s="456"/>
      <c r="IF753" s="456"/>
      <c r="IG753" s="456"/>
      <c r="IH753" s="456"/>
      <c r="II753" s="456"/>
      <c r="IJ753" s="456"/>
      <c r="IK753" s="456"/>
      <c r="IL753" s="456"/>
      <c r="IM753" s="456"/>
      <c r="IN753" s="456"/>
      <c r="IO753" s="456"/>
      <c r="IP753" s="456"/>
      <c r="IQ753" s="456"/>
      <c r="IR753" s="456"/>
      <c r="IS753" s="456"/>
      <c r="IT753" s="456"/>
      <c r="IU753" s="456"/>
      <c r="IV753" s="456"/>
      <c r="IW753" s="456"/>
      <c r="IX753" s="456"/>
      <c r="IY753" s="456"/>
      <c r="IZ753" s="456"/>
      <c r="JA753" s="456"/>
      <c r="JB753" s="456"/>
      <c r="JC753" s="456"/>
      <c r="JD753" s="456"/>
      <c r="JE753" s="456"/>
      <c r="JF753" s="456"/>
      <c r="JG753" s="456"/>
      <c r="JH753" s="456"/>
      <c r="JI753" s="456"/>
      <c r="JJ753" s="456"/>
      <c r="JK753" s="456"/>
      <c r="JL753" s="456"/>
      <c r="JM753" s="456"/>
      <c r="JN753" s="456"/>
      <c r="JO753" s="456"/>
      <c r="JP753" s="456"/>
      <c r="JQ753" s="456"/>
      <c r="JR753" s="456"/>
      <c r="JS753" s="456"/>
      <c r="JT753" s="456"/>
      <c r="JU753" s="456"/>
      <c r="JV753" s="456"/>
      <c r="JW753" s="456"/>
      <c r="JX753" s="456"/>
      <c r="JY753" s="456"/>
      <c r="JZ753" s="456"/>
      <c r="KA753" s="456"/>
      <c r="KB753" s="456"/>
      <c r="KC753" s="456"/>
      <c r="KD753" s="456"/>
      <c r="KE753" s="456"/>
      <c r="KF753" s="456"/>
      <c r="KG753" s="456"/>
      <c r="KH753" s="456"/>
      <c r="KI753" s="456"/>
      <c r="KJ753" s="456"/>
      <c r="KK753" s="456"/>
      <c r="KL753" s="456"/>
      <c r="KM753" s="456"/>
      <c r="KN753" s="456"/>
      <c r="KO753" s="456"/>
      <c r="KP753" s="456"/>
      <c r="KQ753" s="456"/>
      <c r="KR753" s="456"/>
      <c r="KS753" s="456"/>
      <c r="KT753" s="456"/>
      <c r="KU753" s="456"/>
      <c r="KV753" s="456"/>
      <c r="KW753" s="456"/>
      <c r="KX753" s="456"/>
      <c r="KY753" s="456"/>
      <c r="KZ753" s="456"/>
      <c r="LA753" s="456"/>
      <c r="LB753" s="456"/>
      <c r="LC753" s="456"/>
      <c r="LD753" s="456"/>
      <c r="LE753" s="456"/>
      <c r="LF753" s="456"/>
      <c r="LG753" s="456"/>
      <c r="LH753" s="456"/>
      <c r="LI753" s="456"/>
      <c r="LJ753" s="456"/>
      <c r="LK753" s="456"/>
      <c r="LL753" s="456"/>
      <c r="LM753" s="456"/>
      <c r="LN753" s="456"/>
      <c r="LO753" s="456"/>
      <c r="LP753" s="456"/>
      <c r="LQ753" s="456"/>
      <c r="LR753" s="456"/>
      <c r="LS753" s="456"/>
      <c r="LT753" s="456"/>
      <c r="LU753" s="456"/>
      <c r="LV753" s="456"/>
      <c r="LW753" s="456"/>
      <c r="LX753" s="456"/>
      <c r="LY753" s="456"/>
      <c r="LZ753" s="456"/>
      <c r="MA753" s="456"/>
      <c r="MB753" s="456"/>
      <c r="MC753" s="456"/>
      <c r="MD753" s="456"/>
      <c r="ME753" s="456"/>
      <c r="MF753" s="456"/>
      <c r="MG753" s="456"/>
      <c r="MH753" s="456"/>
      <c r="MI753" s="456"/>
      <c r="MJ753" s="456"/>
      <c r="MK753" s="456"/>
      <c r="ML753" s="456"/>
      <c r="MM753" s="456"/>
      <c r="MN753" s="456"/>
      <c r="MO753" s="456"/>
      <c r="MP753" s="456"/>
      <c r="MQ753" s="456"/>
      <c r="MR753" s="456"/>
      <c r="MS753" s="456"/>
      <c r="MT753" s="456"/>
      <c r="MU753" s="456"/>
      <c r="MV753" s="456"/>
      <c r="MW753" s="456"/>
      <c r="MX753" s="456"/>
      <c r="MY753" s="456"/>
      <c r="MZ753" s="456"/>
      <c r="NA753" s="456"/>
      <c r="NB753" s="456"/>
      <c r="NC753" s="456"/>
      <c r="ND753" s="456"/>
      <c r="NE753" s="456"/>
      <c r="NF753" s="456"/>
      <c r="NG753" s="456"/>
      <c r="NH753" s="456"/>
      <c r="NI753" s="456"/>
      <c r="NJ753" s="456"/>
      <c r="NK753" s="456"/>
      <c r="NL753" s="456"/>
      <c r="NM753" s="456"/>
      <c r="NN753" s="456"/>
      <c r="NO753" s="456"/>
      <c r="NP753" s="456"/>
      <c r="NQ753" s="456"/>
      <c r="NR753" s="456"/>
      <c r="NS753" s="456"/>
      <c r="NT753" s="456"/>
      <c r="NU753" s="456"/>
      <c r="NV753" s="456"/>
      <c r="NW753" s="456"/>
      <c r="NX753" s="456"/>
      <c r="NY753" s="456"/>
      <c r="NZ753" s="456"/>
      <c r="OA753" s="456"/>
      <c r="OB753" s="456"/>
      <c r="OC753" s="456"/>
      <c r="OD753" s="456"/>
      <c r="OE753" s="456"/>
      <c r="OF753" s="456"/>
      <c r="OG753" s="456"/>
      <c r="OH753" s="456"/>
      <c r="OI753" s="456"/>
      <c r="OJ753" s="456"/>
      <c r="OK753" s="456"/>
      <c r="OL753" s="456"/>
      <c r="OM753" s="456"/>
      <c r="ON753" s="456"/>
      <c r="OO753" s="456"/>
      <c r="OP753" s="456"/>
      <c r="OQ753" s="456"/>
      <c r="OR753" s="456"/>
      <c r="OS753" s="456"/>
      <c r="OT753" s="456"/>
      <c r="OU753" s="456"/>
      <c r="OV753" s="456"/>
      <c r="OW753" s="456"/>
      <c r="OX753" s="456"/>
      <c r="OY753" s="456"/>
      <c r="OZ753" s="456"/>
      <c r="PA753" s="456"/>
      <c r="PB753" s="456"/>
      <c r="PC753" s="456"/>
      <c r="PD753" s="456"/>
      <c r="PE753" s="456"/>
      <c r="PF753" s="456"/>
      <c r="PG753" s="456"/>
      <c r="PH753" s="456"/>
      <c r="PI753" s="456"/>
      <c r="PJ753" s="456"/>
      <c r="PK753" s="456"/>
      <c r="PL753" s="456"/>
      <c r="PM753" s="456"/>
      <c r="PN753" s="456"/>
      <c r="PO753" s="456"/>
      <c r="PP753" s="456"/>
      <c r="PQ753" s="456"/>
      <c r="PR753" s="456"/>
      <c r="PS753" s="456"/>
      <c r="PT753" s="456"/>
      <c r="PU753" s="456"/>
      <c r="PV753" s="456"/>
      <c r="PW753" s="456"/>
      <c r="PX753" s="456"/>
      <c r="PY753" s="456"/>
      <c r="PZ753" s="456"/>
      <c r="QA753" s="456"/>
      <c r="QB753" s="456"/>
      <c r="QC753" s="456"/>
      <c r="QD753" s="456"/>
      <c r="QE753" s="456"/>
      <c r="QF753" s="456"/>
      <c r="QG753" s="456"/>
      <c r="QH753" s="456"/>
      <c r="QI753" s="456"/>
      <c r="QJ753" s="456"/>
      <c r="QK753" s="456"/>
      <c r="QL753" s="456"/>
      <c r="QM753" s="456"/>
      <c r="QN753" s="456"/>
      <c r="QO753" s="456"/>
      <c r="QP753" s="456"/>
      <c r="QQ753" s="456"/>
      <c r="QR753" s="456"/>
      <c r="QS753" s="456"/>
      <c r="QT753" s="456"/>
      <c r="QU753" s="456"/>
      <c r="QV753" s="456"/>
      <c r="QW753" s="456"/>
      <c r="QX753" s="456"/>
      <c r="QY753" s="456"/>
      <c r="QZ753" s="456"/>
      <c r="RA753" s="456"/>
      <c r="RB753" s="456"/>
      <c r="RC753" s="456"/>
      <c r="RD753" s="456"/>
      <c r="RE753" s="456"/>
      <c r="RF753" s="456"/>
      <c r="RG753" s="456"/>
      <c r="RH753" s="456"/>
      <c r="RI753" s="456"/>
      <c r="RJ753" s="456"/>
      <c r="RK753" s="456"/>
      <c r="RL753" s="456"/>
      <c r="RM753" s="456"/>
      <c r="RN753" s="456"/>
      <c r="RO753" s="456"/>
      <c r="RP753" s="456"/>
      <c r="RQ753" s="456"/>
      <c r="RR753" s="456"/>
      <c r="RS753" s="456"/>
      <c r="RT753" s="456"/>
      <c r="RU753" s="456"/>
      <c r="RV753" s="456"/>
      <c r="RW753" s="456"/>
      <c r="RX753" s="456"/>
      <c r="RY753" s="456"/>
      <c r="RZ753" s="456"/>
      <c r="SA753" s="456"/>
      <c r="SB753" s="456"/>
      <c r="SC753" s="456"/>
      <c r="SD753" s="456"/>
      <c r="SE753" s="456"/>
      <c r="SF753" s="456"/>
      <c r="SG753" s="456"/>
      <c r="SH753" s="456"/>
      <c r="SI753" s="456"/>
      <c r="SJ753" s="456"/>
      <c r="SK753" s="456"/>
      <c r="SL753" s="456"/>
      <c r="SM753" s="456"/>
      <c r="SN753" s="456"/>
      <c r="SO753" s="456"/>
      <c r="SP753" s="456"/>
      <c r="SQ753" s="456"/>
      <c r="SR753" s="456"/>
      <c r="SS753" s="456"/>
      <c r="ST753" s="456"/>
      <c r="SU753" s="456"/>
      <c r="SV753" s="456"/>
      <c r="SW753" s="456"/>
      <c r="SX753" s="456"/>
      <c r="SY753" s="456"/>
      <c r="SZ753" s="456"/>
      <c r="TA753" s="456"/>
      <c r="TB753" s="456"/>
      <c r="TC753" s="456"/>
      <c r="TD753" s="456"/>
      <c r="TE753" s="456"/>
      <c r="TF753" s="456"/>
      <c r="TG753" s="456"/>
      <c r="TH753" s="456"/>
      <c r="TI753" s="456"/>
      <c r="TJ753" s="456"/>
      <c r="TK753" s="456"/>
      <c r="TL753" s="456"/>
      <c r="TM753" s="456"/>
      <c r="TN753" s="456"/>
      <c r="TO753" s="456"/>
      <c r="TP753" s="456"/>
      <c r="TQ753" s="456"/>
      <c r="TR753" s="456"/>
      <c r="TS753" s="456"/>
      <c r="TT753" s="456"/>
      <c r="TU753" s="456"/>
      <c r="TV753" s="456"/>
      <c r="TW753" s="456"/>
      <c r="TX753" s="456"/>
      <c r="TY753" s="456"/>
      <c r="TZ753" s="456"/>
      <c r="UA753" s="456"/>
      <c r="UB753" s="456"/>
      <c r="UC753" s="456"/>
      <c r="UD753" s="456"/>
      <c r="UE753" s="456"/>
      <c r="UF753" s="456"/>
      <c r="UG753" s="456"/>
      <c r="UH753" s="456"/>
      <c r="UI753" s="456"/>
      <c r="UJ753" s="456"/>
      <c r="UK753" s="456"/>
      <c r="UL753" s="456"/>
      <c r="UM753" s="456"/>
      <c r="UN753" s="456"/>
      <c r="UO753" s="456"/>
      <c r="UP753" s="456"/>
      <c r="UQ753" s="456"/>
      <c r="UR753" s="456"/>
      <c r="US753" s="456"/>
      <c r="UT753" s="456"/>
      <c r="UU753" s="456"/>
      <c r="UV753" s="456"/>
      <c r="UW753" s="456"/>
      <c r="UX753" s="456"/>
      <c r="UY753" s="456"/>
      <c r="UZ753" s="456"/>
      <c r="VA753" s="456"/>
      <c r="VB753" s="456"/>
      <c r="VC753" s="456"/>
      <c r="VD753" s="456"/>
      <c r="VE753" s="456"/>
      <c r="VF753" s="456"/>
      <c r="VG753" s="456"/>
      <c r="VH753" s="456"/>
      <c r="VI753" s="456"/>
      <c r="VJ753" s="456"/>
      <c r="VK753" s="456"/>
      <c r="VL753" s="456"/>
      <c r="VM753" s="456"/>
      <c r="VN753" s="456"/>
      <c r="VO753" s="456"/>
      <c r="VP753" s="456"/>
      <c r="VQ753" s="456"/>
      <c r="VR753" s="456"/>
      <c r="VS753" s="456"/>
      <c r="VT753" s="456"/>
      <c r="VU753" s="456"/>
      <c r="VV753" s="456"/>
      <c r="VW753" s="456"/>
      <c r="VX753" s="456"/>
      <c r="VY753" s="456"/>
      <c r="VZ753" s="456"/>
      <c r="WA753" s="456"/>
      <c r="WB753" s="456"/>
      <c r="WC753" s="456"/>
      <c r="WD753" s="456"/>
      <c r="WE753" s="456"/>
      <c r="WF753" s="456"/>
      <c r="WG753" s="456"/>
      <c r="WH753" s="456"/>
      <c r="WI753" s="456"/>
      <c r="WJ753" s="456"/>
      <c r="WK753" s="456"/>
      <c r="WL753" s="456"/>
      <c r="WM753" s="456"/>
      <c r="WN753" s="456"/>
      <c r="WO753" s="456"/>
      <c r="WP753" s="456"/>
      <c r="WQ753" s="456"/>
      <c r="WR753" s="456"/>
      <c r="WS753" s="456"/>
      <c r="WT753" s="456"/>
      <c r="WU753" s="456"/>
      <c r="WV753" s="456"/>
      <c r="WW753" s="456"/>
      <c r="WX753" s="456"/>
      <c r="WY753" s="456"/>
      <c r="WZ753" s="456"/>
      <c r="XA753" s="456"/>
      <c r="XB753" s="456"/>
      <c r="XC753" s="456"/>
      <c r="XD753" s="456"/>
      <c r="XE753" s="456"/>
      <c r="XF753" s="456"/>
      <c r="XG753" s="456"/>
      <c r="XH753" s="456"/>
      <c r="XI753" s="456"/>
      <c r="XJ753" s="456"/>
      <c r="XK753" s="456"/>
      <c r="XL753" s="456"/>
      <c r="XM753" s="456"/>
      <c r="XN753" s="456"/>
      <c r="XO753" s="456"/>
      <c r="XP753" s="456"/>
      <c r="XQ753" s="456"/>
      <c r="XR753" s="456"/>
      <c r="XS753" s="456"/>
      <c r="XT753" s="456"/>
      <c r="XU753" s="456"/>
      <c r="XV753" s="456"/>
      <c r="XW753" s="456"/>
      <c r="XX753" s="456"/>
      <c r="XY753" s="456"/>
      <c r="XZ753" s="456"/>
      <c r="YA753" s="456"/>
      <c r="YB753" s="456"/>
      <c r="YC753" s="456"/>
      <c r="YD753" s="456"/>
      <c r="YE753" s="456"/>
      <c r="YF753" s="456"/>
      <c r="YG753" s="456"/>
      <c r="YH753" s="456"/>
      <c r="YI753" s="456"/>
      <c r="YJ753" s="456"/>
      <c r="YK753" s="456"/>
      <c r="YL753" s="456"/>
      <c r="YM753" s="456"/>
      <c r="YN753" s="456"/>
      <c r="YO753" s="456"/>
      <c r="YP753" s="456"/>
      <c r="YQ753" s="456"/>
      <c r="YR753" s="456"/>
      <c r="YS753" s="456"/>
      <c r="YT753" s="456"/>
      <c r="YU753" s="456"/>
      <c r="YV753" s="456"/>
      <c r="YW753" s="456"/>
      <c r="YX753" s="456"/>
      <c r="YY753" s="456"/>
      <c r="YZ753" s="456"/>
      <c r="ZA753" s="456"/>
      <c r="ZB753" s="456"/>
      <c r="ZC753" s="456"/>
      <c r="ZD753" s="456"/>
      <c r="ZE753" s="456"/>
      <c r="ZF753" s="456"/>
      <c r="ZG753" s="456"/>
      <c r="ZH753" s="456"/>
      <c r="ZI753" s="456"/>
      <c r="ZJ753" s="456"/>
      <c r="ZK753" s="456"/>
      <c r="ZL753" s="456"/>
      <c r="ZM753" s="456"/>
      <c r="ZN753" s="456"/>
      <c r="ZO753" s="456"/>
      <c r="ZP753" s="456"/>
      <c r="ZQ753" s="456"/>
      <c r="ZR753" s="456"/>
      <c r="ZS753" s="456"/>
      <c r="ZT753" s="456"/>
      <c r="ZU753" s="456"/>
      <c r="ZV753" s="456"/>
      <c r="ZW753" s="456"/>
      <c r="ZX753" s="456"/>
      <c r="ZY753" s="456"/>
      <c r="ZZ753" s="456"/>
      <c r="AAA753" s="456"/>
      <c r="AAB753" s="456"/>
      <c r="AAC753" s="456"/>
      <c r="AAD753" s="456"/>
      <c r="AAE753" s="456"/>
      <c r="AAF753" s="456"/>
      <c r="AAG753" s="456"/>
      <c r="AAH753" s="456"/>
      <c r="AAI753" s="456"/>
      <c r="AAJ753" s="456"/>
      <c r="AAK753" s="456"/>
      <c r="AAL753" s="456"/>
      <c r="AAM753" s="456"/>
      <c r="AAN753" s="456"/>
      <c r="AAO753" s="456"/>
      <c r="AAP753" s="456"/>
      <c r="AAQ753" s="456"/>
      <c r="AAR753" s="456"/>
      <c r="AAS753" s="456"/>
      <c r="AAT753" s="456"/>
      <c r="AAU753" s="456"/>
      <c r="AAV753" s="456"/>
      <c r="AAW753" s="456"/>
      <c r="AAX753" s="456"/>
      <c r="AAY753" s="456"/>
      <c r="AAZ753" s="456"/>
      <c r="ABA753" s="456"/>
      <c r="ABB753" s="456"/>
      <c r="ABC753" s="456"/>
      <c r="ABD753" s="456"/>
      <c r="ABE753" s="456"/>
      <c r="ABF753" s="456"/>
      <c r="ABG753" s="456"/>
      <c r="ABH753" s="456"/>
      <c r="ABI753" s="456"/>
      <c r="ABJ753" s="456"/>
      <c r="ABK753" s="456"/>
      <c r="ABL753" s="456"/>
      <c r="ABM753" s="456"/>
      <c r="ABN753" s="456"/>
      <c r="ABO753" s="456"/>
      <c r="ABP753" s="456"/>
      <c r="ABQ753" s="456"/>
      <c r="ABR753" s="456"/>
      <c r="ABS753" s="456"/>
      <c r="ABT753" s="456"/>
      <c r="ABU753" s="456"/>
      <c r="ABV753" s="456"/>
      <c r="ABW753" s="456"/>
      <c r="ABX753" s="456"/>
      <c r="ABY753" s="456"/>
      <c r="ABZ753" s="456"/>
      <c r="ACA753" s="456"/>
      <c r="ACB753" s="456"/>
      <c r="ACC753" s="456"/>
      <c r="ACD753" s="456"/>
      <c r="ACE753" s="456"/>
      <c r="ACF753" s="456"/>
      <c r="ACG753" s="456"/>
      <c r="ACH753" s="456"/>
      <c r="ACI753" s="456"/>
      <c r="ACJ753" s="456"/>
      <c r="ACK753" s="456"/>
      <c r="ACL753" s="456"/>
      <c r="ACM753" s="456"/>
      <c r="ACN753" s="456"/>
      <c r="ACO753" s="456"/>
      <c r="ACP753" s="456"/>
      <c r="ACQ753" s="456"/>
      <c r="ACR753" s="456"/>
      <c r="ACS753" s="456"/>
      <c r="ACT753" s="456"/>
      <c r="ACU753" s="456"/>
      <c r="ACV753" s="456"/>
      <c r="ACW753" s="456"/>
      <c r="ACX753" s="456"/>
      <c r="ACY753" s="456"/>
      <c r="ACZ753" s="456"/>
      <c r="ADA753" s="456"/>
      <c r="ADB753" s="456"/>
      <c r="ADC753" s="456"/>
      <c r="ADD753" s="456"/>
      <c r="ADE753" s="456"/>
      <c r="ADF753" s="456"/>
      <c r="ADG753" s="456"/>
      <c r="ADH753" s="456"/>
      <c r="ADI753" s="456"/>
      <c r="ADJ753" s="456"/>
      <c r="ADK753" s="456"/>
      <c r="ADL753" s="456"/>
      <c r="ADM753" s="456"/>
      <c r="ADN753" s="456"/>
      <c r="ADO753" s="456"/>
      <c r="ADP753" s="456"/>
      <c r="ADQ753" s="456"/>
      <c r="ADR753" s="456"/>
      <c r="ADS753" s="456"/>
      <c r="ADT753" s="456"/>
      <c r="ADU753" s="456"/>
      <c r="ADV753" s="456"/>
      <c r="ADW753" s="456"/>
      <c r="ADX753" s="456"/>
      <c r="ADY753" s="456"/>
      <c r="ADZ753" s="456"/>
      <c r="AEA753" s="456"/>
      <c r="AEB753" s="456"/>
      <c r="AEC753" s="456"/>
      <c r="AED753" s="456"/>
      <c r="AEE753" s="456"/>
      <c r="AEF753" s="456"/>
      <c r="AEG753" s="456"/>
      <c r="AEH753" s="456"/>
      <c r="AEI753" s="456"/>
      <c r="AEJ753" s="456"/>
      <c r="AEK753" s="456"/>
      <c r="AEL753" s="456"/>
      <c r="AEM753" s="456"/>
      <c r="AEN753" s="456"/>
      <c r="AEO753" s="456"/>
      <c r="AEP753" s="456"/>
      <c r="AEQ753" s="456"/>
      <c r="AER753" s="456"/>
      <c r="AES753" s="456"/>
      <c r="AET753" s="456"/>
      <c r="AEU753" s="456"/>
      <c r="AEV753" s="456"/>
      <c r="AEW753" s="456"/>
      <c r="AEX753" s="456"/>
      <c r="AEY753" s="456"/>
      <c r="AEZ753" s="456"/>
      <c r="AFA753" s="456"/>
      <c r="AFB753" s="456"/>
      <c r="AFC753" s="456"/>
      <c r="AFD753" s="456"/>
      <c r="AFE753" s="456"/>
      <c r="AFF753" s="456"/>
      <c r="AFG753" s="456"/>
      <c r="AFH753" s="456"/>
      <c r="AFI753" s="456"/>
      <c r="AFJ753" s="456"/>
      <c r="AFK753" s="456"/>
      <c r="AFL753" s="456"/>
      <c r="AFM753" s="456"/>
      <c r="AFN753" s="456"/>
      <c r="AFO753" s="456"/>
      <c r="AFP753" s="456"/>
      <c r="AFQ753" s="456"/>
      <c r="AFR753" s="456"/>
      <c r="AFS753" s="456"/>
      <c r="AFT753" s="456"/>
      <c r="AFU753" s="456"/>
      <c r="AFV753" s="456"/>
      <c r="AFW753" s="456"/>
      <c r="AFX753" s="456"/>
      <c r="AFY753" s="456"/>
      <c r="AFZ753" s="456"/>
      <c r="AGA753" s="456"/>
      <c r="AGB753" s="456"/>
      <c r="AGC753" s="456"/>
      <c r="AGD753" s="456"/>
      <c r="AGE753" s="456"/>
      <c r="AGF753" s="456"/>
      <c r="AGG753" s="456"/>
      <c r="AGH753" s="456"/>
      <c r="AGI753" s="456"/>
      <c r="AGJ753" s="456"/>
      <c r="AGK753" s="456"/>
      <c r="AGL753" s="456"/>
      <c r="AGM753" s="456"/>
      <c r="AGN753" s="456"/>
      <c r="AGO753" s="456"/>
      <c r="AGP753" s="456"/>
      <c r="AGQ753" s="456"/>
      <c r="AGR753" s="456"/>
      <c r="AGS753" s="456"/>
      <c r="AGT753" s="456"/>
      <c r="AGU753" s="456"/>
      <c r="AGV753" s="456"/>
      <c r="AGW753" s="456"/>
      <c r="AGX753" s="456"/>
      <c r="AGY753" s="456"/>
      <c r="AGZ753" s="456"/>
      <c r="AHA753" s="456"/>
      <c r="AHB753" s="456"/>
      <c r="AHC753" s="456"/>
      <c r="AHD753" s="456"/>
      <c r="AHE753" s="456"/>
      <c r="AHF753" s="456"/>
      <c r="AHG753" s="456"/>
      <c r="AHH753" s="456"/>
      <c r="AHI753" s="456"/>
      <c r="AHJ753" s="456"/>
      <c r="AHK753" s="456"/>
      <c r="AHL753" s="456"/>
      <c r="AHM753" s="456"/>
      <c r="AHN753" s="456"/>
      <c r="AHO753" s="456"/>
      <c r="AHP753" s="456"/>
      <c r="AHQ753" s="456"/>
      <c r="AHR753" s="456"/>
      <c r="AHS753" s="456"/>
      <c r="AHT753" s="456"/>
      <c r="AHU753" s="456"/>
      <c r="AHV753" s="456"/>
      <c r="AHW753" s="456"/>
      <c r="AHX753" s="456"/>
      <c r="AHY753" s="456"/>
      <c r="AHZ753" s="456"/>
      <c r="AIA753" s="456"/>
      <c r="AIB753" s="456"/>
      <c r="AIC753" s="456"/>
      <c r="AID753" s="456"/>
      <c r="AIE753" s="456"/>
      <c r="AIF753" s="456"/>
      <c r="AIG753" s="456"/>
      <c r="AIH753" s="456"/>
      <c r="AII753" s="456"/>
      <c r="AIJ753" s="456"/>
      <c r="AIK753" s="456"/>
      <c r="AIL753" s="456"/>
      <c r="AIM753" s="456"/>
      <c r="AIN753" s="456"/>
      <c r="AIO753" s="456"/>
      <c r="AIP753" s="456"/>
      <c r="AIQ753" s="456"/>
      <c r="AIR753" s="456"/>
      <c r="AIS753" s="456"/>
      <c r="AIT753" s="456"/>
      <c r="AIU753" s="456"/>
      <c r="AIV753" s="456"/>
      <c r="AIW753" s="456"/>
      <c r="AIX753" s="456"/>
      <c r="AIY753" s="456"/>
      <c r="AIZ753" s="456"/>
      <c r="AJA753" s="456"/>
      <c r="AJB753" s="456"/>
      <c r="AJC753" s="456"/>
      <c r="AJD753" s="456"/>
      <c r="AJE753" s="456"/>
      <c r="AJF753" s="456"/>
      <c r="AJG753" s="456"/>
      <c r="AJH753" s="456"/>
      <c r="AJI753" s="456"/>
      <c r="AJJ753" s="456"/>
      <c r="AJK753" s="456"/>
      <c r="AJL753" s="456"/>
      <c r="AJM753" s="456"/>
      <c r="AJN753" s="456"/>
      <c r="AJO753" s="456"/>
      <c r="AJP753" s="456"/>
      <c r="AJQ753" s="456"/>
      <c r="AJR753" s="456"/>
      <c r="AJS753" s="456"/>
      <c r="AJT753" s="456"/>
      <c r="AJU753" s="456"/>
      <c r="AJV753" s="456"/>
      <c r="AJW753" s="456"/>
      <c r="AJX753" s="456"/>
      <c r="AJY753" s="456"/>
      <c r="AJZ753" s="456"/>
      <c r="AKA753" s="456"/>
      <c r="AKB753" s="456"/>
      <c r="AKC753" s="456"/>
      <c r="AKD753" s="456"/>
      <c r="AKE753" s="456"/>
      <c r="AKF753" s="456"/>
      <c r="AKG753" s="456"/>
      <c r="AKH753" s="456"/>
      <c r="AKI753" s="456"/>
      <c r="AKJ753" s="456"/>
      <c r="AKK753" s="456"/>
      <c r="AKL753" s="456"/>
      <c r="AKM753" s="456"/>
      <c r="AKN753" s="456"/>
      <c r="AKO753" s="456"/>
      <c r="AKP753" s="456"/>
      <c r="AKQ753" s="456"/>
      <c r="AKR753" s="456"/>
      <c r="AKS753" s="456"/>
      <c r="AKT753" s="456"/>
      <c r="AKU753" s="456"/>
      <c r="AKV753" s="456"/>
      <c r="AKW753" s="456"/>
      <c r="AKX753" s="456"/>
      <c r="AKY753" s="456"/>
      <c r="AKZ753" s="456"/>
      <c r="ALA753" s="456"/>
      <c r="ALB753" s="456"/>
      <c r="ALC753" s="456"/>
      <c r="ALD753" s="456"/>
      <c r="ALE753" s="456"/>
      <c r="ALF753" s="456"/>
      <c r="ALG753" s="456"/>
      <c r="ALH753" s="456"/>
      <c r="ALI753" s="456"/>
      <c r="ALJ753" s="456"/>
      <c r="ALK753" s="456"/>
      <c r="ALL753" s="456"/>
      <c r="ALM753" s="456"/>
      <c r="ALN753" s="456"/>
      <c r="ALO753" s="456"/>
      <c r="ALP753" s="456"/>
      <c r="ALQ753" s="456"/>
      <c r="ALR753" s="456"/>
      <c r="ALS753" s="456"/>
      <c r="ALT753" s="456"/>
      <c r="ALU753" s="456"/>
      <c r="ALV753" s="456"/>
      <c r="ALW753" s="456"/>
      <c r="ALX753" s="456"/>
      <c r="ALY753" s="456"/>
      <c r="ALZ753" s="456"/>
      <c r="AMA753" s="456"/>
      <c r="AMB753" s="456"/>
      <c r="AMC753" s="456"/>
      <c r="AMD753" s="456"/>
      <c r="AME753" s="456"/>
      <c r="AMF753" s="456"/>
      <c r="AMG753" s="456"/>
      <c r="AMH753" s="456"/>
      <c r="AMI753" s="456"/>
      <c r="AMJ753" s="456"/>
      <c r="AMK753" s="456"/>
      <c r="AML753" s="456"/>
      <c r="AMM753" s="456"/>
      <c r="AMN753" s="456"/>
      <c r="AMO753" s="456"/>
      <c r="AMP753" s="456"/>
      <c r="AMQ753" s="456"/>
      <c r="AMR753" s="456"/>
      <c r="AMS753" s="456"/>
      <c r="AMT753" s="456"/>
      <c r="AMU753" s="456"/>
      <c r="AMV753" s="456"/>
      <c r="AMW753" s="456"/>
      <c r="AMX753" s="456"/>
      <c r="AMY753" s="456"/>
      <c r="AMZ753" s="456"/>
      <c r="ANA753" s="456"/>
      <c r="ANB753" s="456"/>
      <c r="ANC753" s="456"/>
      <c r="AND753" s="456"/>
      <c r="ANE753" s="456"/>
      <c r="ANF753" s="456"/>
      <c r="ANG753" s="456"/>
      <c r="ANH753" s="456"/>
      <c r="ANI753" s="456"/>
      <c r="ANJ753" s="456"/>
      <c r="ANK753" s="456"/>
      <c r="ANL753" s="456"/>
      <c r="ANM753" s="456"/>
      <c r="ANN753" s="456"/>
      <c r="ANO753" s="456"/>
      <c r="ANP753" s="456"/>
      <c r="ANQ753" s="456"/>
      <c r="ANR753" s="456"/>
      <c r="ANS753" s="456"/>
      <c r="ANT753" s="456"/>
      <c r="ANU753" s="456"/>
      <c r="ANV753" s="456"/>
      <c r="ANW753" s="456"/>
      <c r="ANX753" s="456"/>
      <c r="ANY753" s="456"/>
      <c r="ANZ753" s="456"/>
      <c r="AOA753" s="456"/>
      <c r="AOB753" s="456"/>
      <c r="AOC753" s="456"/>
      <c r="AOD753" s="456"/>
      <c r="AOE753" s="456"/>
      <c r="AOF753" s="456"/>
      <c r="AOG753" s="456"/>
      <c r="AOH753" s="456"/>
      <c r="AOI753" s="456"/>
      <c r="AOJ753" s="456"/>
      <c r="AOK753" s="456"/>
      <c r="AOL753" s="456"/>
      <c r="AOM753" s="456"/>
      <c r="AON753" s="456"/>
      <c r="AOO753" s="456"/>
      <c r="AOP753" s="456"/>
      <c r="AOQ753" s="456"/>
      <c r="AOR753" s="456"/>
      <c r="AOS753" s="456"/>
      <c r="AOT753" s="456"/>
      <c r="AOU753" s="456"/>
      <c r="AOV753" s="456"/>
      <c r="AOW753" s="456"/>
      <c r="AOX753" s="456"/>
      <c r="AOY753" s="456"/>
      <c r="AOZ753" s="456"/>
      <c r="APA753" s="456"/>
      <c r="APB753" s="456"/>
      <c r="APC753" s="456"/>
      <c r="APD753" s="456"/>
      <c r="APE753" s="456"/>
      <c r="APF753" s="456"/>
      <c r="APG753" s="456"/>
      <c r="APH753" s="456"/>
      <c r="API753" s="456"/>
      <c r="APJ753" s="456"/>
      <c r="APK753" s="456"/>
      <c r="APL753" s="456"/>
      <c r="APM753" s="456"/>
      <c r="APN753" s="456"/>
      <c r="APO753" s="456"/>
      <c r="APP753" s="456"/>
      <c r="APQ753" s="456"/>
      <c r="APR753" s="456"/>
      <c r="APS753" s="456"/>
      <c r="APT753" s="456"/>
      <c r="APU753" s="456"/>
      <c r="APV753" s="456"/>
      <c r="APW753" s="456"/>
      <c r="APX753" s="456"/>
      <c r="APY753" s="456"/>
      <c r="APZ753" s="456"/>
      <c r="AQA753" s="456"/>
      <c r="AQB753" s="456"/>
      <c r="AQC753" s="456"/>
      <c r="AQD753" s="456"/>
      <c r="AQE753" s="456"/>
      <c r="AQF753" s="456"/>
      <c r="AQG753" s="456"/>
      <c r="AQH753" s="456"/>
      <c r="AQI753" s="456"/>
      <c r="AQJ753" s="456"/>
      <c r="AQK753" s="456"/>
      <c r="AQL753" s="456"/>
      <c r="AQM753" s="456"/>
      <c r="AQN753" s="456"/>
      <c r="AQO753" s="456"/>
      <c r="AQP753" s="456"/>
      <c r="AQQ753" s="456"/>
      <c r="AQR753" s="456"/>
      <c r="AQS753" s="456"/>
      <c r="AQT753" s="456"/>
      <c r="AQU753" s="456"/>
      <c r="AQV753" s="456"/>
      <c r="AQW753" s="456"/>
      <c r="AQX753" s="456"/>
      <c r="AQY753" s="456"/>
      <c r="AQZ753" s="456"/>
      <c r="ARA753" s="456"/>
      <c r="ARB753" s="456"/>
      <c r="ARC753" s="456"/>
      <c r="ARD753" s="456"/>
      <c r="ARE753" s="456"/>
      <c r="ARF753" s="456"/>
      <c r="ARG753" s="456"/>
      <c r="ARH753" s="456"/>
      <c r="ARI753" s="456"/>
      <c r="ARJ753" s="456"/>
      <c r="ARK753" s="456"/>
      <c r="ARL753" s="456"/>
      <c r="ARM753" s="456"/>
      <c r="ARN753" s="456"/>
      <c r="ARO753" s="456"/>
      <c r="ARP753" s="456"/>
      <c r="ARQ753" s="456"/>
      <c r="ARR753" s="456"/>
      <c r="ARS753" s="456"/>
      <c r="ART753" s="456"/>
      <c r="ARU753" s="456"/>
      <c r="ARV753" s="456"/>
      <c r="ARW753" s="456"/>
      <c r="ARX753" s="456"/>
      <c r="ARY753" s="456"/>
      <c r="ARZ753" s="456"/>
      <c r="ASA753" s="456"/>
      <c r="ASB753" s="456"/>
      <c r="ASC753" s="456"/>
      <c r="ASD753" s="456"/>
      <c r="ASE753" s="456"/>
      <c r="ASF753" s="456"/>
      <c r="ASG753" s="456"/>
      <c r="ASH753" s="456"/>
      <c r="ASI753" s="456"/>
      <c r="ASJ753" s="456"/>
      <c r="ASK753" s="456"/>
      <c r="ASL753" s="456"/>
      <c r="ASM753" s="456"/>
      <c r="ASN753" s="456"/>
      <c r="ASO753" s="456"/>
      <c r="ASP753" s="456"/>
      <c r="ASQ753" s="456"/>
      <c r="ASR753" s="456"/>
      <c r="ASS753" s="456"/>
      <c r="AST753" s="456"/>
      <c r="ASU753" s="456"/>
      <c r="ASV753" s="456"/>
      <c r="ASW753" s="456"/>
      <c r="ASX753" s="456"/>
      <c r="ASY753" s="456"/>
      <c r="ASZ753" s="456"/>
      <c r="ATA753" s="456"/>
      <c r="ATB753" s="456"/>
      <c r="ATC753" s="456"/>
      <c r="ATD753" s="456"/>
      <c r="ATE753" s="456"/>
      <c r="ATF753" s="456"/>
      <c r="ATG753" s="456"/>
      <c r="ATH753" s="456"/>
      <c r="ATI753" s="456"/>
      <c r="ATJ753" s="456"/>
      <c r="ATK753" s="456"/>
      <c r="ATL753" s="456"/>
      <c r="ATM753" s="456"/>
      <c r="ATN753" s="456"/>
      <c r="ATO753" s="456"/>
      <c r="ATP753" s="456"/>
      <c r="ATQ753" s="456"/>
      <c r="ATR753" s="456"/>
      <c r="ATS753" s="456"/>
      <c r="ATT753" s="456"/>
      <c r="ATU753" s="456"/>
      <c r="ATV753" s="456"/>
      <c r="ATW753" s="456"/>
      <c r="ATX753" s="456"/>
      <c r="ATY753" s="456"/>
      <c r="ATZ753" s="456"/>
      <c r="AUA753" s="456"/>
      <c r="AUB753" s="456"/>
      <c r="AUC753" s="456"/>
      <c r="AUD753" s="456"/>
      <c r="AUE753" s="456"/>
      <c r="AUF753" s="456"/>
      <c r="AUG753" s="456"/>
      <c r="AUH753" s="456"/>
      <c r="AUI753" s="456"/>
      <c r="AUJ753" s="456"/>
      <c r="AUK753" s="456"/>
      <c r="AUL753" s="456"/>
      <c r="AUM753" s="456"/>
      <c r="AUN753" s="456"/>
      <c r="AUO753" s="456"/>
      <c r="AUP753" s="456"/>
      <c r="AUQ753" s="456"/>
      <c r="AUR753" s="456"/>
      <c r="AUS753" s="456"/>
      <c r="AUT753" s="456"/>
      <c r="AUU753" s="456"/>
      <c r="AUV753" s="456"/>
      <c r="AUW753" s="456"/>
      <c r="AUX753" s="456"/>
      <c r="AUY753" s="456"/>
      <c r="AUZ753" s="456"/>
      <c r="AVA753" s="456"/>
      <c r="AVB753" s="456"/>
      <c r="AVC753" s="456"/>
      <c r="AVD753" s="456"/>
      <c r="AVE753" s="456"/>
      <c r="AVF753" s="456"/>
      <c r="AVG753" s="456"/>
      <c r="AVH753" s="456"/>
      <c r="AVI753" s="456"/>
      <c r="AVJ753" s="456"/>
      <c r="AVK753" s="456"/>
      <c r="AVL753" s="456"/>
      <c r="AVM753" s="456"/>
      <c r="AVN753" s="456"/>
      <c r="AVO753" s="456"/>
      <c r="AVP753" s="456"/>
      <c r="AVQ753" s="456"/>
      <c r="AVR753" s="456"/>
      <c r="AVS753" s="456"/>
      <c r="AVT753" s="456"/>
      <c r="AVU753" s="456"/>
      <c r="AVV753" s="456"/>
      <c r="AVW753" s="456"/>
      <c r="AVX753" s="456"/>
      <c r="AVY753" s="456"/>
      <c r="AVZ753" s="456"/>
      <c r="AWA753" s="456"/>
      <c r="AWB753" s="456"/>
      <c r="AWC753" s="456"/>
      <c r="AWD753" s="456"/>
      <c r="AWE753" s="456"/>
      <c r="AWF753" s="456"/>
      <c r="AWG753" s="456"/>
      <c r="AWH753" s="456"/>
      <c r="AWI753" s="456"/>
      <c r="AWJ753" s="456"/>
      <c r="AWK753" s="456"/>
      <c r="AWL753" s="456"/>
      <c r="AWM753" s="456"/>
      <c r="AWN753" s="456"/>
      <c r="AWO753" s="456"/>
      <c r="AWP753" s="456"/>
      <c r="AWQ753" s="456"/>
      <c r="AWR753" s="456"/>
      <c r="AWS753" s="456"/>
      <c r="AWT753" s="456"/>
      <c r="AWU753" s="456"/>
      <c r="AWV753" s="456"/>
      <c r="AWW753" s="456"/>
      <c r="AWX753" s="456"/>
      <c r="AWY753" s="456"/>
      <c r="AWZ753" s="456"/>
      <c r="AXA753" s="456"/>
      <c r="AXB753" s="456"/>
      <c r="AXC753" s="456"/>
      <c r="AXD753" s="456"/>
      <c r="AXE753" s="456"/>
      <c r="AXF753" s="456"/>
      <c r="AXG753" s="456"/>
      <c r="AXH753" s="456"/>
      <c r="AXI753" s="456"/>
      <c r="AXJ753" s="456"/>
      <c r="AXK753" s="456"/>
      <c r="AXL753" s="456"/>
      <c r="AXM753" s="456"/>
      <c r="AXN753" s="456"/>
      <c r="AXO753" s="456"/>
      <c r="AXP753" s="456"/>
      <c r="AXQ753" s="456"/>
      <c r="AXR753" s="456"/>
      <c r="AXS753" s="456"/>
      <c r="AXT753" s="456"/>
      <c r="AXU753" s="456"/>
      <c r="AXV753" s="456"/>
      <c r="AXW753" s="456"/>
      <c r="AXX753" s="456"/>
      <c r="AXY753" s="456"/>
      <c r="AXZ753" s="456"/>
      <c r="AYA753" s="456"/>
      <c r="AYB753" s="456"/>
      <c r="AYC753" s="456"/>
      <c r="AYD753" s="456"/>
      <c r="AYE753" s="456"/>
      <c r="AYF753" s="456"/>
      <c r="AYG753" s="456"/>
      <c r="AYH753" s="456"/>
      <c r="AYI753" s="456"/>
      <c r="AYJ753" s="456"/>
      <c r="AYK753" s="456"/>
      <c r="AYL753" s="456"/>
      <c r="AYM753" s="456"/>
      <c r="AYN753" s="456"/>
      <c r="AYO753" s="456"/>
      <c r="AYP753" s="456"/>
      <c r="AYQ753" s="456"/>
      <c r="AYR753" s="456"/>
      <c r="AYS753" s="456"/>
      <c r="AYT753" s="456"/>
      <c r="AYU753" s="456"/>
      <c r="AYV753" s="456"/>
      <c r="AYW753" s="456"/>
      <c r="AYX753" s="456"/>
      <c r="AYY753" s="456"/>
      <c r="AYZ753" s="456"/>
      <c r="AZA753" s="456"/>
      <c r="AZB753" s="456"/>
      <c r="AZC753" s="456"/>
      <c r="AZD753" s="456"/>
      <c r="AZE753" s="456"/>
      <c r="AZF753" s="456"/>
      <c r="AZG753" s="456"/>
      <c r="AZH753" s="456"/>
      <c r="AZI753" s="456"/>
      <c r="AZJ753" s="456"/>
      <c r="AZK753" s="456"/>
      <c r="AZL753" s="456"/>
      <c r="AZM753" s="456"/>
      <c r="AZN753" s="456"/>
      <c r="AZO753" s="456"/>
      <c r="AZP753" s="456"/>
      <c r="AZQ753" s="456"/>
      <c r="AZR753" s="456"/>
      <c r="AZS753" s="456"/>
      <c r="AZT753" s="456"/>
      <c r="AZU753" s="456"/>
      <c r="AZV753" s="456"/>
      <c r="AZW753" s="456"/>
      <c r="AZX753" s="456"/>
      <c r="AZY753" s="456"/>
      <c r="AZZ753" s="456"/>
      <c r="BAA753" s="456"/>
      <c r="BAB753" s="456"/>
      <c r="BAC753" s="456"/>
      <c r="BAD753" s="456"/>
      <c r="BAE753" s="456"/>
      <c r="BAF753" s="456"/>
      <c r="BAG753" s="456"/>
      <c r="BAH753" s="456"/>
      <c r="BAI753" s="456"/>
      <c r="BAJ753" s="456"/>
      <c r="BAK753" s="456"/>
      <c r="BAL753" s="456"/>
      <c r="BAM753" s="456"/>
      <c r="BAN753" s="456"/>
      <c r="BAO753" s="456"/>
      <c r="BAP753" s="456"/>
      <c r="BAQ753" s="456"/>
      <c r="BAR753" s="456"/>
      <c r="BAS753" s="456"/>
      <c r="BAT753" s="456"/>
      <c r="BAU753" s="456"/>
      <c r="BAV753" s="456"/>
      <c r="BAW753" s="456"/>
      <c r="BAX753" s="456"/>
      <c r="BAY753" s="456"/>
      <c r="BAZ753" s="456"/>
      <c r="BBA753" s="456"/>
      <c r="BBB753" s="456"/>
      <c r="BBC753" s="456"/>
      <c r="BBD753" s="456"/>
      <c r="BBE753" s="456"/>
      <c r="BBF753" s="456"/>
      <c r="BBG753" s="456"/>
      <c r="BBH753" s="456"/>
      <c r="BBI753" s="456"/>
      <c r="BBJ753" s="456"/>
      <c r="BBK753" s="456"/>
      <c r="BBL753" s="456"/>
      <c r="BBM753" s="456"/>
      <c r="BBN753" s="456"/>
      <c r="BBO753" s="456"/>
      <c r="BBP753" s="456"/>
      <c r="BBQ753" s="456"/>
      <c r="BBR753" s="456"/>
      <c r="BBS753" s="456"/>
      <c r="BBT753" s="456"/>
      <c r="BBU753" s="456"/>
      <c r="BBV753" s="456"/>
      <c r="BBW753" s="456"/>
      <c r="BBX753" s="456"/>
      <c r="BBY753" s="456"/>
      <c r="BBZ753" s="456"/>
      <c r="BCA753" s="456"/>
      <c r="BCB753" s="456"/>
      <c r="BCC753" s="456"/>
      <c r="BCD753" s="456"/>
      <c r="BCE753" s="456"/>
      <c r="BCF753" s="456"/>
      <c r="BCG753" s="456"/>
      <c r="BCH753" s="456"/>
      <c r="BCI753" s="456"/>
      <c r="BCJ753" s="456"/>
      <c r="BCK753" s="456"/>
      <c r="BCL753" s="456"/>
      <c r="BCM753" s="456"/>
      <c r="BCN753" s="456"/>
      <c r="BCO753" s="456"/>
      <c r="BCP753" s="456"/>
      <c r="BCQ753" s="456"/>
      <c r="BCR753" s="456"/>
      <c r="BCS753" s="456"/>
      <c r="BCT753" s="456"/>
      <c r="BCU753" s="456"/>
      <c r="BCV753" s="456"/>
      <c r="BCW753" s="456"/>
      <c r="BCX753" s="456"/>
      <c r="BCY753" s="456"/>
      <c r="BCZ753" s="456"/>
      <c r="BDA753" s="456"/>
      <c r="BDB753" s="456"/>
      <c r="BDC753" s="456"/>
      <c r="BDD753" s="456"/>
      <c r="BDE753" s="456"/>
      <c r="BDF753" s="456"/>
      <c r="BDG753" s="456"/>
      <c r="BDH753" s="456"/>
      <c r="BDI753" s="456"/>
      <c r="BDJ753" s="456"/>
      <c r="BDK753" s="456"/>
      <c r="BDL753" s="456"/>
      <c r="BDM753" s="456"/>
      <c r="BDN753" s="456"/>
      <c r="BDO753" s="456"/>
      <c r="BDP753" s="456"/>
      <c r="BDQ753" s="456"/>
      <c r="BDR753" s="456"/>
      <c r="BDS753" s="456"/>
      <c r="BDT753" s="456"/>
      <c r="BDU753" s="456"/>
      <c r="BDV753" s="456"/>
      <c r="BDW753" s="456"/>
      <c r="BDX753" s="456"/>
      <c r="BDY753" s="456"/>
      <c r="BDZ753" s="456"/>
      <c r="BEA753" s="456"/>
      <c r="BEB753" s="456"/>
      <c r="BEC753" s="456"/>
      <c r="BED753" s="456"/>
      <c r="BEE753" s="456"/>
      <c r="BEF753" s="456"/>
      <c r="BEG753" s="456"/>
      <c r="BEH753" s="456"/>
      <c r="BEI753" s="456"/>
      <c r="BEJ753" s="456"/>
      <c r="BEK753" s="456"/>
      <c r="BEL753" s="456"/>
      <c r="BEM753" s="456"/>
      <c r="BEN753" s="456"/>
      <c r="BEO753" s="456"/>
      <c r="BEP753" s="456"/>
      <c r="BEQ753" s="456"/>
      <c r="BER753" s="456"/>
      <c r="BES753" s="456"/>
      <c r="BET753" s="456"/>
      <c r="BEU753" s="456"/>
      <c r="BEV753" s="456"/>
      <c r="BEW753" s="456"/>
      <c r="BEX753" s="456"/>
      <c r="BEY753" s="456"/>
      <c r="BEZ753" s="456"/>
      <c r="BFA753" s="456"/>
      <c r="BFB753" s="456"/>
      <c r="BFC753" s="456"/>
      <c r="BFD753" s="456"/>
      <c r="BFE753" s="456"/>
      <c r="BFF753" s="456"/>
      <c r="BFG753" s="456"/>
      <c r="BFH753" s="456"/>
      <c r="BFI753" s="456"/>
      <c r="BFJ753" s="456"/>
      <c r="BFK753" s="456"/>
      <c r="BFL753" s="456"/>
      <c r="BFM753" s="456"/>
      <c r="BFN753" s="456"/>
      <c r="BFO753" s="456"/>
      <c r="BFP753" s="456"/>
      <c r="BFQ753" s="456"/>
      <c r="BFR753" s="456"/>
      <c r="BFS753" s="456"/>
      <c r="BFT753" s="456"/>
      <c r="BFU753" s="456"/>
      <c r="BFV753" s="456"/>
      <c r="BFW753" s="456"/>
      <c r="BFX753" s="456"/>
      <c r="BFY753" s="456"/>
      <c r="BFZ753" s="456"/>
      <c r="BGA753" s="456"/>
      <c r="BGB753" s="456"/>
      <c r="BGC753" s="456"/>
      <c r="BGD753" s="456"/>
      <c r="BGE753" s="456"/>
      <c r="BGF753" s="456"/>
      <c r="BGG753" s="456"/>
      <c r="BGH753" s="456"/>
      <c r="BGI753" s="456"/>
      <c r="BGJ753" s="456"/>
      <c r="BGK753" s="456"/>
      <c r="BGL753" s="456"/>
      <c r="BGM753" s="456"/>
      <c r="BGN753" s="456"/>
      <c r="BGO753" s="456"/>
      <c r="BGP753" s="456"/>
      <c r="BGQ753" s="456"/>
      <c r="BGR753" s="456"/>
      <c r="BGS753" s="456"/>
      <c r="BGT753" s="456"/>
      <c r="BGU753" s="456"/>
      <c r="BGV753" s="456"/>
      <c r="BGW753" s="456"/>
      <c r="BGX753" s="456"/>
      <c r="BGY753" s="456"/>
      <c r="BGZ753" s="456"/>
      <c r="BHA753" s="456"/>
      <c r="BHB753" s="456"/>
      <c r="BHC753" s="456"/>
      <c r="BHD753" s="456"/>
      <c r="BHE753" s="456"/>
      <c r="BHF753" s="456"/>
      <c r="BHG753" s="456"/>
      <c r="BHH753" s="456"/>
      <c r="BHI753" s="456"/>
      <c r="BHJ753" s="456"/>
      <c r="BHK753" s="456"/>
      <c r="BHL753" s="456"/>
      <c r="BHM753" s="456"/>
      <c r="BHN753" s="456"/>
      <c r="BHO753" s="456"/>
      <c r="BHP753" s="456"/>
      <c r="BHQ753" s="456"/>
      <c r="BHR753" s="456"/>
      <c r="BHS753" s="456"/>
      <c r="BHT753" s="456"/>
      <c r="BHU753" s="456"/>
      <c r="BHV753" s="456"/>
      <c r="BHW753" s="456"/>
      <c r="BHX753" s="456"/>
      <c r="BHY753" s="456"/>
      <c r="BHZ753" s="456"/>
      <c r="BIA753" s="456"/>
      <c r="BIB753" s="456"/>
      <c r="BIC753" s="456"/>
      <c r="BID753" s="456"/>
      <c r="BIE753" s="456"/>
      <c r="BIF753" s="456"/>
      <c r="BIG753" s="456"/>
      <c r="BIH753" s="456"/>
      <c r="BII753" s="456"/>
      <c r="BIJ753" s="456"/>
      <c r="BIK753" s="456"/>
      <c r="BIL753" s="456"/>
      <c r="BIM753" s="456"/>
      <c r="BIN753" s="456"/>
      <c r="BIO753" s="456"/>
      <c r="BIP753" s="456"/>
      <c r="BIQ753" s="456"/>
      <c r="BIR753" s="456"/>
      <c r="BIS753" s="456"/>
      <c r="BIT753" s="456"/>
      <c r="BIU753" s="456"/>
      <c r="BIV753" s="456"/>
      <c r="BIW753" s="456"/>
      <c r="BIX753" s="456"/>
      <c r="BIY753" s="456"/>
      <c r="BIZ753" s="456"/>
      <c r="BJA753" s="456"/>
      <c r="BJB753" s="456"/>
      <c r="BJC753" s="456"/>
      <c r="BJD753" s="456"/>
      <c r="BJE753" s="456"/>
      <c r="BJF753" s="456"/>
      <c r="BJG753" s="456"/>
      <c r="BJH753" s="456"/>
      <c r="BJI753" s="456"/>
      <c r="BJJ753" s="456"/>
      <c r="BJK753" s="456"/>
      <c r="BJL753" s="456"/>
      <c r="BJM753" s="456"/>
      <c r="BJN753" s="456"/>
      <c r="BJO753" s="456"/>
      <c r="BJP753" s="456"/>
      <c r="BJQ753" s="456"/>
      <c r="BJR753" s="456"/>
      <c r="BJS753" s="456"/>
      <c r="BJT753" s="456"/>
      <c r="BJU753" s="456"/>
      <c r="BJV753" s="456"/>
      <c r="BJW753" s="456"/>
      <c r="BJX753" s="456"/>
      <c r="BJY753" s="456"/>
      <c r="BJZ753" s="456"/>
      <c r="BKA753" s="456"/>
      <c r="BKB753" s="456"/>
      <c r="BKC753" s="456"/>
      <c r="BKD753" s="456"/>
      <c r="BKE753" s="456"/>
      <c r="BKF753" s="456"/>
      <c r="BKG753" s="456"/>
      <c r="BKH753" s="456"/>
      <c r="BKI753" s="456"/>
      <c r="BKJ753" s="456"/>
      <c r="BKK753" s="456"/>
      <c r="BKL753" s="456"/>
      <c r="BKM753" s="456"/>
      <c r="BKN753" s="456"/>
      <c r="BKO753" s="456"/>
      <c r="BKP753" s="456"/>
      <c r="BKQ753" s="456"/>
      <c r="BKR753" s="456"/>
      <c r="BKS753" s="456"/>
      <c r="BKT753" s="456"/>
      <c r="BKU753" s="456"/>
      <c r="BKV753" s="456"/>
      <c r="BKW753" s="456"/>
      <c r="BKX753" s="456"/>
      <c r="BKY753" s="456"/>
      <c r="BKZ753" s="456"/>
      <c r="BLA753" s="456"/>
      <c r="BLB753" s="456"/>
      <c r="BLC753" s="456"/>
      <c r="BLD753" s="456"/>
      <c r="BLE753" s="456"/>
      <c r="BLF753" s="456"/>
      <c r="BLG753" s="456"/>
      <c r="BLH753" s="456"/>
      <c r="BLI753" s="456"/>
      <c r="BLJ753" s="456"/>
      <c r="BLK753" s="456"/>
      <c r="BLL753" s="456"/>
      <c r="BLM753" s="456"/>
      <c r="BLN753" s="456"/>
      <c r="BLO753" s="456"/>
      <c r="BLP753" s="456"/>
      <c r="BLQ753" s="456"/>
      <c r="BLR753" s="456"/>
      <c r="BLS753" s="456"/>
      <c r="BLT753" s="456"/>
      <c r="BLU753" s="456"/>
      <c r="BLV753" s="456"/>
      <c r="BLW753" s="456"/>
      <c r="BLX753" s="456"/>
      <c r="BLY753" s="456"/>
      <c r="BLZ753" s="456"/>
      <c r="BMA753" s="456"/>
      <c r="BMB753" s="456"/>
      <c r="BMC753" s="456"/>
      <c r="BMD753" s="456"/>
      <c r="BME753" s="456"/>
      <c r="BMF753" s="456"/>
      <c r="BMG753" s="456"/>
      <c r="BMH753" s="456"/>
      <c r="BMI753" s="456"/>
      <c r="BMJ753" s="456"/>
      <c r="BMK753" s="456"/>
      <c r="BML753" s="456"/>
      <c r="BMM753" s="456"/>
      <c r="BMN753" s="456"/>
      <c r="BMO753" s="456"/>
      <c r="BMP753" s="456"/>
      <c r="BMQ753" s="456"/>
      <c r="BMR753" s="456"/>
      <c r="BMS753" s="456"/>
      <c r="BMT753" s="456"/>
      <c r="BMU753" s="456"/>
      <c r="BMV753" s="456"/>
      <c r="BMW753" s="456"/>
      <c r="BMX753" s="456"/>
      <c r="BMY753" s="456"/>
      <c r="BMZ753" s="456"/>
      <c r="BNA753" s="456"/>
      <c r="BNB753" s="456"/>
      <c r="BNC753" s="456"/>
      <c r="BND753" s="456"/>
      <c r="BNE753" s="456"/>
      <c r="BNF753" s="456"/>
      <c r="BNG753" s="456"/>
      <c r="BNH753" s="456"/>
      <c r="BNI753" s="456"/>
      <c r="BNJ753" s="456"/>
      <c r="BNK753" s="456"/>
      <c r="BNL753" s="456"/>
      <c r="BNM753" s="456"/>
      <c r="BNN753" s="456"/>
      <c r="BNO753" s="456"/>
      <c r="BNP753" s="456"/>
      <c r="BNQ753" s="456"/>
      <c r="BNR753" s="456"/>
      <c r="BNS753" s="456"/>
      <c r="BNT753" s="456"/>
      <c r="BNU753" s="456"/>
      <c r="BNV753" s="456"/>
      <c r="BNW753" s="456"/>
      <c r="BNX753" s="456"/>
      <c r="BNY753" s="456"/>
      <c r="BNZ753" s="456"/>
      <c r="BOA753" s="456"/>
      <c r="BOB753" s="456"/>
      <c r="BOC753" s="456"/>
      <c r="BOD753" s="456"/>
      <c r="BOE753" s="456"/>
      <c r="BOF753" s="456"/>
      <c r="BOG753" s="456"/>
      <c r="BOH753" s="456"/>
      <c r="BOI753" s="456"/>
      <c r="BOJ753" s="456"/>
      <c r="BOK753" s="456"/>
      <c r="BOL753" s="456"/>
      <c r="BOM753" s="456"/>
      <c r="BON753" s="456"/>
      <c r="BOO753" s="456"/>
      <c r="BOP753" s="456"/>
      <c r="BOQ753" s="456"/>
      <c r="BOR753" s="456"/>
      <c r="BOS753" s="456"/>
      <c r="BOT753" s="456"/>
      <c r="BOU753" s="456"/>
      <c r="BOV753" s="456"/>
      <c r="BOW753" s="456"/>
      <c r="BOX753" s="456"/>
      <c r="BOY753" s="456"/>
      <c r="BOZ753" s="456"/>
      <c r="BPA753" s="456"/>
      <c r="BPB753" s="456"/>
      <c r="BPC753" s="456"/>
      <c r="BPD753" s="456"/>
      <c r="BPE753" s="456"/>
      <c r="BPF753" s="456"/>
      <c r="BPG753" s="456"/>
      <c r="BPH753" s="456"/>
      <c r="BPI753" s="456"/>
      <c r="BPJ753" s="456"/>
      <c r="BPK753" s="456"/>
      <c r="BPL753" s="456"/>
      <c r="BPM753" s="456"/>
      <c r="BPN753" s="456"/>
      <c r="BPO753" s="456"/>
      <c r="BPP753" s="456"/>
      <c r="BPQ753" s="456"/>
      <c r="BPR753" s="456"/>
      <c r="BPS753" s="456"/>
      <c r="BPT753" s="456"/>
      <c r="BPU753" s="456"/>
      <c r="BPV753" s="456"/>
      <c r="BPW753" s="456"/>
      <c r="BPX753" s="456"/>
      <c r="BPY753" s="456"/>
      <c r="BPZ753" s="456"/>
      <c r="BQA753" s="456"/>
      <c r="BQB753" s="456"/>
      <c r="BQC753" s="456"/>
      <c r="BQD753" s="456"/>
      <c r="BQE753" s="456"/>
      <c r="BQF753" s="456"/>
      <c r="BQG753" s="456"/>
      <c r="BQH753" s="456"/>
      <c r="BQI753" s="456"/>
      <c r="BQJ753" s="456"/>
      <c r="BQK753" s="456"/>
      <c r="BQL753" s="456"/>
      <c r="BQM753" s="456"/>
      <c r="BQN753" s="456"/>
      <c r="BQO753" s="456"/>
      <c r="BQP753" s="456"/>
      <c r="BQQ753" s="456"/>
      <c r="BQR753" s="456"/>
      <c r="BQS753" s="456"/>
      <c r="BQT753" s="456"/>
      <c r="BQU753" s="456"/>
      <c r="BQV753" s="456"/>
      <c r="BQW753" s="456"/>
      <c r="BQX753" s="456"/>
      <c r="BQY753" s="456"/>
      <c r="BQZ753" s="456"/>
      <c r="BRA753" s="456"/>
      <c r="BRB753" s="456"/>
      <c r="BRC753" s="456"/>
      <c r="BRD753" s="456"/>
      <c r="BRE753" s="456"/>
      <c r="BRF753" s="456"/>
      <c r="BRG753" s="456"/>
      <c r="BRH753" s="456"/>
      <c r="BRI753" s="456"/>
      <c r="BRJ753" s="456"/>
      <c r="BRK753" s="456"/>
      <c r="BRL753" s="456"/>
      <c r="BRM753" s="456"/>
      <c r="BRN753" s="456"/>
      <c r="BRO753" s="456"/>
      <c r="BRP753" s="456"/>
      <c r="BRQ753" s="456"/>
      <c r="BRR753" s="456"/>
      <c r="BRS753" s="456"/>
      <c r="BRT753" s="456"/>
      <c r="BRU753" s="456"/>
      <c r="BRV753" s="456"/>
      <c r="BRW753" s="456"/>
      <c r="BRX753" s="456"/>
      <c r="BRY753" s="456"/>
      <c r="BRZ753" s="456"/>
      <c r="BSA753" s="456"/>
      <c r="BSB753" s="456"/>
      <c r="BSC753" s="456"/>
      <c r="BSD753" s="456"/>
      <c r="BSE753" s="456"/>
      <c r="BSF753" s="456"/>
      <c r="BSG753" s="456"/>
      <c r="BSH753" s="456"/>
      <c r="BSI753" s="456"/>
      <c r="BSJ753" s="456"/>
      <c r="BSK753" s="456"/>
      <c r="BSL753" s="456"/>
      <c r="BSM753" s="456"/>
      <c r="BSN753" s="456"/>
      <c r="BSO753" s="456"/>
      <c r="BSP753" s="456"/>
      <c r="BSQ753" s="456"/>
      <c r="BSR753" s="456"/>
      <c r="BSS753" s="456"/>
      <c r="BST753" s="456"/>
      <c r="BSU753" s="456"/>
      <c r="BSV753" s="456"/>
      <c r="BSW753" s="456"/>
      <c r="BSX753" s="456"/>
      <c r="BSY753" s="456"/>
      <c r="BSZ753" s="456"/>
      <c r="BTA753" s="456"/>
      <c r="BTB753" s="456"/>
      <c r="BTC753" s="456"/>
      <c r="BTD753" s="456"/>
      <c r="BTE753" s="456"/>
      <c r="BTF753" s="456"/>
      <c r="BTG753" s="456"/>
      <c r="BTH753" s="456"/>
      <c r="BTI753" s="456"/>
      <c r="BTJ753" s="456"/>
      <c r="BTK753" s="456"/>
      <c r="BTL753" s="456"/>
      <c r="BTM753" s="456"/>
      <c r="BTN753" s="456"/>
      <c r="BTO753" s="456"/>
      <c r="BTP753" s="456"/>
      <c r="BTQ753" s="456"/>
      <c r="BTR753" s="456"/>
      <c r="BTS753" s="456"/>
      <c r="BTT753" s="456"/>
      <c r="BTU753" s="456"/>
      <c r="BTV753" s="456"/>
      <c r="BTW753" s="456"/>
      <c r="BTX753" s="456"/>
      <c r="BTY753" s="456"/>
      <c r="BTZ753" s="456"/>
      <c r="BUA753" s="456"/>
      <c r="BUB753" s="456"/>
      <c r="BUC753" s="456"/>
      <c r="BUD753" s="456"/>
      <c r="BUE753" s="456"/>
      <c r="BUF753" s="456"/>
      <c r="BUG753" s="456"/>
      <c r="BUH753" s="456"/>
      <c r="BUI753" s="456"/>
      <c r="BUJ753" s="456"/>
      <c r="BUK753" s="456"/>
      <c r="BUL753" s="456"/>
      <c r="BUM753" s="456"/>
      <c r="BUN753" s="456"/>
      <c r="BUO753" s="456"/>
      <c r="BUP753" s="456"/>
      <c r="BUQ753" s="456"/>
      <c r="BUR753" s="456"/>
      <c r="BUS753" s="456"/>
      <c r="BUT753" s="456"/>
      <c r="BUU753" s="456"/>
      <c r="BUV753" s="456"/>
      <c r="BUW753" s="456"/>
      <c r="BUX753" s="456"/>
      <c r="BUY753" s="456"/>
      <c r="BUZ753" s="456"/>
      <c r="BVA753" s="456"/>
      <c r="BVB753" s="456"/>
      <c r="BVC753" s="456"/>
      <c r="BVD753" s="456"/>
      <c r="BVE753" s="456"/>
      <c r="BVF753" s="456"/>
      <c r="BVG753" s="456"/>
      <c r="BVH753" s="456"/>
      <c r="BVI753" s="456"/>
      <c r="BVJ753" s="456"/>
      <c r="BVK753" s="456"/>
      <c r="BVL753" s="456"/>
      <c r="BVM753" s="456"/>
      <c r="BVN753" s="456"/>
      <c r="BVO753" s="456"/>
      <c r="BVP753" s="456"/>
      <c r="BVQ753" s="456"/>
      <c r="BVR753" s="456"/>
      <c r="BVS753" s="456"/>
      <c r="BVT753" s="456"/>
      <c r="BVU753" s="456"/>
      <c r="BVV753" s="456"/>
      <c r="BVW753" s="456"/>
      <c r="BVX753" s="456"/>
      <c r="BVY753" s="456"/>
      <c r="BVZ753" s="456"/>
      <c r="BWA753" s="456"/>
      <c r="BWB753" s="456"/>
      <c r="BWC753" s="456"/>
      <c r="BWD753" s="456"/>
      <c r="BWE753" s="456"/>
      <c r="BWF753" s="456"/>
      <c r="BWG753" s="456"/>
      <c r="BWH753" s="456"/>
      <c r="BWI753" s="456"/>
      <c r="BWJ753" s="456"/>
      <c r="BWK753" s="456"/>
      <c r="BWL753" s="456"/>
      <c r="BWM753" s="456"/>
      <c r="BWN753" s="456"/>
      <c r="BWO753" s="456"/>
      <c r="BWP753" s="456"/>
      <c r="BWQ753" s="456"/>
      <c r="BWR753" s="456"/>
      <c r="BWS753" s="456"/>
      <c r="BWT753" s="456"/>
      <c r="BWU753" s="456"/>
      <c r="BWV753" s="456"/>
      <c r="BWW753" s="456"/>
      <c r="BWX753" s="456"/>
      <c r="BWY753" s="456"/>
      <c r="BWZ753" s="456"/>
      <c r="BXA753" s="456"/>
      <c r="BXB753" s="456"/>
      <c r="BXC753" s="456"/>
      <c r="BXD753" s="456"/>
      <c r="BXE753" s="456"/>
      <c r="BXF753" s="456"/>
      <c r="BXG753" s="456"/>
      <c r="BXH753" s="456"/>
      <c r="BXI753" s="456"/>
      <c r="BXJ753" s="456"/>
      <c r="BXK753" s="456"/>
      <c r="BXL753" s="456"/>
      <c r="BXM753" s="456"/>
      <c r="BXN753" s="456"/>
      <c r="BXO753" s="456"/>
      <c r="BXP753" s="456"/>
      <c r="BXQ753" s="456"/>
      <c r="BXR753" s="456"/>
      <c r="BXS753" s="456"/>
      <c r="BXT753" s="456"/>
      <c r="BXU753" s="456"/>
      <c r="BXV753" s="456"/>
      <c r="BXW753" s="456"/>
      <c r="BXX753" s="456"/>
      <c r="BXY753" s="456"/>
      <c r="BXZ753" s="456"/>
      <c r="BYA753" s="456"/>
      <c r="BYB753" s="456"/>
      <c r="BYC753" s="456"/>
      <c r="BYD753" s="456"/>
      <c r="BYE753" s="456"/>
      <c r="BYF753" s="456"/>
      <c r="BYG753" s="456"/>
      <c r="BYH753" s="456"/>
      <c r="BYI753" s="456"/>
      <c r="BYJ753" s="456"/>
      <c r="BYK753" s="456"/>
      <c r="BYL753" s="456"/>
      <c r="BYM753" s="456"/>
      <c r="BYN753" s="456"/>
      <c r="BYO753" s="456"/>
      <c r="BYP753" s="456"/>
      <c r="BYQ753" s="456"/>
      <c r="BYR753" s="456"/>
      <c r="BYS753" s="456"/>
      <c r="BYT753" s="456"/>
      <c r="BYU753" s="456"/>
      <c r="BYV753" s="456"/>
      <c r="BYW753" s="456"/>
      <c r="BYX753" s="456"/>
      <c r="BYY753" s="456"/>
      <c r="BYZ753" s="456"/>
      <c r="BZA753" s="456"/>
      <c r="BZB753" s="456"/>
      <c r="BZC753" s="456"/>
      <c r="BZD753" s="456"/>
      <c r="BZE753" s="456"/>
      <c r="BZF753" s="456"/>
      <c r="BZG753" s="456"/>
      <c r="BZH753" s="456"/>
      <c r="BZI753" s="456"/>
      <c r="BZJ753" s="456"/>
      <c r="BZK753" s="456"/>
      <c r="BZL753" s="456"/>
      <c r="BZM753" s="456"/>
      <c r="BZN753" s="456"/>
      <c r="BZO753" s="456"/>
      <c r="BZP753" s="456"/>
      <c r="BZQ753" s="456"/>
      <c r="BZR753" s="456"/>
      <c r="BZS753" s="456"/>
      <c r="BZT753" s="456"/>
      <c r="BZU753" s="456"/>
      <c r="BZV753" s="456"/>
      <c r="BZW753" s="456"/>
      <c r="BZX753" s="456"/>
      <c r="BZY753" s="456"/>
      <c r="BZZ753" s="456"/>
      <c r="CAA753" s="456"/>
      <c r="CAB753" s="456"/>
      <c r="CAC753" s="456"/>
      <c r="CAD753" s="456"/>
      <c r="CAE753" s="456"/>
      <c r="CAF753" s="456"/>
      <c r="CAG753" s="456"/>
      <c r="CAH753" s="456"/>
      <c r="CAI753" s="456"/>
      <c r="CAJ753" s="456"/>
      <c r="CAK753" s="456"/>
      <c r="CAL753" s="456"/>
      <c r="CAM753" s="456"/>
      <c r="CAN753" s="456"/>
      <c r="CAO753" s="456"/>
      <c r="CAP753" s="456"/>
      <c r="CAQ753" s="456"/>
      <c r="CAR753" s="456"/>
      <c r="CAS753" s="456"/>
      <c r="CAT753" s="456"/>
      <c r="CAU753" s="456"/>
      <c r="CAV753" s="456"/>
      <c r="CAW753" s="456"/>
      <c r="CAX753" s="456"/>
      <c r="CAY753" s="456"/>
      <c r="CAZ753" s="456"/>
      <c r="CBA753" s="456"/>
      <c r="CBB753" s="456"/>
      <c r="CBC753" s="456"/>
      <c r="CBD753" s="456"/>
      <c r="CBE753" s="456"/>
      <c r="CBF753" s="456"/>
      <c r="CBG753" s="456"/>
      <c r="CBH753" s="456"/>
      <c r="CBI753" s="456"/>
      <c r="CBJ753" s="456"/>
      <c r="CBK753" s="456"/>
      <c r="CBL753" s="456"/>
      <c r="CBM753" s="456"/>
      <c r="CBN753" s="456"/>
      <c r="CBO753" s="456"/>
      <c r="CBP753" s="456"/>
      <c r="CBQ753" s="456"/>
      <c r="CBR753" s="456"/>
      <c r="CBS753" s="456"/>
      <c r="CBT753" s="456"/>
      <c r="CBU753" s="456"/>
      <c r="CBV753" s="456"/>
      <c r="CBW753" s="456"/>
      <c r="CBX753" s="456"/>
      <c r="CBY753" s="456"/>
      <c r="CBZ753" s="456"/>
      <c r="CCA753" s="456"/>
      <c r="CCB753" s="456"/>
      <c r="CCC753" s="456"/>
      <c r="CCD753" s="456"/>
      <c r="CCE753" s="456"/>
      <c r="CCF753" s="456"/>
      <c r="CCG753" s="456"/>
      <c r="CCH753" s="456"/>
      <c r="CCI753" s="456"/>
      <c r="CCJ753" s="456"/>
      <c r="CCK753" s="456"/>
      <c r="CCL753" s="456"/>
      <c r="CCM753" s="456"/>
      <c r="CCN753" s="456"/>
      <c r="CCO753" s="456"/>
      <c r="CCP753" s="456"/>
      <c r="CCQ753" s="456"/>
      <c r="CCR753" s="456"/>
      <c r="CCS753" s="456"/>
      <c r="CCT753" s="456"/>
      <c r="CCU753" s="456"/>
      <c r="CCV753" s="456"/>
      <c r="CCW753" s="456"/>
      <c r="CCX753" s="456"/>
      <c r="CCY753" s="456"/>
      <c r="CCZ753" s="456"/>
      <c r="CDA753" s="456"/>
      <c r="CDB753" s="456"/>
      <c r="CDC753" s="456"/>
      <c r="CDD753" s="456"/>
      <c r="CDE753" s="456"/>
      <c r="CDF753" s="456"/>
      <c r="CDG753" s="456"/>
      <c r="CDH753" s="456"/>
      <c r="CDI753" s="456"/>
      <c r="CDJ753" s="456"/>
      <c r="CDK753" s="456"/>
      <c r="CDL753" s="456"/>
      <c r="CDM753" s="456"/>
      <c r="CDN753" s="456"/>
      <c r="CDO753" s="456"/>
      <c r="CDP753" s="456"/>
      <c r="CDQ753" s="456"/>
      <c r="CDR753" s="456"/>
      <c r="CDS753" s="456"/>
      <c r="CDT753" s="456"/>
      <c r="CDU753" s="456"/>
      <c r="CDV753" s="456"/>
      <c r="CDW753" s="456"/>
      <c r="CDX753" s="456"/>
      <c r="CDY753" s="456"/>
      <c r="CDZ753" s="456"/>
      <c r="CEA753" s="456"/>
      <c r="CEB753" s="456"/>
      <c r="CEC753" s="456"/>
      <c r="CED753" s="456"/>
      <c r="CEE753" s="456"/>
      <c r="CEF753" s="456"/>
      <c r="CEG753" s="456"/>
      <c r="CEH753" s="456"/>
      <c r="CEI753" s="456"/>
      <c r="CEJ753" s="456"/>
      <c r="CEK753" s="456"/>
      <c r="CEL753" s="456"/>
      <c r="CEM753" s="456"/>
      <c r="CEN753" s="456"/>
      <c r="CEO753" s="456"/>
      <c r="CEP753" s="456"/>
      <c r="CEQ753" s="456"/>
      <c r="CER753" s="456"/>
      <c r="CES753" s="456"/>
      <c r="CET753" s="456"/>
      <c r="CEU753" s="456"/>
      <c r="CEV753" s="456"/>
      <c r="CEW753" s="456"/>
      <c r="CEX753" s="456"/>
      <c r="CEY753" s="456"/>
      <c r="CEZ753" s="456"/>
      <c r="CFA753" s="456"/>
      <c r="CFB753" s="456"/>
      <c r="CFC753" s="456"/>
      <c r="CFD753" s="456"/>
      <c r="CFE753" s="456"/>
      <c r="CFF753" s="456"/>
      <c r="CFG753" s="456"/>
      <c r="CFH753" s="456"/>
      <c r="CFI753" s="456"/>
      <c r="CFJ753" s="456"/>
      <c r="CFK753" s="456"/>
      <c r="CFL753" s="456"/>
      <c r="CFM753" s="456"/>
      <c r="CFN753" s="456"/>
      <c r="CFO753" s="456"/>
      <c r="CFP753" s="456"/>
      <c r="CFQ753" s="456"/>
      <c r="CFR753" s="456"/>
      <c r="CFS753" s="456"/>
      <c r="CFT753" s="456"/>
      <c r="CFU753" s="456"/>
      <c r="CFV753" s="456"/>
      <c r="CFW753" s="456"/>
      <c r="CFX753" s="456"/>
      <c r="CFY753" s="456"/>
      <c r="CFZ753" s="456"/>
      <c r="CGA753" s="456"/>
      <c r="CGB753" s="456"/>
      <c r="CGC753" s="456"/>
      <c r="CGD753" s="456"/>
      <c r="CGE753" s="456"/>
      <c r="CGF753" s="456"/>
      <c r="CGG753" s="456"/>
      <c r="CGH753" s="456"/>
      <c r="CGI753" s="456"/>
      <c r="CGJ753" s="456"/>
      <c r="CGK753" s="456"/>
      <c r="CGL753" s="456"/>
      <c r="CGM753" s="456"/>
      <c r="CGN753" s="456"/>
      <c r="CGO753" s="456"/>
      <c r="CGP753" s="456"/>
      <c r="CGQ753" s="456"/>
      <c r="CGR753" s="456"/>
      <c r="CGS753" s="456"/>
      <c r="CGT753" s="456"/>
      <c r="CGU753" s="456"/>
      <c r="CGV753" s="456"/>
      <c r="CGW753" s="456"/>
      <c r="CGX753" s="456"/>
      <c r="CGY753" s="456"/>
      <c r="CGZ753" s="456"/>
      <c r="CHA753" s="456"/>
      <c r="CHB753" s="456"/>
      <c r="CHC753" s="456"/>
      <c r="CHD753" s="456"/>
      <c r="CHE753" s="456"/>
      <c r="CHF753" s="456"/>
      <c r="CHG753" s="456"/>
      <c r="CHH753" s="456"/>
      <c r="CHI753" s="456"/>
      <c r="CHJ753" s="456"/>
      <c r="CHK753" s="456"/>
      <c r="CHL753" s="456"/>
      <c r="CHM753" s="456"/>
      <c r="CHN753" s="456"/>
      <c r="CHO753" s="456"/>
      <c r="CHP753" s="456"/>
      <c r="CHQ753" s="456"/>
      <c r="CHR753" s="456"/>
      <c r="CHS753" s="456"/>
      <c r="CHT753" s="456"/>
      <c r="CHU753" s="456"/>
      <c r="CHV753" s="456"/>
      <c r="CHW753" s="456"/>
      <c r="CHX753" s="456"/>
      <c r="CHY753" s="456"/>
      <c r="CHZ753" s="456"/>
      <c r="CIA753" s="456"/>
      <c r="CIB753" s="456"/>
      <c r="CIC753" s="456"/>
      <c r="CID753" s="456"/>
      <c r="CIE753" s="456"/>
      <c r="CIF753" s="456"/>
      <c r="CIG753" s="456"/>
      <c r="CIH753" s="456"/>
      <c r="CII753" s="456"/>
      <c r="CIJ753" s="456"/>
      <c r="CIK753" s="456"/>
      <c r="CIL753" s="456"/>
      <c r="CIM753" s="456"/>
      <c r="CIN753" s="456"/>
      <c r="CIO753" s="456"/>
      <c r="CIP753" s="456"/>
      <c r="CIQ753" s="456"/>
      <c r="CIR753" s="456"/>
      <c r="CIS753" s="456"/>
      <c r="CIT753" s="456"/>
      <c r="CIU753" s="456"/>
      <c r="CIV753" s="456"/>
      <c r="CIW753" s="456"/>
      <c r="CIX753" s="456"/>
      <c r="CIY753" s="456"/>
      <c r="CIZ753" s="456"/>
      <c r="CJA753" s="456"/>
      <c r="CJB753" s="456"/>
      <c r="CJC753" s="456"/>
      <c r="CJD753" s="456"/>
      <c r="CJE753" s="456"/>
      <c r="CJF753" s="456"/>
      <c r="CJG753" s="456"/>
      <c r="CJH753" s="456"/>
      <c r="CJI753" s="456"/>
      <c r="CJJ753" s="456"/>
      <c r="CJK753" s="456"/>
      <c r="CJL753" s="456"/>
      <c r="CJM753" s="456"/>
      <c r="CJN753" s="456"/>
      <c r="CJO753" s="456"/>
      <c r="CJP753" s="456"/>
      <c r="CJQ753" s="456"/>
      <c r="CJR753" s="456"/>
      <c r="CJS753" s="456"/>
      <c r="CJT753" s="456"/>
      <c r="CJU753" s="456"/>
      <c r="CJV753" s="456"/>
      <c r="CJW753" s="456"/>
      <c r="CJX753" s="456"/>
      <c r="CJY753" s="456"/>
      <c r="CJZ753" s="456"/>
      <c r="CKA753" s="456"/>
      <c r="CKB753" s="456"/>
      <c r="CKC753" s="456"/>
      <c r="CKD753" s="456"/>
      <c r="CKE753" s="456"/>
      <c r="CKF753" s="456"/>
      <c r="CKG753" s="456"/>
      <c r="CKH753" s="456"/>
      <c r="CKI753" s="456"/>
      <c r="CKJ753" s="456"/>
      <c r="CKK753" s="456"/>
      <c r="CKL753" s="456"/>
      <c r="CKM753" s="456"/>
      <c r="CKN753" s="456"/>
      <c r="CKO753" s="456"/>
      <c r="CKP753" s="456"/>
      <c r="CKQ753" s="456"/>
      <c r="CKR753" s="456"/>
      <c r="CKS753" s="456"/>
      <c r="CKT753" s="456"/>
      <c r="CKU753" s="456"/>
      <c r="CKV753" s="456"/>
      <c r="CKW753" s="456"/>
      <c r="CKX753" s="456"/>
      <c r="CKY753" s="456"/>
      <c r="CKZ753" s="456"/>
      <c r="CLA753" s="456"/>
      <c r="CLB753" s="456"/>
      <c r="CLC753" s="456"/>
      <c r="CLD753" s="456"/>
      <c r="CLE753" s="456"/>
      <c r="CLF753" s="456"/>
      <c r="CLG753" s="456"/>
      <c r="CLH753" s="456"/>
      <c r="CLI753" s="456"/>
      <c r="CLJ753" s="456"/>
      <c r="CLK753" s="456"/>
      <c r="CLL753" s="456"/>
      <c r="CLM753" s="456"/>
      <c r="CLN753" s="456"/>
      <c r="CLO753" s="456"/>
      <c r="CLP753" s="456"/>
      <c r="CLQ753" s="456"/>
      <c r="CLR753" s="456"/>
      <c r="CLS753" s="456"/>
      <c r="CLT753" s="456"/>
      <c r="CLU753" s="456"/>
      <c r="CLV753" s="456"/>
      <c r="CLW753" s="456"/>
      <c r="CLX753" s="456"/>
      <c r="CLY753" s="456"/>
      <c r="CLZ753" s="456"/>
      <c r="CMA753" s="456"/>
      <c r="CMB753" s="456"/>
      <c r="CMC753" s="456"/>
      <c r="CMD753" s="456"/>
      <c r="CME753" s="456"/>
      <c r="CMF753" s="456"/>
      <c r="CMG753" s="456"/>
      <c r="CMH753" s="456"/>
      <c r="CMI753" s="456"/>
      <c r="CMJ753" s="456"/>
      <c r="CMK753" s="456"/>
      <c r="CML753" s="456"/>
      <c r="CMM753" s="456"/>
      <c r="CMN753" s="456"/>
      <c r="CMO753" s="456"/>
      <c r="CMP753" s="456"/>
      <c r="CMQ753" s="456"/>
      <c r="CMR753" s="456"/>
      <c r="CMS753" s="456"/>
      <c r="CMT753" s="456"/>
      <c r="CMU753" s="456"/>
      <c r="CMV753" s="456"/>
      <c r="CMW753" s="456"/>
      <c r="CMX753" s="456"/>
      <c r="CMY753" s="456"/>
      <c r="CMZ753" s="456"/>
      <c r="CNA753" s="456"/>
      <c r="CNB753" s="456"/>
      <c r="CNC753" s="456"/>
      <c r="CND753" s="456"/>
      <c r="CNE753" s="456"/>
      <c r="CNF753" s="456"/>
      <c r="CNG753" s="456"/>
      <c r="CNH753" s="456"/>
      <c r="CNI753" s="456"/>
      <c r="CNJ753" s="456"/>
      <c r="CNK753" s="456"/>
      <c r="CNL753" s="456"/>
      <c r="CNM753" s="456"/>
      <c r="CNN753" s="456"/>
      <c r="CNO753" s="456"/>
      <c r="CNP753" s="456"/>
      <c r="CNQ753" s="456"/>
      <c r="CNR753" s="456"/>
      <c r="CNS753" s="456"/>
      <c r="CNT753" s="456"/>
      <c r="CNU753" s="456"/>
      <c r="CNV753" s="456"/>
      <c r="CNW753" s="456"/>
      <c r="CNX753" s="456"/>
      <c r="CNY753" s="456"/>
      <c r="CNZ753" s="456"/>
      <c r="COA753" s="456"/>
      <c r="COB753" s="456"/>
      <c r="COC753" s="456"/>
      <c r="COD753" s="456"/>
      <c r="COE753" s="456"/>
      <c r="COF753" s="456"/>
      <c r="COG753" s="456"/>
      <c r="COH753" s="456"/>
      <c r="COI753" s="456"/>
      <c r="COJ753" s="456"/>
      <c r="COK753" s="456"/>
      <c r="COL753" s="456"/>
      <c r="COM753" s="456"/>
      <c r="CON753" s="456"/>
      <c r="COO753" s="456"/>
      <c r="COP753" s="456"/>
      <c r="COQ753" s="456"/>
      <c r="COR753" s="456"/>
      <c r="COS753" s="456"/>
      <c r="COT753" s="456"/>
      <c r="COU753" s="456"/>
      <c r="COV753" s="456"/>
      <c r="COW753" s="456"/>
      <c r="COX753" s="456"/>
      <c r="COY753" s="456"/>
      <c r="COZ753" s="456"/>
      <c r="CPA753" s="456"/>
      <c r="CPB753" s="456"/>
      <c r="CPC753" s="456"/>
      <c r="CPD753" s="456"/>
      <c r="CPE753" s="456"/>
      <c r="CPF753" s="456"/>
      <c r="CPG753" s="456"/>
      <c r="CPH753" s="456"/>
      <c r="CPI753" s="456"/>
      <c r="CPJ753" s="456"/>
      <c r="CPK753" s="456"/>
      <c r="CPL753" s="456"/>
      <c r="CPM753" s="456"/>
      <c r="CPN753" s="456"/>
      <c r="CPO753" s="456"/>
      <c r="CPP753" s="456"/>
      <c r="CPQ753" s="456"/>
      <c r="CPR753" s="456"/>
      <c r="CPS753" s="456"/>
      <c r="CPT753" s="456"/>
      <c r="CPU753" s="456"/>
      <c r="CPV753" s="456"/>
      <c r="CPW753" s="456"/>
      <c r="CPX753" s="456"/>
      <c r="CPY753" s="456"/>
      <c r="CPZ753" s="456"/>
      <c r="CQA753" s="456"/>
      <c r="CQB753" s="456"/>
      <c r="CQC753" s="456"/>
      <c r="CQD753" s="456"/>
      <c r="CQE753" s="456"/>
      <c r="CQF753" s="456"/>
      <c r="CQG753" s="456"/>
      <c r="CQH753" s="456"/>
      <c r="CQI753" s="456"/>
      <c r="CQJ753" s="456"/>
      <c r="CQK753" s="456"/>
      <c r="CQL753" s="456"/>
      <c r="CQM753" s="456"/>
      <c r="CQN753" s="456"/>
      <c r="CQO753" s="456"/>
      <c r="CQP753" s="456"/>
      <c r="CQQ753" s="456"/>
      <c r="CQR753" s="456"/>
      <c r="CQS753" s="456"/>
      <c r="CQT753" s="456"/>
      <c r="CQU753" s="456"/>
      <c r="CQV753" s="456"/>
      <c r="CQW753" s="456"/>
      <c r="CQX753" s="456"/>
      <c r="CQY753" s="456"/>
      <c r="CQZ753" s="456"/>
      <c r="CRA753" s="456"/>
      <c r="CRB753" s="456"/>
      <c r="CRC753" s="456"/>
      <c r="CRD753" s="456"/>
      <c r="CRE753" s="456"/>
      <c r="CRF753" s="456"/>
      <c r="CRG753" s="456"/>
      <c r="CRH753" s="456"/>
      <c r="CRI753" s="456"/>
      <c r="CRJ753" s="456"/>
      <c r="CRK753" s="456"/>
      <c r="CRL753" s="456"/>
      <c r="CRM753" s="456"/>
      <c r="CRN753" s="456"/>
      <c r="CRO753" s="456"/>
      <c r="CRP753" s="456"/>
      <c r="CRQ753" s="456"/>
      <c r="CRR753" s="456"/>
      <c r="CRS753" s="456"/>
      <c r="CRT753" s="456"/>
      <c r="CRU753" s="456"/>
      <c r="CRV753" s="456"/>
      <c r="CRW753" s="456"/>
      <c r="CRX753" s="456"/>
      <c r="CRY753" s="456"/>
      <c r="CRZ753" s="456"/>
      <c r="CSA753" s="456"/>
      <c r="CSB753" s="456"/>
      <c r="CSC753" s="456"/>
      <c r="CSD753" s="456"/>
      <c r="CSE753" s="456"/>
      <c r="CSF753" s="456"/>
      <c r="CSG753" s="456"/>
      <c r="CSH753" s="456"/>
      <c r="CSI753" s="456"/>
      <c r="CSJ753" s="456"/>
      <c r="CSK753" s="456"/>
      <c r="CSL753" s="456"/>
      <c r="CSM753" s="456"/>
      <c r="CSN753" s="456"/>
      <c r="CSO753" s="456"/>
      <c r="CSP753" s="456"/>
      <c r="CSQ753" s="456"/>
      <c r="CSR753" s="456"/>
      <c r="CSS753" s="456"/>
      <c r="CST753" s="456"/>
      <c r="CSU753" s="456"/>
      <c r="CSV753" s="456"/>
      <c r="CSW753" s="456"/>
      <c r="CSX753" s="456"/>
      <c r="CSY753" s="456"/>
      <c r="CSZ753" s="456"/>
      <c r="CTA753" s="456"/>
      <c r="CTB753" s="456"/>
      <c r="CTC753" s="456"/>
      <c r="CTD753" s="456"/>
      <c r="CTE753" s="456"/>
      <c r="CTF753" s="456"/>
      <c r="CTG753" s="456"/>
      <c r="CTH753" s="456"/>
      <c r="CTI753" s="456"/>
      <c r="CTJ753" s="456"/>
      <c r="CTK753" s="456"/>
      <c r="CTL753" s="456"/>
      <c r="CTM753" s="456"/>
      <c r="CTN753" s="456"/>
      <c r="CTO753" s="456"/>
      <c r="CTP753" s="456"/>
      <c r="CTQ753" s="456"/>
      <c r="CTR753" s="456"/>
      <c r="CTS753" s="456"/>
      <c r="CTT753" s="456"/>
      <c r="CTU753" s="456"/>
      <c r="CTV753" s="456"/>
      <c r="CTW753" s="456"/>
      <c r="CTX753" s="456"/>
      <c r="CTY753" s="456"/>
      <c r="CTZ753" s="456"/>
      <c r="CUA753" s="456"/>
      <c r="CUB753" s="456"/>
      <c r="CUC753" s="456"/>
      <c r="CUD753" s="456"/>
      <c r="CUE753" s="456"/>
      <c r="CUF753" s="456"/>
      <c r="CUG753" s="456"/>
      <c r="CUH753" s="456"/>
      <c r="CUI753" s="456"/>
      <c r="CUJ753" s="456"/>
      <c r="CUK753" s="456"/>
      <c r="CUL753" s="456"/>
      <c r="CUM753" s="456"/>
      <c r="CUN753" s="456"/>
      <c r="CUO753" s="456"/>
      <c r="CUP753" s="456"/>
      <c r="CUQ753" s="456"/>
      <c r="CUR753" s="456"/>
      <c r="CUS753" s="456"/>
      <c r="CUT753" s="456"/>
      <c r="CUU753" s="456"/>
      <c r="CUV753" s="456"/>
      <c r="CUW753" s="456"/>
      <c r="CUX753" s="456"/>
      <c r="CUY753" s="456"/>
      <c r="CUZ753" s="456"/>
      <c r="CVA753" s="456"/>
      <c r="CVB753" s="456"/>
      <c r="CVC753" s="456"/>
      <c r="CVD753" s="456"/>
      <c r="CVE753" s="456"/>
      <c r="CVF753" s="456"/>
      <c r="CVG753" s="456"/>
      <c r="CVH753" s="456"/>
      <c r="CVI753" s="456"/>
      <c r="CVJ753" s="456"/>
      <c r="CVK753" s="456"/>
      <c r="CVL753" s="456"/>
      <c r="CVM753" s="456"/>
      <c r="CVN753" s="456"/>
      <c r="CVO753" s="456"/>
      <c r="CVP753" s="456"/>
      <c r="CVQ753" s="456"/>
      <c r="CVR753" s="456"/>
      <c r="CVS753" s="456"/>
      <c r="CVT753" s="456"/>
      <c r="CVU753" s="456"/>
      <c r="CVV753" s="456"/>
      <c r="CVW753" s="456"/>
      <c r="CVX753" s="456"/>
      <c r="CVY753" s="456"/>
      <c r="CVZ753" s="456"/>
      <c r="CWA753" s="456"/>
      <c r="CWB753" s="456"/>
      <c r="CWC753" s="456"/>
      <c r="CWD753" s="456"/>
      <c r="CWE753" s="456"/>
      <c r="CWF753" s="456"/>
      <c r="CWG753" s="456"/>
      <c r="CWH753" s="456"/>
      <c r="CWI753" s="456"/>
      <c r="CWJ753" s="456"/>
      <c r="CWK753" s="456"/>
      <c r="CWL753" s="456"/>
      <c r="CWM753" s="456"/>
      <c r="CWN753" s="456"/>
      <c r="CWO753" s="456"/>
      <c r="CWP753" s="456"/>
      <c r="CWQ753" s="456"/>
      <c r="CWR753" s="456"/>
      <c r="CWS753" s="456"/>
      <c r="CWT753" s="456"/>
      <c r="CWU753" s="456"/>
      <c r="CWV753" s="456"/>
      <c r="CWW753" s="456"/>
      <c r="CWX753" s="456"/>
      <c r="CWY753" s="456"/>
      <c r="CWZ753" s="456"/>
      <c r="CXA753" s="456"/>
      <c r="CXB753" s="456"/>
      <c r="CXC753" s="456"/>
      <c r="CXD753" s="456"/>
      <c r="CXE753" s="456"/>
      <c r="CXF753" s="456"/>
      <c r="CXG753" s="456"/>
      <c r="CXH753" s="456"/>
      <c r="CXI753" s="456"/>
      <c r="CXJ753" s="456"/>
      <c r="CXK753" s="456"/>
      <c r="CXL753" s="456"/>
      <c r="CXM753" s="456"/>
      <c r="CXN753" s="456"/>
      <c r="CXO753" s="456"/>
      <c r="CXP753" s="456"/>
      <c r="CXQ753" s="456"/>
      <c r="CXR753" s="456"/>
      <c r="CXS753" s="456"/>
      <c r="CXT753" s="456"/>
      <c r="CXU753" s="456"/>
      <c r="CXV753" s="456"/>
      <c r="CXW753" s="456"/>
      <c r="CXX753" s="456"/>
      <c r="CXY753" s="456"/>
      <c r="CXZ753" s="456"/>
      <c r="CYA753" s="456"/>
      <c r="CYB753" s="456"/>
      <c r="CYC753" s="456"/>
      <c r="CYD753" s="456"/>
      <c r="CYE753" s="456"/>
      <c r="CYF753" s="456"/>
      <c r="CYG753" s="456"/>
      <c r="CYH753" s="456"/>
      <c r="CYI753" s="456"/>
      <c r="CYJ753" s="456"/>
      <c r="CYK753" s="456"/>
      <c r="CYL753" s="456"/>
      <c r="CYM753" s="456"/>
      <c r="CYN753" s="456"/>
      <c r="CYO753" s="456"/>
      <c r="CYP753" s="456"/>
      <c r="CYQ753" s="456"/>
      <c r="CYR753" s="456"/>
      <c r="CYS753" s="456"/>
      <c r="CYT753" s="456"/>
      <c r="CYU753" s="456"/>
      <c r="CYV753" s="456"/>
      <c r="CYW753" s="456"/>
      <c r="CYX753" s="456"/>
      <c r="CYY753" s="456"/>
      <c r="CYZ753" s="456"/>
      <c r="CZA753" s="456"/>
      <c r="CZB753" s="456"/>
      <c r="CZC753" s="456"/>
      <c r="CZD753" s="456"/>
      <c r="CZE753" s="456"/>
      <c r="CZF753" s="456"/>
      <c r="CZG753" s="456"/>
      <c r="CZH753" s="456"/>
      <c r="CZI753" s="456"/>
      <c r="CZJ753" s="456"/>
      <c r="CZK753" s="456"/>
      <c r="CZL753" s="456"/>
      <c r="CZM753" s="456"/>
      <c r="CZN753" s="456"/>
      <c r="CZO753" s="456"/>
      <c r="CZP753" s="456"/>
      <c r="CZQ753" s="456"/>
      <c r="CZR753" s="456"/>
      <c r="CZS753" s="456"/>
      <c r="CZT753" s="456"/>
      <c r="CZU753" s="456"/>
      <c r="CZV753" s="456"/>
      <c r="CZW753" s="456"/>
      <c r="CZX753" s="456"/>
      <c r="CZY753" s="456"/>
      <c r="CZZ753" s="456"/>
      <c r="DAA753" s="456"/>
      <c r="DAB753" s="456"/>
      <c r="DAC753" s="456"/>
      <c r="DAD753" s="456"/>
      <c r="DAE753" s="456"/>
      <c r="DAF753" s="456"/>
      <c r="DAG753" s="456"/>
      <c r="DAH753" s="456"/>
      <c r="DAI753" s="456"/>
      <c r="DAJ753" s="456"/>
      <c r="DAK753" s="456"/>
      <c r="DAL753" s="456"/>
      <c r="DAM753" s="456"/>
      <c r="DAN753" s="456"/>
      <c r="DAO753" s="456"/>
      <c r="DAP753" s="456"/>
      <c r="DAQ753" s="456"/>
      <c r="DAR753" s="456"/>
      <c r="DAS753" s="456"/>
      <c r="DAT753" s="456"/>
      <c r="DAU753" s="456"/>
      <c r="DAV753" s="456"/>
      <c r="DAW753" s="456"/>
      <c r="DAX753" s="456"/>
      <c r="DAY753" s="456"/>
      <c r="DAZ753" s="456"/>
      <c r="DBA753" s="456"/>
      <c r="DBB753" s="456"/>
      <c r="DBC753" s="456"/>
      <c r="DBD753" s="456"/>
      <c r="DBE753" s="456"/>
      <c r="DBF753" s="456"/>
      <c r="DBG753" s="456"/>
      <c r="DBH753" s="456"/>
      <c r="DBI753" s="456"/>
      <c r="DBJ753" s="456"/>
      <c r="DBK753" s="456"/>
      <c r="DBL753" s="456"/>
      <c r="DBM753" s="456"/>
      <c r="DBN753" s="456"/>
      <c r="DBO753" s="456"/>
      <c r="DBP753" s="456"/>
      <c r="DBQ753" s="456"/>
      <c r="DBR753" s="456"/>
      <c r="DBS753" s="456"/>
      <c r="DBT753" s="456"/>
      <c r="DBU753" s="456"/>
      <c r="DBV753" s="456"/>
      <c r="DBW753" s="456"/>
      <c r="DBX753" s="456"/>
      <c r="DBY753" s="456"/>
      <c r="DBZ753" s="456"/>
      <c r="DCA753" s="456"/>
      <c r="DCB753" s="456"/>
      <c r="DCC753" s="456"/>
      <c r="DCD753" s="456"/>
      <c r="DCE753" s="456"/>
      <c r="DCF753" s="456"/>
      <c r="DCG753" s="456"/>
      <c r="DCH753" s="456"/>
      <c r="DCI753" s="456"/>
      <c r="DCJ753" s="456"/>
      <c r="DCK753" s="456"/>
      <c r="DCL753" s="456"/>
      <c r="DCM753" s="456"/>
      <c r="DCN753" s="456"/>
      <c r="DCO753" s="456"/>
      <c r="DCP753" s="456"/>
      <c r="DCQ753" s="456"/>
      <c r="DCR753" s="456"/>
      <c r="DCS753" s="456"/>
      <c r="DCT753" s="456"/>
      <c r="DCU753" s="456"/>
      <c r="DCV753" s="456"/>
      <c r="DCW753" s="456"/>
      <c r="DCX753" s="456"/>
      <c r="DCY753" s="456"/>
      <c r="DCZ753" s="456"/>
      <c r="DDA753" s="456"/>
      <c r="DDB753" s="456"/>
      <c r="DDC753" s="456"/>
      <c r="DDD753" s="456"/>
      <c r="DDE753" s="456"/>
      <c r="DDF753" s="456"/>
      <c r="DDG753" s="456"/>
      <c r="DDH753" s="456"/>
      <c r="DDI753" s="456"/>
      <c r="DDJ753" s="456"/>
      <c r="DDK753" s="456"/>
      <c r="DDL753" s="456"/>
      <c r="DDM753" s="456"/>
      <c r="DDN753" s="456"/>
      <c r="DDO753" s="456"/>
      <c r="DDP753" s="456"/>
      <c r="DDQ753" s="456"/>
      <c r="DDR753" s="456"/>
      <c r="DDS753" s="456"/>
      <c r="DDT753" s="456"/>
      <c r="DDU753" s="456"/>
      <c r="DDV753" s="456"/>
      <c r="DDW753" s="456"/>
      <c r="DDX753" s="456"/>
      <c r="DDY753" s="456"/>
      <c r="DDZ753" s="456"/>
      <c r="DEA753" s="456"/>
      <c r="DEB753" s="456"/>
      <c r="DEC753" s="456"/>
      <c r="DED753" s="456"/>
      <c r="DEE753" s="456"/>
      <c r="DEF753" s="456"/>
      <c r="DEG753" s="456"/>
      <c r="DEH753" s="456"/>
      <c r="DEI753" s="456"/>
      <c r="DEJ753" s="456"/>
      <c r="DEK753" s="456"/>
      <c r="DEL753" s="456"/>
      <c r="DEM753" s="456"/>
      <c r="DEN753" s="456"/>
      <c r="DEO753" s="456"/>
      <c r="DEP753" s="456"/>
      <c r="DEQ753" s="456"/>
      <c r="DER753" s="456"/>
      <c r="DES753" s="456"/>
      <c r="DET753" s="456"/>
      <c r="DEU753" s="456"/>
      <c r="DEV753" s="456"/>
      <c r="DEW753" s="456"/>
      <c r="DEX753" s="456"/>
      <c r="DEY753" s="456"/>
      <c r="DEZ753" s="456"/>
      <c r="DFA753" s="456"/>
      <c r="DFB753" s="456"/>
      <c r="DFC753" s="456"/>
      <c r="DFD753" s="456"/>
      <c r="DFE753" s="456"/>
      <c r="DFF753" s="456"/>
      <c r="DFG753" s="456"/>
      <c r="DFH753" s="456"/>
      <c r="DFI753" s="456"/>
      <c r="DFJ753" s="456"/>
      <c r="DFK753" s="456"/>
      <c r="DFL753" s="456"/>
      <c r="DFM753" s="456"/>
      <c r="DFN753" s="456"/>
      <c r="DFO753" s="456"/>
      <c r="DFP753" s="456"/>
      <c r="DFQ753" s="456"/>
      <c r="DFR753" s="456"/>
      <c r="DFS753" s="456"/>
      <c r="DFT753" s="456"/>
      <c r="DFU753" s="456"/>
      <c r="DFV753" s="456"/>
      <c r="DFW753" s="456"/>
      <c r="DFX753" s="456"/>
      <c r="DFY753" s="456"/>
      <c r="DFZ753" s="456"/>
      <c r="DGA753" s="456"/>
      <c r="DGB753" s="456"/>
      <c r="DGC753" s="456"/>
      <c r="DGD753" s="456"/>
      <c r="DGE753" s="456"/>
      <c r="DGF753" s="456"/>
      <c r="DGG753" s="456"/>
      <c r="DGH753" s="456"/>
      <c r="DGI753" s="456"/>
      <c r="DGJ753" s="456"/>
      <c r="DGK753" s="456"/>
      <c r="DGL753" s="456"/>
      <c r="DGM753" s="456"/>
      <c r="DGN753" s="456"/>
      <c r="DGO753" s="456"/>
      <c r="DGP753" s="456"/>
      <c r="DGQ753" s="456"/>
      <c r="DGR753" s="456"/>
      <c r="DGS753" s="456"/>
      <c r="DGT753" s="456"/>
      <c r="DGU753" s="456"/>
      <c r="DGV753" s="456"/>
      <c r="DGW753" s="456"/>
      <c r="DGX753" s="456"/>
      <c r="DGY753" s="456"/>
      <c r="DGZ753" s="456"/>
      <c r="DHA753" s="456"/>
      <c r="DHB753" s="456"/>
      <c r="DHC753" s="456"/>
      <c r="DHD753" s="456"/>
      <c r="DHE753" s="456"/>
      <c r="DHF753" s="456"/>
      <c r="DHG753" s="456"/>
      <c r="DHH753" s="456"/>
      <c r="DHI753" s="456"/>
      <c r="DHJ753" s="456"/>
      <c r="DHK753" s="456"/>
      <c r="DHL753" s="456"/>
      <c r="DHM753" s="456"/>
      <c r="DHN753" s="456"/>
      <c r="DHO753" s="456"/>
      <c r="DHP753" s="456"/>
      <c r="DHQ753" s="456"/>
      <c r="DHR753" s="456"/>
      <c r="DHS753" s="456"/>
      <c r="DHT753" s="456"/>
      <c r="DHU753" s="456"/>
      <c r="DHV753" s="456"/>
      <c r="DHW753" s="456"/>
      <c r="DHX753" s="456"/>
      <c r="DHY753" s="456"/>
      <c r="DHZ753" s="456"/>
      <c r="DIA753" s="456"/>
      <c r="DIB753" s="456"/>
      <c r="DIC753" s="456"/>
      <c r="DID753" s="456"/>
      <c r="DIE753" s="456"/>
      <c r="DIF753" s="456"/>
      <c r="DIG753" s="456"/>
      <c r="DIH753" s="456"/>
      <c r="DII753" s="456"/>
      <c r="DIJ753" s="456"/>
      <c r="DIK753" s="456"/>
      <c r="DIL753" s="456"/>
      <c r="DIM753" s="456"/>
      <c r="DIN753" s="456"/>
      <c r="DIO753" s="456"/>
      <c r="DIP753" s="456"/>
      <c r="DIQ753" s="456"/>
      <c r="DIR753" s="456"/>
      <c r="DIS753" s="456"/>
      <c r="DIT753" s="456"/>
      <c r="DIU753" s="456"/>
      <c r="DIV753" s="456"/>
      <c r="DIW753" s="456"/>
      <c r="DIX753" s="456"/>
      <c r="DIY753" s="456"/>
      <c r="DIZ753" s="456"/>
      <c r="DJA753" s="456"/>
      <c r="DJB753" s="456"/>
      <c r="DJC753" s="456"/>
      <c r="DJD753" s="456"/>
      <c r="DJE753" s="456"/>
      <c r="DJF753" s="456"/>
      <c r="DJG753" s="456"/>
      <c r="DJH753" s="456"/>
      <c r="DJI753" s="456"/>
      <c r="DJJ753" s="456"/>
      <c r="DJK753" s="456"/>
      <c r="DJL753" s="456"/>
      <c r="DJM753" s="456"/>
      <c r="DJN753" s="456"/>
      <c r="DJO753" s="456"/>
      <c r="DJP753" s="456"/>
      <c r="DJQ753" s="456"/>
      <c r="DJR753" s="456"/>
      <c r="DJS753" s="456"/>
      <c r="DJT753" s="456"/>
      <c r="DJU753" s="456"/>
      <c r="DJV753" s="456"/>
      <c r="DJW753" s="456"/>
      <c r="DJX753" s="456"/>
      <c r="DJY753" s="456"/>
      <c r="DJZ753" s="456"/>
      <c r="DKA753" s="456"/>
      <c r="DKB753" s="456"/>
      <c r="DKC753" s="456"/>
      <c r="DKD753" s="456"/>
      <c r="DKE753" s="456"/>
      <c r="DKF753" s="456"/>
      <c r="DKG753" s="456"/>
      <c r="DKH753" s="456"/>
      <c r="DKI753" s="456"/>
      <c r="DKJ753" s="456"/>
      <c r="DKK753" s="456"/>
      <c r="DKL753" s="456"/>
      <c r="DKM753" s="456"/>
      <c r="DKN753" s="456"/>
      <c r="DKO753" s="456"/>
      <c r="DKP753" s="456"/>
      <c r="DKQ753" s="456"/>
      <c r="DKR753" s="456"/>
      <c r="DKS753" s="456"/>
      <c r="DKT753" s="456"/>
      <c r="DKU753" s="456"/>
      <c r="DKV753" s="456"/>
      <c r="DKW753" s="456"/>
      <c r="DKX753" s="456"/>
      <c r="DKY753" s="456"/>
      <c r="DKZ753" s="456"/>
      <c r="DLA753" s="456"/>
      <c r="DLB753" s="456"/>
      <c r="DLC753" s="456"/>
      <c r="DLD753" s="456"/>
      <c r="DLE753" s="456"/>
      <c r="DLF753" s="456"/>
      <c r="DLG753" s="456"/>
      <c r="DLH753" s="456"/>
      <c r="DLI753" s="456"/>
      <c r="DLJ753" s="456"/>
      <c r="DLK753" s="456"/>
      <c r="DLL753" s="456"/>
      <c r="DLM753" s="456"/>
      <c r="DLN753" s="456"/>
      <c r="DLO753" s="456"/>
      <c r="DLP753" s="456"/>
      <c r="DLQ753" s="456"/>
      <c r="DLR753" s="456"/>
      <c r="DLS753" s="456"/>
      <c r="DLT753" s="456"/>
      <c r="DLU753" s="456"/>
      <c r="DLV753" s="456"/>
      <c r="DLW753" s="456"/>
      <c r="DLX753" s="456"/>
      <c r="DLY753" s="456"/>
      <c r="DLZ753" s="456"/>
      <c r="DMA753" s="456"/>
      <c r="DMB753" s="456"/>
      <c r="DMC753" s="456"/>
      <c r="DMD753" s="456"/>
      <c r="DME753" s="456"/>
      <c r="DMF753" s="456"/>
      <c r="DMG753" s="456"/>
      <c r="DMH753" s="456"/>
      <c r="DMI753" s="456"/>
      <c r="DMJ753" s="456"/>
      <c r="DMK753" s="456"/>
      <c r="DML753" s="456"/>
      <c r="DMM753" s="456"/>
      <c r="DMN753" s="456"/>
      <c r="DMO753" s="456"/>
      <c r="DMP753" s="456"/>
      <c r="DMQ753" s="456"/>
      <c r="DMR753" s="456"/>
      <c r="DMS753" s="456"/>
      <c r="DMT753" s="456"/>
      <c r="DMU753" s="456"/>
      <c r="DMV753" s="456"/>
      <c r="DMW753" s="456"/>
      <c r="DMX753" s="456"/>
      <c r="DMY753" s="456"/>
      <c r="DMZ753" s="456"/>
      <c r="DNA753" s="456"/>
      <c r="DNB753" s="456"/>
      <c r="DNC753" s="456"/>
      <c r="DND753" s="456"/>
      <c r="DNE753" s="456"/>
      <c r="DNF753" s="456"/>
      <c r="DNG753" s="456"/>
      <c r="DNH753" s="456"/>
      <c r="DNI753" s="456"/>
      <c r="DNJ753" s="456"/>
      <c r="DNK753" s="456"/>
      <c r="DNL753" s="456"/>
      <c r="DNM753" s="456"/>
      <c r="DNN753" s="456"/>
      <c r="DNO753" s="456"/>
      <c r="DNP753" s="456"/>
      <c r="DNQ753" s="456"/>
      <c r="DNR753" s="456"/>
      <c r="DNS753" s="456"/>
      <c r="DNT753" s="456"/>
      <c r="DNU753" s="456"/>
      <c r="DNV753" s="456"/>
      <c r="DNW753" s="456"/>
      <c r="DNX753" s="456"/>
      <c r="DNY753" s="456"/>
      <c r="DNZ753" s="456"/>
      <c r="DOA753" s="456"/>
      <c r="DOB753" s="456"/>
      <c r="DOC753" s="456"/>
      <c r="DOD753" s="456"/>
      <c r="DOE753" s="456"/>
      <c r="DOF753" s="456"/>
      <c r="DOG753" s="456"/>
      <c r="DOH753" s="456"/>
      <c r="DOI753" s="456"/>
      <c r="DOJ753" s="456"/>
      <c r="DOK753" s="456"/>
      <c r="DOL753" s="456"/>
      <c r="DOM753" s="456"/>
      <c r="DON753" s="456"/>
      <c r="DOO753" s="456"/>
      <c r="DOP753" s="456"/>
      <c r="DOQ753" s="456"/>
      <c r="DOR753" s="456"/>
      <c r="DOS753" s="456"/>
      <c r="DOT753" s="456"/>
      <c r="DOU753" s="456"/>
      <c r="DOV753" s="456"/>
      <c r="DOW753" s="456"/>
      <c r="DOX753" s="456"/>
      <c r="DOY753" s="456"/>
      <c r="DOZ753" s="456"/>
      <c r="DPA753" s="456"/>
      <c r="DPB753" s="456"/>
      <c r="DPC753" s="456"/>
      <c r="DPD753" s="456"/>
      <c r="DPE753" s="456"/>
      <c r="DPF753" s="456"/>
      <c r="DPG753" s="456"/>
      <c r="DPH753" s="456"/>
      <c r="DPI753" s="456"/>
      <c r="DPJ753" s="456"/>
      <c r="DPK753" s="456"/>
      <c r="DPL753" s="456"/>
      <c r="DPM753" s="456"/>
      <c r="DPN753" s="456"/>
      <c r="DPO753" s="456"/>
      <c r="DPP753" s="456"/>
      <c r="DPQ753" s="456"/>
      <c r="DPR753" s="456"/>
      <c r="DPS753" s="456"/>
      <c r="DPT753" s="456"/>
      <c r="DPU753" s="456"/>
      <c r="DPV753" s="456"/>
      <c r="DPW753" s="456"/>
      <c r="DPX753" s="456"/>
      <c r="DPY753" s="456"/>
      <c r="DPZ753" s="456"/>
      <c r="DQA753" s="456"/>
      <c r="DQB753" s="456"/>
      <c r="DQC753" s="456"/>
      <c r="DQD753" s="456"/>
      <c r="DQE753" s="456"/>
      <c r="DQF753" s="456"/>
      <c r="DQG753" s="456"/>
      <c r="DQH753" s="456"/>
      <c r="DQI753" s="456"/>
      <c r="DQJ753" s="456"/>
      <c r="DQK753" s="456"/>
      <c r="DQL753" s="456"/>
      <c r="DQM753" s="456"/>
      <c r="DQN753" s="456"/>
      <c r="DQO753" s="456"/>
      <c r="DQP753" s="456"/>
      <c r="DQQ753" s="456"/>
      <c r="DQR753" s="456"/>
      <c r="DQS753" s="456"/>
      <c r="DQT753" s="456"/>
      <c r="DQU753" s="456"/>
      <c r="DQV753" s="456"/>
      <c r="DQW753" s="456"/>
      <c r="DQX753" s="456"/>
      <c r="DQY753" s="456"/>
      <c r="DQZ753" s="456"/>
      <c r="DRA753" s="456"/>
      <c r="DRB753" s="456"/>
      <c r="DRC753" s="456"/>
      <c r="DRD753" s="456"/>
      <c r="DRE753" s="456"/>
      <c r="DRF753" s="456"/>
      <c r="DRG753" s="456"/>
      <c r="DRH753" s="456"/>
      <c r="DRI753" s="456"/>
      <c r="DRJ753" s="456"/>
      <c r="DRK753" s="456"/>
      <c r="DRL753" s="456"/>
      <c r="DRM753" s="456"/>
      <c r="DRN753" s="456"/>
      <c r="DRO753" s="456"/>
      <c r="DRP753" s="456"/>
      <c r="DRQ753" s="456"/>
      <c r="DRR753" s="456"/>
      <c r="DRS753" s="456"/>
      <c r="DRT753" s="456"/>
      <c r="DRU753" s="456"/>
      <c r="DRV753" s="456"/>
      <c r="DRW753" s="456"/>
      <c r="DRX753" s="456"/>
      <c r="DRY753" s="456"/>
      <c r="DRZ753" s="456"/>
      <c r="DSA753" s="456"/>
      <c r="DSB753" s="456"/>
      <c r="DSC753" s="456"/>
      <c r="DSD753" s="456"/>
      <c r="DSE753" s="456"/>
      <c r="DSF753" s="456"/>
      <c r="DSG753" s="456"/>
      <c r="DSH753" s="456"/>
      <c r="DSI753" s="456"/>
      <c r="DSJ753" s="456"/>
      <c r="DSK753" s="456"/>
      <c r="DSL753" s="456"/>
      <c r="DSM753" s="456"/>
      <c r="DSN753" s="456"/>
      <c r="DSO753" s="456"/>
      <c r="DSP753" s="456"/>
      <c r="DSQ753" s="456"/>
      <c r="DSR753" s="456"/>
      <c r="DSS753" s="456"/>
      <c r="DST753" s="456"/>
      <c r="DSU753" s="456"/>
      <c r="DSV753" s="456"/>
      <c r="DSW753" s="456"/>
      <c r="DSX753" s="456"/>
      <c r="DSY753" s="456"/>
      <c r="DSZ753" s="456"/>
      <c r="DTA753" s="456"/>
      <c r="DTB753" s="456"/>
      <c r="DTC753" s="456"/>
      <c r="DTD753" s="456"/>
      <c r="DTE753" s="456"/>
      <c r="DTF753" s="456"/>
      <c r="DTG753" s="456"/>
      <c r="DTH753" s="456"/>
      <c r="DTI753" s="456"/>
      <c r="DTJ753" s="456"/>
      <c r="DTK753" s="456"/>
      <c r="DTL753" s="456"/>
      <c r="DTM753" s="456"/>
      <c r="DTN753" s="456"/>
      <c r="DTO753" s="456"/>
      <c r="DTP753" s="456"/>
      <c r="DTQ753" s="456"/>
      <c r="DTR753" s="456"/>
      <c r="DTS753" s="456"/>
      <c r="DTT753" s="456"/>
      <c r="DTU753" s="456"/>
      <c r="DTV753" s="456"/>
      <c r="DTW753" s="456"/>
      <c r="DTX753" s="456"/>
      <c r="DTY753" s="456"/>
      <c r="DTZ753" s="456"/>
      <c r="DUA753" s="456"/>
      <c r="DUB753" s="456"/>
      <c r="DUC753" s="456"/>
      <c r="DUD753" s="456"/>
      <c r="DUE753" s="456"/>
      <c r="DUF753" s="456"/>
      <c r="DUG753" s="456"/>
      <c r="DUH753" s="456"/>
      <c r="DUI753" s="456"/>
      <c r="DUJ753" s="456"/>
      <c r="DUK753" s="456"/>
      <c r="DUL753" s="456"/>
      <c r="DUM753" s="456"/>
      <c r="DUN753" s="456"/>
      <c r="DUO753" s="456"/>
      <c r="DUP753" s="456"/>
      <c r="DUQ753" s="456"/>
      <c r="DUR753" s="456"/>
      <c r="DUS753" s="456"/>
      <c r="DUT753" s="456"/>
      <c r="DUU753" s="456"/>
      <c r="DUV753" s="456"/>
      <c r="DUW753" s="456"/>
      <c r="DUX753" s="456"/>
      <c r="DUY753" s="456"/>
      <c r="DUZ753" s="456"/>
      <c r="DVA753" s="456"/>
      <c r="DVB753" s="456"/>
      <c r="DVC753" s="456"/>
      <c r="DVD753" s="456"/>
      <c r="DVE753" s="456"/>
      <c r="DVF753" s="456"/>
      <c r="DVG753" s="456"/>
      <c r="DVH753" s="456"/>
      <c r="DVI753" s="456"/>
      <c r="DVJ753" s="456"/>
      <c r="DVK753" s="456"/>
      <c r="DVL753" s="456"/>
      <c r="DVM753" s="456"/>
      <c r="DVN753" s="456"/>
      <c r="DVO753" s="456"/>
      <c r="DVP753" s="456"/>
      <c r="DVQ753" s="456"/>
      <c r="DVR753" s="456"/>
      <c r="DVS753" s="456"/>
      <c r="DVT753" s="456"/>
      <c r="DVU753" s="456"/>
      <c r="DVV753" s="456"/>
      <c r="DVW753" s="456"/>
      <c r="DVX753" s="456"/>
      <c r="DVY753" s="456"/>
      <c r="DVZ753" s="456"/>
      <c r="DWA753" s="456"/>
      <c r="DWB753" s="456"/>
      <c r="DWC753" s="456"/>
      <c r="DWD753" s="456"/>
      <c r="DWE753" s="456"/>
      <c r="DWF753" s="456"/>
      <c r="DWG753" s="456"/>
      <c r="DWH753" s="456"/>
      <c r="DWI753" s="456"/>
      <c r="DWJ753" s="456"/>
      <c r="DWK753" s="456"/>
      <c r="DWL753" s="456"/>
      <c r="DWM753" s="456"/>
      <c r="DWN753" s="456"/>
      <c r="DWO753" s="456"/>
      <c r="DWP753" s="456"/>
      <c r="DWQ753" s="456"/>
      <c r="DWR753" s="456"/>
      <c r="DWS753" s="456"/>
      <c r="DWT753" s="456"/>
      <c r="DWU753" s="456"/>
      <c r="DWV753" s="456"/>
      <c r="DWW753" s="456"/>
      <c r="DWX753" s="456"/>
      <c r="DWY753" s="456"/>
      <c r="DWZ753" s="456"/>
      <c r="DXA753" s="456"/>
      <c r="DXB753" s="456"/>
      <c r="DXC753" s="456"/>
      <c r="DXD753" s="456"/>
      <c r="DXE753" s="456"/>
      <c r="DXF753" s="456"/>
      <c r="DXG753" s="456"/>
      <c r="DXH753" s="456"/>
      <c r="DXI753" s="456"/>
      <c r="DXJ753" s="456"/>
      <c r="DXK753" s="456"/>
      <c r="DXL753" s="456"/>
      <c r="DXM753" s="456"/>
      <c r="DXN753" s="456"/>
      <c r="DXO753" s="456"/>
      <c r="DXP753" s="456"/>
      <c r="DXQ753" s="456"/>
      <c r="DXR753" s="456"/>
      <c r="DXS753" s="456"/>
      <c r="DXT753" s="456"/>
      <c r="DXU753" s="456"/>
      <c r="DXV753" s="456"/>
      <c r="DXW753" s="456"/>
      <c r="DXX753" s="456"/>
      <c r="DXY753" s="456"/>
      <c r="DXZ753" s="456"/>
      <c r="DYA753" s="456"/>
      <c r="DYB753" s="456"/>
      <c r="DYC753" s="456"/>
      <c r="DYD753" s="456"/>
      <c r="DYE753" s="456"/>
      <c r="DYF753" s="456"/>
      <c r="DYG753" s="456"/>
      <c r="DYH753" s="456"/>
      <c r="DYI753" s="456"/>
      <c r="DYJ753" s="456"/>
      <c r="DYK753" s="456"/>
      <c r="DYL753" s="456"/>
      <c r="DYM753" s="456"/>
      <c r="DYN753" s="456"/>
      <c r="DYO753" s="456"/>
      <c r="DYP753" s="456"/>
      <c r="DYQ753" s="456"/>
      <c r="DYR753" s="456"/>
      <c r="DYS753" s="456"/>
      <c r="DYT753" s="456"/>
      <c r="DYU753" s="456"/>
      <c r="DYV753" s="456"/>
      <c r="DYW753" s="456"/>
      <c r="DYX753" s="456"/>
      <c r="DYY753" s="456"/>
      <c r="DYZ753" s="456"/>
      <c r="DZA753" s="456"/>
      <c r="DZB753" s="456"/>
      <c r="DZC753" s="456"/>
      <c r="DZD753" s="456"/>
      <c r="DZE753" s="456"/>
      <c r="DZF753" s="456"/>
      <c r="DZG753" s="456"/>
      <c r="DZH753" s="456"/>
      <c r="DZI753" s="456"/>
      <c r="DZJ753" s="456"/>
      <c r="DZK753" s="456"/>
      <c r="DZL753" s="456"/>
      <c r="DZM753" s="456"/>
      <c r="DZN753" s="456"/>
      <c r="DZO753" s="456"/>
      <c r="DZP753" s="456"/>
      <c r="DZQ753" s="456"/>
      <c r="DZR753" s="456"/>
      <c r="DZS753" s="456"/>
      <c r="DZT753" s="456"/>
      <c r="DZU753" s="456"/>
      <c r="DZV753" s="456"/>
      <c r="DZW753" s="456"/>
      <c r="DZX753" s="456"/>
      <c r="DZY753" s="456"/>
      <c r="DZZ753" s="456"/>
      <c r="EAA753" s="456"/>
      <c r="EAB753" s="456"/>
      <c r="EAC753" s="456"/>
      <c r="EAD753" s="456"/>
      <c r="EAE753" s="456"/>
      <c r="EAF753" s="456"/>
      <c r="EAG753" s="456"/>
      <c r="EAH753" s="456"/>
      <c r="EAI753" s="456"/>
      <c r="EAJ753" s="456"/>
      <c r="EAK753" s="456"/>
      <c r="EAL753" s="456"/>
      <c r="EAM753" s="456"/>
      <c r="EAN753" s="456"/>
      <c r="EAO753" s="456"/>
      <c r="EAP753" s="456"/>
      <c r="EAQ753" s="456"/>
      <c r="EAR753" s="456"/>
      <c r="EAS753" s="456"/>
      <c r="EAT753" s="456"/>
      <c r="EAU753" s="456"/>
      <c r="EAV753" s="456"/>
      <c r="EAW753" s="456"/>
      <c r="EAX753" s="456"/>
      <c r="EAY753" s="456"/>
      <c r="EAZ753" s="456"/>
      <c r="EBA753" s="456"/>
      <c r="EBB753" s="456"/>
      <c r="EBC753" s="456"/>
      <c r="EBD753" s="456"/>
      <c r="EBE753" s="456"/>
      <c r="EBF753" s="456"/>
      <c r="EBG753" s="456"/>
      <c r="EBH753" s="456"/>
      <c r="EBI753" s="456"/>
      <c r="EBJ753" s="456"/>
      <c r="EBK753" s="456"/>
      <c r="EBL753" s="456"/>
      <c r="EBM753" s="456"/>
      <c r="EBN753" s="456"/>
      <c r="EBO753" s="456"/>
      <c r="EBP753" s="456"/>
      <c r="EBQ753" s="456"/>
      <c r="EBR753" s="456"/>
      <c r="EBS753" s="456"/>
      <c r="EBT753" s="456"/>
      <c r="EBU753" s="456"/>
      <c r="EBV753" s="456"/>
      <c r="EBW753" s="456"/>
      <c r="EBX753" s="456"/>
      <c r="EBY753" s="456"/>
      <c r="EBZ753" s="456"/>
      <c r="ECA753" s="456"/>
      <c r="ECB753" s="456"/>
      <c r="ECC753" s="456"/>
      <c r="ECD753" s="456"/>
      <c r="ECE753" s="456"/>
      <c r="ECF753" s="456"/>
      <c r="ECG753" s="456"/>
      <c r="ECH753" s="456"/>
      <c r="ECI753" s="456"/>
      <c r="ECJ753" s="456"/>
      <c r="ECK753" s="456"/>
      <c r="ECL753" s="456"/>
      <c r="ECM753" s="456"/>
      <c r="ECN753" s="456"/>
      <c r="ECO753" s="456"/>
      <c r="ECP753" s="456"/>
      <c r="ECQ753" s="456"/>
      <c r="ECR753" s="456"/>
      <c r="ECS753" s="456"/>
      <c r="ECT753" s="456"/>
      <c r="ECU753" s="456"/>
      <c r="ECV753" s="456"/>
      <c r="ECW753" s="456"/>
      <c r="ECX753" s="456"/>
      <c r="ECY753" s="456"/>
      <c r="ECZ753" s="456"/>
      <c r="EDA753" s="456"/>
      <c r="EDB753" s="456"/>
      <c r="EDC753" s="456"/>
      <c r="EDD753" s="456"/>
      <c r="EDE753" s="456"/>
      <c r="EDF753" s="456"/>
      <c r="EDG753" s="456"/>
      <c r="EDH753" s="456"/>
      <c r="EDI753" s="456"/>
      <c r="EDJ753" s="456"/>
      <c r="EDK753" s="456"/>
      <c r="EDL753" s="456"/>
      <c r="EDM753" s="456"/>
      <c r="EDN753" s="456"/>
      <c r="EDO753" s="456"/>
      <c r="EDP753" s="456"/>
      <c r="EDQ753" s="456"/>
      <c r="EDR753" s="456"/>
      <c r="EDS753" s="456"/>
      <c r="EDT753" s="456"/>
      <c r="EDU753" s="456"/>
      <c r="EDV753" s="456"/>
      <c r="EDW753" s="456"/>
      <c r="EDX753" s="456"/>
      <c r="EDY753" s="456"/>
      <c r="EDZ753" s="456"/>
      <c r="EEA753" s="456"/>
      <c r="EEB753" s="456"/>
      <c r="EEC753" s="456"/>
      <c r="EED753" s="456"/>
      <c r="EEE753" s="456"/>
      <c r="EEF753" s="456"/>
      <c r="EEG753" s="456"/>
      <c r="EEH753" s="456"/>
      <c r="EEI753" s="456"/>
      <c r="EEJ753" s="456"/>
      <c r="EEK753" s="456"/>
      <c r="EEL753" s="456"/>
      <c r="EEM753" s="456"/>
      <c r="EEN753" s="456"/>
      <c r="EEO753" s="456"/>
      <c r="EEP753" s="456"/>
      <c r="EEQ753" s="456"/>
      <c r="EER753" s="456"/>
      <c r="EES753" s="456"/>
      <c r="EET753" s="456"/>
      <c r="EEU753" s="456"/>
      <c r="EEV753" s="456"/>
      <c r="EEW753" s="456"/>
      <c r="EEX753" s="456"/>
      <c r="EEY753" s="456"/>
      <c r="EEZ753" s="456"/>
      <c r="EFA753" s="456"/>
      <c r="EFB753" s="456"/>
      <c r="EFC753" s="456"/>
      <c r="EFD753" s="456"/>
      <c r="EFE753" s="456"/>
      <c r="EFF753" s="456"/>
      <c r="EFG753" s="456"/>
      <c r="EFH753" s="456"/>
      <c r="EFI753" s="456"/>
      <c r="EFJ753" s="456"/>
      <c r="EFK753" s="456"/>
      <c r="EFL753" s="456"/>
      <c r="EFM753" s="456"/>
      <c r="EFN753" s="456"/>
      <c r="EFO753" s="456"/>
      <c r="EFP753" s="456"/>
      <c r="EFQ753" s="456"/>
      <c r="EFR753" s="456"/>
      <c r="EFS753" s="456"/>
      <c r="EFT753" s="456"/>
      <c r="EFU753" s="456"/>
      <c r="EFV753" s="456"/>
      <c r="EFW753" s="456"/>
      <c r="EFX753" s="456"/>
      <c r="EFY753" s="456"/>
      <c r="EFZ753" s="456"/>
      <c r="EGA753" s="456"/>
      <c r="EGB753" s="456"/>
      <c r="EGC753" s="456"/>
      <c r="EGD753" s="456"/>
      <c r="EGE753" s="456"/>
      <c r="EGF753" s="456"/>
      <c r="EGG753" s="456"/>
      <c r="EGH753" s="456"/>
      <c r="EGI753" s="456"/>
      <c r="EGJ753" s="456"/>
      <c r="EGK753" s="456"/>
      <c r="EGL753" s="456"/>
      <c r="EGM753" s="456"/>
      <c r="EGN753" s="456"/>
      <c r="EGO753" s="456"/>
      <c r="EGP753" s="456"/>
      <c r="EGQ753" s="456"/>
      <c r="EGR753" s="456"/>
      <c r="EGS753" s="456"/>
      <c r="EGT753" s="456"/>
      <c r="EGU753" s="456"/>
      <c r="EGV753" s="456"/>
      <c r="EGW753" s="456"/>
      <c r="EGX753" s="456"/>
      <c r="EGY753" s="456"/>
      <c r="EGZ753" s="456"/>
      <c r="EHA753" s="456"/>
      <c r="EHB753" s="456"/>
      <c r="EHC753" s="456"/>
      <c r="EHD753" s="456"/>
      <c r="EHE753" s="456"/>
      <c r="EHF753" s="456"/>
      <c r="EHG753" s="456"/>
      <c r="EHH753" s="456"/>
      <c r="EHI753" s="456"/>
      <c r="EHJ753" s="456"/>
      <c r="EHK753" s="456"/>
      <c r="EHL753" s="456"/>
      <c r="EHM753" s="456"/>
      <c r="EHN753" s="456"/>
      <c r="EHO753" s="456"/>
      <c r="EHP753" s="456"/>
      <c r="EHQ753" s="456"/>
      <c r="EHR753" s="456"/>
      <c r="EHS753" s="456"/>
      <c r="EHT753" s="456"/>
      <c r="EHU753" s="456"/>
      <c r="EHV753" s="456"/>
      <c r="EHW753" s="456"/>
      <c r="EHX753" s="456"/>
      <c r="EHY753" s="456"/>
      <c r="EHZ753" s="456"/>
      <c r="EIA753" s="456"/>
      <c r="EIB753" s="456"/>
      <c r="EIC753" s="456"/>
      <c r="EID753" s="456"/>
      <c r="EIE753" s="456"/>
      <c r="EIF753" s="456"/>
      <c r="EIG753" s="456"/>
      <c r="EIH753" s="456"/>
      <c r="EII753" s="456"/>
      <c r="EIJ753" s="456"/>
      <c r="EIK753" s="456"/>
      <c r="EIL753" s="456"/>
      <c r="EIM753" s="456"/>
      <c r="EIN753" s="456"/>
      <c r="EIO753" s="456"/>
      <c r="EIP753" s="456"/>
      <c r="EIQ753" s="456"/>
      <c r="EIR753" s="456"/>
      <c r="EIS753" s="456"/>
      <c r="EIT753" s="456"/>
      <c r="EIU753" s="456"/>
      <c r="EIV753" s="456"/>
      <c r="EIW753" s="456"/>
      <c r="EIX753" s="456"/>
      <c r="EIY753" s="456"/>
      <c r="EIZ753" s="456"/>
      <c r="EJA753" s="456"/>
      <c r="EJB753" s="456"/>
      <c r="EJC753" s="456"/>
      <c r="EJD753" s="456"/>
      <c r="EJE753" s="456"/>
      <c r="EJF753" s="456"/>
      <c r="EJG753" s="456"/>
      <c r="EJH753" s="456"/>
      <c r="EJI753" s="456"/>
      <c r="EJJ753" s="456"/>
      <c r="EJK753" s="456"/>
      <c r="EJL753" s="456"/>
      <c r="EJM753" s="456"/>
      <c r="EJN753" s="456"/>
      <c r="EJO753" s="456"/>
      <c r="EJP753" s="456"/>
      <c r="EJQ753" s="456"/>
      <c r="EJR753" s="456"/>
      <c r="EJS753" s="456"/>
      <c r="EJT753" s="456"/>
      <c r="EJU753" s="456"/>
      <c r="EJV753" s="456"/>
      <c r="EJW753" s="456"/>
      <c r="EJX753" s="456"/>
      <c r="EJY753" s="456"/>
      <c r="EJZ753" s="456"/>
      <c r="EKA753" s="456"/>
      <c r="EKB753" s="456"/>
      <c r="EKC753" s="456"/>
      <c r="EKD753" s="456"/>
      <c r="EKE753" s="456"/>
      <c r="EKF753" s="456"/>
      <c r="EKG753" s="456"/>
      <c r="EKH753" s="456"/>
      <c r="EKI753" s="456"/>
      <c r="EKJ753" s="456"/>
      <c r="EKK753" s="456"/>
      <c r="EKL753" s="456"/>
      <c r="EKM753" s="456"/>
      <c r="EKN753" s="456"/>
      <c r="EKO753" s="456"/>
      <c r="EKP753" s="456"/>
      <c r="EKQ753" s="456"/>
      <c r="EKR753" s="456"/>
      <c r="EKS753" s="456"/>
      <c r="EKT753" s="456"/>
      <c r="EKU753" s="456"/>
      <c r="EKV753" s="456"/>
      <c r="EKW753" s="456"/>
      <c r="EKX753" s="456"/>
      <c r="EKY753" s="456"/>
      <c r="EKZ753" s="456"/>
      <c r="ELA753" s="456"/>
      <c r="ELB753" s="456"/>
      <c r="ELC753" s="456"/>
      <c r="ELD753" s="456"/>
      <c r="ELE753" s="456"/>
      <c r="ELF753" s="456"/>
      <c r="ELG753" s="456"/>
      <c r="ELH753" s="456"/>
      <c r="ELI753" s="456"/>
      <c r="ELJ753" s="456"/>
      <c r="ELK753" s="456"/>
      <c r="ELL753" s="456"/>
      <c r="ELM753" s="456"/>
      <c r="ELN753" s="456"/>
      <c r="ELO753" s="456"/>
      <c r="ELP753" s="456"/>
      <c r="ELQ753" s="456"/>
      <c r="ELR753" s="456"/>
      <c r="ELS753" s="456"/>
      <c r="ELT753" s="456"/>
      <c r="ELU753" s="456"/>
      <c r="ELV753" s="456"/>
      <c r="ELW753" s="456"/>
      <c r="ELX753" s="456"/>
      <c r="ELY753" s="456"/>
      <c r="ELZ753" s="456"/>
      <c r="EMA753" s="456"/>
      <c r="EMB753" s="456"/>
      <c r="EMC753" s="456"/>
      <c r="EMD753" s="456"/>
      <c r="EME753" s="456"/>
      <c r="EMF753" s="456"/>
      <c r="EMG753" s="456"/>
      <c r="EMH753" s="456"/>
      <c r="EMI753" s="456"/>
      <c r="EMJ753" s="456"/>
      <c r="EMK753" s="456"/>
      <c r="EML753" s="456"/>
      <c r="EMM753" s="456"/>
      <c r="EMN753" s="456"/>
      <c r="EMO753" s="456"/>
      <c r="EMP753" s="456"/>
      <c r="EMQ753" s="456"/>
      <c r="EMR753" s="456"/>
      <c r="EMS753" s="456"/>
      <c r="EMT753" s="456"/>
      <c r="EMU753" s="456"/>
      <c r="EMV753" s="456"/>
      <c r="EMW753" s="456"/>
      <c r="EMX753" s="456"/>
      <c r="EMY753" s="456"/>
      <c r="EMZ753" s="456"/>
      <c r="ENA753" s="456"/>
      <c r="ENB753" s="456"/>
      <c r="ENC753" s="456"/>
      <c r="END753" s="456"/>
      <c r="ENE753" s="456"/>
      <c r="ENF753" s="456"/>
      <c r="ENG753" s="456"/>
      <c r="ENH753" s="456"/>
      <c r="ENI753" s="456"/>
      <c r="ENJ753" s="456"/>
      <c r="ENK753" s="456"/>
      <c r="ENL753" s="456"/>
      <c r="ENM753" s="456"/>
      <c r="ENN753" s="456"/>
      <c r="ENO753" s="456"/>
      <c r="ENP753" s="456"/>
      <c r="ENQ753" s="456"/>
      <c r="ENR753" s="456"/>
      <c r="ENS753" s="456"/>
      <c r="ENT753" s="456"/>
      <c r="ENU753" s="456"/>
      <c r="ENV753" s="456"/>
      <c r="ENW753" s="456"/>
      <c r="ENX753" s="456"/>
      <c r="ENY753" s="456"/>
      <c r="ENZ753" s="456"/>
      <c r="EOA753" s="456"/>
      <c r="EOB753" s="456"/>
      <c r="EOC753" s="456"/>
      <c r="EOD753" s="456"/>
      <c r="EOE753" s="456"/>
      <c r="EOF753" s="456"/>
      <c r="EOG753" s="456"/>
      <c r="EOH753" s="456"/>
      <c r="EOI753" s="456"/>
      <c r="EOJ753" s="456"/>
      <c r="EOK753" s="456"/>
      <c r="EOL753" s="456"/>
      <c r="EOM753" s="456"/>
      <c r="EON753" s="456"/>
      <c r="EOO753" s="456"/>
      <c r="EOP753" s="456"/>
      <c r="EOQ753" s="456"/>
      <c r="EOR753" s="456"/>
      <c r="EOS753" s="456"/>
      <c r="EOT753" s="456"/>
      <c r="EOU753" s="456"/>
      <c r="EOV753" s="456"/>
      <c r="EOW753" s="456"/>
      <c r="EOX753" s="456"/>
      <c r="EOY753" s="456"/>
      <c r="EOZ753" s="456"/>
      <c r="EPA753" s="456"/>
      <c r="EPB753" s="456"/>
      <c r="EPC753" s="456"/>
      <c r="EPD753" s="456"/>
      <c r="EPE753" s="456"/>
      <c r="EPF753" s="456"/>
      <c r="EPG753" s="456"/>
      <c r="EPH753" s="456"/>
      <c r="EPI753" s="456"/>
      <c r="EPJ753" s="456"/>
      <c r="EPK753" s="456"/>
      <c r="EPL753" s="456"/>
      <c r="EPM753" s="456"/>
      <c r="EPN753" s="456"/>
      <c r="EPO753" s="456"/>
      <c r="EPP753" s="456"/>
      <c r="EPQ753" s="456"/>
      <c r="EPR753" s="456"/>
      <c r="EPS753" s="456"/>
      <c r="EPT753" s="456"/>
      <c r="EPU753" s="456"/>
      <c r="EPV753" s="456"/>
      <c r="EPW753" s="456"/>
      <c r="EPX753" s="456"/>
      <c r="EPY753" s="456"/>
      <c r="EPZ753" s="456"/>
      <c r="EQA753" s="456"/>
      <c r="EQB753" s="456"/>
      <c r="EQC753" s="456"/>
      <c r="EQD753" s="456"/>
      <c r="EQE753" s="456"/>
      <c r="EQF753" s="456"/>
      <c r="EQG753" s="456"/>
      <c r="EQH753" s="456"/>
      <c r="EQI753" s="456"/>
      <c r="EQJ753" s="456"/>
      <c r="EQK753" s="456"/>
      <c r="EQL753" s="456"/>
      <c r="EQM753" s="456"/>
      <c r="EQN753" s="456"/>
      <c r="EQO753" s="456"/>
      <c r="EQP753" s="456"/>
      <c r="EQQ753" s="456"/>
      <c r="EQR753" s="456"/>
      <c r="EQS753" s="456"/>
      <c r="EQT753" s="456"/>
      <c r="EQU753" s="456"/>
      <c r="EQV753" s="456"/>
      <c r="EQW753" s="456"/>
      <c r="EQX753" s="456"/>
      <c r="EQY753" s="456"/>
      <c r="EQZ753" s="456"/>
      <c r="ERA753" s="456"/>
      <c r="ERB753" s="456"/>
      <c r="ERC753" s="456"/>
      <c r="ERD753" s="456"/>
      <c r="ERE753" s="456"/>
      <c r="ERF753" s="456"/>
      <c r="ERG753" s="456"/>
      <c r="ERH753" s="456"/>
      <c r="ERI753" s="456"/>
      <c r="ERJ753" s="456"/>
      <c r="ERK753" s="456"/>
      <c r="ERL753" s="456"/>
      <c r="ERM753" s="456"/>
      <c r="ERN753" s="456"/>
      <c r="ERO753" s="456"/>
      <c r="ERP753" s="456"/>
      <c r="ERQ753" s="456"/>
      <c r="ERR753" s="456"/>
      <c r="ERS753" s="456"/>
      <c r="ERT753" s="456"/>
      <c r="ERU753" s="456"/>
      <c r="ERV753" s="456"/>
      <c r="ERW753" s="456"/>
      <c r="ERX753" s="456"/>
      <c r="ERY753" s="456"/>
      <c r="ERZ753" s="456"/>
      <c r="ESA753" s="456"/>
      <c r="ESB753" s="456"/>
      <c r="ESC753" s="456"/>
      <c r="ESD753" s="456"/>
      <c r="ESE753" s="456"/>
      <c r="ESF753" s="456"/>
      <c r="ESG753" s="456"/>
      <c r="ESH753" s="456"/>
      <c r="ESI753" s="456"/>
      <c r="ESJ753" s="456"/>
      <c r="ESK753" s="456"/>
      <c r="ESL753" s="456"/>
      <c r="ESM753" s="456"/>
      <c r="ESN753" s="456"/>
      <c r="ESO753" s="456"/>
      <c r="ESP753" s="456"/>
      <c r="ESQ753" s="456"/>
      <c r="ESR753" s="456"/>
      <c r="ESS753" s="456"/>
      <c r="EST753" s="456"/>
      <c r="ESU753" s="456"/>
      <c r="ESV753" s="456"/>
      <c r="ESW753" s="456"/>
      <c r="ESX753" s="456"/>
      <c r="ESY753" s="456"/>
      <c r="ESZ753" s="456"/>
      <c r="ETA753" s="456"/>
      <c r="ETB753" s="456"/>
      <c r="ETC753" s="456"/>
      <c r="ETD753" s="456"/>
      <c r="ETE753" s="456"/>
      <c r="ETF753" s="456"/>
      <c r="ETG753" s="456"/>
      <c r="ETH753" s="456"/>
      <c r="ETI753" s="456"/>
      <c r="ETJ753" s="456"/>
      <c r="ETK753" s="456"/>
      <c r="ETL753" s="456"/>
      <c r="ETM753" s="456"/>
      <c r="ETN753" s="456"/>
      <c r="ETO753" s="456"/>
      <c r="ETP753" s="456"/>
      <c r="ETQ753" s="456"/>
      <c r="ETR753" s="456"/>
      <c r="ETS753" s="456"/>
      <c r="ETT753" s="456"/>
      <c r="ETU753" s="456"/>
      <c r="ETV753" s="456"/>
      <c r="ETW753" s="456"/>
      <c r="ETX753" s="456"/>
      <c r="ETY753" s="456"/>
      <c r="ETZ753" s="456"/>
      <c r="EUA753" s="456"/>
      <c r="EUB753" s="456"/>
      <c r="EUC753" s="456"/>
      <c r="EUD753" s="456"/>
      <c r="EUE753" s="456"/>
      <c r="EUF753" s="456"/>
      <c r="EUG753" s="456"/>
      <c r="EUH753" s="456"/>
      <c r="EUI753" s="456"/>
      <c r="EUJ753" s="456"/>
      <c r="EUK753" s="456"/>
      <c r="EUL753" s="456"/>
      <c r="EUM753" s="456"/>
      <c r="EUN753" s="456"/>
      <c r="EUO753" s="456"/>
      <c r="EUP753" s="456"/>
      <c r="EUQ753" s="456"/>
      <c r="EUR753" s="456"/>
      <c r="EUS753" s="456"/>
      <c r="EUT753" s="456"/>
      <c r="EUU753" s="456"/>
      <c r="EUV753" s="456"/>
      <c r="EUW753" s="456"/>
      <c r="EUX753" s="456"/>
      <c r="EUY753" s="456"/>
      <c r="EUZ753" s="456"/>
      <c r="EVA753" s="456"/>
      <c r="EVB753" s="456"/>
      <c r="EVC753" s="456"/>
      <c r="EVD753" s="456"/>
      <c r="EVE753" s="456"/>
      <c r="EVF753" s="456"/>
      <c r="EVG753" s="456"/>
      <c r="EVH753" s="456"/>
      <c r="EVI753" s="456"/>
      <c r="EVJ753" s="456"/>
      <c r="EVK753" s="456"/>
      <c r="EVL753" s="456"/>
      <c r="EVM753" s="456"/>
      <c r="EVN753" s="456"/>
      <c r="EVO753" s="456"/>
      <c r="EVP753" s="456"/>
      <c r="EVQ753" s="456"/>
      <c r="EVR753" s="456"/>
      <c r="EVS753" s="456"/>
      <c r="EVT753" s="456"/>
      <c r="EVU753" s="456"/>
      <c r="EVV753" s="456"/>
      <c r="EVW753" s="456"/>
      <c r="EVX753" s="456"/>
      <c r="EVY753" s="456"/>
      <c r="EVZ753" s="456"/>
      <c r="EWA753" s="456"/>
      <c r="EWB753" s="456"/>
      <c r="EWC753" s="456"/>
      <c r="EWD753" s="456"/>
      <c r="EWE753" s="456"/>
      <c r="EWF753" s="456"/>
      <c r="EWG753" s="456"/>
      <c r="EWH753" s="456"/>
      <c r="EWI753" s="456"/>
      <c r="EWJ753" s="456"/>
      <c r="EWK753" s="456"/>
      <c r="EWL753" s="456"/>
      <c r="EWM753" s="456"/>
      <c r="EWN753" s="456"/>
      <c r="EWO753" s="456"/>
      <c r="EWP753" s="456"/>
      <c r="EWQ753" s="456"/>
      <c r="EWR753" s="456"/>
      <c r="EWS753" s="456"/>
      <c r="EWT753" s="456"/>
      <c r="EWU753" s="456"/>
      <c r="EWV753" s="456"/>
      <c r="EWW753" s="456"/>
      <c r="EWX753" s="456"/>
      <c r="EWY753" s="456"/>
      <c r="EWZ753" s="456"/>
      <c r="EXA753" s="456"/>
      <c r="EXB753" s="456"/>
      <c r="EXC753" s="456"/>
      <c r="EXD753" s="456"/>
      <c r="EXE753" s="456"/>
      <c r="EXF753" s="456"/>
      <c r="EXG753" s="456"/>
      <c r="EXH753" s="456"/>
      <c r="EXI753" s="456"/>
      <c r="EXJ753" s="456"/>
      <c r="EXK753" s="456"/>
      <c r="EXL753" s="456"/>
      <c r="EXM753" s="456"/>
      <c r="EXN753" s="456"/>
      <c r="EXO753" s="456"/>
      <c r="EXP753" s="456"/>
      <c r="EXQ753" s="456"/>
      <c r="EXR753" s="456"/>
      <c r="EXS753" s="456"/>
      <c r="EXT753" s="456"/>
      <c r="EXU753" s="456"/>
      <c r="EXV753" s="456"/>
      <c r="EXW753" s="456"/>
      <c r="EXX753" s="456"/>
      <c r="EXY753" s="456"/>
      <c r="EXZ753" s="456"/>
      <c r="EYA753" s="456"/>
      <c r="EYB753" s="456"/>
      <c r="EYC753" s="456"/>
      <c r="EYD753" s="456"/>
      <c r="EYE753" s="456"/>
      <c r="EYF753" s="456"/>
      <c r="EYG753" s="456"/>
      <c r="EYH753" s="456"/>
      <c r="EYI753" s="456"/>
      <c r="EYJ753" s="456"/>
      <c r="EYK753" s="456"/>
      <c r="EYL753" s="456"/>
      <c r="EYM753" s="456"/>
      <c r="EYN753" s="456"/>
      <c r="EYO753" s="456"/>
      <c r="EYP753" s="456"/>
      <c r="EYQ753" s="456"/>
      <c r="EYR753" s="456"/>
      <c r="EYS753" s="456"/>
      <c r="EYT753" s="456"/>
      <c r="EYU753" s="456"/>
      <c r="EYV753" s="456"/>
      <c r="EYW753" s="456"/>
      <c r="EYX753" s="456"/>
      <c r="EYY753" s="456"/>
      <c r="EYZ753" s="456"/>
      <c r="EZA753" s="456"/>
      <c r="EZB753" s="456"/>
      <c r="EZC753" s="456"/>
      <c r="EZD753" s="456"/>
      <c r="EZE753" s="456"/>
      <c r="EZF753" s="456"/>
      <c r="EZG753" s="456"/>
      <c r="EZH753" s="456"/>
      <c r="EZI753" s="456"/>
      <c r="EZJ753" s="456"/>
      <c r="EZK753" s="456"/>
      <c r="EZL753" s="456"/>
      <c r="EZM753" s="456"/>
      <c r="EZN753" s="456"/>
      <c r="EZO753" s="456"/>
      <c r="EZP753" s="456"/>
      <c r="EZQ753" s="456"/>
      <c r="EZR753" s="456"/>
      <c r="EZS753" s="456"/>
      <c r="EZT753" s="456"/>
      <c r="EZU753" s="456"/>
      <c r="EZV753" s="456"/>
      <c r="EZW753" s="456"/>
      <c r="EZX753" s="456"/>
      <c r="EZY753" s="456"/>
      <c r="EZZ753" s="456"/>
      <c r="FAA753" s="456"/>
      <c r="FAB753" s="456"/>
      <c r="FAC753" s="456"/>
      <c r="FAD753" s="456"/>
      <c r="FAE753" s="456"/>
      <c r="FAF753" s="456"/>
      <c r="FAG753" s="456"/>
      <c r="FAH753" s="456"/>
      <c r="FAI753" s="456"/>
      <c r="FAJ753" s="456"/>
      <c r="FAK753" s="456"/>
      <c r="FAL753" s="456"/>
      <c r="FAM753" s="456"/>
      <c r="FAN753" s="456"/>
      <c r="FAO753" s="456"/>
      <c r="FAP753" s="456"/>
      <c r="FAQ753" s="456"/>
      <c r="FAR753" s="456"/>
      <c r="FAS753" s="456"/>
      <c r="FAT753" s="456"/>
      <c r="FAU753" s="456"/>
      <c r="FAV753" s="456"/>
      <c r="FAW753" s="456"/>
      <c r="FAX753" s="456"/>
      <c r="FAY753" s="456"/>
      <c r="FAZ753" s="456"/>
      <c r="FBA753" s="456"/>
      <c r="FBB753" s="456"/>
      <c r="FBC753" s="456"/>
      <c r="FBD753" s="456"/>
      <c r="FBE753" s="456"/>
      <c r="FBF753" s="456"/>
      <c r="FBG753" s="456"/>
      <c r="FBH753" s="456"/>
      <c r="FBI753" s="456"/>
      <c r="FBJ753" s="456"/>
      <c r="FBK753" s="456"/>
      <c r="FBL753" s="456"/>
      <c r="FBM753" s="456"/>
      <c r="FBN753" s="456"/>
      <c r="FBO753" s="456"/>
      <c r="FBP753" s="456"/>
      <c r="FBQ753" s="456"/>
      <c r="FBR753" s="456"/>
      <c r="FBS753" s="456"/>
      <c r="FBT753" s="456"/>
      <c r="FBU753" s="456"/>
      <c r="FBV753" s="456"/>
      <c r="FBW753" s="456"/>
      <c r="FBX753" s="456"/>
      <c r="FBY753" s="456"/>
      <c r="FBZ753" s="456"/>
      <c r="FCA753" s="456"/>
      <c r="FCB753" s="456"/>
      <c r="FCC753" s="456"/>
      <c r="FCD753" s="456"/>
      <c r="FCE753" s="456"/>
      <c r="FCF753" s="456"/>
      <c r="FCG753" s="456"/>
      <c r="FCH753" s="456"/>
      <c r="FCI753" s="456"/>
      <c r="FCJ753" s="456"/>
      <c r="FCK753" s="456"/>
      <c r="FCL753" s="456"/>
      <c r="FCM753" s="456"/>
      <c r="FCN753" s="456"/>
      <c r="FCO753" s="456"/>
      <c r="FCP753" s="456"/>
      <c r="FCQ753" s="456"/>
      <c r="FCR753" s="456"/>
      <c r="FCS753" s="456"/>
      <c r="FCT753" s="456"/>
      <c r="FCU753" s="456"/>
      <c r="FCV753" s="456"/>
      <c r="FCW753" s="456"/>
      <c r="FCX753" s="456"/>
      <c r="FCY753" s="456"/>
      <c r="FCZ753" s="456"/>
      <c r="FDA753" s="456"/>
      <c r="FDB753" s="456"/>
      <c r="FDC753" s="456"/>
      <c r="FDD753" s="456"/>
      <c r="FDE753" s="456"/>
      <c r="FDF753" s="456"/>
      <c r="FDG753" s="456"/>
      <c r="FDH753" s="456"/>
      <c r="FDI753" s="456"/>
      <c r="FDJ753" s="456"/>
      <c r="FDK753" s="456"/>
      <c r="FDL753" s="456"/>
      <c r="FDM753" s="456"/>
      <c r="FDN753" s="456"/>
      <c r="FDO753" s="456"/>
      <c r="FDP753" s="456"/>
      <c r="FDQ753" s="456"/>
      <c r="FDR753" s="456"/>
      <c r="FDS753" s="456"/>
      <c r="FDT753" s="456"/>
      <c r="FDU753" s="456"/>
      <c r="FDV753" s="456"/>
      <c r="FDW753" s="456"/>
      <c r="FDX753" s="456"/>
      <c r="FDY753" s="456"/>
      <c r="FDZ753" s="456"/>
      <c r="FEA753" s="456"/>
      <c r="FEB753" s="456"/>
      <c r="FEC753" s="456"/>
      <c r="FED753" s="456"/>
      <c r="FEE753" s="456"/>
      <c r="FEF753" s="456"/>
      <c r="FEG753" s="456"/>
      <c r="FEH753" s="456"/>
      <c r="FEI753" s="456"/>
      <c r="FEJ753" s="456"/>
      <c r="FEK753" s="456"/>
      <c r="FEL753" s="456"/>
      <c r="FEM753" s="456"/>
      <c r="FEN753" s="456"/>
      <c r="FEO753" s="456"/>
      <c r="FEP753" s="456"/>
      <c r="FEQ753" s="456"/>
      <c r="FER753" s="456"/>
      <c r="FES753" s="456"/>
      <c r="FET753" s="456"/>
      <c r="FEU753" s="456"/>
      <c r="FEV753" s="456"/>
      <c r="FEW753" s="456"/>
      <c r="FEX753" s="456"/>
      <c r="FEY753" s="456"/>
      <c r="FEZ753" s="456"/>
      <c r="FFA753" s="456"/>
      <c r="FFB753" s="456"/>
      <c r="FFC753" s="456"/>
      <c r="FFD753" s="456"/>
      <c r="FFE753" s="456"/>
      <c r="FFF753" s="456"/>
      <c r="FFG753" s="456"/>
      <c r="FFH753" s="456"/>
      <c r="FFI753" s="456"/>
      <c r="FFJ753" s="456"/>
      <c r="FFK753" s="456"/>
      <c r="FFL753" s="456"/>
      <c r="FFM753" s="456"/>
      <c r="FFN753" s="456"/>
      <c r="FFO753" s="456"/>
      <c r="FFP753" s="456"/>
      <c r="FFQ753" s="456"/>
      <c r="FFR753" s="456"/>
      <c r="FFS753" s="456"/>
      <c r="FFT753" s="456"/>
      <c r="FFU753" s="456"/>
      <c r="FFV753" s="456"/>
      <c r="FFW753" s="456"/>
      <c r="FFX753" s="456"/>
      <c r="FFY753" s="456"/>
      <c r="FFZ753" s="456"/>
      <c r="FGA753" s="456"/>
      <c r="FGB753" s="456"/>
      <c r="FGC753" s="456"/>
      <c r="FGD753" s="456"/>
      <c r="FGE753" s="456"/>
      <c r="FGF753" s="456"/>
      <c r="FGG753" s="456"/>
      <c r="FGH753" s="456"/>
      <c r="FGI753" s="456"/>
      <c r="FGJ753" s="456"/>
      <c r="FGK753" s="456"/>
      <c r="FGL753" s="456"/>
      <c r="FGM753" s="456"/>
      <c r="FGN753" s="456"/>
      <c r="FGO753" s="456"/>
      <c r="FGP753" s="456"/>
      <c r="FGQ753" s="456"/>
      <c r="FGR753" s="456"/>
      <c r="FGS753" s="456"/>
      <c r="FGT753" s="456"/>
      <c r="FGU753" s="456"/>
      <c r="FGV753" s="456"/>
      <c r="FGW753" s="456"/>
      <c r="FGX753" s="456"/>
      <c r="FGY753" s="456"/>
      <c r="FGZ753" s="456"/>
      <c r="FHA753" s="456"/>
      <c r="FHB753" s="456"/>
      <c r="FHC753" s="456"/>
      <c r="FHD753" s="456"/>
      <c r="FHE753" s="456"/>
      <c r="FHF753" s="456"/>
      <c r="FHG753" s="456"/>
      <c r="FHH753" s="456"/>
      <c r="FHI753" s="456"/>
      <c r="FHJ753" s="456"/>
      <c r="FHK753" s="456"/>
      <c r="FHL753" s="456"/>
      <c r="FHM753" s="456"/>
      <c r="FHN753" s="456"/>
      <c r="FHO753" s="456"/>
      <c r="FHP753" s="456"/>
      <c r="FHQ753" s="456"/>
      <c r="FHR753" s="456"/>
      <c r="FHS753" s="456"/>
      <c r="FHT753" s="456"/>
      <c r="FHU753" s="456"/>
      <c r="FHV753" s="456"/>
      <c r="FHW753" s="456"/>
      <c r="FHX753" s="456"/>
      <c r="FHY753" s="456"/>
      <c r="FHZ753" s="456"/>
      <c r="FIA753" s="456"/>
      <c r="FIB753" s="456"/>
      <c r="FIC753" s="456"/>
      <c r="FID753" s="456"/>
      <c r="FIE753" s="456"/>
      <c r="FIF753" s="456"/>
      <c r="FIG753" s="456"/>
      <c r="FIH753" s="456"/>
      <c r="FII753" s="456"/>
      <c r="FIJ753" s="456"/>
      <c r="FIK753" s="456"/>
      <c r="FIL753" s="456"/>
      <c r="FIM753" s="456"/>
      <c r="FIN753" s="456"/>
      <c r="FIO753" s="456"/>
      <c r="FIP753" s="456"/>
      <c r="FIQ753" s="456"/>
      <c r="FIR753" s="456"/>
      <c r="FIS753" s="456"/>
      <c r="FIT753" s="456"/>
      <c r="FIU753" s="456"/>
      <c r="FIV753" s="456"/>
      <c r="FIW753" s="456"/>
      <c r="FIX753" s="456"/>
      <c r="FIY753" s="456"/>
      <c r="FIZ753" s="456"/>
      <c r="FJA753" s="456"/>
      <c r="FJB753" s="456"/>
      <c r="FJC753" s="456"/>
      <c r="FJD753" s="456"/>
      <c r="FJE753" s="456"/>
      <c r="FJF753" s="456"/>
      <c r="FJG753" s="456"/>
      <c r="FJH753" s="456"/>
      <c r="FJI753" s="456"/>
      <c r="FJJ753" s="456"/>
      <c r="FJK753" s="456"/>
      <c r="FJL753" s="456"/>
      <c r="FJM753" s="456"/>
      <c r="FJN753" s="456"/>
      <c r="FJO753" s="456"/>
      <c r="FJP753" s="456"/>
      <c r="FJQ753" s="456"/>
      <c r="FJR753" s="456"/>
      <c r="FJS753" s="456"/>
      <c r="FJT753" s="456"/>
      <c r="FJU753" s="456"/>
      <c r="FJV753" s="456"/>
      <c r="FJW753" s="456"/>
      <c r="FJX753" s="456"/>
      <c r="FJY753" s="456"/>
      <c r="FJZ753" s="456"/>
      <c r="FKA753" s="456"/>
      <c r="FKB753" s="456"/>
      <c r="FKC753" s="456"/>
      <c r="FKD753" s="456"/>
      <c r="FKE753" s="456"/>
      <c r="FKF753" s="456"/>
      <c r="FKG753" s="456"/>
      <c r="FKH753" s="456"/>
      <c r="FKI753" s="456"/>
      <c r="FKJ753" s="456"/>
      <c r="FKK753" s="456"/>
      <c r="FKL753" s="456"/>
      <c r="FKM753" s="456"/>
      <c r="FKN753" s="456"/>
      <c r="FKO753" s="456"/>
      <c r="FKP753" s="456"/>
      <c r="FKQ753" s="456"/>
      <c r="FKR753" s="456"/>
      <c r="FKS753" s="456"/>
      <c r="FKT753" s="456"/>
      <c r="FKU753" s="456"/>
      <c r="FKV753" s="456"/>
      <c r="FKW753" s="456"/>
      <c r="FKX753" s="456"/>
      <c r="FKY753" s="456"/>
      <c r="FKZ753" s="456"/>
      <c r="FLA753" s="456"/>
      <c r="FLB753" s="456"/>
      <c r="FLC753" s="456"/>
      <c r="FLD753" s="456"/>
      <c r="FLE753" s="456"/>
      <c r="FLF753" s="456"/>
      <c r="FLG753" s="456"/>
      <c r="FLH753" s="456"/>
      <c r="FLI753" s="456"/>
      <c r="FLJ753" s="456"/>
      <c r="FLK753" s="456"/>
      <c r="FLL753" s="456"/>
      <c r="FLM753" s="456"/>
      <c r="FLN753" s="456"/>
      <c r="FLO753" s="456"/>
      <c r="FLP753" s="456"/>
      <c r="FLQ753" s="456"/>
      <c r="FLR753" s="456"/>
      <c r="FLS753" s="456"/>
      <c r="FLT753" s="456"/>
      <c r="FLU753" s="456"/>
      <c r="FLV753" s="456"/>
      <c r="FLW753" s="456"/>
      <c r="FLX753" s="456"/>
      <c r="FLY753" s="456"/>
      <c r="FLZ753" s="456"/>
      <c r="FMA753" s="456"/>
      <c r="FMB753" s="456"/>
      <c r="FMC753" s="456"/>
      <c r="FMD753" s="456"/>
      <c r="FME753" s="456"/>
      <c r="FMF753" s="456"/>
      <c r="FMG753" s="456"/>
      <c r="FMH753" s="456"/>
      <c r="FMI753" s="456"/>
      <c r="FMJ753" s="456"/>
      <c r="FMK753" s="456"/>
      <c r="FML753" s="456"/>
      <c r="FMM753" s="456"/>
      <c r="FMN753" s="456"/>
      <c r="FMO753" s="456"/>
      <c r="FMP753" s="456"/>
      <c r="FMQ753" s="456"/>
      <c r="FMR753" s="456"/>
      <c r="FMS753" s="456"/>
      <c r="FMT753" s="456"/>
      <c r="FMU753" s="456"/>
      <c r="FMV753" s="456"/>
      <c r="FMW753" s="456"/>
      <c r="FMX753" s="456"/>
      <c r="FMY753" s="456"/>
      <c r="FMZ753" s="456"/>
      <c r="FNA753" s="456"/>
      <c r="FNB753" s="456"/>
      <c r="FNC753" s="456"/>
      <c r="FND753" s="456"/>
      <c r="FNE753" s="456"/>
      <c r="FNF753" s="456"/>
      <c r="FNG753" s="456"/>
      <c r="FNH753" s="456"/>
      <c r="FNI753" s="456"/>
      <c r="FNJ753" s="456"/>
      <c r="FNK753" s="456"/>
      <c r="FNL753" s="456"/>
      <c r="FNM753" s="456"/>
      <c r="FNN753" s="456"/>
      <c r="FNO753" s="456"/>
      <c r="FNP753" s="456"/>
      <c r="FNQ753" s="456"/>
      <c r="FNR753" s="456"/>
      <c r="FNS753" s="456"/>
      <c r="FNT753" s="456"/>
      <c r="FNU753" s="456"/>
      <c r="FNV753" s="456"/>
      <c r="FNW753" s="456"/>
      <c r="FNX753" s="456"/>
      <c r="FNY753" s="456"/>
      <c r="FNZ753" s="456"/>
      <c r="FOA753" s="456"/>
      <c r="FOB753" s="456"/>
      <c r="FOC753" s="456"/>
      <c r="FOD753" s="456"/>
      <c r="FOE753" s="456"/>
      <c r="FOF753" s="456"/>
      <c r="FOG753" s="456"/>
      <c r="FOH753" s="456"/>
      <c r="FOI753" s="456"/>
      <c r="FOJ753" s="456"/>
      <c r="FOK753" s="456"/>
      <c r="FOL753" s="456"/>
      <c r="FOM753" s="456"/>
      <c r="FON753" s="456"/>
      <c r="FOO753" s="456"/>
      <c r="FOP753" s="456"/>
      <c r="FOQ753" s="456"/>
      <c r="FOR753" s="456"/>
      <c r="FOS753" s="456"/>
      <c r="FOT753" s="456"/>
      <c r="FOU753" s="456"/>
      <c r="FOV753" s="456"/>
      <c r="FOW753" s="456"/>
      <c r="FOX753" s="456"/>
      <c r="FOY753" s="456"/>
      <c r="FOZ753" s="456"/>
      <c r="FPA753" s="456"/>
      <c r="FPB753" s="456"/>
      <c r="FPC753" s="456"/>
      <c r="FPD753" s="456"/>
      <c r="FPE753" s="456"/>
      <c r="FPF753" s="456"/>
      <c r="FPG753" s="456"/>
      <c r="FPH753" s="456"/>
      <c r="FPI753" s="456"/>
      <c r="FPJ753" s="456"/>
      <c r="FPK753" s="456"/>
      <c r="FPL753" s="456"/>
      <c r="FPM753" s="456"/>
      <c r="FPN753" s="456"/>
      <c r="FPO753" s="456"/>
      <c r="FPP753" s="456"/>
      <c r="FPQ753" s="456"/>
      <c r="FPR753" s="456"/>
      <c r="FPS753" s="456"/>
      <c r="FPT753" s="456"/>
      <c r="FPU753" s="456"/>
      <c r="FPV753" s="456"/>
      <c r="FPW753" s="456"/>
      <c r="FPX753" s="456"/>
      <c r="FPY753" s="456"/>
      <c r="FPZ753" s="456"/>
      <c r="FQA753" s="456"/>
      <c r="FQB753" s="456"/>
      <c r="FQC753" s="456"/>
      <c r="FQD753" s="456"/>
      <c r="FQE753" s="456"/>
      <c r="FQF753" s="456"/>
      <c r="FQG753" s="456"/>
      <c r="FQH753" s="456"/>
      <c r="FQI753" s="456"/>
      <c r="FQJ753" s="456"/>
      <c r="FQK753" s="456"/>
      <c r="FQL753" s="456"/>
      <c r="FQM753" s="456"/>
      <c r="FQN753" s="456"/>
      <c r="FQO753" s="456"/>
      <c r="FQP753" s="456"/>
      <c r="FQQ753" s="456"/>
      <c r="FQR753" s="456"/>
      <c r="FQS753" s="456"/>
      <c r="FQT753" s="456"/>
      <c r="FQU753" s="456"/>
      <c r="FQV753" s="456"/>
      <c r="FQW753" s="456"/>
      <c r="FQX753" s="456"/>
      <c r="FQY753" s="456"/>
      <c r="FQZ753" s="456"/>
      <c r="FRA753" s="456"/>
      <c r="FRB753" s="456"/>
      <c r="FRC753" s="456"/>
      <c r="FRD753" s="456"/>
      <c r="FRE753" s="456"/>
      <c r="FRF753" s="456"/>
      <c r="FRG753" s="456"/>
      <c r="FRH753" s="456"/>
      <c r="FRI753" s="456"/>
      <c r="FRJ753" s="456"/>
      <c r="FRK753" s="456"/>
      <c r="FRL753" s="456"/>
      <c r="FRM753" s="456"/>
      <c r="FRN753" s="456"/>
      <c r="FRO753" s="456"/>
      <c r="FRP753" s="456"/>
      <c r="FRQ753" s="456"/>
      <c r="FRR753" s="456"/>
      <c r="FRS753" s="456"/>
      <c r="FRT753" s="456"/>
      <c r="FRU753" s="456"/>
      <c r="FRV753" s="456"/>
      <c r="FRW753" s="456"/>
      <c r="FRX753" s="456"/>
      <c r="FRY753" s="456"/>
      <c r="FRZ753" s="456"/>
      <c r="FSA753" s="456"/>
      <c r="FSB753" s="456"/>
      <c r="FSC753" s="456"/>
      <c r="FSD753" s="456"/>
      <c r="FSE753" s="456"/>
      <c r="FSF753" s="456"/>
      <c r="FSG753" s="456"/>
      <c r="FSH753" s="456"/>
      <c r="FSI753" s="456"/>
      <c r="FSJ753" s="456"/>
      <c r="FSK753" s="456"/>
      <c r="FSL753" s="456"/>
      <c r="FSM753" s="456"/>
      <c r="FSN753" s="456"/>
      <c r="FSO753" s="456"/>
      <c r="FSP753" s="456"/>
      <c r="FSQ753" s="456"/>
      <c r="FSR753" s="456"/>
      <c r="FSS753" s="456"/>
      <c r="FST753" s="456"/>
      <c r="FSU753" s="456"/>
      <c r="FSV753" s="456"/>
      <c r="FSW753" s="456"/>
      <c r="FSX753" s="456"/>
      <c r="FSY753" s="456"/>
      <c r="FSZ753" s="456"/>
      <c r="FTA753" s="456"/>
      <c r="FTB753" s="456"/>
      <c r="FTC753" s="456"/>
      <c r="FTD753" s="456"/>
      <c r="FTE753" s="456"/>
      <c r="FTF753" s="456"/>
      <c r="FTG753" s="456"/>
      <c r="FTH753" s="456"/>
      <c r="FTI753" s="456"/>
      <c r="FTJ753" s="456"/>
      <c r="FTK753" s="456"/>
      <c r="FTL753" s="456"/>
      <c r="FTM753" s="456"/>
      <c r="FTN753" s="456"/>
      <c r="FTO753" s="456"/>
      <c r="FTP753" s="456"/>
      <c r="FTQ753" s="456"/>
      <c r="FTR753" s="456"/>
      <c r="FTS753" s="456"/>
      <c r="FTT753" s="456"/>
      <c r="FTU753" s="456"/>
      <c r="FTV753" s="456"/>
      <c r="FTW753" s="456"/>
      <c r="FTX753" s="456"/>
      <c r="FTY753" s="456"/>
      <c r="FTZ753" s="456"/>
      <c r="FUA753" s="456"/>
      <c r="FUB753" s="456"/>
      <c r="FUC753" s="456"/>
      <c r="FUD753" s="456"/>
      <c r="FUE753" s="456"/>
      <c r="FUF753" s="456"/>
      <c r="FUG753" s="456"/>
      <c r="FUH753" s="456"/>
      <c r="FUI753" s="456"/>
      <c r="FUJ753" s="456"/>
      <c r="FUK753" s="456"/>
      <c r="FUL753" s="456"/>
      <c r="FUM753" s="456"/>
      <c r="FUN753" s="456"/>
      <c r="FUO753" s="456"/>
      <c r="FUP753" s="456"/>
      <c r="FUQ753" s="456"/>
      <c r="FUR753" s="456"/>
      <c r="FUS753" s="456"/>
      <c r="FUT753" s="456"/>
      <c r="FUU753" s="456"/>
      <c r="FUV753" s="456"/>
      <c r="FUW753" s="456"/>
      <c r="FUX753" s="456"/>
      <c r="FUY753" s="456"/>
      <c r="FUZ753" s="456"/>
      <c r="FVA753" s="456"/>
      <c r="FVB753" s="456"/>
      <c r="FVC753" s="456"/>
      <c r="FVD753" s="456"/>
      <c r="FVE753" s="456"/>
      <c r="FVF753" s="456"/>
      <c r="FVG753" s="456"/>
      <c r="FVH753" s="456"/>
      <c r="FVI753" s="456"/>
      <c r="FVJ753" s="456"/>
      <c r="FVK753" s="456"/>
      <c r="FVL753" s="456"/>
      <c r="FVM753" s="456"/>
      <c r="FVN753" s="456"/>
      <c r="FVO753" s="456"/>
      <c r="FVP753" s="456"/>
      <c r="FVQ753" s="456"/>
      <c r="FVR753" s="456"/>
      <c r="FVS753" s="456"/>
      <c r="FVT753" s="456"/>
      <c r="FVU753" s="456"/>
      <c r="FVV753" s="456"/>
      <c r="FVW753" s="456"/>
      <c r="FVX753" s="456"/>
      <c r="FVY753" s="456"/>
      <c r="FVZ753" s="456"/>
      <c r="FWA753" s="456"/>
      <c r="FWB753" s="456"/>
      <c r="FWC753" s="456"/>
      <c r="FWD753" s="456"/>
      <c r="FWE753" s="456"/>
      <c r="FWF753" s="456"/>
      <c r="FWG753" s="456"/>
      <c r="FWH753" s="456"/>
      <c r="FWI753" s="456"/>
      <c r="FWJ753" s="456"/>
      <c r="FWK753" s="456"/>
      <c r="FWL753" s="456"/>
      <c r="FWM753" s="456"/>
      <c r="FWN753" s="456"/>
      <c r="FWO753" s="456"/>
      <c r="FWP753" s="456"/>
      <c r="FWQ753" s="456"/>
      <c r="FWR753" s="456"/>
      <c r="FWS753" s="456"/>
      <c r="FWT753" s="456"/>
      <c r="FWU753" s="456"/>
      <c r="FWV753" s="456"/>
      <c r="FWW753" s="456"/>
      <c r="FWX753" s="456"/>
      <c r="FWY753" s="456"/>
      <c r="FWZ753" s="456"/>
      <c r="FXA753" s="456"/>
      <c r="FXB753" s="456"/>
      <c r="FXC753" s="456"/>
      <c r="FXD753" s="456"/>
      <c r="FXE753" s="456"/>
      <c r="FXF753" s="456"/>
      <c r="FXG753" s="456"/>
      <c r="FXH753" s="456"/>
      <c r="FXI753" s="456"/>
      <c r="FXJ753" s="456"/>
      <c r="FXK753" s="456"/>
      <c r="FXL753" s="456"/>
      <c r="FXM753" s="456"/>
      <c r="FXN753" s="456"/>
      <c r="FXO753" s="456"/>
      <c r="FXP753" s="456"/>
      <c r="FXQ753" s="456"/>
      <c r="FXR753" s="456"/>
      <c r="FXS753" s="456"/>
      <c r="FXT753" s="456"/>
      <c r="FXU753" s="456"/>
      <c r="FXV753" s="456"/>
      <c r="FXW753" s="456"/>
      <c r="FXX753" s="456"/>
      <c r="FXY753" s="456"/>
      <c r="FXZ753" s="456"/>
      <c r="FYA753" s="456"/>
      <c r="FYB753" s="456"/>
      <c r="FYC753" s="456"/>
      <c r="FYD753" s="456"/>
      <c r="FYE753" s="456"/>
      <c r="FYF753" s="456"/>
      <c r="FYG753" s="456"/>
      <c r="FYH753" s="456"/>
      <c r="FYI753" s="456"/>
      <c r="FYJ753" s="456"/>
      <c r="FYK753" s="456"/>
      <c r="FYL753" s="456"/>
      <c r="FYM753" s="456"/>
      <c r="FYN753" s="456"/>
      <c r="FYO753" s="456"/>
      <c r="FYP753" s="456"/>
      <c r="FYQ753" s="456"/>
      <c r="FYR753" s="456"/>
      <c r="FYS753" s="456"/>
      <c r="FYT753" s="456"/>
      <c r="FYU753" s="456"/>
      <c r="FYV753" s="456"/>
      <c r="FYW753" s="456"/>
      <c r="FYX753" s="456"/>
      <c r="FYY753" s="456"/>
      <c r="FYZ753" s="456"/>
      <c r="FZA753" s="456"/>
      <c r="FZB753" s="456"/>
      <c r="FZC753" s="456"/>
      <c r="FZD753" s="456"/>
      <c r="FZE753" s="456"/>
      <c r="FZF753" s="456"/>
      <c r="FZG753" s="456"/>
      <c r="FZH753" s="456"/>
      <c r="FZI753" s="456"/>
      <c r="FZJ753" s="456"/>
      <c r="FZK753" s="456"/>
      <c r="FZL753" s="456"/>
      <c r="FZM753" s="456"/>
      <c r="FZN753" s="456"/>
      <c r="FZO753" s="456"/>
      <c r="FZP753" s="456"/>
      <c r="FZQ753" s="456"/>
      <c r="FZR753" s="456"/>
      <c r="FZS753" s="456"/>
      <c r="FZT753" s="456"/>
      <c r="FZU753" s="456"/>
      <c r="FZV753" s="456"/>
      <c r="FZW753" s="456"/>
      <c r="FZX753" s="456"/>
      <c r="FZY753" s="456"/>
      <c r="FZZ753" s="456"/>
      <c r="GAA753" s="456"/>
      <c r="GAB753" s="456"/>
      <c r="GAC753" s="456"/>
      <c r="GAD753" s="456"/>
      <c r="GAE753" s="456"/>
      <c r="GAF753" s="456"/>
      <c r="GAG753" s="456"/>
      <c r="GAH753" s="456"/>
      <c r="GAI753" s="456"/>
      <c r="GAJ753" s="456"/>
      <c r="GAK753" s="456"/>
      <c r="GAL753" s="456"/>
      <c r="GAM753" s="456"/>
      <c r="GAN753" s="456"/>
      <c r="GAO753" s="456"/>
      <c r="GAP753" s="456"/>
      <c r="GAQ753" s="456"/>
      <c r="GAR753" s="456"/>
      <c r="GAS753" s="456"/>
      <c r="GAT753" s="456"/>
      <c r="GAU753" s="456"/>
      <c r="GAV753" s="456"/>
      <c r="GAW753" s="456"/>
      <c r="GAX753" s="456"/>
      <c r="GAY753" s="456"/>
      <c r="GAZ753" s="456"/>
      <c r="GBA753" s="456"/>
      <c r="GBB753" s="456"/>
      <c r="GBC753" s="456"/>
      <c r="GBD753" s="456"/>
      <c r="GBE753" s="456"/>
      <c r="GBF753" s="456"/>
      <c r="GBG753" s="456"/>
      <c r="GBH753" s="456"/>
      <c r="GBI753" s="456"/>
      <c r="GBJ753" s="456"/>
      <c r="GBK753" s="456"/>
      <c r="GBL753" s="456"/>
      <c r="GBM753" s="456"/>
      <c r="GBN753" s="456"/>
      <c r="GBO753" s="456"/>
      <c r="GBP753" s="456"/>
      <c r="GBQ753" s="456"/>
      <c r="GBR753" s="456"/>
      <c r="GBS753" s="456"/>
      <c r="GBT753" s="456"/>
      <c r="GBU753" s="456"/>
      <c r="GBV753" s="456"/>
      <c r="GBW753" s="456"/>
      <c r="GBX753" s="456"/>
      <c r="GBY753" s="456"/>
      <c r="GBZ753" s="456"/>
      <c r="GCA753" s="456"/>
      <c r="GCB753" s="456"/>
      <c r="GCC753" s="456"/>
      <c r="GCD753" s="456"/>
      <c r="GCE753" s="456"/>
      <c r="GCF753" s="456"/>
      <c r="GCG753" s="456"/>
      <c r="GCH753" s="456"/>
      <c r="GCI753" s="456"/>
      <c r="GCJ753" s="456"/>
      <c r="GCK753" s="456"/>
      <c r="GCL753" s="456"/>
      <c r="GCM753" s="456"/>
      <c r="GCN753" s="456"/>
      <c r="GCO753" s="456"/>
      <c r="GCP753" s="456"/>
      <c r="GCQ753" s="456"/>
      <c r="GCR753" s="456"/>
      <c r="GCS753" s="456"/>
      <c r="GCT753" s="456"/>
      <c r="GCU753" s="456"/>
      <c r="GCV753" s="456"/>
      <c r="GCW753" s="456"/>
      <c r="GCX753" s="456"/>
      <c r="GCY753" s="456"/>
      <c r="GCZ753" s="456"/>
      <c r="GDA753" s="456"/>
      <c r="GDB753" s="456"/>
      <c r="GDC753" s="456"/>
      <c r="GDD753" s="456"/>
      <c r="GDE753" s="456"/>
      <c r="GDF753" s="456"/>
      <c r="GDG753" s="456"/>
      <c r="GDH753" s="456"/>
      <c r="GDI753" s="456"/>
      <c r="GDJ753" s="456"/>
      <c r="GDK753" s="456"/>
      <c r="GDL753" s="456"/>
      <c r="GDM753" s="456"/>
      <c r="GDN753" s="456"/>
      <c r="GDO753" s="456"/>
      <c r="GDP753" s="456"/>
      <c r="GDQ753" s="456"/>
      <c r="GDR753" s="456"/>
      <c r="GDS753" s="456"/>
      <c r="GDT753" s="456"/>
      <c r="GDU753" s="456"/>
      <c r="GDV753" s="456"/>
      <c r="GDW753" s="456"/>
      <c r="GDX753" s="456"/>
      <c r="GDY753" s="456"/>
      <c r="GDZ753" s="456"/>
      <c r="GEA753" s="456"/>
      <c r="GEB753" s="456"/>
      <c r="GEC753" s="456"/>
      <c r="GED753" s="456"/>
      <c r="GEE753" s="456"/>
      <c r="GEF753" s="456"/>
      <c r="GEG753" s="456"/>
      <c r="GEH753" s="456"/>
      <c r="GEI753" s="456"/>
      <c r="GEJ753" s="456"/>
      <c r="GEK753" s="456"/>
      <c r="GEL753" s="456"/>
      <c r="GEM753" s="456"/>
      <c r="GEN753" s="456"/>
      <c r="GEO753" s="456"/>
      <c r="GEP753" s="456"/>
      <c r="GEQ753" s="456"/>
      <c r="GER753" s="456"/>
      <c r="GES753" s="456"/>
      <c r="GET753" s="456"/>
      <c r="GEU753" s="456"/>
      <c r="GEV753" s="456"/>
      <c r="GEW753" s="456"/>
      <c r="GEX753" s="456"/>
      <c r="GEY753" s="456"/>
      <c r="GEZ753" s="456"/>
      <c r="GFA753" s="456"/>
      <c r="GFB753" s="456"/>
      <c r="GFC753" s="456"/>
      <c r="GFD753" s="456"/>
      <c r="GFE753" s="456"/>
      <c r="GFF753" s="456"/>
      <c r="GFG753" s="456"/>
      <c r="GFH753" s="456"/>
      <c r="GFI753" s="456"/>
      <c r="GFJ753" s="456"/>
      <c r="GFK753" s="456"/>
      <c r="GFL753" s="456"/>
      <c r="GFM753" s="456"/>
      <c r="GFN753" s="456"/>
      <c r="GFO753" s="456"/>
      <c r="GFP753" s="456"/>
      <c r="GFQ753" s="456"/>
      <c r="GFR753" s="456"/>
      <c r="GFS753" s="456"/>
      <c r="GFT753" s="456"/>
      <c r="GFU753" s="456"/>
      <c r="GFV753" s="456"/>
      <c r="GFW753" s="456"/>
      <c r="GFX753" s="456"/>
      <c r="GFY753" s="456"/>
      <c r="GFZ753" s="456"/>
      <c r="GGA753" s="456"/>
      <c r="GGB753" s="456"/>
      <c r="GGC753" s="456"/>
      <c r="GGD753" s="456"/>
      <c r="GGE753" s="456"/>
      <c r="GGF753" s="456"/>
      <c r="GGG753" s="456"/>
      <c r="GGH753" s="456"/>
      <c r="GGI753" s="456"/>
      <c r="GGJ753" s="456"/>
      <c r="GGK753" s="456"/>
      <c r="GGL753" s="456"/>
      <c r="GGM753" s="456"/>
      <c r="GGN753" s="456"/>
      <c r="GGO753" s="456"/>
      <c r="GGP753" s="456"/>
      <c r="GGQ753" s="456"/>
      <c r="GGR753" s="456"/>
      <c r="GGS753" s="456"/>
      <c r="GGT753" s="456"/>
      <c r="GGU753" s="456"/>
      <c r="GGV753" s="456"/>
      <c r="GGW753" s="456"/>
      <c r="GGX753" s="456"/>
      <c r="GGY753" s="456"/>
      <c r="GGZ753" s="456"/>
      <c r="GHA753" s="456"/>
      <c r="GHB753" s="456"/>
      <c r="GHC753" s="456"/>
      <c r="GHD753" s="456"/>
      <c r="GHE753" s="456"/>
      <c r="GHF753" s="456"/>
      <c r="GHG753" s="456"/>
      <c r="GHH753" s="456"/>
      <c r="GHI753" s="456"/>
      <c r="GHJ753" s="456"/>
      <c r="GHK753" s="456"/>
      <c r="GHL753" s="456"/>
      <c r="GHM753" s="456"/>
      <c r="GHN753" s="456"/>
      <c r="GHO753" s="456"/>
      <c r="GHP753" s="456"/>
      <c r="GHQ753" s="456"/>
      <c r="GHR753" s="456"/>
      <c r="GHS753" s="456"/>
      <c r="GHT753" s="456"/>
      <c r="GHU753" s="456"/>
      <c r="GHV753" s="456"/>
      <c r="GHW753" s="456"/>
      <c r="GHX753" s="456"/>
      <c r="GHY753" s="456"/>
      <c r="GHZ753" s="456"/>
      <c r="GIA753" s="456"/>
      <c r="GIB753" s="456"/>
      <c r="GIC753" s="456"/>
      <c r="GID753" s="456"/>
      <c r="GIE753" s="456"/>
      <c r="GIF753" s="456"/>
      <c r="GIG753" s="456"/>
      <c r="GIH753" s="456"/>
      <c r="GII753" s="456"/>
      <c r="GIJ753" s="456"/>
      <c r="GIK753" s="456"/>
      <c r="GIL753" s="456"/>
      <c r="GIM753" s="456"/>
      <c r="GIN753" s="456"/>
      <c r="GIO753" s="456"/>
      <c r="GIP753" s="456"/>
      <c r="GIQ753" s="456"/>
      <c r="GIR753" s="456"/>
      <c r="GIS753" s="456"/>
      <c r="GIT753" s="456"/>
      <c r="GIU753" s="456"/>
      <c r="GIV753" s="456"/>
      <c r="GIW753" s="456"/>
      <c r="GIX753" s="456"/>
      <c r="GIY753" s="456"/>
      <c r="GIZ753" s="456"/>
      <c r="GJA753" s="456"/>
      <c r="GJB753" s="456"/>
      <c r="GJC753" s="456"/>
      <c r="GJD753" s="456"/>
      <c r="GJE753" s="456"/>
      <c r="GJF753" s="456"/>
      <c r="GJG753" s="456"/>
      <c r="GJH753" s="456"/>
      <c r="GJI753" s="456"/>
      <c r="GJJ753" s="456"/>
      <c r="GJK753" s="456"/>
      <c r="GJL753" s="456"/>
      <c r="GJM753" s="456"/>
      <c r="GJN753" s="456"/>
      <c r="GJO753" s="456"/>
      <c r="GJP753" s="456"/>
      <c r="GJQ753" s="456"/>
      <c r="GJR753" s="456"/>
      <c r="GJS753" s="456"/>
      <c r="GJT753" s="456"/>
      <c r="GJU753" s="456"/>
      <c r="GJV753" s="456"/>
      <c r="GJW753" s="456"/>
      <c r="GJX753" s="456"/>
      <c r="GJY753" s="456"/>
      <c r="GJZ753" s="456"/>
      <c r="GKA753" s="456"/>
      <c r="GKB753" s="456"/>
      <c r="GKC753" s="456"/>
      <c r="GKD753" s="456"/>
      <c r="GKE753" s="456"/>
      <c r="GKF753" s="456"/>
      <c r="GKG753" s="456"/>
      <c r="GKH753" s="456"/>
      <c r="GKI753" s="456"/>
      <c r="GKJ753" s="456"/>
      <c r="GKK753" s="456"/>
      <c r="GKL753" s="456"/>
      <c r="GKM753" s="456"/>
      <c r="GKN753" s="456"/>
      <c r="GKO753" s="456"/>
      <c r="GKP753" s="456"/>
      <c r="GKQ753" s="456"/>
      <c r="GKR753" s="456"/>
      <c r="GKS753" s="456"/>
      <c r="GKT753" s="456"/>
      <c r="GKU753" s="456"/>
      <c r="GKV753" s="456"/>
      <c r="GKW753" s="456"/>
      <c r="GKX753" s="456"/>
      <c r="GKY753" s="456"/>
      <c r="GKZ753" s="456"/>
      <c r="GLA753" s="456"/>
      <c r="GLB753" s="456"/>
      <c r="GLC753" s="456"/>
      <c r="GLD753" s="456"/>
      <c r="GLE753" s="456"/>
      <c r="GLF753" s="456"/>
      <c r="GLG753" s="456"/>
      <c r="GLH753" s="456"/>
      <c r="GLI753" s="456"/>
      <c r="GLJ753" s="456"/>
      <c r="GLK753" s="456"/>
      <c r="GLL753" s="456"/>
      <c r="GLM753" s="456"/>
      <c r="GLN753" s="456"/>
      <c r="GLO753" s="456"/>
      <c r="GLP753" s="456"/>
      <c r="GLQ753" s="456"/>
      <c r="GLR753" s="456"/>
      <c r="GLS753" s="456"/>
      <c r="GLT753" s="456"/>
      <c r="GLU753" s="456"/>
      <c r="GLV753" s="456"/>
      <c r="GLW753" s="456"/>
      <c r="GLX753" s="456"/>
      <c r="GLY753" s="456"/>
      <c r="GLZ753" s="456"/>
      <c r="GMA753" s="456"/>
      <c r="GMB753" s="456"/>
      <c r="GMC753" s="456"/>
      <c r="GMD753" s="456"/>
      <c r="GME753" s="456"/>
      <c r="GMF753" s="456"/>
      <c r="GMG753" s="456"/>
      <c r="GMH753" s="456"/>
      <c r="GMI753" s="456"/>
      <c r="GMJ753" s="456"/>
      <c r="GMK753" s="456"/>
      <c r="GML753" s="456"/>
      <c r="GMM753" s="456"/>
      <c r="GMN753" s="456"/>
      <c r="GMO753" s="456"/>
      <c r="GMP753" s="456"/>
      <c r="GMQ753" s="456"/>
      <c r="GMR753" s="456"/>
      <c r="GMS753" s="456"/>
      <c r="GMT753" s="456"/>
      <c r="GMU753" s="456"/>
      <c r="GMV753" s="456"/>
      <c r="GMW753" s="456"/>
      <c r="GMX753" s="456"/>
      <c r="GMY753" s="456"/>
      <c r="GMZ753" s="456"/>
      <c r="GNA753" s="456"/>
      <c r="GNB753" s="456"/>
      <c r="GNC753" s="456"/>
      <c r="GND753" s="456"/>
      <c r="GNE753" s="456"/>
      <c r="GNF753" s="456"/>
      <c r="GNG753" s="456"/>
      <c r="GNH753" s="456"/>
      <c r="GNI753" s="456"/>
      <c r="GNJ753" s="456"/>
      <c r="GNK753" s="456"/>
      <c r="GNL753" s="456"/>
      <c r="GNM753" s="456"/>
      <c r="GNN753" s="456"/>
      <c r="GNO753" s="456"/>
      <c r="GNP753" s="456"/>
      <c r="GNQ753" s="456"/>
      <c r="GNR753" s="456"/>
      <c r="GNS753" s="456"/>
      <c r="GNT753" s="456"/>
      <c r="GNU753" s="456"/>
      <c r="GNV753" s="456"/>
      <c r="GNW753" s="456"/>
      <c r="GNX753" s="456"/>
      <c r="GNY753" s="456"/>
      <c r="GNZ753" s="456"/>
      <c r="GOA753" s="456"/>
      <c r="GOB753" s="456"/>
      <c r="GOC753" s="456"/>
      <c r="GOD753" s="456"/>
      <c r="GOE753" s="456"/>
      <c r="GOF753" s="456"/>
      <c r="GOG753" s="456"/>
      <c r="GOH753" s="456"/>
      <c r="GOI753" s="456"/>
      <c r="GOJ753" s="456"/>
      <c r="GOK753" s="456"/>
      <c r="GOL753" s="456"/>
      <c r="GOM753" s="456"/>
      <c r="GON753" s="456"/>
      <c r="GOO753" s="456"/>
      <c r="GOP753" s="456"/>
      <c r="GOQ753" s="456"/>
      <c r="GOR753" s="456"/>
      <c r="GOS753" s="456"/>
      <c r="GOT753" s="456"/>
      <c r="GOU753" s="456"/>
      <c r="GOV753" s="456"/>
      <c r="GOW753" s="456"/>
      <c r="GOX753" s="456"/>
      <c r="GOY753" s="456"/>
      <c r="GOZ753" s="456"/>
      <c r="GPA753" s="456"/>
      <c r="GPB753" s="456"/>
      <c r="GPC753" s="456"/>
      <c r="GPD753" s="456"/>
      <c r="GPE753" s="456"/>
      <c r="GPF753" s="456"/>
      <c r="GPG753" s="456"/>
      <c r="GPH753" s="456"/>
      <c r="GPI753" s="456"/>
      <c r="GPJ753" s="456"/>
      <c r="GPK753" s="456"/>
      <c r="GPL753" s="456"/>
      <c r="GPM753" s="456"/>
      <c r="GPN753" s="456"/>
      <c r="GPO753" s="456"/>
      <c r="GPP753" s="456"/>
      <c r="GPQ753" s="456"/>
      <c r="GPR753" s="456"/>
      <c r="GPS753" s="456"/>
      <c r="GPT753" s="456"/>
      <c r="GPU753" s="456"/>
      <c r="GPV753" s="456"/>
      <c r="GPW753" s="456"/>
      <c r="GPX753" s="456"/>
      <c r="GPY753" s="456"/>
      <c r="GPZ753" s="456"/>
      <c r="GQA753" s="456"/>
      <c r="GQB753" s="456"/>
      <c r="GQC753" s="456"/>
      <c r="GQD753" s="456"/>
      <c r="GQE753" s="456"/>
      <c r="GQF753" s="456"/>
      <c r="GQG753" s="456"/>
      <c r="GQH753" s="456"/>
      <c r="GQI753" s="456"/>
      <c r="GQJ753" s="456"/>
      <c r="GQK753" s="456"/>
      <c r="GQL753" s="456"/>
      <c r="GQM753" s="456"/>
      <c r="GQN753" s="456"/>
      <c r="GQO753" s="456"/>
      <c r="GQP753" s="456"/>
      <c r="GQQ753" s="456"/>
      <c r="GQR753" s="456"/>
      <c r="GQS753" s="456"/>
      <c r="GQT753" s="456"/>
      <c r="GQU753" s="456"/>
      <c r="GQV753" s="456"/>
      <c r="GQW753" s="456"/>
      <c r="GQX753" s="456"/>
      <c r="GQY753" s="456"/>
      <c r="GQZ753" s="456"/>
      <c r="GRA753" s="456"/>
      <c r="GRB753" s="456"/>
      <c r="GRC753" s="456"/>
      <c r="GRD753" s="456"/>
      <c r="GRE753" s="456"/>
      <c r="GRF753" s="456"/>
      <c r="GRG753" s="456"/>
      <c r="GRH753" s="456"/>
      <c r="GRI753" s="456"/>
      <c r="GRJ753" s="456"/>
      <c r="GRK753" s="456"/>
      <c r="GRL753" s="456"/>
      <c r="GRM753" s="456"/>
      <c r="GRN753" s="456"/>
      <c r="GRO753" s="456"/>
      <c r="GRP753" s="456"/>
      <c r="GRQ753" s="456"/>
      <c r="GRR753" s="456"/>
      <c r="GRS753" s="456"/>
      <c r="GRT753" s="456"/>
      <c r="GRU753" s="456"/>
      <c r="GRV753" s="456"/>
      <c r="GRW753" s="456"/>
      <c r="GRX753" s="456"/>
      <c r="GRY753" s="456"/>
      <c r="GRZ753" s="456"/>
      <c r="GSA753" s="456"/>
      <c r="GSB753" s="456"/>
      <c r="GSC753" s="456"/>
      <c r="GSD753" s="456"/>
      <c r="GSE753" s="456"/>
      <c r="GSF753" s="456"/>
      <c r="GSG753" s="456"/>
      <c r="GSH753" s="456"/>
      <c r="GSI753" s="456"/>
      <c r="GSJ753" s="456"/>
      <c r="GSK753" s="456"/>
      <c r="GSL753" s="456"/>
      <c r="GSM753" s="456"/>
      <c r="GSN753" s="456"/>
      <c r="GSO753" s="456"/>
      <c r="GSP753" s="456"/>
      <c r="GSQ753" s="456"/>
      <c r="GSR753" s="456"/>
      <c r="GSS753" s="456"/>
      <c r="GST753" s="456"/>
      <c r="GSU753" s="456"/>
      <c r="GSV753" s="456"/>
      <c r="GSW753" s="456"/>
      <c r="GSX753" s="456"/>
      <c r="GSY753" s="456"/>
      <c r="GSZ753" s="456"/>
      <c r="GTA753" s="456"/>
      <c r="GTB753" s="456"/>
      <c r="GTC753" s="456"/>
      <c r="GTD753" s="456"/>
      <c r="GTE753" s="456"/>
      <c r="GTF753" s="456"/>
      <c r="GTG753" s="456"/>
      <c r="GTH753" s="456"/>
      <c r="GTI753" s="456"/>
      <c r="GTJ753" s="456"/>
      <c r="GTK753" s="456"/>
      <c r="GTL753" s="456"/>
      <c r="GTM753" s="456"/>
      <c r="GTN753" s="456"/>
      <c r="GTO753" s="456"/>
      <c r="GTP753" s="456"/>
      <c r="GTQ753" s="456"/>
      <c r="GTR753" s="456"/>
      <c r="GTS753" s="456"/>
      <c r="GTT753" s="456"/>
      <c r="GTU753" s="456"/>
      <c r="GTV753" s="456"/>
      <c r="GTW753" s="456"/>
      <c r="GTX753" s="456"/>
      <c r="GTY753" s="456"/>
      <c r="GTZ753" s="456"/>
      <c r="GUA753" s="456"/>
      <c r="GUB753" s="456"/>
      <c r="GUC753" s="456"/>
      <c r="GUD753" s="456"/>
      <c r="GUE753" s="456"/>
      <c r="GUF753" s="456"/>
      <c r="GUG753" s="456"/>
      <c r="GUH753" s="456"/>
      <c r="GUI753" s="456"/>
      <c r="GUJ753" s="456"/>
      <c r="GUK753" s="456"/>
      <c r="GUL753" s="456"/>
      <c r="GUM753" s="456"/>
      <c r="GUN753" s="456"/>
      <c r="GUO753" s="456"/>
      <c r="GUP753" s="456"/>
      <c r="GUQ753" s="456"/>
      <c r="GUR753" s="456"/>
      <c r="GUS753" s="456"/>
      <c r="GUT753" s="456"/>
      <c r="GUU753" s="456"/>
      <c r="GUV753" s="456"/>
      <c r="GUW753" s="456"/>
      <c r="GUX753" s="456"/>
      <c r="GUY753" s="456"/>
      <c r="GUZ753" s="456"/>
      <c r="GVA753" s="456"/>
      <c r="GVB753" s="456"/>
      <c r="GVC753" s="456"/>
      <c r="GVD753" s="456"/>
      <c r="GVE753" s="456"/>
      <c r="GVF753" s="456"/>
      <c r="GVG753" s="456"/>
      <c r="GVH753" s="456"/>
      <c r="GVI753" s="456"/>
      <c r="GVJ753" s="456"/>
      <c r="GVK753" s="456"/>
      <c r="GVL753" s="456"/>
      <c r="GVM753" s="456"/>
      <c r="GVN753" s="456"/>
      <c r="GVO753" s="456"/>
      <c r="GVP753" s="456"/>
      <c r="GVQ753" s="456"/>
      <c r="GVR753" s="456"/>
      <c r="GVS753" s="456"/>
      <c r="GVT753" s="456"/>
      <c r="GVU753" s="456"/>
      <c r="GVV753" s="456"/>
      <c r="GVW753" s="456"/>
      <c r="GVX753" s="456"/>
      <c r="GVY753" s="456"/>
      <c r="GVZ753" s="456"/>
      <c r="GWA753" s="456"/>
      <c r="GWB753" s="456"/>
      <c r="GWC753" s="456"/>
      <c r="GWD753" s="456"/>
      <c r="GWE753" s="456"/>
      <c r="GWF753" s="456"/>
      <c r="GWG753" s="456"/>
      <c r="GWH753" s="456"/>
      <c r="GWI753" s="456"/>
      <c r="GWJ753" s="456"/>
      <c r="GWK753" s="456"/>
      <c r="GWL753" s="456"/>
      <c r="GWM753" s="456"/>
      <c r="GWN753" s="456"/>
      <c r="GWO753" s="456"/>
      <c r="GWP753" s="456"/>
      <c r="GWQ753" s="456"/>
      <c r="GWR753" s="456"/>
      <c r="GWS753" s="456"/>
      <c r="GWT753" s="456"/>
      <c r="GWU753" s="456"/>
      <c r="GWV753" s="456"/>
      <c r="GWW753" s="456"/>
      <c r="GWX753" s="456"/>
      <c r="GWY753" s="456"/>
      <c r="GWZ753" s="456"/>
      <c r="GXA753" s="456"/>
      <c r="GXB753" s="456"/>
      <c r="GXC753" s="456"/>
      <c r="GXD753" s="456"/>
      <c r="GXE753" s="456"/>
      <c r="GXF753" s="456"/>
      <c r="GXG753" s="456"/>
      <c r="GXH753" s="456"/>
      <c r="GXI753" s="456"/>
      <c r="GXJ753" s="456"/>
      <c r="GXK753" s="456"/>
      <c r="GXL753" s="456"/>
      <c r="GXM753" s="456"/>
      <c r="GXN753" s="456"/>
      <c r="GXO753" s="456"/>
      <c r="GXP753" s="456"/>
      <c r="GXQ753" s="456"/>
      <c r="GXR753" s="456"/>
      <c r="GXS753" s="456"/>
      <c r="GXT753" s="456"/>
      <c r="GXU753" s="456"/>
      <c r="GXV753" s="456"/>
      <c r="GXW753" s="456"/>
      <c r="GXX753" s="456"/>
      <c r="GXY753" s="456"/>
      <c r="GXZ753" s="456"/>
      <c r="GYA753" s="456"/>
      <c r="GYB753" s="456"/>
      <c r="GYC753" s="456"/>
      <c r="GYD753" s="456"/>
      <c r="GYE753" s="456"/>
      <c r="GYF753" s="456"/>
      <c r="GYG753" s="456"/>
      <c r="GYH753" s="456"/>
      <c r="GYI753" s="456"/>
      <c r="GYJ753" s="456"/>
      <c r="GYK753" s="456"/>
      <c r="GYL753" s="456"/>
      <c r="GYM753" s="456"/>
      <c r="GYN753" s="456"/>
      <c r="GYO753" s="456"/>
      <c r="GYP753" s="456"/>
      <c r="GYQ753" s="456"/>
      <c r="GYR753" s="456"/>
      <c r="GYS753" s="456"/>
      <c r="GYT753" s="456"/>
      <c r="GYU753" s="456"/>
      <c r="GYV753" s="456"/>
      <c r="GYW753" s="456"/>
      <c r="GYX753" s="456"/>
      <c r="GYY753" s="456"/>
      <c r="GYZ753" s="456"/>
      <c r="GZA753" s="456"/>
      <c r="GZB753" s="456"/>
      <c r="GZC753" s="456"/>
      <c r="GZD753" s="456"/>
      <c r="GZE753" s="456"/>
      <c r="GZF753" s="456"/>
      <c r="GZG753" s="456"/>
      <c r="GZH753" s="456"/>
      <c r="GZI753" s="456"/>
      <c r="GZJ753" s="456"/>
      <c r="GZK753" s="456"/>
      <c r="GZL753" s="456"/>
      <c r="GZM753" s="456"/>
      <c r="GZN753" s="456"/>
      <c r="GZO753" s="456"/>
      <c r="GZP753" s="456"/>
      <c r="GZQ753" s="456"/>
      <c r="GZR753" s="456"/>
      <c r="GZS753" s="456"/>
      <c r="GZT753" s="456"/>
      <c r="GZU753" s="456"/>
      <c r="GZV753" s="456"/>
      <c r="GZW753" s="456"/>
      <c r="GZX753" s="456"/>
      <c r="GZY753" s="456"/>
      <c r="GZZ753" s="456"/>
      <c r="HAA753" s="456"/>
      <c r="HAB753" s="456"/>
      <c r="HAC753" s="456"/>
      <c r="HAD753" s="456"/>
      <c r="HAE753" s="456"/>
      <c r="HAF753" s="456"/>
      <c r="HAG753" s="456"/>
      <c r="HAH753" s="456"/>
      <c r="HAI753" s="456"/>
      <c r="HAJ753" s="456"/>
      <c r="HAK753" s="456"/>
      <c r="HAL753" s="456"/>
      <c r="HAM753" s="456"/>
      <c r="HAN753" s="456"/>
      <c r="HAO753" s="456"/>
      <c r="HAP753" s="456"/>
      <c r="HAQ753" s="456"/>
      <c r="HAR753" s="456"/>
      <c r="HAS753" s="456"/>
      <c r="HAT753" s="456"/>
      <c r="HAU753" s="456"/>
      <c r="HAV753" s="456"/>
      <c r="HAW753" s="456"/>
      <c r="HAX753" s="456"/>
      <c r="HAY753" s="456"/>
      <c r="HAZ753" s="456"/>
      <c r="HBA753" s="456"/>
      <c r="HBB753" s="456"/>
      <c r="HBC753" s="456"/>
      <c r="HBD753" s="456"/>
      <c r="HBE753" s="456"/>
      <c r="HBF753" s="456"/>
      <c r="HBG753" s="456"/>
      <c r="HBH753" s="456"/>
      <c r="HBI753" s="456"/>
      <c r="HBJ753" s="456"/>
      <c r="HBK753" s="456"/>
      <c r="HBL753" s="456"/>
      <c r="HBM753" s="456"/>
      <c r="HBN753" s="456"/>
      <c r="HBO753" s="456"/>
      <c r="HBP753" s="456"/>
      <c r="HBQ753" s="456"/>
      <c r="HBR753" s="456"/>
      <c r="HBS753" s="456"/>
      <c r="HBT753" s="456"/>
      <c r="HBU753" s="456"/>
      <c r="HBV753" s="456"/>
      <c r="HBW753" s="456"/>
      <c r="HBX753" s="456"/>
      <c r="HBY753" s="456"/>
      <c r="HBZ753" s="456"/>
      <c r="HCA753" s="456"/>
      <c r="HCB753" s="456"/>
      <c r="HCC753" s="456"/>
      <c r="HCD753" s="456"/>
      <c r="HCE753" s="456"/>
      <c r="HCF753" s="456"/>
      <c r="HCG753" s="456"/>
      <c r="HCH753" s="456"/>
      <c r="HCI753" s="456"/>
      <c r="HCJ753" s="456"/>
      <c r="HCK753" s="456"/>
      <c r="HCL753" s="456"/>
      <c r="HCM753" s="456"/>
      <c r="HCN753" s="456"/>
      <c r="HCO753" s="456"/>
      <c r="HCP753" s="456"/>
      <c r="HCQ753" s="456"/>
      <c r="HCR753" s="456"/>
      <c r="HCS753" s="456"/>
      <c r="HCT753" s="456"/>
      <c r="HCU753" s="456"/>
      <c r="HCV753" s="456"/>
      <c r="HCW753" s="456"/>
      <c r="HCX753" s="456"/>
      <c r="HCY753" s="456"/>
      <c r="HCZ753" s="456"/>
      <c r="HDA753" s="456"/>
      <c r="HDB753" s="456"/>
      <c r="HDC753" s="456"/>
      <c r="HDD753" s="456"/>
      <c r="HDE753" s="456"/>
      <c r="HDF753" s="456"/>
      <c r="HDG753" s="456"/>
      <c r="HDH753" s="456"/>
      <c r="HDI753" s="456"/>
      <c r="HDJ753" s="456"/>
      <c r="HDK753" s="456"/>
      <c r="HDL753" s="456"/>
      <c r="HDM753" s="456"/>
      <c r="HDN753" s="456"/>
      <c r="HDO753" s="456"/>
      <c r="HDP753" s="456"/>
      <c r="HDQ753" s="456"/>
      <c r="HDR753" s="456"/>
      <c r="HDS753" s="456"/>
      <c r="HDT753" s="456"/>
      <c r="HDU753" s="456"/>
      <c r="HDV753" s="456"/>
      <c r="HDW753" s="456"/>
      <c r="HDX753" s="456"/>
      <c r="HDY753" s="456"/>
      <c r="HDZ753" s="456"/>
      <c r="HEA753" s="456"/>
      <c r="HEB753" s="456"/>
      <c r="HEC753" s="456"/>
      <c r="HED753" s="456"/>
      <c r="HEE753" s="456"/>
      <c r="HEF753" s="456"/>
      <c r="HEG753" s="456"/>
      <c r="HEH753" s="456"/>
      <c r="HEI753" s="456"/>
      <c r="HEJ753" s="456"/>
      <c r="HEK753" s="456"/>
      <c r="HEL753" s="456"/>
      <c r="HEM753" s="456"/>
      <c r="HEN753" s="456"/>
      <c r="HEO753" s="456"/>
      <c r="HEP753" s="456"/>
      <c r="HEQ753" s="456"/>
      <c r="HER753" s="456"/>
      <c r="HES753" s="456"/>
      <c r="HET753" s="456"/>
      <c r="HEU753" s="456"/>
      <c r="HEV753" s="456"/>
      <c r="HEW753" s="456"/>
      <c r="HEX753" s="456"/>
      <c r="HEY753" s="456"/>
      <c r="HEZ753" s="456"/>
      <c r="HFA753" s="456"/>
      <c r="HFB753" s="456"/>
      <c r="HFC753" s="456"/>
      <c r="HFD753" s="456"/>
      <c r="HFE753" s="456"/>
      <c r="HFF753" s="456"/>
      <c r="HFG753" s="456"/>
      <c r="HFH753" s="456"/>
      <c r="HFI753" s="456"/>
      <c r="HFJ753" s="456"/>
      <c r="HFK753" s="456"/>
      <c r="HFL753" s="456"/>
      <c r="HFM753" s="456"/>
      <c r="HFN753" s="456"/>
      <c r="HFO753" s="456"/>
      <c r="HFP753" s="456"/>
      <c r="HFQ753" s="456"/>
      <c r="HFR753" s="456"/>
      <c r="HFS753" s="456"/>
      <c r="HFT753" s="456"/>
      <c r="HFU753" s="456"/>
      <c r="HFV753" s="456"/>
      <c r="HFW753" s="456"/>
      <c r="HFX753" s="456"/>
      <c r="HFY753" s="456"/>
      <c r="HFZ753" s="456"/>
      <c r="HGA753" s="456"/>
      <c r="HGB753" s="456"/>
      <c r="HGC753" s="456"/>
      <c r="HGD753" s="456"/>
      <c r="HGE753" s="456"/>
      <c r="HGF753" s="456"/>
      <c r="HGG753" s="456"/>
      <c r="HGH753" s="456"/>
      <c r="HGI753" s="456"/>
      <c r="HGJ753" s="456"/>
      <c r="HGK753" s="456"/>
      <c r="HGL753" s="456"/>
      <c r="HGM753" s="456"/>
      <c r="HGN753" s="456"/>
      <c r="HGO753" s="456"/>
      <c r="HGP753" s="456"/>
      <c r="HGQ753" s="456"/>
      <c r="HGR753" s="456"/>
      <c r="HGS753" s="456"/>
      <c r="HGT753" s="456"/>
      <c r="HGU753" s="456"/>
      <c r="HGV753" s="456"/>
      <c r="HGW753" s="456"/>
      <c r="HGX753" s="456"/>
      <c r="HGY753" s="456"/>
      <c r="HGZ753" s="456"/>
      <c r="HHA753" s="456"/>
      <c r="HHB753" s="456"/>
      <c r="HHC753" s="456"/>
      <c r="HHD753" s="456"/>
      <c r="HHE753" s="456"/>
      <c r="HHF753" s="456"/>
      <c r="HHG753" s="456"/>
      <c r="HHH753" s="456"/>
      <c r="HHI753" s="456"/>
      <c r="HHJ753" s="456"/>
      <c r="HHK753" s="456"/>
      <c r="HHL753" s="456"/>
      <c r="HHM753" s="456"/>
      <c r="HHN753" s="456"/>
      <c r="HHO753" s="456"/>
      <c r="HHP753" s="456"/>
      <c r="HHQ753" s="456"/>
      <c r="HHR753" s="456"/>
      <c r="HHS753" s="456"/>
      <c r="HHT753" s="456"/>
      <c r="HHU753" s="456"/>
      <c r="HHV753" s="456"/>
      <c r="HHW753" s="456"/>
      <c r="HHX753" s="456"/>
      <c r="HHY753" s="456"/>
      <c r="HHZ753" s="456"/>
      <c r="HIA753" s="456"/>
      <c r="HIB753" s="456"/>
      <c r="HIC753" s="456"/>
      <c r="HID753" s="456"/>
      <c r="HIE753" s="456"/>
      <c r="HIF753" s="456"/>
      <c r="HIG753" s="456"/>
      <c r="HIH753" s="456"/>
      <c r="HII753" s="456"/>
      <c r="HIJ753" s="456"/>
      <c r="HIK753" s="456"/>
      <c r="HIL753" s="456"/>
      <c r="HIM753" s="456"/>
      <c r="HIN753" s="456"/>
      <c r="HIO753" s="456"/>
      <c r="HIP753" s="456"/>
      <c r="HIQ753" s="456"/>
      <c r="HIR753" s="456"/>
      <c r="HIS753" s="456"/>
      <c r="HIT753" s="456"/>
      <c r="HIU753" s="456"/>
      <c r="HIV753" s="456"/>
      <c r="HIW753" s="456"/>
      <c r="HIX753" s="456"/>
      <c r="HIY753" s="456"/>
      <c r="HIZ753" s="456"/>
      <c r="HJA753" s="456"/>
      <c r="HJB753" s="456"/>
      <c r="HJC753" s="456"/>
      <c r="HJD753" s="456"/>
      <c r="HJE753" s="456"/>
      <c r="HJF753" s="456"/>
      <c r="HJG753" s="456"/>
      <c r="HJH753" s="456"/>
      <c r="HJI753" s="456"/>
      <c r="HJJ753" s="456"/>
      <c r="HJK753" s="456"/>
      <c r="HJL753" s="456"/>
      <c r="HJM753" s="456"/>
      <c r="HJN753" s="456"/>
      <c r="HJO753" s="456"/>
      <c r="HJP753" s="456"/>
      <c r="HJQ753" s="456"/>
      <c r="HJR753" s="456"/>
      <c r="HJS753" s="456"/>
      <c r="HJT753" s="456"/>
      <c r="HJU753" s="456"/>
      <c r="HJV753" s="456"/>
      <c r="HJW753" s="456"/>
      <c r="HJX753" s="456"/>
      <c r="HJY753" s="456"/>
      <c r="HJZ753" s="456"/>
      <c r="HKA753" s="456"/>
      <c r="HKB753" s="456"/>
      <c r="HKC753" s="456"/>
      <c r="HKD753" s="456"/>
      <c r="HKE753" s="456"/>
      <c r="HKF753" s="456"/>
      <c r="HKG753" s="456"/>
      <c r="HKH753" s="456"/>
      <c r="HKI753" s="456"/>
      <c r="HKJ753" s="456"/>
      <c r="HKK753" s="456"/>
      <c r="HKL753" s="456"/>
      <c r="HKM753" s="456"/>
      <c r="HKN753" s="456"/>
      <c r="HKO753" s="456"/>
      <c r="HKP753" s="456"/>
      <c r="HKQ753" s="456"/>
      <c r="HKR753" s="456"/>
      <c r="HKS753" s="456"/>
      <c r="HKT753" s="456"/>
      <c r="HKU753" s="456"/>
      <c r="HKV753" s="456"/>
      <c r="HKW753" s="456"/>
      <c r="HKX753" s="456"/>
      <c r="HKY753" s="456"/>
      <c r="HKZ753" s="456"/>
      <c r="HLA753" s="456"/>
      <c r="HLB753" s="456"/>
      <c r="HLC753" s="456"/>
      <c r="HLD753" s="456"/>
      <c r="HLE753" s="456"/>
      <c r="HLF753" s="456"/>
      <c r="HLG753" s="456"/>
      <c r="HLH753" s="456"/>
      <c r="HLI753" s="456"/>
      <c r="HLJ753" s="456"/>
      <c r="HLK753" s="456"/>
      <c r="HLL753" s="456"/>
      <c r="HLM753" s="456"/>
      <c r="HLN753" s="456"/>
      <c r="HLO753" s="456"/>
      <c r="HLP753" s="456"/>
      <c r="HLQ753" s="456"/>
      <c r="HLR753" s="456"/>
      <c r="HLS753" s="456"/>
      <c r="HLT753" s="456"/>
      <c r="HLU753" s="456"/>
      <c r="HLV753" s="456"/>
      <c r="HLW753" s="456"/>
      <c r="HLX753" s="456"/>
      <c r="HLY753" s="456"/>
      <c r="HLZ753" s="456"/>
      <c r="HMA753" s="456"/>
      <c r="HMB753" s="456"/>
      <c r="HMC753" s="456"/>
      <c r="HMD753" s="456"/>
      <c r="HME753" s="456"/>
      <c r="HMF753" s="456"/>
      <c r="HMG753" s="456"/>
      <c r="HMH753" s="456"/>
      <c r="HMI753" s="456"/>
      <c r="HMJ753" s="456"/>
      <c r="HMK753" s="456"/>
      <c r="HML753" s="456"/>
      <c r="HMM753" s="456"/>
      <c r="HMN753" s="456"/>
      <c r="HMO753" s="456"/>
      <c r="HMP753" s="456"/>
      <c r="HMQ753" s="456"/>
      <c r="HMR753" s="456"/>
      <c r="HMS753" s="456"/>
      <c r="HMT753" s="456"/>
      <c r="HMU753" s="456"/>
      <c r="HMV753" s="456"/>
      <c r="HMW753" s="456"/>
      <c r="HMX753" s="456"/>
      <c r="HMY753" s="456"/>
      <c r="HMZ753" s="456"/>
      <c r="HNA753" s="456"/>
      <c r="HNB753" s="456"/>
      <c r="HNC753" s="456"/>
      <c r="HND753" s="456"/>
      <c r="HNE753" s="456"/>
      <c r="HNF753" s="456"/>
      <c r="HNG753" s="456"/>
      <c r="HNH753" s="456"/>
      <c r="HNI753" s="456"/>
      <c r="HNJ753" s="456"/>
      <c r="HNK753" s="456"/>
      <c r="HNL753" s="456"/>
      <c r="HNM753" s="456"/>
      <c r="HNN753" s="456"/>
      <c r="HNO753" s="456"/>
      <c r="HNP753" s="456"/>
      <c r="HNQ753" s="456"/>
      <c r="HNR753" s="456"/>
      <c r="HNS753" s="456"/>
      <c r="HNT753" s="456"/>
      <c r="HNU753" s="456"/>
      <c r="HNV753" s="456"/>
      <c r="HNW753" s="456"/>
      <c r="HNX753" s="456"/>
      <c r="HNY753" s="456"/>
      <c r="HNZ753" s="456"/>
      <c r="HOA753" s="456"/>
      <c r="HOB753" s="456"/>
      <c r="HOC753" s="456"/>
      <c r="HOD753" s="456"/>
      <c r="HOE753" s="456"/>
      <c r="HOF753" s="456"/>
      <c r="HOG753" s="456"/>
      <c r="HOH753" s="456"/>
      <c r="HOI753" s="456"/>
      <c r="HOJ753" s="456"/>
      <c r="HOK753" s="456"/>
      <c r="HOL753" s="456"/>
      <c r="HOM753" s="456"/>
      <c r="HON753" s="456"/>
      <c r="HOO753" s="456"/>
      <c r="HOP753" s="456"/>
      <c r="HOQ753" s="456"/>
      <c r="HOR753" s="456"/>
      <c r="HOS753" s="456"/>
      <c r="HOT753" s="456"/>
      <c r="HOU753" s="456"/>
      <c r="HOV753" s="456"/>
      <c r="HOW753" s="456"/>
      <c r="HOX753" s="456"/>
      <c r="HOY753" s="456"/>
      <c r="HOZ753" s="456"/>
      <c r="HPA753" s="456"/>
      <c r="HPB753" s="456"/>
      <c r="HPC753" s="456"/>
      <c r="HPD753" s="456"/>
      <c r="HPE753" s="456"/>
      <c r="HPF753" s="456"/>
      <c r="HPG753" s="456"/>
      <c r="HPH753" s="456"/>
      <c r="HPI753" s="456"/>
      <c r="HPJ753" s="456"/>
      <c r="HPK753" s="456"/>
      <c r="HPL753" s="456"/>
      <c r="HPM753" s="456"/>
      <c r="HPN753" s="456"/>
      <c r="HPO753" s="456"/>
      <c r="HPP753" s="456"/>
      <c r="HPQ753" s="456"/>
      <c r="HPR753" s="456"/>
      <c r="HPS753" s="456"/>
      <c r="HPT753" s="456"/>
      <c r="HPU753" s="456"/>
      <c r="HPV753" s="456"/>
      <c r="HPW753" s="456"/>
      <c r="HPX753" s="456"/>
      <c r="HPY753" s="456"/>
      <c r="HPZ753" s="456"/>
      <c r="HQA753" s="456"/>
      <c r="HQB753" s="456"/>
      <c r="HQC753" s="456"/>
      <c r="HQD753" s="456"/>
      <c r="HQE753" s="456"/>
      <c r="HQF753" s="456"/>
      <c r="HQG753" s="456"/>
      <c r="HQH753" s="456"/>
      <c r="HQI753" s="456"/>
      <c r="HQJ753" s="456"/>
      <c r="HQK753" s="456"/>
      <c r="HQL753" s="456"/>
      <c r="HQM753" s="456"/>
      <c r="HQN753" s="456"/>
      <c r="HQO753" s="456"/>
      <c r="HQP753" s="456"/>
      <c r="HQQ753" s="456"/>
      <c r="HQR753" s="456"/>
      <c r="HQS753" s="456"/>
      <c r="HQT753" s="456"/>
      <c r="HQU753" s="456"/>
      <c r="HQV753" s="456"/>
      <c r="HQW753" s="456"/>
      <c r="HQX753" s="456"/>
      <c r="HQY753" s="456"/>
      <c r="HQZ753" s="456"/>
      <c r="HRA753" s="456"/>
      <c r="HRB753" s="456"/>
      <c r="HRC753" s="456"/>
      <c r="HRD753" s="456"/>
      <c r="HRE753" s="456"/>
      <c r="HRF753" s="456"/>
      <c r="HRG753" s="456"/>
      <c r="HRH753" s="456"/>
      <c r="HRI753" s="456"/>
      <c r="HRJ753" s="456"/>
      <c r="HRK753" s="456"/>
      <c r="HRL753" s="456"/>
      <c r="HRM753" s="456"/>
      <c r="HRN753" s="456"/>
      <c r="HRO753" s="456"/>
      <c r="HRP753" s="456"/>
      <c r="HRQ753" s="456"/>
      <c r="HRR753" s="456"/>
      <c r="HRS753" s="456"/>
      <c r="HRT753" s="456"/>
      <c r="HRU753" s="456"/>
      <c r="HRV753" s="456"/>
      <c r="HRW753" s="456"/>
      <c r="HRX753" s="456"/>
      <c r="HRY753" s="456"/>
      <c r="HRZ753" s="456"/>
      <c r="HSA753" s="456"/>
      <c r="HSB753" s="456"/>
      <c r="HSC753" s="456"/>
      <c r="HSD753" s="456"/>
      <c r="HSE753" s="456"/>
      <c r="HSF753" s="456"/>
      <c r="HSG753" s="456"/>
      <c r="HSH753" s="456"/>
      <c r="HSI753" s="456"/>
      <c r="HSJ753" s="456"/>
      <c r="HSK753" s="456"/>
      <c r="HSL753" s="456"/>
      <c r="HSM753" s="456"/>
      <c r="HSN753" s="456"/>
      <c r="HSO753" s="456"/>
      <c r="HSP753" s="456"/>
      <c r="HSQ753" s="456"/>
      <c r="HSR753" s="456"/>
      <c r="HSS753" s="456"/>
      <c r="HST753" s="456"/>
      <c r="HSU753" s="456"/>
      <c r="HSV753" s="456"/>
      <c r="HSW753" s="456"/>
      <c r="HSX753" s="456"/>
      <c r="HSY753" s="456"/>
      <c r="HSZ753" s="456"/>
      <c r="HTA753" s="456"/>
      <c r="HTB753" s="456"/>
      <c r="HTC753" s="456"/>
      <c r="HTD753" s="456"/>
      <c r="HTE753" s="456"/>
      <c r="HTF753" s="456"/>
      <c r="HTG753" s="456"/>
      <c r="HTH753" s="456"/>
      <c r="HTI753" s="456"/>
      <c r="HTJ753" s="456"/>
      <c r="HTK753" s="456"/>
      <c r="HTL753" s="456"/>
      <c r="HTM753" s="456"/>
      <c r="HTN753" s="456"/>
      <c r="HTO753" s="456"/>
      <c r="HTP753" s="456"/>
      <c r="HTQ753" s="456"/>
      <c r="HTR753" s="456"/>
      <c r="HTS753" s="456"/>
      <c r="HTT753" s="456"/>
      <c r="HTU753" s="456"/>
      <c r="HTV753" s="456"/>
      <c r="HTW753" s="456"/>
      <c r="HTX753" s="456"/>
      <c r="HTY753" s="456"/>
      <c r="HTZ753" s="456"/>
      <c r="HUA753" s="456"/>
      <c r="HUB753" s="456"/>
      <c r="HUC753" s="456"/>
      <c r="HUD753" s="456"/>
      <c r="HUE753" s="456"/>
      <c r="HUF753" s="456"/>
      <c r="HUG753" s="456"/>
      <c r="HUH753" s="456"/>
      <c r="HUI753" s="456"/>
      <c r="HUJ753" s="456"/>
      <c r="HUK753" s="456"/>
      <c r="HUL753" s="456"/>
      <c r="HUM753" s="456"/>
      <c r="HUN753" s="456"/>
      <c r="HUO753" s="456"/>
      <c r="HUP753" s="456"/>
      <c r="HUQ753" s="456"/>
      <c r="HUR753" s="456"/>
      <c r="HUS753" s="456"/>
      <c r="HUT753" s="456"/>
      <c r="HUU753" s="456"/>
      <c r="HUV753" s="456"/>
      <c r="HUW753" s="456"/>
      <c r="HUX753" s="456"/>
      <c r="HUY753" s="456"/>
      <c r="HUZ753" s="456"/>
      <c r="HVA753" s="456"/>
      <c r="HVB753" s="456"/>
      <c r="HVC753" s="456"/>
      <c r="HVD753" s="456"/>
      <c r="HVE753" s="456"/>
      <c r="HVF753" s="456"/>
      <c r="HVG753" s="456"/>
      <c r="HVH753" s="456"/>
      <c r="HVI753" s="456"/>
      <c r="HVJ753" s="456"/>
      <c r="HVK753" s="456"/>
      <c r="HVL753" s="456"/>
      <c r="HVM753" s="456"/>
      <c r="HVN753" s="456"/>
      <c r="HVO753" s="456"/>
      <c r="HVP753" s="456"/>
      <c r="HVQ753" s="456"/>
      <c r="HVR753" s="456"/>
      <c r="HVS753" s="456"/>
      <c r="HVT753" s="456"/>
      <c r="HVU753" s="456"/>
      <c r="HVV753" s="456"/>
      <c r="HVW753" s="456"/>
      <c r="HVX753" s="456"/>
      <c r="HVY753" s="456"/>
      <c r="HVZ753" s="456"/>
      <c r="HWA753" s="456"/>
      <c r="HWB753" s="456"/>
      <c r="HWC753" s="456"/>
      <c r="HWD753" s="456"/>
      <c r="HWE753" s="456"/>
      <c r="HWF753" s="456"/>
      <c r="HWG753" s="456"/>
      <c r="HWH753" s="456"/>
      <c r="HWI753" s="456"/>
      <c r="HWJ753" s="456"/>
      <c r="HWK753" s="456"/>
      <c r="HWL753" s="456"/>
      <c r="HWM753" s="456"/>
      <c r="HWN753" s="456"/>
      <c r="HWO753" s="456"/>
      <c r="HWP753" s="456"/>
      <c r="HWQ753" s="456"/>
      <c r="HWR753" s="456"/>
      <c r="HWS753" s="456"/>
      <c r="HWT753" s="456"/>
      <c r="HWU753" s="456"/>
      <c r="HWV753" s="456"/>
      <c r="HWW753" s="456"/>
      <c r="HWX753" s="456"/>
      <c r="HWY753" s="456"/>
      <c r="HWZ753" s="456"/>
      <c r="HXA753" s="456"/>
      <c r="HXB753" s="456"/>
      <c r="HXC753" s="456"/>
      <c r="HXD753" s="456"/>
      <c r="HXE753" s="456"/>
      <c r="HXF753" s="456"/>
      <c r="HXG753" s="456"/>
      <c r="HXH753" s="456"/>
      <c r="HXI753" s="456"/>
      <c r="HXJ753" s="456"/>
      <c r="HXK753" s="456"/>
      <c r="HXL753" s="456"/>
      <c r="HXM753" s="456"/>
      <c r="HXN753" s="456"/>
      <c r="HXO753" s="456"/>
      <c r="HXP753" s="456"/>
      <c r="HXQ753" s="456"/>
      <c r="HXR753" s="456"/>
      <c r="HXS753" s="456"/>
      <c r="HXT753" s="456"/>
      <c r="HXU753" s="456"/>
      <c r="HXV753" s="456"/>
      <c r="HXW753" s="456"/>
      <c r="HXX753" s="456"/>
      <c r="HXY753" s="456"/>
      <c r="HXZ753" s="456"/>
      <c r="HYA753" s="456"/>
      <c r="HYB753" s="456"/>
      <c r="HYC753" s="456"/>
      <c r="HYD753" s="456"/>
      <c r="HYE753" s="456"/>
      <c r="HYF753" s="456"/>
      <c r="HYG753" s="456"/>
      <c r="HYH753" s="456"/>
      <c r="HYI753" s="456"/>
      <c r="HYJ753" s="456"/>
      <c r="HYK753" s="456"/>
      <c r="HYL753" s="456"/>
      <c r="HYM753" s="456"/>
      <c r="HYN753" s="456"/>
      <c r="HYO753" s="456"/>
      <c r="HYP753" s="456"/>
      <c r="HYQ753" s="456"/>
      <c r="HYR753" s="456"/>
      <c r="HYS753" s="456"/>
      <c r="HYT753" s="456"/>
      <c r="HYU753" s="456"/>
      <c r="HYV753" s="456"/>
      <c r="HYW753" s="456"/>
      <c r="HYX753" s="456"/>
      <c r="HYY753" s="456"/>
      <c r="HYZ753" s="456"/>
      <c r="HZA753" s="456"/>
      <c r="HZB753" s="456"/>
      <c r="HZC753" s="456"/>
      <c r="HZD753" s="456"/>
      <c r="HZE753" s="456"/>
      <c r="HZF753" s="456"/>
      <c r="HZG753" s="456"/>
      <c r="HZH753" s="456"/>
      <c r="HZI753" s="456"/>
      <c r="HZJ753" s="456"/>
      <c r="HZK753" s="456"/>
      <c r="HZL753" s="456"/>
      <c r="HZM753" s="456"/>
      <c r="HZN753" s="456"/>
      <c r="HZO753" s="456"/>
      <c r="HZP753" s="456"/>
      <c r="HZQ753" s="456"/>
      <c r="HZR753" s="456"/>
      <c r="HZS753" s="456"/>
      <c r="HZT753" s="456"/>
      <c r="HZU753" s="456"/>
      <c r="HZV753" s="456"/>
      <c r="HZW753" s="456"/>
      <c r="HZX753" s="456"/>
      <c r="HZY753" s="456"/>
      <c r="HZZ753" s="456"/>
      <c r="IAA753" s="456"/>
      <c r="IAB753" s="456"/>
      <c r="IAC753" s="456"/>
      <c r="IAD753" s="456"/>
      <c r="IAE753" s="456"/>
      <c r="IAF753" s="456"/>
      <c r="IAG753" s="456"/>
      <c r="IAH753" s="456"/>
      <c r="IAI753" s="456"/>
      <c r="IAJ753" s="456"/>
      <c r="IAK753" s="456"/>
      <c r="IAL753" s="456"/>
      <c r="IAM753" s="456"/>
      <c r="IAN753" s="456"/>
      <c r="IAO753" s="456"/>
      <c r="IAP753" s="456"/>
      <c r="IAQ753" s="456"/>
      <c r="IAR753" s="456"/>
      <c r="IAS753" s="456"/>
      <c r="IAT753" s="456"/>
      <c r="IAU753" s="456"/>
      <c r="IAV753" s="456"/>
      <c r="IAW753" s="456"/>
      <c r="IAX753" s="456"/>
      <c r="IAY753" s="456"/>
      <c r="IAZ753" s="456"/>
      <c r="IBA753" s="456"/>
      <c r="IBB753" s="456"/>
      <c r="IBC753" s="456"/>
      <c r="IBD753" s="456"/>
      <c r="IBE753" s="456"/>
      <c r="IBF753" s="456"/>
      <c r="IBG753" s="456"/>
      <c r="IBH753" s="456"/>
      <c r="IBI753" s="456"/>
      <c r="IBJ753" s="456"/>
      <c r="IBK753" s="456"/>
      <c r="IBL753" s="456"/>
      <c r="IBM753" s="456"/>
      <c r="IBN753" s="456"/>
      <c r="IBO753" s="456"/>
      <c r="IBP753" s="456"/>
      <c r="IBQ753" s="456"/>
      <c r="IBR753" s="456"/>
      <c r="IBS753" s="456"/>
      <c r="IBT753" s="456"/>
      <c r="IBU753" s="456"/>
      <c r="IBV753" s="456"/>
      <c r="IBW753" s="456"/>
      <c r="IBX753" s="456"/>
      <c r="IBY753" s="456"/>
      <c r="IBZ753" s="456"/>
      <c r="ICA753" s="456"/>
      <c r="ICB753" s="456"/>
      <c r="ICC753" s="456"/>
      <c r="ICD753" s="456"/>
      <c r="ICE753" s="456"/>
      <c r="ICF753" s="456"/>
      <c r="ICG753" s="456"/>
      <c r="ICH753" s="456"/>
      <c r="ICI753" s="456"/>
      <c r="ICJ753" s="456"/>
      <c r="ICK753" s="456"/>
      <c r="ICL753" s="456"/>
      <c r="ICM753" s="456"/>
      <c r="ICN753" s="456"/>
      <c r="ICO753" s="456"/>
      <c r="ICP753" s="456"/>
      <c r="ICQ753" s="456"/>
      <c r="ICR753" s="456"/>
      <c r="ICS753" s="456"/>
      <c r="ICT753" s="456"/>
      <c r="ICU753" s="456"/>
      <c r="ICV753" s="456"/>
      <c r="ICW753" s="456"/>
      <c r="ICX753" s="456"/>
      <c r="ICY753" s="456"/>
      <c r="ICZ753" s="456"/>
      <c r="IDA753" s="456"/>
      <c r="IDB753" s="456"/>
      <c r="IDC753" s="456"/>
      <c r="IDD753" s="456"/>
      <c r="IDE753" s="456"/>
      <c r="IDF753" s="456"/>
      <c r="IDG753" s="456"/>
      <c r="IDH753" s="456"/>
      <c r="IDI753" s="456"/>
      <c r="IDJ753" s="456"/>
      <c r="IDK753" s="456"/>
      <c r="IDL753" s="456"/>
      <c r="IDM753" s="456"/>
      <c r="IDN753" s="456"/>
      <c r="IDO753" s="456"/>
      <c r="IDP753" s="456"/>
      <c r="IDQ753" s="456"/>
      <c r="IDR753" s="456"/>
      <c r="IDS753" s="456"/>
      <c r="IDT753" s="456"/>
      <c r="IDU753" s="456"/>
      <c r="IDV753" s="456"/>
      <c r="IDW753" s="456"/>
      <c r="IDX753" s="456"/>
      <c r="IDY753" s="456"/>
      <c r="IDZ753" s="456"/>
      <c r="IEA753" s="456"/>
      <c r="IEB753" s="456"/>
      <c r="IEC753" s="456"/>
      <c r="IED753" s="456"/>
      <c r="IEE753" s="456"/>
      <c r="IEF753" s="456"/>
      <c r="IEG753" s="456"/>
      <c r="IEH753" s="456"/>
      <c r="IEI753" s="456"/>
      <c r="IEJ753" s="456"/>
      <c r="IEK753" s="456"/>
      <c r="IEL753" s="456"/>
      <c r="IEM753" s="456"/>
      <c r="IEN753" s="456"/>
      <c r="IEO753" s="456"/>
      <c r="IEP753" s="456"/>
      <c r="IEQ753" s="456"/>
      <c r="IER753" s="456"/>
      <c r="IES753" s="456"/>
      <c r="IET753" s="456"/>
      <c r="IEU753" s="456"/>
      <c r="IEV753" s="456"/>
      <c r="IEW753" s="456"/>
      <c r="IEX753" s="456"/>
      <c r="IEY753" s="456"/>
      <c r="IEZ753" s="456"/>
      <c r="IFA753" s="456"/>
      <c r="IFB753" s="456"/>
      <c r="IFC753" s="456"/>
      <c r="IFD753" s="456"/>
      <c r="IFE753" s="456"/>
      <c r="IFF753" s="456"/>
      <c r="IFG753" s="456"/>
      <c r="IFH753" s="456"/>
      <c r="IFI753" s="456"/>
      <c r="IFJ753" s="456"/>
      <c r="IFK753" s="456"/>
      <c r="IFL753" s="456"/>
      <c r="IFM753" s="456"/>
      <c r="IFN753" s="456"/>
      <c r="IFO753" s="456"/>
      <c r="IFP753" s="456"/>
      <c r="IFQ753" s="456"/>
      <c r="IFR753" s="456"/>
      <c r="IFS753" s="456"/>
      <c r="IFT753" s="456"/>
      <c r="IFU753" s="456"/>
      <c r="IFV753" s="456"/>
      <c r="IFW753" s="456"/>
      <c r="IFX753" s="456"/>
      <c r="IFY753" s="456"/>
      <c r="IFZ753" s="456"/>
      <c r="IGA753" s="456"/>
      <c r="IGB753" s="456"/>
      <c r="IGC753" s="456"/>
      <c r="IGD753" s="456"/>
      <c r="IGE753" s="456"/>
      <c r="IGF753" s="456"/>
      <c r="IGG753" s="456"/>
      <c r="IGH753" s="456"/>
      <c r="IGI753" s="456"/>
      <c r="IGJ753" s="456"/>
      <c r="IGK753" s="456"/>
      <c r="IGL753" s="456"/>
      <c r="IGM753" s="456"/>
      <c r="IGN753" s="456"/>
      <c r="IGO753" s="456"/>
      <c r="IGP753" s="456"/>
      <c r="IGQ753" s="456"/>
      <c r="IGR753" s="456"/>
      <c r="IGS753" s="456"/>
      <c r="IGT753" s="456"/>
      <c r="IGU753" s="456"/>
      <c r="IGV753" s="456"/>
      <c r="IGW753" s="456"/>
      <c r="IGX753" s="456"/>
      <c r="IGY753" s="456"/>
      <c r="IGZ753" s="456"/>
      <c r="IHA753" s="456"/>
      <c r="IHB753" s="456"/>
      <c r="IHC753" s="456"/>
      <c r="IHD753" s="456"/>
      <c r="IHE753" s="456"/>
      <c r="IHF753" s="456"/>
      <c r="IHG753" s="456"/>
      <c r="IHH753" s="456"/>
      <c r="IHI753" s="456"/>
      <c r="IHJ753" s="456"/>
      <c r="IHK753" s="456"/>
      <c r="IHL753" s="456"/>
      <c r="IHM753" s="456"/>
      <c r="IHN753" s="456"/>
      <c r="IHO753" s="456"/>
      <c r="IHP753" s="456"/>
      <c r="IHQ753" s="456"/>
      <c r="IHR753" s="456"/>
      <c r="IHS753" s="456"/>
      <c r="IHT753" s="456"/>
      <c r="IHU753" s="456"/>
      <c r="IHV753" s="456"/>
      <c r="IHW753" s="456"/>
      <c r="IHX753" s="456"/>
      <c r="IHY753" s="456"/>
      <c r="IHZ753" s="456"/>
      <c r="IIA753" s="456"/>
      <c r="IIB753" s="456"/>
      <c r="IIC753" s="456"/>
      <c r="IID753" s="456"/>
      <c r="IIE753" s="456"/>
      <c r="IIF753" s="456"/>
      <c r="IIG753" s="456"/>
      <c r="IIH753" s="456"/>
      <c r="III753" s="456"/>
      <c r="IIJ753" s="456"/>
      <c r="IIK753" s="456"/>
      <c r="IIL753" s="456"/>
      <c r="IIM753" s="456"/>
      <c r="IIN753" s="456"/>
      <c r="IIO753" s="456"/>
      <c r="IIP753" s="456"/>
      <c r="IIQ753" s="456"/>
      <c r="IIR753" s="456"/>
      <c r="IIS753" s="456"/>
      <c r="IIT753" s="456"/>
      <c r="IIU753" s="456"/>
      <c r="IIV753" s="456"/>
      <c r="IIW753" s="456"/>
      <c r="IIX753" s="456"/>
      <c r="IIY753" s="456"/>
      <c r="IIZ753" s="456"/>
      <c r="IJA753" s="456"/>
      <c r="IJB753" s="456"/>
      <c r="IJC753" s="456"/>
      <c r="IJD753" s="456"/>
      <c r="IJE753" s="456"/>
      <c r="IJF753" s="456"/>
      <c r="IJG753" s="456"/>
      <c r="IJH753" s="456"/>
      <c r="IJI753" s="456"/>
      <c r="IJJ753" s="456"/>
      <c r="IJK753" s="456"/>
      <c r="IJL753" s="456"/>
      <c r="IJM753" s="456"/>
      <c r="IJN753" s="456"/>
      <c r="IJO753" s="456"/>
      <c r="IJP753" s="456"/>
      <c r="IJQ753" s="456"/>
      <c r="IJR753" s="456"/>
      <c r="IJS753" s="456"/>
      <c r="IJT753" s="456"/>
      <c r="IJU753" s="456"/>
      <c r="IJV753" s="456"/>
      <c r="IJW753" s="456"/>
      <c r="IJX753" s="456"/>
      <c r="IJY753" s="456"/>
      <c r="IJZ753" s="456"/>
      <c r="IKA753" s="456"/>
      <c r="IKB753" s="456"/>
      <c r="IKC753" s="456"/>
      <c r="IKD753" s="456"/>
      <c r="IKE753" s="456"/>
      <c r="IKF753" s="456"/>
      <c r="IKG753" s="456"/>
      <c r="IKH753" s="456"/>
      <c r="IKI753" s="456"/>
      <c r="IKJ753" s="456"/>
      <c r="IKK753" s="456"/>
      <c r="IKL753" s="456"/>
      <c r="IKM753" s="456"/>
      <c r="IKN753" s="456"/>
      <c r="IKO753" s="456"/>
      <c r="IKP753" s="456"/>
      <c r="IKQ753" s="456"/>
      <c r="IKR753" s="456"/>
      <c r="IKS753" s="456"/>
      <c r="IKT753" s="456"/>
      <c r="IKU753" s="456"/>
      <c r="IKV753" s="456"/>
      <c r="IKW753" s="456"/>
      <c r="IKX753" s="456"/>
      <c r="IKY753" s="456"/>
      <c r="IKZ753" s="456"/>
      <c r="ILA753" s="456"/>
      <c r="ILB753" s="456"/>
      <c r="ILC753" s="456"/>
      <c r="ILD753" s="456"/>
      <c r="ILE753" s="456"/>
      <c r="ILF753" s="456"/>
      <c r="ILG753" s="456"/>
      <c r="ILH753" s="456"/>
      <c r="ILI753" s="456"/>
      <c r="ILJ753" s="456"/>
      <c r="ILK753" s="456"/>
      <c r="ILL753" s="456"/>
      <c r="ILM753" s="456"/>
      <c r="ILN753" s="456"/>
      <c r="ILO753" s="456"/>
      <c r="ILP753" s="456"/>
      <c r="ILQ753" s="456"/>
      <c r="ILR753" s="456"/>
      <c r="ILS753" s="456"/>
      <c r="ILT753" s="456"/>
      <c r="ILU753" s="456"/>
      <c r="ILV753" s="456"/>
      <c r="ILW753" s="456"/>
      <c r="ILX753" s="456"/>
      <c r="ILY753" s="456"/>
      <c r="ILZ753" s="456"/>
      <c r="IMA753" s="456"/>
      <c r="IMB753" s="456"/>
      <c r="IMC753" s="456"/>
      <c r="IMD753" s="456"/>
      <c r="IME753" s="456"/>
      <c r="IMF753" s="456"/>
      <c r="IMG753" s="456"/>
      <c r="IMH753" s="456"/>
      <c r="IMI753" s="456"/>
      <c r="IMJ753" s="456"/>
      <c r="IMK753" s="456"/>
      <c r="IML753" s="456"/>
      <c r="IMM753" s="456"/>
      <c r="IMN753" s="456"/>
      <c r="IMO753" s="456"/>
      <c r="IMP753" s="456"/>
      <c r="IMQ753" s="456"/>
      <c r="IMR753" s="456"/>
      <c r="IMS753" s="456"/>
      <c r="IMT753" s="456"/>
      <c r="IMU753" s="456"/>
      <c r="IMV753" s="456"/>
      <c r="IMW753" s="456"/>
      <c r="IMX753" s="456"/>
      <c r="IMY753" s="456"/>
      <c r="IMZ753" s="456"/>
      <c r="INA753" s="456"/>
      <c r="INB753" s="456"/>
      <c r="INC753" s="456"/>
      <c r="IND753" s="456"/>
      <c r="INE753" s="456"/>
      <c r="INF753" s="456"/>
      <c r="ING753" s="456"/>
      <c r="INH753" s="456"/>
      <c r="INI753" s="456"/>
      <c r="INJ753" s="456"/>
      <c r="INK753" s="456"/>
      <c r="INL753" s="456"/>
      <c r="INM753" s="456"/>
      <c r="INN753" s="456"/>
      <c r="INO753" s="456"/>
      <c r="INP753" s="456"/>
      <c r="INQ753" s="456"/>
      <c r="INR753" s="456"/>
      <c r="INS753" s="456"/>
      <c r="INT753" s="456"/>
      <c r="INU753" s="456"/>
      <c r="INV753" s="456"/>
      <c r="INW753" s="456"/>
      <c r="INX753" s="456"/>
      <c r="INY753" s="456"/>
      <c r="INZ753" s="456"/>
      <c r="IOA753" s="456"/>
      <c r="IOB753" s="456"/>
      <c r="IOC753" s="456"/>
      <c r="IOD753" s="456"/>
      <c r="IOE753" s="456"/>
      <c r="IOF753" s="456"/>
      <c r="IOG753" s="456"/>
      <c r="IOH753" s="456"/>
      <c r="IOI753" s="456"/>
      <c r="IOJ753" s="456"/>
      <c r="IOK753" s="456"/>
      <c r="IOL753" s="456"/>
      <c r="IOM753" s="456"/>
      <c r="ION753" s="456"/>
      <c r="IOO753" s="456"/>
      <c r="IOP753" s="456"/>
      <c r="IOQ753" s="456"/>
      <c r="IOR753" s="456"/>
      <c r="IOS753" s="456"/>
      <c r="IOT753" s="456"/>
      <c r="IOU753" s="456"/>
      <c r="IOV753" s="456"/>
      <c r="IOW753" s="456"/>
      <c r="IOX753" s="456"/>
      <c r="IOY753" s="456"/>
      <c r="IOZ753" s="456"/>
      <c r="IPA753" s="456"/>
      <c r="IPB753" s="456"/>
      <c r="IPC753" s="456"/>
      <c r="IPD753" s="456"/>
      <c r="IPE753" s="456"/>
      <c r="IPF753" s="456"/>
      <c r="IPG753" s="456"/>
      <c r="IPH753" s="456"/>
      <c r="IPI753" s="456"/>
      <c r="IPJ753" s="456"/>
      <c r="IPK753" s="456"/>
      <c r="IPL753" s="456"/>
      <c r="IPM753" s="456"/>
      <c r="IPN753" s="456"/>
      <c r="IPO753" s="456"/>
      <c r="IPP753" s="456"/>
      <c r="IPQ753" s="456"/>
      <c r="IPR753" s="456"/>
      <c r="IPS753" s="456"/>
      <c r="IPT753" s="456"/>
      <c r="IPU753" s="456"/>
      <c r="IPV753" s="456"/>
      <c r="IPW753" s="456"/>
      <c r="IPX753" s="456"/>
      <c r="IPY753" s="456"/>
      <c r="IPZ753" s="456"/>
      <c r="IQA753" s="456"/>
      <c r="IQB753" s="456"/>
      <c r="IQC753" s="456"/>
      <c r="IQD753" s="456"/>
      <c r="IQE753" s="456"/>
      <c r="IQF753" s="456"/>
      <c r="IQG753" s="456"/>
      <c r="IQH753" s="456"/>
      <c r="IQI753" s="456"/>
      <c r="IQJ753" s="456"/>
      <c r="IQK753" s="456"/>
      <c r="IQL753" s="456"/>
      <c r="IQM753" s="456"/>
      <c r="IQN753" s="456"/>
      <c r="IQO753" s="456"/>
      <c r="IQP753" s="456"/>
      <c r="IQQ753" s="456"/>
      <c r="IQR753" s="456"/>
      <c r="IQS753" s="456"/>
      <c r="IQT753" s="456"/>
      <c r="IQU753" s="456"/>
      <c r="IQV753" s="456"/>
      <c r="IQW753" s="456"/>
      <c r="IQX753" s="456"/>
      <c r="IQY753" s="456"/>
      <c r="IQZ753" s="456"/>
      <c r="IRA753" s="456"/>
      <c r="IRB753" s="456"/>
      <c r="IRC753" s="456"/>
      <c r="IRD753" s="456"/>
      <c r="IRE753" s="456"/>
      <c r="IRF753" s="456"/>
      <c r="IRG753" s="456"/>
      <c r="IRH753" s="456"/>
      <c r="IRI753" s="456"/>
      <c r="IRJ753" s="456"/>
      <c r="IRK753" s="456"/>
      <c r="IRL753" s="456"/>
      <c r="IRM753" s="456"/>
      <c r="IRN753" s="456"/>
      <c r="IRO753" s="456"/>
      <c r="IRP753" s="456"/>
      <c r="IRQ753" s="456"/>
      <c r="IRR753" s="456"/>
      <c r="IRS753" s="456"/>
      <c r="IRT753" s="456"/>
      <c r="IRU753" s="456"/>
      <c r="IRV753" s="456"/>
      <c r="IRW753" s="456"/>
      <c r="IRX753" s="456"/>
      <c r="IRY753" s="456"/>
      <c r="IRZ753" s="456"/>
      <c r="ISA753" s="456"/>
      <c r="ISB753" s="456"/>
      <c r="ISC753" s="456"/>
      <c r="ISD753" s="456"/>
      <c r="ISE753" s="456"/>
      <c r="ISF753" s="456"/>
      <c r="ISG753" s="456"/>
      <c r="ISH753" s="456"/>
      <c r="ISI753" s="456"/>
      <c r="ISJ753" s="456"/>
      <c r="ISK753" s="456"/>
      <c r="ISL753" s="456"/>
      <c r="ISM753" s="456"/>
      <c r="ISN753" s="456"/>
      <c r="ISO753" s="456"/>
      <c r="ISP753" s="456"/>
      <c r="ISQ753" s="456"/>
      <c r="ISR753" s="456"/>
      <c r="ISS753" s="456"/>
      <c r="IST753" s="456"/>
      <c r="ISU753" s="456"/>
      <c r="ISV753" s="456"/>
      <c r="ISW753" s="456"/>
      <c r="ISX753" s="456"/>
      <c r="ISY753" s="456"/>
      <c r="ISZ753" s="456"/>
      <c r="ITA753" s="456"/>
      <c r="ITB753" s="456"/>
      <c r="ITC753" s="456"/>
      <c r="ITD753" s="456"/>
      <c r="ITE753" s="456"/>
      <c r="ITF753" s="456"/>
      <c r="ITG753" s="456"/>
      <c r="ITH753" s="456"/>
      <c r="ITI753" s="456"/>
      <c r="ITJ753" s="456"/>
      <c r="ITK753" s="456"/>
      <c r="ITL753" s="456"/>
      <c r="ITM753" s="456"/>
      <c r="ITN753" s="456"/>
      <c r="ITO753" s="456"/>
      <c r="ITP753" s="456"/>
      <c r="ITQ753" s="456"/>
      <c r="ITR753" s="456"/>
      <c r="ITS753" s="456"/>
      <c r="ITT753" s="456"/>
      <c r="ITU753" s="456"/>
      <c r="ITV753" s="456"/>
      <c r="ITW753" s="456"/>
      <c r="ITX753" s="456"/>
      <c r="ITY753" s="456"/>
      <c r="ITZ753" s="456"/>
      <c r="IUA753" s="456"/>
      <c r="IUB753" s="456"/>
      <c r="IUC753" s="456"/>
      <c r="IUD753" s="456"/>
      <c r="IUE753" s="456"/>
      <c r="IUF753" s="456"/>
      <c r="IUG753" s="456"/>
      <c r="IUH753" s="456"/>
      <c r="IUI753" s="456"/>
      <c r="IUJ753" s="456"/>
      <c r="IUK753" s="456"/>
      <c r="IUL753" s="456"/>
      <c r="IUM753" s="456"/>
      <c r="IUN753" s="456"/>
      <c r="IUO753" s="456"/>
      <c r="IUP753" s="456"/>
      <c r="IUQ753" s="456"/>
      <c r="IUR753" s="456"/>
      <c r="IUS753" s="456"/>
      <c r="IUT753" s="456"/>
      <c r="IUU753" s="456"/>
      <c r="IUV753" s="456"/>
      <c r="IUW753" s="456"/>
      <c r="IUX753" s="456"/>
      <c r="IUY753" s="456"/>
      <c r="IUZ753" s="456"/>
      <c r="IVA753" s="456"/>
      <c r="IVB753" s="456"/>
      <c r="IVC753" s="456"/>
      <c r="IVD753" s="456"/>
      <c r="IVE753" s="456"/>
      <c r="IVF753" s="456"/>
      <c r="IVG753" s="456"/>
      <c r="IVH753" s="456"/>
      <c r="IVI753" s="456"/>
      <c r="IVJ753" s="456"/>
      <c r="IVK753" s="456"/>
      <c r="IVL753" s="456"/>
      <c r="IVM753" s="456"/>
      <c r="IVN753" s="456"/>
      <c r="IVO753" s="456"/>
      <c r="IVP753" s="456"/>
      <c r="IVQ753" s="456"/>
      <c r="IVR753" s="456"/>
      <c r="IVS753" s="456"/>
      <c r="IVT753" s="456"/>
      <c r="IVU753" s="456"/>
      <c r="IVV753" s="456"/>
      <c r="IVW753" s="456"/>
      <c r="IVX753" s="456"/>
      <c r="IVY753" s="456"/>
      <c r="IVZ753" s="456"/>
      <c r="IWA753" s="456"/>
      <c r="IWB753" s="456"/>
      <c r="IWC753" s="456"/>
      <c r="IWD753" s="456"/>
      <c r="IWE753" s="456"/>
      <c r="IWF753" s="456"/>
      <c r="IWG753" s="456"/>
      <c r="IWH753" s="456"/>
      <c r="IWI753" s="456"/>
      <c r="IWJ753" s="456"/>
      <c r="IWK753" s="456"/>
      <c r="IWL753" s="456"/>
      <c r="IWM753" s="456"/>
      <c r="IWN753" s="456"/>
      <c r="IWO753" s="456"/>
      <c r="IWP753" s="456"/>
      <c r="IWQ753" s="456"/>
      <c r="IWR753" s="456"/>
      <c r="IWS753" s="456"/>
      <c r="IWT753" s="456"/>
      <c r="IWU753" s="456"/>
      <c r="IWV753" s="456"/>
      <c r="IWW753" s="456"/>
      <c r="IWX753" s="456"/>
      <c r="IWY753" s="456"/>
      <c r="IWZ753" s="456"/>
      <c r="IXA753" s="456"/>
      <c r="IXB753" s="456"/>
      <c r="IXC753" s="456"/>
      <c r="IXD753" s="456"/>
      <c r="IXE753" s="456"/>
      <c r="IXF753" s="456"/>
      <c r="IXG753" s="456"/>
      <c r="IXH753" s="456"/>
      <c r="IXI753" s="456"/>
      <c r="IXJ753" s="456"/>
      <c r="IXK753" s="456"/>
      <c r="IXL753" s="456"/>
      <c r="IXM753" s="456"/>
      <c r="IXN753" s="456"/>
      <c r="IXO753" s="456"/>
      <c r="IXP753" s="456"/>
      <c r="IXQ753" s="456"/>
      <c r="IXR753" s="456"/>
      <c r="IXS753" s="456"/>
      <c r="IXT753" s="456"/>
      <c r="IXU753" s="456"/>
      <c r="IXV753" s="456"/>
      <c r="IXW753" s="456"/>
      <c r="IXX753" s="456"/>
      <c r="IXY753" s="456"/>
      <c r="IXZ753" s="456"/>
      <c r="IYA753" s="456"/>
      <c r="IYB753" s="456"/>
      <c r="IYC753" s="456"/>
      <c r="IYD753" s="456"/>
      <c r="IYE753" s="456"/>
      <c r="IYF753" s="456"/>
      <c r="IYG753" s="456"/>
      <c r="IYH753" s="456"/>
      <c r="IYI753" s="456"/>
      <c r="IYJ753" s="456"/>
      <c r="IYK753" s="456"/>
      <c r="IYL753" s="456"/>
      <c r="IYM753" s="456"/>
      <c r="IYN753" s="456"/>
      <c r="IYO753" s="456"/>
      <c r="IYP753" s="456"/>
      <c r="IYQ753" s="456"/>
      <c r="IYR753" s="456"/>
      <c r="IYS753" s="456"/>
      <c r="IYT753" s="456"/>
      <c r="IYU753" s="456"/>
      <c r="IYV753" s="456"/>
      <c r="IYW753" s="456"/>
      <c r="IYX753" s="456"/>
      <c r="IYY753" s="456"/>
      <c r="IYZ753" s="456"/>
      <c r="IZA753" s="456"/>
      <c r="IZB753" s="456"/>
      <c r="IZC753" s="456"/>
      <c r="IZD753" s="456"/>
      <c r="IZE753" s="456"/>
      <c r="IZF753" s="456"/>
      <c r="IZG753" s="456"/>
      <c r="IZH753" s="456"/>
      <c r="IZI753" s="456"/>
      <c r="IZJ753" s="456"/>
      <c r="IZK753" s="456"/>
      <c r="IZL753" s="456"/>
      <c r="IZM753" s="456"/>
      <c r="IZN753" s="456"/>
      <c r="IZO753" s="456"/>
      <c r="IZP753" s="456"/>
      <c r="IZQ753" s="456"/>
      <c r="IZR753" s="456"/>
      <c r="IZS753" s="456"/>
      <c r="IZT753" s="456"/>
      <c r="IZU753" s="456"/>
      <c r="IZV753" s="456"/>
      <c r="IZW753" s="456"/>
      <c r="IZX753" s="456"/>
      <c r="IZY753" s="456"/>
      <c r="IZZ753" s="456"/>
      <c r="JAA753" s="456"/>
      <c r="JAB753" s="456"/>
      <c r="JAC753" s="456"/>
      <c r="JAD753" s="456"/>
      <c r="JAE753" s="456"/>
      <c r="JAF753" s="456"/>
      <c r="JAG753" s="456"/>
      <c r="JAH753" s="456"/>
      <c r="JAI753" s="456"/>
      <c r="JAJ753" s="456"/>
      <c r="JAK753" s="456"/>
      <c r="JAL753" s="456"/>
      <c r="JAM753" s="456"/>
      <c r="JAN753" s="456"/>
      <c r="JAO753" s="456"/>
      <c r="JAP753" s="456"/>
      <c r="JAQ753" s="456"/>
      <c r="JAR753" s="456"/>
      <c r="JAS753" s="456"/>
      <c r="JAT753" s="456"/>
      <c r="JAU753" s="456"/>
      <c r="JAV753" s="456"/>
      <c r="JAW753" s="456"/>
      <c r="JAX753" s="456"/>
      <c r="JAY753" s="456"/>
      <c r="JAZ753" s="456"/>
      <c r="JBA753" s="456"/>
      <c r="JBB753" s="456"/>
      <c r="JBC753" s="456"/>
      <c r="JBD753" s="456"/>
      <c r="JBE753" s="456"/>
      <c r="JBF753" s="456"/>
      <c r="JBG753" s="456"/>
      <c r="JBH753" s="456"/>
      <c r="JBI753" s="456"/>
      <c r="JBJ753" s="456"/>
      <c r="JBK753" s="456"/>
      <c r="JBL753" s="456"/>
      <c r="JBM753" s="456"/>
      <c r="JBN753" s="456"/>
      <c r="JBO753" s="456"/>
      <c r="JBP753" s="456"/>
      <c r="JBQ753" s="456"/>
      <c r="JBR753" s="456"/>
      <c r="JBS753" s="456"/>
      <c r="JBT753" s="456"/>
      <c r="JBU753" s="456"/>
      <c r="JBV753" s="456"/>
      <c r="JBW753" s="456"/>
      <c r="JBX753" s="456"/>
      <c r="JBY753" s="456"/>
      <c r="JBZ753" s="456"/>
      <c r="JCA753" s="456"/>
      <c r="JCB753" s="456"/>
      <c r="JCC753" s="456"/>
      <c r="JCD753" s="456"/>
      <c r="JCE753" s="456"/>
      <c r="JCF753" s="456"/>
      <c r="JCG753" s="456"/>
      <c r="JCH753" s="456"/>
      <c r="JCI753" s="456"/>
      <c r="JCJ753" s="456"/>
      <c r="JCK753" s="456"/>
      <c r="JCL753" s="456"/>
      <c r="JCM753" s="456"/>
      <c r="JCN753" s="456"/>
      <c r="JCO753" s="456"/>
      <c r="JCP753" s="456"/>
      <c r="JCQ753" s="456"/>
      <c r="JCR753" s="456"/>
      <c r="JCS753" s="456"/>
      <c r="JCT753" s="456"/>
      <c r="JCU753" s="456"/>
      <c r="JCV753" s="456"/>
      <c r="JCW753" s="456"/>
      <c r="JCX753" s="456"/>
      <c r="JCY753" s="456"/>
      <c r="JCZ753" s="456"/>
      <c r="JDA753" s="456"/>
      <c r="JDB753" s="456"/>
      <c r="JDC753" s="456"/>
      <c r="JDD753" s="456"/>
      <c r="JDE753" s="456"/>
      <c r="JDF753" s="456"/>
      <c r="JDG753" s="456"/>
      <c r="JDH753" s="456"/>
      <c r="JDI753" s="456"/>
      <c r="JDJ753" s="456"/>
      <c r="JDK753" s="456"/>
      <c r="JDL753" s="456"/>
      <c r="JDM753" s="456"/>
      <c r="JDN753" s="456"/>
      <c r="JDO753" s="456"/>
      <c r="JDP753" s="456"/>
      <c r="JDQ753" s="456"/>
      <c r="JDR753" s="456"/>
      <c r="JDS753" s="456"/>
      <c r="JDT753" s="456"/>
      <c r="JDU753" s="456"/>
      <c r="JDV753" s="456"/>
      <c r="JDW753" s="456"/>
      <c r="JDX753" s="456"/>
      <c r="JDY753" s="456"/>
      <c r="JDZ753" s="456"/>
      <c r="JEA753" s="456"/>
      <c r="JEB753" s="456"/>
      <c r="JEC753" s="456"/>
      <c r="JED753" s="456"/>
      <c r="JEE753" s="456"/>
      <c r="JEF753" s="456"/>
      <c r="JEG753" s="456"/>
      <c r="JEH753" s="456"/>
      <c r="JEI753" s="456"/>
      <c r="JEJ753" s="456"/>
      <c r="JEK753" s="456"/>
      <c r="JEL753" s="456"/>
      <c r="JEM753" s="456"/>
      <c r="JEN753" s="456"/>
      <c r="JEO753" s="456"/>
      <c r="JEP753" s="456"/>
      <c r="JEQ753" s="456"/>
      <c r="JER753" s="456"/>
      <c r="JES753" s="456"/>
      <c r="JET753" s="456"/>
      <c r="JEU753" s="456"/>
      <c r="JEV753" s="456"/>
      <c r="JEW753" s="456"/>
      <c r="JEX753" s="456"/>
      <c r="JEY753" s="456"/>
      <c r="JEZ753" s="456"/>
      <c r="JFA753" s="456"/>
      <c r="JFB753" s="456"/>
      <c r="JFC753" s="456"/>
      <c r="JFD753" s="456"/>
      <c r="JFE753" s="456"/>
      <c r="JFF753" s="456"/>
      <c r="JFG753" s="456"/>
      <c r="JFH753" s="456"/>
      <c r="JFI753" s="456"/>
      <c r="JFJ753" s="456"/>
      <c r="JFK753" s="456"/>
      <c r="JFL753" s="456"/>
      <c r="JFM753" s="456"/>
      <c r="JFN753" s="456"/>
      <c r="JFO753" s="456"/>
      <c r="JFP753" s="456"/>
      <c r="JFQ753" s="456"/>
      <c r="JFR753" s="456"/>
      <c r="JFS753" s="456"/>
      <c r="JFT753" s="456"/>
      <c r="JFU753" s="456"/>
      <c r="JFV753" s="456"/>
      <c r="JFW753" s="456"/>
      <c r="JFX753" s="456"/>
      <c r="JFY753" s="456"/>
      <c r="JFZ753" s="456"/>
      <c r="JGA753" s="456"/>
      <c r="JGB753" s="456"/>
      <c r="JGC753" s="456"/>
      <c r="JGD753" s="456"/>
      <c r="JGE753" s="456"/>
      <c r="JGF753" s="456"/>
      <c r="JGG753" s="456"/>
      <c r="JGH753" s="456"/>
      <c r="JGI753" s="456"/>
      <c r="JGJ753" s="456"/>
      <c r="JGK753" s="456"/>
      <c r="JGL753" s="456"/>
      <c r="JGM753" s="456"/>
      <c r="JGN753" s="456"/>
      <c r="JGO753" s="456"/>
      <c r="JGP753" s="456"/>
      <c r="JGQ753" s="456"/>
      <c r="JGR753" s="456"/>
      <c r="JGS753" s="456"/>
      <c r="JGT753" s="456"/>
      <c r="JGU753" s="456"/>
      <c r="JGV753" s="456"/>
      <c r="JGW753" s="456"/>
      <c r="JGX753" s="456"/>
      <c r="JGY753" s="456"/>
      <c r="JGZ753" s="456"/>
      <c r="JHA753" s="456"/>
      <c r="JHB753" s="456"/>
      <c r="JHC753" s="456"/>
      <c r="JHD753" s="456"/>
      <c r="JHE753" s="456"/>
      <c r="JHF753" s="456"/>
      <c r="JHG753" s="456"/>
      <c r="JHH753" s="456"/>
      <c r="JHI753" s="456"/>
      <c r="JHJ753" s="456"/>
      <c r="JHK753" s="456"/>
      <c r="JHL753" s="456"/>
      <c r="JHM753" s="456"/>
      <c r="JHN753" s="456"/>
      <c r="JHO753" s="456"/>
      <c r="JHP753" s="456"/>
      <c r="JHQ753" s="456"/>
      <c r="JHR753" s="456"/>
      <c r="JHS753" s="456"/>
      <c r="JHT753" s="456"/>
      <c r="JHU753" s="456"/>
      <c r="JHV753" s="456"/>
      <c r="JHW753" s="456"/>
      <c r="JHX753" s="456"/>
      <c r="JHY753" s="456"/>
      <c r="JHZ753" s="456"/>
      <c r="JIA753" s="456"/>
      <c r="JIB753" s="456"/>
      <c r="JIC753" s="456"/>
      <c r="JID753" s="456"/>
      <c r="JIE753" s="456"/>
      <c r="JIF753" s="456"/>
      <c r="JIG753" s="456"/>
      <c r="JIH753" s="456"/>
      <c r="JII753" s="456"/>
      <c r="JIJ753" s="456"/>
      <c r="JIK753" s="456"/>
      <c r="JIL753" s="456"/>
      <c r="JIM753" s="456"/>
      <c r="JIN753" s="456"/>
      <c r="JIO753" s="456"/>
      <c r="JIP753" s="456"/>
      <c r="JIQ753" s="456"/>
      <c r="JIR753" s="456"/>
      <c r="JIS753" s="456"/>
      <c r="JIT753" s="456"/>
      <c r="JIU753" s="456"/>
      <c r="JIV753" s="456"/>
      <c r="JIW753" s="456"/>
      <c r="JIX753" s="456"/>
      <c r="JIY753" s="456"/>
      <c r="JIZ753" s="456"/>
      <c r="JJA753" s="456"/>
      <c r="JJB753" s="456"/>
      <c r="JJC753" s="456"/>
      <c r="JJD753" s="456"/>
      <c r="JJE753" s="456"/>
      <c r="JJF753" s="456"/>
      <c r="JJG753" s="456"/>
      <c r="JJH753" s="456"/>
      <c r="JJI753" s="456"/>
      <c r="JJJ753" s="456"/>
      <c r="JJK753" s="456"/>
      <c r="JJL753" s="456"/>
      <c r="JJM753" s="456"/>
      <c r="JJN753" s="456"/>
      <c r="JJO753" s="456"/>
      <c r="JJP753" s="456"/>
      <c r="JJQ753" s="456"/>
      <c r="JJR753" s="456"/>
      <c r="JJS753" s="456"/>
      <c r="JJT753" s="456"/>
      <c r="JJU753" s="456"/>
      <c r="JJV753" s="456"/>
      <c r="JJW753" s="456"/>
      <c r="JJX753" s="456"/>
      <c r="JJY753" s="456"/>
      <c r="JJZ753" s="456"/>
      <c r="JKA753" s="456"/>
      <c r="JKB753" s="456"/>
      <c r="JKC753" s="456"/>
      <c r="JKD753" s="456"/>
      <c r="JKE753" s="456"/>
      <c r="JKF753" s="456"/>
      <c r="JKG753" s="456"/>
      <c r="JKH753" s="456"/>
      <c r="JKI753" s="456"/>
      <c r="JKJ753" s="456"/>
      <c r="JKK753" s="456"/>
      <c r="JKL753" s="456"/>
      <c r="JKM753" s="456"/>
      <c r="JKN753" s="456"/>
      <c r="JKO753" s="456"/>
      <c r="JKP753" s="456"/>
      <c r="JKQ753" s="456"/>
      <c r="JKR753" s="456"/>
      <c r="JKS753" s="456"/>
      <c r="JKT753" s="456"/>
      <c r="JKU753" s="456"/>
      <c r="JKV753" s="456"/>
      <c r="JKW753" s="456"/>
      <c r="JKX753" s="456"/>
      <c r="JKY753" s="456"/>
      <c r="JKZ753" s="456"/>
      <c r="JLA753" s="456"/>
      <c r="JLB753" s="456"/>
      <c r="JLC753" s="456"/>
      <c r="JLD753" s="456"/>
      <c r="JLE753" s="456"/>
      <c r="JLF753" s="456"/>
      <c r="JLG753" s="456"/>
      <c r="JLH753" s="456"/>
      <c r="JLI753" s="456"/>
      <c r="JLJ753" s="456"/>
      <c r="JLK753" s="456"/>
      <c r="JLL753" s="456"/>
      <c r="JLM753" s="456"/>
      <c r="JLN753" s="456"/>
      <c r="JLO753" s="456"/>
      <c r="JLP753" s="456"/>
      <c r="JLQ753" s="456"/>
      <c r="JLR753" s="456"/>
      <c r="JLS753" s="456"/>
      <c r="JLT753" s="456"/>
      <c r="JLU753" s="456"/>
      <c r="JLV753" s="456"/>
      <c r="JLW753" s="456"/>
      <c r="JLX753" s="456"/>
      <c r="JLY753" s="456"/>
      <c r="JLZ753" s="456"/>
      <c r="JMA753" s="456"/>
      <c r="JMB753" s="456"/>
      <c r="JMC753" s="456"/>
      <c r="JMD753" s="456"/>
      <c r="JME753" s="456"/>
      <c r="JMF753" s="456"/>
      <c r="JMG753" s="456"/>
      <c r="JMH753" s="456"/>
      <c r="JMI753" s="456"/>
      <c r="JMJ753" s="456"/>
      <c r="JMK753" s="456"/>
      <c r="JML753" s="456"/>
      <c r="JMM753" s="456"/>
      <c r="JMN753" s="456"/>
      <c r="JMO753" s="456"/>
      <c r="JMP753" s="456"/>
      <c r="JMQ753" s="456"/>
      <c r="JMR753" s="456"/>
      <c r="JMS753" s="456"/>
      <c r="JMT753" s="456"/>
      <c r="JMU753" s="456"/>
      <c r="JMV753" s="456"/>
      <c r="JMW753" s="456"/>
      <c r="JMX753" s="456"/>
      <c r="JMY753" s="456"/>
      <c r="JMZ753" s="456"/>
      <c r="JNA753" s="456"/>
      <c r="JNB753" s="456"/>
      <c r="JNC753" s="456"/>
      <c r="JND753" s="456"/>
      <c r="JNE753" s="456"/>
      <c r="JNF753" s="456"/>
      <c r="JNG753" s="456"/>
      <c r="JNH753" s="456"/>
      <c r="JNI753" s="456"/>
      <c r="JNJ753" s="456"/>
      <c r="JNK753" s="456"/>
      <c r="JNL753" s="456"/>
      <c r="JNM753" s="456"/>
      <c r="JNN753" s="456"/>
      <c r="JNO753" s="456"/>
      <c r="JNP753" s="456"/>
      <c r="JNQ753" s="456"/>
      <c r="JNR753" s="456"/>
      <c r="JNS753" s="456"/>
      <c r="JNT753" s="456"/>
      <c r="JNU753" s="456"/>
      <c r="JNV753" s="456"/>
      <c r="JNW753" s="456"/>
      <c r="JNX753" s="456"/>
      <c r="JNY753" s="456"/>
      <c r="JNZ753" s="456"/>
      <c r="JOA753" s="456"/>
      <c r="JOB753" s="456"/>
      <c r="JOC753" s="456"/>
      <c r="JOD753" s="456"/>
      <c r="JOE753" s="456"/>
      <c r="JOF753" s="456"/>
      <c r="JOG753" s="456"/>
      <c r="JOH753" s="456"/>
      <c r="JOI753" s="456"/>
      <c r="JOJ753" s="456"/>
      <c r="JOK753" s="456"/>
      <c r="JOL753" s="456"/>
      <c r="JOM753" s="456"/>
      <c r="JON753" s="456"/>
      <c r="JOO753" s="456"/>
      <c r="JOP753" s="456"/>
      <c r="JOQ753" s="456"/>
      <c r="JOR753" s="456"/>
      <c r="JOS753" s="456"/>
      <c r="JOT753" s="456"/>
      <c r="JOU753" s="456"/>
      <c r="JOV753" s="456"/>
      <c r="JOW753" s="456"/>
      <c r="JOX753" s="456"/>
      <c r="JOY753" s="456"/>
      <c r="JOZ753" s="456"/>
      <c r="JPA753" s="456"/>
      <c r="JPB753" s="456"/>
      <c r="JPC753" s="456"/>
      <c r="JPD753" s="456"/>
      <c r="JPE753" s="456"/>
      <c r="JPF753" s="456"/>
      <c r="JPG753" s="456"/>
      <c r="JPH753" s="456"/>
      <c r="JPI753" s="456"/>
      <c r="JPJ753" s="456"/>
      <c r="JPK753" s="456"/>
      <c r="JPL753" s="456"/>
      <c r="JPM753" s="456"/>
      <c r="JPN753" s="456"/>
      <c r="JPO753" s="456"/>
      <c r="JPP753" s="456"/>
      <c r="JPQ753" s="456"/>
      <c r="JPR753" s="456"/>
      <c r="JPS753" s="456"/>
      <c r="JPT753" s="456"/>
      <c r="JPU753" s="456"/>
      <c r="JPV753" s="456"/>
      <c r="JPW753" s="456"/>
      <c r="JPX753" s="456"/>
      <c r="JPY753" s="456"/>
      <c r="JPZ753" s="456"/>
      <c r="JQA753" s="456"/>
      <c r="JQB753" s="456"/>
      <c r="JQC753" s="456"/>
      <c r="JQD753" s="456"/>
      <c r="JQE753" s="456"/>
      <c r="JQF753" s="456"/>
      <c r="JQG753" s="456"/>
      <c r="JQH753" s="456"/>
      <c r="JQI753" s="456"/>
      <c r="JQJ753" s="456"/>
      <c r="JQK753" s="456"/>
      <c r="JQL753" s="456"/>
      <c r="JQM753" s="456"/>
      <c r="JQN753" s="456"/>
      <c r="JQO753" s="456"/>
      <c r="JQP753" s="456"/>
      <c r="JQQ753" s="456"/>
      <c r="JQR753" s="456"/>
      <c r="JQS753" s="456"/>
      <c r="JQT753" s="456"/>
      <c r="JQU753" s="456"/>
      <c r="JQV753" s="456"/>
      <c r="JQW753" s="456"/>
      <c r="JQX753" s="456"/>
      <c r="JQY753" s="456"/>
      <c r="JQZ753" s="456"/>
      <c r="JRA753" s="456"/>
      <c r="JRB753" s="456"/>
      <c r="JRC753" s="456"/>
      <c r="JRD753" s="456"/>
      <c r="JRE753" s="456"/>
      <c r="JRF753" s="456"/>
      <c r="JRG753" s="456"/>
      <c r="JRH753" s="456"/>
      <c r="JRI753" s="456"/>
      <c r="JRJ753" s="456"/>
      <c r="JRK753" s="456"/>
      <c r="JRL753" s="456"/>
      <c r="JRM753" s="456"/>
      <c r="JRN753" s="456"/>
      <c r="JRO753" s="456"/>
      <c r="JRP753" s="456"/>
      <c r="JRQ753" s="456"/>
      <c r="JRR753" s="456"/>
      <c r="JRS753" s="456"/>
      <c r="JRT753" s="456"/>
      <c r="JRU753" s="456"/>
      <c r="JRV753" s="456"/>
      <c r="JRW753" s="456"/>
      <c r="JRX753" s="456"/>
      <c r="JRY753" s="456"/>
      <c r="JRZ753" s="456"/>
      <c r="JSA753" s="456"/>
      <c r="JSB753" s="456"/>
      <c r="JSC753" s="456"/>
      <c r="JSD753" s="456"/>
      <c r="JSE753" s="456"/>
      <c r="JSF753" s="456"/>
      <c r="JSG753" s="456"/>
      <c r="JSH753" s="456"/>
      <c r="JSI753" s="456"/>
      <c r="JSJ753" s="456"/>
      <c r="JSK753" s="456"/>
      <c r="JSL753" s="456"/>
      <c r="JSM753" s="456"/>
      <c r="JSN753" s="456"/>
      <c r="JSO753" s="456"/>
      <c r="JSP753" s="456"/>
      <c r="JSQ753" s="456"/>
      <c r="JSR753" s="456"/>
      <c r="JSS753" s="456"/>
      <c r="JST753" s="456"/>
      <c r="JSU753" s="456"/>
      <c r="JSV753" s="456"/>
      <c r="JSW753" s="456"/>
      <c r="JSX753" s="456"/>
      <c r="JSY753" s="456"/>
      <c r="JSZ753" s="456"/>
      <c r="JTA753" s="456"/>
      <c r="JTB753" s="456"/>
      <c r="JTC753" s="456"/>
      <c r="JTD753" s="456"/>
      <c r="JTE753" s="456"/>
      <c r="JTF753" s="456"/>
      <c r="JTG753" s="456"/>
      <c r="JTH753" s="456"/>
      <c r="JTI753" s="456"/>
      <c r="JTJ753" s="456"/>
      <c r="JTK753" s="456"/>
      <c r="JTL753" s="456"/>
      <c r="JTM753" s="456"/>
      <c r="JTN753" s="456"/>
      <c r="JTO753" s="456"/>
      <c r="JTP753" s="456"/>
      <c r="JTQ753" s="456"/>
      <c r="JTR753" s="456"/>
      <c r="JTS753" s="456"/>
      <c r="JTT753" s="456"/>
      <c r="JTU753" s="456"/>
      <c r="JTV753" s="456"/>
      <c r="JTW753" s="456"/>
      <c r="JTX753" s="456"/>
      <c r="JTY753" s="456"/>
      <c r="JTZ753" s="456"/>
      <c r="JUA753" s="456"/>
      <c r="JUB753" s="456"/>
      <c r="JUC753" s="456"/>
      <c r="JUD753" s="456"/>
      <c r="JUE753" s="456"/>
      <c r="JUF753" s="456"/>
      <c r="JUG753" s="456"/>
      <c r="JUH753" s="456"/>
      <c r="JUI753" s="456"/>
      <c r="JUJ753" s="456"/>
      <c r="JUK753" s="456"/>
      <c r="JUL753" s="456"/>
      <c r="JUM753" s="456"/>
      <c r="JUN753" s="456"/>
      <c r="JUO753" s="456"/>
      <c r="JUP753" s="456"/>
      <c r="JUQ753" s="456"/>
      <c r="JUR753" s="456"/>
      <c r="JUS753" s="456"/>
      <c r="JUT753" s="456"/>
      <c r="JUU753" s="456"/>
      <c r="JUV753" s="456"/>
      <c r="JUW753" s="456"/>
      <c r="JUX753" s="456"/>
      <c r="JUY753" s="456"/>
      <c r="JUZ753" s="456"/>
      <c r="JVA753" s="456"/>
      <c r="JVB753" s="456"/>
      <c r="JVC753" s="456"/>
      <c r="JVD753" s="456"/>
      <c r="JVE753" s="456"/>
      <c r="JVF753" s="456"/>
      <c r="JVG753" s="456"/>
      <c r="JVH753" s="456"/>
      <c r="JVI753" s="456"/>
      <c r="JVJ753" s="456"/>
      <c r="JVK753" s="456"/>
      <c r="JVL753" s="456"/>
      <c r="JVM753" s="456"/>
      <c r="JVN753" s="456"/>
      <c r="JVO753" s="456"/>
      <c r="JVP753" s="456"/>
      <c r="JVQ753" s="456"/>
      <c r="JVR753" s="456"/>
      <c r="JVS753" s="456"/>
      <c r="JVT753" s="456"/>
      <c r="JVU753" s="456"/>
      <c r="JVV753" s="456"/>
      <c r="JVW753" s="456"/>
      <c r="JVX753" s="456"/>
      <c r="JVY753" s="456"/>
      <c r="JVZ753" s="456"/>
      <c r="JWA753" s="456"/>
      <c r="JWB753" s="456"/>
      <c r="JWC753" s="456"/>
      <c r="JWD753" s="456"/>
      <c r="JWE753" s="456"/>
      <c r="JWF753" s="456"/>
      <c r="JWG753" s="456"/>
      <c r="JWH753" s="456"/>
      <c r="JWI753" s="456"/>
      <c r="JWJ753" s="456"/>
      <c r="JWK753" s="456"/>
      <c r="JWL753" s="456"/>
      <c r="JWM753" s="456"/>
      <c r="JWN753" s="456"/>
      <c r="JWO753" s="456"/>
      <c r="JWP753" s="456"/>
      <c r="JWQ753" s="456"/>
      <c r="JWR753" s="456"/>
      <c r="JWS753" s="456"/>
      <c r="JWT753" s="456"/>
      <c r="JWU753" s="456"/>
      <c r="JWV753" s="456"/>
      <c r="JWW753" s="456"/>
      <c r="JWX753" s="456"/>
      <c r="JWY753" s="456"/>
      <c r="JWZ753" s="456"/>
      <c r="JXA753" s="456"/>
      <c r="JXB753" s="456"/>
      <c r="JXC753" s="456"/>
      <c r="JXD753" s="456"/>
      <c r="JXE753" s="456"/>
      <c r="JXF753" s="456"/>
      <c r="JXG753" s="456"/>
      <c r="JXH753" s="456"/>
      <c r="JXI753" s="456"/>
      <c r="JXJ753" s="456"/>
      <c r="JXK753" s="456"/>
      <c r="JXL753" s="456"/>
      <c r="JXM753" s="456"/>
      <c r="JXN753" s="456"/>
      <c r="JXO753" s="456"/>
      <c r="JXP753" s="456"/>
      <c r="JXQ753" s="456"/>
      <c r="JXR753" s="456"/>
      <c r="JXS753" s="456"/>
      <c r="JXT753" s="456"/>
      <c r="JXU753" s="456"/>
      <c r="JXV753" s="456"/>
      <c r="JXW753" s="456"/>
      <c r="JXX753" s="456"/>
      <c r="JXY753" s="456"/>
      <c r="JXZ753" s="456"/>
      <c r="JYA753" s="456"/>
      <c r="JYB753" s="456"/>
      <c r="JYC753" s="456"/>
      <c r="JYD753" s="456"/>
      <c r="JYE753" s="456"/>
      <c r="JYF753" s="456"/>
      <c r="JYG753" s="456"/>
      <c r="JYH753" s="456"/>
      <c r="JYI753" s="456"/>
      <c r="JYJ753" s="456"/>
      <c r="JYK753" s="456"/>
      <c r="JYL753" s="456"/>
      <c r="JYM753" s="456"/>
      <c r="JYN753" s="456"/>
      <c r="JYO753" s="456"/>
      <c r="JYP753" s="456"/>
      <c r="JYQ753" s="456"/>
      <c r="JYR753" s="456"/>
      <c r="JYS753" s="456"/>
      <c r="JYT753" s="456"/>
      <c r="JYU753" s="456"/>
      <c r="JYV753" s="456"/>
      <c r="JYW753" s="456"/>
      <c r="JYX753" s="456"/>
      <c r="JYY753" s="456"/>
      <c r="JYZ753" s="456"/>
      <c r="JZA753" s="456"/>
      <c r="JZB753" s="456"/>
      <c r="JZC753" s="456"/>
      <c r="JZD753" s="456"/>
      <c r="JZE753" s="456"/>
      <c r="JZF753" s="456"/>
      <c r="JZG753" s="456"/>
      <c r="JZH753" s="456"/>
      <c r="JZI753" s="456"/>
      <c r="JZJ753" s="456"/>
      <c r="JZK753" s="456"/>
      <c r="JZL753" s="456"/>
      <c r="JZM753" s="456"/>
      <c r="JZN753" s="456"/>
      <c r="JZO753" s="456"/>
      <c r="JZP753" s="456"/>
      <c r="JZQ753" s="456"/>
      <c r="JZR753" s="456"/>
      <c r="JZS753" s="456"/>
      <c r="JZT753" s="456"/>
      <c r="JZU753" s="456"/>
      <c r="JZV753" s="456"/>
      <c r="JZW753" s="456"/>
      <c r="JZX753" s="456"/>
      <c r="JZY753" s="456"/>
      <c r="JZZ753" s="456"/>
      <c r="KAA753" s="456"/>
      <c r="KAB753" s="456"/>
      <c r="KAC753" s="456"/>
      <c r="KAD753" s="456"/>
      <c r="KAE753" s="456"/>
      <c r="KAF753" s="456"/>
      <c r="KAG753" s="456"/>
      <c r="KAH753" s="456"/>
      <c r="KAI753" s="456"/>
      <c r="KAJ753" s="456"/>
      <c r="KAK753" s="456"/>
      <c r="KAL753" s="456"/>
      <c r="KAM753" s="456"/>
      <c r="KAN753" s="456"/>
      <c r="KAO753" s="456"/>
      <c r="KAP753" s="456"/>
      <c r="KAQ753" s="456"/>
      <c r="KAR753" s="456"/>
      <c r="KAS753" s="456"/>
      <c r="KAT753" s="456"/>
      <c r="KAU753" s="456"/>
      <c r="KAV753" s="456"/>
      <c r="KAW753" s="456"/>
      <c r="KAX753" s="456"/>
      <c r="KAY753" s="456"/>
      <c r="KAZ753" s="456"/>
      <c r="KBA753" s="456"/>
      <c r="KBB753" s="456"/>
      <c r="KBC753" s="456"/>
      <c r="KBD753" s="456"/>
      <c r="KBE753" s="456"/>
      <c r="KBF753" s="456"/>
      <c r="KBG753" s="456"/>
      <c r="KBH753" s="456"/>
      <c r="KBI753" s="456"/>
      <c r="KBJ753" s="456"/>
      <c r="KBK753" s="456"/>
      <c r="KBL753" s="456"/>
      <c r="KBM753" s="456"/>
      <c r="KBN753" s="456"/>
      <c r="KBO753" s="456"/>
      <c r="KBP753" s="456"/>
      <c r="KBQ753" s="456"/>
      <c r="KBR753" s="456"/>
      <c r="KBS753" s="456"/>
      <c r="KBT753" s="456"/>
      <c r="KBU753" s="456"/>
      <c r="KBV753" s="456"/>
      <c r="KBW753" s="456"/>
      <c r="KBX753" s="456"/>
      <c r="KBY753" s="456"/>
      <c r="KBZ753" s="456"/>
      <c r="KCA753" s="456"/>
      <c r="KCB753" s="456"/>
      <c r="KCC753" s="456"/>
      <c r="KCD753" s="456"/>
      <c r="KCE753" s="456"/>
      <c r="KCF753" s="456"/>
      <c r="KCG753" s="456"/>
      <c r="KCH753" s="456"/>
      <c r="KCI753" s="456"/>
      <c r="KCJ753" s="456"/>
      <c r="KCK753" s="456"/>
      <c r="KCL753" s="456"/>
      <c r="KCM753" s="456"/>
      <c r="KCN753" s="456"/>
      <c r="KCO753" s="456"/>
      <c r="KCP753" s="456"/>
      <c r="KCQ753" s="456"/>
      <c r="KCR753" s="456"/>
      <c r="KCS753" s="456"/>
      <c r="KCT753" s="456"/>
      <c r="KCU753" s="456"/>
      <c r="KCV753" s="456"/>
      <c r="KCW753" s="456"/>
      <c r="KCX753" s="456"/>
      <c r="KCY753" s="456"/>
      <c r="KCZ753" s="456"/>
      <c r="KDA753" s="456"/>
      <c r="KDB753" s="456"/>
      <c r="KDC753" s="456"/>
      <c r="KDD753" s="456"/>
      <c r="KDE753" s="456"/>
      <c r="KDF753" s="456"/>
      <c r="KDG753" s="456"/>
      <c r="KDH753" s="456"/>
      <c r="KDI753" s="456"/>
      <c r="KDJ753" s="456"/>
      <c r="KDK753" s="456"/>
      <c r="KDL753" s="456"/>
      <c r="KDM753" s="456"/>
      <c r="KDN753" s="456"/>
      <c r="KDO753" s="456"/>
      <c r="KDP753" s="456"/>
      <c r="KDQ753" s="456"/>
      <c r="KDR753" s="456"/>
      <c r="KDS753" s="456"/>
      <c r="KDT753" s="456"/>
      <c r="KDU753" s="456"/>
      <c r="KDV753" s="456"/>
      <c r="KDW753" s="456"/>
      <c r="KDX753" s="456"/>
      <c r="KDY753" s="456"/>
      <c r="KDZ753" s="456"/>
      <c r="KEA753" s="456"/>
      <c r="KEB753" s="456"/>
      <c r="KEC753" s="456"/>
      <c r="KED753" s="456"/>
      <c r="KEE753" s="456"/>
      <c r="KEF753" s="456"/>
      <c r="KEG753" s="456"/>
      <c r="KEH753" s="456"/>
      <c r="KEI753" s="456"/>
      <c r="KEJ753" s="456"/>
      <c r="KEK753" s="456"/>
      <c r="KEL753" s="456"/>
      <c r="KEM753" s="456"/>
      <c r="KEN753" s="456"/>
      <c r="KEO753" s="456"/>
      <c r="KEP753" s="456"/>
      <c r="KEQ753" s="456"/>
      <c r="KER753" s="456"/>
      <c r="KES753" s="456"/>
      <c r="KET753" s="456"/>
      <c r="KEU753" s="456"/>
      <c r="KEV753" s="456"/>
      <c r="KEW753" s="456"/>
      <c r="KEX753" s="456"/>
      <c r="KEY753" s="456"/>
      <c r="KEZ753" s="456"/>
      <c r="KFA753" s="456"/>
      <c r="KFB753" s="456"/>
      <c r="KFC753" s="456"/>
      <c r="KFD753" s="456"/>
      <c r="KFE753" s="456"/>
      <c r="KFF753" s="456"/>
      <c r="KFG753" s="456"/>
      <c r="KFH753" s="456"/>
      <c r="KFI753" s="456"/>
      <c r="KFJ753" s="456"/>
      <c r="KFK753" s="456"/>
      <c r="KFL753" s="456"/>
      <c r="KFM753" s="456"/>
      <c r="KFN753" s="456"/>
      <c r="KFO753" s="456"/>
      <c r="KFP753" s="456"/>
      <c r="KFQ753" s="456"/>
      <c r="KFR753" s="456"/>
      <c r="KFS753" s="456"/>
      <c r="KFT753" s="456"/>
      <c r="KFU753" s="456"/>
      <c r="KFV753" s="456"/>
      <c r="KFW753" s="456"/>
      <c r="KFX753" s="456"/>
      <c r="KFY753" s="456"/>
      <c r="KFZ753" s="456"/>
      <c r="KGA753" s="456"/>
      <c r="KGB753" s="456"/>
      <c r="KGC753" s="456"/>
      <c r="KGD753" s="456"/>
      <c r="KGE753" s="456"/>
      <c r="KGF753" s="456"/>
      <c r="KGG753" s="456"/>
      <c r="KGH753" s="456"/>
      <c r="KGI753" s="456"/>
      <c r="KGJ753" s="456"/>
      <c r="KGK753" s="456"/>
      <c r="KGL753" s="456"/>
      <c r="KGM753" s="456"/>
      <c r="KGN753" s="456"/>
      <c r="KGO753" s="456"/>
      <c r="KGP753" s="456"/>
      <c r="KGQ753" s="456"/>
      <c r="KGR753" s="456"/>
      <c r="KGS753" s="456"/>
      <c r="KGT753" s="456"/>
      <c r="KGU753" s="456"/>
      <c r="KGV753" s="456"/>
      <c r="KGW753" s="456"/>
      <c r="KGX753" s="456"/>
      <c r="KGY753" s="456"/>
      <c r="KGZ753" s="456"/>
      <c r="KHA753" s="456"/>
      <c r="KHB753" s="456"/>
      <c r="KHC753" s="456"/>
      <c r="KHD753" s="456"/>
      <c r="KHE753" s="456"/>
      <c r="KHF753" s="456"/>
      <c r="KHG753" s="456"/>
      <c r="KHH753" s="456"/>
      <c r="KHI753" s="456"/>
      <c r="KHJ753" s="456"/>
      <c r="KHK753" s="456"/>
      <c r="KHL753" s="456"/>
      <c r="KHM753" s="456"/>
      <c r="KHN753" s="456"/>
      <c r="KHO753" s="456"/>
      <c r="KHP753" s="456"/>
      <c r="KHQ753" s="456"/>
      <c r="KHR753" s="456"/>
      <c r="KHS753" s="456"/>
      <c r="KHT753" s="456"/>
      <c r="KHU753" s="456"/>
      <c r="KHV753" s="456"/>
      <c r="KHW753" s="456"/>
      <c r="KHX753" s="456"/>
      <c r="KHY753" s="456"/>
      <c r="KHZ753" s="456"/>
      <c r="KIA753" s="456"/>
      <c r="KIB753" s="456"/>
      <c r="KIC753" s="456"/>
      <c r="KID753" s="456"/>
      <c r="KIE753" s="456"/>
      <c r="KIF753" s="456"/>
      <c r="KIG753" s="456"/>
      <c r="KIH753" s="456"/>
      <c r="KII753" s="456"/>
      <c r="KIJ753" s="456"/>
      <c r="KIK753" s="456"/>
      <c r="KIL753" s="456"/>
      <c r="KIM753" s="456"/>
      <c r="KIN753" s="456"/>
      <c r="KIO753" s="456"/>
      <c r="KIP753" s="456"/>
      <c r="KIQ753" s="456"/>
      <c r="KIR753" s="456"/>
      <c r="KIS753" s="456"/>
      <c r="KIT753" s="456"/>
      <c r="KIU753" s="456"/>
      <c r="KIV753" s="456"/>
      <c r="KIW753" s="456"/>
      <c r="KIX753" s="456"/>
      <c r="KIY753" s="456"/>
      <c r="KIZ753" s="456"/>
      <c r="KJA753" s="456"/>
      <c r="KJB753" s="456"/>
      <c r="KJC753" s="456"/>
      <c r="KJD753" s="456"/>
      <c r="KJE753" s="456"/>
      <c r="KJF753" s="456"/>
      <c r="KJG753" s="456"/>
      <c r="KJH753" s="456"/>
      <c r="KJI753" s="456"/>
      <c r="KJJ753" s="456"/>
      <c r="KJK753" s="456"/>
      <c r="KJL753" s="456"/>
      <c r="KJM753" s="456"/>
      <c r="KJN753" s="456"/>
      <c r="KJO753" s="456"/>
      <c r="KJP753" s="456"/>
      <c r="KJQ753" s="456"/>
      <c r="KJR753" s="456"/>
      <c r="KJS753" s="456"/>
      <c r="KJT753" s="456"/>
      <c r="KJU753" s="456"/>
      <c r="KJV753" s="456"/>
      <c r="KJW753" s="456"/>
      <c r="KJX753" s="456"/>
      <c r="KJY753" s="456"/>
      <c r="KJZ753" s="456"/>
      <c r="KKA753" s="456"/>
      <c r="KKB753" s="456"/>
      <c r="KKC753" s="456"/>
      <c r="KKD753" s="456"/>
      <c r="KKE753" s="456"/>
      <c r="KKF753" s="456"/>
      <c r="KKG753" s="456"/>
      <c r="KKH753" s="456"/>
      <c r="KKI753" s="456"/>
      <c r="KKJ753" s="456"/>
      <c r="KKK753" s="456"/>
      <c r="KKL753" s="456"/>
      <c r="KKM753" s="456"/>
      <c r="KKN753" s="456"/>
      <c r="KKO753" s="456"/>
      <c r="KKP753" s="456"/>
      <c r="KKQ753" s="456"/>
      <c r="KKR753" s="456"/>
      <c r="KKS753" s="456"/>
      <c r="KKT753" s="456"/>
      <c r="KKU753" s="456"/>
      <c r="KKV753" s="456"/>
      <c r="KKW753" s="456"/>
      <c r="KKX753" s="456"/>
      <c r="KKY753" s="456"/>
      <c r="KKZ753" s="456"/>
      <c r="KLA753" s="456"/>
      <c r="KLB753" s="456"/>
      <c r="KLC753" s="456"/>
      <c r="KLD753" s="456"/>
      <c r="KLE753" s="456"/>
      <c r="KLF753" s="456"/>
      <c r="KLG753" s="456"/>
      <c r="KLH753" s="456"/>
      <c r="KLI753" s="456"/>
      <c r="KLJ753" s="456"/>
      <c r="KLK753" s="456"/>
      <c r="KLL753" s="456"/>
      <c r="KLM753" s="456"/>
      <c r="KLN753" s="456"/>
      <c r="KLO753" s="456"/>
      <c r="KLP753" s="456"/>
      <c r="KLQ753" s="456"/>
      <c r="KLR753" s="456"/>
      <c r="KLS753" s="456"/>
      <c r="KLT753" s="456"/>
      <c r="KLU753" s="456"/>
      <c r="KLV753" s="456"/>
      <c r="KLW753" s="456"/>
      <c r="KLX753" s="456"/>
      <c r="KLY753" s="456"/>
      <c r="KLZ753" s="456"/>
      <c r="KMA753" s="456"/>
      <c r="KMB753" s="456"/>
      <c r="KMC753" s="456"/>
      <c r="KMD753" s="456"/>
      <c r="KME753" s="456"/>
      <c r="KMF753" s="456"/>
      <c r="KMG753" s="456"/>
      <c r="KMH753" s="456"/>
      <c r="KMI753" s="456"/>
      <c r="KMJ753" s="456"/>
      <c r="KMK753" s="456"/>
      <c r="KML753" s="456"/>
      <c r="KMM753" s="456"/>
      <c r="KMN753" s="456"/>
      <c r="KMO753" s="456"/>
      <c r="KMP753" s="456"/>
      <c r="KMQ753" s="456"/>
      <c r="KMR753" s="456"/>
      <c r="KMS753" s="456"/>
      <c r="KMT753" s="456"/>
      <c r="KMU753" s="456"/>
      <c r="KMV753" s="456"/>
      <c r="KMW753" s="456"/>
      <c r="KMX753" s="456"/>
      <c r="KMY753" s="456"/>
      <c r="KMZ753" s="456"/>
      <c r="KNA753" s="456"/>
      <c r="KNB753" s="456"/>
      <c r="KNC753" s="456"/>
      <c r="KND753" s="456"/>
      <c r="KNE753" s="456"/>
      <c r="KNF753" s="456"/>
      <c r="KNG753" s="456"/>
      <c r="KNH753" s="456"/>
      <c r="KNI753" s="456"/>
      <c r="KNJ753" s="456"/>
      <c r="KNK753" s="456"/>
      <c r="KNL753" s="456"/>
      <c r="KNM753" s="456"/>
      <c r="KNN753" s="456"/>
      <c r="KNO753" s="456"/>
      <c r="KNP753" s="456"/>
      <c r="KNQ753" s="456"/>
      <c r="KNR753" s="456"/>
      <c r="KNS753" s="456"/>
      <c r="KNT753" s="456"/>
      <c r="KNU753" s="456"/>
      <c r="KNV753" s="456"/>
      <c r="KNW753" s="456"/>
      <c r="KNX753" s="456"/>
      <c r="KNY753" s="456"/>
      <c r="KNZ753" s="456"/>
      <c r="KOA753" s="456"/>
      <c r="KOB753" s="456"/>
      <c r="KOC753" s="456"/>
      <c r="KOD753" s="456"/>
      <c r="KOE753" s="456"/>
      <c r="KOF753" s="456"/>
      <c r="KOG753" s="456"/>
      <c r="KOH753" s="456"/>
      <c r="KOI753" s="456"/>
      <c r="KOJ753" s="456"/>
      <c r="KOK753" s="456"/>
      <c r="KOL753" s="456"/>
      <c r="KOM753" s="456"/>
      <c r="KON753" s="456"/>
      <c r="KOO753" s="456"/>
      <c r="KOP753" s="456"/>
      <c r="KOQ753" s="456"/>
      <c r="KOR753" s="456"/>
      <c r="KOS753" s="456"/>
      <c r="KOT753" s="456"/>
      <c r="KOU753" s="456"/>
      <c r="KOV753" s="456"/>
      <c r="KOW753" s="456"/>
      <c r="KOX753" s="456"/>
      <c r="KOY753" s="456"/>
      <c r="KOZ753" s="456"/>
      <c r="KPA753" s="456"/>
      <c r="KPB753" s="456"/>
      <c r="KPC753" s="456"/>
      <c r="KPD753" s="456"/>
      <c r="KPE753" s="456"/>
      <c r="KPF753" s="456"/>
      <c r="KPG753" s="456"/>
      <c r="KPH753" s="456"/>
      <c r="KPI753" s="456"/>
      <c r="KPJ753" s="456"/>
      <c r="KPK753" s="456"/>
      <c r="KPL753" s="456"/>
      <c r="KPM753" s="456"/>
      <c r="KPN753" s="456"/>
      <c r="KPO753" s="456"/>
      <c r="KPP753" s="456"/>
      <c r="KPQ753" s="456"/>
      <c r="KPR753" s="456"/>
      <c r="KPS753" s="456"/>
      <c r="KPT753" s="456"/>
      <c r="KPU753" s="456"/>
      <c r="KPV753" s="456"/>
      <c r="KPW753" s="456"/>
      <c r="KPX753" s="456"/>
      <c r="KPY753" s="456"/>
      <c r="KPZ753" s="456"/>
      <c r="KQA753" s="456"/>
      <c r="KQB753" s="456"/>
      <c r="KQC753" s="456"/>
      <c r="KQD753" s="456"/>
      <c r="KQE753" s="456"/>
      <c r="KQF753" s="456"/>
      <c r="KQG753" s="456"/>
      <c r="KQH753" s="456"/>
      <c r="KQI753" s="456"/>
      <c r="KQJ753" s="456"/>
      <c r="KQK753" s="456"/>
      <c r="KQL753" s="456"/>
      <c r="KQM753" s="456"/>
      <c r="KQN753" s="456"/>
      <c r="KQO753" s="456"/>
      <c r="KQP753" s="456"/>
      <c r="KQQ753" s="456"/>
      <c r="KQR753" s="456"/>
      <c r="KQS753" s="456"/>
      <c r="KQT753" s="456"/>
      <c r="KQU753" s="456"/>
      <c r="KQV753" s="456"/>
      <c r="KQW753" s="456"/>
      <c r="KQX753" s="456"/>
      <c r="KQY753" s="456"/>
      <c r="KQZ753" s="456"/>
      <c r="KRA753" s="456"/>
      <c r="KRB753" s="456"/>
      <c r="KRC753" s="456"/>
      <c r="KRD753" s="456"/>
      <c r="KRE753" s="456"/>
      <c r="KRF753" s="456"/>
      <c r="KRG753" s="456"/>
      <c r="KRH753" s="456"/>
      <c r="KRI753" s="456"/>
      <c r="KRJ753" s="456"/>
      <c r="KRK753" s="456"/>
      <c r="KRL753" s="456"/>
      <c r="KRM753" s="456"/>
      <c r="KRN753" s="456"/>
      <c r="KRO753" s="456"/>
      <c r="KRP753" s="456"/>
      <c r="KRQ753" s="456"/>
      <c r="KRR753" s="456"/>
      <c r="KRS753" s="456"/>
      <c r="KRT753" s="456"/>
      <c r="KRU753" s="456"/>
      <c r="KRV753" s="456"/>
      <c r="KRW753" s="456"/>
      <c r="KRX753" s="456"/>
      <c r="KRY753" s="456"/>
      <c r="KRZ753" s="456"/>
      <c r="KSA753" s="456"/>
      <c r="KSB753" s="456"/>
      <c r="KSC753" s="456"/>
      <c r="KSD753" s="456"/>
      <c r="KSE753" s="456"/>
      <c r="KSF753" s="456"/>
      <c r="KSG753" s="456"/>
      <c r="KSH753" s="456"/>
      <c r="KSI753" s="456"/>
      <c r="KSJ753" s="456"/>
      <c r="KSK753" s="456"/>
      <c r="KSL753" s="456"/>
      <c r="KSM753" s="456"/>
      <c r="KSN753" s="456"/>
      <c r="KSO753" s="456"/>
      <c r="KSP753" s="456"/>
      <c r="KSQ753" s="456"/>
      <c r="KSR753" s="456"/>
      <c r="KSS753" s="456"/>
      <c r="KST753" s="456"/>
      <c r="KSU753" s="456"/>
      <c r="KSV753" s="456"/>
      <c r="KSW753" s="456"/>
      <c r="KSX753" s="456"/>
      <c r="KSY753" s="456"/>
      <c r="KSZ753" s="456"/>
      <c r="KTA753" s="456"/>
      <c r="KTB753" s="456"/>
      <c r="KTC753" s="456"/>
      <c r="KTD753" s="456"/>
      <c r="KTE753" s="456"/>
      <c r="KTF753" s="456"/>
      <c r="KTG753" s="456"/>
      <c r="KTH753" s="456"/>
      <c r="KTI753" s="456"/>
      <c r="KTJ753" s="456"/>
      <c r="KTK753" s="456"/>
      <c r="KTL753" s="456"/>
      <c r="KTM753" s="456"/>
      <c r="KTN753" s="456"/>
      <c r="KTO753" s="456"/>
      <c r="KTP753" s="456"/>
      <c r="KTQ753" s="456"/>
      <c r="KTR753" s="456"/>
      <c r="KTS753" s="456"/>
      <c r="KTT753" s="456"/>
      <c r="KTU753" s="456"/>
      <c r="KTV753" s="456"/>
      <c r="KTW753" s="456"/>
      <c r="KTX753" s="456"/>
      <c r="KTY753" s="456"/>
      <c r="KTZ753" s="456"/>
      <c r="KUA753" s="456"/>
      <c r="KUB753" s="456"/>
      <c r="KUC753" s="456"/>
      <c r="KUD753" s="456"/>
      <c r="KUE753" s="456"/>
      <c r="KUF753" s="456"/>
      <c r="KUG753" s="456"/>
      <c r="KUH753" s="456"/>
      <c r="KUI753" s="456"/>
      <c r="KUJ753" s="456"/>
      <c r="KUK753" s="456"/>
      <c r="KUL753" s="456"/>
      <c r="KUM753" s="456"/>
      <c r="KUN753" s="456"/>
      <c r="KUO753" s="456"/>
      <c r="KUP753" s="456"/>
      <c r="KUQ753" s="456"/>
      <c r="KUR753" s="456"/>
      <c r="KUS753" s="456"/>
      <c r="KUT753" s="456"/>
      <c r="KUU753" s="456"/>
      <c r="KUV753" s="456"/>
      <c r="KUW753" s="456"/>
      <c r="KUX753" s="456"/>
      <c r="KUY753" s="456"/>
      <c r="KUZ753" s="456"/>
      <c r="KVA753" s="456"/>
      <c r="KVB753" s="456"/>
      <c r="KVC753" s="456"/>
      <c r="KVD753" s="456"/>
      <c r="KVE753" s="456"/>
      <c r="KVF753" s="456"/>
      <c r="KVG753" s="456"/>
      <c r="KVH753" s="456"/>
      <c r="KVI753" s="456"/>
      <c r="KVJ753" s="456"/>
      <c r="KVK753" s="456"/>
      <c r="KVL753" s="456"/>
      <c r="KVM753" s="456"/>
      <c r="KVN753" s="456"/>
      <c r="KVO753" s="456"/>
      <c r="KVP753" s="456"/>
      <c r="KVQ753" s="456"/>
      <c r="KVR753" s="456"/>
      <c r="KVS753" s="456"/>
      <c r="KVT753" s="456"/>
      <c r="KVU753" s="456"/>
      <c r="KVV753" s="456"/>
      <c r="KVW753" s="456"/>
      <c r="KVX753" s="456"/>
      <c r="KVY753" s="456"/>
      <c r="KVZ753" s="456"/>
      <c r="KWA753" s="456"/>
      <c r="KWB753" s="456"/>
      <c r="KWC753" s="456"/>
      <c r="KWD753" s="456"/>
      <c r="KWE753" s="456"/>
      <c r="KWF753" s="456"/>
      <c r="KWG753" s="456"/>
      <c r="KWH753" s="456"/>
      <c r="KWI753" s="456"/>
      <c r="KWJ753" s="456"/>
      <c r="KWK753" s="456"/>
      <c r="KWL753" s="456"/>
      <c r="KWM753" s="456"/>
      <c r="KWN753" s="456"/>
      <c r="KWO753" s="456"/>
      <c r="KWP753" s="456"/>
      <c r="KWQ753" s="456"/>
      <c r="KWR753" s="456"/>
      <c r="KWS753" s="456"/>
      <c r="KWT753" s="456"/>
      <c r="KWU753" s="456"/>
      <c r="KWV753" s="456"/>
      <c r="KWW753" s="456"/>
      <c r="KWX753" s="456"/>
      <c r="KWY753" s="456"/>
      <c r="KWZ753" s="456"/>
      <c r="KXA753" s="456"/>
      <c r="KXB753" s="456"/>
      <c r="KXC753" s="456"/>
      <c r="KXD753" s="456"/>
      <c r="KXE753" s="456"/>
      <c r="KXF753" s="456"/>
      <c r="KXG753" s="456"/>
      <c r="KXH753" s="456"/>
      <c r="KXI753" s="456"/>
      <c r="KXJ753" s="456"/>
      <c r="KXK753" s="456"/>
      <c r="KXL753" s="456"/>
      <c r="KXM753" s="456"/>
      <c r="KXN753" s="456"/>
      <c r="KXO753" s="456"/>
      <c r="KXP753" s="456"/>
      <c r="KXQ753" s="456"/>
      <c r="KXR753" s="456"/>
      <c r="KXS753" s="456"/>
      <c r="KXT753" s="456"/>
      <c r="KXU753" s="456"/>
      <c r="KXV753" s="456"/>
      <c r="KXW753" s="456"/>
      <c r="KXX753" s="456"/>
      <c r="KXY753" s="456"/>
      <c r="KXZ753" s="456"/>
      <c r="KYA753" s="456"/>
      <c r="KYB753" s="456"/>
      <c r="KYC753" s="456"/>
      <c r="KYD753" s="456"/>
      <c r="KYE753" s="456"/>
      <c r="KYF753" s="456"/>
      <c r="KYG753" s="456"/>
      <c r="KYH753" s="456"/>
      <c r="KYI753" s="456"/>
      <c r="KYJ753" s="456"/>
      <c r="KYK753" s="456"/>
      <c r="KYL753" s="456"/>
      <c r="KYM753" s="456"/>
      <c r="KYN753" s="456"/>
      <c r="KYO753" s="456"/>
      <c r="KYP753" s="456"/>
      <c r="KYQ753" s="456"/>
      <c r="KYR753" s="456"/>
      <c r="KYS753" s="456"/>
      <c r="KYT753" s="456"/>
      <c r="KYU753" s="456"/>
      <c r="KYV753" s="456"/>
      <c r="KYW753" s="456"/>
      <c r="KYX753" s="456"/>
      <c r="KYY753" s="456"/>
      <c r="KYZ753" s="456"/>
      <c r="KZA753" s="456"/>
      <c r="KZB753" s="456"/>
      <c r="KZC753" s="456"/>
      <c r="KZD753" s="456"/>
      <c r="KZE753" s="456"/>
      <c r="KZF753" s="456"/>
      <c r="KZG753" s="456"/>
      <c r="KZH753" s="456"/>
      <c r="KZI753" s="456"/>
      <c r="KZJ753" s="456"/>
      <c r="KZK753" s="456"/>
      <c r="KZL753" s="456"/>
      <c r="KZM753" s="456"/>
      <c r="KZN753" s="456"/>
      <c r="KZO753" s="456"/>
      <c r="KZP753" s="456"/>
      <c r="KZQ753" s="456"/>
      <c r="KZR753" s="456"/>
      <c r="KZS753" s="456"/>
      <c r="KZT753" s="456"/>
      <c r="KZU753" s="456"/>
      <c r="KZV753" s="456"/>
      <c r="KZW753" s="456"/>
      <c r="KZX753" s="456"/>
      <c r="KZY753" s="456"/>
      <c r="KZZ753" s="456"/>
      <c r="LAA753" s="456"/>
      <c r="LAB753" s="456"/>
      <c r="LAC753" s="456"/>
      <c r="LAD753" s="456"/>
      <c r="LAE753" s="456"/>
      <c r="LAF753" s="456"/>
      <c r="LAG753" s="456"/>
      <c r="LAH753" s="456"/>
      <c r="LAI753" s="456"/>
      <c r="LAJ753" s="456"/>
      <c r="LAK753" s="456"/>
      <c r="LAL753" s="456"/>
      <c r="LAM753" s="456"/>
      <c r="LAN753" s="456"/>
      <c r="LAO753" s="456"/>
      <c r="LAP753" s="456"/>
      <c r="LAQ753" s="456"/>
      <c r="LAR753" s="456"/>
      <c r="LAS753" s="456"/>
      <c r="LAT753" s="456"/>
      <c r="LAU753" s="456"/>
      <c r="LAV753" s="456"/>
      <c r="LAW753" s="456"/>
      <c r="LAX753" s="456"/>
      <c r="LAY753" s="456"/>
      <c r="LAZ753" s="456"/>
      <c r="LBA753" s="456"/>
      <c r="LBB753" s="456"/>
      <c r="LBC753" s="456"/>
      <c r="LBD753" s="456"/>
      <c r="LBE753" s="456"/>
      <c r="LBF753" s="456"/>
      <c r="LBG753" s="456"/>
      <c r="LBH753" s="456"/>
      <c r="LBI753" s="456"/>
      <c r="LBJ753" s="456"/>
      <c r="LBK753" s="456"/>
      <c r="LBL753" s="456"/>
      <c r="LBM753" s="456"/>
      <c r="LBN753" s="456"/>
      <c r="LBO753" s="456"/>
      <c r="LBP753" s="456"/>
      <c r="LBQ753" s="456"/>
      <c r="LBR753" s="456"/>
      <c r="LBS753" s="456"/>
      <c r="LBT753" s="456"/>
      <c r="LBU753" s="456"/>
      <c r="LBV753" s="456"/>
      <c r="LBW753" s="456"/>
      <c r="LBX753" s="456"/>
      <c r="LBY753" s="456"/>
      <c r="LBZ753" s="456"/>
      <c r="LCA753" s="456"/>
      <c r="LCB753" s="456"/>
      <c r="LCC753" s="456"/>
      <c r="LCD753" s="456"/>
      <c r="LCE753" s="456"/>
      <c r="LCF753" s="456"/>
      <c r="LCG753" s="456"/>
      <c r="LCH753" s="456"/>
      <c r="LCI753" s="456"/>
      <c r="LCJ753" s="456"/>
      <c r="LCK753" s="456"/>
      <c r="LCL753" s="456"/>
      <c r="LCM753" s="456"/>
      <c r="LCN753" s="456"/>
      <c r="LCO753" s="456"/>
      <c r="LCP753" s="456"/>
      <c r="LCQ753" s="456"/>
      <c r="LCR753" s="456"/>
      <c r="LCS753" s="456"/>
      <c r="LCT753" s="456"/>
      <c r="LCU753" s="456"/>
      <c r="LCV753" s="456"/>
      <c r="LCW753" s="456"/>
      <c r="LCX753" s="456"/>
      <c r="LCY753" s="456"/>
      <c r="LCZ753" s="456"/>
      <c r="LDA753" s="456"/>
      <c r="LDB753" s="456"/>
      <c r="LDC753" s="456"/>
      <c r="LDD753" s="456"/>
      <c r="LDE753" s="456"/>
      <c r="LDF753" s="456"/>
      <c r="LDG753" s="456"/>
      <c r="LDH753" s="456"/>
      <c r="LDI753" s="456"/>
      <c r="LDJ753" s="456"/>
      <c r="LDK753" s="456"/>
      <c r="LDL753" s="456"/>
      <c r="LDM753" s="456"/>
      <c r="LDN753" s="456"/>
      <c r="LDO753" s="456"/>
      <c r="LDP753" s="456"/>
      <c r="LDQ753" s="456"/>
      <c r="LDR753" s="456"/>
      <c r="LDS753" s="456"/>
      <c r="LDT753" s="456"/>
      <c r="LDU753" s="456"/>
      <c r="LDV753" s="456"/>
      <c r="LDW753" s="456"/>
      <c r="LDX753" s="456"/>
      <c r="LDY753" s="456"/>
      <c r="LDZ753" s="456"/>
      <c r="LEA753" s="456"/>
      <c r="LEB753" s="456"/>
      <c r="LEC753" s="456"/>
      <c r="LED753" s="456"/>
      <c r="LEE753" s="456"/>
      <c r="LEF753" s="456"/>
      <c r="LEG753" s="456"/>
      <c r="LEH753" s="456"/>
      <c r="LEI753" s="456"/>
      <c r="LEJ753" s="456"/>
      <c r="LEK753" s="456"/>
      <c r="LEL753" s="456"/>
      <c r="LEM753" s="456"/>
      <c r="LEN753" s="456"/>
      <c r="LEO753" s="456"/>
      <c r="LEP753" s="456"/>
      <c r="LEQ753" s="456"/>
      <c r="LER753" s="456"/>
      <c r="LES753" s="456"/>
      <c r="LET753" s="456"/>
      <c r="LEU753" s="456"/>
      <c r="LEV753" s="456"/>
      <c r="LEW753" s="456"/>
      <c r="LEX753" s="456"/>
      <c r="LEY753" s="456"/>
      <c r="LEZ753" s="456"/>
      <c r="LFA753" s="456"/>
      <c r="LFB753" s="456"/>
      <c r="LFC753" s="456"/>
      <c r="LFD753" s="456"/>
      <c r="LFE753" s="456"/>
      <c r="LFF753" s="456"/>
      <c r="LFG753" s="456"/>
      <c r="LFH753" s="456"/>
      <c r="LFI753" s="456"/>
      <c r="LFJ753" s="456"/>
      <c r="LFK753" s="456"/>
      <c r="LFL753" s="456"/>
      <c r="LFM753" s="456"/>
      <c r="LFN753" s="456"/>
      <c r="LFO753" s="456"/>
      <c r="LFP753" s="456"/>
      <c r="LFQ753" s="456"/>
      <c r="LFR753" s="456"/>
      <c r="LFS753" s="456"/>
      <c r="LFT753" s="456"/>
      <c r="LFU753" s="456"/>
      <c r="LFV753" s="456"/>
      <c r="LFW753" s="456"/>
      <c r="LFX753" s="456"/>
      <c r="LFY753" s="456"/>
      <c r="LFZ753" s="456"/>
      <c r="LGA753" s="456"/>
      <c r="LGB753" s="456"/>
      <c r="LGC753" s="456"/>
      <c r="LGD753" s="456"/>
      <c r="LGE753" s="456"/>
      <c r="LGF753" s="456"/>
      <c r="LGG753" s="456"/>
      <c r="LGH753" s="456"/>
      <c r="LGI753" s="456"/>
      <c r="LGJ753" s="456"/>
      <c r="LGK753" s="456"/>
      <c r="LGL753" s="456"/>
      <c r="LGM753" s="456"/>
      <c r="LGN753" s="456"/>
      <c r="LGO753" s="456"/>
      <c r="LGP753" s="456"/>
      <c r="LGQ753" s="456"/>
      <c r="LGR753" s="456"/>
      <c r="LGS753" s="456"/>
      <c r="LGT753" s="456"/>
      <c r="LGU753" s="456"/>
      <c r="LGV753" s="456"/>
      <c r="LGW753" s="456"/>
      <c r="LGX753" s="456"/>
      <c r="LGY753" s="456"/>
      <c r="LGZ753" s="456"/>
      <c r="LHA753" s="456"/>
      <c r="LHB753" s="456"/>
      <c r="LHC753" s="456"/>
      <c r="LHD753" s="456"/>
      <c r="LHE753" s="456"/>
      <c r="LHF753" s="456"/>
      <c r="LHG753" s="456"/>
      <c r="LHH753" s="456"/>
      <c r="LHI753" s="456"/>
      <c r="LHJ753" s="456"/>
      <c r="LHK753" s="456"/>
      <c r="LHL753" s="456"/>
      <c r="LHM753" s="456"/>
      <c r="LHN753" s="456"/>
      <c r="LHO753" s="456"/>
      <c r="LHP753" s="456"/>
      <c r="LHQ753" s="456"/>
      <c r="LHR753" s="456"/>
      <c r="LHS753" s="456"/>
      <c r="LHT753" s="456"/>
      <c r="LHU753" s="456"/>
      <c r="LHV753" s="456"/>
      <c r="LHW753" s="456"/>
      <c r="LHX753" s="456"/>
      <c r="LHY753" s="456"/>
      <c r="LHZ753" s="456"/>
      <c r="LIA753" s="456"/>
      <c r="LIB753" s="456"/>
      <c r="LIC753" s="456"/>
      <c r="LID753" s="456"/>
      <c r="LIE753" s="456"/>
      <c r="LIF753" s="456"/>
      <c r="LIG753" s="456"/>
      <c r="LIH753" s="456"/>
      <c r="LII753" s="456"/>
      <c r="LIJ753" s="456"/>
      <c r="LIK753" s="456"/>
      <c r="LIL753" s="456"/>
      <c r="LIM753" s="456"/>
      <c r="LIN753" s="456"/>
      <c r="LIO753" s="456"/>
      <c r="LIP753" s="456"/>
      <c r="LIQ753" s="456"/>
      <c r="LIR753" s="456"/>
      <c r="LIS753" s="456"/>
      <c r="LIT753" s="456"/>
      <c r="LIU753" s="456"/>
      <c r="LIV753" s="456"/>
      <c r="LIW753" s="456"/>
      <c r="LIX753" s="456"/>
      <c r="LIY753" s="456"/>
      <c r="LIZ753" s="456"/>
      <c r="LJA753" s="456"/>
      <c r="LJB753" s="456"/>
      <c r="LJC753" s="456"/>
      <c r="LJD753" s="456"/>
      <c r="LJE753" s="456"/>
      <c r="LJF753" s="456"/>
      <c r="LJG753" s="456"/>
      <c r="LJH753" s="456"/>
      <c r="LJI753" s="456"/>
      <c r="LJJ753" s="456"/>
      <c r="LJK753" s="456"/>
      <c r="LJL753" s="456"/>
      <c r="LJM753" s="456"/>
      <c r="LJN753" s="456"/>
      <c r="LJO753" s="456"/>
      <c r="LJP753" s="456"/>
      <c r="LJQ753" s="456"/>
      <c r="LJR753" s="456"/>
      <c r="LJS753" s="456"/>
      <c r="LJT753" s="456"/>
      <c r="LJU753" s="456"/>
      <c r="LJV753" s="456"/>
      <c r="LJW753" s="456"/>
      <c r="LJX753" s="456"/>
      <c r="LJY753" s="456"/>
      <c r="LJZ753" s="456"/>
      <c r="LKA753" s="456"/>
      <c r="LKB753" s="456"/>
      <c r="LKC753" s="456"/>
      <c r="LKD753" s="456"/>
      <c r="LKE753" s="456"/>
      <c r="LKF753" s="456"/>
      <c r="LKG753" s="456"/>
      <c r="LKH753" s="456"/>
      <c r="LKI753" s="456"/>
      <c r="LKJ753" s="456"/>
      <c r="LKK753" s="456"/>
      <c r="LKL753" s="456"/>
      <c r="LKM753" s="456"/>
      <c r="LKN753" s="456"/>
      <c r="LKO753" s="456"/>
      <c r="LKP753" s="456"/>
      <c r="LKQ753" s="456"/>
      <c r="LKR753" s="456"/>
      <c r="LKS753" s="456"/>
      <c r="LKT753" s="456"/>
      <c r="LKU753" s="456"/>
      <c r="LKV753" s="456"/>
      <c r="LKW753" s="456"/>
      <c r="LKX753" s="456"/>
      <c r="LKY753" s="456"/>
      <c r="LKZ753" s="456"/>
      <c r="LLA753" s="456"/>
      <c r="LLB753" s="456"/>
      <c r="LLC753" s="456"/>
      <c r="LLD753" s="456"/>
      <c r="LLE753" s="456"/>
      <c r="LLF753" s="456"/>
      <c r="LLG753" s="456"/>
      <c r="LLH753" s="456"/>
      <c r="LLI753" s="456"/>
      <c r="LLJ753" s="456"/>
      <c r="LLK753" s="456"/>
      <c r="LLL753" s="456"/>
      <c r="LLM753" s="456"/>
      <c r="LLN753" s="456"/>
      <c r="LLO753" s="456"/>
      <c r="LLP753" s="456"/>
      <c r="LLQ753" s="456"/>
      <c r="LLR753" s="456"/>
      <c r="LLS753" s="456"/>
      <c r="LLT753" s="456"/>
      <c r="LLU753" s="456"/>
      <c r="LLV753" s="456"/>
      <c r="LLW753" s="456"/>
      <c r="LLX753" s="456"/>
      <c r="LLY753" s="456"/>
      <c r="LLZ753" s="456"/>
      <c r="LMA753" s="456"/>
      <c r="LMB753" s="456"/>
      <c r="LMC753" s="456"/>
      <c r="LMD753" s="456"/>
      <c r="LME753" s="456"/>
      <c r="LMF753" s="456"/>
      <c r="LMG753" s="456"/>
      <c r="LMH753" s="456"/>
      <c r="LMI753" s="456"/>
      <c r="LMJ753" s="456"/>
      <c r="LMK753" s="456"/>
      <c r="LML753" s="456"/>
      <c r="LMM753" s="456"/>
      <c r="LMN753" s="456"/>
      <c r="LMO753" s="456"/>
      <c r="LMP753" s="456"/>
      <c r="LMQ753" s="456"/>
      <c r="LMR753" s="456"/>
      <c r="LMS753" s="456"/>
      <c r="LMT753" s="456"/>
      <c r="LMU753" s="456"/>
      <c r="LMV753" s="456"/>
      <c r="LMW753" s="456"/>
      <c r="LMX753" s="456"/>
      <c r="LMY753" s="456"/>
      <c r="LMZ753" s="456"/>
      <c r="LNA753" s="456"/>
      <c r="LNB753" s="456"/>
      <c r="LNC753" s="456"/>
      <c r="LND753" s="456"/>
      <c r="LNE753" s="456"/>
      <c r="LNF753" s="456"/>
      <c r="LNG753" s="456"/>
      <c r="LNH753" s="456"/>
      <c r="LNI753" s="456"/>
      <c r="LNJ753" s="456"/>
      <c r="LNK753" s="456"/>
      <c r="LNL753" s="456"/>
      <c r="LNM753" s="456"/>
      <c r="LNN753" s="456"/>
      <c r="LNO753" s="456"/>
      <c r="LNP753" s="456"/>
      <c r="LNQ753" s="456"/>
      <c r="LNR753" s="456"/>
      <c r="LNS753" s="456"/>
      <c r="LNT753" s="456"/>
      <c r="LNU753" s="456"/>
      <c r="LNV753" s="456"/>
      <c r="LNW753" s="456"/>
      <c r="LNX753" s="456"/>
      <c r="LNY753" s="456"/>
      <c r="LNZ753" s="456"/>
      <c r="LOA753" s="456"/>
      <c r="LOB753" s="456"/>
      <c r="LOC753" s="456"/>
      <c r="LOD753" s="456"/>
      <c r="LOE753" s="456"/>
      <c r="LOF753" s="456"/>
      <c r="LOG753" s="456"/>
      <c r="LOH753" s="456"/>
      <c r="LOI753" s="456"/>
      <c r="LOJ753" s="456"/>
      <c r="LOK753" s="456"/>
      <c r="LOL753" s="456"/>
      <c r="LOM753" s="456"/>
      <c r="LON753" s="456"/>
      <c r="LOO753" s="456"/>
      <c r="LOP753" s="456"/>
      <c r="LOQ753" s="456"/>
      <c r="LOR753" s="456"/>
      <c r="LOS753" s="456"/>
      <c r="LOT753" s="456"/>
      <c r="LOU753" s="456"/>
      <c r="LOV753" s="456"/>
      <c r="LOW753" s="456"/>
      <c r="LOX753" s="456"/>
      <c r="LOY753" s="456"/>
      <c r="LOZ753" s="456"/>
      <c r="LPA753" s="456"/>
      <c r="LPB753" s="456"/>
      <c r="LPC753" s="456"/>
      <c r="LPD753" s="456"/>
      <c r="LPE753" s="456"/>
      <c r="LPF753" s="456"/>
      <c r="LPG753" s="456"/>
      <c r="LPH753" s="456"/>
      <c r="LPI753" s="456"/>
      <c r="LPJ753" s="456"/>
      <c r="LPK753" s="456"/>
      <c r="LPL753" s="456"/>
      <c r="LPM753" s="456"/>
      <c r="LPN753" s="456"/>
      <c r="LPO753" s="456"/>
      <c r="LPP753" s="456"/>
      <c r="LPQ753" s="456"/>
      <c r="LPR753" s="456"/>
      <c r="LPS753" s="456"/>
      <c r="LPT753" s="456"/>
      <c r="LPU753" s="456"/>
      <c r="LPV753" s="456"/>
      <c r="LPW753" s="456"/>
      <c r="LPX753" s="456"/>
      <c r="LPY753" s="456"/>
      <c r="LPZ753" s="456"/>
      <c r="LQA753" s="456"/>
      <c r="LQB753" s="456"/>
      <c r="LQC753" s="456"/>
      <c r="LQD753" s="456"/>
      <c r="LQE753" s="456"/>
      <c r="LQF753" s="456"/>
      <c r="LQG753" s="456"/>
      <c r="LQH753" s="456"/>
      <c r="LQI753" s="456"/>
      <c r="LQJ753" s="456"/>
      <c r="LQK753" s="456"/>
      <c r="LQL753" s="456"/>
      <c r="LQM753" s="456"/>
      <c r="LQN753" s="456"/>
      <c r="LQO753" s="456"/>
      <c r="LQP753" s="456"/>
      <c r="LQQ753" s="456"/>
      <c r="LQR753" s="456"/>
      <c r="LQS753" s="456"/>
      <c r="LQT753" s="456"/>
      <c r="LQU753" s="456"/>
      <c r="LQV753" s="456"/>
      <c r="LQW753" s="456"/>
      <c r="LQX753" s="456"/>
      <c r="LQY753" s="456"/>
      <c r="LQZ753" s="456"/>
      <c r="LRA753" s="456"/>
      <c r="LRB753" s="456"/>
      <c r="LRC753" s="456"/>
      <c r="LRD753" s="456"/>
      <c r="LRE753" s="456"/>
      <c r="LRF753" s="456"/>
      <c r="LRG753" s="456"/>
      <c r="LRH753" s="456"/>
      <c r="LRI753" s="456"/>
      <c r="LRJ753" s="456"/>
      <c r="LRK753" s="456"/>
      <c r="LRL753" s="456"/>
      <c r="LRM753" s="456"/>
      <c r="LRN753" s="456"/>
      <c r="LRO753" s="456"/>
      <c r="LRP753" s="456"/>
      <c r="LRQ753" s="456"/>
      <c r="LRR753" s="456"/>
      <c r="LRS753" s="456"/>
      <c r="LRT753" s="456"/>
      <c r="LRU753" s="456"/>
      <c r="LRV753" s="456"/>
      <c r="LRW753" s="456"/>
      <c r="LRX753" s="456"/>
      <c r="LRY753" s="456"/>
      <c r="LRZ753" s="456"/>
      <c r="LSA753" s="456"/>
      <c r="LSB753" s="456"/>
      <c r="LSC753" s="456"/>
      <c r="LSD753" s="456"/>
      <c r="LSE753" s="456"/>
      <c r="LSF753" s="456"/>
      <c r="LSG753" s="456"/>
      <c r="LSH753" s="456"/>
      <c r="LSI753" s="456"/>
      <c r="LSJ753" s="456"/>
      <c r="LSK753" s="456"/>
      <c r="LSL753" s="456"/>
      <c r="LSM753" s="456"/>
      <c r="LSN753" s="456"/>
      <c r="LSO753" s="456"/>
      <c r="LSP753" s="456"/>
      <c r="LSQ753" s="456"/>
      <c r="LSR753" s="456"/>
      <c r="LSS753" s="456"/>
      <c r="LST753" s="456"/>
      <c r="LSU753" s="456"/>
      <c r="LSV753" s="456"/>
      <c r="LSW753" s="456"/>
      <c r="LSX753" s="456"/>
      <c r="LSY753" s="456"/>
      <c r="LSZ753" s="456"/>
      <c r="LTA753" s="456"/>
      <c r="LTB753" s="456"/>
      <c r="LTC753" s="456"/>
      <c r="LTD753" s="456"/>
      <c r="LTE753" s="456"/>
      <c r="LTF753" s="456"/>
      <c r="LTG753" s="456"/>
      <c r="LTH753" s="456"/>
      <c r="LTI753" s="456"/>
      <c r="LTJ753" s="456"/>
      <c r="LTK753" s="456"/>
      <c r="LTL753" s="456"/>
      <c r="LTM753" s="456"/>
      <c r="LTN753" s="456"/>
      <c r="LTO753" s="456"/>
      <c r="LTP753" s="456"/>
      <c r="LTQ753" s="456"/>
      <c r="LTR753" s="456"/>
      <c r="LTS753" s="456"/>
      <c r="LTT753" s="456"/>
      <c r="LTU753" s="456"/>
      <c r="LTV753" s="456"/>
      <c r="LTW753" s="456"/>
      <c r="LTX753" s="456"/>
      <c r="LTY753" s="456"/>
      <c r="LTZ753" s="456"/>
      <c r="LUA753" s="456"/>
      <c r="LUB753" s="456"/>
      <c r="LUC753" s="456"/>
      <c r="LUD753" s="456"/>
      <c r="LUE753" s="456"/>
      <c r="LUF753" s="456"/>
      <c r="LUG753" s="456"/>
      <c r="LUH753" s="456"/>
      <c r="LUI753" s="456"/>
      <c r="LUJ753" s="456"/>
      <c r="LUK753" s="456"/>
      <c r="LUL753" s="456"/>
      <c r="LUM753" s="456"/>
      <c r="LUN753" s="456"/>
      <c r="LUO753" s="456"/>
      <c r="LUP753" s="456"/>
      <c r="LUQ753" s="456"/>
      <c r="LUR753" s="456"/>
      <c r="LUS753" s="456"/>
      <c r="LUT753" s="456"/>
      <c r="LUU753" s="456"/>
      <c r="LUV753" s="456"/>
      <c r="LUW753" s="456"/>
      <c r="LUX753" s="456"/>
      <c r="LUY753" s="456"/>
      <c r="LUZ753" s="456"/>
      <c r="LVA753" s="456"/>
      <c r="LVB753" s="456"/>
      <c r="LVC753" s="456"/>
      <c r="LVD753" s="456"/>
      <c r="LVE753" s="456"/>
      <c r="LVF753" s="456"/>
      <c r="LVG753" s="456"/>
      <c r="LVH753" s="456"/>
      <c r="LVI753" s="456"/>
      <c r="LVJ753" s="456"/>
      <c r="LVK753" s="456"/>
      <c r="LVL753" s="456"/>
      <c r="LVM753" s="456"/>
      <c r="LVN753" s="456"/>
      <c r="LVO753" s="456"/>
      <c r="LVP753" s="456"/>
      <c r="LVQ753" s="456"/>
      <c r="LVR753" s="456"/>
      <c r="LVS753" s="456"/>
      <c r="LVT753" s="456"/>
      <c r="LVU753" s="456"/>
      <c r="LVV753" s="456"/>
      <c r="LVW753" s="456"/>
      <c r="LVX753" s="456"/>
      <c r="LVY753" s="456"/>
      <c r="LVZ753" s="456"/>
      <c r="LWA753" s="456"/>
      <c r="LWB753" s="456"/>
      <c r="LWC753" s="456"/>
      <c r="LWD753" s="456"/>
      <c r="LWE753" s="456"/>
      <c r="LWF753" s="456"/>
      <c r="LWG753" s="456"/>
      <c r="LWH753" s="456"/>
      <c r="LWI753" s="456"/>
      <c r="LWJ753" s="456"/>
      <c r="LWK753" s="456"/>
      <c r="LWL753" s="456"/>
      <c r="LWM753" s="456"/>
      <c r="LWN753" s="456"/>
      <c r="LWO753" s="456"/>
      <c r="LWP753" s="456"/>
      <c r="LWQ753" s="456"/>
      <c r="LWR753" s="456"/>
      <c r="LWS753" s="456"/>
      <c r="LWT753" s="456"/>
      <c r="LWU753" s="456"/>
      <c r="LWV753" s="456"/>
      <c r="LWW753" s="456"/>
      <c r="LWX753" s="456"/>
      <c r="LWY753" s="456"/>
      <c r="LWZ753" s="456"/>
      <c r="LXA753" s="456"/>
      <c r="LXB753" s="456"/>
      <c r="LXC753" s="456"/>
      <c r="LXD753" s="456"/>
      <c r="LXE753" s="456"/>
      <c r="LXF753" s="456"/>
      <c r="LXG753" s="456"/>
      <c r="LXH753" s="456"/>
      <c r="LXI753" s="456"/>
      <c r="LXJ753" s="456"/>
      <c r="LXK753" s="456"/>
      <c r="LXL753" s="456"/>
      <c r="LXM753" s="456"/>
      <c r="LXN753" s="456"/>
      <c r="LXO753" s="456"/>
      <c r="LXP753" s="456"/>
      <c r="LXQ753" s="456"/>
      <c r="LXR753" s="456"/>
      <c r="LXS753" s="456"/>
      <c r="LXT753" s="456"/>
      <c r="LXU753" s="456"/>
      <c r="LXV753" s="456"/>
      <c r="LXW753" s="456"/>
      <c r="LXX753" s="456"/>
      <c r="LXY753" s="456"/>
      <c r="LXZ753" s="456"/>
      <c r="LYA753" s="456"/>
      <c r="LYB753" s="456"/>
      <c r="LYC753" s="456"/>
      <c r="LYD753" s="456"/>
      <c r="LYE753" s="456"/>
      <c r="LYF753" s="456"/>
      <c r="LYG753" s="456"/>
      <c r="LYH753" s="456"/>
      <c r="LYI753" s="456"/>
      <c r="LYJ753" s="456"/>
      <c r="LYK753" s="456"/>
      <c r="LYL753" s="456"/>
      <c r="LYM753" s="456"/>
      <c r="LYN753" s="456"/>
      <c r="LYO753" s="456"/>
      <c r="LYP753" s="456"/>
      <c r="LYQ753" s="456"/>
      <c r="LYR753" s="456"/>
      <c r="LYS753" s="456"/>
      <c r="LYT753" s="456"/>
      <c r="LYU753" s="456"/>
      <c r="LYV753" s="456"/>
      <c r="LYW753" s="456"/>
      <c r="LYX753" s="456"/>
      <c r="LYY753" s="456"/>
      <c r="LYZ753" s="456"/>
      <c r="LZA753" s="456"/>
      <c r="LZB753" s="456"/>
      <c r="LZC753" s="456"/>
      <c r="LZD753" s="456"/>
      <c r="LZE753" s="456"/>
      <c r="LZF753" s="456"/>
      <c r="LZG753" s="456"/>
      <c r="LZH753" s="456"/>
      <c r="LZI753" s="456"/>
      <c r="LZJ753" s="456"/>
      <c r="LZK753" s="456"/>
      <c r="LZL753" s="456"/>
      <c r="LZM753" s="456"/>
      <c r="LZN753" s="456"/>
      <c r="LZO753" s="456"/>
      <c r="LZP753" s="456"/>
      <c r="LZQ753" s="456"/>
      <c r="LZR753" s="456"/>
      <c r="LZS753" s="456"/>
      <c r="LZT753" s="456"/>
      <c r="LZU753" s="456"/>
      <c r="LZV753" s="456"/>
      <c r="LZW753" s="456"/>
      <c r="LZX753" s="456"/>
      <c r="LZY753" s="456"/>
      <c r="LZZ753" s="456"/>
      <c r="MAA753" s="456"/>
      <c r="MAB753" s="456"/>
      <c r="MAC753" s="456"/>
      <c r="MAD753" s="456"/>
      <c r="MAE753" s="456"/>
      <c r="MAF753" s="456"/>
      <c r="MAG753" s="456"/>
      <c r="MAH753" s="456"/>
      <c r="MAI753" s="456"/>
      <c r="MAJ753" s="456"/>
      <c r="MAK753" s="456"/>
      <c r="MAL753" s="456"/>
      <c r="MAM753" s="456"/>
      <c r="MAN753" s="456"/>
      <c r="MAO753" s="456"/>
      <c r="MAP753" s="456"/>
      <c r="MAQ753" s="456"/>
      <c r="MAR753" s="456"/>
      <c r="MAS753" s="456"/>
      <c r="MAT753" s="456"/>
      <c r="MAU753" s="456"/>
      <c r="MAV753" s="456"/>
      <c r="MAW753" s="456"/>
      <c r="MAX753" s="456"/>
      <c r="MAY753" s="456"/>
      <c r="MAZ753" s="456"/>
      <c r="MBA753" s="456"/>
      <c r="MBB753" s="456"/>
      <c r="MBC753" s="456"/>
      <c r="MBD753" s="456"/>
      <c r="MBE753" s="456"/>
      <c r="MBF753" s="456"/>
      <c r="MBG753" s="456"/>
      <c r="MBH753" s="456"/>
      <c r="MBI753" s="456"/>
      <c r="MBJ753" s="456"/>
      <c r="MBK753" s="456"/>
      <c r="MBL753" s="456"/>
      <c r="MBM753" s="456"/>
      <c r="MBN753" s="456"/>
      <c r="MBO753" s="456"/>
      <c r="MBP753" s="456"/>
      <c r="MBQ753" s="456"/>
      <c r="MBR753" s="456"/>
      <c r="MBS753" s="456"/>
      <c r="MBT753" s="456"/>
      <c r="MBU753" s="456"/>
      <c r="MBV753" s="456"/>
      <c r="MBW753" s="456"/>
      <c r="MBX753" s="456"/>
      <c r="MBY753" s="456"/>
      <c r="MBZ753" s="456"/>
      <c r="MCA753" s="456"/>
      <c r="MCB753" s="456"/>
      <c r="MCC753" s="456"/>
      <c r="MCD753" s="456"/>
      <c r="MCE753" s="456"/>
      <c r="MCF753" s="456"/>
      <c r="MCG753" s="456"/>
      <c r="MCH753" s="456"/>
      <c r="MCI753" s="456"/>
      <c r="MCJ753" s="456"/>
      <c r="MCK753" s="456"/>
      <c r="MCL753" s="456"/>
      <c r="MCM753" s="456"/>
      <c r="MCN753" s="456"/>
      <c r="MCO753" s="456"/>
      <c r="MCP753" s="456"/>
      <c r="MCQ753" s="456"/>
      <c r="MCR753" s="456"/>
      <c r="MCS753" s="456"/>
      <c r="MCT753" s="456"/>
      <c r="MCU753" s="456"/>
      <c r="MCV753" s="456"/>
      <c r="MCW753" s="456"/>
      <c r="MCX753" s="456"/>
      <c r="MCY753" s="456"/>
      <c r="MCZ753" s="456"/>
      <c r="MDA753" s="456"/>
      <c r="MDB753" s="456"/>
      <c r="MDC753" s="456"/>
      <c r="MDD753" s="456"/>
      <c r="MDE753" s="456"/>
      <c r="MDF753" s="456"/>
      <c r="MDG753" s="456"/>
      <c r="MDH753" s="456"/>
      <c r="MDI753" s="456"/>
      <c r="MDJ753" s="456"/>
      <c r="MDK753" s="456"/>
      <c r="MDL753" s="456"/>
      <c r="MDM753" s="456"/>
      <c r="MDN753" s="456"/>
      <c r="MDO753" s="456"/>
      <c r="MDP753" s="456"/>
      <c r="MDQ753" s="456"/>
      <c r="MDR753" s="456"/>
      <c r="MDS753" s="456"/>
      <c r="MDT753" s="456"/>
      <c r="MDU753" s="456"/>
      <c r="MDV753" s="456"/>
      <c r="MDW753" s="456"/>
      <c r="MDX753" s="456"/>
      <c r="MDY753" s="456"/>
      <c r="MDZ753" s="456"/>
      <c r="MEA753" s="456"/>
      <c r="MEB753" s="456"/>
      <c r="MEC753" s="456"/>
      <c r="MED753" s="456"/>
      <c r="MEE753" s="456"/>
      <c r="MEF753" s="456"/>
      <c r="MEG753" s="456"/>
      <c r="MEH753" s="456"/>
      <c r="MEI753" s="456"/>
      <c r="MEJ753" s="456"/>
      <c r="MEK753" s="456"/>
      <c r="MEL753" s="456"/>
      <c r="MEM753" s="456"/>
      <c r="MEN753" s="456"/>
      <c r="MEO753" s="456"/>
      <c r="MEP753" s="456"/>
      <c r="MEQ753" s="456"/>
      <c r="MER753" s="456"/>
      <c r="MES753" s="456"/>
      <c r="MET753" s="456"/>
      <c r="MEU753" s="456"/>
      <c r="MEV753" s="456"/>
      <c r="MEW753" s="456"/>
      <c r="MEX753" s="456"/>
      <c r="MEY753" s="456"/>
      <c r="MEZ753" s="456"/>
      <c r="MFA753" s="456"/>
      <c r="MFB753" s="456"/>
      <c r="MFC753" s="456"/>
      <c r="MFD753" s="456"/>
      <c r="MFE753" s="456"/>
      <c r="MFF753" s="456"/>
      <c r="MFG753" s="456"/>
      <c r="MFH753" s="456"/>
      <c r="MFI753" s="456"/>
      <c r="MFJ753" s="456"/>
      <c r="MFK753" s="456"/>
      <c r="MFL753" s="456"/>
      <c r="MFM753" s="456"/>
      <c r="MFN753" s="456"/>
      <c r="MFO753" s="456"/>
      <c r="MFP753" s="456"/>
      <c r="MFQ753" s="456"/>
      <c r="MFR753" s="456"/>
      <c r="MFS753" s="456"/>
      <c r="MFT753" s="456"/>
      <c r="MFU753" s="456"/>
      <c r="MFV753" s="456"/>
      <c r="MFW753" s="456"/>
      <c r="MFX753" s="456"/>
      <c r="MFY753" s="456"/>
      <c r="MFZ753" s="456"/>
      <c r="MGA753" s="456"/>
      <c r="MGB753" s="456"/>
      <c r="MGC753" s="456"/>
      <c r="MGD753" s="456"/>
      <c r="MGE753" s="456"/>
      <c r="MGF753" s="456"/>
      <c r="MGG753" s="456"/>
      <c r="MGH753" s="456"/>
      <c r="MGI753" s="456"/>
      <c r="MGJ753" s="456"/>
      <c r="MGK753" s="456"/>
      <c r="MGL753" s="456"/>
      <c r="MGM753" s="456"/>
      <c r="MGN753" s="456"/>
      <c r="MGO753" s="456"/>
      <c r="MGP753" s="456"/>
      <c r="MGQ753" s="456"/>
      <c r="MGR753" s="456"/>
      <c r="MGS753" s="456"/>
      <c r="MGT753" s="456"/>
      <c r="MGU753" s="456"/>
      <c r="MGV753" s="456"/>
      <c r="MGW753" s="456"/>
      <c r="MGX753" s="456"/>
      <c r="MGY753" s="456"/>
      <c r="MGZ753" s="456"/>
      <c r="MHA753" s="456"/>
      <c r="MHB753" s="456"/>
      <c r="MHC753" s="456"/>
      <c r="MHD753" s="456"/>
      <c r="MHE753" s="456"/>
      <c r="MHF753" s="456"/>
      <c r="MHG753" s="456"/>
      <c r="MHH753" s="456"/>
      <c r="MHI753" s="456"/>
      <c r="MHJ753" s="456"/>
      <c r="MHK753" s="456"/>
      <c r="MHL753" s="456"/>
      <c r="MHM753" s="456"/>
      <c r="MHN753" s="456"/>
      <c r="MHO753" s="456"/>
      <c r="MHP753" s="456"/>
      <c r="MHQ753" s="456"/>
      <c r="MHR753" s="456"/>
      <c r="MHS753" s="456"/>
      <c r="MHT753" s="456"/>
      <c r="MHU753" s="456"/>
      <c r="MHV753" s="456"/>
      <c r="MHW753" s="456"/>
      <c r="MHX753" s="456"/>
      <c r="MHY753" s="456"/>
      <c r="MHZ753" s="456"/>
      <c r="MIA753" s="456"/>
      <c r="MIB753" s="456"/>
      <c r="MIC753" s="456"/>
      <c r="MID753" s="456"/>
      <c r="MIE753" s="456"/>
      <c r="MIF753" s="456"/>
      <c r="MIG753" s="456"/>
      <c r="MIH753" s="456"/>
      <c r="MII753" s="456"/>
      <c r="MIJ753" s="456"/>
      <c r="MIK753" s="456"/>
      <c r="MIL753" s="456"/>
      <c r="MIM753" s="456"/>
      <c r="MIN753" s="456"/>
      <c r="MIO753" s="456"/>
      <c r="MIP753" s="456"/>
      <c r="MIQ753" s="456"/>
      <c r="MIR753" s="456"/>
      <c r="MIS753" s="456"/>
      <c r="MIT753" s="456"/>
      <c r="MIU753" s="456"/>
      <c r="MIV753" s="456"/>
      <c r="MIW753" s="456"/>
      <c r="MIX753" s="456"/>
      <c r="MIY753" s="456"/>
      <c r="MIZ753" s="456"/>
      <c r="MJA753" s="456"/>
      <c r="MJB753" s="456"/>
      <c r="MJC753" s="456"/>
      <c r="MJD753" s="456"/>
      <c r="MJE753" s="456"/>
      <c r="MJF753" s="456"/>
      <c r="MJG753" s="456"/>
      <c r="MJH753" s="456"/>
      <c r="MJI753" s="456"/>
      <c r="MJJ753" s="456"/>
      <c r="MJK753" s="456"/>
      <c r="MJL753" s="456"/>
      <c r="MJM753" s="456"/>
      <c r="MJN753" s="456"/>
      <c r="MJO753" s="456"/>
      <c r="MJP753" s="456"/>
      <c r="MJQ753" s="456"/>
      <c r="MJR753" s="456"/>
      <c r="MJS753" s="456"/>
      <c r="MJT753" s="456"/>
      <c r="MJU753" s="456"/>
      <c r="MJV753" s="456"/>
      <c r="MJW753" s="456"/>
      <c r="MJX753" s="456"/>
      <c r="MJY753" s="456"/>
      <c r="MJZ753" s="456"/>
      <c r="MKA753" s="456"/>
      <c r="MKB753" s="456"/>
      <c r="MKC753" s="456"/>
      <c r="MKD753" s="456"/>
      <c r="MKE753" s="456"/>
      <c r="MKF753" s="456"/>
      <c r="MKG753" s="456"/>
      <c r="MKH753" s="456"/>
      <c r="MKI753" s="456"/>
      <c r="MKJ753" s="456"/>
      <c r="MKK753" s="456"/>
      <c r="MKL753" s="456"/>
      <c r="MKM753" s="456"/>
      <c r="MKN753" s="456"/>
      <c r="MKO753" s="456"/>
      <c r="MKP753" s="456"/>
      <c r="MKQ753" s="456"/>
      <c r="MKR753" s="456"/>
      <c r="MKS753" s="456"/>
      <c r="MKT753" s="456"/>
      <c r="MKU753" s="456"/>
      <c r="MKV753" s="456"/>
      <c r="MKW753" s="456"/>
      <c r="MKX753" s="456"/>
      <c r="MKY753" s="456"/>
      <c r="MKZ753" s="456"/>
      <c r="MLA753" s="456"/>
      <c r="MLB753" s="456"/>
      <c r="MLC753" s="456"/>
      <c r="MLD753" s="456"/>
      <c r="MLE753" s="456"/>
      <c r="MLF753" s="456"/>
      <c r="MLG753" s="456"/>
      <c r="MLH753" s="456"/>
      <c r="MLI753" s="456"/>
      <c r="MLJ753" s="456"/>
      <c r="MLK753" s="456"/>
      <c r="MLL753" s="456"/>
      <c r="MLM753" s="456"/>
      <c r="MLN753" s="456"/>
      <c r="MLO753" s="456"/>
      <c r="MLP753" s="456"/>
      <c r="MLQ753" s="456"/>
      <c r="MLR753" s="456"/>
      <c r="MLS753" s="456"/>
      <c r="MLT753" s="456"/>
      <c r="MLU753" s="456"/>
      <c r="MLV753" s="456"/>
      <c r="MLW753" s="456"/>
      <c r="MLX753" s="456"/>
      <c r="MLY753" s="456"/>
      <c r="MLZ753" s="456"/>
      <c r="MMA753" s="456"/>
      <c r="MMB753" s="456"/>
      <c r="MMC753" s="456"/>
      <c r="MMD753" s="456"/>
      <c r="MME753" s="456"/>
      <c r="MMF753" s="456"/>
      <c r="MMG753" s="456"/>
      <c r="MMH753" s="456"/>
      <c r="MMI753" s="456"/>
      <c r="MMJ753" s="456"/>
      <c r="MMK753" s="456"/>
      <c r="MML753" s="456"/>
      <c r="MMM753" s="456"/>
      <c r="MMN753" s="456"/>
      <c r="MMO753" s="456"/>
      <c r="MMP753" s="456"/>
      <c r="MMQ753" s="456"/>
      <c r="MMR753" s="456"/>
      <c r="MMS753" s="456"/>
      <c r="MMT753" s="456"/>
      <c r="MMU753" s="456"/>
      <c r="MMV753" s="456"/>
      <c r="MMW753" s="456"/>
      <c r="MMX753" s="456"/>
      <c r="MMY753" s="456"/>
      <c r="MMZ753" s="456"/>
      <c r="MNA753" s="456"/>
      <c r="MNB753" s="456"/>
      <c r="MNC753" s="456"/>
      <c r="MND753" s="456"/>
      <c r="MNE753" s="456"/>
      <c r="MNF753" s="456"/>
      <c r="MNG753" s="456"/>
      <c r="MNH753" s="456"/>
      <c r="MNI753" s="456"/>
      <c r="MNJ753" s="456"/>
      <c r="MNK753" s="456"/>
      <c r="MNL753" s="456"/>
      <c r="MNM753" s="456"/>
      <c r="MNN753" s="456"/>
      <c r="MNO753" s="456"/>
      <c r="MNP753" s="456"/>
      <c r="MNQ753" s="456"/>
      <c r="MNR753" s="456"/>
      <c r="MNS753" s="456"/>
      <c r="MNT753" s="456"/>
      <c r="MNU753" s="456"/>
      <c r="MNV753" s="456"/>
      <c r="MNW753" s="456"/>
      <c r="MNX753" s="456"/>
      <c r="MNY753" s="456"/>
      <c r="MNZ753" s="456"/>
      <c r="MOA753" s="456"/>
      <c r="MOB753" s="456"/>
      <c r="MOC753" s="456"/>
      <c r="MOD753" s="456"/>
      <c r="MOE753" s="456"/>
      <c r="MOF753" s="456"/>
      <c r="MOG753" s="456"/>
      <c r="MOH753" s="456"/>
      <c r="MOI753" s="456"/>
      <c r="MOJ753" s="456"/>
      <c r="MOK753" s="456"/>
      <c r="MOL753" s="456"/>
      <c r="MOM753" s="456"/>
      <c r="MON753" s="456"/>
      <c r="MOO753" s="456"/>
      <c r="MOP753" s="456"/>
      <c r="MOQ753" s="456"/>
      <c r="MOR753" s="456"/>
      <c r="MOS753" s="456"/>
      <c r="MOT753" s="456"/>
      <c r="MOU753" s="456"/>
      <c r="MOV753" s="456"/>
      <c r="MOW753" s="456"/>
      <c r="MOX753" s="456"/>
      <c r="MOY753" s="456"/>
      <c r="MOZ753" s="456"/>
      <c r="MPA753" s="456"/>
      <c r="MPB753" s="456"/>
      <c r="MPC753" s="456"/>
      <c r="MPD753" s="456"/>
      <c r="MPE753" s="456"/>
      <c r="MPF753" s="456"/>
      <c r="MPG753" s="456"/>
      <c r="MPH753" s="456"/>
      <c r="MPI753" s="456"/>
      <c r="MPJ753" s="456"/>
      <c r="MPK753" s="456"/>
      <c r="MPL753" s="456"/>
      <c r="MPM753" s="456"/>
      <c r="MPN753" s="456"/>
      <c r="MPO753" s="456"/>
      <c r="MPP753" s="456"/>
      <c r="MPQ753" s="456"/>
      <c r="MPR753" s="456"/>
      <c r="MPS753" s="456"/>
      <c r="MPT753" s="456"/>
      <c r="MPU753" s="456"/>
      <c r="MPV753" s="456"/>
      <c r="MPW753" s="456"/>
      <c r="MPX753" s="456"/>
      <c r="MPY753" s="456"/>
      <c r="MPZ753" s="456"/>
      <c r="MQA753" s="456"/>
      <c r="MQB753" s="456"/>
      <c r="MQC753" s="456"/>
      <c r="MQD753" s="456"/>
      <c r="MQE753" s="456"/>
      <c r="MQF753" s="456"/>
      <c r="MQG753" s="456"/>
      <c r="MQH753" s="456"/>
      <c r="MQI753" s="456"/>
      <c r="MQJ753" s="456"/>
      <c r="MQK753" s="456"/>
      <c r="MQL753" s="456"/>
      <c r="MQM753" s="456"/>
      <c r="MQN753" s="456"/>
      <c r="MQO753" s="456"/>
      <c r="MQP753" s="456"/>
      <c r="MQQ753" s="456"/>
      <c r="MQR753" s="456"/>
      <c r="MQS753" s="456"/>
      <c r="MQT753" s="456"/>
      <c r="MQU753" s="456"/>
      <c r="MQV753" s="456"/>
      <c r="MQW753" s="456"/>
      <c r="MQX753" s="456"/>
      <c r="MQY753" s="456"/>
      <c r="MQZ753" s="456"/>
      <c r="MRA753" s="456"/>
      <c r="MRB753" s="456"/>
      <c r="MRC753" s="456"/>
      <c r="MRD753" s="456"/>
      <c r="MRE753" s="456"/>
      <c r="MRF753" s="456"/>
      <c r="MRG753" s="456"/>
      <c r="MRH753" s="456"/>
      <c r="MRI753" s="456"/>
      <c r="MRJ753" s="456"/>
      <c r="MRK753" s="456"/>
      <c r="MRL753" s="456"/>
      <c r="MRM753" s="456"/>
      <c r="MRN753" s="456"/>
      <c r="MRO753" s="456"/>
      <c r="MRP753" s="456"/>
      <c r="MRQ753" s="456"/>
      <c r="MRR753" s="456"/>
      <c r="MRS753" s="456"/>
      <c r="MRT753" s="456"/>
      <c r="MRU753" s="456"/>
      <c r="MRV753" s="456"/>
      <c r="MRW753" s="456"/>
      <c r="MRX753" s="456"/>
      <c r="MRY753" s="456"/>
      <c r="MRZ753" s="456"/>
      <c r="MSA753" s="456"/>
      <c r="MSB753" s="456"/>
      <c r="MSC753" s="456"/>
      <c r="MSD753" s="456"/>
      <c r="MSE753" s="456"/>
      <c r="MSF753" s="456"/>
      <c r="MSG753" s="456"/>
      <c r="MSH753" s="456"/>
      <c r="MSI753" s="456"/>
      <c r="MSJ753" s="456"/>
      <c r="MSK753" s="456"/>
      <c r="MSL753" s="456"/>
      <c r="MSM753" s="456"/>
      <c r="MSN753" s="456"/>
      <c r="MSO753" s="456"/>
      <c r="MSP753" s="456"/>
      <c r="MSQ753" s="456"/>
      <c r="MSR753" s="456"/>
      <c r="MSS753" s="456"/>
      <c r="MST753" s="456"/>
      <c r="MSU753" s="456"/>
      <c r="MSV753" s="456"/>
      <c r="MSW753" s="456"/>
      <c r="MSX753" s="456"/>
      <c r="MSY753" s="456"/>
      <c r="MSZ753" s="456"/>
      <c r="MTA753" s="456"/>
      <c r="MTB753" s="456"/>
      <c r="MTC753" s="456"/>
      <c r="MTD753" s="456"/>
      <c r="MTE753" s="456"/>
      <c r="MTF753" s="456"/>
      <c r="MTG753" s="456"/>
      <c r="MTH753" s="456"/>
      <c r="MTI753" s="456"/>
      <c r="MTJ753" s="456"/>
      <c r="MTK753" s="456"/>
      <c r="MTL753" s="456"/>
      <c r="MTM753" s="456"/>
      <c r="MTN753" s="456"/>
      <c r="MTO753" s="456"/>
      <c r="MTP753" s="456"/>
      <c r="MTQ753" s="456"/>
      <c r="MTR753" s="456"/>
      <c r="MTS753" s="456"/>
      <c r="MTT753" s="456"/>
      <c r="MTU753" s="456"/>
      <c r="MTV753" s="456"/>
      <c r="MTW753" s="456"/>
      <c r="MTX753" s="456"/>
      <c r="MTY753" s="456"/>
      <c r="MTZ753" s="456"/>
      <c r="MUA753" s="456"/>
      <c r="MUB753" s="456"/>
      <c r="MUC753" s="456"/>
      <c r="MUD753" s="456"/>
      <c r="MUE753" s="456"/>
      <c r="MUF753" s="456"/>
      <c r="MUG753" s="456"/>
      <c r="MUH753" s="456"/>
      <c r="MUI753" s="456"/>
      <c r="MUJ753" s="456"/>
      <c r="MUK753" s="456"/>
      <c r="MUL753" s="456"/>
      <c r="MUM753" s="456"/>
      <c r="MUN753" s="456"/>
      <c r="MUO753" s="456"/>
      <c r="MUP753" s="456"/>
      <c r="MUQ753" s="456"/>
      <c r="MUR753" s="456"/>
      <c r="MUS753" s="456"/>
      <c r="MUT753" s="456"/>
      <c r="MUU753" s="456"/>
      <c r="MUV753" s="456"/>
      <c r="MUW753" s="456"/>
      <c r="MUX753" s="456"/>
      <c r="MUY753" s="456"/>
      <c r="MUZ753" s="456"/>
      <c r="MVA753" s="456"/>
      <c r="MVB753" s="456"/>
      <c r="MVC753" s="456"/>
      <c r="MVD753" s="456"/>
      <c r="MVE753" s="456"/>
      <c r="MVF753" s="456"/>
      <c r="MVG753" s="456"/>
      <c r="MVH753" s="456"/>
      <c r="MVI753" s="456"/>
      <c r="MVJ753" s="456"/>
      <c r="MVK753" s="456"/>
      <c r="MVL753" s="456"/>
      <c r="MVM753" s="456"/>
      <c r="MVN753" s="456"/>
      <c r="MVO753" s="456"/>
      <c r="MVP753" s="456"/>
      <c r="MVQ753" s="456"/>
      <c r="MVR753" s="456"/>
      <c r="MVS753" s="456"/>
      <c r="MVT753" s="456"/>
      <c r="MVU753" s="456"/>
      <c r="MVV753" s="456"/>
      <c r="MVW753" s="456"/>
      <c r="MVX753" s="456"/>
      <c r="MVY753" s="456"/>
      <c r="MVZ753" s="456"/>
      <c r="MWA753" s="456"/>
      <c r="MWB753" s="456"/>
      <c r="MWC753" s="456"/>
      <c r="MWD753" s="456"/>
      <c r="MWE753" s="456"/>
      <c r="MWF753" s="456"/>
      <c r="MWG753" s="456"/>
      <c r="MWH753" s="456"/>
      <c r="MWI753" s="456"/>
      <c r="MWJ753" s="456"/>
      <c r="MWK753" s="456"/>
      <c r="MWL753" s="456"/>
      <c r="MWM753" s="456"/>
      <c r="MWN753" s="456"/>
      <c r="MWO753" s="456"/>
      <c r="MWP753" s="456"/>
      <c r="MWQ753" s="456"/>
      <c r="MWR753" s="456"/>
      <c r="MWS753" s="456"/>
      <c r="MWT753" s="456"/>
      <c r="MWU753" s="456"/>
      <c r="MWV753" s="456"/>
      <c r="MWW753" s="456"/>
      <c r="MWX753" s="456"/>
      <c r="MWY753" s="456"/>
      <c r="MWZ753" s="456"/>
      <c r="MXA753" s="456"/>
      <c r="MXB753" s="456"/>
      <c r="MXC753" s="456"/>
      <c r="MXD753" s="456"/>
      <c r="MXE753" s="456"/>
      <c r="MXF753" s="456"/>
      <c r="MXG753" s="456"/>
      <c r="MXH753" s="456"/>
      <c r="MXI753" s="456"/>
      <c r="MXJ753" s="456"/>
      <c r="MXK753" s="456"/>
      <c r="MXL753" s="456"/>
      <c r="MXM753" s="456"/>
      <c r="MXN753" s="456"/>
      <c r="MXO753" s="456"/>
      <c r="MXP753" s="456"/>
      <c r="MXQ753" s="456"/>
      <c r="MXR753" s="456"/>
      <c r="MXS753" s="456"/>
      <c r="MXT753" s="456"/>
      <c r="MXU753" s="456"/>
      <c r="MXV753" s="456"/>
      <c r="MXW753" s="456"/>
      <c r="MXX753" s="456"/>
      <c r="MXY753" s="456"/>
      <c r="MXZ753" s="456"/>
      <c r="MYA753" s="456"/>
      <c r="MYB753" s="456"/>
      <c r="MYC753" s="456"/>
      <c r="MYD753" s="456"/>
      <c r="MYE753" s="456"/>
      <c r="MYF753" s="456"/>
      <c r="MYG753" s="456"/>
      <c r="MYH753" s="456"/>
      <c r="MYI753" s="456"/>
      <c r="MYJ753" s="456"/>
      <c r="MYK753" s="456"/>
      <c r="MYL753" s="456"/>
      <c r="MYM753" s="456"/>
      <c r="MYN753" s="456"/>
      <c r="MYO753" s="456"/>
      <c r="MYP753" s="456"/>
      <c r="MYQ753" s="456"/>
      <c r="MYR753" s="456"/>
      <c r="MYS753" s="456"/>
      <c r="MYT753" s="456"/>
      <c r="MYU753" s="456"/>
      <c r="MYV753" s="456"/>
      <c r="MYW753" s="456"/>
      <c r="MYX753" s="456"/>
      <c r="MYY753" s="456"/>
      <c r="MYZ753" s="456"/>
      <c r="MZA753" s="456"/>
      <c r="MZB753" s="456"/>
      <c r="MZC753" s="456"/>
      <c r="MZD753" s="456"/>
      <c r="MZE753" s="456"/>
      <c r="MZF753" s="456"/>
      <c r="MZG753" s="456"/>
      <c r="MZH753" s="456"/>
      <c r="MZI753" s="456"/>
      <c r="MZJ753" s="456"/>
      <c r="MZK753" s="456"/>
      <c r="MZL753" s="456"/>
      <c r="MZM753" s="456"/>
      <c r="MZN753" s="456"/>
      <c r="MZO753" s="456"/>
      <c r="MZP753" s="456"/>
      <c r="MZQ753" s="456"/>
      <c r="MZR753" s="456"/>
      <c r="MZS753" s="456"/>
      <c r="MZT753" s="456"/>
      <c r="MZU753" s="456"/>
      <c r="MZV753" s="456"/>
      <c r="MZW753" s="456"/>
      <c r="MZX753" s="456"/>
      <c r="MZY753" s="456"/>
      <c r="MZZ753" s="456"/>
      <c r="NAA753" s="456"/>
      <c r="NAB753" s="456"/>
      <c r="NAC753" s="456"/>
      <c r="NAD753" s="456"/>
      <c r="NAE753" s="456"/>
      <c r="NAF753" s="456"/>
      <c r="NAG753" s="456"/>
      <c r="NAH753" s="456"/>
      <c r="NAI753" s="456"/>
      <c r="NAJ753" s="456"/>
      <c r="NAK753" s="456"/>
      <c r="NAL753" s="456"/>
      <c r="NAM753" s="456"/>
      <c r="NAN753" s="456"/>
      <c r="NAO753" s="456"/>
      <c r="NAP753" s="456"/>
      <c r="NAQ753" s="456"/>
      <c r="NAR753" s="456"/>
      <c r="NAS753" s="456"/>
      <c r="NAT753" s="456"/>
      <c r="NAU753" s="456"/>
      <c r="NAV753" s="456"/>
      <c r="NAW753" s="456"/>
      <c r="NAX753" s="456"/>
      <c r="NAY753" s="456"/>
      <c r="NAZ753" s="456"/>
      <c r="NBA753" s="456"/>
      <c r="NBB753" s="456"/>
      <c r="NBC753" s="456"/>
      <c r="NBD753" s="456"/>
      <c r="NBE753" s="456"/>
      <c r="NBF753" s="456"/>
      <c r="NBG753" s="456"/>
      <c r="NBH753" s="456"/>
      <c r="NBI753" s="456"/>
      <c r="NBJ753" s="456"/>
      <c r="NBK753" s="456"/>
      <c r="NBL753" s="456"/>
      <c r="NBM753" s="456"/>
      <c r="NBN753" s="456"/>
      <c r="NBO753" s="456"/>
      <c r="NBP753" s="456"/>
      <c r="NBQ753" s="456"/>
      <c r="NBR753" s="456"/>
      <c r="NBS753" s="456"/>
      <c r="NBT753" s="456"/>
      <c r="NBU753" s="456"/>
      <c r="NBV753" s="456"/>
      <c r="NBW753" s="456"/>
      <c r="NBX753" s="456"/>
      <c r="NBY753" s="456"/>
      <c r="NBZ753" s="456"/>
      <c r="NCA753" s="456"/>
      <c r="NCB753" s="456"/>
      <c r="NCC753" s="456"/>
      <c r="NCD753" s="456"/>
      <c r="NCE753" s="456"/>
      <c r="NCF753" s="456"/>
      <c r="NCG753" s="456"/>
      <c r="NCH753" s="456"/>
      <c r="NCI753" s="456"/>
      <c r="NCJ753" s="456"/>
      <c r="NCK753" s="456"/>
      <c r="NCL753" s="456"/>
      <c r="NCM753" s="456"/>
      <c r="NCN753" s="456"/>
      <c r="NCO753" s="456"/>
      <c r="NCP753" s="456"/>
      <c r="NCQ753" s="456"/>
      <c r="NCR753" s="456"/>
      <c r="NCS753" s="456"/>
      <c r="NCT753" s="456"/>
      <c r="NCU753" s="456"/>
      <c r="NCV753" s="456"/>
      <c r="NCW753" s="456"/>
      <c r="NCX753" s="456"/>
      <c r="NCY753" s="456"/>
      <c r="NCZ753" s="456"/>
      <c r="NDA753" s="456"/>
      <c r="NDB753" s="456"/>
      <c r="NDC753" s="456"/>
      <c r="NDD753" s="456"/>
      <c r="NDE753" s="456"/>
      <c r="NDF753" s="456"/>
      <c r="NDG753" s="456"/>
      <c r="NDH753" s="456"/>
      <c r="NDI753" s="456"/>
      <c r="NDJ753" s="456"/>
      <c r="NDK753" s="456"/>
      <c r="NDL753" s="456"/>
      <c r="NDM753" s="456"/>
      <c r="NDN753" s="456"/>
      <c r="NDO753" s="456"/>
      <c r="NDP753" s="456"/>
      <c r="NDQ753" s="456"/>
      <c r="NDR753" s="456"/>
      <c r="NDS753" s="456"/>
      <c r="NDT753" s="456"/>
      <c r="NDU753" s="456"/>
      <c r="NDV753" s="456"/>
      <c r="NDW753" s="456"/>
      <c r="NDX753" s="456"/>
      <c r="NDY753" s="456"/>
      <c r="NDZ753" s="456"/>
      <c r="NEA753" s="456"/>
      <c r="NEB753" s="456"/>
      <c r="NEC753" s="456"/>
      <c r="NED753" s="456"/>
      <c r="NEE753" s="456"/>
      <c r="NEF753" s="456"/>
      <c r="NEG753" s="456"/>
      <c r="NEH753" s="456"/>
      <c r="NEI753" s="456"/>
      <c r="NEJ753" s="456"/>
      <c r="NEK753" s="456"/>
      <c r="NEL753" s="456"/>
      <c r="NEM753" s="456"/>
      <c r="NEN753" s="456"/>
      <c r="NEO753" s="456"/>
      <c r="NEP753" s="456"/>
      <c r="NEQ753" s="456"/>
      <c r="NER753" s="456"/>
      <c r="NES753" s="456"/>
      <c r="NET753" s="456"/>
      <c r="NEU753" s="456"/>
      <c r="NEV753" s="456"/>
      <c r="NEW753" s="456"/>
      <c r="NEX753" s="456"/>
      <c r="NEY753" s="456"/>
      <c r="NEZ753" s="456"/>
      <c r="NFA753" s="456"/>
      <c r="NFB753" s="456"/>
      <c r="NFC753" s="456"/>
      <c r="NFD753" s="456"/>
      <c r="NFE753" s="456"/>
      <c r="NFF753" s="456"/>
      <c r="NFG753" s="456"/>
      <c r="NFH753" s="456"/>
      <c r="NFI753" s="456"/>
      <c r="NFJ753" s="456"/>
      <c r="NFK753" s="456"/>
      <c r="NFL753" s="456"/>
      <c r="NFM753" s="456"/>
      <c r="NFN753" s="456"/>
      <c r="NFO753" s="456"/>
      <c r="NFP753" s="456"/>
      <c r="NFQ753" s="456"/>
      <c r="NFR753" s="456"/>
      <c r="NFS753" s="456"/>
      <c r="NFT753" s="456"/>
      <c r="NFU753" s="456"/>
      <c r="NFV753" s="456"/>
      <c r="NFW753" s="456"/>
      <c r="NFX753" s="456"/>
      <c r="NFY753" s="456"/>
      <c r="NFZ753" s="456"/>
      <c r="NGA753" s="456"/>
      <c r="NGB753" s="456"/>
      <c r="NGC753" s="456"/>
      <c r="NGD753" s="456"/>
      <c r="NGE753" s="456"/>
      <c r="NGF753" s="456"/>
      <c r="NGG753" s="456"/>
      <c r="NGH753" s="456"/>
      <c r="NGI753" s="456"/>
      <c r="NGJ753" s="456"/>
      <c r="NGK753" s="456"/>
      <c r="NGL753" s="456"/>
      <c r="NGM753" s="456"/>
      <c r="NGN753" s="456"/>
      <c r="NGO753" s="456"/>
      <c r="NGP753" s="456"/>
      <c r="NGQ753" s="456"/>
      <c r="NGR753" s="456"/>
      <c r="NGS753" s="456"/>
      <c r="NGT753" s="456"/>
      <c r="NGU753" s="456"/>
      <c r="NGV753" s="456"/>
      <c r="NGW753" s="456"/>
      <c r="NGX753" s="456"/>
      <c r="NGY753" s="456"/>
      <c r="NGZ753" s="456"/>
      <c r="NHA753" s="456"/>
      <c r="NHB753" s="456"/>
      <c r="NHC753" s="456"/>
      <c r="NHD753" s="456"/>
      <c r="NHE753" s="456"/>
      <c r="NHF753" s="456"/>
      <c r="NHG753" s="456"/>
      <c r="NHH753" s="456"/>
      <c r="NHI753" s="456"/>
      <c r="NHJ753" s="456"/>
      <c r="NHK753" s="456"/>
      <c r="NHL753" s="456"/>
      <c r="NHM753" s="456"/>
      <c r="NHN753" s="456"/>
      <c r="NHO753" s="456"/>
      <c r="NHP753" s="456"/>
      <c r="NHQ753" s="456"/>
      <c r="NHR753" s="456"/>
      <c r="NHS753" s="456"/>
      <c r="NHT753" s="456"/>
      <c r="NHU753" s="456"/>
      <c r="NHV753" s="456"/>
      <c r="NHW753" s="456"/>
      <c r="NHX753" s="456"/>
      <c r="NHY753" s="456"/>
      <c r="NHZ753" s="456"/>
      <c r="NIA753" s="456"/>
      <c r="NIB753" s="456"/>
      <c r="NIC753" s="456"/>
      <c r="NID753" s="456"/>
      <c r="NIE753" s="456"/>
      <c r="NIF753" s="456"/>
      <c r="NIG753" s="456"/>
      <c r="NIH753" s="456"/>
      <c r="NII753" s="456"/>
      <c r="NIJ753" s="456"/>
      <c r="NIK753" s="456"/>
      <c r="NIL753" s="456"/>
      <c r="NIM753" s="456"/>
      <c r="NIN753" s="456"/>
      <c r="NIO753" s="456"/>
      <c r="NIP753" s="456"/>
      <c r="NIQ753" s="456"/>
      <c r="NIR753" s="456"/>
      <c r="NIS753" s="456"/>
      <c r="NIT753" s="456"/>
      <c r="NIU753" s="456"/>
      <c r="NIV753" s="456"/>
      <c r="NIW753" s="456"/>
      <c r="NIX753" s="456"/>
      <c r="NIY753" s="456"/>
      <c r="NIZ753" s="456"/>
      <c r="NJA753" s="456"/>
      <c r="NJB753" s="456"/>
      <c r="NJC753" s="456"/>
      <c r="NJD753" s="456"/>
      <c r="NJE753" s="456"/>
      <c r="NJF753" s="456"/>
      <c r="NJG753" s="456"/>
      <c r="NJH753" s="456"/>
      <c r="NJI753" s="456"/>
      <c r="NJJ753" s="456"/>
      <c r="NJK753" s="456"/>
      <c r="NJL753" s="456"/>
      <c r="NJM753" s="456"/>
      <c r="NJN753" s="456"/>
      <c r="NJO753" s="456"/>
      <c r="NJP753" s="456"/>
      <c r="NJQ753" s="456"/>
      <c r="NJR753" s="456"/>
      <c r="NJS753" s="456"/>
      <c r="NJT753" s="456"/>
      <c r="NJU753" s="456"/>
      <c r="NJV753" s="456"/>
      <c r="NJW753" s="456"/>
      <c r="NJX753" s="456"/>
      <c r="NJY753" s="456"/>
      <c r="NJZ753" s="456"/>
      <c r="NKA753" s="456"/>
      <c r="NKB753" s="456"/>
      <c r="NKC753" s="456"/>
      <c r="NKD753" s="456"/>
      <c r="NKE753" s="456"/>
      <c r="NKF753" s="456"/>
      <c r="NKG753" s="456"/>
      <c r="NKH753" s="456"/>
      <c r="NKI753" s="456"/>
      <c r="NKJ753" s="456"/>
      <c r="NKK753" s="456"/>
      <c r="NKL753" s="456"/>
      <c r="NKM753" s="456"/>
      <c r="NKN753" s="456"/>
      <c r="NKO753" s="456"/>
      <c r="NKP753" s="456"/>
      <c r="NKQ753" s="456"/>
      <c r="NKR753" s="456"/>
      <c r="NKS753" s="456"/>
      <c r="NKT753" s="456"/>
      <c r="NKU753" s="456"/>
      <c r="NKV753" s="456"/>
      <c r="NKW753" s="456"/>
      <c r="NKX753" s="456"/>
      <c r="NKY753" s="456"/>
      <c r="NKZ753" s="456"/>
      <c r="NLA753" s="456"/>
      <c r="NLB753" s="456"/>
      <c r="NLC753" s="456"/>
      <c r="NLD753" s="456"/>
      <c r="NLE753" s="456"/>
      <c r="NLF753" s="456"/>
      <c r="NLG753" s="456"/>
      <c r="NLH753" s="456"/>
      <c r="NLI753" s="456"/>
      <c r="NLJ753" s="456"/>
      <c r="NLK753" s="456"/>
      <c r="NLL753" s="456"/>
      <c r="NLM753" s="456"/>
      <c r="NLN753" s="456"/>
      <c r="NLO753" s="456"/>
      <c r="NLP753" s="456"/>
      <c r="NLQ753" s="456"/>
      <c r="NLR753" s="456"/>
      <c r="NLS753" s="456"/>
      <c r="NLT753" s="456"/>
      <c r="NLU753" s="456"/>
      <c r="NLV753" s="456"/>
      <c r="NLW753" s="456"/>
      <c r="NLX753" s="456"/>
      <c r="NLY753" s="456"/>
      <c r="NLZ753" s="456"/>
      <c r="NMA753" s="456"/>
      <c r="NMB753" s="456"/>
      <c r="NMC753" s="456"/>
      <c r="NMD753" s="456"/>
      <c r="NME753" s="456"/>
      <c r="NMF753" s="456"/>
      <c r="NMG753" s="456"/>
      <c r="NMH753" s="456"/>
      <c r="NMI753" s="456"/>
      <c r="NMJ753" s="456"/>
      <c r="NMK753" s="456"/>
      <c r="NML753" s="456"/>
      <c r="NMM753" s="456"/>
      <c r="NMN753" s="456"/>
      <c r="NMO753" s="456"/>
      <c r="NMP753" s="456"/>
      <c r="NMQ753" s="456"/>
      <c r="NMR753" s="456"/>
      <c r="NMS753" s="456"/>
      <c r="NMT753" s="456"/>
      <c r="NMU753" s="456"/>
      <c r="NMV753" s="456"/>
      <c r="NMW753" s="456"/>
      <c r="NMX753" s="456"/>
      <c r="NMY753" s="456"/>
      <c r="NMZ753" s="456"/>
      <c r="NNA753" s="456"/>
      <c r="NNB753" s="456"/>
      <c r="NNC753" s="456"/>
      <c r="NND753" s="456"/>
      <c r="NNE753" s="456"/>
      <c r="NNF753" s="456"/>
      <c r="NNG753" s="456"/>
      <c r="NNH753" s="456"/>
      <c r="NNI753" s="456"/>
      <c r="NNJ753" s="456"/>
      <c r="NNK753" s="456"/>
      <c r="NNL753" s="456"/>
      <c r="NNM753" s="456"/>
      <c r="NNN753" s="456"/>
      <c r="NNO753" s="456"/>
      <c r="NNP753" s="456"/>
      <c r="NNQ753" s="456"/>
      <c r="NNR753" s="456"/>
      <c r="NNS753" s="456"/>
      <c r="NNT753" s="456"/>
      <c r="NNU753" s="456"/>
      <c r="NNV753" s="456"/>
      <c r="NNW753" s="456"/>
      <c r="NNX753" s="456"/>
      <c r="NNY753" s="456"/>
      <c r="NNZ753" s="456"/>
      <c r="NOA753" s="456"/>
      <c r="NOB753" s="456"/>
      <c r="NOC753" s="456"/>
      <c r="NOD753" s="456"/>
      <c r="NOE753" s="456"/>
      <c r="NOF753" s="456"/>
      <c r="NOG753" s="456"/>
      <c r="NOH753" s="456"/>
      <c r="NOI753" s="456"/>
      <c r="NOJ753" s="456"/>
      <c r="NOK753" s="456"/>
      <c r="NOL753" s="456"/>
      <c r="NOM753" s="456"/>
      <c r="NON753" s="456"/>
      <c r="NOO753" s="456"/>
      <c r="NOP753" s="456"/>
      <c r="NOQ753" s="456"/>
      <c r="NOR753" s="456"/>
      <c r="NOS753" s="456"/>
      <c r="NOT753" s="456"/>
      <c r="NOU753" s="456"/>
      <c r="NOV753" s="456"/>
      <c r="NOW753" s="456"/>
      <c r="NOX753" s="456"/>
      <c r="NOY753" s="456"/>
      <c r="NOZ753" s="456"/>
      <c r="NPA753" s="456"/>
      <c r="NPB753" s="456"/>
      <c r="NPC753" s="456"/>
      <c r="NPD753" s="456"/>
      <c r="NPE753" s="456"/>
      <c r="NPF753" s="456"/>
      <c r="NPG753" s="456"/>
      <c r="NPH753" s="456"/>
      <c r="NPI753" s="456"/>
      <c r="NPJ753" s="456"/>
      <c r="NPK753" s="456"/>
      <c r="NPL753" s="456"/>
      <c r="NPM753" s="456"/>
      <c r="NPN753" s="456"/>
      <c r="NPO753" s="456"/>
      <c r="NPP753" s="456"/>
      <c r="NPQ753" s="456"/>
      <c r="NPR753" s="456"/>
      <c r="NPS753" s="456"/>
      <c r="NPT753" s="456"/>
      <c r="NPU753" s="456"/>
      <c r="NPV753" s="456"/>
      <c r="NPW753" s="456"/>
      <c r="NPX753" s="456"/>
      <c r="NPY753" s="456"/>
      <c r="NPZ753" s="456"/>
      <c r="NQA753" s="456"/>
      <c r="NQB753" s="456"/>
      <c r="NQC753" s="456"/>
      <c r="NQD753" s="456"/>
      <c r="NQE753" s="456"/>
      <c r="NQF753" s="456"/>
      <c r="NQG753" s="456"/>
      <c r="NQH753" s="456"/>
      <c r="NQI753" s="456"/>
      <c r="NQJ753" s="456"/>
      <c r="NQK753" s="456"/>
      <c r="NQL753" s="456"/>
      <c r="NQM753" s="456"/>
      <c r="NQN753" s="456"/>
      <c r="NQO753" s="456"/>
      <c r="NQP753" s="456"/>
      <c r="NQQ753" s="456"/>
      <c r="NQR753" s="456"/>
      <c r="NQS753" s="456"/>
      <c r="NQT753" s="456"/>
      <c r="NQU753" s="456"/>
      <c r="NQV753" s="456"/>
      <c r="NQW753" s="456"/>
      <c r="NQX753" s="456"/>
      <c r="NQY753" s="456"/>
      <c r="NQZ753" s="456"/>
      <c r="NRA753" s="456"/>
      <c r="NRB753" s="456"/>
      <c r="NRC753" s="456"/>
      <c r="NRD753" s="456"/>
      <c r="NRE753" s="456"/>
      <c r="NRF753" s="456"/>
      <c r="NRG753" s="456"/>
      <c r="NRH753" s="456"/>
      <c r="NRI753" s="456"/>
      <c r="NRJ753" s="456"/>
      <c r="NRK753" s="456"/>
      <c r="NRL753" s="456"/>
      <c r="NRM753" s="456"/>
      <c r="NRN753" s="456"/>
      <c r="NRO753" s="456"/>
      <c r="NRP753" s="456"/>
      <c r="NRQ753" s="456"/>
      <c r="NRR753" s="456"/>
      <c r="NRS753" s="456"/>
      <c r="NRT753" s="456"/>
      <c r="NRU753" s="456"/>
      <c r="NRV753" s="456"/>
      <c r="NRW753" s="456"/>
      <c r="NRX753" s="456"/>
      <c r="NRY753" s="456"/>
      <c r="NRZ753" s="456"/>
      <c r="NSA753" s="456"/>
      <c r="NSB753" s="456"/>
      <c r="NSC753" s="456"/>
      <c r="NSD753" s="456"/>
      <c r="NSE753" s="456"/>
      <c r="NSF753" s="456"/>
      <c r="NSG753" s="456"/>
      <c r="NSH753" s="456"/>
      <c r="NSI753" s="456"/>
      <c r="NSJ753" s="456"/>
      <c r="NSK753" s="456"/>
      <c r="NSL753" s="456"/>
      <c r="NSM753" s="456"/>
      <c r="NSN753" s="456"/>
      <c r="NSO753" s="456"/>
      <c r="NSP753" s="456"/>
      <c r="NSQ753" s="456"/>
      <c r="NSR753" s="456"/>
      <c r="NSS753" s="456"/>
      <c r="NST753" s="456"/>
      <c r="NSU753" s="456"/>
      <c r="NSV753" s="456"/>
      <c r="NSW753" s="456"/>
      <c r="NSX753" s="456"/>
      <c r="NSY753" s="456"/>
      <c r="NSZ753" s="456"/>
      <c r="NTA753" s="456"/>
      <c r="NTB753" s="456"/>
      <c r="NTC753" s="456"/>
      <c r="NTD753" s="456"/>
      <c r="NTE753" s="456"/>
      <c r="NTF753" s="456"/>
      <c r="NTG753" s="456"/>
      <c r="NTH753" s="456"/>
      <c r="NTI753" s="456"/>
      <c r="NTJ753" s="456"/>
      <c r="NTK753" s="456"/>
      <c r="NTL753" s="456"/>
      <c r="NTM753" s="456"/>
      <c r="NTN753" s="456"/>
      <c r="NTO753" s="456"/>
      <c r="NTP753" s="456"/>
      <c r="NTQ753" s="456"/>
      <c r="NTR753" s="456"/>
      <c r="NTS753" s="456"/>
      <c r="NTT753" s="456"/>
      <c r="NTU753" s="456"/>
      <c r="NTV753" s="456"/>
      <c r="NTW753" s="456"/>
      <c r="NTX753" s="456"/>
      <c r="NTY753" s="456"/>
      <c r="NTZ753" s="456"/>
      <c r="NUA753" s="456"/>
      <c r="NUB753" s="456"/>
      <c r="NUC753" s="456"/>
      <c r="NUD753" s="456"/>
      <c r="NUE753" s="456"/>
      <c r="NUF753" s="456"/>
      <c r="NUG753" s="456"/>
      <c r="NUH753" s="456"/>
      <c r="NUI753" s="456"/>
      <c r="NUJ753" s="456"/>
      <c r="NUK753" s="456"/>
      <c r="NUL753" s="456"/>
      <c r="NUM753" s="456"/>
      <c r="NUN753" s="456"/>
      <c r="NUO753" s="456"/>
      <c r="NUP753" s="456"/>
      <c r="NUQ753" s="456"/>
      <c r="NUR753" s="456"/>
      <c r="NUS753" s="456"/>
      <c r="NUT753" s="456"/>
      <c r="NUU753" s="456"/>
      <c r="NUV753" s="456"/>
      <c r="NUW753" s="456"/>
      <c r="NUX753" s="456"/>
      <c r="NUY753" s="456"/>
      <c r="NUZ753" s="456"/>
      <c r="NVA753" s="456"/>
      <c r="NVB753" s="456"/>
      <c r="NVC753" s="456"/>
      <c r="NVD753" s="456"/>
      <c r="NVE753" s="456"/>
      <c r="NVF753" s="456"/>
      <c r="NVG753" s="456"/>
      <c r="NVH753" s="456"/>
      <c r="NVI753" s="456"/>
      <c r="NVJ753" s="456"/>
      <c r="NVK753" s="456"/>
      <c r="NVL753" s="456"/>
      <c r="NVM753" s="456"/>
      <c r="NVN753" s="456"/>
      <c r="NVO753" s="456"/>
      <c r="NVP753" s="456"/>
      <c r="NVQ753" s="456"/>
      <c r="NVR753" s="456"/>
      <c r="NVS753" s="456"/>
      <c r="NVT753" s="456"/>
      <c r="NVU753" s="456"/>
      <c r="NVV753" s="456"/>
      <c r="NVW753" s="456"/>
      <c r="NVX753" s="456"/>
      <c r="NVY753" s="456"/>
      <c r="NVZ753" s="456"/>
      <c r="NWA753" s="456"/>
      <c r="NWB753" s="456"/>
      <c r="NWC753" s="456"/>
      <c r="NWD753" s="456"/>
      <c r="NWE753" s="456"/>
      <c r="NWF753" s="456"/>
      <c r="NWG753" s="456"/>
      <c r="NWH753" s="456"/>
      <c r="NWI753" s="456"/>
      <c r="NWJ753" s="456"/>
      <c r="NWK753" s="456"/>
      <c r="NWL753" s="456"/>
      <c r="NWM753" s="456"/>
      <c r="NWN753" s="456"/>
      <c r="NWO753" s="456"/>
      <c r="NWP753" s="456"/>
      <c r="NWQ753" s="456"/>
      <c r="NWR753" s="456"/>
      <c r="NWS753" s="456"/>
      <c r="NWT753" s="456"/>
      <c r="NWU753" s="456"/>
      <c r="NWV753" s="456"/>
      <c r="NWW753" s="456"/>
      <c r="NWX753" s="456"/>
      <c r="NWY753" s="456"/>
      <c r="NWZ753" s="456"/>
      <c r="NXA753" s="456"/>
      <c r="NXB753" s="456"/>
      <c r="NXC753" s="456"/>
      <c r="NXD753" s="456"/>
      <c r="NXE753" s="456"/>
      <c r="NXF753" s="456"/>
      <c r="NXG753" s="456"/>
      <c r="NXH753" s="456"/>
      <c r="NXI753" s="456"/>
      <c r="NXJ753" s="456"/>
      <c r="NXK753" s="456"/>
      <c r="NXL753" s="456"/>
      <c r="NXM753" s="456"/>
      <c r="NXN753" s="456"/>
      <c r="NXO753" s="456"/>
      <c r="NXP753" s="456"/>
      <c r="NXQ753" s="456"/>
      <c r="NXR753" s="456"/>
      <c r="NXS753" s="456"/>
      <c r="NXT753" s="456"/>
      <c r="NXU753" s="456"/>
      <c r="NXV753" s="456"/>
      <c r="NXW753" s="456"/>
      <c r="NXX753" s="456"/>
      <c r="NXY753" s="456"/>
      <c r="NXZ753" s="456"/>
      <c r="NYA753" s="456"/>
      <c r="NYB753" s="456"/>
      <c r="NYC753" s="456"/>
      <c r="NYD753" s="456"/>
      <c r="NYE753" s="456"/>
      <c r="NYF753" s="456"/>
      <c r="NYG753" s="456"/>
      <c r="NYH753" s="456"/>
      <c r="NYI753" s="456"/>
      <c r="NYJ753" s="456"/>
      <c r="NYK753" s="456"/>
      <c r="NYL753" s="456"/>
      <c r="NYM753" s="456"/>
      <c r="NYN753" s="456"/>
      <c r="NYO753" s="456"/>
      <c r="NYP753" s="456"/>
      <c r="NYQ753" s="456"/>
      <c r="NYR753" s="456"/>
      <c r="NYS753" s="456"/>
      <c r="NYT753" s="456"/>
      <c r="NYU753" s="456"/>
      <c r="NYV753" s="456"/>
      <c r="NYW753" s="456"/>
      <c r="NYX753" s="456"/>
      <c r="NYY753" s="456"/>
      <c r="NYZ753" s="456"/>
      <c r="NZA753" s="456"/>
      <c r="NZB753" s="456"/>
      <c r="NZC753" s="456"/>
      <c r="NZD753" s="456"/>
      <c r="NZE753" s="456"/>
      <c r="NZF753" s="456"/>
      <c r="NZG753" s="456"/>
      <c r="NZH753" s="456"/>
      <c r="NZI753" s="456"/>
      <c r="NZJ753" s="456"/>
      <c r="NZK753" s="456"/>
      <c r="NZL753" s="456"/>
      <c r="NZM753" s="456"/>
      <c r="NZN753" s="456"/>
      <c r="NZO753" s="456"/>
      <c r="NZP753" s="456"/>
      <c r="NZQ753" s="456"/>
      <c r="NZR753" s="456"/>
      <c r="NZS753" s="456"/>
      <c r="NZT753" s="456"/>
      <c r="NZU753" s="456"/>
      <c r="NZV753" s="456"/>
      <c r="NZW753" s="456"/>
      <c r="NZX753" s="456"/>
      <c r="NZY753" s="456"/>
      <c r="NZZ753" s="456"/>
      <c r="OAA753" s="456"/>
      <c r="OAB753" s="456"/>
      <c r="OAC753" s="456"/>
      <c r="OAD753" s="456"/>
      <c r="OAE753" s="456"/>
      <c r="OAF753" s="456"/>
      <c r="OAG753" s="456"/>
      <c r="OAH753" s="456"/>
      <c r="OAI753" s="456"/>
      <c r="OAJ753" s="456"/>
      <c r="OAK753" s="456"/>
      <c r="OAL753" s="456"/>
      <c r="OAM753" s="456"/>
      <c r="OAN753" s="456"/>
      <c r="OAO753" s="456"/>
      <c r="OAP753" s="456"/>
      <c r="OAQ753" s="456"/>
      <c r="OAR753" s="456"/>
      <c r="OAS753" s="456"/>
      <c r="OAT753" s="456"/>
      <c r="OAU753" s="456"/>
      <c r="OAV753" s="456"/>
      <c r="OAW753" s="456"/>
      <c r="OAX753" s="456"/>
      <c r="OAY753" s="456"/>
      <c r="OAZ753" s="456"/>
      <c r="OBA753" s="456"/>
      <c r="OBB753" s="456"/>
      <c r="OBC753" s="456"/>
      <c r="OBD753" s="456"/>
      <c r="OBE753" s="456"/>
      <c r="OBF753" s="456"/>
      <c r="OBG753" s="456"/>
      <c r="OBH753" s="456"/>
      <c r="OBI753" s="456"/>
      <c r="OBJ753" s="456"/>
      <c r="OBK753" s="456"/>
      <c r="OBL753" s="456"/>
      <c r="OBM753" s="456"/>
      <c r="OBN753" s="456"/>
      <c r="OBO753" s="456"/>
      <c r="OBP753" s="456"/>
      <c r="OBQ753" s="456"/>
      <c r="OBR753" s="456"/>
      <c r="OBS753" s="456"/>
      <c r="OBT753" s="456"/>
      <c r="OBU753" s="456"/>
      <c r="OBV753" s="456"/>
      <c r="OBW753" s="456"/>
      <c r="OBX753" s="456"/>
      <c r="OBY753" s="456"/>
      <c r="OBZ753" s="456"/>
      <c r="OCA753" s="456"/>
      <c r="OCB753" s="456"/>
      <c r="OCC753" s="456"/>
      <c r="OCD753" s="456"/>
      <c r="OCE753" s="456"/>
      <c r="OCF753" s="456"/>
      <c r="OCG753" s="456"/>
      <c r="OCH753" s="456"/>
      <c r="OCI753" s="456"/>
      <c r="OCJ753" s="456"/>
      <c r="OCK753" s="456"/>
      <c r="OCL753" s="456"/>
      <c r="OCM753" s="456"/>
      <c r="OCN753" s="456"/>
      <c r="OCO753" s="456"/>
      <c r="OCP753" s="456"/>
      <c r="OCQ753" s="456"/>
      <c r="OCR753" s="456"/>
      <c r="OCS753" s="456"/>
      <c r="OCT753" s="456"/>
      <c r="OCU753" s="456"/>
      <c r="OCV753" s="456"/>
      <c r="OCW753" s="456"/>
      <c r="OCX753" s="456"/>
      <c r="OCY753" s="456"/>
      <c r="OCZ753" s="456"/>
      <c r="ODA753" s="456"/>
      <c r="ODB753" s="456"/>
      <c r="ODC753" s="456"/>
      <c r="ODD753" s="456"/>
      <c r="ODE753" s="456"/>
      <c r="ODF753" s="456"/>
      <c r="ODG753" s="456"/>
      <c r="ODH753" s="456"/>
      <c r="ODI753" s="456"/>
      <c r="ODJ753" s="456"/>
      <c r="ODK753" s="456"/>
      <c r="ODL753" s="456"/>
      <c r="ODM753" s="456"/>
      <c r="ODN753" s="456"/>
      <c r="ODO753" s="456"/>
      <c r="ODP753" s="456"/>
      <c r="ODQ753" s="456"/>
      <c r="ODR753" s="456"/>
      <c r="ODS753" s="456"/>
      <c r="ODT753" s="456"/>
      <c r="ODU753" s="456"/>
      <c r="ODV753" s="456"/>
      <c r="ODW753" s="456"/>
      <c r="ODX753" s="456"/>
      <c r="ODY753" s="456"/>
      <c r="ODZ753" s="456"/>
      <c r="OEA753" s="456"/>
      <c r="OEB753" s="456"/>
      <c r="OEC753" s="456"/>
      <c r="OED753" s="456"/>
      <c r="OEE753" s="456"/>
      <c r="OEF753" s="456"/>
      <c r="OEG753" s="456"/>
      <c r="OEH753" s="456"/>
      <c r="OEI753" s="456"/>
      <c r="OEJ753" s="456"/>
      <c r="OEK753" s="456"/>
      <c r="OEL753" s="456"/>
      <c r="OEM753" s="456"/>
      <c r="OEN753" s="456"/>
      <c r="OEO753" s="456"/>
      <c r="OEP753" s="456"/>
      <c r="OEQ753" s="456"/>
      <c r="OER753" s="456"/>
      <c r="OES753" s="456"/>
      <c r="OET753" s="456"/>
      <c r="OEU753" s="456"/>
      <c r="OEV753" s="456"/>
      <c r="OEW753" s="456"/>
      <c r="OEX753" s="456"/>
      <c r="OEY753" s="456"/>
      <c r="OEZ753" s="456"/>
      <c r="OFA753" s="456"/>
      <c r="OFB753" s="456"/>
      <c r="OFC753" s="456"/>
      <c r="OFD753" s="456"/>
      <c r="OFE753" s="456"/>
      <c r="OFF753" s="456"/>
      <c r="OFG753" s="456"/>
      <c r="OFH753" s="456"/>
      <c r="OFI753" s="456"/>
      <c r="OFJ753" s="456"/>
      <c r="OFK753" s="456"/>
      <c r="OFL753" s="456"/>
      <c r="OFM753" s="456"/>
      <c r="OFN753" s="456"/>
      <c r="OFO753" s="456"/>
      <c r="OFP753" s="456"/>
      <c r="OFQ753" s="456"/>
      <c r="OFR753" s="456"/>
      <c r="OFS753" s="456"/>
      <c r="OFT753" s="456"/>
      <c r="OFU753" s="456"/>
      <c r="OFV753" s="456"/>
      <c r="OFW753" s="456"/>
      <c r="OFX753" s="456"/>
      <c r="OFY753" s="456"/>
      <c r="OFZ753" s="456"/>
      <c r="OGA753" s="456"/>
      <c r="OGB753" s="456"/>
      <c r="OGC753" s="456"/>
      <c r="OGD753" s="456"/>
      <c r="OGE753" s="456"/>
      <c r="OGF753" s="456"/>
      <c r="OGG753" s="456"/>
      <c r="OGH753" s="456"/>
      <c r="OGI753" s="456"/>
      <c r="OGJ753" s="456"/>
      <c r="OGK753" s="456"/>
      <c r="OGL753" s="456"/>
      <c r="OGM753" s="456"/>
      <c r="OGN753" s="456"/>
      <c r="OGO753" s="456"/>
      <c r="OGP753" s="456"/>
      <c r="OGQ753" s="456"/>
      <c r="OGR753" s="456"/>
      <c r="OGS753" s="456"/>
      <c r="OGT753" s="456"/>
      <c r="OGU753" s="456"/>
      <c r="OGV753" s="456"/>
      <c r="OGW753" s="456"/>
      <c r="OGX753" s="456"/>
      <c r="OGY753" s="456"/>
      <c r="OGZ753" s="456"/>
      <c r="OHA753" s="456"/>
      <c r="OHB753" s="456"/>
      <c r="OHC753" s="456"/>
      <c r="OHD753" s="456"/>
      <c r="OHE753" s="456"/>
      <c r="OHF753" s="456"/>
      <c r="OHG753" s="456"/>
      <c r="OHH753" s="456"/>
      <c r="OHI753" s="456"/>
      <c r="OHJ753" s="456"/>
      <c r="OHK753" s="456"/>
      <c r="OHL753" s="456"/>
      <c r="OHM753" s="456"/>
      <c r="OHN753" s="456"/>
      <c r="OHO753" s="456"/>
      <c r="OHP753" s="456"/>
      <c r="OHQ753" s="456"/>
      <c r="OHR753" s="456"/>
      <c r="OHS753" s="456"/>
      <c r="OHT753" s="456"/>
      <c r="OHU753" s="456"/>
      <c r="OHV753" s="456"/>
      <c r="OHW753" s="456"/>
      <c r="OHX753" s="456"/>
      <c r="OHY753" s="456"/>
      <c r="OHZ753" s="456"/>
      <c r="OIA753" s="456"/>
      <c r="OIB753" s="456"/>
      <c r="OIC753" s="456"/>
      <c r="OID753" s="456"/>
      <c r="OIE753" s="456"/>
      <c r="OIF753" s="456"/>
      <c r="OIG753" s="456"/>
      <c r="OIH753" s="456"/>
      <c r="OII753" s="456"/>
      <c r="OIJ753" s="456"/>
      <c r="OIK753" s="456"/>
      <c r="OIL753" s="456"/>
      <c r="OIM753" s="456"/>
      <c r="OIN753" s="456"/>
      <c r="OIO753" s="456"/>
      <c r="OIP753" s="456"/>
      <c r="OIQ753" s="456"/>
      <c r="OIR753" s="456"/>
      <c r="OIS753" s="456"/>
      <c r="OIT753" s="456"/>
      <c r="OIU753" s="456"/>
      <c r="OIV753" s="456"/>
      <c r="OIW753" s="456"/>
      <c r="OIX753" s="456"/>
      <c r="OIY753" s="456"/>
      <c r="OIZ753" s="456"/>
      <c r="OJA753" s="456"/>
      <c r="OJB753" s="456"/>
      <c r="OJC753" s="456"/>
      <c r="OJD753" s="456"/>
      <c r="OJE753" s="456"/>
      <c r="OJF753" s="456"/>
      <c r="OJG753" s="456"/>
      <c r="OJH753" s="456"/>
      <c r="OJI753" s="456"/>
      <c r="OJJ753" s="456"/>
      <c r="OJK753" s="456"/>
      <c r="OJL753" s="456"/>
      <c r="OJM753" s="456"/>
      <c r="OJN753" s="456"/>
      <c r="OJO753" s="456"/>
      <c r="OJP753" s="456"/>
      <c r="OJQ753" s="456"/>
      <c r="OJR753" s="456"/>
      <c r="OJS753" s="456"/>
      <c r="OJT753" s="456"/>
      <c r="OJU753" s="456"/>
      <c r="OJV753" s="456"/>
      <c r="OJW753" s="456"/>
      <c r="OJX753" s="456"/>
      <c r="OJY753" s="456"/>
      <c r="OJZ753" s="456"/>
      <c r="OKA753" s="456"/>
      <c r="OKB753" s="456"/>
      <c r="OKC753" s="456"/>
      <c r="OKD753" s="456"/>
      <c r="OKE753" s="456"/>
      <c r="OKF753" s="456"/>
      <c r="OKG753" s="456"/>
      <c r="OKH753" s="456"/>
      <c r="OKI753" s="456"/>
      <c r="OKJ753" s="456"/>
      <c r="OKK753" s="456"/>
      <c r="OKL753" s="456"/>
      <c r="OKM753" s="456"/>
      <c r="OKN753" s="456"/>
      <c r="OKO753" s="456"/>
      <c r="OKP753" s="456"/>
      <c r="OKQ753" s="456"/>
      <c r="OKR753" s="456"/>
      <c r="OKS753" s="456"/>
      <c r="OKT753" s="456"/>
      <c r="OKU753" s="456"/>
      <c r="OKV753" s="456"/>
      <c r="OKW753" s="456"/>
      <c r="OKX753" s="456"/>
      <c r="OKY753" s="456"/>
      <c r="OKZ753" s="456"/>
      <c r="OLA753" s="456"/>
      <c r="OLB753" s="456"/>
      <c r="OLC753" s="456"/>
      <c r="OLD753" s="456"/>
      <c r="OLE753" s="456"/>
      <c r="OLF753" s="456"/>
      <c r="OLG753" s="456"/>
      <c r="OLH753" s="456"/>
      <c r="OLI753" s="456"/>
      <c r="OLJ753" s="456"/>
      <c r="OLK753" s="456"/>
      <c r="OLL753" s="456"/>
      <c r="OLM753" s="456"/>
      <c r="OLN753" s="456"/>
      <c r="OLO753" s="456"/>
      <c r="OLP753" s="456"/>
      <c r="OLQ753" s="456"/>
      <c r="OLR753" s="456"/>
      <c r="OLS753" s="456"/>
      <c r="OLT753" s="456"/>
      <c r="OLU753" s="456"/>
      <c r="OLV753" s="456"/>
      <c r="OLW753" s="456"/>
      <c r="OLX753" s="456"/>
      <c r="OLY753" s="456"/>
      <c r="OLZ753" s="456"/>
      <c r="OMA753" s="456"/>
      <c r="OMB753" s="456"/>
      <c r="OMC753" s="456"/>
      <c r="OMD753" s="456"/>
      <c r="OME753" s="456"/>
      <c r="OMF753" s="456"/>
      <c r="OMG753" s="456"/>
      <c r="OMH753" s="456"/>
      <c r="OMI753" s="456"/>
      <c r="OMJ753" s="456"/>
      <c r="OMK753" s="456"/>
      <c r="OML753" s="456"/>
      <c r="OMM753" s="456"/>
      <c r="OMN753" s="456"/>
      <c r="OMO753" s="456"/>
      <c r="OMP753" s="456"/>
      <c r="OMQ753" s="456"/>
      <c r="OMR753" s="456"/>
      <c r="OMS753" s="456"/>
      <c r="OMT753" s="456"/>
      <c r="OMU753" s="456"/>
      <c r="OMV753" s="456"/>
      <c r="OMW753" s="456"/>
      <c r="OMX753" s="456"/>
      <c r="OMY753" s="456"/>
      <c r="OMZ753" s="456"/>
      <c r="ONA753" s="456"/>
      <c r="ONB753" s="456"/>
      <c r="ONC753" s="456"/>
      <c r="OND753" s="456"/>
      <c r="ONE753" s="456"/>
      <c r="ONF753" s="456"/>
      <c r="ONG753" s="456"/>
      <c r="ONH753" s="456"/>
      <c r="ONI753" s="456"/>
      <c r="ONJ753" s="456"/>
      <c r="ONK753" s="456"/>
      <c r="ONL753" s="456"/>
      <c r="ONM753" s="456"/>
      <c r="ONN753" s="456"/>
      <c r="ONO753" s="456"/>
      <c r="ONP753" s="456"/>
      <c r="ONQ753" s="456"/>
      <c r="ONR753" s="456"/>
      <c r="ONS753" s="456"/>
      <c r="ONT753" s="456"/>
      <c r="ONU753" s="456"/>
      <c r="ONV753" s="456"/>
      <c r="ONW753" s="456"/>
      <c r="ONX753" s="456"/>
      <c r="ONY753" s="456"/>
      <c r="ONZ753" s="456"/>
      <c r="OOA753" s="456"/>
      <c r="OOB753" s="456"/>
      <c r="OOC753" s="456"/>
      <c r="OOD753" s="456"/>
      <c r="OOE753" s="456"/>
      <c r="OOF753" s="456"/>
      <c r="OOG753" s="456"/>
      <c r="OOH753" s="456"/>
      <c r="OOI753" s="456"/>
      <c r="OOJ753" s="456"/>
      <c r="OOK753" s="456"/>
      <c r="OOL753" s="456"/>
      <c r="OOM753" s="456"/>
      <c r="OON753" s="456"/>
      <c r="OOO753" s="456"/>
      <c r="OOP753" s="456"/>
      <c r="OOQ753" s="456"/>
      <c r="OOR753" s="456"/>
      <c r="OOS753" s="456"/>
      <c r="OOT753" s="456"/>
      <c r="OOU753" s="456"/>
      <c r="OOV753" s="456"/>
      <c r="OOW753" s="456"/>
      <c r="OOX753" s="456"/>
      <c r="OOY753" s="456"/>
      <c r="OOZ753" s="456"/>
      <c r="OPA753" s="456"/>
      <c r="OPB753" s="456"/>
      <c r="OPC753" s="456"/>
      <c r="OPD753" s="456"/>
      <c r="OPE753" s="456"/>
      <c r="OPF753" s="456"/>
      <c r="OPG753" s="456"/>
      <c r="OPH753" s="456"/>
      <c r="OPI753" s="456"/>
      <c r="OPJ753" s="456"/>
      <c r="OPK753" s="456"/>
      <c r="OPL753" s="456"/>
      <c r="OPM753" s="456"/>
      <c r="OPN753" s="456"/>
      <c r="OPO753" s="456"/>
      <c r="OPP753" s="456"/>
      <c r="OPQ753" s="456"/>
      <c r="OPR753" s="456"/>
      <c r="OPS753" s="456"/>
      <c r="OPT753" s="456"/>
      <c r="OPU753" s="456"/>
      <c r="OPV753" s="456"/>
      <c r="OPW753" s="456"/>
      <c r="OPX753" s="456"/>
      <c r="OPY753" s="456"/>
      <c r="OPZ753" s="456"/>
      <c r="OQA753" s="456"/>
      <c r="OQB753" s="456"/>
      <c r="OQC753" s="456"/>
      <c r="OQD753" s="456"/>
      <c r="OQE753" s="456"/>
      <c r="OQF753" s="456"/>
      <c r="OQG753" s="456"/>
      <c r="OQH753" s="456"/>
      <c r="OQI753" s="456"/>
      <c r="OQJ753" s="456"/>
      <c r="OQK753" s="456"/>
      <c r="OQL753" s="456"/>
      <c r="OQM753" s="456"/>
      <c r="OQN753" s="456"/>
      <c r="OQO753" s="456"/>
      <c r="OQP753" s="456"/>
      <c r="OQQ753" s="456"/>
      <c r="OQR753" s="456"/>
      <c r="OQS753" s="456"/>
      <c r="OQT753" s="456"/>
      <c r="OQU753" s="456"/>
      <c r="OQV753" s="456"/>
      <c r="OQW753" s="456"/>
      <c r="OQX753" s="456"/>
      <c r="OQY753" s="456"/>
      <c r="OQZ753" s="456"/>
      <c r="ORA753" s="456"/>
      <c r="ORB753" s="456"/>
      <c r="ORC753" s="456"/>
      <c r="ORD753" s="456"/>
      <c r="ORE753" s="456"/>
      <c r="ORF753" s="456"/>
      <c r="ORG753" s="456"/>
      <c r="ORH753" s="456"/>
      <c r="ORI753" s="456"/>
      <c r="ORJ753" s="456"/>
      <c r="ORK753" s="456"/>
      <c r="ORL753" s="456"/>
      <c r="ORM753" s="456"/>
      <c r="ORN753" s="456"/>
      <c r="ORO753" s="456"/>
      <c r="ORP753" s="456"/>
      <c r="ORQ753" s="456"/>
      <c r="ORR753" s="456"/>
      <c r="ORS753" s="456"/>
      <c r="ORT753" s="456"/>
      <c r="ORU753" s="456"/>
      <c r="ORV753" s="456"/>
      <c r="ORW753" s="456"/>
      <c r="ORX753" s="456"/>
      <c r="ORY753" s="456"/>
      <c r="ORZ753" s="456"/>
      <c r="OSA753" s="456"/>
      <c r="OSB753" s="456"/>
      <c r="OSC753" s="456"/>
      <c r="OSD753" s="456"/>
      <c r="OSE753" s="456"/>
      <c r="OSF753" s="456"/>
      <c r="OSG753" s="456"/>
      <c r="OSH753" s="456"/>
      <c r="OSI753" s="456"/>
      <c r="OSJ753" s="456"/>
      <c r="OSK753" s="456"/>
      <c r="OSL753" s="456"/>
      <c r="OSM753" s="456"/>
      <c r="OSN753" s="456"/>
      <c r="OSO753" s="456"/>
      <c r="OSP753" s="456"/>
      <c r="OSQ753" s="456"/>
      <c r="OSR753" s="456"/>
      <c r="OSS753" s="456"/>
      <c r="OST753" s="456"/>
      <c r="OSU753" s="456"/>
      <c r="OSV753" s="456"/>
      <c r="OSW753" s="456"/>
      <c r="OSX753" s="456"/>
      <c r="OSY753" s="456"/>
      <c r="OSZ753" s="456"/>
      <c r="OTA753" s="456"/>
      <c r="OTB753" s="456"/>
      <c r="OTC753" s="456"/>
      <c r="OTD753" s="456"/>
      <c r="OTE753" s="456"/>
      <c r="OTF753" s="456"/>
      <c r="OTG753" s="456"/>
      <c r="OTH753" s="456"/>
      <c r="OTI753" s="456"/>
      <c r="OTJ753" s="456"/>
      <c r="OTK753" s="456"/>
      <c r="OTL753" s="456"/>
      <c r="OTM753" s="456"/>
      <c r="OTN753" s="456"/>
      <c r="OTO753" s="456"/>
      <c r="OTP753" s="456"/>
      <c r="OTQ753" s="456"/>
      <c r="OTR753" s="456"/>
      <c r="OTS753" s="456"/>
      <c r="OTT753" s="456"/>
      <c r="OTU753" s="456"/>
      <c r="OTV753" s="456"/>
      <c r="OTW753" s="456"/>
      <c r="OTX753" s="456"/>
      <c r="OTY753" s="456"/>
      <c r="OTZ753" s="456"/>
      <c r="OUA753" s="456"/>
      <c r="OUB753" s="456"/>
      <c r="OUC753" s="456"/>
      <c r="OUD753" s="456"/>
      <c r="OUE753" s="456"/>
      <c r="OUF753" s="456"/>
      <c r="OUG753" s="456"/>
      <c r="OUH753" s="456"/>
      <c r="OUI753" s="456"/>
      <c r="OUJ753" s="456"/>
      <c r="OUK753" s="456"/>
      <c r="OUL753" s="456"/>
      <c r="OUM753" s="456"/>
      <c r="OUN753" s="456"/>
      <c r="OUO753" s="456"/>
      <c r="OUP753" s="456"/>
      <c r="OUQ753" s="456"/>
      <c r="OUR753" s="456"/>
      <c r="OUS753" s="456"/>
      <c r="OUT753" s="456"/>
      <c r="OUU753" s="456"/>
      <c r="OUV753" s="456"/>
      <c r="OUW753" s="456"/>
      <c r="OUX753" s="456"/>
      <c r="OUY753" s="456"/>
      <c r="OUZ753" s="456"/>
      <c r="OVA753" s="456"/>
      <c r="OVB753" s="456"/>
      <c r="OVC753" s="456"/>
      <c r="OVD753" s="456"/>
      <c r="OVE753" s="456"/>
      <c r="OVF753" s="456"/>
      <c r="OVG753" s="456"/>
      <c r="OVH753" s="456"/>
      <c r="OVI753" s="456"/>
      <c r="OVJ753" s="456"/>
      <c r="OVK753" s="456"/>
      <c r="OVL753" s="456"/>
      <c r="OVM753" s="456"/>
      <c r="OVN753" s="456"/>
      <c r="OVO753" s="456"/>
      <c r="OVP753" s="456"/>
      <c r="OVQ753" s="456"/>
      <c r="OVR753" s="456"/>
      <c r="OVS753" s="456"/>
      <c r="OVT753" s="456"/>
      <c r="OVU753" s="456"/>
      <c r="OVV753" s="456"/>
      <c r="OVW753" s="456"/>
      <c r="OVX753" s="456"/>
      <c r="OVY753" s="456"/>
      <c r="OVZ753" s="456"/>
      <c r="OWA753" s="456"/>
      <c r="OWB753" s="456"/>
      <c r="OWC753" s="456"/>
      <c r="OWD753" s="456"/>
      <c r="OWE753" s="456"/>
      <c r="OWF753" s="456"/>
      <c r="OWG753" s="456"/>
      <c r="OWH753" s="456"/>
      <c r="OWI753" s="456"/>
      <c r="OWJ753" s="456"/>
      <c r="OWK753" s="456"/>
      <c r="OWL753" s="456"/>
      <c r="OWM753" s="456"/>
      <c r="OWN753" s="456"/>
      <c r="OWO753" s="456"/>
      <c r="OWP753" s="456"/>
      <c r="OWQ753" s="456"/>
      <c r="OWR753" s="456"/>
      <c r="OWS753" s="456"/>
      <c r="OWT753" s="456"/>
      <c r="OWU753" s="456"/>
      <c r="OWV753" s="456"/>
      <c r="OWW753" s="456"/>
      <c r="OWX753" s="456"/>
      <c r="OWY753" s="456"/>
      <c r="OWZ753" s="456"/>
      <c r="OXA753" s="456"/>
      <c r="OXB753" s="456"/>
      <c r="OXC753" s="456"/>
      <c r="OXD753" s="456"/>
      <c r="OXE753" s="456"/>
      <c r="OXF753" s="456"/>
      <c r="OXG753" s="456"/>
      <c r="OXH753" s="456"/>
      <c r="OXI753" s="456"/>
      <c r="OXJ753" s="456"/>
      <c r="OXK753" s="456"/>
      <c r="OXL753" s="456"/>
      <c r="OXM753" s="456"/>
      <c r="OXN753" s="456"/>
      <c r="OXO753" s="456"/>
      <c r="OXP753" s="456"/>
      <c r="OXQ753" s="456"/>
      <c r="OXR753" s="456"/>
      <c r="OXS753" s="456"/>
      <c r="OXT753" s="456"/>
      <c r="OXU753" s="456"/>
      <c r="OXV753" s="456"/>
      <c r="OXW753" s="456"/>
      <c r="OXX753" s="456"/>
      <c r="OXY753" s="456"/>
      <c r="OXZ753" s="456"/>
      <c r="OYA753" s="456"/>
      <c r="OYB753" s="456"/>
      <c r="OYC753" s="456"/>
      <c r="OYD753" s="456"/>
      <c r="OYE753" s="456"/>
      <c r="OYF753" s="456"/>
      <c r="OYG753" s="456"/>
      <c r="OYH753" s="456"/>
      <c r="OYI753" s="456"/>
      <c r="OYJ753" s="456"/>
      <c r="OYK753" s="456"/>
      <c r="OYL753" s="456"/>
      <c r="OYM753" s="456"/>
      <c r="OYN753" s="456"/>
      <c r="OYO753" s="456"/>
      <c r="OYP753" s="456"/>
      <c r="OYQ753" s="456"/>
      <c r="OYR753" s="456"/>
      <c r="OYS753" s="456"/>
      <c r="OYT753" s="456"/>
      <c r="OYU753" s="456"/>
      <c r="OYV753" s="456"/>
      <c r="OYW753" s="456"/>
      <c r="OYX753" s="456"/>
      <c r="OYY753" s="456"/>
      <c r="OYZ753" s="456"/>
      <c r="OZA753" s="456"/>
      <c r="OZB753" s="456"/>
      <c r="OZC753" s="456"/>
      <c r="OZD753" s="456"/>
      <c r="OZE753" s="456"/>
      <c r="OZF753" s="456"/>
      <c r="OZG753" s="456"/>
      <c r="OZH753" s="456"/>
      <c r="OZI753" s="456"/>
      <c r="OZJ753" s="456"/>
      <c r="OZK753" s="456"/>
      <c r="OZL753" s="456"/>
      <c r="OZM753" s="456"/>
      <c r="OZN753" s="456"/>
      <c r="OZO753" s="456"/>
      <c r="OZP753" s="456"/>
      <c r="OZQ753" s="456"/>
      <c r="OZR753" s="456"/>
      <c r="OZS753" s="456"/>
      <c r="OZT753" s="456"/>
      <c r="OZU753" s="456"/>
      <c r="OZV753" s="456"/>
      <c r="OZW753" s="456"/>
      <c r="OZX753" s="456"/>
      <c r="OZY753" s="456"/>
      <c r="OZZ753" s="456"/>
      <c r="PAA753" s="456"/>
      <c r="PAB753" s="456"/>
      <c r="PAC753" s="456"/>
      <c r="PAD753" s="456"/>
      <c r="PAE753" s="456"/>
      <c r="PAF753" s="456"/>
      <c r="PAG753" s="456"/>
      <c r="PAH753" s="456"/>
      <c r="PAI753" s="456"/>
      <c r="PAJ753" s="456"/>
      <c r="PAK753" s="456"/>
      <c r="PAL753" s="456"/>
      <c r="PAM753" s="456"/>
      <c r="PAN753" s="456"/>
      <c r="PAO753" s="456"/>
      <c r="PAP753" s="456"/>
      <c r="PAQ753" s="456"/>
      <c r="PAR753" s="456"/>
      <c r="PAS753" s="456"/>
      <c r="PAT753" s="456"/>
      <c r="PAU753" s="456"/>
      <c r="PAV753" s="456"/>
      <c r="PAW753" s="456"/>
      <c r="PAX753" s="456"/>
      <c r="PAY753" s="456"/>
      <c r="PAZ753" s="456"/>
      <c r="PBA753" s="456"/>
      <c r="PBB753" s="456"/>
      <c r="PBC753" s="456"/>
      <c r="PBD753" s="456"/>
      <c r="PBE753" s="456"/>
      <c r="PBF753" s="456"/>
      <c r="PBG753" s="456"/>
      <c r="PBH753" s="456"/>
      <c r="PBI753" s="456"/>
      <c r="PBJ753" s="456"/>
      <c r="PBK753" s="456"/>
      <c r="PBL753" s="456"/>
      <c r="PBM753" s="456"/>
      <c r="PBN753" s="456"/>
      <c r="PBO753" s="456"/>
      <c r="PBP753" s="456"/>
      <c r="PBQ753" s="456"/>
      <c r="PBR753" s="456"/>
      <c r="PBS753" s="456"/>
      <c r="PBT753" s="456"/>
      <c r="PBU753" s="456"/>
      <c r="PBV753" s="456"/>
      <c r="PBW753" s="456"/>
      <c r="PBX753" s="456"/>
      <c r="PBY753" s="456"/>
      <c r="PBZ753" s="456"/>
      <c r="PCA753" s="456"/>
      <c r="PCB753" s="456"/>
      <c r="PCC753" s="456"/>
      <c r="PCD753" s="456"/>
      <c r="PCE753" s="456"/>
      <c r="PCF753" s="456"/>
      <c r="PCG753" s="456"/>
      <c r="PCH753" s="456"/>
      <c r="PCI753" s="456"/>
      <c r="PCJ753" s="456"/>
      <c r="PCK753" s="456"/>
      <c r="PCL753" s="456"/>
      <c r="PCM753" s="456"/>
      <c r="PCN753" s="456"/>
      <c r="PCO753" s="456"/>
      <c r="PCP753" s="456"/>
      <c r="PCQ753" s="456"/>
      <c r="PCR753" s="456"/>
      <c r="PCS753" s="456"/>
      <c r="PCT753" s="456"/>
      <c r="PCU753" s="456"/>
      <c r="PCV753" s="456"/>
      <c r="PCW753" s="456"/>
      <c r="PCX753" s="456"/>
      <c r="PCY753" s="456"/>
      <c r="PCZ753" s="456"/>
      <c r="PDA753" s="456"/>
      <c r="PDB753" s="456"/>
      <c r="PDC753" s="456"/>
      <c r="PDD753" s="456"/>
      <c r="PDE753" s="456"/>
      <c r="PDF753" s="456"/>
      <c r="PDG753" s="456"/>
      <c r="PDH753" s="456"/>
      <c r="PDI753" s="456"/>
      <c r="PDJ753" s="456"/>
      <c r="PDK753" s="456"/>
      <c r="PDL753" s="456"/>
      <c r="PDM753" s="456"/>
      <c r="PDN753" s="456"/>
      <c r="PDO753" s="456"/>
      <c r="PDP753" s="456"/>
      <c r="PDQ753" s="456"/>
      <c r="PDR753" s="456"/>
      <c r="PDS753" s="456"/>
      <c r="PDT753" s="456"/>
      <c r="PDU753" s="456"/>
      <c r="PDV753" s="456"/>
      <c r="PDW753" s="456"/>
      <c r="PDX753" s="456"/>
      <c r="PDY753" s="456"/>
      <c r="PDZ753" s="456"/>
      <c r="PEA753" s="456"/>
      <c r="PEB753" s="456"/>
      <c r="PEC753" s="456"/>
      <c r="PED753" s="456"/>
      <c r="PEE753" s="456"/>
      <c r="PEF753" s="456"/>
      <c r="PEG753" s="456"/>
      <c r="PEH753" s="456"/>
      <c r="PEI753" s="456"/>
      <c r="PEJ753" s="456"/>
      <c r="PEK753" s="456"/>
      <c r="PEL753" s="456"/>
      <c r="PEM753" s="456"/>
      <c r="PEN753" s="456"/>
      <c r="PEO753" s="456"/>
      <c r="PEP753" s="456"/>
      <c r="PEQ753" s="456"/>
      <c r="PER753" s="456"/>
      <c r="PES753" s="456"/>
      <c r="PET753" s="456"/>
      <c r="PEU753" s="456"/>
      <c r="PEV753" s="456"/>
      <c r="PEW753" s="456"/>
      <c r="PEX753" s="456"/>
      <c r="PEY753" s="456"/>
      <c r="PEZ753" s="456"/>
      <c r="PFA753" s="456"/>
      <c r="PFB753" s="456"/>
      <c r="PFC753" s="456"/>
      <c r="PFD753" s="456"/>
      <c r="PFE753" s="456"/>
      <c r="PFF753" s="456"/>
      <c r="PFG753" s="456"/>
      <c r="PFH753" s="456"/>
      <c r="PFI753" s="456"/>
      <c r="PFJ753" s="456"/>
      <c r="PFK753" s="456"/>
      <c r="PFL753" s="456"/>
      <c r="PFM753" s="456"/>
      <c r="PFN753" s="456"/>
      <c r="PFO753" s="456"/>
      <c r="PFP753" s="456"/>
      <c r="PFQ753" s="456"/>
      <c r="PFR753" s="456"/>
      <c r="PFS753" s="456"/>
      <c r="PFT753" s="456"/>
      <c r="PFU753" s="456"/>
      <c r="PFV753" s="456"/>
      <c r="PFW753" s="456"/>
      <c r="PFX753" s="456"/>
      <c r="PFY753" s="456"/>
      <c r="PFZ753" s="456"/>
      <c r="PGA753" s="456"/>
      <c r="PGB753" s="456"/>
      <c r="PGC753" s="456"/>
      <c r="PGD753" s="456"/>
      <c r="PGE753" s="456"/>
      <c r="PGF753" s="456"/>
      <c r="PGG753" s="456"/>
      <c r="PGH753" s="456"/>
      <c r="PGI753" s="456"/>
      <c r="PGJ753" s="456"/>
      <c r="PGK753" s="456"/>
      <c r="PGL753" s="456"/>
      <c r="PGM753" s="456"/>
      <c r="PGN753" s="456"/>
      <c r="PGO753" s="456"/>
      <c r="PGP753" s="456"/>
      <c r="PGQ753" s="456"/>
      <c r="PGR753" s="456"/>
      <c r="PGS753" s="456"/>
      <c r="PGT753" s="456"/>
      <c r="PGU753" s="456"/>
      <c r="PGV753" s="456"/>
      <c r="PGW753" s="456"/>
      <c r="PGX753" s="456"/>
      <c r="PGY753" s="456"/>
      <c r="PGZ753" s="456"/>
      <c r="PHA753" s="456"/>
      <c r="PHB753" s="456"/>
      <c r="PHC753" s="456"/>
      <c r="PHD753" s="456"/>
      <c r="PHE753" s="456"/>
      <c r="PHF753" s="456"/>
      <c r="PHG753" s="456"/>
      <c r="PHH753" s="456"/>
      <c r="PHI753" s="456"/>
      <c r="PHJ753" s="456"/>
      <c r="PHK753" s="456"/>
      <c r="PHL753" s="456"/>
      <c r="PHM753" s="456"/>
      <c r="PHN753" s="456"/>
      <c r="PHO753" s="456"/>
      <c r="PHP753" s="456"/>
      <c r="PHQ753" s="456"/>
      <c r="PHR753" s="456"/>
      <c r="PHS753" s="456"/>
      <c r="PHT753" s="456"/>
      <c r="PHU753" s="456"/>
      <c r="PHV753" s="456"/>
      <c r="PHW753" s="456"/>
      <c r="PHX753" s="456"/>
      <c r="PHY753" s="456"/>
      <c r="PHZ753" s="456"/>
      <c r="PIA753" s="456"/>
      <c r="PIB753" s="456"/>
      <c r="PIC753" s="456"/>
      <c r="PID753" s="456"/>
      <c r="PIE753" s="456"/>
      <c r="PIF753" s="456"/>
      <c r="PIG753" s="456"/>
      <c r="PIH753" s="456"/>
      <c r="PII753" s="456"/>
      <c r="PIJ753" s="456"/>
      <c r="PIK753" s="456"/>
      <c r="PIL753" s="456"/>
      <c r="PIM753" s="456"/>
      <c r="PIN753" s="456"/>
      <c r="PIO753" s="456"/>
      <c r="PIP753" s="456"/>
      <c r="PIQ753" s="456"/>
      <c r="PIR753" s="456"/>
      <c r="PIS753" s="456"/>
      <c r="PIT753" s="456"/>
      <c r="PIU753" s="456"/>
      <c r="PIV753" s="456"/>
      <c r="PIW753" s="456"/>
      <c r="PIX753" s="456"/>
      <c r="PIY753" s="456"/>
      <c r="PIZ753" s="456"/>
      <c r="PJA753" s="456"/>
      <c r="PJB753" s="456"/>
      <c r="PJC753" s="456"/>
      <c r="PJD753" s="456"/>
      <c r="PJE753" s="456"/>
      <c r="PJF753" s="456"/>
      <c r="PJG753" s="456"/>
      <c r="PJH753" s="456"/>
      <c r="PJI753" s="456"/>
      <c r="PJJ753" s="456"/>
      <c r="PJK753" s="456"/>
      <c r="PJL753" s="456"/>
      <c r="PJM753" s="456"/>
      <c r="PJN753" s="456"/>
      <c r="PJO753" s="456"/>
      <c r="PJP753" s="456"/>
      <c r="PJQ753" s="456"/>
      <c r="PJR753" s="456"/>
      <c r="PJS753" s="456"/>
      <c r="PJT753" s="456"/>
      <c r="PJU753" s="456"/>
      <c r="PJV753" s="456"/>
      <c r="PJW753" s="456"/>
      <c r="PJX753" s="456"/>
      <c r="PJY753" s="456"/>
      <c r="PJZ753" s="456"/>
      <c r="PKA753" s="456"/>
      <c r="PKB753" s="456"/>
      <c r="PKC753" s="456"/>
      <c r="PKD753" s="456"/>
      <c r="PKE753" s="456"/>
      <c r="PKF753" s="456"/>
      <c r="PKG753" s="456"/>
      <c r="PKH753" s="456"/>
      <c r="PKI753" s="456"/>
      <c r="PKJ753" s="456"/>
      <c r="PKK753" s="456"/>
      <c r="PKL753" s="456"/>
      <c r="PKM753" s="456"/>
      <c r="PKN753" s="456"/>
      <c r="PKO753" s="456"/>
      <c r="PKP753" s="456"/>
      <c r="PKQ753" s="456"/>
      <c r="PKR753" s="456"/>
      <c r="PKS753" s="456"/>
      <c r="PKT753" s="456"/>
      <c r="PKU753" s="456"/>
      <c r="PKV753" s="456"/>
      <c r="PKW753" s="456"/>
      <c r="PKX753" s="456"/>
      <c r="PKY753" s="456"/>
      <c r="PKZ753" s="456"/>
      <c r="PLA753" s="456"/>
      <c r="PLB753" s="456"/>
      <c r="PLC753" s="456"/>
      <c r="PLD753" s="456"/>
      <c r="PLE753" s="456"/>
      <c r="PLF753" s="456"/>
      <c r="PLG753" s="456"/>
      <c r="PLH753" s="456"/>
      <c r="PLI753" s="456"/>
      <c r="PLJ753" s="456"/>
      <c r="PLK753" s="456"/>
      <c r="PLL753" s="456"/>
      <c r="PLM753" s="456"/>
      <c r="PLN753" s="456"/>
      <c r="PLO753" s="456"/>
      <c r="PLP753" s="456"/>
      <c r="PLQ753" s="456"/>
      <c r="PLR753" s="456"/>
      <c r="PLS753" s="456"/>
      <c r="PLT753" s="456"/>
      <c r="PLU753" s="456"/>
      <c r="PLV753" s="456"/>
      <c r="PLW753" s="456"/>
      <c r="PLX753" s="456"/>
      <c r="PLY753" s="456"/>
      <c r="PLZ753" s="456"/>
      <c r="PMA753" s="456"/>
      <c r="PMB753" s="456"/>
      <c r="PMC753" s="456"/>
      <c r="PMD753" s="456"/>
      <c r="PME753" s="456"/>
      <c r="PMF753" s="456"/>
      <c r="PMG753" s="456"/>
      <c r="PMH753" s="456"/>
      <c r="PMI753" s="456"/>
      <c r="PMJ753" s="456"/>
      <c r="PMK753" s="456"/>
      <c r="PML753" s="456"/>
      <c r="PMM753" s="456"/>
      <c r="PMN753" s="456"/>
      <c r="PMO753" s="456"/>
      <c r="PMP753" s="456"/>
      <c r="PMQ753" s="456"/>
      <c r="PMR753" s="456"/>
      <c r="PMS753" s="456"/>
      <c r="PMT753" s="456"/>
      <c r="PMU753" s="456"/>
      <c r="PMV753" s="456"/>
      <c r="PMW753" s="456"/>
      <c r="PMX753" s="456"/>
      <c r="PMY753" s="456"/>
      <c r="PMZ753" s="456"/>
      <c r="PNA753" s="456"/>
      <c r="PNB753" s="456"/>
      <c r="PNC753" s="456"/>
      <c r="PND753" s="456"/>
      <c r="PNE753" s="456"/>
      <c r="PNF753" s="456"/>
      <c r="PNG753" s="456"/>
      <c r="PNH753" s="456"/>
      <c r="PNI753" s="456"/>
      <c r="PNJ753" s="456"/>
      <c r="PNK753" s="456"/>
      <c r="PNL753" s="456"/>
      <c r="PNM753" s="456"/>
      <c r="PNN753" s="456"/>
      <c r="PNO753" s="456"/>
      <c r="PNP753" s="456"/>
      <c r="PNQ753" s="456"/>
      <c r="PNR753" s="456"/>
      <c r="PNS753" s="456"/>
      <c r="PNT753" s="456"/>
      <c r="PNU753" s="456"/>
      <c r="PNV753" s="456"/>
      <c r="PNW753" s="456"/>
      <c r="PNX753" s="456"/>
      <c r="PNY753" s="456"/>
      <c r="PNZ753" s="456"/>
      <c r="POA753" s="456"/>
      <c r="POB753" s="456"/>
      <c r="POC753" s="456"/>
      <c r="POD753" s="456"/>
      <c r="POE753" s="456"/>
      <c r="POF753" s="456"/>
      <c r="POG753" s="456"/>
      <c r="POH753" s="456"/>
      <c r="POI753" s="456"/>
      <c r="POJ753" s="456"/>
      <c r="POK753" s="456"/>
      <c r="POL753" s="456"/>
      <c r="POM753" s="456"/>
      <c r="PON753" s="456"/>
      <c r="POO753" s="456"/>
      <c r="POP753" s="456"/>
      <c r="POQ753" s="456"/>
      <c r="POR753" s="456"/>
      <c r="POS753" s="456"/>
      <c r="POT753" s="456"/>
      <c r="POU753" s="456"/>
      <c r="POV753" s="456"/>
      <c r="POW753" s="456"/>
      <c r="POX753" s="456"/>
      <c r="POY753" s="456"/>
      <c r="POZ753" s="456"/>
      <c r="PPA753" s="456"/>
      <c r="PPB753" s="456"/>
      <c r="PPC753" s="456"/>
      <c r="PPD753" s="456"/>
      <c r="PPE753" s="456"/>
      <c r="PPF753" s="456"/>
      <c r="PPG753" s="456"/>
      <c r="PPH753" s="456"/>
      <c r="PPI753" s="456"/>
      <c r="PPJ753" s="456"/>
      <c r="PPK753" s="456"/>
      <c r="PPL753" s="456"/>
      <c r="PPM753" s="456"/>
      <c r="PPN753" s="456"/>
      <c r="PPO753" s="456"/>
      <c r="PPP753" s="456"/>
      <c r="PPQ753" s="456"/>
      <c r="PPR753" s="456"/>
      <c r="PPS753" s="456"/>
      <c r="PPT753" s="456"/>
      <c r="PPU753" s="456"/>
      <c r="PPV753" s="456"/>
      <c r="PPW753" s="456"/>
      <c r="PPX753" s="456"/>
      <c r="PPY753" s="456"/>
      <c r="PPZ753" s="456"/>
      <c r="PQA753" s="456"/>
      <c r="PQB753" s="456"/>
      <c r="PQC753" s="456"/>
      <c r="PQD753" s="456"/>
      <c r="PQE753" s="456"/>
      <c r="PQF753" s="456"/>
      <c r="PQG753" s="456"/>
      <c r="PQH753" s="456"/>
      <c r="PQI753" s="456"/>
      <c r="PQJ753" s="456"/>
      <c r="PQK753" s="456"/>
      <c r="PQL753" s="456"/>
      <c r="PQM753" s="456"/>
      <c r="PQN753" s="456"/>
      <c r="PQO753" s="456"/>
      <c r="PQP753" s="456"/>
      <c r="PQQ753" s="456"/>
      <c r="PQR753" s="456"/>
      <c r="PQS753" s="456"/>
      <c r="PQT753" s="456"/>
      <c r="PQU753" s="456"/>
      <c r="PQV753" s="456"/>
      <c r="PQW753" s="456"/>
      <c r="PQX753" s="456"/>
      <c r="PQY753" s="456"/>
      <c r="PQZ753" s="456"/>
      <c r="PRA753" s="456"/>
      <c r="PRB753" s="456"/>
      <c r="PRC753" s="456"/>
      <c r="PRD753" s="456"/>
      <c r="PRE753" s="456"/>
      <c r="PRF753" s="456"/>
      <c r="PRG753" s="456"/>
      <c r="PRH753" s="456"/>
      <c r="PRI753" s="456"/>
      <c r="PRJ753" s="456"/>
      <c r="PRK753" s="456"/>
      <c r="PRL753" s="456"/>
      <c r="PRM753" s="456"/>
      <c r="PRN753" s="456"/>
      <c r="PRO753" s="456"/>
      <c r="PRP753" s="456"/>
      <c r="PRQ753" s="456"/>
      <c r="PRR753" s="456"/>
      <c r="PRS753" s="456"/>
      <c r="PRT753" s="456"/>
      <c r="PRU753" s="456"/>
      <c r="PRV753" s="456"/>
      <c r="PRW753" s="456"/>
      <c r="PRX753" s="456"/>
      <c r="PRY753" s="456"/>
      <c r="PRZ753" s="456"/>
      <c r="PSA753" s="456"/>
      <c r="PSB753" s="456"/>
      <c r="PSC753" s="456"/>
      <c r="PSD753" s="456"/>
      <c r="PSE753" s="456"/>
      <c r="PSF753" s="456"/>
      <c r="PSG753" s="456"/>
      <c r="PSH753" s="456"/>
      <c r="PSI753" s="456"/>
      <c r="PSJ753" s="456"/>
      <c r="PSK753" s="456"/>
      <c r="PSL753" s="456"/>
      <c r="PSM753" s="456"/>
      <c r="PSN753" s="456"/>
      <c r="PSO753" s="456"/>
      <c r="PSP753" s="456"/>
      <c r="PSQ753" s="456"/>
      <c r="PSR753" s="456"/>
      <c r="PSS753" s="456"/>
      <c r="PST753" s="456"/>
      <c r="PSU753" s="456"/>
      <c r="PSV753" s="456"/>
      <c r="PSW753" s="456"/>
      <c r="PSX753" s="456"/>
      <c r="PSY753" s="456"/>
      <c r="PSZ753" s="456"/>
      <c r="PTA753" s="456"/>
      <c r="PTB753" s="456"/>
      <c r="PTC753" s="456"/>
      <c r="PTD753" s="456"/>
      <c r="PTE753" s="456"/>
      <c r="PTF753" s="456"/>
      <c r="PTG753" s="456"/>
      <c r="PTH753" s="456"/>
      <c r="PTI753" s="456"/>
      <c r="PTJ753" s="456"/>
      <c r="PTK753" s="456"/>
      <c r="PTL753" s="456"/>
      <c r="PTM753" s="456"/>
      <c r="PTN753" s="456"/>
      <c r="PTO753" s="456"/>
      <c r="PTP753" s="456"/>
      <c r="PTQ753" s="456"/>
      <c r="PTR753" s="456"/>
      <c r="PTS753" s="456"/>
      <c r="PTT753" s="456"/>
      <c r="PTU753" s="456"/>
      <c r="PTV753" s="456"/>
      <c r="PTW753" s="456"/>
      <c r="PTX753" s="456"/>
      <c r="PTY753" s="456"/>
      <c r="PTZ753" s="456"/>
      <c r="PUA753" s="456"/>
      <c r="PUB753" s="456"/>
      <c r="PUC753" s="456"/>
      <c r="PUD753" s="456"/>
      <c r="PUE753" s="456"/>
      <c r="PUF753" s="456"/>
      <c r="PUG753" s="456"/>
      <c r="PUH753" s="456"/>
      <c r="PUI753" s="456"/>
      <c r="PUJ753" s="456"/>
      <c r="PUK753" s="456"/>
      <c r="PUL753" s="456"/>
      <c r="PUM753" s="456"/>
      <c r="PUN753" s="456"/>
      <c r="PUO753" s="456"/>
      <c r="PUP753" s="456"/>
      <c r="PUQ753" s="456"/>
      <c r="PUR753" s="456"/>
      <c r="PUS753" s="456"/>
      <c r="PUT753" s="456"/>
      <c r="PUU753" s="456"/>
      <c r="PUV753" s="456"/>
      <c r="PUW753" s="456"/>
      <c r="PUX753" s="456"/>
      <c r="PUY753" s="456"/>
      <c r="PUZ753" s="456"/>
      <c r="PVA753" s="456"/>
      <c r="PVB753" s="456"/>
      <c r="PVC753" s="456"/>
      <c r="PVD753" s="456"/>
      <c r="PVE753" s="456"/>
      <c r="PVF753" s="456"/>
      <c r="PVG753" s="456"/>
      <c r="PVH753" s="456"/>
      <c r="PVI753" s="456"/>
      <c r="PVJ753" s="456"/>
      <c r="PVK753" s="456"/>
      <c r="PVL753" s="456"/>
      <c r="PVM753" s="456"/>
      <c r="PVN753" s="456"/>
      <c r="PVO753" s="456"/>
      <c r="PVP753" s="456"/>
      <c r="PVQ753" s="456"/>
      <c r="PVR753" s="456"/>
      <c r="PVS753" s="456"/>
      <c r="PVT753" s="456"/>
      <c r="PVU753" s="456"/>
      <c r="PVV753" s="456"/>
      <c r="PVW753" s="456"/>
      <c r="PVX753" s="456"/>
      <c r="PVY753" s="456"/>
      <c r="PVZ753" s="456"/>
      <c r="PWA753" s="456"/>
      <c r="PWB753" s="456"/>
      <c r="PWC753" s="456"/>
      <c r="PWD753" s="456"/>
      <c r="PWE753" s="456"/>
      <c r="PWF753" s="456"/>
      <c r="PWG753" s="456"/>
      <c r="PWH753" s="456"/>
      <c r="PWI753" s="456"/>
      <c r="PWJ753" s="456"/>
      <c r="PWK753" s="456"/>
      <c r="PWL753" s="456"/>
      <c r="PWM753" s="456"/>
      <c r="PWN753" s="456"/>
      <c r="PWO753" s="456"/>
      <c r="PWP753" s="456"/>
      <c r="PWQ753" s="456"/>
      <c r="PWR753" s="456"/>
      <c r="PWS753" s="456"/>
      <c r="PWT753" s="456"/>
      <c r="PWU753" s="456"/>
      <c r="PWV753" s="456"/>
      <c r="PWW753" s="456"/>
      <c r="PWX753" s="456"/>
      <c r="PWY753" s="456"/>
      <c r="PWZ753" s="456"/>
      <c r="PXA753" s="456"/>
      <c r="PXB753" s="456"/>
      <c r="PXC753" s="456"/>
      <c r="PXD753" s="456"/>
      <c r="PXE753" s="456"/>
      <c r="PXF753" s="456"/>
      <c r="PXG753" s="456"/>
      <c r="PXH753" s="456"/>
      <c r="PXI753" s="456"/>
      <c r="PXJ753" s="456"/>
      <c r="PXK753" s="456"/>
      <c r="PXL753" s="456"/>
      <c r="PXM753" s="456"/>
      <c r="PXN753" s="456"/>
      <c r="PXO753" s="456"/>
      <c r="PXP753" s="456"/>
      <c r="PXQ753" s="456"/>
      <c r="PXR753" s="456"/>
      <c r="PXS753" s="456"/>
      <c r="PXT753" s="456"/>
      <c r="PXU753" s="456"/>
      <c r="PXV753" s="456"/>
      <c r="PXW753" s="456"/>
      <c r="PXX753" s="456"/>
      <c r="PXY753" s="456"/>
      <c r="PXZ753" s="456"/>
      <c r="PYA753" s="456"/>
      <c r="PYB753" s="456"/>
      <c r="PYC753" s="456"/>
      <c r="PYD753" s="456"/>
      <c r="PYE753" s="456"/>
      <c r="PYF753" s="456"/>
      <c r="PYG753" s="456"/>
      <c r="PYH753" s="456"/>
      <c r="PYI753" s="456"/>
      <c r="PYJ753" s="456"/>
      <c r="PYK753" s="456"/>
      <c r="PYL753" s="456"/>
      <c r="PYM753" s="456"/>
      <c r="PYN753" s="456"/>
      <c r="PYO753" s="456"/>
      <c r="PYP753" s="456"/>
      <c r="PYQ753" s="456"/>
      <c r="PYR753" s="456"/>
      <c r="PYS753" s="456"/>
      <c r="PYT753" s="456"/>
      <c r="PYU753" s="456"/>
      <c r="PYV753" s="456"/>
      <c r="PYW753" s="456"/>
      <c r="PYX753" s="456"/>
      <c r="PYY753" s="456"/>
      <c r="PYZ753" s="456"/>
      <c r="PZA753" s="456"/>
      <c r="PZB753" s="456"/>
      <c r="PZC753" s="456"/>
      <c r="PZD753" s="456"/>
      <c r="PZE753" s="456"/>
      <c r="PZF753" s="456"/>
      <c r="PZG753" s="456"/>
      <c r="PZH753" s="456"/>
      <c r="PZI753" s="456"/>
      <c r="PZJ753" s="456"/>
      <c r="PZK753" s="456"/>
      <c r="PZL753" s="456"/>
      <c r="PZM753" s="456"/>
      <c r="PZN753" s="456"/>
      <c r="PZO753" s="456"/>
      <c r="PZP753" s="456"/>
      <c r="PZQ753" s="456"/>
      <c r="PZR753" s="456"/>
      <c r="PZS753" s="456"/>
      <c r="PZT753" s="456"/>
      <c r="PZU753" s="456"/>
      <c r="PZV753" s="456"/>
      <c r="PZW753" s="456"/>
      <c r="PZX753" s="456"/>
      <c r="PZY753" s="456"/>
      <c r="PZZ753" s="456"/>
      <c r="QAA753" s="456"/>
      <c r="QAB753" s="456"/>
      <c r="QAC753" s="456"/>
      <c r="QAD753" s="456"/>
      <c r="QAE753" s="456"/>
      <c r="QAF753" s="456"/>
      <c r="QAG753" s="456"/>
      <c r="QAH753" s="456"/>
      <c r="QAI753" s="456"/>
      <c r="QAJ753" s="456"/>
      <c r="QAK753" s="456"/>
      <c r="QAL753" s="456"/>
      <c r="QAM753" s="456"/>
      <c r="QAN753" s="456"/>
      <c r="QAO753" s="456"/>
      <c r="QAP753" s="456"/>
      <c r="QAQ753" s="456"/>
      <c r="QAR753" s="456"/>
      <c r="QAS753" s="456"/>
      <c r="QAT753" s="456"/>
      <c r="QAU753" s="456"/>
      <c r="QAV753" s="456"/>
      <c r="QAW753" s="456"/>
      <c r="QAX753" s="456"/>
      <c r="QAY753" s="456"/>
      <c r="QAZ753" s="456"/>
      <c r="QBA753" s="456"/>
      <c r="QBB753" s="456"/>
      <c r="QBC753" s="456"/>
      <c r="QBD753" s="456"/>
      <c r="QBE753" s="456"/>
      <c r="QBF753" s="456"/>
      <c r="QBG753" s="456"/>
      <c r="QBH753" s="456"/>
      <c r="QBI753" s="456"/>
      <c r="QBJ753" s="456"/>
      <c r="QBK753" s="456"/>
      <c r="QBL753" s="456"/>
      <c r="QBM753" s="456"/>
      <c r="QBN753" s="456"/>
      <c r="QBO753" s="456"/>
      <c r="QBP753" s="456"/>
      <c r="QBQ753" s="456"/>
      <c r="QBR753" s="456"/>
      <c r="QBS753" s="456"/>
      <c r="QBT753" s="456"/>
      <c r="QBU753" s="456"/>
      <c r="QBV753" s="456"/>
      <c r="QBW753" s="456"/>
      <c r="QBX753" s="456"/>
      <c r="QBY753" s="456"/>
      <c r="QBZ753" s="456"/>
      <c r="QCA753" s="456"/>
      <c r="QCB753" s="456"/>
      <c r="QCC753" s="456"/>
      <c r="QCD753" s="456"/>
      <c r="QCE753" s="456"/>
      <c r="QCF753" s="456"/>
      <c r="QCG753" s="456"/>
      <c r="QCH753" s="456"/>
      <c r="QCI753" s="456"/>
      <c r="QCJ753" s="456"/>
      <c r="QCK753" s="456"/>
      <c r="QCL753" s="456"/>
      <c r="QCM753" s="456"/>
      <c r="QCN753" s="456"/>
      <c r="QCO753" s="456"/>
      <c r="QCP753" s="456"/>
      <c r="QCQ753" s="456"/>
      <c r="QCR753" s="456"/>
      <c r="QCS753" s="456"/>
      <c r="QCT753" s="456"/>
      <c r="QCU753" s="456"/>
      <c r="QCV753" s="456"/>
      <c r="QCW753" s="456"/>
      <c r="QCX753" s="456"/>
      <c r="QCY753" s="456"/>
      <c r="QCZ753" s="456"/>
      <c r="QDA753" s="456"/>
      <c r="QDB753" s="456"/>
      <c r="QDC753" s="456"/>
      <c r="QDD753" s="456"/>
      <c r="QDE753" s="456"/>
      <c r="QDF753" s="456"/>
      <c r="QDG753" s="456"/>
      <c r="QDH753" s="456"/>
      <c r="QDI753" s="456"/>
      <c r="QDJ753" s="456"/>
      <c r="QDK753" s="456"/>
      <c r="QDL753" s="456"/>
      <c r="QDM753" s="456"/>
      <c r="QDN753" s="456"/>
      <c r="QDO753" s="456"/>
      <c r="QDP753" s="456"/>
      <c r="QDQ753" s="456"/>
      <c r="QDR753" s="456"/>
      <c r="QDS753" s="456"/>
      <c r="QDT753" s="456"/>
      <c r="QDU753" s="456"/>
      <c r="QDV753" s="456"/>
      <c r="QDW753" s="456"/>
      <c r="QDX753" s="456"/>
      <c r="QDY753" s="456"/>
      <c r="QDZ753" s="456"/>
      <c r="QEA753" s="456"/>
      <c r="QEB753" s="456"/>
      <c r="QEC753" s="456"/>
      <c r="QED753" s="456"/>
      <c r="QEE753" s="456"/>
      <c r="QEF753" s="456"/>
      <c r="QEG753" s="456"/>
      <c r="QEH753" s="456"/>
      <c r="QEI753" s="456"/>
      <c r="QEJ753" s="456"/>
      <c r="QEK753" s="456"/>
      <c r="QEL753" s="456"/>
      <c r="QEM753" s="456"/>
      <c r="QEN753" s="456"/>
      <c r="QEO753" s="456"/>
      <c r="QEP753" s="456"/>
      <c r="QEQ753" s="456"/>
      <c r="QER753" s="456"/>
      <c r="QES753" s="456"/>
      <c r="QET753" s="456"/>
      <c r="QEU753" s="456"/>
      <c r="QEV753" s="456"/>
      <c r="QEW753" s="456"/>
      <c r="QEX753" s="456"/>
      <c r="QEY753" s="456"/>
      <c r="QEZ753" s="456"/>
      <c r="QFA753" s="456"/>
      <c r="QFB753" s="456"/>
      <c r="QFC753" s="456"/>
      <c r="QFD753" s="456"/>
      <c r="QFE753" s="456"/>
      <c r="QFF753" s="456"/>
      <c r="QFG753" s="456"/>
      <c r="QFH753" s="456"/>
      <c r="QFI753" s="456"/>
      <c r="QFJ753" s="456"/>
      <c r="QFK753" s="456"/>
      <c r="QFL753" s="456"/>
      <c r="QFM753" s="456"/>
      <c r="QFN753" s="456"/>
      <c r="QFO753" s="456"/>
      <c r="QFP753" s="456"/>
      <c r="QFQ753" s="456"/>
      <c r="QFR753" s="456"/>
      <c r="QFS753" s="456"/>
      <c r="QFT753" s="456"/>
      <c r="QFU753" s="456"/>
      <c r="QFV753" s="456"/>
      <c r="QFW753" s="456"/>
      <c r="QFX753" s="456"/>
      <c r="QFY753" s="456"/>
      <c r="QFZ753" s="456"/>
      <c r="QGA753" s="456"/>
      <c r="QGB753" s="456"/>
      <c r="QGC753" s="456"/>
      <c r="QGD753" s="456"/>
      <c r="QGE753" s="456"/>
      <c r="QGF753" s="456"/>
      <c r="QGG753" s="456"/>
      <c r="QGH753" s="456"/>
      <c r="QGI753" s="456"/>
      <c r="QGJ753" s="456"/>
      <c r="QGK753" s="456"/>
      <c r="QGL753" s="456"/>
      <c r="QGM753" s="456"/>
      <c r="QGN753" s="456"/>
      <c r="QGO753" s="456"/>
      <c r="QGP753" s="456"/>
      <c r="QGQ753" s="456"/>
      <c r="QGR753" s="456"/>
      <c r="QGS753" s="456"/>
      <c r="QGT753" s="456"/>
      <c r="QGU753" s="456"/>
      <c r="QGV753" s="456"/>
      <c r="QGW753" s="456"/>
      <c r="QGX753" s="456"/>
      <c r="QGY753" s="456"/>
      <c r="QGZ753" s="456"/>
      <c r="QHA753" s="456"/>
      <c r="QHB753" s="456"/>
      <c r="QHC753" s="456"/>
      <c r="QHD753" s="456"/>
      <c r="QHE753" s="456"/>
      <c r="QHF753" s="456"/>
      <c r="QHG753" s="456"/>
      <c r="QHH753" s="456"/>
      <c r="QHI753" s="456"/>
      <c r="QHJ753" s="456"/>
      <c r="QHK753" s="456"/>
      <c r="QHL753" s="456"/>
      <c r="QHM753" s="456"/>
      <c r="QHN753" s="456"/>
      <c r="QHO753" s="456"/>
      <c r="QHP753" s="456"/>
      <c r="QHQ753" s="456"/>
      <c r="QHR753" s="456"/>
      <c r="QHS753" s="456"/>
      <c r="QHT753" s="456"/>
      <c r="QHU753" s="456"/>
      <c r="QHV753" s="456"/>
      <c r="QHW753" s="456"/>
      <c r="QHX753" s="456"/>
      <c r="QHY753" s="456"/>
      <c r="QHZ753" s="456"/>
      <c r="QIA753" s="456"/>
      <c r="QIB753" s="456"/>
      <c r="QIC753" s="456"/>
      <c r="QID753" s="456"/>
      <c r="QIE753" s="456"/>
      <c r="QIF753" s="456"/>
      <c r="QIG753" s="456"/>
      <c r="QIH753" s="456"/>
      <c r="QII753" s="456"/>
      <c r="QIJ753" s="456"/>
      <c r="QIK753" s="456"/>
      <c r="QIL753" s="456"/>
      <c r="QIM753" s="456"/>
      <c r="QIN753" s="456"/>
      <c r="QIO753" s="456"/>
      <c r="QIP753" s="456"/>
      <c r="QIQ753" s="456"/>
      <c r="QIR753" s="456"/>
      <c r="QIS753" s="456"/>
      <c r="QIT753" s="456"/>
      <c r="QIU753" s="456"/>
      <c r="QIV753" s="456"/>
      <c r="QIW753" s="456"/>
      <c r="QIX753" s="456"/>
      <c r="QIY753" s="456"/>
      <c r="QIZ753" s="456"/>
      <c r="QJA753" s="456"/>
      <c r="QJB753" s="456"/>
      <c r="QJC753" s="456"/>
      <c r="QJD753" s="456"/>
      <c r="QJE753" s="456"/>
      <c r="QJF753" s="456"/>
      <c r="QJG753" s="456"/>
      <c r="QJH753" s="456"/>
      <c r="QJI753" s="456"/>
      <c r="QJJ753" s="456"/>
      <c r="QJK753" s="456"/>
      <c r="QJL753" s="456"/>
      <c r="QJM753" s="456"/>
      <c r="QJN753" s="456"/>
      <c r="QJO753" s="456"/>
      <c r="QJP753" s="456"/>
      <c r="QJQ753" s="456"/>
      <c r="QJR753" s="456"/>
      <c r="QJS753" s="456"/>
      <c r="QJT753" s="456"/>
      <c r="QJU753" s="456"/>
      <c r="QJV753" s="456"/>
      <c r="QJW753" s="456"/>
      <c r="QJX753" s="456"/>
      <c r="QJY753" s="456"/>
      <c r="QJZ753" s="456"/>
      <c r="QKA753" s="456"/>
      <c r="QKB753" s="456"/>
      <c r="QKC753" s="456"/>
      <c r="QKD753" s="456"/>
      <c r="QKE753" s="456"/>
      <c r="QKF753" s="456"/>
      <c r="QKG753" s="456"/>
      <c r="QKH753" s="456"/>
      <c r="QKI753" s="456"/>
      <c r="QKJ753" s="456"/>
      <c r="QKK753" s="456"/>
      <c r="QKL753" s="456"/>
      <c r="QKM753" s="456"/>
      <c r="QKN753" s="456"/>
      <c r="QKO753" s="456"/>
      <c r="QKP753" s="456"/>
      <c r="QKQ753" s="456"/>
      <c r="QKR753" s="456"/>
      <c r="QKS753" s="456"/>
      <c r="QKT753" s="456"/>
      <c r="QKU753" s="456"/>
      <c r="QKV753" s="456"/>
      <c r="QKW753" s="456"/>
      <c r="QKX753" s="456"/>
      <c r="QKY753" s="456"/>
      <c r="QKZ753" s="456"/>
      <c r="QLA753" s="456"/>
      <c r="QLB753" s="456"/>
      <c r="QLC753" s="456"/>
      <c r="QLD753" s="456"/>
      <c r="QLE753" s="456"/>
      <c r="QLF753" s="456"/>
      <c r="QLG753" s="456"/>
      <c r="QLH753" s="456"/>
      <c r="QLI753" s="456"/>
      <c r="QLJ753" s="456"/>
      <c r="QLK753" s="456"/>
      <c r="QLL753" s="456"/>
      <c r="QLM753" s="456"/>
      <c r="QLN753" s="456"/>
      <c r="QLO753" s="456"/>
      <c r="QLP753" s="456"/>
      <c r="QLQ753" s="456"/>
      <c r="QLR753" s="456"/>
      <c r="QLS753" s="456"/>
      <c r="QLT753" s="456"/>
      <c r="QLU753" s="456"/>
      <c r="QLV753" s="456"/>
      <c r="QLW753" s="456"/>
      <c r="QLX753" s="456"/>
      <c r="QLY753" s="456"/>
      <c r="QLZ753" s="456"/>
      <c r="QMA753" s="456"/>
      <c r="QMB753" s="456"/>
      <c r="QMC753" s="456"/>
      <c r="QMD753" s="456"/>
      <c r="QME753" s="456"/>
      <c r="QMF753" s="456"/>
      <c r="QMG753" s="456"/>
      <c r="QMH753" s="456"/>
      <c r="QMI753" s="456"/>
      <c r="QMJ753" s="456"/>
      <c r="QMK753" s="456"/>
      <c r="QML753" s="456"/>
      <c r="QMM753" s="456"/>
      <c r="QMN753" s="456"/>
      <c r="QMO753" s="456"/>
      <c r="QMP753" s="456"/>
      <c r="QMQ753" s="456"/>
      <c r="QMR753" s="456"/>
      <c r="QMS753" s="456"/>
      <c r="QMT753" s="456"/>
      <c r="QMU753" s="456"/>
      <c r="QMV753" s="456"/>
      <c r="QMW753" s="456"/>
      <c r="QMX753" s="456"/>
      <c r="QMY753" s="456"/>
      <c r="QMZ753" s="456"/>
      <c r="QNA753" s="456"/>
      <c r="QNB753" s="456"/>
      <c r="QNC753" s="456"/>
      <c r="QND753" s="456"/>
      <c r="QNE753" s="456"/>
      <c r="QNF753" s="456"/>
      <c r="QNG753" s="456"/>
      <c r="QNH753" s="456"/>
      <c r="QNI753" s="456"/>
      <c r="QNJ753" s="456"/>
      <c r="QNK753" s="456"/>
      <c r="QNL753" s="456"/>
      <c r="QNM753" s="456"/>
      <c r="QNN753" s="456"/>
      <c r="QNO753" s="456"/>
      <c r="QNP753" s="456"/>
      <c r="QNQ753" s="456"/>
      <c r="QNR753" s="456"/>
      <c r="QNS753" s="456"/>
      <c r="QNT753" s="456"/>
      <c r="QNU753" s="456"/>
      <c r="QNV753" s="456"/>
      <c r="QNW753" s="456"/>
      <c r="QNX753" s="456"/>
      <c r="QNY753" s="456"/>
      <c r="QNZ753" s="456"/>
      <c r="QOA753" s="456"/>
      <c r="QOB753" s="456"/>
      <c r="QOC753" s="456"/>
      <c r="QOD753" s="456"/>
      <c r="QOE753" s="456"/>
      <c r="QOF753" s="456"/>
      <c r="QOG753" s="456"/>
      <c r="QOH753" s="456"/>
      <c r="QOI753" s="456"/>
      <c r="QOJ753" s="456"/>
      <c r="QOK753" s="456"/>
      <c r="QOL753" s="456"/>
      <c r="QOM753" s="456"/>
      <c r="QON753" s="456"/>
      <c r="QOO753" s="456"/>
      <c r="QOP753" s="456"/>
      <c r="QOQ753" s="456"/>
      <c r="QOR753" s="456"/>
      <c r="QOS753" s="456"/>
      <c r="QOT753" s="456"/>
      <c r="QOU753" s="456"/>
      <c r="QOV753" s="456"/>
      <c r="QOW753" s="456"/>
      <c r="QOX753" s="456"/>
      <c r="QOY753" s="456"/>
      <c r="QOZ753" s="456"/>
      <c r="QPA753" s="456"/>
      <c r="QPB753" s="456"/>
      <c r="QPC753" s="456"/>
      <c r="QPD753" s="456"/>
      <c r="QPE753" s="456"/>
      <c r="QPF753" s="456"/>
      <c r="QPG753" s="456"/>
      <c r="QPH753" s="456"/>
      <c r="QPI753" s="456"/>
      <c r="QPJ753" s="456"/>
      <c r="QPK753" s="456"/>
      <c r="QPL753" s="456"/>
      <c r="QPM753" s="456"/>
      <c r="QPN753" s="456"/>
      <c r="QPO753" s="456"/>
      <c r="QPP753" s="456"/>
      <c r="QPQ753" s="456"/>
      <c r="QPR753" s="456"/>
      <c r="QPS753" s="456"/>
      <c r="QPT753" s="456"/>
      <c r="QPU753" s="456"/>
      <c r="QPV753" s="456"/>
      <c r="QPW753" s="456"/>
      <c r="QPX753" s="456"/>
      <c r="QPY753" s="456"/>
      <c r="QPZ753" s="456"/>
      <c r="QQA753" s="456"/>
      <c r="QQB753" s="456"/>
      <c r="QQC753" s="456"/>
      <c r="QQD753" s="456"/>
      <c r="QQE753" s="456"/>
      <c r="QQF753" s="456"/>
      <c r="QQG753" s="456"/>
      <c r="QQH753" s="456"/>
      <c r="QQI753" s="456"/>
      <c r="QQJ753" s="456"/>
      <c r="QQK753" s="456"/>
      <c r="QQL753" s="456"/>
      <c r="QQM753" s="456"/>
      <c r="QQN753" s="456"/>
      <c r="QQO753" s="456"/>
      <c r="QQP753" s="456"/>
      <c r="QQQ753" s="456"/>
      <c r="QQR753" s="456"/>
      <c r="QQS753" s="456"/>
      <c r="QQT753" s="456"/>
      <c r="QQU753" s="456"/>
      <c r="QQV753" s="456"/>
      <c r="QQW753" s="456"/>
      <c r="QQX753" s="456"/>
      <c r="QQY753" s="456"/>
      <c r="QQZ753" s="456"/>
      <c r="QRA753" s="456"/>
      <c r="QRB753" s="456"/>
      <c r="QRC753" s="456"/>
      <c r="QRD753" s="456"/>
      <c r="QRE753" s="456"/>
      <c r="QRF753" s="456"/>
      <c r="QRG753" s="456"/>
      <c r="QRH753" s="456"/>
      <c r="QRI753" s="456"/>
      <c r="QRJ753" s="456"/>
      <c r="QRK753" s="456"/>
      <c r="QRL753" s="456"/>
      <c r="QRM753" s="456"/>
      <c r="QRN753" s="456"/>
      <c r="QRO753" s="456"/>
      <c r="QRP753" s="456"/>
      <c r="QRQ753" s="456"/>
      <c r="QRR753" s="456"/>
      <c r="QRS753" s="456"/>
      <c r="QRT753" s="456"/>
      <c r="QRU753" s="456"/>
      <c r="QRV753" s="456"/>
      <c r="QRW753" s="456"/>
      <c r="QRX753" s="456"/>
      <c r="QRY753" s="456"/>
      <c r="QRZ753" s="456"/>
      <c r="QSA753" s="456"/>
      <c r="QSB753" s="456"/>
      <c r="QSC753" s="456"/>
      <c r="QSD753" s="456"/>
      <c r="QSE753" s="456"/>
      <c r="QSF753" s="456"/>
      <c r="QSG753" s="456"/>
      <c r="QSH753" s="456"/>
      <c r="QSI753" s="456"/>
      <c r="QSJ753" s="456"/>
      <c r="QSK753" s="456"/>
      <c r="QSL753" s="456"/>
      <c r="QSM753" s="456"/>
      <c r="QSN753" s="456"/>
      <c r="QSO753" s="456"/>
      <c r="QSP753" s="456"/>
      <c r="QSQ753" s="456"/>
      <c r="QSR753" s="456"/>
      <c r="QSS753" s="456"/>
      <c r="QST753" s="456"/>
      <c r="QSU753" s="456"/>
      <c r="QSV753" s="456"/>
      <c r="QSW753" s="456"/>
      <c r="QSX753" s="456"/>
      <c r="QSY753" s="456"/>
      <c r="QSZ753" s="456"/>
      <c r="QTA753" s="456"/>
      <c r="QTB753" s="456"/>
      <c r="QTC753" s="456"/>
      <c r="QTD753" s="456"/>
      <c r="QTE753" s="456"/>
      <c r="QTF753" s="456"/>
      <c r="QTG753" s="456"/>
      <c r="QTH753" s="456"/>
      <c r="QTI753" s="456"/>
      <c r="QTJ753" s="456"/>
      <c r="QTK753" s="456"/>
      <c r="QTL753" s="456"/>
      <c r="QTM753" s="456"/>
      <c r="QTN753" s="456"/>
      <c r="QTO753" s="456"/>
      <c r="QTP753" s="456"/>
      <c r="QTQ753" s="456"/>
      <c r="QTR753" s="456"/>
      <c r="QTS753" s="456"/>
      <c r="QTT753" s="456"/>
      <c r="QTU753" s="456"/>
      <c r="QTV753" s="456"/>
      <c r="QTW753" s="456"/>
      <c r="QTX753" s="456"/>
      <c r="QTY753" s="456"/>
      <c r="QTZ753" s="456"/>
      <c r="QUA753" s="456"/>
      <c r="QUB753" s="456"/>
      <c r="QUC753" s="456"/>
      <c r="QUD753" s="456"/>
      <c r="QUE753" s="456"/>
      <c r="QUF753" s="456"/>
      <c r="QUG753" s="456"/>
      <c r="QUH753" s="456"/>
      <c r="QUI753" s="456"/>
      <c r="QUJ753" s="456"/>
      <c r="QUK753" s="456"/>
      <c r="QUL753" s="456"/>
      <c r="QUM753" s="456"/>
      <c r="QUN753" s="456"/>
      <c r="QUO753" s="456"/>
      <c r="QUP753" s="456"/>
      <c r="QUQ753" s="456"/>
      <c r="QUR753" s="456"/>
      <c r="QUS753" s="456"/>
      <c r="QUT753" s="456"/>
      <c r="QUU753" s="456"/>
      <c r="QUV753" s="456"/>
      <c r="QUW753" s="456"/>
      <c r="QUX753" s="456"/>
      <c r="QUY753" s="456"/>
      <c r="QUZ753" s="456"/>
      <c r="QVA753" s="456"/>
      <c r="QVB753" s="456"/>
      <c r="QVC753" s="456"/>
      <c r="QVD753" s="456"/>
      <c r="QVE753" s="456"/>
      <c r="QVF753" s="456"/>
      <c r="QVG753" s="456"/>
      <c r="QVH753" s="456"/>
      <c r="QVI753" s="456"/>
      <c r="QVJ753" s="456"/>
      <c r="QVK753" s="456"/>
      <c r="QVL753" s="456"/>
      <c r="QVM753" s="456"/>
      <c r="QVN753" s="456"/>
      <c r="QVO753" s="456"/>
      <c r="QVP753" s="456"/>
      <c r="QVQ753" s="456"/>
      <c r="QVR753" s="456"/>
      <c r="QVS753" s="456"/>
      <c r="QVT753" s="456"/>
      <c r="QVU753" s="456"/>
      <c r="QVV753" s="456"/>
      <c r="QVW753" s="456"/>
      <c r="QVX753" s="456"/>
      <c r="QVY753" s="456"/>
      <c r="QVZ753" s="456"/>
      <c r="QWA753" s="456"/>
      <c r="QWB753" s="456"/>
      <c r="QWC753" s="456"/>
      <c r="QWD753" s="456"/>
      <c r="QWE753" s="456"/>
      <c r="QWF753" s="456"/>
      <c r="QWG753" s="456"/>
      <c r="QWH753" s="456"/>
      <c r="QWI753" s="456"/>
      <c r="QWJ753" s="456"/>
      <c r="QWK753" s="456"/>
      <c r="QWL753" s="456"/>
      <c r="QWM753" s="456"/>
      <c r="QWN753" s="456"/>
      <c r="QWO753" s="456"/>
      <c r="QWP753" s="456"/>
      <c r="QWQ753" s="456"/>
      <c r="QWR753" s="456"/>
      <c r="QWS753" s="456"/>
      <c r="QWT753" s="456"/>
      <c r="QWU753" s="456"/>
      <c r="QWV753" s="456"/>
      <c r="QWW753" s="456"/>
      <c r="QWX753" s="456"/>
      <c r="QWY753" s="456"/>
      <c r="QWZ753" s="456"/>
      <c r="QXA753" s="456"/>
      <c r="QXB753" s="456"/>
      <c r="QXC753" s="456"/>
      <c r="QXD753" s="456"/>
      <c r="QXE753" s="456"/>
      <c r="QXF753" s="456"/>
      <c r="QXG753" s="456"/>
      <c r="QXH753" s="456"/>
      <c r="QXI753" s="456"/>
      <c r="QXJ753" s="456"/>
      <c r="QXK753" s="456"/>
      <c r="QXL753" s="456"/>
      <c r="QXM753" s="456"/>
      <c r="QXN753" s="456"/>
      <c r="QXO753" s="456"/>
      <c r="QXP753" s="456"/>
      <c r="QXQ753" s="456"/>
      <c r="QXR753" s="456"/>
      <c r="QXS753" s="456"/>
      <c r="QXT753" s="456"/>
      <c r="QXU753" s="456"/>
      <c r="QXV753" s="456"/>
      <c r="QXW753" s="456"/>
      <c r="QXX753" s="456"/>
      <c r="QXY753" s="456"/>
      <c r="QXZ753" s="456"/>
      <c r="QYA753" s="456"/>
      <c r="QYB753" s="456"/>
      <c r="QYC753" s="456"/>
      <c r="QYD753" s="456"/>
      <c r="QYE753" s="456"/>
      <c r="QYF753" s="456"/>
      <c r="QYG753" s="456"/>
      <c r="QYH753" s="456"/>
      <c r="QYI753" s="456"/>
      <c r="QYJ753" s="456"/>
      <c r="QYK753" s="456"/>
      <c r="QYL753" s="456"/>
      <c r="QYM753" s="456"/>
      <c r="QYN753" s="456"/>
      <c r="QYO753" s="456"/>
      <c r="QYP753" s="456"/>
      <c r="QYQ753" s="456"/>
      <c r="QYR753" s="456"/>
      <c r="QYS753" s="456"/>
      <c r="QYT753" s="456"/>
      <c r="QYU753" s="456"/>
      <c r="QYV753" s="456"/>
      <c r="QYW753" s="456"/>
      <c r="QYX753" s="456"/>
      <c r="QYY753" s="456"/>
      <c r="QYZ753" s="456"/>
      <c r="QZA753" s="456"/>
      <c r="QZB753" s="456"/>
      <c r="QZC753" s="456"/>
      <c r="QZD753" s="456"/>
      <c r="QZE753" s="456"/>
      <c r="QZF753" s="456"/>
      <c r="QZG753" s="456"/>
      <c r="QZH753" s="456"/>
      <c r="QZI753" s="456"/>
      <c r="QZJ753" s="456"/>
      <c r="QZK753" s="456"/>
      <c r="QZL753" s="456"/>
      <c r="QZM753" s="456"/>
      <c r="QZN753" s="456"/>
      <c r="QZO753" s="456"/>
      <c r="QZP753" s="456"/>
      <c r="QZQ753" s="456"/>
      <c r="QZR753" s="456"/>
      <c r="QZS753" s="456"/>
      <c r="QZT753" s="456"/>
      <c r="QZU753" s="456"/>
      <c r="QZV753" s="456"/>
      <c r="QZW753" s="456"/>
      <c r="QZX753" s="456"/>
      <c r="QZY753" s="456"/>
      <c r="QZZ753" s="456"/>
      <c r="RAA753" s="456"/>
      <c r="RAB753" s="456"/>
      <c r="RAC753" s="456"/>
      <c r="RAD753" s="456"/>
      <c r="RAE753" s="456"/>
      <c r="RAF753" s="456"/>
      <c r="RAG753" s="456"/>
      <c r="RAH753" s="456"/>
      <c r="RAI753" s="456"/>
      <c r="RAJ753" s="456"/>
      <c r="RAK753" s="456"/>
      <c r="RAL753" s="456"/>
      <c r="RAM753" s="456"/>
      <c r="RAN753" s="456"/>
      <c r="RAO753" s="456"/>
      <c r="RAP753" s="456"/>
      <c r="RAQ753" s="456"/>
      <c r="RAR753" s="456"/>
      <c r="RAS753" s="456"/>
      <c r="RAT753" s="456"/>
      <c r="RAU753" s="456"/>
      <c r="RAV753" s="456"/>
      <c r="RAW753" s="456"/>
      <c r="RAX753" s="456"/>
      <c r="RAY753" s="456"/>
      <c r="RAZ753" s="456"/>
      <c r="RBA753" s="456"/>
      <c r="RBB753" s="456"/>
      <c r="RBC753" s="456"/>
      <c r="RBD753" s="456"/>
      <c r="RBE753" s="456"/>
      <c r="RBF753" s="456"/>
      <c r="RBG753" s="456"/>
      <c r="RBH753" s="456"/>
      <c r="RBI753" s="456"/>
      <c r="RBJ753" s="456"/>
      <c r="RBK753" s="456"/>
      <c r="RBL753" s="456"/>
      <c r="RBM753" s="456"/>
      <c r="RBN753" s="456"/>
      <c r="RBO753" s="456"/>
      <c r="RBP753" s="456"/>
      <c r="RBQ753" s="456"/>
      <c r="RBR753" s="456"/>
      <c r="RBS753" s="456"/>
      <c r="RBT753" s="456"/>
      <c r="RBU753" s="456"/>
      <c r="RBV753" s="456"/>
      <c r="RBW753" s="456"/>
      <c r="RBX753" s="456"/>
      <c r="RBY753" s="456"/>
      <c r="RBZ753" s="456"/>
      <c r="RCA753" s="456"/>
      <c r="RCB753" s="456"/>
      <c r="RCC753" s="456"/>
      <c r="RCD753" s="456"/>
      <c r="RCE753" s="456"/>
      <c r="RCF753" s="456"/>
      <c r="RCG753" s="456"/>
      <c r="RCH753" s="456"/>
      <c r="RCI753" s="456"/>
      <c r="RCJ753" s="456"/>
      <c r="RCK753" s="456"/>
      <c r="RCL753" s="456"/>
      <c r="RCM753" s="456"/>
      <c r="RCN753" s="456"/>
      <c r="RCO753" s="456"/>
      <c r="RCP753" s="456"/>
      <c r="RCQ753" s="456"/>
      <c r="RCR753" s="456"/>
      <c r="RCS753" s="456"/>
      <c r="RCT753" s="456"/>
      <c r="RCU753" s="456"/>
      <c r="RCV753" s="456"/>
      <c r="RCW753" s="456"/>
      <c r="RCX753" s="456"/>
      <c r="RCY753" s="456"/>
      <c r="RCZ753" s="456"/>
      <c r="RDA753" s="456"/>
      <c r="RDB753" s="456"/>
      <c r="RDC753" s="456"/>
      <c r="RDD753" s="456"/>
      <c r="RDE753" s="456"/>
      <c r="RDF753" s="456"/>
      <c r="RDG753" s="456"/>
      <c r="RDH753" s="456"/>
      <c r="RDI753" s="456"/>
      <c r="RDJ753" s="456"/>
      <c r="RDK753" s="456"/>
      <c r="RDL753" s="456"/>
      <c r="RDM753" s="456"/>
      <c r="RDN753" s="456"/>
      <c r="RDO753" s="456"/>
      <c r="RDP753" s="456"/>
      <c r="RDQ753" s="456"/>
      <c r="RDR753" s="456"/>
      <c r="RDS753" s="456"/>
      <c r="RDT753" s="456"/>
      <c r="RDU753" s="456"/>
      <c r="RDV753" s="456"/>
      <c r="RDW753" s="456"/>
      <c r="RDX753" s="456"/>
      <c r="RDY753" s="456"/>
      <c r="RDZ753" s="456"/>
      <c r="REA753" s="456"/>
      <c r="REB753" s="456"/>
      <c r="REC753" s="456"/>
      <c r="RED753" s="456"/>
      <c r="REE753" s="456"/>
      <c r="REF753" s="456"/>
      <c r="REG753" s="456"/>
      <c r="REH753" s="456"/>
      <c r="REI753" s="456"/>
      <c r="REJ753" s="456"/>
      <c r="REK753" s="456"/>
      <c r="REL753" s="456"/>
      <c r="REM753" s="456"/>
      <c r="REN753" s="456"/>
      <c r="REO753" s="456"/>
      <c r="REP753" s="456"/>
      <c r="REQ753" s="456"/>
      <c r="RER753" s="456"/>
      <c r="RES753" s="456"/>
      <c r="RET753" s="456"/>
      <c r="REU753" s="456"/>
      <c r="REV753" s="456"/>
      <c r="REW753" s="456"/>
      <c r="REX753" s="456"/>
      <c r="REY753" s="456"/>
      <c r="REZ753" s="456"/>
      <c r="RFA753" s="456"/>
      <c r="RFB753" s="456"/>
      <c r="RFC753" s="456"/>
      <c r="RFD753" s="456"/>
      <c r="RFE753" s="456"/>
      <c r="RFF753" s="456"/>
      <c r="RFG753" s="456"/>
      <c r="RFH753" s="456"/>
      <c r="RFI753" s="456"/>
      <c r="RFJ753" s="456"/>
      <c r="RFK753" s="456"/>
      <c r="RFL753" s="456"/>
      <c r="RFM753" s="456"/>
      <c r="RFN753" s="456"/>
      <c r="RFO753" s="456"/>
      <c r="RFP753" s="456"/>
      <c r="RFQ753" s="456"/>
      <c r="RFR753" s="456"/>
      <c r="RFS753" s="456"/>
      <c r="RFT753" s="456"/>
      <c r="RFU753" s="456"/>
      <c r="RFV753" s="456"/>
      <c r="RFW753" s="456"/>
      <c r="RFX753" s="456"/>
      <c r="RFY753" s="456"/>
      <c r="RFZ753" s="456"/>
      <c r="RGA753" s="456"/>
      <c r="RGB753" s="456"/>
      <c r="RGC753" s="456"/>
      <c r="RGD753" s="456"/>
      <c r="RGE753" s="456"/>
      <c r="RGF753" s="456"/>
      <c r="RGG753" s="456"/>
      <c r="RGH753" s="456"/>
      <c r="RGI753" s="456"/>
      <c r="RGJ753" s="456"/>
      <c r="RGK753" s="456"/>
      <c r="RGL753" s="456"/>
      <c r="RGM753" s="456"/>
      <c r="RGN753" s="456"/>
      <c r="RGO753" s="456"/>
      <c r="RGP753" s="456"/>
      <c r="RGQ753" s="456"/>
      <c r="RGR753" s="456"/>
      <c r="RGS753" s="456"/>
      <c r="RGT753" s="456"/>
      <c r="RGU753" s="456"/>
      <c r="RGV753" s="456"/>
      <c r="RGW753" s="456"/>
      <c r="RGX753" s="456"/>
      <c r="RGY753" s="456"/>
      <c r="RGZ753" s="456"/>
      <c r="RHA753" s="456"/>
      <c r="RHB753" s="456"/>
      <c r="RHC753" s="456"/>
      <c r="RHD753" s="456"/>
      <c r="RHE753" s="456"/>
      <c r="RHF753" s="456"/>
      <c r="RHG753" s="456"/>
      <c r="RHH753" s="456"/>
      <c r="RHI753" s="456"/>
      <c r="RHJ753" s="456"/>
      <c r="RHK753" s="456"/>
      <c r="RHL753" s="456"/>
      <c r="RHM753" s="456"/>
      <c r="RHN753" s="456"/>
      <c r="RHO753" s="456"/>
      <c r="RHP753" s="456"/>
      <c r="RHQ753" s="456"/>
      <c r="RHR753" s="456"/>
      <c r="RHS753" s="456"/>
      <c r="RHT753" s="456"/>
      <c r="RHU753" s="456"/>
      <c r="RHV753" s="456"/>
      <c r="RHW753" s="456"/>
      <c r="RHX753" s="456"/>
      <c r="RHY753" s="456"/>
      <c r="RHZ753" s="456"/>
      <c r="RIA753" s="456"/>
      <c r="RIB753" s="456"/>
      <c r="RIC753" s="456"/>
      <c r="RID753" s="456"/>
      <c r="RIE753" s="456"/>
      <c r="RIF753" s="456"/>
      <c r="RIG753" s="456"/>
      <c r="RIH753" s="456"/>
      <c r="RII753" s="456"/>
      <c r="RIJ753" s="456"/>
      <c r="RIK753" s="456"/>
      <c r="RIL753" s="456"/>
      <c r="RIM753" s="456"/>
      <c r="RIN753" s="456"/>
      <c r="RIO753" s="456"/>
      <c r="RIP753" s="456"/>
      <c r="RIQ753" s="456"/>
      <c r="RIR753" s="456"/>
      <c r="RIS753" s="456"/>
      <c r="RIT753" s="456"/>
      <c r="RIU753" s="456"/>
      <c r="RIV753" s="456"/>
      <c r="RIW753" s="456"/>
      <c r="RIX753" s="456"/>
      <c r="RIY753" s="456"/>
      <c r="RIZ753" s="456"/>
      <c r="RJA753" s="456"/>
      <c r="RJB753" s="456"/>
      <c r="RJC753" s="456"/>
      <c r="RJD753" s="456"/>
      <c r="RJE753" s="456"/>
      <c r="RJF753" s="456"/>
      <c r="RJG753" s="456"/>
      <c r="RJH753" s="456"/>
      <c r="RJI753" s="456"/>
      <c r="RJJ753" s="456"/>
      <c r="RJK753" s="456"/>
      <c r="RJL753" s="456"/>
      <c r="RJM753" s="456"/>
      <c r="RJN753" s="456"/>
      <c r="RJO753" s="456"/>
      <c r="RJP753" s="456"/>
      <c r="RJQ753" s="456"/>
      <c r="RJR753" s="456"/>
      <c r="RJS753" s="456"/>
      <c r="RJT753" s="456"/>
      <c r="RJU753" s="456"/>
      <c r="RJV753" s="456"/>
      <c r="RJW753" s="456"/>
      <c r="RJX753" s="456"/>
      <c r="RJY753" s="456"/>
      <c r="RJZ753" s="456"/>
      <c r="RKA753" s="456"/>
      <c r="RKB753" s="456"/>
      <c r="RKC753" s="456"/>
      <c r="RKD753" s="456"/>
      <c r="RKE753" s="456"/>
      <c r="RKF753" s="456"/>
      <c r="RKG753" s="456"/>
      <c r="RKH753" s="456"/>
      <c r="RKI753" s="456"/>
      <c r="RKJ753" s="456"/>
      <c r="RKK753" s="456"/>
      <c r="RKL753" s="456"/>
      <c r="RKM753" s="456"/>
      <c r="RKN753" s="456"/>
      <c r="RKO753" s="456"/>
      <c r="RKP753" s="456"/>
      <c r="RKQ753" s="456"/>
      <c r="RKR753" s="456"/>
      <c r="RKS753" s="456"/>
      <c r="RKT753" s="456"/>
      <c r="RKU753" s="456"/>
      <c r="RKV753" s="456"/>
      <c r="RKW753" s="456"/>
      <c r="RKX753" s="456"/>
      <c r="RKY753" s="456"/>
      <c r="RKZ753" s="456"/>
      <c r="RLA753" s="456"/>
      <c r="RLB753" s="456"/>
      <c r="RLC753" s="456"/>
      <c r="RLD753" s="456"/>
      <c r="RLE753" s="456"/>
      <c r="RLF753" s="456"/>
      <c r="RLG753" s="456"/>
      <c r="RLH753" s="456"/>
      <c r="RLI753" s="456"/>
      <c r="RLJ753" s="456"/>
      <c r="RLK753" s="456"/>
      <c r="RLL753" s="456"/>
      <c r="RLM753" s="456"/>
      <c r="RLN753" s="456"/>
      <c r="RLO753" s="456"/>
      <c r="RLP753" s="456"/>
      <c r="RLQ753" s="456"/>
      <c r="RLR753" s="456"/>
      <c r="RLS753" s="456"/>
      <c r="RLT753" s="456"/>
      <c r="RLU753" s="456"/>
      <c r="RLV753" s="456"/>
      <c r="RLW753" s="456"/>
      <c r="RLX753" s="456"/>
      <c r="RLY753" s="456"/>
      <c r="RLZ753" s="456"/>
      <c r="RMA753" s="456"/>
      <c r="RMB753" s="456"/>
      <c r="RMC753" s="456"/>
      <c r="RMD753" s="456"/>
      <c r="RME753" s="456"/>
      <c r="RMF753" s="456"/>
      <c r="RMG753" s="456"/>
      <c r="RMH753" s="456"/>
      <c r="RMI753" s="456"/>
      <c r="RMJ753" s="456"/>
      <c r="RMK753" s="456"/>
      <c r="RML753" s="456"/>
      <c r="RMM753" s="456"/>
      <c r="RMN753" s="456"/>
      <c r="RMO753" s="456"/>
      <c r="RMP753" s="456"/>
      <c r="RMQ753" s="456"/>
      <c r="RMR753" s="456"/>
      <c r="RMS753" s="456"/>
      <c r="RMT753" s="456"/>
      <c r="RMU753" s="456"/>
      <c r="RMV753" s="456"/>
      <c r="RMW753" s="456"/>
      <c r="RMX753" s="456"/>
      <c r="RMY753" s="456"/>
      <c r="RMZ753" s="456"/>
      <c r="RNA753" s="456"/>
      <c r="RNB753" s="456"/>
      <c r="RNC753" s="456"/>
      <c r="RND753" s="456"/>
      <c r="RNE753" s="456"/>
      <c r="RNF753" s="456"/>
      <c r="RNG753" s="456"/>
      <c r="RNH753" s="456"/>
      <c r="RNI753" s="456"/>
      <c r="RNJ753" s="456"/>
      <c r="RNK753" s="456"/>
      <c r="RNL753" s="456"/>
      <c r="RNM753" s="456"/>
      <c r="RNN753" s="456"/>
      <c r="RNO753" s="456"/>
      <c r="RNP753" s="456"/>
      <c r="RNQ753" s="456"/>
      <c r="RNR753" s="456"/>
      <c r="RNS753" s="456"/>
      <c r="RNT753" s="456"/>
      <c r="RNU753" s="456"/>
      <c r="RNV753" s="456"/>
      <c r="RNW753" s="456"/>
      <c r="RNX753" s="456"/>
      <c r="RNY753" s="456"/>
      <c r="RNZ753" s="456"/>
      <c r="ROA753" s="456"/>
      <c r="ROB753" s="456"/>
      <c r="ROC753" s="456"/>
      <c r="ROD753" s="456"/>
      <c r="ROE753" s="456"/>
      <c r="ROF753" s="456"/>
      <c r="ROG753" s="456"/>
      <c r="ROH753" s="456"/>
      <c r="ROI753" s="456"/>
      <c r="ROJ753" s="456"/>
      <c r="ROK753" s="456"/>
      <c r="ROL753" s="456"/>
      <c r="ROM753" s="456"/>
      <c r="RON753" s="456"/>
      <c r="ROO753" s="456"/>
      <c r="ROP753" s="456"/>
      <c r="ROQ753" s="456"/>
      <c r="ROR753" s="456"/>
      <c r="ROS753" s="456"/>
      <c r="ROT753" s="456"/>
      <c r="ROU753" s="456"/>
      <c r="ROV753" s="456"/>
      <c r="ROW753" s="456"/>
      <c r="ROX753" s="456"/>
      <c r="ROY753" s="456"/>
      <c r="ROZ753" s="456"/>
      <c r="RPA753" s="456"/>
      <c r="RPB753" s="456"/>
      <c r="RPC753" s="456"/>
      <c r="RPD753" s="456"/>
      <c r="RPE753" s="456"/>
      <c r="RPF753" s="456"/>
      <c r="RPG753" s="456"/>
      <c r="RPH753" s="456"/>
      <c r="RPI753" s="456"/>
      <c r="RPJ753" s="456"/>
      <c r="RPK753" s="456"/>
      <c r="RPL753" s="456"/>
      <c r="RPM753" s="456"/>
      <c r="RPN753" s="456"/>
      <c r="RPO753" s="456"/>
      <c r="RPP753" s="456"/>
      <c r="RPQ753" s="456"/>
      <c r="RPR753" s="456"/>
      <c r="RPS753" s="456"/>
      <c r="RPT753" s="456"/>
      <c r="RPU753" s="456"/>
      <c r="RPV753" s="456"/>
      <c r="RPW753" s="456"/>
      <c r="RPX753" s="456"/>
      <c r="RPY753" s="456"/>
      <c r="RPZ753" s="456"/>
      <c r="RQA753" s="456"/>
      <c r="RQB753" s="456"/>
      <c r="RQC753" s="456"/>
      <c r="RQD753" s="456"/>
      <c r="RQE753" s="456"/>
      <c r="RQF753" s="456"/>
      <c r="RQG753" s="456"/>
      <c r="RQH753" s="456"/>
      <c r="RQI753" s="456"/>
      <c r="RQJ753" s="456"/>
      <c r="RQK753" s="456"/>
      <c r="RQL753" s="456"/>
      <c r="RQM753" s="456"/>
      <c r="RQN753" s="456"/>
      <c r="RQO753" s="456"/>
      <c r="RQP753" s="456"/>
      <c r="RQQ753" s="456"/>
      <c r="RQR753" s="456"/>
      <c r="RQS753" s="456"/>
      <c r="RQT753" s="456"/>
      <c r="RQU753" s="456"/>
      <c r="RQV753" s="456"/>
      <c r="RQW753" s="456"/>
      <c r="RQX753" s="456"/>
      <c r="RQY753" s="456"/>
      <c r="RQZ753" s="456"/>
      <c r="RRA753" s="456"/>
      <c r="RRB753" s="456"/>
      <c r="RRC753" s="456"/>
      <c r="RRD753" s="456"/>
      <c r="RRE753" s="456"/>
      <c r="RRF753" s="456"/>
      <c r="RRG753" s="456"/>
      <c r="RRH753" s="456"/>
      <c r="RRI753" s="456"/>
      <c r="RRJ753" s="456"/>
      <c r="RRK753" s="456"/>
      <c r="RRL753" s="456"/>
      <c r="RRM753" s="456"/>
      <c r="RRN753" s="456"/>
      <c r="RRO753" s="456"/>
      <c r="RRP753" s="456"/>
      <c r="RRQ753" s="456"/>
      <c r="RRR753" s="456"/>
      <c r="RRS753" s="456"/>
      <c r="RRT753" s="456"/>
      <c r="RRU753" s="456"/>
      <c r="RRV753" s="456"/>
      <c r="RRW753" s="456"/>
      <c r="RRX753" s="456"/>
      <c r="RRY753" s="456"/>
      <c r="RRZ753" s="456"/>
      <c r="RSA753" s="456"/>
      <c r="RSB753" s="456"/>
      <c r="RSC753" s="456"/>
      <c r="RSD753" s="456"/>
      <c r="RSE753" s="456"/>
      <c r="RSF753" s="456"/>
      <c r="RSG753" s="456"/>
      <c r="RSH753" s="456"/>
      <c r="RSI753" s="456"/>
      <c r="RSJ753" s="456"/>
      <c r="RSK753" s="456"/>
      <c r="RSL753" s="456"/>
      <c r="RSM753" s="456"/>
      <c r="RSN753" s="456"/>
      <c r="RSO753" s="456"/>
      <c r="RSP753" s="456"/>
      <c r="RSQ753" s="456"/>
      <c r="RSR753" s="456"/>
      <c r="RSS753" s="456"/>
      <c r="RST753" s="456"/>
      <c r="RSU753" s="456"/>
      <c r="RSV753" s="456"/>
      <c r="RSW753" s="456"/>
      <c r="RSX753" s="456"/>
      <c r="RSY753" s="456"/>
      <c r="RSZ753" s="456"/>
      <c r="RTA753" s="456"/>
      <c r="RTB753" s="456"/>
      <c r="RTC753" s="456"/>
      <c r="RTD753" s="456"/>
      <c r="RTE753" s="456"/>
      <c r="RTF753" s="456"/>
      <c r="RTG753" s="456"/>
      <c r="RTH753" s="456"/>
      <c r="RTI753" s="456"/>
      <c r="RTJ753" s="456"/>
      <c r="RTK753" s="456"/>
      <c r="RTL753" s="456"/>
      <c r="RTM753" s="456"/>
      <c r="RTN753" s="456"/>
      <c r="RTO753" s="456"/>
      <c r="RTP753" s="456"/>
      <c r="RTQ753" s="456"/>
      <c r="RTR753" s="456"/>
      <c r="RTS753" s="456"/>
      <c r="RTT753" s="456"/>
      <c r="RTU753" s="456"/>
      <c r="RTV753" s="456"/>
      <c r="RTW753" s="456"/>
      <c r="RTX753" s="456"/>
      <c r="RTY753" s="456"/>
      <c r="RTZ753" s="456"/>
      <c r="RUA753" s="456"/>
      <c r="RUB753" s="456"/>
      <c r="RUC753" s="456"/>
      <c r="RUD753" s="456"/>
      <c r="RUE753" s="456"/>
      <c r="RUF753" s="456"/>
      <c r="RUG753" s="456"/>
      <c r="RUH753" s="456"/>
      <c r="RUI753" s="456"/>
      <c r="RUJ753" s="456"/>
      <c r="RUK753" s="456"/>
      <c r="RUL753" s="456"/>
      <c r="RUM753" s="456"/>
      <c r="RUN753" s="456"/>
      <c r="RUO753" s="456"/>
      <c r="RUP753" s="456"/>
      <c r="RUQ753" s="456"/>
      <c r="RUR753" s="456"/>
      <c r="RUS753" s="456"/>
      <c r="RUT753" s="456"/>
      <c r="RUU753" s="456"/>
      <c r="RUV753" s="456"/>
      <c r="RUW753" s="456"/>
      <c r="RUX753" s="456"/>
      <c r="RUY753" s="456"/>
      <c r="RUZ753" s="456"/>
      <c r="RVA753" s="456"/>
      <c r="RVB753" s="456"/>
      <c r="RVC753" s="456"/>
      <c r="RVD753" s="456"/>
      <c r="RVE753" s="456"/>
      <c r="RVF753" s="456"/>
      <c r="RVG753" s="456"/>
      <c r="RVH753" s="456"/>
      <c r="RVI753" s="456"/>
      <c r="RVJ753" s="456"/>
      <c r="RVK753" s="456"/>
      <c r="RVL753" s="456"/>
      <c r="RVM753" s="456"/>
      <c r="RVN753" s="456"/>
      <c r="RVO753" s="456"/>
      <c r="RVP753" s="456"/>
      <c r="RVQ753" s="456"/>
      <c r="RVR753" s="456"/>
      <c r="RVS753" s="456"/>
      <c r="RVT753" s="456"/>
      <c r="RVU753" s="456"/>
      <c r="RVV753" s="456"/>
      <c r="RVW753" s="456"/>
      <c r="RVX753" s="456"/>
      <c r="RVY753" s="456"/>
      <c r="RVZ753" s="456"/>
      <c r="RWA753" s="456"/>
      <c r="RWB753" s="456"/>
      <c r="RWC753" s="456"/>
      <c r="RWD753" s="456"/>
      <c r="RWE753" s="456"/>
      <c r="RWF753" s="456"/>
      <c r="RWG753" s="456"/>
      <c r="RWH753" s="456"/>
      <c r="RWI753" s="456"/>
      <c r="RWJ753" s="456"/>
      <c r="RWK753" s="456"/>
      <c r="RWL753" s="456"/>
      <c r="RWM753" s="456"/>
      <c r="RWN753" s="456"/>
      <c r="RWO753" s="456"/>
      <c r="RWP753" s="456"/>
      <c r="RWQ753" s="456"/>
      <c r="RWR753" s="456"/>
      <c r="RWS753" s="456"/>
      <c r="RWT753" s="456"/>
      <c r="RWU753" s="456"/>
      <c r="RWV753" s="456"/>
      <c r="RWW753" s="456"/>
      <c r="RWX753" s="456"/>
      <c r="RWY753" s="456"/>
      <c r="RWZ753" s="456"/>
      <c r="RXA753" s="456"/>
      <c r="RXB753" s="456"/>
      <c r="RXC753" s="456"/>
      <c r="RXD753" s="456"/>
      <c r="RXE753" s="456"/>
      <c r="RXF753" s="456"/>
      <c r="RXG753" s="456"/>
      <c r="RXH753" s="456"/>
      <c r="RXI753" s="456"/>
      <c r="RXJ753" s="456"/>
      <c r="RXK753" s="456"/>
      <c r="RXL753" s="456"/>
      <c r="RXM753" s="456"/>
      <c r="RXN753" s="456"/>
      <c r="RXO753" s="456"/>
      <c r="RXP753" s="456"/>
      <c r="RXQ753" s="456"/>
      <c r="RXR753" s="456"/>
      <c r="RXS753" s="456"/>
      <c r="RXT753" s="456"/>
      <c r="RXU753" s="456"/>
      <c r="RXV753" s="456"/>
      <c r="RXW753" s="456"/>
      <c r="RXX753" s="456"/>
      <c r="RXY753" s="456"/>
      <c r="RXZ753" s="456"/>
      <c r="RYA753" s="456"/>
      <c r="RYB753" s="456"/>
      <c r="RYC753" s="456"/>
      <c r="RYD753" s="456"/>
      <c r="RYE753" s="456"/>
      <c r="RYF753" s="456"/>
      <c r="RYG753" s="456"/>
      <c r="RYH753" s="456"/>
      <c r="RYI753" s="456"/>
      <c r="RYJ753" s="456"/>
      <c r="RYK753" s="456"/>
      <c r="RYL753" s="456"/>
      <c r="RYM753" s="456"/>
      <c r="RYN753" s="456"/>
      <c r="RYO753" s="456"/>
      <c r="RYP753" s="456"/>
      <c r="RYQ753" s="456"/>
      <c r="RYR753" s="456"/>
      <c r="RYS753" s="456"/>
      <c r="RYT753" s="456"/>
      <c r="RYU753" s="456"/>
      <c r="RYV753" s="456"/>
      <c r="RYW753" s="456"/>
      <c r="RYX753" s="456"/>
      <c r="RYY753" s="456"/>
      <c r="RYZ753" s="456"/>
      <c r="RZA753" s="456"/>
      <c r="RZB753" s="456"/>
      <c r="RZC753" s="456"/>
      <c r="RZD753" s="456"/>
      <c r="RZE753" s="456"/>
      <c r="RZF753" s="456"/>
      <c r="RZG753" s="456"/>
      <c r="RZH753" s="456"/>
      <c r="RZI753" s="456"/>
      <c r="RZJ753" s="456"/>
      <c r="RZK753" s="456"/>
      <c r="RZL753" s="456"/>
      <c r="RZM753" s="456"/>
      <c r="RZN753" s="456"/>
      <c r="RZO753" s="456"/>
      <c r="RZP753" s="456"/>
      <c r="RZQ753" s="456"/>
      <c r="RZR753" s="456"/>
      <c r="RZS753" s="456"/>
      <c r="RZT753" s="456"/>
      <c r="RZU753" s="456"/>
      <c r="RZV753" s="456"/>
      <c r="RZW753" s="456"/>
      <c r="RZX753" s="456"/>
      <c r="RZY753" s="456"/>
      <c r="RZZ753" s="456"/>
      <c r="SAA753" s="456"/>
      <c r="SAB753" s="456"/>
      <c r="SAC753" s="456"/>
      <c r="SAD753" s="456"/>
      <c r="SAE753" s="456"/>
      <c r="SAF753" s="456"/>
      <c r="SAG753" s="456"/>
      <c r="SAH753" s="456"/>
      <c r="SAI753" s="456"/>
      <c r="SAJ753" s="456"/>
      <c r="SAK753" s="456"/>
      <c r="SAL753" s="456"/>
      <c r="SAM753" s="456"/>
      <c r="SAN753" s="456"/>
      <c r="SAO753" s="456"/>
      <c r="SAP753" s="456"/>
      <c r="SAQ753" s="456"/>
      <c r="SAR753" s="456"/>
      <c r="SAS753" s="456"/>
      <c r="SAT753" s="456"/>
      <c r="SAU753" s="456"/>
      <c r="SAV753" s="456"/>
      <c r="SAW753" s="456"/>
      <c r="SAX753" s="456"/>
      <c r="SAY753" s="456"/>
      <c r="SAZ753" s="456"/>
      <c r="SBA753" s="456"/>
      <c r="SBB753" s="456"/>
      <c r="SBC753" s="456"/>
      <c r="SBD753" s="456"/>
      <c r="SBE753" s="456"/>
      <c r="SBF753" s="456"/>
      <c r="SBG753" s="456"/>
      <c r="SBH753" s="456"/>
      <c r="SBI753" s="456"/>
      <c r="SBJ753" s="456"/>
      <c r="SBK753" s="456"/>
      <c r="SBL753" s="456"/>
      <c r="SBM753" s="456"/>
      <c r="SBN753" s="456"/>
      <c r="SBO753" s="456"/>
      <c r="SBP753" s="456"/>
      <c r="SBQ753" s="456"/>
      <c r="SBR753" s="456"/>
      <c r="SBS753" s="456"/>
      <c r="SBT753" s="456"/>
      <c r="SBU753" s="456"/>
      <c r="SBV753" s="456"/>
      <c r="SBW753" s="456"/>
      <c r="SBX753" s="456"/>
      <c r="SBY753" s="456"/>
      <c r="SBZ753" s="456"/>
      <c r="SCA753" s="456"/>
      <c r="SCB753" s="456"/>
      <c r="SCC753" s="456"/>
      <c r="SCD753" s="456"/>
      <c r="SCE753" s="456"/>
      <c r="SCF753" s="456"/>
      <c r="SCG753" s="456"/>
      <c r="SCH753" s="456"/>
      <c r="SCI753" s="456"/>
      <c r="SCJ753" s="456"/>
      <c r="SCK753" s="456"/>
      <c r="SCL753" s="456"/>
      <c r="SCM753" s="456"/>
      <c r="SCN753" s="456"/>
      <c r="SCO753" s="456"/>
      <c r="SCP753" s="456"/>
      <c r="SCQ753" s="456"/>
      <c r="SCR753" s="456"/>
      <c r="SCS753" s="456"/>
      <c r="SCT753" s="456"/>
      <c r="SCU753" s="456"/>
      <c r="SCV753" s="456"/>
      <c r="SCW753" s="456"/>
      <c r="SCX753" s="456"/>
      <c r="SCY753" s="456"/>
      <c r="SCZ753" s="456"/>
      <c r="SDA753" s="456"/>
      <c r="SDB753" s="456"/>
      <c r="SDC753" s="456"/>
      <c r="SDD753" s="456"/>
      <c r="SDE753" s="456"/>
      <c r="SDF753" s="456"/>
      <c r="SDG753" s="456"/>
      <c r="SDH753" s="456"/>
      <c r="SDI753" s="456"/>
      <c r="SDJ753" s="456"/>
      <c r="SDK753" s="456"/>
      <c r="SDL753" s="456"/>
      <c r="SDM753" s="456"/>
      <c r="SDN753" s="456"/>
      <c r="SDO753" s="456"/>
      <c r="SDP753" s="456"/>
      <c r="SDQ753" s="456"/>
      <c r="SDR753" s="456"/>
      <c r="SDS753" s="456"/>
      <c r="SDT753" s="456"/>
      <c r="SDU753" s="456"/>
      <c r="SDV753" s="456"/>
      <c r="SDW753" s="456"/>
      <c r="SDX753" s="456"/>
      <c r="SDY753" s="456"/>
      <c r="SDZ753" s="456"/>
      <c r="SEA753" s="456"/>
      <c r="SEB753" s="456"/>
      <c r="SEC753" s="456"/>
      <c r="SED753" s="456"/>
      <c r="SEE753" s="456"/>
      <c r="SEF753" s="456"/>
      <c r="SEG753" s="456"/>
      <c r="SEH753" s="456"/>
      <c r="SEI753" s="456"/>
      <c r="SEJ753" s="456"/>
      <c r="SEK753" s="456"/>
      <c r="SEL753" s="456"/>
      <c r="SEM753" s="456"/>
      <c r="SEN753" s="456"/>
      <c r="SEO753" s="456"/>
      <c r="SEP753" s="456"/>
      <c r="SEQ753" s="456"/>
      <c r="SER753" s="456"/>
      <c r="SES753" s="456"/>
      <c r="SET753" s="456"/>
      <c r="SEU753" s="456"/>
      <c r="SEV753" s="456"/>
      <c r="SEW753" s="456"/>
      <c r="SEX753" s="456"/>
      <c r="SEY753" s="456"/>
      <c r="SEZ753" s="456"/>
      <c r="SFA753" s="456"/>
      <c r="SFB753" s="456"/>
      <c r="SFC753" s="456"/>
      <c r="SFD753" s="456"/>
      <c r="SFE753" s="456"/>
      <c r="SFF753" s="456"/>
      <c r="SFG753" s="456"/>
      <c r="SFH753" s="456"/>
      <c r="SFI753" s="456"/>
      <c r="SFJ753" s="456"/>
      <c r="SFK753" s="456"/>
      <c r="SFL753" s="456"/>
      <c r="SFM753" s="456"/>
      <c r="SFN753" s="456"/>
      <c r="SFO753" s="456"/>
      <c r="SFP753" s="456"/>
      <c r="SFQ753" s="456"/>
      <c r="SFR753" s="456"/>
      <c r="SFS753" s="456"/>
      <c r="SFT753" s="456"/>
      <c r="SFU753" s="456"/>
      <c r="SFV753" s="456"/>
      <c r="SFW753" s="456"/>
      <c r="SFX753" s="456"/>
      <c r="SFY753" s="456"/>
      <c r="SFZ753" s="456"/>
      <c r="SGA753" s="456"/>
      <c r="SGB753" s="456"/>
      <c r="SGC753" s="456"/>
      <c r="SGD753" s="456"/>
      <c r="SGE753" s="456"/>
      <c r="SGF753" s="456"/>
      <c r="SGG753" s="456"/>
      <c r="SGH753" s="456"/>
      <c r="SGI753" s="456"/>
      <c r="SGJ753" s="456"/>
      <c r="SGK753" s="456"/>
      <c r="SGL753" s="456"/>
      <c r="SGM753" s="456"/>
      <c r="SGN753" s="456"/>
      <c r="SGO753" s="456"/>
      <c r="SGP753" s="456"/>
      <c r="SGQ753" s="456"/>
      <c r="SGR753" s="456"/>
      <c r="SGS753" s="456"/>
      <c r="SGT753" s="456"/>
      <c r="SGU753" s="456"/>
      <c r="SGV753" s="456"/>
      <c r="SGW753" s="456"/>
      <c r="SGX753" s="456"/>
      <c r="SGY753" s="456"/>
      <c r="SGZ753" s="456"/>
      <c r="SHA753" s="456"/>
      <c r="SHB753" s="456"/>
      <c r="SHC753" s="456"/>
      <c r="SHD753" s="456"/>
      <c r="SHE753" s="456"/>
      <c r="SHF753" s="456"/>
      <c r="SHG753" s="456"/>
      <c r="SHH753" s="456"/>
      <c r="SHI753" s="456"/>
      <c r="SHJ753" s="456"/>
      <c r="SHK753" s="456"/>
      <c r="SHL753" s="456"/>
      <c r="SHM753" s="456"/>
      <c r="SHN753" s="456"/>
      <c r="SHO753" s="456"/>
      <c r="SHP753" s="456"/>
      <c r="SHQ753" s="456"/>
      <c r="SHR753" s="456"/>
      <c r="SHS753" s="456"/>
      <c r="SHT753" s="456"/>
      <c r="SHU753" s="456"/>
      <c r="SHV753" s="456"/>
      <c r="SHW753" s="456"/>
      <c r="SHX753" s="456"/>
      <c r="SHY753" s="456"/>
      <c r="SHZ753" s="456"/>
      <c r="SIA753" s="456"/>
      <c r="SIB753" s="456"/>
      <c r="SIC753" s="456"/>
      <c r="SID753" s="456"/>
      <c r="SIE753" s="456"/>
      <c r="SIF753" s="456"/>
      <c r="SIG753" s="456"/>
      <c r="SIH753" s="456"/>
      <c r="SII753" s="456"/>
      <c r="SIJ753" s="456"/>
      <c r="SIK753" s="456"/>
      <c r="SIL753" s="456"/>
      <c r="SIM753" s="456"/>
      <c r="SIN753" s="456"/>
      <c r="SIO753" s="456"/>
      <c r="SIP753" s="456"/>
      <c r="SIQ753" s="456"/>
      <c r="SIR753" s="456"/>
      <c r="SIS753" s="456"/>
      <c r="SIT753" s="456"/>
      <c r="SIU753" s="456"/>
      <c r="SIV753" s="456"/>
      <c r="SIW753" s="456"/>
      <c r="SIX753" s="456"/>
      <c r="SIY753" s="456"/>
      <c r="SIZ753" s="456"/>
      <c r="SJA753" s="456"/>
      <c r="SJB753" s="456"/>
      <c r="SJC753" s="456"/>
      <c r="SJD753" s="456"/>
      <c r="SJE753" s="456"/>
      <c r="SJF753" s="456"/>
      <c r="SJG753" s="456"/>
      <c r="SJH753" s="456"/>
      <c r="SJI753" s="456"/>
      <c r="SJJ753" s="456"/>
      <c r="SJK753" s="456"/>
      <c r="SJL753" s="456"/>
      <c r="SJM753" s="456"/>
      <c r="SJN753" s="456"/>
      <c r="SJO753" s="456"/>
      <c r="SJP753" s="456"/>
      <c r="SJQ753" s="456"/>
      <c r="SJR753" s="456"/>
      <c r="SJS753" s="456"/>
      <c r="SJT753" s="456"/>
      <c r="SJU753" s="456"/>
      <c r="SJV753" s="456"/>
      <c r="SJW753" s="456"/>
      <c r="SJX753" s="456"/>
      <c r="SJY753" s="456"/>
      <c r="SJZ753" s="456"/>
      <c r="SKA753" s="456"/>
      <c r="SKB753" s="456"/>
      <c r="SKC753" s="456"/>
      <c r="SKD753" s="456"/>
      <c r="SKE753" s="456"/>
      <c r="SKF753" s="456"/>
      <c r="SKG753" s="456"/>
      <c r="SKH753" s="456"/>
      <c r="SKI753" s="456"/>
      <c r="SKJ753" s="456"/>
      <c r="SKK753" s="456"/>
      <c r="SKL753" s="456"/>
      <c r="SKM753" s="456"/>
      <c r="SKN753" s="456"/>
      <c r="SKO753" s="456"/>
      <c r="SKP753" s="456"/>
      <c r="SKQ753" s="456"/>
      <c r="SKR753" s="456"/>
      <c r="SKS753" s="456"/>
      <c r="SKT753" s="456"/>
      <c r="SKU753" s="456"/>
      <c r="SKV753" s="456"/>
      <c r="SKW753" s="456"/>
      <c r="SKX753" s="456"/>
      <c r="SKY753" s="456"/>
      <c r="SKZ753" s="456"/>
      <c r="SLA753" s="456"/>
      <c r="SLB753" s="456"/>
      <c r="SLC753" s="456"/>
      <c r="SLD753" s="456"/>
      <c r="SLE753" s="456"/>
      <c r="SLF753" s="456"/>
      <c r="SLG753" s="456"/>
      <c r="SLH753" s="456"/>
      <c r="SLI753" s="456"/>
      <c r="SLJ753" s="456"/>
      <c r="SLK753" s="456"/>
      <c r="SLL753" s="456"/>
      <c r="SLM753" s="456"/>
      <c r="SLN753" s="456"/>
      <c r="SLO753" s="456"/>
      <c r="SLP753" s="456"/>
      <c r="SLQ753" s="456"/>
      <c r="SLR753" s="456"/>
      <c r="SLS753" s="456"/>
      <c r="SLT753" s="456"/>
      <c r="SLU753" s="456"/>
      <c r="SLV753" s="456"/>
      <c r="SLW753" s="456"/>
      <c r="SLX753" s="456"/>
      <c r="SLY753" s="456"/>
      <c r="SLZ753" s="456"/>
      <c r="SMA753" s="456"/>
      <c r="SMB753" s="456"/>
      <c r="SMC753" s="456"/>
      <c r="SMD753" s="456"/>
      <c r="SME753" s="456"/>
      <c r="SMF753" s="456"/>
      <c r="SMG753" s="456"/>
      <c r="SMH753" s="456"/>
      <c r="SMI753" s="456"/>
      <c r="SMJ753" s="456"/>
      <c r="SMK753" s="456"/>
      <c r="SML753" s="456"/>
      <c r="SMM753" s="456"/>
      <c r="SMN753" s="456"/>
      <c r="SMO753" s="456"/>
      <c r="SMP753" s="456"/>
      <c r="SMQ753" s="456"/>
      <c r="SMR753" s="456"/>
      <c r="SMS753" s="456"/>
      <c r="SMT753" s="456"/>
      <c r="SMU753" s="456"/>
      <c r="SMV753" s="456"/>
      <c r="SMW753" s="456"/>
      <c r="SMX753" s="456"/>
      <c r="SMY753" s="456"/>
      <c r="SMZ753" s="456"/>
      <c r="SNA753" s="456"/>
      <c r="SNB753" s="456"/>
      <c r="SNC753" s="456"/>
      <c r="SND753" s="456"/>
      <c r="SNE753" s="456"/>
      <c r="SNF753" s="456"/>
      <c r="SNG753" s="456"/>
      <c r="SNH753" s="456"/>
      <c r="SNI753" s="456"/>
      <c r="SNJ753" s="456"/>
      <c r="SNK753" s="456"/>
      <c r="SNL753" s="456"/>
      <c r="SNM753" s="456"/>
      <c r="SNN753" s="456"/>
      <c r="SNO753" s="456"/>
      <c r="SNP753" s="456"/>
      <c r="SNQ753" s="456"/>
      <c r="SNR753" s="456"/>
      <c r="SNS753" s="456"/>
      <c r="SNT753" s="456"/>
      <c r="SNU753" s="456"/>
      <c r="SNV753" s="456"/>
      <c r="SNW753" s="456"/>
      <c r="SNX753" s="456"/>
      <c r="SNY753" s="456"/>
      <c r="SNZ753" s="456"/>
      <c r="SOA753" s="456"/>
      <c r="SOB753" s="456"/>
      <c r="SOC753" s="456"/>
      <c r="SOD753" s="456"/>
      <c r="SOE753" s="456"/>
      <c r="SOF753" s="456"/>
      <c r="SOG753" s="456"/>
      <c r="SOH753" s="456"/>
      <c r="SOI753" s="456"/>
      <c r="SOJ753" s="456"/>
      <c r="SOK753" s="456"/>
      <c r="SOL753" s="456"/>
      <c r="SOM753" s="456"/>
      <c r="SON753" s="456"/>
      <c r="SOO753" s="456"/>
      <c r="SOP753" s="456"/>
      <c r="SOQ753" s="456"/>
      <c r="SOR753" s="456"/>
      <c r="SOS753" s="456"/>
      <c r="SOT753" s="456"/>
      <c r="SOU753" s="456"/>
      <c r="SOV753" s="456"/>
      <c r="SOW753" s="456"/>
      <c r="SOX753" s="456"/>
      <c r="SOY753" s="456"/>
      <c r="SOZ753" s="456"/>
      <c r="SPA753" s="456"/>
      <c r="SPB753" s="456"/>
      <c r="SPC753" s="456"/>
      <c r="SPD753" s="456"/>
      <c r="SPE753" s="456"/>
      <c r="SPF753" s="456"/>
      <c r="SPG753" s="456"/>
      <c r="SPH753" s="456"/>
      <c r="SPI753" s="456"/>
      <c r="SPJ753" s="456"/>
      <c r="SPK753" s="456"/>
      <c r="SPL753" s="456"/>
      <c r="SPM753" s="456"/>
      <c r="SPN753" s="456"/>
      <c r="SPO753" s="456"/>
      <c r="SPP753" s="456"/>
      <c r="SPQ753" s="456"/>
      <c r="SPR753" s="456"/>
      <c r="SPS753" s="456"/>
      <c r="SPT753" s="456"/>
      <c r="SPU753" s="456"/>
      <c r="SPV753" s="456"/>
      <c r="SPW753" s="456"/>
      <c r="SPX753" s="456"/>
      <c r="SPY753" s="456"/>
      <c r="SPZ753" s="456"/>
      <c r="SQA753" s="456"/>
      <c r="SQB753" s="456"/>
      <c r="SQC753" s="456"/>
      <c r="SQD753" s="456"/>
      <c r="SQE753" s="456"/>
      <c r="SQF753" s="456"/>
      <c r="SQG753" s="456"/>
      <c r="SQH753" s="456"/>
      <c r="SQI753" s="456"/>
      <c r="SQJ753" s="456"/>
      <c r="SQK753" s="456"/>
      <c r="SQL753" s="456"/>
      <c r="SQM753" s="456"/>
      <c r="SQN753" s="456"/>
      <c r="SQO753" s="456"/>
      <c r="SQP753" s="456"/>
      <c r="SQQ753" s="456"/>
      <c r="SQR753" s="456"/>
      <c r="SQS753" s="456"/>
      <c r="SQT753" s="456"/>
      <c r="SQU753" s="456"/>
      <c r="SQV753" s="456"/>
      <c r="SQW753" s="456"/>
      <c r="SQX753" s="456"/>
      <c r="SQY753" s="456"/>
      <c r="SQZ753" s="456"/>
      <c r="SRA753" s="456"/>
      <c r="SRB753" s="456"/>
      <c r="SRC753" s="456"/>
      <c r="SRD753" s="456"/>
      <c r="SRE753" s="456"/>
      <c r="SRF753" s="456"/>
      <c r="SRG753" s="456"/>
      <c r="SRH753" s="456"/>
      <c r="SRI753" s="456"/>
      <c r="SRJ753" s="456"/>
      <c r="SRK753" s="456"/>
      <c r="SRL753" s="456"/>
      <c r="SRM753" s="456"/>
      <c r="SRN753" s="456"/>
      <c r="SRO753" s="456"/>
      <c r="SRP753" s="456"/>
      <c r="SRQ753" s="456"/>
      <c r="SRR753" s="456"/>
      <c r="SRS753" s="456"/>
      <c r="SRT753" s="456"/>
      <c r="SRU753" s="456"/>
      <c r="SRV753" s="456"/>
      <c r="SRW753" s="456"/>
      <c r="SRX753" s="456"/>
      <c r="SRY753" s="456"/>
      <c r="SRZ753" s="456"/>
      <c r="SSA753" s="456"/>
      <c r="SSB753" s="456"/>
      <c r="SSC753" s="456"/>
      <c r="SSD753" s="456"/>
      <c r="SSE753" s="456"/>
      <c r="SSF753" s="456"/>
      <c r="SSG753" s="456"/>
      <c r="SSH753" s="456"/>
      <c r="SSI753" s="456"/>
      <c r="SSJ753" s="456"/>
      <c r="SSK753" s="456"/>
      <c r="SSL753" s="456"/>
      <c r="SSM753" s="456"/>
      <c r="SSN753" s="456"/>
      <c r="SSO753" s="456"/>
      <c r="SSP753" s="456"/>
      <c r="SSQ753" s="456"/>
      <c r="SSR753" s="456"/>
      <c r="SSS753" s="456"/>
      <c r="SST753" s="456"/>
      <c r="SSU753" s="456"/>
      <c r="SSV753" s="456"/>
      <c r="SSW753" s="456"/>
      <c r="SSX753" s="456"/>
      <c r="SSY753" s="456"/>
      <c r="SSZ753" s="456"/>
      <c r="STA753" s="456"/>
      <c r="STB753" s="456"/>
      <c r="STC753" s="456"/>
      <c r="STD753" s="456"/>
      <c r="STE753" s="456"/>
      <c r="STF753" s="456"/>
      <c r="STG753" s="456"/>
      <c r="STH753" s="456"/>
      <c r="STI753" s="456"/>
      <c r="STJ753" s="456"/>
      <c r="STK753" s="456"/>
      <c r="STL753" s="456"/>
      <c r="STM753" s="456"/>
      <c r="STN753" s="456"/>
      <c r="STO753" s="456"/>
      <c r="STP753" s="456"/>
      <c r="STQ753" s="456"/>
      <c r="STR753" s="456"/>
      <c r="STS753" s="456"/>
      <c r="STT753" s="456"/>
      <c r="STU753" s="456"/>
      <c r="STV753" s="456"/>
      <c r="STW753" s="456"/>
      <c r="STX753" s="456"/>
      <c r="STY753" s="456"/>
      <c r="STZ753" s="456"/>
      <c r="SUA753" s="456"/>
      <c r="SUB753" s="456"/>
      <c r="SUC753" s="456"/>
      <c r="SUD753" s="456"/>
      <c r="SUE753" s="456"/>
      <c r="SUF753" s="456"/>
      <c r="SUG753" s="456"/>
      <c r="SUH753" s="456"/>
      <c r="SUI753" s="456"/>
      <c r="SUJ753" s="456"/>
      <c r="SUK753" s="456"/>
      <c r="SUL753" s="456"/>
      <c r="SUM753" s="456"/>
      <c r="SUN753" s="456"/>
      <c r="SUO753" s="456"/>
      <c r="SUP753" s="456"/>
      <c r="SUQ753" s="456"/>
      <c r="SUR753" s="456"/>
      <c r="SUS753" s="456"/>
      <c r="SUT753" s="456"/>
      <c r="SUU753" s="456"/>
      <c r="SUV753" s="456"/>
      <c r="SUW753" s="456"/>
      <c r="SUX753" s="456"/>
      <c r="SUY753" s="456"/>
      <c r="SUZ753" s="456"/>
      <c r="SVA753" s="456"/>
      <c r="SVB753" s="456"/>
      <c r="SVC753" s="456"/>
      <c r="SVD753" s="456"/>
      <c r="SVE753" s="456"/>
      <c r="SVF753" s="456"/>
      <c r="SVG753" s="456"/>
      <c r="SVH753" s="456"/>
      <c r="SVI753" s="456"/>
      <c r="SVJ753" s="456"/>
      <c r="SVK753" s="456"/>
      <c r="SVL753" s="456"/>
      <c r="SVM753" s="456"/>
      <c r="SVN753" s="456"/>
      <c r="SVO753" s="456"/>
      <c r="SVP753" s="456"/>
      <c r="SVQ753" s="456"/>
      <c r="SVR753" s="456"/>
      <c r="SVS753" s="456"/>
      <c r="SVT753" s="456"/>
      <c r="SVU753" s="456"/>
      <c r="SVV753" s="456"/>
      <c r="SVW753" s="456"/>
      <c r="SVX753" s="456"/>
      <c r="SVY753" s="456"/>
      <c r="SVZ753" s="456"/>
      <c r="SWA753" s="456"/>
      <c r="SWB753" s="456"/>
      <c r="SWC753" s="456"/>
      <c r="SWD753" s="456"/>
      <c r="SWE753" s="456"/>
      <c r="SWF753" s="456"/>
      <c r="SWG753" s="456"/>
      <c r="SWH753" s="456"/>
      <c r="SWI753" s="456"/>
      <c r="SWJ753" s="456"/>
      <c r="SWK753" s="456"/>
      <c r="SWL753" s="456"/>
      <c r="SWM753" s="456"/>
      <c r="SWN753" s="456"/>
      <c r="SWO753" s="456"/>
      <c r="SWP753" s="456"/>
      <c r="SWQ753" s="456"/>
      <c r="SWR753" s="456"/>
      <c r="SWS753" s="456"/>
      <c r="SWT753" s="456"/>
      <c r="SWU753" s="456"/>
      <c r="SWV753" s="456"/>
      <c r="SWW753" s="456"/>
      <c r="SWX753" s="456"/>
      <c r="SWY753" s="456"/>
      <c r="SWZ753" s="456"/>
      <c r="SXA753" s="456"/>
      <c r="SXB753" s="456"/>
      <c r="SXC753" s="456"/>
      <c r="SXD753" s="456"/>
      <c r="SXE753" s="456"/>
      <c r="SXF753" s="456"/>
      <c r="SXG753" s="456"/>
      <c r="SXH753" s="456"/>
      <c r="SXI753" s="456"/>
      <c r="SXJ753" s="456"/>
      <c r="SXK753" s="456"/>
      <c r="SXL753" s="456"/>
      <c r="SXM753" s="456"/>
      <c r="SXN753" s="456"/>
      <c r="SXO753" s="456"/>
      <c r="SXP753" s="456"/>
      <c r="SXQ753" s="456"/>
      <c r="SXR753" s="456"/>
      <c r="SXS753" s="456"/>
      <c r="SXT753" s="456"/>
      <c r="SXU753" s="456"/>
      <c r="SXV753" s="456"/>
      <c r="SXW753" s="456"/>
      <c r="SXX753" s="456"/>
      <c r="SXY753" s="456"/>
      <c r="SXZ753" s="456"/>
      <c r="SYA753" s="456"/>
      <c r="SYB753" s="456"/>
      <c r="SYC753" s="456"/>
      <c r="SYD753" s="456"/>
      <c r="SYE753" s="456"/>
      <c r="SYF753" s="456"/>
      <c r="SYG753" s="456"/>
      <c r="SYH753" s="456"/>
      <c r="SYI753" s="456"/>
      <c r="SYJ753" s="456"/>
      <c r="SYK753" s="456"/>
      <c r="SYL753" s="456"/>
      <c r="SYM753" s="456"/>
      <c r="SYN753" s="456"/>
      <c r="SYO753" s="456"/>
      <c r="SYP753" s="456"/>
      <c r="SYQ753" s="456"/>
      <c r="SYR753" s="456"/>
      <c r="SYS753" s="456"/>
      <c r="SYT753" s="456"/>
      <c r="SYU753" s="456"/>
      <c r="SYV753" s="456"/>
      <c r="SYW753" s="456"/>
      <c r="SYX753" s="456"/>
      <c r="SYY753" s="456"/>
      <c r="SYZ753" s="456"/>
      <c r="SZA753" s="456"/>
      <c r="SZB753" s="456"/>
      <c r="SZC753" s="456"/>
      <c r="SZD753" s="456"/>
      <c r="SZE753" s="456"/>
      <c r="SZF753" s="456"/>
      <c r="SZG753" s="456"/>
      <c r="SZH753" s="456"/>
      <c r="SZI753" s="456"/>
      <c r="SZJ753" s="456"/>
      <c r="SZK753" s="456"/>
      <c r="SZL753" s="456"/>
      <c r="SZM753" s="456"/>
      <c r="SZN753" s="456"/>
      <c r="SZO753" s="456"/>
      <c r="SZP753" s="456"/>
      <c r="SZQ753" s="456"/>
      <c r="SZR753" s="456"/>
      <c r="SZS753" s="456"/>
      <c r="SZT753" s="456"/>
      <c r="SZU753" s="456"/>
      <c r="SZV753" s="456"/>
      <c r="SZW753" s="456"/>
      <c r="SZX753" s="456"/>
      <c r="SZY753" s="456"/>
      <c r="SZZ753" s="456"/>
      <c r="TAA753" s="456"/>
      <c r="TAB753" s="456"/>
      <c r="TAC753" s="456"/>
      <c r="TAD753" s="456"/>
      <c r="TAE753" s="456"/>
      <c r="TAF753" s="456"/>
      <c r="TAG753" s="456"/>
      <c r="TAH753" s="456"/>
      <c r="TAI753" s="456"/>
      <c r="TAJ753" s="456"/>
      <c r="TAK753" s="456"/>
      <c r="TAL753" s="456"/>
      <c r="TAM753" s="456"/>
      <c r="TAN753" s="456"/>
      <c r="TAO753" s="456"/>
      <c r="TAP753" s="456"/>
      <c r="TAQ753" s="456"/>
      <c r="TAR753" s="456"/>
      <c r="TAS753" s="456"/>
      <c r="TAT753" s="456"/>
      <c r="TAU753" s="456"/>
      <c r="TAV753" s="456"/>
      <c r="TAW753" s="456"/>
      <c r="TAX753" s="456"/>
      <c r="TAY753" s="456"/>
      <c r="TAZ753" s="456"/>
      <c r="TBA753" s="456"/>
      <c r="TBB753" s="456"/>
      <c r="TBC753" s="456"/>
      <c r="TBD753" s="456"/>
      <c r="TBE753" s="456"/>
      <c r="TBF753" s="456"/>
      <c r="TBG753" s="456"/>
      <c r="TBH753" s="456"/>
      <c r="TBI753" s="456"/>
      <c r="TBJ753" s="456"/>
      <c r="TBK753" s="456"/>
      <c r="TBL753" s="456"/>
      <c r="TBM753" s="456"/>
      <c r="TBN753" s="456"/>
      <c r="TBO753" s="456"/>
      <c r="TBP753" s="456"/>
      <c r="TBQ753" s="456"/>
      <c r="TBR753" s="456"/>
      <c r="TBS753" s="456"/>
      <c r="TBT753" s="456"/>
      <c r="TBU753" s="456"/>
      <c r="TBV753" s="456"/>
      <c r="TBW753" s="456"/>
      <c r="TBX753" s="456"/>
      <c r="TBY753" s="456"/>
      <c r="TBZ753" s="456"/>
      <c r="TCA753" s="456"/>
      <c r="TCB753" s="456"/>
      <c r="TCC753" s="456"/>
      <c r="TCD753" s="456"/>
      <c r="TCE753" s="456"/>
      <c r="TCF753" s="456"/>
      <c r="TCG753" s="456"/>
      <c r="TCH753" s="456"/>
      <c r="TCI753" s="456"/>
      <c r="TCJ753" s="456"/>
      <c r="TCK753" s="456"/>
      <c r="TCL753" s="456"/>
      <c r="TCM753" s="456"/>
      <c r="TCN753" s="456"/>
      <c r="TCO753" s="456"/>
      <c r="TCP753" s="456"/>
      <c r="TCQ753" s="456"/>
      <c r="TCR753" s="456"/>
      <c r="TCS753" s="456"/>
      <c r="TCT753" s="456"/>
      <c r="TCU753" s="456"/>
      <c r="TCV753" s="456"/>
      <c r="TCW753" s="456"/>
      <c r="TCX753" s="456"/>
      <c r="TCY753" s="456"/>
      <c r="TCZ753" s="456"/>
      <c r="TDA753" s="456"/>
      <c r="TDB753" s="456"/>
      <c r="TDC753" s="456"/>
      <c r="TDD753" s="456"/>
      <c r="TDE753" s="456"/>
      <c r="TDF753" s="456"/>
      <c r="TDG753" s="456"/>
      <c r="TDH753" s="456"/>
      <c r="TDI753" s="456"/>
      <c r="TDJ753" s="456"/>
      <c r="TDK753" s="456"/>
      <c r="TDL753" s="456"/>
      <c r="TDM753" s="456"/>
      <c r="TDN753" s="456"/>
      <c r="TDO753" s="456"/>
      <c r="TDP753" s="456"/>
      <c r="TDQ753" s="456"/>
      <c r="TDR753" s="456"/>
      <c r="TDS753" s="456"/>
      <c r="TDT753" s="456"/>
      <c r="TDU753" s="456"/>
      <c r="TDV753" s="456"/>
      <c r="TDW753" s="456"/>
      <c r="TDX753" s="456"/>
      <c r="TDY753" s="456"/>
      <c r="TDZ753" s="456"/>
      <c r="TEA753" s="456"/>
      <c r="TEB753" s="456"/>
      <c r="TEC753" s="456"/>
      <c r="TED753" s="456"/>
      <c r="TEE753" s="456"/>
      <c r="TEF753" s="456"/>
      <c r="TEG753" s="456"/>
      <c r="TEH753" s="456"/>
      <c r="TEI753" s="456"/>
      <c r="TEJ753" s="456"/>
      <c r="TEK753" s="456"/>
      <c r="TEL753" s="456"/>
      <c r="TEM753" s="456"/>
      <c r="TEN753" s="456"/>
      <c r="TEO753" s="456"/>
      <c r="TEP753" s="456"/>
      <c r="TEQ753" s="456"/>
      <c r="TER753" s="456"/>
      <c r="TES753" s="456"/>
      <c r="TET753" s="456"/>
      <c r="TEU753" s="456"/>
      <c r="TEV753" s="456"/>
      <c r="TEW753" s="456"/>
      <c r="TEX753" s="456"/>
      <c r="TEY753" s="456"/>
      <c r="TEZ753" s="456"/>
      <c r="TFA753" s="456"/>
      <c r="TFB753" s="456"/>
      <c r="TFC753" s="456"/>
      <c r="TFD753" s="456"/>
      <c r="TFE753" s="456"/>
      <c r="TFF753" s="456"/>
      <c r="TFG753" s="456"/>
      <c r="TFH753" s="456"/>
      <c r="TFI753" s="456"/>
      <c r="TFJ753" s="456"/>
      <c r="TFK753" s="456"/>
      <c r="TFL753" s="456"/>
      <c r="TFM753" s="456"/>
      <c r="TFN753" s="456"/>
      <c r="TFO753" s="456"/>
      <c r="TFP753" s="456"/>
      <c r="TFQ753" s="456"/>
      <c r="TFR753" s="456"/>
      <c r="TFS753" s="456"/>
      <c r="TFT753" s="456"/>
      <c r="TFU753" s="456"/>
      <c r="TFV753" s="456"/>
      <c r="TFW753" s="456"/>
      <c r="TFX753" s="456"/>
      <c r="TFY753" s="456"/>
      <c r="TFZ753" s="456"/>
      <c r="TGA753" s="456"/>
      <c r="TGB753" s="456"/>
      <c r="TGC753" s="456"/>
      <c r="TGD753" s="456"/>
      <c r="TGE753" s="456"/>
      <c r="TGF753" s="456"/>
      <c r="TGG753" s="456"/>
      <c r="TGH753" s="456"/>
      <c r="TGI753" s="456"/>
      <c r="TGJ753" s="456"/>
      <c r="TGK753" s="456"/>
      <c r="TGL753" s="456"/>
      <c r="TGM753" s="456"/>
      <c r="TGN753" s="456"/>
      <c r="TGO753" s="456"/>
      <c r="TGP753" s="456"/>
      <c r="TGQ753" s="456"/>
      <c r="TGR753" s="456"/>
      <c r="TGS753" s="456"/>
      <c r="TGT753" s="456"/>
      <c r="TGU753" s="456"/>
      <c r="TGV753" s="456"/>
      <c r="TGW753" s="456"/>
      <c r="TGX753" s="456"/>
      <c r="TGY753" s="456"/>
      <c r="TGZ753" s="456"/>
      <c r="THA753" s="456"/>
      <c r="THB753" s="456"/>
      <c r="THC753" s="456"/>
      <c r="THD753" s="456"/>
      <c r="THE753" s="456"/>
      <c r="THF753" s="456"/>
      <c r="THG753" s="456"/>
      <c r="THH753" s="456"/>
      <c r="THI753" s="456"/>
      <c r="THJ753" s="456"/>
      <c r="THK753" s="456"/>
      <c r="THL753" s="456"/>
      <c r="THM753" s="456"/>
      <c r="THN753" s="456"/>
      <c r="THO753" s="456"/>
      <c r="THP753" s="456"/>
      <c r="THQ753" s="456"/>
      <c r="THR753" s="456"/>
      <c r="THS753" s="456"/>
      <c r="THT753" s="456"/>
      <c r="THU753" s="456"/>
      <c r="THV753" s="456"/>
      <c r="THW753" s="456"/>
      <c r="THX753" s="456"/>
      <c r="THY753" s="456"/>
      <c r="THZ753" s="456"/>
      <c r="TIA753" s="456"/>
      <c r="TIB753" s="456"/>
      <c r="TIC753" s="456"/>
      <c r="TID753" s="456"/>
      <c r="TIE753" s="456"/>
      <c r="TIF753" s="456"/>
      <c r="TIG753" s="456"/>
      <c r="TIH753" s="456"/>
      <c r="TII753" s="456"/>
      <c r="TIJ753" s="456"/>
      <c r="TIK753" s="456"/>
      <c r="TIL753" s="456"/>
      <c r="TIM753" s="456"/>
      <c r="TIN753" s="456"/>
      <c r="TIO753" s="456"/>
      <c r="TIP753" s="456"/>
      <c r="TIQ753" s="456"/>
      <c r="TIR753" s="456"/>
      <c r="TIS753" s="456"/>
      <c r="TIT753" s="456"/>
      <c r="TIU753" s="456"/>
      <c r="TIV753" s="456"/>
      <c r="TIW753" s="456"/>
      <c r="TIX753" s="456"/>
      <c r="TIY753" s="456"/>
      <c r="TIZ753" s="456"/>
      <c r="TJA753" s="456"/>
      <c r="TJB753" s="456"/>
      <c r="TJC753" s="456"/>
      <c r="TJD753" s="456"/>
      <c r="TJE753" s="456"/>
      <c r="TJF753" s="456"/>
      <c r="TJG753" s="456"/>
      <c r="TJH753" s="456"/>
      <c r="TJI753" s="456"/>
      <c r="TJJ753" s="456"/>
      <c r="TJK753" s="456"/>
      <c r="TJL753" s="456"/>
      <c r="TJM753" s="456"/>
      <c r="TJN753" s="456"/>
      <c r="TJO753" s="456"/>
      <c r="TJP753" s="456"/>
      <c r="TJQ753" s="456"/>
      <c r="TJR753" s="456"/>
      <c r="TJS753" s="456"/>
      <c r="TJT753" s="456"/>
      <c r="TJU753" s="456"/>
      <c r="TJV753" s="456"/>
      <c r="TJW753" s="456"/>
      <c r="TJX753" s="456"/>
      <c r="TJY753" s="456"/>
      <c r="TJZ753" s="456"/>
      <c r="TKA753" s="456"/>
      <c r="TKB753" s="456"/>
      <c r="TKC753" s="456"/>
      <c r="TKD753" s="456"/>
      <c r="TKE753" s="456"/>
      <c r="TKF753" s="456"/>
      <c r="TKG753" s="456"/>
      <c r="TKH753" s="456"/>
      <c r="TKI753" s="456"/>
      <c r="TKJ753" s="456"/>
      <c r="TKK753" s="456"/>
      <c r="TKL753" s="456"/>
      <c r="TKM753" s="456"/>
      <c r="TKN753" s="456"/>
      <c r="TKO753" s="456"/>
      <c r="TKP753" s="456"/>
      <c r="TKQ753" s="456"/>
      <c r="TKR753" s="456"/>
      <c r="TKS753" s="456"/>
      <c r="TKT753" s="456"/>
      <c r="TKU753" s="456"/>
      <c r="TKV753" s="456"/>
      <c r="TKW753" s="456"/>
      <c r="TKX753" s="456"/>
      <c r="TKY753" s="456"/>
      <c r="TKZ753" s="456"/>
      <c r="TLA753" s="456"/>
      <c r="TLB753" s="456"/>
      <c r="TLC753" s="456"/>
      <c r="TLD753" s="456"/>
      <c r="TLE753" s="456"/>
      <c r="TLF753" s="456"/>
      <c r="TLG753" s="456"/>
      <c r="TLH753" s="456"/>
      <c r="TLI753" s="456"/>
      <c r="TLJ753" s="456"/>
      <c r="TLK753" s="456"/>
      <c r="TLL753" s="456"/>
      <c r="TLM753" s="456"/>
      <c r="TLN753" s="456"/>
      <c r="TLO753" s="456"/>
      <c r="TLP753" s="456"/>
      <c r="TLQ753" s="456"/>
      <c r="TLR753" s="456"/>
      <c r="TLS753" s="456"/>
      <c r="TLT753" s="456"/>
      <c r="TLU753" s="456"/>
      <c r="TLV753" s="456"/>
      <c r="TLW753" s="456"/>
      <c r="TLX753" s="456"/>
      <c r="TLY753" s="456"/>
      <c r="TLZ753" s="456"/>
      <c r="TMA753" s="456"/>
      <c r="TMB753" s="456"/>
      <c r="TMC753" s="456"/>
      <c r="TMD753" s="456"/>
      <c r="TME753" s="456"/>
      <c r="TMF753" s="456"/>
      <c r="TMG753" s="456"/>
      <c r="TMH753" s="456"/>
      <c r="TMI753" s="456"/>
      <c r="TMJ753" s="456"/>
      <c r="TMK753" s="456"/>
      <c r="TML753" s="456"/>
      <c r="TMM753" s="456"/>
      <c r="TMN753" s="456"/>
      <c r="TMO753" s="456"/>
      <c r="TMP753" s="456"/>
      <c r="TMQ753" s="456"/>
      <c r="TMR753" s="456"/>
      <c r="TMS753" s="456"/>
      <c r="TMT753" s="456"/>
      <c r="TMU753" s="456"/>
      <c r="TMV753" s="456"/>
      <c r="TMW753" s="456"/>
      <c r="TMX753" s="456"/>
      <c r="TMY753" s="456"/>
      <c r="TMZ753" s="456"/>
      <c r="TNA753" s="456"/>
      <c r="TNB753" s="456"/>
      <c r="TNC753" s="456"/>
      <c r="TND753" s="456"/>
      <c r="TNE753" s="456"/>
      <c r="TNF753" s="456"/>
      <c r="TNG753" s="456"/>
      <c r="TNH753" s="456"/>
      <c r="TNI753" s="456"/>
      <c r="TNJ753" s="456"/>
      <c r="TNK753" s="456"/>
      <c r="TNL753" s="456"/>
      <c r="TNM753" s="456"/>
      <c r="TNN753" s="456"/>
      <c r="TNO753" s="456"/>
      <c r="TNP753" s="456"/>
      <c r="TNQ753" s="456"/>
      <c r="TNR753" s="456"/>
      <c r="TNS753" s="456"/>
      <c r="TNT753" s="456"/>
      <c r="TNU753" s="456"/>
      <c r="TNV753" s="456"/>
      <c r="TNW753" s="456"/>
      <c r="TNX753" s="456"/>
      <c r="TNY753" s="456"/>
      <c r="TNZ753" s="456"/>
      <c r="TOA753" s="456"/>
      <c r="TOB753" s="456"/>
      <c r="TOC753" s="456"/>
      <c r="TOD753" s="456"/>
      <c r="TOE753" s="456"/>
      <c r="TOF753" s="456"/>
      <c r="TOG753" s="456"/>
      <c r="TOH753" s="456"/>
      <c r="TOI753" s="456"/>
      <c r="TOJ753" s="456"/>
      <c r="TOK753" s="456"/>
      <c r="TOL753" s="456"/>
      <c r="TOM753" s="456"/>
      <c r="TON753" s="456"/>
      <c r="TOO753" s="456"/>
      <c r="TOP753" s="456"/>
      <c r="TOQ753" s="456"/>
      <c r="TOR753" s="456"/>
      <c r="TOS753" s="456"/>
      <c r="TOT753" s="456"/>
      <c r="TOU753" s="456"/>
      <c r="TOV753" s="456"/>
      <c r="TOW753" s="456"/>
      <c r="TOX753" s="456"/>
      <c r="TOY753" s="456"/>
      <c r="TOZ753" s="456"/>
      <c r="TPA753" s="456"/>
      <c r="TPB753" s="456"/>
      <c r="TPC753" s="456"/>
      <c r="TPD753" s="456"/>
      <c r="TPE753" s="456"/>
      <c r="TPF753" s="456"/>
      <c r="TPG753" s="456"/>
      <c r="TPH753" s="456"/>
      <c r="TPI753" s="456"/>
      <c r="TPJ753" s="456"/>
      <c r="TPK753" s="456"/>
      <c r="TPL753" s="456"/>
      <c r="TPM753" s="456"/>
      <c r="TPN753" s="456"/>
      <c r="TPO753" s="456"/>
      <c r="TPP753" s="456"/>
      <c r="TPQ753" s="456"/>
      <c r="TPR753" s="456"/>
      <c r="TPS753" s="456"/>
      <c r="TPT753" s="456"/>
      <c r="TPU753" s="456"/>
      <c r="TPV753" s="456"/>
      <c r="TPW753" s="456"/>
      <c r="TPX753" s="456"/>
      <c r="TPY753" s="456"/>
      <c r="TPZ753" s="456"/>
      <c r="TQA753" s="456"/>
      <c r="TQB753" s="456"/>
      <c r="TQC753" s="456"/>
      <c r="TQD753" s="456"/>
      <c r="TQE753" s="456"/>
      <c r="TQF753" s="456"/>
      <c r="TQG753" s="456"/>
      <c r="TQH753" s="456"/>
      <c r="TQI753" s="456"/>
      <c r="TQJ753" s="456"/>
      <c r="TQK753" s="456"/>
      <c r="TQL753" s="456"/>
      <c r="TQM753" s="456"/>
      <c r="TQN753" s="456"/>
      <c r="TQO753" s="456"/>
      <c r="TQP753" s="456"/>
      <c r="TQQ753" s="456"/>
      <c r="TQR753" s="456"/>
      <c r="TQS753" s="456"/>
      <c r="TQT753" s="456"/>
      <c r="TQU753" s="456"/>
      <c r="TQV753" s="456"/>
      <c r="TQW753" s="456"/>
      <c r="TQX753" s="456"/>
      <c r="TQY753" s="456"/>
      <c r="TQZ753" s="456"/>
      <c r="TRA753" s="456"/>
      <c r="TRB753" s="456"/>
      <c r="TRC753" s="456"/>
      <c r="TRD753" s="456"/>
      <c r="TRE753" s="456"/>
      <c r="TRF753" s="456"/>
      <c r="TRG753" s="456"/>
      <c r="TRH753" s="456"/>
      <c r="TRI753" s="456"/>
      <c r="TRJ753" s="456"/>
      <c r="TRK753" s="456"/>
      <c r="TRL753" s="456"/>
      <c r="TRM753" s="456"/>
      <c r="TRN753" s="456"/>
      <c r="TRO753" s="456"/>
      <c r="TRP753" s="456"/>
      <c r="TRQ753" s="456"/>
      <c r="TRR753" s="456"/>
      <c r="TRS753" s="456"/>
      <c r="TRT753" s="456"/>
      <c r="TRU753" s="456"/>
      <c r="TRV753" s="456"/>
      <c r="TRW753" s="456"/>
      <c r="TRX753" s="456"/>
      <c r="TRY753" s="456"/>
      <c r="TRZ753" s="456"/>
      <c r="TSA753" s="456"/>
      <c r="TSB753" s="456"/>
      <c r="TSC753" s="456"/>
      <c r="TSD753" s="456"/>
      <c r="TSE753" s="456"/>
      <c r="TSF753" s="456"/>
      <c r="TSG753" s="456"/>
      <c r="TSH753" s="456"/>
      <c r="TSI753" s="456"/>
      <c r="TSJ753" s="456"/>
      <c r="TSK753" s="456"/>
      <c r="TSL753" s="456"/>
      <c r="TSM753" s="456"/>
      <c r="TSN753" s="456"/>
      <c r="TSO753" s="456"/>
      <c r="TSP753" s="456"/>
      <c r="TSQ753" s="456"/>
      <c r="TSR753" s="456"/>
      <c r="TSS753" s="456"/>
      <c r="TST753" s="456"/>
      <c r="TSU753" s="456"/>
      <c r="TSV753" s="456"/>
      <c r="TSW753" s="456"/>
      <c r="TSX753" s="456"/>
      <c r="TSY753" s="456"/>
      <c r="TSZ753" s="456"/>
      <c r="TTA753" s="456"/>
      <c r="TTB753" s="456"/>
      <c r="TTC753" s="456"/>
      <c r="TTD753" s="456"/>
      <c r="TTE753" s="456"/>
      <c r="TTF753" s="456"/>
      <c r="TTG753" s="456"/>
      <c r="TTH753" s="456"/>
      <c r="TTI753" s="456"/>
      <c r="TTJ753" s="456"/>
      <c r="TTK753" s="456"/>
      <c r="TTL753" s="456"/>
      <c r="TTM753" s="456"/>
      <c r="TTN753" s="456"/>
      <c r="TTO753" s="456"/>
      <c r="TTP753" s="456"/>
      <c r="TTQ753" s="456"/>
      <c r="TTR753" s="456"/>
      <c r="TTS753" s="456"/>
      <c r="TTT753" s="456"/>
      <c r="TTU753" s="456"/>
      <c r="TTV753" s="456"/>
      <c r="TTW753" s="456"/>
      <c r="TTX753" s="456"/>
      <c r="TTY753" s="456"/>
      <c r="TTZ753" s="456"/>
      <c r="TUA753" s="456"/>
      <c r="TUB753" s="456"/>
      <c r="TUC753" s="456"/>
      <c r="TUD753" s="456"/>
      <c r="TUE753" s="456"/>
      <c r="TUF753" s="456"/>
      <c r="TUG753" s="456"/>
      <c r="TUH753" s="456"/>
      <c r="TUI753" s="456"/>
      <c r="TUJ753" s="456"/>
      <c r="TUK753" s="456"/>
      <c r="TUL753" s="456"/>
      <c r="TUM753" s="456"/>
      <c r="TUN753" s="456"/>
      <c r="TUO753" s="456"/>
      <c r="TUP753" s="456"/>
      <c r="TUQ753" s="456"/>
      <c r="TUR753" s="456"/>
      <c r="TUS753" s="456"/>
      <c r="TUT753" s="456"/>
      <c r="TUU753" s="456"/>
      <c r="TUV753" s="456"/>
      <c r="TUW753" s="456"/>
      <c r="TUX753" s="456"/>
      <c r="TUY753" s="456"/>
      <c r="TUZ753" s="456"/>
      <c r="TVA753" s="456"/>
      <c r="TVB753" s="456"/>
      <c r="TVC753" s="456"/>
      <c r="TVD753" s="456"/>
      <c r="TVE753" s="456"/>
      <c r="TVF753" s="456"/>
      <c r="TVG753" s="456"/>
      <c r="TVH753" s="456"/>
      <c r="TVI753" s="456"/>
      <c r="TVJ753" s="456"/>
      <c r="TVK753" s="456"/>
      <c r="TVL753" s="456"/>
      <c r="TVM753" s="456"/>
      <c r="TVN753" s="456"/>
      <c r="TVO753" s="456"/>
      <c r="TVP753" s="456"/>
      <c r="TVQ753" s="456"/>
      <c r="TVR753" s="456"/>
      <c r="TVS753" s="456"/>
      <c r="TVT753" s="456"/>
      <c r="TVU753" s="456"/>
      <c r="TVV753" s="456"/>
      <c r="TVW753" s="456"/>
      <c r="TVX753" s="456"/>
      <c r="TVY753" s="456"/>
      <c r="TVZ753" s="456"/>
      <c r="TWA753" s="456"/>
      <c r="TWB753" s="456"/>
      <c r="TWC753" s="456"/>
      <c r="TWD753" s="456"/>
      <c r="TWE753" s="456"/>
      <c r="TWF753" s="456"/>
      <c r="TWG753" s="456"/>
      <c r="TWH753" s="456"/>
      <c r="TWI753" s="456"/>
      <c r="TWJ753" s="456"/>
      <c r="TWK753" s="456"/>
      <c r="TWL753" s="456"/>
      <c r="TWM753" s="456"/>
      <c r="TWN753" s="456"/>
      <c r="TWO753" s="456"/>
      <c r="TWP753" s="456"/>
      <c r="TWQ753" s="456"/>
      <c r="TWR753" s="456"/>
      <c r="TWS753" s="456"/>
      <c r="TWT753" s="456"/>
      <c r="TWU753" s="456"/>
      <c r="TWV753" s="456"/>
      <c r="TWW753" s="456"/>
      <c r="TWX753" s="456"/>
      <c r="TWY753" s="456"/>
      <c r="TWZ753" s="456"/>
      <c r="TXA753" s="456"/>
      <c r="TXB753" s="456"/>
      <c r="TXC753" s="456"/>
      <c r="TXD753" s="456"/>
      <c r="TXE753" s="456"/>
      <c r="TXF753" s="456"/>
      <c r="TXG753" s="456"/>
      <c r="TXH753" s="456"/>
      <c r="TXI753" s="456"/>
      <c r="TXJ753" s="456"/>
      <c r="TXK753" s="456"/>
      <c r="TXL753" s="456"/>
      <c r="TXM753" s="456"/>
      <c r="TXN753" s="456"/>
      <c r="TXO753" s="456"/>
      <c r="TXP753" s="456"/>
      <c r="TXQ753" s="456"/>
      <c r="TXR753" s="456"/>
      <c r="TXS753" s="456"/>
      <c r="TXT753" s="456"/>
      <c r="TXU753" s="456"/>
      <c r="TXV753" s="456"/>
      <c r="TXW753" s="456"/>
      <c r="TXX753" s="456"/>
      <c r="TXY753" s="456"/>
      <c r="TXZ753" s="456"/>
      <c r="TYA753" s="456"/>
      <c r="TYB753" s="456"/>
      <c r="TYC753" s="456"/>
      <c r="TYD753" s="456"/>
      <c r="TYE753" s="456"/>
      <c r="TYF753" s="456"/>
      <c r="TYG753" s="456"/>
      <c r="TYH753" s="456"/>
      <c r="TYI753" s="456"/>
      <c r="TYJ753" s="456"/>
      <c r="TYK753" s="456"/>
      <c r="TYL753" s="456"/>
      <c r="TYM753" s="456"/>
      <c r="TYN753" s="456"/>
      <c r="TYO753" s="456"/>
      <c r="TYP753" s="456"/>
      <c r="TYQ753" s="456"/>
      <c r="TYR753" s="456"/>
      <c r="TYS753" s="456"/>
      <c r="TYT753" s="456"/>
      <c r="TYU753" s="456"/>
      <c r="TYV753" s="456"/>
      <c r="TYW753" s="456"/>
      <c r="TYX753" s="456"/>
      <c r="TYY753" s="456"/>
      <c r="TYZ753" s="456"/>
      <c r="TZA753" s="456"/>
      <c r="TZB753" s="456"/>
      <c r="TZC753" s="456"/>
      <c r="TZD753" s="456"/>
      <c r="TZE753" s="456"/>
      <c r="TZF753" s="456"/>
      <c r="TZG753" s="456"/>
      <c r="TZH753" s="456"/>
      <c r="TZI753" s="456"/>
      <c r="TZJ753" s="456"/>
      <c r="TZK753" s="456"/>
      <c r="TZL753" s="456"/>
      <c r="TZM753" s="456"/>
      <c r="TZN753" s="456"/>
      <c r="TZO753" s="456"/>
      <c r="TZP753" s="456"/>
      <c r="TZQ753" s="456"/>
      <c r="TZR753" s="456"/>
      <c r="TZS753" s="456"/>
      <c r="TZT753" s="456"/>
      <c r="TZU753" s="456"/>
      <c r="TZV753" s="456"/>
      <c r="TZW753" s="456"/>
      <c r="TZX753" s="456"/>
      <c r="TZY753" s="456"/>
      <c r="TZZ753" s="456"/>
      <c r="UAA753" s="456"/>
      <c r="UAB753" s="456"/>
      <c r="UAC753" s="456"/>
      <c r="UAD753" s="456"/>
      <c r="UAE753" s="456"/>
      <c r="UAF753" s="456"/>
      <c r="UAG753" s="456"/>
      <c r="UAH753" s="456"/>
      <c r="UAI753" s="456"/>
      <c r="UAJ753" s="456"/>
      <c r="UAK753" s="456"/>
      <c r="UAL753" s="456"/>
      <c r="UAM753" s="456"/>
      <c r="UAN753" s="456"/>
      <c r="UAO753" s="456"/>
      <c r="UAP753" s="456"/>
      <c r="UAQ753" s="456"/>
      <c r="UAR753" s="456"/>
      <c r="UAS753" s="456"/>
      <c r="UAT753" s="456"/>
      <c r="UAU753" s="456"/>
      <c r="UAV753" s="456"/>
      <c r="UAW753" s="456"/>
      <c r="UAX753" s="456"/>
      <c r="UAY753" s="456"/>
      <c r="UAZ753" s="456"/>
      <c r="UBA753" s="456"/>
      <c r="UBB753" s="456"/>
      <c r="UBC753" s="456"/>
      <c r="UBD753" s="456"/>
      <c r="UBE753" s="456"/>
      <c r="UBF753" s="456"/>
      <c r="UBG753" s="456"/>
      <c r="UBH753" s="456"/>
      <c r="UBI753" s="456"/>
      <c r="UBJ753" s="456"/>
      <c r="UBK753" s="456"/>
      <c r="UBL753" s="456"/>
      <c r="UBM753" s="456"/>
      <c r="UBN753" s="456"/>
      <c r="UBO753" s="456"/>
      <c r="UBP753" s="456"/>
      <c r="UBQ753" s="456"/>
      <c r="UBR753" s="456"/>
      <c r="UBS753" s="456"/>
      <c r="UBT753" s="456"/>
      <c r="UBU753" s="456"/>
      <c r="UBV753" s="456"/>
      <c r="UBW753" s="456"/>
      <c r="UBX753" s="456"/>
      <c r="UBY753" s="456"/>
      <c r="UBZ753" s="456"/>
      <c r="UCA753" s="456"/>
      <c r="UCB753" s="456"/>
      <c r="UCC753" s="456"/>
      <c r="UCD753" s="456"/>
      <c r="UCE753" s="456"/>
      <c r="UCF753" s="456"/>
      <c r="UCG753" s="456"/>
      <c r="UCH753" s="456"/>
      <c r="UCI753" s="456"/>
      <c r="UCJ753" s="456"/>
      <c r="UCK753" s="456"/>
      <c r="UCL753" s="456"/>
      <c r="UCM753" s="456"/>
      <c r="UCN753" s="456"/>
      <c r="UCO753" s="456"/>
      <c r="UCP753" s="456"/>
      <c r="UCQ753" s="456"/>
      <c r="UCR753" s="456"/>
      <c r="UCS753" s="456"/>
      <c r="UCT753" s="456"/>
      <c r="UCU753" s="456"/>
      <c r="UCV753" s="456"/>
      <c r="UCW753" s="456"/>
      <c r="UCX753" s="456"/>
      <c r="UCY753" s="456"/>
      <c r="UCZ753" s="456"/>
      <c r="UDA753" s="456"/>
      <c r="UDB753" s="456"/>
      <c r="UDC753" s="456"/>
      <c r="UDD753" s="456"/>
      <c r="UDE753" s="456"/>
      <c r="UDF753" s="456"/>
      <c r="UDG753" s="456"/>
      <c r="UDH753" s="456"/>
      <c r="UDI753" s="456"/>
      <c r="UDJ753" s="456"/>
      <c r="UDK753" s="456"/>
      <c r="UDL753" s="456"/>
      <c r="UDM753" s="456"/>
      <c r="UDN753" s="456"/>
      <c r="UDO753" s="456"/>
      <c r="UDP753" s="456"/>
      <c r="UDQ753" s="456"/>
      <c r="UDR753" s="456"/>
      <c r="UDS753" s="456"/>
      <c r="UDT753" s="456"/>
      <c r="UDU753" s="456"/>
      <c r="UDV753" s="456"/>
      <c r="UDW753" s="456"/>
      <c r="UDX753" s="456"/>
      <c r="UDY753" s="456"/>
      <c r="UDZ753" s="456"/>
      <c r="UEA753" s="456"/>
      <c r="UEB753" s="456"/>
      <c r="UEC753" s="456"/>
      <c r="UED753" s="456"/>
      <c r="UEE753" s="456"/>
      <c r="UEF753" s="456"/>
      <c r="UEG753" s="456"/>
      <c r="UEH753" s="456"/>
      <c r="UEI753" s="456"/>
      <c r="UEJ753" s="456"/>
      <c r="UEK753" s="456"/>
      <c r="UEL753" s="456"/>
      <c r="UEM753" s="456"/>
      <c r="UEN753" s="456"/>
      <c r="UEO753" s="456"/>
      <c r="UEP753" s="456"/>
      <c r="UEQ753" s="456"/>
      <c r="UER753" s="456"/>
      <c r="UES753" s="456"/>
      <c r="UET753" s="456"/>
      <c r="UEU753" s="456"/>
      <c r="UEV753" s="456"/>
      <c r="UEW753" s="456"/>
      <c r="UEX753" s="456"/>
      <c r="UEY753" s="456"/>
      <c r="UEZ753" s="456"/>
      <c r="UFA753" s="456"/>
      <c r="UFB753" s="456"/>
      <c r="UFC753" s="456"/>
      <c r="UFD753" s="456"/>
      <c r="UFE753" s="456"/>
      <c r="UFF753" s="456"/>
      <c r="UFG753" s="456"/>
      <c r="UFH753" s="456"/>
      <c r="UFI753" s="456"/>
      <c r="UFJ753" s="456"/>
      <c r="UFK753" s="456"/>
      <c r="UFL753" s="456"/>
      <c r="UFM753" s="456"/>
      <c r="UFN753" s="456"/>
      <c r="UFO753" s="456"/>
      <c r="UFP753" s="456"/>
      <c r="UFQ753" s="456"/>
      <c r="UFR753" s="456"/>
      <c r="UFS753" s="456"/>
      <c r="UFT753" s="456"/>
      <c r="UFU753" s="456"/>
      <c r="UFV753" s="456"/>
      <c r="UFW753" s="456"/>
      <c r="UFX753" s="456"/>
      <c r="UFY753" s="456"/>
      <c r="UFZ753" s="456"/>
      <c r="UGA753" s="456"/>
      <c r="UGB753" s="456"/>
      <c r="UGC753" s="456"/>
      <c r="UGD753" s="456"/>
      <c r="UGE753" s="456"/>
      <c r="UGF753" s="456"/>
      <c r="UGG753" s="456"/>
      <c r="UGH753" s="456"/>
      <c r="UGI753" s="456"/>
      <c r="UGJ753" s="456"/>
      <c r="UGK753" s="456"/>
      <c r="UGL753" s="456"/>
      <c r="UGM753" s="456"/>
      <c r="UGN753" s="456"/>
      <c r="UGO753" s="456"/>
      <c r="UGP753" s="456"/>
      <c r="UGQ753" s="456"/>
      <c r="UGR753" s="456"/>
      <c r="UGS753" s="456"/>
      <c r="UGT753" s="456"/>
      <c r="UGU753" s="456"/>
      <c r="UGV753" s="456"/>
      <c r="UGW753" s="456"/>
      <c r="UGX753" s="456"/>
      <c r="UGY753" s="456"/>
      <c r="UGZ753" s="456"/>
      <c r="UHA753" s="456"/>
      <c r="UHB753" s="456"/>
      <c r="UHC753" s="456"/>
      <c r="UHD753" s="456"/>
      <c r="UHE753" s="456"/>
      <c r="UHF753" s="456"/>
      <c r="UHG753" s="456"/>
      <c r="UHH753" s="456"/>
      <c r="UHI753" s="456"/>
      <c r="UHJ753" s="456"/>
      <c r="UHK753" s="456"/>
      <c r="UHL753" s="456"/>
      <c r="UHM753" s="456"/>
      <c r="UHN753" s="456"/>
      <c r="UHO753" s="456"/>
      <c r="UHP753" s="456"/>
      <c r="UHQ753" s="456"/>
      <c r="UHR753" s="456"/>
      <c r="UHS753" s="456"/>
      <c r="UHT753" s="456"/>
      <c r="UHU753" s="456"/>
      <c r="UHV753" s="456"/>
      <c r="UHW753" s="456"/>
      <c r="UHX753" s="456"/>
      <c r="UHY753" s="456"/>
      <c r="UHZ753" s="456"/>
      <c r="UIA753" s="456"/>
      <c r="UIB753" s="456"/>
      <c r="UIC753" s="456"/>
      <c r="UID753" s="456"/>
      <c r="UIE753" s="456"/>
      <c r="UIF753" s="456"/>
      <c r="UIG753" s="456"/>
      <c r="UIH753" s="456"/>
      <c r="UII753" s="456"/>
      <c r="UIJ753" s="456"/>
      <c r="UIK753" s="456"/>
      <c r="UIL753" s="456"/>
      <c r="UIM753" s="456"/>
      <c r="UIN753" s="456"/>
      <c r="UIO753" s="456"/>
      <c r="UIP753" s="456"/>
      <c r="UIQ753" s="456"/>
      <c r="UIR753" s="456"/>
      <c r="UIS753" s="456"/>
      <c r="UIT753" s="456"/>
      <c r="UIU753" s="456"/>
      <c r="UIV753" s="456"/>
      <c r="UIW753" s="456"/>
      <c r="UIX753" s="456"/>
      <c r="UIY753" s="456"/>
      <c r="UIZ753" s="456"/>
      <c r="UJA753" s="456"/>
      <c r="UJB753" s="456"/>
      <c r="UJC753" s="456"/>
      <c r="UJD753" s="456"/>
      <c r="UJE753" s="456"/>
      <c r="UJF753" s="456"/>
      <c r="UJG753" s="456"/>
      <c r="UJH753" s="456"/>
      <c r="UJI753" s="456"/>
      <c r="UJJ753" s="456"/>
      <c r="UJK753" s="456"/>
      <c r="UJL753" s="456"/>
      <c r="UJM753" s="456"/>
      <c r="UJN753" s="456"/>
      <c r="UJO753" s="456"/>
      <c r="UJP753" s="456"/>
      <c r="UJQ753" s="456"/>
      <c r="UJR753" s="456"/>
      <c r="UJS753" s="456"/>
      <c r="UJT753" s="456"/>
      <c r="UJU753" s="456"/>
      <c r="UJV753" s="456"/>
      <c r="UJW753" s="456"/>
      <c r="UJX753" s="456"/>
      <c r="UJY753" s="456"/>
      <c r="UJZ753" s="456"/>
      <c r="UKA753" s="456"/>
      <c r="UKB753" s="456"/>
      <c r="UKC753" s="456"/>
      <c r="UKD753" s="456"/>
      <c r="UKE753" s="456"/>
      <c r="UKF753" s="456"/>
      <c r="UKG753" s="456"/>
      <c r="UKH753" s="456"/>
      <c r="UKI753" s="456"/>
      <c r="UKJ753" s="456"/>
      <c r="UKK753" s="456"/>
      <c r="UKL753" s="456"/>
      <c r="UKM753" s="456"/>
      <c r="UKN753" s="456"/>
      <c r="UKO753" s="456"/>
      <c r="UKP753" s="456"/>
      <c r="UKQ753" s="456"/>
      <c r="UKR753" s="456"/>
      <c r="UKS753" s="456"/>
      <c r="UKT753" s="456"/>
      <c r="UKU753" s="456"/>
      <c r="UKV753" s="456"/>
      <c r="UKW753" s="456"/>
      <c r="UKX753" s="456"/>
      <c r="UKY753" s="456"/>
      <c r="UKZ753" s="456"/>
      <c r="ULA753" s="456"/>
      <c r="ULB753" s="456"/>
      <c r="ULC753" s="456"/>
      <c r="ULD753" s="456"/>
      <c r="ULE753" s="456"/>
      <c r="ULF753" s="456"/>
      <c r="ULG753" s="456"/>
      <c r="ULH753" s="456"/>
      <c r="ULI753" s="456"/>
      <c r="ULJ753" s="456"/>
      <c r="ULK753" s="456"/>
      <c r="ULL753" s="456"/>
      <c r="ULM753" s="456"/>
      <c r="ULN753" s="456"/>
      <c r="ULO753" s="456"/>
      <c r="ULP753" s="456"/>
      <c r="ULQ753" s="456"/>
      <c r="ULR753" s="456"/>
      <c r="ULS753" s="456"/>
      <c r="ULT753" s="456"/>
      <c r="ULU753" s="456"/>
      <c r="ULV753" s="456"/>
      <c r="ULW753" s="456"/>
      <c r="ULX753" s="456"/>
      <c r="ULY753" s="456"/>
      <c r="ULZ753" s="456"/>
      <c r="UMA753" s="456"/>
      <c r="UMB753" s="456"/>
      <c r="UMC753" s="456"/>
      <c r="UMD753" s="456"/>
      <c r="UME753" s="456"/>
      <c r="UMF753" s="456"/>
      <c r="UMG753" s="456"/>
      <c r="UMH753" s="456"/>
      <c r="UMI753" s="456"/>
      <c r="UMJ753" s="456"/>
      <c r="UMK753" s="456"/>
      <c r="UML753" s="456"/>
      <c r="UMM753" s="456"/>
      <c r="UMN753" s="456"/>
      <c r="UMO753" s="456"/>
      <c r="UMP753" s="456"/>
      <c r="UMQ753" s="456"/>
      <c r="UMR753" s="456"/>
      <c r="UMS753" s="456"/>
      <c r="UMT753" s="456"/>
      <c r="UMU753" s="456"/>
      <c r="UMV753" s="456"/>
      <c r="UMW753" s="456"/>
      <c r="UMX753" s="456"/>
      <c r="UMY753" s="456"/>
      <c r="UMZ753" s="456"/>
      <c r="UNA753" s="456"/>
      <c r="UNB753" s="456"/>
      <c r="UNC753" s="456"/>
      <c r="UND753" s="456"/>
      <c r="UNE753" s="456"/>
      <c r="UNF753" s="456"/>
      <c r="UNG753" s="456"/>
      <c r="UNH753" s="456"/>
      <c r="UNI753" s="456"/>
      <c r="UNJ753" s="456"/>
      <c r="UNK753" s="456"/>
      <c r="UNL753" s="456"/>
      <c r="UNM753" s="456"/>
      <c r="UNN753" s="456"/>
      <c r="UNO753" s="456"/>
      <c r="UNP753" s="456"/>
      <c r="UNQ753" s="456"/>
      <c r="UNR753" s="456"/>
      <c r="UNS753" s="456"/>
      <c r="UNT753" s="456"/>
      <c r="UNU753" s="456"/>
      <c r="UNV753" s="456"/>
      <c r="UNW753" s="456"/>
      <c r="UNX753" s="456"/>
      <c r="UNY753" s="456"/>
      <c r="UNZ753" s="456"/>
      <c r="UOA753" s="456"/>
      <c r="UOB753" s="456"/>
      <c r="UOC753" s="456"/>
      <c r="UOD753" s="456"/>
      <c r="UOE753" s="456"/>
      <c r="UOF753" s="456"/>
      <c r="UOG753" s="456"/>
      <c r="UOH753" s="456"/>
      <c r="UOI753" s="456"/>
      <c r="UOJ753" s="456"/>
      <c r="UOK753" s="456"/>
      <c r="UOL753" s="456"/>
      <c r="UOM753" s="456"/>
      <c r="UON753" s="456"/>
      <c r="UOO753" s="456"/>
      <c r="UOP753" s="456"/>
      <c r="UOQ753" s="456"/>
      <c r="UOR753" s="456"/>
      <c r="UOS753" s="456"/>
      <c r="UOT753" s="456"/>
      <c r="UOU753" s="456"/>
      <c r="UOV753" s="456"/>
      <c r="UOW753" s="456"/>
      <c r="UOX753" s="456"/>
      <c r="UOY753" s="456"/>
      <c r="UOZ753" s="456"/>
      <c r="UPA753" s="456"/>
      <c r="UPB753" s="456"/>
      <c r="UPC753" s="456"/>
      <c r="UPD753" s="456"/>
      <c r="UPE753" s="456"/>
      <c r="UPF753" s="456"/>
      <c r="UPG753" s="456"/>
      <c r="UPH753" s="456"/>
      <c r="UPI753" s="456"/>
      <c r="UPJ753" s="456"/>
      <c r="UPK753" s="456"/>
      <c r="UPL753" s="456"/>
      <c r="UPM753" s="456"/>
      <c r="UPN753" s="456"/>
      <c r="UPO753" s="456"/>
      <c r="UPP753" s="456"/>
      <c r="UPQ753" s="456"/>
      <c r="UPR753" s="456"/>
      <c r="UPS753" s="456"/>
      <c r="UPT753" s="456"/>
      <c r="UPU753" s="456"/>
      <c r="UPV753" s="456"/>
      <c r="UPW753" s="456"/>
      <c r="UPX753" s="456"/>
      <c r="UPY753" s="456"/>
      <c r="UPZ753" s="456"/>
      <c r="UQA753" s="456"/>
      <c r="UQB753" s="456"/>
      <c r="UQC753" s="456"/>
      <c r="UQD753" s="456"/>
      <c r="UQE753" s="456"/>
      <c r="UQF753" s="456"/>
      <c r="UQG753" s="456"/>
      <c r="UQH753" s="456"/>
      <c r="UQI753" s="456"/>
      <c r="UQJ753" s="456"/>
      <c r="UQK753" s="456"/>
      <c r="UQL753" s="456"/>
      <c r="UQM753" s="456"/>
      <c r="UQN753" s="456"/>
      <c r="UQO753" s="456"/>
      <c r="UQP753" s="456"/>
      <c r="UQQ753" s="456"/>
      <c r="UQR753" s="456"/>
      <c r="UQS753" s="456"/>
      <c r="UQT753" s="456"/>
      <c r="UQU753" s="456"/>
      <c r="UQV753" s="456"/>
      <c r="UQW753" s="456"/>
      <c r="UQX753" s="456"/>
      <c r="UQY753" s="456"/>
      <c r="UQZ753" s="456"/>
      <c r="URA753" s="456"/>
      <c r="URB753" s="456"/>
      <c r="URC753" s="456"/>
      <c r="URD753" s="456"/>
      <c r="URE753" s="456"/>
      <c r="URF753" s="456"/>
      <c r="URG753" s="456"/>
      <c r="URH753" s="456"/>
      <c r="URI753" s="456"/>
      <c r="URJ753" s="456"/>
      <c r="URK753" s="456"/>
      <c r="URL753" s="456"/>
      <c r="URM753" s="456"/>
      <c r="URN753" s="456"/>
      <c r="URO753" s="456"/>
      <c r="URP753" s="456"/>
      <c r="URQ753" s="456"/>
      <c r="URR753" s="456"/>
      <c r="URS753" s="456"/>
      <c r="URT753" s="456"/>
      <c r="URU753" s="456"/>
      <c r="URV753" s="456"/>
      <c r="URW753" s="456"/>
      <c r="URX753" s="456"/>
      <c r="URY753" s="456"/>
      <c r="URZ753" s="456"/>
      <c r="USA753" s="456"/>
      <c r="USB753" s="456"/>
      <c r="USC753" s="456"/>
      <c r="USD753" s="456"/>
      <c r="USE753" s="456"/>
      <c r="USF753" s="456"/>
      <c r="USG753" s="456"/>
      <c r="USH753" s="456"/>
      <c r="USI753" s="456"/>
      <c r="USJ753" s="456"/>
      <c r="USK753" s="456"/>
      <c r="USL753" s="456"/>
      <c r="USM753" s="456"/>
      <c r="USN753" s="456"/>
      <c r="USO753" s="456"/>
      <c r="USP753" s="456"/>
      <c r="USQ753" s="456"/>
      <c r="USR753" s="456"/>
      <c r="USS753" s="456"/>
      <c r="UST753" s="456"/>
      <c r="USU753" s="456"/>
      <c r="USV753" s="456"/>
      <c r="USW753" s="456"/>
      <c r="USX753" s="456"/>
      <c r="USY753" s="456"/>
      <c r="USZ753" s="456"/>
      <c r="UTA753" s="456"/>
      <c r="UTB753" s="456"/>
      <c r="UTC753" s="456"/>
      <c r="UTD753" s="456"/>
      <c r="UTE753" s="456"/>
      <c r="UTF753" s="456"/>
      <c r="UTG753" s="456"/>
      <c r="UTH753" s="456"/>
      <c r="UTI753" s="456"/>
      <c r="UTJ753" s="456"/>
      <c r="UTK753" s="456"/>
      <c r="UTL753" s="456"/>
      <c r="UTM753" s="456"/>
      <c r="UTN753" s="456"/>
      <c r="UTO753" s="456"/>
      <c r="UTP753" s="456"/>
      <c r="UTQ753" s="456"/>
      <c r="UTR753" s="456"/>
      <c r="UTS753" s="456"/>
      <c r="UTT753" s="456"/>
      <c r="UTU753" s="456"/>
      <c r="UTV753" s="456"/>
      <c r="UTW753" s="456"/>
      <c r="UTX753" s="456"/>
      <c r="UTY753" s="456"/>
      <c r="UTZ753" s="456"/>
      <c r="UUA753" s="456"/>
      <c r="UUB753" s="456"/>
      <c r="UUC753" s="456"/>
      <c r="UUD753" s="456"/>
      <c r="UUE753" s="456"/>
      <c r="UUF753" s="456"/>
      <c r="UUG753" s="456"/>
      <c r="UUH753" s="456"/>
      <c r="UUI753" s="456"/>
      <c r="UUJ753" s="456"/>
      <c r="UUK753" s="456"/>
      <c r="UUL753" s="456"/>
      <c r="UUM753" s="456"/>
      <c r="UUN753" s="456"/>
      <c r="UUO753" s="456"/>
      <c r="UUP753" s="456"/>
      <c r="UUQ753" s="456"/>
      <c r="UUR753" s="456"/>
      <c r="UUS753" s="456"/>
      <c r="UUT753" s="456"/>
      <c r="UUU753" s="456"/>
      <c r="UUV753" s="456"/>
      <c r="UUW753" s="456"/>
      <c r="UUX753" s="456"/>
      <c r="UUY753" s="456"/>
      <c r="UUZ753" s="456"/>
      <c r="UVA753" s="456"/>
      <c r="UVB753" s="456"/>
      <c r="UVC753" s="456"/>
      <c r="UVD753" s="456"/>
      <c r="UVE753" s="456"/>
      <c r="UVF753" s="456"/>
      <c r="UVG753" s="456"/>
      <c r="UVH753" s="456"/>
      <c r="UVI753" s="456"/>
      <c r="UVJ753" s="456"/>
      <c r="UVK753" s="456"/>
      <c r="UVL753" s="456"/>
      <c r="UVM753" s="456"/>
      <c r="UVN753" s="456"/>
      <c r="UVO753" s="456"/>
      <c r="UVP753" s="456"/>
      <c r="UVQ753" s="456"/>
      <c r="UVR753" s="456"/>
      <c r="UVS753" s="456"/>
      <c r="UVT753" s="456"/>
      <c r="UVU753" s="456"/>
      <c r="UVV753" s="456"/>
      <c r="UVW753" s="456"/>
      <c r="UVX753" s="456"/>
      <c r="UVY753" s="456"/>
      <c r="UVZ753" s="456"/>
      <c r="UWA753" s="456"/>
      <c r="UWB753" s="456"/>
      <c r="UWC753" s="456"/>
      <c r="UWD753" s="456"/>
      <c r="UWE753" s="456"/>
      <c r="UWF753" s="456"/>
      <c r="UWG753" s="456"/>
      <c r="UWH753" s="456"/>
      <c r="UWI753" s="456"/>
      <c r="UWJ753" s="456"/>
      <c r="UWK753" s="456"/>
      <c r="UWL753" s="456"/>
      <c r="UWM753" s="456"/>
      <c r="UWN753" s="456"/>
      <c r="UWO753" s="456"/>
      <c r="UWP753" s="456"/>
      <c r="UWQ753" s="456"/>
      <c r="UWR753" s="456"/>
      <c r="UWS753" s="456"/>
      <c r="UWT753" s="456"/>
      <c r="UWU753" s="456"/>
      <c r="UWV753" s="456"/>
      <c r="UWW753" s="456"/>
      <c r="UWX753" s="456"/>
      <c r="UWY753" s="456"/>
      <c r="UWZ753" s="456"/>
      <c r="UXA753" s="456"/>
      <c r="UXB753" s="456"/>
      <c r="UXC753" s="456"/>
      <c r="UXD753" s="456"/>
      <c r="UXE753" s="456"/>
      <c r="UXF753" s="456"/>
      <c r="UXG753" s="456"/>
      <c r="UXH753" s="456"/>
      <c r="UXI753" s="456"/>
      <c r="UXJ753" s="456"/>
      <c r="UXK753" s="456"/>
      <c r="UXL753" s="456"/>
      <c r="UXM753" s="456"/>
      <c r="UXN753" s="456"/>
      <c r="UXO753" s="456"/>
      <c r="UXP753" s="456"/>
      <c r="UXQ753" s="456"/>
      <c r="UXR753" s="456"/>
      <c r="UXS753" s="456"/>
      <c r="UXT753" s="456"/>
      <c r="UXU753" s="456"/>
      <c r="UXV753" s="456"/>
      <c r="UXW753" s="456"/>
      <c r="UXX753" s="456"/>
      <c r="UXY753" s="456"/>
      <c r="UXZ753" s="456"/>
      <c r="UYA753" s="456"/>
      <c r="UYB753" s="456"/>
      <c r="UYC753" s="456"/>
      <c r="UYD753" s="456"/>
      <c r="UYE753" s="456"/>
      <c r="UYF753" s="456"/>
      <c r="UYG753" s="456"/>
      <c r="UYH753" s="456"/>
      <c r="UYI753" s="456"/>
      <c r="UYJ753" s="456"/>
      <c r="UYK753" s="456"/>
      <c r="UYL753" s="456"/>
      <c r="UYM753" s="456"/>
      <c r="UYN753" s="456"/>
      <c r="UYO753" s="456"/>
      <c r="UYP753" s="456"/>
      <c r="UYQ753" s="456"/>
      <c r="UYR753" s="456"/>
      <c r="UYS753" s="456"/>
      <c r="UYT753" s="456"/>
      <c r="UYU753" s="456"/>
      <c r="UYV753" s="456"/>
      <c r="UYW753" s="456"/>
      <c r="UYX753" s="456"/>
      <c r="UYY753" s="456"/>
      <c r="UYZ753" s="456"/>
      <c r="UZA753" s="456"/>
      <c r="UZB753" s="456"/>
      <c r="UZC753" s="456"/>
      <c r="UZD753" s="456"/>
      <c r="UZE753" s="456"/>
      <c r="UZF753" s="456"/>
      <c r="UZG753" s="456"/>
      <c r="UZH753" s="456"/>
      <c r="UZI753" s="456"/>
      <c r="UZJ753" s="456"/>
      <c r="UZK753" s="456"/>
      <c r="UZL753" s="456"/>
      <c r="UZM753" s="456"/>
      <c r="UZN753" s="456"/>
      <c r="UZO753" s="456"/>
      <c r="UZP753" s="456"/>
      <c r="UZQ753" s="456"/>
      <c r="UZR753" s="456"/>
      <c r="UZS753" s="456"/>
      <c r="UZT753" s="456"/>
      <c r="UZU753" s="456"/>
      <c r="UZV753" s="456"/>
      <c r="UZW753" s="456"/>
      <c r="UZX753" s="456"/>
      <c r="UZY753" s="456"/>
      <c r="UZZ753" s="456"/>
      <c r="VAA753" s="456"/>
      <c r="VAB753" s="456"/>
      <c r="VAC753" s="456"/>
      <c r="VAD753" s="456"/>
      <c r="VAE753" s="456"/>
      <c r="VAF753" s="456"/>
      <c r="VAG753" s="456"/>
      <c r="VAH753" s="456"/>
      <c r="VAI753" s="456"/>
      <c r="VAJ753" s="456"/>
      <c r="VAK753" s="456"/>
      <c r="VAL753" s="456"/>
      <c r="VAM753" s="456"/>
      <c r="VAN753" s="456"/>
      <c r="VAO753" s="456"/>
      <c r="VAP753" s="456"/>
      <c r="VAQ753" s="456"/>
      <c r="VAR753" s="456"/>
      <c r="VAS753" s="456"/>
      <c r="VAT753" s="456"/>
      <c r="VAU753" s="456"/>
      <c r="VAV753" s="456"/>
      <c r="VAW753" s="456"/>
      <c r="VAX753" s="456"/>
      <c r="VAY753" s="456"/>
      <c r="VAZ753" s="456"/>
      <c r="VBA753" s="456"/>
      <c r="VBB753" s="456"/>
      <c r="VBC753" s="456"/>
      <c r="VBD753" s="456"/>
      <c r="VBE753" s="456"/>
      <c r="VBF753" s="456"/>
      <c r="VBG753" s="456"/>
      <c r="VBH753" s="456"/>
      <c r="VBI753" s="456"/>
      <c r="VBJ753" s="456"/>
      <c r="VBK753" s="456"/>
      <c r="VBL753" s="456"/>
      <c r="VBM753" s="456"/>
      <c r="VBN753" s="456"/>
      <c r="VBO753" s="456"/>
      <c r="VBP753" s="456"/>
      <c r="VBQ753" s="456"/>
      <c r="VBR753" s="456"/>
      <c r="VBS753" s="456"/>
      <c r="VBT753" s="456"/>
      <c r="VBU753" s="456"/>
      <c r="VBV753" s="456"/>
      <c r="VBW753" s="456"/>
      <c r="VBX753" s="456"/>
      <c r="VBY753" s="456"/>
      <c r="VBZ753" s="456"/>
      <c r="VCA753" s="456"/>
      <c r="VCB753" s="456"/>
      <c r="VCC753" s="456"/>
      <c r="VCD753" s="456"/>
      <c r="VCE753" s="456"/>
      <c r="VCF753" s="456"/>
      <c r="VCG753" s="456"/>
      <c r="VCH753" s="456"/>
      <c r="VCI753" s="456"/>
      <c r="VCJ753" s="456"/>
      <c r="VCK753" s="456"/>
      <c r="VCL753" s="456"/>
      <c r="VCM753" s="456"/>
      <c r="VCN753" s="456"/>
      <c r="VCO753" s="456"/>
      <c r="VCP753" s="456"/>
      <c r="VCQ753" s="456"/>
      <c r="VCR753" s="456"/>
      <c r="VCS753" s="456"/>
      <c r="VCT753" s="456"/>
      <c r="VCU753" s="456"/>
      <c r="VCV753" s="456"/>
      <c r="VCW753" s="456"/>
      <c r="VCX753" s="456"/>
      <c r="VCY753" s="456"/>
      <c r="VCZ753" s="456"/>
      <c r="VDA753" s="456"/>
      <c r="VDB753" s="456"/>
      <c r="VDC753" s="456"/>
      <c r="VDD753" s="456"/>
      <c r="VDE753" s="456"/>
      <c r="VDF753" s="456"/>
      <c r="VDG753" s="456"/>
      <c r="VDH753" s="456"/>
      <c r="VDI753" s="456"/>
      <c r="VDJ753" s="456"/>
      <c r="VDK753" s="456"/>
      <c r="VDL753" s="456"/>
      <c r="VDM753" s="456"/>
      <c r="VDN753" s="456"/>
      <c r="VDO753" s="456"/>
      <c r="VDP753" s="456"/>
      <c r="VDQ753" s="456"/>
      <c r="VDR753" s="456"/>
      <c r="VDS753" s="456"/>
      <c r="VDT753" s="456"/>
      <c r="VDU753" s="456"/>
      <c r="VDV753" s="456"/>
      <c r="VDW753" s="456"/>
      <c r="VDX753" s="456"/>
      <c r="VDY753" s="456"/>
      <c r="VDZ753" s="456"/>
      <c r="VEA753" s="456"/>
      <c r="VEB753" s="456"/>
      <c r="VEC753" s="456"/>
      <c r="VED753" s="456"/>
      <c r="VEE753" s="456"/>
      <c r="VEF753" s="456"/>
      <c r="VEG753" s="456"/>
      <c r="VEH753" s="456"/>
      <c r="VEI753" s="456"/>
      <c r="VEJ753" s="456"/>
      <c r="VEK753" s="456"/>
      <c r="VEL753" s="456"/>
      <c r="VEM753" s="456"/>
      <c r="VEN753" s="456"/>
      <c r="VEO753" s="456"/>
      <c r="VEP753" s="456"/>
      <c r="VEQ753" s="456"/>
      <c r="VER753" s="456"/>
      <c r="VES753" s="456"/>
      <c r="VET753" s="456"/>
      <c r="VEU753" s="456"/>
      <c r="VEV753" s="456"/>
      <c r="VEW753" s="456"/>
      <c r="VEX753" s="456"/>
      <c r="VEY753" s="456"/>
      <c r="VEZ753" s="456"/>
      <c r="VFA753" s="456"/>
      <c r="VFB753" s="456"/>
      <c r="VFC753" s="456"/>
      <c r="VFD753" s="456"/>
      <c r="VFE753" s="456"/>
      <c r="VFF753" s="456"/>
      <c r="VFG753" s="456"/>
      <c r="VFH753" s="456"/>
      <c r="VFI753" s="456"/>
      <c r="VFJ753" s="456"/>
      <c r="VFK753" s="456"/>
      <c r="VFL753" s="456"/>
      <c r="VFM753" s="456"/>
      <c r="VFN753" s="456"/>
      <c r="VFO753" s="456"/>
      <c r="VFP753" s="456"/>
      <c r="VFQ753" s="456"/>
      <c r="VFR753" s="456"/>
      <c r="VFS753" s="456"/>
      <c r="VFT753" s="456"/>
      <c r="VFU753" s="456"/>
      <c r="VFV753" s="456"/>
      <c r="VFW753" s="456"/>
      <c r="VFX753" s="456"/>
      <c r="VFY753" s="456"/>
      <c r="VFZ753" s="456"/>
      <c r="VGA753" s="456"/>
      <c r="VGB753" s="456"/>
      <c r="VGC753" s="456"/>
      <c r="VGD753" s="456"/>
      <c r="VGE753" s="456"/>
      <c r="VGF753" s="456"/>
      <c r="VGG753" s="456"/>
      <c r="VGH753" s="456"/>
      <c r="VGI753" s="456"/>
      <c r="VGJ753" s="456"/>
      <c r="VGK753" s="456"/>
      <c r="VGL753" s="456"/>
      <c r="VGM753" s="456"/>
      <c r="VGN753" s="456"/>
      <c r="VGO753" s="456"/>
      <c r="VGP753" s="456"/>
      <c r="VGQ753" s="456"/>
      <c r="VGR753" s="456"/>
      <c r="VGS753" s="456"/>
      <c r="VGT753" s="456"/>
      <c r="VGU753" s="456"/>
      <c r="VGV753" s="456"/>
      <c r="VGW753" s="456"/>
      <c r="VGX753" s="456"/>
      <c r="VGY753" s="456"/>
      <c r="VGZ753" s="456"/>
      <c r="VHA753" s="456"/>
      <c r="VHB753" s="456"/>
      <c r="VHC753" s="456"/>
      <c r="VHD753" s="456"/>
      <c r="VHE753" s="456"/>
      <c r="VHF753" s="456"/>
      <c r="VHG753" s="456"/>
      <c r="VHH753" s="456"/>
      <c r="VHI753" s="456"/>
      <c r="VHJ753" s="456"/>
      <c r="VHK753" s="456"/>
      <c r="VHL753" s="456"/>
      <c r="VHM753" s="456"/>
      <c r="VHN753" s="456"/>
      <c r="VHO753" s="456"/>
      <c r="VHP753" s="456"/>
      <c r="VHQ753" s="456"/>
      <c r="VHR753" s="456"/>
      <c r="VHS753" s="456"/>
      <c r="VHT753" s="456"/>
      <c r="VHU753" s="456"/>
      <c r="VHV753" s="456"/>
      <c r="VHW753" s="456"/>
      <c r="VHX753" s="456"/>
      <c r="VHY753" s="456"/>
      <c r="VHZ753" s="456"/>
      <c r="VIA753" s="456"/>
      <c r="VIB753" s="456"/>
      <c r="VIC753" s="456"/>
      <c r="VID753" s="456"/>
      <c r="VIE753" s="456"/>
      <c r="VIF753" s="456"/>
      <c r="VIG753" s="456"/>
      <c r="VIH753" s="456"/>
      <c r="VII753" s="456"/>
      <c r="VIJ753" s="456"/>
      <c r="VIK753" s="456"/>
      <c r="VIL753" s="456"/>
      <c r="VIM753" s="456"/>
      <c r="VIN753" s="456"/>
      <c r="VIO753" s="456"/>
      <c r="VIP753" s="456"/>
      <c r="VIQ753" s="456"/>
      <c r="VIR753" s="456"/>
      <c r="VIS753" s="456"/>
      <c r="VIT753" s="456"/>
      <c r="VIU753" s="456"/>
      <c r="VIV753" s="456"/>
      <c r="VIW753" s="456"/>
      <c r="VIX753" s="456"/>
      <c r="VIY753" s="456"/>
      <c r="VIZ753" s="456"/>
      <c r="VJA753" s="456"/>
      <c r="VJB753" s="456"/>
      <c r="VJC753" s="456"/>
      <c r="VJD753" s="456"/>
      <c r="VJE753" s="456"/>
      <c r="VJF753" s="456"/>
      <c r="VJG753" s="456"/>
      <c r="VJH753" s="456"/>
      <c r="VJI753" s="456"/>
      <c r="VJJ753" s="456"/>
      <c r="VJK753" s="456"/>
      <c r="VJL753" s="456"/>
      <c r="VJM753" s="456"/>
      <c r="VJN753" s="456"/>
      <c r="VJO753" s="456"/>
      <c r="VJP753" s="456"/>
      <c r="VJQ753" s="456"/>
      <c r="VJR753" s="456"/>
      <c r="VJS753" s="456"/>
      <c r="VJT753" s="456"/>
      <c r="VJU753" s="456"/>
      <c r="VJV753" s="456"/>
      <c r="VJW753" s="456"/>
      <c r="VJX753" s="456"/>
      <c r="VJY753" s="456"/>
      <c r="VJZ753" s="456"/>
      <c r="VKA753" s="456"/>
      <c r="VKB753" s="456"/>
      <c r="VKC753" s="456"/>
      <c r="VKD753" s="456"/>
      <c r="VKE753" s="456"/>
      <c r="VKF753" s="456"/>
      <c r="VKG753" s="456"/>
      <c r="VKH753" s="456"/>
      <c r="VKI753" s="456"/>
      <c r="VKJ753" s="456"/>
      <c r="VKK753" s="456"/>
      <c r="VKL753" s="456"/>
      <c r="VKM753" s="456"/>
      <c r="VKN753" s="456"/>
      <c r="VKO753" s="456"/>
      <c r="VKP753" s="456"/>
      <c r="VKQ753" s="456"/>
      <c r="VKR753" s="456"/>
      <c r="VKS753" s="456"/>
      <c r="VKT753" s="456"/>
      <c r="VKU753" s="456"/>
      <c r="VKV753" s="456"/>
      <c r="VKW753" s="456"/>
      <c r="VKX753" s="456"/>
      <c r="VKY753" s="456"/>
      <c r="VKZ753" s="456"/>
      <c r="VLA753" s="456"/>
      <c r="VLB753" s="456"/>
      <c r="VLC753" s="456"/>
      <c r="VLD753" s="456"/>
      <c r="VLE753" s="456"/>
      <c r="VLF753" s="456"/>
      <c r="VLG753" s="456"/>
      <c r="VLH753" s="456"/>
      <c r="VLI753" s="456"/>
      <c r="VLJ753" s="456"/>
      <c r="VLK753" s="456"/>
      <c r="VLL753" s="456"/>
      <c r="VLM753" s="456"/>
      <c r="VLN753" s="456"/>
      <c r="VLO753" s="456"/>
      <c r="VLP753" s="456"/>
      <c r="VLQ753" s="456"/>
      <c r="VLR753" s="456"/>
      <c r="VLS753" s="456"/>
      <c r="VLT753" s="456"/>
      <c r="VLU753" s="456"/>
      <c r="VLV753" s="456"/>
      <c r="VLW753" s="456"/>
      <c r="VLX753" s="456"/>
      <c r="VLY753" s="456"/>
      <c r="VLZ753" s="456"/>
      <c r="VMA753" s="456"/>
      <c r="VMB753" s="456"/>
      <c r="VMC753" s="456"/>
      <c r="VMD753" s="456"/>
      <c r="VME753" s="456"/>
      <c r="VMF753" s="456"/>
      <c r="VMG753" s="456"/>
      <c r="VMH753" s="456"/>
      <c r="VMI753" s="456"/>
      <c r="VMJ753" s="456"/>
      <c r="VMK753" s="456"/>
      <c r="VML753" s="456"/>
      <c r="VMM753" s="456"/>
      <c r="VMN753" s="456"/>
      <c r="VMO753" s="456"/>
      <c r="VMP753" s="456"/>
      <c r="VMQ753" s="456"/>
      <c r="VMR753" s="456"/>
      <c r="VMS753" s="456"/>
      <c r="VMT753" s="456"/>
      <c r="VMU753" s="456"/>
      <c r="VMV753" s="456"/>
      <c r="VMW753" s="456"/>
      <c r="VMX753" s="456"/>
      <c r="VMY753" s="456"/>
      <c r="VMZ753" s="456"/>
      <c r="VNA753" s="456"/>
      <c r="VNB753" s="456"/>
      <c r="VNC753" s="456"/>
      <c r="VND753" s="456"/>
      <c r="VNE753" s="456"/>
      <c r="VNF753" s="456"/>
      <c r="VNG753" s="456"/>
      <c r="VNH753" s="456"/>
      <c r="VNI753" s="456"/>
      <c r="VNJ753" s="456"/>
      <c r="VNK753" s="456"/>
      <c r="VNL753" s="456"/>
      <c r="VNM753" s="456"/>
      <c r="VNN753" s="456"/>
      <c r="VNO753" s="456"/>
      <c r="VNP753" s="456"/>
      <c r="VNQ753" s="456"/>
      <c r="VNR753" s="456"/>
      <c r="VNS753" s="456"/>
      <c r="VNT753" s="456"/>
      <c r="VNU753" s="456"/>
      <c r="VNV753" s="456"/>
      <c r="VNW753" s="456"/>
      <c r="VNX753" s="456"/>
      <c r="VNY753" s="456"/>
      <c r="VNZ753" s="456"/>
      <c r="VOA753" s="456"/>
      <c r="VOB753" s="456"/>
      <c r="VOC753" s="456"/>
      <c r="VOD753" s="456"/>
      <c r="VOE753" s="456"/>
      <c r="VOF753" s="456"/>
      <c r="VOG753" s="456"/>
      <c r="VOH753" s="456"/>
      <c r="VOI753" s="456"/>
      <c r="VOJ753" s="456"/>
      <c r="VOK753" s="456"/>
      <c r="VOL753" s="456"/>
      <c r="VOM753" s="456"/>
      <c r="VON753" s="456"/>
      <c r="VOO753" s="456"/>
      <c r="VOP753" s="456"/>
      <c r="VOQ753" s="456"/>
      <c r="VOR753" s="456"/>
      <c r="VOS753" s="456"/>
      <c r="VOT753" s="456"/>
      <c r="VOU753" s="456"/>
      <c r="VOV753" s="456"/>
      <c r="VOW753" s="456"/>
      <c r="VOX753" s="456"/>
      <c r="VOY753" s="456"/>
      <c r="VOZ753" s="456"/>
      <c r="VPA753" s="456"/>
      <c r="VPB753" s="456"/>
      <c r="VPC753" s="456"/>
      <c r="VPD753" s="456"/>
      <c r="VPE753" s="456"/>
      <c r="VPF753" s="456"/>
      <c r="VPG753" s="456"/>
      <c r="VPH753" s="456"/>
      <c r="VPI753" s="456"/>
      <c r="VPJ753" s="456"/>
      <c r="VPK753" s="456"/>
      <c r="VPL753" s="456"/>
      <c r="VPM753" s="456"/>
      <c r="VPN753" s="456"/>
      <c r="VPO753" s="456"/>
      <c r="VPP753" s="456"/>
      <c r="VPQ753" s="456"/>
      <c r="VPR753" s="456"/>
      <c r="VPS753" s="456"/>
      <c r="VPT753" s="456"/>
      <c r="VPU753" s="456"/>
      <c r="VPV753" s="456"/>
      <c r="VPW753" s="456"/>
      <c r="VPX753" s="456"/>
      <c r="VPY753" s="456"/>
      <c r="VPZ753" s="456"/>
      <c r="VQA753" s="456"/>
      <c r="VQB753" s="456"/>
      <c r="VQC753" s="456"/>
      <c r="VQD753" s="456"/>
      <c r="VQE753" s="456"/>
      <c r="VQF753" s="456"/>
      <c r="VQG753" s="456"/>
      <c r="VQH753" s="456"/>
      <c r="VQI753" s="456"/>
      <c r="VQJ753" s="456"/>
      <c r="VQK753" s="456"/>
      <c r="VQL753" s="456"/>
      <c r="VQM753" s="456"/>
      <c r="VQN753" s="456"/>
      <c r="VQO753" s="456"/>
      <c r="VQP753" s="456"/>
      <c r="VQQ753" s="456"/>
      <c r="VQR753" s="456"/>
      <c r="VQS753" s="456"/>
      <c r="VQT753" s="456"/>
      <c r="VQU753" s="456"/>
      <c r="VQV753" s="456"/>
      <c r="VQW753" s="456"/>
      <c r="VQX753" s="456"/>
      <c r="VQY753" s="456"/>
      <c r="VQZ753" s="456"/>
      <c r="VRA753" s="456"/>
      <c r="VRB753" s="456"/>
      <c r="VRC753" s="456"/>
      <c r="VRD753" s="456"/>
      <c r="VRE753" s="456"/>
      <c r="VRF753" s="456"/>
      <c r="VRG753" s="456"/>
      <c r="VRH753" s="456"/>
      <c r="VRI753" s="456"/>
      <c r="VRJ753" s="456"/>
      <c r="VRK753" s="456"/>
      <c r="VRL753" s="456"/>
      <c r="VRM753" s="456"/>
      <c r="VRN753" s="456"/>
      <c r="VRO753" s="456"/>
      <c r="VRP753" s="456"/>
      <c r="VRQ753" s="456"/>
      <c r="VRR753" s="456"/>
      <c r="VRS753" s="456"/>
      <c r="VRT753" s="456"/>
      <c r="VRU753" s="456"/>
      <c r="VRV753" s="456"/>
      <c r="VRW753" s="456"/>
      <c r="VRX753" s="456"/>
      <c r="VRY753" s="456"/>
      <c r="VRZ753" s="456"/>
      <c r="VSA753" s="456"/>
      <c r="VSB753" s="456"/>
      <c r="VSC753" s="456"/>
      <c r="VSD753" s="456"/>
      <c r="VSE753" s="456"/>
      <c r="VSF753" s="456"/>
      <c r="VSG753" s="456"/>
      <c r="VSH753" s="456"/>
      <c r="VSI753" s="456"/>
      <c r="VSJ753" s="456"/>
      <c r="VSK753" s="456"/>
      <c r="VSL753" s="456"/>
      <c r="VSM753" s="456"/>
      <c r="VSN753" s="456"/>
      <c r="VSO753" s="456"/>
      <c r="VSP753" s="456"/>
      <c r="VSQ753" s="456"/>
      <c r="VSR753" s="456"/>
      <c r="VSS753" s="456"/>
      <c r="VST753" s="456"/>
      <c r="VSU753" s="456"/>
      <c r="VSV753" s="456"/>
      <c r="VSW753" s="456"/>
      <c r="VSX753" s="456"/>
      <c r="VSY753" s="456"/>
      <c r="VSZ753" s="456"/>
      <c r="VTA753" s="456"/>
      <c r="VTB753" s="456"/>
      <c r="VTC753" s="456"/>
      <c r="VTD753" s="456"/>
      <c r="VTE753" s="456"/>
      <c r="VTF753" s="456"/>
      <c r="VTG753" s="456"/>
      <c r="VTH753" s="456"/>
      <c r="VTI753" s="456"/>
      <c r="VTJ753" s="456"/>
      <c r="VTK753" s="456"/>
      <c r="VTL753" s="456"/>
      <c r="VTM753" s="456"/>
      <c r="VTN753" s="456"/>
      <c r="VTO753" s="456"/>
      <c r="VTP753" s="456"/>
      <c r="VTQ753" s="456"/>
      <c r="VTR753" s="456"/>
      <c r="VTS753" s="456"/>
      <c r="VTT753" s="456"/>
      <c r="VTU753" s="456"/>
      <c r="VTV753" s="456"/>
      <c r="VTW753" s="456"/>
      <c r="VTX753" s="456"/>
      <c r="VTY753" s="456"/>
      <c r="VTZ753" s="456"/>
      <c r="VUA753" s="456"/>
      <c r="VUB753" s="456"/>
      <c r="VUC753" s="456"/>
      <c r="VUD753" s="456"/>
      <c r="VUE753" s="456"/>
      <c r="VUF753" s="456"/>
      <c r="VUG753" s="456"/>
      <c r="VUH753" s="456"/>
      <c r="VUI753" s="456"/>
      <c r="VUJ753" s="456"/>
      <c r="VUK753" s="456"/>
      <c r="VUL753" s="456"/>
      <c r="VUM753" s="456"/>
      <c r="VUN753" s="456"/>
      <c r="VUO753" s="456"/>
      <c r="VUP753" s="456"/>
      <c r="VUQ753" s="456"/>
      <c r="VUR753" s="456"/>
      <c r="VUS753" s="456"/>
      <c r="VUT753" s="456"/>
      <c r="VUU753" s="456"/>
      <c r="VUV753" s="456"/>
      <c r="VUW753" s="456"/>
      <c r="VUX753" s="456"/>
      <c r="VUY753" s="456"/>
      <c r="VUZ753" s="456"/>
      <c r="VVA753" s="456"/>
      <c r="VVB753" s="456"/>
      <c r="VVC753" s="456"/>
      <c r="VVD753" s="456"/>
      <c r="VVE753" s="456"/>
      <c r="VVF753" s="456"/>
      <c r="VVG753" s="456"/>
      <c r="VVH753" s="456"/>
      <c r="VVI753" s="456"/>
      <c r="VVJ753" s="456"/>
      <c r="VVK753" s="456"/>
      <c r="VVL753" s="456"/>
      <c r="VVM753" s="456"/>
      <c r="VVN753" s="456"/>
      <c r="VVO753" s="456"/>
      <c r="VVP753" s="456"/>
      <c r="VVQ753" s="456"/>
      <c r="VVR753" s="456"/>
      <c r="VVS753" s="456"/>
      <c r="VVT753" s="456"/>
      <c r="VVU753" s="456"/>
      <c r="VVV753" s="456"/>
      <c r="VVW753" s="456"/>
      <c r="VVX753" s="456"/>
      <c r="VVY753" s="456"/>
      <c r="VVZ753" s="456"/>
      <c r="VWA753" s="456"/>
      <c r="VWB753" s="456"/>
      <c r="VWC753" s="456"/>
      <c r="VWD753" s="456"/>
      <c r="VWE753" s="456"/>
      <c r="VWF753" s="456"/>
      <c r="VWG753" s="456"/>
      <c r="VWH753" s="456"/>
      <c r="VWI753" s="456"/>
      <c r="VWJ753" s="456"/>
      <c r="VWK753" s="456"/>
      <c r="VWL753" s="456"/>
      <c r="VWM753" s="456"/>
      <c r="VWN753" s="456"/>
      <c r="VWO753" s="456"/>
      <c r="VWP753" s="456"/>
      <c r="VWQ753" s="456"/>
      <c r="VWR753" s="456"/>
      <c r="VWS753" s="456"/>
      <c r="VWT753" s="456"/>
      <c r="VWU753" s="456"/>
      <c r="VWV753" s="456"/>
      <c r="VWW753" s="456"/>
      <c r="VWX753" s="456"/>
      <c r="VWY753" s="456"/>
      <c r="VWZ753" s="456"/>
      <c r="VXA753" s="456"/>
      <c r="VXB753" s="456"/>
      <c r="VXC753" s="456"/>
      <c r="VXD753" s="456"/>
      <c r="VXE753" s="456"/>
      <c r="VXF753" s="456"/>
      <c r="VXG753" s="456"/>
      <c r="VXH753" s="456"/>
      <c r="VXI753" s="456"/>
      <c r="VXJ753" s="456"/>
      <c r="VXK753" s="456"/>
      <c r="VXL753" s="456"/>
      <c r="VXM753" s="456"/>
      <c r="VXN753" s="456"/>
      <c r="VXO753" s="456"/>
      <c r="VXP753" s="456"/>
      <c r="VXQ753" s="456"/>
      <c r="VXR753" s="456"/>
      <c r="VXS753" s="456"/>
      <c r="VXT753" s="456"/>
      <c r="VXU753" s="456"/>
      <c r="VXV753" s="456"/>
      <c r="VXW753" s="456"/>
      <c r="VXX753" s="456"/>
      <c r="VXY753" s="456"/>
      <c r="VXZ753" s="456"/>
      <c r="VYA753" s="456"/>
      <c r="VYB753" s="456"/>
      <c r="VYC753" s="456"/>
      <c r="VYD753" s="456"/>
      <c r="VYE753" s="456"/>
      <c r="VYF753" s="456"/>
      <c r="VYG753" s="456"/>
      <c r="VYH753" s="456"/>
      <c r="VYI753" s="456"/>
      <c r="VYJ753" s="456"/>
      <c r="VYK753" s="456"/>
      <c r="VYL753" s="456"/>
      <c r="VYM753" s="456"/>
      <c r="VYN753" s="456"/>
      <c r="VYO753" s="456"/>
      <c r="VYP753" s="456"/>
      <c r="VYQ753" s="456"/>
      <c r="VYR753" s="456"/>
      <c r="VYS753" s="456"/>
      <c r="VYT753" s="456"/>
      <c r="VYU753" s="456"/>
      <c r="VYV753" s="456"/>
      <c r="VYW753" s="456"/>
      <c r="VYX753" s="456"/>
      <c r="VYY753" s="456"/>
      <c r="VYZ753" s="456"/>
      <c r="VZA753" s="456"/>
      <c r="VZB753" s="456"/>
      <c r="VZC753" s="456"/>
      <c r="VZD753" s="456"/>
      <c r="VZE753" s="456"/>
      <c r="VZF753" s="456"/>
      <c r="VZG753" s="456"/>
      <c r="VZH753" s="456"/>
      <c r="VZI753" s="456"/>
      <c r="VZJ753" s="456"/>
      <c r="VZK753" s="456"/>
      <c r="VZL753" s="456"/>
      <c r="VZM753" s="456"/>
      <c r="VZN753" s="456"/>
      <c r="VZO753" s="456"/>
      <c r="VZP753" s="456"/>
      <c r="VZQ753" s="456"/>
      <c r="VZR753" s="456"/>
      <c r="VZS753" s="456"/>
      <c r="VZT753" s="456"/>
      <c r="VZU753" s="456"/>
      <c r="VZV753" s="456"/>
      <c r="VZW753" s="456"/>
      <c r="VZX753" s="456"/>
      <c r="VZY753" s="456"/>
      <c r="VZZ753" s="456"/>
      <c r="WAA753" s="456"/>
      <c r="WAB753" s="456"/>
      <c r="WAC753" s="456"/>
      <c r="WAD753" s="456"/>
      <c r="WAE753" s="456"/>
      <c r="WAF753" s="456"/>
      <c r="WAG753" s="456"/>
      <c r="WAH753" s="456"/>
      <c r="WAI753" s="456"/>
      <c r="WAJ753" s="456"/>
      <c r="WAK753" s="456"/>
      <c r="WAL753" s="456"/>
      <c r="WAM753" s="456"/>
      <c r="WAN753" s="456"/>
      <c r="WAO753" s="456"/>
      <c r="WAP753" s="456"/>
      <c r="WAQ753" s="456"/>
      <c r="WAR753" s="456"/>
      <c r="WAS753" s="456"/>
      <c r="WAT753" s="456"/>
      <c r="WAU753" s="456"/>
      <c r="WAV753" s="456"/>
      <c r="WAW753" s="456"/>
      <c r="WAX753" s="456"/>
      <c r="WAY753" s="456"/>
      <c r="WAZ753" s="456"/>
      <c r="WBA753" s="456"/>
      <c r="WBB753" s="456"/>
      <c r="WBC753" s="456"/>
      <c r="WBD753" s="456"/>
      <c r="WBE753" s="456"/>
      <c r="WBF753" s="456"/>
      <c r="WBG753" s="456"/>
      <c r="WBH753" s="456"/>
      <c r="WBI753" s="456"/>
      <c r="WBJ753" s="456"/>
      <c r="WBK753" s="456"/>
      <c r="WBL753" s="456"/>
      <c r="WBM753" s="456"/>
      <c r="WBN753" s="456"/>
      <c r="WBO753" s="456"/>
      <c r="WBP753" s="456"/>
      <c r="WBQ753" s="456"/>
      <c r="WBR753" s="456"/>
      <c r="WBS753" s="456"/>
      <c r="WBT753" s="456"/>
      <c r="WBU753" s="456"/>
      <c r="WBV753" s="456"/>
      <c r="WBW753" s="456"/>
      <c r="WBX753" s="456"/>
      <c r="WBY753" s="456"/>
      <c r="WBZ753" s="456"/>
      <c r="WCA753" s="456"/>
      <c r="WCB753" s="456"/>
      <c r="WCC753" s="456"/>
      <c r="WCD753" s="456"/>
      <c r="WCE753" s="456"/>
      <c r="WCF753" s="456"/>
      <c r="WCG753" s="456"/>
      <c r="WCH753" s="456"/>
      <c r="WCI753" s="456"/>
      <c r="WCJ753" s="456"/>
      <c r="WCK753" s="456"/>
      <c r="WCL753" s="456"/>
      <c r="WCM753" s="456"/>
      <c r="WCN753" s="456"/>
      <c r="WCO753" s="456"/>
      <c r="WCP753" s="456"/>
      <c r="WCQ753" s="456"/>
      <c r="WCR753" s="456"/>
      <c r="WCS753" s="456"/>
      <c r="WCT753" s="456"/>
      <c r="WCU753" s="456"/>
      <c r="WCV753" s="456"/>
      <c r="WCW753" s="456"/>
      <c r="WCX753" s="456"/>
      <c r="WCY753" s="456"/>
      <c r="WCZ753" s="456"/>
      <c r="WDA753" s="456"/>
      <c r="WDB753" s="456"/>
      <c r="WDC753" s="456"/>
      <c r="WDD753" s="456"/>
      <c r="WDE753" s="456"/>
      <c r="WDF753" s="456"/>
      <c r="WDG753" s="456"/>
      <c r="WDH753" s="456"/>
      <c r="WDI753" s="456"/>
      <c r="WDJ753" s="456"/>
      <c r="WDK753" s="456"/>
      <c r="WDL753" s="456"/>
      <c r="WDM753" s="456"/>
      <c r="WDN753" s="456"/>
      <c r="WDO753" s="456"/>
      <c r="WDP753" s="456"/>
      <c r="WDQ753" s="456"/>
      <c r="WDR753" s="456"/>
      <c r="WDS753" s="456"/>
      <c r="WDT753" s="456"/>
      <c r="WDU753" s="456"/>
      <c r="WDV753" s="456"/>
      <c r="WDW753" s="456"/>
      <c r="WDX753" s="456"/>
      <c r="WDY753" s="456"/>
      <c r="WDZ753" s="456"/>
      <c r="WEA753" s="456"/>
      <c r="WEB753" s="456"/>
      <c r="WEC753" s="456"/>
      <c r="WED753" s="456"/>
      <c r="WEE753" s="456"/>
      <c r="WEF753" s="456"/>
      <c r="WEG753" s="456"/>
      <c r="WEH753" s="456"/>
      <c r="WEI753" s="456"/>
      <c r="WEJ753" s="456"/>
      <c r="WEK753" s="456"/>
      <c r="WEL753" s="456"/>
      <c r="WEM753" s="456"/>
      <c r="WEN753" s="456"/>
      <c r="WEO753" s="456"/>
      <c r="WEP753" s="456"/>
      <c r="WEQ753" s="456"/>
      <c r="WER753" s="456"/>
      <c r="WES753" s="456"/>
      <c r="WET753" s="456"/>
      <c r="WEU753" s="456"/>
      <c r="WEV753" s="456"/>
      <c r="WEW753" s="456"/>
      <c r="WEX753" s="456"/>
      <c r="WEY753" s="456"/>
      <c r="WEZ753" s="456"/>
      <c r="WFA753" s="456"/>
      <c r="WFB753" s="456"/>
      <c r="WFC753" s="456"/>
      <c r="WFD753" s="456"/>
      <c r="WFE753" s="456"/>
      <c r="WFF753" s="456"/>
      <c r="WFG753" s="456"/>
      <c r="WFH753" s="456"/>
      <c r="WFI753" s="456"/>
      <c r="WFJ753" s="456"/>
      <c r="WFK753" s="456"/>
      <c r="WFL753" s="456"/>
      <c r="WFM753" s="456"/>
      <c r="WFN753" s="456"/>
      <c r="WFO753" s="456"/>
      <c r="WFP753" s="456"/>
      <c r="WFQ753" s="456"/>
      <c r="WFR753" s="456"/>
      <c r="WFS753" s="456"/>
      <c r="WFT753" s="456"/>
      <c r="WFU753" s="456"/>
      <c r="WFV753" s="456"/>
      <c r="WFW753" s="456"/>
      <c r="WFX753" s="456"/>
      <c r="WFY753" s="456"/>
      <c r="WFZ753" s="456"/>
      <c r="WGA753" s="456"/>
      <c r="WGB753" s="456"/>
      <c r="WGC753" s="456"/>
      <c r="WGD753" s="456"/>
      <c r="WGE753" s="456"/>
      <c r="WGF753" s="456"/>
      <c r="WGG753" s="456"/>
      <c r="WGH753" s="456"/>
      <c r="WGI753" s="456"/>
      <c r="WGJ753" s="456"/>
      <c r="WGK753" s="456"/>
      <c r="WGL753" s="456"/>
      <c r="WGM753" s="456"/>
      <c r="WGN753" s="456"/>
      <c r="WGO753" s="456"/>
      <c r="WGP753" s="456"/>
      <c r="WGQ753" s="456"/>
      <c r="WGR753" s="456"/>
      <c r="WGS753" s="456"/>
      <c r="WGT753" s="456"/>
      <c r="WGU753" s="456"/>
      <c r="WGV753" s="456"/>
      <c r="WGW753" s="456"/>
      <c r="WGX753" s="456"/>
      <c r="WGY753" s="456"/>
      <c r="WGZ753" s="456"/>
      <c r="WHA753" s="456"/>
      <c r="WHB753" s="456"/>
      <c r="WHC753" s="456"/>
      <c r="WHD753" s="456"/>
      <c r="WHE753" s="456"/>
      <c r="WHF753" s="456"/>
      <c r="WHG753" s="456"/>
      <c r="WHH753" s="456"/>
      <c r="WHI753" s="456"/>
      <c r="WHJ753" s="456"/>
      <c r="WHK753" s="456"/>
      <c r="WHL753" s="456"/>
      <c r="WHM753" s="456"/>
      <c r="WHN753" s="456"/>
      <c r="WHO753" s="456"/>
      <c r="WHP753" s="456"/>
      <c r="WHQ753" s="456"/>
      <c r="WHR753" s="456"/>
      <c r="WHS753" s="456"/>
      <c r="WHT753" s="456"/>
      <c r="WHU753" s="456"/>
      <c r="WHV753" s="456"/>
      <c r="WHW753" s="456"/>
      <c r="WHX753" s="456"/>
      <c r="WHY753" s="456"/>
      <c r="WHZ753" s="456"/>
      <c r="WIA753" s="456"/>
      <c r="WIB753" s="456"/>
      <c r="WIC753" s="456"/>
      <c r="WID753" s="456"/>
      <c r="WIE753" s="456"/>
      <c r="WIF753" s="456"/>
      <c r="WIG753" s="456"/>
      <c r="WIH753" s="456"/>
      <c r="WII753" s="456"/>
      <c r="WIJ753" s="456"/>
      <c r="WIK753" s="456"/>
      <c r="WIL753" s="456"/>
      <c r="WIM753" s="456"/>
      <c r="WIN753" s="456"/>
      <c r="WIO753" s="456"/>
      <c r="WIP753" s="456"/>
      <c r="WIQ753" s="456"/>
      <c r="WIR753" s="456"/>
      <c r="WIS753" s="456"/>
      <c r="WIT753" s="456"/>
      <c r="WIU753" s="456"/>
      <c r="WIV753" s="456"/>
      <c r="WIW753" s="456"/>
      <c r="WIX753" s="456"/>
      <c r="WIY753" s="456"/>
      <c r="WIZ753" s="456"/>
      <c r="WJA753" s="456"/>
      <c r="WJB753" s="456"/>
      <c r="WJC753" s="456"/>
      <c r="WJD753" s="456"/>
      <c r="WJE753" s="456"/>
      <c r="WJF753" s="456"/>
      <c r="WJG753" s="456"/>
      <c r="WJH753" s="456"/>
      <c r="WJI753" s="456"/>
      <c r="WJJ753" s="456"/>
      <c r="WJK753" s="456"/>
      <c r="WJL753" s="456"/>
      <c r="WJM753" s="456"/>
      <c r="WJN753" s="456"/>
      <c r="WJO753" s="456"/>
      <c r="WJP753" s="456"/>
      <c r="WJQ753" s="456"/>
      <c r="WJR753" s="456"/>
      <c r="WJS753" s="456"/>
      <c r="WJT753" s="456"/>
      <c r="WJU753" s="456"/>
      <c r="WJV753" s="456"/>
      <c r="WJW753" s="456"/>
      <c r="WJX753" s="456"/>
      <c r="WJY753" s="456"/>
      <c r="WJZ753" s="456"/>
      <c r="WKA753" s="456"/>
      <c r="WKB753" s="456"/>
      <c r="WKC753" s="456"/>
      <c r="WKD753" s="456"/>
      <c r="WKE753" s="456"/>
      <c r="WKF753" s="456"/>
      <c r="WKG753" s="456"/>
      <c r="WKH753" s="456"/>
      <c r="WKI753" s="456"/>
      <c r="WKJ753" s="456"/>
      <c r="WKK753" s="456"/>
      <c r="WKL753" s="456"/>
      <c r="WKM753" s="456"/>
      <c r="WKN753" s="456"/>
      <c r="WKO753" s="456"/>
      <c r="WKP753" s="456"/>
      <c r="WKQ753" s="456"/>
      <c r="WKR753" s="456"/>
      <c r="WKS753" s="456"/>
      <c r="WKT753" s="456"/>
      <c r="WKU753" s="456"/>
      <c r="WKV753" s="456"/>
      <c r="WKW753" s="456"/>
      <c r="WKX753" s="456"/>
      <c r="WKY753" s="456"/>
      <c r="WKZ753" s="456"/>
      <c r="WLA753" s="456"/>
      <c r="WLB753" s="456"/>
      <c r="WLC753" s="456"/>
      <c r="WLD753" s="456"/>
      <c r="WLE753" s="456"/>
      <c r="WLF753" s="456"/>
      <c r="WLG753" s="456"/>
      <c r="WLH753" s="456"/>
      <c r="WLI753" s="456"/>
      <c r="WLJ753" s="456"/>
      <c r="WLK753" s="456"/>
      <c r="WLL753" s="456"/>
      <c r="WLM753" s="456"/>
      <c r="WLN753" s="456"/>
      <c r="WLO753" s="456"/>
      <c r="WLP753" s="456"/>
      <c r="WLQ753" s="456"/>
      <c r="WLR753" s="456"/>
      <c r="WLS753" s="456"/>
      <c r="WLT753" s="456"/>
      <c r="WLU753" s="456"/>
      <c r="WLV753" s="456"/>
      <c r="WLW753" s="456"/>
      <c r="WLX753" s="456"/>
      <c r="WLY753" s="456"/>
      <c r="WLZ753" s="456"/>
      <c r="WMA753" s="456"/>
      <c r="WMB753" s="456"/>
      <c r="WMC753" s="456"/>
      <c r="WMD753" s="456"/>
      <c r="WME753" s="456"/>
      <c r="WMF753" s="456"/>
      <c r="WMG753" s="456"/>
      <c r="WMH753" s="456"/>
      <c r="WMI753" s="456"/>
      <c r="WMJ753" s="456"/>
      <c r="WMK753" s="456"/>
      <c r="WML753" s="456"/>
      <c r="WMM753" s="456"/>
      <c r="WMN753" s="456"/>
      <c r="WMO753" s="456"/>
      <c r="WMP753" s="456"/>
      <c r="WMQ753" s="456"/>
      <c r="WMR753" s="456"/>
      <c r="WMS753" s="456"/>
      <c r="WMT753" s="456"/>
      <c r="WMU753" s="456"/>
      <c r="WMV753" s="456"/>
      <c r="WMW753" s="456"/>
      <c r="WMX753" s="456"/>
      <c r="WMY753" s="456"/>
      <c r="WMZ753" s="456"/>
      <c r="WNA753" s="456"/>
      <c r="WNB753" s="456"/>
      <c r="WNC753" s="456"/>
      <c r="WND753" s="456"/>
      <c r="WNE753" s="456"/>
      <c r="WNF753" s="456"/>
      <c r="WNG753" s="456"/>
      <c r="WNH753" s="456"/>
      <c r="WNI753" s="456"/>
      <c r="WNJ753" s="456"/>
      <c r="WNK753" s="456"/>
      <c r="WNL753" s="456"/>
      <c r="WNM753" s="456"/>
      <c r="WNN753" s="456"/>
      <c r="WNO753" s="456"/>
      <c r="WNP753" s="456"/>
      <c r="WNQ753" s="456"/>
      <c r="WNR753" s="456"/>
      <c r="WNS753" s="456"/>
      <c r="WNT753" s="456"/>
      <c r="WNU753" s="456"/>
      <c r="WNV753" s="456"/>
      <c r="WNW753" s="456"/>
      <c r="WNX753" s="456"/>
      <c r="WNY753" s="456"/>
      <c r="WNZ753" s="456"/>
      <c r="WOA753" s="456"/>
      <c r="WOB753" s="456"/>
      <c r="WOC753" s="456"/>
      <c r="WOD753" s="456"/>
      <c r="WOE753" s="456"/>
      <c r="WOF753" s="456"/>
      <c r="WOG753" s="456"/>
      <c r="WOH753" s="456"/>
      <c r="WOI753" s="456"/>
      <c r="WOJ753" s="456"/>
      <c r="WOK753" s="456"/>
      <c r="WOL753" s="456"/>
      <c r="WOM753" s="456"/>
      <c r="WON753" s="456"/>
      <c r="WOO753" s="456"/>
      <c r="WOP753" s="456"/>
      <c r="WOQ753" s="456"/>
      <c r="WOR753" s="456"/>
      <c r="WOS753" s="456"/>
      <c r="WOT753" s="456"/>
      <c r="WOU753" s="456"/>
      <c r="WOV753" s="456"/>
      <c r="WOW753" s="456"/>
      <c r="WOX753" s="456"/>
      <c r="WOY753" s="456"/>
      <c r="WOZ753" s="456"/>
      <c r="WPA753" s="456"/>
      <c r="WPB753" s="456"/>
      <c r="WPC753" s="456"/>
      <c r="WPD753" s="456"/>
      <c r="WPE753" s="456"/>
      <c r="WPF753" s="456"/>
      <c r="WPG753" s="456"/>
      <c r="WPH753" s="456"/>
      <c r="WPI753" s="456"/>
      <c r="WPJ753" s="456"/>
      <c r="WPK753" s="456"/>
      <c r="WPL753" s="456"/>
      <c r="WPM753" s="456"/>
      <c r="WPN753" s="456"/>
      <c r="WPO753" s="456"/>
      <c r="WPP753" s="456"/>
      <c r="WPQ753" s="456"/>
      <c r="WPR753" s="456"/>
      <c r="WPS753" s="456"/>
      <c r="WPT753" s="456"/>
      <c r="WPU753" s="456"/>
      <c r="WPV753" s="456"/>
      <c r="WPW753" s="456"/>
      <c r="WPX753" s="456"/>
      <c r="WPY753" s="456"/>
      <c r="WPZ753" s="456"/>
      <c r="WQA753" s="456"/>
      <c r="WQB753" s="456"/>
      <c r="WQC753" s="456"/>
      <c r="WQD753" s="456"/>
      <c r="WQE753" s="456"/>
      <c r="WQF753" s="456"/>
      <c r="WQG753" s="456"/>
      <c r="WQH753" s="456"/>
      <c r="WQI753" s="456"/>
      <c r="WQJ753" s="456"/>
      <c r="WQK753" s="456"/>
      <c r="WQL753" s="456"/>
      <c r="WQM753" s="456"/>
      <c r="WQN753" s="456"/>
      <c r="WQO753" s="456"/>
      <c r="WQP753" s="456"/>
      <c r="WQQ753" s="456"/>
      <c r="WQR753" s="456"/>
      <c r="WQS753" s="456"/>
      <c r="WQT753" s="456"/>
      <c r="WQU753" s="456"/>
      <c r="WQV753" s="456"/>
      <c r="WQW753" s="456"/>
      <c r="WQX753" s="456"/>
      <c r="WQY753" s="456"/>
      <c r="WQZ753" s="456"/>
      <c r="WRA753" s="456"/>
      <c r="WRB753" s="456"/>
      <c r="WRC753" s="456"/>
      <c r="WRD753" s="456"/>
      <c r="WRE753" s="456"/>
      <c r="WRF753" s="456"/>
      <c r="WRG753" s="456"/>
      <c r="WRH753" s="456"/>
      <c r="WRI753" s="456"/>
      <c r="WRJ753" s="456"/>
      <c r="WRK753" s="456"/>
      <c r="WRL753" s="456"/>
      <c r="WRM753" s="456"/>
      <c r="WRN753" s="456"/>
      <c r="WRO753" s="456"/>
      <c r="WRP753" s="456"/>
      <c r="WRQ753" s="456"/>
      <c r="WRR753" s="456"/>
      <c r="WRS753" s="456"/>
      <c r="WRT753" s="456"/>
      <c r="WRU753" s="456"/>
      <c r="WRV753" s="456"/>
      <c r="WRW753" s="456"/>
      <c r="WRX753" s="456"/>
      <c r="WRY753" s="456"/>
      <c r="WRZ753" s="456"/>
      <c r="WSA753" s="456"/>
      <c r="WSB753" s="456"/>
      <c r="WSC753" s="456"/>
      <c r="WSD753" s="456"/>
      <c r="WSE753" s="456"/>
      <c r="WSF753" s="456"/>
      <c r="WSG753" s="456"/>
      <c r="WSH753" s="456"/>
      <c r="WSI753" s="456"/>
      <c r="WSJ753" s="456"/>
      <c r="WSK753" s="456"/>
      <c r="WSL753" s="456"/>
      <c r="WSM753" s="456"/>
      <c r="WSN753" s="456"/>
      <c r="WSO753" s="456"/>
      <c r="WSP753" s="456"/>
      <c r="WSQ753" s="456"/>
      <c r="WSR753" s="456"/>
      <c r="WSS753" s="456"/>
      <c r="WST753" s="456"/>
      <c r="WSU753" s="456"/>
      <c r="WSV753" s="456"/>
      <c r="WSW753" s="456"/>
      <c r="WSX753" s="456"/>
      <c r="WSY753" s="456"/>
      <c r="WSZ753" s="456"/>
      <c r="WTA753" s="456"/>
      <c r="WTB753" s="456"/>
      <c r="WTC753" s="456"/>
      <c r="WTD753" s="456"/>
      <c r="WTE753" s="456"/>
      <c r="WTF753" s="456"/>
      <c r="WTG753" s="456"/>
      <c r="WTH753" s="456"/>
      <c r="WTI753" s="456"/>
      <c r="WTJ753" s="456"/>
      <c r="WTK753" s="456"/>
      <c r="WTL753" s="456"/>
      <c r="WTM753" s="456"/>
      <c r="WTN753" s="456"/>
      <c r="WTO753" s="456"/>
      <c r="WTP753" s="456"/>
      <c r="WTQ753" s="456"/>
      <c r="WTR753" s="456"/>
      <c r="WTS753" s="456"/>
      <c r="WTT753" s="456"/>
      <c r="WTU753" s="456"/>
      <c r="WTV753" s="456"/>
      <c r="WTW753" s="456"/>
      <c r="WTX753" s="456"/>
      <c r="WTY753" s="456"/>
      <c r="WTZ753" s="456"/>
      <c r="WUA753" s="456"/>
      <c r="WUB753" s="456"/>
      <c r="WUC753" s="456"/>
      <c r="WUD753" s="456"/>
      <c r="WUE753" s="456"/>
      <c r="WUF753" s="456"/>
      <c r="WUG753" s="456"/>
      <c r="WUH753" s="456"/>
      <c r="WUI753" s="456"/>
      <c r="WUJ753" s="456"/>
      <c r="WUK753" s="456"/>
      <c r="WUL753" s="456"/>
      <c r="WUM753" s="456"/>
      <c r="WUN753" s="456"/>
      <c r="WUO753" s="456"/>
      <c r="WUP753" s="456"/>
      <c r="WUQ753" s="456"/>
      <c r="WUR753" s="456"/>
      <c r="WUS753" s="456"/>
      <c r="WUT753" s="456"/>
      <c r="WUU753" s="456"/>
      <c r="WUV753" s="456"/>
      <c r="WUW753" s="456"/>
      <c r="WUX753" s="456"/>
      <c r="WUY753" s="456"/>
      <c r="WUZ753" s="456"/>
      <c r="WVA753" s="456"/>
      <c r="WVB753" s="456"/>
      <c r="WVC753" s="456"/>
      <c r="WVD753" s="456"/>
      <c r="WVE753" s="456"/>
      <c r="WVF753" s="456"/>
      <c r="WVG753" s="456"/>
      <c r="WVH753" s="456"/>
      <c r="WVI753" s="456"/>
      <c r="WVJ753" s="456"/>
      <c r="WVK753" s="456"/>
      <c r="WVL753" s="456"/>
      <c r="WVM753" s="456"/>
      <c r="WVN753" s="456"/>
      <c r="WVO753" s="456"/>
      <c r="WVP753" s="456"/>
      <c r="WVQ753" s="456"/>
      <c r="WVR753" s="456"/>
      <c r="WVS753" s="456"/>
      <c r="WVT753" s="456"/>
      <c r="WVU753" s="456"/>
      <c r="WVV753" s="456"/>
      <c r="WVW753" s="456"/>
      <c r="WVX753" s="456"/>
      <c r="WVY753" s="456"/>
      <c r="WVZ753" s="456"/>
      <c r="WWA753" s="456"/>
      <c r="WWB753" s="456"/>
      <c r="WWC753" s="456"/>
      <c r="WWD753" s="456"/>
      <c r="WWE753" s="456"/>
      <c r="WWF753" s="456"/>
      <c r="WWG753" s="456"/>
      <c r="WWH753" s="456"/>
      <c r="WWI753" s="456"/>
      <c r="WWJ753" s="456"/>
      <c r="WWK753" s="456"/>
      <c r="WWL753" s="456"/>
      <c r="WWM753" s="456"/>
      <c r="WWN753" s="456"/>
      <c r="WWO753" s="456"/>
      <c r="WWP753" s="456"/>
      <c r="WWQ753" s="456"/>
      <c r="WWR753" s="456"/>
      <c r="WWS753" s="456"/>
      <c r="WWT753" s="456"/>
      <c r="WWU753" s="456"/>
      <c r="WWV753" s="456"/>
      <c r="WWW753" s="456"/>
      <c r="WWX753" s="456"/>
      <c r="WWY753" s="456"/>
      <c r="WWZ753" s="456"/>
      <c r="WXA753" s="456"/>
      <c r="WXB753" s="456"/>
      <c r="WXC753" s="456"/>
      <c r="WXD753" s="456"/>
      <c r="WXE753" s="456"/>
      <c r="WXF753" s="456"/>
      <c r="WXG753" s="456"/>
      <c r="WXH753" s="456"/>
      <c r="WXI753" s="456"/>
      <c r="WXJ753" s="456"/>
      <c r="WXK753" s="456"/>
      <c r="WXL753" s="456"/>
      <c r="WXM753" s="456"/>
      <c r="WXN753" s="456"/>
      <c r="WXO753" s="456"/>
      <c r="WXP753" s="456"/>
      <c r="WXQ753" s="456"/>
      <c r="WXR753" s="456"/>
      <c r="WXS753" s="456"/>
      <c r="WXT753" s="456"/>
      <c r="WXU753" s="456"/>
      <c r="WXV753" s="456"/>
      <c r="WXW753" s="456"/>
      <c r="WXX753" s="456"/>
      <c r="WXY753" s="456"/>
      <c r="WXZ753" s="456"/>
      <c r="WYA753" s="456"/>
      <c r="WYB753" s="456"/>
      <c r="WYC753" s="456"/>
      <c r="WYD753" s="456"/>
      <c r="WYE753" s="456"/>
      <c r="WYF753" s="456"/>
      <c r="WYG753" s="456"/>
      <c r="WYH753" s="456"/>
      <c r="WYI753" s="456"/>
      <c r="WYJ753" s="456"/>
      <c r="WYK753" s="456"/>
      <c r="WYL753" s="456"/>
      <c r="WYM753" s="456"/>
      <c r="WYN753" s="456"/>
      <c r="WYO753" s="456"/>
      <c r="WYP753" s="456"/>
      <c r="WYQ753" s="456"/>
      <c r="WYR753" s="456"/>
      <c r="WYS753" s="456"/>
      <c r="WYT753" s="456"/>
      <c r="WYU753" s="456"/>
      <c r="WYV753" s="456"/>
      <c r="WYW753" s="456"/>
      <c r="WYX753" s="456"/>
      <c r="WYY753" s="456"/>
      <c r="WYZ753" s="456"/>
      <c r="WZA753" s="456"/>
      <c r="WZB753" s="456"/>
      <c r="WZC753" s="456"/>
      <c r="WZD753" s="456"/>
      <c r="WZE753" s="456"/>
      <c r="WZF753" s="456"/>
      <c r="WZG753" s="456"/>
      <c r="WZH753" s="456"/>
      <c r="WZI753" s="456"/>
      <c r="WZJ753" s="456"/>
      <c r="WZK753" s="456"/>
      <c r="WZL753" s="456"/>
      <c r="WZM753" s="456"/>
      <c r="WZN753" s="456"/>
      <c r="WZO753" s="456"/>
      <c r="WZP753" s="456"/>
      <c r="WZQ753" s="456"/>
      <c r="WZR753" s="456"/>
      <c r="WZS753" s="456"/>
      <c r="WZT753" s="456"/>
      <c r="WZU753" s="456"/>
      <c r="WZV753" s="456"/>
      <c r="WZW753" s="456"/>
      <c r="WZX753" s="456"/>
      <c r="WZY753" s="456"/>
      <c r="WZZ753" s="456"/>
      <c r="XAA753" s="456"/>
      <c r="XAB753" s="456"/>
      <c r="XAC753" s="456"/>
      <c r="XAD753" s="456"/>
      <c r="XAE753" s="456"/>
      <c r="XAF753" s="456"/>
      <c r="XAG753" s="456"/>
      <c r="XAH753" s="456"/>
      <c r="XAI753" s="456"/>
      <c r="XAJ753" s="456"/>
      <c r="XAK753" s="456"/>
      <c r="XAL753" s="456"/>
      <c r="XAM753" s="456"/>
      <c r="XAN753" s="456"/>
      <c r="XAO753" s="456"/>
      <c r="XAP753" s="456"/>
      <c r="XAQ753" s="456"/>
      <c r="XAR753" s="456"/>
      <c r="XAS753" s="456"/>
      <c r="XAT753" s="456"/>
      <c r="XAU753" s="456"/>
      <c r="XAV753" s="456"/>
      <c r="XAW753" s="456"/>
      <c r="XAX753" s="456"/>
      <c r="XAY753" s="456"/>
      <c r="XAZ753" s="456"/>
      <c r="XBA753" s="456"/>
      <c r="XBB753" s="456"/>
      <c r="XBC753" s="456"/>
      <c r="XBD753" s="456"/>
      <c r="XBE753" s="456"/>
      <c r="XBF753" s="456"/>
      <c r="XBG753" s="456"/>
      <c r="XBH753" s="456"/>
      <c r="XBI753" s="456"/>
      <c r="XBJ753" s="456"/>
      <c r="XBK753" s="456"/>
      <c r="XBL753" s="456"/>
      <c r="XBM753" s="456"/>
      <c r="XBN753" s="456"/>
      <c r="XBO753" s="456"/>
      <c r="XBP753" s="456"/>
      <c r="XBQ753" s="456"/>
      <c r="XBR753" s="456"/>
      <c r="XBS753" s="456"/>
      <c r="XBT753" s="456"/>
      <c r="XBU753" s="456"/>
      <c r="XBV753" s="456"/>
      <c r="XBW753" s="456"/>
      <c r="XBX753" s="456"/>
      <c r="XBY753" s="456"/>
      <c r="XBZ753" s="456"/>
      <c r="XCA753" s="456"/>
      <c r="XCB753" s="456"/>
      <c r="XCC753" s="456"/>
      <c r="XCD753" s="456"/>
      <c r="XCE753" s="456"/>
      <c r="XCF753" s="456"/>
      <c r="XCG753" s="456"/>
      <c r="XCH753" s="456"/>
      <c r="XCI753" s="456"/>
      <c r="XCJ753" s="456"/>
      <c r="XCK753" s="456"/>
      <c r="XCL753" s="456"/>
      <c r="XCM753" s="456"/>
      <c r="XCN753" s="456"/>
      <c r="XCO753" s="456"/>
      <c r="XCP753" s="456"/>
      <c r="XCQ753" s="456"/>
      <c r="XCR753" s="456"/>
      <c r="XCS753" s="456"/>
      <c r="XCT753" s="456"/>
      <c r="XCU753" s="456"/>
      <c r="XCV753" s="456"/>
      <c r="XCW753" s="456"/>
      <c r="XCX753" s="456"/>
      <c r="XCY753" s="456"/>
      <c r="XCZ753" s="456"/>
      <c r="XDA753" s="456"/>
      <c r="XDB753" s="456"/>
      <c r="XDC753" s="456"/>
      <c r="XDD753" s="456"/>
      <c r="XDE753" s="456"/>
      <c r="XDF753" s="456"/>
      <c r="XDG753" s="456"/>
      <c r="XDH753" s="456"/>
      <c r="XDI753" s="456"/>
      <c r="XDJ753" s="456"/>
      <c r="XDK753" s="456"/>
      <c r="XDL753" s="456"/>
      <c r="XDM753" s="456"/>
      <c r="XDN753" s="456"/>
      <c r="XDO753" s="456"/>
      <c r="XDP753" s="456"/>
      <c r="XDQ753" s="456"/>
      <c r="XDR753" s="456"/>
      <c r="XDS753" s="456"/>
      <c r="XDT753" s="456"/>
      <c r="XDU753" s="456"/>
      <c r="XDV753" s="456"/>
      <c r="XDW753" s="456"/>
      <c r="XDX753" s="456"/>
      <c r="XDY753" s="456"/>
      <c r="XDZ753" s="456"/>
      <c r="XEA753" s="456"/>
      <c r="XEB753" s="456"/>
      <c r="XEC753" s="456"/>
      <c r="XED753" s="456"/>
      <c r="XEE753" s="456"/>
      <c r="XEF753" s="456"/>
      <c r="XEG753" s="456"/>
      <c r="XEH753" s="456"/>
      <c r="XEI753" s="456"/>
      <c r="XEJ753" s="456"/>
      <c r="XEK753" s="456"/>
      <c r="XEL753" s="456"/>
      <c r="XEM753" s="456"/>
      <c r="XEN753" s="456"/>
      <c r="XEO753" s="456"/>
      <c r="XEP753" s="456"/>
      <c r="XEQ753" s="456"/>
      <c r="XER753" s="456"/>
      <c r="XES753" s="456"/>
      <c r="XET753" s="456"/>
      <c r="XEU753" s="456"/>
      <c r="XEV753" s="456"/>
      <c r="XEW753" s="456"/>
      <c r="XEX753" s="456"/>
      <c r="XEY753" s="456"/>
      <c r="XEZ753" s="456"/>
      <c r="XFA753" s="456"/>
      <c r="XFB753" s="456"/>
      <c r="XFC753" s="456"/>
    </row>
    <row r="754" spans="1:16383" ht="13.2">
      <c r="A754" s="456"/>
      <c r="B754" s="2098" t="s">
        <v>1275</v>
      </c>
      <c r="C754" s="2098"/>
      <c r="D754" s="2098"/>
      <c r="E754" s="2098"/>
      <c r="F754" s="2098"/>
      <c r="G754" s="2098"/>
      <c r="H754" s="2098"/>
      <c r="I754" s="2098"/>
      <c r="J754" s="2098"/>
      <c r="K754" s="2098"/>
      <c r="L754" s="2098"/>
      <c r="M754" s="2098"/>
      <c r="N754" s="2098"/>
      <c r="O754" s="2098"/>
      <c r="P754" s="2098"/>
      <c r="Q754" s="2098"/>
      <c r="R754" s="2098"/>
      <c r="S754" s="2098"/>
      <c r="T754" s="2098"/>
      <c r="U754" s="2098"/>
      <c r="V754" s="2098"/>
      <c r="W754" s="2098"/>
      <c r="X754" s="2098"/>
      <c r="Y754" s="2098"/>
      <c r="Z754" s="2098"/>
      <c r="AA754" s="2098"/>
      <c r="AB754" s="2098"/>
      <c r="AC754" s="2098"/>
      <c r="AD754" s="2098"/>
      <c r="AE754" s="2098"/>
      <c r="AF754" s="2098"/>
      <c r="AG754" s="2098"/>
      <c r="AH754" s="2098"/>
      <c r="AI754" s="456"/>
      <c r="AJ754" s="456"/>
      <c r="AK754" s="456"/>
      <c r="AL754" s="46"/>
      <c r="AM754" s="151"/>
      <c r="AN754" s="151"/>
      <c r="AO754" s="151"/>
      <c r="AP754" s="151"/>
      <c r="AQ754" s="151"/>
      <c r="AR754" s="151"/>
      <c r="AS754" s="151"/>
      <c r="AT754" s="64"/>
      <c r="AU754" s="64"/>
      <c r="AV754" s="64"/>
      <c r="AW754" s="64"/>
      <c r="AX754" s="64"/>
      <c r="AY754" s="64"/>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5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56"/>
      <c r="DH754" s="456"/>
      <c r="DI754" s="456"/>
      <c r="DJ754" s="456"/>
      <c r="DK754" s="456"/>
      <c r="DL754" s="456"/>
      <c r="DM754" s="456"/>
      <c r="DN754" s="456"/>
      <c r="DO754" s="456"/>
      <c r="DP754" s="456"/>
      <c r="DQ754" s="456"/>
      <c r="DR754" s="456"/>
      <c r="DS754" s="456"/>
      <c r="DT754" s="456"/>
      <c r="DU754" s="456"/>
      <c r="DV754" s="456"/>
      <c r="DW754" s="456"/>
      <c r="DX754" s="456"/>
      <c r="DY754" s="456"/>
      <c r="DZ754" s="456"/>
      <c r="EA754" s="456"/>
      <c r="EB754" s="456"/>
      <c r="EC754" s="456"/>
      <c r="ED754" s="456"/>
      <c r="EE754" s="456"/>
      <c r="EF754" s="456"/>
      <c r="EG754" s="456"/>
      <c r="EH754" s="456"/>
      <c r="EI754" s="456"/>
      <c r="EJ754" s="456"/>
      <c r="EK754" s="456"/>
      <c r="EL754" s="456"/>
      <c r="EM754" s="456"/>
      <c r="EN754" s="456"/>
      <c r="EO754" s="456"/>
      <c r="EP754" s="456"/>
      <c r="EQ754" s="456"/>
      <c r="ER754" s="456"/>
      <c r="ES754" s="456"/>
      <c r="ET754" s="456"/>
      <c r="EU754" s="456"/>
      <c r="EV754" s="456"/>
      <c r="EW754" s="456"/>
      <c r="EX754" s="456"/>
      <c r="EY754" s="456"/>
      <c r="EZ754" s="456"/>
      <c r="FA754" s="456"/>
      <c r="FB754" s="456"/>
      <c r="FC754" s="456"/>
      <c r="FD754" s="456"/>
      <c r="FE754" s="456"/>
      <c r="FF754" s="456"/>
      <c r="FG754" s="456"/>
      <c r="FH754" s="456"/>
      <c r="FI754" s="456"/>
      <c r="FJ754" s="456"/>
      <c r="FK754" s="456"/>
      <c r="FL754" s="456"/>
      <c r="FM754" s="456"/>
      <c r="FN754" s="456"/>
      <c r="FO754" s="456"/>
      <c r="FP754" s="456"/>
      <c r="FQ754" s="456"/>
      <c r="FR754" s="456"/>
      <c r="FS754" s="456"/>
      <c r="FT754" s="456"/>
      <c r="FU754" s="456"/>
      <c r="FV754" s="456"/>
      <c r="FW754" s="456"/>
      <c r="FX754" s="456"/>
      <c r="FY754" s="456"/>
      <c r="FZ754" s="456"/>
      <c r="GA754" s="456"/>
      <c r="GB754" s="456"/>
      <c r="GC754" s="456"/>
      <c r="GD754" s="456"/>
      <c r="GE754" s="456"/>
      <c r="GF754" s="456"/>
      <c r="GG754" s="456"/>
      <c r="GH754" s="456"/>
      <c r="GI754" s="456"/>
      <c r="GJ754" s="456"/>
      <c r="GK754" s="456"/>
      <c r="GL754" s="456"/>
      <c r="GM754" s="456"/>
      <c r="GN754" s="456"/>
      <c r="GO754" s="456"/>
      <c r="GP754" s="456"/>
      <c r="GQ754" s="456"/>
      <c r="GR754" s="456"/>
      <c r="GS754" s="456"/>
      <c r="GT754" s="456"/>
      <c r="GU754" s="456"/>
      <c r="GV754" s="456"/>
      <c r="GW754" s="456"/>
      <c r="GX754" s="456"/>
      <c r="GY754" s="456"/>
      <c r="GZ754" s="456"/>
      <c r="HA754" s="456"/>
      <c r="HB754" s="456"/>
      <c r="HC754" s="456"/>
      <c r="HD754" s="456"/>
      <c r="HE754" s="456"/>
      <c r="HF754" s="456"/>
      <c r="HG754" s="456"/>
      <c r="HH754" s="456"/>
      <c r="HI754" s="456"/>
      <c r="HJ754" s="456"/>
      <c r="HK754" s="456"/>
      <c r="HL754" s="456"/>
      <c r="HM754" s="456"/>
      <c r="HN754" s="456"/>
      <c r="HO754" s="456"/>
      <c r="HP754" s="456"/>
      <c r="HQ754" s="456"/>
      <c r="HR754" s="456"/>
      <c r="HS754" s="456"/>
      <c r="HT754" s="456"/>
      <c r="HU754" s="456"/>
      <c r="HV754" s="456"/>
      <c r="HW754" s="456"/>
      <c r="HX754" s="456"/>
      <c r="HY754" s="456"/>
      <c r="HZ754" s="456"/>
      <c r="IA754" s="456"/>
      <c r="IB754" s="456"/>
      <c r="IC754" s="456"/>
      <c r="ID754" s="456"/>
      <c r="IE754" s="456"/>
      <c r="IF754" s="456"/>
      <c r="IG754" s="456"/>
      <c r="IH754" s="456"/>
      <c r="II754" s="456"/>
      <c r="IJ754" s="456"/>
      <c r="IK754" s="456"/>
      <c r="IL754" s="456"/>
      <c r="IM754" s="456"/>
      <c r="IN754" s="456"/>
      <c r="IO754" s="456"/>
      <c r="IP754" s="456"/>
      <c r="IQ754" s="456"/>
      <c r="IR754" s="456"/>
      <c r="IS754" s="456"/>
      <c r="IT754" s="456"/>
      <c r="IU754" s="456"/>
      <c r="IV754" s="456"/>
      <c r="IW754" s="456"/>
      <c r="IX754" s="456"/>
      <c r="IY754" s="456"/>
      <c r="IZ754" s="456"/>
      <c r="JA754" s="456"/>
      <c r="JB754" s="456"/>
      <c r="JC754" s="456"/>
      <c r="JD754" s="456"/>
      <c r="JE754" s="456"/>
      <c r="JF754" s="456"/>
      <c r="JG754" s="456"/>
      <c r="JH754" s="456"/>
      <c r="JI754" s="456"/>
      <c r="JJ754" s="456"/>
      <c r="JK754" s="456"/>
      <c r="JL754" s="456"/>
      <c r="JM754" s="456"/>
      <c r="JN754" s="456"/>
      <c r="JO754" s="456"/>
      <c r="JP754" s="456"/>
      <c r="JQ754" s="456"/>
      <c r="JR754" s="456"/>
      <c r="JS754" s="456"/>
      <c r="JT754" s="456"/>
      <c r="JU754" s="456"/>
      <c r="JV754" s="456"/>
      <c r="JW754" s="456"/>
      <c r="JX754" s="456"/>
      <c r="JY754" s="456"/>
      <c r="JZ754" s="456"/>
      <c r="KA754" s="456"/>
      <c r="KB754" s="456"/>
      <c r="KC754" s="456"/>
      <c r="KD754" s="456"/>
      <c r="KE754" s="456"/>
      <c r="KF754" s="456"/>
      <c r="KG754" s="456"/>
      <c r="KH754" s="456"/>
      <c r="KI754" s="456"/>
      <c r="KJ754" s="456"/>
      <c r="KK754" s="456"/>
      <c r="KL754" s="456"/>
      <c r="KM754" s="456"/>
      <c r="KN754" s="456"/>
      <c r="KO754" s="456"/>
      <c r="KP754" s="456"/>
      <c r="KQ754" s="456"/>
      <c r="KR754" s="456"/>
      <c r="KS754" s="456"/>
      <c r="KT754" s="456"/>
      <c r="KU754" s="456"/>
      <c r="KV754" s="456"/>
      <c r="KW754" s="456"/>
      <c r="KX754" s="456"/>
      <c r="KY754" s="456"/>
      <c r="KZ754" s="456"/>
      <c r="LA754" s="456"/>
      <c r="LB754" s="456"/>
      <c r="LC754" s="456"/>
      <c r="LD754" s="456"/>
      <c r="LE754" s="456"/>
      <c r="LF754" s="456"/>
      <c r="LG754" s="456"/>
      <c r="LH754" s="456"/>
      <c r="LI754" s="456"/>
      <c r="LJ754" s="456"/>
      <c r="LK754" s="456"/>
      <c r="LL754" s="456"/>
      <c r="LM754" s="456"/>
      <c r="LN754" s="456"/>
      <c r="LO754" s="456"/>
      <c r="LP754" s="456"/>
      <c r="LQ754" s="456"/>
      <c r="LR754" s="456"/>
      <c r="LS754" s="456"/>
      <c r="LT754" s="456"/>
      <c r="LU754" s="456"/>
      <c r="LV754" s="456"/>
      <c r="LW754" s="456"/>
      <c r="LX754" s="456"/>
      <c r="LY754" s="456"/>
      <c r="LZ754" s="456"/>
      <c r="MA754" s="456"/>
      <c r="MB754" s="456"/>
      <c r="MC754" s="456"/>
      <c r="MD754" s="456"/>
      <c r="ME754" s="456"/>
      <c r="MF754" s="456"/>
      <c r="MG754" s="456"/>
      <c r="MH754" s="456"/>
      <c r="MI754" s="456"/>
      <c r="MJ754" s="456"/>
      <c r="MK754" s="456"/>
      <c r="ML754" s="456"/>
      <c r="MM754" s="456"/>
      <c r="MN754" s="456"/>
      <c r="MO754" s="456"/>
      <c r="MP754" s="456"/>
      <c r="MQ754" s="456"/>
      <c r="MR754" s="456"/>
      <c r="MS754" s="456"/>
      <c r="MT754" s="456"/>
      <c r="MU754" s="456"/>
      <c r="MV754" s="456"/>
      <c r="MW754" s="456"/>
      <c r="MX754" s="456"/>
      <c r="MY754" s="456"/>
      <c r="MZ754" s="456"/>
      <c r="NA754" s="456"/>
      <c r="NB754" s="456"/>
      <c r="NC754" s="456"/>
      <c r="ND754" s="456"/>
      <c r="NE754" s="456"/>
      <c r="NF754" s="456"/>
      <c r="NG754" s="456"/>
      <c r="NH754" s="456"/>
      <c r="NI754" s="456"/>
      <c r="NJ754" s="456"/>
      <c r="NK754" s="456"/>
      <c r="NL754" s="456"/>
      <c r="NM754" s="456"/>
      <c r="NN754" s="456"/>
      <c r="NO754" s="456"/>
      <c r="NP754" s="456"/>
      <c r="NQ754" s="456"/>
      <c r="NR754" s="456"/>
      <c r="NS754" s="456"/>
      <c r="NT754" s="456"/>
      <c r="NU754" s="456"/>
      <c r="NV754" s="456"/>
      <c r="NW754" s="456"/>
      <c r="NX754" s="456"/>
      <c r="NY754" s="456"/>
      <c r="NZ754" s="456"/>
      <c r="OA754" s="456"/>
      <c r="OB754" s="456"/>
      <c r="OC754" s="456"/>
      <c r="OD754" s="456"/>
      <c r="OE754" s="456"/>
      <c r="OF754" s="456"/>
      <c r="OG754" s="456"/>
      <c r="OH754" s="456"/>
      <c r="OI754" s="456"/>
      <c r="OJ754" s="456"/>
      <c r="OK754" s="456"/>
      <c r="OL754" s="456"/>
      <c r="OM754" s="456"/>
      <c r="ON754" s="456"/>
      <c r="OO754" s="456"/>
      <c r="OP754" s="456"/>
      <c r="OQ754" s="456"/>
      <c r="OR754" s="456"/>
      <c r="OS754" s="456"/>
      <c r="OT754" s="456"/>
      <c r="OU754" s="456"/>
      <c r="OV754" s="456"/>
      <c r="OW754" s="456"/>
      <c r="OX754" s="456"/>
      <c r="OY754" s="456"/>
      <c r="OZ754" s="456"/>
      <c r="PA754" s="456"/>
      <c r="PB754" s="456"/>
      <c r="PC754" s="456"/>
      <c r="PD754" s="456"/>
      <c r="PE754" s="456"/>
      <c r="PF754" s="456"/>
      <c r="PG754" s="456"/>
      <c r="PH754" s="456"/>
      <c r="PI754" s="456"/>
      <c r="PJ754" s="456"/>
      <c r="PK754" s="456"/>
      <c r="PL754" s="456"/>
      <c r="PM754" s="456"/>
      <c r="PN754" s="456"/>
      <c r="PO754" s="456"/>
      <c r="PP754" s="456"/>
      <c r="PQ754" s="456"/>
      <c r="PR754" s="456"/>
      <c r="PS754" s="456"/>
      <c r="PT754" s="456"/>
      <c r="PU754" s="456"/>
      <c r="PV754" s="456"/>
      <c r="PW754" s="456"/>
      <c r="PX754" s="456"/>
      <c r="PY754" s="456"/>
      <c r="PZ754" s="456"/>
      <c r="QA754" s="456"/>
      <c r="QB754" s="456"/>
      <c r="QC754" s="456"/>
      <c r="QD754" s="456"/>
      <c r="QE754" s="456"/>
      <c r="QF754" s="456"/>
      <c r="QG754" s="456"/>
      <c r="QH754" s="456"/>
      <c r="QI754" s="456"/>
      <c r="QJ754" s="456"/>
      <c r="QK754" s="456"/>
      <c r="QL754" s="456"/>
      <c r="QM754" s="456"/>
      <c r="QN754" s="456"/>
      <c r="QO754" s="456"/>
      <c r="QP754" s="456"/>
      <c r="QQ754" s="456"/>
      <c r="QR754" s="456"/>
      <c r="QS754" s="456"/>
      <c r="QT754" s="456"/>
      <c r="QU754" s="456"/>
      <c r="QV754" s="456"/>
      <c r="QW754" s="456"/>
      <c r="QX754" s="456"/>
      <c r="QY754" s="456"/>
      <c r="QZ754" s="456"/>
      <c r="RA754" s="456"/>
      <c r="RB754" s="456"/>
      <c r="RC754" s="456"/>
      <c r="RD754" s="456"/>
      <c r="RE754" s="456"/>
      <c r="RF754" s="456"/>
      <c r="RG754" s="456"/>
      <c r="RH754" s="456"/>
      <c r="RI754" s="456"/>
      <c r="RJ754" s="456"/>
      <c r="RK754" s="456"/>
      <c r="RL754" s="456"/>
      <c r="RM754" s="456"/>
      <c r="RN754" s="456"/>
      <c r="RO754" s="456"/>
      <c r="RP754" s="456"/>
      <c r="RQ754" s="456"/>
      <c r="RR754" s="456"/>
      <c r="RS754" s="456"/>
      <c r="RT754" s="456"/>
      <c r="RU754" s="456"/>
      <c r="RV754" s="456"/>
      <c r="RW754" s="456"/>
      <c r="RX754" s="456"/>
      <c r="RY754" s="456"/>
      <c r="RZ754" s="456"/>
      <c r="SA754" s="456"/>
      <c r="SB754" s="456"/>
      <c r="SC754" s="456"/>
      <c r="SD754" s="456"/>
      <c r="SE754" s="456"/>
      <c r="SF754" s="456"/>
      <c r="SG754" s="456"/>
      <c r="SH754" s="456"/>
      <c r="SI754" s="456"/>
      <c r="SJ754" s="456"/>
      <c r="SK754" s="456"/>
      <c r="SL754" s="456"/>
      <c r="SM754" s="456"/>
      <c r="SN754" s="456"/>
      <c r="SO754" s="456"/>
      <c r="SP754" s="456"/>
      <c r="SQ754" s="456"/>
      <c r="SR754" s="456"/>
      <c r="SS754" s="456"/>
      <c r="ST754" s="456"/>
      <c r="SU754" s="456"/>
      <c r="SV754" s="456"/>
      <c r="SW754" s="456"/>
      <c r="SX754" s="456"/>
      <c r="SY754" s="456"/>
      <c r="SZ754" s="456"/>
      <c r="TA754" s="456"/>
      <c r="TB754" s="456"/>
      <c r="TC754" s="456"/>
      <c r="TD754" s="456"/>
      <c r="TE754" s="456"/>
      <c r="TF754" s="456"/>
      <c r="TG754" s="456"/>
      <c r="TH754" s="456"/>
      <c r="TI754" s="456"/>
      <c r="TJ754" s="456"/>
      <c r="TK754" s="456"/>
      <c r="TL754" s="456"/>
      <c r="TM754" s="456"/>
      <c r="TN754" s="456"/>
      <c r="TO754" s="456"/>
      <c r="TP754" s="456"/>
      <c r="TQ754" s="456"/>
      <c r="TR754" s="456"/>
      <c r="TS754" s="456"/>
      <c r="TT754" s="456"/>
      <c r="TU754" s="456"/>
      <c r="TV754" s="456"/>
      <c r="TW754" s="456"/>
      <c r="TX754" s="456"/>
      <c r="TY754" s="456"/>
      <c r="TZ754" s="456"/>
      <c r="UA754" s="456"/>
      <c r="UB754" s="456"/>
      <c r="UC754" s="456"/>
      <c r="UD754" s="456"/>
      <c r="UE754" s="456"/>
      <c r="UF754" s="456"/>
      <c r="UG754" s="456"/>
      <c r="UH754" s="456"/>
      <c r="UI754" s="456"/>
      <c r="UJ754" s="456"/>
      <c r="UK754" s="456"/>
      <c r="UL754" s="456"/>
      <c r="UM754" s="456"/>
      <c r="UN754" s="456"/>
      <c r="UO754" s="456"/>
      <c r="UP754" s="456"/>
      <c r="UQ754" s="456"/>
      <c r="UR754" s="456"/>
      <c r="US754" s="456"/>
      <c r="UT754" s="456"/>
      <c r="UU754" s="456"/>
      <c r="UV754" s="456"/>
      <c r="UW754" s="456"/>
      <c r="UX754" s="456"/>
      <c r="UY754" s="456"/>
      <c r="UZ754" s="456"/>
      <c r="VA754" s="456"/>
      <c r="VB754" s="456"/>
      <c r="VC754" s="456"/>
      <c r="VD754" s="456"/>
      <c r="VE754" s="456"/>
      <c r="VF754" s="456"/>
      <c r="VG754" s="456"/>
      <c r="VH754" s="456"/>
      <c r="VI754" s="456"/>
      <c r="VJ754" s="456"/>
      <c r="VK754" s="456"/>
      <c r="VL754" s="456"/>
      <c r="VM754" s="456"/>
      <c r="VN754" s="456"/>
      <c r="VO754" s="456"/>
      <c r="VP754" s="456"/>
      <c r="VQ754" s="456"/>
      <c r="VR754" s="456"/>
      <c r="VS754" s="456"/>
      <c r="VT754" s="456"/>
      <c r="VU754" s="456"/>
      <c r="VV754" s="456"/>
      <c r="VW754" s="456"/>
      <c r="VX754" s="456"/>
      <c r="VY754" s="456"/>
      <c r="VZ754" s="456"/>
      <c r="WA754" s="456"/>
      <c r="WB754" s="456"/>
      <c r="WC754" s="456"/>
      <c r="WD754" s="456"/>
      <c r="WE754" s="456"/>
      <c r="WF754" s="456"/>
      <c r="WG754" s="456"/>
      <c r="WH754" s="456"/>
      <c r="WI754" s="456"/>
      <c r="WJ754" s="456"/>
      <c r="WK754" s="456"/>
      <c r="WL754" s="456"/>
      <c r="WM754" s="456"/>
      <c r="WN754" s="456"/>
      <c r="WO754" s="456"/>
      <c r="WP754" s="456"/>
      <c r="WQ754" s="456"/>
      <c r="WR754" s="456"/>
      <c r="WS754" s="456"/>
      <c r="WT754" s="456"/>
      <c r="WU754" s="456"/>
      <c r="WV754" s="456"/>
      <c r="WW754" s="456"/>
      <c r="WX754" s="456"/>
      <c r="WY754" s="456"/>
      <c r="WZ754" s="456"/>
      <c r="XA754" s="456"/>
      <c r="XB754" s="456"/>
      <c r="XC754" s="456"/>
      <c r="XD754" s="456"/>
      <c r="XE754" s="456"/>
      <c r="XF754" s="456"/>
      <c r="XG754" s="456"/>
      <c r="XH754" s="456"/>
      <c r="XI754" s="456"/>
      <c r="XJ754" s="456"/>
      <c r="XK754" s="456"/>
      <c r="XL754" s="456"/>
      <c r="XM754" s="456"/>
      <c r="XN754" s="456"/>
      <c r="XO754" s="456"/>
      <c r="XP754" s="456"/>
      <c r="XQ754" s="456"/>
      <c r="XR754" s="456"/>
      <c r="XS754" s="456"/>
      <c r="XT754" s="456"/>
      <c r="XU754" s="456"/>
      <c r="XV754" s="456"/>
      <c r="XW754" s="456"/>
      <c r="XX754" s="456"/>
      <c r="XY754" s="456"/>
      <c r="XZ754" s="456"/>
      <c r="YA754" s="456"/>
      <c r="YB754" s="456"/>
      <c r="YC754" s="456"/>
      <c r="YD754" s="456"/>
      <c r="YE754" s="456"/>
      <c r="YF754" s="456"/>
      <c r="YG754" s="456"/>
      <c r="YH754" s="456"/>
      <c r="YI754" s="456"/>
      <c r="YJ754" s="456"/>
      <c r="YK754" s="456"/>
      <c r="YL754" s="456"/>
      <c r="YM754" s="456"/>
      <c r="YN754" s="456"/>
      <c r="YO754" s="456"/>
      <c r="YP754" s="456"/>
      <c r="YQ754" s="456"/>
      <c r="YR754" s="456"/>
      <c r="YS754" s="456"/>
      <c r="YT754" s="456"/>
      <c r="YU754" s="456"/>
      <c r="YV754" s="456"/>
      <c r="YW754" s="456"/>
      <c r="YX754" s="456"/>
      <c r="YY754" s="456"/>
      <c r="YZ754" s="456"/>
      <c r="ZA754" s="456"/>
      <c r="ZB754" s="456"/>
      <c r="ZC754" s="456"/>
      <c r="ZD754" s="456"/>
      <c r="ZE754" s="456"/>
      <c r="ZF754" s="456"/>
      <c r="ZG754" s="456"/>
      <c r="ZH754" s="456"/>
      <c r="ZI754" s="456"/>
      <c r="ZJ754" s="456"/>
      <c r="ZK754" s="456"/>
      <c r="ZL754" s="456"/>
      <c r="ZM754" s="456"/>
      <c r="ZN754" s="456"/>
      <c r="ZO754" s="456"/>
      <c r="ZP754" s="456"/>
      <c r="ZQ754" s="456"/>
      <c r="ZR754" s="456"/>
      <c r="ZS754" s="456"/>
      <c r="ZT754" s="456"/>
      <c r="ZU754" s="456"/>
      <c r="ZV754" s="456"/>
      <c r="ZW754" s="456"/>
      <c r="ZX754" s="456"/>
      <c r="ZY754" s="456"/>
      <c r="ZZ754" s="456"/>
      <c r="AAA754" s="456"/>
      <c r="AAB754" s="456"/>
      <c r="AAC754" s="456"/>
      <c r="AAD754" s="456"/>
      <c r="AAE754" s="456"/>
      <c r="AAF754" s="456"/>
      <c r="AAG754" s="456"/>
      <c r="AAH754" s="456"/>
      <c r="AAI754" s="456"/>
      <c r="AAJ754" s="456"/>
      <c r="AAK754" s="456"/>
      <c r="AAL754" s="456"/>
      <c r="AAM754" s="456"/>
      <c r="AAN754" s="456"/>
      <c r="AAO754" s="456"/>
      <c r="AAP754" s="456"/>
      <c r="AAQ754" s="456"/>
      <c r="AAR754" s="456"/>
      <c r="AAS754" s="456"/>
      <c r="AAT754" s="456"/>
      <c r="AAU754" s="456"/>
      <c r="AAV754" s="456"/>
      <c r="AAW754" s="456"/>
      <c r="AAX754" s="456"/>
      <c r="AAY754" s="456"/>
      <c r="AAZ754" s="456"/>
      <c r="ABA754" s="456"/>
      <c r="ABB754" s="456"/>
      <c r="ABC754" s="456"/>
      <c r="ABD754" s="456"/>
      <c r="ABE754" s="456"/>
      <c r="ABF754" s="456"/>
      <c r="ABG754" s="456"/>
      <c r="ABH754" s="456"/>
      <c r="ABI754" s="456"/>
      <c r="ABJ754" s="456"/>
      <c r="ABK754" s="456"/>
      <c r="ABL754" s="456"/>
      <c r="ABM754" s="456"/>
      <c r="ABN754" s="456"/>
      <c r="ABO754" s="456"/>
      <c r="ABP754" s="456"/>
      <c r="ABQ754" s="456"/>
      <c r="ABR754" s="456"/>
      <c r="ABS754" s="456"/>
      <c r="ABT754" s="456"/>
      <c r="ABU754" s="456"/>
      <c r="ABV754" s="456"/>
      <c r="ABW754" s="456"/>
      <c r="ABX754" s="456"/>
      <c r="ABY754" s="456"/>
      <c r="ABZ754" s="456"/>
      <c r="ACA754" s="456"/>
      <c r="ACB754" s="456"/>
      <c r="ACC754" s="456"/>
      <c r="ACD754" s="456"/>
      <c r="ACE754" s="456"/>
      <c r="ACF754" s="456"/>
      <c r="ACG754" s="456"/>
      <c r="ACH754" s="456"/>
      <c r="ACI754" s="456"/>
      <c r="ACJ754" s="456"/>
      <c r="ACK754" s="456"/>
      <c r="ACL754" s="456"/>
      <c r="ACM754" s="456"/>
      <c r="ACN754" s="456"/>
      <c r="ACO754" s="456"/>
      <c r="ACP754" s="456"/>
      <c r="ACQ754" s="456"/>
      <c r="ACR754" s="456"/>
      <c r="ACS754" s="456"/>
      <c r="ACT754" s="456"/>
      <c r="ACU754" s="456"/>
      <c r="ACV754" s="456"/>
      <c r="ACW754" s="456"/>
      <c r="ACX754" s="456"/>
      <c r="ACY754" s="456"/>
      <c r="ACZ754" s="456"/>
      <c r="ADA754" s="456"/>
      <c r="ADB754" s="456"/>
      <c r="ADC754" s="456"/>
      <c r="ADD754" s="456"/>
      <c r="ADE754" s="456"/>
      <c r="ADF754" s="456"/>
      <c r="ADG754" s="456"/>
      <c r="ADH754" s="456"/>
      <c r="ADI754" s="456"/>
      <c r="ADJ754" s="456"/>
      <c r="ADK754" s="456"/>
      <c r="ADL754" s="456"/>
      <c r="ADM754" s="456"/>
      <c r="ADN754" s="456"/>
      <c r="ADO754" s="456"/>
      <c r="ADP754" s="456"/>
      <c r="ADQ754" s="456"/>
      <c r="ADR754" s="456"/>
      <c r="ADS754" s="456"/>
      <c r="ADT754" s="456"/>
      <c r="ADU754" s="456"/>
      <c r="ADV754" s="456"/>
      <c r="ADW754" s="456"/>
      <c r="ADX754" s="456"/>
      <c r="ADY754" s="456"/>
      <c r="ADZ754" s="456"/>
      <c r="AEA754" s="456"/>
      <c r="AEB754" s="456"/>
      <c r="AEC754" s="456"/>
      <c r="AED754" s="456"/>
      <c r="AEE754" s="456"/>
      <c r="AEF754" s="456"/>
      <c r="AEG754" s="456"/>
      <c r="AEH754" s="456"/>
      <c r="AEI754" s="456"/>
      <c r="AEJ754" s="456"/>
      <c r="AEK754" s="456"/>
      <c r="AEL754" s="456"/>
      <c r="AEM754" s="456"/>
      <c r="AEN754" s="456"/>
      <c r="AEO754" s="456"/>
      <c r="AEP754" s="456"/>
      <c r="AEQ754" s="456"/>
      <c r="AER754" s="456"/>
      <c r="AES754" s="456"/>
      <c r="AET754" s="456"/>
      <c r="AEU754" s="456"/>
      <c r="AEV754" s="456"/>
      <c r="AEW754" s="456"/>
      <c r="AEX754" s="456"/>
      <c r="AEY754" s="456"/>
      <c r="AEZ754" s="456"/>
      <c r="AFA754" s="456"/>
      <c r="AFB754" s="456"/>
      <c r="AFC754" s="456"/>
      <c r="AFD754" s="456"/>
      <c r="AFE754" s="456"/>
      <c r="AFF754" s="456"/>
      <c r="AFG754" s="456"/>
      <c r="AFH754" s="456"/>
      <c r="AFI754" s="456"/>
      <c r="AFJ754" s="456"/>
      <c r="AFK754" s="456"/>
      <c r="AFL754" s="456"/>
      <c r="AFM754" s="456"/>
      <c r="AFN754" s="456"/>
      <c r="AFO754" s="456"/>
      <c r="AFP754" s="456"/>
      <c r="AFQ754" s="456"/>
      <c r="AFR754" s="456"/>
      <c r="AFS754" s="456"/>
      <c r="AFT754" s="456"/>
      <c r="AFU754" s="456"/>
      <c r="AFV754" s="456"/>
      <c r="AFW754" s="456"/>
      <c r="AFX754" s="456"/>
      <c r="AFY754" s="456"/>
      <c r="AFZ754" s="456"/>
      <c r="AGA754" s="456"/>
      <c r="AGB754" s="456"/>
      <c r="AGC754" s="456"/>
      <c r="AGD754" s="456"/>
      <c r="AGE754" s="456"/>
      <c r="AGF754" s="456"/>
      <c r="AGG754" s="456"/>
      <c r="AGH754" s="456"/>
      <c r="AGI754" s="456"/>
      <c r="AGJ754" s="456"/>
      <c r="AGK754" s="456"/>
      <c r="AGL754" s="456"/>
      <c r="AGM754" s="456"/>
      <c r="AGN754" s="456"/>
      <c r="AGO754" s="456"/>
      <c r="AGP754" s="456"/>
      <c r="AGQ754" s="456"/>
      <c r="AGR754" s="456"/>
      <c r="AGS754" s="456"/>
      <c r="AGT754" s="456"/>
      <c r="AGU754" s="456"/>
      <c r="AGV754" s="456"/>
      <c r="AGW754" s="456"/>
      <c r="AGX754" s="456"/>
      <c r="AGY754" s="456"/>
      <c r="AGZ754" s="456"/>
      <c r="AHA754" s="456"/>
      <c r="AHB754" s="456"/>
      <c r="AHC754" s="456"/>
      <c r="AHD754" s="456"/>
      <c r="AHE754" s="456"/>
      <c r="AHF754" s="456"/>
      <c r="AHG754" s="456"/>
      <c r="AHH754" s="456"/>
      <c r="AHI754" s="456"/>
      <c r="AHJ754" s="456"/>
      <c r="AHK754" s="456"/>
      <c r="AHL754" s="456"/>
      <c r="AHM754" s="456"/>
      <c r="AHN754" s="456"/>
      <c r="AHO754" s="456"/>
      <c r="AHP754" s="456"/>
      <c r="AHQ754" s="456"/>
      <c r="AHR754" s="456"/>
      <c r="AHS754" s="456"/>
      <c r="AHT754" s="456"/>
      <c r="AHU754" s="456"/>
      <c r="AHV754" s="456"/>
      <c r="AHW754" s="456"/>
      <c r="AHX754" s="456"/>
      <c r="AHY754" s="456"/>
      <c r="AHZ754" s="456"/>
      <c r="AIA754" s="456"/>
      <c r="AIB754" s="456"/>
      <c r="AIC754" s="456"/>
      <c r="AID754" s="456"/>
      <c r="AIE754" s="456"/>
      <c r="AIF754" s="456"/>
      <c r="AIG754" s="456"/>
      <c r="AIH754" s="456"/>
      <c r="AII754" s="456"/>
      <c r="AIJ754" s="456"/>
      <c r="AIK754" s="456"/>
      <c r="AIL754" s="456"/>
      <c r="AIM754" s="456"/>
      <c r="AIN754" s="456"/>
      <c r="AIO754" s="456"/>
      <c r="AIP754" s="456"/>
      <c r="AIQ754" s="456"/>
      <c r="AIR754" s="456"/>
      <c r="AIS754" s="456"/>
      <c r="AIT754" s="456"/>
      <c r="AIU754" s="456"/>
      <c r="AIV754" s="456"/>
      <c r="AIW754" s="456"/>
      <c r="AIX754" s="456"/>
      <c r="AIY754" s="456"/>
      <c r="AIZ754" s="456"/>
      <c r="AJA754" s="456"/>
      <c r="AJB754" s="456"/>
      <c r="AJC754" s="456"/>
      <c r="AJD754" s="456"/>
      <c r="AJE754" s="456"/>
      <c r="AJF754" s="456"/>
      <c r="AJG754" s="456"/>
      <c r="AJH754" s="456"/>
      <c r="AJI754" s="456"/>
      <c r="AJJ754" s="456"/>
      <c r="AJK754" s="456"/>
      <c r="AJL754" s="456"/>
      <c r="AJM754" s="456"/>
      <c r="AJN754" s="456"/>
      <c r="AJO754" s="456"/>
      <c r="AJP754" s="456"/>
      <c r="AJQ754" s="456"/>
      <c r="AJR754" s="456"/>
      <c r="AJS754" s="456"/>
      <c r="AJT754" s="456"/>
      <c r="AJU754" s="456"/>
      <c r="AJV754" s="456"/>
      <c r="AJW754" s="456"/>
      <c r="AJX754" s="456"/>
      <c r="AJY754" s="456"/>
      <c r="AJZ754" s="456"/>
      <c r="AKA754" s="456"/>
      <c r="AKB754" s="456"/>
      <c r="AKC754" s="456"/>
      <c r="AKD754" s="456"/>
      <c r="AKE754" s="456"/>
      <c r="AKF754" s="456"/>
      <c r="AKG754" s="456"/>
      <c r="AKH754" s="456"/>
      <c r="AKI754" s="456"/>
      <c r="AKJ754" s="456"/>
      <c r="AKK754" s="456"/>
      <c r="AKL754" s="456"/>
      <c r="AKM754" s="456"/>
      <c r="AKN754" s="456"/>
      <c r="AKO754" s="456"/>
      <c r="AKP754" s="456"/>
      <c r="AKQ754" s="456"/>
      <c r="AKR754" s="456"/>
      <c r="AKS754" s="456"/>
      <c r="AKT754" s="456"/>
      <c r="AKU754" s="456"/>
      <c r="AKV754" s="456"/>
      <c r="AKW754" s="456"/>
      <c r="AKX754" s="456"/>
      <c r="AKY754" s="456"/>
      <c r="AKZ754" s="456"/>
      <c r="ALA754" s="456"/>
      <c r="ALB754" s="456"/>
      <c r="ALC754" s="456"/>
      <c r="ALD754" s="456"/>
      <c r="ALE754" s="456"/>
      <c r="ALF754" s="456"/>
      <c r="ALG754" s="456"/>
      <c r="ALH754" s="456"/>
      <c r="ALI754" s="456"/>
      <c r="ALJ754" s="456"/>
      <c r="ALK754" s="456"/>
      <c r="ALL754" s="456"/>
      <c r="ALM754" s="456"/>
      <c r="ALN754" s="456"/>
      <c r="ALO754" s="456"/>
      <c r="ALP754" s="456"/>
      <c r="ALQ754" s="456"/>
      <c r="ALR754" s="456"/>
      <c r="ALS754" s="456"/>
      <c r="ALT754" s="456"/>
      <c r="ALU754" s="456"/>
      <c r="ALV754" s="456"/>
      <c r="ALW754" s="456"/>
      <c r="ALX754" s="456"/>
      <c r="ALY754" s="456"/>
      <c r="ALZ754" s="456"/>
      <c r="AMA754" s="456"/>
      <c r="AMB754" s="456"/>
      <c r="AMC754" s="456"/>
      <c r="AMD754" s="456"/>
      <c r="AME754" s="456"/>
      <c r="AMF754" s="456"/>
      <c r="AMG754" s="456"/>
      <c r="AMH754" s="456"/>
      <c r="AMI754" s="456"/>
      <c r="AMJ754" s="456"/>
      <c r="AMK754" s="456"/>
      <c r="AML754" s="456"/>
      <c r="AMM754" s="456"/>
      <c r="AMN754" s="456"/>
      <c r="AMO754" s="456"/>
      <c r="AMP754" s="456"/>
      <c r="AMQ754" s="456"/>
      <c r="AMR754" s="456"/>
      <c r="AMS754" s="456"/>
      <c r="AMT754" s="456"/>
      <c r="AMU754" s="456"/>
      <c r="AMV754" s="456"/>
      <c r="AMW754" s="456"/>
      <c r="AMX754" s="456"/>
      <c r="AMY754" s="456"/>
      <c r="AMZ754" s="456"/>
      <c r="ANA754" s="456"/>
      <c r="ANB754" s="456"/>
      <c r="ANC754" s="456"/>
      <c r="AND754" s="456"/>
      <c r="ANE754" s="456"/>
      <c r="ANF754" s="456"/>
      <c r="ANG754" s="456"/>
      <c r="ANH754" s="456"/>
      <c r="ANI754" s="456"/>
      <c r="ANJ754" s="456"/>
      <c r="ANK754" s="456"/>
      <c r="ANL754" s="456"/>
      <c r="ANM754" s="456"/>
      <c r="ANN754" s="456"/>
      <c r="ANO754" s="456"/>
      <c r="ANP754" s="456"/>
      <c r="ANQ754" s="456"/>
      <c r="ANR754" s="456"/>
      <c r="ANS754" s="456"/>
      <c r="ANT754" s="456"/>
      <c r="ANU754" s="456"/>
      <c r="ANV754" s="456"/>
      <c r="ANW754" s="456"/>
      <c r="ANX754" s="456"/>
      <c r="ANY754" s="456"/>
      <c r="ANZ754" s="456"/>
      <c r="AOA754" s="456"/>
      <c r="AOB754" s="456"/>
      <c r="AOC754" s="456"/>
      <c r="AOD754" s="456"/>
      <c r="AOE754" s="456"/>
      <c r="AOF754" s="456"/>
      <c r="AOG754" s="456"/>
      <c r="AOH754" s="456"/>
      <c r="AOI754" s="456"/>
      <c r="AOJ754" s="456"/>
      <c r="AOK754" s="456"/>
      <c r="AOL754" s="456"/>
      <c r="AOM754" s="456"/>
      <c r="AON754" s="456"/>
      <c r="AOO754" s="456"/>
      <c r="AOP754" s="456"/>
      <c r="AOQ754" s="456"/>
      <c r="AOR754" s="456"/>
      <c r="AOS754" s="456"/>
      <c r="AOT754" s="456"/>
      <c r="AOU754" s="456"/>
      <c r="AOV754" s="456"/>
      <c r="AOW754" s="456"/>
      <c r="AOX754" s="456"/>
      <c r="AOY754" s="456"/>
      <c r="AOZ754" s="456"/>
      <c r="APA754" s="456"/>
      <c r="APB754" s="456"/>
      <c r="APC754" s="456"/>
      <c r="APD754" s="456"/>
      <c r="APE754" s="456"/>
      <c r="APF754" s="456"/>
      <c r="APG754" s="456"/>
      <c r="APH754" s="456"/>
      <c r="API754" s="456"/>
      <c r="APJ754" s="456"/>
      <c r="APK754" s="456"/>
      <c r="APL754" s="456"/>
      <c r="APM754" s="456"/>
      <c r="APN754" s="456"/>
      <c r="APO754" s="456"/>
      <c r="APP754" s="456"/>
      <c r="APQ754" s="456"/>
      <c r="APR754" s="456"/>
      <c r="APS754" s="456"/>
      <c r="APT754" s="456"/>
      <c r="APU754" s="456"/>
      <c r="APV754" s="456"/>
      <c r="APW754" s="456"/>
      <c r="APX754" s="456"/>
      <c r="APY754" s="456"/>
      <c r="APZ754" s="456"/>
      <c r="AQA754" s="456"/>
      <c r="AQB754" s="456"/>
      <c r="AQC754" s="456"/>
      <c r="AQD754" s="456"/>
      <c r="AQE754" s="456"/>
      <c r="AQF754" s="456"/>
      <c r="AQG754" s="456"/>
      <c r="AQH754" s="456"/>
      <c r="AQI754" s="456"/>
      <c r="AQJ754" s="456"/>
      <c r="AQK754" s="456"/>
      <c r="AQL754" s="456"/>
      <c r="AQM754" s="456"/>
      <c r="AQN754" s="456"/>
      <c r="AQO754" s="456"/>
      <c r="AQP754" s="456"/>
      <c r="AQQ754" s="456"/>
      <c r="AQR754" s="456"/>
      <c r="AQS754" s="456"/>
      <c r="AQT754" s="456"/>
      <c r="AQU754" s="456"/>
      <c r="AQV754" s="456"/>
      <c r="AQW754" s="456"/>
      <c r="AQX754" s="456"/>
      <c r="AQY754" s="456"/>
      <c r="AQZ754" s="456"/>
      <c r="ARA754" s="456"/>
      <c r="ARB754" s="456"/>
      <c r="ARC754" s="456"/>
      <c r="ARD754" s="456"/>
      <c r="ARE754" s="456"/>
      <c r="ARF754" s="456"/>
      <c r="ARG754" s="456"/>
      <c r="ARH754" s="456"/>
      <c r="ARI754" s="456"/>
      <c r="ARJ754" s="456"/>
      <c r="ARK754" s="456"/>
      <c r="ARL754" s="456"/>
      <c r="ARM754" s="456"/>
      <c r="ARN754" s="456"/>
      <c r="ARO754" s="456"/>
      <c r="ARP754" s="456"/>
      <c r="ARQ754" s="456"/>
      <c r="ARR754" s="456"/>
      <c r="ARS754" s="456"/>
      <c r="ART754" s="456"/>
      <c r="ARU754" s="456"/>
      <c r="ARV754" s="456"/>
      <c r="ARW754" s="456"/>
      <c r="ARX754" s="456"/>
      <c r="ARY754" s="456"/>
      <c r="ARZ754" s="456"/>
      <c r="ASA754" s="456"/>
      <c r="ASB754" s="456"/>
      <c r="ASC754" s="456"/>
      <c r="ASD754" s="456"/>
      <c r="ASE754" s="456"/>
      <c r="ASF754" s="456"/>
      <c r="ASG754" s="456"/>
      <c r="ASH754" s="456"/>
      <c r="ASI754" s="456"/>
      <c r="ASJ754" s="456"/>
      <c r="ASK754" s="456"/>
      <c r="ASL754" s="456"/>
      <c r="ASM754" s="456"/>
      <c r="ASN754" s="456"/>
      <c r="ASO754" s="456"/>
      <c r="ASP754" s="456"/>
      <c r="ASQ754" s="456"/>
      <c r="ASR754" s="456"/>
      <c r="ASS754" s="456"/>
      <c r="AST754" s="456"/>
      <c r="ASU754" s="456"/>
      <c r="ASV754" s="456"/>
      <c r="ASW754" s="456"/>
      <c r="ASX754" s="456"/>
      <c r="ASY754" s="456"/>
      <c r="ASZ754" s="456"/>
      <c r="ATA754" s="456"/>
      <c r="ATB754" s="456"/>
      <c r="ATC754" s="456"/>
      <c r="ATD754" s="456"/>
      <c r="ATE754" s="456"/>
      <c r="ATF754" s="456"/>
      <c r="ATG754" s="456"/>
      <c r="ATH754" s="456"/>
      <c r="ATI754" s="456"/>
      <c r="ATJ754" s="456"/>
      <c r="ATK754" s="456"/>
      <c r="ATL754" s="456"/>
      <c r="ATM754" s="456"/>
      <c r="ATN754" s="456"/>
      <c r="ATO754" s="456"/>
      <c r="ATP754" s="456"/>
      <c r="ATQ754" s="456"/>
      <c r="ATR754" s="456"/>
      <c r="ATS754" s="456"/>
      <c r="ATT754" s="456"/>
      <c r="ATU754" s="456"/>
      <c r="ATV754" s="456"/>
      <c r="ATW754" s="456"/>
      <c r="ATX754" s="456"/>
      <c r="ATY754" s="456"/>
      <c r="ATZ754" s="456"/>
      <c r="AUA754" s="456"/>
      <c r="AUB754" s="456"/>
      <c r="AUC754" s="456"/>
      <c r="AUD754" s="456"/>
      <c r="AUE754" s="456"/>
      <c r="AUF754" s="456"/>
      <c r="AUG754" s="456"/>
      <c r="AUH754" s="456"/>
      <c r="AUI754" s="456"/>
      <c r="AUJ754" s="456"/>
      <c r="AUK754" s="456"/>
      <c r="AUL754" s="456"/>
      <c r="AUM754" s="456"/>
      <c r="AUN754" s="456"/>
      <c r="AUO754" s="456"/>
      <c r="AUP754" s="456"/>
      <c r="AUQ754" s="456"/>
      <c r="AUR754" s="456"/>
      <c r="AUS754" s="456"/>
      <c r="AUT754" s="456"/>
      <c r="AUU754" s="456"/>
      <c r="AUV754" s="456"/>
      <c r="AUW754" s="456"/>
      <c r="AUX754" s="456"/>
      <c r="AUY754" s="456"/>
      <c r="AUZ754" s="456"/>
      <c r="AVA754" s="456"/>
      <c r="AVB754" s="456"/>
      <c r="AVC754" s="456"/>
      <c r="AVD754" s="456"/>
      <c r="AVE754" s="456"/>
      <c r="AVF754" s="456"/>
      <c r="AVG754" s="456"/>
      <c r="AVH754" s="456"/>
      <c r="AVI754" s="456"/>
      <c r="AVJ754" s="456"/>
      <c r="AVK754" s="456"/>
      <c r="AVL754" s="456"/>
      <c r="AVM754" s="456"/>
      <c r="AVN754" s="456"/>
      <c r="AVO754" s="456"/>
      <c r="AVP754" s="456"/>
      <c r="AVQ754" s="456"/>
      <c r="AVR754" s="456"/>
      <c r="AVS754" s="456"/>
      <c r="AVT754" s="456"/>
      <c r="AVU754" s="456"/>
      <c r="AVV754" s="456"/>
      <c r="AVW754" s="456"/>
      <c r="AVX754" s="456"/>
      <c r="AVY754" s="456"/>
      <c r="AVZ754" s="456"/>
      <c r="AWA754" s="456"/>
      <c r="AWB754" s="456"/>
      <c r="AWC754" s="456"/>
      <c r="AWD754" s="456"/>
      <c r="AWE754" s="456"/>
      <c r="AWF754" s="456"/>
      <c r="AWG754" s="456"/>
      <c r="AWH754" s="456"/>
      <c r="AWI754" s="456"/>
      <c r="AWJ754" s="456"/>
      <c r="AWK754" s="456"/>
      <c r="AWL754" s="456"/>
      <c r="AWM754" s="456"/>
      <c r="AWN754" s="456"/>
      <c r="AWO754" s="456"/>
      <c r="AWP754" s="456"/>
      <c r="AWQ754" s="456"/>
      <c r="AWR754" s="456"/>
      <c r="AWS754" s="456"/>
      <c r="AWT754" s="456"/>
      <c r="AWU754" s="456"/>
      <c r="AWV754" s="456"/>
      <c r="AWW754" s="456"/>
      <c r="AWX754" s="456"/>
      <c r="AWY754" s="456"/>
      <c r="AWZ754" s="456"/>
      <c r="AXA754" s="456"/>
      <c r="AXB754" s="456"/>
      <c r="AXC754" s="456"/>
      <c r="AXD754" s="456"/>
      <c r="AXE754" s="456"/>
      <c r="AXF754" s="456"/>
      <c r="AXG754" s="456"/>
      <c r="AXH754" s="456"/>
      <c r="AXI754" s="456"/>
      <c r="AXJ754" s="456"/>
      <c r="AXK754" s="456"/>
      <c r="AXL754" s="456"/>
      <c r="AXM754" s="456"/>
      <c r="AXN754" s="456"/>
      <c r="AXO754" s="456"/>
      <c r="AXP754" s="456"/>
      <c r="AXQ754" s="456"/>
      <c r="AXR754" s="456"/>
      <c r="AXS754" s="456"/>
      <c r="AXT754" s="456"/>
      <c r="AXU754" s="456"/>
      <c r="AXV754" s="456"/>
      <c r="AXW754" s="456"/>
      <c r="AXX754" s="456"/>
      <c r="AXY754" s="456"/>
      <c r="AXZ754" s="456"/>
      <c r="AYA754" s="456"/>
      <c r="AYB754" s="456"/>
      <c r="AYC754" s="456"/>
      <c r="AYD754" s="456"/>
      <c r="AYE754" s="456"/>
      <c r="AYF754" s="456"/>
      <c r="AYG754" s="456"/>
      <c r="AYH754" s="456"/>
      <c r="AYI754" s="456"/>
      <c r="AYJ754" s="456"/>
      <c r="AYK754" s="456"/>
      <c r="AYL754" s="456"/>
      <c r="AYM754" s="456"/>
      <c r="AYN754" s="456"/>
      <c r="AYO754" s="456"/>
      <c r="AYP754" s="456"/>
      <c r="AYQ754" s="456"/>
      <c r="AYR754" s="456"/>
      <c r="AYS754" s="456"/>
      <c r="AYT754" s="456"/>
      <c r="AYU754" s="456"/>
      <c r="AYV754" s="456"/>
      <c r="AYW754" s="456"/>
      <c r="AYX754" s="456"/>
      <c r="AYY754" s="456"/>
      <c r="AYZ754" s="456"/>
      <c r="AZA754" s="456"/>
      <c r="AZB754" s="456"/>
      <c r="AZC754" s="456"/>
      <c r="AZD754" s="456"/>
      <c r="AZE754" s="456"/>
      <c r="AZF754" s="456"/>
      <c r="AZG754" s="456"/>
      <c r="AZH754" s="456"/>
      <c r="AZI754" s="456"/>
      <c r="AZJ754" s="456"/>
      <c r="AZK754" s="456"/>
      <c r="AZL754" s="456"/>
      <c r="AZM754" s="456"/>
      <c r="AZN754" s="456"/>
      <c r="AZO754" s="456"/>
      <c r="AZP754" s="456"/>
      <c r="AZQ754" s="456"/>
      <c r="AZR754" s="456"/>
      <c r="AZS754" s="456"/>
      <c r="AZT754" s="456"/>
      <c r="AZU754" s="456"/>
      <c r="AZV754" s="456"/>
      <c r="AZW754" s="456"/>
      <c r="AZX754" s="456"/>
      <c r="AZY754" s="456"/>
      <c r="AZZ754" s="456"/>
      <c r="BAA754" s="456"/>
      <c r="BAB754" s="456"/>
      <c r="BAC754" s="456"/>
      <c r="BAD754" s="456"/>
      <c r="BAE754" s="456"/>
      <c r="BAF754" s="456"/>
      <c r="BAG754" s="456"/>
      <c r="BAH754" s="456"/>
      <c r="BAI754" s="456"/>
      <c r="BAJ754" s="456"/>
      <c r="BAK754" s="456"/>
      <c r="BAL754" s="456"/>
      <c r="BAM754" s="456"/>
      <c r="BAN754" s="456"/>
      <c r="BAO754" s="456"/>
      <c r="BAP754" s="456"/>
      <c r="BAQ754" s="456"/>
      <c r="BAR754" s="456"/>
      <c r="BAS754" s="456"/>
      <c r="BAT754" s="456"/>
      <c r="BAU754" s="456"/>
      <c r="BAV754" s="456"/>
      <c r="BAW754" s="456"/>
      <c r="BAX754" s="456"/>
      <c r="BAY754" s="456"/>
      <c r="BAZ754" s="456"/>
      <c r="BBA754" s="456"/>
      <c r="BBB754" s="456"/>
      <c r="BBC754" s="456"/>
      <c r="BBD754" s="456"/>
      <c r="BBE754" s="456"/>
      <c r="BBF754" s="456"/>
      <c r="BBG754" s="456"/>
      <c r="BBH754" s="456"/>
      <c r="BBI754" s="456"/>
      <c r="BBJ754" s="456"/>
      <c r="BBK754" s="456"/>
      <c r="BBL754" s="456"/>
      <c r="BBM754" s="456"/>
      <c r="BBN754" s="456"/>
      <c r="BBO754" s="456"/>
      <c r="BBP754" s="456"/>
      <c r="BBQ754" s="456"/>
      <c r="BBR754" s="456"/>
      <c r="BBS754" s="456"/>
      <c r="BBT754" s="456"/>
      <c r="BBU754" s="456"/>
      <c r="BBV754" s="456"/>
      <c r="BBW754" s="456"/>
      <c r="BBX754" s="456"/>
      <c r="BBY754" s="456"/>
      <c r="BBZ754" s="456"/>
      <c r="BCA754" s="456"/>
      <c r="BCB754" s="456"/>
      <c r="BCC754" s="456"/>
      <c r="BCD754" s="456"/>
      <c r="BCE754" s="456"/>
      <c r="BCF754" s="456"/>
      <c r="BCG754" s="456"/>
      <c r="BCH754" s="456"/>
      <c r="BCI754" s="456"/>
      <c r="BCJ754" s="456"/>
      <c r="BCK754" s="456"/>
      <c r="BCL754" s="456"/>
      <c r="BCM754" s="456"/>
      <c r="BCN754" s="456"/>
      <c r="BCO754" s="456"/>
      <c r="BCP754" s="456"/>
      <c r="BCQ754" s="456"/>
      <c r="BCR754" s="456"/>
      <c r="BCS754" s="456"/>
      <c r="BCT754" s="456"/>
      <c r="BCU754" s="456"/>
      <c r="BCV754" s="456"/>
      <c r="BCW754" s="456"/>
      <c r="BCX754" s="456"/>
      <c r="BCY754" s="456"/>
      <c r="BCZ754" s="456"/>
      <c r="BDA754" s="456"/>
      <c r="BDB754" s="456"/>
      <c r="BDC754" s="456"/>
      <c r="BDD754" s="456"/>
      <c r="BDE754" s="456"/>
      <c r="BDF754" s="456"/>
      <c r="BDG754" s="456"/>
      <c r="BDH754" s="456"/>
      <c r="BDI754" s="456"/>
      <c r="BDJ754" s="456"/>
      <c r="BDK754" s="456"/>
      <c r="BDL754" s="456"/>
      <c r="BDM754" s="456"/>
      <c r="BDN754" s="456"/>
      <c r="BDO754" s="456"/>
      <c r="BDP754" s="456"/>
      <c r="BDQ754" s="456"/>
      <c r="BDR754" s="456"/>
      <c r="BDS754" s="456"/>
      <c r="BDT754" s="456"/>
      <c r="BDU754" s="456"/>
      <c r="BDV754" s="456"/>
      <c r="BDW754" s="456"/>
      <c r="BDX754" s="456"/>
      <c r="BDY754" s="456"/>
      <c r="BDZ754" s="456"/>
      <c r="BEA754" s="456"/>
      <c r="BEB754" s="456"/>
      <c r="BEC754" s="456"/>
      <c r="BED754" s="456"/>
      <c r="BEE754" s="456"/>
      <c r="BEF754" s="456"/>
      <c r="BEG754" s="456"/>
      <c r="BEH754" s="456"/>
      <c r="BEI754" s="456"/>
      <c r="BEJ754" s="456"/>
      <c r="BEK754" s="456"/>
      <c r="BEL754" s="456"/>
      <c r="BEM754" s="456"/>
      <c r="BEN754" s="456"/>
      <c r="BEO754" s="456"/>
      <c r="BEP754" s="456"/>
      <c r="BEQ754" s="456"/>
      <c r="BER754" s="456"/>
      <c r="BES754" s="456"/>
      <c r="BET754" s="456"/>
      <c r="BEU754" s="456"/>
      <c r="BEV754" s="456"/>
      <c r="BEW754" s="456"/>
      <c r="BEX754" s="456"/>
      <c r="BEY754" s="456"/>
      <c r="BEZ754" s="456"/>
      <c r="BFA754" s="456"/>
      <c r="BFB754" s="456"/>
      <c r="BFC754" s="456"/>
      <c r="BFD754" s="456"/>
      <c r="BFE754" s="456"/>
      <c r="BFF754" s="456"/>
      <c r="BFG754" s="456"/>
      <c r="BFH754" s="456"/>
      <c r="BFI754" s="456"/>
      <c r="BFJ754" s="456"/>
      <c r="BFK754" s="456"/>
      <c r="BFL754" s="456"/>
      <c r="BFM754" s="456"/>
      <c r="BFN754" s="456"/>
      <c r="BFO754" s="456"/>
      <c r="BFP754" s="456"/>
      <c r="BFQ754" s="456"/>
      <c r="BFR754" s="456"/>
      <c r="BFS754" s="456"/>
      <c r="BFT754" s="456"/>
      <c r="BFU754" s="456"/>
      <c r="BFV754" s="456"/>
      <c r="BFW754" s="456"/>
      <c r="BFX754" s="456"/>
      <c r="BFY754" s="456"/>
      <c r="BFZ754" s="456"/>
      <c r="BGA754" s="456"/>
      <c r="BGB754" s="456"/>
      <c r="BGC754" s="456"/>
      <c r="BGD754" s="456"/>
      <c r="BGE754" s="456"/>
      <c r="BGF754" s="456"/>
      <c r="BGG754" s="456"/>
      <c r="BGH754" s="456"/>
      <c r="BGI754" s="456"/>
      <c r="BGJ754" s="456"/>
      <c r="BGK754" s="456"/>
      <c r="BGL754" s="456"/>
      <c r="BGM754" s="456"/>
      <c r="BGN754" s="456"/>
      <c r="BGO754" s="456"/>
      <c r="BGP754" s="456"/>
      <c r="BGQ754" s="456"/>
      <c r="BGR754" s="456"/>
      <c r="BGS754" s="456"/>
      <c r="BGT754" s="456"/>
      <c r="BGU754" s="456"/>
      <c r="BGV754" s="456"/>
      <c r="BGW754" s="456"/>
      <c r="BGX754" s="456"/>
      <c r="BGY754" s="456"/>
      <c r="BGZ754" s="456"/>
      <c r="BHA754" s="456"/>
      <c r="BHB754" s="456"/>
      <c r="BHC754" s="456"/>
      <c r="BHD754" s="456"/>
      <c r="BHE754" s="456"/>
      <c r="BHF754" s="456"/>
      <c r="BHG754" s="456"/>
      <c r="BHH754" s="456"/>
      <c r="BHI754" s="456"/>
      <c r="BHJ754" s="456"/>
      <c r="BHK754" s="456"/>
      <c r="BHL754" s="456"/>
      <c r="BHM754" s="456"/>
      <c r="BHN754" s="456"/>
      <c r="BHO754" s="456"/>
      <c r="BHP754" s="456"/>
      <c r="BHQ754" s="456"/>
      <c r="BHR754" s="456"/>
      <c r="BHS754" s="456"/>
      <c r="BHT754" s="456"/>
      <c r="BHU754" s="456"/>
      <c r="BHV754" s="456"/>
      <c r="BHW754" s="456"/>
      <c r="BHX754" s="456"/>
      <c r="BHY754" s="456"/>
      <c r="BHZ754" s="456"/>
      <c r="BIA754" s="456"/>
      <c r="BIB754" s="456"/>
      <c r="BIC754" s="456"/>
      <c r="BID754" s="456"/>
      <c r="BIE754" s="456"/>
      <c r="BIF754" s="456"/>
      <c r="BIG754" s="456"/>
      <c r="BIH754" s="456"/>
      <c r="BII754" s="456"/>
      <c r="BIJ754" s="456"/>
      <c r="BIK754" s="456"/>
      <c r="BIL754" s="456"/>
      <c r="BIM754" s="456"/>
      <c r="BIN754" s="456"/>
      <c r="BIO754" s="456"/>
      <c r="BIP754" s="456"/>
      <c r="BIQ754" s="456"/>
      <c r="BIR754" s="456"/>
      <c r="BIS754" s="456"/>
      <c r="BIT754" s="456"/>
      <c r="BIU754" s="456"/>
      <c r="BIV754" s="456"/>
      <c r="BIW754" s="456"/>
      <c r="BIX754" s="456"/>
      <c r="BIY754" s="456"/>
      <c r="BIZ754" s="456"/>
      <c r="BJA754" s="456"/>
      <c r="BJB754" s="456"/>
      <c r="BJC754" s="456"/>
      <c r="BJD754" s="456"/>
      <c r="BJE754" s="456"/>
      <c r="BJF754" s="456"/>
      <c r="BJG754" s="456"/>
      <c r="BJH754" s="456"/>
      <c r="BJI754" s="456"/>
      <c r="BJJ754" s="456"/>
      <c r="BJK754" s="456"/>
      <c r="BJL754" s="456"/>
      <c r="BJM754" s="456"/>
      <c r="BJN754" s="456"/>
      <c r="BJO754" s="456"/>
      <c r="BJP754" s="456"/>
      <c r="BJQ754" s="456"/>
      <c r="BJR754" s="456"/>
      <c r="BJS754" s="456"/>
      <c r="BJT754" s="456"/>
      <c r="BJU754" s="456"/>
      <c r="BJV754" s="456"/>
      <c r="BJW754" s="456"/>
      <c r="BJX754" s="456"/>
      <c r="BJY754" s="456"/>
      <c r="BJZ754" s="456"/>
      <c r="BKA754" s="456"/>
      <c r="BKB754" s="456"/>
      <c r="BKC754" s="456"/>
      <c r="BKD754" s="456"/>
      <c r="BKE754" s="456"/>
      <c r="BKF754" s="456"/>
      <c r="BKG754" s="456"/>
      <c r="BKH754" s="456"/>
      <c r="BKI754" s="456"/>
      <c r="BKJ754" s="456"/>
      <c r="BKK754" s="456"/>
      <c r="BKL754" s="456"/>
      <c r="BKM754" s="456"/>
      <c r="BKN754" s="456"/>
      <c r="BKO754" s="456"/>
      <c r="BKP754" s="456"/>
      <c r="BKQ754" s="456"/>
      <c r="BKR754" s="456"/>
      <c r="BKS754" s="456"/>
      <c r="BKT754" s="456"/>
      <c r="BKU754" s="456"/>
      <c r="BKV754" s="456"/>
      <c r="BKW754" s="456"/>
      <c r="BKX754" s="456"/>
      <c r="BKY754" s="456"/>
      <c r="BKZ754" s="456"/>
      <c r="BLA754" s="456"/>
      <c r="BLB754" s="456"/>
      <c r="BLC754" s="456"/>
      <c r="BLD754" s="456"/>
      <c r="BLE754" s="456"/>
      <c r="BLF754" s="456"/>
      <c r="BLG754" s="456"/>
      <c r="BLH754" s="456"/>
      <c r="BLI754" s="456"/>
      <c r="BLJ754" s="456"/>
      <c r="BLK754" s="456"/>
      <c r="BLL754" s="456"/>
      <c r="BLM754" s="456"/>
      <c r="BLN754" s="456"/>
      <c r="BLO754" s="456"/>
      <c r="BLP754" s="456"/>
      <c r="BLQ754" s="456"/>
      <c r="BLR754" s="456"/>
      <c r="BLS754" s="456"/>
      <c r="BLT754" s="456"/>
      <c r="BLU754" s="456"/>
      <c r="BLV754" s="456"/>
      <c r="BLW754" s="456"/>
      <c r="BLX754" s="456"/>
      <c r="BLY754" s="456"/>
      <c r="BLZ754" s="456"/>
      <c r="BMA754" s="456"/>
      <c r="BMB754" s="456"/>
      <c r="BMC754" s="456"/>
      <c r="BMD754" s="456"/>
      <c r="BME754" s="456"/>
      <c r="BMF754" s="456"/>
      <c r="BMG754" s="456"/>
      <c r="BMH754" s="456"/>
      <c r="BMI754" s="456"/>
      <c r="BMJ754" s="456"/>
      <c r="BMK754" s="456"/>
      <c r="BML754" s="456"/>
      <c r="BMM754" s="456"/>
      <c r="BMN754" s="456"/>
      <c r="BMO754" s="456"/>
      <c r="BMP754" s="456"/>
      <c r="BMQ754" s="456"/>
      <c r="BMR754" s="456"/>
      <c r="BMS754" s="456"/>
      <c r="BMT754" s="456"/>
      <c r="BMU754" s="456"/>
      <c r="BMV754" s="456"/>
      <c r="BMW754" s="456"/>
      <c r="BMX754" s="456"/>
      <c r="BMY754" s="456"/>
      <c r="BMZ754" s="456"/>
      <c r="BNA754" s="456"/>
      <c r="BNB754" s="456"/>
      <c r="BNC754" s="456"/>
      <c r="BND754" s="456"/>
      <c r="BNE754" s="456"/>
      <c r="BNF754" s="456"/>
      <c r="BNG754" s="456"/>
      <c r="BNH754" s="456"/>
      <c r="BNI754" s="456"/>
      <c r="BNJ754" s="456"/>
      <c r="BNK754" s="456"/>
      <c r="BNL754" s="456"/>
      <c r="BNM754" s="456"/>
      <c r="BNN754" s="456"/>
      <c r="BNO754" s="456"/>
      <c r="BNP754" s="456"/>
      <c r="BNQ754" s="456"/>
      <c r="BNR754" s="456"/>
      <c r="BNS754" s="456"/>
      <c r="BNT754" s="456"/>
      <c r="BNU754" s="456"/>
      <c r="BNV754" s="456"/>
      <c r="BNW754" s="456"/>
      <c r="BNX754" s="456"/>
      <c r="BNY754" s="456"/>
      <c r="BNZ754" s="456"/>
      <c r="BOA754" s="456"/>
      <c r="BOB754" s="456"/>
      <c r="BOC754" s="456"/>
      <c r="BOD754" s="456"/>
      <c r="BOE754" s="456"/>
      <c r="BOF754" s="456"/>
      <c r="BOG754" s="456"/>
      <c r="BOH754" s="456"/>
      <c r="BOI754" s="456"/>
      <c r="BOJ754" s="456"/>
      <c r="BOK754" s="456"/>
      <c r="BOL754" s="456"/>
      <c r="BOM754" s="456"/>
      <c r="BON754" s="456"/>
      <c r="BOO754" s="456"/>
      <c r="BOP754" s="456"/>
      <c r="BOQ754" s="456"/>
      <c r="BOR754" s="456"/>
      <c r="BOS754" s="456"/>
      <c r="BOT754" s="456"/>
      <c r="BOU754" s="456"/>
      <c r="BOV754" s="456"/>
      <c r="BOW754" s="456"/>
      <c r="BOX754" s="456"/>
      <c r="BOY754" s="456"/>
      <c r="BOZ754" s="456"/>
      <c r="BPA754" s="456"/>
      <c r="BPB754" s="456"/>
      <c r="BPC754" s="456"/>
      <c r="BPD754" s="456"/>
      <c r="BPE754" s="456"/>
      <c r="BPF754" s="456"/>
      <c r="BPG754" s="456"/>
      <c r="BPH754" s="456"/>
      <c r="BPI754" s="456"/>
      <c r="BPJ754" s="456"/>
      <c r="BPK754" s="456"/>
      <c r="BPL754" s="456"/>
      <c r="BPM754" s="456"/>
      <c r="BPN754" s="456"/>
      <c r="BPO754" s="456"/>
      <c r="BPP754" s="456"/>
      <c r="BPQ754" s="456"/>
      <c r="BPR754" s="456"/>
      <c r="BPS754" s="456"/>
      <c r="BPT754" s="456"/>
      <c r="BPU754" s="456"/>
      <c r="BPV754" s="456"/>
      <c r="BPW754" s="456"/>
      <c r="BPX754" s="456"/>
      <c r="BPY754" s="456"/>
      <c r="BPZ754" s="456"/>
      <c r="BQA754" s="456"/>
      <c r="BQB754" s="456"/>
      <c r="BQC754" s="456"/>
      <c r="BQD754" s="456"/>
      <c r="BQE754" s="456"/>
      <c r="BQF754" s="456"/>
      <c r="BQG754" s="456"/>
      <c r="BQH754" s="456"/>
      <c r="BQI754" s="456"/>
      <c r="BQJ754" s="456"/>
      <c r="BQK754" s="456"/>
      <c r="BQL754" s="456"/>
      <c r="BQM754" s="456"/>
      <c r="BQN754" s="456"/>
      <c r="BQO754" s="456"/>
      <c r="BQP754" s="456"/>
      <c r="BQQ754" s="456"/>
      <c r="BQR754" s="456"/>
      <c r="BQS754" s="456"/>
      <c r="BQT754" s="456"/>
      <c r="BQU754" s="456"/>
      <c r="BQV754" s="456"/>
      <c r="BQW754" s="456"/>
      <c r="BQX754" s="456"/>
      <c r="BQY754" s="456"/>
      <c r="BQZ754" s="456"/>
      <c r="BRA754" s="456"/>
      <c r="BRB754" s="456"/>
      <c r="BRC754" s="456"/>
      <c r="BRD754" s="456"/>
      <c r="BRE754" s="456"/>
      <c r="BRF754" s="456"/>
      <c r="BRG754" s="456"/>
      <c r="BRH754" s="456"/>
      <c r="BRI754" s="456"/>
      <c r="BRJ754" s="456"/>
      <c r="BRK754" s="456"/>
      <c r="BRL754" s="456"/>
      <c r="BRM754" s="456"/>
      <c r="BRN754" s="456"/>
      <c r="BRO754" s="456"/>
      <c r="BRP754" s="456"/>
      <c r="BRQ754" s="456"/>
      <c r="BRR754" s="456"/>
      <c r="BRS754" s="456"/>
      <c r="BRT754" s="456"/>
      <c r="BRU754" s="456"/>
      <c r="BRV754" s="456"/>
      <c r="BRW754" s="456"/>
      <c r="BRX754" s="456"/>
      <c r="BRY754" s="456"/>
      <c r="BRZ754" s="456"/>
      <c r="BSA754" s="456"/>
      <c r="BSB754" s="456"/>
      <c r="BSC754" s="456"/>
      <c r="BSD754" s="456"/>
      <c r="BSE754" s="456"/>
      <c r="BSF754" s="456"/>
      <c r="BSG754" s="456"/>
      <c r="BSH754" s="456"/>
      <c r="BSI754" s="456"/>
      <c r="BSJ754" s="456"/>
      <c r="BSK754" s="456"/>
      <c r="BSL754" s="456"/>
      <c r="BSM754" s="456"/>
      <c r="BSN754" s="456"/>
      <c r="BSO754" s="456"/>
      <c r="BSP754" s="456"/>
      <c r="BSQ754" s="456"/>
      <c r="BSR754" s="456"/>
      <c r="BSS754" s="456"/>
      <c r="BST754" s="456"/>
      <c r="BSU754" s="456"/>
      <c r="BSV754" s="456"/>
      <c r="BSW754" s="456"/>
      <c r="BSX754" s="456"/>
      <c r="BSY754" s="456"/>
      <c r="BSZ754" s="456"/>
      <c r="BTA754" s="456"/>
      <c r="BTB754" s="456"/>
      <c r="BTC754" s="456"/>
      <c r="BTD754" s="456"/>
      <c r="BTE754" s="456"/>
      <c r="BTF754" s="456"/>
      <c r="BTG754" s="456"/>
      <c r="BTH754" s="456"/>
      <c r="BTI754" s="456"/>
      <c r="BTJ754" s="456"/>
      <c r="BTK754" s="456"/>
      <c r="BTL754" s="456"/>
      <c r="BTM754" s="456"/>
      <c r="BTN754" s="456"/>
      <c r="BTO754" s="456"/>
      <c r="BTP754" s="456"/>
      <c r="BTQ754" s="456"/>
      <c r="BTR754" s="456"/>
      <c r="BTS754" s="456"/>
      <c r="BTT754" s="456"/>
      <c r="BTU754" s="456"/>
      <c r="BTV754" s="456"/>
      <c r="BTW754" s="456"/>
      <c r="BTX754" s="456"/>
      <c r="BTY754" s="456"/>
      <c r="BTZ754" s="456"/>
      <c r="BUA754" s="456"/>
      <c r="BUB754" s="456"/>
      <c r="BUC754" s="456"/>
      <c r="BUD754" s="456"/>
      <c r="BUE754" s="456"/>
      <c r="BUF754" s="456"/>
      <c r="BUG754" s="456"/>
      <c r="BUH754" s="456"/>
      <c r="BUI754" s="456"/>
      <c r="BUJ754" s="456"/>
      <c r="BUK754" s="456"/>
      <c r="BUL754" s="456"/>
      <c r="BUM754" s="456"/>
      <c r="BUN754" s="456"/>
      <c r="BUO754" s="456"/>
      <c r="BUP754" s="456"/>
      <c r="BUQ754" s="456"/>
      <c r="BUR754" s="456"/>
      <c r="BUS754" s="456"/>
      <c r="BUT754" s="456"/>
      <c r="BUU754" s="456"/>
      <c r="BUV754" s="456"/>
      <c r="BUW754" s="456"/>
      <c r="BUX754" s="456"/>
      <c r="BUY754" s="456"/>
      <c r="BUZ754" s="456"/>
      <c r="BVA754" s="456"/>
      <c r="BVB754" s="456"/>
      <c r="BVC754" s="456"/>
      <c r="BVD754" s="456"/>
      <c r="BVE754" s="456"/>
      <c r="BVF754" s="456"/>
      <c r="BVG754" s="456"/>
      <c r="BVH754" s="456"/>
      <c r="BVI754" s="456"/>
      <c r="BVJ754" s="456"/>
      <c r="BVK754" s="456"/>
      <c r="BVL754" s="456"/>
      <c r="BVM754" s="456"/>
      <c r="BVN754" s="456"/>
      <c r="BVO754" s="456"/>
      <c r="BVP754" s="456"/>
      <c r="BVQ754" s="456"/>
      <c r="BVR754" s="456"/>
      <c r="BVS754" s="456"/>
      <c r="BVT754" s="456"/>
      <c r="BVU754" s="456"/>
      <c r="BVV754" s="456"/>
      <c r="BVW754" s="456"/>
      <c r="BVX754" s="456"/>
      <c r="BVY754" s="456"/>
      <c r="BVZ754" s="456"/>
      <c r="BWA754" s="456"/>
      <c r="BWB754" s="456"/>
      <c r="BWC754" s="456"/>
      <c r="BWD754" s="456"/>
      <c r="BWE754" s="456"/>
      <c r="BWF754" s="456"/>
      <c r="BWG754" s="456"/>
      <c r="BWH754" s="456"/>
      <c r="BWI754" s="456"/>
      <c r="BWJ754" s="456"/>
      <c r="BWK754" s="456"/>
      <c r="BWL754" s="456"/>
      <c r="BWM754" s="456"/>
      <c r="BWN754" s="456"/>
      <c r="BWO754" s="456"/>
      <c r="BWP754" s="456"/>
      <c r="BWQ754" s="456"/>
      <c r="BWR754" s="456"/>
      <c r="BWS754" s="456"/>
      <c r="BWT754" s="456"/>
      <c r="BWU754" s="456"/>
      <c r="BWV754" s="456"/>
      <c r="BWW754" s="456"/>
      <c r="BWX754" s="456"/>
      <c r="BWY754" s="456"/>
      <c r="BWZ754" s="456"/>
      <c r="BXA754" s="456"/>
      <c r="BXB754" s="456"/>
      <c r="BXC754" s="456"/>
      <c r="BXD754" s="456"/>
      <c r="BXE754" s="456"/>
      <c r="BXF754" s="456"/>
      <c r="BXG754" s="456"/>
      <c r="BXH754" s="456"/>
      <c r="BXI754" s="456"/>
      <c r="BXJ754" s="456"/>
      <c r="BXK754" s="456"/>
      <c r="BXL754" s="456"/>
      <c r="BXM754" s="456"/>
      <c r="BXN754" s="456"/>
      <c r="BXO754" s="456"/>
      <c r="BXP754" s="456"/>
      <c r="BXQ754" s="456"/>
      <c r="BXR754" s="456"/>
      <c r="BXS754" s="456"/>
      <c r="BXT754" s="456"/>
      <c r="BXU754" s="456"/>
      <c r="BXV754" s="456"/>
      <c r="BXW754" s="456"/>
      <c r="BXX754" s="456"/>
      <c r="BXY754" s="456"/>
      <c r="BXZ754" s="456"/>
      <c r="BYA754" s="456"/>
      <c r="BYB754" s="456"/>
      <c r="BYC754" s="456"/>
      <c r="BYD754" s="456"/>
      <c r="BYE754" s="456"/>
      <c r="BYF754" s="456"/>
      <c r="BYG754" s="456"/>
      <c r="BYH754" s="456"/>
      <c r="BYI754" s="456"/>
      <c r="BYJ754" s="456"/>
      <c r="BYK754" s="456"/>
      <c r="BYL754" s="456"/>
      <c r="BYM754" s="456"/>
      <c r="BYN754" s="456"/>
      <c r="BYO754" s="456"/>
      <c r="BYP754" s="456"/>
      <c r="BYQ754" s="456"/>
      <c r="BYR754" s="456"/>
      <c r="BYS754" s="456"/>
      <c r="BYT754" s="456"/>
      <c r="BYU754" s="456"/>
      <c r="BYV754" s="456"/>
      <c r="BYW754" s="456"/>
      <c r="BYX754" s="456"/>
      <c r="BYY754" s="456"/>
      <c r="BYZ754" s="456"/>
      <c r="BZA754" s="456"/>
      <c r="BZB754" s="456"/>
      <c r="BZC754" s="456"/>
      <c r="BZD754" s="456"/>
      <c r="BZE754" s="456"/>
      <c r="BZF754" s="456"/>
      <c r="BZG754" s="456"/>
      <c r="BZH754" s="456"/>
      <c r="BZI754" s="456"/>
      <c r="BZJ754" s="456"/>
      <c r="BZK754" s="456"/>
      <c r="BZL754" s="456"/>
      <c r="BZM754" s="456"/>
      <c r="BZN754" s="456"/>
      <c r="BZO754" s="456"/>
      <c r="BZP754" s="456"/>
      <c r="BZQ754" s="456"/>
      <c r="BZR754" s="456"/>
      <c r="BZS754" s="456"/>
      <c r="BZT754" s="456"/>
      <c r="BZU754" s="456"/>
      <c r="BZV754" s="456"/>
      <c r="BZW754" s="456"/>
      <c r="BZX754" s="456"/>
      <c r="BZY754" s="456"/>
      <c r="BZZ754" s="456"/>
      <c r="CAA754" s="456"/>
      <c r="CAB754" s="456"/>
      <c r="CAC754" s="456"/>
      <c r="CAD754" s="456"/>
      <c r="CAE754" s="456"/>
      <c r="CAF754" s="456"/>
      <c r="CAG754" s="456"/>
      <c r="CAH754" s="456"/>
      <c r="CAI754" s="456"/>
      <c r="CAJ754" s="456"/>
      <c r="CAK754" s="456"/>
      <c r="CAL754" s="456"/>
      <c r="CAM754" s="456"/>
      <c r="CAN754" s="456"/>
      <c r="CAO754" s="456"/>
      <c r="CAP754" s="456"/>
      <c r="CAQ754" s="456"/>
      <c r="CAR754" s="456"/>
      <c r="CAS754" s="456"/>
      <c r="CAT754" s="456"/>
      <c r="CAU754" s="456"/>
      <c r="CAV754" s="456"/>
      <c r="CAW754" s="456"/>
      <c r="CAX754" s="456"/>
      <c r="CAY754" s="456"/>
      <c r="CAZ754" s="456"/>
      <c r="CBA754" s="456"/>
      <c r="CBB754" s="456"/>
      <c r="CBC754" s="456"/>
      <c r="CBD754" s="456"/>
      <c r="CBE754" s="456"/>
      <c r="CBF754" s="456"/>
      <c r="CBG754" s="456"/>
      <c r="CBH754" s="456"/>
      <c r="CBI754" s="456"/>
      <c r="CBJ754" s="456"/>
      <c r="CBK754" s="456"/>
      <c r="CBL754" s="456"/>
      <c r="CBM754" s="456"/>
      <c r="CBN754" s="456"/>
      <c r="CBO754" s="456"/>
      <c r="CBP754" s="456"/>
      <c r="CBQ754" s="456"/>
      <c r="CBR754" s="456"/>
      <c r="CBS754" s="456"/>
      <c r="CBT754" s="456"/>
      <c r="CBU754" s="456"/>
      <c r="CBV754" s="456"/>
      <c r="CBW754" s="456"/>
      <c r="CBX754" s="456"/>
      <c r="CBY754" s="456"/>
      <c r="CBZ754" s="456"/>
      <c r="CCA754" s="456"/>
      <c r="CCB754" s="456"/>
      <c r="CCC754" s="456"/>
      <c r="CCD754" s="456"/>
      <c r="CCE754" s="456"/>
      <c r="CCF754" s="456"/>
      <c r="CCG754" s="456"/>
      <c r="CCH754" s="456"/>
      <c r="CCI754" s="456"/>
      <c r="CCJ754" s="456"/>
      <c r="CCK754" s="456"/>
      <c r="CCL754" s="456"/>
      <c r="CCM754" s="456"/>
      <c r="CCN754" s="456"/>
      <c r="CCO754" s="456"/>
      <c r="CCP754" s="456"/>
      <c r="CCQ754" s="456"/>
      <c r="CCR754" s="456"/>
      <c r="CCS754" s="456"/>
      <c r="CCT754" s="456"/>
      <c r="CCU754" s="456"/>
      <c r="CCV754" s="456"/>
      <c r="CCW754" s="456"/>
      <c r="CCX754" s="456"/>
      <c r="CCY754" s="456"/>
      <c r="CCZ754" s="456"/>
      <c r="CDA754" s="456"/>
      <c r="CDB754" s="456"/>
      <c r="CDC754" s="456"/>
      <c r="CDD754" s="456"/>
      <c r="CDE754" s="456"/>
      <c r="CDF754" s="456"/>
      <c r="CDG754" s="456"/>
      <c r="CDH754" s="456"/>
      <c r="CDI754" s="456"/>
      <c r="CDJ754" s="456"/>
      <c r="CDK754" s="456"/>
      <c r="CDL754" s="456"/>
      <c r="CDM754" s="456"/>
      <c r="CDN754" s="456"/>
      <c r="CDO754" s="456"/>
      <c r="CDP754" s="456"/>
      <c r="CDQ754" s="456"/>
      <c r="CDR754" s="456"/>
      <c r="CDS754" s="456"/>
      <c r="CDT754" s="456"/>
      <c r="CDU754" s="456"/>
      <c r="CDV754" s="456"/>
      <c r="CDW754" s="456"/>
      <c r="CDX754" s="456"/>
      <c r="CDY754" s="456"/>
      <c r="CDZ754" s="456"/>
      <c r="CEA754" s="456"/>
      <c r="CEB754" s="456"/>
      <c r="CEC754" s="456"/>
      <c r="CED754" s="456"/>
      <c r="CEE754" s="456"/>
      <c r="CEF754" s="456"/>
      <c r="CEG754" s="456"/>
      <c r="CEH754" s="456"/>
      <c r="CEI754" s="456"/>
      <c r="CEJ754" s="456"/>
      <c r="CEK754" s="456"/>
      <c r="CEL754" s="456"/>
      <c r="CEM754" s="456"/>
      <c r="CEN754" s="456"/>
      <c r="CEO754" s="456"/>
      <c r="CEP754" s="456"/>
      <c r="CEQ754" s="456"/>
      <c r="CER754" s="456"/>
      <c r="CES754" s="456"/>
      <c r="CET754" s="456"/>
      <c r="CEU754" s="456"/>
      <c r="CEV754" s="456"/>
      <c r="CEW754" s="456"/>
      <c r="CEX754" s="456"/>
      <c r="CEY754" s="456"/>
      <c r="CEZ754" s="456"/>
      <c r="CFA754" s="456"/>
      <c r="CFB754" s="456"/>
      <c r="CFC754" s="456"/>
      <c r="CFD754" s="456"/>
      <c r="CFE754" s="456"/>
      <c r="CFF754" s="456"/>
      <c r="CFG754" s="456"/>
      <c r="CFH754" s="456"/>
      <c r="CFI754" s="456"/>
      <c r="CFJ754" s="456"/>
      <c r="CFK754" s="456"/>
      <c r="CFL754" s="456"/>
      <c r="CFM754" s="456"/>
      <c r="CFN754" s="456"/>
      <c r="CFO754" s="456"/>
      <c r="CFP754" s="456"/>
      <c r="CFQ754" s="456"/>
      <c r="CFR754" s="456"/>
      <c r="CFS754" s="456"/>
      <c r="CFT754" s="456"/>
      <c r="CFU754" s="456"/>
      <c r="CFV754" s="456"/>
      <c r="CFW754" s="456"/>
      <c r="CFX754" s="456"/>
      <c r="CFY754" s="456"/>
      <c r="CFZ754" s="456"/>
      <c r="CGA754" s="456"/>
      <c r="CGB754" s="456"/>
      <c r="CGC754" s="456"/>
      <c r="CGD754" s="456"/>
      <c r="CGE754" s="456"/>
      <c r="CGF754" s="456"/>
      <c r="CGG754" s="456"/>
      <c r="CGH754" s="456"/>
      <c r="CGI754" s="456"/>
      <c r="CGJ754" s="456"/>
      <c r="CGK754" s="456"/>
      <c r="CGL754" s="456"/>
      <c r="CGM754" s="456"/>
      <c r="CGN754" s="456"/>
      <c r="CGO754" s="456"/>
      <c r="CGP754" s="456"/>
      <c r="CGQ754" s="456"/>
      <c r="CGR754" s="456"/>
      <c r="CGS754" s="456"/>
      <c r="CGT754" s="456"/>
      <c r="CGU754" s="456"/>
      <c r="CGV754" s="456"/>
      <c r="CGW754" s="456"/>
      <c r="CGX754" s="456"/>
      <c r="CGY754" s="456"/>
      <c r="CGZ754" s="456"/>
      <c r="CHA754" s="456"/>
      <c r="CHB754" s="456"/>
      <c r="CHC754" s="456"/>
      <c r="CHD754" s="456"/>
      <c r="CHE754" s="456"/>
      <c r="CHF754" s="456"/>
      <c r="CHG754" s="456"/>
      <c r="CHH754" s="456"/>
      <c r="CHI754" s="456"/>
      <c r="CHJ754" s="456"/>
      <c r="CHK754" s="456"/>
      <c r="CHL754" s="456"/>
      <c r="CHM754" s="456"/>
      <c r="CHN754" s="456"/>
      <c r="CHO754" s="456"/>
      <c r="CHP754" s="456"/>
      <c r="CHQ754" s="456"/>
      <c r="CHR754" s="456"/>
      <c r="CHS754" s="456"/>
      <c r="CHT754" s="456"/>
      <c r="CHU754" s="456"/>
      <c r="CHV754" s="456"/>
      <c r="CHW754" s="456"/>
      <c r="CHX754" s="456"/>
      <c r="CHY754" s="456"/>
      <c r="CHZ754" s="456"/>
      <c r="CIA754" s="456"/>
      <c r="CIB754" s="456"/>
      <c r="CIC754" s="456"/>
      <c r="CID754" s="456"/>
      <c r="CIE754" s="456"/>
      <c r="CIF754" s="456"/>
      <c r="CIG754" s="456"/>
      <c r="CIH754" s="456"/>
      <c r="CII754" s="456"/>
      <c r="CIJ754" s="456"/>
      <c r="CIK754" s="456"/>
      <c r="CIL754" s="456"/>
      <c r="CIM754" s="456"/>
      <c r="CIN754" s="456"/>
      <c r="CIO754" s="456"/>
      <c r="CIP754" s="456"/>
      <c r="CIQ754" s="456"/>
      <c r="CIR754" s="456"/>
      <c r="CIS754" s="456"/>
      <c r="CIT754" s="456"/>
      <c r="CIU754" s="456"/>
      <c r="CIV754" s="456"/>
      <c r="CIW754" s="456"/>
      <c r="CIX754" s="456"/>
      <c r="CIY754" s="456"/>
      <c r="CIZ754" s="456"/>
      <c r="CJA754" s="456"/>
      <c r="CJB754" s="456"/>
      <c r="CJC754" s="456"/>
      <c r="CJD754" s="456"/>
      <c r="CJE754" s="456"/>
      <c r="CJF754" s="456"/>
      <c r="CJG754" s="456"/>
      <c r="CJH754" s="456"/>
      <c r="CJI754" s="456"/>
      <c r="CJJ754" s="456"/>
      <c r="CJK754" s="456"/>
      <c r="CJL754" s="456"/>
      <c r="CJM754" s="456"/>
      <c r="CJN754" s="456"/>
      <c r="CJO754" s="456"/>
      <c r="CJP754" s="456"/>
      <c r="CJQ754" s="456"/>
      <c r="CJR754" s="456"/>
      <c r="CJS754" s="456"/>
      <c r="CJT754" s="456"/>
      <c r="CJU754" s="456"/>
      <c r="CJV754" s="456"/>
      <c r="CJW754" s="456"/>
      <c r="CJX754" s="456"/>
      <c r="CJY754" s="456"/>
      <c r="CJZ754" s="456"/>
      <c r="CKA754" s="456"/>
      <c r="CKB754" s="456"/>
      <c r="CKC754" s="456"/>
      <c r="CKD754" s="456"/>
      <c r="CKE754" s="456"/>
      <c r="CKF754" s="456"/>
      <c r="CKG754" s="456"/>
      <c r="CKH754" s="456"/>
      <c r="CKI754" s="456"/>
      <c r="CKJ754" s="456"/>
      <c r="CKK754" s="456"/>
      <c r="CKL754" s="456"/>
      <c r="CKM754" s="456"/>
      <c r="CKN754" s="456"/>
      <c r="CKO754" s="456"/>
      <c r="CKP754" s="456"/>
      <c r="CKQ754" s="456"/>
      <c r="CKR754" s="456"/>
      <c r="CKS754" s="456"/>
      <c r="CKT754" s="456"/>
      <c r="CKU754" s="456"/>
      <c r="CKV754" s="456"/>
      <c r="CKW754" s="456"/>
      <c r="CKX754" s="456"/>
      <c r="CKY754" s="456"/>
      <c r="CKZ754" s="456"/>
      <c r="CLA754" s="456"/>
      <c r="CLB754" s="456"/>
      <c r="CLC754" s="456"/>
      <c r="CLD754" s="456"/>
      <c r="CLE754" s="456"/>
      <c r="CLF754" s="456"/>
      <c r="CLG754" s="456"/>
      <c r="CLH754" s="456"/>
      <c r="CLI754" s="456"/>
      <c r="CLJ754" s="456"/>
      <c r="CLK754" s="456"/>
      <c r="CLL754" s="456"/>
      <c r="CLM754" s="456"/>
      <c r="CLN754" s="456"/>
      <c r="CLO754" s="456"/>
      <c r="CLP754" s="456"/>
      <c r="CLQ754" s="456"/>
      <c r="CLR754" s="456"/>
      <c r="CLS754" s="456"/>
      <c r="CLT754" s="456"/>
      <c r="CLU754" s="456"/>
      <c r="CLV754" s="456"/>
      <c r="CLW754" s="456"/>
      <c r="CLX754" s="456"/>
      <c r="CLY754" s="456"/>
      <c r="CLZ754" s="456"/>
      <c r="CMA754" s="456"/>
      <c r="CMB754" s="456"/>
      <c r="CMC754" s="456"/>
      <c r="CMD754" s="456"/>
      <c r="CME754" s="456"/>
      <c r="CMF754" s="456"/>
      <c r="CMG754" s="456"/>
      <c r="CMH754" s="456"/>
      <c r="CMI754" s="456"/>
      <c r="CMJ754" s="456"/>
      <c r="CMK754" s="456"/>
      <c r="CML754" s="456"/>
      <c r="CMM754" s="456"/>
      <c r="CMN754" s="456"/>
      <c r="CMO754" s="456"/>
      <c r="CMP754" s="456"/>
      <c r="CMQ754" s="456"/>
      <c r="CMR754" s="456"/>
      <c r="CMS754" s="456"/>
      <c r="CMT754" s="456"/>
      <c r="CMU754" s="456"/>
      <c r="CMV754" s="456"/>
      <c r="CMW754" s="456"/>
      <c r="CMX754" s="456"/>
      <c r="CMY754" s="456"/>
      <c r="CMZ754" s="456"/>
      <c r="CNA754" s="456"/>
      <c r="CNB754" s="456"/>
      <c r="CNC754" s="456"/>
      <c r="CND754" s="456"/>
      <c r="CNE754" s="456"/>
      <c r="CNF754" s="456"/>
      <c r="CNG754" s="456"/>
      <c r="CNH754" s="456"/>
      <c r="CNI754" s="456"/>
      <c r="CNJ754" s="456"/>
      <c r="CNK754" s="456"/>
      <c r="CNL754" s="456"/>
      <c r="CNM754" s="456"/>
      <c r="CNN754" s="456"/>
      <c r="CNO754" s="456"/>
      <c r="CNP754" s="456"/>
      <c r="CNQ754" s="456"/>
      <c r="CNR754" s="456"/>
      <c r="CNS754" s="456"/>
      <c r="CNT754" s="456"/>
      <c r="CNU754" s="456"/>
      <c r="CNV754" s="456"/>
      <c r="CNW754" s="456"/>
      <c r="CNX754" s="456"/>
      <c r="CNY754" s="456"/>
      <c r="CNZ754" s="456"/>
      <c r="COA754" s="456"/>
      <c r="COB754" s="456"/>
      <c r="COC754" s="456"/>
      <c r="COD754" s="456"/>
      <c r="COE754" s="456"/>
      <c r="COF754" s="456"/>
      <c r="COG754" s="456"/>
      <c r="COH754" s="456"/>
      <c r="COI754" s="456"/>
      <c r="COJ754" s="456"/>
      <c r="COK754" s="456"/>
      <c r="COL754" s="456"/>
      <c r="COM754" s="456"/>
      <c r="CON754" s="456"/>
      <c r="COO754" s="456"/>
      <c r="COP754" s="456"/>
      <c r="COQ754" s="456"/>
      <c r="COR754" s="456"/>
      <c r="COS754" s="456"/>
      <c r="COT754" s="456"/>
      <c r="COU754" s="456"/>
      <c r="COV754" s="456"/>
      <c r="COW754" s="456"/>
      <c r="COX754" s="456"/>
      <c r="COY754" s="456"/>
      <c r="COZ754" s="456"/>
      <c r="CPA754" s="456"/>
      <c r="CPB754" s="456"/>
      <c r="CPC754" s="456"/>
      <c r="CPD754" s="456"/>
      <c r="CPE754" s="456"/>
      <c r="CPF754" s="456"/>
      <c r="CPG754" s="456"/>
      <c r="CPH754" s="456"/>
      <c r="CPI754" s="456"/>
      <c r="CPJ754" s="456"/>
      <c r="CPK754" s="456"/>
      <c r="CPL754" s="456"/>
      <c r="CPM754" s="456"/>
      <c r="CPN754" s="456"/>
      <c r="CPO754" s="456"/>
      <c r="CPP754" s="456"/>
      <c r="CPQ754" s="456"/>
      <c r="CPR754" s="456"/>
      <c r="CPS754" s="456"/>
      <c r="CPT754" s="456"/>
      <c r="CPU754" s="456"/>
      <c r="CPV754" s="456"/>
      <c r="CPW754" s="456"/>
      <c r="CPX754" s="456"/>
      <c r="CPY754" s="456"/>
      <c r="CPZ754" s="456"/>
      <c r="CQA754" s="456"/>
      <c r="CQB754" s="456"/>
      <c r="CQC754" s="456"/>
      <c r="CQD754" s="456"/>
      <c r="CQE754" s="456"/>
      <c r="CQF754" s="456"/>
      <c r="CQG754" s="456"/>
      <c r="CQH754" s="456"/>
      <c r="CQI754" s="456"/>
      <c r="CQJ754" s="456"/>
      <c r="CQK754" s="456"/>
      <c r="CQL754" s="456"/>
      <c r="CQM754" s="456"/>
      <c r="CQN754" s="456"/>
      <c r="CQO754" s="456"/>
      <c r="CQP754" s="456"/>
      <c r="CQQ754" s="456"/>
      <c r="CQR754" s="456"/>
      <c r="CQS754" s="456"/>
      <c r="CQT754" s="456"/>
      <c r="CQU754" s="456"/>
      <c r="CQV754" s="456"/>
      <c r="CQW754" s="456"/>
      <c r="CQX754" s="456"/>
      <c r="CQY754" s="456"/>
      <c r="CQZ754" s="456"/>
      <c r="CRA754" s="456"/>
      <c r="CRB754" s="456"/>
      <c r="CRC754" s="456"/>
      <c r="CRD754" s="456"/>
      <c r="CRE754" s="456"/>
      <c r="CRF754" s="456"/>
      <c r="CRG754" s="456"/>
      <c r="CRH754" s="456"/>
      <c r="CRI754" s="456"/>
      <c r="CRJ754" s="456"/>
      <c r="CRK754" s="456"/>
      <c r="CRL754" s="456"/>
      <c r="CRM754" s="456"/>
      <c r="CRN754" s="456"/>
      <c r="CRO754" s="456"/>
      <c r="CRP754" s="456"/>
      <c r="CRQ754" s="456"/>
      <c r="CRR754" s="456"/>
      <c r="CRS754" s="456"/>
      <c r="CRT754" s="456"/>
      <c r="CRU754" s="456"/>
      <c r="CRV754" s="456"/>
      <c r="CRW754" s="456"/>
      <c r="CRX754" s="456"/>
      <c r="CRY754" s="456"/>
      <c r="CRZ754" s="456"/>
      <c r="CSA754" s="456"/>
      <c r="CSB754" s="456"/>
      <c r="CSC754" s="456"/>
      <c r="CSD754" s="456"/>
      <c r="CSE754" s="456"/>
      <c r="CSF754" s="456"/>
      <c r="CSG754" s="456"/>
      <c r="CSH754" s="456"/>
      <c r="CSI754" s="456"/>
      <c r="CSJ754" s="456"/>
      <c r="CSK754" s="456"/>
      <c r="CSL754" s="456"/>
      <c r="CSM754" s="456"/>
      <c r="CSN754" s="456"/>
      <c r="CSO754" s="456"/>
      <c r="CSP754" s="456"/>
      <c r="CSQ754" s="456"/>
      <c r="CSR754" s="456"/>
      <c r="CSS754" s="456"/>
      <c r="CST754" s="456"/>
      <c r="CSU754" s="456"/>
      <c r="CSV754" s="456"/>
      <c r="CSW754" s="456"/>
      <c r="CSX754" s="456"/>
      <c r="CSY754" s="456"/>
      <c r="CSZ754" s="456"/>
      <c r="CTA754" s="456"/>
      <c r="CTB754" s="456"/>
      <c r="CTC754" s="456"/>
      <c r="CTD754" s="456"/>
      <c r="CTE754" s="456"/>
      <c r="CTF754" s="456"/>
      <c r="CTG754" s="456"/>
      <c r="CTH754" s="456"/>
      <c r="CTI754" s="456"/>
      <c r="CTJ754" s="456"/>
      <c r="CTK754" s="456"/>
      <c r="CTL754" s="456"/>
      <c r="CTM754" s="456"/>
      <c r="CTN754" s="456"/>
      <c r="CTO754" s="456"/>
      <c r="CTP754" s="456"/>
      <c r="CTQ754" s="456"/>
      <c r="CTR754" s="456"/>
      <c r="CTS754" s="456"/>
      <c r="CTT754" s="456"/>
      <c r="CTU754" s="456"/>
      <c r="CTV754" s="456"/>
      <c r="CTW754" s="456"/>
      <c r="CTX754" s="456"/>
      <c r="CTY754" s="456"/>
      <c r="CTZ754" s="456"/>
      <c r="CUA754" s="456"/>
      <c r="CUB754" s="456"/>
      <c r="CUC754" s="456"/>
      <c r="CUD754" s="456"/>
      <c r="CUE754" s="456"/>
      <c r="CUF754" s="456"/>
      <c r="CUG754" s="456"/>
      <c r="CUH754" s="456"/>
      <c r="CUI754" s="456"/>
      <c r="CUJ754" s="456"/>
      <c r="CUK754" s="456"/>
      <c r="CUL754" s="456"/>
      <c r="CUM754" s="456"/>
      <c r="CUN754" s="456"/>
      <c r="CUO754" s="456"/>
      <c r="CUP754" s="456"/>
      <c r="CUQ754" s="456"/>
      <c r="CUR754" s="456"/>
      <c r="CUS754" s="456"/>
      <c r="CUT754" s="456"/>
      <c r="CUU754" s="456"/>
      <c r="CUV754" s="456"/>
      <c r="CUW754" s="456"/>
      <c r="CUX754" s="456"/>
      <c r="CUY754" s="456"/>
      <c r="CUZ754" s="456"/>
      <c r="CVA754" s="456"/>
      <c r="CVB754" s="456"/>
      <c r="CVC754" s="456"/>
      <c r="CVD754" s="456"/>
      <c r="CVE754" s="456"/>
      <c r="CVF754" s="456"/>
      <c r="CVG754" s="456"/>
      <c r="CVH754" s="456"/>
      <c r="CVI754" s="456"/>
      <c r="CVJ754" s="456"/>
      <c r="CVK754" s="456"/>
      <c r="CVL754" s="456"/>
      <c r="CVM754" s="456"/>
      <c r="CVN754" s="456"/>
      <c r="CVO754" s="456"/>
      <c r="CVP754" s="456"/>
      <c r="CVQ754" s="456"/>
      <c r="CVR754" s="456"/>
      <c r="CVS754" s="456"/>
      <c r="CVT754" s="456"/>
      <c r="CVU754" s="456"/>
      <c r="CVV754" s="456"/>
      <c r="CVW754" s="456"/>
      <c r="CVX754" s="456"/>
      <c r="CVY754" s="456"/>
      <c r="CVZ754" s="456"/>
      <c r="CWA754" s="456"/>
      <c r="CWB754" s="456"/>
      <c r="CWC754" s="456"/>
      <c r="CWD754" s="456"/>
      <c r="CWE754" s="456"/>
      <c r="CWF754" s="456"/>
      <c r="CWG754" s="456"/>
      <c r="CWH754" s="456"/>
      <c r="CWI754" s="456"/>
      <c r="CWJ754" s="456"/>
      <c r="CWK754" s="456"/>
      <c r="CWL754" s="456"/>
      <c r="CWM754" s="456"/>
      <c r="CWN754" s="456"/>
      <c r="CWO754" s="456"/>
      <c r="CWP754" s="456"/>
      <c r="CWQ754" s="456"/>
      <c r="CWR754" s="456"/>
      <c r="CWS754" s="456"/>
      <c r="CWT754" s="456"/>
      <c r="CWU754" s="456"/>
      <c r="CWV754" s="456"/>
      <c r="CWW754" s="456"/>
      <c r="CWX754" s="456"/>
      <c r="CWY754" s="456"/>
      <c r="CWZ754" s="456"/>
      <c r="CXA754" s="456"/>
      <c r="CXB754" s="456"/>
      <c r="CXC754" s="456"/>
      <c r="CXD754" s="456"/>
      <c r="CXE754" s="456"/>
      <c r="CXF754" s="456"/>
      <c r="CXG754" s="456"/>
      <c r="CXH754" s="456"/>
      <c r="CXI754" s="456"/>
      <c r="CXJ754" s="456"/>
      <c r="CXK754" s="456"/>
      <c r="CXL754" s="456"/>
      <c r="CXM754" s="456"/>
      <c r="CXN754" s="456"/>
      <c r="CXO754" s="456"/>
      <c r="CXP754" s="456"/>
      <c r="CXQ754" s="456"/>
      <c r="CXR754" s="456"/>
      <c r="CXS754" s="456"/>
      <c r="CXT754" s="456"/>
      <c r="CXU754" s="456"/>
      <c r="CXV754" s="456"/>
      <c r="CXW754" s="456"/>
      <c r="CXX754" s="456"/>
      <c r="CXY754" s="456"/>
      <c r="CXZ754" s="456"/>
      <c r="CYA754" s="456"/>
      <c r="CYB754" s="456"/>
      <c r="CYC754" s="456"/>
      <c r="CYD754" s="456"/>
      <c r="CYE754" s="456"/>
      <c r="CYF754" s="456"/>
      <c r="CYG754" s="456"/>
      <c r="CYH754" s="456"/>
      <c r="CYI754" s="456"/>
      <c r="CYJ754" s="456"/>
      <c r="CYK754" s="456"/>
      <c r="CYL754" s="456"/>
      <c r="CYM754" s="456"/>
      <c r="CYN754" s="456"/>
      <c r="CYO754" s="456"/>
      <c r="CYP754" s="456"/>
      <c r="CYQ754" s="456"/>
      <c r="CYR754" s="456"/>
      <c r="CYS754" s="456"/>
      <c r="CYT754" s="456"/>
      <c r="CYU754" s="456"/>
      <c r="CYV754" s="456"/>
      <c r="CYW754" s="456"/>
      <c r="CYX754" s="456"/>
      <c r="CYY754" s="456"/>
      <c r="CYZ754" s="456"/>
      <c r="CZA754" s="456"/>
      <c r="CZB754" s="456"/>
      <c r="CZC754" s="456"/>
      <c r="CZD754" s="456"/>
      <c r="CZE754" s="456"/>
      <c r="CZF754" s="456"/>
      <c r="CZG754" s="456"/>
      <c r="CZH754" s="456"/>
      <c r="CZI754" s="456"/>
      <c r="CZJ754" s="456"/>
      <c r="CZK754" s="456"/>
      <c r="CZL754" s="456"/>
      <c r="CZM754" s="456"/>
      <c r="CZN754" s="456"/>
      <c r="CZO754" s="456"/>
      <c r="CZP754" s="456"/>
      <c r="CZQ754" s="456"/>
      <c r="CZR754" s="456"/>
      <c r="CZS754" s="456"/>
      <c r="CZT754" s="456"/>
      <c r="CZU754" s="456"/>
      <c r="CZV754" s="456"/>
      <c r="CZW754" s="456"/>
      <c r="CZX754" s="456"/>
      <c r="CZY754" s="456"/>
      <c r="CZZ754" s="456"/>
      <c r="DAA754" s="456"/>
      <c r="DAB754" s="456"/>
      <c r="DAC754" s="456"/>
      <c r="DAD754" s="456"/>
      <c r="DAE754" s="456"/>
      <c r="DAF754" s="456"/>
      <c r="DAG754" s="456"/>
      <c r="DAH754" s="456"/>
      <c r="DAI754" s="456"/>
      <c r="DAJ754" s="456"/>
      <c r="DAK754" s="456"/>
      <c r="DAL754" s="456"/>
      <c r="DAM754" s="456"/>
      <c r="DAN754" s="456"/>
      <c r="DAO754" s="456"/>
      <c r="DAP754" s="456"/>
      <c r="DAQ754" s="456"/>
      <c r="DAR754" s="456"/>
      <c r="DAS754" s="456"/>
      <c r="DAT754" s="456"/>
      <c r="DAU754" s="456"/>
      <c r="DAV754" s="456"/>
      <c r="DAW754" s="456"/>
      <c r="DAX754" s="456"/>
      <c r="DAY754" s="456"/>
      <c r="DAZ754" s="456"/>
      <c r="DBA754" s="456"/>
      <c r="DBB754" s="456"/>
      <c r="DBC754" s="456"/>
      <c r="DBD754" s="456"/>
      <c r="DBE754" s="456"/>
      <c r="DBF754" s="456"/>
      <c r="DBG754" s="456"/>
      <c r="DBH754" s="456"/>
      <c r="DBI754" s="456"/>
      <c r="DBJ754" s="456"/>
      <c r="DBK754" s="456"/>
      <c r="DBL754" s="456"/>
      <c r="DBM754" s="456"/>
      <c r="DBN754" s="456"/>
      <c r="DBO754" s="456"/>
      <c r="DBP754" s="456"/>
      <c r="DBQ754" s="456"/>
      <c r="DBR754" s="456"/>
      <c r="DBS754" s="456"/>
      <c r="DBT754" s="456"/>
      <c r="DBU754" s="456"/>
      <c r="DBV754" s="456"/>
      <c r="DBW754" s="456"/>
      <c r="DBX754" s="456"/>
      <c r="DBY754" s="456"/>
      <c r="DBZ754" s="456"/>
      <c r="DCA754" s="456"/>
      <c r="DCB754" s="456"/>
      <c r="DCC754" s="456"/>
      <c r="DCD754" s="456"/>
      <c r="DCE754" s="456"/>
      <c r="DCF754" s="456"/>
      <c r="DCG754" s="456"/>
      <c r="DCH754" s="456"/>
      <c r="DCI754" s="456"/>
      <c r="DCJ754" s="456"/>
      <c r="DCK754" s="456"/>
      <c r="DCL754" s="456"/>
      <c r="DCM754" s="456"/>
      <c r="DCN754" s="456"/>
      <c r="DCO754" s="456"/>
      <c r="DCP754" s="456"/>
      <c r="DCQ754" s="456"/>
      <c r="DCR754" s="456"/>
      <c r="DCS754" s="456"/>
      <c r="DCT754" s="456"/>
      <c r="DCU754" s="456"/>
      <c r="DCV754" s="456"/>
      <c r="DCW754" s="456"/>
      <c r="DCX754" s="456"/>
      <c r="DCY754" s="456"/>
      <c r="DCZ754" s="456"/>
      <c r="DDA754" s="456"/>
      <c r="DDB754" s="456"/>
      <c r="DDC754" s="456"/>
      <c r="DDD754" s="456"/>
      <c r="DDE754" s="456"/>
      <c r="DDF754" s="456"/>
      <c r="DDG754" s="456"/>
      <c r="DDH754" s="456"/>
      <c r="DDI754" s="456"/>
      <c r="DDJ754" s="456"/>
      <c r="DDK754" s="456"/>
      <c r="DDL754" s="456"/>
      <c r="DDM754" s="456"/>
      <c r="DDN754" s="456"/>
      <c r="DDO754" s="456"/>
      <c r="DDP754" s="456"/>
      <c r="DDQ754" s="456"/>
      <c r="DDR754" s="456"/>
      <c r="DDS754" s="456"/>
      <c r="DDT754" s="456"/>
      <c r="DDU754" s="456"/>
      <c r="DDV754" s="456"/>
      <c r="DDW754" s="456"/>
      <c r="DDX754" s="456"/>
      <c r="DDY754" s="456"/>
      <c r="DDZ754" s="456"/>
      <c r="DEA754" s="456"/>
      <c r="DEB754" s="456"/>
      <c r="DEC754" s="456"/>
      <c r="DED754" s="456"/>
      <c r="DEE754" s="456"/>
      <c r="DEF754" s="456"/>
      <c r="DEG754" s="456"/>
      <c r="DEH754" s="456"/>
      <c r="DEI754" s="456"/>
      <c r="DEJ754" s="456"/>
      <c r="DEK754" s="456"/>
      <c r="DEL754" s="456"/>
      <c r="DEM754" s="456"/>
      <c r="DEN754" s="456"/>
      <c r="DEO754" s="456"/>
      <c r="DEP754" s="456"/>
      <c r="DEQ754" s="456"/>
      <c r="DER754" s="456"/>
      <c r="DES754" s="456"/>
      <c r="DET754" s="456"/>
      <c r="DEU754" s="456"/>
      <c r="DEV754" s="456"/>
      <c r="DEW754" s="456"/>
      <c r="DEX754" s="456"/>
      <c r="DEY754" s="456"/>
      <c r="DEZ754" s="456"/>
      <c r="DFA754" s="456"/>
      <c r="DFB754" s="456"/>
      <c r="DFC754" s="456"/>
      <c r="DFD754" s="456"/>
      <c r="DFE754" s="456"/>
      <c r="DFF754" s="456"/>
      <c r="DFG754" s="456"/>
      <c r="DFH754" s="456"/>
      <c r="DFI754" s="456"/>
      <c r="DFJ754" s="456"/>
      <c r="DFK754" s="456"/>
      <c r="DFL754" s="456"/>
      <c r="DFM754" s="456"/>
      <c r="DFN754" s="456"/>
      <c r="DFO754" s="456"/>
      <c r="DFP754" s="456"/>
      <c r="DFQ754" s="456"/>
      <c r="DFR754" s="456"/>
      <c r="DFS754" s="456"/>
      <c r="DFT754" s="456"/>
      <c r="DFU754" s="456"/>
      <c r="DFV754" s="456"/>
      <c r="DFW754" s="456"/>
      <c r="DFX754" s="456"/>
      <c r="DFY754" s="456"/>
      <c r="DFZ754" s="456"/>
      <c r="DGA754" s="456"/>
      <c r="DGB754" s="456"/>
      <c r="DGC754" s="456"/>
      <c r="DGD754" s="456"/>
      <c r="DGE754" s="456"/>
      <c r="DGF754" s="456"/>
      <c r="DGG754" s="456"/>
      <c r="DGH754" s="456"/>
      <c r="DGI754" s="456"/>
      <c r="DGJ754" s="456"/>
      <c r="DGK754" s="456"/>
      <c r="DGL754" s="456"/>
      <c r="DGM754" s="456"/>
      <c r="DGN754" s="456"/>
      <c r="DGO754" s="456"/>
      <c r="DGP754" s="456"/>
      <c r="DGQ754" s="456"/>
      <c r="DGR754" s="456"/>
      <c r="DGS754" s="456"/>
      <c r="DGT754" s="456"/>
      <c r="DGU754" s="456"/>
      <c r="DGV754" s="456"/>
      <c r="DGW754" s="456"/>
      <c r="DGX754" s="456"/>
      <c r="DGY754" s="456"/>
      <c r="DGZ754" s="456"/>
      <c r="DHA754" s="456"/>
      <c r="DHB754" s="456"/>
      <c r="DHC754" s="456"/>
      <c r="DHD754" s="456"/>
      <c r="DHE754" s="456"/>
      <c r="DHF754" s="456"/>
      <c r="DHG754" s="456"/>
      <c r="DHH754" s="456"/>
      <c r="DHI754" s="456"/>
      <c r="DHJ754" s="456"/>
      <c r="DHK754" s="456"/>
      <c r="DHL754" s="456"/>
      <c r="DHM754" s="456"/>
      <c r="DHN754" s="456"/>
      <c r="DHO754" s="456"/>
      <c r="DHP754" s="456"/>
      <c r="DHQ754" s="456"/>
      <c r="DHR754" s="456"/>
      <c r="DHS754" s="456"/>
      <c r="DHT754" s="456"/>
      <c r="DHU754" s="456"/>
      <c r="DHV754" s="456"/>
      <c r="DHW754" s="456"/>
      <c r="DHX754" s="456"/>
      <c r="DHY754" s="456"/>
      <c r="DHZ754" s="456"/>
      <c r="DIA754" s="456"/>
      <c r="DIB754" s="456"/>
      <c r="DIC754" s="456"/>
      <c r="DID754" s="456"/>
      <c r="DIE754" s="456"/>
      <c r="DIF754" s="456"/>
      <c r="DIG754" s="456"/>
      <c r="DIH754" s="456"/>
      <c r="DII754" s="456"/>
      <c r="DIJ754" s="456"/>
      <c r="DIK754" s="456"/>
      <c r="DIL754" s="456"/>
      <c r="DIM754" s="456"/>
      <c r="DIN754" s="456"/>
      <c r="DIO754" s="456"/>
      <c r="DIP754" s="456"/>
      <c r="DIQ754" s="456"/>
      <c r="DIR754" s="456"/>
      <c r="DIS754" s="456"/>
      <c r="DIT754" s="456"/>
      <c r="DIU754" s="456"/>
      <c r="DIV754" s="456"/>
      <c r="DIW754" s="456"/>
      <c r="DIX754" s="456"/>
      <c r="DIY754" s="456"/>
      <c r="DIZ754" s="456"/>
      <c r="DJA754" s="456"/>
      <c r="DJB754" s="456"/>
      <c r="DJC754" s="456"/>
      <c r="DJD754" s="456"/>
      <c r="DJE754" s="456"/>
      <c r="DJF754" s="456"/>
      <c r="DJG754" s="456"/>
      <c r="DJH754" s="456"/>
      <c r="DJI754" s="456"/>
      <c r="DJJ754" s="456"/>
      <c r="DJK754" s="456"/>
      <c r="DJL754" s="456"/>
      <c r="DJM754" s="456"/>
      <c r="DJN754" s="456"/>
      <c r="DJO754" s="456"/>
      <c r="DJP754" s="456"/>
      <c r="DJQ754" s="456"/>
      <c r="DJR754" s="456"/>
      <c r="DJS754" s="456"/>
      <c r="DJT754" s="456"/>
      <c r="DJU754" s="456"/>
      <c r="DJV754" s="456"/>
      <c r="DJW754" s="456"/>
      <c r="DJX754" s="456"/>
      <c r="DJY754" s="456"/>
      <c r="DJZ754" s="456"/>
      <c r="DKA754" s="456"/>
      <c r="DKB754" s="456"/>
      <c r="DKC754" s="456"/>
      <c r="DKD754" s="456"/>
      <c r="DKE754" s="456"/>
      <c r="DKF754" s="456"/>
      <c r="DKG754" s="456"/>
      <c r="DKH754" s="456"/>
      <c r="DKI754" s="456"/>
      <c r="DKJ754" s="456"/>
      <c r="DKK754" s="456"/>
      <c r="DKL754" s="456"/>
      <c r="DKM754" s="456"/>
      <c r="DKN754" s="456"/>
      <c r="DKO754" s="456"/>
      <c r="DKP754" s="456"/>
      <c r="DKQ754" s="456"/>
      <c r="DKR754" s="456"/>
      <c r="DKS754" s="456"/>
      <c r="DKT754" s="456"/>
      <c r="DKU754" s="456"/>
      <c r="DKV754" s="456"/>
      <c r="DKW754" s="456"/>
      <c r="DKX754" s="456"/>
      <c r="DKY754" s="456"/>
      <c r="DKZ754" s="456"/>
      <c r="DLA754" s="456"/>
      <c r="DLB754" s="456"/>
      <c r="DLC754" s="456"/>
      <c r="DLD754" s="456"/>
      <c r="DLE754" s="456"/>
      <c r="DLF754" s="456"/>
      <c r="DLG754" s="456"/>
      <c r="DLH754" s="456"/>
      <c r="DLI754" s="456"/>
      <c r="DLJ754" s="456"/>
      <c r="DLK754" s="456"/>
      <c r="DLL754" s="456"/>
      <c r="DLM754" s="456"/>
      <c r="DLN754" s="456"/>
      <c r="DLO754" s="456"/>
      <c r="DLP754" s="456"/>
      <c r="DLQ754" s="456"/>
      <c r="DLR754" s="456"/>
      <c r="DLS754" s="456"/>
      <c r="DLT754" s="456"/>
      <c r="DLU754" s="456"/>
      <c r="DLV754" s="456"/>
      <c r="DLW754" s="456"/>
      <c r="DLX754" s="456"/>
      <c r="DLY754" s="456"/>
      <c r="DLZ754" s="456"/>
      <c r="DMA754" s="456"/>
      <c r="DMB754" s="456"/>
      <c r="DMC754" s="456"/>
      <c r="DMD754" s="456"/>
      <c r="DME754" s="456"/>
      <c r="DMF754" s="456"/>
      <c r="DMG754" s="456"/>
      <c r="DMH754" s="456"/>
      <c r="DMI754" s="456"/>
      <c r="DMJ754" s="456"/>
      <c r="DMK754" s="456"/>
      <c r="DML754" s="456"/>
      <c r="DMM754" s="456"/>
      <c r="DMN754" s="456"/>
      <c r="DMO754" s="456"/>
      <c r="DMP754" s="456"/>
      <c r="DMQ754" s="456"/>
      <c r="DMR754" s="456"/>
      <c r="DMS754" s="456"/>
      <c r="DMT754" s="456"/>
      <c r="DMU754" s="456"/>
      <c r="DMV754" s="456"/>
      <c r="DMW754" s="456"/>
      <c r="DMX754" s="456"/>
      <c r="DMY754" s="456"/>
      <c r="DMZ754" s="456"/>
      <c r="DNA754" s="456"/>
      <c r="DNB754" s="456"/>
      <c r="DNC754" s="456"/>
      <c r="DND754" s="456"/>
      <c r="DNE754" s="456"/>
      <c r="DNF754" s="456"/>
      <c r="DNG754" s="456"/>
      <c r="DNH754" s="456"/>
      <c r="DNI754" s="456"/>
      <c r="DNJ754" s="456"/>
      <c r="DNK754" s="456"/>
      <c r="DNL754" s="456"/>
      <c r="DNM754" s="456"/>
      <c r="DNN754" s="456"/>
      <c r="DNO754" s="456"/>
      <c r="DNP754" s="456"/>
      <c r="DNQ754" s="456"/>
      <c r="DNR754" s="456"/>
      <c r="DNS754" s="456"/>
      <c r="DNT754" s="456"/>
      <c r="DNU754" s="456"/>
      <c r="DNV754" s="456"/>
      <c r="DNW754" s="456"/>
      <c r="DNX754" s="456"/>
      <c r="DNY754" s="456"/>
      <c r="DNZ754" s="456"/>
      <c r="DOA754" s="456"/>
      <c r="DOB754" s="456"/>
      <c r="DOC754" s="456"/>
      <c r="DOD754" s="456"/>
      <c r="DOE754" s="456"/>
      <c r="DOF754" s="456"/>
      <c r="DOG754" s="456"/>
      <c r="DOH754" s="456"/>
      <c r="DOI754" s="456"/>
      <c r="DOJ754" s="456"/>
      <c r="DOK754" s="456"/>
      <c r="DOL754" s="456"/>
      <c r="DOM754" s="456"/>
      <c r="DON754" s="456"/>
      <c r="DOO754" s="456"/>
      <c r="DOP754" s="456"/>
      <c r="DOQ754" s="456"/>
      <c r="DOR754" s="456"/>
      <c r="DOS754" s="456"/>
      <c r="DOT754" s="456"/>
      <c r="DOU754" s="456"/>
      <c r="DOV754" s="456"/>
      <c r="DOW754" s="456"/>
      <c r="DOX754" s="456"/>
      <c r="DOY754" s="456"/>
      <c r="DOZ754" s="456"/>
      <c r="DPA754" s="456"/>
      <c r="DPB754" s="456"/>
      <c r="DPC754" s="456"/>
      <c r="DPD754" s="456"/>
      <c r="DPE754" s="456"/>
      <c r="DPF754" s="456"/>
      <c r="DPG754" s="456"/>
      <c r="DPH754" s="456"/>
      <c r="DPI754" s="456"/>
      <c r="DPJ754" s="456"/>
      <c r="DPK754" s="456"/>
      <c r="DPL754" s="456"/>
      <c r="DPM754" s="456"/>
      <c r="DPN754" s="456"/>
      <c r="DPO754" s="456"/>
      <c r="DPP754" s="456"/>
      <c r="DPQ754" s="456"/>
      <c r="DPR754" s="456"/>
      <c r="DPS754" s="456"/>
      <c r="DPT754" s="456"/>
      <c r="DPU754" s="456"/>
      <c r="DPV754" s="456"/>
      <c r="DPW754" s="456"/>
      <c r="DPX754" s="456"/>
      <c r="DPY754" s="456"/>
      <c r="DPZ754" s="456"/>
      <c r="DQA754" s="456"/>
      <c r="DQB754" s="456"/>
      <c r="DQC754" s="456"/>
      <c r="DQD754" s="456"/>
      <c r="DQE754" s="456"/>
      <c r="DQF754" s="456"/>
      <c r="DQG754" s="456"/>
      <c r="DQH754" s="456"/>
      <c r="DQI754" s="456"/>
      <c r="DQJ754" s="456"/>
      <c r="DQK754" s="456"/>
      <c r="DQL754" s="456"/>
      <c r="DQM754" s="456"/>
      <c r="DQN754" s="456"/>
      <c r="DQO754" s="456"/>
      <c r="DQP754" s="456"/>
      <c r="DQQ754" s="456"/>
      <c r="DQR754" s="456"/>
      <c r="DQS754" s="456"/>
      <c r="DQT754" s="456"/>
      <c r="DQU754" s="456"/>
      <c r="DQV754" s="456"/>
      <c r="DQW754" s="456"/>
      <c r="DQX754" s="456"/>
      <c r="DQY754" s="456"/>
      <c r="DQZ754" s="456"/>
      <c r="DRA754" s="456"/>
      <c r="DRB754" s="456"/>
      <c r="DRC754" s="456"/>
      <c r="DRD754" s="456"/>
      <c r="DRE754" s="456"/>
      <c r="DRF754" s="456"/>
      <c r="DRG754" s="456"/>
      <c r="DRH754" s="456"/>
      <c r="DRI754" s="456"/>
      <c r="DRJ754" s="456"/>
      <c r="DRK754" s="456"/>
      <c r="DRL754" s="456"/>
      <c r="DRM754" s="456"/>
      <c r="DRN754" s="456"/>
      <c r="DRO754" s="456"/>
      <c r="DRP754" s="456"/>
      <c r="DRQ754" s="456"/>
      <c r="DRR754" s="456"/>
      <c r="DRS754" s="456"/>
      <c r="DRT754" s="456"/>
      <c r="DRU754" s="456"/>
      <c r="DRV754" s="456"/>
      <c r="DRW754" s="456"/>
      <c r="DRX754" s="456"/>
      <c r="DRY754" s="456"/>
      <c r="DRZ754" s="456"/>
      <c r="DSA754" s="456"/>
      <c r="DSB754" s="456"/>
      <c r="DSC754" s="456"/>
      <c r="DSD754" s="456"/>
      <c r="DSE754" s="456"/>
      <c r="DSF754" s="456"/>
      <c r="DSG754" s="456"/>
      <c r="DSH754" s="456"/>
      <c r="DSI754" s="456"/>
      <c r="DSJ754" s="456"/>
      <c r="DSK754" s="456"/>
      <c r="DSL754" s="456"/>
      <c r="DSM754" s="456"/>
      <c r="DSN754" s="456"/>
      <c r="DSO754" s="456"/>
      <c r="DSP754" s="456"/>
      <c r="DSQ754" s="456"/>
      <c r="DSR754" s="456"/>
      <c r="DSS754" s="456"/>
      <c r="DST754" s="456"/>
      <c r="DSU754" s="456"/>
      <c r="DSV754" s="456"/>
      <c r="DSW754" s="456"/>
      <c r="DSX754" s="456"/>
      <c r="DSY754" s="456"/>
      <c r="DSZ754" s="456"/>
      <c r="DTA754" s="456"/>
      <c r="DTB754" s="456"/>
      <c r="DTC754" s="456"/>
      <c r="DTD754" s="456"/>
      <c r="DTE754" s="456"/>
      <c r="DTF754" s="456"/>
      <c r="DTG754" s="456"/>
      <c r="DTH754" s="456"/>
      <c r="DTI754" s="456"/>
      <c r="DTJ754" s="456"/>
      <c r="DTK754" s="456"/>
      <c r="DTL754" s="456"/>
      <c r="DTM754" s="456"/>
      <c r="DTN754" s="456"/>
      <c r="DTO754" s="456"/>
      <c r="DTP754" s="456"/>
      <c r="DTQ754" s="456"/>
      <c r="DTR754" s="456"/>
      <c r="DTS754" s="456"/>
      <c r="DTT754" s="456"/>
      <c r="DTU754" s="456"/>
      <c r="DTV754" s="456"/>
      <c r="DTW754" s="456"/>
      <c r="DTX754" s="456"/>
      <c r="DTY754" s="456"/>
      <c r="DTZ754" s="456"/>
      <c r="DUA754" s="456"/>
      <c r="DUB754" s="456"/>
      <c r="DUC754" s="456"/>
      <c r="DUD754" s="456"/>
      <c r="DUE754" s="456"/>
      <c r="DUF754" s="456"/>
      <c r="DUG754" s="456"/>
      <c r="DUH754" s="456"/>
      <c r="DUI754" s="456"/>
      <c r="DUJ754" s="456"/>
      <c r="DUK754" s="456"/>
      <c r="DUL754" s="456"/>
      <c r="DUM754" s="456"/>
      <c r="DUN754" s="456"/>
      <c r="DUO754" s="456"/>
      <c r="DUP754" s="456"/>
      <c r="DUQ754" s="456"/>
      <c r="DUR754" s="456"/>
      <c r="DUS754" s="456"/>
      <c r="DUT754" s="456"/>
      <c r="DUU754" s="456"/>
      <c r="DUV754" s="456"/>
      <c r="DUW754" s="456"/>
      <c r="DUX754" s="456"/>
      <c r="DUY754" s="456"/>
      <c r="DUZ754" s="456"/>
      <c r="DVA754" s="456"/>
      <c r="DVB754" s="456"/>
      <c r="DVC754" s="456"/>
      <c r="DVD754" s="456"/>
      <c r="DVE754" s="456"/>
      <c r="DVF754" s="456"/>
      <c r="DVG754" s="456"/>
      <c r="DVH754" s="456"/>
      <c r="DVI754" s="456"/>
      <c r="DVJ754" s="456"/>
      <c r="DVK754" s="456"/>
      <c r="DVL754" s="456"/>
      <c r="DVM754" s="456"/>
      <c r="DVN754" s="456"/>
      <c r="DVO754" s="456"/>
      <c r="DVP754" s="456"/>
      <c r="DVQ754" s="456"/>
      <c r="DVR754" s="456"/>
      <c r="DVS754" s="456"/>
      <c r="DVT754" s="456"/>
      <c r="DVU754" s="456"/>
      <c r="DVV754" s="456"/>
      <c r="DVW754" s="456"/>
      <c r="DVX754" s="456"/>
      <c r="DVY754" s="456"/>
      <c r="DVZ754" s="456"/>
      <c r="DWA754" s="456"/>
      <c r="DWB754" s="456"/>
      <c r="DWC754" s="456"/>
      <c r="DWD754" s="456"/>
      <c r="DWE754" s="456"/>
      <c r="DWF754" s="456"/>
      <c r="DWG754" s="456"/>
      <c r="DWH754" s="456"/>
      <c r="DWI754" s="456"/>
      <c r="DWJ754" s="456"/>
      <c r="DWK754" s="456"/>
      <c r="DWL754" s="456"/>
      <c r="DWM754" s="456"/>
      <c r="DWN754" s="456"/>
      <c r="DWO754" s="456"/>
      <c r="DWP754" s="456"/>
      <c r="DWQ754" s="456"/>
      <c r="DWR754" s="456"/>
      <c r="DWS754" s="456"/>
      <c r="DWT754" s="456"/>
      <c r="DWU754" s="456"/>
      <c r="DWV754" s="456"/>
      <c r="DWW754" s="456"/>
      <c r="DWX754" s="456"/>
      <c r="DWY754" s="456"/>
      <c r="DWZ754" s="456"/>
      <c r="DXA754" s="456"/>
      <c r="DXB754" s="456"/>
      <c r="DXC754" s="456"/>
      <c r="DXD754" s="456"/>
      <c r="DXE754" s="456"/>
      <c r="DXF754" s="456"/>
      <c r="DXG754" s="456"/>
      <c r="DXH754" s="456"/>
      <c r="DXI754" s="456"/>
      <c r="DXJ754" s="456"/>
      <c r="DXK754" s="456"/>
      <c r="DXL754" s="456"/>
      <c r="DXM754" s="456"/>
      <c r="DXN754" s="456"/>
      <c r="DXO754" s="456"/>
      <c r="DXP754" s="456"/>
      <c r="DXQ754" s="456"/>
      <c r="DXR754" s="456"/>
      <c r="DXS754" s="456"/>
      <c r="DXT754" s="456"/>
      <c r="DXU754" s="456"/>
      <c r="DXV754" s="456"/>
      <c r="DXW754" s="456"/>
      <c r="DXX754" s="456"/>
      <c r="DXY754" s="456"/>
      <c r="DXZ754" s="456"/>
      <c r="DYA754" s="456"/>
      <c r="DYB754" s="456"/>
      <c r="DYC754" s="456"/>
      <c r="DYD754" s="456"/>
      <c r="DYE754" s="456"/>
      <c r="DYF754" s="456"/>
      <c r="DYG754" s="456"/>
      <c r="DYH754" s="456"/>
      <c r="DYI754" s="456"/>
      <c r="DYJ754" s="456"/>
      <c r="DYK754" s="456"/>
      <c r="DYL754" s="456"/>
      <c r="DYM754" s="456"/>
      <c r="DYN754" s="456"/>
      <c r="DYO754" s="456"/>
      <c r="DYP754" s="456"/>
      <c r="DYQ754" s="456"/>
      <c r="DYR754" s="456"/>
      <c r="DYS754" s="456"/>
      <c r="DYT754" s="456"/>
      <c r="DYU754" s="456"/>
      <c r="DYV754" s="456"/>
      <c r="DYW754" s="456"/>
      <c r="DYX754" s="456"/>
      <c r="DYY754" s="456"/>
      <c r="DYZ754" s="456"/>
      <c r="DZA754" s="456"/>
      <c r="DZB754" s="456"/>
      <c r="DZC754" s="456"/>
      <c r="DZD754" s="456"/>
      <c r="DZE754" s="456"/>
      <c r="DZF754" s="456"/>
      <c r="DZG754" s="456"/>
      <c r="DZH754" s="456"/>
      <c r="DZI754" s="456"/>
      <c r="DZJ754" s="456"/>
      <c r="DZK754" s="456"/>
      <c r="DZL754" s="456"/>
      <c r="DZM754" s="456"/>
      <c r="DZN754" s="456"/>
      <c r="DZO754" s="456"/>
      <c r="DZP754" s="456"/>
      <c r="DZQ754" s="456"/>
      <c r="DZR754" s="456"/>
      <c r="DZS754" s="456"/>
      <c r="DZT754" s="456"/>
      <c r="DZU754" s="456"/>
      <c r="DZV754" s="456"/>
      <c r="DZW754" s="456"/>
      <c r="DZX754" s="456"/>
      <c r="DZY754" s="456"/>
      <c r="DZZ754" s="456"/>
      <c r="EAA754" s="456"/>
      <c r="EAB754" s="456"/>
      <c r="EAC754" s="456"/>
      <c r="EAD754" s="456"/>
      <c r="EAE754" s="456"/>
      <c r="EAF754" s="456"/>
      <c r="EAG754" s="456"/>
      <c r="EAH754" s="456"/>
      <c r="EAI754" s="456"/>
      <c r="EAJ754" s="456"/>
      <c r="EAK754" s="456"/>
      <c r="EAL754" s="456"/>
      <c r="EAM754" s="456"/>
      <c r="EAN754" s="456"/>
      <c r="EAO754" s="456"/>
      <c r="EAP754" s="456"/>
      <c r="EAQ754" s="456"/>
      <c r="EAR754" s="456"/>
      <c r="EAS754" s="456"/>
      <c r="EAT754" s="456"/>
      <c r="EAU754" s="456"/>
      <c r="EAV754" s="456"/>
      <c r="EAW754" s="456"/>
      <c r="EAX754" s="456"/>
      <c r="EAY754" s="456"/>
      <c r="EAZ754" s="456"/>
      <c r="EBA754" s="456"/>
      <c r="EBB754" s="456"/>
      <c r="EBC754" s="456"/>
      <c r="EBD754" s="456"/>
      <c r="EBE754" s="456"/>
      <c r="EBF754" s="456"/>
      <c r="EBG754" s="456"/>
      <c r="EBH754" s="456"/>
      <c r="EBI754" s="456"/>
      <c r="EBJ754" s="456"/>
      <c r="EBK754" s="456"/>
      <c r="EBL754" s="456"/>
      <c r="EBM754" s="456"/>
      <c r="EBN754" s="456"/>
      <c r="EBO754" s="456"/>
      <c r="EBP754" s="456"/>
      <c r="EBQ754" s="456"/>
      <c r="EBR754" s="456"/>
      <c r="EBS754" s="456"/>
      <c r="EBT754" s="456"/>
      <c r="EBU754" s="456"/>
      <c r="EBV754" s="456"/>
      <c r="EBW754" s="456"/>
      <c r="EBX754" s="456"/>
      <c r="EBY754" s="456"/>
      <c r="EBZ754" s="456"/>
      <c r="ECA754" s="456"/>
      <c r="ECB754" s="456"/>
      <c r="ECC754" s="456"/>
      <c r="ECD754" s="456"/>
      <c r="ECE754" s="456"/>
      <c r="ECF754" s="456"/>
      <c r="ECG754" s="456"/>
      <c r="ECH754" s="456"/>
      <c r="ECI754" s="456"/>
      <c r="ECJ754" s="456"/>
      <c r="ECK754" s="456"/>
      <c r="ECL754" s="456"/>
      <c r="ECM754" s="456"/>
      <c r="ECN754" s="456"/>
      <c r="ECO754" s="456"/>
      <c r="ECP754" s="456"/>
      <c r="ECQ754" s="456"/>
      <c r="ECR754" s="456"/>
      <c r="ECS754" s="456"/>
      <c r="ECT754" s="456"/>
      <c r="ECU754" s="456"/>
      <c r="ECV754" s="456"/>
      <c r="ECW754" s="456"/>
      <c r="ECX754" s="456"/>
      <c r="ECY754" s="456"/>
      <c r="ECZ754" s="456"/>
      <c r="EDA754" s="456"/>
      <c r="EDB754" s="456"/>
      <c r="EDC754" s="456"/>
      <c r="EDD754" s="456"/>
      <c r="EDE754" s="456"/>
      <c r="EDF754" s="456"/>
      <c r="EDG754" s="456"/>
      <c r="EDH754" s="456"/>
      <c r="EDI754" s="456"/>
      <c r="EDJ754" s="456"/>
      <c r="EDK754" s="456"/>
      <c r="EDL754" s="456"/>
      <c r="EDM754" s="456"/>
      <c r="EDN754" s="456"/>
      <c r="EDO754" s="456"/>
      <c r="EDP754" s="456"/>
      <c r="EDQ754" s="456"/>
      <c r="EDR754" s="456"/>
      <c r="EDS754" s="456"/>
      <c r="EDT754" s="456"/>
      <c r="EDU754" s="456"/>
      <c r="EDV754" s="456"/>
      <c r="EDW754" s="456"/>
      <c r="EDX754" s="456"/>
      <c r="EDY754" s="456"/>
      <c r="EDZ754" s="456"/>
      <c r="EEA754" s="456"/>
      <c r="EEB754" s="456"/>
      <c r="EEC754" s="456"/>
      <c r="EED754" s="456"/>
      <c r="EEE754" s="456"/>
      <c r="EEF754" s="456"/>
      <c r="EEG754" s="456"/>
      <c r="EEH754" s="456"/>
      <c r="EEI754" s="456"/>
      <c r="EEJ754" s="456"/>
      <c r="EEK754" s="456"/>
      <c r="EEL754" s="456"/>
      <c r="EEM754" s="456"/>
      <c r="EEN754" s="456"/>
      <c r="EEO754" s="456"/>
      <c r="EEP754" s="456"/>
      <c r="EEQ754" s="456"/>
      <c r="EER754" s="456"/>
      <c r="EES754" s="456"/>
      <c r="EET754" s="456"/>
      <c r="EEU754" s="456"/>
      <c r="EEV754" s="456"/>
      <c r="EEW754" s="456"/>
      <c r="EEX754" s="456"/>
      <c r="EEY754" s="456"/>
      <c r="EEZ754" s="456"/>
      <c r="EFA754" s="456"/>
      <c r="EFB754" s="456"/>
      <c r="EFC754" s="456"/>
      <c r="EFD754" s="456"/>
      <c r="EFE754" s="456"/>
      <c r="EFF754" s="456"/>
      <c r="EFG754" s="456"/>
      <c r="EFH754" s="456"/>
      <c r="EFI754" s="456"/>
      <c r="EFJ754" s="456"/>
      <c r="EFK754" s="456"/>
      <c r="EFL754" s="456"/>
      <c r="EFM754" s="456"/>
      <c r="EFN754" s="456"/>
      <c r="EFO754" s="456"/>
      <c r="EFP754" s="456"/>
      <c r="EFQ754" s="456"/>
      <c r="EFR754" s="456"/>
      <c r="EFS754" s="456"/>
      <c r="EFT754" s="456"/>
      <c r="EFU754" s="456"/>
      <c r="EFV754" s="456"/>
      <c r="EFW754" s="456"/>
      <c r="EFX754" s="456"/>
      <c r="EFY754" s="456"/>
      <c r="EFZ754" s="456"/>
      <c r="EGA754" s="456"/>
      <c r="EGB754" s="456"/>
      <c r="EGC754" s="456"/>
      <c r="EGD754" s="456"/>
      <c r="EGE754" s="456"/>
      <c r="EGF754" s="456"/>
      <c r="EGG754" s="456"/>
      <c r="EGH754" s="456"/>
      <c r="EGI754" s="456"/>
      <c r="EGJ754" s="456"/>
      <c r="EGK754" s="456"/>
      <c r="EGL754" s="456"/>
      <c r="EGM754" s="456"/>
      <c r="EGN754" s="456"/>
      <c r="EGO754" s="456"/>
      <c r="EGP754" s="456"/>
      <c r="EGQ754" s="456"/>
      <c r="EGR754" s="456"/>
      <c r="EGS754" s="456"/>
      <c r="EGT754" s="456"/>
      <c r="EGU754" s="456"/>
      <c r="EGV754" s="456"/>
      <c r="EGW754" s="456"/>
      <c r="EGX754" s="456"/>
      <c r="EGY754" s="456"/>
      <c r="EGZ754" s="456"/>
      <c r="EHA754" s="456"/>
      <c r="EHB754" s="456"/>
      <c r="EHC754" s="456"/>
      <c r="EHD754" s="456"/>
      <c r="EHE754" s="456"/>
      <c r="EHF754" s="456"/>
      <c r="EHG754" s="456"/>
      <c r="EHH754" s="456"/>
      <c r="EHI754" s="456"/>
      <c r="EHJ754" s="456"/>
      <c r="EHK754" s="456"/>
      <c r="EHL754" s="456"/>
      <c r="EHM754" s="456"/>
      <c r="EHN754" s="456"/>
      <c r="EHO754" s="456"/>
      <c r="EHP754" s="456"/>
      <c r="EHQ754" s="456"/>
      <c r="EHR754" s="456"/>
      <c r="EHS754" s="456"/>
      <c r="EHT754" s="456"/>
      <c r="EHU754" s="456"/>
      <c r="EHV754" s="456"/>
      <c r="EHW754" s="456"/>
      <c r="EHX754" s="456"/>
      <c r="EHY754" s="456"/>
      <c r="EHZ754" s="456"/>
      <c r="EIA754" s="456"/>
      <c r="EIB754" s="456"/>
      <c r="EIC754" s="456"/>
      <c r="EID754" s="456"/>
      <c r="EIE754" s="456"/>
      <c r="EIF754" s="456"/>
      <c r="EIG754" s="456"/>
      <c r="EIH754" s="456"/>
      <c r="EII754" s="456"/>
      <c r="EIJ754" s="456"/>
      <c r="EIK754" s="456"/>
      <c r="EIL754" s="456"/>
      <c r="EIM754" s="456"/>
      <c r="EIN754" s="456"/>
      <c r="EIO754" s="456"/>
      <c r="EIP754" s="456"/>
      <c r="EIQ754" s="456"/>
      <c r="EIR754" s="456"/>
      <c r="EIS754" s="456"/>
      <c r="EIT754" s="456"/>
      <c r="EIU754" s="456"/>
      <c r="EIV754" s="456"/>
      <c r="EIW754" s="456"/>
      <c r="EIX754" s="456"/>
      <c r="EIY754" s="456"/>
      <c r="EIZ754" s="456"/>
      <c r="EJA754" s="456"/>
      <c r="EJB754" s="456"/>
      <c r="EJC754" s="456"/>
      <c r="EJD754" s="456"/>
      <c r="EJE754" s="456"/>
      <c r="EJF754" s="456"/>
      <c r="EJG754" s="456"/>
      <c r="EJH754" s="456"/>
      <c r="EJI754" s="456"/>
      <c r="EJJ754" s="456"/>
      <c r="EJK754" s="456"/>
      <c r="EJL754" s="456"/>
      <c r="EJM754" s="456"/>
      <c r="EJN754" s="456"/>
      <c r="EJO754" s="456"/>
      <c r="EJP754" s="456"/>
      <c r="EJQ754" s="456"/>
      <c r="EJR754" s="456"/>
      <c r="EJS754" s="456"/>
      <c r="EJT754" s="456"/>
      <c r="EJU754" s="456"/>
      <c r="EJV754" s="456"/>
      <c r="EJW754" s="456"/>
      <c r="EJX754" s="456"/>
      <c r="EJY754" s="456"/>
      <c r="EJZ754" s="456"/>
      <c r="EKA754" s="456"/>
      <c r="EKB754" s="456"/>
      <c r="EKC754" s="456"/>
      <c r="EKD754" s="456"/>
      <c r="EKE754" s="456"/>
      <c r="EKF754" s="456"/>
      <c r="EKG754" s="456"/>
      <c r="EKH754" s="456"/>
      <c r="EKI754" s="456"/>
      <c r="EKJ754" s="456"/>
      <c r="EKK754" s="456"/>
      <c r="EKL754" s="456"/>
      <c r="EKM754" s="456"/>
      <c r="EKN754" s="456"/>
      <c r="EKO754" s="456"/>
      <c r="EKP754" s="456"/>
      <c r="EKQ754" s="456"/>
      <c r="EKR754" s="456"/>
      <c r="EKS754" s="456"/>
      <c r="EKT754" s="456"/>
      <c r="EKU754" s="456"/>
      <c r="EKV754" s="456"/>
      <c r="EKW754" s="456"/>
      <c r="EKX754" s="456"/>
      <c r="EKY754" s="456"/>
      <c r="EKZ754" s="456"/>
      <c r="ELA754" s="456"/>
      <c r="ELB754" s="456"/>
      <c r="ELC754" s="456"/>
      <c r="ELD754" s="456"/>
      <c r="ELE754" s="456"/>
      <c r="ELF754" s="456"/>
      <c r="ELG754" s="456"/>
      <c r="ELH754" s="456"/>
      <c r="ELI754" s="456"/>
      <c r="ELJ754" s="456"/>
      <c r="ELK754" s="456"/>
      <c r="ELL754" s="456"/>
      <c r="ELM754" s="456"/>
      <c r="ELN754" s="456"/>
      <c r="ELO754" s="456"/>
      <c r="ELP754" s="456"/>
      <c r="ELQ754" s="456"/>
      <c r="ELR754" s="456"/>
      <c r="ELS754" s="456"/>
      <c r="ELT754" s="456"/>
      <c r="ELU754" s="456"/>
      <c r="ELV754" s="456"/>
      <c r="ELW754" s="456"/>
      <c r="ELX754" s="456"/>
      <c r="ELY754" s="456"/>
      <c r="ELZ754" s="456"/>
      <c r="EMA754" s="456"/>
      <c r="EMB754" s="456"/>
      <c r="EMC754" s="456"/>
      <c r="EMD754" s="456"/>
      <c r="EME754" s="456"/>
      <c r="EMF754" s="456"/>
      <c r="EMG754" s="456"/>
      <c r="EMH754" s="456"/>
      <c r="EMI754" s="456"/>
      <c r="EMJ754" s="456"/>
      <c r="EMK754" s="456"/>
      <c r="EML754" s="456"/>
      <c r="EMM754" s="456"/>
      <c r="EMN754" s="456"/>
      <c r="EMO754" s="456"/>
      <c r="EMP754" s="456"/>
      <c r="EMQ754" s="456"/>
      <c r="EMR754" s="456"/>
      <c r="EMS754" s="456"/>
      <c r="EMT754" s="456"/>
      <c r="EMU754" s="456"/>
      <c r="EMV754" s="456"/>
      <c r="EMW754" s="456"/>
      <c r="EMX754" s="456"/>
      <c r="EMY754" s="456"/>
      <c r="EMZ754" s="456"/>
      <c r="ENA754" s="456"/>
      <c r="ENB754" s="456"/>
      <c r="ENC754" s="456"/>
      <c r="END754" s="456"/>
      <c r="ENE754" s="456"/>
      <c r="ENF754" s="456"/>
      <c r="ENG754" s="456"/>
      <c r="ENH754" s="456"/>
      <c r="ENI754" s="456"/>
      <c r="ENJ754" s="456"/>
      <c r="ENK754" s="456"/>
      <c r="ENL754" s="456"/>
      <c r="ENM754" s="456"/>
      <c r="ENN754" s="456"/>
      <c r="ENO754" s="456"/>
      <c r="ENP754" s="456"/>
      <c r="ENQ754" s="456"/>
      <c r="ENR754" s="456"/>
      <c r="ENS754" s="456"/>
      <c r="ENT754" s="456"/>
      <c r="ENU754" s="456"/>
      <c r="ENV754" s="456"/>
      <c r="ENW754" s="456"/>
      <c r="ENX754" s="456"/>
      <c r="ENY754" s="456"/>
      <c r="ENZ754" s="456"/>
      <c r="EOA754" s="456"/>
      <c r="EOB754" s="456"/>
      <c r="EOC754" s="456"/>
      <c r="EOD754" s="456"/>
      <c r="EOE754" s="456"/>
      <c r="EOF754" s="456"/>
      <c r="EOG754" s="456"/>
      <c r="EOH754" s="456"/>
      <c r="EOI754" s="456"/>
      <c r="EOJ754" s="456"/>
      <c r="EOK754" s="456"/>
      <c r="EOL754" s="456"/>
      <c r="EOM754" s="456"/>
      <c r="EON754" s="456"/>
      <c r="EOO754" s="456"/>
      <c r="EOP754" s="456"/>
      <c r="EOQ754" s="456"/>
      <c r="EOR754" s="456"/>
      <c r="EOS754" s="456"/>
      <c r="EOT754" s="456"/>
      <c r="EOU754" s="456"/>
      <c r="EOV754" s="456"/>
      <c r="EOW754" s="456"/>
      <c r="EOX754" s="456"/>
      <c r="EOY754" s="456"/>
      <c r="EOZ754" s="456"/>
      <c r="EPA754" s="456"/>
      <c r="EPB754" s="456"/>
      <c r="EPC754" s="456"/>
      <c r="EPD754" s="456"/>
      <c r="EPE754" s="456"/>
      <c r="EPF754" s="456"/>
      <c r="EPG754" s="456"/>
      <c r="EPH754" s="456"/>
      <c r="EPI754" s="456"/>
      <c r="EPJ754" s="456"/>
      <c r="EPK754" s="456"/>
      <c r="EPL754" s="456"/>
      <c r="EPM754" s="456"/>
      <c r="EPN754" s="456"/>
      <c r="EPO754" s="456"/>
      <c r="EPP754" s="456"/>
      <c r="EPQ754" s="456"/>
      <c r="EPR754" s="456"/>
      <c r="EPS754" s="456"/>
      <c r="EPT754" s="456"/>
      <c r="EPU754" s="456"/>
      <c r="EPV754" s="456"/>
      <c r="EPW754" s="456"/>
      <c r="EPX754" s="456"/>
      <c r="EPY754" s="456"/>
      <c r="EPZ754" s="456"/>
      <c r="EQA754" s="456"/>
      <c r="EQB754" s="456"/>
      <c r="EQC754" s="456"/>
      <c r="EQD754" s="456"/>
      <c r="EQE754" s="456"/>
      <c r="EQF754" s="456"/>
      <c r="EQG754" s="456"/>
      <c r="EQH754" s="456"/>
      <c r="EQI754" s="456"/>
      <c r="EQJ754" s="456"/>
      <c r="EQK754" s="456"/>
      <c r="EQL754" s="456"/>
      <c r="EQM754" s="456"/>
      <c r="EQN754" s="456"/>
      <c r="EQO754" s="456"/>
      <c r="EQP754" s="456"/>
      <c r="EQQ754" s="456"/>
      <c r="EQR754" s="456"/>
      <c r="EQS754" s="456"/>
      <c r="EQT754" s="456"/>
      <c r="EQU754" s="456"/>
      <c r="EQV754" s="456"/>
      <c r="EQW754" s="456"/>
      <c r="EQX754" s="456"/>
      <c r="EQY754" s="456"/>
      <c r="EQZ754" s="456"/>
      <c r="ERA754" s="456"/>
      <c r="ERB754" s="456"/>
      <c r="ERC754" s="456"/>
      <c r="ERD754" s="456"/>
      <c r="ERE754" s="456"/>
      <c r="ERF754" s="456"/>
      <c r="ERG754" s="456"/>
      <c r="ERH754" s="456"/>
      <c r="ERI754" s="456"/>
      <c r="ERJ754" s="456"/>
      <c r="ERK754" s="456"/>
      <c r="ERL754" s="456"/>
      <c r="ERM754" s="456"/>
      <c r="ERN754" s="456"/>
      <c r="ERO754" s="456"/>
      <c r="ERP754" s="456"/>
      <c r="ERQ754" s="456"/>
      <c r="ERR754" s="456"/>
      <c r="ERS754" s="456"/>
      <c r="ERT754" s="456"/>
      <c r="ERU754" s="456"/>
      <c r="ERV754" s="456"/>
      <c r="ERW754" s="456"/>
      <c r="ERX754" s="456"/>
      <c r="ERY754" s="456"/>
      <c r="ERZ754" s="456"/>
      <c r="ESA754" s="456"/>
      <c r="ESB754" s="456"/>
      <c r="ESC754" s="456"/>
      <c r="ESD754" s="456"/>
      <c r="ESE754" s="456"/>
      <c r="ESF754" s="456"/>
      <c r="ESG754" s="456"/>
      <c r="ESH754" s="456"/>
      <c r="ESI754" s="456"/>
      <c r="ESJ754" s="456"/>
      <c r="ESK754" s="456"/>
      <c r="ESL754" s="456"/>
      <c r="ESM754" s="456"/>
      <c r="ESN754" s="456"/>
      <c r="ESO754" s="456"/>
      <c r="ESP754" s="456"/>
      <c r="ESQ754" s="456"/>
      <c r="ESR754" s="456"/>
      <c r="ESS754" s="456"/>
      <c r="EST754" s="456"/>
      <c r="ESU754" s="456"/>
      <c r="ESV754" s="456"/>
      <c r="ESW754" s="456"/>
      <c r="ESX754" s="456"/>
      <c r="ESY754" s="456"/>
      <c r="ESZ754" s="456"/>
      <c r="ETA754" s="456"/>
      <c r="ETB754" s="456"/>
      <c r="ETC754" s="456"/>
      <c r="ETD754" s="456"/>
      <c r="ETE754" s="456"/>
      <c r="ETF754" s="456"/>
      <c r="ETG754" s="456"/>
      <c r="ETH754" s="456"/>
      <c r="ETI754" s="456"/>
      <c r="ETJ754" s="456"/>
      <c r="ETK754" s="456"/>
      <c r="ETL754" s="456"/>
      <c r="ETM754" s="456"/>
      <c r="ETN754" s="456"/>
      <c r="ETO754" s="456"/>
      <c r="ETP754" s="456"/>
      <c r="ETQ754" s="456"/>
      <c r="ETR754" s="456"/>
      <c r="ETS754" s="456"/>
      <c r="ETT754" s="456"/>
      <c r="ETU754" s="456"/>
      <c r="ETV754" s="456"/>
      <c r="ETW754" s="456"/>
      <c r="ETX754" s="456"/>
      <c r="ETY754" s="456"/>
      <c r="ETZ754" s="456"/>
      <c r="EUA754" s="456"/>
      <c r="EUB754" s="456"/>
      <c r="EUC754" s="456"/>
      <c r="EUD754" s="456"/>
      <c r="EUE754" s="456"/>
      <c r="EUF754" s="456"/>
      <c r="EUG754" s="456"/>
      <c r="EUH754" s="456"/>
      <c r="EUI754" s="456"/>
      <c r="EUJ754" s="456"/>
      <c r="EUK754" s="456"/>
      <c r="EUL754" s="456"/>
      <c r="EUM754" s="456"/>
      <c r="EUN754" s="456"/>
      <c r="EUO754" s="456"/>
      <c r="EUP754" s="456"/>
      <c r="EUQ754" s="456"/>
      <c r="EUR754" s="456"/>
      <c r="EUS754" s="456"/>
      <c r="EUT754" s="456"/>
      <c r="EUU754" s="456"/>
      <c r="EUV754" s="456"/>
      <c r="EUW754" s="456"/>
      <c r="EUX754" s="456"/>
      <c r="EUY754" s="456"/>
      <c r="EUZ754" s="456"/>
      <c r="EVA754" s="456"/>
      <c r="EVB754" s="456"/>
      <c r="EVC754" s="456"/>
      <c r="EVD754" s="456"/>
      <c r="EVE754" s="456"/>
      <c r="EVF754" s="456"/>
      <c r="EVG754" s="456"/>
      <c r="EVH754" s="456"/>
      <c r="EVI754" s="456"/>
      <c r="EVJ754" s="456"/>
      <c r="EVK754" s="456"/>
      <c r="EVL754" s="456"/>
      <c r="EVM754" s="456"/>
      <c r="EVN754" s="456"/>
      <c r="EVO754" s="456"/>
      <c r="EVP754" s="456"/>
      <c r="EVQ754" s="456"/>
      <c r="EVR754" s="456"/>
      <c r="EVS754" s="456"/>
      <c r="EVT754" s="456"/>
      <c r="EVU754" s="456"/>
      <c r="EVV754" s="456"/>
      <c r="EVW754" s="456"/>
      <c r="EVX754" s="456"/>
      <c r="EVY754" s="456"/>
      <c r="EVZ754" s="456"/>
      <c r="EWA754" s="456"/>
      <c r="EWB754" s="456"/>
      <c r="EWC754" s="456"/>
      <c r="EWD754" s="456"/>
      <c r="EWE754" s="456"/>
      <c r="EWF754" s="456"/>
      <c r="EWG754" s="456"/>
      <c r="EWH754" s="456"/>
      <c r="EWI754" s="456"/>
      <c r="EWJ754" s="456"/>
      <c r="EWK754" s="456"/>
      <c r="EWL754" s="456"/>
      <c r="EWM754" s="456"/>
      <c r="EWN754" s="456"/>
      <c r="EWO754" s="456"/>
      <c r="EWP754" s="456"/>
      <c r="EWQ754" s="456"/>
      <c r="EWR754" s="456"/>
      <c r="EWS754" s="456"/>
      <c r="EWT754" s="456"/>
      <c r="EWU754" s="456"/>
      <c r="EWV754" s="456"/>
      <c r="EWW754" s="456"/>
      <c r="EWX754" s="456"/>
      <c r="EWY754" s="456"/>
      <c r="EWZ754" s="456"/>
      <c r="EXA754" s="456"/>
      <c r="EXB754" s="456"/>
      <c r="EXC754" s="456"/>
      <c r="EXD754" s="456"/>
      <c r="EXE754" s="456"/>
      <c r="EXF754" s="456"/>
      <c r="EXG754" s="456"/>
      <c r="EXH754" s="456"/>
      <c r="EXI754" s="456"/>
      <c r="EXJ754" s="456"/>
      <c r="EXK754" s="456"/>
      <c r="EXL754" s="456"/>
      <c r="EXM754" s="456"/>
      <c r="EXN754" s="456"/>
      <c r="EXO754" s="456"/>
      <c r="EXP754" s="456"/>
      <c r="EXQ754" s="456"/>
      <c r="EXR754" s="456"/>
      <c r="EXS754" s="456"/>
      <c r="EXT754" s="456"/>
      <c r="EXU754" s="456"/>
      <c r="EXV754" s="456"/>
      <c r="EXW754" s="456"/>
      <c r="EXX754" s="456"/>
      <c r="EXY754" s="456"/>
      <c r="EXZ754" s="456"/>
      <c r="EYA754" s="456"/>
      <c r="EYB754" s="456"/>
      <c r="EYC754" s="456"/>
      <c r="EYD754" s="456"/>
      <c r="EYE754" s="456"/>
      <c r="EYF754" s="456"/>
      <c r="EYG754" s="456"/>
      <c r="EYH754" s="456"/>
      <c r="EYI754" s="456"/>
      <c r="EYJ754" s="456"/>
      <c r="EYK754" s="456"/>
      <c r="EYL754" s="456"/>
      <c r="EYM754" s="456"/>
      <c r="EYN754" s="456"/>
      <c r="EYO754" s="456"/>
      <c r="EYP754" s="456"/>
      <c r="EYQ754" s="456"/>
      <c r="EYR754" s="456"/>
      <c r="EYS754" s="456"/>
      <c r="EYT754" s="456"/>
      <c r="EYU754" s="456"/>
      <c r="EYV754" s="456"/>
      <c r="EYW754" s="456"/>
      <c r="EYX754" s="456"/>
      <c r="EYY754" s="456"/>
      <c r="EYZ754" s="456"/>
      <c r="EZA754" s="456"/>
      <c r="EZB754" s="456"/>
      <c r="EZC754" s="456"/>
      <c r="EZD754" s="456"/>
      <c r="EZE754" s="456"/>
      <c r="EZF754" s="456"/>
      <c r="EZG754" s="456"/>
      <c r="EZH754" s="456"/>
      <c r="EZI754" s="456"/>
      <c r="EZJ754" s="456"/>
      <c r="EZK754" s="456"/>
      <c r="EZL754" s="456"/>
      <c r="EZM754" s="456"/>
      <c r="EZN754" s="456"/>
      <c r="EZO754" s="456"/>
      <c r="EZP754" s="456"/>
      <c r="EZQ754" s="456"/>
      <c r="EZR754" s="456"/>
      <c r="EZS754" s="456"/>
      <c r="EZT754" s="456"/>
      <c r="EZU754" s="456"/>
      <c r="EZV754" s="456"/>
      <c r="EZW754" s="456"/>
      <c r="EZX754" s="456"/>
      <c r="EZY754" s="456"/>
      <c r="EZZ754" s="456"/>
      <c r="FAA754" s="456"/>
      <c r="FAB754" s="456"/>
      <c r="FAC754" s="456"/>
      <c r="FAD754" s="456"/>
      <c r="FAE754" s="456"/>
      <c r="FAF754" s="456"/>
      <c r="FAG754" s="456"/>
      <c r="FAH754" s="456"/>
      <c r="FAI754" s="456"/>
      <c r="FAJ754" s="456"/>
      <c r="FAK754" s="456"/>
      <c r="FAL754" s="456"/>
      <c r="FAM754" s="456"/>
      <c r="FAN754" s="456"/>
      <c r="FAO754" s="456"/>
      <c r="FAP754" s="456"/>
      <c r="FAQ754" s="456"/>
      <c r="FAR754" s="456"/>
      <c r="FAS754" s="456"/>
      <c r="FAT754" s="456"/>
      <c r="FAU754" s="456"/>
      <c r="FAV754" s="456"/>
      <c r="FAW754" s="456"/>
      <c r="FAX754" s="456"/>
      <c r="FAY754" s="456"/>
      <c r="FAZ754" s="456"/>
      <c r="FBA754" s="456"/>
      <c r="FBB754" s="456"/>
      <c r="FBC754" s="456"/>
      <c r="FBD754" s="456"/>
      <c r="FBE754" s="456"/>
      <c r="FBF754" s="456"/>
      <c r="FBG754" s="456"/>
      <c r="FBH754" s="456"/>
      <c r="FBI754" s="456"/>
      <c r="FBJ754" s="456"/>
      <c r="FBK754" s="456"/>
      <c r="FBL754" s="456"/>
      <c r="FBM754" s="456"/>
      <c r="FBN754" s="456"/>
      <c r="FBO754" s="456"/>
      <c r="FBP754" s="456"/>
      <c r="FBQ754" s="456"/>
      <c r="FBR754" s="456"/>
      <c r="FBS754" s="456"/>
      <c r="FBT754" s="456"/>
      <c r="FBU754" s="456"/>
      <c r="FBV754" s="456"/>
      <c r="FBW754" s="456"/>
      <c r="FBX754" s="456"/>
      <c r="FBY754" s="456"/>
      <c r="FBZ754" s="456"/>
      <c r="FCA754" s="456"/>
      <c r="FCB754" s="456"/>
      <c r="FCC754" s="456"/>
      <c r="FCD754" s="456"/>
      <c r="FCE754" s="456"/>
      <c r="FCF754" s="456"/>
      <c r="FCG754" s="456"/>
      <c r="FCH754" s="456"/>
      <c r="FCI754" s="456"/>
      <c r="FCJ754" s="456"/>
      <c r="FCK754" s="456"/>
      <c r="FCL754" s="456"/>
      <c r="FCM754" s="456"/>
      <c r="FCN754" s="456"/>
      <c r="FCO754" s="456"/>
      <c r="FCP754" s="456"/>
      <c r="FCQ754" s="456"/>
      <c r="FCR754" s="456"/>
      <c r="FCS754" s="456"/>
      <c r="FCT754" s="456"/>
      <c r="FCU754" s="456"/>
      <c r="FCV754" s="456"/>
      <c r="FCW754" s="456"/>
      <c r="FCX754" s="456"/>
      <c r="FCY754" s="456"/>
      <c r="FCZ754" s="456"/>
      <c r="FDA754" s="456"/>
      <c r="FDB754" s="456"/>
      <c r="FDC754" s="456"/>
      <c r="FDD754" s="456"/>
      <c r="FDE754" s="456"/>
      <c r="FDF754" s="456"/>
      <c r="FDG754" s="456"/>
      <c r="FDH754" s="456"/>
      <c r="FDI754" s="456"/>
      <c r="FDJ754" s="456"/>
      <c r="FDK754" s="456"/>
      <c r="FDL754" s="456"/>
      <c r="FDM754" s="456"/>
      <c r="FDN754" s="456"/>
      <c r="FDO754" s="456"/>
      <c r="FDP754" s="456"/>
      <c r="FDQ754" s="456"/>
      <c r="FDR754" s="456"/>
      <c r="FDS754" s="456"/>
      <c r="FDT754" s="456"/>
      <c r="FDU754" s="456"/>
      <c r="FDV754" s="456"/>
      <c r="FDW754" s="456"/>
      <c r="FDX754" s="456"/>
      <c r="FDY754" s="456"/>
      <c r="FDZ754" s="456"/>
      <c r="FEA754" s="456"/>
      <c r="FEB754" s="456"/>
      <c r="FEC754" s="456"/>
      <c r="FED754" s="456"/>
      <c r="FEE754" s="456"/>
      <c r="FEF754" s="456"/>
      <c r="FEG754" s="456"/>
      <c r="FEH754" s="456"/>
      <c r="FEI754" s="456"/>
      <c r="FEJ754" s="456"/>
      <c r="FEK754" s="456"/>
      <c r="FEL754" s="456"/>
      <c r="FEM754" s="456"/>
      <c r="FEN754" s="456"/>
      <c r="FEO754" s="456"/>
      <c r="FEP754" s="456"/>
      <c r="FEQ754" s="456"/>
      <c r="FER754" s="456"/>
      <c r="FES754" s="456"/>
      <c r="FET754" s="456"/>
      <c r="FEU754" s="456"/>
      <c r="FEV754" s="456"/>
      <c r="FEW754" s="456"/>
      <c r="FEX754" s="456"/>
      <c r="FEY754" s="456"/>
      <c r="FEZ754" s="456"/>
      <c r="FFA754" s="456"/>
      <c r="FFB754" s="456"/>
      <c r="FFC754" s="456"/>
      <c r="FFD754" s="456"/>
      <c r="FFE754" s="456"/>
      <c r="FFF754" s="456"/>
      <c r="FFG754" s="456"/>
      <c r="FFH754" s="456"/>
      <c r="FFI754" s="456"/>
      <c r="FFJ754" s="456"/>
      <c r="FFK754" s="456"/>
      <c r="FFL754" s="456"/>
      <c r="FFM754" s="456"/>
      <c r="FFN754" s="456"/>
      <c r="FFO754" s="456"/>
      <c r="FFP754" s="456"/>
      <c r="FFQ754" s="456"/>
      <c r="FFR754" s="456"/>
      <c r="FFS754" s="456"/>
      <c r="FFT754" s="456"/>
      <c r="FFU754" s="456"/>
      <c r="FFV754" s="456"/>
      <c r="FFW754" s="456"/>
      <c r="FFX754" s="456"/>
      <c r="FFY754" s="456"/>
      <c r="FFZ754" s="456"/>
      <c r="FGA754" s="456"/>
      <c r="FGB754" s="456"/>
      <c r="FGC754" s="456"/>
      <c r="FGD754" s="456"/>
      <c r="FGE754" s="456"/>
      <c r="FGF754" s="456"/>
      <c r="FGG754" s="456"/>
      <c r="FGH754" s="456"/>
      <c r="FGI754" s="456"/>
      <c r="FGJ754" s="456"/>
      <c r="FGK754" s="456"/>
      <c r="FGL754" s="456"/>
      <c r="FGM754" s="456"/>
      <c r="FGN754" s="456"/>
      <c r="FGO754" s="456"/>
      <c r="FGP754" s="456"/>
      <c r="FGQ754" s="456"/>
      <c r="FGR754" s="456"/>
      <c r="FGS754" s="456"/>
      <c r="FGT754" s="456"/>
      <c r="FGU754" s="456"/>
      <c r="FGV754" s="456"/>
      <c r="FGW754" s="456"/>
      <c r="FGX754" s="456"/>
      <c r="FGY754" s="456"/>
      <c r="FGZ754" s="456"/>
      <c r="FHA754" s="456"/>
      <c r="FHB754" s="456"/>
      <c r="FHC754" s="456"/>
      <c r="FHD754" s="456"/>
      <c r="FHE754" s="456"/>
      <c r="FHF754" s="456"/>
      <c r="FHG754" s="456"/>
      <c r="FHH754" s="456"/>
      <c r="FHI754" s="456"/>
      <c r="FHJ754" s="456"/>
      <c r="FHK754" s="456"/>
      <c r="FHL754" s="456"/>
      <c r="FHM754" s="456"/>
      <c r="FHN754" s="456"/>
      <c r="FHO754" s="456"/>
      <c r="FHP754" s="456"/>
      <c r="FHQ754" s="456"/>
      <c r="FHR754" s="456"/>
      <c r="FHS754" s="456"/>
      <c r="FHT754" s="456"/>
      <c r="FHU754" s="456"/>
      <c r="FHV754" s="456"/>
      <c r="FHW754" s="456"/>
      <c r="FHX754" s="456"/>
      <c r="FHY754" s="456"/>
      <c r="FHZ754" s="456"/>
      <c r="FIA754" s="456"/>
      <c r="FIB754" s="456"/>
      <c r="FIC754" s="456"/>
      <c r="FID754" s="456"/>
      <c r="FIE754" s="456"/>
      <c r="FIF754" s="456"/>
      <c r="FIG754" s="456"/>
      <c r="FIH754" s="456"/>
      <c r="FII754" s="456"/>
      <c r="FIJ754" s="456"/>
      <c r="FIK754" s="456"/>
      <c r="FIL754" s="456"/>
      <c r="FIM754" s="456"/>
      <c r="FIN754" s="456"/>
      <c r="FIO754" s="456"/>
      <c r="FIP754" s="456"/>
      <c r="FIQ754" s="456"/>
      <c r="FIR754" s="456"/>
      <c r="FIS754" s="456"/>
      <c r="FIT754" s="456"/>
      <c r="FIU754" s="456"/>
      <c r="FIV754" s="456"/>
      <c r="FIW754" s="456"/>
      <c r="FIX754" s="456"/>
      <c r="FIY754" s="456"/>
      <c r="FIZ754" s="456"/>
      <c r="FJA754" s="456"/>
      <c r="FJB754" s="456"/>
      <c r="FJC754" s="456"/>
      <c r="FJD754" s="456"/>
      <c r="FJE754" s="456"/>
      <c r="FJF754" s="456"/>
      <c r="FJG754" s="456"/>
      <c r="FJH754" s="456"/>
      <c r="FJI754" s="456"/>
      <c r="FJJ754" s="456"/>
      <c r="FJK754" s="456"/>
      <c r="FJL754" s="456"/>
      <c r="FJM754" s="456"/>
      <c r="FJN754" s="456"/>
      <c r="FJO754" s="456"/>
      <c r="FJP754" s="456"/>
      <c r="FJQ754" s="456"/>
      <c r="FJR754" s="456"/>
      <c r="FJS754" s="456"/>
      <c r="FJT754" s="456"/>
      <c r="FJU754" s="456"/>
      <c r="FJV754" s="456"/>
      <c r="FJW754" s="456"/>
      <c r="FJX754" s="456"/>
      <c r="FJY754" s="456"/>
      <c r="FJZ754" s="456"/>
      <c r="FKA754" s="456"/>
      <c r="FKB754" s="456"/>
      <c r="FKC754" s="456"/>
      <c r="FKD754" s="456"/>
      <c r="FKE754" s="456"/>
      <c r="FKF754" s="456"/>
      <c r="FKG754" s="456"/>
      <c r="FKH754" s="456"/>
      <c r="FKI754" s="456"/>
      <c r="FKJ754" s="456"/>
      <c r="FKK754" s="456"/>
      <c r="FKL754" s="456"/>
      <c r="FKM754" s="456"/>
      <c r="FKN754" s="456"/>
      <c r="FKO754" s="456"/>
      <c r="FKP754" s="456"/>
      <c r="FKQ754" s="456"/>
      <c r="FKR754" s="456"/>
      <c r="FKS754" s="456"/>
      <c r="FKT754" s="456"/>
      <c r="FKU754" s="456"/>
      <c r="FKV754" s="456"/>
      <c r="FKW754" s="456"/>
      <c r="FKX754" s="456"/>
      <c r="FKY754" s="456"/>
      <c r="FKZ754" s="456"/>
      <c r="FLA754" s="456"/>
      <c r="FLB754" s="456"/>
      <c r="FLC754" s="456"/>
      <c r="FLD754" s="456"/>
      <c r="FLE754" s="456"/>
      <c r="FLF754" s="456"/>
      <c r="FLG754" s="456"/>
      <c r="FLH754" s="456"/>
      <c r="FLI754" s="456"/>
      <c r="FLJ754" s="456"/>
      <c r="FLK754" s="456"/>
      <c r="FLL754" s="456"/>
      <c r="FLM754" s="456"/>
      <c r="FLN754" s="456"/>
      <c r="FLO754" s="456"/>
      <c r="FLP754" s="456"/>
      <c r="FLQ754" s="456"/>
      <c r="FLR754" s="456"/>
      <c r="FLS754" s="456"/>
      <c r="FLT754" s="456"/>
      <c r="FLU754" s="456"/>
      <c r="FLV754" s="456"/>
      <c r="FLW754" s="456"/>
      <c r="FLX754" s="456"/>
      <c r="FLY754" s="456"/>
      <c r="FLZ754" s="456"/>
      <c r="FMA754" s="456"/>
      <c r="FMB754" s="456"/>
      <c r="FMC754" s="456"/>
      <c r="FMD754" s="456"/>
      <c r="FME754" s="456"/>
      <c r="FMF754" s="456"/>
      <c r="FMG754" s="456"/>
      <c r="FMH754" s="456"/>
      <c r="FMI754" s="456"/>
      <c r="FMJ754" s="456"/>
      <c r="FMK754" s="456"/>
      <c r="FML754" s="456"/>
      <c r="FMM754" s="456"/>
      <c r="FMN754" s="456"/>
      <c r="FMO754" s="456"/>
      <c r="FMP754" s="456"/>
      <c r="FMQ754" s="456"/>
      <c r="FMR754" s="456"/>
      <c r="FMS754" s="456"/>
      <c r="FMT754" s="456"/>
      <c r="FMU754" s="456"/>
      <c r="FMV754" s="456"/>
      <c r="FMW754" s="456"/>
      <c r="FMX754" s="456"/>
      <c r="FMY754" s="456"/>
      <c r="FMZ754" s="456"/>
      <c r="FNA754" s="456"/>
      <c r="FNB754" s="456"/>
      <c r="FNC754" s="456"/>
      <c r="FND754" s="456"/>
      <c r="FNE754" s="456"/>
      <c r="FNF754" s="456"/>
      <c r="FNG754" s="456"/>
      <c r="FNH754" s="456"/>
      <c r="FNI754" s="456"/>
      <c r="FNJ754" s="456"/>
      <c r="FNK754" s="456"/>
      <c r="FNL754" s="456"/>
      <c r="FNM754" s="456"/>
      <c r="FNN754" s="456"/>
      <c r="FNO754" s="456"/>
      <c r="FNP754" s="456"/>
      <c r="FNQ754" s="456"/>
      <c r="FNR754" s="456"/>
      <c r="FNS754" s="456"/>
      <c r="FNT754" s="456"/>
      <c r="FNU754" s="456"/>
      <c r="FNV754" s="456"/>
      <c r="FNW754" s="456"/>
      <c r="FNX754" s="456"/>
      <c r="FNY754" s="456"/>
      <c r="FNZ754" s="456"/>
      <c r="FOA754" s="456"/>
      <c r="FOB754" s="456"/>
      <c r="FOC754" s="456"/>
      <c r="FOD754" s="456"/>
      <c r="FOE754" s="456"/>
      <c r="FOF754" s="456"/>
      <c r="FOG754" s="456"/>
      <c r="FOH754" s="456"/>
      <c r="FOI754" s="456"/>
      <c r="FOJ754" s="456"/>
      <c r="FOK754" s="456"/>
      <c r="FOL754" s="456"/>
      <c r="FOM754" s="456"/>
      <c r="FON754" s="456"/>
      <c r="FOO754" s="456"/>
      <c r="FOP754" s="456"/>
      <c r="FOQ754" s="456"/>
      <c r="FOR754" s="456"/>
      <c r="FOS754" s="456"/>
      <c r="FOT754" s="456"/>
      <c r="FOU754" s="456"/>
      <c r="FOV754" s="456"/>
      <c r="FOW754" s="456"/>
      <c r="FOX754" s="456"/>
      <c r="FOY754" s="456"/>
      <c r="FOZ754" s="456"/>
      <c r="FPA754" s="456"/>
      <c r="FPB754" s="456"/>
      <c r="FPC754" s="456"/>
      <c r="FPD754" s="456"/>
      <c r="FPE754" s="456"/>
      <c r="FPF754" s="456"/>
      <c r="FPG754" s="456"/>
      <c r="FPH754" s="456"/>
      <c r="FPI754" s="456"/>
      <c r="FPJ754" s="456"/>
      <c r="FPK754" s="456"/>
      <c r="FPL754" s="456"/>
      <c r="FPM754" s="456"/>
      <c r="FPN754" s="456"/>
      <c r="FPO754" s="456"/>
      <c r="FPP754" s="456"/>
      <c r="FPQ754" s="456"/>
      <c r="FPR754" s="456"/>
      <c r="FPS754" s="456"/>
      <c r="FPT754" s="456"/>
      <c r="FPU754" s="456"/>
      <c r="FPV754" s="456"/>
      <c r="FPW754" s="456"/>
      <c r="FPX754" s="456"/>
      <c r="FPY754" s="456"/>
      <c r="FPZ754" s="456"/>
      <c r="FQA754" s="456"/>
      <c r="FQB754" s="456"/>
      <c r="FQC754" s="456"/>
      <c r="FQD754" s="456"/>
      <c r="FQE754" s="456"/>
      <c r="FQF754" s="456"/>
      <c r="FQG754" s="456"/>
      <c r="FQH754" s="456"/>
      <c r="FQI754" s="456"/>
      <c r="FQJ754" s="456"/>
      <c r="FQK754" s="456"/>
      <c r="FQL754" s="456"/>
      <c r="FQM754" s="456"/>
      <c r="FQN754" s="456"/>
      <c r="FQO754" s="456"/>
      <c r="FQP754" s="456"/>
      <c r="FQQ754" s="456"/>
      <c r="FQR754" s="456"/>
      <c r="FQS754" s="456"/>
      <c r="FQT754" s="456"/>
      <c r="FQU754" s="456"/>
      <c r="FQV754" s="456"/>
      <c r="FQW754" s="456"/>
      <c r="FQX754" s="456"/>
      <c r="FQY754" s="456"/>
      <c r="FQZ754" s="456"/>
      <c r="FRA754" s="456"/>
      <c r="FRB754" s="456"/>
      <c r="FRC754" s="456"/>
      <c r="FRD754" s="456"/>
      <c r="FRE754" s="456"/>
      <c r="FRF754" s="456"/>
      <c r="FRG754" s="456"/>
      <c r="FRH754" s="456"/>
      <c r="FRI754" s="456"/>
      <c r="FRJ754" s="456"/>
      <c r="FRK754" s="456"/>
      <c r="FRL754" s="456"/>
      <c r="FRM754" s="456"/>
      <c r="FRN754" s="456"/>
      <c r="FRO754" s="456"/>
      <c r="FRP754" s="456"/>
      <c r="FRQ754" s="456"/>
      <c r="FRR754" s="456"/>
      <c r="FRS754" s="456"/>
      <c r="FRT754" s="456"/>
      <c r="FRU754" s="456"/>
      <c r="FRV754" s="456"/>
      <c r="FRW754" s="456"/>
      <c r="FRX754" s="456"/>
      <c r="FRY754" s="456"/>
      <c r="FRZ754" s="456"/>
      <c r="FSA754" s="456"/>
      <c r="FSB754" s="456"/>
      <c r="FSC754" s="456"/>
      <c r="FSD754" s="456"/>
      <c r="FSE754" s="456"/>
      <c r="FSF754" s="456"/>
      <c r="FSG754" s="456"/>
      <c r="FSH754" s="456"/>
      <c r="FSI754" s="456"/>
      <c r="FSJ754" s="456"/>
      <c r="FSK754" s="456"/>
      <c r="FSL754" s="456"/>
      <c r="FSM754" s="456"/>
      <c r="FSN754" s="456"/>
      <c r="FSO754" s="456"/>
      <c r="FSP754" s="456"/>
      <c r="FSQ754" s="456"/>
      <c r="FSR754" s="456"/>
      <c r="FSS754" s="456"/>
      <c r="FST754" s="456"/>
      <c r="FSU754" s="456"/>
      <c r="FSV754" s="456"/>
      <c r="FSW754" s="456"/>
      <c r="FSX754" s="456"/>
      <c r="FSY754" s="456"/>
      <c r="FSZ754" s="456"/>
      <c r="FTA754" s="456"/>
      <c r="FTB754" s="456"/>
      <c r="FTC754" s="456"/>
      <c r="FTD754" s="456"/>
      <c r="FTE754" s="456"/>
      <c r="FTF754" s="456"/>
      <c r="FTG754" s="456"/>
      <c r="FTH754" s="456"/>
      <c r="FTI754" s="456"/>
      <c r="FTJ754" s="456"/>
      <c r="FTK754" s="456"/>
      <c r="FTL754" s="456"/>
      <c r="FTM754" s="456"/>
      <c r="FTN754" s="456"/>
      <c r="FTO754" s="456"/>
      <c r="FTP754" s="456"/>
      <c r="FTQ754" s="456"/>
      <c r="FTR754" s="456"/>
      <c r="FTS754" s="456"/>
      <c r="FTT754" s="456"/>
      <c r="FTU754" s="456"/>
      <c r="FTV754" s="456"/>
      <c r="FTW754" s="456"/>
      <c r="FTX754" s="456"/>
      <c r="FTY754" s="456"/>
      <c r="FTZ754" s="456"/>
      <c r="FUA754" s="456"/>
      <c r="FUB754" s="456"/>
      <c r="FUC754" s="456"/>
      <c r="FUD754" s="456"/>
      <c r="FUE754" s="456"/>
      <c r="FUF754" s="456"/>
      <c r="FUG754" s="456"/>
      <c r="FUH754" s="456"/>
      <c r="FUI754" s="456"/>
      <c r="FUJ754" s="456"/>
      <c r="FUK754" s="456"/>
      <c r="FUL754" s="456"/>
      <c r="FUM754" s="456"/>
      <c r="FUN754" s="456"/>
      <c r="FUO754" s="456"/>
      <c r="FUP754" s="456"/>
      <c r="FUQ754" s="456"/>
      <c r="FUR754" s="456"/>
      <c r="FUS754" s="456"/>
      <c r="FUT754" s="456"/>
      <c r="FUU754" s="456"/>
      <c r="FUV754" s="456"/>
      <c r="FUW754" s="456"/>
      <c r="FUX754" s="456"/>
      <c r="FUY754" s="456"/>
      <c r="FUZ754" s="456"/>
      <c r="FVA754" s="456"/>
      <c r="FVB754" s="456"/>
      <c r="FVC754" s="456"/>
      <c r="FVD754" s="456"/>
      <c r="FVE754" s="456"/>
      <c r="FVF754" s="456"/>
      <c r="FVG754" s="456"/>
      <c r="FVH754" s="456"/>
      <c r="FVI754" s="456"/>
      <c r="FVJ754" s="456"/>
      <c r="FVK754" s="456"/>
      <c r="FVL754" s="456"/>
      <c r="FVM754" s="456"/>
      <c r="FVN754" s="456"/>
      <c r="FVO754" s="456"/>
      <c r="FVP754" s="456"/>
      <c r="FVQ754" s="456"/>
      <c r="FVR754" s="456"/>
      <c r="FVS754" s="456"/>
      <c r="FVT754" s="456"/>
      <c r="FVU754" s="456"/>
      <c r="FVV754" s="456"/>
      <c r="FVW754" s="456"/>
      <c r="FVX754" s="456"/>
      <c r="FVY754" s="456"/>
      <c r="FVZ754" s="456"/>
      <c r="FWA754" s="456"/>
      <c r="FWB754" s="456"/>
      <c r="FWC754" s="456"/>
      <c r="FWD754" s="456"/>
      <c r="FWE754" s="456"/>
      <c r="FWF754" s="456"/>
      <c r="FWG754" s="456"/>
      <c r="FWH754" s="456"/>
      <c r="FWI754" s="456"/>
      <c r="FWJ754" s="456"/>
      <c r="FWK754" s="456"/>
      <c r="FWL754" s="456"/>
      <c r="FWM754" s="456"/>
      <c r="FWN754" s="456"/>
      <c r="FWO754" s="456"/>
      <c r="FWP754" s="456"/>
      <c r="FWQ754" s="456"/>
      <c r="FWR754" s="456"/>
      <c r="FWS754" s="456"/>
      <c r="FWT754" s="456"/>
      <c r="FWU754" s="456"/>
      <c r="FWV754" s="456"/>
      <c r="FWW754" s="456"/>
      <c r="FWX754" s="456"/>
      <c r="FWY754" s="456"/>
      <c r="FWZ754" s="456"/>
      <c r="FXA754" s="456"/>
      <c r="FXB754" s="456"/>
      <c r="FXC754" s="456"/>
      <c r="FXD754" s="456"/>
      <c r="FXE754" s="456"/>
      <c r="FXF754" s="456"/>
      <c r="FXG754" s="456"/>
      <c r="FXH754" s="456"/>
      <c r="FXI754" s="456"/>
      <c r="FXJ754" s="456"/>
      <c r="FXK754" s="456"/>
      <c r="FXL754" s="456"/>
      <c r="FXM754" s="456"/>
      <c r="FXN754" s="456"/>
      <c r="FXO754" s="456"/>
      <c r="FXP754" s="456"/>
      <c r="FXQ754" s="456"/>
      <c r="FXR754" s="456"/>
      <c r="FXS754" s="456"/>
      <c r="FXT754" s="456"/>
      <c r="FXU754" s="456"/>
      <c r="FXV754" s="456"/>
      <c r="FXW754" s="456"/>
      <c r="FXX754" s="456"/>
      <c r="FXY754" s="456"/>
      <c r="FXZ754" s="456"/>
      <c r="FYA754" s="456"/>
      <c r="FYB754" s="456"/>
      <c r="FYC754" s="456"/>
      <c r="FYD754" s="456"/>
      <c r="FYE754" s="456"/>
      <c r="FYF754" s="456"/>
      <c r="FYG754" s="456"/>
      <c r="FYH754" s="456"/>
      <c r="FYI754" s="456"/>
      <c r="FYJ754" s="456"/>
      <c r="FYK754" s="456"/>
      <c r="FYL754" s="456"/>
      <c r="FYM754" s="456"/>
      <c r="FYN754" s="456"/>
      <c r="FYO754" s="456"/>
      <c r="FYP754" s="456"/>
      <c r="FYQ754" s="456"/>
      <c r="FYR754" s="456"/>
      <c r="FYS754" s="456"/>
      <c r="FYT754" s="456"/>
      <c r="FYU754" s="456"/>
      <c r="FYV754" s="456"/>
      <c r="FYW754" s="456"/>
      <c r="FYX754" s="456"/>
      <c r="FYY754" s="456"/>
      <c r="FYZ754" s="456"/>
      <c r="FZA754" s="456"/>
      <c r="FZB754" s="456"/>
      <c r="FZC754" s="456"/>
      <c r="FZD754" s="456"/>
      <c r="FZE754" s="456"/>
      <c r="FZF754" s="456"/>
      <c r="FZG754" s="456"/>
      <c r="FZH754" s="456"/>
      <c r="FZI754" s="456"/>
      <c r="FZJ754" s="456"/>
      <c r="FZK754" s="456"/>
      <c r="FZL754" s="456"/>
      <c r="FZM754" s="456"/>
      <c r="FZN754" s="456"/>
      <c r="FZO754" s="456"/>
      <c r="FZP754" s="456"/>
      <c r="FZQ754" s="456"/>
      <c r="FZR754" s="456"/>
      <c r="FZS754" s="456"/>
      <c r="FZT754" s="456"/>
      <c r="FZU754" s="456"/>
      <c r="FZV754" s="456"/>
      <c r="FZW754" s="456"/>
      <c r="FZX754" s="456"/>
      <c r="FZY754" s="456"/>
      <c r="FZZ754" s="456"/>
      <c r="GAA754" s="456"/>
      <c r="GAB754" s="456"/>
      <c r="GAC754" s="456"/>
      <c r="GAD754" s="456"/>
      <c r="GAE754" s="456"/>
      <c r="GAF754" s="456"/>
      <c r="GAG754" s="456"/>
      <c r="GAH754" s="456"/>
      <c r="GAI754" s="456"/>
      <c r="GAJ754" s="456"/>
      <c r="GAK754" s="456"/>
      <c r="GAL754" s="456"/>
      <c r="GAM754" s="456"/>
      <c r="GAN754" s="456"/>
      <c r="GAO754" s="456"/>
      <c r="GAP754" s="456"/>
      <c r="GAQ754" s="456"/>
      <c r="GAR754" s="456"/>
      <c r="GAS754" s="456"/>
      <c r="GAT754" s="456"/>
      <c r="GAU754" s="456"/>
      <c r="GAV754" s="456"/>
      <c r="GAW754" s="456"/>
      <c r="GAX754" s="456"/>
      <c r="GAY754" s="456"/>
      <c r="GAZ754" s="456"/>
      <c r="GBA754" s="456"/>
      <c r="GBB754" s="456"/>
      <c r="GBC754" s="456"/>
      <c r="GBD754" s="456"/>
      <c r="GBE754" s="456"/>
      <c r="GBF754" s="456"/>
      <c r="GBG754" s="456"/>
      <c r="GBH754" s="456"/>
      <c r="GBI754" s="456"/>
      <c r="GBJ754" s="456"/>
      <c r="GBK754" s="456"/>
      <c r="GBL754" s="456"/>
      <c r="GBM754" s="456"/>
      <c r="GBN754" s="456"/>
      <c r="GBO754" s="456"/>
      <c r="GBP754" s="456"/>
      <c r="GBQ754" s="456"/>
      <c r="GBR754" s="456"/>
      <c r="GBS754" s="456"/>
      <c r="GBT754" s="456"/>
      <c r="GBU754" s="456"/>
      <c r="GBV754" s="456"/>
      <c r="GBW754" s="456"/>
      <c r="GBX754" s="456"/>
      <c r="GBY754" s="456"/>
      <c r="GBZ754" s="456"/>
      <c r="GCA754" s="456"/>
      <c r="GCB754" s="456"/>
      <c r="GCC754" s="456"/>
      <c r="GCD754" s="456"/>
      <c r="GCE754" s="456"/>
      <c r="GCF754" s="456"/>
      <c r="GCG754" s="456"/>
      <c r="GCH754" s="456"/>
      <c r="GCI754" s="456"/>
      <c r="GCJ754" s="456"/>
      <c r="GCK754" s="456"/>
      <c r="GCL754" s="456"/>
      <c r="GCM754" s="456"/>
      <c r="GCN754" s="456"/>
      <c r="GCO754" s="456"/>
      <c r="GCP754" s="456"/>
      <c r="GCQ754" s="456"/>
      <c r="GCR754" s="456"/>
      <c r="GCS754" s="456"/>
      <c r="GCT754" s="456"/>
      <c r="GCU754" s="456"/>
      <c r="GCV754" s="456"/>
      <c r="GCW754" s="456"/>
      <c r="GCX754" s="456"/>
      <c r="GCY754" s="456"/>
      <c r="GCZ754" s="456"/>
      <c r="GDA754" s="456"/>
      <c r="GDB754" s="456"/>
      <c r="GDC754" s="456"/>
      <c r="GDD754" s="456"/>
      <c r="GDE754" s="456"/>
      <c r="GDF754" s="456"/>
      <c r="GDG754" s="456"/>
      <c r="GDH754" s="456"/>
      <c r="GDI754" s="456"/>
      <c r="GDJ754" s="456"/>
      <c r="GDK754" s="456"/>
      <c r="GDL754" s="456"/>
      <c r="GDM754" s="456"/>
      <c r="GDN754" s="456"/>
      <c r="GDO754" s="456"/>
      <c r="GDP754" s="456"/>
      <c r="GDQ754" s="456"/>
      <c r="GDR754" s="456"/>
      <c r="GDS754" s="456"/>
      <c r="GDT754" s="456"/>
      <c r="GDU754" s="456"/>
      <c r="GDV754" s="456"/>
      <c r="GDW754" s="456"/>
      <c r="GDX754" s="456"/>
      <c r="GDY754" s="456"/>
      <c r="GDZ754" s="456"/>
      <c r="GEA754" s="456"/>
      <c r="GEB754" s="456"/>
      <c r="GEC754" s="456"/>
      <c r="GED754" s="456"/>
      <c r="GEE754" s="456"/>
      <c r="GEF754" s="456"/>
      <c r="GEG754" s="456"/>
      <c r="GEH754" s="456"/>
      <c r="GEI754" s="456"/>
      <c r="GEJ754" s="456"/>
      <c r="GEK754" s="456"/>
      <c r="GEL754" s="456"/>
      <c r="GEM754" s="456"/>
      <c r="GEN754" s="456"/>
      <c r="GEO754" s="456"/>
      <c r="GEP754" s="456"/>
      <c r="GEQ754" s="456"/>
      <c r="GER754" s="456"/>
      <c r="GES754" s="456"/>
      <c r="GET754" s="456"/>
      <c r="GEU754" s="456"/>
      <c r="GEV754" s="456"/>
      <c r="GEW754" s="456"/>
      <c r="GEX754" s="456"/>
      <c r="GEY754" s="456"/>
      <c r="GEZ754" s="456"/>
      <c r="GFA754" s="456"/>
      <c r="GFB754" s="456"/>
      <c r="GFC754" s="456"/>
      <c r="GFD754" s="456"/>
      <c r="GFE754" s="456"/>
      <c r="GFF754" s="456"/>
      <c r="GFG754" s="456"/>
      <c r="GFH754" s="456"/>
      <c r="GFI754" s="456"/>
      <c r="GFJ754" s="456"/>
      <c r="GFK754" s="456"/>
      <c r="GFL754" s="456"/>
      <c r="GFM754" s="456"/>
      <c r="GFN754" s="456"/>
      <c r="GFO754" s="456"/>
      <c r="GFP754" s="456"/>
      <c r="GFQ754" s="456"/>
      <c r="GFR754" s="456"/>
      <c r="GFS754" s="456"/>
      <c r="GFT754" s="456"/>
      <c r="GFU754" s="456"/>
      <c r="GFV754" s="456"/>
      <c r="GFW754" s="456"/>
      <c r="GFX754" s="456"/>
      <c r="GFY754" s="456"/>
      <c r="GFZ754" s="456"/>
      <c r="GGA754" s="456"/>
      <c r="GGB754" s="456"/>
      <c r="GGC754" s="456"/>
      <c r="GGD754" s="456"/>
      <c r="GGE754" s="456"/>
      <c r="GGF754" s="456"/>
      <c r="GGG754" s="456"/>
      <c r="GGH754" s="456"/>
      <c r="GGI754" s="456"/>
      <c r="GGJ754" s="456"/>
      <c r="GGK754" s="456"/>
      <c r="GGL754" s="456"/>
      <c r="GGM754" s="456"/>
      <c r="GGN754" s="456"/>
      <c r="GGO754" s="456"/>
      <c r="GGP754" s="456"/>
      <c r="GGQ754" s="456"/>
      <c r="GGR754" s="456"/>
      <c r="GGS754" s="456"/>
      <c r="GGT754" s="456"/>
      <c r="GGU754" s="456"/>
      <c r="GGV754" s="456"/>
      <c r="GGW754" s="456"/>
      <c r="GGX754" s="456"/>
      <c r="GGY754" s="456"/>
      <c r="GGZ754" s="456"/>
      <c r="GHA754" s="456"/>
      <c r="GHB754" s="456"/>
      <c r="GHC754" s="456"/>
      <c r="GHD754" s="456"/>
      <c r="GHE754" s="456"/>
      <c r="GHF754" s="456"/>
      <c r="GHG754" s="456"/>
      <c r="GHH754" s="456"/>
      <c r="GHI754" s="456"/>
      <c r="GHJ754" s="456"/>
      <c r="GHK754" s="456"/>
      <c r="GHL754" s="456"/>
      <c r="GHM754" s="456"/>
      <c r="GHN754" s="456"/>
      <c r="GHO754" s="456"/>
      <c r="GHP754" s="456"/>
      <c r="GHQ754" s="456"/>
      <c r="GHR754" s="456"/>
      <c r="GHS754" s="456"/>
      <c r="GHT754" s="456"/>
      <c r="GHU754" s="456"/>
      <c r="GHV754" s="456"/>
      <c r="GHW754" s="456"/>
      <c r="GHX754" s="456"/>
      <c r="GHY754" s="456"/>
      <c r="GHZ754" s="456"/>
      <c r="GIA754" s="456"/>
      <c r="GIB754" s="456"/>
      <c r="GIC754" s="456"/>
      <c r="GID754" s="456"/>
      <c r="GIE754" s="456"/>
      <c r="GIF754" s="456"/>
      <c r="GIG754" s="456"/>
      <c r="GIH754" s="456"/>
      <c r="GII754" s="456"/>
      <c r="GIJ754" s="456"/>
      <c r="GIK754" s="456"/>
      <c r="GIL754" s="456"/>
      <c r="GIM754" s="456"/>
      <c r="GIN754" s="456"/>
      <c r="GIO754" s="456"/>
      <c r="GIP754" s="456"/>
      <c r="GIQ754" s="456"/>
      <c r="GIR754" s="456"/>
      <c r="GIS754" s="456"/>
      <c r="GIT754" s="456"/>
      <c r="GIU754" s="456"/>
      <c r="GIV754" s="456"/>
      <c r="GIW754" s="456"/>
      <c r="GIX754" s="456"/>
      <c r="GIY754" s="456"/>
      <c r="GIZ754" s="456"/>
      <c r="GJA754" s="456"/>
      <c r="GJB754" s="456"/>
      <c r="GJC754" s="456"/>
      <c r="GJD754" s="456"/>
      <c r="GJE754" s="456"/>
      <c r="GJF754" s="456"/>
      <c r="GJG754" s="456"/>
      <c r="GJH754" s="456"/>
      <c r="GJI754" s="456"/>
      <c r="GJJ754" s="456"/>
      <c r="GJK754" s="456"/>
      <c r="GJL754" s="456"/>
      <c r="GJM754" s="456"/>
      <c r="GJN754" s="456"/>
      <c r="GJO754" s="456"/>
      <c r="GJP754" s="456"/>
      <c r="GJQ754" s="456"/>
      <c r="GJR754" s="456"/>
      <c r="GJS754" s="456"/>
      <c r="GJT754" s="456"/>
      <c r="GJU754" s="456"/>
      <c r="GJV754" s="456"/>
      <c r="GJW754" s="456"/>
      <c r="GJX754" s="456"/>
      <c r="GJY754" s="456"/>
      <c r="GJZ754" s="456"/>
      <c r="GKA754" s="456"/>
      <c r="GKB754" s="456"/>
      <c r="GKC754" s="456"/>
      <c r="GKD754" s="456"/>
      <c r="GKE754" s="456"/>
      <c r="GKF754" s="456"/>
      <c r="GKG754" s="456"/>
      <c r="GKH754" s="456"/>
      <c r="GKI754" s="456"/>
      <c r="GKJ754" s="456"/>
      <c r="GKK754" s="456"/>
      <c r="GKL754" s="456"/>
      <c r="GKM754" s="456"/>
      <c r="GKN754" s="456"/>
      <c r="GKO754" s="456"/>
      <c r="GKP754" s="456"/>
      <c r="GKQ754" s="456"/>
      <c r="GKR754" s="456"/>
      <c r="GKS754" s="456"/>
      <c r="GKT754" s="456"/>
      <c r="GKU754" s="456"/>
      <c r="GKV754" s="456"/>
      <c r="GKW754" s="456"/>
      <c r="GKX754" s="456"/>
      <c r="GKY754" s="456"/>
      <c r="GKZ754" s="456"/>
      <c r="GLA754" s="456"/>
      <c r="GLB754" s="456"/>
      <c r="GLC754" s="456"/>
      <c r="GLD754" s="456"/>
      <c r="GLE754" s="456"/>
      <c r="GLF754" s="456"/>
      <c r="GLG754" s="456"/>
      <c r="GLH754" s="456"/>
      <c r="GLI754" s="456"/>
      <c r="GLJ754" s="456"/>
      <c r="GLK754" s="456"/>
      <c r="GLL754" s="456"/>
      <c r="GLM754" s="456"/>
      <c r="GLN754" s="456"/>
      <c r="GLO754" s="456"/>
      <c r="GLP754" s="456"/>
      <c r="GLQ754" s="456"/>
      <c r="GLR754" s="456"/>
      <c r="GLS754" s="456"/>
      <c r="GLT754" s="456"/>
      <c r="GLU754" s="456"/>
      <c r="GLV754" s="456"/>
      <c r="GLW754" s="456"/>
      <c r="GLX754" s="456"/>
      <c r="GLY754" s="456"/>
      <c r="GLZ754" s="456"/>
      <c r="GMA754" s="456"/>
      <c r="GMB754" s="456"/>
      <c r="GMC754" s="456"/>
      <c r="GMD754" s="456"/>
      <c r="GME754" s="456"/>
      <c r="GMF754" s="456"/>
      <c r="GMG754" s="456"/>
      <c r="GMH754" s="456"/>
      <c r="GMI754" s="456"/>
      <c r="GMJ754" s="456"/>
      <c r="GMK754" s="456"/>
      <c r="GML754" s="456"/>
      <c r="GMM754" s="456"/>
      <c r="GMN754" s="456"/>
      <c r="GMO754" s="456"/>
      <c r="GMP754" s="456"/>
      <c r="GMQ754" s="456"/>
      <c r="GMR754" s="456"/>
      <c r="GMS754" s="456"/>
      <c r="GMT754" s="456"/>
      <c r="GMU754" s="456"/>
      <c r="GMV754" s="456"/>
      <c r="GMW754" s="456"/>
      <c r="GMX754" s="456"/>
      <c r="GMY754" s="456"/>
      <c r="GMZ754" s="456"/>
      <c r="GNA754" s="456"/>
      <c r="GNB754" s="456"/>
      <c r="GNC754" s="456"/>
      <c r="GND754" s="456"/>
      <c r="GNE754" s="456"/>
      <c r="GNF754" s="456"/>
      <c r="GNG754" s="456"/>
      <c r="GNH754" s="456"/>
      <c r="GNI754" s="456"/>
      <c r="GNJ754" s="456"/>
      <c r="GNK754" s="456"/>
      <c r="GNL754" s="456"/>
      <c r="GNM754" s="456"/>
      <c r="GNN754" s="456"/>
      <c r="GNO754" s="456"/>
      <c r="GNP754" s="456"/>
      <c r="GNQ754" s="456"/>
      <c r="GNR754" s="456"/>
      <c r="GNS754" s="456"/>
      <c r="GNT754" s="456"/>
      <c r="GNU754" s="456"/>
      <c r="GNV754" s="456"/>
      <c r="GNW754" s="456"/>
      <c r="GNX754" s="456"/>
      <c r="GNY754" s="456"/>
      <c r="GNZ754" s="456"/>
      <c r="GOA754" s="456"/>
      <c r="GOB754" s="456"/>
      <c r="GOC754" s="456"/>
      <c r="GOD754" s="456"/>
      <c r="GOE754" s="456"/>
      <c r="GOF754" s="456"/>
      <c r="GOG754" s="456"/>
      <c r="GOH754" s="456"/>
      <c r="GOI754" s="456"/>
      <c r="GOJ754" s="456"/>
      <c r="GOK754" s="456"/>
      <c r="GOL754" s="456"/>
      <c r="GOM754" s="456"/>
      <c r="GON754" s="456"/>
      <c r="GOO754" s="456"/>
      <c r="GOP754" s="456"/>
      <c r="GOQ754" s="456"/>
      <c r="GOR754" s="456"/>
      <c r="GOS754" s="456"/>
      <c r="GOT754" s="456"/>
      <c r="GOU754" s="456"/>
      <c r="GOV754" s="456"/>
      <c r="GOW754" s="456"/>
      <c r="GOX754" s="456"/>
      <c r="GOY754" s="456"/>
      <c r="GOZ754" s="456"/>
      <c r="GPA754" s="456"/>
      <c r="GPB754" s="456"/>
      <c r="GPC754" s="456"/>
      <c r="GPD754" s="456"/>
      <c r="GPE754" s="456"/>
      <c r="GPF754" s="456"/>
      <c r="GPG754" s="456"/>
      <c r="GPH754" s="456"/>
      <c r="GPI754" s="456"/>
      <c r="GPJ754" s="456"/>
      <c r="GPK754" s="456"/>
      <c r="GPL754" s="456"/>
      <c r="GPM754" s="456"/>
      <c r="GPN754" s="456"/>
      <c r="GPO754" s="456"/>
      <c r="GPP754" s="456"/>
      <c r="GPQ754" s="456"/>
      <c r="GPR754" s="456"/>
      <c r="GPS754" s="456"/>
      <c r="GPT754" s="456"/>
      <c r="GPU754" s="456"/>
      <c r="GPV754" s="456"/>
      <c r="GPW754" s="456"/>
      <c r="GPX754" s="456"/>
      <c r="GPY754" s="456"/>
      <c r="GPZ754" s="456"/>
      <c r="GQA754" s="456"/>
      <c r="GQB754" s="456"/>
      <c r="GQC754" s="456"/>
      <c r="GQD754" s="456"/>
      <c r="GQE754" s="456"/>
      <c r="GQF754" s="456"/>
      <c r="GQG754" s="456"/>
      <c r="GQH754" s="456"/>
      <c r="GQI754" s="456"/>
      <c r="GQJ754" s="456"/>
      <c r="GQK754" s="456"/>
      <c r="GQL754" s="456"/>
      <c r="GQM754" s="456"/>
      <c r="GQN754" s="456"/>
      <c r="GQO754" s="456"/>
      <c r="GQP754" s="456"/>
      <c r="GQQ754" s="456"/>
      <c r="GQR754" s="456"/>
      <c r="GQS754" s="456"/>
      <c r="GQT754" s="456"/>
      <c r="GQU754" s="456"/>
      <c r="GQV754" s="456"/>
      <c r="GQW754" s="456"/>
      <c r="GQX754" s="456"/>
      <c r="GQY754" s="456"/>
      <c r="GQZ754" s="456"/>
      <c r="GRA754" s="456"/>
      <c r="GRB754" s="456"/>
      <c r="GRC754" s="456"/>
      <c r="GRD754" s="456"/>
      <c r="GRE754" s="456"/>
      <c r="GRF754" s="456"/>
      <c r="GRG754" s="456"/>
      <c r="GRH754" s="456"/>
      <c r="GRI754" s="456"/>
      <c r="GRJ754" s="456"/>
      <c r="GRK754" s="456"/>
      <c r="GRL754" s="456"/>
      <c r="GRM754" s="456"/>
      <c r="GRN754" s="456"/>
      <c r="GRO754" s="456"/>
      <c r="GRP754" s="456"/>
      <c r="GRQ754" s="456"/>
      <c r="GRR754" s="456"/>
      <c r="GRS754" s="456"/>
      <c r="GRT754" s="456"/>
      <c r="GRU754" s="456"/>
      <c r="GRV754" s="456"/>
      <c r="GRW754" s="456"/>
      <c r="GRX754" s="456"/>
      <c r="GRY754" s="456"/>
      <c r="GRZ754" s="456"/>
      <c r="GSA754" s="456"/>
      <c r="GSB754" s="456"/>
      <c r="GSC754" s="456"/>
      <c r="GSD754" s="456"/>
      <c r="GSE754" s="456"/>
      <c r="GSF754" s="456"/>
      <c r="GSG754" s="456"/>
      <c r="GSH754" s="456"/>
      <c r="GSI754" s="456"/>
      <c r="GSJ754" s="456"/>
      <c r="GSK754" s="456"/>
      <c r="GSL754" s="456"/>
      <c r="GSM754" s="456"/>
      <c r="GSN754" s="456"/>
      <c r="GSO754" s="456"/>
      <c r="GSP754" s="456"/>
      <c r="GSQ754" s="456"/>
      <c r="GSR754" s="456"/>
      <c r="GSS754" s="456"/>
      <c r="GST754" s="456"/>
      <c r="GSU754" s="456"/>
      <c r="GSV754" s="456"/>
      <c r="GSW754" s="456"/>
      <c r="GSX754" s="456"/>
      <c r="GSY754" s="456"/>
      <c r="GSZ754" s="456"/>
      <c r="GTA754" s="456"/>
      <c r="GTB754" s="456"/>
      <c r="GTC754" s="456"/>
      <c r="GTD754" s="456"/>
      <c r="GTE754" s="456"/>
      <c r="GTF754" s="456"/>
      <c r="GTG754" s="456"/>
      <c r="GTH754" s="456"/>
      <c r="GTI754" s="456"/>
      <c r="GTJ754" s="456"/>
      <c r="GTK754" s="456"/>
      <c r="GTL754" s="456"/>
      <c r="GTM754" s="456"/>
      <c r="GTN754" s="456"/>
      <c r="GTO754" s="456"/>
      <c r="GTP754" s="456"/>
      <c r="GTQ754" s="456"/>
      <c r="GTR754" s="456"/>
      <c r="GTS754" s="456"/>
      <c r="GTT754" s="456"/>
      <c r="GTU754" s="456"/>
      <c r="GTV754" s="456"/>
      <c r="GTW754" s="456"/>
      <c r="GTX754" s="456"/>
      <c r="GTY754" s="456"/>
      <c r="GTZ754" s="456"/>
      <c r="GUA754" s="456"/>
      <c r="GUB754" s="456"/>
      <c r="GUC754" s="456"/>
      <c r="GUD754" s="456"/>
      <c r="GUE754" s="456"/>
      <c r="GUF754" s="456"/>
      <c r="GUG754" s="456"/>
      <c r="GUH754" s="456"/>
      <c r="GUI754" s="456"/>
      <c r="GUJ754" s="456"/>
      <c r="GUK754" s="456"/>
      <c r="GUL754" s="456"/>
      <c r="GUM754" s="456"/>
      <c r="GUN754" s="456"/>
      <c r="GUO754" s="456"/>
      <c r="GUP754" s="456"/>
      <c r="GUQ754" s="456"/>
      <c r="GUR754" s="456"/>
      <c r="GUS754" s="456"/>
      <c r="GUT754" s="456"/>
      <c r="GUU754" s="456"/>
      <c r="GUV754" s="456"/>
      <c r="GUW754" s="456"/>
      <c r="GUX754" s="456"/>
      <c r="GUY754" s="456"/>
      <c r="GUZ754" s="456"/>
      <c r="GVA754" s="456"/>
      <c r="GVB754" s="456"/>
      <c r="GVC754" s="456"/>
      <c r="GVD754" s="456"/>
      <c r="GVE754" s="456"/>
      <c r="GVF754" s="456"/>
      <c r="GVG754" s="456"/>
      <c r="GVH754" s="456"/>
      <c r="GVI754" s="456"/>
      <c r="GVJ754" s="456"/>
      <c r="GVK754" s="456"/>
      <c r="GVL754" s="456"/>
      <c r="GVM754" s="456"/>
      <c r="GVN754" s="456"/>
      <c r="GVO754" s="456"/>
      <c r="GVP754" s="456"/>
      <c r="GVQ754" s="456"/>
      <c r="GVR754" s="456"/>
      <c r="GVS754" s="456"/>
      <c r="GVT754" s="456"/>
      <c r="GVU754" s="456"/>
      <c r="GVV754" s="456"/>
      <c r="GVW754" s="456"/>
      <c r="GVX754" s="456"/>
      <c r="GVY754" s="456"/>
      <c r="GVZ754" s="456"/>
      <c r="GWA754" s="456"/>
      <c r="GWB754" s="456"/>
      <c r="GWC754" s="456"/>
      <c r="GWD754" s="456"/>
      <c r="GWE754" s="456"/>
      <c r="GWF754" s="456"/>
      <c r="GWG754" s="456"/>
      <c r="GWH754" s="456"/>
      <c r="GWI754" s="456"/>
      <c r="GWJ754" s="456"/>
      <c r="GWK754" s="456"/>
      <c r="GWL754" s="456"/>
      <c r="GWM754" s="456"/>
      <c r="GWN754" s="456"/>
      <c r="GWO754" s="456"/>
      <c r="GWP754" s="456"/>
      <c r="GWQ754" s="456"/>
      <c r="GWR754" s="456"/>
      <c r="GWS754" s="456"/>
      <c r="GWT754" s="456"/>
      <c r="GWU754" s="456"/>
      <c r="GWV754" s="456"/>
      <c r="GWW754" s="456"/>
      <c r="GWX754" s="456"/>
      <c r="GWY754" s="456"/>
      <c r="GWZ754" s="456"/>
      <c r="GXA754" s="456"/>
      <c r="GXB754" s="456"/>
      <c r="GXC754" s="456"/>
      <c r="GXD754" s="456"/>
      <c r="GXE754" s="456"/>
      <c r="GXF754" s="456"/>
      <c r="GXG754" s="456"/>
      <c r="GXH754" s="456"/>
      <c r="GXI754" s="456"/>
      <c r="GXJ754" s="456"/>
      <c r="GXK754" s="456"/>
      <c r="GXL754" s="456"/>
      <c r="GXM754" s="456"/>
      <c r="GXN754" s="456"/>
      <c r="GXO754" s="456"/>
      <c r="GXP754" s="456"/>
      <c r="GXQ754" s="456"/>
      <c r="GXR754" s="456"/>
      <c r="GXS754" s="456"/>
      <c r="GXT754" s="456"/>
      <c r="GXU754" s="456"/>
      <c r="GXV754" s="456"/>
      <c r="GXW754" s="456"/>
      <c r="GXX754" s="456"/>
      <c r="GXY754" s="456"/>
      <c r="GXZ754" s="456"/>
      <c r="GYA754" s="456"/>
      <c r="GYB754" s="456"/>
      <c r="GYC754" s="456"/>
      <c r="GYD754" s="456"/>
      <c r="GYE754" s="456"/>
      <c r="GYF754" s="456"/>
      <c r="GYG754" s="456"/>
      <c r="GYH754" s="456"/>
      <c r="GYI754" s="456"/>
      <c r="GYJ754" s="456"/>
      <c r="GYK754" s="456"/>
      <c r="GYL754" s="456"/>
      <c r="GYM754" s="456"/>
      <c r="GYN754" s="456"/>
      <c r="GYO754" s="456"/>
      <c r="GYP754" s="456"/>
      <c r="GYQ754" s="456"/>
      <c r="GYR754" s="456"/>
      <c r="GYS754" s="456"/>
      <c r="GYT754" s="456"/>
      <c r="GYU754" s="456"/>
      <c r="GYV754" s="456"/>
      <c r="GYW754" s="456"/>
      <c r="GYX754" s="456"/>
      <c r="GYY754" s="456"/>
      <c r="GYZ754" s="456"/>
      <c r="GZA754" s="456"/>
      <c r="GZB754" s="456"/>
      <c r="GZC754" s="456"/>
      <c r="GZD754" s="456"/>
      <c r="GZE754" s="456"/>
      <c r="GZF754" s="456"/>
      <c r="GZG754" s="456"/>
      <c r="GZH754" s="456"/>
      <c r="GZI754" s="456"/>
      <c r="GZJ754" s="456"/>
      <c r="GZK754" s="456"/>
      <c r="GZL754" s="456"/>
      <c r="GZM754" s="456"/>
      <c r="GZN754" s="456"/>
      <c r="GZO754" s="456"/>
      <c r="GZP754" s="456"/>
      <c r="GZQ754" s="456"/>
      <c r="GZR754" s="456"/>
      <c r="GZS754" s="456"/>
      <c r="GZT754" s="456"/>
      <c r="GZU754" s="456"/>
      <c r="GZV754" s="456"/>
      <c r="GZW754" s="456"/>
      <c r="GZX754" s="456"/>
      <c r="GZY754" s="456"/>
      <c r="GZZ754" s="456"/>
      <c r="HAA754" s="456"/>
      <c r="HAB754" s="456"/>
      <c r="HAC754" s="456"/>
      <c r="HAD754" s="456"/>
      <c r="HAE754" s="456"/>
      <c r="HAF754" s="456"/>
      <c r="HAG754" s="456"/>
      <c r="HAH754" s="456"/>
      <c r="HAI754" s="456"/>
      <c r="HAJ754" s="456"/>
      <c r="HAK754" s="456"/>
      <c r="HAL754" s="456"/>
      <c r="HAM754" s="456"/>
      <c r="HAN754" s="456"/>
      <c r="HAO754" s="456"/>
      <c r="HAP754" s="456"/>
      <c r="HAQ754" s="456"/>
      <c r="HAR754" s="456"/>
      <c r="HAS754" s="456"/>
      <c r="HAT754" s="456"/>
      <c r="HAU754" s="456"/>
      <c r="HAV754" s="456"/>
      <c r="HAW754" s="456"/>
      <c r="HAX754" s="456"/>
      <c r="HAY754" s="456"/>
      <c r="HAZ754" s="456"/>
      <c r="HBA754" s="456"/>
      <c r="HBB754" s="456"/>
      <c r="HBC754" s="456"/>
      <c r="HBD754" s="456"/>
      <c r="HBE754" s="456"/>
      <c r="HBF754" s="456"/>
      <c r="HBG754" s="456"/>
      <c r="HBH754" s="456"/>
      <c r="HBI754" s="456"/>
      <c r="HBJ754" s="456"/>
      <c r="HBK754" s="456"/>
      <c r="HBL754" s="456"/>
      <c r="HBM754" s="456"/>
      <c r="HBN754" s="456"/>
      <c r="HBO754" s="456"/>
      <c r="HBP754" s="456"/>
      <c r="HBQ754" s="456"/>
      <c r="HBR754" s="456"/>
      <c r="HBS754" s="456"/>
      <c r="HBT754" s="456"/>
      <c r="HBU754" s="456"/>
      <c r="HBV754" s="456"/>
      <c r="HBW754" s="456"/>
      <c r="HBX754" s="456"/>
      <c r="HBY754" s="456"/>
      <c r="HBZ754" s="456"/>
      <c r="HCA754" s="456"/>
      <c r="HCB754" s="456"/>
      <c r="HCC754" s="456"/>
      <c r="HCD754" s="456"/>
      <c r="HCE754" s="456"/>
      <c r="HCF754" s="456"/>
      <c r="HCG754" s="456"/>
      <c r="HCH754" s="456"/>
      <c r="HCI754" s="456"/>
      <c r="HCJ754" s="456"/>
      <c r="HCK754" s="456"/>
      <c r="HCL754" s="456"/>
      <c r="HCM754" s="456"/>
      <c r="HCN754" s="456"/>
      <c r="HCO754" s="456"/>
      <c r="HCP754" s="456"/>
      <c r="HCQ754" s="456"/>
      <c r="HCR754" s="456"/>
      <c r="HCS754" s="456"/>
      <c r="HCT754" s="456"/>
      <c r="HCU754" s="456"/>
      <c r="HCV754" s="456"/>
      <c r="HCW754" s="456"/>
      <c r="HCX754" s="456"/>
      <c r="HCY754" s="456"/>
      <c r="HCZ754" s="456"/>
      <c r="HDA754" s="456"/>
      <c r="HDB754" s="456"/>
      <c r="HDC754" s="456"/>
      <c r="HDD754" s="456"/>
      <c r="HDE754" s="456"/>
      <c r="HDF754" s="456"/>
      <c r="HDG754" s="456"/>
      <c r="HDH754" s="456"/>
      <c r="HDI754" s="456"/>
      <c r="HDJ754" s="456"/>
      <c r="HDK754" s="456"/>
      <c r="HDL754" s="456"/>
      <c r="HDM754" s="456"/>
      <c r="HDN754" s="456"/>
      <c r="HDO754" s="456"/>
      <c r="HDP754" s="456"/>
      <c r="HDQ754" s="456"/>
      <c r="HDR754" s="456"/>
      <c r="HDS754" s="456"/>
      <c r="HDT754" s="456"/>
      <c r="HDU754" s="456"/>
      <c r="HDV754" s="456"/>
      <c r="HDW754" s="456"/>
      <c r="HDX754" s="456"/>
      <c r="HDY754" s="456"/>
      <c r="HDZ754" s="456"/>
      <c r="HEA754" s="456"/>
      <c r="HEB754" s="456"/>
      <c r="HEC754" s="456"/>
      <c r="HED754" s="456"/>
      <c r="HEE754" s="456"/>
      <c r="HEF754" s="456"/>
      <c r="HEG754" s="456"/>
      <c r="HEH754" s="456"/>
      <c r="HEI754" s="456"/>
      <c r="HEJ754" s="456"/>
      <c r="HEK754" s="456"/>
      <c r="HEL754" s="456"/>
      <c r="HEM754" s="456"/>
      <c r="HEN754" s="456"/>
      <c r="HEO754" s="456"/>
      <c r="HEP754" s="456"/>
      <c r="HEQ754" s="456"/>
      <c r="HER754" s="456"/>
      <c r="HES754" s="456"/>
      <c r="HET754" s="456"/>
      <c r="HEU754" s="456"/>
      <c r="HEV754" s="456"/>
      <c r="HEW754" s="456"/>
      <c r="HEX754" s="456"/>
      <c r="HEY754" s="456"/>
      <c r="HEZ754" s="456"/>
      <c r="HFA754" s="456"/>
      <c r="HFB754" s="456"/>
      <c r="HFC754" s="456"/>
      <c r="HFD754" s="456"/>
      <c r="HFE754" s="456"/>
      <c r="HFF754" s="456"/>
      <c r="HFG754" s="456"/>
      <c r="HFH754" s="456"/>
      <c r="HFI754" s="456"/>
      <c r="HFJ754" s="456"/>
      <c r="HFK754" s="456"/>
      <c r="HFL754" s="456"/>
      <c r="HFM754" s="456"/>
      <c r="HFN754" s="456"/>
      <c r="HFO754" s="456"/>
      <c r="HFP754" s="456"/>
      <c r="HFQ754" s="456"/>
      <c r="HFR754" s="456"/>
      <c r="HFS754" s="456"/>
      <c r="HFT754" s="456"/>
      <c r="HFU754" s="456"/>
      <c r="HFV754" s="456"/>
      <c r="HFW754" s="456"/>
      <c r="HFX754" s="456"/>
      <c r="HFY754" s="456"/>
      <c r="HFZ754" s="456"/>
      <c r="HGA754" s="456"/>
      <c r="HGB754" s="456"/>
      <c r="HGC754" s="456"/>
      <c r="HGD754" s="456"/>
      <c r="HGE754" s="456"/>
      <c r="HGF754" s="456"/>
      <c r="HGG754" s="456"/>
      <c r="HGH754" s="456"/>
      <c r="HGI754" s="456"/>
      <c r="HGJ754" s="456"/>
      <c r="HGK754" s="456"/>
      <c r="HGL754" s="456"/>
      <c r="HGM754" s="456"/>
      <c r="HGN754" s="456"/>
      <c r="HGO754" s="456"/>
      <c r="HGP754" s="456"/>
      <c r="HGQ754" s="456"/>
      <c r="HGR754" s="456"/>
      <c r="HGS754" s="456"/>
      <c r="HGT754" s="456"/>
      <c r="HGU754" s="456"/>
      <c r="HGV754" s="456"/>
      <c r="HGW754" s="456"/>
      <c r="HGX754" s="456"/>
      <c r="HGY754" s="456"/>
      <c r="HGZ754" s="456"/>
      <c r="HHA754" s="456"/>
      <c r="HHB754" s="456"/>
      <c r="HHC754" s="456"/>
      <c r="HHD754" s="456"/>
      <c r="HHE754" s="456"/>
      <c r="HHF754" s="456"/>
      <c r="HHG754" s="456"/>
      <c r="HHH754" s="456"/>
      <c r="HHI754" s="456"/>
      <c r="HHJ754" s="456"/>
      <c r="HHK754" s="456"/>
      <c r="HHL754" s="456"/>
      <c r="HHM754" s="456"/>
      <c r="HHN754" s="456"/>
      <c r="HHO754" s="456"/>
      <c r="HHP754" s="456"/>
      <c r="HHQ754" s="456"/>
      <c r="HHR754" s="456"/>
      <c r="HHS754" s="456"/>
      <c r="HHT754" s="456"/>
      <c r="HHU754" s="456"/>
      <c r="HHV754" s="456"/>
      <c r="HHW754" s="456"/>
      <c r="HHX754" s="456"/>
      <c r="HHY754" s="456"/>
      <c r="HHZ754" s="456"/>
      <c r="HIA754" s="456"/>
      <c r="HIB754" s="456"/>
      <c r="HIC754" s="456"/>
      <c r="HID754" s="456"/>
      <c r="HIE754" s="456"/>
      <c r="HIF754" s="456"/>
      <c r="HIG754" s="456"/>
      <c r="HIH754" s="456"/>
      <c r="HII754" s="456"/>
      <c r="HIJ754" s="456"/>
      <c r="HIK754" s="456"/>
      <c r="HIL754" s="456"/>
      <c r="HIM754" s="456"/>
      <c r="HIN754" s="456"/>
      <c r="HIO754" s="456"/>
      <c r="HIP754" s="456"/>
      <c r="HIQ754" s="456"/>
      <c r="HIR754" s="456"/>
      <c r="HIS754" s="456"/>
      <c r="HIT754" s="456"/>
      <c r="HIU754" s="456"/>
      <c r="HIV754" s="456"/>
      <c r="HIW754" s="456"/>
      <c r="HIX754" s="456"/>
      <c r="HIY754" s="456"/>
      <c r="HIZ754" s="456"/>
      <c r="HJA754" s="456"/>
      <c r="HJB754" s="456"/>
      <c r="HJC754" s="456"/>
      <c r="HJD754" s="456"/>
      <c r="HJE754" s="456"/>
      <c r="HJF754" s="456"/>
      <c r="HJG754" s="456"/>
      <c r="HJH754" s="456"/>
      <c r="HJI754" s="456"/>
      <c r="HJJ754" s="456"/>
      <c r="HJK754" s="456"/>
      <c r="HJL754" s="456"/>
      <c r="HJM754" s="456"/>
      <c r="HJN754" s="456"/>
      <c r="HJO754" s="456"/>
      <c r="HJP754" s="456"/>
      <c r="HJQ754" s="456"/>
      <c r="HJR754" s="456"/>
      <c r="HJS754" s="456"/>
      <c r="HJT754" s="456"/>
      <c r="HJU754" s="456"/>
      <c r="HJV754" s="456"/>
      <c r="HJW754" s="456"/>
      <c r="HJX754" s="456"/>
      <c r="HJY754" s="456"/>
      <c r="HJZ754" s="456"/>
      <c r="HKA754" s="456"/>
      <c r="HKB754" s="456"/>
      <c r="HKC754" s="456"/>
      <c r="HKD754" s="456"/>
      <c r="HKE754" s="456"/>
      <c r="HKF754" s="456"/>
      <c r="HKG754" s="456"/>
      <c r="HKH754" s="456"/>
      <c r="HKI754" s="456"/>
      <c r="HKJ754" s="456"/>
      <c r="HKK754" s="456"/>
      <c r="HKL754" s="456"/>
      <c r="HKM754" s="456"/>
      <c r="HKN754" s="456"/>
      <c r="HKO754" s="456"/>
      <c r="HKP754" s="456"/>
      <c r="HKQ754" s="456"/>
      <c r="HKR754" s="456"/>
      <c r="HKS754" s="456"/>
      <c r="HKT754" s="456"/>
      <c r="HKU754" s="456"/>
      <c r="HKV754" s="456"/>
      <c r="HKW754" s="456"/>
      <c r="HKX754" s="456"/>
      <c r="HKY754" s="456"/>
      <c r="HKZ754" s="456"/>
      <c r="HLA754" s="456"/>
      <c r="HLB754" s="456"/>
      <c r="HLC754" s="456"/>
      <c r="HLD754" s="456"/>
      <c r="HLE754" s="456"/>
      <c r="HLF754" s="456"/>
      <c r="HLG754" s="456"/>
      <c r="HLH754" s="456"/>
      <c r="HLI754" s="456"/>
      <c r="HLJ754" s="456"/>
      <c r="HLK754" s="456"/>
      <c r="HLL754" s="456"/>
      <c r="HLM754" s="456"/>
      <c r="HLN754" s="456"/>
      <c r="HLO754" s="456"/>
      <c r="HLP754" s="456"/>
      <c r="HLQ754" s="456"/>
      <c r="HLR754" s="456"/>
      <c r="HLS754" s="456"/>
      <c r="HLT754" s="456"/>
      <c r="HLU754" s="456"/>
      <c r="HLV754" s="456"/>
      <c r="HLW754" s="456"/>
      <c r="HLX754" s="456"/>
      <c r="HLY754" s="456"/>
      <c r="HLZ754" s="456"/>
      <c r="HMA754" s="456"/>
      <c r="HMB754" s="456"/>
      <c r="HMC754" s="456"/>
      <c r="HMD754" s="456"/>
      <c r="HME754" s="456"/>
      <c r="HMF754" s="456"/>
      <c r="HMG754" s="456"/>
      <c r="HMH754" s="456"/>
      <c r="HMI754" s="456"/>
      <c r="HMJ754" s="456"/>
      <c r="HMK754" s="456"/>
      <c r="HML754" s="456"/>
      <c r="HMM754" s="456"/>
      <c r="HMN754" s="456"/>
      <c r="HMO754" s="456"/>
      <c r="HMP754" s="456"/>
      <c r="HMQ754" s="456"/>
      <c r="HMR754" s="456"/>
      <c r="HMS754" s="456"/>
      <c r="HMT754" s="456"/>
      <c r="HMU754" s="456"/>
      <c r="HMV754" s="456"/>
      <c r="HMW754" s="456"/>
      <c r="HMX754" s="456"/>
      <c r="HMY754" s="456"/>
      <c r="HMZ754" s="456"/>
      <c r="HNA754" s="456"/>
      <c r="HNB754" s="456"/>
      <c r="HNC754" s="456"/>
      <c r="HND754" s="456"/>
      <c r="HNE754" s="456"/>
      <c r="HNF754" s="456"/>
      <c r="HNG754" s="456"/>
      <c r="HNH754" s="456"/>
      <c r="HNI754" s="456"/>
      <c r="HNJ754" s="456"/>
      <c r="HNK754" s="456"/>
      <c r="HNL754" s="456"/>
      <c r="HNM754" s="456"/>
      <c r="HNN754" s="456"/>
      <c r="HNO754" s="456"/>
      <c r="HNP754" s="456"/>
      <c r="HNQ754" s="456"/>
      <c r="HNR754" s="456"/>
      <c r="HNS754" s="456"/>
      <c r="HNT754" s="456"/>
      <c r="HNU754" s="456"/>
      <c r="HNV754" s="456"/>
      <c r="HNW754" s="456"/>
      <c r="HNX754" s="456"/>
      <c r="HNY754" s="456"/>
      <c r="HNZ754" s="456"/>
      <c r="HOA754" s="456"/>
      <c r="HOB754" s="456"/>
      <c r="HOC754" s="456"/>
      <c r="HOD754" s="456"/>
      <c r="HOE754" s="456"/>
      <c r="HOF754" s="456"/>
      <c r="HOG754" s="456"/>
      <c r="HOH754" s="456"/>
      <c r="HOI754" s="456"/>
      <c r="HOJ754" s="456"/>
      <c r="HOK754" s="456"/>
      <c r="HOL754" s="456"/>
      <c r="HOM754" s="456"/>
      <c r="HON754" s="456"/>
      <c r="HOO754" s="456"/>
      <c r="HOP754" s="456"/>
      <c r="HOQ754" s="456"/>
      <c r="HOR754" s="456"/>
      <c r="HOS754" s="456"/>
      <c r="HOT754" s="456"/>
      <c r="HOU754" s="456"/>
      <c r="HOV754" s="456"/>
      <c r="HOW754" s="456"/>
      <c r="HOX754" s="456"/>
      <c r="HOY754" s="456"/>
      <c r="HOZ754" s="456"/>
      <c r="HPA754" s="456"/>
      <c r="HPB754" s="456"/>
      <c r="HPC754" s="456"/>
      <c r="HPD754" s="456"/>
      <c r="HPE754" s="456"/>
      <c r="HPF754" s="456"/>
      <c r="HPG754" s="456"/>
      <c r="HPH754" s="456"/>
      <c r="HPI754" s="456"/>
      <c r="HPJ754" s="456"/>
      <c r="HPK754" s="456"/>
      <c r="HPL754" s="456"/>
      <c r="HPM754" s="456"/>
      <c r="HPN754" s="456"/>
      <c r="HPO754" s="456"/>
      <c r="HPP754" s="456"/>
      <c r="HPQ754" s="456"/>
      <c r="HPR754" s="456"/>
      <c r="HPS754" s="456"/>
      <c r="HPT754" s="456"/>
      <c r="HPU754" s="456"/>
      <c r="HPV754" s="456"/>
      <c r="HPW754" s="456"/>
      <c r="HPX754" s="456"/>
      <c r="HPY754" s="456"/>
      <c r="HPZ754" s="456"/>
      <c r="HQA754" s="456"/>
      <c r="HQB754" s="456"/>
      <c r="HQC754" s="456"/>
      <c r="HQD754" s="456"/>
      <c r="HQE754" s="456"/>
      <c r="HQF754" s="456"/>
      <c r="HQG754" s="456"/>
      <c r="HQH754" s="456"/>
      <c r="HQI754" s="456"/>
      <c r="HQJ754" s="456"/>
      <c r="HQK754" s="456"/>
      <c r="HQL754" s="456"/>
      <c r="HQM754" s="456"/>
      <c r="HQN754" s="456"/>
      <c r="HQO754" s="456"/>
      <c r="HQP754" s="456"/>
      <c r="HQQ754" s="456"/>
      <c r="HQR754" s="456"/>
      <c r="HQS754" s="456"/>
      <c r="HQT754" s="456"/>
      <c r="HQU754" s="456"/>
      <c r="HQV754" s="456"/>
      <c r="HQW754" s="456"/>
      <c r="HQX754" s="456"/>
      <c r="HQY754" s="456"/>
      <c r="HQZ754" s="456"/>
      <c r="HRA754" s="456"/>
      <c r="HRB754" s="456"/>
      <c r="HRC754" s="456"/>
      <c r="HRD754" s="456"/>
      <c r="HRE754" s="456"/>
      <c r="HRF754" s="456"/>
      <c r="HRG754" s="456"/>
      <c r="HRH754" s="456"/>
      <c r="HRI754" s="456"/>
      <c r="HRJ754" s="456"/>
      <c r="HRK754" s="456"/>
      <c r="HRL754" s="456"/>
      <c r="HRM754" s="456"/>
      <c r="HRN754" s="456"/>
      <c r="HRO754" s="456"/>
      <c r="HRP754" s="456"/>
      <c r="HRQ754" s="456"/>
      <c r="HRR754" s="456"/>
      <c r="HRS754" s="456"/>
      <c r="HRT754" s="456"/>
      <c r="HRU754" s="456"/>
      <c r="HRV754" s="456"/>
      <c r="HRW754" s="456"/>
      <c r="HRX754" s="456"/>
      <c r="HRY754" s="456"/>
      <c r="HRZ754" s="456"/>
      <c r="HSA754" s="456"/>
      <c r="HSB754" s="456"/>
      <c r="HSC754" s="456"/>
      <c r="HSD754" s="456"/>
      <c r="HSE754" s="456"/>
      <c r="HSF754" s="456"/>
      <c r="HSG754" s="456"/>
      <c r="HSH754" s="456"/>
      <c r="HSI754" s="456"/>
      <c r="HSJ754" s="456"/>
      <c r="HSK754" s="456"/>
      <c r="HSL754" s="456"/>
      <c r="HSM754" s="456"/>
      <c r="HSN754" s="456"/>
      <c r="HSO754" s="456"/>
      <c r="HSP754" s="456"/>
      <c r="HSQ754" s="456"/>
      <c r="HSR754" s="456"/>
      <c r="HSS754" s="456"/>
      <c r="HST754" s="456"/>
      <c r="HSU754" s="456"/>
      <c r="HSV754" s="456"/>
      <c r="HSW754" s="456"/>
      <c r="HSX754" s="456"/>
      <c r="HSY754" s="456"/>
      <c r="HSZ754" s="456"/>
      <c r="HTA754" s="456"/>
      <c r="HTB754" s="456"/>
      <c r="HTC754" s="456"/>
      <c r="HTD754" s="456"/>
      <c r="HTE754" s="456"/>
      <c r="HTF754" s="456"/>
      <c r="HTG754" s="456"/>
      <c r="HTH754" s="456"/>
      <c r="HTI754" s="456"/>
      <c r="HTJ754" s="456"/>
      <c r="HTK754" s="456"/>
      <c r="HTL754" s="456"/>
      <c r="HTM754" s="456"/>
      <c r="HTN754" s="456"/>
      <c r="HTO754" s="456"/>
      <c r="HTP754" s="456"/>
      <c r="HTQ754" s="456"/>
      <c r="HTR754" s="456"/>
      <c r="HTS754" s="456"/>
      <c r="HTT754" s="456"/>
      <c r="HTU754" s="456"/>
      <c r="HTV754" s="456"/>
      <c r="HTW754" s="456"/>
      <c r="HTX754" s="456"/>
      <c r="HTY754" s="456"/>
      <c r="HTZ754" s="456"/>
      <c r="HUA754" s="456"/>
      <c r="HUB754" s="456"/>
      <c r="HUC754" s="456"/>
      <c r="HUD754" s="456"/>
      <c r="HUE754" s="456"/>
      <c r="HUF754" s="456"/>
      <c r="HUG754" s="456"/>
      <c r="HUH754" s="456"/>
      <c r="HUI754" s="456"/>
      <c r="HUJ754" s="456"/>
      <c r="HUK754" s="456"/>
      <c r="HUL754" s="456"/>
      <c r="HUM754" s="456"/>
      <c r="HUN754" s="456"/>
      <c r="HUO754" s="456"/>
      <c r="HUP754" s="456"/>
      <c r="HUQ754" s="456"/>
      <c r="HUR754" s="456"/>
      <c r="HUS754" s="456"/>
      <c r="HUT754" s="456"/>
      <c r="HUU754" s="456"/>
      <c r="HUV754" s="456"/>
      <c r="HUW754" s="456"/>
      <c r="HUX754" s="456"/>
      <c r="HUY754" s="456"/>
      <c r="HUZ754" s="456"/>
      <c r="HVA754" s="456"/>
      <c r="HVB754" s="456"/>
      <c r="HVC754" s="456"/>
      <c r="HVD754" s="456"/>
      <c r="HVE754" s="456"/>
      <c r="HVF754" s="456"/>
      <c r="HVG754" s="456"/>
      <c r="HVH754" s="456"/>
      <c r="HVI754" s="456"/>
      <c r="HVJ754" s="456"/>
      <c r="HVK754" s="456"/>
      <c r="HVL754" s="456"/>
      <c r="HVM754" s="456"/>
      <c r="HVN754" s="456"/>
      <c r="HVO754" s="456"/>
      <c r="HVP754" s="456"/>
      <c r="HVQ754" s="456"/>
      <c r="HVR754" s="456"/>
      <c r="HVS754" s="456"/>
      <c r="HVT754" s="456"/>
      <c r="HVU754" s="456"/>
      <c r="HVV754" s="456"/>
      <c r="HVW754" s="456"/>
      <c r="HVX754" s="456"/>
      <c r="HVY754" s="456"/>
      <c r="HVZ754" s="456"/>
      <c r="HWA754" s="456"/>
      <c r="HWB754" s="456"/>
      <c r="HWC754" s="456"/>
      <c r="HWD754" s="456"/>
      <c r="HWE754" s="456"/>
      <c r="HWF754" s="456"/>
      <c r="HWG754" s="456"/>
      <c r="HWH754" s="456"/>
      <c r="HWI754" s="456"/>
      <c r="HWJ754" s="456"/>
      <c r="HWK754" s="456"/>
      <c r="HWL754" s="456"/>
      <c r="HWM754" s="456"/>
      <c r="HWN754" s="456"/>
      <c r="HWO754" s="456"/>
      <c r="HWP754" s="456"/>
      <c r="HWQ754" s="456"/>
      <c r="HWR754" s="456"/>
      <c r="HWS754" s="456"/>
      <c r="HWT754" s="456"/>
      <c r="HWU754" s="456"/>
      <c r="HWV754" s="456"/>
      <c r="HWW754" s="456"/>
      <c r="HWX754" s="456"/>
      <c r="HWY754" s="456"/>
      <c r="HWZ754" s="456"/>
      <c r="HXA754" s="456"/>
      <c r="HXB754" s="456"/>
      <c r="HXC754" s="456"/>
      <c r="HXD754" s="456"/>
      <c r="HXE754" s="456"/>
      <c r="HXF754" s="456"/>
      <c r="HXG754" s="456"/>
      <c r="HXH754" s="456"/>
      <c r="HXI754" s="456"/>
      <c r="HXJ754" s="456"/>
      <c r="HXK754" s="456"/>
      <c r="HXL754" s="456"/>
      <c r="HXM754" s="456"/>
      <c r="HXN754" s="456"/>
      <c r="HXO754" s="456"/>
      <c r="HXP754" s="456"/>
      <c r="HXQ754" s="456"/>
      <c r="HXR754" s="456"/>
      <c r="HXS754" s="456"/>
      <c r="HXT754" s="456"/>
      <c r="HXU754" s="456"/>
      <c r="HXV754" s="456"/>
      <c r="HXW754" s="456"/>
      <c r="HXX754" s="456"/>
      <c r="HXY754" s="456"/>
      <c r="HXZ754" s="456"/>
      <c r="HYA754" s="456"/>
      <c r="HYB754" s="456"/>
      <c r="HYC754" s="456"/>
      <c r="HYD754" s="456"/>
      <c r="HYE754" s="456"/>
      <c r="HYF754" s="456"/>
      <c r="HYG754" s="456"/>
      <c r="HYH754" s="456"/>
      <c r="HYI754" s="456"/>
      <c r="HYJ754" s="456"/>
      <c r="HYK754" s="456"/>
      <c r="HYL754" s="456"/>
      <c r="HYM754" s="456"/>
      <c r="HYN754" s="456"/>
      <c r="HYO754" s="456"/>
      <c r="HYP754" s="456"/>
      <c r="HYQ754" s="456"/>
      <c r="HYR754" s="456"/>
      <c r="HYS754" s="456"/>
      <c r="HYT754" s="456"/>
      <c r="HYU754" s="456"/>
      <c r="HYV754" s="456"/>
      <c r="HYW754" s="456"/>
      <c r="HYX754" s="456"/>
      <c r="HYY754" s="456"/>
      <c r="HYZ754" s="456"/>
      <c r="HZA754" s="456"/>
      <c r="HZB754" s="456"/>
      <c r="HZC754" s="456"/>
      <c r="HZD754" s="456"/>
      <c r="HZE754" s="456"/>
      <c r="HZF754" s="456"/>
      <c r="HZG754" s="456"/>
      <c r="HZH754" s="456"/>
      <c r="HZI754" s="456"/>
      <c r="HZJ754" s="456"/>
      <c r="HZK754" s="456"/>
      <c r="HZL754" s="456"/>
      <c r="HZM754" s="456"/>
      <c r="HZN754" s="456"/>
      <c r="HZO754" s="456"/>
      <c r="HZP754" s="456"/>
      <c r="HZQ754" s="456"/>
      <c r="HZR754" s="456"/>
      <c r="HZS754" s="456"/>
      <c r="HZT754" s="456"/>
      <c r="HZU754" s="456"/>
      <c r="HZV754" s="456"/>
      <c r="HZW754" s="456"/>
      <c r="HZX754" s="456"/>
      <c r="HZY754" s="456"/>
      <c r="HZZ754" s="456"/>
      <c r="IAA754" s="456"/>
      <c r="IAB754" s="456"/>
      <c r="IAC754" s="456"/>
      <c r="IAD754" s="456"/>
      <c r="IAE754" s="456"/>
      <c r="IAF754" s="456"/>
      <c r="IAG754" s="456"/>
      <c r="IAH754" s="456"/>
      <c r="IAI754" s="456"/>
      <c r="IAJ754" s="456"/>
      <c r="IAK754" s="456"/>
      <c r="IAL754" s="456"/>
      <c r="IAM754" s="456"/>
      <c r="IAN754" s="456"/>
      <c r="IAO754" s="456"/>
      <c r="IAP754" s="456"/>
      <c r="IAQ754" s="456"/>
      <c r="IAR754" s="456"/>
      <c r="IAS754" s="456"/>
      <c r="IAT754" s="456"/>
      <c r="IAU754" s="456"/>
      <c r="IAV754" s="456"/>
      <c r="IAW754" s="456"/>
      <c r="IAX754" s="456"/>
      <c r="IAY754" s="456"/>
      <c r="IAZ754" s="456"/>
      <c r="IBA754" s="456"/>
      <c r="IBB754" s="456"/>
      <c r="IBC754" s="456"/>
      <c r="IBD754" s="456"/>
      <c r="IBE754" s="456"/>
      <c r="IBF754" s="456"/>
      <c r="IBG754" s="456"/>
      <c r="IBH754" s="456"/>
      <c r="IBI754" s="456"/>
      <c r="IBJ754" s="456"/>
      <c r="IBK754" s="456"/>
      <c r="IBL754" s="456"/>
      <c r="IBM754" s="456"/>
      <c r="IBN754" s="456"/>
      <c r="IBO754" s="456"/>
      <c r="IBP754" s="456"/>
      <c r="IBQ754" s="456"/>
      <c r="IBR754" s="456"/>
      <c r="IBS754" s="456"/>
      <c r="IBT754" s="456"/>
      <c r="IBU754" s="456"/>
      <c r="IBV754" s="456"/>
      <c r="IBW754" s="456"/>
      <c r="IBX754" s="456"/>
      <c r="IBY754" s="456"/>
      <c r="IBZ754" s="456"/>
      <c r="ICA754" s="456"/>
      <c r="ICB754" s="456"/>
      <c r="ICC754" s="456"/>
      <c r="ICD754" s="456"/>
      <c r="ICE754" s="456"/>
      <c r="ICF754" s="456"/>
      <c r="ICG754" s="456"/>
      <c r="ICH754" s="456"/>
      <c r="ICI754" s="456"/>
      <c r="ICJ754" s="456"/>
      <c r="ICK754" s="456"/>
      <c r="ICL754" s="456"/>
      <c r="ICM754" s="456"/>
      <c r="ICN754" s="456"/>
      <c r="ICO754" s="456"/>
      <c r="ICP754" s="456"/>
      <c r="ICQ754" s="456"/>
      <c r="ICR754" s="456"/>
      <c r="ICS754" s="456"/>
      <c r="ICT754" s="456"/>
      <c r="ICU754" s="456"/>
      <c r="ICV754" s="456"/>
      <c r="ICW754" s="456"/>
      <c r="ICX754" s="456"/>
      <c r="ICY754" s="456"/>
      <c r="ICZ754" s="456"/>
      <c r="IDA754" s="456"/>
      <c r="IDB754" s="456"/>
      <c r="IDC754" s="456"/>
      <c r="IDD754" s="456"/>
      <c r="IDE754" s="456"/>
      <c r="IDF754" s="456"/>
      <c r="IDG754" s="456"/>
      <c r="IDH754" s="456"/>
      <c r="IDI754" s="456"/>
      <c r="IDJ754" s="456"/>
      <c r="IDK754" s="456"/>
      <c r="IDL754" s="456"/>
      <c r="IDM754" s="456"/>
      <c r="IDN754" s="456"/>
      <c r="IDO754" s="456"/>
      <c r="IDP754" s="456"/>
      <c r="IDQ754" s="456"/>
      <c r="IDR754" s="456"/>
      <c r="IDS754" s="456"/>
      <c r="IDT754" s="456"/>
      <c r="IDU754" s="456"/>
      <c r="IDV754" s="456"/>
      <c r="IDW754" s="456"/>
      <c r="IDX754" s="456"/>
      <c r="IDY754" s="456"/>
      <c r="IDZ754" s="456"/>
      <c r="IEA754" s="456"/>
      <c r="IEB754" s="456"/>
      <c r="IEC754" s="456"/>
      <c r="IED754" s="456"/>
      <c r="IEE754" s="456"/>
      <c r="IEF754" s="456"/>
      <c r="IEG754" s="456"/>
      <c r="IEH754" s="456"/>
      <c r="IEI754" s="456"/>
      <c r="IEJ754" s="456"/>
      <c r="IEK754" s="456"/>
      <c r="IEL754" s="456"/>
      <c r="IEM754" s="456"/>
      <c r="IEN754" s="456"/>
      <c r="IEO754" s="456"/>
      <c r="IEP754" s="456"/>
      <c r="IEQ754" s="456"/>
      <c r="IER754" s="456"/>
      <c r="IES754" s="456"/>
      <c r="IET754" s="456"/>
      <c r="IEU754" s="456"/>
      <c r="IEV754" s="456"/>
      <c r="IEW754" s="456"/>
      <c r="IEX754" s="456"/>
      <c r="IEY754" s="456"/>
      <c r="IEZ754" s="456"/>
      <c r="IFA754" s="456"/>
      <c r="IFB754" s="456"/>
      <c r="IFC754" s="456"/>
      <c r="IFD754" s="456"/>
      <c r="IFE754" s="456"/>
      <c r="IFF754" s="456"/>
      <c r="IFG754" s="456"/>
      <c r="IFH754" s="456"/>
      <c r="IFI754" s="456"/>
      <c r="IFJ754" s="456"/>
      <c r="IFK754" s="456"/>
      <c r="IFL754" s="456"/>
      <c r="IFM754" s="456"/>
      <c r="IFN754" s="456"/>
      <c r="IFO754" s="456"/>
      <c r="IFP754" s="456"/>
      <c r="IFQ754" s="456"/>
      <c r="IFR754" s="456"/>
      <c r="IFS754" s="456"/>
      <c r="IFT754" s="456"/>
      <c r="IFU754" s="456"/>
      <c r="IFV754" s="456"/>
      <c r="IFW754" s="456"/>
      <c r="IFX754" s="456"/>
      <c r="IFY754" s="456"/>
      <c r="IFZ754" s="456"/>
      <c r="IGA754" s="456"/>
      <c r="IGB754" s="456"/>
      <c r="IGC754" s="456"/>
      <c r="IGD754" s="456"/>
      <c r="IGE754" s="456"/>
      <c r="IGF754" s="456"/>
      <c r="IGG754" s="456"/>
      <c r="IGH754" s="456"/>
      <c r="IGI754" s="456"/>
      <c r="IGJ754" s="456"/>
      <c r="IGK754" s="456"/>
      <c r="IGL754" s="456"/>
      <c r="IGM754" s="456"/>
      <c r="IGN754" s="456"/>
      <c r="IGO754" s="456"/>
      <c r="IGP754" s="456"/>
      <c r="IGQ754" s="456"/>
      <c r="IGR754" s="456"/>
      <c r="IGS754" s="456"/>
      <c r="IGT754" s="456"/>
      <c r="IGU754" s="456"/>
      <c r="IGV754" s="456"/>
      <c r="IGW754" s="456"/>
      <c r="IGX754" s="456"/>
      <c r="IGY754" s="456"/>
      <c r="IGZ754" s="456"/>
      <c r="IHA754" s="456"/>
      <c r="IHB754" s="456"/>
      <c r="IHC754" s="456"/>
      <c r="IHD754" s="456"/>
      <c r="IHE754" s="456"/>
      <c r="IHF754" s="456"/>
      <c r="IHG754" s="456"/>
      <c r="IHH754" s="456"/>
      <c r="IHI754" s="456"/>
      <c r="IHJ754" s="456"/>
      <c r="IHK754" s="456"/>
      <c r="IHL754" s="456"/>
      <c r="IHM754" s="456"/>
      <c r="IHN754" s="456"/>
      <c r="IHO754" s="456"/>
      <c r="IHP754" s="456"/>
      <c r="IHQ754" s="456"/>
      <c r="IHR754" s="456"/>
      <c r="IHS754" s="456"/>
      <c r="IHT754" s="456"/>
      <c r="IHU754" s="456"/>
      <c r="IHV754" s="456"/>
      <c r="IHW754" s="456"/>
      <c r="IHX754" s="456"/>
      <c r="IHY754" s="456"/>
      <c r="IHZ754" s="456"/>
      <c r="IIA754" s="456"/>
      <c r="IIB754" s="456"/>
      <c r="IIC754" s="456"/>
      <c r="IID754" s="456"/>
      <c r="IIE754" s="456"/>
      <c r="IIF754" s="456"/>
      <c r="IIG754" s="456"/>
      <c r="IIH754" s="456"/>
      <c r="III754" s="456"/>
      <c r="IIJ754" s="456"/>
      <c r="IIK754" s="456"/>
      <c r="IIL754" s="456"/>
      <c r="IIM754" s="456"/>
      <c r="IIN754" s="456"/>
      <c r="IIO754" s="456"/>
      <c r="IIP754" s="456"/>
      <c r="IIQ754" s="456"/>
      <c r="IIR754" s="456"/>
      <c r="IIS754" s="456"/>
      <c r="IIT754" s="456"/>
      <c r="IIU754" s="456"/>
      <c r="IIV754" s="456"/>
      <c r="IIW754" s="456"/>
      <c r="IIX754" s="456"/>
      <c r="IIY754" s="456"/>
      <c r="IIZ754" s="456"/>
      <c r="IJA754" s="456"/>
      <c r="IJB754" s="456"/>
      <c r="IJC754" s="456"/>
      <c r="IJD754" s="456"/>
      <c r="IJE754" s="456"/>
      <c r="IJF754" s="456"/>
      <c r="IJG754" s="456"/>
      <c r="IJH754" s="456"/>
      <c r="IJI754" s="456"/>
      <c r="IJJ754" s="456"/>
      <c r="IJK754" s="456"/>
      <c r="IJL754" s="456"/>
      <c r="IJM754" s="456"/>
      <c r="IJN754" s="456"/>
      <c r="IJO754" s="456"/>
      <c r="IJP754" s="456"/>
      <c r="IJQ754" s="456"/>
      <c r="IJR754" s="456"/>
      <c r="IJS754" s="456"/>
      <c r="IJT754" s="456"/>
      <c r="IJU754" s="456"/>
      <c r="IJV754" s="456"/>
      <c r="IJW754" s="456"/>
      <c r="IJX754" s="456"/>
      <c r="IJY754" s="456"/>
      <c r="IJZ754" s="456"/>
      <c r="IKA754" s="456"/>
      <c r="IKB754" s="456"/>
      <c r="IKC754" s="456"/>
      <c r="IKD754" s="456"/>
      <c r="IKE754" s="456"/>
      <c r="IKF754" s="456"/>
      <c r="IKG754" s="456"/>
      <c r="IKH754" s="456"/>
      <c r="IKI754" s="456"/>
      <c r="IKJ754" s="456"/>
      <c r="IKK754" s="456"/>
      <c r="IKL754" s="456"/>
      <c r="IKM754" s="456"/>
      <c r="IKN754" s="456"/>
      <c r="IKO754" s="456"/>
      <c r="IKP754" s="456"/>
      <c r="IKQ754" s="456"/>
      <c r="IKR754" s="456"/>
      <c r="IKS754" s="456"/>
      <c r="IKT754" s="456"/>
      <c r="IKU754" s="456"/>
      <c r="IKV754" s="456"/>
      <c r="IKW754" s="456"/>
      <c r="IKX754" s="456"/>
      <c r="IKY754" s="456"/>
      <c r="IKZ754" s="456"/>
      <c r="ILA754" s="456"/>
      <c r="ILB754" s="456"/>
      <c r="ILC754" s="456"/>
      <c r="ILD754" s="456"/>
      <c r="ILE754" s="456"/>
      <c r="ILF754" s="456"/>
      <c r="ILG754" s="456"/>
      <c r="ILH754" s="456"/>
      <c r="ILI754" s="456"/>
      <c r="ILJ754" s="456"/>
      <c r="ILK754" s="456"/>
      <c r="ILL754" s="456"/>
      <c r="ILM754" s="456"/>
      <c r="ILN754" s="456"/>
      <c r="ILO754" s="456"/>
      <c r="ILP754" s="456"/>
      <c r="ILQ754" s="456"/>
      <c r="ILR754" s="456"/>
      <c r="ILS754" s="456"/>
      <c r="ILT754" s="456"/>
      <c r="ILU754" s="456"/>
      <c r="ILV754" s="456"/>
      <c r="ILW754" s="456"/>
      <c r="ILX754" s="456"/>
      <c r="ILY754" s="456"/>
      <c r="ILZ754" s="456"/>
      <c r="IMA754" s="456"/>
      <c r="IMB754" s="456"/>
      <c r="IMC754" s="456"/>
      <c r="IMD754" s="456"/>
      <c r="IME754" s="456"/>
      <c r="IMF754" s="456"/>
      <c r="IMG754" s="456"/>
      <c r="IMH754" s="456"/>
      <c r="IMI754" s="456"/>
      <c r="IMJ754" s="456"/>
      <c r="IMK754" s="456"/>
      <c r="IML754" s="456"/>
      <c r="IMM754" s="456"/>
      <c r="IMN754" s="456"/>
      <c r="IMO754" s="456"/>
      <c r="IMP754" s="456"/>
      <c r="IMQ754" s="456"/>
      <c r="IMR754" s="456"/>
      <c r="IMS754" s="456"/>
      <c r="IMT754" s="456"/>
      <c r="IMU754" s="456"/>
      <c r="IMV754" s="456"/>
      <c r="IMW754" s="456"/>
      <c r="IMX754" s="456"/>
      <c r="IMY754" s="456"/>
      <c r="IMZ754" s="456"/>
      <c r="INA754" s="456"/>
      <c r="INB754" s="456"/>
      <c r="INC754" s="456"/>
      <c r="IND754" s="456"/>
      <c r="INE754" s="456"/>
      <c r="INF754" s="456"/>
      <c r="ING754" s="456"/>
      <c r="INH754" s="456"/>
      <c r="INI754" s="456"/>
      <c r="INJ754" s="456"/>
      <c r="INK754" s="456"/>
      <c r="INL754" s="456"/>
      <c r="INM754" s="456"/>
      <c r="INN754" s="456"/>
      <c r="INO754" s="456"/>
      <c r="INP754" s="456"/>
      <c r="INQ754" s="456"/>
      <c r="INR754" s="456"/>
      <c r="INS754" s="456"/>
      <c r="INT754" s="456"/>
      <c r="INU754" s="456"/>
      <c r="INV754" s="456"/>
      <c r="INW754" s="456"/>
      <c r="INX754" s="456"/>
      <c r="INY754" s="456"/>
      <c r="INZ754" s="456"/>
      <c r="IOA754" s="456"/>
      <c r="IOB754" s="456"/>
      <c r="IOC754" s="456"/>
      <c r="IOD754" s="456"/>
      <c r="IOE754" s="456"/>
      <c r="IOF754" s="456"/>
      <c r="IOG754" s="456"/>
      <c r="IOH754" s="456"/>
      <c r="IOI754" s="456"/>
      <c r="IOJ754" s="456"/>
      <c r="IOK754" s="456"/>
      <c r="IOL754" s="456"/>
      <c r="IOM754" s="456"/>
      <c r="ION754" s="456"/>
      <c r="IOO754" s="456"/>
      <c r="IOP754" s="456"/>
      <c r="IOQ754" s="456"/>
      <c r="IOR754" s="456"/>
      <c r="IOS754" s="456"/>
      <c r="IOT754" s="456"/>
      <c r="IOU754" s="456"/>
      <c r="IOV754" s="456"/>
      <c r="IOW754" s="456"/>
      <c r="IOX754" s="456"/>
      <c r="IOY754" s="456"/>
      <c r="IOZ754" s="456"/>
      <c r="IPA754" s="456"/>
      <c r="IPB754" s="456"/>
      <c r="IPC754" s="456"/>
      <c r="IPD754" s="456"/>
      <c r="IPE754" s="456"/>
      <c r="IPF754" s="456"/>
      <c r="IPG754" s="456"/>
      <c r="IPH754" s="456"/>
      <c r="IPI754" s="456"/>
      <c r="IPJ754" s="456"/>
      <c r="IPK754" s="456"/>
      <c r="IPL754" s="456"/>
      <c r="IPM754" s="456"/>
      <c r="IPN754" s="456"/>
      <c r="IPO754" s="456"/>
      <c r="IPP754" s="456"/>
      <c r="IPQ754" s="456"/>
      <c r="IPR754" s="456"/>
      <c r="IPS754" s="456"/>
      <c r="IPT754" s="456"/>
      <c r="IPU754" s="456"/>
      <c r="IPV754" s="456"/>
      <c r="IPW754" s="456"/>
      <c r="IPX754" s="456"/>
      <c r="IPY754" s="456"/>
      <c r="IPZ754" s="456"/>
      <c r="IQA754" s="456"/>
      <c r="IQB754" s="456"/>
      <c r="IQC754" s="456"/>
      <c r="IQD754" s="456"/>
      <c r="IQE754" s="456"/>
      <c r="IQF754" s="456"/>
      <c r="IQG754" s="456"/>
      <c r="IQH754" s="456"/>
      <c r="IQI754" s="456"/>
      <c r="IQJ754" s="456"/>
      <c r="IQK754" s="456"/>
      <c r="IQL754" s="456"/>
      <c r="IQM754" s="456"/>
      <c r="IQN754" s="456"/>
      <c r="IQO754" s="456"/>
      <c r="IQP754" s="456"/>
      <c r="IQQ754" s="456"/>
      <c r="IQR754" s="456"/>
      <c r="IQS754" s="456"/>
      <c r="IQT754" s="456"/>
      <c r="IQU754" s="456"/>
      <c r="IQV754" s="456"/>
      <c r="IQW754" s="456"/>
      <c r="IQX754" s="456"/>
      <c r="IQY754" s="456"/>
      <c r="IQZ754" s="456"/>
      <c r="IRA754" s="456"/>
      <c r="IRB754" s="456"/>
      <c r="IRC754" s="456"/>
      <c r="IRD754" s="456"/>
      <c r="IRE754" s="456"/>
      <c r="IRF754" s="456"/>
      <c r="IRG754" s="456"/>
      <c r="IRH754" s="456"/>
      <c r="IRI754" s="456"/>
      <c r="IRJ754" s="456"/>
      <c r="IRK754" s="456"/>
      <c r="IRL754" s="456"/>
      <c r="IRM754" s="456"/>
      <c r="IRN754" s="456"/>
      <c r="IRO754" s="456"/>
      <c r="IRP754" s="456"/>
      <c r="IRQ754" s="456"/>
      <c r="IRR754" s="456"/>
      <c r="IRS754" s="456"/>
      <c r="IRT754" s="456"/>
      <c r="IRU754" s="456"/>
      <c r="IRV754" s="456"/>
      <c r="IRW754" s="456"/>
      <c r="IRX754" s="456"/>
      <c r="IRY754" s="456"/>
      <c r="IRZ754" s="456"/>
      <c r="ISA754" s="456"/>
      <c r="ISB754" s="456"/>
      <c r="ISC754" s="456"/>
      <c r="ISD754" s="456"/>
      <c r="ISE754" s="456"/>
      <c r="ISF754" s="456"/>
      <c r="ISG754" s="456"/>
      <c r="ISH754" s="456"/>
      <c r="ISI754" s="456"/>
      <c r="ISJ754" s="456"/>
      <c r="ISK754" s="456"/>
      <c r="ISL754" s="456"/>
      <c r="ISM754" s="456"/>
      <c r="ISN754" s="456"/>
      <c r="ISO754" s="456"/>
      <c r="ISP754" s="456"/>
      <c r="ISQ754" s="456"/>
      <c r="ISR754" s="456"/>
      <c r="ISS754" s="456"/>
      <c r="IST754" s="456"/>
      <c r="ISU754" s="456"/>
      <c r="ISV754" s="456"/>
      <c r="ISW754" s="456"/>
      <c r="ISX754" s="456"/>
      <c r="ISY754" s="456"/>
      <c r="ISZ754" s="456"/>
      <c r="ITA754" s="456"/>
      <c r="ITB754" s="456"/>
      <c r="ITC754" s="456"/>
      <c r="ITD754" s="456"/>
      <c r="ITE754" s="456"/>
      <c r="ITF754" s="456"/>
      <c r="ITG754" s="456"/>
      <c r="ITH754" s="456"/>
      <c r="ITI754" s="456"/>
      <c r="ITJ754" s="456"/>
      <c r="ITK754" s="456"/>
      <c r="ITL754" s="456"/>
      <c r="ITM754" s="456"/>
      <c r="ITN754" s="456"/>
      <c r="ITO754" s="456"/>
      <c r="ITP754" s="456"/>
      <c r="ITQ754" s="456"/>
      <c r="ITR754" s="456"/>
      <c r="ITS754" s="456"/>
      <c r="ITT754" s="456"/>
      <c r="ITU754" s="456"/>
      <c r="ITV754" s="456"/>
      <c r="ITW754" s="456"/>
      <c r="ITX754" s="456"/>
      <c r="ITY754" s="456"/>
      <c r="ITZ754" s="456"/>
      <c r="IUA754" s="456"/>
      <c r="IUB754" s="456"/>
      <c r="IUC754" s="456"/>
      <c r="IUD754" s="456"/>
      <c r="IUE754" s="456"/>
      <c r="IUF754" s="456"/>
      <c r="IUG754" s="456"/>
      <c r="IUH754" s="456"/>
      <c r="IUI754" s="456"/>
      <c r="IUJ754" s="456"/>
      <c r="IUK754" s="456"/>
      <c r="IUL754" s="456"/>
      <c r="IUM754" s="456"/>
      <c r="IUN754" s="456"/>
      <c r="IUO754" s="456"/>
      <c r="IUP754" s="456"/>
      <c r="IUQ754" s="456"/>
      <c r="IUR754" s="456"/>
      <c r="IUS754" s="456"/>
      <c r="IUT754" s="456"/>
      <c r="IUU754" s="456"/>
      <c r="IUV754" s="456"/>
      <c r="IUW754" s="456"/>
      <c r="IUX754" s="456"/>
      <c r="IUY754" s="456"/>
      <c r="IUZ754" s="456"/>
      <c r="IVA754" s="456"/>
      <c r="IVB754" s="456"/>
      <c r="IVC754" s="456"/>
      <c r="IVD754" s="456"/>
      <c r="IVE754" s="456"/>
      <c r="IVF754" s="456"/>
      <c r="IVG754" s="456"/>
      <c r="IVH754" s="456"/>
      <c r="IVI754" s="456"/>
      <c r="IVJ754" s="456"/>
      <c r="IVK754" s="456"/>
      <c r="IVL754" s="456"/>
      <c r="IVM754" s="456"/>
      <c r="IVN754" s="456"/>
      <c r="IVO754" s="456"/>
      <c r="IVP754" s="456"/>
      <c r="IVQ754" s="456"/>
      <c r="IVR754" s="456"/>
      <c r="IVS754" s="456"/>
      <c r="IVT754" s="456"/>
      <c r="IVU754" s="456"/>
      <c r="IVV754" s="456"/>
      <c r="IVW754" s="456"/>
      <c r="IVX754" s="456"/>
      <c r="IVY754" s="456"/>
      <c r="IVZ754" s="456"/>
      <c r="IWA754" s="456"/>
      <c r="IWB754" s="456"/>
      <c r="IWC754" s="456"/>
      <c r="IWD754" s="456"/>
      <c r="IWE754" s="456"/>
      <c r="IWF754" s="456"/>
      <c r="IWG754" s="456"/>
      <c r="IWH754" s="456"/>
      <c r="IWI754" s="456"/>
      <c r="IWJ754" s="456"/>
      <c r="IWK754" s="456"/>
      <c r="IWL754" s="456"/>
      <c r="IWM754" s="456"/>
      <c r="IWN754" s="456"/>
      <c r="IWO754" s="456"/>
      <c r="IWP754" s="456"/>
      <c r="IWQ754" s="456"/>
      <c r="IWR754" s="456"/>
      <c r="IWS754" s="456"/>
      <c r="IWT754" s="456"/>
      <c r="IWU754" s="456"/>
      <c r="IWV754" s="456"/>
      <c r="IWW754" s="456"/>
      <c r="IWX754" s="456"/>
      <c r="IWY754" s="456"/>
      <c r="IWZ754" s="456"/>
      <c r="IXA754" s="456"/>
      <c r="IXB754" s="456"/>
      <c r="IXC754" s="456"/>
      <c r="IXD754" s="456"/>
      <c r="IXE754" s="456"/>
      <c r="IXF754" s="456"/>
      <c r="IXG754" s="456"/>
      <c r="IXH754" s="456"/>
      <c r="IXI754" s="456"/>
      <c r="IXJ754" s="456"/>
      <c r="IXK754" s="456"/>
      <c r="IXL754" s="456"/>
      <c r="IXM754" s="456"/>
      <c r="IXN754" s="456"/>
      <c r="IXO754" s="456"/>
      <c r="IXP754" s="456"/>
      <c r="IXQ754" s="456"/>
      <c r="IXR754" s="456"/>
      <c r="IXS754" s="456"/>
      <c r="IXT754" s="456"/>
      <c r="IXU754" s="456"/>
      <c r="IXV754" s="456"/>
      <c r="IXW754" s="456"/>
      <c r="IXX754" s="456"/>
      <c r="IXY754" s="456"/>
      <c r="IXZ754" s="456"/>
      <c r="IYA754" s="456"/>
      <c r="IYB754" s="456"/>
      <c r="IYC754" s="456"/>
      <c r="IYD754" s="456"/>
      <c r="IYE754" s="456"/>
      <c r="IYF754" s="456"/>
      <c r="IYG754" s="456"/>
      <c r="IYH754" s="456"/>
      <c r="IYI754" s="456"/>
      <c r="IYJ754" s="456"/>
      <c r="IYK754" s="456"/>
      <c r="IYL754" s="456"/>
      <c r="IYM754" s="456"/>
      <c r="IYN754" s="456"/>
      <c r="IYO754" s="456"/>
      <c r="IYP754" s="456"/>
      <c r="IYQ754" s="456"/>
      <c r="IYR754" s="456"/>
      <c r="IYS754" s="456"/>
      <c r="IYT754" s="456"/>
      <c r="IYU754" s="456"/>
      <c r="IYV754" s="456"/>
      <c r="IYW754" s="456"/>
      <c r="IYX754" s="456"/>
      <c r="IYY754" s="456"/>
      <c r="IYZ754" s="456"/>
      <c r="IZA754" s="456"/>
      <c r="IZB754" s="456"/>
      <c r="IZC754" s="456"/>
      <c r="IZD754" s="456"/>
      <c r="IZE754" s="456"/>
      <c r="IZF754" s="456"/>
      <c r="IZG754" s="456"/>
      <c r="IZH754" s="456"/>
      <c r="IZI754" s="456"/>
      <c r="IZJ754" s="456"/>
      <c r="IZK754" s="456"/>
      <c r="IZL754" s="456"/>
      <c r="IZM754" s="456"/>
      <c r="IZN754" s="456"/>
      <c r="IZO754" s="456"/>
      <c r="IZP754" s="456"/>
      <c r="IZQ754" s="456"/>
      <c r="IZR754" s="456"/>
      <c r="IZS754" s="456"/>
      <c r="IZT754" s="456"/>
      <c r="IZU754" s="456"/>
      <c r="IZV754" s="456"/>
      <c r="IZW754" s="456"/>
      <c r="IZX754" s="456"/>
      <c r="IZY754" s="456"/>
      <c r="IZZ754" s="456"/>
      <c r="JAA754" s="456"/>
      <c r="JAB754" s="456"/>
      <c r="JAC754" s="456"/>
      <c r="JAD754" s="456"/>
      <c r="JAE754" s="456"/>
      <c r="JAF754" s="456"/>
      <c r="JAG754" s="456"/>
      <c r="JAH754" s="456"/>
      <c r="JAI754" s="456"/>
      <c r="JAJ754" s="456"/>
      <c r="JAK754" s="456"/>
      <c r="JAL754" s="456"/>
      <c r="JAM754" s="456"/>
      <c r="JAN754" s="456"/>
      <c r="JAO754" s="456"/>
      <c r="JAP754" s="456"/>
      <c r="JAQ754" s="456"/>
      <c r="JAR754" s="456"/>
      <c r="JAS754" s="456"/>
      <c r="JAT754" s="456"/>
      <c r="JAU754" s="456"/>
      <c r="JAV754" s="456"/>
      <c r="JAW754" s="456"/>
      <c r="JAX754" s="456"/>
      <c r="JAY754" s="456"/>
      <c r="JAZ754" s="456"/>
      <c r="JBA754" s="456"/>
      <c r="JBB754" s="456"/>
      <c r="JBC754" s="456"/>
      <c r="JBD754" s="456"/>
      <c r="JBE754" s="456"/>
      <c r="JBF754" s="456"/>
      <c r="JBG754" s="456"/>
      <c r="JBH754" s="456"/>
      <c r="JBI754" s="456"/>
      <c r="JBJ754" s="456"/>
      <c r="JBK754" s="456"/>
      <c r="JBL754" s="456"/>
      <c r="JBM754" s="456"/>
      <c r="JBN754" s="456"/>
      <c r="JBO754" s="456"/>
      <c r="JBP754" s="456"/>
      <c r="JBQ754" s="456"/>
      <c r="JBR754" s="456"/>
      <c r="JBS754" s="456"/>
      <c r="JBT754" s="456"/>
      <c r="JBU754" s="456"/>
      <c r="JBV754" s="456"/>
      <c r="JBW754" s="456"/>
      <c r="JBX754" s="456"/>
      <c r="JBY754" s="456"/>
      <c r="JBZ754" s="456"/>
      <c r="JCA754" s="456"/>
      <c r="JCB754" s="456"/>
      <c r="JCC754" s="456"/>
      <c r="JCD754" s="456"/>
      <c r="JCE754" s="456"/>
      <c r="JCF754" s="456"/>
      <c r="JCG754" s="456"/>
      <c r="JCH754" s="456"/>
      <c r="JCI754" s="456"/>
      <c r="JCJ754" s="456"/>
      <c r="JCK754" s="456"/>
      <c r="JCL754" s="456"/>
      <c r="JCM754" s="456"/>
      <c r="JCN754" s="456"/>
      <c r="JCO754" s="456"/>
      <c r="JCP754" s="456"/>
      <c r="JCQ754" s="456"/>
      <c r="JCR754" s="456"/>
      <c r="JCS754" s="456"/>
      <c r="JCT754" s="456"/>
      <c r="JCU754" s="456"/>
      <c r="JCV754" s="456"/>
      <c r="JCW754" s="456"/>
      <c r="JCX754" s="456"/>
      <c r="JCY754" s="456"/>
      <c r="JCZ754" s="456"/>
      <c r="JDA754" s="456"/>
      <c r="JDB754" s="456"/>
      <c r="JDC754" s="456"/>
      <c r="JDD754" s="456"/>
      <c r="JDE754" s="456"/>
      <c r="JDF754" s="456"/>
      <c r="JDG754" s="456"/>
      <c r="JDH754" s="456"/>
      <c r="JDI754" s="456"/>
      <c r="JDJ754" s="456"/>
      <c r="JDK754" s="456"/>
      <c r="JDL754" s="456"/>
      <c r="JDM754" s="456"/>
      <c r="JDN754" s="456"/>
      <c r="JDO754" s="456"/>
      <c r="JDP754" s="456"/>
      <c r="JDQ754" s="456"/>
      <c r="JDR754" s="456"/>
      <c r="JDS754" s="456"/>
      <c r="JDT754" s="456"/>
      <c r="JDU754" s="456"/>
      <c r="JDV754" s="456"/>
      <c r="JDW754" s="456"/>
      <c r="JDX754" s="456"/>
      <c r="JDY754" s="456"/>
      <c r="JDZ754" s="456"/>
      <c r="JEA754" s="456"/>
      <c r="JEB754" s="456"/>
      <c r="JEC754" s="456"/>
      <c r="JED754" s="456"/>
      <c r="JEE754" s="456"/>
      <c r="JEF754" s="456"/>
      <c r="JEG754" s="456"/>
      <c r="JEH754" s="456"/>
      <c r="JEI754" s="456"/>
      <c r="JEJ754" s="456"/>
      <c r="JEK754" s="456"/>
      <c r="JEL754" s="456"/>
      <c r="JEM754" s="456"/>
      <c r="JEN754" s="456"/>
      <c r="JEO754" s="456"/>
      <c r="JEP754" s="456"/>
      <c r="JEQ754" s="456"/>
      <c r="JER754" s="456"/>
      <c r="JES754" s="456"/>
      <c r="JET754" s="456"/>
      <c r="JEU754" s="456"/>
      <c r="JEV754" s="456"/>
      <c r="JEW754" s="456"/>
      <c r="JEX754" s="456"/>
      <c r="JEY754" s="456"/>
      <c r="JEZ754" s="456"/>
      <c r="JFA754" s="456"/>
      <c r="JFB754" s="456"/>
      <c r="JFC754" s="456"/>
      <c r="JFD754" s="456"/>
      <c r="JFE754" s="456"/>
      <c r="JFF754" s="456"/>
      <c r="JFG754" s="456"/>
      <c r="JFH754" s="456"/>
      <c r="JFI754" s="456"/>
      <c r="JFJ754" s="456"/>
      <c r="JFK754" s="456"/>
      <c r="JFL754" s="456"/>
      <c r="JFM754" s="456"/>
      <c r="JFN754" s="456"/>
      <c r="JFO754" s="456"/>
      <c r="JFP754" s="456"/>
      <c r="JFQ754" s="456"/>
      <c r="JFR754" s="456"/>
      <c r="JFS754" s="456"/>
      <c r="JFT754" s="456"/>
      <c r="JFU754" s="456"/>
      <c r="JFV754" s="456"/>
      <c r="JFW754" s="456"/>
      <c r="JFX754" s="456"/>
      <c r="JFY754" s="456"/>
      <c r="JFZ754" s="456"/>
      <c r="JGA754" s="456"/>
      <c r="JGB754" s="456"/>
      <c r="JGC754" s="456"/>
      <c r="JGD754" s="456"/>
      <c r="JGE754" s="456"/>
      <c r="JGF754" s="456"/>
      <c r="JGG754" s="456"/>
      <c r="JGH754" s="456"/>
      <c r="JGI754" s="456"/>
      <c r="JGJ754" s="456"/>
      <c r="JGK754" s="456"/>
      <c r="JGL754" s="456"/>
      <c r="JGM754" s="456"/>
      <c r="JGN754" s="456"/>
      <c r="JGO754" s="456"/>
      <c r="JGP754" s="456"/>
      <c r="JGQ754" s="456"/>
      <c r="JGR754" s="456"/>
      <c r="JGS754" s="456"/>
      <c r="JGT754" s="456"/>
      <c r="JGU754" s="456"/>
      <c r="JGV754" s="456"/>
      <c r="JGW754" s="456"/>
      <c r="JGX754" s="456"/>
      <c r="JGY754" s="456"/>
      <c r="JGZ754" s="456"/>
      <c r="JHA754" s="456"/>
      <c r="JHB754" s="456"/>
      <c r="JHC754" s="456"/>
      <c r="JHD754" s="456"/>
      <c r="JHE754" s="456"/>
      <c r="JHF754" s="456"/>
      <c r="JHG754" s="456"/>
      <c r="JHH754" s="456"/>
      <c r="JHI754" s="456"/>
      <c r="JHJ754" s="456"/>
      <c r="JHK754" s="456"/>
      <c r="JHL754" s="456"/>
      <c r="JHM754" s="456"/>
      <c r="JHN754" s="456"/>
      <c r="JHO754" s="456"/>
      <c r="JHP754" s="456"/>
      <c r="JHQ754" s="456"/>
      <c r="JHR754" s="456"/>
      <c r="JHS754" s="456"/>
      <c r="JHT754" s="456"/>
      <c r="JHU754" s="456"/>
      <c r="JHV754" s="456"/>
      <c r="JHW754" s="456"/>
      <c r="JHX754" s="456"/>
      <c r="JHY754" s="456"/>
      <c r="JHZ754" s="456"/>
      <c r="JIA754" s="456"/>
      <c r="JIB754" s="456"/>
      <c r="JIC754" s="456"/>
      <c r="JID754" s="456"/>
      <c r="JIE754" s="456"/>
      <c r="JIF754" s="456"/>
      <c r="JIG754" s="456"/>
      <c r="JIH754" s="456"/>
      <c r="JII754" s="456"/>
      <c r="JIJ754" s="456"/>
      <c r="JIK754" s="456"/>
      <c r="JIL754" s="456"/>
      <c r="JIM754" s="456"/>
      <c r="JIN754" s="456"/>
      <c r="JIO754" s="456"/>
      <c r="JIP754" s="456"/>
      <c r="JIQ754" s="456"/>
      <c r="JIR754" s="456"/>
      <c r="JIS754" s="456"/>
      <c r="JIT754" s="456"/>
      <c r="JIU754" s="456"/>
      <c r="JIV754" s="456"/>
      <c r="JIW754" s="456"/>
      <c r="JIX754" s="456"/>
      <c r="JIY754" s="456"/>
      <c r="JIZ754" s="456"/>
      <c r="JJA754" s="456"/>
      <c r="JJB754" s="456"/>
      <c r="JJC754" s="456"/>
      <c r="JJD754" s="456"/>
      <c r="JJE754" s="456"/>
      <c r="JJF754" s="456"/>
      <c r="JJG754" s="456"/>
      <c r="JJH754" s="456"/>
      <c r="JJI754" s="456"/>
      <c r="JJJ754" s="456"/>
      <c r="JJK754" s="456"/>
      <c r="JJL754" s="456"/>
      <c r="JJM754" s="456"/>
      <c r="JJN754" s="456"/>
      <c r="JJO754" s="456"/>
      <c r="JJP754" s="456"/>
      <c r="JJQ754" s="456"/>
      <c r="JJR754" s="456"/>
      <c r="JJS754" s="456"/>
      <c r="JJT754" s="456"/>
      <c r="JJU754" s="456"/>
      <c r="JJV754" s="456"/>
      <c r="JJW754" s="456"/>
      <c r="JJX754" s="456"/>
      <c r="JJY754" s="456"/>
      <c r="JJZ754" s="456"/>
      <c r="JKA754" s="456"/>
      <c r="JKB754" s="456"/>
      <c r="JKC754" s="456"/>
      <c r="JKD754" s="456"/>
      <c r="JKE754" s="456"/>
      <c r="JKF754" s="456"/>
      <c r="JKG754" s="456"/>
      <c r="JKH754" s="456"/>
      <c r="JKI754" s="456"/>
      <c r="JKJ754" s="456"/>
      <c r="JKK754" s="456"/>
      <c r="JKL754" s="456"/>
      <c r="JKM754" s="456"/>
      <c r="JKN754" s="456"/>
      <c r="JKO754" s="456"/>
      <c r="JKP754" s="456"/>
      <c r="JKQ754" s="456"/>
      <c r="JKR754" s="456"/>
      <c r="JKS754" s="456"/>
      <c r="JKT754" s="456"/>
      <c r="JKU754" s="456"/>
      <c r="JKV754" s="456"/>
      <c r="JKW754" s="456"/>
      <c r="JKX754" s="456"/>
      <c r="JKY754" s="456"/>
      <c r="JKZ754" s="456"/>
      <c r="JLA754" s="456"/>
      <c r="JLB754" s="456"/>
      <c r="JLC754" s="456"/>
      <c r="JLD754" s="456"/>
      <c r="JLE754" s="456"/>
      <c r="JLF754" s="456"/>
      <c r="JLG754" s="456"/>
      <c r="JLH754" s="456"/>
      <c r="JLI754" s="456"/>
      <c r="JLJ754" s="456"/>
      <c r="JLK754" s="456"/>
      <c r="JLL754" s="456"/>
      <c r="JLM754" s="456"/>
      <c r="JLN754" s="456"/>
      <c r="JLO754" s="456"/>
      <c r="JLP754" s="456"/>
      <c r="JLQ754" s="456"/>
      <c r="JLR754" s="456"/>
      <c r="JLS754" s="456"/>
      <c r="JLT754" s="456"/>
      <c r="JLU754" s="456"/>
      <c r="JLV754" s="456"/>
      <c r="JLW754" s="456"/>
      <c r="JLX754" s="456"/>
      <c r="JLY754" s="456"/>
      <c r="JLZ754" s="456"/>
      <c r="JMA754" s="456"/>
      <c r="JMB754" s="456"/>
      <c r="JMC754" s="456"/>
      <c r="JMD754" s="456"/>
      <c r="JME754" s="456"/>
      <c r="JMF754" s="456"/>
      <c r="JMG754" s="456"/>
      <c r="JMH754" s="456"/>
      <c r="JMI754" s="456"/>
      <c r="JMJ754" s="456"/>
      <c r="JMK754" s="456"/>
      <c r="JML754" s="456"/>
      <c r="JMM754" s="456"/>
      <c r="JMN754" s="456"/>
      <c r="JMO754" s="456"/>
      <c r="JMP754" s="456"/>
      <c r="JMQ754" s="456"/>
      <c r="JMR754" s="456"/>
      <c r="JMS754" s="456"/>
      <c r="JMT754" s="456"/>
      <c r="JMU754" s="456"/>
      <c r="JMV754" s="456"/>
      <c r="JMW754" s="456"/>
      <c r="JMX754" s="456"/>
      <c r="JMY754" s="456"/>
      <c r="JMZ754" s="456"/>
      <c r="JNA754" s="456"/>
      <c r="JNB754" s="456"/>
      <c r="JNC754" s="456"/>
      <c r="JND754" s="456"/>
      <c r="JNE754" s="456"/>
      <c r="JNF754" s="456"/>
      <c r="JNG754" s="456"/>
      <c r="JNH754" s="456"/>
      <c r="JNI754" s="456"/>
      <c r="JNJ754" s="456"/>
      <c r="JNK754" s="456"/>
      <c r="JNL754" s="456"/>
      <c r="JNM754" s="456"/>
      <c r="JNN754" s="456"/>
      <c r="JNO754" s="456"/>
      <c r="JNP754" s="456"/>
      <c r="JNQ754" s="456"/>
      <c r="JNR754" s="456"/>
      <c r="JNS754" s="456"/>
      <c r="JNT754" s="456"/>
      <c r="JNU754" s="456"/>
      <c r="JNV754" s="456"/>
      <c r="JNW754" s="456"/>
      <c r="JNX754" s="456"/>
      <c r="JNY754" s="456"/>
      <c r="JNZ754" s="456"/>
      <c r="JOA754" s="456"/>
      <c r="JOB754" s="456"/>
      <c r="JOC754" s="456"/>
      <c r="JOD754" s="456"/>
      <c r="JOE754" s="456"/>
      <c r="JOF754" s="456"/>
      <c r="JOG754" s="456"/>
      <c r="JOH754" s="456"/>
      <c r="JOI754" s="456"/>
      <c r="JOJ754" s="456"/>
      <c r="JOK754" s="456"/>
      <c r="JOL754" s="456"/>
      <c r="JOM754" s="456"/>
      <c r="JON754" s="456"/>
      <c r="JOO754" s="456"/>
      <c r="JOP754" s="456"/>
      <c r="JOQ754" s="456"/>
      <c r="JOR754" s="456"/>
      <c r="JOS754" s="456"/>
      <c r="JOT754" s="456"/>
      <c r="JOU754" s="456"/>
      <c r="JOV754" s="456"/>
      <c r="JOW754" s="456"/>
      <c r="JOX754" s="456"/>
      <c r="JOY754" s="456"/>
      <c r="JOZ754" s="456"/>
      <c r="JPA754" s="456"/>
      <c r="JPB754" s="456"/>
      <c r="JPC754" s="456"/>
      <c r="JPD754" s="456"/>
      <c r="JPE754" s="456"/>
      <c r="JPF754" s="456"/>
      <c r="JPG754" s="456"/>
      <c r="JPH754" s="456"/>
      <c r="JPI754" s="456"/>
      <c r="JPJ754" s="456"/>
      <c r="JPK754" s="456"/>
      <c r="JPL754" s="456"/>
      <c r="JPM754" s="456"/>
      <c r="JPN754" s="456"/>
      <c r="JPO754" s="456"/>
      <c r="JPP754" s="456"/>
      <c r="JPQ754" s="456"/>
      <c r="JPR754" s="456"/>
      <c r="JPS754" s="456"/>
      <c r="JPT754" s="456"/>
      <c r="JPU754" s="456"/>
      <c r="JPV754" s="456"/>
      <c r="JPW754" s="456"/>
      <c r="JPX754" s="456"/>
      <c r="JPY754" s="456"/>
      <c r="JPZ754" s="456"/>
      <c r="JQA754" s="456"/>
      <c r="JQB754" s="456"/>
      <c r="JQC754" s="456"/>
      <c r="JQD754" s="456"/>
      <c r="JQE754" s="456"/>
      <c r="JQF754" s="456"/>
      <c r="JQG754" s="456"/>
      <c r="JQH754" s="456"/>
      <c r="JQI754" s="456"/>
      <c r="JQJ754" s="456"/>
      <c r="JQK754" s="456"/>
      <c r="JQL754" s="456"/>
      <c r="JQM754" s="456"/>
      <c r="JQN754" s="456"/>
      <c r="JQO754" s="456"/>
      <c r="JQP754" s="456"/>
      <c r="JQQ754" s="456"/>
      <c r="JQR754" s="456"/>
      <c r="JQS754" s="456"/>
      <c r="JQT754" s="456"/>
      <c r="JQU754" s="456"/>
      <c r="JQV754" s="456"/>
      <c r="JQW754" s="456"/>
      <c r="JQX754" s="456"/>
      <c r="JQY754" s="456"/>
      <c r="JQZ754" s="456"/>
      <c r="JRA754" s="456"/>
      <c r="JRB754" s="456"/>
      <c r="JRC754" s="456"/>
      <c r="JRD754" s="456"/>
      <c r="JRE754" s="456"/>
      <c r="JRF754" s="456"/>
      <c r="JRG754" s="456"/>
      <c r="JRH754" s="456"/>
      <c r="JRI754" s="456"/>
      <c r="JRJ754" s="456"/>
      <c r="JRK754" s="456"/>
      <c r="JRL754" s="456"/>
      <c r="JRM754" s="456"/>
      <c r="JRN754" s="456"/>
      <c r="JRO754" s="456"/>
      <c r="JRP754" s="456"/>
      <c r="JRQ754" s="456"/>
      <c r="JRR754" s="456"/>
      <c r="JRS754" s="456"/>
      <c r="JRT754" s="456"/>
      <c r="JRU754" s="456"/>
      <c r="JRV754" s="456"/>
      <c r="JRW754" s="456"/>
      <c r="JRX754" s="456"/>
      <c r="JRY754" s="456"/>
      <c r="JRZ754" s="456"/>
      <c r="JSA754" s="456"/>
      <c r="JSB754" s="456"/>
      <c r="JSC754" s="456"/>
      <c r="JSD754" s="456"/>
      <c r="JSE754" s="456"/>
      <c r="JSF754" s="456"/>
      <c r="JSG754" s="456"/>
      <c r="JSH754" s="456"/>
      <c r="JSI754" s="456"/>
      <c r="JSJ754" s="456"/>
      <c r="JSK754" s="456"/>
      <c r="JSL754" s="456"/>
      <c r="JSM754" s="456"/>
      <c r="JSN754" s="456"/>
      <c r="JSO754" s="456"/>
      <c r="JSP754" s="456"/>
      <c r="JSQ754" s="456"/>
      <c r="JSR754" s="456"/>
      <c r="JSS754" s="456"/>
      <c r="JST754" s="456"/>
      <c r="JSU754" s="456"/>
      <c r="JSV754" s="456"/>
      <c r="JSW754" s="456"/>
      <c r="JSX754" s="456"/>
      <c r="JSY754" s="456"/>
      <c r="JSZ754" s="456"/>
      <c r="JTA754" s="456"/>
      <c r="JTB754" s="456"/>
      <c r="JTC754" s="456"/>
      <c r="JTD754" s="456"/>
      <c r="JTE754" s="456"/>
      <c r="JTF754" s="456"/>
      <c r="JTG754" s="456"/>
      <c r="JTH754" s="456"/>
      <c r="JTI754" s="456"/>
      <c r="JTJ754" s="456"/>
      <c r="JTK754" s="456"/>
      <c r="JTL754" s="456"/>
      <c r="JTM754" s="456"/>
      <c r="JTN754" s="456"/>
      <c r="JTO754" s="456"/>
      <c r="JTP754" s="456"/>
      <c r="JTQ754" s="456"/>
      <c r="JTR754" s="456"/>
      <c r="JTS754" s="456"/>
      <c r="JTT754" s="456"/>
      <c r="JTU754" s="456"/>
      <c r="JTV754" s="456"/>
      <c r="JTW754" s="456"/>
      <c r="JTX754" s="456"/>
      <c r="JTY754" s="456"/>
      <c r="JTZ754" s="456"/>
      <c r="JUA754" s="456"/>
      <c r="JUB754" s="456"/>
      <c r="JUC754" s="456"/>
      <c r="JUD754" s="456"/>
      <c r="JUE754" s="456"/>
      <c r="JUF754" s="456"/>
      <c r="JUG754" s="456"/>
      <c r="JUH754" s="456"/>
      <c r="JUI754" s="456"/>
      <c r="JUJ754" s="456"/>
      <c r="JUK754" s="456"/>
      <c r="JUL754" s="456"/>
      <c r="JUM754" s="456"/>
      <c r="JUN754" s="456"/>
      <c r="JUO754" s="456"/>
      <c r="JUP754" s="456"/>
      <c r="JUQ754" s="456"/>
      <c r="JUR754" s="456"/>
      <c r="JUS754" s="456"/>
      <c r="JUT754" s="456"/>
      <c r="JUU754" s="456"/>
      <c r="JUV754" s="456"/>
      <c r="JUW754" s="456"/>
      <c r="JUX754" s="456"/>
      <c r="JUY754" s="456"/>
      <c r="JUZ754" s="456"/>
      <c r="JVA754" s="456"/>
      <c r="JVB754" s="456"/>
      <c r="JVC754" s="456"/>
      <c r="JVD754" s="456"/>
      <c r="JVE754" s="456"/>
      <c r="JVF754" s="456"/>
      <c r="JVG754" s="456"/>
      <c r="JVH754" s="456"/>
      <c r="JVI754" s="456"/>
      <c r="JVJ754" s="456"/>
      <c r="JVK754" s="456"/>
      <c r="JVL754" s="456"/>
      <c r="JVM754" s="456"/>
      <c r="JVN754" s="456"/>
      <c r="JVO754" s="456"/>
      <c r="JVP754" s="456"/>
      <c r="JVQ754" s="456"/>
      <c r="JVR754" s="456"/>
      <c r="JVS754" s="456"/>
      <c r="JVT754" s="456"/>
      <c r="JVU754" s="456"/>
      <c r="JVV754" s="456"/>
      <c r="JVW754" s="456"/>
      <c r="JVX754" s="456"/>
      <c r="JVY754" s="456"/>
      <c r="JVZ754" s="456"/>
      <c r="JWA754" s="456"/>
      <c r="JWB754" s="456"/>
      <c r="JWC754" s="456"/>
      <c r="JWD754" s="456"/>
      <c r="JWE754" s="456"/>
      <c r="JWF754" s="456"/>
      <c r="JWG754" s="456"/>
      <c r="JWH754" s="456"/>
      <c r="JWI754" s="456"/>
      <c r="JWJ754" s="456"/>
      <c r="JWK754" s="456"/>
      <c r="JWL754" s="456"/>
      <c r="JWM754" s="456"/>
      <c r="JWN754" s="456"/>
      <c r="JWO754" s="456"/>
      <c r="JWP754" s="456"/>
      <c r="JWQ754" s="456"/>
      <c r="JWR754" s="456"/>
      <c r="JWS754" s="456"/>
      <c r="JWT754" s="456"/>
      <c r="JWU754" s="456"/>
      <c r="JWV754" s="456"/>
      <c r="JWW754" s="456"/>
      <c r="JWX754" s="456"/>
      <c r="JWY754" s="456"/>
      <c r="JWZ754" s="456"/>
      <c r="JXA754" s="456"/>
      <c r="JXB754" s="456"/>
      <c r="JXC754" s="456"/>
      <c r="JXD754" s="456"/>
      <c r="JXE754" s="456"/>
      <c r="JXF754" s="456"/>
      <c r="JXG754" s="456"/>
      <c r="JXH754" s="456"/>
      <c r="JXI754" s="456"/>
      <c r="JXJ754" s="456"/>
      <c r="JXK754" s="456"/>
      <c r="JXL754" s="456"/>
      <c r="JXM754" s="456"/>
      <c r="JXN754" s="456"/>
      <c r="JXO754" s="456"/>
      <c r="JXP754" s="456"/>
      <c r="JXQ754" s="456"/>
      <c r="JXR754" s="456"/>
      <c r="JXS754" s="456"/>
      <c r="JXT754" s="456"/>
      <c r="JXU754" s="456"/>
      <c r="JXV754" s="456"/>
      <c r="JXW754" s="456"/>
      <c r="JXX754" s="456"/>
      <c r="JXY754" s="456"/>
      <c r="JXZ754" s="456"/>
      <c r="JYA754" s="456"/>
      <c r="JYB754" s="456"/>
      <c r="JYC754" s="456"/>
      <c r="JYD754" s="456"/>
      <c r="JYE754" s="456"/>
      <c r="JYF754" s="456"/>
      <c r="JYG754" s="456"/>
      <c r="JYH754" s="456"/>
      <c r="JYI754" s="456"/>
      <c r="JYJ754" s="456"/>
      <c r="JYK754" s="456"/>
      <c r="JYL754" s="456"/>
      <c r="JYM754" s="456"/>
      <c r="JYN754" s="456"/>
      <c r="JYO754" s="456"/>
      <c r="JYP754" s="456"/>
      <c r="JYQ754" s="456"/>
      <c r="JYR754" s="456"/>
      <c r="JYS754" s="456"/>
      <c r="JYT754" s="456"/>
      <c r="JYU754" s="456"/>
      <c r="JYV754" s="456"/>
      <c r="JYW754" s="456"/>
      <c r="JYX754" s="456"/>
      <c r="JYY754" s="456"/>
      <c r="JYZ754" s="456"/>
      <c r="JZA754" s="456"/>
      <c r="JZB754" s="456"/>
      <c r="JZC754" s="456"/>
      <c r="JZD754" s="456"/>
      <c r="JZE754" s="456"/>
      <c r="JZF754" s="456"/>
      <c r="JZG754" s="456"/>
      <c r="JZH754" s="456"/>
      <c r="JZI754" s="456"/>
      <c r="JZJ754" s="456"/>
      <c r="JZK754" s="456"/>
      <c r="JZL754" s="456"/>
      <c r="JZM754" s="456"/>
      <c r="JZN754" s="456"/>
      <c r="JZO754" s="456"/>
      <c r="JZP754" s="456"/>
      <c r="JZQ754" s="456"/>
      <c r="JZR754" s="456"/>
      <c r="JZS754" s="456"/>
      <c r="JZT754" s="456"/>
      <c r="JZU754" s="456"/>
      <c r="JZV754" s="456"/>
      <c r="JZW754" s="456"/>
      <c r="JZX754" s="456"/>
      <c r="JZY754" s="456"/>
      <c r="JZZ754" s="456"/>
      <c r="KAA754" s="456"/>
      <c r="KAB754" s="456"/>
      <c r="KAC754" s="456"/>
      <c r="KAD754" s="456"/>
      <c r="KAE754" s="456"/>
      <c r="KAF754" s="456"/>
      <c r="KAG754" s="456"/>
      <c r="KAH754" s="456"/>
      <c r="KAI754" s="456"/>
      <c r="KAJ754" s="456"/>
      <c r="KAK754" s="456"/>
      <c r="KAL754" s="456"/>
      <c r="KAM754" s="456"/>
      <c r="KAN754" s="456"/>
      <c r="KAO754" s="456"/>
      <c r="KAP754" s="456"/>
      <c r="KAQ754" s="456"/>
      <c r="KAR754" s="456"/>
      <c r="KAS754" s="456"/>
      <c r="KAT754" s="456"/>
      <c r="KAU754" s="456"/>
      <c r="KAV754" s="456"/>
      <c r="KAW754" s="456"/>
      <c r="KAX754" s="456"/>
      <c r="KAY754" s="456"/>
      <c r="KAZ754" s="456"/>
      <c r="KBA754" s="456"/>
      <c r="KBB754" s="456"/>
      <c r="KBC754" s="456"/>
      <c r="KBD754" s="456"/>
      <c r="KBE754" s="456"/>
      <c r="KBF754" s="456"/>
      <c r="KBG754" s="456"/>
      <c r="KBH754" s="456"/>
      <c r="KBI754" s="456"/>
      <c r="KBJ754" s="456"/>
      <c r="KBK754" s="456"/>
      <c r="KBL754" s="456"/>
      <c r="KBM754" s="456"/>
      <c r="KBN754" s="456"/>
      <c r="KBO754" s="456"/>
      <c r="KBP754" s="456"/>
      <c r="KBQ754" s="456"/>
      <c r="KBR754" s="456"/>
      <c r="KBS754" s="456"/>
      <c r="KBT754" s="456"/>
      <c r="KBU754" s="456"/>
      <c r="KBV754" s="456"/>
      <c r="KBW754" s="456"/>
      <c r="KBX754" s="456"/>
      <c r="KBY754" s="456"/>
      <c r="KBZ754" s="456"/>
      <c r="KCA754" s="456"/>
      <c r="KCB754" s="456"/>
      <c r="KCC754" s="456"/>
      <c r="KCD754" s="456"/>
      <c r="KCE754" s="456"/>
      <c r="KCF754" s="456"/>
      <c r="KCG754" s="456"/>
      <c r="KCH754" s="456"/>
      <c r="KCI754" s="456"/>
      <c r="KCJ754" s="456"/>
      <c r="KCK754" s="456"/>
      <c r="KCL754" s="456"/>
      <c r="KCM754" s="456"/>
      <c r="KCN754" s="456"/>
      <c r="KCO754" s="456"/>
      <c r="KCP754" s="456"/>
      <c r="KCQ754" s="456"/>
      <c r="KCR754" s="456"/>
      <c r="KCS754" s="456"/>
      <c r="KCT754" s="456"/>
      <c r="KCU754" s="456"/>
      <c r="KCV754" s="456"/>
      <c r="KCW754" s="456"/>
      <c r="KCX754" s="456"/>
      <c r="KCY754" s="456"/>
      <c r="KCZ754" s="456"/>
      <c r="KDA754" s="456"/>
      <c r="KDB754" s="456"/>
      <c r="KDC754" s="456"/>
      <c r="KDD754" s="456"/>
      <c r="KDE754" s="456"/>
      <c r="KDF754" s="456"/>
      <c r="KDG754" s="456"/>
      <c r="KDH754" s="456"/>
      <c r="KDI754" s="456"/>
      <c r="KDJ754" s="456"/>
      <c r="KDK754" s="456"/>
      <c r="KDL754" s="456"/>
      <c r="KDM754" s="456"/>
      <c r="KDN754" s="456"/>
      <c r="KDO754" s="456"/>
      <c r="KDP754" s="456"/>
      <c r="KDQ754" s="456"/>
      <c r="KDR754" s="456"/>
      <c r="KDS754" s="456"/>
      <c r="KDT754" s="456"/>
      <c r="KDU754" s="456"/>
      <c r="KDV754" s="456"/>
      <c r="KDW754" s="456"/>
      <c r="KDX754" s="456"/>
      <c r="KDY754" s="456"/>
      <c r="KDZ754" s="456"/>
      <c r="KEA754" s="456"/>
      <c r="KEB754" s="456"/>
      <c r="KEC754" s="456"/>
      <c r="KED754" s="456"/>
      <c r="KEE754" s="456"/>
      <c r="KEF754" s="456"/>
      <c r="KEG754" s="456"/>
      <c r="KEH754" s="456"/>
      <c r="KEI754" s="456"/>
      <c r="KEJ754" s="456"/>
      <c r="KEK754" s="456"/>
      <c r="KEL754" s="456"/>
      <c r="KEM754" s="456"/>
      <c r="KEN754" s="456"/>
      <c r="KEO754" s="456"/>
      <c r="KEP754" s="456"/>
      <c r="KEQ754" s="456"/>
      <c r="KER754" s="456"/>
      <c r="KES754" s="456"/>
      <c r="KET754" s="456"/>
      <c r="KEU754" s="456"/>
      <c r="KEV754" s="456"/>
      <c r="KEW754" s="456"/>
      <c r="KEX754" s="456"/>
      <c r="KEY754" s="456"/>
      <c r="KEZ754" s="456"/>
      <c r="KFA754" s="456"/>
      <c r="KFB754" s="456"/>
      <c r="KFC754" s="456"/>
      <c r="KFD754" s="456"/>
      <c r="KFE754" s="456"/>
      <c r="KFF754" s="456"/>
      <c r="KFG754" s="456"/>
      <c r="KFH754" s="456"/>
      <c r="KFI754" s="456"/>
      <c r="KFJ754" s="456"/>
      <c r="KFK754" s="456"/>
      <c r="KFL754" s="456"/>
      <c r="KFM754" s="456"/>
      <c r="KFN754" s="456"/>
      <c r="KFO754" s="456"/>
      <c r="KFP754" s="456"/>
      <c r="KFQ754" s="456"/>
      <c r="KFR754" s="456"/>
      <c r="KFS754" s="456"/>
      <c r="KFT754" s="456"/>
      <c r="KFU754" s="456"/>
      <c r="KFV754" s="456"/>
      <c r="KFW754" s="456"/>
      <c r="KFX754" s="456"/>
      <c r="KFY754" s="456"/>
      <c r="KFZ754" s="456"/>
      <c r="KGA754" s="456"/>
      <c r="KGB754" s="456"/>
      <c r="KGC754" s="456"/>
      <c r="KGD754" s="456"/>
      <c r="KGE754" s="456"/>
      <c r="KGF754" s="456"/>
      <c r="KGG754" s="456"/>
      <c r="KGH754" s="456"/>
      <c r="KGI754" s="456"/>
      <c r="KGJ754" s="456"/>
      <c r="KGK754" s="456"/>
      <c r="KGL754" s="456"/>
      <c r="KGM754" s="456"/>
      <c r="KGN754" s="456"/>
      <c r="KGO754" s="456"/>
      <c r="KGP754" s="456"/>
      <c r="KGQ754" s="456"/>
      <c r="KGR754" s="456"/>
      <c r="KGS754" s="456"/>
      <c r="KGT754" s="456"/>
      <c r="KGU754" s="456"/>
      <c r="KGV754" s="456"/>
      <c r="KGW754" s="456"/>
      <c r="KGX754" s="456"/>
      <c r="KGY754" s="456"/>
      <c r="KGZ754" s="456"/>
      <c r="KHA754" s="456"/>
      <c r="KHB754" s="456"/>
      <c r="KHC754" s="456"/>
      <c r="KHD754" s="456"/>
      <c r="KHE754" s="456"/>
      <c r="KHF754" s="456"/>
      <c r="KHG754" s="456"/>
      <c r="KHH754" s="456"/>
      <c r="KHI754" s="456"/>
      <c r="KHJ754" s="456"/>
      <c r="KHK754" s="456"/>
      <c r="KHL754" s="456"/>
      <c r="KHM754" s="456"/>
      <c r="KHN754" s="456"/>
      <c r="KHO754" s="456"/>
      <c r="KHP754" s="456"/>
      <c r="KHQ754" s="456"/>
      <c r="KHR754" s="456"/>
      <c r="KHS754" s="456"/>
      <c r="KHT754" s="456"/>
      <c r="KHU754" s="456"/>
      <c r="KHV754" s="456"/>
      <c r="KHW754" s="456"/>
      <c r="KHX754" s="456"/>
      <c r="KHY754" s="456"/>
      <c r="KHZ754" s="456"/>
      <c r="KIA754" s="456"/>
      <c r="KIB754" s="456"/>
      <c r="KIC754" s="456"/>
      <c r="KID754" s="456"/>
      <c r="KIE754" s="456"/>
      <c r="KIF754" s="456"/>
      <c r="KIG754" s="456"/>
      <c r="KIH754" s="456"/>
      <c r="KII754" s="456"/>
      <c r="KIJ754" s="456"/>
      <c r="KIK754" s="456"/>
      <c r="KIL754" s="456"/>
      <c r="KIM754" s="456"/>
      <c r="KIN754" s="456"/>
      <c r="KIO754" s="456"/>
      <c r="KIP754" s="456"/>
      <c r="KIQ754" s="456"/>
      <c r="KIR754" s="456"/>
      <c r="KIS754" s="456"/>
      <c r="KIT754" s="456"/>
      <c r="KIU754" s="456"/>
      <c r="KIV754" s="456"/>
      <c r="KIW754" s="456"/>
      <c r="KIX754" s="456"/>
      <c r="KIY754" s="456"/>
      <c r="KIZ754" s="456"/>
      <c r="KJA754" s="456"/>
      <c r="KJB754" s="456"/>
      <c r="KJC754" s="456"/>
      <c r="KJD754" s="456"/>
      <c r="KJE754" s="456"/>
      <c r="KJF754" s="456"/>
      <c r="KJG754" s="456"/>
      <c r="KJH754" s="456"/>
      <c r="KJI754" s="456"/>
      <c r="KJJ754" s="456"/>
      <c r="KJK754" s="456"/>
      <c r="KJL754" s="456"/>
      <c r="KJM754" s="456"/>
      <c r="KJN754" s="456"/>
      <c r="KJO754" s="456"/>
      <c r="KJP754" s="456"/>
      <c r="KJQ754" s="456"/>
      <c r="KJR754" s="456"/>
      <c r="KJS754" s="456"/>
      <c r="KJT754" s="456"/>
      <c r="KJU754" s="456"/>
      <c r="KJV754" s="456"/>
      <c r="KJW754" s="456"/>
      <c r="KJX754" s="456"/>
      <c r="KJY754" s="456"/>
      <c r="KJZ754" s="456"/>
      <c r="KKA754" s="456"/>
      <c r="KKB754" s="456"/>
      <c r="KKC754" s="456"/>
      <c r="KKD754" s="456"/>
      <c r="KKE754" s="456"/>
      <c r="KKF754" s="456"/>
      <c r="KKG754" s="456"/>
      <c r="KKH754" s="456"/>
      <c r="KKI754" s="456"/>
      <c r="KKJ754" s="456"/>
      <c r="KKK754" s="456"/>
      <c r="KKL754" s="456"/>
      <c r="KKM754" s="456"/>
      <c r="KKN754" s="456"/>
      <c r="KKO754" s="456"/>
      <c r="KKP754" s="456"/>
      <c r="KKQ754" s="456"/>
      <c r="KKR754" s="456"/>
      <c r="KKS754" s="456"/>
      <c r="KKT754" s="456"/>
      <c r="KKU754" s="456"/>
      <c r="KKV754" s="456"/>
      <c r="KKW754" s="456"/>
      <c r="KKX754" s="456"/>
      <c r="KKY754" s="456"/>
      <c r="KKZ754" s="456"/>
      <c r="KLA754" s="456"/>
      <c r="KLB754" s="456"/>
      <c r="KLC754" s="456"/>
      <c r="KLD754" s="456"/>
      <c r="KLE754" s="456"/>
      <c r="KLF754" s="456"/>
      <c r="KLG754" s="456"/>
      <c r="KLH754" s="456"/>
      <c r="KLI754" s="456"/>
      <c r="KLJ754" s="456"/>
      <c r="KLK754" s="456"/>
      <c r="KLL754" s="456"/>
      <c r="KLM754" s="456"/>
      <c r="KLN754" s="456"/>
      <c r="KLO754" s="456"/>
      <c r="KLP754" s="456"/>
      <c r="KLQ754" s="456"/>
      <c r="KLR754" s="456"/>
      <c r="KLS754" s="456"/>
      <c r="KLT754" s="456"/>
      <c r="KLU754" s="456"/>
      <c r="KLV754" s="456"/>
      <c r="KLW754" s="456"/>
      <c r="KLX754" s="456"/>
      <c r="KLY754" s="456"/>
      <c r="KLZ754" s="456"/>
      <c r="KMA754" s="456"/>
      <c r="KMB754" s="456"/>
      <c r="KMC754" s="456"/>
      <c r="KMD754" s="456"/>
      <c r="KME754" s="456"/>
      <c r="KMF754" s="456"/>
      <c r="KMG754" s="456"/>
      <c r="KMH754" s="456"/>
      <c r="KMI754" s="456"/>
      <c r="KMJ754" s="456"/>
      <c r="KMK754" s="456"/>
      <c r="KML754" s="456"/>
      <c r="KMM754" s="456"/>
      <c r="KMN754" s="456"/>
      <c r="KMO754" s="456"/>
      <c r="KMP754" s="456"/>
      <c r="KMQ754" s="456"/>
      <c r="KMR754" s="456"/>
      <c r="KMS754" s="456"/>
      <c r="KMT754" s="456"/>
      <c r="KMU754" s="456"/>
      <c r="KMV754" s="456"/>
      <c r="KMW754" s="456"/>
      <c r="KMX754" s="456"/>
      <c r="KMY754" s="456"/>
      <c r="KMZ754" s="456"/>
      <c r="KNA754" s="456"/>
      <c r="KNB754" s="456"/>
      <c r="KNC754" s="456"/>
      <c r="KND754" s="456"/>
      <c r="KNE754" s="456"/>
      <c r="KNF754" s="456"/>
      <c r="KNG754" s="456"/>
      <c r="KNH754" s="456"/>
      <c r="KNI754" s="456"/>
      <c r="KNJ754" s="456"/>
      <c r="KNK754" s="456"/>
      <c r="KNL754" s="456"/>
      <c r="KNM754" s="456"/>
      <c r="KNN754" s="456"/>
      <c r="KNO754" s="456"/>
      <c r="KNP754" s="456"/>
      <c r="KNQ754" s="456"/>
      <c r="KNR754" s="456"/>
      <c r="KNS754" s="456"/>
      <c r="KNT754" s="456"/>
      <c r="KNU754" s="456"/>
      <c r="KNV754" s="456"/>
      <c r="KNW754" s="456"/>
      <c r="KNX754" s="456"/>
      <c r="KNY754" s="456"/>
      <c r="KNZ754" s="456"/>
      <c r="KOA754" s="456"/>
      <c r="KOB754" s="456"/>
      <c r="KOC754" s="456"/>
      <c r="KOD754" s="456"/>
      <c r="KOE754" s="456"/>
      <c r="KOF754" s="456"/>
      <c r="KOG754" s="456"/>
      <c r="KOH754" s="456"/>
      <c r="KOI754" s="456"/>
      <c r="KOJ754" s="456"/>
      <c r="KOK754" s="456"/>
      <c r="KOL754" s="456"/>
      <c r="KOM754" s="456"/>
      <c r="KON754" s="456"/>
      <c r="KOO754" s="456"/>
      <c r="KOP754" s="456"/>
      <c r="KOQ754" s="456"/>
      <c r="KOR754" s="456"/>
      <c r="KOS754" s="456"/>
      <c r="KOT754" s="456"/>
      <c r="KOU754" s="456"/>
      <c r="KOV754" s="456"/>
      <c r="KOW754" s="456"/>
      <c r="KOX754" s="456"/>
      <c r="KOY754" s="456"/>
      <c r="KOZ754" s="456"/>
      <c r="KPA754" s="456"/>
      <c r="KPB754" s="456"/>
      <c r="KPC754" s="456"/>
      <c r="KPD754" s="456"/>
      <c r="KPE754" s="456"/>
      <c r="KPF754" s="456"/>
      <c r="KPG754" s="456"/>
      <c r="KPH754" s="456"/>
      <c r="KPI754" s="456"/>
      <c r="KPJ754" s="456"/>
      <c r="KPK754" s="456"/>
      <c r="KPL754" s="456"/>
      <c r="KPM754" s="456"/>
      <c r="KPN754" s="456"/>
      <c r="KPO754" s="456"/>
      <c r="KPP754" s="456"/>
      <c r="KPQ754" s="456"/>
      <c r="KPR754" s="456"/>
      <c r="KPS754" s="456"/>
      <c r="KPT754" s="456"/>
      <c r="KPU754" s="456"/>
      <c r="KPV754" s="456"/>
      <c r="KPW754" s="456"/>
      <c r="KPX754" s="456"/>
      <c r="KPY754" s="456"/>
      <c r="KPZ754" s="456"/>
      <c r="KQA754" s="456"/>
      <c r="KQB754" s="456"/>
      <c r="KQC754" s="456"/>
      <c r="KQD754" s="456"/>
      <c r="KQE754" s="456"/>
      <c r="KQF754" s="456"/>
      <c r="KQG754" s="456"/>
      <c r="KQH754" s="456"/>
      <c r="KQI754" s="456"/>
      <c r="KQJ754" s="456"/>
      <c r="KQK754" s="456"/>
      <c r="KQL754" s="456"/>
      <c r="KQM754" s="456"/>
      <c r="KQN754" s="456"/>
      <c r="KQO754" s="456"/>
      <c r="KQP754" s="456"/>
      <c r="KQQ754" s="456"/>
      <c r="KQR754" s="456"/>
      <c r="KQS754" s="456"/>
      <c r="KQT754" s="456"/>
      <c r="KQU754" s="456"/>
      <c r="KQV754" s="456"/>
      <c r="KQW754" s="456"/>
      <c r="KQX754" s="456"/>
      <c r="KQY754" s="456"/>
      <c r="KQZ754" s="456"/>
      <c r="KRA754" s="456"/>
      <c r="KRB754" s="456"/>
      <c r="KRC754" s="456"/>
      <c r="KRD754" s="456"/>
      <c r="KRE754" s="456"/>
      <c r="KRF754" s="456"/>
      <c r="KRG754" s="456"/>
      <c r="KRH754" s="456"/>
      <c r="KRI754" s="456"/>
      <c r="KRJ754" s="456"/>
      <c r="KRK754" s="456"/>
      <c r="KRL754" s="456"/>
      <c r="KRM754" s="456"/>
      <c r="KRN754" s="456"/>
      <c r="KRO754" s="456"/>
      <c r="KRP754" s="456"/>
      <c r="KRQ754" s="456"/>
      <c r="KRR754" s="456"/>
      <c r="KRS754" s="456"/>
      <c r="KRT754" s="456"/>
      <c r="KRU754" s="456"/>
      <c r="KRV754" s="456"/>
      <c r="KRW754" s="456"/>
      <c r="KRX754" s="456"/>
      <c r="KRY754" s="456"/>
      <c r="KRZ754" s="456"/>
      <c r="KSA754" s="456"/>
      <c r="KSB754" s="456"/>
      <c r="KSC754" s="456"/>
      <c r="KSD754" s="456"/>
      <c r="KSE754" s="456"/>
      <c r="KSF754" s="456"/>
      <c r="KSG754" s="456"/>
      <c r="KSH754" s="456"/>
      <c r="KSI754" s="456"/>
      <c r="KSJ754" s="456"/>
      <c r="KSK754" s="456"/>
      <c r="KSL754" s="456"/>
      <c r="KSM754" s="456"/>
      <c r="KSN754" s="456"/>
      <c r="KSO754" s="456"/>
      <c r="KSP754" s="456"/>
      <c r="KSQ754" s="456"/>
      <c r="KSR754" s="456"/>
      <c r="KSS754" s="456"/>
      <c r="KST754" s="456"/>
      <c r="KSU754" s="456"/>
      <c r="KSV754" s="456"/>
      <c r="KSW754" s="456"/>
      <c r="KSX754" s="456"/>
      <c r="KSY754" s="456"/>
      <c r="KSZ754" s="456"/>
      <c r="KTA754" s="456"/>
      <c r="KTB754" s="456"/>
      <c r="KTC754" s="456"/>
      <c r="KTD754" s="456"/>
      <c r="KTE754" s="456"/>
      <c r="KTF754" s="456"/>
      <c r="KTG754" s="456"/>
      <c r="KTH754" s="456"/>
      <c r="KTI754" s="456"/>
      <c r="KTJ754" s="456"/>
      <c r="KTK754" s="456"/>
      <c r="KTL754" s="456"/>
      <c r="KTM754" s="456"/>
      <c r="KTN754" s="456"/>
      <c r="KTO754" s="456"/>
      <c r="KTP754" s="456"/>
      <c r="KTQ754" s="456"/>
      <c r="KTR754" s="456"/>
      <c r="KTS754" s="456"/>
      <c r="KTT754" s="456"/>
      <c r="KTU754" s="456"/>
      <c r="KTV754" s="456"/>
      <c r="KTW754" s="456"/>
      <c r="KTX754" s="456"/>
      <c r="KTY754" s="456"/>
      <c r="KTZ754" s="456"/>
      <c r="KUA754" s="456"/>
      <c r="KUB754" s="456"/>
      <c r="KUC754" s="456"/>
      <c r="KUD754" s="456"/>
      <c r="KUE754" s="456"/>
      <c r="KUF754" s="456"/>
      <c r="KUG754" s="456"/>
      <c r="KUH754" s="456"/>
      <c r="KUI754" s="456"/>
      <c r="KUJ754" s="456"/>
      <c r="KUK754" s="456"/>
      <c r="KUL754" s="456"/>
      <c r="KUM754" s="456"/>
      <c r="KUN754" s="456"/>
      <c r="KUO754" s="456"/>
      <c r="KUP754" s="456"/>
      <c r="KUQ754" s="456"/>
      <c r="KUR754" s="456"/>
      <c r="KUS754" s="456"/>
      <c r="KUT754" s="456"/>
      <c r="KUU754" s="456"/>
      <c r="KUV754" s="456"/>
      <c r="KUW754" s="456"/>
      <c r="KUX754" s="456"/>
      <c r="KUY754" s="456"/>
      <c r="KUZ754" s="456"/>
      <c r="KVA754" s="456"/>
      <c r="KVB754" s="456"/>
      <c r="KVC754" s="456"/>
      <c r="KVD754" s="456"/>
      <c r="KVE754" s="456"/>
      <c r="KVF754" s="456"/>
      <c r="KVG754" s="456"/>
      <c r="KVH754" s="456"/>
      <c r="KVI754" s="456"/>
      <c r="KVJ754" s="456"/>
      <c r="KVK754" s="456"/>
      <c r="KVL754" s="456"/>
      <c r="KVM754" s="456"/>
      <c r="KVN754" s="456"/>
      <c r="KVO754" s="456"/>
      <c r="KVP754" s="456"/>
      <c r="KVQ754" s="456"/>
      <c r="KVR754" s="456"/>
      <c r="KVS754" s="456"/>
      <c r="KVT754" s="456"/>
      <c r="KVU754" s="456"/>
      <c r="KVV754" s="456"/>
      <c r="KVW754" s="456"/>
      <c r="KVX754" s="456"/>
      <c r="KVY754" s="456"/>
      <c r="KVZ754" s="456"/>
      <c r="KWA754" s="456"/>
      <c r="KWB754" s="456"/>
      <c r="KWC754" s="456"/>
      <c r="KWD754" s="456"/>
      <c r="KWE754" s="456"/>
      <c r="KWF754" s="456"/>
      <c r="KWG754" s="456"/>
      <c r="KWH754" s="456"/>
      <c r="KWI754" s="456"/>
      <c r="KWJ754" s="456"/>
      <c r="KWK754" s="456"/>
      <c r="KWL754" s="456"/>
      <c r="KWM754" s="456"/>
      <c r="KWN754" s="456"/>
      <c r="KWO754" s="456"/>
      <c r="KWP754" s="456"/>
      <c r="KWQ754" s="456"/>
      <c r="KWR754" s="456"/>
      <c r="KWS754" s="456"/>
      <c r="KWT754" s="456"/>
      <c r="KWU754" s="456"/>
      <c r="KWV754" s="456"/>
      <c r="KWW754" s="456"/>
      <c r="KWX754" s="456"/>
      <c r="KWY754" s="456"/>
      <c r="KWZ754" s="456"/>
      <c r="KXA754" s="456"/>
      <c r="KXB754" s="456"/>
      <c r="KXC754" s="456"/>
      <c r="KXD754" s="456"/>
      <c r="KXE754" s="456"/>
      <c r="KXF754" s="456"/>
      <c r="KXG754" s="456"/>
      <c r="KXH754" s="456"/>
      <c r="KXI754" s="456"/>
      <c r="KXJ754" s="456"/>
      <c r="KXK754" s="456"/>
      <c r="KXL754" s="456"/>
      <c r="KXM754" s="456"/>
      <c r="KXN754" s="456"/>
      <c r="KXO754" s="456"/>
      <c r="KXP754" s="456"/>
      <c r="KXQ754" s="456"/>
      <c r="KXR754" s="456"/>
      <c r="KXS754" s="456"/>
      <c r="KXT754" s="456"/>
      <c r="KXU754" s="456"/>
      <c r="KXV754" s="456"/>
      <c r="KXW754" s="456"/>
      <c r="KXX754" s="456"/>
      <c r="KXY754" s="456"/>
      <c r="KXZ754" s="456"/>
      <c r="KYA754" s="456"/>
      <c r="KYB754" s="456"/>
      <c r="KYC754" s="456"/>
      <c r="KYD754" s="456"/>
      <c r="KYE754" s="456"/>
      <c r="KYF754" s="456"/>
      <c r="KYG754" s="456"/>
      <c r="KYH754" s="456"/>
      <c r="KYI754" s="456"/>
      <c r="KYJ754" s="456"/>
      <c r="KYK754" s="456"/>
      <c r="KYL754" s="456"/>
      <c r="KYM754" s="456"/>
      <c r="KYN754" s="456"/>
      <c r="KYO754" s="456"/>
      <c r="KYP754" s="456"/>
      <c r="KYQ754" s="456"/>
      <c r="KYR754" s="456"/>
      <c r="KYS754" s="456"/>
      <c r="KYT754" s="456"/>
      <c r="KYU754" s="456"/>
      <c r="KYV754" s="456"/>
      <c r="KYW754" s="456"/>
      <c r="KYX754" s="456"/>
      <c r="KYY754" s="456"/>
      <c r="KYZ754" s="456"/>
      <c r="KZA754" s="456"/>
      <c r="KZB754" s="456"/>
      <c r="KZC754" s="456"/>
      <c r="KZD754" s="456"/>
      <c r="KZE754" s="456"/>
      <c r="KZF754" s="456"/>
      <c r="KZG754" s="456"/>
      <c r="KZH754" s="456"/>
      <c r="KZI754" s="456"/>
      <c r="KZJ754" s="456"/>
      <c r="KZK754" s="456"/>
      <c r="KZL754" s="456"/>
      <c r="KZM754" s="456"/>
      <c r="KZN754" s="456"/>
      <c r="KZO754" s="456"/>
      <c r="KZP754" s="456"/>
      <c r="KZQ754" s="456"/>
      <c r="KZR754" s="456"/>
      <c r="KZS754" s="456"/>
      <c r="KZT754" s="456"/>
      <c r="KZU754" s="456"/>
      <c r="KZV754" s="456"/>
      <c r="KZW754" s="456"/>
      <c r="KZX754" s="456"/>
      <c r="KZY754" s="456"/>
      <c r="KZZ754" s="456"/>
      <c r="LAA754" s="456"/>
      <c r="LAB754" s="456"/>
      <c r="LAC754" s="456"/>
      <c r="LAD754" s="456"/>
      <c r="LAE754" s="456"/>
      <c r="LAF754" s="456"/>
      <c r="LAG754" s="456"/>
      <c r="LAH754" s="456"/>
      <c r="LAI754" s="456"/>
      <c r="LAJ754" s="456"/>
      <c r="LAK754" s="456"/>
      <c r="LAL754" s="456"/>
      <c r="LAM754" s="456"/>
      <c r="LAN754" s="456"/>
      <c r="LAO754" s="456"/>
      <c r="LAP754" s="456"/>
      <c r="LAQ754" s="456"/>
      <c r="LAR754" s="456"/>
      <c r="LAS754" s="456"/>
      <c r="LAT754" s="456"/>
      <c r="LAU754" s="456"/>
      <c r="LAV754" s="456"/>
      <c r="LAW754" s="456"/>
      <c r="LAX754" s="456"/>
      <c r="LAY754" s="456"/>
      <c r="LAZ754" s="456"/>
      <c r="LBA754" s="456"/>
      <c r="LBB754" s="456"/>
      <c r="LBC754" s="456"/>
      <c r="LBD754" s="456"/>
      <c r="LBE754" s="456"/>
      <c r="LBF754" s="456"/>
      <c r="LBG754" s="456"/>
      <c r="LBH754" s="456"/>
      <c r="LBI754" s="456"/>
      <c r="LBJ754" s="456"/>
      <c r="LBK754" s="456"/>
      <c r="LBL754" s="456"/>
      <c r="LBM754" s="456"/>
      <c r="LBN754" s="456"/>
      <c r="LBO754" s="456"/>
      <c r="LBP754" s="456"/>
      <c r="LBQ754" s="456"/>
      <c r="LBR754" s="456"/>
      <c r="LBS754" s="456"/>
      <c r="LBT754" s="456"/>
      <c r="LBU754" s="456"/>
      <c r="LBV754" s="456"/>
      <c r="LBW754" s="456"/>
      <c r="LBX754" s="456"/>
      <c r="LBY754" s="456"/>
      <c r="LBZ754" s="456"/>
      <c r="LCA754" s="456"/>
      <c r="LCB754" s="456"/>
      <c r="LCC754" s="456"/>
      <c r="LCD754" s="456"/>
      <c r="LCE754" s="456"/>
      <c r="LCF754" s="456"/>
      <c r="LCG754" s="456"/>
      <c r="LCH754" s="456"/>
      <c r="LCI754" s="456"/>
      <c r="LCJ754" s="456"/>
      <c r="LCK754" s="456"/>
      <c r="LCL754" s="456"/>
      <c r="LCM754" s="456"/>
      <c r="LCN754" s="456"/>
      <c r="LCO754" s="456"/>
      <c r="LCP754" s="456"/>
      <c r="LCQ754" s="456"/>
      <c r="LCR754" s="456"/>
      <c r="LCS754" s="456"/>
      <c r="LCT754" s="456"/>
      <c r="LCU754" s="456"/>
      <c r="LCV754" s="456"/>
      <c r="LCW754" s="456"/>
      <c r="LCX754" s="456"/>
      <c r="LCY754" s="456"/>
      <c r="LCZ754" s="456"/>
      <c r="LDA754" s="456"/>
      <c r="LDB754" s="456"/>
      <c r="LDC754" s="456"/>
      <c r="LDD754" s="456"/>
      <c r="LDE754" s="456"/>
      <c r="LDF754" s="456"/>
      <c r="LDG754" s="456"/>
      <c r="LDH754" s="456"/>
      <c r="LDI754" s="456"/>
      <c r="LDJ754" s="456"/>
      <c r="LDK754" s="456"/>
      <c r="LDL754" s="456"/>
      <c r="LDM754" s="456"/>
      <c r="LDN754" s="456"/>
      <c r="LDO754" s="456"/>
      <c r="LDP754" s="456"/>
      <c r="LDQ754" s="456"/>
      <c r="LDR754" s="456"/>
      <c r="LDS754" s="456"/>
      <c r="LDT754" s="456"/>
      <c r="LDU754" s="456"/>
      <c r="LDV754" s="456"/>
      <c r="LDW754" s="456"/>
      <c r="LDX754" s="456"/>
      <c r="LDY754" s="456"/>
      <c r="LDZ754" s="456"/>
      <c r="LEA754" s="456"/>
      <c r="LEB754" s="456"/>
      <c r="LEC754" s="456"/>
      <c r="LED754" s="456"/>
      <c r="LEE754" s="456"/>
      <c r="LEF754" s="456"/>
      <c r="LEG754" s="456"/>
      <c r="LEH754" s="456"/>
      <c r="LEI754" s="456"/>
      <c r="LEJ754" s="456"/>
      <c r="LEK754" s="456"/>
      <c r="LEL754" s="456"/>
      <c r="LEM754" s="456"/>
      <c r="LEN754" s="456"/>
      <c r="LEO754" s="456"/>
      <c r="LEP754" s="456"/>
      <c r="LEQ754" s="456"/>
      <c r="LER754" s="456"/>
      <c r="LES754" s="456"/>
      <c r="LET754" s="456"/>
      <c r="LEU754" s="456"/>
      <c r="LEV754" s="456"/>
      <c r="LEW754" s="456"/>
      <c r="LEX754" s="456"/>
      <c r="LEY754" s="456"/>
      <c r="LEZ754" s="456"/>
      <c r="LFA754" s="456"/>
      <c r="LFB754" s="456"/>
      <c r="LFC754" s="456"/>
      <c r="LFD754" s="456"/>
      <c r="LFE754" s="456"/>
      <c r="LFF754" s="456"/>
      <c r="LFG754" s="456"/>
      <c r="LFH754" s="456"/>
      <c r="LFI754" s="456"/>
      <c r="LFJ754" s="456"/>
      <c r="LFK754" s="456"/>
      <c r="LFL754" s="456"/>
      <c r="LFM754" s="456"/>
      <c r="LFN754" s="456"/>
      <c r="LFO754" s="456"/>
      <c r="LFP754" s="456"/>
      <c r="LFQ754" s="456"/>
      <c r="LFR754" s="456"/>
      <c r="LFS754" s="456"/>
      <c r="LFT754" s="456"/>
      <c r="LFU754" s="456"/>
      <c r="LFV754" s="456"/>
      <c r="LFW754" s="456"/>
      <c r="LFX754" s="456"/>
      <c r="LFY754" s="456"/>
      <c r="LFZ754" s="456"/>
      <c r="LGA754" s="456"/>
      <c r="LGB754" s="456"/>
      <c r="LGC754" s="456"/>
      <c r="LGD754" s="456"/>
      <c r="LGE754" s="456"/>
      <c r="LGF754" s="456"/>
      <c r="LGG754" s="456"/>
      <c r="LGH754" s="456"/>
      <c r="LGI754" s="456"/>
      <c r="LGJ754" s="456"/>
      <c r="LGK754" s="456"/>
      <c r="LGL754" s="456"/>
      <c r="LGM754" s="456"/>
      <c r="LGN754" s="456"/>
      <c r="LGO754" s="456"/>
      <c r="LGP754" s="456"/>
      <c r="LGQ754" s="456"/>
      <c r="LGR754" s="456"/>
      <c r="LGS754" s="456"/>
      <c r="LGT754" s="456"/>
      <c r="LGU754" s="456"/>
      <c r="LGV754" s="456"/>
      <c r="LGW754" s="456"/>
      <c r="LGX754" s="456"/>
      <c r="LGY754" s="456"/>
      <c r="LGZ754" s="456"/>
      <c r="LHA754" s="456"/>
      <c r="LHB754" s="456"/>
      <c r="LHC754" s="456"/>
      <c r="LHD754" s="456"/>
      <c r="LHE754" s="456"/>
      <c r="LHF754" s="456"/>
      <c r="LHG754" s="456"/>
      <c r="LHH754" s="456"/>
      <c r="LHI754" s="456"/>
      <c r="LHJ754" s="456"/>
      <c r="LHK754" s="456"/>
      <c r="LHL754" s="456"/>
      <c r="LHM754" s="456"/>
      <c r="LHN754" s="456"/>
      <c r="LHO754" s="456"/>
      <c r="LHP754" s="456"/>
      <c r="LHQ754" s="456"/>
      <c r="LHR754" s="456"/>
      <c r="LHS754" s="456"/>
      <c r="LHT754" s="456"/>
      <c r="LHU754" s="456"/>
      <c r="LHV754" s="456"/>
      <c r="LHW754" s="456"/>
      <c r="LHX754" s="456"/>
      <c r="LHY754" s="456"/>
      <c r="LHZ754" s="456"/>
      <c r="LIA754" s="456"/>
      <c r="LIB754" s="456"/>
      <c r="LIC754" s="456"/>
      <c r="LID754" s="456"/>
      <c r="LIE754" s="456"/>
      <c r="LIF754" s="456"/>
      <c r="LIG754" s="456"/>
      <c r="LIH754" s="456"/>
      <c r="LII754" s="456"/>
      <c r="LIJ754" s="456"/>
      <c r="LIK754" s="456"/>
      <c r="LIL754" s="456"/>
      <c r="LIM754" s="456"/>
      <c r="LIN754" s="456"/>
      <c r="LIO754" s="456"/>
      <c r="LIP754" s="456"/>
      <c r="LIQ754" s="456"/>
      <c r="LIR754" s="456"/>
      <c r="LIS754" s="456"/>
      <c r="LIT754" s="456"/>
      <c r="LIU754" s="456"/>
      <c r="LIV754" s="456"/>
      <c r="LIW754" s="456"/>
      <c r="LIX754" s="456"/>
      <c r="LIY754" s="456"/>
      <c r="LIZ754" s="456"/>
      <c r="LJA754" s="456"/>
      <c r="LJB754" s="456"/>
      <c r="LJC754" s="456"/>
      <c r="LJD754" s="456"/>
      <c r="LJE754" s="456"/>
      <c r="LJF754" s="456"/>
      <c r="LJG754" s="456"/>
      <c r="LJH754" s="456"/>
      <c r="LJI754" s="456"/>
      <c r="LJJ754" s="456"/>
      <c r="LJK754" s="456"/>
      <c r="LJL754" s="456"/>
      <c r="LJM754" s="456"/>
      <c r="LJN754" s="456"/>
      <c r="LJO754" s="456"/>
      <c r="LJP754" s="456"/>
      <c r="LJQ754" s="456"/>
      <c r="LJR754" s="456"/>
      <c r="LJS754" s="456"/>
      <c r="LJT754" s="456"/>
      <c r="LJU754" s="456"/>
      <c r="LJV754" s="456"/>
      <c r="LJW754" s="456"/>
      <c r="LJX754" s="456"/>
      <c r="LJY754" s="456"/>
      <c r="LJZ754" s="456"/>
      <c r="LKA754" s="456"/>
      <c r="LKB754" s="456"/>
      <c r="LKC754" s="456"/>
      <c r="LKD754" s="456"/>
      <c r="LKE754" s="456"/>
      <c r="LKF754" s="456"/>
      <c r="LKG754" s="456"/>
      <c r="LKH754" s="456"/>
      <c r="LKI754" s="456"/>
      <c r="LKJ754" s="456"/>
      <c r="LKK754" s="456"/>
      <c r="LKL754" s="456"/>
      <c r="LKM754" s="456"/>
      <c r="LKN754" s="456"/>
      <c r="LKO754" s="456"/>
      <c r="LKP754" s="456"/>
      <c r="LKQ754" s="456"/>
      <c r="LKR754" s="456"/>
      <c r="LKS754" s="456"/>
      <c r="LKT754" s="456"/>
      <c r="LKU754" s="456"/>
      <c r="LKV754" s="456"/>
      <c r="LKW754" s="456"/>
      <c r="LKX754" s="456"/>
      <c r="LKY754" s="456"/>
      <c r="LKZ754" s="456"/>
      <c r="LLA754" s="456"/>
      <c r="LLB754" s="456"/>
      <c r="LLC754" s="456"/>
      <c r="LLD754" s="456"/>
      <c r="LLE754" s="456"/>
      <c r="LLF754" s="456"/>
      <c r="LLG754" s="456"/>
      <c r="LLH754" s="456"/>
      <c r="LLI754" s="456"/>
      <c r="LLJ754" s="456"/>
      <c r="LLK754" s="456"/>
      <c r="LLL754" s="456"/>
      <c r="LLM754" s="456"/>
      <c r="LLN754" s="456"/>
      <c r="LLO754" s="456"/>
      <c r="LLP754" s="456"/>
      <c r="LLQ754" s="456"/>
      <c r="LLR754" s="456"/>
      <c r="LLS754" s="456"/>
      <c r="LLT754" s="456"/>
      <c r="LLU754" s="456"/>
      <c r="LLV754" s="456"/>
      <c r="LLW754" s="456"/>
      <c r="LLX754" s="456"/>
      <c r="LLY754" s="456"/>
      <c r="LLZ754" s="456"/>
      <c r="LMA754" s="456"/>
      <c r="LMB754" s="456"/>
      <c r="LMC754" s="456"/>
      <c r="LMD754" s="456"/>
      <c r="LME754" s="456"/>
      <c r="LMF754" s="456"/>
      <c r="LMG754" s="456"/>
      <c r="LMH754" s="456"/>
      <c r="LMI754" s="456"/>
      <c r="LMJ754" s="456"/>
      <c r="LMK754" s="456"/>
      <c r="LML754" s="456"/>
      <c r="LMM754" s="456"/>
      <c r="LMN754" s="456"/>
      <c r="LMO754" s="456"/>
      <c r="LMP754" s="456"/>
      <c r="LMQ754" s="456"/>
      <c r="LMR754" s="456"/>
      <c r="LMS754" s="456"/>
      <c r="LMT754" s="456"/>
      <c r="LMU754" s="456"/>
      <c r="LMV754" s="456"/>
      <c r="LMW754" s="456"/>
      <c r="LMX754" s="456"/>
      <c r="LMY754" s="456"/>
      <c r="LMZ754" s="456"/>
      <c r="LNA754" s="456"/>
      <c r="LNB754" s="456"/>
      <c r="LNC754" s="456"/>
      <c r="LND754" s="456"/>
      <c r="LNE754" s="456"/>
      <c r="LNF754" s="456"/>
      <c r="LNG754" s="456"/>
      <c r="LNH754" s="456"/>
      <c r="LNI754" s="456"/>
      <c r="LNJ754" s="456"/>
      <c r="LNK754" s="456"/>
      <c r="LNL754" s="456"/>
      <c r="LNM754" s="456"/>
      <c r="LNN754" s="456"/>
      <c r="LNO754" s="456"/>
      <c r="LNP754" s="456"/>
      <c r="LNQ754" s="456"/>
      <c r="LNR754" s="456"/>
      <c r="LNS754" s="456"/>
      <c r="LNT754" s="456"/>
      <c r="LNU754" s="456"/>
      <c r="LNV754" s="456"/>
      <c r="LNW754" s="456"/>
      <c r="LNX754" s="456"/>
      <c r="LNY754" s="456"/>
      <c r="LNZ754" s="456"/>
      <c r="LOA754" s="456"/>
      <c r="LOB754" s="456"/>
      <c r="LOC754" s="456"/>
      <c r="LOD754" s="456"/>
      <c r="LOE754" s="456"/>
      <c r="LOF754" s="456"/>
      <c r="LOG754" s="456"/>
      <c r="LOH754" s="456"/>
      <c r="LOI754" s="456"/>
      <c r="LOJ754" s="456"/>
      <c r="LOK754" s="456"/>
      <c r="LOL754" s="456"/>
      <c r="LOM754" s="456"/>
      <c r="LON754" s="456"/>
      <c r="LOO754" s="456"/>
      <c r="LOP754" s="456"/>
      <c r="LOQ754" s="456"/>
      <c r="LOR754" s="456"/>
      <c r="LOS754" s="456"/>
      <c r="LOT754" s="456"/>
      <c r="LOU754" s="456"/>
      <c r="LOV754" s="456"/>
      <c r="LOW754" s="456"/>
      <c r="LOX754" s="456"/>
      <c r="LOY754" s="456"/>
      <c r="LOZ754" s="456"/>
      <c r="LPA754" s="456"/>
      <c r="LPB754" s="456"/>
      <c r="LPC754" s="456"/>
      <c r="LPD754" s="456"/>
      <c r="LPE754" s="456"/>
      <c r="LPF754" s="456"/>
      <c r="LPG754" s="456"/>
      <c r="LPH754" s="456"/>
      <c r="LPI754" s="456"/>
      <c r="LPJ754" s="456"/>
      <c r="LPK754" s="456"/>
      <c r="LPL754" s="456"/>
      <c r="LPM754" s="456"/>
      <c r="LPN754" s="456"/>
      <c r="LPO754" s="456"/>
      <c r="LPP754" s="456"/>
      <c r="LPQ754" s="456"/>
      <c r="LPR754" s="456"/>
      <c r="LPS754" s="456"/>
      <c r="LPT754" s="456"/>
      <c r="LPU754" s="456"/>
      <c r="LPV754" s="456"/>
      <c r="LPW754" s="456"/>
      <c r="LPX754" s="456"/>
      <c r="LPY754" s="456"/>
      <c r="LPZ754" s="456"/>
      <c r="LQA754" s="456"/>
      <c r="LQB754" s="456"/>
      <c r="LQC754" s="456"/>
      <c r="LQD754" s="456"/>
      <c r="LQE754" s="456"/>
      <c r="LQF754" s="456"/>
      <c r="LQG754" s="456"/>
      <c r="LQH754" s="456"/>
      <c r="LQI754" s="456"/>
      <c r="LQJ754" s="456"/>
      <c r="LQK754" s="456"/>
      <c r="LQL754" s="456"/>
      <c r="LQM754" s="456"/>
      <c r="LQN754" s="456"/>
      <c r="LQO754" s="456"/>
      <c r="LQP754" s="456"/>
      <c r="LQQ754" s="456"/>
      <c r="LQR754" s="456"/>
      <c r="LQS754" s="456"/>
      <c r="LQT754" s="456"/>
      <c r="LQU754" s="456"/>
      <c r="LQV754" s="456"/>
      <c r="LQW754" s="456"/>
      <c r="LQX754" s="456"/>
      <c r="LQY754" s="456"/>
      <c r="LQZ754" s="456"/>
      <c r="LRA754" s="456"/>
      <c r="LRB754" s="456"/>
      <c r="LRC754" s="456"/>
      <c r="LRD754" s="456"/>
      <c r="LRE754" s="456"/>
      <c r="LRF754" s="456"/>
      <c r="LRG754" s="456"/>
      <c r="LRH754" s="456"/>
      <c r="LRI754" s="456"/>
      <c r="LRJ754" s="456"/>
      <c r="LRK754" s="456"/>
      <c r="LRL754" s="456"/>
      <c r="LRM754" s="456"/>
      <c r="LRN754" s="456"/>
      <c r="LRO754" s="456"/>
      <c r="LRP754" s="456"/>
      <c r="LRQ754" s="456"/>
      <c r="LRR754" s="456"/>
      <c r="LRS754" s="456"/>
      <c r="LRT754" s="456"/>
      <c r="LRU754" s="456"/>
      <c r="LRV754" s="456"/>
      <c r="LRW754" s="456"/>
      <c r="LRX754" s="456"/>
      <c r="LRY754" s="456"/>
      <c r="LRZ754" s="456"/>
      <c r="LSA754" s="456"/>
      <c r="LSB754" s="456"/>
      <c r="LSC754" s="456"/>
      <c r="LSD754" s="456"/>
      <c r="LSE754" s="456"/>
      <c r="LSF754" s="456"/>
      <c r="LSG754" s="456"/>
      <c r="LSH754" s="456"/>
      <c r="LSI754" s="456"/>
      <c r="LSJ754" s="456"/>
      <c r="LSK754" s="456"/>
      <c r="LSL754" s="456"/>
      <c r="LSM754" s="456"/>
      <c r="LSN754" s="456"/>
      <c r="LSO754" s="456"/>
      <c r="LSP754" s="456"/>
      <c r="LSQ754" s="456"/>
      <c r="LSR754" s="456"/>
      <c r="LSS754" s="456"/>
      <c r="LST754" s="456"/>
      <c r="LSU754" s="456"/>
      <c r="LSV754" s="456"/>
      <c r="LSW754" s="456"/>
      <c r="LSX754" s="456"/>
      <c r="LSY754" s="456"/>
      <c r="LSZ754" s="456"/>
      <c r="LTA754" s="456"/>
      <c r="LTB754" s="456"/>
      <c r="LTC754" s="456"/>
      <c r="LTD754" s="456"/>
      <c r="LTE754" s="456"/>
      <c r="LTF754" s="456"/>
      <c r="LTG754" s="456"/>
      <c r="LTH754" s="456"/>
      <c r="LTI754" s="456"/>
      <c r="LTJ754" s="456"/>
      <c r="LTK754" s="456"/>
      <c r="LTL754" s="456"/>
      <c r="LTM754" s="456"/>
      <c r="LTN754" s="456"/>
      <c r="LTO754" s="456"/>
      <c r="LTP754" s="456"/>
      <c r="LTQ754" s="456"/>
      <c r="LTR754" s="456"/>
      <c r="LTS754" s="456"/>
      <c r="LTT754" s="456"/>
      <c r="LTU754" s="456"/>
      <c r="LTV754" s="456"/>
      <c r="LTW754" s="456"/>
      <c r="LTX754" s="456"/>
      <c r="LTY754" s="456"/>
      <c r="LTZ754" s="456"/>
      <c r="LUA754" s="456"/>
      <c r="LUB754" s="456"/>
      <c r="LUC754" s="456"/>
      <c r="LUD754" s="456"/>
      <c r="LUE754" s="456"/>
      <c r="LUF754" s="456"/>
      <c r="LUG754" s="456"/>
      <c r="LUH754" s="456"/>
      <c r="LUI754" s="456"/>
      <c r="LUJ754" s="456"/>
      <c r="LUK754" s="456"/>
      <c r="LUL754" s="456"/>
      <c r="LUM754" s="456"/>
      <c r="LUN754" s="456"/>
      <c r="LUO754" s="456"/>
      <c r="LUP754" s="456"/>
      <c r="LUQ754" s="456"/>
      <c r="LUR754" s="456"/>
      <c r="LUS754" s="456"/>
      <c r="LUT754" s="456"/>
      <c r="LUU754" s="456"/>
      <c r="LUV754" s="456"/>
      <c r="LUW754" s="456"/>
      <c r="LUX754" s="456"/>
      <c r="LUY754" s="456"/>
      <c r="LUZ754" s="456"/>
      <c r="LVA754" s="456"/>
      <c r="LVB754" s="456"/>
      <c r="LVC754" s="456"/>
      <c r="LVD754" s="456"/>
      <c r="LVE754" s="456"/>
      <c r="LVF754" s="456"/>
      <c r="LVG754" s="456"/>
      <c r="LVH754" s="456"/>
      <c r="LVI754" s="456"/>
      <c r="LVJ754" s="456"/>
      <c r="LVK754" s="456"/>
      <c r="LVL754" s="456"/>
      <c r="LVM754" s="456"/>
      <c r="LVN754" s="456"/>
      <c r="LVO754" s="456"/>
      <c r="LVP754" s="456"/>
      <c r="LVQ754" s="456"/>
      <c r="LVR754" s="456"/>
      <c r="LVS754" s="456"/>
      <c r="LVT754" s="456"/>
      <c r="LVU754" s="456"/>
      <c r="LVV754" s="456"/>
      <c r="LVW754" s="456"/>
      <c r="LVX754" s="456"/>
      <c r="LVY754" s="456"/>
      <c r="LVZ754" s="456"/>
      <c r="LWA754" s="456"/>
      <c r="LWB754" s="456"/>
      <c r="LWC754" s="456"/>
      <c r="LWD754" s="456"/>
      <c r="LWE754" s="456"/>
      <c r="LWF754" s="456"/>
      <c r="LWG754" s="456"/>
      <c r="LWH754" s="456"/>
      <c r="LWI754" s="456"/>
      <c r="LWJ754" s="456"/>
      <c r="LWK754" s="456"/>
      <c r="LWL754" s="456"/>
      <c r="LWM754" s="456"/>
      <c r="LWN754" s="456"/>
      <c r="LWO754" s="456"/>
      <c r="LWP754" s="456"/>
      <c r="LWQ754" s="456"/>
      <c r="LWR754" s="456"/>
      <c r="LWS754" s="456"/>
      <c r="LWT754" s="456"/>
      <c r="LWU754" s="456"/>
      <c r="LWV754" s="456"/>
      <c r="LWW754" s="456"/>
      <c r="LWX754" s="456"/>
      <c r="LWY754" s="456"/>
      <c r="LWZ754" s="456"/>
      <c r="LXA754" s="456"/>
      <c r="LXB754" s="456"/>
      <c r="LXC754" s="456"/>
      <c r="LXD754" s="456"/>
      <c r="LXE754" s="456"/>
      <c r="LXF754" s="456"/>
      <c r="LXG754" s="456"/>
      <c r="LXH754" s="456"/>
      <c r="LXI754" s="456"/>
      <c r="LXJ754" s="456"/>
      <c r="LXK754" s="456"/>
      <c r="LXL754" s="456"/>
      <c r="LXM754" s="456"/>
      <c r="LXN754" s="456"/>
      <c r="LXO754" s="456"/>
      <c r="LXP754" s="456"/>
      <c r="LXQ754" s="456"/>
      <c r="LXR754" s="456"/>
      <c r="LXS754" s="456"/>
      <c r="LXT754" s="456"/>
      <c r="LXU754" s="456"/>
      <c r="LXV754" s="456"/>
      <c r="LXW754" s="456"/>
      <c r="LXX754" s="456"/>
      <c r="LXY754" s="456"/>
      <c r="LXZ754" s="456"/>
      <c r="LYA754" s="456"/>
      <c r="LYB754" s="456"/>
      <c r="LYC754" s="456"/>
      <c r="LYD754" s="456"/>
      <c r="LYE754" s="456"/>
      <c r="LYF754" s="456"/>
      <c r="LYG754" s="456"/>
      <c r="LYH754" s="456"/>
      <c r="LYI754" s="456"/>
      <c r="LYJ754" s="456"/>
      <c r="LYK754" s="456"/>
      <c r="LYL754" s="456"/>
      <c r="LYM754" s="456"/>
      <c r="LYN754" s="456"/>
      <c r="LYO754" s="456"/>
      <c r="LYP754" s="456"/>
      <c r="LYQ754" s="456"/>
      <c r="LYR754" s="456"/>
      <c r="LYS754" s="456"/>
      <c r="LYT754" s="456"/>
      <c r="LYU754" s="456"/>
      <c r="LYV754" s="456"/>
      <c r="LYW754" s="456"/>
      <c r="LYX754" s="456"/>
      <c r="LYY754" s="456"/>
      <c r="LYZ754" s="456"/>
      <c r="LZA754" s="456"/>
      <c r="LZB754" s="456"/>
      <c r="LZC754" s="456"/>
      <c r="LZD754" s="456"/>
      <c r="LZE754" s="456"/>
      <c r="LZF754" s="456"/>
      <c r="LZG754" s="456"/>
      <c r="LZH754" s="456"/>
      <c r="LZI754" s="456"/>
      <c r="LZJ754" s="456"/>
      <c r="LZK754" s="456"/>
      <c r="LZL754" s="456"/>
      <c r="LZM754" s="456"/>
      <c r="LZN754" s="456"/>
      <c r="LZO754" s="456"/>
      <c r="LZP754" s="456"/>
      <c r="LZQ754" s="456"/>
      <c r="LZR754" s="456"/>
      <c r="LZS754" s="456"/>
      <c r="LZT754" s="456"/>
      <c r="LZU754" s="456"/>
      <c r="LZV754" s="456"/>
      <c r="LZW754" s="456"/>
      <c r="LZX754" s="456"/>
      <c r="LZY754" s="456"/>
      <c r="LZZ754" s="456"/>
      <c r="MAA754" s="456"/>
      <c r="MAB754" s="456"/>
      <c r="MAC754" s="456"/>
      <c r="MAD754" s="456"/>
      <c r="MAE754" s="456"/>
      <c r="MAF754" s="456"/>
      <c r="MAG754" s="456"/>
      <c r="MAH754" s="456"/>
      <c r="MAI754" s="456"/>
      <c r="MAJ754" s="456"/>
      <c r="MAK754" s="456"/>
      <c r="MAL754" s="456"/>
      <c r="MAM754" s="456"/>
      <c r="MAN754" s="456"/>
      <c r="MAO754" s="456"/>
      <c r="MAP754" s="456"/>
      <c r="MAQ754" s="456"/>
      <c r="MAR754" s="456"/>
      <c r="MAS754" s="456"/>
      <c r="MAT754" s="456"/>
      <c r="MAU754" s="456"/>
      <c r="MAV754" s="456"/>
      <c r="MAW754" s="456"/>
      <c r="MAX754" s="456"/>
      <c r="MAY754" s="456"/>
      <c r="MAZ754" s="456"/>
      <c r="MBA754" s="456"/>
      <c r="MBB754" s="456"/>
      <c r="MBC754" s="456"/>
      <c r="MBD754" s="456"/>
      <c r="MBE754" s="456"/>
      <c r="MBF754" s="456"/>
      <c r="MBG754" s="456"/>
      <c r="MBH754" s="456"/>
      <c r="MBI754" s="456"/>
      <c r="MBJ754" s="456"/>
      <c r="MBK754" s="456"/>
      <c r="MBL754" s="456"/>
      <c r="MBM754" s="456"/>
      <c r="MBN754" s="456"/>
      <c r="MBO754" s="456"/>
      <c r="MBP754" s="456"/>
      <c r="MBQ754" s="456"/>
      <c r="MBR754" s="456"/>
      <c r="MBS754" s="456"/>
      <c r="MBT754" s="456"/>
      <c r="MBU754" s="456"/>
      <c r="MBV754" s="456"/>
      <c r="MBW754" s="456"/>
      <c r="MBX754" s="456"/>
      <c r="MBY754" s="456"/>
      <c r="MBZ754" s="456"/>
      <c r="MCA754" s="456"/>
      <c r="MCB754" s="456"/>
      <c r="MCC754" s="456"/>
      <c r="MCD754" s="456"/>
      <c r="MCE754" s="456"/>
      <c r="MCF754" s="456"/>
      <c r="MCG754" s="456"/>
      <c r="MCH754" s="456"/>
      <c r="MCI754" s="456"/>
      <c r="MCJ754" s="456"/>
      <c r="MCK754" s="456"/>
      <c r="MCL754" s="456"/>
      <c r="MCM754" s="456"/>
      <c r="MCN754" s="456"/>
      <c r="MCO754" s="456"/>
      <c r="MCP754" s="456"/>
      <c r="MCQ754" s="456"/>
      <c r="MCR754" s="456"/>
      <c r="MCS754" s="456"/>
      <c r="MCT754" s="456"/>
      <c r="MCU754" s="456"/>
      <c r="MCV754" s="456"/>
      <c r="MCW754" s="456"/>
      <c r="MCX754" s="456"/>
      <c r="MCY754" s="456"/>
      <c r="MCZ754" s="456"/>
      <c r="MDA754" s="456"/>
      <c r="MDB754" s="456"/>
      <c r="MDC754" s="456"/>
      <c r="MDD754" s="456"/>
      <c r="MDE754" s="456"/>
      <c r="MDF754" s="456"/>
      <c r="MDG754" s="456"/>
      <c r="MDH754" s="456"/>
      <c r="MDI754" s="456"/>
      <c r="MDJ754" s="456"/>
      <c r="MDK754" s="456"/>
      <c r="MDL754" s="456"/>
      <c r="MDM754" s="456"/>
      <c r="MDN754" s="456"/>
      <c r="MDO754" s="456"/>
      <c r="MDP754" s="456"/>
      <c r="MDQ754" s="456"/>
      <c r="MDR754" s="456"/>
      <c r="MDS754" s="456"/>
      <c r="MDT754" s="456"/>
      <c r="MDU754" s="456"/>
      <c r="MDV754" s="456"/>
      <c r="MDW754" s="456"/>
      <c r="MDX754" s="456"/>
      <c r="MDY754" s="456"/>
      <c r="MDZ754" s="456"/>
      <c r="MEA754" s="456"/>
      <c r="MEB754" s="456"/>
      <c r="MEC754" s="456"/>
      <c r="MED754" s="456"/>
      <c r="MEE754" s="456"/>
      <c r="MEF754" s="456"/>
      <c r="MEG754" s="456"/>
      <c r="MEH754" s="456"/>
      <c r="MEI754" s="456"/>
      <c r="MEJ754" s="456"/>
      <c r="MEK754" s="456"/>
      <c r="MEL754" s="456"/>
      <c r="MEM754" s="456"/>
      <c r="MEN754" s="456"/>
      <c r="MEO754" s="456"/>
      <c r="MEP754" s="456"/>
      <c r="MEQ754" s="456"/>
      <c r="MER754" s="456"/>
      <c r="MES754" s="456"/>
      <c r="MET754" s="456"/>
      <c r="MEU754" s="456"/>
      <c r="MEV754" s="456"/>
      <c r="MEW754" s="456"/>
      <c r="MEX754" s="456"/>
      <c r="MEY754" s="456"/>
      <c r="MEZ754" s="456"/>
      <c r="MFA754" s="456"/>
      <c r="MFB754" s="456"/>
      <c r="MFC754" s="456"/>
      <c r="MFD754" s="456"/>
      <c r="MFE754" s="456"/>
      <c r="MFF754" s="456"/>
      <c r="MFG754" s="456"/>
      <c r="MFH754" s="456"/>
      <c r="MFI754" s="456"/>
      <c r="MFJ754" s="456"/>
      <c r="MFK754" s="456"/>
      <c r="MFL754" s="456"/>
      <c r="MFM754" s="456"/>
      <c r="MFN754" s="456"/>
      <c r="MFO754" s="456"/>
      <c r="MFP754" s="456"/>
      <c r="MFQ754" s="456"/>
      <c r="MFR754" s="456"/>
      <c r="MFS754" s="456"/>
      <c r="MFT754" s="456"/>
      <c r="MFU754" s="456"/>
      <c r="MFV754" s="456"/>
      <c r="MFW754" s="456"/>
      <c r="MFX754" s="456"/>
      <c r="MFY754" s="456"/>
      <c r="MFZ754" s="456"/>
      <c r="MGA754" s="456"/>
      <c r="MGB754" s="456"/>
      <c r="MGC754" s="456"/>
      <c r="MGD754" s="456"/>
      <c r="MGE754" s="456"/>
      <c r="MGF754" s="456"/>
      <c r="MGG754" s="456"/>
      <c r="MGH754" s="456"/>
      <c r="MGI754" s="456"/>
      <c r="MGJ754" s="456"/>
      <c r="MGK754" s="456"/>
      <c r="MGL754" s="456"/>
      <c r="MGM754" s="456"/>
      <c r="MGN754" s="456"/>
      <c r="MGO754" s="456"/>
      <c r="MGP754" s="456"/>
      <c r="MGQ754" s="456"/>
      <c r="MGR754" s="456"/>
      <c r="MGS754" s="456"/>
      <c r="MGT754" s="456"/>
      <c r="MGU754" s="456"/>
      <c r="MGV754" s="456"/>
      <c r="MGW754" s="456"/>
      <c r="MGX754" s="456"/>
      <c r="MGY754" s="456"/>
      <c r="MGZ754" s="456"/>
      <c r="MHA754" s="456"/>
      <c r="MHB754" s="456"/>
      <c r="MHC754" s="456"/>
      <c r="MHD754" s="456"/>
      <c r="MHE754" s="456"/>
      <c r="MHF754" s="456"/>
      <c r="MHG754" s="456"/>
      <c r="MHH754" s="456"/>
      <c r="MHI754" s="456"/>
      <c r="MHJ754" s="456"/>
      <c r="MHK754" s="456"/>
      <c r="MHL754" s="456"/>
      <c r="MHM754" s="456"/>
      <c r="MHN754" s="456"/>
      <c r="MHO754" s="456"/>
      <c r="MHP754" s="456"/>
      <c r="MHQ754" s="456"/>
      <c r="MHR754" s="456"/>
      <c r="MHS754" s="456"/>
      <c r="MHT754" s="456"/>
      <c r="MHU754" s="456"/>
      <c r="MHV754" s="456"/>
      <c r="MHW754" s="456"/>
      <c r="MHX754" s="456"/>
      <c r="MHY754" s="456"/>
      <c r="MHZ754" s="456"/>
      <c r="MIA754" s="456"/>
      <c r="MIB754" s="456"/>
      <c r="MIC754" s="456"/>
      <c r="MID754" s="456"/>
      <c r="MIE754" s="456"/>
      <c r="MIF754" s="456"/>
      <c r="MIG754" s="456"/>
      <c r="MIH754" s="456"/>
      <c r="MII754" s="456"/>
      <c r="MIJ754" s="456"/>
      <c r="MIK754" s="456"/>
      <c r="MIL754" s="456"/>
      <c r="MIM754" s="456"/>
      <c r="MIN754" s="456"/>
      <c r="MIO754" s="456"/>
      <c r="MIP754" s="456"/>
      <c r="MIQ754" s="456"/>
      <c r="MIR754" s="456"/>
      <c r="MIS754" s="456"/>
      <c r="MIT754" s="456"/>
      <c r="MIU754" s="456"/>
      <c r="MIV754" s="456"/>
      <c r="MIW754" s="456"/>
      <c r="MIX754" s="456"/>
      <c r="MIY754" s="456"/>
      <c r="MIZ754" s="456"/>
      <c r="MJA754" s="456"/>
      <c r="MJB754" s="456"/>
      <c r="MJC754" s="456"/>
      <c r="MJD754" s="456"/>
      <c r="MJE754" s="456"/>
      <c r="MJF754" s="456"/>
      <c r="MJG754" s="456"/>
      <c r="MJH754" s="456"/>
      <c r="MJI754" s="456"/>
      <c r="MJJ754" s="456"/>
      <c r="MJK754" s="456"/>
      <c r="MJL754" s="456"/>
      <c r="MJM754" s="456"/>
      <c r="MJN754" s="456"/>
      <c r="MJO754" s="456"/>
      <c r="MJP754" s="456"/>
      <c r="MJQ754" s="456"/>
      <c r="MJR754" s="456"/>
      <c r="MJS754" s="456"/>
      <c r="MJT754" s="456"/>
      <c r="MJU754" s="456"/>
      <c r="MJV754" s="456"/>
      <c r="MJW754" s="456"/>
      <c r="MJX754" s="456"/>
      <c r="MJY754" s="456"/>
      <c r="MJZ754" s="456"/>
      <c r="MKA754" s="456"/>
      <c r="MKB754" s="456"/>
      <c r="MKC754" s="456"/>
      <c r="MKD754" s="456"/>
      <c r="MKE754" s="456"/>
      <c r="MKF754" s="456"/>
      <c r="MKG754" s="456"/>
      <c r="MKH754" s="456"/>
      <c r="MKI754" s="456"/>
      <c r="MKJ754" s="456"/>
      <c r="MKK754" s="456"/>
      <c r="MKL754" s="456"/>
      <c r="MKM754" s="456"/>
      <c r="MKN754" s="456"/>
      <c r="MKO754" s="456"/>
      <c r="MKP754" s="456"/>
      <c r="MKQ754" s="456"/>
      <c r="MKR754" s="456"/>
      <c r="MKS754" s="456"/>
      <c r="MKT754" s="456"/>
      <c r="MKU754" s="456"/>
      <c r="MKV754" s="456"/>
      <c r="MKW754" s="456"/>
      <c r="MKX754" s="456"/>
      <c r="MKY754" s="456"/>
      <c r="MKZ754" s="456"/>
      <c r="MLA754" s="456"/>
      <c r="MLB754" s="456"/>
      <c r="MLC754" s="456"/>
      <c r="MLD754" s="456"/>
      <c r="MLE754" s="456"/>
      <c r="MLF754" s="456"/>
      <c r="MLG754" s="456"/>
      <c r="MLH754" s="456"/>
      <c r="MLI754" s="456"/>
      <c r="MLJ754" s="456"/>
      <c r="MLK754" s="456"/>
      <c r="MLL754" s="456"/>
      <c r="MLM754" s="456"/>
      <c r="MLN754" s="456"/>
      <c r="MLO754" s="456"/>
      <c r="MLP754" s="456"/>
      <c r="MLQ754" s="456"/>
      <c r="MLR754" s="456"/>
      <c r="MLS754" s="456"/>
      <c r="MLT754" s="456"/>
      <c r="MLU754" s="456"/>
      <c r="MLV754" s="456"/>
      <c r="MLW754" s="456"/>
      <c r="MLX754" s="456"/>
      <c r="MLY754" s="456"/>
      <c r="MLZ754" s="456"/>
      <c r="MMA754" s="456"/>
      <c r="MMB754" s="456"/>
      <c r="MMC754" s="456"/>
      <c r="MMD754" s="456"/>
      <c r="MME754" s="456"/>
      <c r="MMF754" s="456"/>
      <c r="MMG754" s="456"/>
      <c r="MMH754" s="456"/>
      <c r="MMI754" s="456"/>
      <c r="MMJ754" s="456"/>
      <c r="MMK754" s="456"/>
      <c r="MML754" s="456"/>
      <c r="MMM754" s="456"/>
      <c r="MMN754" s="456"/>
      <c r="MMO754" s="456"/>
      <c r="MMP754" s="456"/>
      <c r="MMQ754" s="456"/>
      <c r="MMR754" s="456"/>
      <c r="MMS754" s="456"/>
      <c r="MMT754" s="456"/>
      <c r="MMU754" s="456"/>
      <c r="MMV754" s="456"/>
      <c r="MMW754" s="456"/>
      <c r="MMX754" s="456"/>
      <c r="MMY754" s="456"/>
      <c r="MMZ754" s="456"/>
      <c r="MNA754" s="456"/>
      <c r="MNB754" s="456"/>
      <c r="MNC754" s="456"/>
      <c r="MND754" s="456"/>
      <c r="MNE754" s="456"/>
      <c r="MNF754" s="456"/>
      <c r="MNG754" s="456"/>
      <c r="MNH754" s="456"/>
      <c r="MNI754" s="456"/>
      <c r="MNJ754" s="456"/>
      <c r="MNK754" s="456"/>
      <c r="MNL754" s="456"/>
      <c r="MNM754" s="456"/>
      <c r="MNN754" s="456"/>
      <c r="MNO754" s="456"/>
      <c r="MNP754" s="456"/>
      <c r="MNQ754" s="456"/>
      <c r="MNR754" s="456"/>
      <c r="MNS754" s="456"/>
      <c r="MNT754" s="456"/>
      <c r="MNU754" s="456"/>
      <c r="MNV754" s="456"/>
      <c r="MNW754" s="456"/>
      <c r="MNX754" s="456"/>
      <c r="MNY754" s="456"/>
      <c r="MNZ754" s="456"/>
      <c r="MOA754" s="456"/>
      <c r="MOB754" s="456"/>
      <c r="MOC754" s="456"/>
      <c r="MOD754" s="456"/>
      <c r="MOE754" s="456"/>
      <c r="MOF754" s="456"/>
      <c r="MOG754" s="456"/>
      <c r="MOH754" s="456"/>
      <c r="MOI754" s="456"/>
      <c r="MOJ754" s="456"/>
      <c r="MOK754" s="456"/>
      <c r="MOL754" s="456"/>
      <c r="MOM754" s="456"/>
      <c r="MON754" s="456"/>
      <c r="MOO754" s="456"/>
      <c r="MOP754" s="456"/>
      <c r="MOQ754" s="456"/>
      <c r="MOR754" s="456"/>
      <c r="MOS754" s="456"/>
      <c r="MOT754" s="456"/>
      <c r="MOU754" s="456"/>
      <c r="MOV754" s="456"/>
      <c r="MOW754" s="456"/>
      <c r="MOX754" s="456"/>
      <c r="MOY754" s="456"/>
      <c r="MOZ754" s="456"/>
      <c r="MPA754" s="456"/>
      <c r="MPB754" s="456"/>
      <c r="MPC754" s="456"/>
      <c r="MPD754" s="456"/>
      <c r="MPE754" s="456"/>
      <c r="MPF754" s="456"/>
      <c r="MPG754" s="456"/>
      <c r="MPH754" s="456"/>
      <c r="MPI754" s="456"/>
      <c r="MPJ754" s="456"/>
      <c r="MPK754" s="456"/>
      <c r="MPL754" s="456"/>
      <c r="MPM754" s="456"/>
      <c r="MPN754" s="456"/>
      <c r="MPO754" s="456"/>
      <c r="MPP754" s="456"/>
      <c r="MPQ754" s="456"/>
      <c r="MPR754" s="456"/>
      <c r="MPS754" s="456"/>
      <c r="MPT754" s="456"/>
      <c r="MPU754" s="456"/>
      <c r="MPV754" s="456"/>
      <c r="MPW754" s="456"/>
      <c r="MPX754" s="456"/>
      <c r="MPY754" s="456"/>
      <c r="MPZ754" s="456"/>
      <c r="MQA754" s="456"/>
      <c r="MQB754" s="456"/>
      <c r="MQC754" s="456"/>
      <c r="MQD754" s="456"/>
      <c r="MQE754" s="456"/>
      <c r="MQF754" s="456"/>
      <c r="MQG754" s="456"/>
      <c r="MQH754" s="456"/>
      <c r="MQI754" s="456"/>
      <c r="MQJ754" s="456"/>
      <c r="MQK754" s="456"/>
      <c r="MQL754" s="456"/>
      <c r="MQM754" s="456"/>
      <c r="MQN754" s="456"/>
      <c r="MQO754" s="456"/>
      <c r="MQP754" s="456"/>
      <c r="MQQ754" s="456"/>
      <c r="MQR754" s="456"/>
      <c r="MQS754" s="456"/>
      <c r="MQT754" s="456"/>
      <c r="MQU754" s="456"/>
      <c r="MQV754" s="456"/>
      <c r="MQW754" s="456"/>
      <c r="MQX754" s="456"/>
      <c r="MQY754" s="456"/>
      <c r="MQZ754" s="456"/>
      <c r="MRA754" s="456"/>
      <c r="MRB754" s="456"/>
      <c r="MRC754" s="456"/>
      <c r="MRD754" s="456"/>
      <c r="MRE754" s="456"/>
      <c r="MRF754" s="456"/>
      <c r="MRG754" s="456"/>
      <c r="MRH754" s="456"/>
      <c r="MRI754" s="456"/>
      <c r="MRJ754" s="456"/>
      <c r="MRK754" s="456"/>
      <c r="MRL754" s="456"/>
      <c r="MRM754" s="456"/>
      <c r="MRN754" s="456"/>
      <c r="MRO754" s="456"/>
      <c r="MRP754" s="456"/>
      <c r="MRQ754" s="456"/>
      <c r="MRR754" s="456"/>
      <c r="MRS754" s="456"/>
      <c r="MRT754" s="456"/>
      <c r="MRU754" s="456"/>
      <c r="MRV754" s="456"/>
      <c r="MRW754" s="456"/>
      <c r="MRX754" s="456"/>
      <c r="MRY754" s="456"/>
      <c r="MRZ754" s="456"/>
      <c r="MSA754" s="456"/>
      <c r="MSB754" s="456"/>
      <c r="MSC754" s="456"/>
      <c r="MSD754" s="456"/>
      <c r="MSE754" s="456"/>
      <c r="MSF754" s="456"/>
      <c r="MSG754" s="456"/>
      <c r="MSH754" s="456"/>
      <c r="MSI754" s="456"/>
      <c r="MSJ754" s="456"/>
      <c r="MSK754" s="456"/>
      <c r="MSL754" s="456"/>
      <c r="MSM754" s="456"/>
      <c r="MSN754" s="456"/>
      <c r="MSO754" s="456"/>
      <c r="MSP754" s="456"/>
      <c r="MSQ754" s="456"/>
      <c r="MSR754" s="456"/>
      <c r="MSS754" s="456"/>
      <c r="MST754" s="456"/>
      <c r="MSU754" s="456"/>
      <c r="MSV754" s="456"/>
      <c r="MSW754" s="456"/>
      <c r="MSX754" s="456"/>
      <c r="MSY754" s="456"/>
      <c r="MSZ754" s="456"/>
      <c r="MTA754" s="456"/>
      <c r="MTB754" s="456"/>
      <c r="MTC754" s="456"/>
      <c r="MTD754" s="456"/>
      <c r="MTE754" s="456"/>
      <c r="MTF754" s="456"/>
      <c r="MTG754" s="456"/>
      <c r="MTH754" s="456"/>
      <c r="MTI754" s="456"/>
      <c r="MTJ754" s="456"/>
      <c r="MTK754" s="456"/>
      <c r="MTL754" s="456"/>
      <c r="MTM754" s="456"/>
      <c r="MTN754" s="456"/>
      <c r="MTO754" s="456"/>
      <c r="MTP754" s="456"/>
      <c r="MTQ754" s="456"/>
      <c r="MTR754" s="456"/>
      <c r="MTS754" s="456"/>
      <c r="MTT754" s="456"/>
      <c r="MTU754" s="456"/>
      <c r="MTV754" s="456"/>
      <c r="MTW754" s="456"/>
      <c r="MTX754" s="456"/>
      <c r="MTY754" s="456"/>
      <c r="MTZ754" s="456"/>
      <c r="MUA754" s="456"/>
      <c r="MUB754" s="456"/>
      <c r="MUC754" s="456"/>
      <c r="MUD754" s="456"/>
      <c r="MUE754" s="456"/>
      <c r="MUF754" s="456"/>
      <c r="MUG754" s="456"/>
      <c r="MUH754" s="456"/>
      <c r="MUI754" s="456"/>
      <c r="MUJ754" s="456"/>
      <c r="MUK754" s="456"/>
      <c r="MUL754" s="456"/>
      <c r="MUM754" s="456"/>
      <c r="MUN754" s="456"/>
      <c r="MUO754" s="456"/>
      <c r="MUP754" s="456"/>
      <c r="MUQ754" s="456"/>
      <c r="MUR754" s="456"/>
      <c r="MUS754" s="456"/>
      <c r="MUT754" s="456"/>
      <c r="MUU754" s="456"/>
      <c r="MUV754" s="456"/>
      <c r="MUW754" s="456"/>
      <c r="MUX754" s="456"/>
      <c r="MUY754" s="456"/>
      <c r="MUZ754" s="456"/>
      <c r="MVA754" s="456"/>
      <c r="MVB754" s="456"/>
      <c r="MVC754" s="456"/>
      <c r="MVD754" s="456"/>
      <c r="MVE754" s="456"/>
      <c r="MVF754" s="456"/>
      <c r="MVG754" s="456"/>
      <c r="MVH754" s="456"/>
      <c r="MVI754" s="456"/>
      <c r="MVJ754" s="456"/>
      <c r="MVK754" s="456"/>
      <c r="MVL754" s="456"/>
      <c r="MVM754" s="456"/>
      <c r="MVN754" s="456"/>
      <c r="MVO754" s="456"/>
      <c r="MVP754" s="456"/>
      <c r="MVQ754" s="456"/>
      <c r="MVR754" s="456"/>
      <c r="MVS754" s="456"/>
      <c r="MVT754" s="456"/>
      <c r="MVU754" s="456"/>
      <c r="MVV754" s="456"/>
      <c r="MVW754" s="456"/>
      <c r="MVX754" s="456"/>
      <c r="MVY754" s="456"/>
      <c r="MVZ754" s="456"/>
      <c r="MWA754" s="456"/>
      <c r="MWB754" s="456"/>
      <c r="MWC754" s="456"/>
      <c r="MWD754" s="456"/>
      <c r="MWE754" s="456"/>
      <c r="MWF754" s="456"/>
      <c r="MWG754" s="456"/>
      <c r="MWH754" s="456"/>
      <c r="MWI754" s="456"/>
      <c r="MWJ754" s="456"/>
      <c r="MWK754" s="456"/>
      <c r="MWL754" s="456"/>
      <c r="MWM754" s="456"/>
      <c r="MWN754" s="456"/>
      <c r="MWO754" s="456"/>
      <c r="MWP754" s="456"/>
      <c r="MWQ754" s="456"/>
      <c r="MWR754" s="456"/>
      <c r="MWS754" s="456"/>
      <c r="MWT754" s="456"/>
      <c r="MWU754" s="456"/>
      <c r="MWV754" s="456"/>
      <c r="MWW754" s="456"/>
      <c r="MWX754" s="456"/>
      <c r="MWY754" s="456"/>
      <c r="MWZ754" s="456"/>
      <c r="MXA754" s="456"/>
      <c r="MXB754" s="456"/>
      <c r="MXC754" s="456"/>
      <c r="MXD754" s="456"/>
      <c r="MXE754" s="456"/>
      <c r="MXF754" s="456"/>
      <c r="MXG754" s="456"/>
      <c r="MXH754" s="456"/>
      <c r="MXI754" s="456"/>
      <c r="MXJ754" s="456"/>
      <c r="MXK754" s="456"/>
      <c r="MXL754" s="456"/>
      <c r="MXM754" s="456"/>
      <c r="MXN754" s="456"/>
      <c r="MXO754" s="456"/>
      <c r="MXP754" s="456"/>
      <c r="MXQ754" s="456"/>
      <c r="MXR754" s="456"/>
      <c r="MXS754" s="456"/>
      <c r="MXT754" s="456"/>
      <c r="MXU754" s="456"/>
      <c r="MXV754" s="456"/>
      <c r="MXW754" s="456"/>
      <c r="MXX754" s="456"/>
      <c r="MXY754" s="456"/>
      <c r="MXZ754" s="456"/>
      <c r="MYA754" s="456"/>
      <c r="MYB754" s="456"/>
      <c r="MYC754" s="456"/>
      <c r="MYD754" s="456"/>
      <c r="MYE754" s="456"/>
      <c r="MYF754" s="456"/>
      <c r="MYG754" s="456"/>
      <c r="MYH754" s="456"/>
      <c r="MYI754" s="456"/>
      <c r="MYJ754" s="456"/>
      <c r="MYK754" s="456"/>
      <c r="MYL754" s="456"/>
      <c r="MYM754" s="456"/>
      <c r="MYN754" s="456"/>
      <c r="MYO754" s="456"/>
      <c r="MYP754" s="456"/>
      <c r="MYQ754" s="456"/>
      <c r="MYR754" s="456"/>
      <c r="MYS754" s="456"/>
      <c r="MYT754" s="456"/>
      <c r="MYU754" s="456"/>
      <c r="MYV754" s="456"/>
      <c r="MYW754" s="456"/>
      <c r="MYX754" s="456"/>
      <c r="MYY754" s="456"/>
      <c r="MYZ754" s="456"/>
      <c r="MZA754" s="456"/>
      <c r="MZB754" s="456"/>
      <c r="MZC754" s="456"/>
      <c r="MZD754" s="456"/>
      <c r="MZE754" s="456"/>
      <c r="MZF754" s="456"/>
      <c r="MZG754" s="456"/>
      <c r="MZH754" s="456"/>
      <c r="MZI754" s="456"/>
      <c r="MZJ754" s="456"/>
      <c r="MZK754" s="456"/>
      <c r="MZL754" s="456"/>
      <c r="MZM754" s="456"/>
      <c r="MZN754" s="456"/>
      <c r="MZO754" s="456"/>
      <c r="MZP754" s="456"/>
      <c r="MZQ754" s="456"/>
      <c r="MZR754" s="456"/>
      <c r="MZS754" s="456"/>
      <c r="MZT754" s="456"/>
      <c r="MZU754" s="456"/>
      <c r="MZV754" s="456"/>
      <c r="MZW754" s="456"/>
      <c r="MZX754" s="456"/>
      <c r="MZY754" s="456"/>
      <c r="MZZ754" s="456"/>
      <c r="NAA754" s="456"/>
      <c r="NAB754" s="456"/>
      <c r="NAC754" s="456"/>
      <c r="NAD754" s="456"/>
      <c r="NAE754" s="456"/>
      <c r="NAF754" s="456"/>
      <c r="NAG754" s="456"/>
      <c r="NAH754" s="456"/>
      <c r="NAI754" s="456"/>
      <c r="NAJ754" s="456"/>
      <c r="NAK754" s="456"/>
      <c r="NAL754" s="456"/>
      <c r="NAM754" s="456"/>
      <c r="NAN754" s="456"/>
      <c r="NAO754" s="456"/>
      <c r="NAP754" s="456"/>
      <c r="NAQ754" s="456"/>
      <c r="NAR754" s="456"/>
      <c r="NAS754" s="456"/>
      <c r="NAT754" s="456"/>
      <c r="NAU754" s="456"/>
      <c r="NAV754" s="456"/>
      <c r="NAW754" s="456"/>
      <c r="NAX754" s="456"/>
      <c r="NAY754" s="456"/>
      <c r="NAZ754" s="456"/>
      <c r="NBA754" s="456"/>
      <c r="NBB754" s="456"/>
      <c r="NBC754" s="456"/>
      <c r="NBD754" s="456"/>
      <c r="NBE754" s="456"/>
      <c r="NBF754" s="456"/>
      <c r="NBG754" s="456"/>
      <c r="NBH754" s="456"/>
      <c r="NBI754" s="456"/>
      <c r="NBJ754" s="456"/>
      <c r="NBK754" s="456"/>
      <c r="NBL754" s="456"/>
      <c r="NBM754" s="456"/>
      <c r="NBN754" s="456"/>
      <c r="NBO754" s="456"/>
      <c r="NBP754" s="456"/>
      <c r="NBQ754" s="456"/>
      <c r="NBR754" s="456"/>
      <c r="NBS754" s="456"/>
      <c r="NBT754" s="456"/>
      <c r="NBU754" s="456"/>
      <c r="NBV754" s="456"/>
      <c r="NBW754" s="456"/>
      <c r="NBX754" s="456"/>
      <c r="NBY754" s="456"/>
      <c r="NBZ754" s="456"/>
      <c r="NCA754" s="456"/>
      <c r="NCB754" s="456"/>
      <c r="NCC754" s="456"/>
      <c r="NCD754" s="456"/>
      <c r="NCE754" s="456"/>
      <c r="NCF754" s="456"/>
      <c r="NCG754" s="456"/>
      <c r="NCH754" s="456"/>
      <c r="NCI754" s="456"/>
      <c r="NCJ754" s="456"/>
      <c r="NCK754" s="456"/>
      <c r="NCL754" s="456"/>
      <c r="NCM754" s="456"/>
      <c r="NCN754" s="456"/>
      <c r="NCO754" s="456"/>
      <c r="NCP754" s="456"/>
      <c r="NCQ754" s="456"/>
      <c r="NCR754" s="456"/>
      <c r="NCS754" s="456"/>
      <c r="NCT754" s="456"/>
      <c r="NCU754" s="456"/>
      <c r="NCV754" s="456"/>
      <c r="NCW754" s="456"/>
      <c r="NCX754" s="456"/>
      <c r="NCY754" s="456"/>
      <c r="NCZ754" s="456"/>
      <c r="NDA754" s="456"/>
      <c r="NDB754" s="456"/>
      <c r="NDC754" s="456"/>
      <c r="NDD754" s="456"/>
      <c r="NDE754" s="456"/>
      <c r="NDF754" s="456"/>
      <c r="NDG754" s="456"/>
      <c r="NDH754" s="456"/>
      <c r="NDI754" s="456"/>
      <c r="NDJ754" s="456"/>
      <c r="NDK754" s="456"/>
      <c r="NDL754" s="456"/>
      <c r="NDM754" s="456"/>
      <c r="NDN754" s="456"/>
      <c r="NDO754" s="456"/>
      <c r="NDP754" s="456"/>
      <c r="NDQ754" s="456"/>
      <c r="NDR754" s="456"/>
      <c r="NDS754" s="456"/>
      <c r="NDT754" s="456"/>
      <c r="NDU754" s="456"/>
      <c r="NDV754" s="456"/>
      <c r="NDW754" s="456"/>
      <c r="NDX754" s="456"/>
      <c r="NDY754" s="456"/>
      <c r="NDZ754" s="456"/>
      <c r="NEA754" s="456"/>
      <c r="NEB754" s="456"/>
      <c r="NEC754" s="456"/>
      <c r="NED754" s="456"/>
      <c r="NEE754" s="456"/>
      <c r="NEF754" s="456"/>
      <c r="NEG754" s="456"/>
      <c r="NEH754" s="456"/>
      <c r="NEI754" s="456"/>
      <c r="NEJ754" s="456"/>
      <c r="NEK754" s="456"/>
      <c r="NEL754" s="456"/>
      <c r="NEM754" s="456"/>
      <c r="NEN754" s="456"/>
      <c r="NEO754" s="456"/>
      <c r="NEP754" s="456"/>
      <c r="NEQ754" s="456"/>
      <c r="NER754" s="456"/>
      <c r="NES754" s="456"/>
      <c r="NET754" s="456"/>
      <c r="NEU754" s="456"/>
      <c r="NEV754" s="456"/>
      <c r="NEW754" s="456"/>
      <c r="NEX754" s="456"/>
      <c r="NEY754" s="456"/>
      <c r="NEZ754" s="456"/>
      <c r="NFA754" s="456"/>
      <c r="NFB754" s="456"/>
      <c r="NFC754" s="456"/>
      <c r="NFD754" s="456"/>
      <c r="NFE754" s="456"/>
      <c r="NFF754" s="456"/>
      <c r="NFG754" s="456"/>
      <c r="NFH754" s="456"/>
      <c r="NFI754" s="456"/>
      <c r="NFJ754" s="456"/>
      <c r="NFK754" s="456"/>
      <c r="NFL754" s="456"/>
      <c r="NFM754" s="456"/>
      <c r="NFN754" s="456"/>
      <c r="NFO754" s="456"/>
      <c r="NFP754" s="456"/>
      <c r="NFQ754" s="456"/>
      <c r="NFR754" s="456"/>
      <c r="NFS754" s="456"/>
      <c r="NFT754" s="456"/>
      <c r="NFU754" s="456"/>
      <c r="NFV754" s="456"/>
      <c r="NFW754" s="456"/>
      <c r="NFX754" s="456"/>
      <c r="NFY754" s="456"/>
      <c r="NFZ754" s="456"/>
      <c r="NGA754" s="456"/>
      <c r="NGB754" s="456"/>
      <c r="NGC754" s="456"/>
      <c r="NGD754" s="456"/>
      <c r="NGE754" s="456"/>
      <c r="NGF754" s="456"/>
      <c r="NGG754" s="456"/>
      <c r="NGH754" s="456"/>
      <c r="NGI754" s="456"/>
      <c r="NGJ754" s="456"/>
      <c r="NGK754" s="456"/>
      <c r="NGL754" s="456"/>
      <c r="NGM754" s="456"/>
      <c r="NGN754" s="456"/>
      <c r="NGO754" s="456"/>
      <c r="NGP754" s="456"/>
      <c r="NGQ754" s="456"/>
      <c r="NGR754" s="456"/>
      <c r="NGS754" s="456"/>
      <c r="NGT754" s="456"/>
      <c r="NGU754" s="456"/>
      <c r="NGV754" s="456"/>
      <c r="NGW754" s="456"/>
      <c r="NGX754" s="456"/>
      <c r="NGY754" s="456"/>
      <c r="NGZ754" s="456"/>
      <c r="NHA754" s="456"/>
      <c r="NHB754" s="456"/>
      <c r="NHC754" s="456"/>
      <c r="NHD754" s="456"/>
      <c r="NHE754" s="456"/>
      <c r="NHF754" s="456"/>
      <c r="NHG754" s="456"/>
      <c r="NHH754" s="456"/>
      <c r="NHI754" s="456"/>
      <c r="NHJ754" s="456"/>
      <c r="NHK754" s="456"/>
      <c r="NHL754" s="456"/>
      <c r="NHM754" s="456"/>
      <c r="NHN754" s="456"/>
      <c r="NHO754" s="456"/>
      <c r="NHP754" s="456"/>
      <c r="NHQ754" s="456"/>
      <c r="NHR754" s="456"/>
      <c r="NHS754" s="456"/>
      <c r="NHT754" s="456"/>
      <c r="NHU754" s="456"/>
      <c r="NHV754" s="456"/>
      <c r="NHW754" s="456"/>
      <c r="NHX754" s="456"/>
      <c r="NHY754" s="456"/>
      <c r="NHZ754" s="456"/>
      <c r="NIA754" s="456"/>
      <c r="NIB754" s="456"/>
      <c r="NIC754" s="456"/>
      <c r="NID754" s="456"/>
      <c r="NIE754" s="456"/>
      <c r="NIF754" s="456"/>
      <c r="NIG754" s="456"/>
      <c r="NIH754" s="456"/>
      <c r="NII754" s="456"/>
      <c r="NIJ754" s="456"/>
      <c r="NIK754" s="456"/>
      <c r="NIL754" s="456"/>
      <c r="NIM754" s="456"/>
      <c r="NIN754" s="456"/>
      <c r="NIO754" s="456"/>
      <c r="NIP754" s="456"/>
      <c r="NIQ754" s="456"/>
      <c r="NIR754" s="456"/>
      <c r="NIS754" s="456"/>
      <c r="NIT754" s="456"/>
      <c r="NIU754" s="456"/>
      <c r="NIV754" s="456"/>
      <c r="NIW754" s="456"/>
      <c r="NIX754" s="456"/>
      <c r="NIY754" s="456"/>
      <c r="NIZ754" s="456"/>
      <c r="NJA754" s="456"/>
      <c r="NJB754" s="456"/>
      <c r="NJC754" s="456"/>
      <c r="NJD754" s="456"/>
      <c r="NJE754" s="456"/>
      <c r="NJF754" s="456"/>
      <c r="NJG754" s="456"/>
      <c r="NJH754" s="456"/>
      <c r="NJI754" s="456"/>
      <c r="NJJ754" s="456"/>
      <c r="NJK754" s="456"/>
      <c r="NJL754" s="456"/>
      <c r="NJM754" s="456"/>
      <c r="NJN754" s="456"/>
      <c r="NJO754" s="456"/>
      <c r="NJP754" s="456"/>
      <c r="NJQ754" s="456"/>
      <c r="NJR754" s="456"/>
      <c r="NJS754" s="456"/>
      <c r="NJT754" s="456"/>
      <c r="NJU754" s="456"/>
      <c r="NJV754" s="456"/>
      <c r="NJW754" s="456"/>
      <c r="NJX754" s="456"/>
      <c r="NJY754" s="456"/>
      <c r="NJZ754" s="456"/>
      <c r="NKA754" s="456"/>
      <c r="NKB754" s="456"/>
      <c r="NKC754" s="456"/>
      <c r="NKD754" s="456"/>
      <c r="NKE754" s="456"/>
      <c r="NKF754" s="456"/>
      <c r="NKG754" s="456"/>
      <c r="NKH754" s="456"/>
      <c r="NKI754" s="456"/>
      <c r="NKJ754" s="456"/>
      <c r="NKK754" s="456"/>
      <c r="NKL754" s="456"/>
      <c r="NKM754" s="456"/>
      <c r="NKN754" s="456"/>
      <c r="NKO754" s="456"/>
      <c r="NKP754" s="456"/>
      <c r="NKQ754" s="456"/>
      <c r="NKR754" s="456"/>
      <c r="NKS754" s="456"/>
      <c r="NKT754" s="456"/>
      <c r="NKU754" s="456"/>
      <c r="NKV754" s="456"/>
      <c r="NKW754" s="456"/>
      <c r="NKX754" s="456"/>
      <c r="NKY754" s="456"/>
      <c r="NKZ754" s="456"/>
      <c r="NLA754" s="456"/>
      <c r="NLB754" s="456"/>
      <c r="NLC754" s="456"/>
      <c r="NLD754" s="456"/>
      <c r="NLE754" s="456"/>
      <c r="NLF754" s="456"/>
      <c r="NLG754" s="456"/>
      <c r="NLH754" s="456"/>
      <c r="NLI754" s="456"/>
      <c r="NLJ754" s="456"/>
      <c r="NLK754" s="456"/>
      <c r="NLL754" s="456"/>
      <c r="NLM754" s="456"/>
      <c r="NLN754" s="456"/>
      <c r="NLO754" s="456"/>
      <c r="NLP754" s="456"/>
      <c r="NLQ754" s="456"/>
      <c r="NLR754" s="456"/>
      <c r="NLS754" s="456"/>
      <c r="NLT754" s="456"/>
      <c r="NLU754" s="456"/>
      <c r="NLV754" s="456"/>
      <c r="NLW754" s="456"/>
      <c r="NLX754" s="456"/>
      <c r="NLY754" s="456"/>
      <c r="NLZ754" s="456"/>
      <c r="NMA754" s="456"/>
      <c r="NMB754" s="456"/>
      <c r="NMC754" s="456"/>
      <c r="NMD754" s="456"/>
      <c r="NME754" s="456"/>
      <c r="NMF754" s="456"/>
      <c r="NMG754" s="456"/>
      <c r="NMH754" s="456"/>
      <c r="NMI754" s="456"/>
      <c r="NMJ754" s="456"/>
      <c r="NMK754" s="456"/>
      <c r="NML754" s="456"/>
      <c r="NMM754" s="456"/>
      <c r="NMN754" s="456"/>
      <c r="NMO754" s="456"/>
      <c r="NMP754" s="456"/>
      <c r="NMQ754" s="456"/>
      <c r="NMR754" s="456"/>
      <c r="NMS754" s="456"/>
      <c r="NMT754" s="456"/>
      <c r="NMU754" s="456"/>
      <c r="NMV754" s="456"/>
      <c r="NMW754" s="456"/>
      <c r="NMX754" s="456"/>
      <c r="NMY754" s="456"/>
      <c r="NMZ754" s="456"/>
      <c r="NNA754" s="456"/>
      <c r="NNB754" s="456"/>
      <c r="NNC754" s="456"/>
      <c r="NND754" s="456"/>
      <c r="NNE754" s="456"/>
      <c r="NNF754" s="456"/>
      <c r="NNG754" s="456"/>
      <c r="NNH754" s="456"/>
      <c r="NNI754" s="456"/>
      <c r="NNJ754" s="456"/>
      <c r="NNK754" s="456"/>
      <c r="NNL754" s="456"/>
      <c r="NNM754" s="456"/>
      <c r="NNN754" s="456"/>
      <c r="NNO754" s="456"/>
      <c r="NNP754" s="456"/>
      <c r="NNQ754" s="456"/>
      <c r="NNR754" s="456"/>
      <c r="NNS754" s="456"/>
      <c r="NNT754" s="456"/>
      <c r="NNU754" s="456"/>
      <c r="NNV754" s="456"/>
      <c r="NNW754" s="456"/>
      <c r="NNX754" s="456"/>
      <c r="NNY754" s="456"/>
      <c r="NNZ754" s="456"/>
      <c r="NOA754" s="456"/>
      <c r="NOB754" s="456"/>
      <c r="NOC754" s="456"/>
      <c r="NOD754" s="456"/>
      <c r="NOE754" s="456"/>
      <c r="NOF754" s="456"/>
      <c r="NOG754" s="456"/>
      <c r="NOH754" s="456"/>
      <c r="NOI754" s="456"/>
      <c r="NOJ754" s="456"/>
      <c r="NOK754" s="456"/>
      <c r="NOL754" s="456"/>
      <c r="NOM754" s="456"/>
      <c r="NON754" s="456"/>
      <c r="NOO754" s="456"/>
      <c r="NOP754" s="456"/>
      <c r="NOQ754" s="456"/>
      <c r="NOR754" s="456"/>
      <c r="NOS754" s="456"/>
      <c r="NOT754" s="456"/>
      <c r="NOU754" s="456"/>
      <c r="NOV754" s="456"/>
      <c r="NOW754" s="456"/>
      <c r="NOX754" s="456"/>
      <c r="NOY754" s="456"/>
      <c r="NOZ754" s="456"/>
      <c r="NPA754" s="456"/>
      <c r="NPB754" s="456"/>
      <c r="NPC754" s="456"/>
      <c r="NPD754" s="456"/>
      <c r="NPE754" s="456"/>
      <c r="NPF754" s="456"/>
      <c r="NPG754" s="456"/>
      <c r="NPH754" s="456"/>
      <c r="NPI754" s="456"/>
      <c r="NPJ754" s="456"/>
      <c r="NPK754" s="456"/>
      <c r="NPL754" s="456"/>
      <c r="NPM754" s="456"/>
      <c r="NPN754" s="456"/>
      <c r="NPO754" s="456"/>
      <c r="NPP754" s="456"/>
      <c r="NPQ754" s="456"/>
      <c r="NPR754" s="456"/>
      <c r="NPS754" s="456"/>
      <c r="NPT754" s="456"/>
      <c r="NPU754" s="456"/>
      <c r="NPV754" s="456"/>
      <c r="NPW754" s="456"/>
      <c r="NPX754" s="456"/>
      <c r="NPY754" s="456"/>
      <c r="NPZ754" s="456"/>
      <c r="NQA754" s="456"/>
      <c r="NQB754" s="456"/>
      <c r="NQC754" s="456"/>
      <c r="NQD754" s="456"/>
      <c r="NQE754" s="456"/>
      <c r="NQF754" s="456"/>
      <c r="NQG754" s="456"/>
      <c r="NQH754" s="456"/>
      <c r="NQI754" s="456"/>
      <c r="NQJ754" s="456"/>
      <c r="NQK754" s="456"/>
      <c r="NQL754" s="456"/>
      <c r="NQM754" s="456"/>
      <c r="NQN754" s="456"/>
      <c r="NQO754" s="456"/>
      <c r="NQP754" s="456"/>
      <c r="NQQ754" s="456"/>
      <c r="NQR754" s="456"/>
      <c r="NQS754" s="456"/>
      <c r="NQT754" s="456"/>
      <c r="NQU754" s="456"/>
      <c r="NQV754" s="456"/>
      <c r="NQW754" s="456"/>
      <c r="NQX754" s="456"/>
      <c r="NQY754" s="456"/>
      <c r="NQZ754" s="456"/>
      <c r="NRA754" s="456"/>
      <c r="NRB754" s="456"/>
      <c r="NRC754" s="456"/>
      <c r="NRD754" s="456"/>
      <c r="NRE754" s="456"/>
      <c r="NRF754" s="456"/>
      <c r="NRG754" s="456"/>
      <c r="NRH754" s="456"/>
      <c r="NRI754" s="456"/>
      <c r="NRJ754" s="456"/>
      <c r="NRK754" s="456"/>
      <c r="NRL754" s="456"/>
      <c r="NRM754" s="456"/>
      <c r="NRN754" s="456"/>
      <c r="NRO754" s="456"/>
      <c r="NRP754" s="456"/>
      <c r="NRQ754" s="456"/>
      <c r="NRR754" s="456"/>
      <c r="NRS754" s="456"/>
      <c r="NRT754" s="456"/>
      <c r="NRU754" s="456"/>
      <c r="NRV754" s="456"/>
      <c r="NRW754" s="456"/>
      <c r="NRX754" s="456"/>
      <c r="NRY754" s="456"/>
      <c r="NRZ754" s="456"/>
      <c r="NSA754" s="456"/>
      <c r="NSB754" s="456"/>
      <c r="NSC754" s="456"/>
      <c r="NSD754" s="456"/>
      <c r="NSE754" s="456"/>
      <c r="NSF754" s="456"/>
      <c r="NSG754" s="456"/>
      <c r="NSH754" s="456"/>
      <c r="NSI754" s="456"/>
      <c r="NSJ754" s="456"/>
      <c r="NSK754" s="456"/>
      <c r="NSL754" s="456"/>
      <c r="NSM754" s="456"/>
      <c r="NSN754" s="456"/>
      <c r="NSO754" s="456"/>
      <c r="NSP754" s="456"/>
      <c r="NSQ754" s="456"/>
      <c r="NSR754" s="456"/>
      <c r="NSS754" s="456"/>
      <c r="NST754" s="456"/>
      <c r="NSU754" s="456"/>
      <c r="NSV754" s="456"/>
      <c r="NSW754" s="456"/>
      <c r="NSX754" s="456"/>
      <c r="NSY754" s="456"/>
      <c r="NSZ754" s="456"/>
      <c r="NTA754" s="456"/>
      <c r="NTB754" s="456"/>
      <c r="NTC754" s="456"/>
      <c r="NTD754" s="456"/>
      <c r="NTE754" s="456"/>
      <c r="NTF754" s="456"/>
      <c r="NTG754" s="456"/>
      <c r="NTH754" s="456"/>
      <c r="NTI754" s="456"/>
      <c r="NTJ754" s="456"/>
      <c r="NTK754" s="456"/>
      <c r="NTL754" s="456"/>
      <c r="NTM754" s="456"/>
      <c r="NTN754" s="456"/>
      <c r="NTO754" s="456"/>
      <c r="NTP754" s="456"/>
      <c r="NTQ754" s="456"/>
      <c r="NTR754" s="456"/>
      <c r="NTS754" s="456"/>
      <c r="NTT754" s="456"/>
      <c r="NTU754" s="456"/>
      <c r="NTV754" s="456"/>
      <c r="NTW754" s="456"/>
      <c r="NTX754" s="456"/>
      <c r="NTY754" s="456"/>
      <c r="NTZ754" s="456"/>
      <c r="NUA754" s="456"/>
      <c r="NUB754" s="456"/>
      <c r="NUC754" s="456"/>
      <c r="NUD754" s="456"/>
      <c r="NUE754" s="456"/>
      <c r="NUF754" s="456"/>
      <c r="NUG754" s="456"/>
      <c r="NUH754" s="456"/>
      <c r="NUI754" s="456"/>
      <c r="NUJ754" s="456"/>
      <c r="NUK754" s="456"/>
      <c r="NUL754" s="456"/>
      <c r="NUM754" s="456"/>
      <c r="NUN754" s="456"/>
      <c r="NUO754" s="456"/>
      <c r="NUP754" s="456"/>
      <c r="NUQ754" s="456"/>
      <c r="NUR754" s="456"/>
      <c r="NUS754" s="456"/>
      <c r="NUT754" s="456"/>
      <c r="NUU754" s="456"/>
      <c r="NUV754" s="456"/>
      <c r="NUW754" s="456"/>
      <c r="NUX754" s="456"/>
      <c r="NUY754" s="456"/>
      <c r="NUZ754" s="456"/>
      <c r="NVA754" s="456"/>
      <c r="NVB754" s="456"/>
      <c r="NVC754" s="456"/>
      <c r="NVD754" s="456"/>
      <c r="NVE754" s="456"/>
      <c r="NVF754" s="456"/>
      <c r="NVG754" s="456"/>
      <c r="NVH754" s="456"/>
      <c r="NVI754" s="456"/>
      <c r="NVJ754" s="456"/>
      <c r="NVK754" s="456"/>
      <c r="NVL754" s="456"/>
      <c r="NVM754" s="456"/>
      <c r="NVN754" s="456"/>
      <c r="NVO754" s="456"/>
      <c r="NVP754" s="456"/>
      <c r="NVQ754" s="456"/>
      <c r="NVR754" s="456"/>
      <c r="NVS754" s="456"/>
      <c r="NVT754" s="456"/>
      <c r="NVU754" s="456"/>
      <c r="NVV754" s="456"/>
      <c r="NVW754" s="456"/>
      <c r="NVX754" s="456"/>
      <c r="NVY754" s="456"/>
      <c r="NVZ754" s="456"/>
      <c r="NWA754" s="456"/>
      <c r="NWB754" s="456"/>
      <c r="NWC754" s="456"/>
      <c r="NWD754" s="456"/>
      <c r="NWE754" s="456"/>
      <c r="NWF754" s="456"/>
      <c r="NWG754" s="456"/>
      <c r="NWH754" s="456"/>
      <c r="NWI754" s="456"/>
      <c r="NWJ754" s="456"/>
      <c r="NWK754" s="456"/>
      <c r="NWL754" s="456"/>
      <c r="NWM754" s="456"/>
      <c r="NWN754" s="456"/>
      <c r="NWO754" s="456"/>
      <c r="NWP754" s="456"/>
      <c r="NWQ754" s="456"/>
      <c r="NWR754" s="456"/>
      <c r="NWS754" s="456"/>
      <c r="NWT754" s="456"/>
      <c r="NWU754" s="456"/>
      <c r="NWV754" s="456"/>
      <c r="NWW754" s="456"/>
      <c r="NWX754" s="456"/>
      <c r="NWY754" s="456"/>
      <c r="NWZ754" s="456"/>
      <c r="NXA754" s="456"/>
      <c r="NXB754" s="456"/>
      <c r="NXC754" s="456"/>
      <c r="NXD754" s="456"/>
      <c r="NXE754" s="456"/>
      <c r="NXF754" s="456"/>
      <c r="NXG754" s="456"/>
      <c r="NXH754" s="456"/>
      <c r="NXI754" s="456"/>
      <c r="NXJ754" s="456"/>
      <c r="NXK754" s="456"/>
      <c r="NXL754" s="456"/>
      <c r="NXM754" s="456"/>
      <c r="NXN754" s="456"/>
      <c r="NXO754" s="456"/>
      <c r="NXP754" s="456"/>
      <c r="NXQ754" s="456"/>
      <c r="NXR754" s="456"/>
      <c r="NXS754" s="456"/>
      <c r="NXT754" s="456"/>
      <c r="NXU754" s="456"/>
      <c r="NXV754" s="456"/>
      <c r="NXW754" s="456"/>
      <c r="NXX754" s="456"/>
      <c r="NXY754" s="456"/>
      <c r="NXZ754" s="456"/>
      <c r="NYA754" s="456"/>
      <c r="NYB754" s="456"/>
      <c r="NYC754" s="456"/>
      <c r="NYD754" s="456"/>
      <c r="NYE754" s="456"/>
      <c r="NYF754" s="456"/>
      <c r="NYG754" s="456"/>
      <c r="NYH754" s="456"/>
      <c r="NYI754" s="456"/>
      <c r="NYJ754" s="456"/>
      <c r="NYK754" s="456"/>
      <c r="NYL754" s="456"/>
      <c r="NYM754" s="456"/>
      <c r="NYN754" s="456"/>
      <c r="NYO754" s="456"/>
      <c r="NYP754" s="456"/>
      <c r="NYQ754" s="456"/>
      <c r="NYR754" s="456"/>
      <c r="NYS754" s="456"/>
      <c r="NYT754" s="456"/>
      <c r="NYU754" s="456"/>
      <c r="NYV754" s="456"/>
      <c r="NYW754" s="456"/>
      <c r="NYX754" s="456"/>
      <c r="NYY754" s="456"/>
      <c r="NYZ754" s="456"/>
      <c r="NZA754" s="456"/>
      <c r="NZB754" s="456"/>
      <c r="NZC754" s="456"/>
      <c r="NZD754" s="456"/>
      <c r="NZE754" s="456"/>
      <c r="NZF754" s="456"/>
      <c r="NZG754" s="456"/>
      <c r="NZH754" s="456"/>
      <c r="NZI754" s="456"/>
      <c r="NZJ754" s="456"/>
      <c r="NZK754" s="456"/>
      <c r="NZL754" s="456"/>
      <c r="NZM754" s="456"/>
      <c r="NZN754" s="456"/>
      <c r="NZO754" s="456"/>
      <c r="NZP754" s="456"/>
      <c r="NZQ754" s="456"/>
      <c r="NZR754" s="456"/>
      <c r="NZS754" s="456"/>
      <c r="NZT754" s="456"/>
      <c r="NZU754" s="456"/>
      <c r="NZV754" s="456"/>
      <c r="NZW754" s="456"/>
      <c r="NZX754" s="456"/>
      <c r="NZY754" s="456"/>
      <c r="NZZ754" s="456"/>
      <c r="OAA754" s="456"/>
      <c r="OAB754" s="456"/>
      <c r="OAC754" s="456"/>
      <c r="OAD754" s="456"/>
      <c r="OAE754" s="456"/>
      <c r="OAF754" s="456"/>
      <c r="OAG754" s="456"/>
      <c r="OAH754" s="456"/>
      <c r="OAI754" s="456"/>
      <c r="OAJ754" s="456"/>
      <c r="OAK754" s="456"/>
      <c r="OAL754" s="456"/>
      <c r="OAM754" s="456"/>
      <c r="OAN754" s="456"/>
      <c r="OAO754" s="456"/>
      <c r="OAP754" s="456"/>
      <c r="OAQ754" s="456"/>
      <c r="OAR754" s="456"/>
      <c r="OAS754" s="456"/>
      <c r="OAT754" s="456"/>
      <c r="OAU754" s="456"/>
      <c r="OAV754" s="456"/>
      <c r="OAW754" s="456"/>
      <c r="OAX754" s="456"/>
      <c r="OAY754" s="456"/>
      <c r="OAZ754" s="456"/>
      <c r="OBA754" s="456"/>
      <c r="OBB754" s="456"/>
      <c r="OBC754" s="456"/>
      <c r="OBD754" s="456"/>
      <c r="OBE754" s="456"/>
      <c r="OBF754" s="456"/>
      <c r="OBG754" s="456"/>
      <c r="OBH754" s="456"/>
      <c r="OBI754" s="456"/>
      <c r="OBJ754" s="456"/>
      <c r="OBK754" s="456"/>
      <c r="OBL754" s="456"/>
      <c r="OBM754" s="456"/>
      <c r="OBN754" s="456"/>
      <c r="OBO754" s="456"/>
      <c r="OBP754" s="456"/>
      <c r="OBQ754" s="456"/>
      <c r="OBR754" s="456"/>
      <c r="OBS754" s="456"/>
      <c r="OBT754" s="456"/>
      <c r="OBU754" s="456"/>
      <c r="OBV754" s="456"/>
      <c r="OBW754" s="456"/>
      <c r="OBX754" s="456"/>
      <c r="OBY754" s="456"/>
      <c r="OBZ754" s="456"/>
      <c r="OCA754" s="456"/>
      <c r="OCB754" s="456"/>
      <c r="OCC754" s="456"/>
      <c r="OCD754" s="456"/>
      <c r="OCE754" s="456"/>
      <c r="OCF754" s="456"/>
      <c r="OCG754" s="456"/>
      <c r="OCH754" s="456"/>
      <c r="OCI754" s="456"/>
      <c r="OCJ754" s="456"/>
      <c r="OCK754" s="456"/>
      <c r="OCL754" s="456"/>
      <c r="OCM754" s="456"/>
      <c r="OCN754" s="456"/>
      <c r="OCO754" s="456"/>
      <c r="OCP754" s="456"/>
      <c r="OCQ754" s="456"/>
      <c r="OCR754" s="456"/>
      <c r="OCS754" s="456"/>
      <c r="OCT754" s="456"/>
      <c r="OCU754" s="456"/>
      <c r="OCV754" s="456"/>
      <c r="OCW754" s="456"/>
      <c r="OCX754" s="456"/>
      <c r="OCY754" s="456"/>
      <c r="OCZ754" s="456"/>
      <c r="ODA754" s="456"/>
      <c r="ODB754" s="456"/>
      <c r="ODC754" s="456"/>
      <c r="ODD754" s="456"/>
      <c r="ODE754" s="456"/>
      <c r="ODF754" s="456"/>
      <c r="ODG754" s="456"/>
      <c r="ODH754" s="456"/>
      <c r="ODI754" s="456"/>
      <c r="ODJ754" s="456"/>
      <c r="ODK754" s="456"/>
      <c r="ODL754" s="456"/>
      <c r="ODM754" s="456"/>
      <c r="ODN754" s="456"/>
      <c r="ODO754" s="456"/>
      <c r="ODP754" s="456"/>
      <c r="ODQ754" s="456"/>
      <c r="ODR754" s="456"/>
      <c r="ODS754" s="456"/>
      <c r="ODT754" s="456"/>
      <c r="ODU754" s="456"/>
      <c r="ODV754" s="456"/>
      <c r="ODW754" s="456"/>
      <c r="ODX754" s="456"/>
      <c r="ODY754" s="456"/>
      <c r="ODZ754" s="456"/>
      <c r="OEA754" s="456"/>
      <c r="OEB754" s="456"/>
      <c r="OEC754" s="456"/>
      <c r="OED754" s="456"/>
      <c r="OEE754" s="456"/>
      <c r="OEF754" s="456"/>
      <c r="OEG754" s="456"/>
      <c r="OEH754" s="456"/>
      <c r="OEI754" s="456"/>
      <c r="OEJ754" s="456"/>
      <c r="OEK754" s="456"/>
      <c r="OEL754" s="456"/>
      <c r="OEM754" s="456"/>
      <c r="OEN754" s="456"/>
      <c r="OEO754" s="456"/>
      <c r="OEP754" s="456"/>
      <c r="OEQ754" s="456"/>
      <c r="OER754" s="456"/>
      <c r="OES754" s="456"/>
      <c r="OET754" s="456"/>
      <c r="OEU754" s="456"/>
      <c r="OEV754" s="456"/>
      <c r="OEW754" s="456"/>
      <c r="OEX754" s="456"/>
      <c r="OEY754" s="456"/>
      <c r="OEZ754" s="456"/>
      <c r="OFA754" s="456"/>
      <c r="OFB754" s="456"/>
      <c r="OFC754" s="456"/>
      <c r="OFD754" s="456"/>
      <c r="OFE754" s="456"/>
      <c r="OFF754" s="456"/>
      <c r="OFG754" s="456"/>
      <c r="OFH754" s="456"/>
      <c r="OFI754" s="456"/>
      <c r="OFJ754" s="456"/>
      <c r="OFK754" s="456"/>
      <c r="OFL754" s="456"/>
      <c r="OFM754" s="456"/>
      <c r="OFN754" s="456"/>
      <c r="OFO754" s="456"/>
      <c r="OFP754" s="456"/>
      <c r="OFQ754" s="456"/>
      <c r="OFR754" s="456"/>
      <c r="OFS754" s="456"/>
      <c r="OFT754" s="456"/>
      <c r="OFU754" s="456"/>
      <c r="OFV754" s="456"/>
      <c r="OFW754" s="456"/>
      <c r="OFX754" s="456"/>
      <c r="OFY754" s="456"/>
      <c r="OFZ754" s="456"/>
      <c r="OGA754" s="456"/>
      <c r="OGB754" s="456"/>
      <c r="OGC754" s="456"/>
      <c r="OGD754" s="456"/>
      <c r="OGE754" s="456"/>
      <c r="OGF754" s="456"/>
      <c r="OGG754" s="456"/>
      <c r="OGH754" s="456"/>
      <c r="OGI754" s="456"/>
      <c r="OGJ754" s="456"/>
      <c r="OGK754" s="456"/>
      <c r="OGL754" s="456"/>
      <c r="OGM754" s="456"/>
      <c r="OGN754" s="456"/>
      <c r="OGO754" s="456"/>
      <c r="OGP754" s="456"/>
      <c r="OGQ754" s="456"/>
      <c r="OGR754" s="456"/>
      <c r="OGS754" s="456"/>
      <c r="OGT754" s="456"/>
      <c r="OGU754" s="456"/>
      <c r="OGV754" s="456"/>
      <c r="OGW754" s="456"/>
      <c r="OGX754" s="456"/>
      <c r="OGY754" s="456"/>
      <c r="OGZ754" s="456"/>
      <c r="OHA754" s="456"/>
      <c r="OHB754" s="456"/>
      <c r="OHC754" s="456"/>
      <c r="OHD754" s="456"/>
      <c r="OHE754" s="456"/>
      <c r="OHF754" s="456"/>
      <c r="OHG754" s="456"/>
      <c r="OHH754" s="456"/>
      <c r="OHI754" s="456"/>
      <c r="OHJ754" s="456"/>
      <c r="OHK754" s="456"/>
      <c r="OHL754" s="456"/>
      <c r="OHM754" s="456"/>
      <c r="OHN754" s="456"/>
      <c r="OHO754" s="456"/>
      <c r="OHP754" s="456"/>
      <c r="OHQ754" s="456"/>
      <c r="OHR754" s="456"/>
      <c r="OHS754" s="456"/>
      <c r="OHT754" s="456"/>
      <c r="OHU754" s="456"/>
      <c r="OHV754" s="456"/>
      <c r="OHW754" s="456"/>
      <c r="OHX754" s="456"/>
      <c r="OHY754" s="456"/>
      <c r="OHZ754" s="456"/>
      <c r="OIA754" s="456"/>
      <c r="OIB754" s="456"/>
      <c r="OIC754" s="456"/>
      <c r="OID754" s="456"/>
      <c r="OIE754" s="456"/>
      <c r="OIF754" s="456"/>
      <c r="OIG754" s="456"/>
      <c r="OIH754" s="456"/>
      <c r="OII754" s="456"/>
      <c r="OIJ754" s="456"/>
      <c r="OIK754" s="456"/>
      <c r="OIL754" s="456"/>
      <c r="OIM754" s="456"/>
      <c r="OIN754" s="456"/>
      <c r="OIO754" s="456"/>
      <c r="OIP754" s="456"/>
      <c r="OIQ754" s="456"/>
      <c r="OIR754" s="456"/>
      <c r="OIS754" s="456"/>
      <c r="OIT754" s="456"/>
      <c r="OIU754" s="456"/>
      <c r="OIV754" s="456"/>
      <c r="OIW754" s="456"/>
      <c r="OIX754" s="456"/>
      <c r="OIY754" s="456"/>
      <c r="OIZ754" s="456"/>
      <c r="OJA754" s="456"/>
      <c r="OJB754" s="456"/>
      <c r="OJC754" s="456"/>
      <c r="OJD754" s="456"/>
      <c r="OJE754" s="456"/>
      <c r="OJF754" s="456"/>
      <c r="OJG754" s="456"/>
      <c r="OJH754" s="456"/>
      <c r="OJI754" s="456"/>
      <c r="OJJ754" s="456"/>
      <c r="OJK754" s="456"/>
      <c r="OJL754" s="456"/>
      <c r="OJM754" s="456"/>
      <c r="OJN754" s="456"/>
      <c r="OJO754" s="456"/>
      <c r="OJP754" s="456"/>
      <c r="OJQ754" s="456"/>
      <c r="OJR754" s="456"/>
      <c r="OJS754" s="456"/>
      <c r="OJT754" s="456"/>
      <c r="OJU754" s="456"/>
      <c r="OJV754" s="456"/>
      <c r="OJW754" s="456"/>
      <c r="OJX754" s="456"/>
      <c r="OJY754" s="456"/>
      <c r="OJZ754" s="456"/>
      <c r="OKA754" s="456"/>
      <c r="OKB754" s="456"/>
      <c r="OKC754" s="456"/>
      <c r="OKD754" s="456"/>
      <c r="OKE754" s="456"/>
      <c r="OKF754" s="456"/>
      <c r="OKG754" s="456"/>
      <c r="OKH754" s="456"/>
      <c r="OKI754" s="456"/>
      <c r="OKJ754" s="456"/>
      <c r="OKK754" s="456"/>
      <c r="OKL754" s="456"/>
      <c r="OKM754" s="456"/>
      <c r="OKN754" s="456"/>
      <c r="OKO754" s="456"/>
      <c r="OKP754" s="456"/>
      <c r="OKQ754" s="456"/>
      <c r="OKR754" s="456"/>
      <c r="OKS754" s="456"/>
      <c r="OKT754" s="456"/>
      <c r="OKU754" s="456"/>
      <c r="OKV754" s="456"/>
      <c r="OKW754" s="456"/>
      <c r="OKX754" s="456"/>
      <c r="OKY754" s="456"/>
      <c r="OKZ754" s="456"/>
      <c r="OLA754" s="456"/>
      <c r="OLB754" s="456"/>
      <c r="OLC754" s="456"/>
      <c r="OLD754" s="456"/>
      <c r="OLE754" s="456"/>
      <c r="OLF754" s="456"/>
      <c r="OLG754" s="456"/>
      <c r="OLH754" s="456"/>
      <c r="OLI754" s="456"/>
      <c r="OLJ754" s="456"/>
      <c r="OLK754" s="456"/>
      <c r="OLL754" s="456"/>
      <c r="OLM754" s="456"/>
      <c r="OLN754" s="456"/>
      <c r="OLO754" s="456"/>
      <c r="OLP754" s="456"/>
      <c r="OLQ754" s="456"/>
      <c r="OLR754" s="456"/>
      <c r="OLS754" s="456"/>
      <c r="OLT754" s="456"/>
      <c r="OLU754" s="456"/>
      <c r="OLV754" s="456"/>
      <c r="OLW754" s="456"/>
      <c r="OLX754" s="456"/>
      <c r="OLY754" s="456"/>
      <c r="OLZ754" s="456"/>
      <c r="OMA754" s="456"/>
      <c r="OMB754" s="456"/>
      <c r="OMC754" s="456"/>
      <c r="OMD754" s="456"/>
      <c r="OME754" s="456"/>
      <c r="OMF754" s="456"/>
      <c r="OMG754" s="456"/>
      <c r="OMH754" s="456"/>
      <c r="OMI754" s="456"/>
      <c r="OMJ754" s="456"/>
      <c r="OMK754" s="456"/>
      <c r="OML754" s="456"/>
      <c r="OMM754" s="456"/>
      <c r="OMN754" s="456"/>
      <c r="OMO754" s="456"/>
      <c r="OMP754" s="456"/>
      <c r="OMQ754" s="456"/>
      <c r="OMR754" s="456"/>
      <c r="OMS754" s="456"/>
      <c r="OMT754" s="456"/>
      <c r="OMU754" s="456"/>
      <c r="OMV754" s="456"/>
      <c r="OMW754" s="456"/>
      <c r="OMX754" s="456"/>
      <c r="OMY754" s="456"/>
      <c r="OMZ754" s="456"/>
      <c r="ONA754" s="456"/>
      <c r="ONB754" s="456"/>
      <c r="ONC754" s="456"/>
      <c r="OND754" s="456"/>
      <c r="ONE754" s="456"/>
      <c r="ONF754" s="456"/>
      <c r="ONG754" s="456"/>
      <c r="ONH754" s="456"/>
      <c r="ONI754" s="456"/>
      <c r="ONJ754" s="456"/>
      <c r="ONK754" s="456"/>
      <c r="ONL754" s="456"/>
      <c r="ONM754" s="456"/>
      <c r="ONN754" s="456"/>
      <c r="ONO754" s="456"/>
      <c r="ONP754" s="456"/>
      <c r="ONQ754" s="456"/>
      <c r="ONR754" s="456"/>
      <c r="ONS754" s="456"/>
      <c r="ONT754" s="456"/>
      <c r="ONU754" s="456"/>
      <c r="ONV754" s="456"/>
      <c r="ONW754" s="456"/>
      <c r="ONX754" s="456"/>
      <c r="ONY754" s="456"/>
      <c r="ONZ754" s="456"/>
      <c r="OOA754" s="456"/>
      <c r="OOB754" s="456"/>
      <c r="OOC754" s="456"/>
      <c r="OOD754" s="456"/>
      <c r="OOE754" s="456"/>
      <c r="OOF754" s="456"/>
      <c r="OOG754" s="456"/>
      <c r="OOH754" s="456"/>
      <c r="OOI754" s="456"/>
      <c r="OOJ754" s="456"/>
      <c r="OOK754" s="456"/>
      <c r="OOL754" s="456"/>
      <c r="OOM754" s="456"/>
      <c r="OON754" s="456"/>
      <c r="OOO754" s="456"/>
      <c r="OOP754" s="456"/>
      <c r="OOQ754" s="456"/>
      <c r="OOR754" s="456"/>
      <c r="OOS754" s="456"/>
      <c r="OOT754" s="456"/>
      <c r="OOU754" s="456"/>
      <c r="OOV754" s="456"/>
      <c r="OOW754" s="456"/>
      <c r="OOX754" s="456"/>
      <c r="OOY754" s="456"/>
      <c r="OOZ754" s="456"/>
      <c r="OPA754" s="456"/>
      <c r="OPB754" s="456"/>
      <c r="OPC754" s="456"/>
      <c r="OPD754" s="456"/>
      <c r="OPE754" s="456"/>
      <c r="OPF754" s="456"/>
      <c r="OPG754" s="456"/>
      <c r="OPH754" s="456"/>
      <c r="OPI754" s="456"/>
      <c r="OPJ754" s="456"/>
      <c r="OPK754" s="456"/>
      <c r="OPL754" s="456"/>
      <c r="OPM754" s="456"/>
      <c r="OPN754" s="456"/>
      <c r="OPO754" s="456"/>
      <c r="OPP754" s="456"/>
      <c r="OPQ754" s="456"/>
      <c r="OPR754" s="456"/>
      <c r="OPS754" s="456"/>
      <c r="OPT754" s="456"/>
      <c r="OPU754" s="456"/>
      <c r="OPV754" s="456"/>
      <c r="OPW754" s="456"/>
      <c r="OPX754" s="456"/>
      <c r="OPY754" s="456"/>
      <c r="OPZ754" s="456"/>
      <c r="OQA754" s="456"/>
      <c r="OQB754" s="456"/>
      <c r="OQC754" s="456"/>
      <c r="OQD754" s="456"/>
      <c r="OQE754" s="456"/>
      <c r="OQF754" s="456"/>
      <c r="OQG754" s="456"/>
      <c r="OQH754" s="456"/>
      <c r="OQI754" s="456"/>
      <c r="OQJ754" s="456"/>
      <c r="OQK754" s="456"/>
      <c r="OQL754" s="456"/>
      <c r="OQM754" s="456"/>
      <c r="OQN754" s="456"/>
      <c r="OQO754" s="456"/>
      <c r="OQP754" s="456"/>
      <c r="OQQ754" s="456"/>
      <c r="OQR754" s="456"/>
      <c r="OQS754" s="456"/>
      <c r="OQT754" s="456"/>
      <c r="OQU754" s="456"/>
      <c r="OQV754" s="456"/>
      <c r="OQW754" s="456"/>
      <c r="OQX754" s="456"/>
      <c r="OQY754" s="456"/>
      <c r="OQZ754" s="456"/>
      <c r="ORA754" s="456"/>
      <c r="ORB754" s="456"/>
      <c r="ORC754" s="456"/>
      <c r="ORD754" s="456"/>
      <c r="ORE754" s="456"/>
      <c r="ORF754" s="456"/>
      <c r="ORG754" s="456"/>
      <c r="ORH754" s="456"/>
      <c r="ORI754" s="456"/>
      <c r="ORJ754" s="456"/>
      <c r="ORK754" s="456"/>
      <c r="ORL754" s="456"/>
      <c r="ORM754" s="456"/>
      <c r="ORN754" s="456"/>
      <c r="ORO754" s="456"/>
      <c r="ORP754" s="456"/>
      <c r="ORQ754" s="456"/>
      <c r="ORR754" s="456"/>
      <c r="ORS754" s="456"/>
      <c r="ORT754" s="456"/>
      <c r="ORU754" s="456"/>
      <c r="ORV754" s="456"/>
      <c r="ORW754" s="456"/>
      <c r="ORX754" s="456"/>
      <c r="ORY754" s="456"/>
      <c r="ORZ754" s="456"/>
      <c r="OSA754" s="456"/>
      <c r="OSB754" s="456"/>
      <c r="OSC754" s="456"/>
      <c r="OSD754" s="456"/>
      <c r="OSE754" s="456"/>
      <c r="OSF754" s="456"/>
      <c r="OSG754" s="456"/>
      <c r="OSH754" s="456"/>
      <c r="OSI754" s="456"/>
      <c r="OSJ754" s="456"/>
      <c r="OSK754" s="456"/>
      <c r="OSL754" s="456"/>
      <c r="OSM754" s="456"/>
      <c r="OSN754" s="456"/>
      <c r="OSO754" s="456"/>
      <c r="OSP754" s="456"/>
      <c r="OSQ754" s="456"/>
      <c r="OSR754" s="456"/>
      <c r="OSS754" s="456"/>
      <c r="OST754" s="456"/>
      <c r="OSU754" s="456"/>
      <c r="OSV754" s="456"/>
      <c r="OSW754" s="456"/>
      <c r="OSX754" s="456"/>
      <c r="OSY754" s="456"/>
      <c r="OSZ754" s="456"/>
      <c r="OTA754" s="456"/>
      <c r="OTB754" s="456"/>
      <c r="OTC754" s="456"/>
      <c r="OTD754" s="456"/>
      <c r="OTE754" s="456"/>
      <c r="OTF754" s="456"/>
      <c r="OTG754" s="456"/>
      <c r="OTH754" s="456"/>
      <c r="OTI754" s="456"/>
      <c r="OTJ754" s="456"/>
      <c r="OTK754" s="456"/>
      <c r="OTL754" s="456"/>
      <c r="OTM754" s="456"/>
      <c r="OTN754" s="456"/>
      <c r="OTO754" s="456"/>
      <c r="OTP754" s="456"/>
      <c r="OTQ754" s="456"/>
      <c r="OTR754" s="456"/>
      <c r="OTS754" s="456"/>
      <c r="OTT754" s="456"/>
      <c r="OTU754" s="456"/>
      <c r="OTV754" s="456"/>
      <c r="OTW754" s="456"/>
      <c r="OTX754" s="456"/>
      <c r="OTY754" s="456"/>
      <c r="OTZ754" s="456"/>
      <c r="OUA754" s="456"/>
      <c r="OUB754" s="456"/>
      <c r="OUC754" s="456"/>
      <c r="OUD754" s="456"/>
      <c r="OUE754" s="456"/>
      <c r="OUF754" s="456"/>
      <c r="OUG754" s="456"/>
      <c r="OUH754" s="456"/>
      <c r="OUI754" s="456"/>
      <c r="OUJ754" s="456"/>
      <c r="OUK754" s="456"/>
      <c r="OUL754" s="456"/>
      <c r="OUM754" s="456"/>
      <c r="OUN754" s="456"/>
      <c r="OUO754" s="456"/>
      <c r="OUP754" s="456"/>
      <c r="OUQ754" s="456"/>
      <c r="OUR754" s="456"/>
      <c r="OUS754" s="456"/>
      <c r="OUT754" s="456"/>
      <c r="OUU754" s="456"/>
      <c r="OUV754" s="456"/>
      <c r="OUW754" s="456"/>
      <c r="OUX754" s="456"/>
      <c r="OUY754" s="456"/>
      <c r="OUZ754" s="456"/>
      <c r="OVA754" s="456"/>
      <c r="OVB754" s="456"/>
      <c r="OVC754" s="456"/>
      <c r="OVD754" s="456"/>
      <c r="OVE754" s="456"/>
      <c r="OVF754" s="456"/>
      <c r="OVG754" s="456"/>
      <c r="OVH754" s="456"/>
      <c r="OVI754" s="456"/>
      <c r="OVJ754" s="456"/>
      <c r="OVK754" s="456"/>
      <c r="OVL754" s="456"/>
      <c r="OVM754" s="456"/>
      <c r="OVN754" s="456"/>
      <c r="OVO754" s="456"/>
      <c r="OVP754" s="456"/>
      <c r="OVQ754" s="456"/>
      <c r="OVR754" s="456"/>
      <c r="OVS754" s="456"/>
      <c r="OVT754" s="456"/>
      <c r="OVU754" s="456"/>
      <c r="OVV754" s="456"/>
      <c r="OVW754" s="456"/>
      <c r="OVX754" s="456"/>
      <c r="OVY754" s="456"/>
      <c r="OVZ754" s="456"/>
      <c r="OWA754" s="456"/>
      <c r="OWB754" s="456"/>
      <c r="OWC754" s="456"/>
      <c r="OWD754" s="456"/>
      <c r="OWE754" s="456"/>
      <c r="OWF754" s="456"/>
      <c r="OWG754" s="456"/>
      <c r="OWH754" s="456"/>
      <c r="OWI754" s="456"/>
      <c r="OWJ754" s="456"/>
      <c r="OWK754" s="456"/>
      <c r="OWL754" s="456"/>
      <c r="OWM754" s="456"/>
      <c r="OWN754" s="456"/>
      <c r="OWO754" s="456"/>
      <c r="OWP754" s="456"/>
      <c r="OWQ754" s="456"/>
      <c r="OWR754" s="456"/>
      <c r="OWS754" s="456"/>
      <c r="OWT754" s="456"/>
      <c r="OWU754" s="456"/>
      <c r="OWV754" s="456"/>
      <c r="OWW754" s="456"/>
      <c r="OWX754" s="456"/>
      <c r="OWY754" s="456"/>
      <c r="OWZ754" s="456"/>
      <c r="OXA754" s="456"/>
      <c r="OXB754" s="456"/>
      <c r="OXC754" s="456"/>
      <c r="OXD754" s="456"/>
      <c r="OXE754" s="456"/>
      <c r="OXF754" s="456"/>
      <c r="OXG754" s="456"/>
      <c r="OXH754" s="456"/>
      <c r="OXI754" s="456"/>
      <c r="OXJ754" s="456"/>
      <c r="OXK754" s="456"/>
      <c r="OXL754" s="456"/>
      <c r="OXM754" s="456"/>
      <c r="OXN754" s="456"/>
      <c r="OXO754" s="456"/>
      <c r="OXP754" s="456"/>
      <c r="OXQ754" s="456"/>
      <c r="OXR754" s="456"/>
      <c r="OXS754" s="456"/>
      <c r="OXT754" s="456"/>
      <c r="OXU754" s="456"/>
      <c r="OXV754" s="456"/>
      <c r="OXW754" s="456"/>
      <c r="OXX754" s="456"/>
      <c r="OXY754" s="456"/>
      <c r="OXZ754" s="456"/>
      <c r="OYA754" s="456"/>
      <c r="OYB754" s="456"/>
      <c r="OYC754" s="456"/>
      <c r="OYD754" s="456"/>
      <c r="OYE754" s="456"/>
      <c r="OYF754" s="456"/>
      <c r="OYG754" s="456"/>
      <c r="OYH754" s="456"/>
      <c r="OYI754" s="456"/>
      <c r="OYJ754" s="456"/>
      <c r="OYK754" s="456"/>
      <c r="OYL754" s="456"/>
      <c r="OYM754" s="456"/>
      <c r="OYN754" s="456"/>
      <c r="OYO754" s="456"/>
      <c r="OYP754" s="456"/>
      <c r="OYQ754" s="456"/>
      <c r="OYR754" s="456"/>
      <c r="OYS754" s="456"/>
      <c r="OYT754" s="456"/>
      <c r="OYU754" s="456"/>
      <c r="OYV754" s="456"/>
      <c r="OYW754" s="456"/>
      <c r="OYX754" s="456"/>
      <c r="OYY754" s="456"/>
      <c r="OYZ754" s="456"/>
      <c r="OZA754" s="456"/>
      <c r="OZB754" s="456"/>
      <c r="OZC754" s="456"/>
      <c r="OZD754" s="456"/>
      <c r="OZE754" s="456"/>
      <c r="OZF754" s="456"/>
      <c r="OZG754" s="456"/>
      <c r="OZH754" s="456"/>
      <c r="OZI754" s="456"/>
      <c r="OZJ754" s="456"/>
      <c r="OZK754" s="456"/>
      <c r="OZL754" s="456"/>
      <c r="OZM754" s="456"/>
      <c r="OZN754" s="456"/>
      <c r="OZO754" s="456"/>
      <c r="OZP754" s="456"/>
      <c r="OZQ754" s="456"/>
      <c r="OZR754" s="456"/>
      <c r="OZS754" s="456"/>
      <c r="OZT754" s="456"/>
      <c r="OZU754" s="456"/>
      <c r="OZV754" s="456"/>
      <c r="OZW754" s="456"/>
      <c r="OZX754" s="456"/>
      <c r="OZY754" s="456"/>
      <c r="OZZ754" s="456"/>
      <c r="PAA754" s="456"/>
      <c r="PAB754" s="456"/>
      <c r="PAC754" s="456"/>
      <c r="PAD754" s="456"/>
      <c r="PAE754" s="456"/>
      <c r="PAF754" s="456"/>
      <c r="PAG754" s="456"/>
      <c r="PAH754" s="456"/>
      <c r="PAI754" s="456"/>
      <c r="PAJ754" s="456"/>
      <c r="PAK754" s="456"/>
      <c r="PAL754" s="456"/>
      <c r="PAM754" s="456"/>
      <c r="PAN754" s="456"/>
      <c r="PAO754" s="456"/>
      <c r="PAP754" s="456"/>
      <c r="PAQ754" s="456"/>
      <c r="PAR754" s="456"/>
      <c r="PAS754" s="456"/>
      <c r="PAT754" s="456"/>
      <c r="PAU754" s="456"/>
      <c r="PAV754" s="456"/>
      <c r="PAW754" s="456"/>
      <c r="PAX754" s="456"/>
      <c r="PAY754" s="456"/>
      <c r="PAZ754" s="456"/>
      <c r="PBA754" s="456"/>
      <c r="PBB754" s="456"/>
      <c r="PBC754" s="456"/>
      <c r="PBD754" s="456"/>
      <c r="PBE754" s="456"/>
      <c r="PBF754" s="456"/>
      <c r="PBG754" s="456"/>
      <c r="PBH754" s="456"/>
      <c r="PBI754" s="456"/>
      <c r="PBJ754" s="456"/>
      <c r="PBK754" s="456"/>
      <c r="PBL754" s="456"/>
      <c r="PBM754" s="456"/>
      <c r="PBN754" s="456"/>
      <c r="PBO754" s="456"/>
      <c r="PBP754" s="456"/>
      <c r="PBQ754" s="456"/>
      <c r="PBR754" s="456"/>
      <c r="PBS754" s="456"/>
      <c r="PBT754" s="456"/>
      <c r="PBU754" s="456"/>
      <c r="PBV754" s="456"/>
      <c r="PBW754" s="456"/>
      <c r="PBX754" s="456"/>
      <c r="PBY754" s="456"/>
      <c r="PBZ754" s="456"/>
      <c r="PCA754" s="456"/>
      <c r="PCB754" s="456"/>
      <c r="PCC754" s="456"/>
      <c r="PCD754" s="456"/>
      <c r="PCE754" s="456"/>
      <c r="PCF754" s="456"/>
      <c r="PCG754" s="456"/>
      <c r="PCH754" s="456"/>
      <c r="PCI754" s="456"/>
      <c r="PCJ754" s="456"/>
      <c r="PCK754" s="456"/>
      <c r="PCL754" s="456"/>
      <c r="PCM754" s="456"/>
      <c r="PCN754" s="456"/>
      <c r="PCO754" s="456"/>
      <c r="PCP754" s="456"/>
      <c r="PCQ754" s="456"/>
      <c r="PCR754" s="456"/>
      <c r="PCS754" s="456"/>
      <c r="PCT754" s="456"/>
      <c r="PCU754" s="456"/>
      <c r="PCV754" s="456"/>
      <c r="PCW754" s="456"/>
      <c r="PCX754" s="456"/>
      <c r="PCY754" s="456"/>
      <c r="PCZ754" s="456"/>
      <c r="PDA754" s="456"/>
      <c r="PDB754" s="456"/>
      <c r="PDC754" s="456"/>
      <c r="PDD754" s="456"/>
      <c r="PDE754" s="456"/>
      <c r="PDF754" s="456"/>
      <c r="PDG754" s="456"/>
      <c r="PDH754" s="456"/>
      <c r="PDI754" s="456"/>
      <c r="PDJ754" s="456"/>
      <c r="PDK754" s="456"/>
      <c r="PDL754" s="456"/>
      <c r="PDM754" s="456"/>
      <c r="PDN754" s="456"/>
      <c r="PDO754" s="456"/>
      <c r="PDP754" s="456"/>
      <c r="PDQ754" s="456"/>
      <c r="PDR754" s="456"/>
      <c r="PDS754" s="456"/>
      <c r="PDT754" s="456"/>
      <c r="PDU754" s="456"/>
      <c r="PDV754" s="456"/>
      <c r="PDW754" s="456"/>
      <c r="PDX754" s="456"/>
      <c r="PDY754" s="456"/>
      <c r="PDZ754" s="456"/>
      <c r="PEA754" s="456"/>
      <c r="PEB754" s="456"/>
      <c r="PEC754" s="456"/>
      <c r="PED754" s="456"/>
      <c r="PEE754" s="456"/>
      <c r="PEF754" s="456"/>
      <c r="PEG754" s="456"/>
      <c r="PEH754" s="456"/>
      <c r="PEI754" s="456"/>
      <c r="PEJ754" s="456"/>
      <c r="PEK754" s="456"/>
      <c r="PEL754" s="456"/>
      <c r="PEM754" s="456"/>
      <c r="PEN754" s="456"/>
      <c r="PEO754" s="456"/>
      <c r="PEP754" s="456"/>
      <c r="PEQ754" s="456"/>
      <c r="PER754" s="456"/>
      <c r="PES754" s="456"/>
      <c r="PET754" s="456"/>
      <c r="PEU754" s="456"/>
      <c r="PEV754" s="456"/>
      <c r="PEW754" s="456"/>
      <c r="PEX754" s="456"/>
      <c r="PEY754" s="456"/>
      <c r="PEZ754" s="456"/>
      <c r="PFA754" s="456"/>
      <c r="PFB754" s="456"/>
      <c r="PFC754" s="456"/>
      <c r="PFD754" s="456"/>
      <c r="PFE754" s="456"/>
      <c r="PFF754" s="456"/>
      <c r="PFG754" s="456"/>
      <c r="PFH754" s="456"/>
      <c r="PFI754" s="456"/>
      <c r="PFJ754" s="456"/>
      <c r="PFK754" s="456"/>
      <c r="PFL754" s="456"/>
      <c r="PFM754" s="456"/>
      <c r="PFN754" s="456"/>
      <c r="PFO754" s="456"/>
      <c r="PFP754" s="456"/>
      <c r="PFQ754" s="456"/>
      <c r="PFR754" s="456"/>
      <c r="PFS754" s="456"/>
      <c r="PFT754" s="456"/>
      <c r="PFU754" s="456"/>
      <c r="PFV754" s="456"/>
      <c r="PFW754" s="456"/>
      <c r="PFX754" s="456"/>
      <c r="PFY754" s="456"/>
      <c r="PFZ754" s="456"/>
      <c r="PGA754" s="456"/>
      <c r="PGB754" s="456"/>
      <c r="PGC754" s="456"/>
      <c r="PGD754" s="456"/>
      <c r="PGE754" s="456"/>
      <c r="PGF754" s="456"/>
      <c r="PGG754" s="456"/>
      <c r="PGH754" s="456"/>
      <c r="PGI754" s="456"/>
      <c r="PGJ754" s="456"/>
      <c r="PGK754" s="456"/>
      <c r="PGL754" s="456"/>
      <c r="PGM754" s="456"/>
      <c r="PGN754" s="456"/>
      <c r="PGO754" s="456"/>
      <c r="PGP754" s="456"/>
      <c r="PGQ754" s="456"/>
      <c r="PGR754" s="456"/>
      <c r="PGS754" s="456"/>
      <c r="PGT754" s="456"/>
      <c r="PGU754" s="456"/>
      <c r="PGV754" s="456"/>
      <c r="PGW754" s="456"/>
      <c r="PGX754" s="456"/>
      <c r="PGY754" s="456"/>
      <c r="PGZ754" s="456"/>
      <c r="PHA754" s="456"/>
      <c r="PHB754" s="456"/>
      <c r="PHC754" s="456"/>
      <c r="PHD754" s="456"/>
      <c r="PHE754" s="456"/>
      <c r="PHF754" s="456"/>
      <c r="PHG754" s="456"/>
      <c r="PHH754" s="456"/>
      <c r="PHI754" s="456"/>
      <c r="PHJ754" s="456"/>
      <c r="PHK754" s="456"/>
      <c r="PHL754" s="456"/>
      <c r="PHM754" s="456"/>
      <c r="PHN754" s="456"/>
      <c r="PHO754" s="456"/>
      <c r="PHP754" s="456"/>
      <c r="PHQ754" s="456"/>
      <c r="PHR754" s="456"/>
      <c r="PHS754" s="456"/>
      <c r="PHT754" s="456"/>
      <c r="PHU754" s="456"/>
      <c r="PHV754" s="456"/>
      <c r="PHW754" s="456"/>
      <c r="PHX754" s="456"/>
      <c r="PHY754" s="456"/>
      <c r="PHZ754" s="456"/>
      <c r="PIA754" s="456"/>
      <c r="PIB754" s="456"/>
      <c r="PIC754" s="456"/>
      <c r="PID754" s="456"/>
      <c r="PIE754" s="456"/>
      <c r="PIF754" s="456"/>
      <c r="PIG754" s="456"/>
      <c r="PIH754" s="456"/>
      <c r="PII754" s="456"/>
      <c r="PIJ754" s="456"/>
      <c r="PIK754" s="456"/>
      <c r="PIL754" s="456"/>
      <c r="PIM754" s="456"/>
      <c r="PIN754" s="456"/>
      <c r="PIO754" s="456"/>
      <c r="PIP754" s="456"/>
      <c r="PIQ754" s="456"/>
      <c r="PIR754" s="456"/>
      <c r="PIS754" s="456"/>
      <c r="PIT754" s="456"/>
      <c r="PIU754" s="456"/>
      <c r="PIV754" s="456"/>
      <c r="PIW754" s="456"/>
      <c r="PIX754" s="456"/>
      <c r="PIY754" s="456"/>
      <c r="PIZ754" s="456"/>
      <c r="PJA754" s="456"/>
      <c r="PJB754" s="456"/>
      <c r="PJC754" s="456"/>
      <c r="PJD754" s="456"/>
      <c r="PJE754" s="456"/>
      <c r="PJF754" s="456"/>
      <c r="PJG754" s="456"/>
      <c r="PJH754" s="456"/>
      <c r="PJI754" s="456"/>
      <c r="PJJ754" s="456"/>
      <c r="PJK754" s="456"/>
      <c r="PJL754" s="456"/>
      <c r="PJM754" s="456"/>
      <c r="PJN754" s="456"/>
      <c r="PJO754" s="456"/>
      <c r="PJP754" s="456"/>
      <c r="PJQ754" s="456"/>
      <c r="PJR754" s="456"/>
      <c r="PJS754" s="456"/>
      <c r="PJT754" s="456"/>
      <c r="PJU754" s="456"/>
      <c r="PJV754" s="456"/>
      <c r="PJW754" s="456"/>
      <c r="PJX754" s="456"/>
      <c r="PJY754" s="456"/>
      <c r="PJZ754" s="456"/>
      <c r="PKA754" s="456"/>
      <c r="PKB754" s="456"/>
      <c r="PKC754" s="456"/>
      <c r="PKD754" s="456"/>
      <c r="PKE754" s="456"/>
      <c r="PKF754" s="456"/>
      <c r="PKG754" s="456"/>
      <c r="PKH754" s="456"/>
      <c r="PKI754" s="456"/>
      <c r="PKJ754" s="456"/>
      <c r="PKK754" s="456"/>
      <c r="PKL754" s="456"/>
      <c r="PKM754" s="456"/>
      <c r="PKN754" s="456"/>
      <c r="PKO754" s="456"/>
      <c r="PKP754" s="456"/>
      <c r="PKQ754" s="456"/>
      <c r="PKR754" s="456"/>
      <c r="PKS754" s="456"/>
      <c r="PKT754" s="456"/>
      <c r="PKU754" s="456"/>
      <c r="PKV754" s="456"/>
      <c r="PKW754" s="456"/>
      <c r="PKX754" s="456"/>
      <c r="PKY754" s="456"/>
      <c r="PKZ754" s="456"/>
      <c r="PLA754" s="456"/>
      <c r="PLB754" s="456"/>
      <c r="PLC754" s="456"/>
      <c r="PLD754" s="456"/>
      <c r="PLE754" s="456"/>
      <c r="PLF754" s="456"/>
      <c r="PLG754" s="456"/>
      <c r="PLH754" s="456"/>
      <c r="PLI754" s="456"/>
      <c r="PLJ754" s="456"/>
      <c r="PLK754" s="456"/>
      <c r="PLL754" s="456"/>
      <c r="PLM754" s="456"/>
      <c r="PLN754" s="456"/>
      <c r="PLO754" s="456"/>
      <c r="PLP754" s="456"/>
      <c r="PLQ754" s="456"/>
      <c r="PLR754" s="456"/>
      <c r="PLS754" s="456"/>
      <c r="PLT754" s="456"/>
      <c r="PLU754" s="456"/>
      <c r="PLV754" s="456"/>
      <c r="PLW754" s="456"/>
      <c r="PLX754" s="456"/>
      <c r="PLY754" s="456"/>
      <c r="PLZ754" s="456"/>
      <c r="PMA754" s="456"/>
      <c r="PMB754" s="456"/>
      <c r="PMC754" s="456"/>
      <c r="PMD754" s="456"/>
      <c r="PME754" s="456"/>
      <c r="PMF754" s="456"/>
      <c r="PMG754" s="456"/>
      <c r="PMH754" s="456"/>
      <c r="PMI754" s="456"/>
      <c r="PMJ754" s="456"/>
      <c r="PMK754" s="456"/>
      <c r="PML754" s="456"/>
      <c r="PMM754" s="456"/>
      <c r="PMN754" s="456"/>
      <c r="PMO754" s="456"/>
      <c r="PMP754" s="456"/>
      <c r="PMQ754" s="456"/>
      <c r="PMR754" s="456"/>
      <c r="PMS754" s="456"/>
      <c r="PMT754" s="456"/>
      <c r="PMU754" s="456"/>
      <c r="PMV754" s="456"/>
      <c r="PMW754" s="456"/>
      <c r="PMX754" s="456"/>
      <c r="PMY754" s="456"/>
      <c r="PMZ754" s="456"/>
      <c r="PNA754" s="456"/>
      <c r="PNB754" s="456"/>
      <c r="PNC754" s="456"/>
      <c r="PND754" s="456"/>
      <c r="PNE754" s="456"/>
      <c r="PNF754" s="456"/>
      <c r="PNG754" s="456"/>
      <c r="PNH754" s="456"/>
      <c r="PNI754" s="456"/>
      <c r="PNJ754" s="456"/>
      <c r="PNK754" s="456"/>
      <c r="PNL754" s="456"/>
      <c r="PNM754" s="456"/>
      <c r="PNN754" s="456"/>
      <c r="PNO754" s="456"/>
      <c r="PNP754" s="456"/>
      <c r="PNQ754" s="456"/>
      <c r="PNR754" s="456"/>
      <c r="PNS754" s="456"/>
      <c r="PNT754" s="456"/>
      <c r="PNU754" s="456"/>
      <c r="PNV754" s="456"/>
      <c r="PNW754" s="456"/>
      <c r="PNX754" s="456"/>
      <c r="PNY754" s="456"/>
      <c r="PNZ754" s="456"/>
      <c r="POA754" s="456"/>
      <c r="POB754" s="456"/>
      <c r="POC754" s="456"/>
      <c r="POD754" s="456"/>
      <c r="POE754" s="456"/>
      <c r="POF754" s="456"/>
      <c r="POG754" s="456"/>
      <c r="POH754" s="456"/>
      <c r="POI754" s="456"/>
      <c r="POJ754" s="456"/>
      <c r="POK754" s="456"/>
      <c r="POL754" s="456"/>
      <c r="POM754" s="456"/>
      <c r="PON754" s="456"/>
      <c r="POO754" s="456"/>
      <c r="POP754" s="456"/>
      <c r="POQ754" s="456"/>
      <c r="POR754" s="456"/>
      <c r="POS754" s="456"/>
      <c r="POT754" s="456"/>
      <c r="POU754" s="456"/>
      <c r="POV754" s="456"/>
      <c r="POW754" s="456"/>
      <c r="POX754" s="456"/>
      <c r="POY754" s="456"/>
      <c r="POZ754" s="456"/>
      <c r="PPA754" s="456"/>
      <c r="PPB754" s="456"/>
      <c r="PPC754" s="456"/>
      <c r="PPD754" s="456"/>
      <c r="PPE754" s="456"/>
      <c r="PPF754" s="456"/>
      <c r="PPG754" s="456"/>
      <c r="PPH754" s="456"/>
      <c r="PPI754" s="456"/>
      <c r="PPJ754" s="456"/>
      <c r="PPK754" s="456"/>
      <c r="PPL754" s="456"/>
      <c r="PPM754" s="456"/>
      <c r="PPN754" s="456"/>
      <c r="PPO754" s="456"/>
      <c r="PPP754" s="456"/>
      <c r="PPQ754" s="456"/>
      <c r="PPR754" s="456"/>
      <c r="PPS754" s="456"/>
      <c r="PPT754" s="456"/>
      <c r="PPU754" s="456"/>
      <c r="PPV754" s="456"/>
      <c r="PPW754" s="456"/>
      <c r="PPX754" s="456"/>
      <c r="PPY754" s="456"/>
      <c r="PPZ754" s="456"/>
      <c r="PQA754" s="456"/>
      <c r="PQB754" s="456"/>
      <c r="PQC754" s="456"/>
      <c r="PQD754" s="456"/>
      <c r="PQE754" s="456"/>
      <c r="PQF754" s="456"/>
      <c r="PQG754" s="456"/>
      <c r="PQH754" s="456"/>
      <c r="PQI754" s="456"/>
      <c r="PQJ754" s="456"/>
      <c r="PQK754" s="456"/>
      <c r="PQL754" s="456"/>
      <c r="PQM754" s="456"/>
      <c r="PQN754" s="456"/>
      <c r="PQO754" s="456"/>
      <c r="PQP754" s="456"/>
      <c r="PQQ754" s="456"/>
      <c r="PQR754" s="456"/>
      <c r="PQS754" s="456"/>
      <c r="PQT754" s="456"/>
      <c r="PQU754" s="456"/>
      <c r="PQV754" s="456"/>
      <c r="PQW754" s="456"/>
      <c r="PQX754" s="456"/>
      <c r="PQY754" s="456"/>
      <c r="PQZ754" s="456"/>
      <c r="PRA754" s="456"/>
      <c r="PRB754" s="456"/>
      <c r="PRC754" s="456"/>
      <c r="PRD754" s="456"/>
      <c r="PRE754" s="456"/>
      <c r="PRF754" s="456"/>
      <c r="PRG754" s="456"/>
      <c r="PRH754" s="456"/>
      <c r="PRI754" s="456"/>
      <c r="PRJ754" s="456"/>
      <c r="PRK754" s="456"/>
      <c r="PRL754" s="456"/>
      <c r="PRM754" s="456"/>
      <c r="PRN754" s="456"/>
      <c r="PRO754" s="456"/>
      <c r="PRP754" s="456"/>
      <c r="PRQ754" s="456"/>
      <c r="PRR754" s="456"/>
      <c r="PRS754" s="456"/>
      <c r="PRT754" s="456"/>
      <c r="PRU754" s="456"/>
      <c r="PRV754" s="456"/>
      <c r="PRW754" s="456"/>
      <c r="PRX754" s="456"/>
      <c r="PRY754" s="456"/>
      <c r="PRZ754" s="456"/>
      <c r="PSA754" s="456"/>
      <c r="PSB754" s="456"/>
      <c r="PSC754" s="456"/>
      <c r="PSD754" s="456"/>
      <c r="PSE754" s="456"/>
      <c r="PSF754" s="456"/>
      <c r="PSG754" s="456"/>
      <c r="PSH754" s="456"/>
      <c r="PSI754" s="456"/>
      <c r="PSJ754" s="456"/>
      <c r="PSK754" s="456"/>
      <c r="PSL754" s="456"/>
      <c r="PSM754" s="456"/>
      <c r="PSN754" s="456"/>
      <c r="PSO754" s="456"/>
      <c r="PSP754" s="456"/>
      <c r="PSQ754" s="456"/>
      <c r="PSR754" s="456"/>
      <c r="PSS754" s="456"/>
      <c r="PST754" s="456"/>
      <c r="PSU754" s="456"/>
      <c r="PSV754" s="456"/>
      <c r="PSW754" s="456"/>
      <c r="PSX754" s="456"/>
      <c r="PSY754" s="456"/>
      <c r="PSZ754" s="456"/>
      <c r="PTA754" s="456"/>
      <c r="PTB754" s="456"/>
      <c r="PTC754" s="456"/>
      <c r="PTD754" s="456"/>
      <c r="PTE754" s="456"/>
      <c r="PTF754" s="456"/>
      <c r="PTG754" s="456"/>
      <c r="PTH754" s="456"/>
      <c r="PTI754" s="456"/>
      <c r="PTJ754" s="456"/>
      <c r="PTK754" s="456"/>
      <c r="PTL754" s="456"/>
      <c r="PTM754" s="456"/>
      <c r="PTN754" s="456"/>
      <c r="PTO754" s="456"/>
      <c r="PTP754" s="456"/>
      <c r="PTQ754" s="456"/>
      <c r="PTR754" s="456"/>
      <c r="PTS754" s="456"/>
      <c r="PTT754" s="456"/>
      <c r="PTU754" s="456"/>
      <c r="PTV754" s="456"/>
      <c r="PTW754" s="456"/>
      <c r="PTX754" s="456"/>
      <c r="PTY754" s="456"/>
      <c r="PTZ754" s="456"/>
      <c r="PUA754" s="456"/>
      <c r="PUB754" s="456"/>
      <c r="PUC754" s="456"/>
      <c r="PUD754" s="456"/>
      <c r="PUE754" s="456"/>
      <c r="PUF754" s="456"/>
      <c r="PUG754" s="456"/>
      <c r="PUH754" s="456"/>
      <c r="PUI754" s="456"/>
      <c r="PUJ754" s="456"/>
      <c r="PUK754" s="456"/>
      <c r="PUL754" s="456"/>
      <c r="PUM754" s="456"/>
      <c r="PUN754" s="456"/>
      <c r="PUO754" s="456"/>
      <c r="PUP754" s="456"/>
      <c r="PUQ754" s="456"/>
      <c r="PUR754" s="456"/>
      <c r="PUS754" s="456"/>
      <c r="PUT754" s="456"/>
      <c r="PUU754" s="456"/>
      <c r="PUV754" s="456"/>
      <c r="PUW754" s="456"/>
      <c r="PUX754" s="456"/>
      <c r="PUY754" s="456"/>
      <c r="PUZ754" s="456"/>
      <c r="PVA754" s="456"/>
      <c r="PVB754" s="456"/>
      <c r="PVC754" s="456"/>
      <c r="PVD754" s="456"/>
      <c r="PVE754" s="456"/>
      <c r="PVF754" s="456"/>
      <c r="PVG754" s="456"/>
      <c r="PVH754" s="456"/>
      <c r="PVI754" s="456"/>
      <c r="PVJ754" s="456"/>
      <c r="PVK754" s="456"/>
      <c r="PVL754" s="456"/>
      <c r="PVM754" s="456"/>
      <c r="PVN754" s="456"/>
      <c r="PVO754" s="456"/>
      <c r="PVP754" s="456"/>
      <c r="PVQ754" s="456"/>
      <c r="PVR754" s="456"/>
      <c r="PVS754" s="456"/>
      <c r="PVT754" s="456"/>
      <c r="PVU754" s="456"/>
      <c r="PVV754" s="456"/>
      <c r="PVW754" s="456"/>
      <c r="PVX754" s="456"/>
      <c r="PVY754" s="456"/>
      <c r="PVZ754" s="456"/>
      <c r="PWA754" s="456"/>
      <c r="PWB754" s="456"/>
      <c r="PWC754" s="456"/>
      <c r="PWD754" s="456"/>
      <c r="PWE754" s="456"/>
      <c r="PWF754" s="456"/>
      <c r="PWG754" s="456"/>
      <c r="PWH754" s="456"/>
      <c r="PWI754" s="456"/>
      <c r="PWJ754" s="456"/>
      <c r="PWK754" s="456"/>
      <c r="PWL754" s="456"/>
      <c r="PWM754" s="456"/>
      <c r="PWN754" s="456"/>
      <c r="PWO754" s="456"/>
      <c r="PWP754" s="456"/>
      <c r="PWQ754" s="456"/>
      <c r="PWR754" s="456"/>
      <c r="PWS754" s="456"/>
      <c r="PWT754" s="456"/>
      <c r="PWU754" s="456"/>
      <c r="PWV754" s="456"/>
      <c r="PWW754" s="456"/>
      <c r="PWX754" s="456"/>
      <c r="PWY754" s="456"/>
      <c r="PWZ754" s="456"/>
      <c r="PXA754" s="456"/>
      <c r="PXB754" s="456"/>
      <c r="PXC754" s="456"/>
      <c r="PXD754" s="456"/>
      <c r="PXE754" s="456"/>
      <c r="PXF754" s="456"/>
      <c r="PXG754" s="456"/>
      <c r="PXH754" s="456"/>
      <c r="PXI754" s="456"/>
      <c r="PXJ754" s="456"/>
      <c r="PXK754" s="456"/>
      <c r="PXL754" s="456"/>
      <c r="PXM754" s="456"/>
      <c r="PXN754" s="456"/>
      <c r="PXO754" s="456"/>
      <c r="PXP754" s="456"/>
      <c r="PXQ754" s="456"/>
      <c r="PXR754" s="456"/>
      <c r="PXS754" s="456"/>
      <c r="PXT754" s="456"/>
      <c r="PXU754" s="456"/>
      <c r="PXV754" s="456"/>
      <c r="PXW754" s="456"/>
      <c r="PXX754" s="456"/>
      <c r="PXY754" s="456"/>
      <c r="PXZ754" s="456"/>
      <c r="PYA754" s="456"/>
      <c r="PYB754" s="456"/>
      <c r="PYC754" s="456"/>
      <c r="PYD754" s="456"/>
      <c r="PYE754" s="456"/>
      <c r="PYF754" s="456"/>
      <c r="PYG754" s="456"/>
      <c r="PYH754" s="456"/>
      <c r="PYI754" s="456"/>
      <c r="PYJ754" s="456"/>
      <c r="PYK754" s="456"/>
      <c r="PYL754" s="456"/>
      <c r="PYM754" s="456"/>
      <c r="PYN754" s="456"/>
      <c r="PYO754" s="456"/>
      <c r="PYP754" s="456"/>
      <c r="PYQ754" s="456"/>
      <c r="PYR754" s="456"/>
      <c r="PYS754" s="456"/>
      <c r="PYT754" s="456"/>
      <c r="PYU754" s="456"/>
      <c r="PYV754" s="456"/>
      <c r="PYW754" s="456"/>
      <c r="PYX754" s="456"/>
      <c r="PYY754" s="456"/>
      <c r="PYZ754" s="456"/>
      <c r="PZA754" s="456"/>
      <c r="PZB754" s="456"/>
      <c r="PZC754" s="456"/>
      <c r="PZD754" s="456"/>
      <c r="PZE754" s="456"/>
      <c r="PZF754" s="456"/>
      <c r="PZG754" s="456"/>
      <c r="PZH754" s="456"/>
      <c r="PZI754" s="456"/>
      <c r="PZJ754" s="456"/>
      <c r="PZK754" s="456"/>
      <c r="PZL754" s="456"/>
      <c r="PZM754" s="456"/>
      <c r="PZN754" s="456"/>
      <c r="PZO754" s="456"/>
      <c r="PZP754" s="456"/>
      <c r="PZQ754" s="456"/>
      <c r="PZR754" s="456"/>
      <c r="PZS754" s="456"/>
      <c r="PZT754" s="456"/>
      <c r="PZU754" s="456"/>
      <c r="PZV754" s="456"/>
      <c r="PZW754" s="456"/>
      <c r="PZX754" s="456"/>
      <c r="PZY754" s="456"/>
      <c r="PZZ754" s="456"/>
      <c r="QAA754" s="456"/>
      <c r="QAB754" s="456"/>
      <c r="QAC754" s="456"/>
      <c r="QAD754" s="456"/>
      <c r="QAE754" s="456"/>
      <c r="QAF754" s="456"/>
      <c r="QAG754" s="456"/>
      <c r="QAH754" s="456"/>
      <c r="QAI754" s="456"/>
      <c r="QAJ754" s="456"/>
      <c r="QAK754" s="456"/>
      <c r="QAL754" s="456"/>
      <c r="QAM754" s="456"/>
      <c r="QAN754" s="456"/>
      <c r="QAO754" s="456"/>
      <c r="QAP754" s="456"/>
      <c r="QAQ754" s="456"/>
      <c r="QAR754" s="456"/>
      <c r="QAS754" s="456"/>
      <c r="QAT754" s="456"/>
      <c r="QAU754" s="456"/>
      <c r="QAV754" s="456"/>
      <c r="QAW754" s="456"/>
      <c r="QAX754" s="456"/>
      <c r="QAY754" s="456"/>
      <c r="QAZ754" s="456"/>
      <c r="QBA754" s="456"/>
      <c r="QBB754" s="456"/>
      <c r="QBC754" s="456"/>
      <c r="QBD754" s="456"/>
      <c r="QBE754" s="456"/>
      <c r="QBF754" s="456"/>
      <c r="QBG754" s="456"/>
      <c r="QBH754" s="456"/>
      <c r="QBI754" s="456"/>
      <c r="QBJ754" s="456"/>
      <c r="QBK754" s="456"/>
      <c r="QBL754" s="456"/>
      <c r="QBM754" s="456"/>
      <c r="QBN754" s="456"/>
      <c r="QBO754" s="456"/>
      <c r="QBP754" s="456"/>
      <c r="QBQ754" s="456"/>
      <c r="QBR754" s="456"/>
      <c r="QBS754" s="456"/>
      <c r="QBT754" s="456"/>
      <c r="QBU754" s="456"/>
      <c r="QBV754" s="456"/>
      <c r="QBW754" s="456"/>
      <c r="QBX754" s="456"/>
      <c r="QBY754" s="456"/>
      <c r="QBZ754" s="456"/>
      <c r="QCA754" s="456"/>
      <c r="QCB754" s="456"/>
      <c r="QCC754" s="456"/>
      <c r="QCD754" s="456"/>
      <c r="QCE754" s="456"/>
      <c r="QCF754" s="456"/>
      <c r="QCG754" s="456"/>
      <c r="QCH754" s="456"/>
      <c r="QCI754" s="456"/>
      <c r="QCJ754" s="456"/>
      <c r="QCK754" s="456"/>
      <c r="QCL754" s="456"/>
      <c r="QCM754" s="456"/>
      <c r="QCN754" s="456"/>
      <c r="QCO754" s="456"/>
      <c r="QCP754" s="456"/>
      <c r="QCQ754" s="456"/>
      <c r="QCR754" s="456"/>
      <c r="QCS754" s="456"/>
      <c r="QCT754" s="456"/>
      <c r="QCU754" s="456"/>
      <c r="QCV754" s="456"/>
      <c r="QCW754" s="456"/>
      <c r="QCX754" s="456"/>
      <c r="QCY754" s="456"/>
      <c r="QCZ754" s="456"/>
      <c r="QDA754" s="456"/>
      <c r="QDB754" s="456"/>
      <c r="QDC754" s="456"/>
      <c r="QDD754" s="456"/>
      <c r="QDE754" s="456"/>
      <c r="QDF754" s="456"/>
      <c r="QDG754" s="456"/>
      <c r="QDH754" s="456"/>
      <c r="QDI754" s="456"/>
      <c r="QDJ754" s="456"/>
      <c r="QDK754" s="456"/>
      <c r="QDL754" s="456"/>
      <c r="QDM754" s="456"/>
      <c r="QDN754" s="456"/>
      <c r="QDO754" s="456"/>
      <c r="QDP754" s="456"/>
      <c r="QDQ754" s="456"/>
      <c r="QDR754" s="456"/>
      <c r="QDS754" s="456"/>
      <c r="QDT754" s="456"/>
      <c r="QDU754" s="456"/>
      <c r="QDV754" s="456"/>
      <c r="QDW754" s="456"/>
      <c r="QDX754" s="456"/>
      <c r="QDY754" s="456"/>
      <c r="QDZ754" s="456"/>
      <c r="QEA754" s="456"/>
      <c r="QEB754" s="456"/>
      <c r="QEC754" s="456"/>
      <c r="QED754" s="456"/>
      <c r="QEE754" s="456"/>
      <c r="QEF754" s="456"/>
      <c r="QEG754" s="456"/>
      <c r="QEH754" s="456"/>
      <c r="QEI754" s="456"/>
      <c r="QEJ754" s="456"/>
      <c r="QEK754" s="456"/>
      <c r="QEL754" s="456"/>
      <c r="QEM754" s="456"/>
      <c r="QEN754" s="456"/>
      <c r="QEO754" s="456"/>
      <c r="QEP754" s="456"/>
      <c r="QEQ754" s="456"/>
      <c r="QER754" s="456"/>
      <c r="QES754" s="456"/>
      <c r="QET754" s="456"/>
      <c r="QEU754" s="456"/>
      <c r="QEV754" s="456"/>
      <c r="QEW754" s="456"/>
      <c r="QEX754" s="456"/>
      <c r="QEY754" s="456"/>
      <c r="QEZ754" s="456"/>
      <c r="QFA754" s="456"/>
      <c r="QFB754" s="456"/>
      <c r="QFC754" s="456"/>
      <c r="QFD754" s="456"/>
      <c r="QFE754" s="456"/>
      <c r="QFF754" s="456"/>
      <c r="QFG754" s="456"/>
      <c r="QFH754" s="456"/>
      <c r="QFI754" s="456"/>
      <c r="QFJ754" s="456"/>
      <c r="QFK754" s="456"/>
      <c r="QFL754" s="456"/>
      <c r="QFM754" s="456"/>
      <c r="QFN754" s="456"/>
      <c r="QFO754" s="456"/>
      <c r="QFP754" s="456"/>
      <c r="QFQ754" s="456"/>
      <c r="QFR754" s="456"/>
      <c r="QFS754" s="456"/>
      <c r="QFT754" s="456"/>
      <c r="QFU754" s="456"/>
      <c r="QFV754" s="456"/>
      <c r="QFW754" s="456"/>
      <c r="QFX754" s="456"/>
      <c r="QFY754" s="456"/>
      <c r="QFZ754" s="456"/>
      <c r="QGA754" s="456"/>
      <c r="QGB754" s="456"/>
      <c r="QGC754" s="456"/>
      <c r="QGD754" s="456"/>
      <c r="QGE754" s="456"/>
      <c r="QGF754" s="456"/>
      <c r="QGG754" s="456"/>
      <c r="QGH754" s="456"/>
      <c r="QGI754" s="456"/>
      <c r="QGJ754" s="456"/>
      <c r="QGK754" s="456"/>
      <c r="QGL754" s="456"/>
      <c r="QGM754" s="456"/>
      <c r="QGN754" s="456"/>
      <c r="QGO754" s="456"/>
      <c r="QGP754" s="456"/>
      <c r="QGQ754" s="456"/>
      <c r="QGR754" s="456"/>
      <c r="QGS754" s="456"/>
      <c r="QGT754" s="456"/>
      <c r="QGU754" s="456"/>
      <c r="QGV754" s="456"/>
      <c r="QGW754" s="456"/>
      <c r="QGX754" s="456"/>
      <c r="QGY754" s="456"/>
      <c r="QGZ754" s="456"/>
      <c r="QHA754" s="456"/>
      <c r="QHB754" s="456"/>
      <c r="QHC754" s="456"/>
      <c r="QHD754" s="456"/>
      <c r="QHE754" s="456"/>
      <c r="QHF754" s="456"/>
      <c r="QHG754" s="456"/>
      <c r="QHH754" s="456"/>
      <c r="QHI754" s="456"/>
      <c r="QHJ754" s="456"/>
      <c r="QHK754" s="456"/>
      <c r="QHL754" s="456"/>
      <c r="QHM754" s="456"/>
      <c r="QHN754" s="456"/>
      <c r="QHO754" s="456"/>
      <c r="QHP754" s="456"/>
      <c r="QHQ754" s="456"/>
      <c r="QHR754" s="456"/>
      <c r="QHS754" s="456"/>
      <c r="QHT754" s="456"/>
      <c r="QHU754" s="456"/>
      <c r="QHV754" s="456"/>
      <c r="QHW754" s="456"/>
      <c r="QHX754" s="456"/>
      <c r="QHY754" s="456"/>
      <c r="QHZ754" s="456"/>
      <c r="QIA754" s="456"/>
      <c r="QIB754" s="456"/>
      <c r="QIC754" s="456"/>
      <c r="QID754" s="456"/>
      <c r="QIE754" s="456"/>
      <c r="QIF754" s="456"/>
      <c r="QIG754" s="456"/>
      <c r="QIH754" s="456"/>
      <c r="QII754" s="456"/>
      <c r="QIJ754" s="456"/>
      <c r="QIK754" s="456"/>
      <c r="QIL754" s="456"/>
      <c r="QIM754" s="456"/>
      <c r="QIN754" s="456"/>
      <c r="QIO754" s="456"/>
      <c r="QIP754" s="456"/>
      <c r="QIQ754" s="456"/>
      <c r="QIR754" s="456"/>
      <c r="QIS754" s="456"/>
      <c r="QIT754" s="456"/>
      <c r="QIU754" s="456"/>
      <c r="QIV754" s="456"/>
      <c r="QIW754" s="456"/>
      <c r="QIX754" s="456"/>
      <c r="QIY754" s="456"/>
      <c r="QIZ754" s="456"/>
      <c r="QJA754" s="456"/>
      <c r="QJB754" s="456"/>
      <c r="QJC754" s="456"/>
      <c r="QJD754" s="456"/>
      <c r="QJE754" s="456"/>
      <c r="QJF754" s="456"/>
      <c r="QJG754" s="456"/>
      <c r="QJH754" s="456"/>
      <c r="QJI754" s="456"/>
      <c r="QJJ754" s="456"/>
      <c r="QJK754" s="456"/>
      <c r="QJL754" s="456"/>
      <c r="QJM754" s="456"/>
      <c r="QJN754" s="456"/>
      <c r="QJO754" s="456"/>
      <c r="QJP754" s="456"/>
      <c r="QJQ754" s="456"/>
      <c r="QJR754" s="456"/>
      <c r="QJS754" s="456"/>
      <c r="QJT754" s="456"/>
      <c r="QJU754" s="456"/>
      <c r="QJV754" s="456"/>
      <c r="QJW754" s="456"/>
      <c r="QJX754" s="456"/>
      <c r="QJY754" s="456"/>
      <c r="QJZ754" s="456"/>
      <c r="QKA754" s="456"/>
      <c r="QKB754" s="456"/>
      <c r="QKC754" s="456"/>
      <c r="QKD754" s="456"/>
      <c r="QKE754" s="456"/>
      <c r="QKF754" s="456"/>
      <c r="QKG754" s="456"/>
      <c r="QKH754" s="456"/>
      <c r="QKI754" s="456"/>
      <c r="QKJ754" s="456"/>
      <c r="QKK754" s="456"/>
      <c r="QKL754" s="456"/>
      <c r="QKM754" s="456"/>
      <c r="QKN754" s="456"/>
      <c r="QKO754" s="456"/>
      <c r="QKP754" s="456"/>
      <c r="QKQ754" s="456"/>
      <c r="QKR754" s="456"/>
      <c r="QKS754" s="456"/>
      <c r="QKT754" s="456"/>
      <c r="QKU754" s="456"/>
      <c r="QKV754" s="456"/>
      <c r="QKW754" s="456"/>
      <c r="QKX754" s="456"/>
      <c r="QKY754" s="456"/>
      <c r="QKZ754" s="456"/>
      <c r="QLA754" s="456"/>
      <c r="QLB754" s="456"/>
      <c r="QLC754" s="456"/>
      <c r="QLD754" s="456"/>
      <c r="QLE754" s="456"/>
      <c r="QLF754" s="456"/>
      <c r="QLG754" s="456"/>
      <c r="QLH754" s="456"/>
      <c r="QLI754" s="456"/>
      <c r="QLJ754" s="456"/>
      <c r="QLK754" s="456"/>
      <c r="QLL754" s="456"/>
      <c r="QLM754" s="456"/>
      <c r="QLN754" s="456"/>
      <c r="QLO754" s="456"/>
      <c r="QLP754" s="456"/>
      <c r="QLQ754" s="456"/>
      <c r="QLR754" s="456"/>
      <c r="QLS754" s="456"/>
      <c r="QLT754" s="456"/>
      <c r="QLU754" s="456"/>
      <c r="QLV754" s="456"/>
      <c r="QLW754" s="456"/>
      <c r="QLX754" s="456"/>
      <c r="QLY754" s="456"/>
      <c r="QLZ754" s="456"/>
      <c r="QMA754" s="456"/>
      <c r="QMB754" s="456"/>
      <c r="QMC754" s="456"/>
      <c r="QMD754" s="456"/>
      <c r="QME754" s="456"/>
      <c r="QMF754" s="456"/>
      <c r="QMG754" s="456"/>
      <c r="QMH754" s="456"/>
      <c r="QMI754" s="456"/>
      <c r="QMJ754" s="456"/>
      <c r="QMK754" s="456"/>
      <c r="QML754" s="456"/>
      <c r="QMM754" s="456"/>
      <c r="QMN754" s="456"/>
      <c r="QMO754" s="456"/>
      <c r="QMP754" s="456"/>
      <c r="QMQ754" s="456"/>
      <c r="QMR754" s="456"/>
      <c r="QMS754" s="456"/>
      <c r="QMT754" s="456"/>
      <c r="QMU754" s="456"/>
      <c r="QMV754" s="456"/>
      <c r="QMW754" s="456"/>
      <c r="QMX754" s="456"/>
      <c r="QMY754" s="456"/>
      <c r="QMZ754" s="456"/>
      <c r="QNA754" s="456"/>
      <c r="QNB754" s="456"/>
      <c r="QNC754" s="456"/>
      <c r="QND754" s="456"/>
      <c r="QNE754" s="456"/>
      <c r="QNF754" s="456"/>
      <c r="QNG754" s="456"/>
      <c r="QNH754" s="456"/>
      <c r="QNI754" s="456"/>
      <c r="QNJ754" s="456"/>
      <c r="QNK754" s="456"/>
      <c r="QNL754" s="456"/>
      <c r="QNM754" s="456"/>
      <c r="QNN754" s="456"/>
      <c r="QNO754" s="456"/>
      <c r="QNP754" s="456"/>
      <c r="QNQ754" s="456"/>
      <c r="QNR754" s="456"/>
      <c r="QNS754" s="456"/>
      <c r="QNT754" s="456"/>
      <c r="QNU754" s="456"/>
      <c r="QNV754" s="456"/>
      <c r="QNW754" s="456"/>
      <c r="QNX754" s="456"/>
      <c r="QNY754" s="456"/>
      <c r="QNZ754" s="456"/>
      <c r="QOA754" s="456"/>
      <c r="QOB754" s="456"/>
      <c r="QOC754" s="456"/>
      <c r="QOD754" s="456"/>
      <c r="QOE754" s="456"/>
      <c r="QOF754" s="456"/>
      <c r="QOG754" s="456"/>
      <c r="QOH754" s="456"/>
      <c r="QOI754" s="456"/>
      <c r="QOJ754" s="456"/>
      <c r="QOK754" s="456"/>
      <c r="QOL754" s="456"/>
      <c r="QOM754" s="456"/>
      <c r="QON754" s="456"/>
      <c r="QOO754" s="456"/>
      <c r="QOP754" s="456"/>
      <c r="QOQ754" s="456"/>
      <c r="QOR754" s="456"/>
      <c r="QOS754" s="456"/>
      <c r="QOT754" s="456"/>
      <c r="QOU754" s="456"/>
      <c r="QOV754" s="456"/>
      <c r="QOW754" s="456"/>
      <c r="QOX754" s="456"/>
      <c r="QOY754" s="456"/>
      <c r="QOZ754" s="456"/>
      <c r="QPA754" s="456"/>
      <c r="QPB754" s="456"/>
      <c r="QPC754" s="456"/>
      <c r="QPD754" s="456"/>
      <c r="QPE754" s="456"/>
      <c r="QPF754" s="456"/>
      <c r="QPG754" s="456"/>
      <c r="QPH754" s="456"/>
      <c r="QPI754" s="456"/>
      <c r="QPJ754" s="456"/>
      <c r="QPK754" s="456"/>
      <c r="QPL754" s="456"/>
      <c r="QPM754" s="456"/>
      <c r="QPN754" s="456"/>
      <c r="QPO754" s="456"/>
      <c r="QPP754" s="456"/>
      <c r="QPQ754" s="456"/>
      <c r="QPR754" s="456"/>
      <c r="QPS754" s="456"/>
      <c r="QPT754" s="456"/>
      <c r="QPU754" s="456"/>
      <c r="QPV754" s="456"/>
      <c r="QPW754" s="456"/>
      <c r="QPX754" s="456"/>
      <c r="QPY754" s="456"/>
      <c r="QPZ754" s="456"/>
      <c r="QQA754" s="456"/>
      <c r="QQB754" s="456"/>
      <c r="QQC754" s="456"/>
      <c r="QQD754" s="456"/>
      <c r="QQE754" s="456"/>
      <c r="QQF754" s="456"/>
      <c r="QQG754" s="456"/>
      <c r="QQH754" s="456"/>
      <c r="QQI754" s="456"/>
      <c r="QQJ754" s="456"/>
      <c r="QQK754" s="456"/>
      <c r="QQL754" s="456"/>
      <c r="QQM754" s="456"/>
      <c r="QQN754" s="456"/>
      <c r="QQO754" s="456"/>
      <c r="QQP754" s="456"/>
      <c r="QQQ754" s="456"/>
      <c r="QQR754" s="456"/>
      <c r="QQS754" s="456"/>
      <c r="QQT754" s="456"/>
      <c r="QQU754" s="456"/>
      <c r="QQV754" s="456"/>
      <c r="QQW754" s="456"/>
      <c r="QQX754" s="456"/>
      <c r="QQY754" s="456"/>
      <c r="QQZ754" s="456"/>
      <c r="QRA754" s="456"/>
      <c r="QRB754" s="456"/>
      <c r="QRC754" s="456"/>
      <c r="QRD754" s="456"/>
      <c r="QRE754" s="456"/>
      <c r="QRF754" s="456"/>
      <c r="QRG754" s="456"/>
      <c r="QRH754" s="456"/>
      <c r="QRI754" s="456"/>
      <c r="QRJ754" s="456"/>
      <c r="QRK754" s="456"/>
      <c r="QRL754" s="456"/>
      <c r="QRM754" s="456"/>
      <c r="QRN754" s="456"/>
      <c r="QRO754" s="456"/>
      <c r="QRP754" s="456"/>
      <c r="QRQ754" s="456"/>
      <c r="QRR754" s="456"/>
      <c r="QRS754" s="456"/>
      <c r="QRT754" s="456"/>
      <c r="QRU754" s="456"/>
      <c r="QRV754" s="456"/>
      <c r="QRW754" s="456"/>
      <c r="QRX754" s="456"/>
      <c r="QRY754" s="456"/>
      <c r="QRZ754" s="456"/>
      <c r="QSA754" s="456"/>
      <c r="QSB754" s="456"/>
      <c r="QSC754" s="456"/>
      <c r="QSD754" s="456"/>
      <c r="QSE754" s="456"/>
      <c r="QSF754" s="456"/>
      <c r="QSG754" s="456"/>
      <c r="QSH754" s="456"/>
      <c r="QSI754" s="456"/>
      <c r="QSJ754" s="456"/>
      <c r="QSK754" s="456"/>
      <c r="QSL754" s="456"/>
      <c r="QSM754" s="456"/>
      <c r="QSN754" s="456"/>
      <c r="QSO754" s="456"/>
      <c r="QSP754" s="456"/>
      <c r="QSQ754" s="456"/>
      <c r="QSR754" s="456"/>
      <c r="QSS754" s="456"/>
      <c r="QST754" s="456"/>
      <c r="QSU754" s="456"/>
      <c r="QSV754" s="456"/>
      <c r="QSW754" s="456"/>
      <c r="QSX754" s="456"/>
      <c r="QSY754" s="456"/>
      <c r="QSZ754" s="456"/>
      <c r="QTA754" s="456"/>
      <c r="QTB754" s="456"/>
      <c r="QTC754" s="456"/>
      <c r="QTD754" s="456"/>
      <c r="QTE754" s="456"/>
      <c r="QTF754" s="456"/>
      <c r="QTG754" s="456"/>
      <c r="QTH754" s="456"/>
      <c r="QTI754" s="456"/>
      <c r="QTJ754" s="456"/>
      <c r="QTK754" s="456"/>
      <c r="QTL754" s="456"/>
      <c r="QTM754" s="456"/>
      <c r="QTN754" s="456"/>
      <c r="QTO754" s="456"/>
      <c r="QTP754" s="456"/>
      <c r="QTQ754" s="456"/>
      <c r="QTR754" s="456"/>
      <c r="QTS754" s="456"/>
      <c r="QTT754" s="456"/>
      <c r="QTU754" s="456"/>
      <c r="QTV754" s="456"/>
      <c r="QTW754" s="456"/>
      <c r="QTX754" s="456"/>
      <c r="QTY754" s="456"/>
      <c r="QTZ754" s="456"/>
      <c r="QUA754" s="456"/>
      <c r="QUB754" s="456"/>
      <c r="QUC754" s="456"/>
      <c r="QUD754" s="456"/>
      <c r="QUE754" s="456"/>
      <c r="QUF754" s="456"/>
      <c r="QUG754" s="456"/>
      <c r="QUH754" s="456"/>
      <c r="QUI754" s="456"/>
      <c r="QUJ754" s="456"/>
      <c r="QUK754" s="456"/>
      <c r="QUL754" s="456"/>
      <c r="QUM754" s="456"/>
      <c r="QUN754" s="456"/>
      <c r="QUO754" s="456"/>
      <c r="QUP754" s="456"/>
      <c r="QUQ754" s="456"/>
      <c r="QUR754" s="456"/>
      <c r="QUS754" s="456"/>
      <c r="QUT754" s="456"/>
      <c r="QUU754" s="456"/>
      <c r="QUV754" s="456"/>
      <c r="QUW754" s="456"/>
      <c r="QUX754" s="456"/>
      <c r="QUY754" s="456"/>
      <c r="QUZ754" s="456"/>
      <c r="QVA754" s="456"/>
      <c r="QVB754" s="456"/>
      <c r="QVC754" s="456"/>
      <c r="QVD754" s="456"/>
      <c r="QVE754" s="456"/>
      <c r="QVF754" s="456"/>
      <c r="QVG754" s="456"/>
      <c r="QVH754" s="456"/>
      <c r="QVI754" s="456"/>
      <c r="QVJ754" s="456"/>
      <c r="QVK754" s="456"/>
      <c r="QVL754" s="456"/>
      <c r="QVM754" s="456"/>
      <c r="QVN754" s="456"/>
      <c r="QVO754" s="456"/>
      <c r="QVP754" s="456"/>
      <c r="QVQ754" s="456"/>
      <c r="QVR754" s="456"/>
      <c r="QVS754" s="456"/>
      <c r="QVT754" s="456"/>
      <c r="QVU754" s="456"/>
      <c r="QVV754" s="456"/>
      <c r="QVW754" s="456"/>
      <c r="QVX754" s="456"/>
      <c r="QVY754" s="456"/>
      <c r="QVZ754" s="456"/>
      <c r="QWA754" s="456"/>
      <c r="QWB754" s="456"/>
      <c r="QWC754" s="456"/>
      <c r="QWD754" s="456"/>
      <c r="QWE754" s="456"/>
      <c r="QWF754" s="456"/>
      <c r="QWG754" s="456"/>
      <c r="QWH754" s="456"/>
      <c r="QWI754" s="456"/>
      <c r="QWJ754" s="456"/>
      <c r="QWK754" s="456"/>
      <c r="QWL754" s="456"/>
      <c r="QWM754" s="456"/>
      <c r="QWN754" s="456"/>
      <c r="QWO754" s="456"/>
      <c r="QWP754" s="456"/>
      <c r="QWQ754" s="456"/>
      <c r="QWR754" s="456"/>
      <c r="QWS754" s="456"/>
      <c r="QWT754" s="456"/>
      <c r="QWU754" s="456"/>
      <c r="QWV754" s="456"/>
      <c r="QWW754" s="456"/>
      <c r="QWX754" s="456"/>
      <c r="QWY754" s="456"/>
      <c r="QWZ754" s="456"/>
      <c r="QXA754" s="456"/>
      <c r="QXB754" s="456"/>
      <c r="QXC754" s="456"/>
      <c r="QXD754" s="456"/>
      <c r="QXE754" s="456"/>
      <c r="QXF754" s="456"/>
      <c r="QXG754" s="456"/>
      <c r="QXH754" s="456"/>
      <c r="QXI754" s="456"/>
      <c r="QXJ754" s="456"/>
      <c r="QXK754" s="456"/>
      <c r="QXL754" s="456"/>
      <c r="QXM754" s="456"/>
      <c r="QXN754" s="456"/>
      <c r="QXO754" s="456"/>
      <c r="QXP754" s="456"/>
      <c r="QXQ754" s="456"/>
      <c r="QXR754" s="456"/>
      <c r="QXS754" s="456"/>
      <c r="QXT754" s="456"/>
      <c r="QXU754" s="456"/>
      <c r="QXV754" s="456"/>
      <c r="QXW754" s="456"/>
      <c r="QXX754" s="456"/>
      <c r="QXY754" s="456"/>
      <c r="QXZ754" s="456"/>
      <c r="QYA754" s="456"/>
      <c r="QYB754" s="456"/>
      <c r="QYC754" s="456"/>
      <c r="QYD754" s="456"/>
      <c r="QYE754" s="456"/>
      <c r="QYF754" s="456"/>
      <c r="QYG754" s="456"/>
      <c r="QYH754" s="456"/>
      <c r="QYI754" s="456"/>
      <c r="QYJ754" s="456"/>
      <c r="QYK754" s="456"/>
      <c r="QYL754" s="456"/>
      <c r="QYM754" s="456"/>
      <c r="QYN754" s="456"/>
      <c r="QYO754" s="456"/>
      <c r="QYP754" s="456"/>
      <c r="QYQ754" s="456"/>
      <c r="QYR754" s="456"/>
      <c r="QYS754" s="456"/>
      <c r="QYT754" s="456"/>
      <c r="QYU754" s="456"/>
      <c r="QYV754" s="456"/>
      <c r="QYW754" s="456"/>
      <c r="QYX754" s="456"/>
      <c r="QYY754" s="456"/>
      <c r="QYZ754" s="456"/>
      <c r="QZA754" s="456"/>
      <c r="QZB754" s="456"/>
      <c r="QZC754" s="456"/>
      <c r="QZD754" s="456"/>
      <c r="QZE754" s="456"/>
      <c r="QZF754" s="456"/>
      <c r="QZG754" s="456"/>
      <c r="QZH754" s="456"/>
      <c r="QZI754" s="456"/>
      <c r="QZJ754" s="456"/>
      <c r="QZK754" s="456"/>
      <c r="QZL754" s="456"/>
      <c r="QZM754" s="456"/>
      <c r="QZN754" s="456"/>
      <c r="QZO754" s="456"/>
      <c r="QZP754" s="456"/>
      <c r="QZQ754" s="456"/>
      <c r="QZR754" s="456"/>
      <c r="QZS754" s="456"/>
      <c r="QZT754" s="456"/>
      <c r="QZU754" s="456"/>
      <c r="QZV754" s="456"/>
      <c r="QZW754" s="456"/>
      <c r="QZX754" s="456"/>
      <c r="QZY754" s="456"/>
      <c r="QZZ754" s="456"/>
      <c r="RAA754" s="456"/>
      <c r="RAB754" s="456"/>
      <c r="RAC754" s="456"/>
      <c r="RAD754" s="456"/>
      <c r="RAE754" s="456"/>
      <c r="RAF754" s="456"/>
      <c r="RAG754" s="456"/>
      <c r="RAH754" s="456"/>
      <c r="RAI754" s="456"/>
      <c r="RAJ754" s="456"/>
      <c r="RAK754" s="456"/>
      <c r="RAL754" s="456"/>
      <c r="RAM754" s="456"/>
      <c r="RAN754" s="456"/>
      <c r="RAO754" s="456"/>
      <c r="RAP754" s="456"/>
      <c r="RAQ754" s="456"/>
      <c r="RAR754" s="456"/>
      <c r="RAS754" s="456"/>
      <c r="RAT754" s="456"/>
      <c r="RAU754" s="456"/>
      <c r="RAV754" s="456"/>
      <c r="RAW754" s="456"/>
      <c r="RAX754" s="456"/>
      <c r="RAY754" s="456"/>
      <c r="RAZ754" s="456"/>
      <c r="RBA754" s="456"/>
      <c r="RBB754" s="456"/>
      <c r="RBC754" s="456"/>
      <c r="RBD754" s="456"/>
      <c r="RBE754" s="456"/>
      <c r="RBF754" s="456"/>
      <c r="RBG754" s="456"/>
      <c r="RBH754" s="456"/>
      <c r="RBI754" s="456"/>
      <c r="RBJ754" s="456"/>
      <c r="RBK754" s="456"/>
      <c r="RBL754" s="456"/>
      <c r="RBM754" s="456"/>
      <c r="RBN754" s="456"/>
      <c r="RBO754" s="456"/>
      <c r="RBP754" s="456"/>
      <c r="RBQ754" s="456"/>
      <c r="RBR754" s="456"/>
      <c r="RBS754" s="456"/>
      <c r="RBT754" s="456"/>
      <c r="RBU754" s="456"/>
      <c r="RBV754" s="456"/>
      <c r="RBW754" s="456"/>
      <c r="RBX754" s="456"/>
      <c r="RBY754" s="456"/>
      <c r="RBZ754" s="456"/>
      <c r="RCA754" s="456"/>
      <c r="RCB754" s="456"/>
      <c r="RCC754" s="456"/>
      <c r="RCD754" s="456"/>
      <c r="RCE754" s="456"/>
      <c r="RCF754" s="456"/>
      <c r="RCG754" s="456"/>
      <c r="RCH754" s="456"/>
      <c r="RCI754" s="456"/>
      <c r="RCJ754" s="456"/>
      <c r="RCK754" s="456"/>
      <c r="RCL754" s="456"/>
      <c r="RCM754" s="456"/>
      <c r="RCN754" s="456"/>
      <c r="RCO754" s="456"/>
      <c r="RCP754" s="456"/>
      <c r="RCQ754" s="456"/>
      <c r="RCR754" s="456"/>
      <c r="RCS754" s="456"/>
      <c r="RCT754" s="456"/>
      <c r="RCU754" s="456"/>
      <c r="RCV754" s="456"/>
      <c r="RCW754" s="456"/>
      <c r="RCX754" s="456"/>
      <c r="RCY754" s="456"/>
      <c r="RCZ754" s="456"/>
      <c r="RDA754" s="456"/>
      <c r="RDB754" s="456"/>
      <c r="RDC754" s="456"/>
      <c r="RDD754" s="456"/>
      <c r="RDE754" s="456"/>
      <c r="RDF754" s="456"/>
      <c r="RDG754" s="456"/>
      <c r="RDH754" s="456"/>
      <c r="RDI754" s="456"/>
      <c r="RDJ754" s="456"/>
      <c r="RDK754" s="456"/>
      <c r="RDL754" s="456"/>
      <c r="RDM754" s="456"/>
      <c r="RDN754" s="456"/>
      <c r="RDO754" s="456"/>
      <c r="RDP754" s="456"/>
      <c r="RDQ754" s="456"/>
      <c r="RDR754" s="456"/>
      <c r="RDS754" s="456"/>
      <c r="RDT754" s="456"/>
      <c r="RDU754" s="456"/>
      <c r="RDV754" s="456"/>
      <c r="RDW754" s="456"/>
      <c r="RDX754" s="456"/>
      <c r="RDY754" s="456"/>
      <c r="RDZ754" s="456"/>
      <c r="REA754" s="456"/>
      <c r="REB754" s="456"/>
      <c r="REC754" s="456"/>
      <c r="RED754" s="456"/>
      <c r="REE754" s="456"/>
      <c r="REF754" s="456"/>
      <c r="REG754" s="456"/>
      <c r="REH754" s="456"/>
      <c r="REI754" s="456"/>
      <c r="REJ754" s="456"/>
      <c r="REK754" s="456"/>
      <c r="REL754" s="456"/>
      <c r="REM754" s="456"/>
      <c r="REN754" s="456"/>
      <c r="REO754" s="456"/>
      <c r="REP754" s="456"/>
      <c r="REQ754" s="456"/>
      <c r="RER754" s="456"/>
      <c r="RES754" s="456"/>
      <c r="RET754" s="456"/>
      <c r="REU754" s="456"/>
      <c r="REV754" s="456"/>
      <c r="REW754" s="456"/>
      <c r="REX754" s="456"/>
      <c r="REY754" s="456"/>
      <c r="REZ754" s="456"/>
      <c r="RFA754" s="456"/>
      <c r="RFB754" s="456"/>
      <c r="RFC754" s="456"/>
      <c r="RFD754" s="456"/>
      <c r="RFE754" s="456"/>
      <c r="RFF754" s="456"/>
      <c r="RFG754" s="456"/>
      <c r="RFH754" s="456"/>
      <c r="RFI754" s="456"/>
      <c r="RFJ754" s="456"/>
      <c r="RFK754" s="456"/>
      <c r="RFL754" s="456"/>
      <c r="RFM754" s="456"/>
      <c r="RFN754" s="456"/>
      <c r="RFO754" s="456"/>
      <c r="RFP754" s="456"/>
      <c r="RFQ754" s="456"/>
      <c r="RFR754" s="456"/>
      <c r="RFS754" s="456"/>
      <c r="RFT754" s="456"/>
      <c r="RFU754" s="456"/>
      <c r="RFV754" s="456"/>
      <c r="RFW754" s="456"/>
      <c r="RFX754" s="456"/>
      <c r="RFY754" s="456"/>
      <c r="RFZ754" s="456"/>
      <c r="RGA754" s="456"/>
      <c r="RGB754" s="456"/>
      <c r="RGC754" s="456"/>
      <c r="RGD754" s="456"/>
      <c r="RGE754" s="456"/>
      <c r="RGF754" s="456"/>
      <c r="RGG754" s="456"/>
      <c r="RGH754" s="456"/>
      <c r="RGI754" s="456"/>
      <c r="RGJ754" s="456"/>
      <c r="RGK754" s="456"/>
      <c r="RGL754" s="456"/>
      <c r="RGM754" s="456"/>
      <c r="RGN754" s="456"/>
      <c r="RGO754" s="456"/>
      <c r="RGP754" s="456"/>
      <c r="RGQ754" s="456"/>
      <c r="RGR754" s="456"/>
      <c r="RGS754" s="456"/>
      <c r="RGT754" s="456"/>
      <c r="RGU754" s="456"/>
      <c r="RGV754" s="456"/>
      <c r="RGW754" s="456"/>
      <c r="RGX754" s="456"/>
      <c r="RGY754" s="456"/>
      <c r="RGZ754" s="456"/>
      <c r="RHA754" s="456"/>
      <c r="RHB754" s="456"/>
      <c r="RHC754" s="456"/>
      <c r="RHD754" s="456"/>
      <c r="RHE754" s="456"/>
      <c r="RHF754" s="456"/>
      <c r="RHG754" s="456"/>
      <c r="RHH754" s="456"/>
      <c r="RHI754" s="456"/>
      <c r="RHJ754" s="456"/>
      <c r="RHK754" s="456"/>
      <c r="RHL754" s="456"/>
      <c r="RHM754" s="456"/>
      <c r="RHN754" s="456"/>
      <c r="RHO754" s="456"/>
      <c r="RHP754" s="456"/>
      <c r="RHQ754" s="456"/>
      <c r="RHR754" s="456"/>
      <c r="RHS754" s="456"/>
      <c r="RHT754" s="456"/>
      <c r="RHU754" s="456"/>
      <c r="RHV754" s="456"/>
      <c r="RHW754" s="456"/>
      <c r="RHX754" s="456"/>
      <c r="RHY754" s="456"/>
      <c r="RHZ754" s="456"/>
      <c r="RIA754" s="456"/>
      <c r="RIB754" s="456"/>
      <c r="RIC754" s="456"/>
      <c r="RID754" s="456"/>
      <c r="RIE754" s="456"/>
      <c r="RIF754" s="456"/>
      <c r="RIG754" s="456"/>
      <c r="RIH754" s="456"/>
      <c r="RII754" s="456"/>
      <c r="RIJ754" s="456"/>
      <c r="RIK754" s="456"/>
      <c r="RIL754" s="456"/>
      <c r="RIM754" s="456"/>
      <c r="RIN754" s="456"/>
      <c r="RIO754" s="456"/>
      <c r="RIP754" s="456"/>
      <c r="RIQ754" s="456"/>
      <c r="RIR754" s="456"/>
      <c r="RIS754" s="456"/>
      <c r="RIT754" s="456"/>
      <c r="RIU754" s="456"/>
      <c r="RIV754" s="456"/>
      <c r="RIW754" s="456"/>
      <c r="RIX754" s="456"/>
      <c r="RIY754" s="456"/>
      <c r="RIZ754" s="456"/>
      <c r="RJA754" s="456"/>
      <c r="RJB754" s="456"/>
      <c r="RJC754" s="456"/>
      <c r="RJD754" s="456"/>
      <c r="RJE754" s="456"/>
      <c r="RJF754" s="456"/>
      <c r="RJG754" s="456"/>
      <c r="RJH754" s="456"/>
      <c r="RJI754" s="456"/>
      <c r="RJJ754" s="456"/>
      <c r="RJK754" s="456"/>
      <c r="RJL754" s="456"/>
      <c r="RJM754" s="456"/>
      <c r="RJN754" s="456"/>
      <c r="RJO754" s="456"/>
      <c r="RJP754" s="456"/>
      <c r="RJQ754" s="456"/>
      <c r="RJR754" s="456"/>
      <c r="RJS754" s="456"/>
      <c r="RJT754" s="456"/>
      <c r="RJU754" s="456"/>
      <c r="RJV754" s="456"/>
      <c r="RJW754" s="456"/>
      <c r="RJX754" s="456"/>
      <c r="RJY754" s="456"/>
      <c r="RJZ754" s="456"/>
      <c r="RKA754" s="456"/>
      <c r="RKB754" s="456"/>
      <c r="RKC754" s="456"/>
      <c r="RKD754" s="456"/>
      <c r="RKE754" s="456"/>
      <c r="RKF754" s="456"/>
      <c r="RKG754" s="456"/>
      <c r="RKH754" s="456"/>
      <c r="RKI754" s="456"/>
      <c r="RKJ754" s="456"/>
      <c r="RKK754" s="456"/>
      <c r="RKL754" s="456"/>
      <c r="RKM754" s="456"/>
      <c r="RKN754" s="456"/>
      <c r="RKO754" s="456"/>
      <c r="RKP754" s="456"/>
      <c r="RKQ754" s="456"/>
      <c r="RKR754" s="456"/>
      <c r="RKS754" s="456"/>
      <c r="RKT754" s="456"/>
      <c r="RKU754" s="456"/>
      <c r="RKV754" s="456"/>
      <c r="RKW754" s="456"/>
      <c r="RKX754" s="456"/>
      <c r="RKY754" s="456"/>
      <c r="RKZ754" s="456"/>
      <c r="RLA754" s="456"/>
      <c r="RLB754" s="456"/>
      <c r="RLC754" s="456"/>
      <c r="RLD754" s="456"/>
      <c r="RLE754" s="456"/>
      <c r="RLF754" s="456"/>
      <c r="RLG754" s="456"/>
      <c r="RLH754" s="456"/>
      <c r="RLI754" s="456"/>
      <c r="RLJ754" s="456"/>
      <c r="RLK754" s="456"/>
      <c r="RLL754" s="456"/>
      <c r="RLM754" s="456"/>
      <c r="RLN754" s="456"/>
      <c r="RLO754" s="456"/>
      <c r="RLP754" s="456"/>
      <c r="RLQ754" s="456"/>
      <c r="RLR754" s="456"/>
      <c r="RLS754" s="456"/>
      <c r="RLT754" s="456"/>
      <c r="RLU754" s="456"/>
      <c r="RLV754" s="456"/>
      <c r="RLW754" s="456"/>
      <c r="RLX754" s="456"/>
      <c r="RLY754" s="456"/>
      <c r="RLZ754" s="456"/>
      <c r="RMA754" s="456"/>
      <c r="RMB754" s="456"/>
      <c r="RMC754" s="456"/>
      <c r="RMD754" s="456"/>
      <c r="RME754" s="456"/>
      <c r="RMF754" s="456"/>
      <c r="RMG754" s="456"/>
      <c r="RMH754" s="456"/>
      <c r="RMI754" s="456"/>
      <c r="RMJ754" s="456"/>
      <c r="RMK754" s="456"/>
      <c r="RML754" s="456"/>
      <c r="RMM754" s="456"/>
      <c r="RMN754" s="456"/>
      <c r="RMO754" s="456"/>
      <c r="RMP754" s="456"/>
      <c r="RMQ754" s="456"/>
      <c r="RMR754" s="456"/>
      <c r="RMS754" s="456"/>
      <c r="RMT754" s="456"/>
      <c r="RMU754" s="456"/>
      <c r="RMV754" s="456"/>
      <c r="RMW754" s="456"/>
      <c r="RMX754" s="456"/>
      <c r="RMY754" s="456"/>
      <c r="RMZ754" s="456"/>
      <c r="RNA754" s="456"/>
      <c r="RNB754" s="456"/>
      <c r="RNC754" s="456"/>
      <c r="RND754" s="456"/>
      <c r="RNE754" s="456"/>
      <c r="RNF754" s="456"/>
      <c r="RNG754" s="456"/>
      <c r="RNH754" s="456"/>
      <c r="RNI754" s="456"/>
      <c r="RNJ754" s="456"/>
      <c r="RNK754" s="456"/>
      <c r="RNL754" s="456"/>
      <c r="RNM754" s="456"/>
      <c r="RNN754" s="456"/>
      <c r="RNO754" s="456"/>
      <c r="RNP754" s="456"/>
      <c r="RNQ754" s="456"/>
      <c r="RNR754" s="456"/>
      <c r="RNS754" s="456"/>
      <c r="RNT754" s="456"/>
      <c r="RNU754" s="456"/>
      <c r="RNV754" s="456"/>
      <c r="RNW754" s="456"/>
      <c r="RNX754" s="456"/>
      <c r="RNY754" s="456"/>
      <c r="RNZ754" s="456"/>
      <c r="ROA754" s="456"/>
      <c r="ROB754" s="456"/>
      <c r="ROC754" s="456"/>
      <c r="ROD754" s="456"/>
      <c r="ROE754" s="456"/>
      <c r="ROF754" s="456"/>
      <c r="ROG754" s="456"/>
      <c r="ROH754" s="456"/>
      <c r="ROI754" s="456"/>
      <c r="ROJ754" s="456"/>
      <c r="ROK754" s="456"/>
      <c r="ROL754" s="456"/>
      <c r="ROM754" s="456"/>
      <c r="RON754" s="456"/>
      <c r="ROO754" s="456"/>
      <c r="ROP754" s="456"/>
      <c r="ROQ754" s="456"/>
      <c r="ROR754" s="456"/>
      <c r="ROS754" s="456"/>
      <c r="ROT754" s="456"/>
      <c r="ROU754" s="456"/>
      <c r="ROV754" s="456"/>
      <c r="ROW754" s="456"/>
      <c r="ROX754" s="456"/>
      <c r="ROY754" s="456"/>
      <c r="ROZ754" s="456"/>
      <c r="RPA754" s="456"/>
      <c r="RPB754" s="456"/>
      <c r="RPC754" s="456"/>
      <c r="RPD754" s="456"/>
      <c r="RPE754" s="456"/>
      <c r="RPF754" s="456"/>
      <c r="RPG754" s="456"/>
      <c r="RPH754" s="456"/>
      <c r="RPI754" s="456"/>
      <c r="RPJ754" s="456"/>
      <c r="RPK754" s="456"/>
      <c r="RPL754" s="456"/>
      <c r="RPM754" s="456"/>
      <c r="RPN754" s="456"/>
      <c r="RPO754" s="456"/>
      <c r="RPP754" s="456"/>
      <c r="RPQ754" s="456"/>
      <c r="RPR754" s="456"/>
      <c r="RPS754" s="456"/>
      <c r="RPT754" s="456"/>
      <c r="RPU754" s="456"/>
      <c r="RPV754" s="456"/>
      <c r="RPW754" s="456"/>
      <c r="RPX754" s="456"/>
      <c r="RPY754" s="456"/>
      <c r="RPZ754" s="456"/>
      <c r="RQA754" s="456"/>
      <c r="RQB754" s="456"/>
      <c r="RQC754" s="456"/>
      <c r="RQD754" s="456"/>
      <c r="RQE754" s="456"/>
      <c r="RQF754" s="456"/>
      <c r="RQG754" s="456"/>
      <c r="RQH754" s="456"/>
      <c r="RQI754" s="456"/>
      <c r="RQJ754" s="456"/>
      <c r="RQK754" s="456"/>
      <c r="RQL754" s="456"/>
      <c r="RQM754" s="456"/>
      <c r="RQN754" s="456"/>
      <c r="RQO754" s="456"/>
      <c r="RQP754" s="456"/>
      <c r="RQQ754" s="456"/>
      <c r="RQR754" s="456"/>
      <c r="RQS754" s="456"/>
      <c r="RQT754" s="456"/>
      <c r="RQU754" s="456"/>
      <c r="RQV754" s="456"/>
      <c r="RQW754" s="456"/>
      <c r="RQX754" s="456"/>
      <c r="RQY754" s="456"/>
      <c r="RQZ754" s="456"/>
      <c r="RRA754" s="456"/>
      <c r="RRB754" s="456"/>
      <c r="RRC754" s="456"/>
      <c r="RRD754" s="456"/>
      <c r="RRE754" s="456"/>
      <c r="RRF754" s="456"/>
      <c r="RRG754" s="456"/>
      <c r="RRH754" s="456"/>
      <c r="RRI754" s="456"/>
      <c r="RRJ754" s="456"/>
      <c r="RRK754" s="456"/>
      <c r="RRL754" s="456"/>
      <c r="RRM754" s="456"/>
      <c r="RRN754" s="456"/>
      <c r="RRO754" s="456"/>
      <c r="RRP754" s="456"/>
      <c r="RRQ754" s="456"/>
      <c r="RRR754" s="456"/>
      <c r="RRS754" s="456"/>
      <c r="RRT754" s="456"/>
      <c r="RRU754" s="456"/>
      <c r="RRV754" s="456"/>
      <c r="RRW754" s="456"/>
      <c r="RRX754" s="456"/>
      <c r="RRY754" s="456"/>
      <c r="RRZ754" s="456"/>
      <c r="RSA754" s="456"/>
      <c r="RSB754" s="456"/>
      <c r="RSC754" s="456"/>
      <c r="RSD754" s="456"/>
      <c r="RSE754" s="456"/>
      <c r="RSF754" s="456"/>
      <c r="RSG754" s="456"/>
      <c r="RSH754" s="456"/>
      <c r="RSI754" s="456"/>
      <c r="RSJ754" s="456"/>
      <c r="RSK754" s="456"/>
      <c r="RSL754" s="456"/>
      <c r="RSM754" s="456"/>
      <c r="RSN754" s="456"/>
      <c r="RSO754" s="456"/>
      <c r="RSP754" s="456"/>
      <c r="RSQ754" s="456"/>
      <c r="RSR754" s="456"/>
      <c r="RSS754" s="456"/>
      <c r="RST754" s="456"/>
      <c r="RSU754" s="456"/>
      <c r="RSV754" s="456"/>
      <c r="RSW754" s="456"/>
      <c r="RSX754" s="456"/>
      <c r="RSY754" s="456"/>
      <c r="RSZ754" s="456"/>
      <c r="RTA754" s="456"/>
      <c r="RTB754" s="456"/>
      <c r="RTC754" s="456"/>
      <c r="RTD754" s="456"/>
      <c r="RTE754" s="456"/>
      <c r="RTF754" s="456"/>
      <c r="RTG754" s="456"/>
      <c r="RTH754" s="456"/>
      <c r="RTI754" s="456"/>
      <c r="RTJ754" s="456"/>
      <c r="RTK754" s="456"/>
      <c r="RTL754" s="456"/>
      <c r="RTM754" s="456"/>
      <c r="RTN754" s="456"/>
      <c r="RTO754" s="456"/>
      <c r="RTP754" s="456"/>
      <c r="RTQ754" s="456"/>
      <c r="RTR754" s="456"/>
      <c r="RTS754" s="456"/>
      <c r="RTT754" s="456"/>
      <c r="RTU754" s="456"/>
      <c r="RTV754" s="456"/>
      <c r="RTW754" s="456"/>
      <c r="RTX754" s="456"/>
      <c r="RTY754" s="456"/>
      <c r="RTZ754" s="456"/>
      <c r="RUA754" s="456"/>
      <c r="RUB754" s="456"/>
      <c r="RUC754" s="456"/>
      <c r="RUD754" s="456"/>
      <c r="RUE754" s="456"/>
      <c r="RUF754" s="456"/>
      <c r="RUG754" s="456"/>
      <c r="RUH754" s="456"/>
      <c r="RUI754" s="456"/>
      <c r="RUJ754" s="456"/>
      <c r="RUK754" s="456"/>
      <c r="RUL754" s="456"/>
      <c r="RUM754" s="456"/>
      <c r="RUN754" s="456"/>
      <c r="RUO754" s="456"/>
      <c r="RUP754" s="456"/>
      <c r="RUQ754" s="456"/>
      <c r="RUR754" s="456"/>
      <c r="RUS754" s="456"/>
      <c r="RUT754" s="456"/>
      <c r="RUU754" s="456"/>
      <c r="RUV754" s="456"/>
      <c r="RUW754" s="456"/>
      <c r="RUX754" s="456"/>
      <c r="RUY754" s="456"/>
      <c r="RUZ754" s="456"/>
      <c r="RVA754" s="456"/>
      <c r="RVB754" s="456"/>
      <c r="RVC754" s="456"/>
      <c r="RVD754" s="456"/>
      <c r="RVE754" s="456"/>
      <c r="RVF754" s="456"/>
      <c r="RVG754" s="456"/>
      <c r="RVH754" s="456"/>
      <c r="RVI754" s="456"/>
      <c r="RVJ754" s="456"/>
      <c r="RVK754" s="456"/>
      <c r="RVL754" s="456"/>
      <c r="RVM754" s="456"/>
      <c r="RVN754" s="456"/>
      <c r="RVO754" s="456"/>
      <c r="RVP754" s="456"/>
      <c r="RVQ754" s="456"/>
      <c r="RVR754" s="456"/>
      <c r="RVS754" s="456"/>
      <c r="RVT754" s="456"/>
      <c r="RVU754" s="456"/>
      <c r="RVV754" s="456"/>
      <c r="RVW754" s="456"/>
      <c r="RVX754" s="456"/>
      <c r="RVY754" s="456"/>
      <c r="RVZ754" s="456"/>
      <c r="RWA754" s="456"/>
      <c r="RWB754" s="456"/>
      <c r="RWC754" s="456"/>
      <c r="RWD754" s="456"/>
      <c r="RWE754" s="456"/>
      <c r="RWF754" s="456"/>
      <c r="RWG754" s="456"/>
      <c r="RWH754" s="456"/>
      <c r="RWI754" s="456"/>
      <c r="RWJ754" s="456"/>
      <c r="RWK754" s="456"/>
      <c r="RWL754" s="456"/>
      <c r="RWM754" s="456"/>
      <c r="RWN754" s="456"/>
      <c r="RWO754" s="456"/>
      <c r="RWP754" s="456"/>
      <c r="RWQ754" s="456"/>
      <c r="RWR754" s="456"/>
      <c r="RWS754" s="456"/>
      <c r="RWT754" s="456"/>
      <c r="RWU754" s="456"/>
      <c r="RWV754" s="456"/>
      <c r="RWW754" s="456"/>
      <c r="RWX754" s="456"/>
      <c r="RWY754" s="456"/>
      <c r="RWZ754" s="456"/>
      <c r="RXA754" s="456"/>
      <c r="RXB754" s="456"/>
      <c r="RXC754" s="456"/>
      <c r="RXD754" s="456"/>
      <c r="RXE754" s="456"/>
      <c r="RXF754" s="456"/>
      <c r="RXG754" s="456"/>
      <c r="RXH754" s="456"/>
      <c r="RXI754" s="456"/>
      <c r="RXJ754" s="456"/>
      <c r="RXK754" s="456"/>
      <c r="RXL754" s="456"/>
      <c r="RXM754" s="456"/>
      <c r="RXN754" s="456"/>
      <c r="RXO754" s="456"/>
      <c r="RXP754" s="456"/>
      <c r="RXQ754" s="456"/>
      <c r="RXR754" s="456"/>
      <c r="RXS754" s="456"/>
      <c r="RXT754" s="456"/>
      <c r="RXU754" s="456"/>
      <c r="RXV754" s="456"/>
      <c r="RXW754" s="456"/>
      <c r="RXX754" s="456"/>
      <c r="RXY754" s="456"/>
      <c r="RXZ754" s="456"/>
      <c r="RYA754" s="456"/>
      <c r="RYB754" s="456"/>
      <c r="RYC754" s="456"/>
      <c r="RYD754" s="456"/>
      <c r="RYE754" s="456"/>
      <c r="RYF754" s="456"/>
      <c r="RYG754" s="456"/>
      <c r="RYH754" s="456"/>
      <c r="RYI754" s="456"/>
      <c r="RYJ754" s="456"/>
      <c r="RYK754" s="456"/>
      <c r="RYL754" s="456"/>
      <c r="RYM754" s="456"/>
      <c r="RYN754" s="456"/>
      <c r="RYO754" s="456"/>
      <c r="RYP754" s="456"/>
      <c r="RYQ754" s="456"/>
      <c r="RYR754" s="456"/>
      <c r="RYS754" s="456"/>
      <c r="RYT754" s="456"/>
      <c r="RYU754" s="456"/>
      <c r="RYV754" s="456"/>
      <c r="RYW754" s="456"/>
      <c r="RYX754" s="456"/>
      <c r="RYY754" s="456"/>
      <c r="RYZ754" s="456"/>
      <c r="RZA754" s="456"/>
      <c r="RZB754" s="456"/>
      <c r="RZC754" s="456"/>
      <c r="RZD754" s="456"/>
      <c r="RZE754" s="456"/>
      <c r="RZF754" s="456"/>
      <c r="RZG754" s="456"/>
      <c r="RZH754" s="456"/>
      <c r="RZI754" s="456"/>
      <c r="RZJ754" s="456"/>
      <c r="RZK754" s="456"/>
      <c r="RZL754" s="456"/>
      <c r="RZM754" s="456"/>
      <c r="RZN754" s="456"/>
      <c r="RZO754" s="456"/>
      <c r="RZP754" s="456"/>
      <c r="RZQ754" s="456"/>
      <c r="RZR754" s="456"/>
      <c r="RZS754" s="456"/>
      <c r="RZT754" s="456"/>
      <c r="RZU754" s="456"/>
      <c r="RZV754" s="456"/>
      <c r="RZW754" s="456"/>
      <c r="RZX754" s="456"/>
      <c r="RZY754" s="456"/>
      <c r="RZZ754" s="456"/>
      <c r="SAA754" s="456"/>
      <c r="SAB754" s="456"/>
      <c r="SAC754" s="456"/>
      <c r="SAD754" s="456"/>
      <c r="SAE754" s="456"/>
      <c r="SAF754" s="456"/>
      <c r="SAG754" s="456"/>
      <c r="SAH754" s="456"/>
      <c r="SAI754" s="456"/>
      <c r="SAJ754" s="456"/>
      <c r="SAK754" s="456"/>
      <c r="SAL754" s="456"/>
      <c r="SAM754" s="456"/>
      <c r="SAN754" s="456"/>
      <c r="SAO754" s="456"/>
      <c r="SAP754" s="456"/>
      <c r="SAQ754" s="456"/>
      <c r="SAR754" s="456"/>
      <c r="SAS754" s="456"/>
      <c r="SAT754" s="456"/>
      <c r="SAU754" s="456"/>
      <c r="SAV754" s="456"/>
      <c r="SAW754" s="456"/>
      <c r="SAX754" s="456"/>
      <c r="SAY754" s="456"/>
      <c r="SAZ754" s="456"/>
      <c r="SBA754" s="456"/>
      <c r="SBB754" s="456"/>
      <c r="SBC754" s="456"/>
      <c r="SBD754" s="456"/>
      <c r="SBE754" s="456"/>
      <c r="SBF754" s="456"/>
      <c r="SBG754" s="456"/>
      <c r="SBH754" s="456"/>
      <c r="SBI754" s="456"/>
      <c r="SBJ754" s="456"/>
      <c r="SBK754" s="456"/>
      <c r="SBL754" s="456"/>
      <c r="SBM754" s="456"/>
      <c r="SBN754" s="456"/>
      <c r="SBO754" s="456"/>
      <c r="SBP754" s="456"/>
      <c r="SBQ754" s="456"/>
      <c r="SBR754" s="456"/>
      <c r="SBS754" s="456"/>
      <c r="SBT754" s="456"/>
      <c r="SBU754" s="456"/>
      <c r="SBV754" s="456"/>
      <c r="SBW754" s="456"/>
      <c r="SBX754" s="456"/>
      <c r="SBY754" s="456"/>
      <c r="SBZ754" s="456"/>
      <c r="SCA754" s="456"/>
      <c r="SCB754" s="456"/>
      <c r="SCC754" s="456"/>
      <c r="SCD754" s="456"/>
      <c r="SCE754" s="456"/>
      <c r="SCF754" s="456"/>
      <c r="SCG754" s="456"/>
      <c r="SCH754" s="456"/>
      <c r="SCI754" s="456"/>
      <c r="SCJ754" s="456"/>
      <c r="SCK754" s="456"/>
      <c r="SCL754" s="456"/>
      <c r="SCM754" s="456"/>
      <c r="SCN754" s="456"/>
      <c r="SCO754" s="456"/>
      <c r="SCP754" s="456"/>
      <c r="SCQ754" s="456"/>
      <c r="SCR754" s="456"/>
      <c r="SCS754" s="456"/>
      <c r="SCT754" s="456"/>
      <c r="SCU754" s="456"/>
      <c r="SCV754" s="456"/>
      <c r="SCW754" s="456"/>
      <c r="SCX754" s="456"/>
      <c r="SCY754" s="456"/>
      <c r="SCZ754" s="456"/>
      <c r="SDA754" s="456"/>
      <c r="SDB754" s="456"/>
      <c r="SDC754" s="456"/>
      <c r="SDD754" s="456"/>
      <c r="SDE754" s="456"/>
      <c r="SDF754" s="456"/>
      <c r="SDG754" s="456"/>
      <c r="SDH754" s="456"/>
      <c r="SDI754" s="456"/>
      <c r="SDJ754" s="456"/>
      <c r="SDK754" s="456"/>
      <c r="SDL754" s="456"/>
      <c r="SDM754" s="456"/>
      <c r="SDN754" s="456"/>
      <c r="SDO754" s="456"/>
      <c r="SDP754" s="456"/>
      <c r="SDQ754" s="456"/>
      <c r="SDR754" s="456"/>
      <c r="SDS754" s="456"/>
      <c r="SDT754" s="456"/>
      <c r="SDU754" s="456"/>
      <c r="SDV754" s="456"/>
      <c r="SDW754" s="456"/>
      <c r="SDX754" s="456"/>
      <c r="SDY754" s="456"/>
      <c r="SDZ754" s="456"/>
      <c r="SEA754" s="456"/>
      <c r="SEB754" s="456"/>
      <c r="SEC754" s="456"/>
      <c r="SED754" s="456"/>
      <c r="SEE754" s="456"/>
      <c r="SEF754" s="456"/>
      <c r="SEG754" s="456"/>
      <c r="SEH754" s="456"/>
      <c r="SEI754" s="456"/>
      <c r="SEJ754" s="456"/>
      <c r="SEK754" s="456"/>
      <c r="SEL754" s="456"/>
      <c r="SEM754" s="456"/>
      <c r="SEN754" s="456"/>
      <c r="SEO754" s="456"/>
      <c r="SEP754" s="456"/>
      <c r="SEQ754" s="456"/>
      <c r="SER754" s="456"/>
      <c r="SES754" s="456"/>
      <c r="SET754" s="456"/>
      <c r="SEU754" s="456"/>
      <c r="SEV754" s="456"/>
      <c r="SEW754" s="456"/>
      <c r="SEX754" s="456"/>
      <c r="SEY754" s="456"/>
      <c r="SEZ754" s="456"/>
      <c r="SFA754" s="456"/>
      <c r="SFB754" s="456"/>
      <c r="SFC754" s="456"/>
      <c r="SFD754" s="456"/>
      <c r="SFE754" s="456"/>
      <c r="SFF754" s="456"/>
      <c r="SFG754" s="456"/>
      <c r="SFH754" s="456"/>
      <c r="SFI754" s="456"/>
      <c r="SFJ754" s="456"/>
      <c r="SFK754" s="456"/>
      <c r="SFL754" s="456"/>
      <c r="SFM754" s="456"/>
      <c r="SFN754" s="456"/>
      <c r="SFO754" s="456"/>
      <c r="SFP754" s="456"/>
      <c r="SFQ754" s="456"/>
      <c r="SFR754" s="456"/>
      <c r="SFS754" s="456"/>
      <c r="SFT754" s="456"/>
      <c r="SFU754" s="456"/>
      <c r="SFV754" s="456"/>
      <c r="SFW754" s="456"/>
      <c r="SFX754" s="456"/>
      <c r="SFY754" s="456"/>
      <c r="SFZ754" s="456"/>
      <c r="SGA754" s="456"/>
      <c r="SGB754" s="456"/>
      <c r="SGC754" s="456"/>
      <c r="SGD754" s="456"/>
      <c r="SGE754" s="456"/>
      <c r="SGF754" s="456"/>
      <c r="SGG754" s="456"/>
      <c r="SGH754" s="456"/>
      <c r="SGI754" s="456"/>
      <c r="SGJ754" s="456"/>
      <c r="SGK754" s="456"/>
      <c r="SGL754" s="456"/>
      <c r="SGM754" s="456"/>
      <c r="SGN754" s="456"/>
      <c r="SGO754" s="456"/>
      <c r="SGP754" s="456"/>
      <c r="SGQ754" s="456"/>
      <c r="SGR754" s="456"/>
      <c r="SGS754" s="456"/>
      <c r="SGT754" s="456"/>
      <c r="SGU754" s="456"/>
      <c r="SGV754" s="456"/>
      <c r="SGW754" s="456"/>
      <c r="SGX754" s="456"/>
      <c r="SGY754" s="456"/>
      <c r="SGZ754" s="456"/>
      <c r="SHA754" s="456"/>
      <c r="SHB754" s="456"/>
      <c r="SHC754" s="456"/>
      <c r="SHD754" s="456"/>
      <c r="SHE754" s="456"/>
      <c r="SHF754" s="456"/>
      <c r="SHG754" s="456"/>
      <c r="SHH754" s="456"/>
      <c r="SHI754" s="456"/>
      <c r="SHJ754" s="456"/>
      <c r="SHK754" s="456"/>
      <c r="SHL754" s="456"/>
      <c r="SHM754" s="456"/>
      <c r="SHN754" s="456"/>
      <c r="SHO754" s="456"/>
      <c r="SHP754" s="456"/>
      <c r="SHQ754" s="456"/>
      <c r="SHR754" s="456"/>
      <c r="SHS754" s="456"/>
      <c r="SHT754" s="456"/>
      <c r="SHU754" s="456"/>
      <c r="SHV754" s="456"/>
      <c r="SHW754" s="456"/>
      <c r="SHX754" s="456"/>
      <c r="SHY754" s="456"/>
      <c r="SHZ754" s="456"/>
      <c r="SIA754" s="456"/>
      <c r="SIB754" s="456"/>
      <c r="SIC754" s="456"/>
      <c r="SID754" s="456"/>
      <c r="SIE754" s="456"/>
      <c r="SIF754" s="456"/>
      <c r="SIG754" s="456"/>
      <c r="SIH754" s="456"/>
      <c r="SII754" s="456"/>
      <c r="SIJ754" s="456"/>
      <c r="SIK754" s="456"/>
      <c r="SIL754" s="456"/>
      <c r="SIM754" s="456"/>
      <c r="SIN754" s="456"/>
      <c r="SIO754" s="456"/>
      <c r="SIP754" s="456"/>
      <c r="SIQ754" s="456"/>
      <c r="SIR754" s="456"/>
      <c r="SIS754" s="456"/>
      <c r="SIT754" s="456"/>
      <c r="SIU754" s="456"/>
      <c r="SIV754" s="456"/>
      <c r="SIW754" s="456"/>
      <c r="SIX754" s="456"/>
      <c r="SIY754" s="456"/>
      <c r="SIZ754" s="456"/>
      <c r="SJA754" s="456"/>
      <c r="SJB754" s="456"/>
      <c r="SJC754" s="456"/>
      <c r="SJD754" s="456"/>
      <c r="SJE754" s="456"/>
      <c r="SJF754" s="456"/>
      <c r="SJG754" s="456"/>
      <c r="SJH754" s="456"/>
      <c r="SJI754" s="456"/>
      <c r="SJJ754" s="456"/>
      <c r="SJK754" s="456"/>
      <c r="SJL754" s="456"/>
      <c r="SJM754" s="456"/>
      <c r="SJN754" s="456"/>
      <c r="SJO754" s="456"/>
      <c r="SJP754" s="456"/>
      <c r="SJQ754" s="456"/>
      <c r="SJR754" s="456"/>
      <c r="SJS754" s="456"/>
      <c r="SJT754" s="456"/>
      <c r="SJU754" s="456"/>
      <c r="SJV754" s="456"/>
      <c r="SJW754" s="456"/>
      <c r="SJX754" s="456"/>
      <c r="SJY754" s="456"/>
      <c r="SJZ754" s="456"/>
      <c r="SKA754" s="456"/>
      <c r="SKB754" s="456"/>
      <c r="SKC754" s="456"/>
      <c r="SKD754" s="456"/>
      <c r="SKE754" s="456"/>
      <c r="SKF754" s="456"/>
      <c r="SKG754" s="456"/>
      <c r="SKH754" s="456"/>
      <c r="SKI754" s="456"/>
      <c r="SKJ754" s="456"/>
      <c r="SKK754" s="456"/>
      <c r="SKL754" s="456"/>
      <c r="SKM754" s="456"/>
      <c r="SKN754" s="456"/>
      <c r="SKO754" s="456"/>
      <c r="SKP754" s="456"/>
      <c r="SKQ754" s="456"/>
      <c r="SKR754" s="456"/>
      <c r="SKS754" s="456"/>
      <c r="SKT754" s="456"/>
      <c r="SKU754" s="456"/>
      <c r="SKV754" s="456"/>
      <c r="SKW754" s="456"/>
      <c r="SKX754" s="456"/>
      <c r="SKY754" s="456"/>
      <c r="SKZ754" s="456"/>
      <c r="SLA754" s="456"/>
      <c r="SLB754" s="456"/>
      <c r="SLC754" s="456"/>
      <c r="SLD754" s="456"/>
      <c r="SLE754" s="456"/>
      <c r="SLF754" s="456"/>
      <c r="SLG754" s="456"/>
      <c r="SLH754" s="456"/>
      <c r="SLI754" s="456"/>
      <c r="SLJ754" s="456"/>
      <c r="SLK754" s="456"/>
      <c r="SLL754" s="456"/>
      <c r="SLM754" s="456"/>
      <c r="SLN754" s="456"/>
      <c r="SLO754" s="456"/>
      <c r="SLP754" s="456"/>
      <c r="SLQ754" s="456"/>
      <c r="SLR754" s="456"/>
      <c r="SLS754" s="456"/>
      <c r="SLT754" s="456"/>
      <c r="SLU754" s="456"/>
      <c r="SLV754" s="456"/>
      <c r="SLW754" s="456"/>
      <c r="SLX754" s="456"/>
      <c r="SLY754" s="456"/>
      <c r="SLZ754" s="456"/>
      <c r="SMA754" s="456"/>
      <c r="SMB754" s="456"/>
      <c r="SMC754" s="456"/>
      <c r="SMD754" s="456"/>
      <c r="SME754" s="456"/>
      <c r="SMF754" s="456"/>
      <c r="SMG754" s="456"/>
      <c r="SMH754" s="456"/>
      <c r="SMI754" s="456"/>
      <c r="SMJ754" s="456"/>
      <c r="SMK754" s="456"/>
      <c r="SML754" s="456"/>
      <c r="SMM754" s="456"/>
      <c r="SMN754" s="456"/>
      <c r="SMO754" s="456"/>
      <c r="SMP754" s="456"/>
      <c r="SMQ754" s="456"/>
      <c r="SMR754" s="456"/>
      <c r="SMS754" s="456"/>
      <c r="SMT754" s="456"/>
      <c r="SMU754" s="456"/>
      <c r="SMV754" s="456"/>
      <c r="SMW754" s="456"/>
      <c r="SMX754" s="456"/>
      <c r="SMY754" s="456"/>
      <c r="SMZ754" s="456"/>
      <c r="SNA754" s="456"/>
      <c r="SNB754" s="456"/>
      <c r="SNC754" s="456"/>
      <c r="SND754" s="456"/>
      <c r="SNE754" s="456"/>
      <c r="SNF754" s="456"/>
      <c r="SNG754" s="456"/>
      <c r="SNH754" s="456"/>
      <c r="SNI754" s="456"/>
      <c r="SNJ754" s="456"/>
      <c r="SNK754" s="456"/>
      <c r="SNL754" s="456"/>
      <c r="SNM754" s="456"/>
      <c r="SNN754" s="456"/>
      <c r="SNO754" s="456"/>
      <c r="SNP754" s="456"/>
      <c r="SNQ754" s="456"/>
      <c r="SNR754" s="456"/>
      <c r="SNS754" s="456"/>
      <c r="SNT754" s="456"/>
      <c r="SNU754" s="456"/>
      <c r="SNV754" s="456"/>
      <c r="SNW754" s="456"/>
      <c r="SNX754" s="456"/>
      <c r="SNY754" s="456"/>
      <c r="SNZ754" s="456"/>
      <c r="SOA754" s="456"/>
      <c r="SOB754" s="456"/>
      <c r="SOC754" s="456"/>
      <c r="SOD754" s="456"/>
      <c r="SOE754" s="456"/>
      <c r="SOF754" s="456"/>
      <c r="SOG754" s="456"/>
      <c r="SOH754" s="456"/>
      <c r="SOI754" s="456"/>
      <c r="SOJ754" s="456"/>
      <c r="SOK754" s="456"/>
      <c r="SOL754" s="456"/>
      <c r="SOM754" s="456"/>
      <c r="SON754" s="456"/>
      <c r="SOO754" s="456"/>
      <c r="SOP754" s="456"/>
      <c r="SOQ754" s="456"/>
      <c r="SOR754" s="456"/>
      <c r="SOS754" s="456"/>
      <c r="SOT754" s="456"/>
      <c r="SOU754" s="456"/>
      <c r="SOV754" s="456"/>
      <c r="SOW754" s="456"/>
      <c r="SOX754" s="456"/>
      <c r="SOY754" s="456"/>
      <c r="SOZ754" s="456"/>
      <c r="SPA754" s="456"/>
      <c r="SPB754" s="456"/>
      <c r="SPC754" s="456"/>
      <c r="SPD754" s="456"/>
      <c r="SPE754" s="456"/>
      <c r="SPF754" s="456"/>
      <c r="SPG754" s="456"/>
      <c r="SPH754" s="456"/>
      <c r="SPI754" s="456"/>
      <c r="SPJ754" s="456"/>
      <c r="SPK754" s="456"/>
      <c r="SPL754" s="456"/>
      <c r="SPM754" s="456"/>
      <c r="SPN754" s="456"/>
      <c r="SPO754" s="456"/>
      <c r="SPP754" s="456"/>
      <c r="SPQ754" s="456"/>
      <c r="SPR754" s="456"/>
      <c r="SPS754" s="456"/>
      <c r="SPT754" s="456"/>
      <c r="SPU754" s="456"/>
      <c r="SPV754" s="456"/>
      <c r="SPW754" s="456"/>
      <c r="SPX754" s="456"/>
      <c r="SPY754" s="456"/>
      <c r="SPZ754" s="456"/>
      <c r="SQA754" s="456"/>
      <c r="SQB754" s="456"/>
      <c r="SQC754" s="456"/>
      <c r="SQD754" s="456"/>
      <c r="SQE754" s="456"/>
      <c r="SQF754" s="456"/>
      <c r="SQG754" s="456"/>
      <c r="SQH754" s="456"/>
      <c r="SQI754" s="456"/>
      <c r="SQJ754" s="456"/>
      <c r="SQK754" s="456"/>
      <c r="SQL754" s="456"/>
      <c r="SQM754" s="456"/>
      <c r="SQN754" s="456"/>
      <c r="SQO754" s="456"/>
      <c r="SQP754" s="456"/>
      <c r="SQQ754" s="456"/>
      <c r="SQR754" s="456"/>
      <c r="SQS754" s="456"/>
      <c r="SQT754" s="456"/>
      <c r="SQU754" s="456"/>
      <c r="SQV754" s="456"/>
      <c r="SQW754" s="456"/>
      <c r="SQX754" s="456"/>
      <c r="SQY754" s="456"/>
      <c r="SQZ754" s="456"/>
      <c r="SRA754" s="456"/>
      <c r="SRB754" s="456"/>
      <c r="SRC754" s="456"/>
      <c r="SRD754" s="456"/>
      <c r="SRE754" s="456"/>
      <c r="SRF754" s="456"/>
      <c r="SRG754" s="456"/>
      <c r="SRH754" s="456"/>
      <c r="SRI754" s="456"/>
      <c r="SRJ754" s="456"/>
      <c r="SRK754" s="456"/>
      <c r="SRL754" s="456"/>
      <c r="SRM754" s="456"/>
      <c r="SRN754" s="456"/>
      <c r="SRO754" s="456"/>
      <c r="SRP754" s="456"/>
      <c r="SRQ754" s="456"/>
      <c r="SRR754" s="456"/>
      <c r="SRS754" s="456"/>
      <c r="SRT754" s="456"/>
      <c r="SRU754" s="456"/>
      <c r="SRV754" s="456"/>
      <c r="SRW754" s="456"/>
      <c r="SRX754" s="456"/>
      <c r="SRY754" s="456"/>
      <c r="SRZ754" s="456"/>
      <c r="SSA754" s="456"/>
      <c r="SSB754" s="456"/>
      <c r="SSC754" s="456"/>
      <c r="SSD754" s="456"/>
      <c r="SSE754" s="456"/>
      <c r="SSF754" s="456"/>
      <c r="SSG754" s="456"/>
      <c r="SSH754" s="456"/>
      <c r="SSI754" s="456"/>
      <c r="SSJ754" s="456"/>
      <c r="SSK754" s="456"/>
      <c r="SSL754" s="456"/>
      <c r="SSM754" s="456"/>
      <c r="SSN754" s="456"/>
      <c r="SSO754" s="456"/>
      <c r="SSP754" s="456"/>
      <c r="SSQ754" s="456"/>
      <c r="SSR754" s="456"/>
      <c r="SSS754" s="456"/>
      <c r="SST754" s="456"/>
      <c r="SSU754" s="456"/>
      <c r="SSV754" s="456"/>
      <c r="SSW754" s="456"/>
      <c r="SSX754" s="456"/>
      <c r="SSY754" s="456"/>
      <c r="SSZ754" s="456"/>
      <c r="STA754" s="456"/>
      <c r="STB754" s="456"/>
      <c r="STC754" s="456"/>
      <c r="STD754" s="456"/>
      <c r="STE754" s="456"/>
      <c r="STF754" s="456"/>
      <c r="STG754" s="456"/>
      <c r="STH754" s="456"/>
      <c r="STI754" s="456"/>
      <c r="STJ754" s="456"/>
      <c r="STK754" s="456"/>
      <c r="STL754" s="456"/>
      <c r="STM754" s="456"/>
      <c r="STN754" s="456"/>
      <c r="STO754" s="456"/>
      <c r="STP754" s="456"/>
      <c r="STQ754" s="456"/>
      <c r="STR754" s="456"/>
      <c r="STS754" s="456"/>
      <c r="STT754" s="456"/>
      <c r="STU754" s="456"/>
      <c r="STV754" s="456"/>
      <c r="STW754" s="456"/>
      <c r="STX754" s="456"/>
      <c r="STY754" s="456"/>
      <c r="STZ754" s="456"/>
      <c r="SUA754" s="456"/>
      <c r="SUB754" s="456"/>
      <c r="SUC754" s="456"/>
      <c r="SUD754" s="456"/>
      <c r="SUE754" s="456"/>
      <c r="SUF754" s="456"/>
      <c r="SUG754" s="456"/>
      <c r="SUH754" s="456"/>
      <c r="SUI754" s="456"/>
      <c r="SUJ754" s="456"/>
      <c r="SUK754" s="456"/>
      <c r="SUL754" s="456"/>
      <c r="SUM754" s="456"/>
      <c r="SUN754" s="456"/>
      <c r="SUO754" s="456"/>
      <c r="SUP754" s="456"/>
      <c r="SUQ754" s="456"/>
      <c r="SUR754" s="456"/>
      <c r="SUS754" s="456"/>
      <c r="SUT754" s="456"/>
      <c r="SUU754" s="456"/>
      <c r="SUV754" s="456"/>
      <c r="SUW754" s="456"/>
      <c r="SUX754" s="456"/>
      <c r="SUY754" s="456"/>
      <c r="SUZ754" s="456"/>
      <c r="SVA754" s="456"/>
      <c r="SVB754" s="456"/>
      <c r="SVC754" s="456"/>
      <c r="SVD754" s="456"/>
      <c r="SVE754" s="456"/>
      <c r="SVF754" s="456"/>
      <c r="SVG754" s="456"/>
      <c r="SVH754" s="456"/>
      <c r="SVI754" s="456"/>
      <c r="SVJ754" s="456"/>
      <c r="SVK754" s="456"/>
      <c r="SVL754" s="456"/>
      <c r="SVM754" s="456"/>
      <c r="SVN754" s="456"/>
      <c r="SVO754" s="456"/>
      <c r="SVP754" s="456"/>
      <c r="SVQ754" s="456"/>
      <c r="SVR754" s="456"/>
      <c r="SVS754" s="456"/>
      <c r="SVT754" s="456"/>
      <c r="SVU754" s="456"/>
      <c r="SVV754" s="456"/>
      <c r="SVW754" s="456"/>
      <c r="SVX754" s="456"/>
      <c r="SVY754" s="456"/>
      <c r="SVZ754" s="456"/>
      <c r="SWA754" s="456"/>
      <c r="SWB754" s="456"/>
      <c r="SWC754" s="456"/>
      <c r="SWD754" s="456"/>
      <c r="SWE754" s="456"/>
      <c r="SWF754" s="456"/>
      <c r="SWG754" s="456"/>
      <c r="SWH754" s="456"/>
      <c r="SWI754" s="456"/>
      <c r="SWJ754" s="456"/>
      <c r="SWK754" s="456"/>
      <c r="SWL754" s="456"/>
      <c r="SWM754" s="456"/>
      <c r="SWN754" s="456"/>
      <c r="SWO754" s="456"/>
      <c r="SWP754" s="456"/>
      <c r="SWQ754" s="456"/>
      <c r="SWR754" s="456"/>
      <c r="SWS754" s="456"/>
      <c r="SWT754" s="456"/>
      <c r="SWU754" s="456"/>
      <c r="SWV754" s="456"/>
      <c r="SWW754" s="456"/>
      <c r="SWX754" s="456"/>
      <c r="SWY754" s="456"/>
      <c r="SWZ754" s="456"/>
      <c r="SXA754" s="456"/>
      <c r="SXB754" s="456"/>
      <c r="SXC754" s="456"/>
      <c r="SXD754" s="456"/>
      <c r="SXE754" s="456"/>
      <c r="SXF754" s="456"/>
      <c r="SXG754" s="456"/>
      <c r="SXH754" s="456"/>
      <c r="SXI754" s="456"/>
      <c r="SXJ754" s="456"/>
      <c r="SXK754" s="456"/>
      <c r="SXL754" s="456"/>
      <c r="SXM754" s="456"/>
      <c r="SXN754" s="456"/>
      <c r="SXO754" s="456"/>
      <c r="SXP754" s="456"/>
      <c r="SXQ754" s="456"/>
      <c r="SXR754" s="456"/>
      <c r="SXS754" s="456"/>
      <c r="SXT754" s="456"/>
      <c r="SXU754" s="456"/>
      <c r="SXV754" s="456"/>
      <c r="SXW754" s="456"/>
      <c r="SXX754" s="456"/>
      <c r="SXY754" s="456"/>
      <c r="SXZ754" s="456"/>
      <c r="SYA754" s="456"/>
      <c r="SYB754" s="456"/>
      <c r="SYC754" s="456"/>
      <c r="SYD754" s="456"/>
      <c r="SYE754" s="456"/>
      <c r="SYF754" s="456"/>
      <c r="SYG754" s="456"/>
      <c r="SYH754" s="456"/>
      <c r="SYI754" s="456"/>
      <c r="SYJ754" s="456"/>
      <c r="SYK754" s="456"/>
      <c r="SYL754" s="456"/>
      <c r="SYM754" s="456"/>
      <c r="SYN754" s="456"/>
      <c r="SYO754" s="456"/>
      <c r="SYP754" s="456"/>
      <c r="SYQ754" s="456"/>
      <c r="SYR754" s="456"/>
      <c r="SYS754" s="456"/>
      <c r="SYT754" s="456"/>
      <c r="SYU754" s="456"/>
      <c r="SYV754" s="456"/>
      <c r="SYW754" s="456"/>
      <c r="SYX754" s="456"/>
      <c r="SYY754" s="456"/>
      <c r="SYZ754" s="456"/>
      <c r="SZA754" s="456"/>
      <c r="SZB754" s="456"/>
      <c r="SZC754" s="456"/>
      <c r="SZD754" s="456"/>
      <c r="SZE754" s="456"/>
      <c r="SZF754" s="456"/>
      <c r="SZG754" s="456"/>
      <c r="SZH754" s="456"/>
      <c r="SZI754" s="456"/>
      <c r="SZJ754" s="456"/>
      <c r="SZK754" s="456"/>
      <c r="SZL754" s="456"/>
      <c r="SZM754" s="456"/>
      <c r="SZN754" s="456"/>
      <c r="SZO754" s="456"/>
      <c r="SZP754" s="456"/>
      <c r="SZQ754" s="456"/>
      <c r="SZR754" s="456"/>
      <c r="SZS754" s="456"/>
      <c r="SZT754" s="456"/>
      <c r="SZU754" s="456"/>
      <c r="SZV754" s="456"/>
      <c r="SZW754" s="456"/>
      <c r="SZX754" s="456"/>
      <c r="SZY754" s="456"/>
      <c r="SZZ754" s="456"/>
      <c r="TAA754" s="456"/>
      <c r="TAB754" s="456"/>
      <c r="TAC754" s="456"/>
      <c r="TAD754" s="456"/>
      <c r="TAE754" s="456"/>
      <c r="TAF754" s="456"/>
      <c r="TAG754" s="456"/>
      <c r="TAH754" s="456"/>
      <c r="TAI754" s="456"/>
      <c r="TAJ754" s="456"/>
      <c r="TAK754" s="456"/>
      <c r="TAL754" s="456"/>
      <c r="TAM754" s="456"/>
      <c r="TAN754" s="456"/>
      <c r="TAO754" s="456"/>
      <c r="TAP754" s="456"/>
      <c r="TAQ754" s="456"/>
      <c r="TAR754" s="456"/>
      <c r="TAS754" s="456"/>
      <c r="TAT754" s="456"/>
      <c r="TAU754" s="456"/>
      <c r="TAV754" s="456"/>
      <c r="TAW754" s="456"/>
      <c r="TAX754" s="456"/>
      <c r="TAY754" s="456"/>
      <c r="TAZ754" s="456"/>
      <c r="TBA754" s="456"/>
      <c r="TBB754" s="456"/>
      <c r="TBC754" s="456"/>
      <c r="TBD754" s="456"/>
      <c r="TBE754" s="456"/>
      <c r="TBF754" s="456"/>
      <c r="TBG754" s="456"/>
      <c r="TBH754" s="456"/>
      <c r="TBI754" s="456"/>
      <c r="TBJ754" s="456"/>
      <c r="TBK754" s="456"/>
      <c r="TBL754" s="456"/>
      <c r="TBM754" s="456"/>
      <c r="TBN754" s="456"/>
      <c r="TBO754" s="456"/>
      <c r="TBP754" s="456"/>
      <c r="TBQ754" s="456"/>
      <c r="TBR754" s="456"/>
      <c r="TBS754" s="456"/>
      <c r="TBT754" s="456"/>
      <c r="TBU754" s="456"/>
      <c r="TBV754" s="456"/>
      <c r="TBW754" s="456"/>
      <c r="TBX754" s="456"/>
      <c r="TBY754" s="456"/>
      <c r="TBZ754" s="456"/>
      <c r="TCA754" s="456"/>
      <c r="TCB754" s="456"/>
      <c r="TCC754" s="456"/>
      <c r="TCD754" s="456"/>
      <c r="TCE754" s="456"/>
      <c r="TCF754" s="456"/>
      <c r="TCG754" s="456"/>
      <c r="TCH754" s="456"/>
      <c r="TCI754" s="456"/>
      <c r="TCJ754" s="456"/>
      <c r="TCK754" s="456"/>
      <c r="TCL754" s="456"/>
      <c r="TCM754" s="456"/>
      <c r="TCN754" s="456"/>
      <c r="TCO754" s="456"/>
      <c r="TCP754" s="456"/>
      <c r="TCQ754" s="456"/>
      <c r="TCR754" s="456"/>
      <c r="TCS754" s="456"/>
      <c r="TCT754" s="456"/>
      <c r="TCU754" s="456"/>
      <c r="TCV754" s="456"/>
      <c r="TCW754" s="456"/>
      <c r="TCX754" s="456"/>
      <c r="TCY754" s="456"/>
      <c r="TCZ754" s="456"/>
      <c r="TDA754" s="456"/>
      <c r="TDB754" s="456"/>
      <c r="TDC754" s="456"/>
      <c r="TDD754" s="456"/>
      <c r="TDE754" s="456"/>
      <c r="TDF754" s="456"/>
      <c r="TDG754" s="456"/>
      <c r="TDH754" s="456"/>
      <c r="TDI754" s="456"/>
      <c r="TDJ754" s="456"/>
      <c r="TDK754" s="456"/>
      <c r="TDL754" s="456"/>
      <c r="TDM754" s="456"/>
      <c r="TDN754" s="456"/>
      <c r="TDO754" s="456"/>
      <c r="TDP754" s="456"/>
      <c r="TDQ754" s="456"/>
      <c r="TDR754" s="456"/>
      <c r="TDS754" s="456"/>
      <c r="TDT754" s="456"/>
      <c r="TDU754" s="456"/>
      <c r="TDV754" s="456"/>
      <c r="TDW754" s="456"/>
      <c r="TDX754" s="456"/>
      <c r="TDY754" s="456"/>
      <c r="TDZ754" s="456"/>
      <c r="TEA754" s="456"/>
      <c r="TEB754" s="456"/>
      <c r="TEC754" s="456"/>
      <c r="TED754" s="456"/>
      <c r="TEE754" s="456"/>
      <c r="TEF754" s="456"/>
      <c r="TEG754" s="456"/>
      <c r="TEH754" s="456"/>
      <c r="TEI754" s="456"/>
      <c r="TEJ754" s="456"/>
      <c r="TEK754" s="456"/>
      <c r="TEL754" s="456"/>
      <c r="TEM754" s="456"/>
      <c r="TEN754" s="456"/>
      <c r="TEO754" s="456"/>
      <c r="TEP754" s="456"/>
      <c r="TEQ754" s="456"/>
      <c r="TER754" s="456"/>
      <c r="TES754" s="456"/>
      <c r="TET754" s="456"/>
      <c r="TEU754" s="456"/>
      <c r="TEV754" s="456"/>
      <c r="TEW754" s="456"/>
      <c r="TEX754" s="456"/>
      <c r="TEY754" s="456"/>
      <c r="TEZ754" s="456"/>
      <c r="TFA754" s="456"/>
      <c r="TFB754" s="456"/>
      <c r="TFC754" s="456"/>
      <c r="TFD754" s="456"/>
      <c r="TFE754" s="456"/>
      <c r="TFF754" s="456"/>
      <c r="TFG754" s="456"/>
      <c r="TFH754" s="456"/>
      <c r="TFI754" s="456"/>
      <c r="TFJ754" s="456"/>
      <c r="TFK754" s="456"/>
      <c r="TFL754" s="456"/>
      <c r="TFM754" s="456"/>
      <c r="TFN754" s="456"/>
      <c r="TFO754" s="456"/>
      <c r="TFP754" s="456"/>
      <c r="TFQ754" s="456"/>
      <c r="TFR754" s="456"/>
      <c r="TFS754" s="456"/>
      <c r="TFT754" s="456"/>
      <c r="TFU754" s="456"/>
      <c r="TFV754" s="456"/>
      <c r="TFW754" s="456"/>
      <c r="TFX754" s="456"/>
      <c r="TFY754" s="456"/>
      <c r="TFZ754" s="456"/>
      <c r="TGA754" s="456"/>
      <c r="TGB754" s="456"/>
      <c r="TGC754" s="456"/>
      <c r="TGD754" s="456"/>
      <c r="TGE754" s="456"/>
      <c r="TGF754" s="456"/>
      <c r="TGG754" s="456"/>
      <c r="TGH754" s="456"/>
      <c r="TGI754" s="456"/>
      <c r="TGJ754" s="456"/>
      <c r="TGK754" s="456"/>
      <c r="TGL754" s="456"/>
      <c r="TGM754" s="456"/>
      <c r="TGN754" s="456"/>
      <c r="TGO754" s="456"/>
      <c r="TGP754" s="456"/>
      <c r="TGQ754" s="456"/>
      <c r="TGR754" s="456"/>
      <c r="TGS754" s="456"/>
      <c r="TGT754" s="456"/>
      <c r="TGU754" s="456"/>
      <c r="TGV754" s="456"/>
      <c r="TGW754" s="456"/>
      <c r="TGX754" s="456"/>
      <c r="TGY754" s="456"/>
      <c r="TGZ754" s="456"/>
      <c r="THA754" s="456"/>
      <c r="THB754" s="456"/>
      <c r="THC754" s="456"/>
      <c r="THD754" s="456"/>
      <c r="THE754" s="456"/>
      <c r="THF754" s="456"/>
      <c r="THG754" s="456"/>
      <c r="THH754" s="456"/>
      <c r="THI754" s="456"/>
      <c r="THJ754" s="456"/>
      <c r="THK754" s="456"/>
      <c r="THL754" s="456"/>
      <c r="THM754" s="456"/>
      <c r="THN754" s="456"/>
      <c r="THO754" s="456"/>
      <c r="THP754" s="456"/>
      <c r="THQ754" s="456"/>
      <c r="THR754" s="456"/>
      <c r="THS754" s="456"/>
      <c r="THT754" s="456"/>
      <c r="THU754" s="456"/>
      <c r="THV754" s="456"/>
      <c r="THW754" s="456"/>
      <c r="THX754" s="456"/>
      <c r="THY754" s="456"/>
      <c r="THZ754" s="456"/>
      <c r="TIA754" s="456"/>
      <c r="TIB754" s="456"/>
      <c r="TIC754" s="456"/>
      <c r="TID754" s="456"/>
      <c r="TIE754" s="456"/>
      <c r="TIF754" s="456"/>
      <c r="TIG754" s="456"/>
      <c r="TIH754" s="456"/>
      <c r="TII754" s="456"/>
      <c r="TIJ754" s="456"/>
      <c r="TIK754" s="456"/>
      <c r="TIL754" s="456"/>
      <c r="TIM754" s="456"/>
      <c r="TIN754" s="456"/>
      <c r="TIO754" s="456"/>
      <c r="TIP754" s="456"/>
      <c r="TIQ754" s="456"/>
      <c r="TIR754" s="456"/>
      <c r="TIS754" s="456"/>
      <c r="TIT754" s="456"/>
      <c r="TIU754" s="456"/>
      <c r="TIV754" s="456"/>
      <c r="TIW754" s="456"/>
      <c r="TIX754" s="456"/>
      <c r="TIY754" s="456"/>
      <c r="TIZ754" s="456"/>
      <c r="TJA754" s="456"/>
      <c r="TJB754" s="456"/>
      <c r="TJC754" s="456"/>
      <c r="TJD754" s="456"/>
      <c r="TJE754" s="456"/>
      <c r="TJF754" s="456"/>
      <c r="TJG754" s="456"/>
      <c r="TJH754" s="456"/>
      <c r="TJI754" s="456"/>
      <c r="TJJ754" s="456"/>
      <c r="TJK754" s="456"/>
      <c r="TJL754" s="456"/>
      <c r="TJM754" s="456"/>
      <c r="TJN754" s="456"/>
      <c r="TJO754" s="456"/>
      <c r="TJP754" s="456"/>
      <c r="TJQ754" s="456"/>
      <c r="TJR754" s="456"/>
      <c r="TJS754" s="456"/>
      <c r="TJT754" s="456"/>
      <c r="TJU754" s="456"/>
      <c r="TJV754" s="456"/>
      <c r="TJW754" s="456"/>
      <c r="TJX754" s="456"/>
      <c r="TJY754" s="456"/>
      <c r="TJZ754" s="456"/>
      <c r="TKA754" s="456"/>
      <c r="TKB754" s="456"/>
      <c r="TKC754" s="456"/>
      <c r="TKD754" s="456"/>
      <c r="TKE754" s="456"/>
      <c r="TKF754" s="456"/>
      <c r="TKG754" s="456"/>
      <c r="TKH754" s="456"/>
      <c r="TKI754" s="456"/>
      <c r="TKJ754" s="456"/>
      <c r="TKK754" s="456"/>
      <c r="TKL754" s="456"/>
      <c r="TKM754" s="456"/>
      <c r="TKN754" s="456"/>
      <c r="TKO754" s="456"/>
      <c r="TKP754" s="456"/>
      <c r="TKQ754" s="456"/>
      <c r="TKR754" s="456"/>
      <c r="TKS754" s="456"/>
      <c r="TKT754" s="456"/>
      <c r="TKU754" s="456"/>
      <c r="TKV754" s="456"/>
      <c r="TKW754" s="456"/>
      <c r="TKX754" s="456"/>
      <c r="TKY754" s="456"/>
      <c r="TKZ754" s="456"/>
      <c r="TLA754" s="456"/>
      <c r="TLB754" s="456"/>
      <c r="TLC754" s="456"/>
      <c r="TLD754" s="456"/>
      <c r="TLE754" s="456"/>
      <c r="TLF754" s="456"/>
      <c r="TLG754" s="456"/>
      <c r="TLH754" s="456"/>
      <c r="TLI754" s="456"/>
      <c r="TLJ754" s="456"/>
      <c r="TLK754" s="456"/>
      <c r="TLL754" s="456"/>
      <c r="TLM754" s="456"/>
      <c r="TLN754" s="456"/>
      <c r="TLO754" s="456"/>
      <c r="TLP754" s="456"/>
      <c r="TLQ754" s="456"/>
      <c r="TLR754" s="456"/>
      <c r="TLS754" s="456"/>
      <c r="TLT754" s="456"/>
      <c r="TLU754" s="456"/>
      <c r="TLV754" s="456"/>
      <c r="TLW754" s="456"/>
      <c r="TLX754" s="456"/>
      <c r="TLY754" s="456"/>
      <c r="TLZ754" s="456"/>
      <c r="TMA754" s="456"/>
      <c r="TMB754" s="456"/>
      <c r="TMC754" s="456"/>
      <c r="TMD754" s="456"/>
      <c r="TME754" s="456"/>
      <c r="TMF754" s="456"/>
      <c r="TMG754" s="456"/>
      <c r="TMH754" s="456"/>
      <c r="TMI754" s="456"/>
      <c r="TMJ754" s="456"/>
      <c r="TMK754" s="456"/>
      <c r="TML754" s="456"/>
      <c r="TMM754" s="456"/>
      <c r="TMN754" s="456"/>
      <c r="TMO754" s="456"/>
      <c r="TMP754" s="456"/>
      <c r="TMQ754" s="456"/>
      <c r="TMR754" s="456"/>
      <c r="TMS754" s="456"/>
      <c r="TMT754" s="456"/>
      <c r="TMU754" s="456"/>
      <c r="TMV754" s="456"/>
      <c r="TMW754" s="456"/>
      <c r="TMX754" s="456"/>
      <c r="TMY754" s="456"/>
      <c r="TMZ754" s="456"/>
      <c r="TNA754" s="456"/>
      <c r="TNB754" s="456"/>
      <c r="TNC754" s="456"/>
      <c r="TND754" s="456"/>
      <c r="TNE754" s="456"/>
      <c r="TNF754" s="456"/>
      <c r="TNG754" s="456"/>
      <c r="TNH754" s="456"/>
      <c r="TNI754" s="456"/>
      <c r="TNJ754" s="456"/>
      <c r="TNK754" s="456"/>
      <c r="TNL754" s="456"/>
      <c r="TNM754" s="456"/>
      <c r="TNN754" s="456"/>
      <c r="TNO754" s="456"/>
      <c r="TNP754" s="456"/>
      <c r="TNQ754" s="456"/>
      <c r="TNR754" s="456"/>
      <c r="TNS754" s="456"/>
      <c r="TNT754" s="456"/>
      <c r="TNU754" s="456"/>
      <c r="TNV754" s="456"/>
      <c r="TNW754" s="456"/>
      <c r="TNX754" s="456"/>
      <c r="TNY754" s="456"/>
      <c r="TNZ754" s="456"/>
      <c r="TOA754" s="456"/>
      <c r="TOB754" s="456"/>
      <c r="TOC754" s="456"/>
      <c r="TOD754" s="456"/>
      <c r="TOE754" s="456"/>
      <c r="TOF754" s="456"/>
      <c r="TOG754" s="456"/>
      <c r="TOH754" s="456"/>
      <c r="TOI754" s="456"/>
      <c r="TOJ754" s="456"/>
      <c r="TOK754" s="456"/>
      <c r="TOL754" s="456"/>
      <c r="TOM754" s="456"/>
      <c r="TON754" s="456"/>
      <c r="TOO754" s="456"/>
      <c r="TOP754" s="456"/>
      <c r="TOQ754" s="456"/>
      <c r="TOR754" s="456"/>
      <c r="TOS754" s="456"/>
      <c r="TOT754" s="456"/>
      <c r="TOU754" s="456"/>
      <c r="TOV754" s="456"/>
      <c r="TOW754" s="456"/>
      <c r="TOX754" s="456"/>
      <c r="TOY754" s="456"/>
      <c r="TOZ754" s="456"/>
      <c r="TPA754" s="456"/>
      <c r="TPB754" s="456"/>
      <c r="TPC754" s="456"/>
      <c r="TPD754" s="456"/>
      <c r="TPE754" s="456"/>
      <c r="TPF754" s="456"/>
      <c r="TPG754" s="456"/>
      <c r="TPH754" s="456"/>
      <c r="TPI754" s="456"/>
      <c r="TPJ754" s="456"/>
      <c r="TPK754" s="456"/>
      <c r="TPL754" s="456"/>
      <c r="TPM754" s="456"/>
      <c r="TPN754" s="456"/>
      <c r="TPO754" s="456"/>
      <c r="TPP754" s="456"/>
      <c r="TPQ754" s="456"/>
      <c r="TPR754" s="456"/>
      <c r="TPS754" s="456"/>
      <c r="TPT754" s="456"/>
      <c r="TPU754" s="456"/>
      <c r="TPV754" s="456"/>
      <c r="TPW754" s="456"/>
      <c r="TPX754" s="456"/>
      <c r="TPY754" s="456"/>
      <c r="TPZ754" s="456"/>
      <c r="TQA754" s="456"/>
      <c r="TQB754" s="456"/>
      <c r="TQC754" s="456"/>
      <c r="TQD754" s="456"/>
      <c r="TQE754" s="456"/>
      <c r="TQF754" s="456"/>
      <c r="TQG754" s="456"/>
      <c r="TQH754" s="456"/>
      <c r="TQI754" s="456"/>
      <c r="TQJ754" s="456"/>
      <c r="TQK754" s="456"/>
      <c r="TQL754" s="456"/>
      <c r="TQM754" s="456"/>
      <c r="TQN754" s="456"/>
      <c r="TQO754" s="456"/>
      <c r="TQP754" s="456"/>
      <c r="TQQ754" s="456"/>
      <c r="TQR754" s="456"/>
      <c r="TQS754" s="456"/>
      <c r="TQT754" s="456"/>
      <c r="TQU754" s="456"/>
      <c r="TQV754" s="456"/>
      <c r="TQW754" s="456"/>
      <c r="TQX754" s="456"/>
      <c r="TQY754" s="456"/>
      <c r="TQZ754" s="456"/>
      <c r="TRA754" s="456"/>
      <c r="TRB754" s="456"/>
      <c r="TRC754" s="456"/>
      <c r="TRD754" s="456"/>
      <c r="TRE754" s="456"/>
      <c r="TRF754" s="456"/>
      <c r="TRG754" s="456"/>
      <c r="TRH754" s="456"/>
      <c r="TRI754" s="456"/>
      <c r="TRJ754" s="456"/>
      <c r="TRK754" s="456"/>
      <c r="TRL754" s="456"/>
      <c r="TRM754" s="456"/>
      <c r="TRN754" s="456"/>
      <c r="TRO754" s="456"/>
      <c r="TRP754" s="456"/>
      <c r="TRQ754" s="456"/>
      <c r="TRR754" s="456"/>
      <c r="TRS754" s="456"/>
      <c r="TRT754" s="456"/>
      <c r="TRU754" s="456"/>
      <c r="TRV754" s="456"/>
      <c r="TRW754" s="456"/>
      <c r="TRX754" s="456"/>
      <c r="TRY754" s="456"/>
      <c r="TRZ754" s="456"/>
      <c r="TSA754" s="456"/>
      <c r="TSB754" s="456"/>
      <c r="TSC754" s="456"/>
      <c r="TSD754" s="456"/>
      <c r="TSE754" s="456"/>
      <c r="TSF754" s="456"/>
      <c r="TSG754" s="456"/>
      <c r="TSH754" s="456"/>
      <c r="TSI754" s="456"/>
      <c r="TSJ754" s="456"/>
      <c r="TSK754" s="456"/>
      <c r="TSL754" s="456"/>
      <c r="TSM754" s="456"/>
      <c r="TSN754" s="456"/>
      <c r="TSO754" s="456"/>
      <c r="TSP754" s="456"/>
      <c r="TSQ754" s="456"/>
      <c r="TSR754" s="456"/>
      <c r="TSS754" s="456"/>
      <c r="TST754" s="456"/>
      <c r="TSU754" s="456"/>
      <c r="TSV754" s="456"/>
      <c r="TSW754" s="456"/>
      <c r="TSX754" s="456"/>
      <c r="TSY754" s="456"/>
      <c r="TSZ754" s="456"/>
      <c r="TTA754" s="456"/>
      <c r="TTB754" s="456"/>
      <c r="TTC754" s="456"/>
      <c r="TTD754" s="456"/>
      <c r="TTE754" s="456"/>
      <c r="TTF754" s="456"/>
      <c r="TTG754" s="456"/>
      <c r="TTH754" s="456"/>
      <c r="TTI754" s="456"/>
      <c r="TTJ754" s="456"/>
      <c r="TTK754" s="456"/>
      <c r="TTL754" s="456"/>
      <c r="TTM754" s="456"/>
      <c r="TTN754" s="456"/>
      <c r="TTO754" s="456"/>
      <c r="TTP754" s="456"/>
      <c r="TTQ754" s="456"/>
      <c r="TTR754" s="456"/>
      <c r="TTS754" s="456"/>
      <c r="TTT754" s="456"/>
      <c r="TTU754" s="456"/>
      <c r="TTV754" s="456"/>
      <c r="TTW754" s="456"/>
      <c r="TTX754" s="456"/>
      <c r="TTY754" s="456"/>
      <c r="TTZ754" s="456"/>
      <c r="TUA754" s="456"/>
      <c r="TUB754" s="456"/>
      <c r="TUC754" s="456"/>
      <c r="TUD754" s="456"/>
      <c r="TUE754" s="456"/>
      <c r="TUF754" s="456"/>
      <c r="TUG754" s="456"/>
      <c r="TUH754" s="456"/>
      <c r="TUI754" s="456"/>
      <c r="TUJ754" s="456"/>
      <c r="TUK754" s="456"/>
      <c r="TUL754" s="456"/>
      <c r="TUM754" s="456"/>
      <c r="TUN754" s="456"/>
      <c r="TUO754" s="456"/>
      <c r="TUP754" s="456"/>
      <c r="TUQ754" s="456"/>
      <c r="TUR754" s="456"/>
      <c r="TUS754" s="456"/>
      <c r="TUT754" s="456"/>
      <c r="TUU754" s="456"/>
      <c r="TUV754" s="456"/>
      <c r="TUW754" s="456"/>
      <c r="TUX754" s="456"/>
      <c r="TUY754" s="456"/>
      <c r="TUZ754" s="456"/>
      <c r="TVA754" s="456"/>
      <c r="TVB754" s="456"/>
      <c r="TVC754" s="456"/>
      <c r="TVD754" s="456"/>
      <c r="TVE754" s="456"/>
      <c r="TVF754" s="456"/>
      <c r="TVG754" s="456"/>
      <c r="TVH754" s="456"/>
      <c r="TVI754" s="456"/>
      <c r="TVJ754" s="456"/>
      <c r="TVK754" s="456"/>
      <c r="TVL754" s="456"/>
      <c r="TVM754" s="456"/>
      <c r="TVN754" s="456"/>
      <c r="TVO754" s="456"/>
      <c r="TVP754" s="456"/>
      <c r="TVQ754" s="456"/>
      <c r="TVR754" s="456"/>
      <c r="TVS754" s="456"/>
      <c r="TVT754" s="456"/>
      <c r="TVU754" s="456"/>
      <c r="TVV754" s="456"/>
      <c r="TVW754" s="456"/>
      <c r="TVX754" s="456"/>
      <c r="TVY754" s="456"/>
      <c r="TVZ754" s="456"/>
      <c r="TWA754" s="456"/>
      <c r="TWB754" s="456"/>
      <c r="TWC754" s="456"/>
      <c r="TWD754" s="456"/>
      <c r="TWE754" s="456"/>
      <c r="TWF754" s="456"/>
      <c r="TWG754" s="456"/>
      <c r="TWH754" s="456"/>
      <c r="TWI754" s="456"/>
      <c r="TWJ754" s="456"/>
      <c r="TWK754" s="456"/>
      <c r="TWL754" s="456"/>
      <c r="TWM754" s="456"/>
      <c r="TWN754" s="456"/>
      <c r="TWO754" s="456"/>
      <c r="TWP754" s="456"/>
      <c r="TWQ754" s="456"/>
      <c r="TWR754" s="456"/>
      <c r="TWS754" s="456"/>
      <c r="TWT754" s="456"/>
      <c r="TWU754" s="456"/>
      <c r="TWV754" s="456"/>
      <c r="TWW754" s="456"/>
      <c r="TWX754" s="456"/>
      <c r="TWY754" s="456"/>
      <c r="TWZ754" s="456"/>
      <c r="TXA754" s="456"/>
      <c r="TXB754" s="456"/>
      <c r="TXC754" s="456"/>
      <c r="TXD754" s="456"/>
      <c r="TXE754" s="456"/>
      <c r="TXF754" s="456"/>
      <c r="TXG754" s="456"/>
      <c r="TXH754" s="456"/>
      <c r="TXI754" s="456"/>
      <c r="TXJ754" s="456"/>
      <c r="TXK754" s="456"/>
      <c r="TXL754" s="456"/>
      <c r="TXM754" s="456"/>
      <c r="TXN754" s="456"/>
      <c r="TXO754" s="456"/>
      <c r="TXP754" s="456"/>
      <c r="TXQ754" s="456"/>
      <c r="TXR754" s="456"/>
      <c r="TXS754" s="456"/>
      <c r="TXT754" s="456"/>
      <c r="TXU754" s="456"/>
      <c r="TXV754" s="456"/>
      <c r="TXW754" s="456"/>
      <c r="TXX754" s="456"/>
      <c r="TXY754" s="456"/>
      <c r="TXZ754" s="456"/>
      <c r="TYA754" s="456"/>
      <c r="TYB754" s="456"/>
      <c r="TYC754" s="456"/>
      <c r="TYD754" s="456"/>
      <c r="TYE754" s="456"/>
      <c r="TYF754" s="456"/>
      <c r="TYG754" s="456"/>
      <c r="TYH754" s="456"/>
      <c r="TYI754" s="456"/>
      <c r="TYJ754" s="456"/>
      <c r="TYK754" s="456"/>
      <c r="TYL754" s="456"/>
      <c r="TYM754" s="456"/>
      <c r="TYN754" s="456"/>
      <c r="TYO754" s="456"/>
      <c r="TYP754" s="456"/>
      <c r="TYQ754" s="456"/>
      <c r="TYR754" s="456"/>
      <c r="TYS754" s="456"/>
      <c r="TYT754" s="456"/>
      <c r="TYU754" s="456"/>
      <c r="TYV754" s="456"/>
      <c r="TYW754" s="456"/>
      <c r="TYX754" s="456"/>
      <c r="TYY754" s="456"/>
      <c r="TYZ754" s="456"/>
      <c r="TZA754" s="456"/>
      <c r="TZB754" s="456"/>
      <c r="TZC754" s="456"/>
      <c r="TZD754" s="456"/>
      <c r="TZE754" s="456"/>
      <c r="TZF754" s="456"/>
      <c r="TZG754" s="456"/>
      <c r="TZH754" s="456"/>
      <c r="TZI754" s="456"/>
      <c r="TZJ754" s="456"/>
      <c r="TZK754" s="456"/>
      <c r="TZL754" s="456"/>
      <c r="TZM754" s="456"/>
      <c r="TZN754" s="456"/>
      <c r="TZO754" s="456"/>
      <c r="TZP754" s="456"/>
      <c r="TZQ754" s="456"/>
      <c r="TZR754" s="456"/>
      <c r="TZS754" s="456"/>
      <c r="TZT754" s="456"/>
      <c r="TZU754" s="456"/>
      <c r="TZV754" s="456"/>
      <c r="TZW754" s="456"/>
      <c r="TZX754" s="456"/>
      <c r="TZY754" s="456"/>
      <c r="TZZ754" s="456"/>
      <c r="UAA754" s="456"/>
      <c r="UAB754" s="456"/>
      <c r="UAC754" s="456"/>
      <c r="UAD754" s="456"/>
      <c r="UAE754" s="456"/>
      <c r="UAF754" s="456"/>
      <c r="UAG754" s="456"/>
      <c r="UAH754" s="456"/>
      <c r="UAI754" s="456"/>
      <c r="UAJ754" s="456"/>
      <c r="UAK754" s="456"/>
      <c r="UAL754" s="456"/>
      <c r="UAM754" s="456"/>
      <c r="UAN754" s="456"/>
      <c r="UAO754" s="456"/>
      <c r="UAP754" s="456"/>
      <c r="UAQ754" s="456"/>
      <c r="UAR754" s="456"/>
      <c r="UAS754" s="456"/>
      <c r="UAT754" s="456"/>
      <c r="UAU754" s="456"/>
      <c r="UAV754" s="456"/>
      <c r="UAW754" s="456"/>
      <c r="UAX754" s="456"/>
      <c r="UAY754" s="456"/>
      <c r="UAZ754" s="456"/>
      <c r="UBA754" s="456"/>
      <c r="UBB754" s="456"/>
      <c r="UBC754" s="456"/>
      <c r="UBD754" s="456"/>
      <c r="UBE754" s="456"/>
      <c r="UBF754" s="456"/>
      <c r="UBG754" s="456"/>
      <c r="UBH754" s="456"/>
      <c r="UBI754" s="456"/>
      <c r="UBJ754" s="456"/>
      <c r="UBK754" s="456"/>
      <c r="UBL754" s="456"/>
      <c r="UBM754" s="456"/>
      <c r="UBN754" s="456"/>
      <c r="UBO754" s="456"/>
      <c r="UBP754" s="456"/>
      <c r="UBQ754" s="456"/>
      <c r="UBR754" s="456"/>
      <c r="UBS754" s="456"/>
      <c r="UBT754" s="456"/>
      <c r="UBU754" s="456"/>
      <c r="UBV754" s="456"/>
      <c r="UBW754" s="456"/>
      <c r="UBX754" s="456"/>
      <c r="UBY754" s="456"/>
      <c r="UBZ754" s="456"/>
      <c r="UCA754" s="456"/>
      <c r="UCB754" s="456"/>
      <c r="UCC754" s="456"/>
      <c r="UCD754" s="456"/>
      <c r="UCE754" s="456"/>
      <c r="UCF754" s="456"/>
      <c r="UCG754" s="456"/>
      <c r="UCH754" s="456"/>
      <c r="UCI754" s="456"/>
      <c r="UCJ754" s="456"/>
      <c r="UCK754" s="456"/>
      <c r="UCL754" s="456"/>
      <c r="UCM754" s="456"/>
      <c r="UCN754" s="456"/>
      <c r="UCO754" s="456"/>
      <c r="UCP754" s="456"/>
      <c r="UCQ754" s="456"/>
      <c r="UCR754" s="456"/>
      <c r="UCS754" s="456"/>
      <c r="UCT754" s="456"/>
      <c r="UCU754" s="456"/>
      <c r="UCV754" s="456"/>
      <c r="UCW754" s="456"/>
      <c r="UCX754" s="456"/>
      <c r="UCY754" s="456"/>
      <c r="UCZ754" s="456"/>
      <c r="UDA754" s="456"/>
      <c r="UDB754" s="456"/>
      <c r="UDC754" s="456"/>
      <c r="UDD754" s="456"/>
      <c r="UDE754" s="456"/>
      <c r="UDF754" s="456"/>
      <c r="UDG754" s="456"/>
      <c r="UDH754" s="456"/>
      <c r="UDI754" s="456"/>
      <c r="UDJ754" s="456"/>
      <c r="UDK754" s="456"/>
      <c r="UDL754" s="456"/>
      <c r="UDM754" s="456"/>
      <c r="UDN754" s="456"/>
      <c r="UDO754" s="456"/>
      <c r="UDP754" s="456"/>
      <c r="UDQ754" s="456"/>
      <c r="UDR754" s="456"/>
      <c r="UDS754" s="456"/>
      <c r="UDT754" s="456"/>
      <c r="UDU754" s="456"/>
      <c r="UDV754" s="456"/>
      <c r="UDW754" s="456"/>
      <c r="UDX754" s="456"/>
      <c r="UDY754" s="456"/>
      <c r="UDZ754" s="456"/>
      <c r="UEA754" s="456"/>
      <c r="UEB754" s="456"/>
      <c r="UEC754" s="456"/>
      <c r="UED754" s="456"/>
      <c r="UEE754" s="456"/>
      <c r="UEF754" s="456"/>
      <c r="UEG754" s="456"/>
      <c r="UEH754" s="456"/>
      <c r="UEI754" s="456"/>
      <c r="UEJ754" s="456"/>
      <c r="UEK754" s="456"/>
      <c r="UEL754" s="456"/>
      <c r="UEM754" s="456"/>
      <c r="UEN754" s="456"/>
      <c r="UEO754" s="456"/>
      <c r="UEP754" s="456"/>
      <c r="UEQ754" s="456"/>
      <c r="UER754" s="456"/>
      <c r="UES754" s="456"/>
      <c r="UET754" s="456"/>
      <c r="UEU754" s="456"/>
      <c r="UEV754" s="456"/>
      <c r="UEW754" s="456"/>
      <c r="UEX754" s="456"/>
      <c r="UEY754" s="456"/>
      <c r="UEZ754" s="456"/>
      <c r="UFA754" s="456"/>
      <c r="UFB754" s="456"/>
      <c r="UFC754" s="456"/>
      <c r="UFD754" s="456"/>
      <c r="UFE754" s="456"/>
      <c r="UFF754" s="456"/>
      <c r="UFG754" s="456"/>
      <c r="UFH754" s="456"/>
      <c r="UFI754" s="456"/>
      <c r="UFJ754" s="456"/>
      <c r="UFK754" s="456"/>
      <c r="UFL754" s="456"/>
      <c r="UFM754" s="456"/>
      <c r="UFN754" s="456"/>
      <c r="UFO754" s="456"/>
      <c r="UFP754" s="456"/>
      <c r="UFQ754" s="456"/>
      <c r="UFR754" s="456"/>
      <c r="UFS754" s="456"/>
      <c r="UFT754" s="456"/>
      <c r="UFU754" s="456"/>
      <c r="UFV754" s="456"/>
      <c r="UFW754" s="456"/>
      <c r="UFX754" s="456"/>
      <c r="UFY754" s="456"/>
      <c r="UFZ754" s="456"/>
      <c r="UGA754" s="456"/>
      <c r="UGB754" s="456"/>
      <c r="UGC754" s="456"/>
      <c r="UGD754" s="456"/>
      <c r="UGE754" s="456"/>
      <c r="UGF754" s="456"/>
      <c r="UGG754" s="456"/>
      <c r="UGH754" s="456"/>
      <c r="UGI754" s="456"/>
      <c r="UGJ754" s="456"/>
      <c r="UGK754" s="456"/>
      <c r="UGL754" s="456"/>
      <c r="UGM754" s="456"/>
      <c r="UGN754" s="456"/>
      <c r="UGO754" s="456"/>
      <c r="UGP754" s="456"/>
      <c r="UGQ754" s="456"/>
      <c r="UGR754" s="456"/>
      <c r="UGS754" s="456"/>
      <c r="UGT754" s="456"/>
      <c r="UGU754" s="456"/>
      <c r="UGV754" s="456"/>
      <c r="UGW754" s="456"/>
      <c r="UGX754" s="456"/>
      <c r="UGY754" s="456"/>
      <c r="UGZ754" s="456"/>
      <c r="UHA754" s="456"/>
      <c r="UHB754" s="456"/>
      <c r="UHC754" s="456"/>
      <c r="UHD754" s="456"/>
      <c r="UHE754" s="456"/>
      <c r="UHF754" s="456"/>
      <c r="UHG754" s="456"/>
      <c r="UHH754" s="456"/>
      <c r="UHI754" s="456"/>
      <c r="UHJ754" s="456"/>
      <c r="UHK754" s="456"/>
      <c r="UHL754" s="456"/>
      <c r="UHM754" s="456"/>
      <c r="UHN754" s="456"/>
      <c r="UHO754" s="456"/>
      <c r="UHP754" s="456"/>
      <c r="UHQ754" s="456"/>
      <c r="UHR754" s="456"/>
      <c r="UHS754" s="456"/>
      <c r="UHT754" s="456"/>
      <c r="UHU754" s="456"/>
      <c r="UHV754" s="456"/>
      <c r="UHW754" s="456"/>
      <c r="UHX754" s="456"/>
      <c r="UHY754" s="456"/>
      <c r="UHZ754" s="456"/>
      <c r="UIA754" s="456"/>
      <c r="UIB754" s="456"/>
      <c r="UIC754" s="456"/>
      <c r="UID754" s="456"/>
      <c r="UIE754" s="456"/>
      <c r="UIF754" s="456"/>
      <c r="UIG754" s="456"/>
      <c r="UIH754" s="456"/>
      <c r="UII754" s="456"/>
      <c r="UIJ754" s="456"/>
      <c r="UIK754" s="456"/>
      <c r="UIL754" s="456"/>
      <c r="UIM754" s="456"/>
      <c r="UIN754" s="456"/>
      <c r="UIO754" s="456"/>
      <c r="UIP754" s="456"/>
      <c r="UIQ754" s="456"/>
      <c r="UIR754" s="456"/>
      <c r="UIS754" s="456"/>
      <c r="UIT754" s="456"/>
      <c r="UIU754" s="456"/>
      <c r="UIV754" s="456"/>
      <c r="UIW754" s="456"/>
      <c r="UIX754" s="456"/>
      <c r="UIY754" s="456"/>
      <c r="UIZ754" s="456"/>
      <c r="UJA754" s="456"/>
      <c r="UJB754" s="456"/>
      <c r="UJC754" s="456"/>
      <c r="UJD754" s="456"/>
      <c r="UJE754" s="456"/>
      <c r="UJF754" s="456"/>
      <c r="UJG754" s="456"/>
      <c r="UJH754" s="456"/>
      <c r="UJI754" s="456"/>
      <c r="UJJ754" s="456"/>
      <c r="UJK754" s="456"/>
      <c r="UJL754" s="456"/>
      <c r="UJM754" s="456"/>
      <c r="UJN754" s="456"/>
      <c r="UJO754" s="456"/>
      <c r="UJP754" s="456"/>
      <c r="UJQ754" s="456"/>
      <c r="UJR754" s="456"/>
      <c r="UJS754" s="456"/>
      <c r="UJT754" s="456"/>
      <c r="UJU754" s="456"/>
      <c r="UJV754" s="456"/>
      <c r="UJW754" s="456"/>
      <c r="UJX754" s="456"/>
      <c r="UJY754" s="456"/>
      <c r="UJZ754" s="456"/>
      <c r="UKA754" s="456"/>
      <c r="UKB754" s="456"/>
      <c r="UKC754" s="456"/>
      <c r="UKD754" s="456"/>
      <c r="UKE754" s="456"/>
      <c r="UKF754" s="456"/>
      <c r="UKG754" s="456"/>
      <c r="UKH754" s="456"/>
      <c r="UKI754" s="456"/>
      <c r="UKJ754" s="456"/>
      <c r="UKK754" s="456"/>
      <c r="UKL754" s="456"/>
      <c r="UKM754" s="456"/>
      <c r="UKN754" s="456"/>
      <c r="UKO754" s="456"/>
      <c r="UKP754" s="456"/>
      <c r="UKQ754" s="456"/>
      <c r="UKR754" s="456"/>
      <c r="UKS754" s="456"/>
      <c r="UKT754" s="456"/>
      <c r="UKU754" s="456"/>
      <c r="UKV754" s="456"/>
      <c r="UKW754" s="456"/>
      <c r="UKX754" s="456"/>
      <c r="UKY754" s="456"/>
      <c r="UKZ754" s="456"/>
      <c r="ULA754" s="456"/>
      <c r="ULB754" s="456"/>
      <c r="ULC754" s="456"/>
      <c r="ULD754" s="456"/>
      <c r="ULE754" s="456"/>
      <c r="ULF754" s="456"/>
      <c r="ULG754" s="456"/>
      <c r="ULH754" s="456"/>
      <c r="ULI754" s="456"/>
      <c r="ULJ754" s="456"/>
      <c r="ULK754" s="456"/>
      <c r="ULL754" s="456"/>
      <c r="ULM754" s="456"/>
      <c r="ULN754" s="456"/>
      <c r="ULO754" s="456"/>
      <c r="ULP754" s="456"/>
      <c r="ULQ754" s="456"/>
      <c r="ULR754" s="456"/>
      <c r="ULS754" s="456"/>
      <c r="ULT754" s="456"/>
      <c r="ULU754" s="456"/>
      <c r="ULV754" s="456"/>
      <c r="ULW754" s="456"/>
      <c r="ULX754" s="456"/>
      <c r="ULY754" s="456"/>
      <c r="ULZ754" s="456"/>
      <c r="UMA754" s="456"/>
      <c r="UMB754" s="456"/>
      <c r="UMC754" s="456"/>
      <c r="UMD754" s="456"/>
      <c r="UME754" s="456"/>
      <c r="UMF754" s="456"/>
      <c r="UMG754" s="456"/>
      <c r="UMH754" s="456"/>
      <c r="UMI754" s="456"/>
      <c r="UMJ754" s="456"/>
      <c r="UMK754" s="456"/>
      <c r="UML754" s="456"/>
      <c r="UMM754" s="456"/>
      <c r="UMN754" s="456"/>
      <c r="UMO754" s="456"/>
      <c r="UMP754" s="456"/>
      <c r="UMQ754" s="456"/>
      <c r="UMR754" s="456"/>
      <c r="UMS754" s="456"/>
      <c r="UMT754" s="456"/>
      <c r="UMU754" s="456"/>
      <c r="UMV754" s="456"/>
      <c r="UMW754" s="456"/>
      <c r="UMX754" s="456"/>
      <c r="UMY754" s="456"/>
      <c r="UMZ754" s="456"/>
      <c r="UNA754" s="456"/>
      <c r="UNB754" s="456"/>
      <c r="UNC754" s="456"/>
      <c r="UND754" s="456"/>
      <c r="UNE754" s="456"/>
      <c r="UNF754" s="456"/>
      <c r="UNG754" s="456"/>
      <c r="UNH754" s="456"/>
      <c r="UNI754" s="456"/>
      <c r="UNJ754" s="456"/>
      <c r="UNK754" s="456"/>
      <c r="UNL754" s="456"/>
      <c r="UNM754" s="456"/>
      <c r="UNN754" s="456"/>
      <c r="UNO754" s="456"/>
      <c r="UNP754" s="456"/>
      <c r="UNQ754" s="456"/>
      <c r="UNR754" s="456"/>
      <c r="UNS754" s="456"/>
      <c r="UNT754" s="456"/>
      <c r="UNU754" s="456"/>
      <c r="UNV754" s="456"/>
      <c r="UNW754" s="456"/>
      <c r="UNX754" s="456"/>
      <c r="UNY754" s="456"/>
      <c r="UNZ754" s="456"/>
      <c r="UOA754" s="456"/>
      <c r="UOB754" s="456"/>
      <c r="UOC754" s="456"/>
      <c r="UOD754" s="456"/>
      <c r="UOE754" s="456"/>
      <c r="UOF754" s="456"/>
      <c r="UOG754" s="456"/>
      <c r="UOH754" s="456"/>
      <c r="UOI754" s="456"/>
      <c r="UOJ754" s="456"/>
      <c r="UOK754" s="456"/>
      <c r="UOL754" s="456"/>
      <c r="UOM754" s="456"/>
      <c r="UON754" s="456"/>
      <c r="UOO754" s="456"/>
      <c r="UOP754" s="456"/>
      <c r="UOQ754" s="456"/>
      <c r="UOR754" s="456"/>
      <c r="UOS754" s="456"/>
      <c r="UOT754" s="456"/>
      <c r="UOU754" s="456"/>
      <c r="UOV754" s="456"/>
      <c r="UOW754" s="456"/>
      <c r="UOX754" s="456"/>
      <c r="UOY754" s="456"/>
      <c r="UOZ754" s="456"/>
      <c r="UPA754" s="456"/>
      <c r="UPB754" s="456"/>
      <c r="UPC754" s="456"/>
      <c r="UPD754" s="456"/>
      <c r="UPE754" s="456"/>
      <c r="UPF754" s="456"/>
      <c r="UPG754" s="456"/>
      <c r="UPH754" s="456"/>
      <c r="UPI754" s="456"/>
      <c r="UPJ754" s="456"/>
      <c r="UPK754" s="456"/>
      <c r="UPL754" s="456"/>
      <c r="UPM754" s="456"/>
      <c r="UPN754" s="456"/>
      <c r="UPO754" s="456"/>
      <c r="UPP754" s="456"/>
      <c r="UPQ754" s="456"/>
      <c r="UPR754" s="456"/>
      <c r="UPS754" s="456"/>
      <c r="UPT754" s="456"/>
      <c r="UPU754" s="456"/>
      <c r="UPV754" s="456"/>
      <c r="UPW754" s="456"/>
      <c r="UPX754" s="456"/>
      <c r="UPY754" s="456"/>
      <c r="UPZ754" s="456"/>
      <c r="UQA754" s="456"/>
      <c r="UQB754" s="456"/>
      <c r="UQC754" s="456"/>
      <c r="UQD754" s="456"/>
      <c r="UQE754" s="456"/>
      <c r="UQF754" s="456"/>
      <c r="UQG754" s="456"/>
      <c r="UQH754" s="456"/>
      <c r="UQI754" s="456"/>
      <c r="UQJ754" s="456"/>
      <c r="UQK754" s="456"/>
      <c r="UQL754" s="456"/>
      <c r="UQM754" s="456"/>
      <c r="UQN754" s="456"/>
      <c r="UQO754" s="456"/>
      <c r="UQP754" s="456"/>
      <c r="UQQ754" s="456"/>
      <c r="UQR754" s="456"/>
      <c r="UQS754" s="456"/>
      <c r="UQT754" s="456"/>
      <c r="UQU754" s="456"/>
      <c r="UQV754" s="456"/>
      <c r="UQW754" s="456"/>
      <c r="UQX754" s="456"/>
      <c r="UQY754" s="456"/>
      <c r="UQZ754" s="456"/>
      <c r="URA754" s="456"/>
      <c r="URB754" s="456"/>
      <c r="URC754" s="456"/>
      <c r="URD754" s="456"/>
      <c r="URE754" s="456"/>
      <c r="URF754" s="456"/>
      <c r="URG754" s="456"/>
      <c r="URH754" s="456"/>
      <c r="URI754" s="456"/>
      <c r="URJ754" s="456"/>
      <c r="URK754" s="456"/>
      <c r="URL754" s="456"/>
      <c r="URM754" s="456"/>
      <c r="URN754" s="456"/>
      <c r="URO754" s="456"/>
      <c r="URP754" s="456"/>
      <c r="URQ754" s="456"/>
      <c r="URR754" s="456"/>
      <c r="URS754" s="456"/>
      <c r="URT754" s="456"/>
      <c r="URU754" s="456"/>
      <c r="URV754" s="456"/>
      <c r="URW754" s="456"/>
      <c r="URX754" s="456"/>
      <c r="URY754" s="456"/>
      <c r="URZ754" s="456"/>
      <c r="USA754" s="456"/>
      <c r="USB754" s="456"/>
      <c r="USC754" s="456"/>
      <c r="USD754" s="456"/>
      <c r="USE754" s="456"/>
      <c r="USF754" s="456"/>
      <c r="USG754" s="456"/>
      <c r="USH754" s="456"/>
      <c r="USI754" s="456"/>
      <c r="USJ754" s="456"/>
      <c r="USK754" s="456"/>
      <c r="USL754" s="456"/>
      <c r="USM754" s="456"/>
      <c r="USN754" s="456"/>
      <c r="USO754" s="456"/>
      <c r="USP754" s="456"/>
      <c r="USQ754" s="456"/>
      <c r="USR754" s="456"/>
      <c r="USS754" s="456"/>
      <c r="UST754" s="456"/>
      <c r="USU754" s="456"/>
      <c r="USV754" s="456"/>
      <c r="USW754" s="456"/>
      <c r="USX754" s="456"/>
      <c r="USY754" s="456"/>
      <c r="USZ754" s="456"/>
      <c r="UTA754" s="456"/>
      <c r="UTB754" s="456"/>
      <c r="UTC754" s="456"/>
      <c r="UTD754" s="456"/>
      <c r="UTE754" s="456"/>
      <c r="UTF754" s="456"/>
      <c r="UTG754" s="456"/>
      <c r="UTH754" s="456"/>
      <c r="UTI754" s="456"/>
      <c r="UTJ754" s="456"/>
      <c r="UTK754" s="456"/>
      <c r="UTL754" s="456"/>
      <c r="UTM754" s="456"/>
      <c r="UTN754" s="456"/>
      <c r="UTO754" s="456"/>
      <c r="UTP754" s="456"/>
      <c r="UTQ754" s="456"/>
      <c r="UTR754" s="456"/>
      <c r="UTS754" s="456"/>
      <c r="UTT754" s="456"/>
      <c r="UTU754" s="456"/>
      <c r="UTV754" s="456"/>
      <c r="UTW754" s="456"/>
      <c r="UTX754" s="456"/>
      <c r="UTY754" s="456"/>
      <c r="UTZ754" s="456"/>
      <c r="UUA754" s="456"/>
      <c r="UUB754" s="456"/>
      <c r="UUC754" s="456"/>
      <c r="UUD754" s="456"/>
      <c r="UUE754" s="456"/>
      <c r="UUF754" s="456"/>
      <c r="UUG754" s="456"/>
      <c r="UUH754" s="456"/>
      <c r="UUI754" s="456"/>
      <c r="UUJ754" s="456"/>
      <c r="UUK754" s="456"/>
      <c r="UUL754" s="456"/>
      <c r="UUM754" s="456"/>
      <c r="UUN754" s="456"/>
      <c r="UUO754" s="456"/>
      <c r="UUP754" s="456"/>
      <c r="UUQ754" s="456"/>
      <c r="UUR754" s="456"/>
      <c r="UUS754" s="456"/>
      <c r="UUT754" s="456"/>
      <c r="UUU754" s="456"/>
      <c r="UUV754" s="456"/>
      <c r="UUW754" s="456"/>
      <c r="UUX754" s="456"/>
      <c r="UUY754" s="456"/>
      <c r="UUZ754" s="456"/>
      <c r="UVA754" s="456"/>
      <c r="UVB754" s="456"/>
      <c r="UVC754" s="456"/>
      <c r="UVD754" s="456"/>
      <c r="UVE754" s="456"/>
      <c r="UVF754" s="456"/>
      <c r="UVG754" s="456"/>
      <c r="UVH754" s="456"/>
      <c r="UVI754" s="456"/>
      <c r="UVJ754" s="456"/>
      <c r="UVK754" s="456"/>
      <c r="UVL754" s="456"/>
      <c r="UVM754" s="456"/>
      <c r="UVN754" s="456"/>
      <c r="UVO754" s="456"/>
      <c r="UVP754" s="456"/>
      <c r="UVQ754" s="456"/>
      <c r="UVR754" s="456"/>
      <c r="UVS754" s="456"/>
      <c r="UVT754" s="456"/>
      <c r="UVU754" s="456"/>
      <c r="UVV754" s="456"/>
      <c r="UVW754" s="456"/>
      <c r="UVX754" s="456"/>
      <c r="UVY754" s="456"/>
      <c r="UVZ754" s="456"/>
      <c r="UWA754" s="456"/>
      <c r="UWB754" s="456"/>
      <c r="UWC754" s="456"/>
      <c r="UWD754" s="456"/>
      <c r="UWE754" s="456"/>
      <c r="UWF754" s="456"/>
      <c r="UWG754" s="456"/>
      <c r="UWH754" s="456"/>
      <c r="UWI754" s="456"/>
      <c r="UWJ754" s="456"/>
      <c r="UWK754" s="456"/>
      <c r="UWL754" s="456"/>
      <c r="UWM754" s="456"/>
      <c r="UWN754" s="456"/>
      <c r="UWO754" s="456"/>
      <c r="UWP754" s="456"/>
      <c r="UWQ754" s="456"/>
      <c r="UWR754" s="456"/>
      <c r="UWS754" s="456"/>
      <c r="UWT754" s="456"/>
      <c r="UWU754" s="456"/>
      <c r="UWV754" s="456"/>
      <c r="UWW754" s="456"/>
      <c r="UWX754" s="456"/>
      <c r="UWY754" s="456"/>
      <c r="UWZ754" s="456"/>
      <c r="UXA754" s="456"/>
      <c r="UXB754" s="456"/>
      <c r="UXC754" s="456"/>
      <c r="UXD754" s="456"/>
      <c r="UXE754" s="456"/>
      <c r="UXF754" s="456"/>
      <c r="UXG754" s="456"/>
      <c r="UXH754" s="456"/>
      <c r="UXI754" s="456"/>
      <c r="UXJ754" s="456"/>
      <c r="UXK754" s="456"/>
      <c r="UXL754" s="456"/>
      <c r="UXM754" s="456"/>
      <c r="UXN754" s="456"/>
      <c r="UXO754" s="456"/>
      <c r="UXP754" s="456"/>
      <c r="UXQ754" s="456"/>
      <c r="UXR754" s="456"/>
      <c r="UXS754" s="456"/>
      <c r="UXT754" s="456"/>
      <c r="UXU754" s="456"/>
      <c r="UXV754" s="456"/>
      <c r="UXW754" s="456"/>
      <c r="UXX754" s="456"/>
      <c r="UXY754" s="456"/>
      <c r="UXZ754" s="456"/>
      <c r="UYA754" s="456"/>
      <c r="UYB754" s="456"/>
      <c r="UYC754" s="456"/>
      <c r="UYD754" s="456"/>
      <c r="UYE754" s="456"/>
      <c r="UYF754" s="456"/>
      <c r="UYG754" s="456"/>
      <c r="UYH754" s="456"/>
      <c r="UYI754" s="456"/>
      <c r="UYJ754" s="456"/>
      <c r="UYK754" s="456"/>
      <c r="UYL754" s="456"/>
      <c r="UYM754" s="456"/>
      <c r="UYN754" s="456"/>
      <c r="UYO754" s="456"/>
      <c r="UYP754" s="456"/>
      <c r="UYQ754" s="456"/>
      <c r="UYR754" s="456"/>
      <c r="UYS754" s="456"/>
      <c r="UYT754" s="456"/>
      <c r="UYU754" s="456"/>
      <c r="UYV754" s="456"/>
      <c r="UYW754" s="456"/>
      <c r="UYX754" s="456"/>
      <c r="UYY754" s="456"/>
      <c r="UYZ754" s="456"/>
      <c r="UZA754" s="456"/>
      <c r="UZB754" s="456"/>
      <c r="UZC754" s="456"/>
      <c r="UZD754" s="456"/>
      <c r="UZE754" s="456"/>
      <c r="UZF754" s="456"/>
      <c r="UZG754" s="456"/>
      <c r="UZH754" s="456"/>
      <c r="UZI754" s="456"/>
      <c r="UZJ754" s="456"/>
      <c r="UZK754" s="456"/>
      <c r="UZL754" s="456"/>
      <c r="UZM754" s="456"/>
      <c r="UZN754" s="456"/>
      <c r="UZO754" s="456"/>
      <c r="UZP754" s="456"/>
      <c r="UZQ754" s="456"/>
      <c r="UZR754" s="456"/>
      <c r="UZS754" s="456"/>
      <c r="UZT754" s="456"/>
      <c r="UZU754" s="456"/>
      <c r="UZV754" s="456"/>
      <c r="UZW754" s="456"/>
      <c r="UZX754" s="456"/>
      <c r="UZY754" s="456"/>
      <c r="UZZ754" s="456"/>
      <c r="VAA754" s="456"/>
      <c r="VAB754" s="456"/>
      <c r="VAC754" s="456"/>
      <c r="VAD754" s="456"/>
      <c r="VAE754" s="456"/>
      <c r="VAF754" s="456"/>
      <c r="VAG754" s="456"/>
      <c r="VAH754" s="456"/>
      <c r="VAI754" s="456"/>
      <c r="VAJ754" s="456"/>
      <c r="VAK754" s="456"/>
      <c r="VAL754" s="456"/>
      <c r="VAM754" s="456"/>
      <c r="VAN754" s="456"/>
      <c r="VAO754" s="456"/>
      <c r="VAP754" s="456"/>
      <c r="VAQ754" s="456"/>
      <c r="VAR754" s="456"/>
      <c r="VAS754" s="456"/>
      <c r="VAT754" s="456"/>
      <c r="VAU754" s="456"/>
      <c r="VAV754" s="456"/>
      <c r="VAW754" s="456"/>
      <c r="VAX754" s="456"/>
      <c r="VAY754" s="456"/>
      <c r="VAZ754" s="456"/>
      <c r="VBA754" s="456"/>
      <c r="VBB754" s="456"/>
      <c r="VBC754" s="456"/>
      <c r="VBD754" s="456"/>
      <c r="VBE754" s="456"/>
      <c r="VBF754" s="456"/>
      <c r="VBG754" s="456"/>
      <c r="VBH754" s="456"/>
      <c r="VBI754" s="456"/>
      <c r="VBJ754" s="456"/>
      <c r="VBK754" s="456"/>
      <c r="VBL754" s="456"/>
      <c r="VBM754" s="456"/>
      <c r="VBN754" s="456"/>
      <c r="VBO754" s="456"/>
      <c r="VBP754" s="456"/>
      <c r="VBQ754" s="456"/>
      <c r="VBR754" s="456"/>
      <c r="VBS754" s="456"/>
      <c r="VBT754" s="456"/>
      <c r="VBU754" s="456"/>
      <c r="VBV754" s="456"/>
      <c r="VBW754" s="456"/>
      <c r="VBX754" s="456"/>
      <c r="VBY754" s="456"/>
      <c r="VBZ754" s="456"/>
      <c r="VCA754" s="456"/>
      <c r="VCB754" s="456"/>
      <c r="VCC754" s="456"/>
      <c r="VCD754" s="456"/>
      <c r="VCE754" s="456"/>
      <c r="VCF754" s="456"/>
      <c r="VCG754" s="456"/>
      <c r="VCH754" s="456"/>
      <c r="VCI754" s="456"/>
      <c r="VCJ754" s="456"/>
      <c r="VCK754" s="456"/>
      <c r="VCL754" s="456"/>
      <c r="VCM754" s="456"/>
      <c r="VCN754" s="456"/>
      <c r="VCO754" s="456"/>
      <c r="VCP754" s="456"/>
      <c r="VCQ754" s="456"/>
      <c r="VCR754" s="456"/>
      <c r="VCS754" s="456"/>
      <c r="VCT754" s="456"/>
      <c r="VCU754" s="456"/>
      <c r="VCV754" s="456"/>
      <c r="VCW754" s="456"/>
      <c r="VCX754" s="456"/>
      <c r="VCY754" s="456"/>
      <c r="VCZ754" s="456"/>
      <c r="VDA754" s="456"/>
      <c r="VDB754" s="456"/>
      <c r="VDC754" s="456"/>
      <c r="VDD754" s="456"/>
      <c r="VDE754" s="456"/>
      <c r="VDF754" s="456"/>
      <c r="VDG754" s="456"/>
      <c r="VDH754" s="456"/>
      <c r="VDI754" s="456"/>
      <c r="VDJ754" s="456"/>
      <c r="VDK754" s="456"/>
      <c r="VDL754" s="456"/>
      <c r="VDM754" s="456"/>
      <c r="VDN754" s="456"/>
      <c r="VDO754" s="456"/>
      <c r="VDP754" s="456"/>
      <c r="VDQ754" s="456"/>
      <c r="VDR754" s="456"/>
      <c r="VDS754" s="456"/>
      <c r="VDT754" s="456"/>
      <c r="VDU754" s="456"/>
      <c r="VDV754" s="456"/>
      <c r="VDW754" s="456"/>
      <c r="VDX754" s="456"/>
      <c r="VDY754" s="456"/>
      <c r="VDZ754" s="456"/>
      <c r="VEA754" s="456"/>
      <c r="VEB754" s="456"/>
      <c r="VEC754" s="456"/>
      <c r="VED754" s="456"/>
      <c r="VEE754" s="456"/>
      <c r="VEF754" s="456"/>
      <c r="VEG754" s="456"/>
      <c r="VEH754" s="456"/>
      <c r="VEI754" s="456"/>
      <c r="VEJ754" s="456"/>
      <c r="VEK754" s="456"/>
      <c r="VEL754" s="456"/>
      <c r="VEM754" s="456"/>
      <c r="VEN754" s="456"/>
      <c r="VEO754" s="456"/>
      <c r="VEP754" s="456"/>
      <c r="VEQ754" s="456"/>
      <c r="VER754" s="456"/>
      <c r="VES754" s="456"/>
      <c r="VET754" s="456"/>
      <c r="VEU754" s="456"/>
      <c r="VEV754" s="456"/>
      <c r="VEW754" s="456"/>
      <c r="VEX754" s="456"/>
      <c r="VEY754" s="456"/>
      <c r="VEZ754" s="456"/>
      <c r="VFA754" s="456"/>
      <c r="VFB754" s="456"/>
      <c r="VFC754" s="456"/>
      <c r="VFD754" s="456"/>
      <c r="VFE754" s="456"/>
      <c r="VFF754" s="456"/>
      <c r="VFG754" s="456"/>
      <c r="VFH754" s="456"/>
      <c r="VFI754" s="456"/>
      <c r="VFJ754" s="456"/>
      <c r="VFK754" s="456"/>
      <c r="VFL754" s="456"/>
      <c r="VFM754" s="456"/>
      <c r="VFN754" s="456"/>
      <c r="VFO754" s="456"/>
      <c r="VFP754" s="456"/>
      <c r="VFQ754" s="456"/>
      <c r="VFR754" s="456"/>
      <c r="VFS754" s="456"/>
      <c r="VFT754" s="456"/>
      <c r="VFU754" s="456"/>
      <c r="VFV754" s="456"/>
      <c r="VFW754" s="456"/>
      <c r="VFX754" s="456"/>
      <c r="VFY754" s="456"/>
      <c r="VFZ754" s="456"/>
      <c r="VGA754" s="456"/>
      <c r="VGB754" s="456"/>
      <c r="VGC754" s="456"/>
      <c r="VGD754" s="456"/>
      <c r="VGE754" s="456"/>
      <c r="VGF754" s="456"/>
      <c r="VGG754" s="456"/>
      <c r="VGH754" s="456"/>
      <c r="VGI754" s="456"/>
      <c r="VGJ754" s="456"/>
      <c r="VGK754" s="456"/>
      <c r="VGL754" s="456"/>
      <c r="VGM754" s="456"/>
      <c r="VGN754" s="456"/>
      <c r="VGO754" s="456"/>
      <c r="VGP754" s="456"/>
      <c r="VGQ754" s="456"/>
      <c r="VGR754" s="456"/>
      <c r="VGS754" s="456"/>
      <c r="VGT754" s="456"/>
      <c r="VGU754" s="456"/>
      <c r="VGV754" s="456"/>
      <c r="VGW754" s="456"/>
      <c r="VGX754" s="456"/>
      <c r="VGY754" s="456"/>
      <c r="VGZ754" s="456"/>
      <c r="VHA754" s="456"/>
      <c r="VHB754" s="456"/>
      <c r="VHC754" s="456"/>
      <c r="VHD754" s="456"/>
      <c r="VHE754" s="456"/>
      <c r="VHF754" s="456"/>
      <c r="VHG754" s="456"/>
      <c r="VHH754" s="456"/>
      <c r="VHI754" s="456"/>
      <c r="VHJ754" s="456"/>
      <c r="VHK754" s="456"/>
      <c r="VHL754" s="456"/>
      <c r="VHM754" s="456"/>
      <c r="VHN754" s="456"/>
      <c r="VHO754" s="456"/>
      <c r="VHP754" s="456"/>
      <c r="VHQ754" s="456"/>
      <c r="VHR754" s="456"/>
      <c r="VHS754" s="456"/>
      <c r="VHT754" s="456"/>
      <c r="VHU754" s="456"/>
      <c r="VHV754" s="456"/>
      <c r="VHW754" s="456"/>
      <c r="VHX754" s="456"/>
      <c r="VHY754" s="456"/>
      <c r="VHZ754" s="456"/>
      <c r="VIA754" s="456"/>
      <c r="VIB754" s="456"/>
      <c r="VIC754" s="456"/>
      <c r="VID754" s="456"/>
      <c r="VIE754" s="456"/>
      <c r="VIF754" s="456"/>
      <c r="VIG754" s="456"/>
      <c r="VIH754" s="456"/>
      <c r="VII754" s="456"/>
      <c r="VIJ754" s="456"/>
      <c r="VIK754" s="456"/>
      <c r="VIL754" s="456"/>
      <c r="VIM754" s="456"/>
      <c r="VIN754" s="456"/>
      <c r="VIO754" s="456"/>
      <c r="VIP754" s="456"/>
      <c r="VIQ754" s="456"/>
      <c r="VIR754" s="456"/>
      <c r="VIS754" s="456"/>
      <c r="VIT754" s="456"/>
      <c r="VIU754" s="456"/>
      <c r="VIV754" s="456"/>
      <c r="VIW754" s="456"/>
      <c r="VIX754" s="456"/>
      <c r="VIY754" s="456"/>
      <c r="VIZ754" s="456"/>
      <c r="VJA754" s="456"/>
      <c r="VJB754" s="456"/>
      <c r="VJC754" s="456"/>
      <c r="VJD754" s="456"/>
      <c r="VJE754" s="456"/>
      <c r="VJF754" s="456"/>
      <c r="VJG754" s="456"/>
      <c r="VJH754" s="456"/>
      <c r="VJI754" s="456"/>
      <c r="VJJ754" s="456"/>
      <c r="VJK754" s="456"/>
      <c r="VJL754" s="456"/>
      <c r="VJM754" s="456"/>
      <c r="VJN754" s="456"/>
      <c r="VJO754" s="456"/>
      <c r="VJP754" s="456"/>
      <c r="VJQ754" s="456"/>
      <c r="VJR754" s="456"/>
      <c r="VJS754" s="456"/>
      <c r="VJT754" s="456"/>
      <c r="VJU754" s="456"/>
      <c r="VJV754" s="456"/>
      <c r="VJW754" s="456"/>
      <c r="VJX754" s="456"/>
      <c r="VJY754" s="456"/>
      <c r="VJZ754" s="456"/>
      <c r="VKA754" s="456"/>
      <c r="VKB754" s="456"/>
      <c r="VKC754" s="456"/>
      <c r="VKD754" s="456"/>
      <c r="VKE754" s="456"/>
      <c r="VKF754" s="456"/>
      <c r="VKG754" s="456"/>
      <c r="VKH754" s="456"/>
      <c r="VKI754" s="456"/>
      <c r="VKJ754" s="456"/>
      <c r="VKK754" s="456"/>
      <c r="VKL754" s="456"/>
      <c r="VKM754" s="456"/>
      <c r="VKN754" s="456"/>
      <c r="VKO754" s="456"/>
      <c r="VKP754" s="456"/>
      <c r="VKQ754" s="456"/>
      <c r="VKR754" s="456"/>
      <c r="VKS754" s="456"/>
      <c r="VKT754" s="456"/>
      <c r="VKU754" s="456"/>
      <c r="VKV754" s="456"/>
      <c r="VKW754" s="456"/>
      <c r="VKX754" s="456"/>
      <c r="VKY754" s="456"/>
      <c r="VKZ754" s="456"/>
      <c r="VLA754" s="456"/>
      <c r="VLB754" s="456"/>
      <c r="VLC754" s="456"/>
      <c r="VLD754" s="456"/>
      <c r="VLE754" s="456"/>
      <c r="VLF754" s="456"/>
      <c r="VLG754" s="456"/>
      <c r="VLH754" s="456"/>
      <c r="VLI754" s="456"/>
      <c r="VLJ754" s="456"/>
      <c r="VLK754" s="456"/>
      <c r="VLL754" s="456"/>
      <c r="VLM754" s="456"/>
      <c r="VLN754" s="456"/>
      <c r="VLO754" s="456"/>
      <c r="VLP754" s="456"/>
      <c r="VLQ754" s="456"/>
      <c r="VLR754" s="456"/>
      <c r="VLS754" s="456"/>
      <c r="VLT754" s="456"/>
      <c r="VLU754" s="456"/>
      <c r="VLV754" s="456"/>
      <c r="VLW754" s="456"/>
      <c r="VLX754" s="456"/>
      <c r="VLY754" s="456"/>
      <c r="VLZ754" s="456"/>
      <c r="VMA754" s="456"/>
      <c r="VMB754" s="456"/>
      <c r="VMC754" s="456"/>
      <c r="VMD754" s="456"/>
      <c r="VME754" s="456"/>
      <c r="VMF754" s="456"/>
      <c r="VMG754" s="456"/>
      <c r="VMH754" s="456"/>
      <c r="VMI754" s="456"/>
      <c r="VMJ754" s="456"/>
      <c r="VMK754" s="456"/>
      <c r="VML754" s="456"/>
      <c r="VMM754" s="456"/>
      <c r="VMN754" s="456"/>
      <c r="VMO754" s="456"/>
      <c r="VMP754" s="456"/>
      <c r="VMQ754" s="456"/>
      <c r="VMR754" s="456"/>
      <c r="VMS754" s="456"/>
      <c r="VMT754" s="456"/>
      <c r="VMU754" s="456"/>
      <c r="VMV754" s="456"/>
      <c r="VMW754" s="456"/>
      <c r="VMX754" s="456"/>
      <c r="VMY754" s="456"/>
      <c r="VMZ754" s="456"/>
      <c r="VNA754" s="456"/>
      <c r="VNB754" s="456"/>
      <c r="VNC754" s="456"/>
      <c r="VND754" s="456"/>
      <c r="VNE754" s="456"/>
      <c r="VNF754" s="456"/>
      <c r="VNG754" s="456"/>
      <c r="VNH754" s="456"/>
      <c r="VNI754" s="456"/>
      <c r="VNJ754" s="456"/>
      <c r="VNK754" s="456"/>
      <c r="VNL754" s="456"/>
      <c r="VNM754" s="456"/>
      <c r="VNN754" s="456"/>
      <c r="VNO754" s="456"/>
      <c r="VNP754" s="456"/>
      <c r="VNQ754" s="456"/>
      <c r="VNR754" s="456"/>
      <c r="VNS754" s="456"/>
      <c r="VNT754" s="456"/>
      <c r="VNU754" s="456"/>
      <c r="VNV754" s="456"/>
      <c r="VNW754" s="456"/>
      <c r="VNX754" s="456"/>
      <c r="VNY754" s="456"/>
      <c r="VNZ754" s="456"/>
      <c r="VOA754" s="456"/>
      <c r="VOB754" s="456"/>
      <c r="VOC754" s="456"/>
      <c r="VOD754" s="456"/>
      <c r="VOE754" s="456"/>
      <c r="VOF754" s="456"/>
      <c r="VOG754" s="456"/>
      <c r="VOH754" s="456"/>
      <c r="VOI754" s="456"/>
      <c r="VOJ754" s="456"/>
      <c r="VOK754" s="456"/>
      <c r="VOL754" s="456"/>
      <c r="VOM754" s="456"/>
      <c r="VON754" s="456"/>
      <c r="VOO754" s="456"/>
      <c r="VOP754" s="456"/>
      <c r="VOQ754" s="456"/>
      <c r="VOR754" s="456"/>
      <c r="VOS754" s="456"/>
      <c r="VOT754" s="456"/>
      <c r="VOU754" s="456"/>
      <c r="VOV754" s="456"/>
      <c r="VOW754" s="456"/>
      <c r="VOX754" s="456"/>
      <c r="VOY754" s="456"/>
      <c r="VOZ754" s="456"/>
      <c r="VPA754" s="456"/>
      <c r="VPB754" s="456"/>
      <c r="VPC754" s="456"/>
      <c r="VPD754" s="456"/>
      <c r="VPE754" s="456"/>
      <c r="VPF754" s="456"/>
      <c r="VPG754" s="456"/>
      <c r="VPH754" s="456"/>
      <c r="VPI754" s="456"/>
      <c r="VPJ754" s="456"/>
      <c r="VPK754" s="456"/>
      <c r="VPL754" s="456"/>
      <c r="VPM754" s="456"/>
      <c r="VPN754" s="456"/>
      <c r="VPO754" s="456"/>
      <c r="VPP754" s="456"/>
      <c r="VPQ754" s="456"/>
      <c r="VPR754" s="456"/>
      <c r="VPS754" s="456"/>
      <c r="VPT754" s="456"/>
      <c r="VPU754" s="456"/>
      <c r="VPV754" s="456"/>
      <c r="VPW754" s="456"/>
      <c r="VPX754" s="456"/>
      <c r="VPY754" s="456"/>
      <c r="VPZ754" s="456"/>
      <c r="VQA754" s="456"/>
      <c r="VQB754" s="456"/>
      <c r="VQC754" s="456"/>
      <c r="VQD754" s="456"/>
      <c r="VQE754" s="456"/>
      <c r="VQF754" s="456"/>
      <c r="VQG754" s="456"/>
      <c r="VQH754" s="456"/>
      <c r="VQI754" s="456"/>
      <c r="VQJ754" s="456"/>
      <c r="VQK754" s="456"/>
      <c r="VQL754" s="456"/>
      <c r="VQM754" s="456"/>
      <c r="VQN754" s="456"/>
      <c r="VQO754" s="456"/>
      <c r="VQP754" s="456"/>
      <c r="VQQ754" s="456"/>
      <c r="VQR754" s="456"/>
      <c r="VQS754" s="456"/>
      <c r="VQT754" s="456"/>
      <c r="VQU754" s="456"/>
      <c r="VQV754" s="456"/>
      <c r="VQW754" s="456"/>
      <c r="VQX754" s="456"/>
      <c r="VQY754" s="456"/>
      <c r="VQZ754" s="456"/>
      <c r="VRA754" s="456"/>
      <c r="VRB754" s="456"/>
      <c r="VRC754" s="456"/>
      <c r="VRD754" s="456"/>
      <c r="VRE754" s="456"/>
      <c r="VRF754" s="456"/>
      <c r="VRG754" s="456"/>
      <c r="VRH754" s="456"/>
      <c r="VRI754" s="456"/>
      <c r="VRJ754" s="456"/>
      <c r="VRK754" s="456"/>
      <c r="VRL754" s="456"/>
      <c r="VRM754" s="456"/>
      <c r="VRN754" s="456"/>
      <c r="VRO754" s="456"/>
      <c r="VRP754" s="456"/>
      <c r="VRQ754" s="456"/>
      <c r="VRR754" s="456"/>
      <c r="VRS754" s="456"/>
      <c r="VRT754" s="456"/>
      <c r="VRU754" s="456"/>
      <c r="VRV754" s="456"/>
      <c r="VRW754" s="456"/>
      <c r="VRX754" s="456"/>
      <c r="VRY754" s="456"/>
      <c r="VRZ754" s="456"/>
      <c r="VSA754" s="456"/>
      <c r="VSB754" s="456"/>
      <c r="VSC754" s="456"/>
      <c r="VSD754" s="456"/>
      <c r="VSE754" s="456"/>
      <c r="VSF754" s="456"/>
      <c r="VSG754" s="456"/>
      <c r="VSH754" s="456"/>
      <c r="VSI754" s="456"/>
      <c r="VSJ754" s="456"/>
      <c r="VSK754" s="456"/>
      <c r="VSL754" s="456"/>
      <c r="VSM754" s="456"/>
      <c r="VSN754" s="456"/>
      <c r="VSO754" s="456"/>
      <c r="VSP754" s="456"/>
      <c r="VSQ754" s="456"/>
      <c r="VSR754" s="456"/>
      <c r="VSS754" s="456"/>
      <c r="VST754" s="456"/>
      <c r="VSU754" s="456"/>
      <c r="VSV754" s="456"/>
      <c r="VSW754" s="456"/>
      <c r="VSX754" s="456"/>
      <c r="VSY754" s="456"/>
      <c r="VSZ754" s="456"/>
      <c r="VTA754" s="456"/>
      <c r="VTB754" s="456"/>
      <c r="VTC754" s="456"/>
      <c r="VTD754" s="456"/>
      <c r="VTE754" s="456"/>
      <c r="VTF754" s="456"/>
      <c r="VTG754" s="456"/>
      <c r="VTH754" s="456"/>
      <c r="VTI754" s="456"/>
      <c r="VTJ754" s="456"/>
      <c r="VTK754" s="456"/>
      <c r="VTL754" s="456"/>
      <c r="VTM754" s="456"/>
      <c r="VTN754" s="456"/>
      <c r="VTO754" s="456"/>
      <c r="VTP754" s="456"/>
      <c r="VTQ754" s="456"/>
      <c r="VTR754" s="456"/>
      <c r="VTS754" s="456"/>
      <c r="VTT754" s="456"/>
      <c r="VTU754" s="456"/>
      <c r="VTV754" s="456"/>
      <c r="VTW754" s="456"/>
      <c r="VTX754" s="456"/>
      <c r="VTY754" s="456"/>
      <c r="VTZ754" s="456"/>
      <c r="VUA754" s="456"/>
      <c r="VUB754" s="456"/>
      <c r="VUC754" s="456"/>
      <c r="VUD754" s="456"/>
      <c r="VUE754" s="456"/>
      <c r="VUF754" s="456"/>
      <c r="VUG754" s="456"/>
      <c r="VUH754" s="456"/>
      <c r="VUI754" s="456"/>
      <c r="VUJ754" s="456"/>
      <c r="VUK754" s="456"/>
      <c r="VUL754" s="456"/>
      <c r="VUM754" s="456"/>
      <c r="VUN754" s="456"/>
      <c r="VUO754" s="456"/>
      <c r="VUP754" s="456"/>
      <c r="VUQ754" s="456"/>
      <c r="VUR754" s="456"/>
      <c r="VUS754" s="456"/>
      <c r="VUT754" s="456"/>
      <c r="VUU754" s="456"/>
      <c r="VUV754" s="456"/>
      <c r="VUW754" s="456"/>
      <c r="VUX754" s="456"/>
      <c r="VUY754" s="456"/>
      <c r="VUZ754" s="456"/>
      <c r="VVA754" s="456"/>
      <c r="VVB754" s="456"/>
      <c r="VVC754" s="456"/>
      <c r="VVD754" s="456"/>
      <c r="VVE754" s="456"/>
      <c r="VVF754" s="456"/>
      <c r="VVG754" s="456"/>
      <c r="VVH754" s="456"/>
      <c r="VVI754" s="456"/>
      <c r="VVJ754" s="456"/>
      <c r="VVK754" s="456"/>
      <c r="VVL754" s="456"/>
      <c r="VVM754" s="456"/>
      <c r="VVN754" s="456"/>
      <c r="VVO754" s="456"/>
      <c r="VVP754" s="456"/>
      <c r="VVQ754" s="456"/>
      <c r="VVR754" s="456"/>
      <c r="VVS754" s="456"/>
      <c r="VVT754" s="456"/>
      <c r="VVU754" s="456"/>
      <c r="VVV754" s="456"/>
      <c r="VVW754" s="456"/>
      <c r="VVX754" s="456"/>
      <c r="VVY754" s="456"/>
      <c r="VVZ754" s="456"/>
      <c r="VWA754" s="456"/>
      <c r="VWB754" s="456"/>
      <c r="VWC754" s="456"/>
      <c r="VWD754" s="456"/>
      <c r="VWE754" s="456"/>
      <c r="VWF754" s="456"/>
      <c r="VWG754" s="456"/>
      <c r="VWH754" s="456"/>
      <c r="VWI754" s="456"/>
      <c r="VWJ754" s="456"/>
      <c r="VWK754" s="456"/>
      <c r="VWL754" s="456"/>
      <c r="VWM754" s="456"/>
      <c r="VWN754" s="456"/>
      <c r="VWO754" s="456"/>
      <c r="VWP754" s="456"/>
      <c r="VWQ754" s="456"/>
      <c r="VWR754" s="456"/>
      <c r="VWS754" s="456"/>
      <c r="VWT754" s="456"/>
      <c r="VWU754" s="456"/>
      <c r="VWV754" s="456"/>
      <c r="VWW754" s="456"/>
      <c r="VWX754" s="456"/>
      <c r="VWY754" s="456"/>
      <c r="VWZ754" s="456"/>
      <c r="VXA754" s="456"/>
      <c r="VXB754" s="456"/>
      <c r="VXC754" s="456"/>
      <c r="VXD754" s="456"/>
      <c r="VXE754" s="456"/>
      <c r="VXF754" s="456"/>
      <c r="VXG754" s="456"/>
      <c r="VXH754" s="456"/>
      <c r="VXI754" s="456"/>
      <c r="VXJ754" s="456"/>
      <c r="VXK754" s="456"/>
      <c r="VXL754" s="456"/>
      <c r="VXM754" s="456"/>
      <c r="VXN754" s="456"/>
      <c r="VXO754" s="456"/>
      <c r="VXP754" s="456"/>
      <c r="VXQ754" s="456"/>
      <c r="VXR754" s="456"/>
      <c r="VXS754" s="456"/>
      <c r="VXT754" s="456"/>
      <c r="VXU754" s="456"/>
      <c r="VXV754" s="456"/>
      <c r="VXW754" s="456"/>
      <c r="VXX754" s="456"/>
      <c r="VXY754" s="456"/>
      <c r="VXZ754" s="456"/>
      <c r="VYA754" s="456"/>
      <c r="VYB754" s="456"/>
      <c r="VYC754" s="456"/>
      <c r="VYD754" s="456"/>
      <c r="VYE754" s="456"/>
      <c r="VYF754" s="456"/>
      <c r="VYG754" s="456"/>
      <c r="VYH754" s="456"/>
      <c r="VYI754" s="456"/>
      <c r="VYJ754" s="456"/>
      <c r="VYK754" s="456"/>
      <c r="VYL754" s="456"/>
      <c r="VYM754" s="456"/>
      <c r="VYN754" s="456"/>
      <c r="VYO754" s="456"/>
      <c r="VYP754" s="456"/>
      <c r="VYQ754" s="456"/>
      <c r="VYR754" s="456"/>
      <c r="VYS754" s="456"/>
      <c r="VYT754" s="456"/>
      <c r="VYU754" s="456"/>
      <c r="VYV754" s="456"/>
      <c r="VYW754" s="456"/>
      <c r="VYX754" s="456"/>
      <c r="VYY754" s="456"/>
      <c r="VYZ754" s="456"/>
      <c r="VZA754" s="456"/>
      <c r="VZB754" s="456"/>
      <c r="VZC754" s="456"/>
      <c r="VZD754" s="456"/>
      <c r="VZE754" s="456"/>
      <c r="VZF754" s="456"/>
      <c r="VZG754" s="456"/>
      <c r="VZH754" s="456"/>
      <c r="VZI754" s="456"/>
      <c r="VZJ754" s="456"/>
      <c r="VZK754" s="456"/>
      <c r="VZL754" s="456"/>
      <c r="VZM754" s="456"/>
      <c r="VZN754" s="456"/>
      <c r="VZO754" s="456"/>
      <c r="VZP754" s="456"/>
      <c r="VZQ754" s="456"/>
      <c r="VZR754" s="456"/>
      <c r="VZS754" s="456"/>
      <c r="VZT754" s="456"/>
      <c r="VZU754" s="456"/>
      <c r="VZV754" s="456"/>
      <c r="VZW754" s="456"/>
      <c r="VZX754" s="456"/>
      <c r="VZY754" s="456"/>
      <c r="VZZ754" s="456"/>
      <c r="WAA754" s="456"/>
      <c r="WAB754" s="456"/>
      <c r="WAC754" s="456"/>
      <c r="WAD754" s="456"/>
      <c r="WAE754" s="456"/>
      <c r="WAF754" s="456"/>
      <c r="WAG754" s="456"/>
      <c r="WAH754" s="456"/>
      <c r="WAI754" s="456"/>
      <c r="WAJ754" s="456"/>
      <c r="WAK754" s="456"/>
      <c r="WAL754" s="456"/>
      <c r="WAM754" s="456"/>
      <c r="WAN754" s="456"/>
      <c r="WAO754" s="456"/>
      <c r="WAP754" s="456"/>
      <c r="WAQ754" s="456"/>
      <c r="WAR754" s="456"/>
      <c r="WAS754" s="456"/>
      <c r="WAT754" s="456"/>
      <c r="WAU754" s="456"/>
      <c r="WAV754" s="456"/>
      <c r="WAW754" s="456"/>
      <c r="WAX754" s="456"/>
      <c r="WAY754" s="456"/>
      <c r="WAZ754" s="456"/>
      <c r="WBA754" s="456"/>
      <c r="WBB754" s="456"/>
      <c r="WBC754" s="456"/>
      <c r="WBD754" s="456"/>
      <c r="WBE754" s="456"/>
      <c r="WBF754" s="456"/>
      <c r="WBG754" s="456"/>
      <c r="WBH754" s="456"/>
      <c r="WBI754" s="456"/>
      <c r="WBJ754" s="456"/>
      <c r="WBK754" s="456"/>
      <c r="WBL754" s="456"/>
      <c r="WBM754" s="456"/>
      <c r="WBN754" s="456"/>
      <c r="WBO754" s="456"/>
      <c r="WBP754" s="456"/>
      <c r="WBQ754" s="456"/>
      <c r="WBR754" s="456"/>
      <c r="WBS754" s="456"/>
      <c r="WBT754" s="456"/>
      <c r="WBU754" s="456"/>
      <c r="WBV754" s="456"/>
      <c r="WBW754" s="456"/>
      <c r="WBX754" s="456"/>
      <c r="WBY754" s="456"/>
      <c r="WBZ754" s="456"/>
      <c r="WCA754" s="456"/>
      <c r="WCB754" s="456"/>
      <c r="WCC754" s="456"/>
      <c r="WCD754" s="456"/>
      <c r="WCE754" s="456"/>
      <c r="WCF754" s="456"/>
      <c r="WCG754" s="456"/>
      <c r="WCH754" s="456"/>
      <c r="WCI754" s="456"/>
      <c r="WCJ754" s="456"/>
      <c r="WCK754" s="456"/>
      <c r="WCL754" s="456"/>
      <c r="WCM754" s="456"/>
      <c r="WCN754" s="456"/>
      <c r="WCO754" s="456"/>
      <c r="WCP754" s="456"/>
      <c r="WCQ754" s="456"/>
      <c r="WCR754" s="456"/>
      <c r="WCS754" s="456"/>
      <c r="WCT754" s="456"/>
      <c r="WCU754" s="456"/>
      <c r="WCV754" s="456"/>
      <c r="WCW754" s="456"/>
      <c r="WCX754" s="456"/>
      <c r="WCY754" s="456"/>
      <c r="WCZ754" s="456"/>
      <c r="WDA754" s="456"/>
      <c r="WDB754" s="456"/>
      <c r="WDC754" s="456"/>
      <c r="WDD754" s="456"/>
      <c r="WDE754" s="456"/>
      <c r="WDF754" s="456"/>
      <c r="WDG754" s="456"/>
      <c r="WDH754" s="456"/>
      <c r="WDI754" s="456"/>
      <c r="WDJ754" s="456"/>
      <c r="WDK754" s="456"/>
      <c r="WDL754" s="456"/>
      <c r="WDM754" s="456"/>
      <c r="WDN754" s="456"/>
      <c r="WDO754" s="456"/>
      <c r="WDP754" s="456"/>
      <c r="WDQ754" s="456"/>
      <c r="WDR754" s="456"/>
      <c r="WDS754" s="456"/>
      <c r="WDT754" s="456"/>
      <c r="WDU754" s="456"/>
      <c r="WDV754" s="456"/>
      <c r="WDW754" s="456"/>
      <c r="WDX754" s="456"/>
      <c r="WDY754" s="456"/>
      <c r="WDZ754" s="456"/>
      <c r="WEA754" s="456"/>
      <c r="WEB754" s="456"/>
      <c r="WEC754" s="456"/>
      <c r="WED754" s="456"/>
      <c r="WEE754" s="456"/>
      <c r="WEF754" s="456"/>
      <c r="WEG754" s="456"/>
      <c r="WEH754" s="456"/>
      <c r="WEI754" s="456"/>
      <c r="WEJ754" s="456"/>
      <c r="WEK754" s="456"/>
      <c r="WEL754" s="456"/>
      <c r="WEM754" s="456"/>
      <c r="WEN754" s="456"/>
      <c r="WEO754" s="456"/>
      <c r="WEP754" s="456"/>
      <c r="WEQ754" s="456"/>
      <c r="WER754" s="456"/>
      <c r="WES754" s="456"/>
      <c r="WET754" s="456"/>
      <c r="WEU754" s="456"/>
      <c r="WEV754" s="456"/>
      <c r="WEW754" s="456"/>
      <c r="WEX754" s="456"/>
      <c r="WEY754" s="456"/>
      <c r="WEZ754" s="456"/>
      <c r="WFA754" s="456"/>
      <c r="WFB754" s="456"/>
      <c r="WFC754" s="456"/>
      <c r="WFD754" s="456"/>
      <c r="WFE754" s="456"/>
      <c r="WFF754" s="456"/>
      <c r="WFG754" s="456"/>
      <c r="WFH754" s="456"/>
      <c r="WFI754" s="456"/>
      <c r="WFJ754" s="456"/>
      <c r="WFK754" s="456"/>
      <c r="WFL754" s="456"/>
      <c r="WFM754" s="456"/>
      <c r="WFN754" s="456"/>
      <c r="WFO754" s="456"/>
      <c r="WFP754" s="456"/>
      <c r="WFQ754" s="456"/>
      <c r="WFR754" s="456"/>
      <c r="WFS754" s="456"/>
      <c r="WFT754" s="456"/>
      <c r="WFU754" s="456"/>
      <c r="WFV754" s="456"/>
      <c r="WFW754" s="456"/>
      <c r="WFX754" s="456"/>
      <c r="WFY754" s="456"/>
      <c r="WFZ754" s="456"/>
      <c r="WGA754" s="456"/>
      <c r="WGB754" s="456"/>
      <c r="WGC754" s="456"/>
      <c r="WGD754" s="456"/>
      <c r="WGE754" s="456"/>
      <c r="WGF754" s="456"/>
      <c r="WGG754" s="456"/>
      <c r="WGH754" s="456"/>
      <c r="WGI754" s="456"/>
      <c r="WGJ754" s="456"/>
      <c r="WGK754" s="456"/>
      <c r="WGL754" s="456"/>
      <c r="WGM754" s="456"/>
      <c r="WGN754" s="456"/>
      <c r="WGO754" s="456"/>
      <c r="WGP754" s="456"/>
      <c r="WGQ754" s="456"/>
      <c r="WGR754" s="456"/>
      <c r="WGS754" s="456"/>
      <c r="WGT754" s="456"/>
      <c r="WGU754" s="456"/>
      <c r="WGV754" s="456"/>
      <c r="WGW754" s="456"/>
      <c r="WGX754" s="456"/>
      <c r="WGY754" s="456"/>
      <c r="WGZ754" s="456"/>
      <c r="WHA754" s="456"/>
      <c r="WHB754" s="456"/>
      <c r="WHC754" s="456"/>
      <c r="WHD754" s="456"/>
      <c r="WHE754" s="456"/>
      <c r="WHF754" s="456"/>
      <c r="WHG754" s="456"/>
      <c r="WHH754" s="456"/>
      <c r="WHI754" s="456"/>
      <c r="WHJ754" s="456"/>
      <c r="WHK754" s="456"/>
      <c r="WHL754" s="456"/>
      <c r="WHM754" s="456"/>
      <c r="WHN754" s="456"/>
      <c r="WHO754" s="456"/>
      <c r="WHP754" s="456"/>
      <c r="WHQ754" s="456"/>
      <c r="WHR754" s="456"/>
      <c r="WHS754" s="456"/>
      <c r="WHT754" s="456"/>
      <c r="WHU754" s="456"/>
      <c r="WHV754" s="456"/>
      <c r="WHW754" s="456"/>
      <c r="WHX754" s="456"/>
      <c r="WHY754" s="456"/>
      <c r="WHZ754" s="456"/>
      <c r="WIA754" s="456"/>
      <c r="WIB754" s="456"/>
      <c r="WIC754" s="456"/>
      <c r="WID754" s="456"/>
      <c r="WIE754" s="456"/>
      <c r="WIF754" s="456"/>
      <c r="WIG754" s="456"/>
      <c r="WIH754" s="456"/>
      <c r="WII754" s="456"/>
      <c r="WIJ754" s="456"/>
      <c r="WIK754" s="456"/>
      <c r="WIL754" s="456"/>
      <c r="WIM754" s="456"/>
      <c r="WIN754" s="456"/>
      <c r="WIO754" s="456"/>
      <c r="WIP754" s="456"/>
      <c r="WIQ754" s="456"/>
      <c r="WIR754" s="456"/>
      <c r="WIS754" s="456"/>
      <c r="WIT754" s="456"/>
      <c r="WIU754" s="456"/>
      <c r="WIV754" s="456"/>
      <c r="WIW754" s="456"/>
      <c r="WIX754" s="456"/>
      <c r="WIY754" s="456"/>
      <c r="WIZ754" s="456"/>
      <c r="WJA754" s="456"/>
      <c r="WJB754" s="456"/>
      <c r="WJC754" s="456"/>
      <c r="WJD754" s="456"/>
      <c r="WJE754" s="456"/>
      <c r="WJF754" s="456"/>
      <c r="WJG754" s="456"/>
      <c r="WJH754" s="456"/>
      <c r="WJI754" s="456"/>
      <c r="WJJ754" s="456"/>
      <c r="WJK754" s="456"/>
      <c r="WJL754" s="456"/>
      <c r="WJM754" s="456"/>
      <c r="WJN754" s="456"/>
      <c r="WJO754" s="456"/>
      <c r="WJP754" s="456"/>
      <c r="WJQ754" s="456"/>
      <c r="WJR754" s="456"/>
      <c r="WJS754" s="456"/>
      <c r="WJT754" s="456"/>
      <c r="WJU754" s="456"/>
      <c r="WJV754" s="456"/>
      <c r="WJW754" s="456"/>
      <c r="WJX754" s="456"/>
      <c r="WJY754" s="456"/>
      <c r="WJZ754" s="456"/>
      <c r="WKA754" s="456"/>
      <c r="WKB754" s="456"/>
      <c r="WKC754" s="456"/>
      <c r="WKD754" s="456"/>
      <c r="WKE754" s="456"/>
      <c r="WKF754" s="456"/>
      <c r="WKG754" s="456"/>
      <c r="WKH754" s="456"/>
      <c r="WKI754" s="456"/>
      <c r="WKJ754" s="456"/>
      <c r="WKK754" s="456"/>
      <c r="WKL754" s="456"/>
      <c r="WKM754" s="456"/>
      <c r="WKN754" s="456"/>
      <c r="WKO754" s="456"/>
      <c r="WKP754" s="456"/>
      <c r="WKQ754" s="456"/>
      <c r="WKR754" s="456"/>
      <c r="WKS754" s="456"/>
      <c r="WKT754" s="456"/>
      <c r="WKU754" s="456"/>
      <c r="WKV754" s="456"/>
      <c r="WKW754" s="456"/>
      <c r="WKX754" s="456"/>
      <c r="WKY754" s="456"/>
      <c r="WKZ754" s="456"/>
      <c r="WLA754" s="456"/>
      <c r="WLB754" s="456"/>
      <c r="WLC754" s="456"/>
      <c r="WLD754" s="456"/>
      <c r="WLE754" s="456"/>
      <c r="WLF754" s="456"/>
      <c r="WLG754" s="456"/>
      <c r="WLH754" s="456"/>
      <c r="WLI754" s="456"/>
      <c r="WLJ754" s="456"/>
      <c r="WLK754" s="456"/>
      <c r="WLL754" s="456"/>
      <c r="WLM754" s="456"/>
      <c r="WLN754" s="456"/>
      <c r="WLO754" s="456"/>
      <c r="WLP754" s="456"/>
      <c r="WLQ754" s="456"/>
      <c r="WLR754" s="456"/>
      <c r="WLS754" s="456"/>
      <c r="WLT754" s="456"/>
      <c r="WLU754" s="456"/>
      <c r="WLV754" s="456"/>
      <c r="WLW754" s="456"/>
      <c r="WLX754" s="456"/>
      <c r="WLY754" s="456"/>
      <c r="WLZ754" s="456"/>
      <c r="WMA754" s="456"/>
      <c r="WMB754" s="456"/>
      <c r="WMC754" s="456"/>
      <c r="WMD754" s="456"/>
      <c r="WME754" s="456"/>
      <c r="WMF754" s="456"/>
      <c r="WMG754" s="456"/>
      <c r="WMH754" s="456"/>
      <c r="WMI754" s="456"/>
      <c r="WMJ754" s="456"/>
      <c r="WMK754" s="456"/>
      <c r="WML754" s="456"/>
      <c r="WMM754" s="456"/>
      <c r="WMN754" s="456"/>
      <c r="WMO754" s="456"/>
      <c r="WMP754" s="456"/>
      <c r="WMQ754" s="456"/>
      <c r="WMR754" s="456"/>
      <c r="WMS754" s="456"/>
      <c r="WMT754" s="456"/>
      <c r="WMU754" s="456"/>
      <c r="WMV754" s="456"/>
      <c r="WMW754" s="456"/>
      <c r="WMX754" s="456"/>
      <c r="WMY754" s="456"/>
      <c r="WMZ754" s="456"/>
      <c r="WNA754" s="456"/>
      <c r="WNB754" s="456"/>
      <c r="WNC754" s="456"/>
      <c r="WND754" s="456"/>
      <c r="WNE754" s="456"/>
      <c r="WNF754" s="456"/>
      <c r="WNG754" s="456"/>
      <c r="WNH754" s="456"/>
      <c r="WNI754" s="456"/>
      <c r="WNJ754" s="456"/>
      <c r="WNK754" s="456"/>
      <c r="WNL754" s="456"/>
      <c r="WNM754" s="456"/>
      <c r="WNN754" s="456"/>
      <c r="WNO754" s="456"/>
      <c r="WNP754" s="456"/>
      <c r="WNQ754" s="456"/>
      <c r="WNR754" s="456"/>
      <c r="WNS754" s="456"/>
      <c r="WNT754" s="456"/>
      <c r="WNU754" s="456"/>
      <c r="WNV754" s="456"/>
      <c r="WNW754" s="456"/>
      <c r="WNX754" s="456"/>
      <c r="WNY754" s="456"/>
      <c r="WNZ754" s="456"/>
      <c r="WOA754" s="456"/>
      <c r="WOB754" s="456"/>
      <c r="WOC754" s="456"/>
      <c r="WOD754" s="456"/>
      <c r="WOE754" s="456"/>
      <c r="WOF754" s="456"/>
      <c r="WOG754" s="456"/>
      <c r="WOH754" s="456"/>
      <c r="WOI754" s="456"/>
      <c r="WOJ754" s="456"/>
      <c r="WOK754" s="456"/>
      <c r="WOL754" s="456"/>
      <c r="WOM754" s="456"/>
      <c r="WON754" s="456"/>
      <c r="WOO754" s="456"/>
      <c r="WOP754" s="456"/>
      <c r="WOQ754" s="456"/>
      <c r="WOR754" s="456"/>
      <c r="WOS754" s="456"/>
      <c r="WOT754" s="456"/>
      <c r="WOU754" s="456"/>
      <c r="WOV754" s="456"/>
      <c r="WOW754" s="456"/>
      <c r="WOX754" s="456"/>
      <c r="WOY754" s="456"/>
      <c r="WOZ754" s="456"/>
      <c r="WPA754" s="456"/>
      <c r="WPB754" s="456"/>
      <c r="WPC754" s="456"/>
      <c r="WPD754" s="456"/>
      <c r="WPE754" s="456"/>
      <c r="WPF754" s="456"/>
      <c r="WPG754" s="456"/>
      <c r="WPH754" s="456"/>
      <c r="WPI754" s="456"/>
      <c r="WPJ754" s="456"/>
      <c r="WPK754" s="456"/>
      <c r="WPL754" s="456"/>
      <c r="WPM754" s="456"/>
      <c r="WPN754" s="456"/>
      <c r="WPO754" s="456"/>
      <c r="WPP754" s="456"/>
      <c r="WPQ754" s="456"/>
      <c r="WPR754" s="456"/>
      <c r="WPS754" s="456"/>
      <c r="WPT754" s="456"/>
      <c r="WPU754" s="456"/>
      <c r="WPV754" s="456"/>
      <c r="WPW754" s="456"/>
      <c r="WPX754" s="456"/>
      <c r="WPY754" s="456"/>
      <c r="WPZ754" s="456"/>
      <c r="WQA754" s="456"/>
      <c r="WQB754" s="456"/>
      <c r="WQC754" s="456"/>
      <c r="WQD754" s="456"/>
      <c r="WQE754" s="456"/>
      <c r="WQF754" s="456"/>
      <c r="WQG754" s="456"/>
      <c r="WQH754" s="456"/>
      <c r="WQI754" s="456"/>
      <c r="WQJ754" s="456"/>
      <c r="WQK754" s="456"/>
      <c r="WQL754" s="456"/>
      <c r="WQM754" s="456"/>
      <c r="WQN754" s="456"/>
      <c r="WQO754" s="456"/>
      <c r="WQP754" s="456"/>
      <c r="WQQ754" s="456"/>
      <c r="WQR754" s="456"/>
      <c r="WQS754" s="456"/>
      <c r="WQT754" s="456"/>
      <c r="WQU754" s="456"/>
      <c r="WQV754" s="456"/>
      <c r="WQW754" s="456"/>
      <c r="WQX754" s="456"/>
      <c r="WQY754" s="456"/>
      <c r="WQZ754" s="456"/>
      <c r="WRA754" s="456"/>
      <c r="WRB754" s="456"/>
      <c r="WRC754" s="456"/>
      <c r="WRD754" s="456"/>
      <c r="WRE754" s="456"/>
      <c r="WRF754" s="456"/>
      <c r="WRG754" s="456"/>
      <c r="WRH754" s="456"/>
      <c r="WRI754" s="456"/>
      <c r="WRJ754" s="456"/>
      <c r="WRK754" s="456"/>
      <c r="WRL754" s="456"/>
      <c r="WRM754" s="456"/>
      <c r="WRN754" s="456"/>
      <c r="WRO754" s="456"/>
      <c r="WRP754" s="456"/>
      <c r="WRQ754" s="456"/>
      <c r="WRR754" s="456"/>
      <c r="WRS754" s="456"/>
      <c r="WRT754" s="456"/>
      <c r="WRU754" s="456"/>
      <c r="WRV754" s="456"/>
      <c r="WRW754" s="456"/>
      <c r="WRX754" s="456"/>
      <c r="WRY754" s="456"/>
      <c r="WRZ754" s="456"/>
      <c r="WSA754" s="456"/>
      <c r="WSB754" s="456"/>
      <c r="WSC754" s="456"/>
      <c r="WSD754" s="456"/>
      <c r="WSE754" s="456"/>
      <c r="WSF754" s="456"/>
      <c r="WSG754" s="456"/>
      <c r="WSH754" s="456"/>
      <c r="WSI754" s="456"/>
      <c r="WSJ754" s="456"/>
      <c r="WSK754" s="456"/>
      <c r="WSL754" s="456"/>
      <c r="WSM754" s="456"/>
      <c r="WSN754" s="456"/>
      <c r="WSO754" s="456"/>
      <c r="WSP754" s="456"/>
      <c r="WSQ754" s="456"/>
      <c r="WSR754" s="456"/>
      <c r="WSS754" s="456"/>
      <c r="WST754" s="456"/>
      <c r="WSU754" s="456"/>
      <c r="WSV754" s="456"/>
      <c r="WSW754" s="456"/>
      <c r="WSX754" s="456"/>
      <c r="WSY754" s="456"/>
      <c r="WSZ754" s="456"/>
      <c r="WTA754" s="456"/>
      <c r="WTB754" s="456"/>
      <c r="WTC754" s="456"/>
      <c r="WTD754" s="456"/>
      <c r="WTE754" s="456"/>
      <c r="WTF754" s="456"/>
      <c r="WTG754" s="456"/>
      <c r="WTH754" s="456"/>
      <c r="WTI754" s="456"/>
      <c r="WTJ754" s="456"/>
      <c r="WTK754" s="456"/>
      <c r="WTL754" s="456"/>
      <c r="WTM754" s="456"/>
      <c r="WTN754" s="456"/>
      <c r="WTO754" s="456"/>
      <c r="WTP754" s="456"/>
      <c r="WTQ754" s="456"/>
      <c r="WTR754" s="456"/>
      <c r="WTS754" s="456"/>
      <c r="WTT754" s="456"/>
      <c r="WTU754" s="456"/>
      <c r="WTV754" s="456"/>
      <c r="WTW754" s="456"/>
      <c r="WTX754" s="456"/>
      <c r="WTY754" s="456"/>
      <c r="WTZ754" s="456"/>
      <c r="WUA754" s="456"/>
      <c r="WUB754" s="456"/>
      <c r="WUC754" s="456"/>
      <c r="WUD754" s="456"/>
      <c r="WUE754" s="456"/>
      <c r="WUF754" s="456"/>
      <c r="WUG754" s="456"/>
      <c r="WUH754" s="456"/>
      <c r="WUI754" s="456"/>
      <c r="WUJ754" s="456"/>
      <c r="WUK754" s="456"/>
      <c r="WUL754" s="456"/>
      <c r="WUM754" s="456"/>
      <c r="WUN754" s="456"/>
      <c r="WUO754" s="456"/>
      <c r="WUP754" s="456"/>
      <c r="WUQ754" s="456"/>
      <c r="WUR754" s="456"/>
      <c r="WUS754" s="456"/>
      <c r="WUT754" s="456"/>
      <c r="WUU754" s="456"/>
      <c r="WUV754" s="456"/>
      <c r="WUW754" s="456"/>
      <c r="WUX754" s="456"/>
      <c r="WUY754" s="456"/>
      <c r="WUZ754" s="456"/>
      <c r="WVA754" s="456"/>
      <c r="WVB754" s="456"/>
      <c r="WVC754" s="456"/>
      <c r="WVD754" s="456"/>
      <c r="WVE754" s="456"/>
      <c r="WVF754" s="456"/>
      <c r="WVG754" s="456"/>
      <c r="WVH754" s="456"/>
      <c r="WVI754" s="456"/>
      <c r="WVJ754" s="456"/>
      <c r="WVK754" s="456"/>
      <c r="WVL754" s="456"/>
      <c r="WVM754" s="456"/>
      <c r="WVN754" s="456"/>
      <c r="WVO754" s="456"/>
      <c r="WVP754" s="456"/>
      <c r="WVQ754" s="456"/>
      <c r="WVR754" s="456"/>
      <c r="WVS754" s="456"/>
      <c r="WVT754" s="456"/>
      <c r="WVU754" s="456"/>
      <c r="WVV754" s="456"/>
      <c r="WVW754" s="456"/>
      <c r="WVX754" s="456"/>
      <c r="WVY754" s="456"/>
      <c r="WVZ754" s="456"/>
      <c r="WWA754" s="456"/>
      <c r="WWB754" s="456"/>
      <c r="WWC754" s="456"/>
      <c r="WWD754" s="456"/>
      <c r="WWE754" s="456"/>
      <c r="WWF754" s="456"/>
      <c r="WWG754" s="456"/>
      <c r="WWH754" s="456"/>
      <c r="WWI754" s="456"/>
      <c r="WWJ754" s="456"/>
      <c r="WWK754" s="456"/>
      <c r="WWL754" s="456"/>
      <c r="WWM754" s="456"/>
      <c r="WWN754" s="456"/>
      <c r="WWO754" s="456"/>
      <c r="WWP754" s="456"/>
      <c r="WWQ754" s="456"/>
      <c r="WWR754" s="456"/>
      <c r="WWS754" s="456"/>
      <c r="WWT754" s="456"/>
      <c r="WWU754" s="456"/>
      <c r="WWV754" s="456"/>
      <c r="WWW754" s="456"/>
      <c r="WWX754" s="456"/>
      <c r="WWY754" s="456"/>
      <c r="WWZ754" s="456"/>
      <c r="WXA754" s="456"/>
      <c r="WXB754" s="456"/>
      <c r="WXC754" s="456"/>
      <c r="WXD754" s="456"/>
      <c r="WXE754" s="456"/>
      <c r="WXF754" s="456"/>
      <c r="WXG754" s="456"/>
      <c r="WXH754" s="456"/>
      <c r="WXI754" s="456"/>
      <c r="WXJ754" s="456"/>
      <c r="WXK754" s="456"/>
      <c r="WXL754" s="456"/>
      <c r="WXM754" s="456"/>
      <c r="WXN754" s="456"/>
      <c r="WXO754" s="456"/>
      <c r="WXP754" s="456"/>
      <c r="WXQ754" s="456"/>
      <c r="WXR754" s="456"/>
      <c r="WXS754" s="456"/>
      <c r="WXT754" s="456"/>
      <c r="WXU754" s="456"/>
      <c r="WXV754" s="456"/>
      <c r="WXW754" s="456"/>
      <c r="WXX754" s="456"/>
      <c r="WXY754" s="456"/>
      <c r="WXZ754" s="456"/>
      <c r="WYA754" s="456"/>
      <c r="WYB754" s="456"/>
      <c r="WYC754" s="456"/>
      <c r="WYD754" s="456"/>
      <c r="WYE754" s="456"/>
      <c r="WYF754" s="456"/>
      <c r="WYG754" s="456"/>
      <c r="WYH754" s="456"/>
      <c r="WYI754" s="456"/>
      <c r="WYJ754" s="456"/>
      <c r="WYK754" s="456"/>
      <c r="WYL754" s="456"/>
      <c r="WYM754" s="456"/>
      <c r="WYN754" s="456"/>
      <c r="WYO754" s="456"/>
      <c r="WYP754" s="456"/>
      <c r="WYQ754" s="456"/>
      <c r="WYR754" s="456"/>
      <c r="WYS754" s="456"/>
      <c r="WYT754" s="456"/>
      <c r="WYU754" s="456"/>
      <c r="WYV754" s="456"/>
      <c r="WYW754" s="456"/>
      <c r="WYX754" s="456"/>
      <c r="WYY754" s="456"/>
      <c r="WYZ754" s="456"/>
      <c r="WZA754" s="456"/>
      <c r="WZB754" s="456"/>
      <c r="WZC754" s="456"/>
      <c r="WZD754" s="456"/>
      <c r="WZE754" s="456"/>
      <c r="WZF754" s="456"/>
      <c r="WZG754" s="456"/>
      <c r="WZH754" s="456"/>
      <c r="WZI754" s="456"/>
      <c r="WZJ754" s="456"/>
      <c r="WZK754" s="456"/>
      <c r="WZL754" s="456"/>
      <c r="WZM754" s="456"/>
      <c r="WZN754" s="456"/>
      <c r="WZO754" s="456"/>
      <c r="WZP754" s="456"/>
      <c r="WZQ754" s="456"/>
      <c r="WZR754" s="456"/>
      <c r="WZS754" s="456"/>
      <c r="WZT754" s="456"/>
      <c r="WZU754" s="456"/>
      <c r="WZV754" s="456"/>
      <c r="WZW754" s="456"/>
      <c r="WZX754" s="456"/>
      <c r="WZY754" s="456"/>
      <c r="WZZ754" s="456"/>
      <c r="XAA754" s="456"/>
      <c r="XAB754" s="456"/>
      <c r="XAC754" s="456"/>
      <c r="XAD754" s="456"/>
      <c r="XAE754" s="456"/>
      <c r="XAF754" s="456"/>
      <c r="XAG754" s="456"/>
      <c r="XAH754" s="456"/>
      <c r="XAI754" s="456"/>
      <c r="XAJ754" s="456"/>
      <c r="XAK754" s="456"/>
      <c r="XAL754" s="456"/>
      <c r="XAM754" s="456"/>
      <c r="XAN754" s="456"/>
      <c r="XAO754" s="456"/>
      <c r="XAP754" s="456"/>
      <c r="XAQ754" s="456"/>
      <c r="XAR754" s="456"/>
      <c r="XAS754" s="456"/>
      <c r="XAT754" s="456"/>
      <c r="XAU754" s="456"/>
      <c r="XAV754" s="456"/>
      <c r="XAW754" s="456"/>
      <c r="XAX754" s="456"/>
      <c r="XAY754" s="456"/>
      <c r="XAZ754" s="456"/>
      <c r="XBA754" s="456"/>
      <c r="XBB754" s="456"/>
      <c r="XBC754" s="456"/>
      <c r="XBD754" s="456"/>
      <c r="XBE754" s="456"/>
      <c r="XBF754" s="456"/>
      <c r="XBG754" s="456"/>
      <c r="XBH754" s="456"/>
      <c r="XBI754" s="456"/>
      <c r="XBJ754" s="456"/>
      <c r="XBK754" s="456"/>
      <c r="XBL754" s="456"/>
      <c r="XBM754" s="456"/>
      <c r="XBN754" s="456"/>
      <c r="XBO754" s="456"/>
      <c r="XBP754" s="456"/>
      <c r="XBQ754" s="456"/>
      <c r="XBR754" s="456"/>
      <c r="XBS754" s="456"/>
      <c r="XBT754" s="456"/>
      <c r="XBU754" s="456"/>
      <c r="XBV754" s="456"/>
      <c r="XBW754" s="456"/>
      <c r="XBX754" s="456"/>
      <c r="XBY754" s="456"/>
      <c r="XBZ754" s="456"/>
      <c r="XCA754" s="456"/>
      <c r="XCB754" s="456"/>
      <c r="XCC754" s="456"/>
      <c r="XCD754" s="456"/>
      <c r="XCE754" s="456"/>
      <c r="XCF754" s="456"/>
      <c r="XCG754" s="456"/>
      <c r="XCH754" s="456"/>
      <c r="XCI754" s="456"/>
      <c r="XCJ754" s="456"/>
      <c r="XCK754" s="456"/>
      <c r="XCL754" s="456"/>
      <c r="XCM754" s="456"/>
      <c r="XCN754" s="456"/>
      <c r="XCO754" s="456"/>
      <c r="XCP754" s="456"/>
      <c r="XCQ754" s="456"/>
      <c r="XCR754" s="456"/>
      <c r="XCS754" s="456"/>
      <c r="XCT754" s="456"/>
      <c r="XCU754" s="456"/>
      <c r="XCV754" s="456"/>
      <c r="XCW754" s="456"/>
      <c r="XCX754" s="456"/>
      <c r="XCY754" s="456"/>
      <c r="XCZ754" s="456"/>
      <c r="XDA754" s="456"/>
      <c r="XDB754" s="456"/>
      <c r="XDC754" s="456"/>
      <c r="XDD754" s="456"/>
      <c r="XDE754" s="456"/>
      <c r="XDF754" s="456"/>
      <c r="XDG754" s="456"/>
      <c r="XDH754" s="456"/>
      <c r="XDI754" s="456"/>
      <c r="XDJ754" s="456"/>
      <c r="XDK754" s="456"/>
      <c r="XDL754" s="456"/>
      <c r="XDM754" s="456"/>
      <c r="XDN754" s="456"/>
      <c r="XDO754" s="456"/>
      <c r="XDP754" s="456"/>
      <c r="XDQ754" s="456"/>
      <c r="XDR754" s="456"/>
      <c r="XDS754" s="456"/>
      <c r="XDT754" s="456"/>
      <c r="XDU754" s="456"/>
      <c r="XDV754" s="456"/>
      <c r="XDW754" s="456"/>
      <c r="XDX754" s="456"/>
      <c r="XDY754" s="456"/>
      <c r="XDZ754" s="456"/>
      <c r="XEA754" s="456"/>
      <c r="XEB754" s="456"/>
      <c r="XEC754" s="456"/>
      <c r="XED754" s="456"/>
      <c r="XEE754" s="456"/>
      <c r="XEF754" s="456"/>
      <c r="XEG754" s="456"/>
      <c r="XEH754" s="456"/>
      <c r="XEI754" s="456"/>
      <c r="XEJ754" s="456"/>
      <c r="XEK754" s="456"/>
      <c r="XEL754" s="456"/>
      <c r="XEM754" s="456"/>
      <c r="XEN754" s="456"/>
      <c r="XEO754" s="456"/>
      <c r="XEP754" s="456"/>
      <c r="XEQ754" s="456"/>
      <c r="XER754" s="456"/>
      <c r="XES754" s="456"/>
      <c r="XET754" s="456"/>
      <c r="XEU754" s="456"/>
      <c r="XEV754" s="456"/>
      <c r="XEW754" s="456"/>
      <c r="XEX754" s="456"/>
      <c r="XEY754" s="456"/>
      <c r="XEZ754" s="456"/>
      <c r="XFA754" s="456"/>
      <c r="XFB754" s="456"/>
      <c r="XFC754" s="456"/>
    </row>
    <row r="755" spans="1:16383" ht="13.2">
      <c r="A755" s="456"/>
      <c r="B755" s="2098"/>
      <c r="C755" s="2098"/>
      <c r="D755" s="2098"/>
      <c r="E755" s="2098"/>
      <c r="F755" s="2098"/>
      <c r="G755" s="2098"/>
      <c r="H755" s="2098"/>
      <c r="I755" s="2098"/>
      <c r="J755" s="2098"/>
      <c r="K755" s="2098"/>
      <c r="L755" s="2098"/>
      <c r="M755" s="2098"/>
      <c r="N755" s="2098"/>
      <c r="O755" s="2098"/>
      <c r="P755" s="2098"/>
      <c r="Q755" s="2098"/>
      <c r="R755" s="2098"/>
      <c r="S755" s="2098"/>
      <c r="T755" s="2098"/>
      <c r="U755" s="2098"/>
      <c r="V755" s="2098"/>
      <c r="W755" s="2098"/>
      <c r="X755" s="2098"/>
      <c r="Y755" s="2098"/>
      <c r="Z755" s="2098"/>
      <c r="AA755" s="2098"/>
      <c r="AB755" s="2098"/>
      <c r="AC755" s="2098"/>
      <c r="AD755" s="2098"/>
      <c r="AE755" s="2098"/>
      <c r="AF755" s="2098"/>
      <c r="AG755" s="2098"/>
      <c r="AH755" s="2098"/>
      <c r="AI755" s="456"/>
      <c r="AJ755" s="456"/>
      <c r="AK755" s="456"/>
      <c r="AL755" s="46"/>
      <c r="AM755" s="151"/>
      <c r="AN755" s="151"/>
      <c r="AO755" s="151"/>
      <c r="AP755" s="151"/>
      <c r="AQ755" s="151"/>
      <c r="AR755" s="151"/>
      <c r="AS755" s="151"/>
      <c r="AT755" s="64"/>
      <c r="AU755" s="64"/>
      <c r="AV755" s="64"/>
      <c r="AW755" s="64"/>
      <c r="AX755" s="64"/>
      <c r="AY755" s="64"/>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5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56"/>
      <c r="DH755" s="456"/>
      <c r="DI755" s="456"/>
      <c r="DJ755" s="456"/>
      <c r="DK755" s="456"/>
      <c r="DL755" s="456"/>
      <c r="DM755" s="456"/>
      <c r="DN755" s="456"/>
      <c r="DO755" s="456"/>
      <c r="DP755" s="456"/>
      <c r="DQ755" s="456"/>
      <c r="DR755" s="456"/>
      <c r="DS755" s="456"/>
      <c r="DT755" s="456"/>
      <c r="DU755" s="456"/>
      <c r="DV755" s="456"/>
      <c r="DW755" s="456"/>
      <c r="DX755" s="456"/>
      <c r="DY755" s="456"/>
      <c r="DZ755" s="456"/>
      <c r="EA755" s="456"/>
      <c r="EB755" s="456"/>
      <c r="EC755" s="456"/>
      <c r="ED755" s="456"/>
      <c r="EE755" s="456"/>
      <c r="EF755" s="456"/>
      <c r="EG755" s="456"/>
      <c r="EH755" s="456"/>
      <c r="EI755" s="456"/>
      <c r="EJ755" s="456"/>
      <c r="EK755" s="456"/>
      <c r="EL755" s="456"/>
      <c r="EM755" s="456"/>
      <c r="EN755" s="456"/>
      <c r="EO755" s="456"/>
      <c r="EP755" s="456"/>
      <c r="EQ755" s="456"/>
      <c r="ER755" s="456"/>
      <c r="ES755" s="456"/>
      <c r="ET755" s="456"/>
      <c r="EU755" s="456"/>
      <c r="EV755" s="456"/>
      <c r="EW755" s="456"/>
      <c r="EX755" s="456"/>
      <c r="EY755" s="456"/>
      <c r="EZ755" s="456"/>
      <c r="FA755" s="456"/>
      <c r="FB755" s="456"/>
      <c r="FC755" s="456"/>
      <c r="FD755" s="456"/>
      <c r="FE755" s="456"/>
      <c r="FF755" s="456"/>
      <c r="FG755" s="456"/>
      <c r="FH755" s="456"/>
      <c r="FI755" s="456"/>
      <c r="FJ755" s="456"/>
      <c r="FK755" s="456"/>
      <c r="FL755" s="456"/>
      <c r="FM755" s="456"/>
      <c r="FN755" s="456"/>
      <c r="FO755" s="456"/>
      <c r="FP755" s="456"/>
      <c r="FQ755" s="456"/>
      <c r="FR755" s="456"/>
      <c r="FS755" s="456"/>
      <c r="FT755" s="456"/>
      <c r="FU755" s="456"/>
      <c r="FV755" s="456"/>
      <c r="FW755" s="456"/>
      <c r="FX755" s="456"/>
      <c r="FY755" s="456"/>
      <c r="FZ755" s="456"/>
      <c r="GA755" s="456"/>
      <c r="GB755" s="456"/>
      <c r="GC755" s="456"/>
      <c r="GD755" s="456"/>
      <c r="GE755" s="456"/>
      <c r="GF755" s="456"/>
      <c r="GG755" s="456"/>
      <c r="GH755" s="456"/>
      <c r="GI755" s="456"/>
      <c r="GJ755" s="456"/>
      <c r="GK755" s="456"/>
      <c r="GL755" s="456"/>
      <c r="GM755" s="456"/>
      <c r="GN755" s="456"/>
      <c r="GO755" s="456"/>
      <c r="GP755" s="456"/>
      <c r="GQ755" s="456"/>
      <c r="GR755" s="456"/>
      <c r="GS755" s="456"/>
      <c r="GT755" s="456"/>
      <c r="GU755" s="456"/>
      <c r="GV755" s="456"/>
      <c r="GW755" s="456"/>
      <c r="GX755" s="456"/>
      <c r="GY755" s="456"/>
      <c r="GZ755" s="456"/>
      <c r="HA755" s="456"/>
      <c r="HB755" s="456"/>
      <c r="HC755" s="456"/>
      <c r="HD755" s="456"/>
      <c r="HE755" s="456"/>
      <c r="HF755" s="456"/>
      <c r="HG755" s="456"/>
      <c r="HH755" s="456"/>
      <c r="HI755" s="456"/>
      <c r="HJ755" s="456"/>
      <c r="HK755" s="456"/>
      <c r="HL755" s="456"/>
      <c r="HM755" s="456"/>
      <c r="HN755" s="456"/>
      <c r="HO755" s="456"/>
      <c r="HP755" s="456"/>
      <c r="HQ755" s="456"/>
      <c r="HR755" s="456"/>
      <c r="HS755" s="456"/>
      <c r="HT755" s="456"/>
      <c r="HU755" s="456"/>
      <c r="HV755" s="456"/>
      <c r="HW755" s="456"/>
      <c r="HX755" s="456"/>
      <c r="HY755" s="456"/>
      <c r="HZ755" s="456"/>
      <c r="IA755" s="456"/>
      <c r="IB755" s="456"/>
      <c r="IC755" s="456"/>
      <c r="ID755" s="456"/>
      <c r="IE755" s="456"/>
      <c r="IF755" s="456"/>
      <c r="IG755" s="456"/>
      <c r="IH755" s="456"/>
      <c r="II755" s="456"/>
      <c r="IJ755" s="456"/>
      <c r="IK755" s="456"/>
      <c r="IL755" s="456"/>
      <c r="IM755" s="456"/>
      <c r="IN755" s="456"/>
      <c r="IO755" s="456"/>
      <c r="IP755" s="456"/>
      <c r="IQ755" s="456"/>
      <c r="IR755" s="456"/>
      <c r="IS755" s="456"/>
      <c r="IT755" s="456"/>
      <c r="IU755" s="456"/>
      <c r="IV755" s="456"/>
      <c r="IW755" s="456"/>
      <c r="IX755" s="456"/>
      <c r="IY755" s="456"/>
      <c r="IZ755" s="456"/>
      <c r="JA755" s="456"/>
      <c r="JB755" s="456"/>
      <c r="JC755" s="456"/>
      <c r="JD755" s="456"/>
      <c r="JE755" s="456"/>
      <c r="JF755" s="456"/>
      <c r="JG755" s="456"/>
      <c r="JH755" s="456"/>
      <c r="JI755" s="456"/>
      <c r="JJ755" s="456"/>
      <c r="JK755" s="456"/>
      <c r="JL755" s="456"/>
      <c r="JM755" s="456"/>
      <c r="JN755" s="456"/>
      <c r="JO755" s="456"/>
      <c r="JP755" s="456"/>
      <c r="JQ755" s="456"/>
      <c r="JR755" s="456"/>
      <c r="JS755" s="456"/>
      <c r="JT755" s="456"/>
      <c r="JU755" s="456"/>
      <c r="JV755" s="456"/>
      <c r="JW755" s="456"/>
      <c r="JX755" s="456"/>
      <c r="JY755" s="456"/>
      <c r="JZ755" s="456"/>
      <c r="KA755" s="456"/>
      <c r="KB755" s="456"/>
      <c r="KC755" s="456"/>
      <c r="KD755" s="456"/>
      <c r="KE755" s="456"/>
      <c r="KF755" s="456"/>
      <c r="KG755" s="456"/>
      <c r="KH755" s="456"/>
      <c r="KI755" s="456"/>
      <c r="KJ755" s="456"/>
      <c r="KK755" s="456"/>
      <c r="KL755" s="456"/>
      <c r="KM755" s="456"/>
      <c r="KN755" s="456"/>
      <c r="KO755" s="456"/>
      <c r="KP755" s="456"/>
      <c r="KQ755" s="456"/>
      <c r="KR755" s="456"/>
      <c r="KS755" s="456"/>
      <c r="KT755" s="456"/>
      <c r="KU755" s="456"/>
      <c r="KV755" s="456"/>
      <c r="KW755" s="456"/>
      <c r="KX755" s="456"/>
      <c r="KY755" s="456"/>
      <c r="KZ755" s="456"/>
      <c r="LA755" s="456"/>
      <c r="LB755" s="456"/>
      <c r="LC755" s="456"/>
      <c r="LD755" s="456"/>
      <c r="LE755" s="456"/>
      <c r="LF755" s="456"/>
      <c r="LG755" s="456"/>
      <c r="LH755" s="456"/>
      <c r="LI755" s="456"/>
      <c r="LJ755" s="456"/>
      <c r="LK755" s="456"/>
      <c r="LL755" s="456"/>
      <c r="LM755" s="456"/>
      <c r="LN755" s="456"/>
      <c r="LO755" s="456"/>
      <c r="LP755" s="456"/>
      <c r="LQ755" s="456"/>
      <c r="LR755" s="456"/>
      <c r="LS755" s="456"/>
      <c r="LT755" s="456"/>
      <c r="LU755" s="456"/>
      <c r="LV755" s="456"/>
      <c r="LW755" s="456"/>
      <c r="LX755" s="456"/>
      <c r="LY755" s="456"/>
      <c r="LZ755" s="456"/>
      <c r="MA755" s="456"/>
      <c r="MB755" s="456"/>
      <c r="MC755" s="456"/>
      <c r="MD755" s="456"/>
      <c r="ME755" s="456"/>
      <c r="MF755" s="456"/>
      <c r="MG755" s="456"/>
      <c r="MH755" s="456"/>
      <c r="MI755" s="456"/>
      <c r="MJ755" s="456"/>
      <c r="MK755" s="456"/>
      <c r="ML755" s="456"/>
      <c r="MM755" s="456"/>
      <c r="MN755" s="456"/>
      <c r="MO755" s="456"/>
      <c r="MP755" s="456"/>
      <c r="MQ755" s="456"/>
      <c r="MR755" s="456"/>
      <c r="MS755" s="456"/>
      <c r="MT755" s="456"/>
      <c r="MU755" s="456"/>
      <c r="MV755" s="456"/>
      <c r="MW755" s="456"/>
      <c r="MX755" s="456"/>
      <c r="MY755" s="456"/>
      <c r="MZ755" s="456"/>
      <c r="NA755" s="456"/>
      <c r="NB755" s="456"/>
      <c r="NC755" s="456"/>
      <c r="ND755" s="456"/>
      <c r="NE755" s="456"/>
      <c r="NF755" s="456"/>
      <c r="NG755" s="456"/>
      <c r="NH755" s="456"/>
      <c r="NI755" s="456"/>
      <c r="NJ755" s="456"/>
      <c r="NK755" s="456"/>
      <c r="NL755" s="456"/>
      <c r="NM755" s="456"/>
      <c r="NN755" s="456"/>
      <c r="NO755" s="456"/>
      <c r="NP755" s="456"/>
      <c r="NQ755" s="456"/>
      <c r="NR755" s="456"/>
      <c r="NS755" s="456"/>
      <c r="NT755" s="456"/>
      <c r="NU755" s="456"/>
      <c r="NV755" s="456"/>
      <c r="NW755" s="456"/>
      <c r="NX755" s="456"/>
      <c r="NY755" s="456"/>
      <c r="NZ755" s="456"/>
      <c r="OA755" s="456"/>
      <c r="OB755" s="456"/>
      <c r="OC755" s="456"/>
      <c r="OD755" s="456"/>
      <c r="OE755" s="456"/>
      <c r="OF755" s="456"/>
      <c r="OG755" s="456"/>
      <c r="OH755" s="456"/>
      <c r="OI755" s="456"/>
      <c r="OJ755" s="456"/>
      <c r="OK755" s="456"/>
      <c r="OL755" s="456"/>
      <c r="OM755" s="456"/>
      <c r="ON755" s="456"/>
      <c r="OO755" s="456"/>
      <c r="OP755" s="456"/>
      <c r="OQ755" s="456"/>
      <c r="OR755" s="456"/>
      <c r="OS755" s="456"/>
      <c r="OT755" s="456"/>
      <c r="OU755" s="456"/>
      <c r="OV755" s="456"/>
      <c r="OW755" s="456"/>
      <c r="OX755" s="456"/>
      <c r="OY755" s="456"/>
      <c r="OZ755" s="456"/>
      <c r="PA755" s="456"/>
      <c r="PB755" s="456"/>
      <c r="PC755" s="456"/>
      <c r="PD755" s="456"/>
      <c r="PE755" s="456"/>
      <c r="PF755" s="456"/>
      <c r="PG755" s="456"/>
      <c r="PH755" s="456"/>
      <c r="PI755" s="456"/>
      <c r="PJ755" s="456"/>
      <c r="PK755" s="456"/>
      <c r="PL755" s="456"/>
      <c r="PM755" s="456"/>
      <c r="PN755" s="456"/>
      <c r="PO755" s="456"/>
      <c r="PP755" s="456"/>
      <c r="PQ755" s="456"/>
      <c r="PR755" s="456"/>
      <c r="PS755" s="456"/>
      <c r="PT755" s="456"/>
      <c r="PU755" s="456"/>
      <c r="PV755" s="456"/>
      <c r="PW755" s="456"/>
      <c r="PX755" s="456"/>
      <c r="PY755" s="456"/>
      <c r="PZ755" s="456"/>
      <c r="QA755" s="456"/>
      <c r="QB755" s="456"/>
      <c r="QC755" s="456"/>
      <c r="QD755" s="456"/>
      <c r="QE755" s="456"/>
      <c r="QF755" s="456"/>
      <c r="QG755" s="456"/>
      <c r="QH755" s="456"/>
      <c r="QI755" s="456"/>
      <c r="QJ755" s="456"/>
      <c r="QK755" s="456"/>
      <c r="QL755" s="456"/>
      <c r="QM755" s="456"/>
      <c r="QN755" s="456"/>
      <c r="QO755" s="456"/>
      <c r="QP755" s="456"/>
      <c r="QQ755" s="456"/>
      <c r="QR755" s="456"/>
      <c r="QS755" s="456"/>
      <c r="QT755" s="456"/>
      <c r="QU755" s="456"/>
      <c r="QV755" s="456"/>
      <c r="QW755" s="456"/>
      <c r="QX755" s="456"/>
      <c r="QY755" s="456"/>
      <c r="QZ755" s="456"/>
      <c r="RA755" s="456"/>
      <c r="RB755" s="456"/>
      <c r="RC755" s="456"/>
      <c r="RD755" s="456"/>
      <c r="RE755" s="456"/>
      <c r="RF755" s="456"/>
      <c r="RG755" s="456"/>
      <c r="RH755" s="456"/>
      <c r="RI755" s="456"/>
      <c r="RJ755" s="456"/>
      <c r="RK755" s="456"/>
      <c r="RL755" s="456"/>
      <c r="RM755" s="456"/>
      <c r="RN755" s="456"/>
      <c r="RO755" s="456"/>
      <c r="RP755" s="456"/>
      <c r="RQ755" s="456"/>
      <c r="RR755" s="456"/>
      <c r="RS755" s="456"/>
      <c r="RT755" s="456"/>
      <c r="RU755" s="456"/>
      <c r="RV755" s="456"/>
      <c r="RW755" s="456"/>
      <c r="RX755" s="456"/>
      <c r="RY755" s="456"/>
      <c r="RZ755" s="456"/>
      <c r="SA755" s="456"/>
      <c r="SB755" s="456"/>
      <c r="SC755" s="456"/>
      <c r="SD755" s="456"/>
      <c r="SE755" s="456"/>
      <c r="SF755" s="456"/>
      <c r="SG755" s="456"/>
      <c r="SH755" s="456"/>
      <c r="SI755" s="456"/>
      <c r="SJ755" s="456"/>
      <c r="SK755" s="456"/>
      <c r="SL755" s="456"/>
      <c r="SM755" s="456"/>
      <c r="SN755" s="456"/>
      <c r="SO755" s="456"/>
      <c r="SP755" s="456"/>
      <c r="SQ755" s="456"/>
      <c r="SR755" s="456"/>
      <c r="SS755" s="456"/>
      <c r="ST755" s="456"/>
      <c r="SU755" s="456"/>
      <c r="SV755" s="456"/>
      <c r="SW755" s="456"/>
      <c r="SX755" s="456"/>
      <c r="SY755" s="456"/>
      <c r="SZ755" s="456"/>
      <c r="TA755" s="456"/>
      <c r="TB755" s="456"/>
      <c r="TC755" s="456"/>
      <c r="TD755" s="456"/>
      <c r="TE755" s="456"/>
      <c r="TF755" s="456"/>
      <c r="TG755" s="456"/>
      <c r="TH755" s="456"/>
      <c r="TI755" s="456"/>
      <c r="TJ755" s="456"/>
      <c r="TK755" s="456"/>
      <c r="TL755" s="456"/>
      <c r="TM755" s="456"/>
      <c r="TN755" s="456"/>
      <c r="TO755" s="456"/>
      <c r="TP755" s="456"/>
      <c r="TQ755" s="456"/>
      <c r="TR755" s="456"/>
      <c r="TS755" s="456"/>
      <c r="TT755" s="456"/>
      <c r="TU755" s="456"/>
      <c r="TV755" s="456"/>
      <c r="TW755" s="456"/>
      <c r="TX755" s="456"/>
      <c r="TY755" s="456"/>
      <c r="TZ755" s="456"/>
      <c r="UA755" s="456"/>
      <c r="UB755" s="456"/>
      <c r="UC755" s="456"/>
      <c r="UD755" s="456"/>
      <c r="UE755" s="456"/>
      <c r="UF755" s="456"/>
      <c r="UG755" s="456"/>
      <c r="UH755" s="456"/>
      <c r="UI755" s="456"/>
      <c r="UJ755" s="456"/>
      <c r="UK755" s="456"/>
      <c r="UL755" s="456"/>
      <c r="UM755" s="456"/>
      <c r="UN755" s="456"/>
      <c r="UO755" s="456"/>
      <c r="UP755" s="456"/>
      <c r="UQ755" s="456"/>
      <c r="UR755" s="456"/>
      <c r="US755" s="456"/>
      <c r="UT755" s="456"/>
      <c r="UU755" s="456"/>
      <c r="UV755" s="456"/>
      <c r="UW755" s="456"/>
      <c r="UX755" s="456"/>
      <c r="UY755" s="456"/>
      <c r="UZ755" s="456"/>
      <c r="VA755" s="456"/>
      <c r="VB755" s="456"/>
      <c r="VC755" s="456"/>
      <c r="VD755" s="456"/>
      <c r="VE755" s="456"/>
      <c r="VF755" s="456"/>
      <c r="VG755" s="456"/>
      <c r="VH755" s="456"/>
      <c r="VI755" s="456"/>
      <c r="VJ755" s="456"/>
      <c r="VK755" s="456"/>
      <c r="VL755" s="456"/>
      <c r="VM755" s="456"/>
      <c r="VN755" s="456"/>
      <c r="VO755" s="456"/>
      <c r="VP755" s="456"/>
      <c r="VQ755" s="456"/>
      <c r="VR755" s="456"/>
      <c r="VS755" s="456"/>
      <c r="VT755" s="456"/>
      <c r="VU755" s="456"/>
      <c r="VV755" s="456"/>
      <c r="VW755" s="456"/>
      <c r="VX755" s="456"/>
      <c r="VY755" s="456"/>
      <c r="VZ755" s="456"/>
      <c r="WA755" s="456"/>
      <c r="WB755" s="456"/>
      <c r="WC755" s="456"/>
      <c r="WD755" s="456"/>
      <c r="WE755" s="456"/>
      <c r="WF755" s="456"/>
      <c r="WG755" s="456"/>
      <c r="WH755" s="456"/>
      <c r="WI755" s="456"/>
      <c r="WJ755" s="456"/>
      <c r="WK755" s="456"/>
      <c r="WL755" s="456"/>
      <c r="WM755" s="456"/>
      <c r="WN755" s="456"/>
      <c r="WO755" s="456"/>
      <c r="WP755" s="456"/>
      <c r="WQ755" s="456"/>
      <c r="WR755" s="456"/>
      <c r="WS755" s="456"/>
      <c r="WT755" s="456"/>
      <c r="WU755" s="456"/>
      <c r="WV755" s="456"/>
      <c r="WW755" s="456"/>
      <c r="WX755" s="456"/>
      <c r="WY755" s="456"/>
      <c r="WZ755" s="456"/>
      <c r="XA755" s="456"/>
      <c r="XB755" s="456"/>
      <c r="XC755" s="456"/>
      <c r="XD755" s="456"/>
      <c r="XE755" s="456"/>
      <c r="XF755" s="456"/>
      <c r="XG755" s="456"/>
      <c r="XH755" s="456"/>
      <c r="XI755" s="456"/>
      <c r="XJ755" s="456"/>
      <c r="XK755" s="456"/>
      <c r="XL755" s="456"/>
      <c r="XM755" s="456"/>
      <c r="XN755" s="456"/>
      <c r="XO755" s="456"/>
      <c r="XP755" s="456"/>
      <c r="XQ755" s="456"/>
      <c r="XR755" s="456"/>
      <c r="XS755" s="456"/>
      <c r="XT755" s="456"/>
      <c r="XU755" s="456"/>
      <c r="XV755" s="456"/>
      <c r="XW755" s="456"/>
      <c r="XX755" s="456"/>
      <c r="XY755" s="456"/>
      <c r="XZ755" s="456"/>
      <c r="YA755" s="456"/>
      <c r="YB755" s="456"/>
      <c r="YC755" s="456"/>
      <c r="YD755" s="456"/>
      <c r="YE755" s="456"/>
      <c r="YF755" s="456"/>
      <c r="YG755" s="456"/>
      <c r="YH755" s="456"/>
      <c r="YI755" s="456"/>
      <c r="YJ755" s="456"/>
      <c r="YK755" s="456"/>
      <c r="YL755" s="456"/>
      <c r="YM755" s="456"/>
      <c r="YN755" s="456"/>
      <c r="YO755" s="456"/>
      <c r="YP755" s="456"/>
      <c r="YQ755" s="456"/>
      <c r="YR755" s="456"/>
      <c r="YS755" s="456"/>
      <c r="YT755" s="456"/>
      <c r="YU755" s="456"/>
      <c r="YV755" s="456"/>
      <c r="YW755" s="456"/>
      <c r="YX755" s="456"/>
      <c r="YY755" s="456"/>
      <c r="YZ755" s="456"/>
      <c r="ZA755" s="456"/>
      <c r="ZB755" s="456"/>
      <c r="ZC755" s="456"/>
      <c r="ZD755" s="456"/>
      <c r="ZE755" s="456"/>
      <c r="ZF755" s="456"/>
      <c r="ZG755" s="456"/>
      <c r="ZH755" s="456"/>
      <c r="ZI755" s="456"/>
      <c r="ZJ755" s="456"/>
      <c r="ZK755" s="456"/>
      <c r="ZL755" s="456"/>
      <c r="ZM755" s="456"/>
      <c r="ZN755" s="456"/>
      <c r="ZO755" s="456"/>
      <c r="ZP755" s="456"/>
      <c r="ZQ755" s="456"/>
      <c r="ZR755" s="456"/>
      <c r="ZS755" s="456"/>
      <c r="ZT755" s="456"/>
      <c r="ZU755" s="456"/>
      <c r="ZV755" s="456"/>
      <c r="ZW755" s="456"/>
      <c r="ZX755" s="456"/>
      <c r="ZY755" s="456"/>
      <c r="ZZ755" s="456"/>
      <c r="AAA755" s="456"/>
      <c r="AAB755" s="456"/>
      <c r="AAC755" s="456"/>
      <c r="AAD755" s="456"/>
      <c r="AAE755" s="456"/>
      <c r="AAF755" s="456"/>
      <c r="AAG755" s="456"/>
      <c r="AAH755" s="456"/>
      <c r="AAI755" s="456"/>
      <c r="AAJ755" s="456"/>
      <c r="AAK755" s="456"/>
      <c r="AAL755" s="456"/>
      <c r="AAM755" s="456"/>
      <c r="AAN755" s="456"/>
      <c r="AAO755" s="456"/>
      <c r="AAP755" s="456"/>
      <c r="AAQ755" s="456"/>
      <c r="AAR755" s="456"/>
      <c r="AAS755" s="456"/>
      <c r="AAT755" s="456"/>
      <c r="AAU755" s="456"/>
      <c r="AAV755" s="456"/>
      <c r="AAW755" s="456"/>
      <c r="AAX755" s="456"/>
      <c r="AAY755" s="456"/>
      <c r="AAZ755" s="456"/>
      <c r="ABA755" s="456"/>
      <c r="ABB755" s="456"/>
      <c r="ABC755" s="456"/>
      <c r="ABD755" s="456"/>
      <c r="ABE755" s="456"/>
      <c r="ABF755" s="456"/>
      <c r="ABG755" s="456"/>
      <c r="ABH755" s="456"/>
      <c r="ABI755" s="456"/>
      <c r="ABJ755" s="456"/>
      <c r="ABK755" s="456"/>
      <c r="ABL755" s="456"/>
      <c r="ABM755" s="456"/>
      <c r="ABN755" s="456"/>
      <c r="ABO755" s="456"/>
      <c r="ABP755" s="456"/>
      <c r="ABQ755" s="456"/>
      <c r="ABR755" s="456"/>
      <c r="ABS755" s="456"/>
      <c r="ABT755" s="456"/>
      <c r="ABU755" s="456"/>
      <c r="ABV755" s="456"/>
      <c r="ABW755" s="456"/>
      <c r="ABX755" s="456"/>
      <c r="ABY755" s="456"/>
      <c r="ABZ755" s="456"/>
      <c r="ACA755" s="456"/>
      <c r="ACB755" s="456"/>
      <c r="ACC755" s="456"/>
      <c r="ACD755" s="456"/>
      <c r="ACE755" s="456"/>
      <c r="ACF755" s="456"/>
      <c r="ACG755" s="456"/>
      <c r="ACH755" s="456"/>
      <c r="ACI755" s="456"/>
      <c r="ACJ755" s="456"/>
      <c r="ACK755" s="456"/>
      <c r="ACL755" s="456"/>
      <c r="ACM755" s="456"/>
      <c r="ACN755" s="456"/>
      <c r="ACO755" s="456"/>
      <c r="ACP755" s="456"/>
      <c r="ACQ755" s="456"/>
      <c r="ACR755" s="456"/>
      <c r="ACS755" s="456"/>
      <c r="ACT755" s="456"/>
      <c r="ACU755" s="456"/>
      <c r="ACV755" s="456"/>
      <c r="ACW755" s="456"/>
      <c r="ACX755" s="456"/>
      <c r="ACY755" s="456"/>
      <c r="ACZ755" s="456"/>
      <c r="ADA755" s="456"/>
      <c r="ADB755" s="456"/>
      <c r="ADC755" s="456"/>
      <c r="ADD755" s="456"/>
      <c r="ADE755" s="456"/>
      <c r="ADF755" s="456"/>
      <c r="ADG755" s="456"/>
      <c r="ADH755" s="456"/>
      <c r="ADI755" s="456"/>
      <c r="ADJ755" s="456"/>
      <c r="ADK755" s="456"/>
      <c r="ADL755" s="456"/>
      <c r="ADM755" s="456"/>
      <c r="ADN755" s="456"/>
      <c r="ADO755" s="456"/>
      <c r="ADP755" s="456"/>
      <c r="ADQ755" s="456"/>
      <c r="ADR755" s="456"/>
      <c r="ADS755" s="456"/>
      <c r="ADT755" s="456"/>
      <c r="ADU755" s="456"/>
      <c r="ADV755" s="456"/>
      <c r="ADW755" s="456"/>
      <c r="ADX755" s="456"/>
      <c r="ADY755" s="456"/>
      <c r="ADZ755" s="456"/>
      <c r="AEA755" s="456"/>
      <c r="AEB755" s="456"/>
      <c r="AEC755" s="456"/>
      <c r="AED755" s="456"/>
      <c r="AEE755" s="456"/>
      <c r="AEF755" s="456"/>
      <c r="AEG755" s="456"/>
      <c r="AEH755" s="456"/>
      <c r="AEI755" s="456"/>
      <c r="AEJ755" s="456"/>
      <c r="AEK755" s="456"/>
      <c r="AEL755" s="456"/>
      <c r="AEM755" s="456"/>
      <c r="AEN755" s="456"/>
      <c r="AEO755" s="456"/>
      <c r="AEP755" s="456"/>
      <c r="AEQ755" s="456"/>
      <c r="AER755" s="456"/>
      <c r="AES755" s="456"/>
      <c r="AET755" s="456"/>
      <c r="AEU755" s="456"/>
      <c r="AEV755" s="456"/>
      <c r="AEW755" s="456"/>
      <c r="AEX755" s="456"/>
      <c r="AEY755" s="456"/>
      <c r="AEZ755" s="456"/>
      <c r="AFA755" s="456"/>
      <c r="AFB755" s="456"/>
      <c r="AFC755" s="456"/>
      <c r="AFD755" s="456"/>
      <c r="AFE755" s="456"/>
      <c r="AFF755" s="456"/>
      <c r="AFG755" s="456"/>
      <c r="AFH755" s="456"/>
      <c r="AFI755" s="456"/>
      <c r="AFJ755" s="456"/>
      <c r="AFK755" s="456"/>
      <c r="AFL755" s="456"/>
      <c r="AFM755" s="456"/>
      <c r="AFN755" s="456"/>
      <c r="AFO755" s="456"/>
      <c r="AFP755" s="456"/>
      <c r="AFQ755" s="456"/>
      <c r="AFR755" s="456"/>
      <c r="AFS755" s="456"/>
      <c r="AFT755" s="456"/>
      <c r="AFU755" s="456"/>
      <c r="AFV755" s="456"/>
      <c r="AFW755" s="456"/>
      <c r="AFX755" s="456"/>
      <c r="AFY755" s="456"/>
      <c r="AFZ755" s="456"/>
      <c r="AGA755" s="456"/>
      <c r="AGB755" s="456"/>
      <c r="AGC755" s="456"/>
      <c r="AGD755" s="456"/>
      <c r="AGE755" s="456"/>
      <c r="AGF755" s="456"/>
      <c r="AGG755" s="456"/>
      <c r="AGH755" s="456"/>
      <c r="AGI755" s="456"/>
      <c r="AGJ755" s="456"/>
      <c r="AGK755" s="456"/>
      <c r="AGL755" s="456"/>
      <c r="AGM755" s="456"/>
      <c r="AGN755" s="456"/>
      <c r="AGO755" s="456"/>
      <c r="AGP755" s="456"/>
      <c r="AGQ755" s="456"/>
      <c r="AGR755" s="456"/>
      <c r="AGS755" s="456"/>
      <c r="AGT755" s="456"/>
      <c r="AGU755" s="456"/>
      <c r="AGV755" s="456"/>
      <c r="AGW755" s="456"/>
      <c r="AGX755" s="456"/>
      <c r="AGY755" s="456"/>
      <c r="AGZ755" s="456"/>
      <c r="AHA755" s="456"/>
      <c r="AHB755" s="456"/>
      <c r="AHC755" s="456"/>
      <c r="AHD755" s="456"/>
      <c r="AHE755" s="456"/>
      <c r="AHF755" s="456"/>
      <c r="AHG755" s="456"/>
      <c r="AHH755" s="456"/>
      <c r="AHI755" s="456"/>
      <c r="AHJ755" s="456"/>
      <c r="AHK755" s="456"/>
      <c r="AHL755" s="456"/>
      <c r="AHM755" s="456"/>
      <c r="AHN755" s="456"/>
      <c r="AHO755" s="456"/>
      <c r="AHP755" s="456"/>
      <c r="AHQ755" s="456"/>
      <c r="AHR755" s="456"/>
      <c r="AHS755" s="456"/>
      <c r="AHT755" s="456"/>
      <c r="AHU755" s="456"/>
      <c r="AHV755" s="456"/>
      <c r="AHW755" s="456"/>
      <c r="AHX755" s="456"/>
      <c r="AHY755" s="456"/>
      <c r="AHZ755" s="456"/>
      <c r="AIA755" s="456"/>
      <c r="AIB755" s="456"/>
      <c r="AIC755" s="456"/>
      <c r="AID755" s="456"/>
      <c r="AIE755" s="456"/>
      <c r="AIF755" s="456"/>
      <c r="AIG755" s="456"/>
      <c r="AIH755" s="456"/>
      <c r="AII755" s="456"/>
      <c r="AIJ755" s="456"/>
      <c r="AIK755" s="456"/>
      <c r="AIL755" s="456"/>
      <c r="AIM755" s="456"/>
      <c r="AIN755" s="456"/>
      <c r="AIO755" s="456"/>
      <c r="AIP755" s="456"/>
      <c r="AIQ755" s="456"/>
      <c r="AIR755" s="456"/>
      <c r="AIS755" s="456"/>
      <c r="AIT755" s="456"/>
      <c r="AIU755" s="456"/>
      <c r="AIV755" s="456"/>
      <c r="AIW755" s="456"/>
      <c r="AIX755" s="456"/>
      <c r="AIY755" s="456"/>
      <c r="AIZ755" s="456"/>
      <c r="AJA755" s="456"/>
      <c r="AJB755" s="456"/>
      <c r="AJC755" s="456"/>
      <c r="AJD755" s="456"/>
      <c r="AJE755" s="456"/>
      <c r="AJF755" s="456"/>
      <c r="AJG755" s="456"/>
      <c r="AJH755" s="456"/>
      <c r="AJI755" s="456"/>
      <c r="AJJ755" s="456"/>
      <c r="AJK755" s="456"/>
      <c r="AJL755" s="456"/>
      <c r="AJM755" s="456"/>
      <c r="AJN755" s="456"/>
      <c r="AJO755" s="456"/>
      <c r="AJP755" s="456"/>
      <c r="AJQ755" s="456"/>
      <c r="AJR755" s="456"/>
      <c r="AJS755" s="456"/>
      <c r="AJT755" s="456"/>
      <c r="AJU755" s="456"/>
      <c r="AJV755" s="456"/>
      <c r="AJW755" s="456"/>
      <c r="AJX755" s="456"/>
      <c r="AJY755" s="456"/>
      <c r="AJZ755" s="456"/>
      <c r="AKA755" s="456"/>
      <c r="AKB755" s="456"/>
      <c r="AKC755" s="456"/>
      <c r="AKD755" s="456"/>
      <c r="AKE755" s="456"/>
      <c r="AKF755" s="456"/>
      <c r="AKG755" s="456"/>
      <c r="AKH755" s="456"/>
      <c r="AKI755" s="456"/>
      <c r="AKJ755" s="456"/>
      <c r="AKK755" s="456"/>
      <c r="AKL755" s="456"/>
      <c r="AKM755" s="456"/>
      <c r="AKN755" s="456"/>
      <c r="AKO755" s="456"/>
      <c r="AKP755" s="456"/>
      <c r="AKQ755" s="456"/>
      <c r="AKR755" s="456"/>
      <c r="AKS755" s="456"/>
      <c r="AKT755" s="456"/>
      <c r="AKU755" s="456"/>
      <c r="AKV755" s="456"/>
      <c r="AKW755" s="456"/>
      <c r="AKX755" s="456"/>
      <c r="AKY755" s="456"/>
      <c r="AKZ755" s="456"/>
      <c r="ALA755" s="456"/>
      <c r="ALB755" s="456"/>
      <c r="ALC755" s="456"/>
      <c r="ALD755" s="456"/>
      <c r="ALE755" s="456"/>
      <c r="ALF755" s="456"/>
      <c r="ALG755" s="456"/>
      <c r="ALH755" s="456"/>
      <c r="ALI755" s="456"/>
      <c r="ALJ755" s="456"/>
      <c r="ALK755" s="456"/>
      <c r="ALL755" s="456"/>
      <c r="ALM755" s="456"/>
      <c r="ALN755" s="456"/>
      <c r="ALO755" s="456"/>
      <c r="ALP755" s="456"/>
      <c r="ALQ755" s="456"/>
      <c r="ALR755" s="456"/>
      <c r="ALS755" s="456"/>
      <c r="ALT755" s="456"/>
      <c r="ALU755" s="456"/>
      <c r="ALV755" s="456"/>
      <c r="ALW755" s="456"/>
      <c r="ALX755" s="456"/>
      <c r="ALY755" s="456"/>
      <c r="ALZ755" s="456"/>
      <c r="AMA755" s="456"/>
      <c r="AMB755" s="456"/>
      <c r="AMC755" s="456"/>
      <c r="AMD755" s="456"/>
      <c r="AME755" s="456"/>
      <c r="AMF755" s="456"/>
      <c r="AMG755" s="456"/>
      <c r="AMH755" s="456"/>
      <c r="AMI755" s="456"/>
      <c r="AMJ755" s="456"/>
      <c r="AMK755" s="456"/>
      <c r="AML755" s="456"/>
      <c r="AMM755" s="456"/>
      <c r="AMN755" s="456"/>
      <c r="AMO755" s="456"/>
      <c r="AMP755" s="456"/>
      <c r="AMQ755" s="456"/>
      <c r="AMR755" s="456"/>
      <c r="AMS755" s="456"/>
      <c r="AMT755" s="456"/>
      <c r="AMU755" s="456"/>
      <c r="AMV755" s="456"/>
      <c r="AMW755" s="456"/>
      <c r="AMX755" s="456"/>
      <c r="AMY755" s="456"/>
      <c r="AMZ755" s="456"/>
      <c r="ANA755" s="456"/>
      <c r="ANB755" s="456"/>
      <c r="ANC755" s="456"/>
      <c r="AND755" s="456"/>
      <c r="ANE755" s="456"/>
      <c r="ANF755" s="456"/>
      <c r="ANG755" s="456"/>
      <c r="ANH755" s="456"/>
      <c r="ANI755" s="456"/>
      <c r="ANJ755" s="456"/>
      <c r="ANK755" s="456"/>
      <c r="ANL755" s="456"/>
      <c r="ANM755" s="456"/>
      <c r="ANN755" s="456"/>
      <c r="ANO755" s="456"/>
      <c r="ANP755" s="456"/>
      <c r="ANQ755" s="456"/>
      <c r="ANR755" s="456"/>
      <c r="ANS755" s="456"/>
      <c r="ANT755" s="456"/>
      <c r="ANU755" s="456"/>
      <c r="ANV755" s="456"/>
      <c r="ANW755" s="456"/>
      <c r="ANX755" s="456"/>
      <c r="ANY755" s="456"/>
      <c r="ANZ755" s="456"/>
      <c r="AOA755" s="456"/>
      <c r="AOB755" s="456"/>
      <c r="AOC755" s="456"/>
      <c r="AOD755" s="456"/>
      <c r="AOE755" s="456"/>
      <c r="AOF755" s="456"/>
      <c r="AOG755" s="456"/>
      <c r="AOH755" s="456"/>
      <c r="AOI755" s="456"/>
      <c r="AOJ755" s="456"/>
      <c r="AOK755" s="456"/>
      <c r="AOL755" s="456"/>
      <c r="AOM755" s="456"/>
      <c r="AON755" s="456"/>
      <c r="AOO755" s="456"/>
      <c r="AOP755" s="456"/>
      <c r="AOQ755" s="456"/>
      <c r="AOR755" s="456"/>
      <c r="AOS755" s="456"/>
      <c r="AOT755" s="456"/>
      <c r="AOU755" s="456"/>
      <c r="AOV755" s="456"/>
      <c r="AOW755" s="456"/>
      <c r="AOX755" s="456"/>
      <c r="AOY755" s="456"/>
      <c r="AOZ755" s="456"/>
      <c r="APA755" s="456"/>
      <c r="APB755" s="456"/>
      <c r="APC755" s="456"/>
      <c r="APD755" s="456"/>
      <c r="APE755" s="456"/>
      <c r="APF755" s="456"/>
      <c r="APG755" s="456"/>
      <c r="APH755" s="456"/>
      <c r="API755" s="456"/>
      <c r="APJ755" s="456"/>
      <c r="APK755" s="456"/>
      <c r="APL755" s="456"/>
      <c r="APM755" s="456"/>
      <c r="APN755" s="456"/>
      <c r="APO755" s="456"/>
      <c r="APP755" s="456"/>
      <c r="APQ755" s="456"/>
      <c r="APR755" s="456"/>
      <c r="APS755" s="456"/>
      <c r="APT755" s="456"/>
      <c r="APU755" s="456"/>
      <c r="APV755" s="456"/>
      <c r="APW755" s="456"/>
      <c r="APX755" s="456"/>
      <c r="APY755" s="456"/>
      <c r="APZ755" s="456"/>
      <c r="AQA755" s="456"/>
      <c r="AQB755" s="456"/>
      <c r="AQC755" s="456"/>
      <c r="AQD755" s="456"/>
      <c r="AQE755" s="456"/>
      <c r="AQF755" s="456"/>
      <c r="AQG755" s="456"/>
      <c r="AQH755" s="456"/>
      <c r="AQI755" s="456"/>
      <c r="AQJ755" s="456"/>
      <c r="AQK755" s="456"/>
      <c r="AQL755" s="456"/>
      <c r="AQM755" s="456"/>
      <c r="AQN755" s="456"/>
      <c r="AQO755" s="456"/>
      <c r="AQP755" s="456"/>
      <c r="AQQ755" s="456"/>
      <c r="AQR755" s="456"/>
      <c r="AQS755" s="456"/>
      <c r="AQT755" s="456"/>
      <c r="AQU755" s="456"/>
      <c r="AQV755" s="456"/>
      <c r="AQW755" s="456"/>
      <c r="AQX755" s="456"/>
      <c r="AQY755" s="456"/>
      <c r="AQZ755" s="456"/>
      <c r="ARA755" s="456"/>
      <c r="ARB755" s="456"/>
      <c r="ARC755" s="456"/>
      <c r="ARD755" s="456"/>
      <c r="ARE755" s="456"/>
      <c r="ARF755" s="456"/>
      <c r="ARG755" s="456"/>
      <c r="ARH755" s="456"/>
      <c r="ARI755" s="456"/>
      <c r="ARJ755" s="456"/>
      <c r="ARK755" s="456"/>
      <c r="ARL755" s="456"/>
      <c r="ARM755" s="456"/>
      <c r="ARN755" s="456"/>
      <c r="ARO755" s="456"/>
      <c r="ARP755" s="456"/>
      <c r="ARQ755" s="456"/>
      <c r="ARR755" s="456"/>
      <c r="ARS755" s="456"/>
      <c r="ART755" s="456"/>
      <c r="ARU755" s="456"/>
      <c r="ARV755" s="456"/>
      <c r="ARW755" s="456"/>
      <c r="ARX755" s="456"/>
      <c r="ARY755" s="456"/>
      <c r="ARZ755" s="456"/>
      <c r="ASA755" s="456"/>
      <c r="ASB755" s="456"/>
      <c r="ASC755" s="456"/>
      <c r="ASD755" s="456"/>
      <c r="ASE755" s="456"/>
      <c r="ASF755" s="456"/>
      <c r="ASG755" s="456"/>
      <c r="ASH755" s="456"/>
      <c r="ASI755" s="456"/>
      <c r="ASJ755" s="456"/>
      <c r="ASK755" s="456"/>
      <c r="ASL755" s="456"/>
      <c r="ASM755" s="456"/>
      <c r="ASN755" s="456"/>
      <c r="ASO755" s="456"/>
      <c r="ASP755" s="456"/>
      <c r="ASQ755" s="456"/>
      <c r="ASR755" s="456"/>
      <c r="ASS755" s="456"/>
      <c r="AST755" s="456"/>
      <c r="ASU755" s="456"/>
      <c r="ASV755" s="456"/>
      <c r="ASW755" s="456"/>
      <c r="ASX755" s="456"/>
      <c r="ASY755" s="456"/>
      <c r="ASZ755" s="456"/>
      <c r="ATA755" s="456"/>
      <c r="ATB755" s="456"/>
      <c r="ATC755" s="456"/>
      <c r="ATD755" s="456"/>
      <c r="ATE755" s="456"/>
      <c r="ATF755" s="456"/>
      <c r="ATG755" s="456"/>
      <c r="ATH755" s="456"/>
      <c r="ATI755" s="456"/>
      <c r="ATJ755" s="456"/>
      <c r="ATK755" s="456"/>
      <c r="ATL755" s="456"/>
      <c r="ATM755" s="456"/>
      <c r="ATN755" s="456"/>
      <c r="ATO755" s="456"/>
      <c r="ATP755" s="456"/>
      <c r="ATQ755" s="456"/>
      <c r="ATR755" s="456"/>
      <c r="ATS755" s="456"/>
      <c r="ATT755" s="456"/>
      <c r="ATU755" s="456"/>
      <c r="ATV755" s="456"/>
      <c r="ATW755" s="456"/>
      <c r="ATX755" s="456"/>
      <c r="ATY755" s="456"/>
      <c r="ATZ755" s="456"/>
      <c r="AUA755" s="456"/>
      <c r="AUB755" s="456"/>
      <c r="AUC755" s="456"/>
      <c r="AUD755" s="456"/>
      <c r="AUE755" s="456"/>
      <c r="AUF755" s="456"/>
      <c r="AUG755" s="456"/>
      <c r="AUH755" s="456"/>
      <c r="AUI755" s="456"/>
      <c r="AUJ755" s="456"/>
      <c r="AUK755" s="456"/>
      <c r="AUL755" s="456"/>
      <c r="AUM755" s="456"/>
      <c r="AUN755" s="456"/>
      <c r="AUO755" s="456"/>
      <c r="AUP755" s="456"/>
      <c r="AUQ755" s="456"/>
      <c r="AUR755" s="456"/>
      <c r="AUS755" s="456"/>
      <c r="AUT755" s="456"/>
      <c r="AUU755" s="456"/>
      <c r="AUV755" s="456"/>
      <c r="AUW755" s="456"/>
      <c r="AUX755" s="456"/>
      <c r="AUY755" s="456"/>
      <c r="AUZ755" s="456"/>
      <c r="AVA755" s="456"/>
      <c r="AVB755" s="456"/>
      <c r="AVC755" s="456"/>
      <c r="AVD755" s="456"/>
      <c r="AVE755" s="456"/>
      <c r="AVF755" s="456"/>
      <c r="AVG755" s="456"/>
      <c r="AVH755" s="456"/>
      <c r="AVI755" s="456"/>
      <c r="AVJ755" s="456"/>
      <c r="AVK755" s="456"/>
      <c r="AVL755" s="456"/>
      <c r="AVM755" s="456"/>
      <c r="AVN755" s="456"/>
      <c r="AVO755" s="456"/>
      <c r="AVP755" s="456"/>
      <c r="AVQ755" s="456"/>
      <c r="AVR755" s="456"/>
      <c r="AVS755" s="456"/>
      <c r="AVT755" s="456"/>
      <c r="AVU755" s="456"/>
      <c r="AVV755" s="456"/>
      <c r="AVW755" s="456"/>
      <c r="AVX755" s="456"/>
      <c r="AVY755" s="456"/>
      <c r="AVZ755" s="456"/>
      <c r="AWA755" s="456"/>
      <c r="AWB755" s="456"/>
      <c r="AWC755" s="456"/>
      <c r="AWD755" s="456"/>
      <c r="AWE755" s="456"/>
      <c r="AWF755" s="456"/>
      <c r="AWG755" s="456"/>
      <c r="AWH755" s="456"/>
      <c r="AWI755" s="456"/>
      <c r="AWJ755" s="456"/>
      <c r="AWK755" s="456"/>
      <c r="AWL755" s="456"/>
      <c r="AWM755" s="456"/>
      <c r="AWN755" s="456"/>
      <c r="AWO755" s="456"/>
      <c r="AWP755" s="456"/>
      <c r="AWQ755" s="456"/>
      <c r="AWR755" s="456"/>
      <c r="AWS755" s="456"/>
      <c r="AWT755" s="456"/>
      <c r="AWU755" s="456"/>
      <c r="AWV755" s="456"/>
      <c r="AWW755" s="456"/>
      <c r="AWX755" s="456"/>
      <c r="AWY755" s="456"/>
      <c r="AWZ755" s="456"/>
      <c r="AXA755" s="456"/>
      <c r="AXB755" s="456"/>
      <c r="AXC755" s="456"/>
      <c r="AXD755" s="456"/>
      <c r="AXE755" s="456"/>
      <c r="AXF755" s="456"/>
      <c r="AXG755" s="456"/>
      <c r="AXH755" s="456"/>
      <c r="AXI755" s="456"/>
      <c r="AXJ755" s="456"/>
      <c r="AXK755" s="456"/>
      <c r="AXL755" s="456"/>
      <c r="AXM755" s="456"/>
      <c r="AXN755" s="456"/>
      <c r="AXO755" s="456"/>
      <c r="AXP755" s="456"/>
      <c r="AXQ755" s="456"/>
      <c r="AXR755" s="456"/>
      <c r="AXS755" s="456"/>
      <c r="AXT755" s="456"/>
      <c r="AXU755" s="456"/>
      <c r="AXV755" s="456"/>
      <c r="AXW755" s="456"/>
      <c r="AXX755" s="456"/>
      <c r="AXY755" s="456"/>
      <c r="AXZ755" s="456"/>
      <c r="AYA755" s="456"/>
      <c r="AYB755" s="456"/>
      <c r="AYC755" s="456"/>
      <c r="AYD755" s="456"/>
      <c r="AYE755" s="456"/>
      <c r="AYF755" s="456"/>
      <c r="AYG755" s="456"/>
      <c r="AYH755" s="456"/>
      <c r="AYI755" s="456"/>
      <c r="AYJ755" s="456"/>
      <c r="AYK755" s="456"/>
      <c r="AYL755" s="456"/>
      <c r="AYM755" s="456"/>
      <c r="AYN755" s="456"/>
      <c r="AYO755" s="456"/>
      <c r="AYP755" s="456"/>
      <c r="AYQ755" s="456"/>
      <c r="AYR755" s="456"/>
      <c r="AYS755" s="456"/>
      <c r="AYT755" s="456"/>
      <c r="AYU755" s="456"/>
      <c r="AYV755" s="456"/>
      <c r="AYW755" s="456"/>
      <c r="AYX755" s="456"/>
      <c r="AYY755" s="456"/>
      <c r="AYZ755" s="456"/>
      <c r="AZA755" s="456"/>
      <c r="AZB755" s="456"/>
      <c r="AZC755" s="456"/>
      <c r="AZD755" s="456"/>
      <c r="AZE755" s="456"/>
      <c r="AZF755" s="456"/>
      <c r="AZG755" s="456"/>
      <c r="AZH755" s="456"/>
      <c r="AZI755" s="456"/>
      <c r="AZJ755" s="456"/>
      <c r="AZK755" s="456"/>
      <c r="AZL755" s="456"/>
      <c r="AZM755" s="456"/>
      <c r="AZN755" s="456"/>
      <c r="AZO755" s="456"/>
      <c r="AZP755" s="456"/>
      <c r="AZQ755" s="456"/>
      <c r="AZR755" s="456"/>
      <c r="AZS755" s="456"/>
      <c r="AZT755" s="456"/>
      <c r="AZU755" s="456"/>
      <c r="AZV755" s="456"/>
      <c r="AZW755" s="456"/>
      <c r="AZX755" s="456"/>
      <c r="AZY755" s="456"/>
      <c r="AZZ755" s="456"/>
      <c r="BAA755" s="456"/>
      <c r="BAB755" s="456"/>
      <c r="BAC755" s="456"/>
      <c r="BAD755" s="456"/>
      <c r="BAE755" s="456"/>
      <c r="BAF755" s="456"/>
      <c r="BAG755" s="456"/>
      <c r="BAH755" s="456"/>
      <c r="BAI755" s="456"/>
      <c r="BAJ755" s="456"/>
      <c r="BAK755" s="456"/>
      <c r="BAL755" s="456"/>
      <c r="BAM755" s="456"/>
      <c r="BAN755" s="456"/>
      <c r="BAO755" s="456"/>
      <c r="BAP755" s="456"/>
      <c r="BAQ755" s="456"/>
      <c r="BAR755" s="456"/>
      <c r="BAS755" s="456"/>
      <c r="BAT755" s="456"/>
      <c r="BAU755" s="456"/>
      <c r="BAV755" s="456"/>
      <c r="BAW755" s="456"/>
      <c r="BAX755" s="456"/>
      <c r="BAY755" s="456"/>
      <c r="BAZ755" s="456"/>
      <c r="BBA755" s="456"/>
      <c r="BBB755" s="456"/>
      <c r="BBC755" s="456"/>
      <c r="BBD755" s="456"/>
      <c r="BBE755" s="456"/>
      <c r="BBF755" s="456"/>
      <c r="BBG755" s="456"/>
      <c r="BBH755" s="456"/>
      <c r="BBI755" s="456"/>
      <c r="BBJ755" s="456"/>
      <c r="BBK755" s="456"/>
      <c r="BBL755" s="456"/>
      <c r="BBM755" s="456"/>
      <c r="BBN755" s="456"/>
      <c r="BBO755" s="456"/>
      <c r="BBP755" s="456"/>
      <c r="BBQ755" s="456"/>
      <c r="BBR755" s="456"/>
      <c r="BBS755" s="456"/>
      <c r="BBT755" s="456"/>
      <c r="BBU755" s="456"/>
      <c r="BBV755" s="456"/>
      <c r="BBW755" s="456"/>
      <c r="BBX755" s="456"/>
      <c r="BBY755" s="456"/>
      <c r="BBZ755" s="456"/>
      <c r="BCA755" s="456"/>
      <c r="BCB755" s="456"/>
      <c r="BCC755" s="456"/>
      <c r="BCD755" s="456"/>
      <c r="BCE755" s="456"/>
      <c r="BCF755" s="456"/>
      <c r="BCG755" s="456"/>
      <c r="BCH755" s="456"/>
      <c r="BCI755" s="456"/>
      <c r="BCJ755" s="456"/>
      <c r="BCK755" s="456"/>
      <c r="BCL755" s="456"/>
      <c r="BCM755" s="456"/>
      <c r="BCN755" s="456"/>
      <c r="BCO755" s="456"/>
      <c r="BCP755" s="456"/>
      <c r="BCQ755" s="456"/>
      <c r="BCR755" s="456"/>
      <c r="BCS755" s="456"/>
      <c r="BCT755" s="456"/>
      <c r="BCU755" s="456"/>
      <c r="BCV755" s="456"/>
      <c r="BCW755" s="456"/>
      <c r="BCX755" s="456"/>
      <c r="BCY755" s="456"/>
      <c r="BCZ755" s="456"/>
      <c r="BDA755" s="456"/>
      <c r="BDB755" s="456"/>
      <c r="BDC755" s="456"/>
      <c r="BDD755" s="456"/>
      <c r="BDE755" s="456"/>
      <c r="BDF755" s="456"/>
      <c r="BDG755" s="456"/>
      <c r="BDH755" s="456"/>
      <c r="BDI755" s="456"/>
      <c r="BDJ755" s="456"/>
      <c r="BDK755" s="456"/>
      <c r="BDL755" s="456"/>
      <c r="BDM755" s="456"/>
      <c r="BDN755" s="456"/>
      <c r="BDO755" s="456"/>
      <c r="BDP755" s="456"/>
      <c r="BDQ755" s="456"/>
      <c r="BDR755" s="456"/>
      <c r="BDS755" s="456"/>
      <c r="BDT755" s="456"/>
      <c r="BDU755" s="456"/>
      <c r="BDV755" s="456"/>
      <c r="BDW755" s="456"/>
      <c r="BDX755" s="456"/>
      <c r="BDY755" s="456"/>
      <c r="BDZ755" s="456"/>
      <c r="BEA755" s="456"/>
      <c r="BEB755" s="456"/>
      <c r="BEC755" s="456"/>
      <c r="BED755" s="456"/>
      <c r="BEE755" s="456"/>
      <c r="BEF755" s="456"/>
      <c r="BEG755" s="456"/>
      <c r="BEH755" s="456"/>
      <c r="BEI755" s="456"/>
      <c r="BEJ755" s="456"/>
      <c r="BEK755" s="456"/>
      <c r="BEL755" s="456"/>
      <c r="BEM755" s="456"/>
      <c r="BEN755" s="456"/>
      <c r="BEO755" s="456"/>
      <c r="BEP755" s="456"/>
      <c r="BEQ755" s="456"/>
      <c r="BER755" s="456"/>
      <c r="BES755" s="456"/>
      <c r="BET755" s="456"/>
      <c r="BEU755" s="456"/>
      <c r="BEV755" s="456"/>
      <c r="BEW755" s="456"/>
      <c r="BEX755" s="456"/>
      <c r="BEY755" s="456"/>
      <c r="BEZ755" s="456"/>
      <c r="BFA755" s="456"/>
      <c r="BFB755" s="456"/>
      <c r="BFC755" s="456"/>
      <c r="BFD755" s="456"/>
      <c r="BFE755" s="456"/>
      <c r="BFF755" s="456"/>
      <c r="BFG755" s="456"/>
      <c r="BFH755" s="456"/>
      <c r="BFI755" s="456"/>
      <c r="BFJ755" s="456"/>
      <c r="BFK755" s="456"/>
      <c r="BFL755" s="456"/>
      <c r="BFM755" s="456"/>
      <c r="BFN755" s="456"/>
      <c r="BFO755" s="456"/>
      <c r="BFP755" s="456"/>
      <c r="BFQ755" s="456"/>
      <c r="BFR755" s="456"/>
      <c r="BFS755" s="456"/>
      <c r="BFT755" s="456"/>
      <c r="BFU755" s="456"/>
      <c r="BFV755" s="456"/>
      <c r="BFW755" s="456"/>
      <c r="BFX755" s="456"/>
      <c r="BFY755" s="456"/>
      <c r="BFZ755" s="456"/>
      <c r="BGA755" s="456"/>
      <c r="BGB755" s="456"/>
      <c r="BGC755" s="456"/>
      <c r="BGD755" s="456"/>
      <c r="BGE755" s="456"/>
      <c r="BGF755" s="456"/>
      <c r="BGG755" s="456"/>
      <c r="BGH755" s="456"/>
      <c r="BGI755" s="456"/>
      <c r="BGJ755" s="456"/>
      <c r="BGK755" s="456"/>
      <c r="BGL755" s="456"/>
      <c r="BGM755" s="456"/>
      <c r="BGN755" s="456"/>
      <c r="BGO755" s="456"/>
      <c r="BGP755" s="456"/>
      <c r="BGQ755" s="456"/>
      <c r="BGR755" s="456"/>
      <c r="BGS755" s="456"/>
      <c r="BGT755" s="456"/>
      <c r="BGU755" s="456"/>
      <c r="BGV755" s="456"/>
      <c r="BGW755" s="456"/>
      <c r="BGX755" s="456"/>
      <c r="BGY755" s="456"/>
      <c r="BGZ755" s="456"/>
      <c r="BHA755" s="456"/>
      <c r="BHB755" s="456"/>
      <c r="BHC755" s="456"/>
      <c r="BHD755" s="456"/>
      <c r="BHE755" s="456"/>
      <c r="BHF755" s="456"/>
      <c r="BHG755" s="456"/>
      <c r="BHH755" s="456"/>
      <c r="BHI755" s="456"/>
      <c r="BHJ755" s="456"/>
      <c r="BHK755" s="456"/>
      <c r="BHL755" s="456"/>
      <c r="BHM755" s="456"/>
      <c r="BHN755" s="456"/>
      <c r="BHO755" s="456"/>
      <c r="BHP755" s="456"/>
      <c r="BHQ755" s="456"/>
      <c r="BHR755" s="456"/>
      <c r="BHS755" s="456"/>
      <c r="BHT755" s="456"/>
      <c r="BHU755" s="456"/>
      <c r="BHV755" s="456"/>
      <c r="BHW755" s="456"/>
      <c r="BHX755" s="456"/>
      <c r="BHY755" s="456"/>
      <c r="BHZ755" s="456"/>
      <c r="BIA755" s="456"/>
      <c r="BIB755" s="456"/>
      <c r="BIC755" s="456"/>
      <c r="BID755" s="456"/>
      <c r="BIE755" s="456"/>
      <c r="BIF755" s="456"/>
      <c r="BIG755" s="456"/>
      <c r="BIH755" s="456"/>
      <c r="BII755" s="456"/>
      <c r="BIJ755" s="456"/>
      <c r="BIK755" s="456"/>
      <c r="BIL755" s="456"/>
      <c r="BIM755" s="456"/>
      <c r="BIN755" s="456"/>
      <c r="BIO755" s="456"/>
      <c r="BIP755" s="456"/>
      <c r="BIQ755" s="456"/>
      <c r="BIR755" s="456"/>
      <c r="BIS755" s="456"/>
      <c r="BIT755" s="456"/>
      <c r="BIU755" s="456"/>
      <c r="BIV755" s="456"/>
      <c r="BIW755" s="456"/>
      <c r="BIX755" s="456"/>
      <c r="BIY755" s="456"/>
      <c r="BIZ755" s="456"/>
      <c r="BJA755" s="456"/>
      <c r="BJB755" s="456"/>
      <c r="BJC755" s="456"/>
      <c r="BJD755" s="456"/>
      <c r="BJE755" s="456"/>
      <c r="BJF755" s="456"/>
      <c r="BJG755" s="456"/>
      <c r="BJH755" s="456"/>
      <c r="BJI755" s="456"/>
      <c r="BJJ755" s="456"/>
      <c r="BJK755" s="456"/>
      <c r="BJL755" s="456"/>
      <c r="BJM755" s="456"/>
      <c r="BJN755" s="456"/>
      <c r="BJO755" s="456"/>
      <c r="BJP755" s="456"/>
      <c r="BJQ755" s="456"/>
      <c r="BJR755" s="456"/>
      <c r="BJS755" s="456"/>
      <c r="BJT755" s="456"/>
      <c r="BJU755" s="456"/>
      <c r="BJV755" s="456"/>
      <c r="BJW755" s="456"/>
      <c r="BJX755" s="456"/>
      <c r="BJY755" s="456"/>
      <c r="BJZ755" s="456"/>
      <c r="BKA755" s="456"/>
      <c r="BKB755" s="456"/>
      <c r="BKC755" s="456"/>
      <c r="BKD755" s="456"/>
      <c r="BKE755" s="456"/>
      <c r="BKF755" s="456"/>
      <c r="BKG755" s="456"/>
      <c r="BKH755" s="456"/>
      <c r="BKI755" s="456"/>
      <c r="BKJ755" s="456"/>
      <c r="BKK755" s="456"/>
      <c r="BKL755" s="456"/>
      <c r="BKM755" s="456"/>
      <c r="BKN755" s="456"/>
      <c r="BKO755" s="456"/>
      <c r="BKP755" s="456"/>
      <c r="BKQ755" s="456"/>
      <c r="BKR755" s="456"/>
      <c r="BKS755" s="456"/>
      <c r="BKT755" s="456"/>
      <c r="BKU755" s="456"/>
      <c r="BKV755" s="456"/>
      <c r="BKW755" s="456"/>
      <c r="BKX755" s="456"/>
      <c r="BKY755" s="456"/>
      <c r="BKZ755" s="456"/>
      <c r="BLA755" s="456"/>
      <c r="BLB755" s="456"/>
      <c r="BLC755" s="456"/>
      <c r="BLD755" s="456"/>
      <c r="BLE755" s="456"/>
      <c r="BLF755" s="456"/>
      <c r="BLG755" s="456"/>
      <c r="BLH755" s="456"/>
      <c r="BLI755" s="456"/>
      <c r="BLJ755" s="456"/>
      <c r="BLK755" s="456"/>
      <c r="BLL755" s="456"/>
      <c r="BLM755" s="456"/>
      <c r="BLN755" s="456"/>
      <c r="BLO755" s="456"/>
      <c r="BLP755" s="456"/>
      <c r="BLQ755" s="456"/>
      <c r="BLR755" s="456"/>
      <c r="BLS755" s="456"/>
      <c r="BLT755" s="456"/>
      <c r="BLU755" s="456"/>
      <c r="BLV755" s="456"/>
      <c r="BLW755" s="456"/>
      <c r="BLX755" s="456"/>
      <c r="BLY755" s="456"/>
      <c r="BLZ755" s="456"/>
      <c r="BMA755" s="456"/>
      <c r="BMB755" s="456"/>
      <c r="BMC755" s="456"/>
      <c r="BMD755" s="456"/>
      <c r="BME755" s="456"/>
      <c r="BMF755" s="456"/>
      <c r="BMG755" s="456"/>
      <c r="BMH755" s="456"/>
      <c r="BMI755" s="456"/>
      <c r="BMJ755" s="456"/>
      <c r="BMK755" s="456"/>
      <c r="BML755" s="456"/>
      <c r="BMM755" s="456"/>
      <c r="BMN755" s="456"/>
      <c r="BMO755" s="456"/>
      <c r="BMP755" s="456"/>
      <c r="BMQ755" s="456"/>
      <c r="BMR755" s="456"/>
      <c r="BMS755" s="456"/>
      <c r="BMT755" s="456"/>
      <c r="BMU755" s="456"/>
      <c r="BMV755" s="456"/>
      <c r="BMW755" s="456"/>
      <c r="BMX755" s="456"/>
      <c r="BMY755" s="456"/>
      <c r="BMZ755" s="456"/>
      <c r="BNA755" s="456"/>
      <c r="BNB755" s="456"/>
      <c r="BNC755" s="456"/>
      <c r="BND755" s="456"/>
      <c r="BNE755" s="456"/>
      <c r="BNF755" s="456"/>
      <c r="BNG755" s="456"/>
      <c r="BNH755" s="456"/>
      <c r="BNI755" s="456"/>
      <c r="BNJ755" s="456"/>
      <c r="BNK755" s="456"/>
      <c r="BNL755" s="456"/>
      <c r="BNM755" s="456"/>
      <c r="BNN755" s="456"/>
      <c r="BNO755" s="456"/>
      <c r="BNP755" s="456"/>
      <c r="BNQ755" s="456"/>
      <c r="BNR755" s="456"/>
      <c r="BNS755" s="456"/>
      <c r="BNT755" s="456"/>
      <c r="BNU755" s="456"/>
      <c r="BNV755" s="456"/>
      <c r="BNW755" s="456"/>
      <c r="BNX755" s="456"/>
      <c r="BNY755" s="456"/>
      <c r="BNZ755" s="456"/>
      <c r="BOA755" s="456"/>
      <c r="BOB755" s="456"/>
      <c r="BOC755" s="456"/>
      <c r="BOD755" s="456"/>
      <c r="BOE755" s="456"/>
      <c r="BOF755" s="456"/>
      <c r="BOG755" s="456"/>
      <c r="BOH755" s="456"/>
      <c r="BOI755" s="456"/>
      <c r="BOJ755" s="456"/>
      <c r="BOK755" s="456"/>
      <c r="BOL755" s="456"/>
      <c r="BOM755" s="456"/>
      <c r="BON755" s="456"/>
      <c r="BOO755" s="456"/>
      <c r="BOP755" s="456"/>
      <c r="BOQ755" s="456"/>
      <c r="BOR755" s="456"/>
      <c r="BOS755" s="456"/>
      <c r="BOT755" s="456"/>
      <c r="BOU755" s="456"/>
      <c r="BOV755" s="456"/>
      <c r="BOW755" s="456"/>
      <c r="BOX755" s="456"/>
      <c r="BOY755" s="456"/>
      <c r="BOZ755" s="456"/>
      <c r="BPA755" s="456"/>
      <c r="BPB755" s="456"/>
      <c r="BPC755" s="456"/>
      <c r="BPD755" s="456"/>
      <c r="BPE755" s="456"/>
      <c r="BPF755" s="456"/>
      <c r="BPG755" s="456"/>
      <c r="BPH755" s="456"/>
      <c r="BPI755" s="456"/>
      <c r="BPJ755" s="456"/>
      <c r="BPK755" s="456"/>
      <c r="BPL755" s="456"/>
      <c r="BPM755" s="456"/>
      <c r="BPN755" s="456"/>
      <c r="BPO755" s="456"/>
      <c r="BPP755" s="456"/>
      <c r="BPQ755" s="456"/>
      <c r="BPR755" s="456"/>
      <c r="BPS755" s="456"/>
      <c r="BPT755" s="456"/>
      <c r="BPU755" s="456"/>
      <c r="BPV755" s="456"/>
      <c r="BPW755" s="456"/>
      <c r="BPX755" s="456"/>
      <c r="BPY755" s="456"/>
      <c r="BPZ755" s="456"/>
      <c r="BQA755" s="456"/>
      <c r="BQB755" s="456"/>
      <c r="BQC755" s="456"/>
      <c r="BQD755" s="456"/>
      <c r="BQE755" s="456"/>
      <c r="BQF755" s="456"/>
      <c r="BQG755" s="456"/>
      <c r="BQH755" s="456"/>
      <c r="BQI755" s="456"/>
      <c r="BQJ755" s="456"/>
      <c r="BQK755" s="456"/>
      <c r="BQL755" s="456"/>
      <c r="BQM755" s="456"/>
      <c r="BQN755" s="456"/>
      <c r="BQO755" s="456"/>
      <c r="BQP755" s="456"/>
      <c r="BQQ755" s="456"/>
      <c r="BQR755" s="456"/>
      <c r="BQS755" s="456"/>
      <c r="BQT755" s="456"/>
      <c r="BQU755" s="456"/>
      <c r="BQV755" s="456"/>
      <c r="BQW755" s="456"/>
      <c r="BQX755" s="456"/>
      <c r="BQY755" s="456"/>
      <c r="BQZ755" s="456"/>
      <c r="BRA755" s="456"/>
      <c r="BRB755" s="456"/>
      <c r="BRC755" s="456"/>
      <c r="BRD755" s="456"/>
      <c r="BRE755" s="456"/>
      <c r="BRF755" s="456"/>
      <c r="BRG755" s="456"/>
      <c r="BRH755" s="456"/>
      <c r="BRI755" s="456"/>
      <c r="BRJ755" s="456"/>
      <c r="BRK755" s="456"/>
      <c r="BRL755" s="456"/>
      <c r="BRM755" s="456"/>
      <c r="BRN755" s="456"/>
      <c r="BRO755" s="456"/>
      <c r="BRP755" s="456"/>
      <c r="BRQ755" s="456"/>
      <c r="BRR755" s="456"/>
      <c r="BRS755" s="456"/>
      <c r="BRT755" s="456"/>
      <c r="BRU755" s="456"/>
      <c r="BRV755" s="456"/>
      <c r="BRW755" s="456"/>
      <c r="BRX755" s="456"/>
      <c r="BRY755" s="456"/>
      <c r="BRZ755" s="456"/>
      <c r="BSA755" s="456"/>
      <c r="BSB755" s="456"/>
      <c r="BSC755" s="456"/>
      <c r="BSD755" s="456"/>
      <c r="BSE755" s="456"/>
      <c r="BSF755" s="456"/>
      <c r="BSG755" s="456"/>
      <c r="BSH755" s="456"/>
      <c r="BSI755" s="456"/>
      <c r="BSJ755" s="456"/>
      <c r="BSK755" s="456"/>
      <c r="BSL755" s="456"/>
      <c r="BSM755" s="456"/>
      <c r="BSN755" s="456"/>
      <c r="BSO755" s="456"/>
      <c r="BSP755" s="456"/>
      <c r="BSQ755" s="456"/>
      <c r="BSR755" s="456"/>
      <c r="BSS755" s="456"/>
      <c r="BST755" s="456"/>
      <c r="BSU755" s="456"/>
      <c r="BSV755" s="456"/>
      <c r="BSW755" s="456"/>
      <c r="BSX755" s="456"/>
      <c r="BSY755" s="456"/>
      <c r="BSZ755" s="456"/>
      <c r="BTA755" s="456"/>
      <c r="BTB755" s="456"/>
      <c r="BTC755" s="456"/>
      <c r="BTD755" s="456"/>
      <c r="BTE755" s="456"/>
      <c r="BTF755" s="456"/>
      <c r="BTG755" s="456"/>
      <c r="BTH755" s="456"/>
      <c r="BTI755" s="456"/>
      <c r="BTJ755" s="456"/>
      <c r="BTK755" s="456"/>
      <c r="BTL755" s="456"/>
      <c r="BTM755" s="456"/>
      <c r="BTN755" s="456"/>
      <c r="BTO755" s="456"/>
      <c r="BTP755" s="456"/>
      <c r="BTQ755" s="456"/>
      <c r="BTR755" s="456"/>
      <c r="BTS755" s="456"/>
      <c r="BTT755" s="456"/>
      <c r="BTU755" s="456"/>
      <c r="BTV755" s="456"/>
      <c r="BTW755" s="456"/>
      <c r="BTX755" s="456"/>
      <c r="BTY755" s="456"/>
      <c r="BTZ755" s="456"/>
      <c r="BUA755" s="456"/>
      <c r="BUB755" s="456"/>
      <c r="BUC755" s="456"/>
      <c r="BUD755" s="456"/>
      <c r="BUE755" s="456"/>
      <c r="BUF755" s="456"/>
      <c r="BUG755" s="456"/>
      <c r="BUH755" s="456"/>
      <c r="BUI755" s="456"/>
      <c r="BUJ755" s="456"/>
      <c r="BUK755" s="456"/>
      <c r="BUL755" s="456"/>
      <c r="BUM755" s="456"/>
      <c r="BUN755" s="456"/>
      <c r="BUO755" s="456"/>
      <c r="BUP755" s="456"/>
      <c r="BUQ755" s="456"/>
      <c r="BUR755" s="456"/>
      <c r="BUS755" s="456"/>
      <c r="BUT755" s="456"/>
      <c r="BUU755" s="456"/>
      <c r="BUV755" s="456"/>
      <c r="BUW755" s="456"/>
      <c r="BUX755" s="456"/>
      <c r="BUY755" s="456"/>
      <c r="BUZ755" s="456"/>
      <c r="BVA755" s="456"/>
      <c r="BVB755" s="456"/>
      <c r="BVC755" s="456"/>
      <c r="BVD755" s="456"/>
      <c r="BVE755" s="456"/>
      <c r="BVF755" s="456"/>
      <c r="BVG755" s="456"/>
      <c r="BVH755" s="456"/>
      <c r="BVI755" s="456"/>
      <c r="BVJ755" s="456"/>
      <c r="BVK755" s="456"/>
      <c r="BVL755" s="456"/>
      <c r="BVM755" s="456"/>
      <c r="BVN755" s="456"/>
      <c r="BVO755" s="456"/>
      <c r="BVP755" s="456"/>
      <c r="BVQ755" s="456"/>
      <c r="BVR755" s="456"/>
      <c r="BVS755" s="456"/>
      <c r="BVT755" s="456"/>
      <c r="BVU755" s="456"/>
      <c r="BVV755" s="456"/>
      <c r="BVW755" s="456"/>
      <c r="BVX755" s="456"/>
      <c r="BVY755" s="456"/>
      <c r="BVZ755" s="456"/>
      <c r="BWA755" s="456"/>
      <c r="BWB755" s="456"/>
      <c r="BWC755" s="456"/>
      <c r="BWD755" s="456"/>
      <c r="BWE755" s="456"/>
      <c r="BWF755" s="456"/>
      <c r="BWG755" s="456"/>
      <c r="BWH755" s="456"/>
      <c r="BWI755" s="456"/>
      <c r="BWJ755" s="456"/>
      <c r="BWK755" s="456"/>
      <c r="BWL755" s="456"/>
      <c r="BWM755" s="456"/>
      <c r="BWN755" s="456"/>
      <c r="BWO755" s="456"/>
      <c r="BWP755" s="456"/>
      <c r="BWQ755" s="456"/>
      <c r="BWR755" s="456"/>
      <c r="BWS755" s="456"/>
      <c r="BWT755" s="456"/>
      <c r="BWU755" s="456"/>
      <c r="BWV755" s="456"/>
      <c r="BWW755" s="456"/>
      <c r="BWX755" s="456"/>
      <c r="BWY755" s="456"/>
      <c r="BWZ755" s="456"/>
      <c r="BXA755" s="456"/>
      <c r="BXB755" s="456"/>
      <c r="BXC755" s="456"/>
      <c r="BXD755" s="456"/>
      <c r="BXE755" s="456"/>
      <c r="BXF755" s="456"/>
      <c r="BXG755" s="456"/>
      <c r="BXH755" s="456"/>
      <c r="BXI755" s="456"/>
      <c r="BXJ755" s="456"/>
      <c r="BXK755" s="456"/>
      <c r="BXL755" s="456"/>
      <c r="BXM755" s="456"/>
      <c r="BXN755" s="456"/>
      <c r="BXO755" s="456"/>
      <c r="BXP755" s="456"/>
      <c r="BXQ755" s="456"/>
      <c r="BXR755" s="456"/>
      <c r="BXS755" s="456"/>
      <c r="BXT755" s="456"/>
      <c r="BXU755" s="456"/>
      <c r="BXV755" s="456"/>
      <c r="BXW755" s="456"/>
      <c r="BXX755" s="456"/>
      <c r="BXY755" s="456"/>
      <c r="BXZ755" s="456"/>
      <c r="BYA755" s="456"/>
      <c r="BYB755" s="456"/>
      <c r="BYC755" s="456"/>
      <c r="BYD755" s="456"/>
      <c r="BYE755" s="456"/>
      <c r="BYF755" s="456"/>
      <c r="BYG755" s="456"/>
      <c r="BYH755" s="456"/>
      <c r="BYI755" s="456"/>
      <c r="BYJ755" s="456"/>
      <c r="BYK755" s="456"/>
      <c r="BYL755" s="456"/>
      <c r="BYM755" s="456"/>
      <c r="BYN755" s="456"/>
      <c r="BYO755" s="456"/>
      <c r="BYP755" s="456"/>
      <c r="BYQ755" s="456"/>
      <c r="BYR755" s="456"/>
      <c r="BYS755" s="456"/>
      <c r="BYT755" s="456"/>
      <c r="BYU755" s="456"/>
      <c r="BYV755" s="456"/>
      <c r="BYW755" s="456"/>
      <c r="BYX755" s="456"/>
      <c r="BYY755" s="456"/>
      <c r="BYZ755" s="456"/>
      <c r="BZA755" s="456"/>
      <c r="BZB755" s="456"/>
      <c r="BZC755" s="456"/>
      <c r="BZD755" s="456"/>
      <c r="BZE755" s="456"/>
      <c r="BZF755" s="456"/>
      <c r="BZG755" s="456"/>
      <c r="BZH755" s="456"/>
      <c r="BZI755" s="456"/>
      <c r="BZJ755" s="456"/>
      <c r="BZK755" s="456"/>
      <c r="BZL755" s="456"/>
      <c r="BZM755" s="456"/>
      <c r="BZN755" s="456"/>
      <c r="BZO755" s="456"/>
      <c r="BZP755" s="456"/>
      <c r="BZQ755" s="456"/>
      <c r="BZR755" s="456"/>
      <c r="BZS755" s="456"/>
      <c r="BZT755" s="456"/>
      <c r="BZU755" s="456"/>
      <c r="BZV755" s="456"/>
      <c r="BZW755" s="456"/>
      <c r="BZX755" s="456"/>
      <c r="BZY755" s="456"/>
      <c r="BZZ755" s="456"/>
      <c r="CAA755" s="456"/>
      <c r="CAB755" s="456"/>
      <c r="CAC755" s="456"/>
      <c r="CAD755" s="456"/>
      <c r="CAE755" s="456"/>
      <c r="CAF755" s="456"/>
      <c r="CAG755" s="456"/>
      <c r="CAH755" s="456"/>
      <c r="CAI755" s="456"/>
      <c r="CAJ755" s="456"/>
      <c r="CAK755" s="456"/>
      <c r="CAL755" s="456"/>
      <c r="CAM755" s="456"/>
      <c r="CAN755" s="456"/>
      <c r="CAO755" s="456"/>
      <c r="CAP755" s="456"/>
      <c r="CAQ755" s="456"/>
      <c r="CAR755" s="456"/>
      <c r="CAS755" s="456"/>
      <c r="CAT755" s="456"/>
      <c r="CAU755" s="456"/>
      <c r="CAV755" s="456"/>
      <c r="CAW755" s="456"/>
      <c r="CAX755" s="456"/>
      <c r="CAY755" s="456"/>
      <c r="CAZ755" s="456"/>
      <c r="CBA755" s="456"/>
      <c r="CBB755" s="456"/>
      <c r="CBC755" s="456"/>
      <c r="CBD755" s="456"/>
      <c r="CBE755" s="456"/>
      <c r="CBF755" s="456"/>
      <c r="CBG755" s="456"/>
      <c r="CBH755" s="456"/>
      <c r="CBI755" s="456"/>
      <c r="CBJ755" s="456"/>
      <c r="CBK755" s="456"/>
      <c r="CBL755" s="456"/>
      <c r="CBM755" s="456"/>
      <c r="CBN755" s="456"/>
      <c r="CBO755" s="456"/>
      <c r="CBP755" s="456"/>
      <c r="CBQ755" s="456"/>
      <c r="CBR755" s="456"/>
      <c r="CBS755" s="456"/>
      <c r="CBT755" s="456"/>
      <c r="CBU755" s="456"/>
      <c r="CBV755" s="456"/>
      <c r="CBW755" s="456"/>
      <c r="CBX755" s="456"/>
      <c r="CBY755" s="456"/>
      <c r="CBZ755" s="456"/>
      <c r="CCA755" s="456"/>
      <c r="CCB755" s="456"/>
      <c r="CCC755" s="456"/>
      <c r="CCD755" s="456"/>
      <c r="CCE755" s="456"/>
      <c r="CCF755" s="456"/>
      <c r="CCG755" s="456"/>
      <c r="CCH755" s="456"/>
      <c r="CCI755" s="456"/>
      <c r="CCJ755" s="456"/>
      <c r="CCK755" s="456"/>
      <c r="CCL755" s="456"/>
      <c r="CCM755" s="456"/>
      <c r="CCN755" s="456"/>
      <c r="CCO755" s="456"/>
      <c r="CCP755" s="456"/>
      <c r="CCQ755" s="456"/>
      <c r="CCR755" s="456"/>
      <c r="CCS755" s="456"/>
      <c r="CCT755" s="456"/>
      <c r="CCU755" s="456"/>
      <c r="CCV755" s="456"/>
      <c r="CCW755" s="456"/>
      <c r="CCX755" s="456"/>
      <c r="CCY755" s="456"/>
      <c r="CCZ755" s="456"/>
      <c r="CDA755" s="456"/>
      <c r="CDB755" s="456"/>
      <c r="CDC755" s="456"/>
      <c r="CDD755" s="456"/>
      <c r="CDE755" s="456"/>
      <c r="CDF755" s="456"/>
      <c r="CDG755" s="456"/>
      <c r="CDH755" s="456"/>
      <c r="CDI755" s="456"/>
      <c r="CDJ755" s="456"/>
      <c r="CDK755" s="456"/>
      <c r="CDL755" s="456"/>
      <c r="CDM755" s="456"/>
      <c r="CDN755" s="456"/>
      <c r="CDO755" s="456"/>
      <c r="CDP755" s="456"/>
      <c r="CDQ755" s="456"/>
      <c r="CDR755" s="456"/>
      <c r="CDS755" s="456"/>
      <c r="CDT755" s="456"/>
      <c r="CDU755" s="456"/>
      <c r="CDV755" s="456"/>
      <c r="CDW755" s="456"/>
      <c r="CDX755" s="456"/>
      <c r="CDY755" s="456"/>
      <c r="CDZ755" s="456"/>
      <c r="CEA755" s="456"/>
      <c r="CEB755" s="456"/>
      <c r="CEC755" s="456"/>
      <c r="CED755" s="456"/>
      <c r="CEE755" s="456"/>
      <c r="CEF755" s="456"/>
      <c r="CEG755" s="456"/>
      <c r="CEH755" s="456"/>
      <c r="CEI755" s="456"/>
      <c r="CEJ755" s="456"/>
      <c r="CEK755" s="456"/>
      <c r="CEL755" s="456"/>
      <c r="CEM755" s="456"/>
      <c r="CEN755" s="456"/>
      <c r="CEO755" s="456"/>
      <c r="CEP755" s="456"/>
      <c r="CEQ755" s="456"/>
      <c r="CER755" s="456"/>
      <c r="CES755" s="456"/>
      <c r="CET755" s="456"/>
      <c r="CEU755" s="456"/>
      <c r="CEV755" s="456"/>
      <c r="CEW755" s="456"/>
      <c r="CEX755" s="456"/>
      <c r="CEY755" s="456"/>
      <c r="CEZ755" s="456"/>
      <c r="CFA755" s="456"/>
      <c r="CFB755" s="456"/>
      <c r="CFC755" s="456"/>
      <c r="CFD755" s="456"/>
      <c r="CFE755" s="456"/>
      <c r="CFF755" s="456"/>
      <c r="CFG755" s="456"/>
      <c r="CFH755" s="456"/>
      <c r="CFI755" s="456"/>
      <c r="CFJ755" s="456"/>
      <c r="CFK755" s="456"/>
      <c r="CFL755" s="456"/>
      <c r="CFM755" s="456"/>
      <c r="CFN755" s="456"/>
      <c r="CFO755" s="456"/>
      <c r="CFP755" s="456"/>
      <c r="CFQ755" s="456"/>
      <c r="CFR755" s="456"/>
      <c r="CFS755" s="456"/>
      <c r="CFT755" s="456"/>
      <c r="CFU755" s="456"/>
      <c r="CFV755" s="456"/>
      <c r="CFW755" s="456"/>
      <c r="CFX755" s="456"/>
      <c r="CFY755" s="456"/>
      <c r="CFZ755" s="456"/>
      <c r="CGA755" s="456"/>
      <c r="CGB755" s="456"/>
      <c r="CGC755" s="456"/>
      <c r="CGD755" s="456"/>
      <c r="CGE755" s="456"/>
      <c r="CGF755" s="456"/>
      <c r="CGG755" s="456"/>
      <c r="CGH755" s="456"/>
      <c r="CGI755" s="456"/>
      <c r="CGJ755" s="456"/>
      <c r="CGK755" s="456"/>
      <c r="CGL755" s="456"/>
      <c r="CGM755" s="456"/>
      <c r="CGN755" s="456"/>
      <c r="CGO755" s="456"/>
      <c r="CGP755" s="456"/>
      <c r="CGQ755" s="456"/>
      <c r="CGR755" s="456"/>
      <c r="CGS755" s="456"/>
      <c r="CGT755" s="456"/>
      <c r="CGU755" s="456"/>
      <c r="CGV755" s="456"/>
      <c r="CGW755" s="456"/>
      <c r="CGX755" s="456"/>
      <c r="CGY755" s="456"/>
      <c r="CGZ755" s="456"/>
      <c r="CHA755" s="456"/>
      <c r="CHB755" s="456"/>
      <c r="CHC755" s="456"/>
      <c r="CHD755" s="456"/>
      <c r="CHE755" s="456"/>
      <c r="CHF755" s="456"/>
      <c r="CHG755" s="456"/>
      <c r="CHH755" s="456"/>
      <c r="CHI755" s="456"/>
      <c r="CHJ755" s="456"/>
      <c r="CHK755" s="456"/>
      <c r="CHL755" s="456"/>
      <c r="CHM755" s="456"/>
      <c r="CHN755" s="456"/>
      <c r="CHO755" s="456"/>
      <c r="CHP755" s="456"/>
      <c r="CHQ755" s="456"/>
      <c r="CHR755" s="456"/>
      <c r="CHS755" s="456"/>
      <c r="CHT755" s="456"/>
      <c r="CHU755" s="456"/>
      <c r="CHV755" s="456"/>
      <c r="CHW755" s="456"/>
      <c r="CHX755" s="456"/>
      <c r="CHY755" s="456"/>
      <c r="CHZ755" s="456"/>
      <c r="CIA755" s="456"/>
      <c r="CIB755" s="456"/>
      <c r="CIC755" s="456"/>
      <c r="CID755" s="456"/>
      <c r="CIE755" s="456"/>
      <c r="CIF755" s="456"/>
      <c r="CIG755" s="456"/>
      <c r="CIH755" s="456"/>
      <c r="CII755" s="456"/>
      <c r="CIJ755" s="456"/>
      <c r="CIK755" s="456"/>
      <c r="CIL755" s="456"/>
      <c r="CIM755" s="456"/>
      <c r="CIN755" s="456"/>
      <c r="CIO755" s="456"/>
      <c r="CIP755" s="456"/>
      <c r="CIQ755" s="456"/>
      <c r="CIR755" s="456"/>
      <c r="CIS755" s="456"/>
      <c r="CIT755" s="456"/>
      <c r="CIU755" s="456"/>
      <c r="CIV755" s="456"/>
      <c r="CIW755" s="456"/>
      <c r="CIX755" s="456"/>
      <c r="CIY755" s="456"/>
      <c r="CIZ755" s="456"/>
      <c r="CJA755" s="456"/>
      <c r="CJB755" s="456"/>
      <c r="CJC755" s="456"/>
      <c r="CJD755" s="456"/>
      <c r="CJE755" s="456"/>
      <c r="CJF755" s="456"/>
      <c r="CJG755" s="456"/>
      <c r="CJH755" s="456"/>
      <c r="CJI755" s="456"/>
      <c r="CJJ755" s="456"/>
      <c r="CJK755" s="456"/>
      <c r="CJL755" s="456"/>
      <c r="CJM755" s="456"/>
      <c r="CJN755" s="456"/>
      <c r="CJO755" s="456"/>
      <c r="CJP755" s="456"/>
      <c r="CJQ755" s="456"/>
      <c r="CJR755" s="456"/>
      <c r="CJS755" s="456"/>
      <c r="CJT755" s="456"/>
      <c r="CJU755" s="456"/>
      <c r="CJV755" s="456"/>
      <c r="CJW755" s="456"/>
      <c r="CJX755" s="456"/>
      <c r="CJY755" s="456"/>
      <c r="CJZ755" s="456"/>
      <c r="CKA755" s="456"/>
      <c r="CKB755" s="456"/>
      <c r="CKC755" s="456"/>
      <c r="CKD755" s="456"/>
      <c r="CKE755" s="456"/>
      <c r="CKF755" s="456"/>
      <c r="CKG755" s="456"/>
      <c r="CKH755" s="456"/>
      <c r="CKI755" s="456"/>
      <c r="CKJ755" s="456"/>
      <c r="CKK755" s="456"/>
      <c r="CKL755" s="456"/>
      <c r="CKM755" s="456"/>
      <c r="CKN755" s="456"/>
      <c r="CKO755" s="456"/>
      <c r="CKP755" s="456"/>
      <c r="CKQ755" s="456"/>
      <c r="CKR755" s="456"/>
      <c r="CKS755" s="456"/>
      <c r="CKT755" s="456"/>
      <c r="CKU755" s="456"/>
      <c r="CKV755" s="456"/>
      <c r="CKW755" s="456"/>
      <c r="CKX755" s="456"/>
      <c r="CKY755" s="456"/>
      <c r="CKZ755" s="456"/>
      <c r="CLA755" s="456"/>
      <c r="CLB755" s="456"/>
      <c r="CLC755" s="456"/>
      <c r="CLD755" s="456"/>
      <c r="CLE755" s="456"/>
      <c r="CLF755" s="456"/>
      <c r="CLG755" s="456"/>
      <c r="CLH755" s="456"/>
      <c r="CLI755" s="456"/>
      <c r="CLJ755" s="456"/>
      <c r="CLK755" s="456"/>
      <c r="CLL755" s="456"/>
      <c r="CLM755" s="456"/>
      <c r="CLN755" s="456"/>
      <c r="CLO755" s="456"/>
      <c r="CLP755" s="456"/>
      <c r="CLQ755" s="456"/>
      <c r="CLR755" s="456"/>
      <c r="CLS755" s="456"/>
      <c r="CLT755" s="456"/>
      <c r="CLU755" s="456"/>
      <c r="CLV755" s="456"/>
      <c r="CLW755" s="456"/>
      <c r="CLX755" s="456"/>
      <c r="CLY755" s="456"/>
      <c r="CLZ755" s="456"/>
      <c r="CMA755" s="456"/>
      <c r="CMB755" s="456"/>
      <c r="CMC755" s="456"/>
      <c r="CMD755" s="456"/>
      <c r="CME755" s="456"/>
      <c r="CMF755" s="456"/>
      <c r="CMG755" s="456"/>
      <c r="CMH755" s="456"/>
      <c r="CMI755" s="456"/>
      <c r="CMJ755" s="456"/>
      <c r="CMK755" s="456"/>
      <c r="CML755" s="456"/>
      <c r="CMM755" s="456"/>
      <c r="CMN755" s="456"/>
      <c r="CMO755" s="456"/>
      <c r="CMP755" s="456"/>
      <c r="CMQ755" s="456"/>
      <c r="CMR755" s="456"/>
      <c r="CMS755" s="456"/>
      <c r="CMT755" s="456"/>
      <c r="CMU755" s="456"/>
      <c r="CMV755" s="456"/>
      <c r="CMW755" s="456"/>
      <c r="CMX755" s="456"/>
      <c r="CMY755" s="456"/>
      <c r="CMZ755" s="456"/>
      <c r="CNA755" s="456"/>
      <c r="CNB755" s="456"/>
      <c r="CNC755" s="456"/>
      <c r="CND755" s="456"/>
      <c r="CNE755" s="456"/>
      <c r="CNF755" s="456"/>
      <c r="CNG755" s="456"/>
      <c r="CNH755" s="456"/>
      <c r="CNI755" s="456"/>
      <c r="CNJ755" s="456"/>
      <c r="CNK755" s="456"/>
      <c r="CNL755" s="456"/>
      <c r="CNM755" s="456"/>
      <c r="CNN755" s="456"/>
      <c r="CNO755" s="456"/>
      <c r="CNP755" s="456"/>
      <c r="CNQ755" s="456"/>
      <c r="CNR755" s="456"/>
      <c r="CNS755" s="456"/>
      <c r="CNT755" s="456"/>
      <c r="CNU755" s="456"/>
      <c r="CNV755" s="456"/>
      <c r="CNW755" s="456"/>
      <c r="CNX755" s="456"/>
      <c r="CNY755" s="456"/>
      <c r="CNZ755" s="456"/>
      <c r="COA755" s="456"/>
      <c r="COB755" s="456"/>
      <c r="COC755" s="456"/>
      <c r="COD755" s="456"/>
      <c r="COE755" s="456"/>
      <c r="COF755" s="456"/>
      <c r="COG755" s="456"/>
      <c r="COH755" s="456"/>
      <c r="COI755" s="456"/>
      <c r="COJ755" s="456"/>
      <c r="COK755" s="456"/>
      <c r="COL755" s="456"/>
      <c r="COM755" s="456"/>
      <c r="CON755" s="456"/>
      <c r="COO755" s="456"/>
      <c r="COP755" s="456"/>
      <c r="COQ755" s="456"/>
      <c r="COR755" s="456"/>
      <c r="COS755" s="456"/>
      <c r="COT755" s="456"/>
      <c r="COU755" s="456"/>
      <c r="COV755" s="456"/>
      <c r="COW755" s="456"/>
      <c r="COX755" s="456"/>
      <c r="COY755" s="456"/>
      <c r="COZ755" s="456"/>
      <c r="CPA755" s="456"/>
      <c r="CPB755" s="456"/>
      <c r="CPC755" s="456"/>
      <c r="CPD755" s="456"/>
      <c r="CPE755" s="456"/>
      <c r="CPF755" s="456"/>
      <c r="CPG755" s="456"/>
      <c r="CPH755" s="456"/>
      <c r="CPI755" s="456"/>
      <c r="CPJ755" s="456"/>
      <c r="CPK755" s="456"/>
      <c r="CPL755" s="456"/>
      <c r="CPM755" s="456"/>
      <c r="CPN755" s="456"/>
      <c r="CPO755" s="456"/>
      <c r="CPP755" s="456"/>
      <c r="CPQ755" s="456"/>
      <c r="CPR755" s="456"/>
      <c r="CPS755" s="456"/>
      <c r="CPT755" s="456"/>
      <c r="CPU755" s="456"/>
      <c r="CPV755" s="456"/>
      <c r="CPW755" s="456"/>
      <c r="CPX755" s="456"/>
      <c r="CPY755" s="456"/>
      <c r="CPZ755" s="456"/>
      <c r="CQA755" s="456"/>
      <c r="CQB755" s="456"/>
      <c r="CQC755" s="456"/>
      <c r="CQD755" s="456"/>
      <c r="CQE755" s="456"/>
      <c r="CQF755" s="456"/>
      <c r="CQG755" s="456"/>
      <c r="CQH755" s="456"/>
      <c r="CQI755" s="456"/>
      <c r="CQJ755" s="456"/>
      <c r="CQK755" s="456"/>
      <c r="CQL755" s="456"/>
      <c r="CQM755" s="456"/>
      <c r="CQN755" s="456"/>
      <c r="CQO755" s="456"/>
      <c r="CQP755" s="456"/>
      <c r="CQQ755" s="456"/>
      <c r="CQR755" s="456"/>
      <c r="CQS755" s="456"/>
      <c r="CQT755" s="456"/>
      <c r="CQU755" s="456"/>
      <c r="CQV755" s="456"/>
      <c r="CQW755" s="456"/>
      <c r="CQX755" s="456"/>
      <c r="CQY755" s="456"/>
      <c r="CQZ755" s="456"/>
      <c r="CRA755" s="456"/>
      <c r="CRB755" s="456"/>
      <c r="CRC755" s="456"/>
      <c r="CRD755" s="456"/>
      <c r="CRE755" s="456"/>
      <c r="CRF755" s="456"/>
      <c r="CRG755" s="456"/>
      <c r="CRH755" s="456"/>
      <c r="CRI755" s="456"/>
      <c r="CRJ755" s="456"/>
      <c r="CRK755" s="456"/>
      <c r="CRL755" s="456"/>
      <c r="CRM755" s="456"/>
      <c r="CRN755" s="456"/>
      <c r="CRO755" s="456"/>
      <c r="CRP755" s="456"/>
      <c r="CRQ755" s="456"/>
      <c r="CRR755" s="456"/>
      <c r="CRS755" s="456"/>
      <c r="CRT755" s="456"/>
      <c r="CRU755" s="456"/>
      <c r="CRV755" s="456"/>
      <c r="CRW755" s="456"/>
      <c r="CRX755" s="456"/>
      <c r="CRY755" s="456"/>
      <c r="CRZ755" s="456"/>
      <c r="CSA755" s="456"/>
      <c r="CSB755" s="456"/>
      <c r="CSC755" s="456"/>
      <c r="CSD755" s="456"/>
      <c r="CSE755" s="456"/>
      <c r="CSF755" s="456"/>
      <c r="CSG755" s="456"/>
      <c r="CSH755" s="456"/>
      <c r="CSI755" s="456"/>
      <c r="CSJ755" s="456"/>
      <c r="CSK755" s="456"/>
      <c r="CSL755" s="456"/>
      <c r="CSM755" s="456"/>
      <c r="CSN755" s="456"/>
      <c r="CSO755" s="456"/>
      <c r="CSP755" s="456"/>
      <c r="CSQ755" s="456"/>
      <c r="CSR755" s="456"/>
      <c r="CSS755" s="456"/>
      <c r="CST755" s="456"/>
      <c r="CSU755" s="456"/>
      <c r="CSV755" s="456"/>
      <c r="CSW755" s="456"/>
      <c r="CSX755" s="456"/>
      <c r="CSY755" s="456"/>
      <c r="CSZ755" s="456"/>
      <c r="CTA755" s="456"/>
      <c r="CTB755" s="456"/>
      <c r="CTC755" s="456"/>
      <c r="CTD755" s="456"/>
      <c r="CTE755" s="456"/>
      <c r="CTF755" s="456"/>
      <c r="CTG755" s="456"/>
      <c r="CTH755" s="456"/>
      <c r="CTI755" s="456"/>
      <c r="CTJ755" s="456"/>
      <c r="CTK755" s="456"/>
      <c r="CTL755" s="456"/>
      <c r="CTM755" s="456"/>
      <c r="CTN755" s="456"/>
      <c r="CTO755" s="456"/>
      <c r="CTP755" s="456"/>
      <c r="CTQ755" s="456"/>
      <c r="CTR755" s="456"/>
      <c r="CTS755" s="456"/>
      <c r="CTT755" s="456"/>
      <c r="CTU755" s="456"/>
      <c r="CTV755" s="456"/>
      <c r="CTW755" s="456"/>
      <c r="CTX755" s="456"/>
      <c r="CTY755" s="456"/>
      <c r="CTZ755" s="456"/>
      <c r="CUA755" s="456"/>
      <c r="CUB755" s="456"/>
      <c r="CUC755" s="456"/>
      <c r="CUD755" s="456"/>
      <c r="CUE755" s="456"/>
      <c r="CUF755" s="456"/>
      <c r="CUG755" s="456"/>
      <c r="CUH755" s="456"/>
      <c r="CUI755" s="456"/>
      <c r="CUJ755" s="456"/>
      <c r="CUK755" s="456"/>
      <c r="CUL755" s="456"/>
      <c r="CUM755" s="456"/>
      <c r="CUN755" s="456"/>
      <c r="CUO755" s="456"/>
      <c r="CUP755" s="456"/>
      <c r="CUQ755" s="456"/>
      <c r="CUR755" s="456"/>
      <c r="CUS755" s="456"/>
      <c r="CUT755" s="456"/>
      <c r="CUU755" s="456"/>
      <c r="CUV755" s="456"/>
      <c r="CUW755" s="456"/>
      <c r="CUX755" s="456"/>
      <c r="CUY755" s="456"/>
      <c r="CUZ755" s="456"/>
      <c r="CVA755" s="456"/>
      <c r="CVB755" s="456"/>
      <c r="CVC755" s="456"/>
      <c r="CVD755" s="456"/>
      <c r="CVE755" s="456"/>
      <c r="CVF755" s="456"/>
      <c r="CVG755" s="456"/>
      <c r="CVH755" s="456"/>
      <c r="CVI755" s="456"/>
      <c r="CVJ755" s="456"/>
      <c r="CVK755" s="456"/>
      <c r="CVL755" s="456"/>
      <c r="CVM755" s="456"/>
      <c r="CVN755" s="456"/>
      <c r="CVO755" s="456"/>
      <c r="CVP755" s="456"/>
      <c r="CVQ755" s="456"/>
      <c r="CVR755" s="456"/>
      <c r="CVS755" s="456"/>
      <c r="CVT755" s="456"/>
      <c r="CVU755" s="456"/>
      <c r="CVV755" s="456"/>
      <c r="CVW755" s="456"/>
      <c r="CVX755" s="456"/>
      <c r="CVY755" s="456"/>
      <c r="CVZ755" s="456"/>
      <c r="CWA755" s="456"/>
      <c r="CWB755" s="456"/>
      <c r="CWC755" s="456"/>
      <c r="CWD755" s="456"/>
      <c r="CWE755" s="456"/>
      <c r="CWF755" s="456"/>
      <c r="CWG755" s="456"/>
      <c r="CWH755" s="456"/>
      <c r="CWI755" s="456"/>
      <c r="CWJ755" s="456"/>
      <c r="CWK755" s="456"/>
      <c r="CWL755" s="456"/>
      <c r="CWM755" s="456"/>
      <c r="CWN755" s="456"/>
      <c r="CWO755" s="456"/>
      <c r="CWP755" s="456"/>
      <c r="CWQ755" s="456"/>
      <c r="CWR755" s="456"/>
      <c r="CWS755" s="456"/>
      <c r="CWT755" s="456"/>
      <c r="CWU755" s="456"/>
      <c r="CWV755" s="456"/>
      <c r="CWW755" s="456"/>
      <c r="CWX755" s="456"/>
      <c r="CWY755" s="456"/>
      <c r="CWZ755" s="456"/>
      <c r="CXA755" s="456"/>
      <c r="CXB755" s="456"/>
      <c r="CXC755" s="456"/>
      <c r="CXD755" s="456"/>
      <c r="CXE755" s="456"/>
      <c r="CXF755" s="456"/>
      <c r="CXG755" s="456"/>
      <c r="CXH755" s="456"/>
      <c r="CXI755" s="456"/>
      <c r="CXJ755" s="456"/>
      <c r="CXK755" s="456"/>
      <c r="CXL755" s="456"/>
      <c r="CXM755" s="456"/>
      <c r="CXN755" s="456"/>
      <c r="CXO755" s="456"/>
      <c r="CXP755" s="456"/>
      <c r="CXQ755" s="456"/>
      <c r="CXR755" s="456"/>
      <c r="CXS755" s="456"/>
      <c r="CXT755" s="456"/>
      <c r="CXU755" s="456"/>
      <c r="CXV755" s="456"/>
      <c r="CXW755" s="456"/>
      <c r="CXX755" s="456"/>
      <c r="CXY755" s="456"/>
      <c r="CXZ755" s="456"/>
      <c r="CYA755" s="456"/>
      <c r="CYB755" s="456"/>
      <c r="CYC755" s="456"/>
      <c r="CYD755" s="456"/>
      <c r="CYE755" s="456"/>
      <c r="CYF755" s="456"/>
      <c r="CYG755" s="456"/>
      <c r="CYH755" s="456"/>
      <c r="CYI755" s="456"/>
      <c r="CYJ755" s="456"/>
      <c r="CYK755" s="456"/>
      <c r="CYL755" s="456"/>
      <c r="CYM755" s="456"/>
      <c r="CYN755" s="456"/>
      <c r="CYO755" s="456"/>
      <c r="CYP755" s="456"/>
      <c r="CYQ755" s="456"/>
      <c r="CYR755" s="456"/>
      <c r="CYS755" s="456"/>
      <c r="CYT755" s="456"/>
      <c r="CYU755" s="456"/>
      <c r="CYV755" s="456"/>
      <c r="CYW755" s="456"/>
      <c r="CYX755" s="456"/>
      <c r="CYY755" s="456"/>
      <c r="CYZ755" s="456"/>
      <c r="CZA755" s="456"/>
      <c r="CZB755" s="456"/>
      <c r="CZC755" s="456"/>
      <c r="CZD755" s="456"/>
      <c r="CZE755" s="456"/>
      <c r="CZF755" s="456"/>
      <c r="CZG755" s="456"/>
      <c r="CZH755" s="456"/>
      <c r="CZI755" s="456"/>
      <c r="CZJ755" s="456"/>
      <c r="CZK755" s="456"/>
      <c r="CZL755" s="456"/>
      <c r="CZM755" s="456"/>
      <c r="CZN755" s="456"/>
      <c r="CZO755" s="456"/>
      <c r="CZP755" s="456"/>
      <c r="CZQ755" s="456"/>
      <c r="CZR755" s="456"/>
      <c r="CZS755" s="456"/>
      <c r="CZT755" s="456"/>
      <c r="CZU755" s="456"/>
      <c r="CZV755" s="456"/>
      <c r="CZW755" s="456"/>
      <c r="CZX755" s="456"/>
      <c r="CZY755" s="456"/>
      <c r="CZZ755" s="456"/>
      <c r="DAA755" s="456"/>
      <c r="DAB755" s="456"/>
      <c r="DAC755" s="456"/>
      <c r="DAD755" s="456"/>
      <c r="DAE755" s="456"/>
      <c r="DAF755" s="456"/>
      <c r="DAG755" s="456"/>
      <c r="DAH755" s="456"/>
      <c r="DAI755" s="456"/>
      <c r="DAJ755" s="456"/>
      <c r="DAK755" s="456"/>
      <c r="DAL755" s="456"/>
      <c r="DAM755" s="456"/>
      <c r="DAN755" s="456"/>
      <c r="DAO755" s="456"/>
      <c r="DAP755" s="456"/>
      <c r="DAQ755" s="456"/>
      <c r="DAR755" s="456"/>
      <c r="DAS755" s="456"/>
      <c r="DAT755" s="456"/>
      <c r="DAU755" s="456"/>
      <c r="DAV755" s="456"/>
      <c r="DAW755" s="456"/>
      <c r="DAX755" s="456"/>
      <c r="DAY755" s="456"/>
      <c r="DAZ755" s="456"/>
      <c r="DBA755" s="456"/>
      <c r="DBB755" s="456"/>
      <c r="DBC755" s="456"/>
      <c r="DBD755" s="456"/>
      <c r="DBE755" s="456"/>
      <c r="DBF755" s="456"/>
      <c r="DBG755" s="456"/>
      <c r="DBH755" s="456"/>
      <c r="DBI755" s="456"/>
      <c r="DBJ755" s="456"/>
      <c r="DBK755" s="456"/>
      <c r="DBL755" s="456"/>
      <c r="DBM755" s="456"/>
      <c r="DBN755" s="456"/>
      <c r="DBO755" s="456"/>
      <c r="DBP755" s="456"/>
      <c r="DBQ755" s="456"/>
      <c r="DBR755" s="456"/>
      <c r="DBS755" s="456"/>
      <c r="DBT755" s="456"/>
      <c r="DBU755" s="456"/>
      <c r="DBV755" s="456"/>
      <c r="DBW755" s="456"/>
      <c r="DBX755" s="456"/>
      <c r="DBY755" s="456"/>
      <c r="DBZ755" s="456"/>
      <c r="DCA755" s="456"/>
      <c r="DCB755" s="456"/>
      <c r="DCC755" s="456"/>
      <c r="DCD755" s="456"/>
      <c r="DCE755" s="456"/>
      <c r="DCF755" s="456"/>
      <c r="DCG755" s="456"/>
      <c r="DCH755" s="456"/>
      <c r="DCI755" s="456"/>
      <c r="DCJ755" s="456"/>
      <c r="DCK755" s="456"/>
      <c r="DCL755" s="456"/>
      <c r="DCM755" s="456"/>
      <c r="DCN755" s="456"/>
      <c r="DCO755" s="456"/>
      <c r="DCP755" s="456"/>
      <c r="DCQ755" s="456"/>
      <c r="DCR755" s="456"/>
      <c r="DCS755" s="456"/>
      <c r="DCT755" s="456"/>
      <c r="DCU755" s="456"/>
      <c r="DCV755" s="456"/>
      <c r="DCW755" s="456"/>
      <c r="DCX755" s="456"/>
      <c r="DCY755" s="456"/>
      <c r="DCZ755" s="456"/>
      <c r="DDA755" s="456"/>
      <c r="DDB755" s="456"/>
      <c r="DDC755" s="456"/>
      <c r="DDD755" s="456"/>
      <c r="DDE755" s="456"/>
      <c r="DDF755" s="456"/>
      <c r="DDG755" s="456"/>
      <c r="DDH755" s="456"/>
      <c r="DDI755" s="456"/>
      <c r="DDJ755" s="456"/>
      <c r="DDK755" s="456"/>
      <c r="DDL755" s="456"/>
      <c r="DDM755" s="456"/>
      <c r="DDN755" s="456"/>
      <c r="DDO755" s="456"/>
      <c r="DDP755" s="456"/>
      <c r="DDQ755" s="456"/>
      <c r="DDR755" s="456"/>
      <c r="DDS755" s="456"/>
      <c r="DDT755" s="456"/>
      <c r="DDU755" s="456"/>
      <c r="DDV755" s="456"/>
      <c r="DDW755" s="456"/>
      <c r="DDX755" s="456"/>
      <c r="DDY755" s="456"/>
      <c r="DDZ755" s="456"/>
      <c r="DEA755" s="456"/>
      <c r="DEB755" s="456"/>
      <c r="DEC755" s="456"/>
      <c r="DED755" s="456"/>
      <c r="DEE755" s="456"/>
      <c r="DEF755" s="456"/>
      <c r="DEG755" s="456"/>
      <c r="DEH755" s="456"/>
      <c r="DEI755" s="456"/>
      <c r="DEJ755" s="456"/>
      <c r="DEK755" s="456"/>
      <c r="DEL755" s="456"/>
      <c r="DEM755" s="456"/>
      <c r="DEN755" s="456"/>
      <c r="DEO755" s="456"/>
      <c r="DEP755" s="456"/>
      <c r="DEQ755" s="456"/>
      <c r="DER755" s="456"/>
      <c r="DES755" s="456"/>
      <c r="DET755" s="456"/>
      <c r="DEU755" s="456"/>
      <c r="DEV755" s="456"/>
      <c r="DEW755" s="456"/>
      <c r="DEX755" s="456"/>
      <c r="DEY755" s="456"/>
      <c r="DEZ755" s="456"/>
      <c r="DFA755" s="456"/>
      <c r="DFB755" s="456"/>
      <c r="DFC755" s="456"/>
      <c r="DFD755" s="456"/>
      <c r="DFE755" s="456"/>
      <c r="DFF755" s="456"/>
      <c r="DFG755" s="456"/>
      <c r="DFH755" s="456"/>
      <c r="DFI755" s="456"/>
      <c r="DFJ755" s="456"/>
      <c r="DFK755" s="456"/>
      <c r="DFL755" s="456"/>
      <c r="DFM755" s="456"/>
      <c r="DFN755" s="456"/>
      <c r="DFO755" s="456"/>
      <c r="DFP755" s="456"/>
      <c r="DFQ755" s="456"/>
      <c r="DFR755" s="456"/>
      <c r="DFS755" s="456"/>
      <c r="DFT755" s="456"/>
      <c r="DFU755" s="456"/>
      <c r="DFV755" s="456"/>
      <c r="DFW755" s="456"/>
      <c r="DFX755" s="456"/>
      <c r="DFY755" s="456"/>
      <c r="DFZ755" s="456"/>
      <c r="DGA755" s="456"/>
      <c r="DGB755" s="456"/>
      <c r="DGC755" s="456"/>
      <c r="DGD755" s="456"/>
      <c r="DGE755" s="456"/>
      <c r="DGF755" s="456"/>
      <c r="DGG755" s="456"/>
      <c r="DGH755" s="456"/>
      <c r="DGI755" s="456"/>
      <c r="DGJ755" s="456"/>
      <c r="DGK755" s="456"/>
      <c r="DGL755" s="456"/>
      <c r="DGM755" s="456"/>
      <c r="DGN755" s="456"/>
      <c r="DGO755" s="456"/>
      <c r="DGP755" s="456"/>
      <c r="DGQ755" s="456"/>
      <c r="DGR755" s="456"/>
      <c r="DGS755" s="456"/>
      <c r="DGT755" s="456"/>
      <c r="DGU755" s="456"/>
      <c r="DGV755" s="456"/>
      <c r="DGW755" s="456"/>
      <c r="DGX755" s="456"/>
      <c r="DGY755" s="456"/>
      <c r="DGZ755" s="456"/>
      <c r="DHA755" s="456"/>
      <c r="DHB755" s="456"/>
      <c r="DHC755" s="456"/>
      <c r="DHD755" s="456"/>
      <c r="DHE755" s="456"/>
      <c r="DHF755" s="456"/>
      <c r="DHG755" s="456"/>
      <c r="DHH755" s="456"/>
      <c r="DHI755" s="456"/>
      <c r="DHJ755" s="456"/>
      <c r="DHK755" s="456"/>
      <c r="DHL755" s="456"/>
      <c r="DHM755" s="456"/>
      <c r="DHN755" s="456"/>
      <c r="DHO755" s="456"/>
      <c r="DHP755" s="456"/>
      <c r="DHQ755" s="456"/>
      <c r="DHR755" s="456"/>
      <c r="DHS755" s="456"/>
      <c r="DHT755" s="456"/>
      <c r="DHU755" s="456"/>
      <c r="DHV755" s="456"/>
      <c r="DHW755" s="456"/>
      <c r="DHX755" s="456"/>
      <c r="DHY755" s="456"/>
      <c r="DHZ755" s="456"/>
      <c r="DIA755" s="456"/>
      <c r="DIB755" s="456"/>
      <c r="DIC755" s="456"/>
      <c r="DID755" s="456"/>
      <c r="DIE755" s="456"/>
      <c r="DIF755" s="456"/>
      <c r="DIG755" s="456"/>
      <c r="DIH755" s="456"/>
      <c r="DII755" s="456"/>
      <c r="DIJ755" s="456"/>
      <c r="DIK755" s="456"/>
      <c r="DIL755" s="456"/>
      <c r="DIM755" s="456"/>
      <c r="DIN755" s="456"/>
      <c r="DIO755" s="456"/>
      <c r="DIP755" s="456"/>
      <c r="DIQ755" s="456"/>
      <c r="DIR755" s="456"/>
      <c r="DIS755" s="456"/>
      <c r="DIT755" s="456"/>
      <c r="DIU755" s="456"/>
      <c r="DIV755" s="456"/>
      <c r="DIW755" s="456"/>
      <c r="DIX755" s="456"/>
      <c r="DIY755" s="456"/>
      <c r="DIZ755" s="456"/>
      <c r="DJA755" s="456"/>
      <c r="DJB755" s="456"/>
      <c r="DJC755" s="456"/>
      <c r="DJD755" s="456"/>
      <c r="DJE755" s="456"/>
      <c r="DJF755" s="456"/>
      <c r="DJG755" s="456"/>
      <c r="DJH755" s="456"/>
      <c r="DJI755" s="456"/>
      <c r="DJJ755" s="456"/>
      <c r="DJK755" s="456"/>
      <c r="DJL755" s="456"/>
      <c r="DJM755" s="456"/>
      <c r="DJN755" s="456"/>
      <c r="DJO755" s="456"/>
      <c r="DJP755" s="456"/>
      <c r="DJQ755" s="456"/>
      <c r="DJR755" s="456"/>
      <c r="DJS755" s="456"/>
      <c r="DJT755" s="456"/>
      <c r="DJU755" s="456"/>
      <c r="DJV755" s="456"/>
      <c r="DJW755" s="456"/>
      <c r="DJX755" s="456"/>
      <c r="DJY755" s="456"/>
      <c r="DJZ755" s="456"/>
      <c r="DKA755" s="456"/>
      <c r="DKB755" s="456"/>
      <c r="DKC755" s="456"/>
      <c r="DKD755" s="456"/>
      <c r="DKE755" s="456"/>
      <c r="DKF755" s="456"/>
      <c r="DKG755" s="456"/>
      <c r="DKH755" s="456"/>
      <c r="DKI755" s="456"/>
      <c r="DKJ755" s="456"/>
      <c r="DKK755" s="456"/>
      <c r="DKL755" s="456"/>
      <c r="DKM755" s="456"/>
      <c r="DKN755" s="456"/>
      <c r="DKO755" s="456"/>
      <c r="DKP755" s="456"/>
      <c r="DKQ755" s="456"/>
      <c r="DKR755" s="456"/>
      <c r="DKS755" s="456"/>
      <c r="DKT755" s="456"/>
      <c r="DKU755" s="456"/>
      <c r="DKV755" s="456"/>
      <c r="DKW755" s="456"/>
      <c r="DKX755" s="456"/>
      <c r="DKY755" s="456"/>
      <c r="DKZ755" s="456"/>
      <c r="DLA755" s="456"/>
      <c r="DLB755" s="456"/>
      <c r="DLC755" s="456"/>
      <c r="DLD755" s="456"/>
      <c r="DLE755" s="456"/>
      <c r="DLF755" s="456"/>
      <c r="DLG755" s="456"/>
      <c r="DLH755" s="456"/>
      <c r="DLI755" s="456"/>
      <c r="DLJ755" s="456"/>
      <c r="DLK755" s="456"/>
      <c r="DLL755" s="456"/>
      <c r="DLM755" s="456"/>
      <c r="DLN755" s="456"/>
      <c r="DLO755" s="456"/>
      <c r="DLP755" s="456"/>
      <c r="DLQ755" s="456"/>
      <c r="DLR755" s="456"/>
      <c r="DLS755" s="456"/>
      <c r="DLT755" s="456"/>
      <c r="DLU755" s="456"/>
      <c r="DLV755" s="456"/>
      <c r="DLW755" s="456"/>
      <c r="DLX755" s="456"/>
      <c r="DLY755" s="456"/>
      <c r="DLZ755" s="456"/>
      <c r="DMA755" s="456"/>
      <c r="DMB755" s="456"/>
      <c r="DMC755" s="456"/>
      <c r="DMD755" s="456"/>
      <c r="DME755" s="456"/>
      <c r="DMF755" s="456"/>
      <c r="DMG755" s="456"/>
      <c r="DMH755" s="456"/>
      <c r="DMI755" s="456"/>
      <c r="DMJ755" s="456"/>
      <c r="DMK755" s="456"/>
      <c r="DML755" s="456"/>
      <c r="DMM755" s="456"/>
      <c r="DMN755" s="456"/>
      <c r="DMO755" s="456"/>
      <c r="DMP755" s="456"/>
      <c r="DMQ755" s="456"/>
      <c r="DMR755" s="456"/>
      <c r="DMS755" s="456"/>
      <c r="DMT755" s="456"/>
      <c r="DMU755" s="456"/>
      <c r="DMV755" s="456"/>
      <c r="DMW755" s="456"/>
      <c r="DMX755" s="456"/>
      <c r="DMY755" s="456"/>
      <c r="DMZ755" s="456"/>
      <c r="DNA755" s="456"/>
      <c r="DNB755" s="456"/>
      <c r="DNC755" s="456"/>
      <c r="DND755" s="456"/>
      <c r="DNE755" s="456"/>
      <c r="DNF755" s="456"/>
      <c r="DNG755" s="456"/>
      <c r="DNH755" s="456"/>
      <c r="DNI755" s="456"/>
      <c r="DNJ755" s="456"/>
      <c r="DNK755" s="456"/>
      <c r="DNL755" s="456"/>
      <c r="DNM755" s="456"/>
      <c r="DNN755" s="456"/>
      <c r="DNO755" s="456"/>
      <c r="DNP755" s="456"/>
      <c r="DNQ755" s="456"/>
      <c r="DNR755" s="456"/>
      <c r="DNS755" s="456"/>
      <c r="DNT755" s="456"/>
      <c r="DNU755" s="456"/>
      <c r="DNV755" s="456"/>
      <c r="DNW755" s="456"/>
      <c r="DNX755" s="456"/>
      <c r="DNY755" s="456"/>
      <c r="DNZ755" s="456"/>
      <c r="DOA755" s="456"/>
      <c r="DOB755" s="456"/>
      <c r="DOC755" s="456"/>
      <c r="DOD755" s="456"/>
      <c r="DOE755" s="456"/>
      <c r="DOF755" s="456"/>
      <c r="DOG755" s="456"/>
      <c r="DOH755" s="456"/>
      <c r="DOI755" s="456"/>
      <c r="DOJ755" s="456"/>
      <c r="DOK755" s="456"/>
      <c r="DOL755" s="456"/>
      <c r="DOM755" s="456"/>
      <c r="DON755" s="456"/>
      <c r="DOO755" s="456"/>
      <c r="DOP755" s="456"/>
      <c r="DOQ755" s="456"/>
      <c r="DOR755" s="456"/>
      <c r="DOS755" s="456"/>
      <c r="DOT755" s="456"/>
      <c r="DOU755" s="456"/>
      <c r="DOV755" s="456"/>
      <c r="DOW755" s="456"/>
      <c r="DOX755" s="456"/>
      <c r="DOY755" s="456"/>
      <c r="DOZ755" s="456"/>
      <c r="DPA755" s="456"/>
      <c r="DPB755" s="456"/>
      <c r="DPC755" s="456"/>
      <c r="DPD755" s="456"/>
      <c r="DPE755" s="456"/>
      <c r="DPF755" s="456"/>
      <c r="DPG755" s="456"/>
      <c r="DPH755" s="456"/>
      <c r="DPI755" s="456"/>
      <c r="DPJ755" s="456"/>
      <c r="DPK755" s="456"/>
      <c r="DPL755" s="456"/>
      <c r="DPM755" s="456"/>
      <c r="DPN755" s="456"/>
      <c r="DPO755" s="456"/>
      <c r="DPP755" s="456"/>
      <c r="DPQ755" s="456"/>
      <c r="DPR755" s="456"/>
      <c r="DPS755" s="456"/>
      <c r="DPT755" s="456"/>
      <c r="DPU755" s="456"/>
      <c r="DPV755" s="456"/>
      <c r="DPW755" s="456"/>
      <c r="DPX755" s="456"/>
      <c r="DPY755" s="456"/>
      <c r="DPZ755" s="456"/>
      <c r="DQA755" s="456"/>
      <c r="DQB755" s="456"/>
      <c r="DQC755" s="456"/>
      <c r="DQD755" s="456"/>
      <c r="DQE755" s="456"/>
      <c r="DQF755" s="456"/>
      <c r="DQG755" s="456"/>
      <c r="DQH755" s="456"/>
      <c r="DQI755" s="456"/>
      <c r="DQJ755" s="456"/>
      <c r="DQK755" s="456"/>
      <c r="DQL755" s="456"/>
      <c r="DQM755" s="456"/>
      <c r="DQN755" s="456"/>
      <c r="DQO755" s="456"/>
      <c r="DQP755" s="456"/>
      <c r="DQQ755" s="456"/>
      <c r="DQR755" s="456"/>
      <c r="DQS755" s="456"/>
      <c r="DQT755" s="456"/>
      <c r="DQU755" s="456"/>
      <c r="DQV755" s="456"/>
      <c r="DQW755" s="456"/>
      <c r="DQX755" s="456"/>
      <c r="DQY755" s="456"/>
      <c r="DQZ755" s="456"/>
      <c r="DRA755" s="456"/>
      <c r="DRB755" s="456"/>
      <c r="DRC755" s="456"/>
      <c r="DRD755" s="456"/>
      <c r="DRE755" s="456"/>
      <c r="DRF755" s="456"/>
      <c r="DRG755" s="456"/>
      <c r="DRH755" s="456"/>
      <c r="DRI755" s="456"/>
      <c r="DRJ755" s="456"/>
      <c r="DRK755" s="456"/>
      <c r="DRL755" s="456"/>
      <c r="DRM755" s="456"/>
      <c r="DRN755" s="456"/>
      <c r="DRO755" s="456"/>
      <c r="DRP755" s="456"/>
      <c r="DRQ755" s="456"/>
      <c r="DRR755" s="456"/>
      <c r="DRS755" s="456"/>
      <c r="DRT755" s="456"/>
      <c r="DRU755" s="456"/>
      <c r="DRV755" s="456"/>
      <c r="DRW755" s="456"/>
      <c r="DRX755" s="456"/>
      <c r="DRY755" s="456"/>
      <c r="DRZ755" s="456"/>
      <c r="DSA755" s="456"/>
      <c r="DSB755" s="456"/>
      <c r="DSC755" s="456"/>
      <c r="DSD755" s="456"/>
      <c r="DSE755" s="456"/>
      <c r="DSF755" s="456"/>
      <c r="DSG755" s="456"/>
      <c r="DSH755" s="456"/>
      <c r="DSI755" s="456"/>
      <c r="DSJ755" s="456"/>
      <c r="DSK755" s="456"/>
      <c r="DSL755" s="456"/>
      <c r="DSM755" s="456"/>
      <c r="DSN755" s="456"/>
      <c r="DSO755" s="456"/>
      <c r="DSP755" s="456"/>
      <c r="DSQ755" s="456"/>
      <c r="DSR755" s="456"/>
      <c r="DSS755" s="456"/>
      <c r="DST755" s="456"/>
      <c r="DSU755" s="456"/>
      <c r="DSV755" s="456"/>
      <c r="DSW755" s="456"/>
      <c r="DSX755" s="456"/>
      <c r="DSY755" s="456"/>
      <c r="DSZ755" s="456"/>
      <c r="DTA755" s="456"/>
      <c r="DTB755" s="456"/>
      <c r="DTC755" s="456"/>
      <c r="DTD755" s="456"/>
      <c r="DTE755" s="456"/>
      <c r="DTF755" s="456"/>
      <c r="DTG755" s="456"/>
      <c r="DTH755" s="456"/>
      <c r="DTI755" s="456"/>
      <c r="DTJ755" s="456"/>
      <c r="DTK755" s="456"/>
      <c r="DTL755" s="456"/>
      <c r="DTM755" s="456"/>
      <c r="DTN755" s="456"/>
      <c r="DTO755" s="456"/>
      <c r="DTP755" s="456"/>
      <c r="DTQ755" s="456"/>
      <c r="DTR755" s="456"/>
      <c r="DTS755" s="456"/>
      <c r="DTT755" s="456"/>
      <c r="DTU755" s="456"/>
      <c r="DTV755" s="456"/>
      <c r="DTW755" s="456"/>
      <c r="DTX755" s="456"/>
      <c r="DTY755" s="456"/>
      <c r="DTZ755" s="456"/>
      <c r="DUA755" s="456"/>
      <c r="DUB755" s="456"/>
      <c r="DUC755" s="456"/>
      <c r="DUD755" s="456"/>
      <c r="DUE755" s="456"/>
      <c r="DUF755" s="456"/>
      <c r="DUG755" s="456"/>
      <c r="DUH755" s="456"/>
      <c r="DUI755" s="456"/>
      <c r="DUJ755" s="456"/>
      <c r="DUK755" s="456"/>
      <c r="DUL755" s="456"/>
      <c r="DUM755" s="456"/>
      <c r="DUN755" s="456"/>
      <c r="DUO755" s="456"/>
      <c r="DUP755" s="456"/>
      <c r="DUQ755" s="456"/>
      <c r="DUR755" s="456"/>
      <c r="DUS755" s="456"/>
      <c r="DUT755" s="456"/>
      <c r="DUU755" s="456"/>
      <c r="DUV755" s="456"/>
      <c r="DUW755" s="456"/>
      <c r="DUX755" s="456"/>
      <c r="DUY755" s="456"/>
      <c r="DUZ755" s="456"/>
      <c r="DVA755" s="456"/>
      <c r="DVB755" s="456"/>
      <c r="DVC755" s="456"/>
      <c r="DVD755" s="456"/>
      <c r="DVE755" s="456"/>
      <c r="DVF755" s="456"/>
      <c r="DVG755" s="456"/>
      <c r="DVH755" s="456"/>
      <c r="DVI755" s="456"/>
      <c r="DVJ755" s="456"/>
      <c r="DVK755" s="456"/>
      <c r="DVL755" s="456"/>
      <c r="DVM755" s="456"/>
      <c r="DVN755" s="456"/>
      <c r="DVO755" s="456"/>
      <c r="DVP755" s="456"/>
      <c r="DVQ755" s="456"/>
      <c r="DVR755" s="456"/>
      <c r="DVS755" s="456"/>
      <c r="DVT755" s="456"/>
      <c r="DVU755" s="456"/>
      <c r="DVV755" s="456"/>
      <c r="DVW755" s="456"/>
      <c r="DVX755" s="456"/>
      <c r="DVY755" s="456"/>
      <c r="DVZ755" s="456"/>
      <c r="DWA755" s="456"/>
      <c r="DWB755" s="456"/>
      <c r="DWC755" s="456"/>
      <c r="DWD755" s="456"/>
      <c r="DWE755" s="456"/>
      <c r="DWF755" s="456"/>
      <c r="DWG755" s="456"/>
      <c r="DWH755" s="456"/>
      <c r="DWI755" s="456"/>
      <c r="DWJ755" s="456"/>
      <c r="DWK755" s="456"/>
      <c r="DWL755" s="456"/>
      <c r="DWM755" s="456"/>
      <c r="DWN755" s="456"/>
      <c r="DWO755" s="456"/>
      <c r="DWP755" s="456"/>
      <c r="DWQ755" s="456"/>
      <c r="DWR755" s="456"/>
      <c r="DWS755" s="456"/>
      <c r="DWT755" s="456"/>
      <c r="DWU755" s="456"/>
      <c r="DWV755" s="456"/>
      <c r="DWW755" s="456"/>
      <c r="DWX755" s="456"/>
      <c r="DWY755" s="456"/>
      <c r="DWZ755" s="456"/>
      <c r="DXA755" s="456"/>
      <c r="DXB755" s="456"/>
      <c r="DXC755" s="456"/>
      <c r="DXD755" s="456"/>
      <c r="DXE755" s="456"/>
      <c r="DXF755" s="456"/>
      <c r="DXG755" s="456"/>
      <c r="DXH755" s="456"/>
      <c r="DXI755" s="456"/>
      <c r="DXJ755" s="456"/>
      <c r="DXK755" s="456"/>
      <c r="DXL755" s="456"/>
      <c r="DXM755" s="456"/>
      <c r="DXN755" s="456"/>
      <c r="DXO755" s="456"/>
      <c r="DXP755" s="456"/>
      <c r="DXQ755" s="456"/>
      <c r="DXR755" s="456"/>
      <c r="DXS755" s="456"/>
      <c r="DXT755" s="456"/>
      <c r="DXU755" s="456"/>
      <c r="DXV755" s="456"/>
      <c r="DXW755" s="456"/>
      <c r="DXX755" s="456"/>
      <c r="DXY755" s="456"/>
      <c r="DXZ755" s="456"/>
      <c r="DYA755" s="456"/>
      <c r="DYB755" s="456"/>
      <c r="DYC755" s="456"/>
      <c r="DYD755" s="456"/>
      <c r="DYE755" s="456"/>
      <c r="DYF755" s="456"/>
      <c r="DYG755" s="456"/>
      <c r="DYH755" s="456"/>
      <c r="DYI755" s="456"/>
      <c r="DYJ755" s="456"/>
      <c r="DYK755" s="456"/>
      <c r="DYL755" s="456"/>
      <c r="DYM755" s="456"/>
      <c r="DYN755" s="456"/>
      <c r="DYO755" s="456"/>
      <c r="DYP755" s="456"/>
      <c r="DYQ755" s="456"/>
      <c r="DYR755" s="456"/>
      <c r="DYS755" s="456"/>
      <c r="DYT755" s="456"/>
      <c r="DYU755" s="456"/>
      <c r="DYV755" s="456"/>
      <c r="DYW755" s="456"/>
      <c r="DYX755" s="456"/>
      <c r="DYY755" s="456"/>
      <c r="DYZ755" s="456"/>
      <c r="DZA755" s="456"/>
      <c r="DZB755" s="456"/>
      <c r="DZC755" s="456"/>
      <c r="DZD755" s="456"/>
      <c r="DZE755" s="456"/>
      <c r="DZF755" s="456"/>
      <c r="DZG755" s="456"/>
      <c r="DZH755" s="456"/>
      <c r="DZI755" s="456"/>
      <c r="DZJ755" s="456"/>
      <c r="DZK755" s="456"/>
      <c r="DZL755" s="456"/>
      <c r="DZM755" s="456"/>
      <c r="DZN755" s="456"/>
      <c r="DZO755" s="456"/>
      <c r="DZP755" s="456"/>
      <c r="DZQ755" s="456"/>
      <c r="DZR755" s="456"/>
      <c r="DZS755" s="456"/>
      <c r="DZT755" s="456"/>
      <c r="DZU755" s="456"/>
      <c r="DZV755" s="456"/>
      <c r="DZW755" s="456"/>
      <c r="DZX755" s="456"/>
      <c r="DZY755" s="456"/>
      <c r="DZZ755" s="456"/>
      <c r="EAA755" s="456"/>
      <c r="EAB755" s="456"/>
      <c r="EAC755" s="456"/>
      <c r="EAD755" s="456"/>
      <c r="EAE755" s="456"/>
      <c r="EAF755" s="456"/>
      <c r="EAG755" s="456"/>
      <c r="EAH755" s="456"/>
      <c r="EAI755" s="456"/>
      <c r="EAJ755" s="456"/>
      <c r="EAK755" s="456"/>
      <c r="EAL755" s="456"/>
      <c r="EAM755" s="456"/>
      <c r="EAN755" s="456"/>
      <c r="EAO755" s="456"/>
      <c r="EAP755" s="456"/>
      <c r="EAQ755" s="456"/>
      <c r="EAR755" s="456"/>
      <c r="EAS755" s="456"/>
      <c r="EAT755" s="456"/>
      <c r="EAU755" s="456"/>
      <c r="EAV755" s="456"/>
      <c r="EAW755" s="456"/>
      <c r="EAX755" s="456"/>
      <c r="EAY755" s="456"/>
      <c r="EAZ755" s="456"/>
      <c r="EBA755" s="456"/>
      <c r="EBB755" s="456"/>
      <c r="EBC755" s="456"/>
      <c r="EBD755" s="456"/>
      <c r="EBE755" s="456"/>
      <c r="EBF755" s="456"/>
      <c r="EBG755" s="456"/>
      <c r="EBH755" s="456"/>
      <c r="EBI755" s="456"/>
      <c r="EBJ755" s="456"/>
      <c r="EBK755" s="456"/>
      <c r="EBL755" s="456"/>
      <c r="EBM755" s="456"/>
      <c r="EBN755" s="456"/>
      <c r="EBO755" s="456"/>
      <c r="EBP755" s="456"/>
      <c r="EBQ755" s="456"/>
      <c r="EBR755" s="456"/>
      <c r="EBS755" s="456"/>
      <c r="EBT755" s="456"/>
      <c r="EBU755" s="456"/>
      <c r="EBV755" s="456"/>
      <c r="EBW755" s="456"/>
      <c r="EBX755" s="456"/>
      <c r="EBY755" s="456"/>
      <c r="EBZ755" s="456"/>
      <c r="ECA755" s="456"/>
      <c r="ECB755" s="456"/>
      <c r="ECC755" s="456"/>
      <c r="ECD755" s="456"/>
      <c r="ECE755" s="456"/>
      <c r="ECF755" s="456"/>
      <c r="ECG755" s="456"/>
      <c r="ECH755" s="456"/>
      <c r="ECI755" s="456"/>
      <c r="ECJ755" s="456"/>
      <c r="ECK755" s="456"/>
      <c r="ECL755" s="456"/>
      <c r="ECM755" s="456"/>
      <c r="ECN755" s="456"/>
      <c r="ECO755" s="456"/>
      <c r="ECP755" s="456"/>
      <c r="ECQ755" s="456"/>
      <c r="ECR755" s="456"/>
      <c r="ECS755" s="456"/>
      <c r="ECT755" s="456"/>
      <c r="ECU755" s="456"/>
      <c r="ECV755" s="456"/>
      <c r="ECW755" s="456"/>
      <c r="ECX755" s="456"/>
      <c r="ECY755" s="456"/>
      <c r="ECZ755" s="456"/>
      <c r="EDA755" s="456"/>
      <c r="EDB755" s="456"/>
      <c r="EDC755" s="456"/>
      <c r="EDD755" s="456"/>
      <c r="EDE755" s="456"/>
      <c r="EDF755" s="456"/>
      <c r="EDG755" s="456"/>
      <c r="EDH755" s="456"/>
      <c r="EDI755" s="456"/>
      <c r="EDJ755" s="456"/>
      <c r="EDK755" s="456"/>
      <c r="EDL755" s="456"/>
      <c r="EDM755" s="456"/>
      <c r="EDN755" s="456"/>
      <c r="EDO755" s="456"/>
      <c r="EDP755" s="456"/>
      <c r="EDQ755" s="456"/>
      <c r="EDR755" s="456"/>
      <c r="EDS755" s="456"/>
      <c r="EDT755" s="456"/>
      <c r="EDU755" s="456"/>
      <c r="EDV755" s="456"/>
      <c r="EDW755" s="456"/>
      <c r="EDX755" s="456"/>
      <c r="EDY755" s="456"/>
      <c r="EDZ755" s="456"/>
      <c r="EEA755" s="456"/>
      <c r="EEB755" s="456"/>
      <c r="EEC755" s="456"/>
      <c r="EED755" s="456"/>
      <c r="EEE755" s="456"/>
      <c r="EEF755" s="456"/>
      <c r="EEG755" s="456"/>
      <c r="EEH755" s="456"/>
      <c r="EEI755" s="456"/>
      <c r="EEJ755" s="456"/>
      <c r="EEK755" s="456"/>
      <c r="EEL755" s="456"/>
      <c r="EEM755" s="456"/>
      <c r="EEN755" s="456"/>
      <c r="EEO755" s="456"/>
      <c r="EEP755" s="456"/>
      <c r="EEQ755" s="456"/>
      <c r="EER755" s="456"/>
      <c r="EES755" s="456"/>
      <c r="EET755" s="456"/>
      <c r="EEU755" s="456"/>
      <c r="EEV755" s="456"/>
      <c r="EEW755" s="456"/>
      <c r="EEX755" s="456"/>
      <c r="EEY755" s="456"/>
      <c r="EEZ755" s="456"/>
      <c r="EFA755" s="456"/>
      <c r="EFB755" s="456"/>
      <c r="EFC755" s="456"/>
      <c r="EFD755" s="456"/>
      <c r="EFE755" s="456"/>
      <c r="EFF755" s="456"/>
      <c r="EFG755" s="456"/>
      <c r="EFH755" s="456"/>
      <c r="EFI755" s="456"/>
      <c r="EFJ755" s="456"/>
      <c r="EFK755" s="456"/>
      <c r="EFL755" s="456"/>
      <c r="EFM755" s="456"/>
      <c r="EFN755" s="456"/>
      <c r="EFO755" s="456"/>
      <c r="EFP755" s="456"/>
      <c r="EFQ755" s="456"/>
      <c r="EFR755" s="456"/>
      <c r="EFS755" s="456"/>
      <c r="EFT755" s="456"/>
      <c r="EFU755" s="456"/>
      <c r="EFV755" s="456"/>
      <c r="EFW755" s="456"/>
      <c r="EFX755" s="456"/>
      <c r="EFY755" s="456"/>
      <c r="EFZ755" s="456"/>
      <c r="EGA755" s="456"/>
      <c r="EGB755" s="456"/>
      <c r="EGC755" s="456"/>
      <c r="EGD755" s="456"/>
      <c r="EGE755" s="456"/>
      <c r="EGF755" s="456"/>
      <c r="EGG755" s="456"/>
      <c r="EGH755" s="456"/>
      <c r="EGI755" s="456"/>
      <c r="EGJ755" s="456"/>
      <c r="EGK755" s="456"/>
      <c r="EGL755" s="456"/>
      <c r="EGM755" s="456"/>
      <c r="EGN755" s="456"/>
      <c r="EGO755" s="456"/>
      <c r="EGP755" s="456"/>
      <c r="EGQ755" s="456"/>
      <c r="EGR755" s="456"/>
      <c r="EGS755" s="456"/>
      <c r="EGT755" s="456"/>
      <c r="EGU755" s="456"/>
      <c r="EGV755" s="456"/>
      <c r="EGW755" s="456"/>
      <c r="EGX755" s="456"/>
      <c r="EGY755" s="456"/>
      <c r="EGZ755" s="456"/>
      <c r="EHA755" s="456"/>
      <c r="EHB755" s="456"/>
      <c r="EHC755" s="456"/>
      <c r="EHD755" s="456"/>
      <c r="EHE755" s="456"/>
      <c r="EHF755" s="456"/>
      <c r="EHG755" s="456"/>
      <c r="EHH755" s="456"/>
      <c r="EHI755" s="456"/>
      <c r="EHJ755" s="456"/>
      <c r="EHK755" s="456"/>
      <c r="EHL755" s="456"/>
      <c r="EHM755" s="456"/>
      <c r="EHN755" s="456"/>
      <c r="EHO755" s="456"/>
      <c r="EHP755" s="456"/>
      <c r="EHQ755" s="456"/>
      <c r="EHR755" s="456"/>
      <c r="EHS755" s="456"/>
      <c r="EHT755" s="456"/>
      <c r="EHU755" s="456"/>
      <c r="EHV755" s="456"/>
      <c r="EHW755" s="456"/>
      <c r="EHX755" s="456"/>
      <c r="EHY755" s="456"/>
      <c r="EHZ755" s="456"/>
      <c r="EIA755" s="456"/>
      <c r="EIB755" s="456"/>
      <c r="EIC755" s="456"/>
      <c r="EID755" s="456"/>
      <c r="EIE755" s="456"/>
      <c r="EIF755" s="456"/>
      <c r="EIG755" s="456"/>
      <c r="EIH755" s="456"/>
      <c r="EII755" s="456"/>
      <c r="EIJ755" s="456"/>
      <c r="EIK755" s="456"/>
      <c r="EIL755" s="456"/>
      <c r="EIM755" s="456"/>
      <c r="EIN755" s="456"/>
      <c r="EIO755" s="456"/>
      <c r="EIP755" s="456"/>
      <c r="EIQ755" s="456"/>
      <c r="EIR755" s="456"/>
      <c r="EIS755" s="456"/>
      <c r="EIT755" s="456"/>
      <c r="EIU755" s="456"/>
      <c r="EIV755" s="456"/>
      <c r="EIW755" s="456"/>
      <c r="EIX755" s="456"/>
      <c r="EIY755" s="456"/>
      <c r="EIZ755" s="456"/>
      <c r="EJA755" s="456"/>
      <c r="EJB755" s="456"/>
      <c r="EJC755" s="456"/>
      <c r="EJD755" s="456"/>
      <c r="EJE755" s="456"/>
      <c r="EJF755" s="456"/>
      <c r="EJG755" s="456"/>
      <c r="EJH755" s="456"/>
      <c r="EJI755" s="456"/>
      <c r="EJJ755" s="456"/>
      <c r="EJK755" s="456"/>
      <c r="EJL755" s="456"/>
      <c r="EJM755" s="456"/>
      <c r="EJN755" s="456"/>
      <c r="EJO755" s="456"/>
      <c r="EJP755" s="456"/>
      <c r="EJQ755" s="456"/>
      <c r="EJR755" s="456"/>
      <c r="EJS755" s="456"/>
      <c r="EJT755" s="456"/>
      <c r="EJU755" s="456"/>
      <c r="EJV755" s="456"/>
      <c r="EJW755" s="456"/>
      <c r="EJX755" s="456"/>
      <c r="EJY755" s="456"/>
      <c r="EJZ755" s="456"/>
      <c r="EKA755" s="456"/>
      <c r="EKB755" s="456"/>
      <c r="EKC755" s="456"/>
      <c r="EKD755" s="456"/>
      <c r="EKE755" s="456"/>
      <c r="EKF755" s="456"/>
      <c r="EKG755" s="456"/>
      <c r="EKH755" s="456"/>
      <c r="EKI755" s="456"/>
      <c r="EKJ755" s="456"/>
      <c r="EKK755" s="456"/>
      <c r="EKL755" s="456"/>
      <c r="EKM755" s="456"/>
      <c r="EKN755" s="456"/>
      <c r="EKO755" s="456"/>
      <c r="EKP755" s="456"/>
      <c r="EKQ755" s="456"/>
      <c r="EKR755" s="456"/>
      <c r="EKS755" s="456"/>
      <c r="EKT755" s="456"/>
      <c r="EKU755" s="456"/>
      <c r="EKV755" s="456"/>
      <c r="EKW755" s="456"/>
      <c r="EKX755" s="456"/>
      <c r="EKY755" s="456"/>
      <c r="EKZ755" s="456"/>
      <c r="ELA755" s="456"/>
      <c r="ELB755" s="456"/>
      <c r="ELC755" s="456"/>
      <c r="ELD755" s="456"/>
      <c r="ELE755" s="456"/>
      <c r="ELF755" s="456"/>
      <c r="ELG755" s="456"/>
      <c r="ELH755" s="456"/>
      <c r="ELI755" s="456"/>
      <c r="ELJ755" s="456"/>
      <c r="ELK755" s="456"/>
      <c r="ELL755" s="456"/>
      <c r="ELM755" s="456"/>
      <c r="ELN755" s="456"/>
      <c r="ELO755" s="456"/>
      <c r="ELP755" s="456"/>
      <c r="ELQ755" s="456"/>
      <c r="ELR755" s="456"/>
      <c r="ELS755" s="456"/>
      <c r="ELT755" s="456"/>
      <c r="ELU755" s="456"/>
      <c r="ELV755" s="456"/>
      <c r="ELW755" s="456"/>
      <c r="ELX755" s="456"/>
      <c r="ELY755" s="456"/>
      <c r="ELZ755" s="456"/>
      <c r="EMA755" s="456"/>
      <c r="EMB755" s="456"/>
      <c r="EMC755" s="456"/>
      <c r="EMD755" s="456"/>
      <c r="EME755" s="456"/>
      <c r="EMF755" s="456"/>
      <c r="EMG755" s="456"/>
      <c r="EMH755" s="456"/>
      <c r="EMI755" s="456"/>
      <c r="EMJ755" s="456"/>
      <c r="EMK755" s="456"/>
      <c r="EML755" s="456"/>
      <c r="EMM755" s="456"/>
      <c r="EMN755" s="456"/>
      <c r="EMO755" s="456"/>
      <c r="EMP755" s="456"/>
      <c r="EMQ755" s="456"/>
      <c r="EMR755" s="456"/>
      <c r="EMS755" s="456"/>
      <c r="EMT755" s="456"/>
      <c r="EMU755" s="456"/>
      <c r="EMV755" s="456"/>
      <c r="EMW755" s="456"/>
      <c r="EMX755" s="456"/>
      <c r="EMY755" s="456"/>
      <c r="EMZ755" s="456"/>
      <c r="ENA755" s="456"/>
      <c r="ENB755" s="456"/>
      <c r="ENC755" s="456"/>
      <c r="END755" s="456"/>
      <c r="ENE755" s="456"/>
      <c r="ENF755" s="456"/>
      <c r="ENG755" s="456"/>
      <c r="ENH755" s="456"/>
      <c r="ENI755" s="456"/>
      <c r="ENJ755" s="456"/>
      <c r="ENK755" s="456"/>
      <c r="ENL755" s="456"/>
      <c r="ENM755" s="456"/>
      <c r="ENN755" s="456"/>
      <c r="ENO755" s="456"/>
      <c r="ENP755" s="456"/>
      <c r="ENQ755" s="456"/>
      <c r="ENR755" s="456"/>
      <c r="ENS755" s="456"/>
      <c r="ENT755" s="456"/>
      <c r="ENU755" s="456"/>
      <c r="ENV755" s="456"/>
      <c r="ENW755" s="456"/>
      <c r="ENX755" s="456"/>
      <c r="ENY755" s="456"/>
      <c r="ENZ755" s="456"/>
      <c r="EOA755" s="456"/>
      <c r="EOB755" s="456"/>
      <c r="EOC755" s="456"/>
      <c r="EOD755" s="456"/>
      <c r="EOE755" s="456"/>
      <c r="EOF755" s="456"/>
      <c r="EOG755" s="456"/>
      <c r="EOH755" s="456"/>
      <c r="EOI755" s="456"/>
      <c r="EOJ755" s="456"/>
      <c r="EOK755" s="456"/>
      <c r="EOL755" s="456"/>
      <c r="EOM755" s="456"/>
      <c r="EON755" s="456"/>
      <c r="EOO755" s="456"/>
      <c r="EOP755" s="456"/>
      <c r="EOQ755" s="456"/>
      <c r="EOR755" s="456"/>
      <c r="EOS755" s="456"/>
      <c r="EOT755" s="456"/>
      <c r="EOU755" s="456"/>
      <c r="EOV755" s="456"/>
      <c r="EOW755" s="456"/>
      <c r="EOX755" s="456"/>
      <c r="EOY755" s="456"/>
      <c r="EOZ755" s="456"/>
      <c r="EPA755" s="456"/>
      <c r="EPB755" s="456"/>
      <c r="EPC755" s="456"/>
      <c r="EPD755" s="456"/>
      <c r="EPE755" s="456"/>
      <c r="EPF755" s="456"/>
      <c r="EPG755" s="456"/>
      <c r="EPH755" s="456"/>
      <c r="EPI755" s="456"/>
      <c r="EPJ755" s="456"/>
      <c r="EPK755" s="456"/>
      <c r="EPL755" s="456"/>
      <c r="EPM755" s="456"/>
      <c r="EPN755" s="456"/>
      <c r="EPO755" s="456"/>
      <c r="EPP755" s="456"/>
      <c r="EPQ755" s="456"/>
      <c r="EPR755" s="456"/>
      <c r="EPS755" s="456"/>
      <c r="EPT755" s="456"/>
      <c r="EPU755" s="456"/>
      <c r="EPV755" s="456"/>
      <c r="EPW755" s="456"/>
      <c r="EPX755" s="456"/>
      <c r="EPY755" s="456"/>
      <c r="EPZ755" s="456"/>
      <c r="EQA755" s="456"/>
      <c r="EQB755" s="456"/>
      <c r="EQC755" s="456"/>
      <c r="EQD755" s="456"/>
      <c r="EQE755" s="456"/>
      <c r="EQF755" s="456"/>
      <c r="EQG755" s="456"/>
      <c r="EQH755" s="456"/>
      <c r="EQI755" s="456"/>
      <c r="EQJ755" s="456"/>
      <c r="EQK755" s="456"/>
      <c r="EQL755" s="456"/>
      <c r="EQM755" s="456"/>
      <c r="EQN755" s="456"/>
      <c r="EQO755" s="456"/>
      <c r="EQP755" s="456"/>
      <c r="EQQ755" s="456"/>
      <c r="EQR755" s="456"/>
      <c r="EQS755" s="456"/>
      <c r="EQT755" s="456"/>
      <c r="EQU755" s="456"/>
      <c r="EQV755" s="456"/>
      <c r="EQW755" s="456"/>
      <c r="EQX755" s="456"/>
      <c r="EQY755" s="456"/>
      <c r="EQZ755" s="456"/>
      <c r="ERA755" s="456"/>
      <c r="ERB755" s="456"/>
      <c r="ERC755" s="456"/>
      <c r="ERD755" s="456"/>
      <c r="ERE755" s="456"/>
      <c r="ERF755" s="456"/>
      <c r="ERG755" s="456"/>
      <c r="ERH755" s="456"/>
      <c r="ERI755" s="456"/>
      <c r="ERJ755" s="456"/>
      <c r="ERK755" s="456"/>
      <c r="ERL755" s="456"/>
      <c r="ERM755" s="456"/>
      <c r="ERN755" s="456"/>
      <c r="ERO755" s="456"/>
      <c r="ERP755" s="456"/>
      <c r="ERQ755" s="456"/>
      <c r="ERR755" s="456"/>
      <c r="ERS755" s="456"/>
      <c r="ERT755" s="456"/>
      <c r="ERU755" s="456"/>
      <c r="ERV755" s="456"/>
      <c r="ERW755" s="456"/>
      <c r="ERX755" s="456"/>
      <c r="ERY755" s="456"/>
      <c r="ERZ755" s="456"/>
      <c r="ESA755" s="456"/>
      <c r="ESB755" s="456"/>
      <c r="ESC755" s="456"/>
      <c r="ESD755" s="456"/>
      <c r="ESE755" s="456"/>
      <c r="ESF755" s="456"/>
      <c r="ESG755" s="456"/>
      <c r="ESH755" s="456"/>
      <c r="ESI755" s="456"/>
      <c r="ESJ755" s="456"/>
      <c r="ESK755" s="456"/>
      <c r="ESL755" s="456"/>
      <c r="ESM755" s="456"/>
      <c r="ESN755" s="456"/>
      <c r="ESO755" s="456"/>
      <c r="ESP755" s="456"/>
      <c r="ESQ755" s="456"/>
      <c r="ESR755" s="456"/>
      <c r="ESS755" s="456"/>
      <c r="EST755" s="456"/>
      <c r="ESU755" s="456"/>
      <c r="ESV755" s="456"/>
      <c r="ESW755" s="456"/>
      <c r="ESX755" s="456"/>
      <c r="ESY755" s="456"/>
      <c r="ESZ755" s="456"/>
      <c r="ETA755" s="456"/>
      <c r="ETB755" s="456"/>
      <c r="ETC755" s="456"/>
      <c r="ETD755" s="456"/>
      <c r="ETE755" s="456"/>
      <c r="ETF755" s="456"/>
      <c r="ETG755" s="456"/>
      <c r="ETH755" s="456"/>
      <c r="ETI755" s="456"/>
      <c r="ETJ755" s="456"/>
      <c r="ETK755" s="456"/>
      <c r="ETL755" s="456"/>
      <c r="ETM755" s="456"/>
      <c r="ETN755" s="456"/>
      <c r="ETO755" s="456"/>
      <c r="ETP755" s="456"/>
      <c r="ETQ755" s="456"/>
      <c r="ETR755" s="456"/>
      <c r="ETS755" s="456"/>
      <c r="ETT755" s="456"/>
      <c r="ETU755" s="456"/>
      <c r="ETV755" s="456"/>
      <c r="ETW755" s="456"/>
      <c r="ETX755" s="456"/>
      <c r="ETY755" s="456"/>
      <c r="ETZ755" s="456"/>
      <c r="EUA755" s="456"/>
      <c r="EUB755" s="456"/>
      <c r="EUC755" s="456"/>
      <c r="EUD755" s="456"/>
      <c r="EUE755" s="456"/>
      <c r="EUF755" s="456"/>
      <c r="EUG755" s="456"/>
      <c r="EUH755" s="456"/>
      <c r="EUI755" s="456"/>
      <c r="EUJ755" s="456"/>
      <c r="EUK755" s="456"/>
      <c r="EUL755" s="456"/>
      <c r="EUM755" s="456"/>
      <c r="EUN755" s="456"/>
      <c r="EUO755" s="456"/>
      <c r="EUP755" s="456"/>
      <c r="EUQ755" s="456"/>
      <c r="EUR755" s="456"/>
      <c r="EUS755" s="456"/>
      <c r="EUT755" s="456"/>
      <c r="EUU755" s="456"/>
      <c r="EUV755" s="456"/>
      <c r="EUW755" s="456"/>
      <c r="EUX755" s="456"/>
      <c r="EUY755" s="456"/>
      <c r="EUZ755" s="456"/>
      <c r="EVA755" s="456"/>
      <c r="EVB755" s="456"/>
      <c r="EVC755" s="456"/>
      <c r="EVD755" s="456"/>
      <c r="EVE755" s="456"/>
      <c r="EVF755" s="456"/>
      <c r="EVG755" s="456"/>
      <c r="EVH755" s="456"/>
      <c r="EVI755" s="456"/>
      <c r="EVJ755" s="456"/>
      <c r="EVK755" s="456"/>
      <c r="EVL755" s="456"/>
      <c r="EVM755" s="456"/>
      <c r="EVN755" s="456"/>
      <c r="EVO755" s="456"/>
      <c r="EVP755" s="456"/>
      <c r="EVQ755" s="456"/>
      <c r="EVR755" s="456"/>
      <c r="EVS755" s="456"/>
      <c r="EVT755" s="456"/>
      <c r="EVU755" s="456"/>
      <c r="EVV755" s="456"/>
      <c r="EVW755" s="456"/>
      <c r="EVX755" s="456"/>
      <c r="EVY755" s="456"/>
      <c r="EVZ755" s="456"/>
      <c r="EWA755" s="456"/>
      <c r="EWB755" s="456"/>
      <c r="EWC755" s="456"/>
      <c r="EWD755" s="456"/>
      <c r="EWE755" s="456"/>
      <c r="EWF755" s="456"/>
      <c r="EWG755" s="456"/>
      <c r="EWH755" s="456"/>
      <c r="EWI755" s="456"/>
      <c r="EWJ755" s="456"/>
      <c r="EWK755" s="456"/>
      <c r="EWL755" s="456"/>
      <c r="EWM755" s="456"/>
      <c r="EWN755" s="456"/>
      <c r="EWO755" s="456"/>
      <c r="EWP755" s="456"/>
      <c r="EWQ755" s="456"/>
      <c r="EWR755" s="456"/>
      <c r="EWS755" s="456"/>
      <c r="EWT755" s="456"/>
      <c r="EWU755" s="456"/>
      <c r="EWV755" s="456"/>
      <c r="EWW755" s="456"/>
      <c r="EWX755" s="456"/>
      <c r="EWY755" s="456"/>
      <c r="EWZ755" s="456"/>
      <c r="EXA755" s="456"/>
      <c r="EXB755" s="456"/>
      <c r="EXC755" s="456"/>
      <c r="EXD755" s="456"/>
      <c r="EXE755" s="456"/>
      <c r="EXF755" s="456"/>
      <c r="EXG755" s="456"/>
      <c r="EXH755" s="456"/>
      <c r="EXI755" s="456"/>
      <c r="EXJ755" s="456"/>
      <c r="EXK755" s="456"/>
      <c r="EXL755" s="456"/>
      <c r="EXM755" s="456"/>
      <c r="EXN755" s="456"/>
      <c r="EXO755" s="456"/>
      <c r="EXP755" s="456"/>
      <c r="EXQ755" s="456"/>
      <c r="EXR755" s="456"/>
      <c r="EXS755" s="456"/>
      <c r="EXT755" s="456"/>
      <c r="EXU755" s="456"/>
      <c r="EXV755" s="456"/>
      <c r="EXW755" s="456"/>
      <c r="EXX755" s="456"/>
      <c r="EXY755" s="456"/>
      <c r="EXZ755" s="456"/>
      <c r="EYA755" s="456"/>
      <c r="EYB755" s="456"/>
      <c r="EYC755" s="456"/>
      <c r="EYD755" s="456"/>
      <c r="EYE755" s="456"/>
      <c r="EYF755" s="456"/>
      <c r="EYG755" s="456"/>
      <c r="EYH755" s="456"/>
      <c r="EYI755" s="456"/>
      <c r="EYJ755" s="456"/>
      <c r="EYK755" s="456"/>
      <c r="EYL755" s="456"/>
      <c r="EYM755" s="456"/>
      <c r="EYN755" s="456"/>
      <c r="EYO755" s="456"/>
      <c r="EYP755" s="456"/>
      <c r="EYQ755" s="456"/>
      <c r="EYR755" s="456"/>
      <c r="EYS755" s="456"/>
      <c r="EYT755" s="456"/>
      <c r="EYU755" s="456"/>
      <c r="EYV755" s="456"/>
      <c r="EYW755" s="456"/>
      <c r="EYX755" s="456"/>
      <c r="EYY755" s="456"/>
      <c r="EYZ755" s="456"/>
      <c r="EZA755" s="456"/>
      <c r="EZB755" s="456"/>
      <c r="EZC755" s="456"/>
      <c r="EZD755" s="456"/>
      <c r="EZE755" s="456"/>
      <c r="EZF755" s="456"/>
      <c r="EZG755" s="456"/>
      <c r="EZH755" s="456"/>
      <c r="EZI755" s="456"/>
      <c r="EZJ755" s="456"/>
      <c r="EZK755" s="456"/>
      <c r="EZL755" s="456"/>
      <c r="EZM755" s="456"/>
      <c r="EZN755" s="456"/>
      <c r="EZO755" s="456"/>
      <c r="EZP755" s="456"/>
      <c r="EZQ755" s="456"/>
      <c r="EZR755" s="456"/>
      <c r="EZS755" s="456"/>
      <c r="EZT755" s="456"/>
      <c r="EZU755" s="456"/>
      <c r="EZV755" s="456"/>
      <c r="EZW755" s="456"/>
      <c r="EZX755" s="456"/>
      <c r="EZY755" s="456"/>
      <c r="EZZ755" s="456"/>
      <c r="FAA755" s="456"/>
      <c r="FAB755" s="456"/>
      <c r="FAC755" s="456"/>
      <c r="FAD755" s="456"/>
      <c r="FAE755" s="456"/>
      <c r="FAF755" s="456"/>
      <c r="FAG755" s="456"/>
      <c r="FAH755" s="456"/>
      <c r="FAI755" s="456"/>
      <c r="FAJ755" s="456"/>
      <c r="FAK755" s="456"/>
      <c r="FAL755" s="456"/>
      <c r="FAM755" s="456"/>
      <c r="FAN755" s="456"/>
      <c r="FAO755" s="456"/>
      <c r="FAP755" s="456"/>
      <c r="FAQ755" s="456"/>
      <c r="FAR755" s="456"/>
      <c r="FAS755" s="456"/>
      <c r="FAT755" s="456"/>
      <c r="FAU755" s="456"/>
      <c r="FAV755" s="456"/>
      <c r="FAW755" s="456"/>
      <c r="FAX755" s="456"/>
      <c r="FAY755" s="456"/>
      <c r="FAZ755" s="456"/>
      <c r="FBA755" s="456"/>
      <c r="FBB755" s="456"/>
      <c r="FBC755" s="456"/>
      <c r="FBD755" s="456"/>
      <c r="FBE755" s="456"/>
      <c r="FBF755" s="456"/>
      <c r="FBG755" s="456"/>
      <c r="FBH755" s="456"/>
      <c r="FBI755" s="456"/>
      <c r="FBJ755" s="456"/>
      <c r="FBK755" s="456"/>
      <c r="FBL755" s="456"/>
      <c r="FBM755" s="456"/>
      <c r="FBN755" s="456"/>
      <c r="FBO755" s="456"/>
      <c r="FBP755" s="456"/>
      <c r="FBQ755" s="456"/>
      <c r="FBR755" s="456"/>
      <c r="FBS755" s="456"/>
      <c r="FBT755" s="456"/>
      <c r="FBU755" s="456"/>
      <c r="FBV755" s="456"/>
      <c r="FBW755" s="456"/>
      <c r="FBX755" s="456"/>
      <c r="FBY755" s="456"/>
      <c r="FBZ755" s="456"/>
      <c r="FCA755" s="456"/>
      <c r="FCB755" s="456"/>
      <c r="FCC755" s="456"/>
      <c r="FCD755" s="456"/>
      <c r="FCE755" s="456"/>
      <c r="FCF755" s="456"/>
      <c r="FCG755" s="456"/>
      <c r="FCH755" s="456"/>
      <c r="FCI755" s="456"/>
      <c r="FCJ755" s="456"/>
      <c r="FCK755" s="456"/>
      <c r="FCL755" s="456"/>
      <c r="FCM755" s="456"/>
      <c r="FCN755" s="456"/>
      <c r="FCO755" s="456"/>
      <c r="FCP755" s="456"/>
      <c r="FCQ755" s="456"/>
      <c r="FCR755" s="456"/>
      <c r="FCS755" s="456"/>
      <c r="FCT755" s="456"/>
      <c r="FCU755" s="456"/>
      <c r="FCV755" s="456"/>
      <c r="FCW755" s="456"/>
      <c r="FCX755" s="456"/>
      <c r="FCY755" s="456"/>
      <c r="FCZ755" s="456"/>
      <c r="FDA755" s="456"/>
      <c r="FDB755" s="456"/>
      <c r="FDC755" s="456"/>
      <c r="FDD755" s="456"/>
      <c r="FDE755" s="456"/>
      <c r="FDF755" s="456"/>
      <c r="FDG755" s="456"/>
      <c r="FDH755" s="456"/>
      <c r="FDI755" s="456"/>
      <c r="FDJ755" s="456"/>
      <c r="FDK755" s="456"/>
      <c r="FDL755" s="456"/>
      <c r="FDM755" s="456"/>
      <c r="FDN755" s="456"/>
      <c r="FDO755" s="456"/>
      <c r="FDP755" s="456"/>
      <c r="FDQ755" s="456"/>
      <c r="FDR755" s="456"/>
      <c r="FDS755" s="456"/>
      <c r="FDT755" s="456"/>
      <c r="FDU755" s="456"/>
      <c r="FDV755" s="456"/>
      <c r="FDW755" s="456"/>
      <c r="FDX755" s="456"/>
      <c r="FDY755" s="456"/>
      <c r="FDZ755" s="456"/>
      <c r="FEA755" s="456"/>
      <c r="FEB755" s="456"/>
      <c r="FEC755" s="456"/>
      <c r="FED755" s="456"/>
      <c r="FEE755" s="456"/>
      <c r="FEF755" s="456"/>
      <c r="FEG755" s="456"/>
      <c r="FEH755" s="456"/>
      <c r="FEI755" s="456"/>
      <c r="FEJ755" s="456"/>
      <c r="FEK755" s="456"/>
      <c r="FEL755" s="456"/>
      <c r="FEM755" s="456"/>
      <c r="FEN755" s="456"/>
      <c r="FEO755" s="456"/>
      <c r="FEP755" s="456"/>
      <c r="FEQ755" s="456"/>
      <c r="FER755" s="456"/>
      <c r="FES755" s="456"/>
      <c r="FET755" s="456"/>
      <c r="FEU755" s="456"/>
      <c r="FEV755" s="456"/>
      <c r="FEW755" s="456"/>
      <c r="FEX755" s="456"/>
      <c r="FEY755" s="456"/>
      <c r="FEZ755" s="456"/>
      <c r="FFA755" s="456"/>
      <c r="FFB755" s="456"/>
      <c r="FFC755" s="456"/>
      <c r="FFD755" s="456"/>
      <c r="FFE755" s="456"/>
      <c r="FFF755" s="456"/>
      <c r="FFG755" s="456"/>
      <c r="FFH755" s="456"/>
      <c r="FFI755" s="456"/>
      <c r="FFJ755" s="456"/>
      <c r="FFK755" s="456"/>
      <c r="FFL755" s="456"/>
      <c r="FFM755" s="456"/>
      <c r="FFN755" s="456"/>
      <c r="FFO755" s="456"/>
      <c r="FFP755" s="456"/>
      <c r="FFQ755" s="456"/>
      <c r="FFR755" s="456"/>
      <c r="FFS755" s="456"/>
      <c r="FFT755" s="456"/>
      <c r="FFU755" s="456"/>
      <c r="FFV755" s="456"/>
      <c r="FFW755" s="456"/>
      <c r="FFX755" s="456"/>
      <c r="FFY755" s="456"/>
      <c r="FFZ755" s="456"/>
      <c r="FGA755" s="456"/>
      <c r="FGB755" s="456"/>
      <c r="FGC755" s="456"/>
      <c r="FGD755" s="456"/>
      <c r="FGE755" s="456"/>
      <c r="FGF755" s="456"/>
      <c r="FGG755" s="456"/>
      <c r="FGH755" s="456"/>
      <c r="FGI755" s="456"/>
      <c r="FGJ755" s="456"/>
      <c r="FGK755" s="456"/>
      <c r="FGL755" s="456"/>
      <c r="FGM755" s="456"/>
      <c r="FGN755" s="456"/>
      <c r="FGO755" s="456"/>
      <c r="FGP755" s="456"/>
      <c r="FGQ755" s="456"/>
      <c r="FGR755" s="456"/>
      <c r="FGS755" s="456"/>
      <c r="FGT755" s="456"/>
      <c r="FGU755" s="456"/>
      <c r="FGV755" s="456"/>
      <c r="FGW755" s="456"/>
      <c r="FGX755" s="456"/>
      <c r="FGY755" s="456"/>
      <c r="FGZ755" s="456"/>
      <c r="FHA755" s="456"/>
      <c r="FHB755" s="456"/>
      <c r="FHC755" s="456"/>
      <c r="FHD755" s="456"/>
      <c r="FHE755" s="456"/>
      <c r="FHF755" s="456"/>
      <c r="FHG755" s="456"/>
      <c r="FHH755" s="456"/>
      <c r="FHI755" s="456"/>
      <c r="FHJ755" s="456"/>
      <c r="FHK755" s="456"/>
      <c r="FHL755" s="456"/>
      <c r="FHM755" s="456"/>
      <c r="FHN755" s="456"/>
      <c r="FHO755" s="456"/>
      <c r="FHP755" s="456"/>
      <c r="FHQ755" s="456"/>
      <c r="FHR755" s="456"/>
      <c r="FHS755" s="456"/>
      <c r="FHT755" s="456"/>
      <c r="FHU755" s="456"/>
      <c r="FHV755" s="456"/>
      <c r="FHW755" s="456"/>
      <c r="FHX755" s="456"/>
      <c r="FHY755" s="456"/>
      <c r="FHZ755" s="456"/>
      <c r="FIA755" s="456"/>
      <c r="FIB755" s="456"/>
      <c r="FIC755" s="456"/>
      <c r="FID755" s="456"/>
      <c r="FIE755" s="456"/>
      <c r="FIF755" s="456"/>
      <c r="FIG755" s="456"/>
      <c r="FIH755" s="456"/>
      <c r="FII755" s="456"/>
      <c r="FIJ755" s="456"/>
      <c r="FIK755" s="456"/>
      <c r="FIL755" s="456"/>
      <c r="FIM755" s="456"/>
      <c r="FIN755" s="456"/>
      <c r="FIO755" s="456"/>
      <c r="FIP755" s="456"/>
      <c r="FIQ755" s="456"/>
      <c r="FIR755" s="456"/>
      <c r="FIS755" s="456"/>
      <c r="FIT755" s="456"/>
      <c r="FIU755" s="456"/>
      <c r="FIV755" s="456"/>
      <c r="FIW755" s="456"/>
      <c r="FIX755" s="456"/>
      <c r="FIY755" s="456"/>
      <c r="FIZ755" s="456"/>
      <c r="FJA755" s="456"/>
      <c r="FJB755" s="456"/>
      <c r="FJC755" s="456"/>
      <c r="FJD755" s="456"/>
      <c r="FJE755" s="456"/>
      <c r="FJF755" s="456"/>
      <c r="FJG755" s="456"/>
      <c r="FJH755" s="456"/>
      <c r="FJI755" s="456"/>
      <c r="FJJ755" s="456"/>
      <c r="FJK755" s="456"/>
      <c r="FJL755" s="456"/>
      <c r="FJM755" s="456"/>
      <c r="FJN755" s="456"/>
      <c r="FJO755" s="456"/>
      <c r="FJP755" s="456"/>
      <c r="FJQ755" s="456"/>
      <c r="FJR755" s="456"/>
      <c r="FJS755" s="456"/>
      <c r="FJT755" s="456"/>
      <c r="FJU755" s="456"/>
      <c r="FJV755" s="456"/>
      <c r="FJW755" s="456"/>
      <c r="FJX755" s="456"/>
      <c r="FJY755" s="456"/>
      <c r="FJZ755" s="456"/>
      <c r="FKA755" s="456"/>
      <c r="FKB755" s="456"/>
      <c r="FKC755" s="456"/>
      <c r="FKD755" s="456"/>
      <c r="FKE755" s="456"/>
      <c r="FKF755" s="456"/>
      <c r="FKG755" s="456"/>
      <c r="FKH755" s="456"/>
      <c r="FKI755" s="456"/>
      <c r="FKJ755" s="456"/>
      <c r="FKK755" s="456"/>
      <c r="FKL755" s="456"/>
      <c r="FKM755" s="456"/>
      <c r="FKN755" s="456"/>
      <c r="FKO755" s="456"/>
      <c r="FKP755" s="456"/>
      <c r="FKQ755" s="456"/>
      <c r="FKR755" s="456"/>
      <c r="FKS755" s="456"/>
      <c r="FKT755" s="456"/>
      <c r="FKU755" s="456"/>
      <c r="FKV755" s="456"/>
      <c r="FKW755" s="456"/>
      <c r="FKX755" s="456"/>
      <c r="FKY755" s="456"/>
      <c r="FKZ755" s="456"/>
      <c r="FLA755" s="456"/>
      <c r="FLB755" s="456"/>
      <c r="FLC755" s="456"/>
      <c r="FLD755" s="456"/>
      <c r="FLE755" s="456"/>
      <c r="FLF755" s="456"/>
      <c r="FLG755" s="456"/>
      <c r="FLH755" s="456"/>
      <c r="FLI755" s="456"/>
      <c r="FLJ755" s="456"/>
      <c r="FLK755" s="456"/>
      <c r="FLL755" s="456"/>
      <c r="FLM755" s="456"/>
      <c r="FLN755" s="456"/>
      <c r="FLO755" s="456"/>
      <c r="FLP755" s="456"/>
      <c r="FLQ755" s="456"/>
      <c r="FLR755" s="456"/>
      <c r="FLS755" s="456"/>
      <c r="FLT755" s="456"/>
      <c r="FLU755" s="456"/>
      <c r="FLV755" s="456"/>
      <c r="FLW755" s="456"/>
      <c r="FLX755" s="456"/>
      <c r="FLY755" s="456"/>
      <c r="FLZ755" s="456"/>
      <c r="FMA755" s="456"/>
      <c r="FMB755" s="456"/>
      <c r="FMC755" s="456"/>
      <c r="FMD755" s="456"/>
      <c r="FME755" s="456"/>
      <c r="FMF755" s="456"/>
      <c r="FMG755" s="456"/>
      <c r="FMH755" s="456"/>
      <c r="FMI755" s="456"/>
      <c r="FMJ755" s="456"/>
      <c r="FMK755" s="456"/>
      <c r="FML755" s="456"/>
      <c r="FMM755" s="456"/>
      <c r="FMN755" s="456"/>
      <c r="FMO755" s="456"/>
      <c r="FMP755" s="456"/>
      <c r="FMQ755" s="456"/>
      <c r="FMR755" s="456"/>
      <c r="FMS755" s="456"/>
      <c r="FMT755" s="456"/>
      <c r="FMU755" s="456"/>
      <c r="FMV755" s="456"/>
      <c r="FMW755" s="456"/>
      <c r="FMX755" s="456"/>
      <c r="FMY755" s="456"/>
      <c r="FMZ755" s="456"/>
      <c r="FNA755" s="456"/>
      <c r="FNB755" s="456"/>
      <c r="FNC755" s="456"/>
      <c r="FND755" s="456"/>
      <c r="FNE755" s="456"/>
      <c r="FNF755" s="456"/>
      <c r="FNG755" s="456"/>
      <c r="FNH755" s="456"/>
      <c r="FNI755" s="456"/>
      <c r="FNJ755" s="456"/>
      <c r="FNK755" s="456"/>
      <c r="FNL755" s="456"/>
      <c r="FNM755" s="456"/>
      <c r="FNN755" s="456"/>
      <c r="FNO755" s="456"/>
      <c r="FNP755" s="456"/>
      <c r="FNQ755" s="456"/>
      <c r="FNR755" s="456"/>
      <c r="FNS755" s="456"/>
      <c r="FNT755" s="456"/>
      <c r="FNU755" s="456"/>
      <c r="FNV755" s="456"/>
      <c r="FNW755" s="456"/>
      <c r="FNX755" s="456"/>
      <c r="FNY755" s="456"/>
      <c r="FNZ755" s="456"/>
      <c r="FOA755" s="456"/>
      <c r="FOB755" s="456"/>
      <c r="FOC755" s="456"/>
      <c r="FOD755" s="456"/>
      <c r="FOE755" s="456"/>
      <c r="FOF755" s="456"/>
      <c r="FOG755" s="456"/>
      <c r="FOH755" s="456"/>
      <c r="FOI755" s="456"/>
      <c r="FOJ755" s="456"/>
      <c r="FOK755" s="456"/>
      <c r="FOL755" s="456"/>
      <c r="FOM755" s="456"/>
      <c r="FON755" s="456"/>
      <c r="FOO755" s="456"/>
      <c r="FOP755" s="456"/>
      <c r="FOQ755" s="456"/>
      <c r="FOR755" s="456"/>
      <c r="FOS755" s="456"/>
      <c r="FOT755" s="456"/>
      <c r="FOU755" s="456"/>
      <c r="FOV755" s="456"/>
      <c r="FOW755" s="456"/>
      <c r="FOX755" s="456"/>
      <c r="FOY755" s="456"/>
      <c r="FOZ755" s="456"/>
      <c r="FPA755" s="456"/>
      <c r="FPB755" s="456"/>
      <c r="FPC755" s="456"/>
      <c r="FPD755" s="456"/>
      <c r="FPE755" s="456"/>
      <c r="FPF755" s="456"/>
      <c r="FPG755" s="456"/>
      <c r="FPH755" s="456"/>
      <c r="FPI755" s="456"/>
      <c r="FPJ755" s="456"/>
      <c r="FPK755" s="456"/>
      <c r="FPL755" s="456"/>
      <c r="FPM755" s="456"/>
      <c r="FPN755" s="456"/>
      <c r="FPO755" s="456"/>
      <c r="FPP755" s="456"/>
      <c r="FPQ755" s="456"/>
      <c r="FPR755" s="456"/>
      <c r="FPS755" s="456"/>
      <c r="FPT755" s="456"/>
      <c r="FPU755" s="456"/>
      <c r="FPV755" s="456"/>
      <c r="FPW755" s="456"/>
      <c r="FPX755" s="456"/>
      <c r="FPY755" s="456"/>
      <c r="FPZ755" s="456"/>
      <c r="FQA755" s="456"/>
      <c r="FQB755" s="456"/>
      <c r="FQC755" s="456"/>
      <c r="FQD755" s="456"/>
      <c r="FQE755" s="456"/>
      <c r="FQF755" s="456"/>
      <c r="FQG755" s="456"/>
      <c r="FQH755" s="456"/>
      <c r="FQI755" s="456"/>
      <c r="FQJ755" s="456"/>
      <c r="FQK755" s="456"/>
      <c r="FQL755" s="456"/>
      <c r="FQM755" s="456"/>
      <c r="FQN755" s="456"/>
      <c r="FQO755" s="456"/>
      <c r="FQP755" s="456"/>
      <c r="FQQ755" s="456"/>
      <c r="FQR755" s="456"/>
      <c r="FQS755" s="456"/>
      <c r="FQT755" s="456"/>
      <c r="FQU755" s="456"/>
      <c r="FQV755" s="456"/>
      <c r="FQW755" s="456"/>
      <c r="FQX755" s="456"/>
      <c r="FQY755" s="456"/>
      <c r="FQZ755" s="456"/>
      <c r="FRA755" s="456"/>
      <c r="FRB755" s="456"/>
      <c r="FRC755" s="456"/>
      <c r="FRD755" s="456"/>
      <c r="FRE755" s="456"/>
      <c r="FRF755" s="456"/>
      <c r="FRG755" s="456"/>
      <c r="FRH755" s="456"/>
      <c r="FRI755" s="456"/>
      <c r="FRJ755" s="456"/>
      <c r="FRK755" s="456"/>
      <c r="FRL755" s="456"/>
      <c r="FRM755" s="456"/>
      <c r="FRN755" s="456"/>
      <c r="FRO755" s="456"/>
      <c r="FRP755" s="456"/>
      <c r="FRQ755" s="456"/>
      <c r="FRR755" s="456"/>
      <c r="FRS755" s="456"/>
      <c r="FRT755" s="456"/>
      <c r="FRU755" s="456"/>
      <c r="FRV755" s="456"/>
      <c r="FRW755" s="456"/>
      <c r="FRX755" s="456"/>
      <c r="FRY755" s="456"/>
      <c r="FRZ755" s="456"/>
      <c r="FSA755" s="456"/>
      <c r="FSB755" s="456"/>
      <c r="FSC755" s="456"/>
      <c r="FSD755" s="456"/>
      <c r="FSE755" s="456"/>
      <c r="FSF755" s="456"/>
      <c r="FSG755" s="456"/>
      <c r="FSH755" s="456"/>
      <c r="FSI755" s="456"/>
      <c r="FSJ755" s="456"/>
      <c r="FSK755" s="456"/>
      <c r="FSL755" s="456"/>
      <c r="FSM755" s="456"/>
      <c r="FSN755" s="456"/>
      <c r="FSO755" s="456"/>
      <c r="FSP755" s="456"/>
      <c r="FSQ755" s="456"/>
      <c r="FSR755" s="456"/>
      <c r="FSS755" s="456"/>
      <c r="FST755" s="456"/>
      <c r="FSU755" s="456"/>
      <c r="FSV755" s="456"/>
      <c r="FSW755" s="456"/>
      <c r="FSX755" s="456"/>
      <c r="FSY755" s="456"/>
      <c r="FSZ755" s="456"/>
      <c r="FTA755" s="456"/>
      <c r="FTB755" s="456"/>
      <c r="FTC755" s="456"/>
      <c r="FTD755" s="456"/>
      <c r="FTE755" s="456"/>
      <c r="FTF755" s="456"/>
      <c r="FTG755" s="456"/>
      <c r="FTH755" s="456"/>
      <c r="FTI755" s="456"/>
      <c r="FTJ755" s="456"/>
      <c r="FTK755" s="456"/>
      <c r="FTL755" s="456"/>
      <c r="FTM755" s="456"/>
      <c r="FTN755" s="456"/>
      <c r="FTO755" s="456"/>
      <c r="FTP755" s="456"/>
      <c r="FTQ755" s="456"/>
      <c r="FTR755" s="456"/>
      <c r="FTS755" s="456"/>
      <c r="FTT755" s="456"/>
      <c r="FTU755" s="456"/>
      <c r="FTV755" s="456"/>
      <c r="FTW755" s="456"/>
      <c r="FTX755" s="456"/>
      <c r="FTY755" s="456"/>
      <c r="FTZ755" s="456"/>
      <c r="FUA755" s="456"/>
      <c r="FUB755" s="456"/>
      <c r="FUC755" s="456"/>
      <c r="FUD755" s="456"/>
      <c r="FUE755" s="456"/>
      <c r="FUF755" s="456"/>
      <c r="FUG755" s="456"/>
      <c r="FUH755" s="456"/>
      <c r="FUI755" s="456"/>
      <c r="FUJ755" s="456"/>
      <c r="FUK755" s="456"/>
      <c r="FUL755" s="456"/>
      <c r="FUM755" s="456"/>
      <c r="FUN755" s="456"/>
      <c r="FUO755" s="456"/>
      <c r="FUP755" s="456"/>
      <c r="FUQ755" s="456"/>
      <c r="FUR755" s="456"/>
      <c r="FUS755" s="456"/>
      <c r="FUT755" s="456"/>
      <c r="FUU755" s="456"/>
      <c r="FUV755" s="456"/>
      <c r="FUW755" s="456"/>
      <c r="FUX755" s="456"/>
      <c r="FUY755" s="456"/>
      <c r="FUZ755" s="456"/>
      <c r="FVA755" s="456"/>
      <c r="FVB755" s="456"/>
      <c r="FVC755" s="456"/>
      <c r="FVD755" s="456"/>
      <c r="FVE755" s="456"/>
      <c r="FVF755" s="456"/>
      <c r="FVG755" s="456"/>
      <c r="FVH755" s="456"/>
      <c r="FVI755" s="456"/>
      <c r="FVJ755" s="456"/>
      <c r="FVK755" s="456"/>
      <c r="FVL755" s="456"/>
      <c r="FVM755" s="456"/>
      <c r="FVN755" s="456"/>
      <c r="FVO755" s="456"/>
      <c r="FVP755" s="456"/>
      <c r="FVQ755" s="456"/>
      <c r="FVR755" s="456"/>
      <c r="FVS755" s="456"/>
      <c r="FVT755" s="456"/>
      <c r="FVU755" s="456"/>
      <c r="FVV755" s="456"/>
      <c r="FVW755" s="456"/>
      <c r="FVX755" s="456"/>
      <c r="FVY755" s="456"/>
      <c r="FVZ755" s="456"/>
      <c r="FWA755" s="456"/>
      <c r="FWB755" s="456"/>
      <c r="FWC755" s="456"/>
      <c r="FWD755" s="456"/>
      <c r="FWE755" s="456"/>
      <c r="FWF755" s="456"/>
      <c r="FWG755" s="456"/>
      <c r="FWH755" s="456"/>
      <c r="FWI755" s="456"/>
      <c r="FWJ755" s="456"/>
      <c r="FWK755" s="456"/>
      <c r="FWL755" s="456"/>
      <c r="FWM755" s="456"/>
      <c r="FWN755" s="456"/>
      <c r="FWO755" s="456"/>
      <c r="FWP755" s="456"/>
      <c r="FWQ755" s="456"/>
      <c r="FWR755" s="456"/>
      <c r="FWS755" s="456"/>
      <c r="FWT755" s="456"/>
      <c r="FWU755" s="456"/>
      <c r="FWV755" s="456"/>
      <c r="FWW755" s="456"/>
      <c r="FWX755" s="456"/>
      <c r="FWY755" s="456"/>
      <c r="FWZ755" s="456"/>
      <c r="FXA755" s="456"/>
      <c r="FXB755" s="456"/>
      <c r="FXC755" s="456"/>
      <c r="FXD755" s="456"/>
      <c r="FXE755" s="456"/>
      <c r="FXF755" s="456"/>
      <c r="FXG755" s="456"/>
      <c r="FXH755" s="456"/>
      <c r="FXI755" s="456"/>
      <c r="FXJ755" s="456"/>
      <c r="FXK755" s="456"/>
      <c r="FXL755" s="456"/>
      <c r="FXM755" s="456"/>
      <c r="FXN755" s="456"/>
      <c r="FXO755" s="456"/>
      <c r="FXP755" s="456"/>
      <c r="FXQ755" s="456"/>
      <c r="FXR755" s="456"/>
      <c r="FXS755" s="456"/>
      <c r="FXT755" s="456"/>
      <c r="FXU755" s="456"/>
      <c r="FXV755" s="456"/>
      <c r="FXW755" s="456"/>
      <c r="FXX755" s="456"/>
      <c r="FXY755" s="456"/>
      <c r="FXZ755" s="456"/>
      <c r="FYA755" s="456"/>
      <c r="FYB755" s="456"/>
      <c r="FYC755" s="456"/>
      <c r="FYD755" s="456"/>
      <c r="FYE755" s="456"/>
      <c r="FYF755" s="456"/>
      <c r="FYG755" s="456"/>
      <c r="FYH755" s="456"/>
      <c r="FYI755" s="456"/>
      <c r="FYJ755" s="456"/>
      <c r="FYK755" s="456"/>
      <c r="FYL755" s="456"/>
      <c r="FYM755" s="456"/>
      <c r="FYN755" s="456"/>
      <c r="FYO755" s="456"/>
      <c r="FYP755" s="456"/>
      <c r="FYQ755" s="456"/>
      <c r="FYR755" s="456"/>
      <c r="FYS755" s="456"/>
      <c r="FYT755" s="456"/>
      <c r="FYU755" s="456"/>
      <c r="FYV755" s="456"/>
      <c r="FYW755" s="456"/>
      <c r="FYX755" s="456"/>
      <c r="FYY755" s="456"/>
      <c r="FYZ755" s="456"/>
      <c r="FZA755" s="456"/>
      <c r="FZB755" s="456"/>
      <c r="FZC755" s="456"/>
      <c r="FZD755" s="456"/>
      <c r="FZE755" s="456"/>
      <c r="FZF755" s="456"/>
      <c r="FZG755" s="456"/>
      <c r="FZH755" s="456"/>
      <c r="FZI755" s="456"/>
      <c r="FZJ755" s="456"/>
      <c r="FZK755" s="456"/>
      <c r="FZL755" s="456"/>
      <c r="FZM755" s="456"/>
      <c r="FZN755" s="456"/>
      <c r="FZO755" s="456"/>
      <c r="FZP755" s="456"/>
      <c r="FZQ755" s="456"/>
      <c r="FZR755" s="456"/>
      <c r="FZS755" s="456"/>
      <c r="FZT755" s="456"/>
      <c r="FZU755" s="456"/>
      <c r="FZV755" s="456"/>
      <c r="FZW755" s="456"/>
      <c r="FZX755" s="456"/>
      <c r="FZY755" s="456"/>
      <c r="FZZ755" s="456"/>
      <c r="GAA755" s="456"/>
      <c r="GAB755" s="456"/>
      <c r="GAC755" s="456"/>
      <c r="GAD755" s="456"/>
      <c r="GAE755" s="456"/>
      <c r="GAF755" s="456"/>
      <c r="GAG755" s="456"/>
      <c r="GAH755" s="456"/>
      <c r="GAI755" s="456"/>
      <c r="GAJ755" s="456"/>
      <c r="GAK755" s="456"/>
      <c r="GAL755" s="456"/>
      <c r="GAM755" s="456"/>
      <c r="GAN755" s="456"/>
      <c r="GAO755" s="456"/>
      <c r="GAP755" s="456"/>
      <c r="GAQ755" s="456"/>
      <c r="GAR755" s="456"/>
      <c r="GAS755" s="456"/>
      <c r="GAT755" s="456"/>
      <c r="GAU755" s="456"/>
      <c r="GAV755" s="456"/>
      <c r="GAW755" s="456"/>
      <c r="GAX755" s="456"/>
      <c r="GAY755" s="456"/>
      <c r="GAZ755" s="456"/>
      <c r="GBA755" s="456"/>
      <c r="GBB755" s="456"/>
      <c r="GBC755" s="456"/>
      <c r="GBD755" s="456"/>
      <c r="GBE755" s="456"/>
      <c r="GBF755" s="456"/>
      <c r="GBG755" s="456"/>
      <c r="GBH755" s="456"/>
      <c r="GBI755" s="456"/>
      <c r="GBJ755" s="456"/>
      <c r="GBK755" s="456"/>
      <c r="GBL755" s="456"/>
      <c r="GBM755" s="456"/>
      <c r="GBN755" s="456"/>
      <c r="GBO755" s="456"/>
      <c r="GBP755" s="456"/>
      <c r="GBQ755" s="456"/>
      <c r="GBR755" s="456"/>
      <c r="GBS755" s="456"/>
      <c r="GBT755" s="456"/>
      <c r="GBU755" s="456"/>
      <c r="GBV755" s="456"/>
      <c r="GBW755" s="456"/>
      <c r="GBX755" s="456"/>
      <c r="GBY755" s="456"/>
      <c r="GBZ755" s="456"/>
      <c r="GCA755" s="456"/>
      <c r="GCB755" s="456"/>
      <c r="GCC755" s="456"/>
      <c r="GCD755" s="456"/>
      <c r="GCE755" s="456"/>
      <c r="GCF755" s="456"/>
      <c r="GCG755" s="456"/>
      <c r="GCH755" s="456"/>
      <c r="GCI755" s="456"/>
      <c r="GCJ755" s="456"/>
      <c r="GCK755" s="456"/>
      <c r="GCL755" s="456"/>
      <c r="GCM755" s="456"/>
      <c r="GCN755" s="456"/>
      <c r="GCO755" s="456"/>
      <c r="GCP755" s="456"/>
      <c r="GCQ755" s="456"/>
      <c r="GCR755" s="456"/>
      <c r="GCS755" s="456"/>
      <c r="GCT755" s="456"/>
      <c r="GCU755" s="456"/>
      <c r="GCV755" s="456"/>
      <c r="GCW755" s="456"/>
      <c r="GCX755" s="456"/>
      <c r="GCY755" s="456"/>
      <c r="GCZ755" s="456"/>
      <c r="GDA755" s="456"/>
      <c r="GDB755" s="456"/>
      <c r="GDC755" s="456"/>
      <c r="GDD755" s="456"/>
      <c r="GDE755" s="456"/>
      <c r="GDF755" s="456"/>
      <c r="GDG755" s="456"/>
      <c r="GDH755" s="456"/>
      <c r="GDI755" s="456"/>
      <c r="GDJ755" s="456"/>
      <c r="GDK755" s="456"/>
      <c r="GDL755" s="456"/>
      <c r="GDM755" s="456"/>
      <c r="GDN755" s="456"/>
      <c r="GDO755" s="456"/>
      <c r="GDP755" s="456"/>
      <c r="GDQ755" s="456"/>
      <c r="GDR755" s="456"/>
      <c r="GDS755" s="456"/>
      <c r="GDT755" s="456"/>
      <c r="GDU755" s="456"/>
      <c r="GDV755" s="456"/>
      <c r="GDW755" s="456"/>
      <c r="GDX755" s="456"/>
      <c r="GDY755" s="456"/>
      <c r="GDZ755" s="456"/>
      <c r="GEA755" s="456"/>
      <c r="GEB755" s="456"/>
      <c r="GEC755" s="456"/>
      <c r="GED755" s="456"/>
      <c r="GEE755" s="456"/>
      <c r="GEF755" s="456"/>
      <c r="GEG755" s="456"/>
      <c r="GEH755" s="456"/>
      <c r="GEI755" s="456"/>
      <c r="GEJ755" s="456"/>
      <c r="GEK755" s="456"/>
      <c r="GEL755" s="456"/>
      <c r="GEM755" s="456"/>
      <c r="GEN755" s="456"/>
      <c r="GEO755" s="456"/>
      <c r="GEP755" s="456"/>
      <c r="GEQ755" s="456"/>
      <c r="GER755" s="456"/>
      <c r="GES755" s="456"/>
      <c r="GET755" s="456"/>
      <c r="GEU755" s="456"/>
      <c r="GEV755" s="456"/>
      <c r="GEW755" s="456"/>
      <c r="GEX755" s="456"/>
      <c r="GEY755" s="456"/>
      <c r="GEZ755" s="456"/>
      <c r="GFA755" s="456"/>
      <c r="GFB755" s="456"/>
      <c r="GFC755" s="456"/>
      <c r="GFD755" s="456"/>
      <c r="GFE755" s="456"/>
      <c r="GFF755" s="456"/>
      <c r="GFG755" s="456"/>
      <c r="GFH755" s="456"/>
      <c r="GFI755" s="456"/>
      <c r="GFJ755" s="456"/>
      <c r="GFK755" s="456"/>
      <c r="GFL755" s="456"/>
      <c r="GFM755" s="456"/>
      <c r="GFN755" s="456"/>
      <c r="GFO755" s="456"/>
      <c r="GFP755" s="456"/>
      <c r="GFQ755" s="456"/>
      <c r="GFR755" s="456"/>
      <c r="GFS755" s="456"/>
      <c r="GFT755" s="456"/>
      <c r="GFU755" s="456"/>
      <c r="GFV755" s="456"/>
      <c r="GFW755" s="456"/>
      <c r="GFX755" s="456"/>
      <c r="GFY755" s="456"/>
      <c r="GFZ755" s="456"/>
      <c r="GGA755" s="456"/>
      <c r="GGB755" s="456"/>
      <c r="GGC755" s="456"/>
      <c r="GGD755" s="456"/>
      <c r="GGE755" s="456"/>
      <c r="GGF755" s="456"/>
      <c r="GGG755" s="456"/>
      <c r="GGH755" s="456"/>
      <c r="GGI755" s="456"/>
      <c r="GGJ755" s="456"/>
      <c r="GGK755" s="456"/>
      <c r="GGL755" s="456"/>
      <c r="GGM755" s="456"/>
      <c r="GGN755" s="456"/>
      <c r="GGO755" s="456"/>
      <c r="GGP755" s="456"/>
      <c r="GGQ755" s="456"/>
      <c r="GGR755" s="456"/>
      <c r="GGS755" s="456"/>
      <c r="GGT755" s="456"/>
      <c r="GGU755" s="456"/>
      <c r="GGV755" s="456"/>
      <c r="GGW755" s="456"/>
      <c r="GGX755" s="456"/>
      <c r="GGY755" s="456"/>
      <c r="GGZ755" s="456"/>
      <c r="GHA755" s="456"/>
      <c r="GHB755" s="456"/>
      <c r="GHC755" s="456"/>
      <c r="GHD755" s="456"/>
      <c r="GHE755" s="456"/>
      <c r="GHF755" s="456"/>
      <c r="GHG755" s="456"/>
      <c r="GHH755" s="456"/>
      <c r="GHI755" s="456"/>
      <c r="GHJ755" s="456"/>
      <c r="GHK755" s="456"/>
      <c r="GHL755" s="456"/>
      <c r="GHM755" s="456"/>
      <c r="GHN755" s="456"/>
      <c r="GHO755" s="456"/>
      <c r="GHP755" s="456"/>
      <c r="GHQ755" s="456"/>
      <c r="GHR755" s="456"/>
      <c r="GHS755" s="456"/>
      <c r="GHT755" s="456"/>
      <c r="GHU755" s="456"/>
      <c r="GHV755" s="456"/>
      <c r="GHW755" s="456"/>
      <c r="GHX755" s="456"/>
      <c r="GHY755" s="456"/>
      <c r="GHZ755" s="456"/>
      <c r="GIA755" s="456"/>
      <c r="GIB755" s="456"/>
      <c r="GIC755" s="456"/>
      <c r="GID755" s="456"/>
      <c r="GIE755" s="456"/>
      <c r="GIF755" s="456"/>
      <c r="GIG755" s="456"/>
      <c r="GIH755" s="456"/>
      <c r="GII755" s="456"/>
      <c r="GIJ755" s="456"/>
      <c r="GIK755" s="456"/>
      <c r="GIL755" s="456"/>
      <c r="GIM755" s="456"/>
      <c r="GIN755" s="456"/>
      <c r="GIO755" s="456"/>
      <c r="GIP755" s="456"/>
      <c r="GIQ755" s="456"/>
      <c r="GIR755" s="456"/>
      <c r="GIS755" s="456"/>
      <c r="GIT755" s="456"/>
      <c r="GIU755" s="456"/>
      <c r="GIV755" s="456"/>
      <c r="GIW755" s="456"/>
      <c r="GIX755" s="456"/>
      <c r="GIY755" s="456"/>
      <c r="GIZ755" s="456"/>
      <c r="GJA755" s="456"/>
      <c r="GJB755" s="456"/>
      <c r="GJC755" s="456"/>
      <c r="GJD755" s="456"/>
      <c r="GJE755" s="456"/>
      <c r="GJF755" s="456"/>
      <c r="GJG755" s="456"/>
      <c r="GJH755" s="456"/>
      <c r="GJI755" s="456"/>
      <c r="GJJ755" s="456"/>
      <c r="GJK755" s="456"/>
      <c r="GJL755" s="456"/>
      <c r="GJM755" s="456"/>
      <c r="GJN755" s="456"/>
      <c r="GJO755" s="456"/>
      <c r="GJP755" s="456"/>
      <c r="GJQ755" s="456"/>
      <c r="GJR755" s="456"/>
      <c r="GJS755" s="456"/>
      <c r="GJT755" s="456"/>
      <c r="GJU755" s="456"/>
      <c r="GJV755" s="456"/>
      <c r="GJW755" s="456"/>
      <c r="GJX755" s="456"/>
      <c r="GJY755" s="456"/>
      <c r="GJZ755" s="456"/>
      <c r="GKA755" s="456"/>
      <c r="GKB755" s="456"/>
      <c r="GKC755" s="456"/>
      <c r="GKD755" s="456"/>
      <c r="GKE755" s="456"/>
      <c r="GKF755" s="456"/>
      <c r="GKG755" s="456"/>
      <c r="GKH755" s="456"/>
      <c r="GKI755" s="456"/>
      <c r="GKJ755" s="456"/>
      <c r="GKK755" s="456"/>
      <c r="GKL755" s="456"/>
      <c r="GKM755" s="456"/>
      <c r="GKN755" s="456"/>
      <c r="GKO755" s="456"/>
      <c r="GKP755" s="456"/>
      <c r="GKQ755" s="456"/>
      <c r="GKR755" s="456"/>
      <c r="GKS755" s="456"/>
      <c r="GKT755" s="456"/>
      <c r="GKU755" s="456"/>
      <c r="GKV755" s="456"/>
      <c r="GKW755" s="456"/>
      <c r="GKX755" s="456"/>
      <c r="GKY755" s="456"/>
      <c r="GKZ755" s="456"/>
      <c r="GLA755" s="456"/>
      <c r="GLB755" s="456"/>
      <c r="GLC755" s="456"/>
      <c r="GLD755" s="456"/>
      <c r="GLE755" s="456"/>
      <c r="GLF755" s="456"/>
      <c r="GLG755" s="456"/>
      <c r="GLH755" s="456"/>
      <c r="GLI755" s="456"/>
      <c r="GLJ755" s="456"/>
      <c r="GLK755" s="456"/>
      <c r="GLL755" s="456"/>
      <c r="GLM755" s="456"/>
      <c r="GLN755" s="456"/>
      <c r="GLO755" s="456"/>
      <c r="GLP755" s="456"/>
      <c r="GLQ755" s="456"/>
      <c r="GLR755" s="456"/>
      <c r="GLS755" s="456"/>
      <c r="GLT755" s="456"/>
      <c r="GLU755" s="456"/>
      <c r="GLV755" s="456"/>
      <c r="GLW755" s="456"/>
      <c r="GLX755" s="456"/>
      <c r="GLY755" s="456"/>
      <c r="GLZ755" s="456"/>
      <c r="GMA755" s="456"/>
      <c r="GMB755" s="456"/>
      <c r="GMC755" s="456"/>
      <c r="GMD755" s="456"/>
      <c r="GME755" s="456"/>
      <c r="GMF755" s="456"/>
      <c r="GMG755" s="456"/>
      <c r="GMH755" s="456"/>
      <c r="GMI755" s="456"/>
      <c r="GMJ755" s="456"/>
      <c r="GMK755" s="456"/>
      <c r="GML755" s="456"/>
      <c r="GMM755" s="456"/>
      <c r="GMN755" s="456"/>
      <c r="GMO755" s="456"/>
      <c r="GMP755" s="456"/>
      <c r="GMQ755" s="456"/>
      <c r="GMR755" s="456"/>
      <c r="GMS755" s="456"/>
      <c r="GMT755" s="456"/>
      <c r="GMU755" s="456"/>
      <c r="GMV755" s="456"/>
      <c r="GMW755" s="456"/>
      <c r="GMX755" s="456"/>
      <c r="GMY755" s="456"/>
      <c r="GMZ755" s="456"/>
      <c r="GNA755" s="456"/>
      <c r="GNB755" s="456"/>
      <c r="GNC755" s="456"/>
      <c r="GND755" s="456"/>
      <c r="GNE755" s="456"/>
      <c r="GNF755" s="456"/>
      <c r="GNG755" s="456"/>
      <c r="GNH755" s="456"/>
      <c r="GNI755" s="456"/>
      <c r="GNJ755" s="456"/>
      <c r="GNK755" s="456"/>
      <c r="GNL755" s="456"/>
      <c r="GNM755" s="456"/>
      <c r="GNN755" s="456"/>
      <c r="GNO755" s="456"/>
      <c r="GNP755" s="456"/>
      <c r="GNQ755" s="456"/>
      <c r="GNR755" s="456"/>
      <c r="GNS755" s="456"/>
      <c r="GNT755" s="456"/>
      <c r="GNU755" s="456"/>
      <c r="GNV755" s="456"/>
      <c r="GNW755" s="456"/>
      <c r="GNX755" s="456"/>
      <c r="GNY755" s="456"/>
      <c r="GNZ755" s="456"/>
      <c r="GOA755" s="456"/>
      <c r="GOB755" s="456"/>
      <c r="GOC755" s="456"/>
      <c r="GOD755" s="456"/>
      <c r="GOE755" s="456"/>
      <c r="GOF755" s="456"/>
      <c r="GOG755" s="456"/>
      <c r="GOH755" s="456"/>
      <c r="GOI755" s="456"/>
      <c r="GOJ755" s="456"/>
      <c r="GOK755" s="456"/>
      <c r="GOL755" s="456"/>
      <c r="GOM755" s="456"/>
      <c r="GON755" s="456"/>
      <c r="GOO755" s="456"/>
      <c r="GOP755" s="456"/>
      <c r="GOQ755" s="456"/>
      <c r="GOR755" s="456"/>
      <c r="GOS755" s="456"/>
      <c r="GOT755" s="456"/>
      <c r="GOU755" s="456"/>
      <c r="GOV755" s="456"/>
      <c r="GOW755" s="456"/>
      <c r="GOX755" s="456"/>
      <c r="GOY755" s="456"/>
      <c r="GOZ755" s="456"/>
      <c r="GPA755" s="456"/>
      <c r="GPB755" s="456"/>
      <c r="GPC755" s="456"/>
      <c r="GPD755" s="456"/>
      <c r="GPE755" s="456"/>
      <c r="GPF755" s="456"/>
      <c r="GPG755" s="456"/>
      <c r="GPH755" s="456"/>
      <c r="GPI755" s="456"/>
      <c r="GPJ755" s="456"/>
      <c r="GPK755" s="456"/>
      <c r="GPL755" s="456"/>
      <c r="GPM755" s="456"/>
      <c r="GPN755" s="456"/>
      <c r="GPO755" s="456"/>
      <c r="GPP755" s="456"/>
      <c r="GPQ755" s="456"/>
      <c r="GPR755" s="456"/>
      <c r="GPS755" s="456"/>
      <c r="GPT755" s="456"/>
      <c r="GPU755" s="456"/>
      <c r="GPV755" s="456"/>
      <c r="GPW755" s="456"/>
      <c r="GPX755" s="456"/>
      <c r="GPY755" s="456"/>
      <c r="GPZ755" s="456"/>
      <c r="GQA755" s="456"/>
      <c r="GQB755" s="456"/>
      <c r="GQC755" s="456"/>
      <c r="GQD755" s="456"/>
      <c r="GQE755" s="456"/>
      <c r="GQF755" s="456"/>
      <c r="GQG755" s="456"/>
      <c r="GQH755" s="456"/>
      <c r="GQI755" s="456"/>
      <c r="GQJ755" s="456"/>
      <c r="GQK755" s="456"/>
      <c r="GQL755" s="456"/>
      <c r="GQM755" s="456"/>
      <c r="GQN755" s="456"/>
      <c r="GQO755" s="456"/>
      <c r="GQP755" s="456"/>
      <c r="GQQ755" s="456"/>
      <c r="GQR755" s="456"/>
      <c r="GQS755" s="456"/>
      <c r="GQT755" s="456"/>
      <c r="GQU755" s="456"/>
      <c r="GQV755" s="456"/>
      <c r="GQW755" s="456"/>
      <c r="GQX755" s="456"/>
      <c r="GQY755" s="456"/>
      <c r="GQZ755" s="456"/>
      <c r="GRA755" s="456"/>
      <c r="GRB755" s="456"/>
      <c r="GRC755" s="456"/>
      <c r="GRD755" s="456"/>
      <c r="GRE755" s="456"/>
      <c r="GRF755" s="456"/>
      <c r="GRG755" s="456"/>
      <c r="GRH755" s="456"/>
      <c r="GRI755" s="456"/>
      <c r="GRJ755" s="456"/>
      <c r="GRK755" s="456"/>
      <c r="GRL755" s="456"/>
      <c r="GRM755" s="456"/>
      <c r="GRN755" s="456"/>
      <c r="GRO755" s="456"/>
      <c r="GRP755" s="456"/>
      <c r="GRQ755" s="456"/>
      <c r="GRR755" s="456"/>
      <c r="GRS755" s="456"/>
      <c r="GRT755" s="456"/>
      <c r="GRU755" s="456"/>
      <c r="GRV755" s="456"/>
      <c r="GRW755" s="456"/>
      <c r="GRX755" s="456"/>
      <c r="GRY755" s="456"/>
      <c r="GRZ755" s="456"/>
      <c r="GSA755" s="456"/>
      <c r="GSB755" s="456"/>
      <c r="GSC755" s="456"/>
      <c r="GSD755" s="456"/>
      <c r="GSE755" s="456"/>
      <c r="GSF755" s="456"/>
      <c r="GSG755" s="456"/>
      <c r="GSH755" s="456"/>
      <c r="GSI755" s="456"/>
      <c r="GSJ755" s="456"/>
      <c r="GSK755" s="456"/>
      <c r="GSL755" s="456"/>
      <c r="GSM755" s="456"/>
      <c r="GSN755" s="456"/>
      <c r="GSO755" s="456"/>
      <c r="GSP755" s="456"/>
      <c r="GSQ755" s="456"/>
      <c r="GSR755" s="456"/>
      <c r="GSS755" s="456"/>
      <c r="GST755" s="456"/>
      <c r="GSU755" s="456"/>
      <c r="GSV755" s="456"/>
      <c r="GSW755" s="456"/>
      <c r="GSX755" s="456"/>
      <c r="GSY755" s="456"/>
      <c r="GSZ755" s="456"/>
      <c r="GTA755" s="456"/>
      <c r="GTB755" s="456"/>
      <c r="GTC755" s="456"/>
      <c r="GTD755" s="456"/>
      <c r="GTE755" s="456"/>
      <c r="GTF755" s="456"/>
      <c r="GTG755" s="456"/>
      <c r="GTH755" s="456"/>
      <c r="GTI755" s="456"/>
      <c r="GTJ755" s="456"/>
      <c r="GTK755" s="456"/>
      <c r="GTL755" s="456"/>
      <c r="GTM755" s="456"/>
      <c r="GTN755" s="456"/>
      <c r="GTO755" s="456"/>
      <c r="GTP755" s="456"/>
      <c r="GTQ755" s="456"/>
      <c r="GTR755" s="456"/>
      <c r="GTS755" s="456"/>
      <c r="GTT755" s="456"/>
      <c r="GTU755" s="456"/>
      <c r="GTV755" s="456"/>
      <c r="GTW755" s="456"/>
      <c r="GTX755" s="456"/>
      <c r="GTY755" s="456"/>
      <c r="GTZ755" s="456"/>
      <c r="GUA755" s="456"/>
      <c r="GUB755" s="456"/>
      <c r="GUC755" s="456"/>
      <c r="GUD755" s="456"/>
      <c r="GUE755" s="456"/>
      <c r="GUF755" s="456"/>
      <c r="GUG755" s="456"/>
      <c r="GUH755" s="456"/>
      <c r="GUI755" s="456"/>
      <c r="GUJ755" s="456"/>
      <c r="GUK755" s="456"/>
      <c r="GUL755" s="456"/>
      <c r="GUM755" s="456"/>
      <c r="GUN755" s="456"/>
      <c r="GUO755" s="456"/>
      <c r="GUP755" s="456"/>
      <c r="GUQ755" s="456"/>
      <c r="GUR755" s="456"/>
      <c r="GUS755" s="456"/>
      <c r="GUT755" s="456"/>
      <c r="GUU755" s="456"/>
      <c r="GUV755" s="456"/>
      <c r="GUW755" s="456"/>
      <c r="GUX755" s="456"/>
      <c r="GUY755" s="456"/>
      <c r="GUZ755" s="456"/>
      <c r="GVA755" s="456"/>
      <c r="GVB755" s="456"/>
      <c r="GVC755" s="456"/>
      <c r="GVD755" s="456"/>
      <c r="GVE755" s="456"/>
      <c r="GVF755" s="456"/>
      <c r="GVG755" s="456"/>
      <c r="GVH755" s="456"/>
      <c r="GVI755" s="456"/>
      <c r="GVJ755" s="456"/>
      <c r="GVK755" s="456"/>
      <c r="GVL755" s="456"/>
      <c r="GVM755" s="456"/>
      <c r="GVN755" s="456"/>
      <c r="GVO755" s="456"/>
      <c r="GVP755" s="456"/>
      <c r="GVQ755" s="456"/>
      <c r="GVR755" s="456"/>
      <c r="GVS755" s="456"/>
      <c r="GVT755" s="456"/>
      <c r="GVU755" s="456"/>
      <c r="GVV755" s="456"/>
      <c r="GVW755" s="456"/>
      <c r="GVX755" s="456"/>
      <c r="GVY755" s="456"/>
      <c r="GVZ755" s="456"/>
      <c r="GWA755" s="456"/>
      <c r="GWB755" s="456"/>
      <c r="GWC755" s="456"/>
      <c r="GWD755" s="456"/>
      <c r="GWE755" s="456"/>
      <c r="GWF755" s="456"/>
      <c r="GWG755" s="456"/>
      <c r="GWH755" s="456"/>
      <c r="GWI755" s="456"/>
      <c r="GWJ755" s="456"/>
      <c r="GWK755" s="456"/>
      <c r="GWL755" s="456"/>
      <c r="GWM755" s="456"/>
      <c r="GWN755" s="456"/>
      <c r="GWO755" s="456"/>
      <c r="GWP755" s="456"/>
      <c r="GWQ755" s="456"/>
      <c r="GWR755" s="456"/>
      <c r="GWS755" s="456"/>
      <c r="GWT755" s="456"/>
      <c r="GWU755" s="456"/>
      <c r="GWV755" s="456"/>
      <c r="GWW755" s="456"/>
      <c r="GWX755" s="456"/>
      <c r="GWY755" s="456"/>
      <c r="GWZ755" s="456"/>
      <c r="GXA755" s="456"/>
      <c r="GXB755" s="456"/>
      <c r="GXC755" s="456"/>
      <c r="GXD755" s="456"/>
      <c r="GXE755" s="456"/>
      <c r="GXF755" s="456"/>
      <c r="GXG755" s="456"/>
      <c r="GXH755" s="456"/>
      <c r="GXI755" s="456"/>
      <c r="GXJ755" s="456"/>
      <c r="GXK755" s="456"/>
      <c r="GXL755" s="456"/>
      <c r="GXM755" s="456"/>
      <c r="GXN755" s="456"/>
      <c r="GXO755" s="456"/>
      <c r="GXP755" s="456"/>
      <c r="GXQ755" s="456"/>
      <c r="GXR755" s="456"/>
      <c r="GXS755" s="456"/>
      <c r="GXT755" s="456"/>
      <c r="GXU755" s="456"/>
      <c r="GXV755" s="456"/>
      <c r="GXW755" s="456"/>
      <c r="GXX755" s="456"/>
      <c r="GXY755" s="456"/>
      <c r="GXZ755" s="456"/>
      <c r="GYA755" s="456"/>
      <c r="GYB755" s="456"/>
      <c r="GYC755" s="456"/>
      <c r="GYD755" s="456"/>
      <c r="GYE755" s="456"/>
      <c r="GYF755" s="456"/>
      <c r="GYG755" s="456"/>
      <c r="GYH755" s="456"/>
      <c r="GYI755" s="456"/>
      <c r="GYJ755" s="456"/>
      <c r="GYK755" s="456"/>
      <c r="GYL755" s="456"/>
      <c r="GYM755" s="456"/>
      <c r="GYN755" s="456"/>
      <c r="GYO755" s="456"/>
      <c r="GYP755" s="456"/>
      <c r="GYQ755" s="456"/>
      <c r="GYR755" s="456"/>
      <c r="GYS755" s="456"/>
      <c r="GYT755" s="456"/>
      <c r="GYU755" s="456"/>
      <c r="GYV755" s="456"/>
      <c r="GYW755" s="456"/>
      <c r="GYX755" s="456"/>
      <c r="GYY755" s="456"/>
      <c r="GYZ755" s="456"/>
      <c r="GZA755" s="456"/>
      <c r="GZB755" s="456"/>
      <c r="GZC755" s="456"/>
      <c r="GZD755" s="456"/>
      <c r="GZE755" s="456"/>
      <c r="GZF755" s="456"/>
      <c r="GZG755" s="456"/>
      <c r="GZH755" s="456"/>
      <c r="GZI755" s="456"/>
      <c r="GZJ755" s="456"/>
      <c r="GZK755" s="456"/>
      <c r="GZL755" s="456"/>
      <c r="GZM755" s="456"/>
      <c r="GZN755" s="456"/>
      <c r="GZO755" s="456"/>
      <c r="GZP755" s="456"/>
      <c r="GZQ755" s="456"/>
      <c r="GZR755" s="456"/>
      <c r="GZS755" s="456"/>
      <c r="GZT755" s="456"/>
      <c r="GZU755" s="456"/>
      <c r="GZV755" s="456"/>
      <c r="GZW755" s="456"/>
      <c r="GZX755" s="456"/>
      <c r="GZY755" s="456"/>
      <c r="GZZ755" s="456"/>
      <c r="HAA755" s="456"/>
      <c r="HAB755" s="456"/>
      <c r="HAC755" s="456"/>
      <c r="HAD755" s="456"/>
      <c r="HAE755" s="456"/>
      <c r="HAF755" s="456"/>
      <c r="HAG755" s="456"/>
      <c r="HAH755" s="456"/>
      <c r="HAI755" s="456"/>
      <c r="HAJ755" s="456"/>
      <c r="HAK755" s="456"/>
      <c r="HAL755" s="456"/>
      <c r="HAM755" s="456"/>
      <c r="HAN755" s="456"/>
      <c r="HAO755" s="456"/>
      <c r="HAP755" s="456"/>
      <c r="HAQ755" s="456"/>
      <c r="HAR755" s="456"/>
      <c r="HAS755" s="456"/>
      <c r="HAT755" s="456"/>
      <c r="HAU755" s="456"/>
      <c r="HAV755" s="456"/>
      <c r="HAW755" s="456"/>
      <c r="HAX755" s="456"/>
      <c r="HAY755" s="456"/>
      <c r="HAZ755" s="456"/>
      <c r="HBA755" s="456"/>
      <c r="HBB755" s="456"/>
      <c r="HBC755" s="456"/>
      <c r="HBD755" s="456"/>
      <c r="HBE755" s="456"/>
      <c r="HBF755" s="456"/>
      <c r="HBG755" s="456"/>
      <c r="HBH755" s="456"/>
      <c r="HBI755" s="456"/>
      <c r="HBJ755" s="456"/>
      <c r="HBK755" s="456"/>
      <c r="HBL755" s="456"/>
      <c r="HBM755" s="456"/>
      <c r="HBN755" s="456"/>
      <c r="HBO755" s="456"/>
      <c r="HBP755" s="456"/>
      <c r="HBQ755" s="456"/>
      <c r="HBR755" s="456"/>
      <c r="HBS755" s="456"/>
      <c r="HBT755" s="456"/>
      <c r="HBU755" s="456"/>
      <c r="HBV755" s="456"/>
      <c r="HBW755" s="456"/>
      <c r="HBX755" s="456"/>
      <c r="HBY755" s="456"/>
      <c r="HBZ755" s="456"/>
      <c r="HCA755" s="456"/>
      <c r="HCB755" s="456"/>
      <c r="HCC755" s="456"/>
      <c r="HCD755" s="456"/>
      <c r="HCE755" s="456"/>
      <c r="HCF755" s="456"/>
      <c r="HCG755" s="456"/>
      <c r="HCH755" s="456"/>
      <c r="HCI755" s="456"/>
      <c r="HCJ755" s="456"/>
      <c r="HCK755" s="456"/>
      <c r="HCL755" s="456"/>
      <c r="HCM755" s="456"/>
      <c r="HCN755" s="456"/>
      <c r="HCO755" s="456"/>
      <c r="HCP755" s="456"/>
      <c r="HCQ755" s="456"/>
      <c r="HCR755" s="456"/>
      <c r="HCS755" s="456"/>
      <c r="HCT755" s="456"/>
      <c r="HCU755" s="456"/>
      <c r="HCV755" s="456"/>
      <c r="HCW755" s="456"/>
      <c r="HCX755" s="456"/>
      <c r="HCY755" s="456"/>
      <c r="HCZ755" s="456"/>
      <c r="HDA755" s="456"/>
      <c r="HDB755" s="456"/>
      <c r="HDC755" s="456"/>
      <c r="HDD755" s="456"/>
      <c r="HDE755" s="456"/>
      <c r="HDF755" s="456"/>
      <c r="HDG755" s="456"/>
      <c r="HDH755" s="456"/>
      <c r="HDI755" s="456"/>
      <c r="HDJ755" s="456"/>
      <c r="HDK755" s="456"/>
      <c r="HDL755" s="456"/>
      <c r="HDM755" s="456"/>
      <c r="HDN755" s="456"/>
      <c r="HDO755" s="456"/>
      <c r="HDP755" s="456"/>
      <c r="HDQ755" s="456"/>
      <c r="HDR755" s="456"/>
      <c r="HDS755" s="456"/>
      <c r="HDT755" s="456"/>
      <c r="HDU755" s="456"/>
      <c r="HDV755" s="456"/>
      <c r="HDW755" s="456"/>
      <c r="HDX755" s="456"/>
      <c r="HDY755" s="456"/>
      <c r="HDZ755" s="456"/>
      <c r="HEA755" s="456"/>
      <c r="HEB755" s="456"/>
      <c r="HEC755" s="456"/>
      <c r="HED755" s="456"/>
      <c r="HEE755" s="456"/>
      <c r="HEF755" s="456"/>
      <c r="HEG755" s="456"/>
      <c r="HEH755" s="456"/>
      <c r="HEI755" s="456"/>
      <c r="HEJ755" s="456"/>
      <c r="HEK755" s="456"/>
      <c r="HEL755" s="456"/>
      <c r="HEM755" s="456"/>
      <c r="HEN755" s="456"/>
      <c r="HEO755" s="456"/>
      <c r="HEP755" s="456"/>
      <c r="HEQ755" s="456"/>
      <c r="HER755" s="456"/>
      <c r="HES755" s="456"/>
      <c r="HET755" s="456"/>
      <c r="HEU755" s="456"/>
      <c r="HEV755" s="456"/>
      <c r="HEW755" s="456"/>
      <c r="HEX755" s="456"/>
      <c r="HEY755" s="456"/>
      <c r="HEZ755" s="456"/>
      <c r="HFA755" s="456"/>
      <c r="HFB755" s="456"/>
      <c r="HFC755" s="456"/>
      <c r="HFD755" s="456"/>
      <c r="HFE755" s="456"/>
      <c r="HFF755" s="456"/>
      <c r="HFG755" s="456"/>
      <c r="HFH755" s="456"/>
      <c r="HFI755" s="456"/>
      <c r="HFJ755" s="456"/>
      <c r="HFK755" s="456"/>
      <c r="HFL755" s="456"/>
      <c r="HFM755" s="456"/>
      <c r="HFN755" s="456"/>
      <c r="HFO755" s="456"/>
      <c r="HFP755" s="456"/>
      <c r="HFQ755" s="456"/>
      <c r="HFR755" s="456"/>
      <c r="HFS755" s="456"/>
      <c r="HFT755" s="456"/>
      <c r="HFU755" s="456"/>
      <c r="HFV755" s="456"/>
      <c r="HFW755" s="456"/>
      <c r="HFX755" s="456"/>
      <c r="HFY755" s="456"/>
      <c r="HFZ755" s="456"/>
      <c r="HGA755" s="456"/>
      <c r="HGB755" s="456"/>
      <c r="HGC755" s="456"/>
      <c r="HGD755" s="456"/>
      <c r="HGE755" s="456"/>
      <c r="HGF755" s="456"/>
      <c r="HGG755" s="456"/>
      <c r="HGH755" s="456"/>
      <c r="HGI755" s="456"/>
      <c r="HGJ755" s="456"/>
      <c r="HGK755" s="456"/>
      <c r="HGL755" s="456"/>
      <c r="HGM755" s="456"/>
      <c r="HGN755" s="456"/>
      <c r="HGO755" s="456"/>
      <c r="HGP755" s="456"/>
      <c r="HGQ755" s="456"/>
      <c r="HGR755" s="456"/>
      <c r="HGS755" s="456"/>
      <c r="HGT755" s="456"/>
      <c r="HGU755" s="456"/>
      <c r="HGV755" s="456"/>
      <c r="HGW755" s="456"/>
      <c r="HGX755" s="456"/>
      <c r="HGY755" s="456"/>
      <c r="HGZ755" s="456"/>
      <c r="HHA755" s="456"/>
      <c r="HHB755" s="456"/>
      <c r="HHC755" s="456"/>
      <c r="HHD755" s="456"/>
      <c r="HHE755" s="456"/>
      <c r="HHF755" s="456"/>
      <c r="HHG755" s="456"/>
      <c r="HHH755" s="456"/>
      <c r="HHI755" s="456"/>
      <c r="HHJ755" s="456"/>
      <c r="HHK755" s="456"/>
      <c r="HHL755" s="456"/>
      <c r="HHM755" s="456"/>
      <c r="HHN755" s="456"/>
      <c r="HHO755" s="456"/>
      <c r="HHP755" s="456"/>
      <c r="HHQ755" s="456"/>
      <c r="HHR755" s="456"/>
      <c r="HHS755" s="456"/>
      <c r="HHT755" s="456"/>
      <c r="HHU755" s="456"/>
      <c r="HHV755" s="456"/>
      <c r="HHW755" s="456"/>
      <c r="HHX755" s="456"/>
      <c r="HHY755" s="456"/>
      <c r="HHZ755" s="456"/>
      <c r="HIA755" s="456"/>
      <c r="HIB755" s="456"/>
      <c r="HIC755" s="456"/>
      <c r="HID755" s="456"/>
      <c r="HIE755" s="456"/>
      <c r="HIF755" s="456"/>
      <c r="HIG755" s="456"/>
      <c r="HIH755" s="456"/>
      <c r="HII755" s="456"/>
      <c r="HIJ755" s="456"/>
      <c r="HIK755" s="456"/>
      <c r="HIL755" s="456"/>
      <c r="HIM755" s="456"/>
      <c r="HIN755" s="456"/>
      <c r="HIO755" s="456"/>
      <c r="HIP755" s="456"/>
      <c r="HIQ755" s="456"/>
      <c r="HIR755" s="456"/>
      <c r="HIS755" s="456"/>
      <c r="HIT755" s="456"/>
      <c r="HIU755" s="456"/>
      <c r="HIV755" s="456"/>
      <c r="HIW755" s="456"/>
      <c r="HIX755" s="456"/>
      <c r="HIY755" s="456"/>
      <c r="HIZ755" s="456"/>
      <c r="HJA755" s="456"/>
      <c r="HJB755" s="456"/>
      <c r="HJC755" s="456"/>
      <c r="HJD755" s="456"/>
      <c r="HJE755" s="456"/>
      <c r="HJF755" s="456"/>
      <c r="HJG755" s="456"/>
      <c r="HJH755" s="456"/>
      <c r="HJI755" s="456"/>
      <c r="HJJ755" s="456"/>
      <c r="HJK755" s="456"/>
      <c r="HJL755" s="456"/>
      <c r="HJM755" s="456"/>
      <c r="HJN755" s="456"/>
      <c r="HJO755" s="456"/>
      <c r="HJP755" s="456"/>
      <c r="HJQ755" s="456"/>
      <c r="HJR755" s="456"/>
      <c r="HJS755" s="456"/>
      <c r="HJT755" s="456"/>
      <c r="HJU755" s="456"/>
      <c r="HJV755" s="456"/>
      <c r="HJW755" s="456"/>
      <c r="HJX755" s="456"/>
      <c r="HJY755" s="456"/>
      <c r="HJZ755" s="456"/>
      <c r="HKA755" s="456"/>
      <c r="HKB755" s="456"/>
      <c r="HKC755" s="456"/>
      <c r="HKD755" s="456"/>
      <c r="HKE755" s="456"/>
      <c r="HKF755" s="456"/>
      <c r="HKG755" s="456"/>
      <c r="HKH755" s="456"/>
      <c r="HKI755" s="456"/>
      <c r="HKJ755" s="456"/>
      <c r="HKK755" s="456"/>
      <c r="HKL755" s="456"/>
      <c r="HKM755" s="456"/>
      <c r="HKN755" s="456"/>
      <c r="HKO755" s="456"/>
      <c r="HKP755" s="456"/>
      <c r="HKQ755" s="456"/>
      <c r="HKR755" s="456"/>
      <c r="HKS755" s="456"/>
      <c r="HKT755" s="456"/>
      <c r="HKU755" s="456"/>
      <c r="HKV755" s="456"/>
      <c r="HKW755" s="456"/>
      <c r="HKX755" s="456"/>
      <c r="HKY755" s="456"/>
      <c r="HKZ755" s="456"/>
      <c r="HLA755" s="456"/>
      <c r="HLB755" s="456"/>
      <c r="HLC755" s="456"/>
      <c r="HLD755" s="456"/>
      <c r="HLE755" s="456"/>
      <c r="HLF755" s="456"/>
      <c r="HLG755" s="456"/>
      <c r="HLH755" s="456"/>
      <c r="HLI755" s="456"/>
      <c r="HLJ755" s="456"/>
      <c r="HLK755" s="456"/>
      <c r="HLL755" s="456"/>
      <c r="HLM755" s="456"/>
      <c r="HLN755" s="456"/>
      <c r="HLO755" s="456"/>
      <c r="HLP755" s="456"/>
      <c r="HLQ755" s="456"/>
      <c r="HLR755" s="456"/>
      <c r="HLS755" s="456"/>
      <c r="HLT755" s="456"/>
      <c r="HLU755" s="456"/>
      <c r="HLV755" s="456"/>
      <c r="HLW755" s="456"/>
      <c r="HLX755" s="456"/>
      <c r="HLY755" s="456"/>
      <c r="HLZ755" s="456"/>
      <c r="HMA755" s="456"/>
      <c r="HMB755" s="456"/>
      <c r="HMC755" s="456"/>
      <c r="HMD755" s="456"/>
      <c r="HME755" s="456"/>
      <c r="HMF755" s="456"/>
      <c r="HMG755" s="456"/>
      <c r="HMH755" s="456"/>
      <c r="HMI755" s="456"/>
      <c r="HMJ755" s="456"/>
      <c r="HMK755" s="456"/>
      <c r="HML755" s="456"/>
      <c r="HMM755" s="456"/>
      <c r="HMN755" s="456"/>
      <c r="HMO755" s="456"/>
      <c r="HMP755" s="456"/>
      <c r="HMQ755" s="456"/>
      <c r="HMR755" s="456"/>
      <c r="HMS755" s="456"/>
      <c r="HMT755" s="456"/>
      <c r="HMU755" s="456"/>
      <c r="HMV755" s="456"/>
      <c r="HMW755" s="456"/>
      <c r="HMX755" s="456"/>
      <c r="HMY755" s="456"/>
      <c r="HMZ755" s="456"/>
      <c r="HNA755" s="456"/>
      <c r="HNB755" s="456"/>
      <c r="HNC755" s="456"/>
      <c r="HND755" s="456"/>
      <c r="HNE755" s="456"/>
      <c r="HNF755" s="456"/>
      <c r="HNG755" s="456"/>
      <c r="HNH755" s="456"/>
      <c r="HNI755" s="456"/>
      <c r="HNJ755" s="456"/>
      <c r="HNK755" s="456"/>
      <c r="HNL755" s="456"/>
      <c r="HNM755" s="456"/>
      <c r="HNN755" s="456"/>
      <c r="HNO755" s="456"/>
      <c r="HNP755" s="456"/>
      <c r="HNQ755" s="456"/>
      <c r="HNR755" s="456"/>
      <c r="HNS755" s="456"/>
      <c r="HNT755" s="456"/>
      <c r="HNU755" s="456"/>
      <c r="HNV755" s="456"/>
      <c r="HNW755" s="456"/>
      <c r="HNX755" s="456"/>
      <c r="HNY755" s="456"/>
      <c r="HNZ755" s="456"/>
      <c r="HOA755" s="456"/>
      <c r="HOB755" s="456"/>
      <c r="HOC755" s="456"/>
      <c r="HOD755" s="456"/>
      <c r="HOE755" s="456"/>
      <c r="HOF755" s="456"/>
      <c r="HOG755" s="456"/>
      <c r="HOH755" s="456"/>
      <c r="HOI755" s="456"/>
      <c r="HOJ755" s="456"/>
      <c r="HOK755" s="456"/>
      <c r="HOL755" s="456"/>
      <c r="HOM755" s="456"/>
      <c r="HON755" s="456"/>
      <c r="HOO755" s="456"/>
      <c r="HOP755" s="456"/>
      <c r="HOQ755" s="456"/>
      <c r="HOR755" s="456"/>
      <c r="HOS755" s="456"/>
      <c r="HOT755" s="456"/>
      <c r="HOU755" s="456"/>
      <c r="HOV755" s="456"/>
      <c r="HOW755" s="456"/>
      <c r="HOX755" s="456"/>
      <c r="HOY755" s="456"/>
      <c r="HOZ755" s="456"/>
      <c r="HPA755" s="456"/>
      <c r="HPB755" s="456"/>
      <c r="HPC755" s="456"/>
      <c r="HPD755" s="456"/>
      <c r="HPE755" s="456"/>
      <c r="HPF755" s="456"/>
      <c r="HPG755" s="456"/>
      <c r="HPH755" s="456"/>
      <c r="HPI755" s="456"/>
      <c r="HPJ755" s="456"/>
      <c r="HPK755" s="456"/>
      <c r="HPL755" s="456"/>
      <c r="HPM755" s="456"/>
      <c r="HPN755" s="456"/>
      <c r="HPO755" s="456"/>
      <c r="HPP755" s="456"/>
      <c r="HPQ755" s="456"/>
      <c r="HPR755" s="456"/>
      <c r="HPS755" s="456"/>
      <c r="HPT755" s="456"/>
      <c r="HPU755" s="456"/>
      <c r="HPV755" s="456"/>
      <c r="HPW755" s="456"/>
      <c r="HPX755" s="456"/>
      <c r="HPY755" s="456"/>
      <c r="HPZ755" s="456"/>
      <c r="HQA755" s="456"/>
      <c r="HQB755" s="456"/>
      <c r="HQC755" s="456"/>
      <c r="HQD755" s="456"/>
      <c r="HQE755" s="456"/>
      <c r="HQF755" s="456"/>
      <c r="HQG755" s="456"/>
      <c r="HQH755" s="456"/>
      <c r="HQI755" s="456"/>
      <c r="HQJ755" s="456"/>
      <c r="HQK755" s="456"/>
      <c r="HQL755" s="456"/>
      <c r="HQM755" s="456"/>
      <c r="HQN755" s="456"/>
      <c r="HQO755" s="456"/>
      <c r="HQP755" s="456"/>
      <c r="HQQ755" s="456"/>
      <c r="HQR755" s="456"/>
      <c r="HQS755" s="456"/>
      <c r="HQT755" s="456"/>
      <c r="HQU755" s="456"/>
      <c r="HQV755" s="456"/>
      <c r="HQW755" s="456"/>
      <c r="HQX755" s="456"/>
      <c r="HQY755" s="456"/>
      <c r="HQZ755" s="456"/>
      <c r="HRA755" s="456"/>
      <c r="HRB755" s="456"/>
      <c r="HRC755" s="456"/>
      <c r="HRD755" s="456"/>
      <c r="HRE755" s="456"/>
      <c r="HRF755" s="456"/>
      <c r="HRG755" s="456"/>
      <c r="HRH755" s="456"/>
      <c r="HRI755" s="456"/>
      <c r="HRJ755" s="456"/>
      <c r="HRK755" s="456"/>
      <c r="HRL755" s="456"/>
      <c r="HRM755" s="456"/>
      <c r="HRN755" s="456"/>
      <c r="HRO755" s="456"/>
      <c r="HRP755" s="456"/>
      <c r="HRQ755" s="456"/>
      <c r="HRR755" s="456"/>
      <c r="HRS755" s="456"/>
      <c r="HRT755" s="456"/>
      <c r="HRU755" s="456"/>
      <c r="HRV755" s="456"/>
      <c r="HRW755" s="456"/>
      <c r="HRX755" s="456"/>
      <c r="HRY755" s="456"/>
      <c r="HRZ755" s="456"/>
      <c r="HSA755" s="456"/>
      <c r="HSB755" s="456"/>
      <c r="HSC755" s="456"/>
      <c r="HSD755" s="456"/>
      <c r="HSE755" s="456"/>
      <c r="HSF755" s="456"/>
      <c r="HSG755" s="456"/>
      <c r="HSH755" s="456"/>
      <c r="HSI755" s="456"/>
      <c r="HSJ755" s="456"/>
      <c r="HSK755" s="456"/>
      <c r="HSL755" s="456"/>
      <c r="HSM755" s="456"/>
      <c r="HSN755" s="456"/>
      <c r="HSO755" s="456"/>
      <c r="HSP755" s="456"/>
      <c r="HSQ755" s="456"/>
      <c r="HSR755" s="456"/>
      <c r="HSS755" s="456"/>
      <c r="HST755" s="456"/>
      <c r="HSU755" s="456"/>
      <c r="HSV755" s="456"/>
      <c r="HSW755" s="456"/>
      <c r="HSX755" s="456"/>
      <c r="HSY755" s="456"/>
      <c r="HSZ755" s="456"/>
      <c r="HTA755" s="456"/>
      <c r="HTB755" s="456"/>
      <c r="HTC755" s="456"/>
      <c r="HTD755" s="456"/>
      <c r="HTE755" s="456"/>
      <c r="HTF755" s="456"/>
      <c r="HTG755" s="456"/>
      <c r="HTH755" s="456"/>
      <c r="HTI755" s="456"/>
      <c r="HTJ755" s="456"/>
      <c r="HTK755" s="456"/>
      <c r="HTL755" s="456"/>
      <c r="HTM755" s="456"/>
      <c r="HTN755" s="456"/>
      <c r="HTO755" s="456"/>
      <c r="HTP755" s="456"/>
      <c r="HTQ755" s="456"/>
      <c r="HTR755" s="456"/>
      <c r="HTS755" s="456"/>
      <c r="HTT755" s="456"/>
      <c r="HTU755" s="456"/>
      <c r="HTV755" s="456"/>
      <c r="HTW755" s="456"/>
      <c r="HTX755" s="456"/>
      <c r="HTY755" s="456"/>
      <c r="HTZ755" s="456"/>
      <c r="HUA755" s="456"/>
      <c r="HUB755" s="456"/>
      <c r="HUC755" s="456"/>
      <c r="HUD755" s="456"/>
      <c r="HUE755" s="456"/>
      <c r="HUF755" s="456"/>
      <c r="HUG755" s="456"/>
      <c r="HUH755" s="456"/>
      <c r="HUI755" s="456"/>
      <c r="HUJ755" s="456"/>
      <c r="HUK755" s="456"/>
      <c r="HUL755" s="456"/>
      <c r="HUM755" s="456"/>
      <c r="HUN755" s="456"/>
      <c r="HUO755" s="456"/>
      <c r="HUP755" s="456"/>
      <c r="HUQ755" s="456"/>
      <c r="HUR755" s="456"/>
      <c r="HUS755" s="456"/>
      <c r="HUT755" s="456"/>
      <c r="HUU755" s="456"/>
      <c r="HUV755" s="456"/>
      <c r="HUW755" s="456"/>
      <c r="HUX755" s="456"/>
      <c r="HUY755" s="456"/>
      <c r="HUZ755" s="456"/>
      <c r="HVA755" s="456"/>
      <c r="HVB755" s="456"/>
      <c r="HVC755" s="456"/>
      <c r="HVD755" s="456"/>
      <c r="HVE755" s="456"/>
      <c r="HVF755" s="456"/>
      <c r="HVG755" s="456"/>
      <c r="HVH755" s="456"/>
      <c r="HVI755" s="456"/>
      <c r="HVJ755" s="456"/>
      <c r="HVK755" s="456"/>
      <c r="HVL755" s="456"/>
      <c r="HVM755" s="456"/>
      <c r="HVN755" s="456"/>
      <c r="HVO755" s="456"/>
      <c r="HVP755" s="456"/>
      <c r="HVQ755" s="456"/>
      <c r="HVR755" s="456"/>
      <c r="HVS755" s="456"/>
      <c r="HVT755" s="456"/>
      <c r="HVU755" s="456"/>
      <c r="HVV755" s="456"/>
      <c r="HVW755" s="456"/>
      <c r="HVX755" s="456"/>
      <c r="HVY755" s="456"/>
      <c r="HVZ755" s="456"/>
      <c r="HWA755" s="456"/>
      <c r="HWB755" s="456"/>
      <c r="HWC755" s="456"/>
      <c r="HWD755" s="456"/>
      <c r="HWE755" s="456"/>
      <c r="HWF755" s="456"/>
      <c r="HWG755" s="456"/>
      <c r="HWH755" s="456"/>
      <c r="HWI755" s="456"/>
      <c r="HWJ755" s="456"/>
      <c r="HWK755" s="456"/>
      <c r="HWL755" s="456"/>
      <c r="HWM755" s="456"/>
      <c r="HWN755" s="456"/>
      <c r="HWO755" s="456"/>
      <c r="HWP755" s="456"/>
      <c r="HWQ755" s="456"/>
      <c r="HWR755" s="456"/>
      <c r="HWS755" s="456"/>
      <c r="HWT755" s="456"/>
      <c r="HWU755" s="456"/>
      <c r="HWV755" s="456"/>
      <c r="HWW755" s="456"/>
      <c r="HWX755" s="456"/>
      <c r="HWY755" s="456"/>
      <c r="HWZ755" s="456"/>
      <c r="HXA755" s="456"/>
      <c r="HXB755" s="456"/>
      <c r="HXC755" s="456"/>
      <c r="HXD755" s="456"/>
      <c r="HXE755" s="456"/>
      <c r="HXF755" s="456"/>
      <c r="HXG755" s="456"/>
      <c r="HXH755" s="456"/>
      <c r="HXI755" s="456"/>
      <c r="HXJ755" s="456"/>
      <c r="HXK755" s="456"/>
      <c r="HXL755" s="456"/>
      <c r="HXM755" s="456"/>
      <c r="HXN755" s="456"/>
      <c r="HXO755" s="456"/>
      <c r="HXP755" s="456"/>
      <c r="HXQ755" s="456"/>
      <c r="HXR755" s="456"/>
      <c r="HXS755" s="456"/>
      <c r="HXT755" s="456"/>
      <c r="HXU755" s="456"/>
      <c r="HXV755" s="456"/>
      <c r="HXW755" s="456"/>
      <c r="HXX755" s="456"/>
      <c r="HXY755" s="456"/>
      <c r="HXZ755" s="456"/>
      <c r="HYA755" s="456"/>
      <c r="HYB755" s="456"/>
      <c r="HYC755" s="456"/>
      <c r="HYD755" s="456"/>
      <c r="HYE755" s="456"/>
      <c r="HYF755" s="456"/>
      <c r="HYG755" s="456"/>
      <c r="HYH755" s="456"/>
      <c r="HYI755" s="456"/>
      <c r="HYJ755" s="456"/>
      <c r="HYK755" s="456"/>
      <c r="HYL755" s="456"/>
      <c r="HYM755" s="456"/>
      <c r="HYN755" s="456"/>
      <c r="HYO755" s="456"/>
      <c r="HYP755" s="456"/>
      <c r="HYQ755" s="456"/>
      <c r="HYR755" s="456"/>
      <c r="HYS755" s="456"/>
      <c r="HYT755" s="456"/>
      <c r="HYU755" s="456"/>
      <c r="HYV755" s="456"/>
      <c r="HYW755" s="456"/>
      <c r="HYX755" s="456"/>
      <c r="HYY755" s="456"/>
      <c r="HYZ755" s="456"/>
      <c r="HZA755" s="456"/>
      <c r="HZB755" s="456"/>
      <c r="HZC755" s="456"/>
      <c r="HZD755" s="456"/>
      <c r="HZE755" s="456"/>
      <c r="HZF755" s="456"/>
      <c r="HZG755" s="456"/>
      <c r="HZH755" s="456"/>
      <c r="HZI755" s="456"/>
      <c r="HZJ755" s="456"/>
      <c r="HZK755" s="456"/>
      <c r="HZL755" s="456"/>
      <c r="HZM755" s="456"/>
      <c r="HZN755" s="456"/>
      <c r="HZO755" s="456"/>
      <c r="HZP755" s="456"/>
      <c r="HZQ755" s="456"/>
      <c r="HZR755" s="456"/>
      <c r="HZS755" s="456"/>
      <c r="HZT755" s="456"/>
      <c r="HZU755" s="456"/>
      <c r="HZV755" s="456"/>
      <c r="HZW755" s="456"/>
      <c r="HZX755" s="456"/>
      <c r="HZY755" s="456"/>
      <c r="HZZ755" s="456"/>
      <c r="IAA755" s="456"/>
      <c r="IAB755" s="456"/>
      <c r="IAC755" s="456"/>
      <c r="IAD755" s="456"/>
      <c r="IAE755" s="456"/>
      <c r="IAF755" s="456"/>
      <c r="IAG755" s="456"/>
      <c r="IAH755" s="456"/>
      <c r="IAI755" s="456"/>
      <c r="IAJ755" s="456"/>
      <c r="IAK755" s="456"/>
      <c r="IAL755" s="456"/>
      <c r="IAM755" s="456"/>
      <c r="IAN755" s="456"/>
      <c r="IAO755" s="456"/>
      <c r="IAP755" s="456"/>
      <c r="IAQ755" s="456"/>
      <c r="IAR755" s="456"/>
      <c r="IAS755" s="456"/>
      <c r="IAT755" s="456"/>
      <c r="IAU755" s="456"/>
      <c r="IAV755" s="456"/>
      <c r="IAW755" s="456"/>
      <c r="IAX755" s="456"/>
      <c r="IAY755" s="456"/>
      <c r="IAZ755" s="456"/>
      <c r="IBA755" s="456"/>
      <c r="IBB755" s="456"/>
      <c r="IBC755" s="456"/>
      <c r="IBD755" s="456"/>
      <c r="IBE755" s="456"/>
      <c r="IBF755" s="456"/>
      <c r="IBG755" s="456"/>
      <c r="IBH755" s="456"/>
      <c r="IBI755" s="456"/>
      <c r="IBJ755" s="456"/>
      <c r="IBK755" s="456"/>
      <c r="IBL755" s="456"/>
      <c r="IBM755" s="456"/>
      <c r="IBN755" s="456"/>
      <c r="IBO755" s="456"/>
      <c r="IBP755" s="456"/>
      <c r="IBQ755" s="456"/>
      <c r="IBR755" s="456"/>
      <c r="IBS755" s="456"/>
      <c r="IBT755" s="456"/>
      <c r="IBU755" s="456"/>
      <c r="IBV755" s="456"/>
      <c r="IBW755" s="456"/>
      <c r="IBX755" s="456"/>
      <c r="IBY755" s="456"/>
      <c r="IBZ755" s="456"/>
      <c r="ICA755" s="456"/>
      <c r="ICB755" s="456"/>
      <c r="ICC755" s="456"/>
      <c r="ICD755" s="456"/>
      <c r="ICE755" s="456"/>
      <c r="ICF755" s="456"/>
      <c r="ICG755" s="456"/>
      <c r="ICH755" s="456"/>
      <c r="ICI755" s="456"/>
      <c r="ICJ755" s="456"/>
      <c r="ICK755" s="456"/>
      <c r="ICL755" s="456"/>
      <c r="ICM755" s="456"/>
      <c r="ICN755" s="456"/>
      <c r="ICO755" s="456"/>
      <c r="ICP755" s="456"/>
      <c r="ICQ755" s="456"/>
      <c r="ICR755" s="456"/>
      <c r="ICS755" s="456"/>
      <c r="ICT755" s="456"/>
      <c r="ICU755" s="456"/>
      <c r="ICV755" s="456"/>
      <c r="ICW755" s="456"/>
      <c r="ICX755" s="456"/>
      <c r="ICY755" s="456"/>
      <c r="ICZ755" s="456"/>
      <c r="IDA755" s="456"/>
      <c r="IDB755" s="456"/>
      <c r="IDC755" s="456"/>
      <c r="IDD755" s="456"/>
      <c r="IDE755" s="456"/>
      <c r="IDF755" s="456"/>
      <c r="IDG755" s="456"/>
      <c r="IDH755" s="456"/>
      <c r="IDI755" s="456"/>
      <c r="IDJ755" s="456"/>
      <c r="IDK755" s="456"/>
      <c r="IDL755" s="456"/>
      <c r="IDM755" s="456"/>
      <c r="IDN755" s="456"/>
      <c r="IDO755" s="456"/>
      <c r="IDP755" s="456"/>
      <c r="IDQ755" s="456"/>
      <c r="IDR755" s="456"/>
      <c r="IDS755" s="456"/>
      <c r="IDT755" s="456"/>
      <c r="IDU755" s="456"/>
      <c r="IDV755" s="456"/>
      <c r="IDW755" s="456"/>
      <c r="IDX755" s="456"/>
      <c r="IDY755" s="456"/>
      <c r="IDZ755" s="456"/>
      <c r="IEA755" s="456"/>
      <c r="IEB755" s="456"/>
      <c r="IEC755" s="456"/>
      <c r="IED755" s="456"/>
      <c r="IEE755" s="456"/>
      <c r="IEF755" s="456"/>
      <c r="IEG755" s="456"/>
      <c r="IEH755" s="456"/>
      <c r="IEI755" s="456"/>
      <c r="IEJ755" s="456"/>
      <c r="IEK755" s="456"/>
      <c r="IEL755" s="456"/>
      <c r="IEM755" s="456"/>
      <c r="IEN755" s="456"/>
      <c r="IEO755" s="456"/>
      <c r="IEP755" s="456"/>
      <c r="IEQ755" s="456"/>
      <c r="IER755" s="456"/>
      <c r="IES755" s="456"/>
      <c r="IET755" s="456"/>
      <c r="IEU755" s="456"/>
      <c r="IEV755" s="456"/>
      <c r="IEW755" s="456"/>
      <c r="IEX755" s="456"/>
      <c r="IEY755" s="456"/>
      <c r="IEZ755" s="456"/>
      <c r="IFA755" s="456"/>
      <c r="IFB755" s="456"/>
      <c r="IFC755" s="456"/>
      <c r="IFD755" s="456"/>
      <c r="IFE755" s="456"/>
      <c r="IFF755" s="456"/>
      <c r="IFG755" s="456"/>
      <c r="IFH755" s="456"/>
      <c r="IFI755" s="456"/>
      <c r="IFJ755" s="456"/>
      <c r="IFK755" s="456"/>
      <c r="IFL755" s="456"/>
      <c r="IFM755" s="456"/>
      <c r="IFN755" s="456"/>
      <c r="IFO755" s="456"/>
      <c r="IFP755" s="456"/>
      <c r="IFQ755" s="456"/>
      <c r="IFR755" s="456"/>
      <c r="IFS755" s="456"/>
      <c r="IFT755" s="456"/>
      <c r="IFU755" s="456"/>
      <c r="IFV755" s="456"/>
      <c r="IFW755" s="456"/>
      <c r="IFX755" s="456"/>
      <c r="IFY755" s="456"/>
      <c r="IFZ755" s="456"/>
      <c r="IGA755" s="456"/>
      <c r="IGB755" s="456"/>
      <c r="IGC755" s="456"/>
      <c r="IGD755" s="456"/>
      <c r="IGE755" s="456"/>
      <c r="IGF755" s="456"/>
      <c r="IGG755" s="456"/>
      <c r="IGH755" s="456"/>
      <c r="IGI755" s="456"/>
      <c r="IGJ755" s="456"/>
      <c r="IGK755" s="456"/>
      <c r="IGL755" s="456"/>
      <c r="IGM755" s="456"/>
      <c r="IGN755" s="456"/>
      <c r="IGO755" s="456"/>
      <c r="IGP755" s="456"/>
      <c r="IGQ755" s="456"/>
      <c r="IGR755" s="456"/>
      <c r="IGS755" s="456"/>
      <c r="IGT755" s="456"/>
      <c r="IGU755" s="456"/>
      <c r="IGV755" s="456"/>
      <c r="IGW755" s="456"/>
      <c r="IGX755" s="456"/>
      <c r="IGY755" s="456"/>
      <c r="IGZ755" s="456"/>
      <c r="IHA755" s="456"/>
      <c r="IHB755" s="456"/>
      <c r="IHC755" s="456"/>
      <c r="IHD755" s="456"/>
      <c r="IHE755" s="456"/>
      <c r="IHF755" s="456"/>
      <c r="IHG755" s="456"/>
      <c r="IHH755" s="456"/>
      <c r="IHI755" s="456"/>
      <c r="IHJ755" s="456"/>
      <c r="IHK755" s="456"/>
      <c r="IHL755" s="456"/>
      <c r="IHM755" s="456"/>
      <c r="IHN755" s="456"/>
      <c r="IHO755" s="456"/>
      <c r="IHP755" s="456"/>
      <c r="IHQ755" s="456"/>
      <c r="IHR755" s="456"/>
      <c r="IHS755" s="456"/>
      <c r="IHT755" s="456"/>
      <c r="IHU755" s="456"/>
      <c r="IHV755" s="456"/>
      <c r="IHW755" s="456"/>
      <c r="IHX755" s="456"/>
      <c r="IHY755" s="456"/>
      <c r="IHZ755" s="456"/>
      <c r="IIA755" s="456"/>
      <c r="IIB755" s="456"/>
      <c r="IIC755" s="456"/>
      <c r="IID755" s="456"/>
      <c r="IIE755" s="456"/>
      <c r="IIF755" s="456"/>
      <c r="IIG755" s="456"/>
      <c r="IIH755" s="456"/>
      <c r="III755" s="456"/>
      <c r="IIJ755" s="456"/>
      <c r="IIK755" s="456"/>
      <c r="IIL755" s="456"/>
      <c r="IIM755" s="456"/>
      <c r="IIN755" s="456"/>
      <c r="IIO755" s="456"/>
      <c r="IIP755" s="456"/>
      <c r="IIQ755" s="456"/>
      <c r="IIR755" s="456"/>
      <c r="IIS755" s="456"/>
      <c r="IIT755" s="456"/>
      <c r="IIU755" s="456"/>
      <c r="IIV755" s="456"/>
      <c r="IIW755" s="456"/>
      <c r="IIX755" s="456"/>
      <c r="IIY755" s="456"/>
      <c r="IIZ755" s="456"/>
      <c r="IJA755" s="456"/>
      <c r="IJB755" s="456"/>
      <c r="IJC755" s="456"/>
      <c r="IJD755" s="456"/>
      <c r="IJE755" s="456"/>
      <c r="IJF755" s="456"/>
      <c r="IJG755" s="456"/>
      <c r="IJH755" s="456"/>
      <c r="IJI755" s="456"/>
      <c r="IJJ755" s="456"/>
      <c r="IJK755" s="456"/>
      <c r="IJL755" s="456"/>
      <c r="IJM755" s="456"/>
      <c r="IJN755" s="456"/>
      <c r="IJO755" s="456"/>
      <c r="IJP755" s="456"/>
      <c r="IJQ755" s="456"/>
      <c r="IJR755" s="456"/>
      <c r="IJS755" s="456"/>
      <c r="IJT755" s="456"/>
      <c r="IJU755" s="456"/>
      <c r="IJV755" s="456"/>
      <c r="IJW755" s="456"/>
      <c r="IJX755" s="456"/>
      <c r="IJY755" s="456"/>
      <c r="IJZ755" s="456"/>
      <c r="IKA755" s="456"/>
      <c r="IKB755" s="456"/>
      <c r="IKC755" s="456"/>
      <c r="IKD755" s="456"/>
      <c r="IKE755" s="456"/>
      <c r="IKF755" s="456"/>
      <c r="IKG755" s="456"/>
      <c r="IKH755" s="456"/>
      <c r="IKI755" s="456"/>
      <c r="IKJ755" s="456"/>
      <c r="IKK755" s="456"/>
      <c r="IKL755" s="456"/>
      <c r="IKM755" s="456"/>
      <c r="IKN755" s="456"/>
      <c r="IKO755" s="456"/>
      <c r="IKP755" s="456"/>
      <c r="IKQ755" s="456"/>
      <c r="IKR755" s="456"/>
      <c r="IKS755" s="456"/>
      <c r="IKT755" s="456"/>
      <c r="IKU755" s="456"/>
      <c r="IKV755" s="456"/>
      <c r="IKW755" s="456"/>
      <c r="IKX755" s="456"/>
      <c r="IKY755" s="456"/>
      <c r="IKZ755" s="456"/>
      <c r="ILA755" s="456"/>
      <c r="ILB755" s="456"/>
      <c r="ILC755" s="456"/>
      <c r="ILD755" s="456"/>
      <c r="ILE755" s="456"/>
      <c r="ILF755" s="456"/>
      <c r="ILG755" s="456"/>
      <c r="ILH755" s="456"/>
      <c r="ILI755" s="456"/>
      <c r="ILJ755" s="456"/>
      <c r="ILK755" s="456"/>
      <c r="ILL755" s="456"/>
      <c r="ILM755" s="456"/>
      <c r="ILN755" s="456"/>
      <c r="ILO755" s="456"/>
      <c r="ILP755" s="456"/>
      <c r="ILQ755" s="456"/>
      <c r="ILR755" s="456"/>
      <c r="ILS755" s="456"/>
      <c r="ILT755" s="456"/>
      <c r="ILU755" s="456"/>
      <c r="ILV755" s="456"/>
      <c r="ILW755" s="456"/>
      <c r="ILX755" s="456"/>
      <c r="ILY755" s="456"/>
      <c r="ILZ755" s="456"/>
      <c r="IMA755" s="456"/>
      <c r="IMB755" s="456"/>
      <c r="IMC755" s="456"/>
      <c r="IMD755" s="456"/>
      <c r="IME755" s="456"/>
      <c r="IMF755" s="456"/>
      <c r="IMG755" s="456"/>
      <c r="IMH755" s="456"/>
      <c r="IMI755" s="456"/>
      <c r="IMJ755" s="456"/>
      <c r="IMK755" s="456"/>
      <c r="IML755" s="456"/>
      <c r="IMM755" s="456"/>
      <c r="IMN755" s="456"/>
      <c r="IMO755" s="456"/>
      <c r="IMP755" s="456"/>
      <c r="IMQ755" s="456"/>
      <c r="IMR755" s="456"/>
      <c r="IMS755" s="456"/>
      <c r="IMT755" s="456"/>
      <c r="IMU755" s="456"/>
      <c r="IMV755" s="456"/>
      <c r="IMW755" s="456"/>
      <c r="IMX755" s="456"/>
      <c r="IMY755" s="456"/>
      <c r="IMZ755" s="456"/>
      <c r="INA755" s="456"/>
      <c r="INB755" s="456"/>
      <c r="INC755" s="456"/>
      <c r="IND755" s="456"/>
      <c r="INE755" s="456"/>
      <c r="INF755" s="456"/>
      <c r="ING755" s="456"/>
      <c r="INH755" s="456"/>
      <c r="INI755" s="456"/>
      <c r="INJ755" s="456"/>
      <c r="INK755" s="456"/>
      <c r="INL755" s="456"/>
      <c r="INM755" s="456"/>
      <c r="INN755" s="456"/>
      <c r="INO755" s="456"/>
      <c r="INP755" s="456"/>
      <c r="INQ755" s="456"/>
      <c r="INR755" s="456"/>
      <c r="INS755" s="456"/>
      <c r="INT755" s="456"/>
      <c r="INU755" s="456"/>
      <c r="INV755" s="456"/>
      <c r="INW755" s="456"/>
      <c r="INX755" s="456"/>
      <c r="INY755" s="456"/>
      <c r="INZ755" s="456"/>
      <c r="IOA755" s="456"/>
      <c r="IOB755" s="456"/>
      <c r="IOC755" s="456"/>
      <c r="IOD755" s="456"/>
      <c r="IOE755" s="456"/>
      <c r="IOF755" s="456"/>
      <c r="IOG755" s="456"/>
      <c r="IOH755" s="456"/>
      <c r="IOI755" s="456"/>
      <c r="IOJ755" s="456"/>
      <c r="IOK755" s="456"/>
      <c r="IOL755" s="456"/>
      <c r="IOM755" s="456"/>
      <c r="ION755" s="456"/>
      <c r="IOO755" s="456"/>
      <c r="IOP755" s="456"/>
      <c r="IOQ755" s="456"/>
      <c r="IOR755" s="456"/>
      <c r="IOS755" s="456"/>
      <c r="IOT755" s="456"/>
      <c r="IOU755" s="456"/>
      <c r="IOV755" s="456"/>
      <c r="IOW755" s="456"/>
      <c r="IOX755" s="456"/>
      <c r="IOY755" s="456"/>
      <c r="IOZ755" s="456"/>
      <c r="IPA755" s="456"/>
      <c r="IPB755" s="456"/>
      <c r="IPC755" s="456"/>
      <c r="IPD755" s="456"/>
      <c r="IPE755" s="456"/>
      <c r="IPF755" s="456"/>
      <c r="IPG755" s="456"/>
      <c r="IPH755" s="456"/>
      <c r="IPI755" s="456"/>
      <c r="IPJ755" s="456"/>
      <c r="IPK755" s="456"/>
      <c r="IPL755" s="456"/>
      <c r="IPM755" s="456"/>
      <c r="IPN755" s="456"/>
      <c r="IPO755" s="456"/>
      <c r="IPP755" s="456"/>
      <c r="IPQ755" s="456"/>
      <c r="IPR755" s="456"/>
      <c r="IPS755" s="456"/>
      <c r="IPT755" s="456"/>
      <c r="IPU755" s="456"/>
      <c r="IPV755" s="456"/>
      <c r="IPW755" s="456"/>
      <c r="IPX755" s="456"/>
      <c r="IPY755" s="456"/>
      <c r="IPZ755" s="456"/>
      <c r="IQA755" s="456"/>
      <c r="IQB755" s="456"/>
      <c r="IQC755" s="456"/>
      <c r="IQD755" s="456"/>
      <c r="IQE755" s="456"/>
      <c r="IQF755" s="456"/>
      <c r="IQG755" s="456"/>
      <c r="IQH755" s="456"/>
      <c r="IQI755" s="456"/>
      <c r="IQJ755" s="456"/>
      <c r="IQK755" s="456"/>
      <c r="IQL755" s="456"/>
      <c r="IQM755" s="456"/>
      <c r="IQN755" s="456"/>
      <c r="IQO755" s="456"/>
      <c r="IQP755" s="456"/>
      <c r="IQQ755" s="456"/>
      <c r="IQR755" s="456"/>
      <c r="IQS755" s="456"/>
      <c r="IQT755" s="456"/>
      <c r="IQU755" s="456"/>
      <c r="IQV755" s="456"/>
      <c r="IQW755" s="456"/>
      <c r="IQX755" s="456"/>
      <c r="IQY755" s="456"/>
      <c r="IQZ755" s="456"/>
      <c r="IRA755" s="456"/>
      <c r="IRB755" s="456"/>
      <c r="IRC755" s="456"/>
      <c r="IRD755" s="456"/>
      <c r="IRE755" s="456"/>
      <c r="IRF755" s="456"/>
      <c r="IRG755" s="456"/>
      <c r="IRH755" s="456"/>
      <c r="IRI755" s="456"/>
      <c r="IRJ755" s="456"/>
      <c r="IRK755" s="456"/>
      <c r="IRL755" s="456"/>
      <c r="IRM755" s="456"/>
      <c r="IRN755" s="456"/>
      <c r="IRO755" s="456"/>
      <c r="IRP755" s="456"/>
      <c r="IRQ755" s="456"/>
      <c r="IRR755" s="456"/>
      <c r="IRS755" s="456"/>
      <c r="IRT755" s="456"/>
      <c r="IRU755" s="456"/>
      <c r="IRV755" s="456"/>
      <c r="IRW755" s="456"/>
      <c r="IRX755" s="456"/>
      <c r="IRY755" s="456"/>
      <c r="IRZ755" s="456"/>
      <c r="ISA755" s="456"/>
      <c r="ISB755" s="456"/>
      <c r="ISC755" s="456"/>
      <c r="ISD755" s="456"/>
      <c r="ISE755" s="456"/>
      <c r="ISF755" s="456"/>
      <c r="ISG755" s="456"/>
      <c r="ISH755" s="456"/>
      <c r="ISI755" s="456"/>
      <c r="ISJ755" s="456"/>
      <c r="ISK755" s="456"/>
      <c r="ISL755" s="456"/>
      <c r="ISM755" s="456"/>
      <c r="ISN755" s="456"/>
      <c r="ISO755" s="456"/>
      <c r="ISP755" s="456"/>
      <c r="ISQ755" s="456"/>
      <c r="ISR755" s="456"/>
      <c r="ISS755" s="456"/>
      <c r="IST755" s="456"/>
      <c r="ISU755" s="456"/>
      <c r="ISV755" s="456"/>
      <c r="ISW755" s="456"/>
      <c r="ISX755" s="456"/>
      <c r="ISY755" s="456"/>
      <c r="ISZ755" s="456"/>
      <c r="ITA755" s="456"/>
      <c r="ITB755" s="456"/>
      <c r="ITC755" s="456"/>
      <c r="ITD755" s="456"/>
      <c r="ITE755" s="456"/>
      <c r="ITF755" s="456"/>
      <c r="ITG755" s="456"/>
      <c r="ITH755" s="456"/>
      <c r="ITI755" s="456"/>
      <c r="ITJ755" s="456"/>
      <c r="ITK755" s="456"/>
      <c r="ITL755" s="456"/>
      <c r="ITM755" s="456"/>
      <c r="ITN755" s="456"/>
      <c r="ITO755" s="456"/>
      <c r="ITP755" s="456"/>
      <c r="ITQ755" s="456"/>
      <c r="ITR755" s="456"/>
      <c r="ITS755" s="456"/>
      <c r="ITT755" s="456"/>
      <c r="ITU755" s="456"/>
      <c r="ITV755" s="456"/>
      <c r="ITW755" s="456"/>
      <c r="ITX755" s="456"/>
      <c r="ITY755" s="456"/>
      <c r="ITZ755" s="456"/>
      <c r="IUA755" s="456"/>
      <c r="IUB755" s="456"/>
      <c r="IUC755" s="456"/>
      <c r="IUD755" s="456"/>
      <c r="IUE755" s="456"/>
      <c r="IUF755" s="456"/>
      <c r="IUG755" s="456"/>
      <c r="IUH755" s="456"/>
      <c r="IUI755" s="456"/>
      <c r="IUJ755" s="456"/>
      <c r="IUK755" s="456"/>
      <c r="IUL755" s="456"/>
      <c r="IUM755" s="456"/>
      <c r="IUN755" s="456"/>
      <c r="IUO755" s="456"/>
      <c r="IUP755" s="456"/>
      <c r="IUQ755" s="456"/>
      <c r="IUR755" s="456"/>
      <c r="IUS755" s="456"/>
      <c r="IUT755" s="456"/>
      <c r="IUU755" s="456"/>
      <c r="IUV755" s="456"/>
      <c r="IUW755" s="456"/>
      <c r="IUX755" s="456"/>
      <c r="IUY755" s="456"/>
      <c r="IUZ755" s="456"/>
      <c r="IVA755" s="456"/>
      <c r="IVB755" s="456"/>
      <c r="IVC755" s="456"/>
      <c r="IVD755" s="456"/>
      <c r="IVE755" s="456"/>
      <c r="IVF755" s="456"/>
      <c r="IVG755" s="456"/>
      <c r="IVH755" s="456"/>
      <c r="IVI755" s="456"/>
      <c r="IVJ755" s="456"/>
      <c r="IVK755" s="456"/>
      <c r="IVL755" s="456"/>
      <c r="IVM755" s="456"/>
      <c r="IVN755" s="456"/>
      <c r="IVO755" s="456"/>
      <c r="IVP755" s="456"/>
      <c r="IVQ755" s="456"/>
      <c r="IVR755" s="456"/>
      <c r="IVS755" s="456"/>
      <c r="IVT755" s="456"/>
      <c r="IVU755" s="456"/>
      <c r="IVV755" s="456"/>
      <c r="IVW755" s="456"/>
      <c r="IVX755" s="456"/>
      <c r="IVY755" s="456"/>
      <c r="IVZ755" s="456"/>
      <c r="IWA755" s="456"/>
      <c r="IWB755" s="456"/>
      <c r="IWC755" s="456"/>
      <c r="IWD755" s="456"/>
      <c r="IWE755" s="456"/>
      <c r="IWF755" s="456"/>
      <c r="IWG755" s="456"/>
      <c r="IWH755" s="456"/>
      <c r="IWI755" s="456"/>
      <c r="IWJ755" s="456"/>
      <c r="IWK755" s="456"/>
      <c r="IWL755" s="456"/>
      <c r="IWM755" s="456"/>
      <c r="IWN755" s="456"/>
      <c r="IWO755" s="456"/>
      <c r="IWP755" s="456"/>
      <c r="IWQ755" s="456"/>
      <c r="IWR755" s="456"/>
      <c r="IWS755" s="456"/>
      <c r="IWT755" s="456"/>
      <c r="IWU755" s="456"/>
      <c r="IWV755" s="456"/>
      <c r="IWW755" s="456"/>
      <c r="IWX755" s="456"/>
      <c r="IWY755" s="456"/>
      <c r="IWZ755" s="456"/>
      <c r="IXA755" s="456"/>
      <c r="IXB755" s="456"/>
      <c r="IXC755" s="456"/>
      <c r="IXD755" s="456"/>
      <c r="IXE755" s="456"/>
      <c r="IXF755" s="456"/>
      <c r="IXG755" s="456"/>
      <c r="IXH755" s="456"/>
      <c r="IXI755" s="456"/>
      <c r="IXJ755" s="456"/>
      <c r="IXK755" s="456"/>
      <c r="IXL755" s="456"/>
      <c r="IXM755" s="456"/>
      <c r="IXN755" s="456"/>
      <c r="IXO755" s="456"/>
      <c r="IXP755" s="456"/>
      <c r="IXQ755" s="456"/>
      <c r="IXR755" s="456"/>
      <c r="IXS755" s="456"/>
      <c r="IXT755" s="456"/>
      <c r="IXU755" s="456"/>
      <c r="IXV755" s="456"/>
      <c r="IXW755" s="456"/>
      <c r="IXX755" s="456"/>
      <c r="IXY755" s="456"/>
      <c r="IXZ755" s="456"/>
      <c r="IYA755" s="456"/>
      <c r="IYB755" s="456"/>
      <c r="IYC755" s="456"/>
      <c r="IYD755" s="456"/>
      <c r="IYE755" s="456"/>
      <c r="IYF755" s="456"/>
      <c r="IYG755" s="456"/>
      <c r="IYH755" s="456"/>
      <c r="IYI755" s="456"/>
      <c r="IYJ755" s="456"/>
      <c r="IYK755" s="456"/>
      <c r="IYL755" s="456"/>
      <c r="IYM755" s="456"/>
      <c r="IYN755" s="456"/>
      <c r="IYO755" s="456"/>
      <c r="IYP755" s="456"/>
      <c r="IYQ755" s="456"/>
      <c r="IYR755" s="456"/>
      <c r="IYS755" s="456"/>
      <c r="IYT755" s="456"/>
      <c r="IYU755" s="456"/>
      <c r="IYV755" s="456"/>
      <c r="IYW755" s="456"/>
      <c r="IYX755" s="456"/>
      <c r="IYY755" s="456"/>
      <c r="IYZ755" s="456"/>
      <c r="IZA755" s="456"/>
      <c r="IZB755" s="456"/>
      <c r="IZC755" s="456"/>
      <c r="IZD755" s="456"/>
      <c r="IZE755" s="456"/>
      <c r="IZF755" s="456"/>
      <c r="IZG755" s="456"/>
      <c r="IZH755" s="456"/>
      <c r="IZI755" s="456"/>
      <c r="IZJ755" s="456"/>
      <c r="IZK755" s="456"/>
      <c r="IZL755" s="456"/>
      <c r="IZM755" s="456"/>
      <c r="IZN755" s="456"/>
      <c r="IZO755" s="456"/>
      <c r="IZP755" s="456"/>
      <c r="IZQ755" s="456"/>
      <c r="IZR755" s="456"/>
      <c r="IZS755" s="456"/>
      <c r="IZT755" s="456"/>
      <c r="IZU755" s="456"/>
      <c r="IZV755" s="456"/>
      <c r="IZW755" s="456"/>
      <c r="IZX755" s="456"/>
      <c r="IZY755" s="456"/>
      <c r="IZZ755" s="456"/>
      <c r="JAA755" s="456"/>
      <c r="JAB755" s="456"/>
      <c r="JAC755" s="456"/>
      <c r="JAD755" s="456"/>
      <c r="JAE755" s="456"/>
      <c r="JAF755" s="456"/>
      <c r="JAG755" s="456"/>
      <c r="JAH755" s="456"/>
      <c r="JAI755" s="456"/>
      <c r="JAJ755" s="456"/>
      <c r="JAK755" s="456"/>
      <c r="JAL755" s="456"/>
      <c r="JAM755" s="456"/>
      <c r="JAN755" s="456"/>
      <c r="JAO755" s="456"/>
      <c r="JAP755" s="456"/>
      <c r="JAQ755" s="456"/>
      <c r="JAR755" s="456"/>
      <c r="JAS755" s="456"/>
      <c r="JAT755" s="456"/>
      <c r="JAU755" s="456"/>
      <c r="JAV755" s="456"/>
      <c r="JAW755" s="456"/>
      <c r="JAX755" s="456"/>
      <c r="JAY755" s="456"/>
      <c r="JAZ755" s="456"/>
      <c r="JBA755" s="456"/>
      <c r="JBB755" s="456"/>
      <c r="JBC755" s="456"/>
      <c r="JBD755" s="456"/>
      <c r="JBE755" s="456"/>
      <c r="JBF755" s="456"/>
      <c r="JBG755" s="456"/>
      <c r="JBH755" s="456"/>
      <c r="JBI755" s="456"/>
      <c r="JBJ755" s="456"/>
      <c r="JBK755" s="456"/>
      <c r="JBL755" s="456"/>
      <c r="JBM755" s="456"/>
      <c r="JBN755" s="456"/>
      <c r="JBO755" s="456"/>
      <c r="JBP755" s="456"/>
      <c r="JBQ755" s="456"/>
      <c r="JBR755" s="456"/>
      <c r="JBS755" s="456"/>
      <c r="JBT755" s="456"/>
      <c r="JBU755" s="456"/>
      <c r="JBV755" s="456"/>
      <c r="JBW755" s="456"/>
      <c r="JBX755" s="456"/>
      <c r="JBY755" s="456"/>
      <c r="JBZ755" s="456"/>
      <c r="JCA755" s="456"/>
      <c r="JCB755" s="456"/>
      <c r="JCC755" s="456"/>
      <c r="JCD755" s="456"/>
      <c r="JCE755" s="456"/>
      <c r="JCF755" s="456"/>
      <c r="JCG755" s="456"/>
      <c r="JCH755" s="456"/>
      <c r="JCI755" s="456"/>
      <c r="JCJ755" s="456"/>
      <c r="JCK755" s="456"/>
      <c r="JCL755" s="456"/>
      <c r="JCM755" s="456"/>
      <c r="JCN755" s="456"/>
      <c r="JCO755" s="456"/>
      <c r="JCP755" s="456"/>
      <c r="JCQ755" s="456"/>
      <c r="JCR755" s="456"/>
      <c r="JCS755" s="456"/>
      <c r="JCT755" s="456"/>
      <c r="JCU755" s="456"/>
      <c r="JCV755" s="456"/>
      <c r="JCW755" s="456"/>
      <c r="JCX755" s="456"/>
      <c r="JCY755" s="456"/>
      <c r="JCZ755" s="456"/>
      <c r="JDA755" s="456"/>
      <c r="JDB755" s="456"/>
      <c r="JDC755" s="456"/>
      <c r="JDD755" s="456"/>
      <c r="JDE755" s="456"/>
      <c r="JDF755" s="456"/>
      <c r="JDG755" s="456"/>
      <c r="JDH755" s="456"/>
      <c r="JDI755" s="456"/>
      <c r="JDJ755" s="456"/>
      <c r="JDK755" s="456"/>
      <c r="JDL755" s="456"/>
      <c r="JDM755" s="456"/>
      <c r="JDN755" s="456"/>
      <c r="JDO755" s="456"/>
      <c r="JDP755" s="456"/>
      <c r="JDQ755" s="456"/>
      <c r="JDR755" s="456"/>
      <c r="JDS755" s="456"/>
      <c r="JDT755" s="456"/>
      <c r="JDU755" s="456"/>
      <c r="JDV755" s="456"/>
      <c r="JDW755" s="456"/>
      <c r="JDX755" s="456"/>
      <c r="JDY755" s="456"/>
      <c r="JDZ755" s="456"/>
      <c r="JEA755" s="456"/>
      <c r="JEB755" s="456"/>
      <c r="JEC755" s="456"/>
      <c r="JED755" s="456"/>
      <c r="JEE755" s="456"/>
      <c r="JEF755" s="456"/>
      <c r="JEG755" s="456"/>
      <c r="JEH755" s="456"/>
      <c r="JEI755" s="456"/>
      <c r="JEJ755" s="456"/>
      <c r="JEK755" s="456"/>
      <c r="JEL755" s="456"/>
      <c r="JEM755" s="456"/>
      <c r="JEN755" s="456"/>
      <c r="JEO755" s="456"/>
      <c r="JEP755" s="456"/>
      <c r="JEQ755" s="456"/>
      <c r="JER755" s="456"/>
      <c r="JES755" s="456"/>
      <c r="JET755" s="456"/>
      <c r="JEU755" s="456"/>
      <c r="JEV755" s="456"/>
      <c r="JEW755" s="456"/>
      <c r="JEX755" s="456"/>
      <c r="JEY755" s="456"/>
      <c r="JEZ755" s="456"/>
      <c r="JFA755" s="456"/>
      <c r="JFB755" s="456"/>
      <c r="JFC755" s="456"/>
      <c r="JFD755" s="456"/>
      <c r="JFE755" s="456"/>
      <c r="JFF755" s="456"/>
      <c r="JFG755" s="456"/>
      <c r="JFH755" s="456"/>
      <c r="JFI755" s="456"/>
      <c r="JFJ755" s="456"/>
      <c r="JFK755" s="456"/>
      <c r="JFL755" s="456"/>
      <c r="JFM755" s="456"/>
      <c r="JFN755" s="456"/>
      <c r="JFO755" s="456"/>
      <c r="JFP755" s="456"/>
      <c r="JFQ755" s="456"/>
      <c r="JFR755" s="456"/>
      <c r="JFS755" s="456"/>
      <c r="JFT755" s="456"/>
      <c r="JFU755" s="456"/>
      <c r="JFV755" s="456"/>
      <c r="JFW755" s="456"/>
      <c r="JFX755" s="456"/>
      <c r="JFY755" s="456"/>
      <c r="JFZ755" s="456"/>
      <c r="JGA755" s="456"/>
      <c r="JGB755" s="456"/>
      <c r="JGC755" s="456"/>
      <c r="JGD755" s="456"/>
      <c r="JGE755" s="456"/>
      <c r="JGF755" s="456"/>
      <c r="JGG755" s="456"/>
      <c r="JGH755" s="456"/>
      <c r="JGI755" s="456"/>
      <c r="JGJ755" s="456"/>
      <c r="JGK755" s="456"/>
      <c r="JGL755" s="456"/>
      <c r="JGM755" s="456"/>
      <c r="JGN755" s="456"/>
      <c r="JGO755" s="456"/>
      <c r="JGP755" s="456"/>
      <c r="JGQ755" s="456"/>
      <c r="JGR755" s="456"/>
      <c r="JGS755" s="456"/>
      <c r="JGT755" s="456"/>
      <c r="JGU755" s="456"/>
      <c r="JGV755" s="456"/>
      <c r="JGW755" s="456"/>
      <c r="JGX755" s="456"/>
      <c r="JGY755" s="456"/>
      <c r="JGZ755" s="456"/>
      <c r="JHA755" s="456"/>
      <c r="JHB755" s="456"/>
      <c r="JHC755" s="456"/>
      <c r="JHD755" s="456"/>
      <c r="JHE755" s="456"/>
      <c r="JHF755" s="456"/>
      <c r="JHG755" s="456"/>
      <c r="JHH755" s="456"/>
      <c r="JHI755" s="456"/>
      <c r="JHJ755" s="456"/>
      <c r="JHK755" s="456"/>
      <c r="JHL755" s="456"/>
      <c r="JHM755" s="456"/>
      <c r="JHN755" s="456"/>
      <c r="JHO755" s="456"/>
      <c r="JHP755" s="456"/>
      <c r="JHQ755" s="456"/>
      <c r="JHR755" s="456"/>
      <c r="JHS755" s="456"/>
      <c r="JHT755" s="456"/>
      <c r="JHU755" s="456"/>
      <c r="JHV755" s="456"/>
      <c r="JHW755" s="456"/>
      <c r="JHX755" s="456"/>
      <c r="JHY755" s="456"/>
      <c r="JHZ755" s="456"/>
      <c r="JIA755" s="456"/>
      <c r="JIB755" s="456"/>
      <c r="JIC755" s="456"/>
      <c r="JID755" s="456"/>
      <c r="JIE755" s="456"/>
      <c r="JIF755" s="456"/>
      <c r="JIG755" s="456"/>
      <c r="JIH755" s="456"/>
      <c r="JII755" s="456"/>
      <c r="JIJ755" s="456"/>
      <c r="JIK755" s="456"/>
      <c r="JIL755" s="456"/>
      <c r="JIM755" s="456"/>
      <c r="JIN755" s="456"/>
      <c r="JIO755" s="456"/>
      <c r="JIP755" s="456"/>
      <c r="JIQ755" s="456"/>
      <c r="JIR755" s="456"/>
      <c r="JIS755" s="456"/>
      <c r="JIT755" s="456"/>
      <c r="JIU755" s="456"/>
      <c r="JIV755" s="456"/>
      <c r="JIW755" s="456"/>
      <c r="JIX755" s="456"/>
      <c r="JIY755" s="456"/>
      <c r="JIZ755" s="456"/>
      <c r="JJA755" s="456"/>
      <c r="JJB755" s="456"/>
      <c r="JJC755" s="456"/>
      <c r="JJD755" s="456"/>
      <c r="JJE755" s="456"/>
      <c r="JJF755" s="456"/>
      <c r="JJG755" s="456"/>
      <c r="JJH755" s="456"/>
      <c r="JJI755" s="456"/>
      <c r="JJJ755" s="456"/>
      <c r="JJK755" s="456"/>
      <c r="JJL755" s="456"/>
      <c r="JJM755" s="456"/>
      <c r="JJN755" s="456"/>
      <c r="JJO755" s="456"/>
      <c r="JJP755" s="456"/>
      <c r="JJQ755" s="456"/>
      <c r="JJR755" s="456"/>
      <c r="JJS755" s="456"/>
      <c r="JJT755" s="456"/>
      <c r="JJU755" s="456"/>
      <c r="JJV755" s="456"/>
      <c r="JJW755" s="456"/>
      <c r="JJX755" s="456"/>
      <c r="JJY755" s="456"/>
      <c r="JJZ755" s="456"/>
      <c r="JKA755" s="456"/>
      <c r="JKB755" s="456"/>
      <c r="JKC755" s="456"/>
      <c r="JKD755" s="456"/>
      <c r="JKE755" s="456"/>
      <c r="JKF755" s="456"/>
      <c r="JKG755" s="456"/>
      <c r="JKH755" s="456"/>
      <c r="JKI755" s="456"/>
      <c r="JKJ755" s="456"/>
      <c r="JKK755" s="456"/>
      <c r="JKL755" s="456"/>
      <c r="JKM755" s="456"/>
      <c r="JKN755" s="456"/>
      <c r="JKO755" s="456"/>
      <c r="JKP755" s="456"/>
      <c r="JKQ755" s="456"/>
      <c r="JKR755" s="456"/>
      <c r="JKS755" s="456"/>
      <c r="JKT755" s="456"/>
      <c r="JKU755" s="456"/>
      <c r="JKV755" s="456"/>
      <c r="JKW755" s="456"/>
      <c r="JKX755" s="456"/>
      <c r="JKY755" s="456"/>
      <c r="JKZ755" s="456"/>
      <c r="JLA755" s="456"/>
      <c r="JLB755" s="456"/>
      <c r="JLC755" s="456"/>
      <c r="JLD755" s="456"/>
      <c r="JLE755" s="456"/>
      <c r="JLF755" s="456"/>
      <c r="JLG755" s="456"/>
      <c r="JLH755" s="456"/>
      <c r="JLI755" s="456"/>
      <c r="JLJ755" s="456"/>
      <c r="JLK755" s="456"/>
      <c r="JLL755" s="456"/>
      <c r="JLM755" s="456"/>
      <c r="JLN755" s="456"/>
      <c r="JLO755" s="456"/>
      <c r="JLP755" s="456"/>
      <c r="JLQ755" s="456"/>
      <c r="JLR755" s="456"/>
      <c r="JLS755" s="456"/>
      <c r="JLT755" s="456"/>
      <c r="JLU755" s="456"/>
      <c r="JLV755" s="456"/>
      <c r="JLW755" s="456"/>
      <c r="JLX755" s="456"/>
      <c r="JLY755" s="456"/>
      <c r="JLZ755" s="456"/>
      <c r="JMA755" s="456"/>
      <c r="JMB755" s="456"/>
      <c r="JMC755" s="456"/>
      <c r="JMD755" s="456"/>
      <c r="JME755" s="456"/>
      <c r="JMF755" s="456"/>
      <c r="JMG755" s="456"/>
      <c r="JMH755" s="456"/>
      <c r="JMI755" s="456"/>
      <c r="JMJ755" s="456"/>
      <c r="JMK755" s="456"/>
      <c r="JML755" s="456"/>
      <c r="JMM755" s="456"/>
      <c r="JMN755" s="456"/>
      <c r="JMO755" s="456"/>
      <c r="JMP755" s="456"/>
      <c r="JMQ755" s="456"/>
      <c r="JMR755" s="456"/>
      <c r="JMS755" s="456"/>
      <c r="JMT755" s="456"/>
      <c r="JMU755" s="456"/>
      <c r="JMV755" s="456"/>
      <c r="JMW755" s="456"/>
      <c r="JMX755" s="456"/>
      <c r="JMY755" s="456"/>
      <c r="JMZ755" s="456"/>
      <c r="JNA755" s="456"/>
      <c r="JNB755" s="456"/>
      <c r="JNC755" s="456"/>
      <c r="JND755" s="456"/>
      <c r="JNE755" s="456"/>
      <c r="JNF755" s="456"/>
      <c r="JNG755" s="456"/>
      <c r="JNH755" s="456"/>
      <c r="JNI755" s="456"/>
      <c r="JNJ755" s="456"/>
      <c r="JNK755" s="456"/>
      <c r="JNL755" s="456"/>
      <c r="JNM755" s="456"/>
      <c r="JNN755" s="456"/>
      <c r="JNO755" s="456"/>
      <c r="JNP755" s="456"/>
      <c r="JNQ755" s="456"/>
      <c r="JNR755" s="456"/>
      <c r="JNS755" s="456"/>
      <c r="JNT755" s="456"/>
      <c r="JNU755" s="456"/>
      <c r="JNV755" s="456"/>
      <c r="JNW755" s="456"/>
      <c r="JNX755" s="456"/>
      <c r="JNY755" s="456"/>
      <c r="JNZ755" s="456"/>
      <c r="JOA755" s="456"/>
      <c r="JOB755" s="456"/>
      <c r="JOC755" s="456"/>
      <c r="JOD755" s="456"/>
      <c r="JOE755" s="456"/>
      <c r="JOF755" s="456"/>
      <c r="JOG755" s="456"/>
      <c r="JOH755" s="456"/>
      <c r="JOI755" s="456"/>
      <c r="JOJ755" s="456"/>
      <c r="JOK755" s="456"/>
      <c r="JOL755" s="456"/>
      <c r="JOM755" s="456"/>
      <c r="JON755" s="456"/>
      <c r="JOO755" s="456"/>
      <c r="JOP755" s="456"/>
      <c r="JOQ755" s="456"/>
      <c r="JOR755" s="456"/>
      <c r="JOS755" s="456"/>
      <c r="JOT755" s="456"/>
      <c r="JOU755" s="456"/>
      <c r="JOV755" s="456"/>
      <c r="JOW755" s="456"/>
      <c r="JOX755" s="456"/>
      <c r="JOY755" s="456"/>
      <c r="JOZ755" s="456"/>
      <c r="JPA755" s="456"/>
      <c r="JPB755" s="456"/>
      <c r="JPC755" s="456"/>
      <c r="JPD755" s="456"/>
      <c r="JPE755" s="456"/>
      <c r="JPF755" s="456"/>
      <c r="JPG755" s="456"/>
      <c r="JPH755" s="456"/>
      <c r="JPI755" s="456"/>
      <c r="JPJ755" s="456"/>
      <c r="JPK755" s="456"/>
      <c r="JPL755" s="456"/>
      <c r="JPM755" s="456"/>
      <c r="JPN755" s="456"/>
      <c r="JPO755" s="456"/>
      <c r="JPP755" s="456"/>
      <c r="JPQ755" s="456"/>
      <c r="JPR755" s="456"/>
      <c r="JPS755" s="456"/>
      <c r="JPT755" s="456"/>
      <c r="JPU755" s="456"/>
      <c r="JPV755" s="456"/>
      <c r="JPW755" s="456"/>
      <c r="JPX755" s="456"/>
      <c r="JPY755" s="456"/>
      <c r="JPZ755" s="456"/>
      <c r="JQA755" s="456"/>
      <c r="JQB755" s="456"/>
      <c r="JQC755" s="456"/>
      <c r="JQD755" s="456"/>
      <c r="JQE755" s="456"/>
      <c r="JQF755" s="456"/>
      <c r="JQG755" s="456"/>
      <c r="JQH755" s="456"/>
      <c r="JQI755" s="456"/>
      <c r="JQJ755" s="456"/>
      <c r="JQK755" s="456"/>
      <c r="JQL755" s="456"/>
      <c r="JQM755" s="456"/>
      <c r="JQN755" s="456"/>
      <c r="JQO755" s="456"/>
      <c r="JQP755" s="456"/>
      <c r="JQQ755" s="456"/>
      <c r="JQR755" s="456"/>
      <c r="JQS755" s="456"/>
      <c r="JQT755" s="456"/>
      <c r="JQU755" s="456"/>
      <c r="JQV755" s="456"/>
      <c r="JQW755" s="456"/>
      <c r="JQX755" s="456"/>
      <c r="JQY755" s="456"/>
      <c r="JQZ755" s="456"/>
      <c r="JRA755" s="456"/>
      <c r="JRB755" s="456"/>
      <c r="JRC755" s="456"/>
      <c r="JRD755" s="456"/>
      <c r="JRE755" s="456"/>
      <c r="JRF755" s="456"/>
      <c r="JRG755" s="456"/>
      <c r="JRH755" s="456"/>
      <c r="JRI755" s="456"/>
      <c r="JRJ755" s="456"/>
      <c r="JRK755" s="456"/>
      <c r="JRL755" s="456"/>
      <c r="JRM755" s="456"/>
      <c r="JRN755" s="456"/>
      <c r="JRO755" s="456"/>
      <c r="JRP755" s="456"/>
      <c r="JRQ755" s="456"/>
      <c r="JRR755" s="456"/>
      <c r="JRS755" s="456"/>
      <c r="JRT755" s="456"/>
      <c r="JRU755" s="456"/>
      <c r="JRV755" s="456"/>
      <c r="JRW755" s="456"/>
      <c r="JRX755" s="456"/>
      <c r="JRY755" s="456"/>
      <c r="JRZ755" s="456"/>
      <c r="JSA755" s="456"/>
      <c r="JSB755" s="456"/>
      <c r="JSC755" s="456"/>
      <c r="JSD755" s="456"/>
      <c r="JSE755" s="456"/>
      <c r="JSF755" s="456"/>
      <c r="JSG755" s="456"/>
      <c r="JSH755" s="456"/>
      <c r="JSI755" s="456"/>
      <c r="JSJ755" s="456"/>
      <c r="JSK755" s="456"/>
      <c r="JSL755" s="456"/>
      <c r="JSM755" s="456"/>
      <c r="JSN755" s="456"/>
      <c r="JSO755" s="456"/>
      <c r="JSP755" s="456"/>
      <c r="JSQ755" s="456"/>
      <c r="JSR755" s="456"/>
      <c r="JSS755" s="456"/>
      <c r="JST755" s="456"/>
      <c r="JSU755" s="456"/>
      <c r="JSV755" s="456"/>
      <c r="JSW755" s="456"/>
      <c r="JSX755" s="456"/>
      <c r="JSY755" s="456"/>
      <c r="JSZ755" s="456"/>
      <c r="JTA755" s="456"/>
      <c r="JTB755" s="456"/>
      <c r="JTC755" s="456"/>
      <c r="JTD755" s="456"/>
      <c r="JTE755" s="456"/>
      <c r="JTF755" s="456"/>
      <c r="JTG755" s="456"/>
      <c r="JTH755" s="456"/>
      <c r="JTI755" s="456"/>
      <c r="JTJ755" s="456"/>
      <c r="JTK755" s="456"/>
      <c r="JTL755" s="456"/>
      <c r="JTM755" s="456"/>
      <c r="JTN755" s="456"/>
      <c r="JTO755" s="456"/>
      <c r="JTP755" s="456"/>
      <c r="JTQ755" s="456"/>
      <c r="JTR755" s="456"/>
      <c r="JTS755" s="456"/>
      <c r="JTT755" s="456"/>
      <c r="JTU755" s="456"/>
      <c r="JTV755" s="456"/>
      <c r="JTW755" s="456"/>
      <c r="JTX755" s="456"/>
      <c r="JTY755" s="456"/>
      <c r="JTZ755" s="456"/>
      <c r="JUA755" s="456"/>
      <c r="JUB755" s="456"/>
      <c r="JUC755" s="456"/>
      <c r="JUD755" s="456"/>
      <c r="JUE755" s="456"/>
      <c r="JUF755" s="456"/>
      <c r="JUG755" s="456"/>
      <c r="JUH755" s="456"/>
      <c r="JUI755" s="456"/>
      <c r="JUJ755" s="456"/>
      <c r="JUK755" s="456"/>
      <c r="JUL755" s="456"/>
      <c r="JUM755" s="456"/>
      <c r="JUN755" s="456"/>
      <c r="JUO755" s="456"/>
      <c r="JUP755" s="456"/>
      <c r="JUQ755" s="456"/>
      <c r="JUR755" s="456"/>
      <c r="JUS755" s="456"/>
      <c r="JUT755" s="456"/>
      <c r="JUU755" s="456"/>
      <c r="JUV755" s="456"/>
      <c r="JUW755" s="456"/>
      <c r="JUX755" s="456"/>
      <c r="JUY755" s="456"/>
      <c r="JUZ755" s="456"/>
      <c r="JVA755" s="456"/>
      <c r="JVB755" s="456"/>
      <c r="JVC755" s="456"/>
      <c r="JVD755" s="456"/>
      <c r="JVE755" s="456"/>
      <c r="JVF755" s="456"/>
      <c r="JVG755" s="456"/>
      <c r="JVH755" s="456"/>
      <c r="JVI755" s="456"/>
      <c r="JVJ755" s="456"/>
      <c r="JVK755" s="456"/>
      <c r="JVL755" s="456"/>
      <c r="JVM755" s="456"/>
      <c r="JVN755" s="456"/>
      <c r="JVO755" s="456"/>
      <c r="JVP755" s="456"/>
      <c r="JVQ755" s="456"/>
      <c r="JVR755" s="456"/>
      <c r="JVS755" s="456"/>
      <c r="JVT755" s="456"/>
      <c r="JVU755" s="456"/>
      <c r="JVV755" s="456"/>
      <c r="JVW755" s="456"/>
      <c r="JVX755" s="456"/>
      <c r="JVY755" s="456"/>
      <c r="JVZ755" s="456"/>
      <c r="JWA755" s="456"/>
      <c r="JWB755" s="456"/>
      <c r="JWC755" s="456"/>
      <c r="JWD755" s="456"/>
      <c r="JWE755" s="456"/>
      <c r="JWF755" s="456"/>
      <c r="JWG755" s="456"/>
      <c r="JWH755" s="456"/>
      <c r="JWI755" s="456"/>
      <c r="JWJ755" s="456"/>
      <c r="JWK755" s="456"/>
      <c r="JWL755" s="456"/>
      <c r="JWM755" s="456"/>
      <c r="JWN755" s="456"/>
      <c r="JWO755" s="456"/>
      <c r="JWP755" s="456"/>
      <c r="JWQ755" s="456"/>
      <c r="JWR755" s="456"/>
      <c r="JWS755" s="456"/>
      <c r="JWT755" s="456"/>
      <c r="JWU755" s="456"/>
      <c r="JWV755" s="456"/>
      <c r="JWW755" s="456"/>
      <c r="JWX755" s="456"/>
      <c r="JWY755" s="456"/>
      <c r="JWZ755" s="456"/>
      <c r="JXA755" s="456"/>
      <c r="JXB755" s="456"/>
      <c r="JXC755" s="456"/>
      <c r="JXD755" s="456"/>
      <c r="JXE755" s="456"/>
      <c r="JXF755" s="456"/>
      <c r="JXG755" s="456"/>
      <c r="JXH755" s="456"/>
      <c r="JXI755" s="456"/>
      <c r="JXJ755" s="456"/>
      <c r="JXK755" s="456"/>
      <c r="JXL755" s="456"/>
      <c r="JXM755" s="456"/>
      <c r="JXN755" s="456"/>
      <c r="JXO755" s="456"/>
      <c r="JXP755" s="456"/>
      <c r="JXQ755" s="456"/>
      <c r="JXR755" s="456"/>
      <c r="JXS755" s="456"/>
      <c r="JXT755" s="456"/>
      <c r="JXU755" s="456"/>
      <c r="JXV755" s="456"/>
      <c r="JXW755" s="456"/>
      <c r="JXX755" s="456"/>
      <c r="JXY755" s="456"/>
      <c r="JXZ755" s="456"/>
      <c r="JYA755" s="456"/>
      <c r="JYB755" s="456"/>
      <c r="JYC755" s="456"/>
      <c r="JYD755" s="456"/>
      <c r="JYE755" s="456"/>
      <c r="JYF755" s="456"/>
      <c r="JYG755" s="456"/>
      <c r="JYH755" s="456"/>
      <c r="JYI755" s="456"/>
      <c r="JYJ755" s="456"/>
      <c r="JYK755" s="456"/>
      <c r="JYL755" s="456"/>
      <c r="JYM755" s="456"/>
      <c r="JYN755" s="456"/>
      <c r="JYO755" s="456"/>
      <c r="JYP755" s="456"/>
      <c r="JYQ755" s="456"/>
      <c r="JYR755" s="456"/>
      <c r="JYS755" s="456"/>
      <c r="JYT755" s="456"/>
      <c r="JYU755" s="456"/>
      <c r="JYV755" s="456"/>
      <c r="JYW755" s="456"/>
      <c r="JYX755" s="456"/>
      <c r="JYY755" s="456"/>
      <c r="JYZ755" s="456"/>
      <c r="JZA755" s="456"/>
      <c r="JZB755" s="456"/>
      <c r="JZC755" s="456"/>
      <c r="JZD755" s="456"/>
      <c r="JZE755" s="456"/>
      <c r="JZF755" s="456"/>
      <c r="JZG755" s="456"/>
      <c r="JZH755" s="456"/>
      <c r="JZI755" s="456"/>
      <c r="JZJ755" s="456"/>
      <c r="JZK755" s="456"/>
      <c r="JZL755" s="456"/>
      <c r="JZM755" s="456"/>
      <c r="JZN755" s="456"/>
      <c r="JZO755" s="456"/>
      <c r="JZP755" s="456"/>
      <c r="JZQ755" s="456"/>
      <c r="JZR755" s="456"/>
      <c r="JZS755" s="456"/>
      <c r="JZT755" s="456"/>
      <c r="JZU755" s="456"/>
      <c r="JZV755" s="456"/>
      <c r="JZW755" s="456"/>
      <c r="JZX755" s="456"/>
      <c r="JZY755" s="456"/>
      <c r="JZZ755" s="456"/>
      <c r="KAA755" s="456"/>
      <c r="KAB755" s="456"/>
      <c r="KAC755" s="456"/>
      <c r="KAD755" s="456"/>
      <c r="KAE755" s="456"/>
      <c r="KAF755" s="456"/>
      <c r="KAG755" s="456"/>
      <c r="KAH755" s="456"/>
      <c r="KAI755" s="456"/>
      <c r="KAJ755" s="456"/>
      <c r="KAK755" s="456"/>
      <c r="KAL755" s="456"/>
      <c r="KAM755" s="456"/>
      <c r="KAN755" s="456"/>
      <c r="KAO755" s="456"/>
      <c r="KAP755" s="456"/>
      <c r="KAQ755" s="456"/>
      <c r="KAR755" s="456"/>
      <c r="KAS755" s="456"/>
      <c r="KAT755" s="456"/>
      <c r="KAU755" s="456"/>
      <c r="KAV755" s="456"/>
      <c r="KAW755" s="456"/>
      <c r="KAX755" s="456"/>
      <c r="KAY755" s="456"/>
      <c r="KAZ755" s="456"/>
      <c r="KBA755" s="456"/>
      <c r="KBB755" s="456"/>
      <c r="KBC755" s="456"/>
      <c r="KBD755" s="456"/>
      <c r="KBE755" s="456"/>
      <c r="KBF755" s="456"/>
      <c r="KBG755" s="456"/>
      <c r="KBH755" s="456"/>
      <c r="KBI755" s="456"/>
      <c r="KBJ755" s="456"/>
      <c r="KBK755" s="456"/>
      <c r="KBL755" s="456"/>
      <c r="KBM755" s="456"/>
      <c r="KBN755" s="456"/>
      <c r="KBO755" s="456"/>
      <c r="KBP755" s="456"/>
      <c r="KBQ755" s="456"/>
      <c r="KBR755" s="456"/>
      <c r="KBS755" s="456"/>
      <c r="KBT755" s="456"/>
      <c r="KBU755" s="456"/>
      <c r="KBV755" s="456"/>
      <c r="KBW755" s="456"/>
      <c r="KBX755" s="456"/>
      <c r="KBY755" s="456"/>
      <c r="KBZ755" s="456"/>
      <c r="KCA755" s="456"/>
      <c r="KCB755" s="456"/>
      <c r="KCC755" s="456"/>
      <c r="KCD755" s="456"/>
      <c r="KCE755" s="456"/>
      <c r="KCF755" s="456"/>
      <c r="KCG755" s="456"/>
      <c r="KCH755" s="456"/>
      <c r="KCI755" s="456"/>
      <c r="KCJ755" s="456"/>
      <c r="KCK755" s="456"/>
      <c r="KCL755" s="456"/>
      <c r="KCM755" s="456"/>
      <c r="KCN755" s="456"/>
      <c r="KCO755" s="456"/>
      <c r="KCP755" s="456"/>
      <c r="KCQ755" s="456"/>
      <c r="KCR755" s="456"/>
      <c r="KCS755" s="456"/>
      <c r="KCT755" s="456"/>
      <c r="KCU755" s="456"/>
      <c r="KCV755" s="456"/>
      <c r="KCW755" s="456"/>
      <c r="KCX755" s="456"/>
      <c r="KCY755" s="456"/>
      <c r="KCZ755" s="456"/>
      <c r="KDA755" s="456"/>
      <c r="KDB755" s="456"/>
      <c r="KDC755" s="456"/>
      <c r="KDD755" s="456"/>
      <c r="KDE755" s="456"/>
      <c r="KDF755" s="456"/>
      <c r="KDG755" s="456"/>
      <c r="KDH755" s="456"/>
      <c r="KDI755" s="456"/>
      <c r="KDJ755" s="456"/>
      <c r="KDK755" s="456"/>
      <c r="KDL755" s="456"/>
      <c r="KDM755" s="456"/>
      <c r="KDN755" s="456"/>
      <c r="KDO755" s="456"/>
      <c r="KDP755" s="456"/>
      <c r="KDQ755" s="456"/>
      <c r="KDR755" s="456"/>
      <c r="KDS755" s="456"/>
      <c r="KDT755" s="456"/>
      <c r="KDU755" s="456"/>
      <c r="KDV755" s="456"/>
      <c r="KDW755" s="456"/>
      <c r="KDX755" s="456"/>
      <c r="KDY755" s="456"/>
      <c r="KDZ755" s="456"/>
      <c r="KEA755" s="456"/>
      <c r="KEB755" s="456"/>
      <c r="KEC755" s="456"/>
      <c r="KED755" s="456"/>
      <c r="KEE755" s="456"/>
      <c r="KEF755" s="456"/>
      <c r="KEG755" s="456"/>
      <c r="KEH755" s="456"/>
      <c r="KEI755" s="456"/>
      <c r="KEJ755" s="456"/>
      <c r="KEK755" s="456"/>
      <c r="KEL755" s="456"/>
      <c r="KEM755" s="456"/>
      <c r="KEN755" s="456"/>
      <c r="KEO755" s="456"/>
      <c r="KEP755" s="456"/>
      <c r="KEQ755" s="456"/>
      <c r="KER755" s="456"/>
      <c r="KES755" s="456"/>
      <c r="KET755" s="456"/>
      <c r="KEU755" s="456"/>
      <c r="KEV755" s="456"/>
      <c r="KEW755" s="456"/>
      <c r="KEX755" s="456"/>
      <c r="KEY755" s="456"/>
      <c r="KEZ755" s="456"/>
      <c r="KFA755" s="456"/>
      <c r="KFB755" s="456"/>
      <c r="KFC755" s="456"/>
      <c r="KFD755" s="456"/>
      <c r="KFE755" s="456"/>
      <c r="KFF755" s="456"/>
      <c r="KFG755" s="456"/>
      <c r="KFH755" s="456"/>
      <c r="KFI755" s="456"/>
      <c r="KFJ755" s="456"/>
      <c r="KFK755" s="456"/>
      <c r="KFL755" s="456"/>
      <c r="KFM755" s="456"/>
      <c r="KFN755" s="456"/>
      <c r="KFO755" s="456"/>
      <c r="KFP755" s="456"/>
      <c r="KFQ755" s="456"/>
      <c r="KFR755" s="456"/>
      <c r="KFS755" s="456"/>
      <c r="KFT755" s="456"/>
      <c r="KFU755" s="456"/>
      <c r="KFV755" s="456"/>
      <c r="KFW755" s="456"/>
      <c r="KFX755" s="456"/>
      <c r="KFY755" s="456"/>
      <c r="KFZ755" s="456"/>
      <c r="KGA755" s="456"/>
      <c r="KGB755" s="456"/>
      <c r="KGC755" s="456"/>
      <c r="KGD755" s="456"/>
      <c r="KGE755" s="456"/>
      <c r="KGF755" s="456"/>
      <c r="KGG755" s="456"/>
      <c r="KGH755" s="456"/>
      <c r="KGI755" s="456"/>
      <c r="KGJ755" s="456"/>
      <c r="KGK755" s="456"/>
      <c r="KGL755" s="456"/>
      <c r="KGM755" s="456"/>
      <c r="KGN755" s="456"/>
      <c r="KGO755" s="456"/>
      <c r="KGP755" s="456"/>
      <c r="KGQ755" s="456"/>
      <c r="KGR755" s="456"/>
      <c r="KGS755" s="456"/>
      <c r="KGT755" s="456"/>
      <c r="KGU755" s="456"/>
      <c r="KGV755" s="456"/>
      <c r="KGW755" s="456"/>
      <c r="KGX755" s="456"/>
      <c r="KGY755" s="456"/>
      <c r="KGZ755" s="456"/>
      <c r="KHA755" s="456"/>
      <c r="KHB755" s="456"/>
      <c r="KHC755" s="456"/>
      <c r="KHD755" s="456"/>
      <c r="KHE755" s="456"/>
      <c r="KHF755" s="456"/>
      <c r="KHG755" s="456"/>
      <c r="KHH755" s="456"/>
      <c r="KHI755" s="456"/>
      <c r="KHJ755" s="456"/>
      <c r="KHK755" s="456"/>
      <c r="KHL755" s="456"/>
      <c r="KHM755" s="456"/>
      <c r="KHN755" s="456"/>
      <c r="KHO755" s="456"/>
      <c r="KHP755" s="456"/>
      <c r="KHQ755" s="456"/>
      <c r="KHR755" s="456"/>
      <c r="KHS755" s="456"/>
      <c r="KHT755" s="456"/>
      <c r="KHU755" s="456"/>
      <c r="KHV755" s="456"/>
      <c r="KHW755" s="456"/>
      <c r="KHX755" s="456"/>
      <c r="KHY755" s="456"/>
      <c r="KHZ755" s="456"/>
      <c r="KIA755" s="456"/>
      <c r="KIB755" s="456"/>
      <c r="KIC755" s="456"/>
      <c r="KID755" s="456"/>
      <c r="KIE755" s="456"/>
      <c r="KIF755" s="456"/>
      <c r="KIG755" s="456"/>
      <c r="KIH755" s="456"/>
      <c r="KII755" s="456"/>
      <c r="KIJ755" s="456"/>
      <c r="KIK755" s="456"/>
      <c r="KIL755" s="456"/>
      <c r="KIM755" s="456"/>
      <c r="KIN755" s="456"/>
      <c r="KIO755" s="456"/>
      <c r="KIP755" s="456"/>
      <c r="KIQ755" s="456"/>
      <c r="KIR755" s="456"/>
      <c r="KIS755" s="456"/>
      <c r="KIT755" s="456"/>
      <c r="KIU755" s="456"/>
      <c r="KIV755" s="456"/>
      <c r="KIW755" s="456"/>
      <c r="KIX755" s="456"/>
      <c r="KIY755" s="456"/>
      <c r="KIZ755" s="456"/>
      <c r="KJA755" s="456"/>
      <c r="KJB755" s="456"/>
      <c r="KJC755" s="456"/>
      <c r="KJD755" s="456"/>
      <c r="KJE755" s="456"/>
      <c r="KJF755" s="456"/>
      <c r="KJG755" s="456"/>
      <c r="KJH755" s="456"/>
      <c r="KJI755" s="456"/>
      <c r="KJJ755" s="456"/>
      <c r="KJK755" s="456"/>
      <c r="KJL755" s="456"/>
      <c r="KJM755" s="456"/>
      <c r="KJN755" s="456"/>
      <c r="KJO755" s="456"/>
      <c r="KJP755" s="456"/>
      <c r="KJQ755" s="456"/>
      <c r="KJR755" s="456"/>
      <c r="KJS755" s="456"/>
      <c r="KJT755" s="456"/>
      <c r="KJU755" s="456"/>
      <c r="KJV755" s="456"/>
      <c r="KJW755" s="456"/>
      <c r="KJX755" s="456"/>
      <c r="KJY755" s="456"/>
      <c r="KJZ755" s="456"/>
      <c r="KKA755" s="456"/>
      <c r="KKB755" s="456"/>
      <c r="KKC755" s="456"/>
      <c r="KKD755" s="456"/>
      <c r="KKE755" s="456"/>
      <c r="KKF755" s="456"/>
      <c r="KKG755" s="456"/>
      <c r="KKH755" s="456"/>
      <c r="KKI755" s="456"/>
      <c r="KKJ755" s="456"/>
      <c r="KKK755" s="456"/>
      <c r="KKL755" s="456"/>
      <c r="KKM755" s="456"/>
      <c r="KKN755" s="456"/>
      <c r="KKO755" s="456"/>
      <c r="KKP755" s="456"/>
      <c r="KKQ755" s="456"/>
      <c r="KKR755" s="456"/>
      <c r="KKS755" s="456"/>
      <c r="KKT755" s="456"/>
      <c r="KKU755" s="456"/>
      <c r="KKV755" s="456"/>
      <c r="KKW755" s="456"/>
      <c r="KKX755" s="456"/>
      <c r="KKY755" s="456"/>
      <c r="KKZ755" s="456"/>
      <c r="KLA755" s="456"/>
      <c r="KLB755" s="456"/>
      <c r="KLC755" s="456"/>
      <c r="KLD755" s="456"/>
      <c r="KLE755" s="456"/>
      <c r="KLF755" s="456"/>
      <c r="KLG755" s="456"/>
      <c r="KLH755" s="456"/>
      <c r="KLI755" s="456"/>
      <c r="KLJ755" s="456"/>
      <c r="KLK755" s="456"/>
      <c r="KLL755" s="456"/>
      <c r="KLM755" s="456"/>
      <c r="KLN755" s="456"/>
      <c r="KLO755" s="456"/>
      <c r="KLP755" s="456"/>
      <c r="KLQ755" s="456"/>
      <c r="KLR755" s="456"/>
      <c r="KLS755" s="456"/>
      <c r="KLT755" s="456"/>
      <c r="KLU755" s="456"/>
      <c r="KLV755" s="456"/>
      <c r="KLW755" s="456"/>
      <c r="KLX755" s="456"/>
      <c r="KLY755" s="456"/>
      <c r="KLZ755" s="456"/>
      <c r="KMA755" s="456"/>
      <c r="KMB755" s="456"/>
      <c r="KMC755" s="456"/>
      <c r="KMD755" s="456"/>
      <c r="KME755" s="456"/>
      <c r="KMF755" s="456"/>
      <c r="KMG755" s="456"/>
      <c r="KMH755" s="456"/>
      <c r="KMI755" s="456"/>
      <c r="KMJ755" s="456"/>
      <c r="KMK755" s="456"/>
      <c r="KML755" s="456"/>
      <c r="KMM755" s="456"/>
      <c r="KMN755" s="456"/>
      <c r="KMO755" s="456"/>
      <c r="KMP755" s="456"/>
      <c r="KMQ755" s="456"/>
      <c r="KMR755" s="456"/>
      <c r="KMS755" s="456"/>
      <c r="KMT755" s="456"/>
      <c r="KMU755" s="456"/>
      <c r="KMV755" s="456"/>
      <c r="KMW755" s="456"/>
      <c r="KMX755" s="456"/>
      <c r="KMY755" s="456"/>
      <c r="KMZ755" s="456"/>
      <c r="KNA755" s="456"/>
      <c r="KNB755" s="456"/>
      <c r="KNC755" s="456"/>
      <c r="KND755" s="456"/>
      <c r="KNE755" s="456"/>
      <c r="KNF755" s="456"/>
      <c r="KNG755" s="456"/>
      <c r="KNH755" s="456"/>
      <c r="KNI755" s="456"/>
      <c r="KNJ755" s="456"/>
      <c r="KNK755" s="456"/>
      <c r="KNL755" s="456"/>
      <c r="KNM755" s="456"/>
      <c r="KNN755" s="456"/>
      <c r="KNO755" s="456"/>
      <c r="KNP755" s="456"/>
      <c r="KNQ755" s="456"/>
      <c r="KNR755" s="456"/>
      <c r="KNS755" s="456"/>
      <c r="KNT755" s="456"/>
      <c r="KNU755" s="456"/>
      <c r="KNV755" s="456"/>
      <c r="KNW755" s="456"/>
      <c r="KNX755" s="456"/>
      <c r="KNY755" s="456"/>
      <c r="KNZ755" s="456"/>
      <c r="KOA755" s="456"/>
      <c r="KOB755" s="456"/>
      <c r="KOC755" s="456"/>
      <c r="KOD755" s="456"/>
      <c r="KOE755" s="456"/>
      <c r="KOF755" s="456"/>
      <c r="KOG755" s="456"/>
      <c r="KOH755" s="456"/>
      <c r="KOI755" s="456"/>
      <c r="KOJ755" s="456"/>
      <c r="KOK755" s="456"/>
      <c r="KOL755" s="456"/>
      <c r="KOM755" s="456"/>
      <c r="KON755" s="456"/>
      <c r="KOO755" s="456"/>
      <c r="KOP755" s="456"/>
      <c r="KOQ755" s="456"/>
      <c r="KOR755" s="456"/>
      <c r="KOS755" s="456"/>
      <c r="KOT755" s="456"/>
      <c r="KOU755" s="456"/>
      <c r="KOV755" s="456"/>
      <c r="KOW755" s="456"/>
      <c r="KOX755" s="456"/>
      <c r="KOY755" s="456"/>
      <c r="KOZ755" s="456"/>
      <c r="KPA755" s="456"/>
      <c r="KPB755" s="456"/>
      <c r="KPC755" s="456"/>
      <c r="KPD755" s="456"/>
      <c r="KPE755" s="456"/>
      <c r="KPF755" s="456"/>
      <c r="KPG755" s="456"/>
      <c r="KPH755" s="456"/>
      <c r="KPI755" s="456"/>
      <c r="KPJ755" s="456"/>
      <c r="KPK755" s="456"/>
      <c r="KPL755" s="456"/>
      <c r="KPM755" s="456"/>
      <c r="KPN755" s="456"/>
      <c r="KPO755" s="456"/>
      <c r="KPP755" s="456"/>
      <c r="KPQ755" s="456"/>
      <c r="KPR755" s="456"/>
      <c r="KPS755" s="456"/>
      <c r="KPT755" s="456"/>
      <c r="KPU755" s="456"/>
      <c r="KPV755" s="456"/>
      <c r="KPW755" s="456"/>
      <c r="KPX755" s="456"/>
      <c r="KPY755" s="456"/>
      <c r="KPZ755" s="456"/>
      <c r="KQA755" s="456"/>
      <c r="KQB755" s="456"/>
      <c r="KQC755" s="456"/>
      <c r="KQD755" s="456"/>
      <c r="KQE755" s="456"/>
      <c r="KQF755" s="456"/>
      <c r="KQG755" s="456"/>
      <c r="KQH755" s="456"/>
      <c r="KQI755" s="456"/>
      <c r="KQJ755" s="456"/>
      <c r="KQK755" s="456"/>
      <c r="KQL755" s="456"/>
      <c r="KQM755" s="456"/>
      <c r="KQN755" s="456"/>
      <c r="KQO755" s="456"/>
      <c r="KQP755" s="456"/>
      <c r="KQQ755" s="456"/>
      <c r="KQR755" s="456"/>
      <c r="KQS755" s="456"/>
      <c r="KQT755" s="456"/>
      <c r="KQU755" s="456"/>
      <c r="KQV755" s="456"/>
      <c r="KQW755" s="456"/>
      <c r="KQX755" s="456"/>
      <c r="KQY755" s="456"/>
      <c r="KQZ755" s="456"/>
      <c r="KRA755" s="456"/>
      <c r="KRB755" s="456"/>
      <c r="KRC755" s="456"/>
      <c r="KRD755" s="456"/>
      <c r="KRE755" s="456"/>
      <c r="KRF755" s="456"/>
      <c r="KRG755" s="456"/>
      <c r="KRH755" s="456"/>
      <c r="KRI755" s="456"/>
      <c r="KRJ755" s="456"/>
      <c r="KRK755" s="456"/>
      <c r="KRL755" s="456"/>
      <c r="KRM755" s="456"/>
      <c r="KRN755" s="456"/>
      <c r="KRO755" s="456"/>
      <c r="KRP755" s="456"/>
      <c r="KRQ755" s="456"/>
      <c r="KRR755" s="456"/>
      <c r="KRS755" s="456"/>
      <c r="KRT755" s="456"/>
      <c r="KRU755" s="456"/>
      <c r="KRV755" s="456"/>
      <c r="KRW755" s="456"/>
      <c r="KRX755" s="456"/>
      <c r="KRY755" s="456"/>
      <c r="KRZ755" s="456"/>
      <c r="KSA755" s="456"/>
      <c r="KSB755" s="456"/>
      <c r="KSC755" s="456"/>
      <c r="KSD755" s="456"/>
      <c r="KSE755" s="456"/>
      <c r="KSF755" s="456"/>
      <c r="KSG755" s="456"/>
      <c r="KSH755" s="456"/>
      <c r="KSI755" s="456"/>
      <c r="KSJ755" s="456"/>
      <c r="KSK755" s="456"/>
      <c r="KSL755" s="456"/>
      <c r="KSM755" s="456"/>
      <c r="KSN755" s="456"/>
      <c r="KSO755" s="456"/>
      <c r="KSP755" s="456"/>
      <c r="KSQ755" s="456"/>
      <c r="KSR755" s="456"/>
      <c r="KSS755" s="456"/>
      <c r="KST755" s="456"/>
      <c r="KSU755" s="456"/>
      <c r="KSV755" s="456"/>
      <c r="KSW755" s="456"/>
      <c r="KSX755" s="456"/>
      <c r="KSY755" s="456"/>
      <c r="KSZ755" s="456"/>
      <c r="KTA755" s="456"/>
      <c r="KTB755" s="456"/>
      <c r="KTC755" s="456"/>
      <c r="KTD755" s="456"/>
      <c r="KTE755" s="456"/>
      <c r="KTF755" s="456"/>
      <c r="KTG755" s="456"/>
      <c r="KTH755" s="456"/>
      <c r="KTI755" s="456"/>
      <c r="KTJ755" s="456"/>
      <c r="KTK755" s="456"/>
      <c r="KTL755" s="456"/>
      <c r="KTM755" s="456"/>
      <c r="KTN755" s="456"/>
      <c r="KTO755" s="456"/>
      <c r="KTP755" s="456"/>
      <c r="KTQ755" s="456"/>
      <c r="KTR755" s="456"/>
      <c r="KTS755" s="456"/>
      <c r="KTT755" s="456"/>
      <c r="KTU755" s="456"/>
      <c r="KTV755" s="456"/>
      <c r="KTW755" s="456"/>
      <c r="KTX755" s="456"/>
      <c r="KTY755" s="456"/>
      <c r="KTZ755" s="456"/>
      <c r="KUA755" s="456"/>
      <c r="KUB755" s="456"/>
      <c r="KUC755" s="456"/>
      <c r="KUD755" s="456"/>
      <c r="KUE755" s="456"/>
      <c r="KUF755" s="456"/>
      <c r="KUG755" s="456"/>
      <c r="KUH755" s="456"/>
      <c r="KUI755" s="456"/>
      <c r="KUJ755" s="456"/>
      <c r="KUK755" s="456"/>
      <c r="KUL755" s="456"/>
      <c r="KUM755" s="456"/>
      <c r="KUN755" s="456"/>
      <c r="KUO755" s="456"/>
      <c r="KUP755" s="456"/>
      <c r="KUQ755" s="456"/>
      <c r="KUR755" s="456"/>
      <c r="KUS755" s="456"/>
      <c r="KUT755" s="456"/>
      <c r="KUU755" s="456"/>
      <c r="KUV755" s="456"/>
      <c r="KUW755" s="456"/>
      <c r="KUX755" s="456"/>
      <c r="KUY755" s="456"/>
      <c r="KUZ755" s="456"/>
      <c r="KVA755" s="456"/>
      <c r="KVB755" s="456"/>
      <c r="KVC755" s="456"/>
      <c r="KVD755" s="456"/>
      <c r="KVE755" s="456"/>
      <c r="KVF755" s="456"/>
      <c r="KVG755" s="456"/>
      <c r="KVH755" s="456"/>
      <c r="KVI755" s="456"/>
      <c r="KVJ755" s="456"/>
      <c r="KVK755" s="456"/>
      <c r="KVL755" s="456"/>
      <c r="KVM755" s="456"/>
      <c r="KVN755" s="456"/>
      <c r="KVO755" s="456"/>
      <c r="KVP755" s="456"/>
      <c r="KVQ755" s="456"/>
      <c r="KVR755" s="456"/>
      <c r="KVS755" s="456"/>
      <c r="KVT755" s="456"/>
      <c r="KVU755" s="456"/>
      <c r="KVV755" s="456"/>
      <c r="KVW755" s="456"/>
      <c r="KVX755" s="456"/>
      <c r="KVY755" s="456"/>
      <c r="KVZ755" s="456"/>
      <c r="KWA755" s="456"/>
      <c r="KWB755" s="456"/>
      <c r="KWC755" s="456"/>
      <c r="KWD755" s="456"/>
      <c r="KWE755" s="456"/>
      <c r="KWF755" s="456"/>
      <c r="KWG755" s="456"/>
      <c r="KWH755" s="456"/>
      <c r="KWI755" s="456"/>
      <c r="KWJ755" s="456"/>
      <c r="KWK755" s="456"/>
      <c r="KWL755" s="456"/>
      <c r="KWM755" s="456"/>
      <c r="KWN755" s="456"/>
      <c r="KWO755" s="456"/>
      <c r="KWP755" s="456"/>
      <c r="KWQ755" s="456"/>
      <c r="KWR755" s="456"/>
      <c r="KWS755" s="456"/>
      <c r="KWT755" s="456"/>
      <c r="KWU755" s="456"/>
      <c r="KWV755" s="456"/>
      <c r="KWW755" s="456"/>
      <c r="KWX755" s="456"/>
      <c r="KWY755" s="456"/>
      <c r="KWZ755" s="456"/>
      <c r="KXA755" s="456"/>
      <c r="KXB755" s="456"/>
      <c r="KXC755" s="456"/>
      <c r="KXD755" s="456"/>
      <c r="KXE755" s="456"/>
      <c r="KXF755" s="456"/>
      <c r="KXG755" s="456"/>
      <c r="KXH755" s="456"/>
      <c r="KXI755" s="456"/>
      <c r="KXJ755" s="456"/>
      <c r="KXK755" s="456"/>
      <c r="KXL755" s="456"/>
      <c r="KXM755" s="456"/>
      <c r="KXN755" s="456"/>
      <c r="KXO755" s="456"/>
      <c r="KXP755" s="456"/>
      <c r="KXQ755" s="456"/>
      <c r="KXR755" s="456"/>
      <c r="KXS755" s="456"/>
      <c r="KXT755" s="456"/>
      <c r="KXU755" s="456"/>
      <c r="KXV755" s="456"/>
      <c r="KXW755" s="456"/>
      <c r="KXX755" s="456"/>
      <c r="KXY755" s="456"/>
      <c r="KXZ755" s="456"/>
      <c r="KYA755" s="456"/>
      <c r="KYB755" s="456"/>
      <c r="KYC755" s="456"/>
      <c r="KYD755" s="456"/>
      <c r="KYE755" s="456"/>
      <c r="KYF755" s="456"/>
      <c r="KYG755" s="456"/>
      <c r="KYH755" s="456"/>
      <c r="KYI755" s="456"/>
      <c r="KYJ755" s="456"/>
      <c r="KYK755" s="456"/>
      <c r="KYL755" s="456"/>
      <c r="KYM755" s="456"/>
      <c r="KYN755" s="456"/>
      <c r="KYO755" s="456"/>
      <c r="KYP755" s="456"/>
      <c r="KYQ755" s="456"/>
      <c r="KYR755" s="456"/>
      <c r="KYS755" s="456"/>
      <c r="KYT755" s="456"/>
      <c r="KYU755" s="456"/>
      <c r="KYV755" s="456"/>
      <c r="KYW755" s="456"/>
      <c r="KYX755" s="456"/>
      <c r="KYY755" s="456"/>
      <c r="KYZ755" s="456"/>
      <c r="KZA755" s="456"/>
      <c r="KZB755" s="456"/>
      <c r="KZC755" s="456"/>
      <c r="KZD755" s="456"/>
      <c r="KZE755" s="456"/>
      <c r="KZF755" s="456"/>
      <c r="KZG755" s="456"/>
      <c r="KZH755" s="456"/>
      <c r="KZI755" s="456"/>
      <c r="KZJ755" s="456"/>
      <c r="KZK755" s="456"/>
      <c r="KZL755" s="456"/>
      <c r="KZM755" s="456"/>
      <c r="KZN755" s="456"/>
      <c r="KZO755" s="456"/>
      <c r="KZP755" s="456"/>
      <c r="KZQ755" s="456"/>
      <c r="KZR755" s="456"/>
      <c r="KZS755" s="456"/>
      <c r="KZT755" s="456"/>
      <c r="KZU755" s="456"/>
      <c r="KZV755" s="456"/>
      <c r="KZW755" s="456"/>
      <c r="KZX755" s="456"/>
      <c r="KZY755" s="456"/>
      <c r="KZZ755" s="456"/>
      <c r="LAA755" s="456"/>
      <c r="LAB755" s="456"/>
      <c r="LAC755" s="456"/>
      <c r="LAD755" s="456"/>
      <c r="LAE755" s="456"/>
      <c r="LAF755" s="456"/>
      <c r="LAG755" s="456"/>
      <c r="LAH755" s="456"/>
      <c r="LAI755" s="456"/>
      <c r="LAJ755" s="456"/>
      <c r="LAK755" s="456"/>
      <c r="LAL755" s="456"/>
      <c r="LAM755" s="456"/>
      <c r="LAN755" s="456"/>
      <c r="LAO755" s="456"/>
      <c r="LAP755" s="456"/>
      <c r="LAQ755" s="456"/>
      <c r="LAR755" s="456"/>
      <c r="LAS755" s="456"/>
      <c r="LAT755" s="456"/>
      <c r="LAU755" s="456"/>
      <c r="LAV755" s="456"/>
      <c r="LAW755" s="456"/>
      <c r="LAX755" s="456"/>
      <c r="LAY755" s="456"/>
      <c r="LAZ755" s="456"/>
      <c r="LBA755" s="456"/>
      <c r="LBB755" s="456"/>
      <c r="LBC755" s="456"/>
      <c r="LBD755" s="456"/>
      <c r="LBE755" s="456"/>
      <c r="LBF755" s="456"/>
      <c r="LBG755" s="456"/>
      <c r="LBH755" s="456"/>
      <c r="LBI755" s="456"/>
      <c r="LBJ755" s="456"/>
      <c r="LBK755" s="456"/>
      <c r="LBL755" s="456"/>
      <c r="LBM755" s="456"/>
      <c r="LBN755" s="456"/>
      <c r="LBO755" s="456"/>
      <c r="LBP755" s="456"/>
      <c r="LBQ755" s="456"/>
      <c r="LBR755" s="456"/>
      <c r="LBS755" s="456"/>
      <c r="LBT755" s="456"/>
      <c r="LBU755" s="456"/>
      <c r="LBV755" s="456"/>
      <c r="LBW755" s="456"/>
      <c r="LBX755" s="456"/>
      <c r="LBY755" s="456"/>
      <c r="LBZ755" s="456"/>
      <c r="LCA755" s="456"/>
      <c r="LCB755" s="456"/>
      <c r="LCC755" s="456"/>
      <c r="LCD755" s="456"/>
      <c r="LCE755" s="456"/>
      <c r="LCF755" s="456"/>
      <c r="LCG755" s="456"/>
      <c r="LCH755" s="456"/>
      <c r="LCI755" s="456"/>
      <c r="LCJ755" s="456"/>
      <c r="LCK755" s="456"/>
      <c r="LCL755" s="456"/>
      <c r="LCM755" s="456"/>
      <c r="LCN755" s="456"/>
      <c r="LCO755" s="456"/>
      <c r="LCP755" s="456"/>
      <c r="LCQ755" s="456"/>
      <c r="LCR755" s="456"/>
      <c r="LCS755" s="456"/>
      <c r="LCT755" s="456"/>
      <c r="LCU755" s="456"/>
      <c r="LCV755" s="456"/>
      <c r="LCW755" s="456"/>
      <c r="LCX755" s="456"/>
      <c r="LCY755" s="456"/>
      <c r="LCZ755" s="456"/>
      <c r="LDA755" s="456"/>
      <c r="LDB755" s="456"/>
      <c r="LDC755" s="456"/>
      <c r="LDD755" s="456"/>
      <c r="LDE755" s="456"/>
      <c r="LDF755" s="456"/>
      <c r="LDG755" s="456"/>
      <c r="LDH755" s="456"/>
      <c r="LDI755" s="456"/>
      <c r="LDJ755" s="456"/>
      <c r="LDK755" s="456"/>
      <c r="LDL755" s="456"/>
      <c r="LDM755" s="456"/>
      <c r="LDN755" s="456"/>
      <c r="LDO755" s="456"/>
      <c r="LDP755" s="456"/>
      <c r="LDQ755" s="456"/>
      <c r="LDR755" s="456"/>
      <c r="LDS755" s="456"/>
      <c r="LDT755" s="456"/>
      <c r="LDU755" s="456"/>
      <c r="LDV755" s="456"/>
      <c r="LDW755" s="456"/>
      <c r="LDX755" s="456"/>
      <c r="LDY755" s="456"/>
      <c r="LDZ755" s="456"/>
      <c r="LEA755" s="456"/>
      <c r="LEB755" s="456"/>
      <c r="LEC755" s="456"/>
      <c r="LED755" s="456"/>
      <c r="LEE755" s="456"/>
      <c r="LEF755" s="456"/>
      <c r="LEG755" s="456"/>
      <c r="LEH755" s="456"/>
      <c r="LEI755" s="456"/>
      <c r="LEJ755" s="456"/>
      <c r="LEK755" s="456"/>
      <c r="LEL755" s="456"/>
      <c r="LEM755" s="456"/>
      <c r="LEN755" s="456"/>
      <c r="LEO755" s="456"/>
      <c r="LEP755" s="456"/>
      <c r="LEQ755" s="456"/>
      <c r="LER755" s="456"/>
      <c r="LES755" s="456"/>
      <c r="LET755" s="456"/>
      <c r="LEU755" s="456"/>
      <c r="LEV755" s="456"/>
      <c r="LEW755" s="456"/>
      <c r="LEX755" s="456"/>
      <c r="LEY755" s="456"/>
      <c r="LEZ755" s="456"/>
      <c r="LFA755" s="456"/>
      <c r="LFB755" s="456"/>
      <c r="LFC755" s="456"/>
      <c r="LFD755" s="456"/>
      <c r="LFE755" s="456"/>
      <c r="LFF755" s="456"/>
      <c r="LFG755" s="456"/>
      <c r="LFH755" s="456"/>
      <c r="LFI755" s="456"/>
      <c r="LFJ755" s="456"/>
      <c r="LFK755" s="456"/>
      <c r="LFL755" s="456"/>
      <c r="LFM755" s="456"/>
      <c r="LFN755" s="456"/>
      <c r="LFO755" s="456"/>
      <c r="LFP755" s="456"/>
      <c r="LFQ755" s="456"/>
      <c r="LFR755" s="456"/>
      <c r="LFS755" s="456"/>
      <c r="LFT755" s="456"/>
      <c r="LFU755" s="456"/>
      <c r="LFV755" s="456"/>
      <c r="LFW755" s="456"/>
      <c r="LFX755" s="456"/>
      <c r="LFY755" s="456"/>
      <c r="LFZ755" s="456"/>
      <c r="LGA755" s="456"/>
      <c r="LGB755" s="456"/>
      <c r="LGC755" s="456"/>
      <c r="LGD755" s="456"/>
      <c r="LGE755" s="456"/>
      <c r="LGF755" s="456"/>
      <c r="LGG755" s="456"/>
      <c r="LGH755" s="456"/>
      <c r="LGI755" s="456"/>
      <c r="LGJ755" s="456"/>
      <c r="LGK755" s="456"/>
      <c r="LGL755" s="456"/>
      <c r="LGM755" s="456"/>
      <c r="LGN755" s="456"/>
      <c r="LGO755" s="456"/>
      <c r="LGP755" s="456"/>
      <c r="LGQ755" s="456"/>
      <c r="LGR755" s="456"/>
      <c r="LGS755" s="456"/>
      <c r="LGT755" s="456"/>
      <c r="LGU755" s="456"/>
      <c r="LGV755" s="456"/>
      <c r="LGW755" s="456"/>
      <c r="LGX755" s="456"/>
      <c r="LGY755" s="456"/>
      <c r="LGZ755" s="456"/>
      <c r="LHA755" s="456"/>
      <c r="LHB755" s="456"/>
      <c r="LHC755" s="456"/>
      <c r="LHD755" s="456"/>
      <c r="LHE755" s="456"/>
      <c r="LHF755" s="456"/>
      <c r="LHG755" s="456"/>
      <c r="LHH755" s="456"/>
      <c r="LHI755" s="456"/>
      <c r="LHJ755" s="456"/>
      <c r="LHK755" s="456"/>
      <c r="LHL755" s="456"/>
      <c r="LHM755" s="456"/>
      <c r="LHN755" s="456"/>
      <c r="LHO755" s="456"/>
      <c r="LHP755" s="456"/>
      <c r="LHQ755" s="456"/>
      <c r="LHR755" s="456"/>
      <c r="LHS755" s="456"/>
      <c r="LHT755" s="456"/>
      <c r="LHU755" s="456"/>
      <c r="LHV755" s="456"/>
      <c r="LHW755" s="456"/>
      <c r="LHX755" s="456"/>
      <c r="LHY755" s="456"/>
      <c r="LHZ755" s="456"/>
      <c r="LIA755" s="456"/>
      <c r="LIB755" s="456"/>
      <c r="LIC755" s="456"/>
      <c r="LID755" s="456"/>
      <c r="LIE755" s="456"/>
      <c r="LIF755" s="456"/>
      <c r="LIG755" s="456"/>
      <c r="LIH755" s="456"/>
      <c r="LII755" s="456"/>
      <c r="LIJ755" s="456"/>
      <c r="LIK755" s="456"/>
      <c r="LIL755" s="456"/>
      <c r="LIM755" s="456"/>
      <c r="LIN755" s="456"/>
      <c r="LIO755" s="456"/>
      <c r="LIP755" s="456"/>
      <c r="LIQ755" s="456"/>
      <c r="LIR755" s="456"/>
      <c r="LIS755" s="456"/>
      <c r="LIT755" s="456"/>
      <c r="LIU755" s="456"/>
      <c r="LIV755" s="456"/>
      <c r="LIW755" s="456"/>
      <c r="LIX755" s="456"/>
      <c r="LIY755" s="456"/>
      <c r="LIZ755" s="456"/>
      <c r="LJA755" s="456"/>
      <c r="LJB755" s="456"/>
      <c r="LJC755" s="456"/>
      <c r="LJD755" s="456"/>
      <c r="LJE755" s="456"/>
      <c r="LJF755" s="456"/>
      <c r="LJG755" s="456"/>
      <c r="LJH755" s="456"/>
      <c r="LJI755" s="456"/>
      <c r="LJJ755" s="456"/>
      <c r="LJK755" s="456"/>
      <c r="LJL755" s="456"/>
      <c r="LJM755" s="456"/>
      <c r="LJN755" s="456"/>
      <c r="LJO755" s="456"/>
      <c r="LJP755" s="456"/>
      <c r="LJQ755" s="456"/>
      <c r="LJR755" s="456"/>
      <c r="LJS755" s="456"/>
      <c r="LJT755" s="456"/>
      <c r="LJU755" s="456"/>
      <c r="LJV755" s="456"/>
      <c r="LJW755" s="456"/>
      <c r="LJX755" s="456"/>
      <c r="LJY755" s="456"/>
      <c r="LJZ755" s="456"/>
      <c r="LKA755" s="456"/>
      <c r="LKB755" s="456"/>
      <c r="LKC755" s="456"/>
      <c r="LKD755" s="456"/>
      <c r="LKE755" s="456"/>
      <c r="LKF755" s="456"/>
      <c r="LKG755" s="456"/>
      <c r="LKH755" s="456"/>
      <c r="LKI755" s="456"/>
      <c r="LKJ755" s="456"/>
      <c r="LKK755" s="456"/>
      <c r="LKL755" s="456"/>
      <c r="LKM755" s="456"/>
      <c r="LKN755" s="456"/>
      <c r="LKO755" s="456"/>
      <c r="LKP755" s="456"/>
      <c r="LKQ755" s="456"/>
      <c r="LKR755" s="456"/>
      <c r="LKS755" s="456"/>
      <c r="LKT755" s="456"/>
      <c r="LKU755" s="456"/>
      <c r="LKV755" s="456"/>
      <c r="LKW755" s="456"/>
      <c r="LKX755" s="456"/>
      <c r="LKY755" s="456"/>
      <c r="LKZ755" s="456"/>
      <c r="LLA755" s="456"/>
      <c r="LLB755" s="456"/>
      <c r="LLC755" s="456"/>
      <c r="LLD755" s="456"/>
      <c r="LLE755" s="456"/>
      <c r="LLF755" s="456"/>
      <c r="LLG755" s="456"/>
      <c r="LLH755" s="456"/>
      <c r="LLI755" s="456"/>
      <c r="LLJ755" s="456"/>
      <c r="LLK755" s="456"/>
      <c r="LLL755" s="456"/>
      <c r="LLM755" s="456"/>
      <c r="LLN755" s="456"/>
      <c r="LLO755" s="456"/>
      <c r="LLP755" s="456"/>
      <c r="LLQ755" s="456"/>
      <c r="LLR755" s="456"/>
      <c r="LLS755" s="456"/>
      <c r="LLT755" s="456"/>
      <c r="LLU755" s="456"/>
      <c r="LLV755" s="456"/>
      <c r="LLW755" s="456"/>
      <c r="LLX755" s="456"/>
      <c r="LLY755" s="456"/>
      <c r="LLZ755" s="456"/>
      <c r="LMA755" s="456"/>
      <c r="LMB755" s="456"/>
      <c r="LMC755" s="456"/>
      <c r="LMD755" s="456"/>
      <c r="LME755" s="456"/>
      <c r="LMF755" s="456"/>
      <c r="LMG755" s="456"/>
      <c r="LMH755" s="456"/>
      <c r="LMI755" s="456"/>
      <c r="LMJ755" s="456"/>
      <c r="LMK755" s="456"/>
      <c r="LML755" s="456"/>
      <c r="LMM755" s="456"/>
      <c r="LMN755" s="456"/>
      <c r="LMO755" s="456"/>
      <c r="LMP755" s="456"/>
      <c r="LMQ755" s="456"/>
      <c r="LMR755" s="456"/>
      <c r="LMS755" s="456"/>
      <c r="LMT755" s="456"/>
      <c r="LMU755" s="456"/>
      <c r="LMV755" s="456"/>
      <c r="LMW755" s="456"/>
      <c r="LMX755" s="456"/>
      <c r="LMY755" s="456"/>
      <c r="LMZ755" s="456"/>
      <c r="LNA755" s="456"/>
      <c r="LNB755" s="456"/>
      <c r="LNC755" s="456"/>
      <c r="LND755" s="456"/>
      <c r="LNE755" s="456"/>
      <c r="LNF755" s="456"/>
      <c r="LNG755" s="456"/>
      <c r="LNH755" s="456"/>
      <c r="LNI755" s="456"/>
      <c r="LNJ755" s="456"/>
      <c r="LNK755" s="456"/>
      <c r="LNL755" s="456"/>
      <c r="LNM755" s="456"/>
      <c r="LNN755" s="456"/>
      <c r="LNO755" s="456"/>
      <c r="LNP755" s="456"/>
      <c r="LNQ755" s="456"/>
      <c r="LNR755" s="456"/>
      <c r="LNS755" s="456"/>
      <c r="LNT755" s="456"/>
      <c r="LNU755" s="456"/>
      <c r="LNV755" s="456"/>
      <c r="LNW755" s="456"/>
      <c r="LNX755" s="456"/>
      <c r="LNY755" s="456"/>
      <c r="LNZ755" s="456"/>
      <c r="LOA755" s="456"/>
      <c r="LOB755" s="456"/>
      <c r="LOC755" s="456"/>
      <c r="LOD755" s="456"/>
      <c r="LOE755" s="456"/>
      <c r="LOF755" s="456"/>
      <c r="LOG755" s="456"/>
      <c r="LOH755" s="456"/>
      <c r="LOI755" s="456"/>
      <c r="LOJ755" s="456"/>
      <c r="LOK755" s="456"/>
      <c r="LOL755" s="456"/>
      <c r="LOM755" s="456"/>
      <c r="LON755" s="456"/>
      <c r="LOO755" s="456"/>
      <c r="LOP755" s="456"/>
      <c r="LOQ755" s="456"/>
      <c r="LOR755" s="456"/>
      <c r="LOS755" s="456"/>
      <c r="LOT755" s="456"/>
      <c r="LOU755" s="456"/>
      <c r="LOV755" s="456"/>
      <c r="LOW755" s="456"/>
      <c r="LOX755" s="456"/>
      <c r="LOY755" s="456"/>
      <c r="LOZ755" s="456"/>
      <c r="LPA755" s="456"/>
      <c r="LPB755" s="456"/>
      <c r="LPC755" s="456"/>
      <c r="LPD755" s="456"/>
      <c r="LPE755" s="456"/>
      <c r="LPF755" s="456"/>
      <c r="LPG755" s="456"/>
      <c r="LPH755" s="456"/>
      <c r="LPI755" s="456"/>
      <c r="LPJ755" s="456"/>
      <c r="LPK755" s="456"/>
      <c r="LPL755" s="456"/>
      <c r="LPM755" s="456"/>
      <c r="LPN755" s="456"/>
      <c r="LPO755" s="456"/>
      <c r="LPP755" s="456"/>
      <c r="LPQ755" s="456"/>
      <c r="LPR755" s="456"/>
      <c r="LPS755" s="456"/>
      <c r="LPT755" s="456"/>
      <c r="LPU755" s="456"/>
      <c r="LPV755" s="456"/>
      <c r="LPW755" s="456"/>
      <c r="LPX755" s="456"/>
      <c r="LPY755" s="456"/>
      <c r="LPZ755" s="456"/>
      <c r="LQA755" s="456"/>
      <c r="LQB755" s="456"/>
      <c r="LQC755" s="456"/>
      <c r="LQD755" s="456"/>
      <c r="LQE755" s="456"/>
      <c r="LQF755" s="456"/>
      <c r="LQG755" s="456"/>
      <c r="LQH755" s="456"/>
      <c r="LQI755" s="456"/>
      <c r="LQJ755" s="456"/>
      <c r="LQK755" s="456"/>
      <c r="LQL755" s="456"/>
      <c r="LQM755" s="456"/>
      <c r="LQN755" s="456"/>
      <c r="LQO755" s="456"/>
      <c r="LQP755" s="456"/>
      <c r="LQQ755" s="456"/>
      <c r="LQR755" s="456"/>
      <c r="LQS755" s="456"/>
      <c r="LQT755" s="456"/>
      <c r="LQU755" s="456"/>
      <c r="LQV755" s="456"/>
      <c r="LQW755" s="456"/>
      <c r="LQX755" s="456"/>
      <c r="LQY755" s="456"/>
      <c r="LQZ755" s="456"/>
      <c r="LRA755" s="456"/>
      <c r="LRB755" s="456"/>
      <c r="LRC755" s="456"/>
      <c r="LRD755" s="456"/>
      <c r="LRE755" s="456"/>
      <c r="LRF755" s="456"/>
      <c r="LRG755" s="456"/>
      <c r="LRH755" s="456"/>
      <c r="LRI755" s="456"/>
      <c r="LRJ755" s="456"/>
      <c r="LRK755" s="456"/>
      <c r="LRL755" s="456"/>
      <c r="LRM755" s="456"/>
      <c r="LRN755" s="456"/>
      <c r="LRO755" s="456"/>
      <c r="LRP755" s="456"/>
      <c r="LRQ755" s="456"/>
      <c r="LRR755" s="456"/>
      <c r="LRS755" s="456"/>
      <c r="LRT755" s="456"/>
      <c r="LRU755" s="456"/>
      <c r="LRV755" s="456"/>
      <c r="LRW755" s="456"/>
      <c r="LRX755" s="456"/>
      <c r="LRY755" s="456"/>
      <c r="LRZ755" s="456"/>
      <c r="LSA755" s="456"/>
      <c r="LSB755" s="456"/>
      <c r="LSC755" s="456"/>
      <c r="LSD755" s="456"/>
      <c r="LSE755" s="456"/>
      <c r="LSF755" s="456"/>
      <c r="LSG755" s="456"/>
      <c r="LSH755" s="456"/>
      <c r="LSI755" s="456"/>
      <c r="LSJ755" s="456"/>
      <c r="LSK755" s="456"/>
      <c r="LSL755" s="456"/>
      <c r="LSM755" s="456"/>
      <c r="LSN755" s="456"/>
      <c r="LSO755" s="456"/>
      <c r="LSP755" s="456"/>
      <c r="LSQ755" s="456"/>
      <c r="LSR755" s="456"/>
      <c r="LSS755" s="456"/>
      <c r="LST755" s="456"/>
      <c r="LSU755" s="456"/>
      <c r="LSV755" s="456"/>
      <c r="LSW755" s="456"/>
      <c r="LSX755" s="456"/>
      <c r="LSY755" s="456"/>
      <c r="LSZ755" s="456"/>
      <c r="LTA755" s="456"/>
      <c r="LTB755" s="456"/>
      <c r="LTC755" s="456"/>
      <c r="LTD755" s="456"/>
      <c r="LTE755" s="456"/>
      <c r="LTF755" s="456"/>
      <c r="LTG755" s="456"/>
      <c r="LTH755" s="456"/>
      <c r="LTI755" s="456"/>
      <c r="LTJ755" s="456"/>
      <c r="LTK755" s="456"/>
      <c r="LTL755" s="456"/>
      <c r="LTM755" s="456"/>
      <c r="LTN755" s="456"/>
      <c r="LTO755" s="456"/>
      <c r="LTP755" s="456"/>
      <c r="LTQ755" s="456"/>
      <c r="LTR755" s="456"/>
      <c r="LTS755" s="456"/>
      <c r="LTT755" s="456"/>
      <c r="LTU755" s="456"/>
      <c r="LTV755" s="456"/>
      <c r="LTW755" s="456"/>
      <c r="LTX755" s="456"/>
      <c r="LTY755" s="456"/>
      <c r="LTZ755" s="456"/>
      <c r="LUA755" s="456"/>
      <c r="LUB755" s="456"/>
      <c r="LUC755" s="456"/>
      <c r="LUD755" s="456"/>
      <c r="LUE755" s="456"/>
      <c r="LUF755" s="456"/>
      <c r="LUG755" s="456"/>
      <c r="LUH755" s="456"/>
      <c r="LUI755" s="456"/>
      <c r="LUJ755" s="456"/>
      <c r="LUK755" s="456"/>
      <c r="LUL755" s="456"/>
      <c r="LUM755" s="456"/>
      <c r="LUN755" s="456"/>
      <c r="LUO755" s="456"/>
      <c r="LUP755" s="456"/>
      <c r="LUQ755" s="456"/>
      <c r="LUR755" s="456"/>
      <c r="LUS755" s="456"/>
      <c r="LUT755" s="456"/>
      <c r="LUU755" s="456"/>
      <c r="LUV755" s="456"/>
      <c r="LUW755" s="456"/>
      <c r="LUX755" s="456"/>
      <c r="LUY755" s="456"/>
      <c r="LUZ755" s="456"/>
      <c r="LVA755" s="456"/>
      <c r="LVB755" s="456"/>
      <c r="LVC755" s="456"/>
      <c r="LVD755" s="456"/>
      <c r="LVE755" s="456"/>
      <c r="LVF755" s="456"/>
      <c r="LVG755" s="456"/>
      <c r="LVH755" s="456"/>
      <c r="LVI755" s="456"/>
      <c r="LVJ755" s="456"/>
      <c r="LVK755" s="456"/>
      <c r="LVL755" s="456"/>
      <c r="LVM755" s="456"/>
      <c r="LVN755" s="456"/>
      <c r="LVO755" s="456"/>
      <c r="LVP755" s="456"/>
      <c r="LVQ755" s="456"/>
      <c r="LVR755" s="456"/>
      <c r="LVS755" s="456"/>
      <c r="LVT755" s="456"/>
      <c r="LVU755" s="456"/>
      <c r="LVV755" s="456"/>
      <c r="LVW755" s="456"/>
      <c r="LVX755" s="456"/>
      <c r="LVY755" s="456"/>
      <c r="LVZ755" s="456"/>
      <c r="LWA755" s="456"/>
      <c r="LWB755" s="456"/>
      <c r="LWC755" s="456"/>
      <c r="LWD755" s="456"/>
      <c r="LWE755" s="456"/>
      <c r="LWF755" s="456"/>
      <c r="LWG755" s="456"/>
      <c r="LWH755" s="456"/>
      <c r="LWI755" s="456"/>
      <c r="LWJ755" s="456"/>
      <c r="LWK755" s="456"/>
      <c r="LWL755" s="456"/>
      <c r="LWM755" s="456"/>
      <c r="LWN755" s="456"/>
      <c r="LWO755" s="456"/>
      <c r="LWP755" s="456"/>
      <c r="LWQ755" s="456"/>
      <c r="LWR755" s="456"/>
      <c r="LWS755" s="456"/>
      <c r="LWT755" s="456"/>
      <c r="LWU755" s="456"/>
      <c r="LWV755" s="456"/>
      <c r="LWW755" s="456"/>
      <c r="LWX755" s="456"/>
      <c r="LWY755" s="456"/>
      <c r="LWZ755" s="456"/>
      <c r="LXA755" s="456"/>
      <c r="LXB755" s="456"/>
      <c r="LXC755" s="456"/>
      <c r="LXD755" s="456"/>
      <c r="LXE755" s="456"/>
      <c r="LXF755" s="456"/>
      <c r="LXG755" s="456"/>
      <c r="LXH755" s="456"/>
      <c r="LXI755" s="456"/>
      <c r="LXJ755" s="456"/>
      <c r="LXK755" s="456"/>
      <c r="LXL755" s="456"/>
      <c r="LXM755" s="456"/>
      <c r="LXN755" s="456"/>
      <c r="LXO755" s="456"/>
      <c r="LXP755" s="456"/>
      <c r="LXQ755" s="456"/>
      <c r="LXR755" s="456"/>
      <c r="LXS755" s="456"/>
      <c r="LXT755" s="456"/>
      <c r="LXU755" s="456"/>
      <c r="LXV755" s="456"/>
      <c r="LXW755" s="456"/>
      <c r="LXX755" s="456"/>
      <c r="LXY755" s="456"/>
      <c r="LXZ755" s="456"/>
      <c r="LYA755" s="456"/>
      <c r="LYB755" s="456"/>
      <c r="LYC755" s="456"/>
      <c r="LYD755" s="456"/>
      <c r="LYE755" s="456"/>
      <c r="LYF755" s="456"/>
      <c r="LYG755" s="456"/>
      <c r="LYH755" s="456"/>
      <c r="LYI755" s="456"/>
      <c r="LYJ755" s="456"/>
      <c r="LYK755" s="456"/>
      <c r="LYL755" s="456"/>
      <c r="LYM755" s="456"/>
      <c r="LYN755" s="456"/>
      <c r="LYO755" s="456"/>
      <c r="LYP755" s="456"/>
      <c r="LYQ755" s="456"/>
      <c r="LYR755" s="456"/>
      <c r="LYS755" s="456"/>
      <c r="LYT755" s="456"/>
      <c r="LYU755" s="456"/>
      <c r="LYV755" s="456"/>
      <c r="LYW755" s="456"/>
      <c r="LYX755" s="456"/>
      <c r="LYY755" s="456"/>
      <c r="LYZ755" s="456"/>
      <c r="LZA755" s="456"/>
      <c r="LZB755" s="456"/>
      <c r="LZC755" s="456"/>
      <c r="LZD755" s="456"/>
      <c r="LZE755" s="456"/>
      <c r="LZF755" s="456"/>
      <c r="LZG755" s="456"/>
      <c r="LZH755" s="456"/>
      <c r="LZI755" s="456"/>
      <c r="LZJ755" s="456"/>
      <c r="LZK755" s="456"/>
      <c r="LZL755" s="456"/>
      <c r="LZM755" s="456"/>
      <c r="LZN755" s="456"/>
      <c r="LZO755" s="456"/>
      <c r="LZP755" s="456"/>
      <c r="LZQ755" s="456"/>
      <c r="LZR755" s="456"/>
      <c r="LZS755" s="456"/>
      <c r="LZT755" s="456"/>
      <c r="LZU755" s="456"/>
      <c r="LZV755" s="456"/>
      <c r="LZW755" s="456"/>
      <c r="LZX755" s="456"/>
      <c r="LZY755" s="456"/>
      <c r="LZZ755" s="456"/>
      <c r="MAA755" s="456"/>
      <c r="MAB755" s="456"/>
      <c r="MAC755" s="456"/>
      <c r="MAD755" s="456"/>
      <c r="MAE755" s="456"/>
      <c r="MAF755" s="456"/>
      <c r="MAG755" s="456"/>
      <c r="MAH755" s="456"/>
      <c r="MAI755" s="456"/>
      <c r="MAJ755" s="456"/>
      <c r="MAK755" s="456"/>
      <c r="MAL755" s="456"/>
      <c r="MAM755" s="456"/>
      <c r="MAN755" s="456"/>
      <c r="MAO755" s="456"/>
      <c r="MAP755" s="456"/>
      <c r="MAQ755" s="456"/>
      <c r="MAR755" s="456"/>
      <c r="MAS755" s="456"/>
      <c r="MAT755" s="456"/>
      <c r="MAU755" s="456"/>
      <c r="MAV755" s="456"/>
      <c r="MAW755" s="456"/>
      <c r="MAX755" s="456"/>
      <c r="MAY755" s="456"/>
      <c r="MAZ755" s="456"/>
      <c r="MBA755" s="456"/>
      <c r="MBB755" s="456"/>
      <c r="MBC755" s="456"/>
      <c r="MBD755" s="456"/>
      <c r="MBE755" s="456"/>
      <c r="MBF755" s="456"/>
      <c r="MBG755" s="456"/>
      <c r="MBH755" s="456"/>
      <c r="MBI755" s="456"/>
      <c r="MBJ755" s="456"/>
      <c r="MBK755" s="456"/>
      <c r="MBL755" s="456"/>
      <c r="MBM755" s="456"/>
      <c r="MBN755" s="456"/>
      <c r="MBO755" s="456"/>
      <c r="MBP755" s="456"/>
      <c r="MBQ755" s="456"/>
      <c r="MBR755" s="456"/>
      <c r="MBS755" s="456"/>
      <c r="MBT755" s="456"/>
      <c r="MBU755" s="456"/>
      <c r="MBV755" s="456"/>
      <c r="MBW755" s="456"/>
      <c r="MBX755" s="456"/>
      <c r="MBY755" s="456"/>
      <c r="MBZ755" s="456"/>
      <c r="MCA755" s="456"/>
      <c r="MCB755" s="456"/>
      <c r="MCC755" s="456"/>
      <c r="MCD755" s="456"/>
      <c r="MCE755" s="456"/>
      <c r="MCF755" s="456"/>
      <c r="MCG755" s="456"/>
      <c r="MCH755" s="456"/>
      <c r="MCI755" s="456"/>
      <c r="MCJ755" s="456"/>
      <c r="MCK755" s="456"/>
      <c r="MCL755" s="456"/>
      <c r="MCM755" s="456"/>
      <c r="MCN755" s="456"/>
      <c r="MCO755" s="456"/>
      <c r="MCP755" s="456"/>
      <c r="MCQ755" s="456"/>
      <c r="MCR755" s="456"/>
      <c r="MCS755" s="456"/>
      <c r="MCT755" s="456"/>
      <c r="MCU755" s="456"/>
      <c r="MCV755" s="456"/>
      <c r="MCW755" s="456"/>
      <c r="MCX755" s="456"/>
      <c r="MCY755" s="456"/>
      <c r="MCZ755" s="456"/>
      <c r="MDA755" s="456"/>
      <c r="MDB755" s="456"/>
      <c r="MDC755" s="456"/>
      <c r="MDD755" s="456"/>
      <c r="MDE755" s="456"/>
      <c r="MDF755" s="456"/>
      <c r="MDG755" s="456"/>
      <c r="MDH755" s="456"/>
      <c r="MDI755" s="456"/>
      <c r="MDJ755" s="456"/>
      <c r="MDK755" s="456"/>
      <c r="MDL755" s="456"/>
      <c r="MDM755" s="456"/>
      <c r="MDN755" s="456"/>
      <c r="MDO755" s="456"/>
      <c r="MDP755" s="456"/>
      <c r="MDQ755" s="456"/>
      <c r="MDR755" s="456"/>
      <c r="MDS755" s="456"/>
      <c r="MDT755" s="456"/>
      <c r="MDU755" s="456"/>
      <c r="MDV755" s="456"/>
      <c r="MDW755" s="456"/>
      <c r="MDX755" s="456"/>
      <c r="MDY755" s="456"/>
      <c r="MDZ755" s="456"/>
      <c r="MEA755" s="456"/>
      <c r="MEB755" s="456"/>
      <c r="MEC755" s="456"/>
      <c r="MED755" s="456"/>
      <c r="MEE755" s="456"/>
      <c r="MEF755" s="456"/>
      <c r="MEG755" s="456"/>
      <c r="MEH755" s="456"/>
      <c r="MEI755" s="456"/>
      <c r="MEJ755" s="456"/>
      <c r="MEK755" s="456"/>
      <c r="MEL755" s="456"/>
      <c r="MEM755" s="456"/>
      <c r="MEN755" s="456"/>
      <c r="MEO755" s="456"/>
      <c r="MEP755" s="456"/>
      <c r="MEQ755" s="456"/>
      <c r="MER755" s="456"/>
      <c r="MES755" s="456"/>
      <c r="MET755" s="456"/>
      <c r="MEU755" s="456"/>
      <c r="MEV755" s="456"/>
      <c r="MEW755" s="456"/>
      <c r="MEX755" s="456"/>
      <c r="MEY755" s="456"/>
      <c r="MEZ755" s="456"/>
      <c r="MFA755" s="456"/>
      <c r="MFB755" s="456"/>
      <c r="MFC755" s="456"/>
      <c r="MFD755" s="456"/>
      <c r="MFE755" s="456"/>
      <c r="MFF755" s="456"/>
      <c r="MFG755" s="456"/>
      <c r="MFH755" s="456"/>
      <c r="MFI755" s="456"/>
      <c r="MFJ755" s="456"/>
      <c r="MFK755" s="456"/>
      <c r="MFL755" s="456"/>
      <c r="MFM755" s="456"/>
      <c r="MFN755" s="456"/>
      <c r="MFO755" s="456"/>
      <c r="MFP755" s="456"/>
      <c r="MFQ755" s="456"/>
      <c r="MFR755" s="456"/>
      <c r="MFS755" s="456"/>
      <c r="MFT755" s="456"/>
      <c r="MFU755" s="456"/>
      <c r="MFV755" s="456"/>
      <c r="MFW755" s="456"/>
      <c r="MFX755" s="456"/>
      <c r="MFY755" s="456"/>
      <c r="MFZ755" s="456"/>
      <c r="MGA755" s="456"/>
      <c r="MGB755" s="456"/>
      <c r="MGC755" s="456"/>
      <c r="MGD755" s="456"/>
      <c r="MGE755" s="456"/>
      <c r="MGF755" s="456"/>
      <c r="MGG755" s="456"/>
      <c r="MGH755" s="456"/>
      <c r="MGI755" s="456"/>
      <c r="MGJ755" s="456"/>
      <c r="MGK755" s="456"/>
      <c r="MGL755" s="456"/>
      <c r="MGM755" s="456"/>
      <c r="MGN755" s="456"/>
      <c r="MGO755" s="456"/>
      <c r="MGP755" s="456"/>
      <c r="MGQ755" s="456"/>
      <c r="MGR755" s="456"/>
      <c r="MGS755" s="456"/>
      <c r="MGT755" s="456"/>
      <c r="MGU755" s="456"/>
      <c r="MGV755" s="456"/>
      <c r="MGW755" s="456"/>
      <c r="MGX755" s="456"/>
      <c r="MGY755" s="456"/>
      <c r="MGZ755" s="456"/>
      <c r="MHA755" s="456"/>
      <c r="MHB755" s="456"/>
      <c r="MHC755" s="456"/>
      <c r="MHD755" s="456"/>
      <c r="MHE755" s="456"/>
      <c r="MHF755" s="456"/>
      <c r="MHG755" s="456"/>
      <c r="MHH755" s="456"/>
      <c r="MHI755" s="456"/>
      <c r="MHJ755" s="456"/>
      <c r="MHK755" s="456"/>
      <c r="MHL755" s="456"/>
      <c r="MHM755" s="456"/>
      <c r="MHN755" s="456"/>
      <c r="MHO755" s="456"/>
      <c r="MHP755" s="456"/>
      <c r="MHQ755" s="456"/>
      <c r="MHR755" s="456"/>
      <c r="MHS755" s="456"/>
      <c r="MHT755" s="456"/>
      <c r="MHU755" s="456"/>
      <c r="MHV755" s="456"/>
      <c r="MHW755" s="456"/>
      <c r="MHX755" s="456"/>
      <c r="MHY755" s="456"/>
      <c r="MHZ755" s="456"/>
      <c r="MIA755" s="456"/>
      <c r="MIB755" s="456"/>
      <c r="MIC755" s="456"/>
      <c r="MID755" s="456"/>
      <c r="MIE755" s="456"/>
      <c r="MIF755" s="456"/>
      <c r="MIG755" s="456"/>
      <c r="MIH755" s="456"/>
      <c r="MII755" s="456"/>
      <c r="MIJ755" s="456"/>
      <c r="MIK755" s="456"/>
      <c r="MIL755" s="456"/>
      <c r="MIM755" s="456"/>
      <c r="MIN755" s="456"/>
      <c r="MIO755" s="456"/>
      <c r="MIP755" s="456"/>
      <c r="MIQ755" s="456"/>
      <c r="MIR755" s="456"/>
      <c r="MIS755" s="456"/>
      <c r="MIT755" s="456"/>
      <c r="MIU755" s="456"/>
      <c r="MIV755" s="456"/>
      <c r="MIW755" s="456"/>
      <c r="MIX755" s="456"/>
      <c r="MIY755" s="456"/>
      <c r="MIZ755" s="456"/>
      <c r="MJA755" s="456"/>
      <c r="MJB755" s="456"/>
      <c r="MJC755" s="456"/>
      <c r="MJD755" s="456"/>
      <c r="MJE755" s="456"/>
      <c r="MJF755" s="456"/>
      <c r="MJG755" s="456"/>
      <c r="MJH755" s="456"/>
      <c r="MJI755" s="456"/>
      <c r="MJJ755" s="456"/>
      <c r="MJK755" s="456"/>
      <c r="MJL755" s="456"/>
      <c r="MJM755" s="456"/>
      <c r="MJN755" s="456"/>
      <c r="MJO755" s="456"/>
      <c r="MJP755" s="456"/>
      <c r="MJQ755" s="456"/>
      <c r="MJR755" s="456"/>
      <c r="MJS755" s="456"/>
      <c r="MJT755" s="456"/>
      <c r="MJU755" s="456"/>
      <c r="MJV755" s="456"/>
      <c r="MJW755" s="456"/>
      <c r="MJX755" s="456"/>
      <c r="MJY755" s="456"/>
      <c r="MJZ755" s="456"/>
      <c r="MKA755" s="456"/>
      <c r="MKB755" s="456"/>
      <c r="MKC755" s="456"/>
      <c r="MKD755" s="456"/>
      <c r="MKE755" s="456"/>
      <c r="MKF755" s="456"/>
      <c r="MKG755" s="456"/>
      <c r="MKH755" s="456"/>
      <c r="MKI755" s="456"/>
      <c r="MKJ755" s="456"/>
      <c r="MKK755" s="456"/>
      <c r="MKL755" s="456"/>
      <c r="MKM755" s="456"/>
      <c r="MKN755" s="456"/>
      <c r="MKO755" s="456"/>
      <c r="MKP755" s="456"/>
      <c r="MKQ755" s="456"/>
      <c r="MKR755" s="456"/>
      <c r="MKS755" s="456"/>
      <c r="MKT755" s="456"/>
      <c r="MKU755" s="456"/>
      <c r="MKV755" s="456"/>
      <c r="MKW755" s="456"/>
      <c r="MKX755" s="456"/>
      <c r="MKY755" s="456"/>
      <c r="MKZ755" s="456"/>
      <c r="MLA755" s="456"/>
      <c r="MLB755" s="456"/>
      <c r="MLC755" s="456"/>
      <c r="MLD755" s="456"/>
      <c r="MLE755" s="456"/>
      <c r="MLF755" s="456"/>
      <c r="MLG755" s="456"/>
      <c r="MLH755" s="456"/>
      <c r="MLI755" s="456"/>
      <c r="MLJ755" s="456"/>
      <c r="MLK755" s="456"/>
      <c r="MLL755" s="456"/>
      <c r="MLM755" s="456"/>
      <c r="MLN755" s="456"/>
      <c r="MLO755" s="456"/>
      <c r="MLP755" s="456"/>
      <c r="MLQ755" s="456"/>
      <c r="MLR755" s="456"/>
      <c r="MLS755" s="456"/>
      <c r="MLT755" s="456"/>
      <c r="MLU755" s="456"/>
      <c r="MLV755" s="456"/>
      <c r="MLW755" s="456"/>
      <c r="MLX755" s="456"/>
      <c r="MLY755" s="456"/>
      <c r="MLZ755" s="456"/>
      <c r="MMA755" s="456"/>
      <c r="MMB755" s="456"/>
      <c r="MMC755" s="456"/>
      <c r="MMD755" s="456"/>
      <c r="MME755" s="456"/>
      <c r="MMF755" s="456"/>
      <c r="MMG755" s="456"/>
      <c r="MMH755" s="456"/>
      <c r="MMI755" s="456"/>
      <c r="MMJ755" s="456"/>
      <c r="MMK755" s="456"/>
      <c r="MML755" s="456"/>
      <c r="MMM755" s="456"/>
      <c r="MMN755" s="456"/>
      <c r="MMO755" s="456"/>
      <c r="MMP755" s="456"/>
      <c r="MMQ755" s="456"/>
      <c r="MMR755" s="456"/>
      <c r="MMS755" s="456"/>
      <c r="MMT755" s="456"/>
      <c r="MMU755" s="456"/>
      <c r="MMV755" s="456"/>
      <c r="MMW755" s="456"/>
      <c r="MMX755" s="456"/>
      <c r="MMY755" s="456"/>
      <c r="MMZ755" s="456"/>
      <c r="MNA755" s="456"/>
      <c r="MNB755" s="456"/>
      <c r="MNC755" s="456"/>
      <c r="MND755" s="456"/>
      <c r="MNE755" s="456"/>
      <c r="MNF755" s="456"/>
      <c r="MNG755" s="456"/>
      <c r="MNH755" s="456"/>
      <c r="MNI755" s="456"/>
      <c r="MNJ755" s="456"/>
      <c r="MNK755" s="456"/>
      <c r="MNL755" s="456"/>
      <c r="MNM755" s="456"/>
      <c r="MNN755" s="456"/>
      <c r="MNO755" s="456"/>
      <c r="MNP755" s="456"/>
      <c r="MNQ755" s="456"/>
      <c r="MNR755" s="456"/>
      <c r="MNS755" s="456"/>
      <c r="MNT755" s="456"/>
      <c r="MNU755" s="456"/>
      <c r="MNV755" s="456"/>
      <c r="MNW755" s="456"/>
      <c r="MNX755" s="456"/>
      <c r="MNY755" s="456"/>
      <c r="MNZ755" s="456"/>
      <c r="MOA755" s="456"/>
      <c r="MOB755" s="456"/>
      <c r="MOC755" s="456"/>
      <c r="MOD755" s="456"/>
      <c r="MOE755" s="456"/>
      <c r="MOF755" s="456"/>
      <c r="MOG755" s="456"/>
      <c r="MOH755" s="456"/>
      <c r="MOI755" s="456"/>
      <c r="MOJ755" s="456"/>
      <c r="MOK755" s="456"/>
      <c r="MOL755" s="456"/>
      <c r="MOM755" s="456"/>
      <c r="MON755" s="456"/>
      <c r="MOO755" s="456"/>
      <c r="MOP755" s="456"/>
      <c r="MOQ755" s="456"/>
      <c r="MOR755" s="456"/>
      <c r="MOS755" s="456"/>
      <c r="MOT755" s="456"/>
      <c r="MOU755" s="456"/>
      <c r="MOV755" s="456"/>
      <c r="MOW755" s="456"/>
      <c r="MOX755" s="456"/>
      <c r="MOY755" s="456"/>
      <c r="MOZ755" s="456"/>
      <c r="MPA755" s="456"/>
      <c r="MPB755" s="456"/>
      <c r="MPC755" s="456"/>
      <c r="MPD755" s="456"/>
      <c r="MPE755" s="456"/>
      <c r="MPF755" s="456"/>
      <c r="MPG755" s="456"/>
      <c r="MPH755" s="456"/>
      <c r="MPI755" s="456"/>
      <c r="MPJ755" s="456"/>
      <c r="MPK755" s="456"/>
      <c r="MPL755" s="456"/>
      <c r="MPM755" s="456"/>
      <c r="MPN755" s="456"/>
      <c r="MPO755" s="456"/>
      <c r="MPP755" s="456"/>
      <c r="MPQ755" s="456"/>
      <c r="MPR755" s="456"/>
      <c r="MPS755" s="456"/>
      <c r="MPT755" s="456"/>
      <c r="MPU755" s="456"/>
      <c r="MPV755" s="456"/>
      <c r="MPW755" s="456"/>
      <c r="MPX755" s="456"/>
      <c r="MPY755" s="456"/>
      <c r="MPZ755" s="456"/>
      <c r="MQA755" s="456"/>
      <c r="MQB755" s="456"/>
      <c r="MQC755" s="456"/>
      <c r="MQD755" s="456"/>
      <c r="MQE755" s="456"/>
      <c r="MQF755" s="456"/>
      <c r="MQG755" s="456"/>
      <c r="MQH755" s="456"/>
      <c r="MQI755" s="456"/>
      <c r="MQJ755" s="456"/>
      <c r="MQK755" s="456"/>
      <c r="MQL755" s="456"/>
      <c r="MQM755" s="456"/>
      <c r="MQN755" s="456"/>
      <c r="MQO755" s="456"/>
      <c r="MQP755" s="456"/>
      <c r="MQQ755" s="456"/>
      <c r="MQR755" s="456"/>
      <c r="MQS755" s="456"/>
      <c r="MQT755" s="456"/>
      <c r="MQU755" s="456"/>
      <c r="MQV755" s="456"/>
      <c r="MQW755" s="456"/>
      <c r="MQX755" s="456"/>
      <c r="MQY755" s="456"/>
      <c r="MQZ755" s="456"/>
      <c r="MRA755" s="456"/>
      <c r="MRB755" s="456"/>
      <c r="MRC755" s="456"/>
      <c r="MRD755" s="456"/>
      <c r="MRE755" s="456"/>
      <c r="MRF755" s="456"/>
      <c r="MRG755" s="456"/>
      <c r="MRH755" s="456"/>
      <c r="MRI755" s="456"/>
      <c r="MRJ755" s="456"/>
      <c r="MRK755" s="456"/>
      <c r="MRL755" s="456"/>
      <c r="MRM755" s="456"/>
      <c r="MRN755" s="456"/>
      <c r="MRO755" s="456"/>
      <c r="MRP755" s="456"/>
      <c r="MRQ755" s="456"/>
      <c r="MRR755" s="456"/>
      <c r="MRS755" s="456"/>
      <c r="MRT755" s="456"/>
      <c r="MRU755" s="456"/>
      <c r="MRV755" s="456"/>
      <c r="MRW755" s="456"/>
      <c r="MRX755" s="456"/>
      <c r="MRY755" s="456"/>
      <c r="MRZ755" s="456"/>
      <c r="MSA755" s="456"/>
      <c r="MSB755" s="456"/>
      <c r="MSC755" s="456"/>
      <c r="MSD755" s="456"/>
      <c r="MSE755" s="456"/>
      <c r="MSF755" s="456"/>
      <c r="MSG755" s="456"/>
      <c r="MSH755" s="456"/>
      <c r="MSI755" s="456"/>
      <c r="MSJ755" s="456"/>
      <c r="MSK755" s="456"/>
      <c r="MSL755" s="456"/>
      <c r="MSM755" s="456"/>
      <c r="MSN755" s="456"/>
      <c r="MSO755" s="456"/>
      <c r="MSP755" s="456"/>
      <c r="MSQ755" s="456"/>
      <c r="MSR755" s="456"/>
      <c r="MSS755" s="456"/>
      <c r="MST755" s="456"/>
      <c r="MSU755" s="456"/>
      <c r="MSV755" s="456"/>
      <c r="MSW755" s="456"/>
      <c r="MSX755" s="456"/>
      <c r="MSY755" s="456"/>
      <c r="MSZ755" s="456"/>
      <c r="MTA755" s="456"/>
      <c r="MTB755" s="456"/>
      <c r="MTC755" s="456"/>
      <c r="MTD755" s="456"/>
      <c r="MTE755" s="456"/>
      <c r="MTF755" s="456"/>
      <c r="MTG755" s="456"/>
      <c r="MTH755" s="456"/>
      <c r="MTI755" s="456"/>
      <c r="MTJ755" s="456"/>
      <c r="MTK755" s="456"/>
      <c r="MTL755" s="456"/>
      <c r="MTM755" s="456"/>
      <c r="MTN755" s="456"/>
      <c r="MTO755" s="456"/>
      <c r="MTP755" s="456"/>
      <c r="MTQ755" s="456"/>
      <c r="MTR755" s="456"/>
      <c r="MTS755" s="456"/>
      <c r="MTT755" s="456"/>
      <c r="MTU755" s="456"/>
      <c r="MTV755" s="456"/>
      <c r="MTW755" s="456"/>
      <c r="MTX755" s="456"/>
      <c r="MTY755" s="456"/>
      <c r="MTZ755" s="456"/>
      <c r="MUA755" s="456"/>
      <c r="MUB755" s="456"/>
      <c r="MUC755" s="456"/>
      <c r="MUD755" s="456"/>
      <c r="MUE755" s="456"/>
      <c r="MUF755" s="456"/>
      <c r="MUG755" s="456"/>
      <c r="MUH755" s="456"/>
      <c r="MUI755" s="456"/>
      <c r="MUJ755" s="456"/>
      <c r="MUK755" s="456"/>
      <c r="MUL755" s="456"/>
      <c r="MUM755" s="456"/>
      <c r="MUN755" s="456"/>
      <c r="MUO755" s="456"/>
      <c r="MUP755" s="456"/>
      <c r="MUQ755" s="456"/>
      <c r="MUR755" s="456"/>
      <c r="MUS755" s="456"/>
      <c r="MUT755" s="456"/>
      <c r="MUU755" s="456"/>
      <c r="MUV755" s="456"/>
      <c r="MUW755" s="456"/>
      <c r="MUX755" s="456"/>
      <c r="MUY755" s="456"/>
      <c r="MUZ755" s="456"/>
      <c r="MVA755" s="456"/>
      <c r="MVB755" s="456"/>
      <c r="MVC755" s="456"/>
      <c r="MVD755" s="456"/>
      <c r="MVE755" s="456"/>
      <c r="MVF755" s="456"/>
      <c r="MVG755" s="456"/>
      <c r="MVH755" s="456"/>
      <c r="MVI755" s="456"/>
      <c r="MVJ755" s="456"/>
      <c r="MVK755" s="456"/>
      <c r="MVL755" s="456"/>
      <c r="MVM755" s="456"/>
      <c r="MVN755" s="456"/>
      <c r="MVO755" s="456"/>
      <c r="MVP755" s="456"/>
      <c r="MVQ755" s="456"/>
      <c r="MVR755" s="456"/>
      <c r="MVS755" s="456"/>
      <c r="MVT755" s="456"/>
      <c r="MVU755" s="456"/>
      <c r="MVV755" s="456"/>
      <c r="MVW755" s="456"/>
      <c r="MVX755" s="456"/>
      <c r="MVY755" s="456"/>
      <c r="MVZ755" s="456"/>
      <c r="MWA755" s="456"/>
      <c r="MWB755" s="456"/>
      <c r="MWC755" s="456"/>
      <c r="MWD755" s="456"/>
      <c r="MWE755" s="456"/>
      <c r="MWF755" s="456"/>
      <c r="MWG755" s="456"/>
      <c r="MWH755" s="456"/>
      <c r="MWI755" s="456"/>
      <c r="MWJ755" s="456"/>
      <c r="MWK755" s="456"/>
      <c r="MWL755" s="456"/>
      <c r="MWM755" s="456"/>
      <c r="MWN755" s="456"/>
      <c r="MWO755" s="456"/>
      <c r="MWP755" s="456"/>
      <c r="MWQ755" s="456"/>
      <c r="MWR755" s="456"/>
      <c r="MWS755" s="456"/>
      <c r="MWT755" s="456"/>
      <c r="MWU755" s="456"/>
      <c r="MWV755" s="456"/>
      <c r="MWW755" s="456"/>
      <c r="MWX755" s="456"/>
      <c r="MWY755" s="456"/>
      <c r="MWZ755" s="456"/>
      <c r="MXA755" s="456"/>
      <c r="MXB755" s="456"/>
      <c r="MXC755" s="456"/>
      <c r="MXD755" s="456"/>
      <c r="MXE755" s="456"/>
      <c r="MXF755" s="456"/>
      <c r="MXG755" s="456"/>
      <c r="MXH755" s="456"/>
      <c r="MXI755" s="456"/>
      <c r="MXJ755" s="456"/>
      <c r="MXK755" s="456"/>
      <c r="MXL755" s="456"/>
      <c r="MXM755" s="456"/>
      <c r="MXN755" s="456"/>
      <c r="MXO755" s="456"/>
      <c r="MXP755" s="456"/>
      <c r="MXQ755" s="456"/>
      <c r="MXR755" s="456"/>
      <c r="MXS755" s="456"/>
      <c r="MXT755" s="456"/>
      <c r="MXU755" s="456"/>
      <c r="MXV755" s="456"/>
      <c r="MXW755" s="456"/>
      <c r="MXX755" s="456"/>
      <c r="MXY755" s="456"/>
      <c r="MXZ755" s="456"/>
      <c r="MYA755" s="456"/>
      <c r="MYB755" s="456"/>
      <c r="MYC755" s="456"/>
      <c r="MYD755" s="456"/>
      <c r="MYE755" s="456"/>
      <c r="MYF755" s="456"/>
      <c r="MYG755" s="456"/>
      <c r="MYH755" s="456"/>
      <c r="MYI755" s="456"/>
      <c r="MYJ755" s="456"/>
      <c r="MYK755" s="456"/>
      <c r="MYL755" s="456"/>
      <c r="MYM755" s="456"/>
      <c r="MYN755" s="456"/>
      <c r="MYO755" s="456"/>
      <c r="MYP755" s="456"/>
      <c r="MYQ755" s="456"/>
      <c r="MYR755" s="456"/>
      <c r="MYS755" s="456"/>
      <c r="MYT755" s="456"/>
      <c r="MYU755" s="456"/>
      <c r="MYV755" s="456"/>
      <c r="MYW755" s="456"/>
      <c r="MYX755" s="456"/>
      <c r="MYY755" s="456"/>
      <c r="MYZ755" s="456"/>
      <c r="MZA755" s="456"/>
      <c r="MZB755" s="456"/>
      <c r="MZC755" s="456"/>
      <c r="MZD755" s="456"/>
      <c r="MZE755" s="456"/>
      <c r="MZF755" s="456"/>
      <c r="MZG755" s="456"/>
      <c r="MZH755" s="456"/>
      <c r="MZI755" s="456"/>
      <c r="MZJ755" s="456"/>
      <c r="MZK755" s="456"/>
      <c r="MZL755" s="456"/>
      <c r="MZM755" s="456"/>
      <c r="MZN755" s="456"/>
      <c r="MZO755" s="456"/>
      <c r="MZP755" s="456"/>
      <c r="MZQ755" s="456"/>
      <c r="MZR755" s="456"/>
      <c r="MZS755" s="456"/>
      <c r="MZT755" s="456"/>
      <c r="MZU755" s="456"/>
      <c r="MZV755" s="456"/>
      <c r="MZW755" s="456"/>
      <c r="MZX755" s="456"/>
      <c r="MZY755" s="456"/>
      <c r="MZZ755" s="456"/>
      <c r="NAA755" s="456"/>
      <c r="NAB755" s="456"/>
      <c r="NAC755" s="456"/>
      <c r="NAD755" s="456"/>
      <c r="NAE755" s="456"/>
      <c r="NAF755" s="456"/>
      <c r="NAG755" s="456"/>
      <c r="NAH755" s="456"/>
      <c r="NAI755" s="456"/>
      <c r="NAJ755" s="456"/>
      <c r="NAK755" s="456"/>
      <c r="NAL755" s="456"/>
      <c r="NAM755" s="456"/>
      <c r="NAN755" s="456"/>
      <c r="NAO755" s="456"/>
      <c r="NAP755" s="456"/>
      <c r="NAQ755" s="456"/>
      <c r="NAR755" s="456"/>
      <c r="NAS755" s="456"/>
      <c r="NAT755" s="456"/>
      <c r="NAU755" s="456"/>
      <c r="NAV755" s="456"/>
      <c r="NAW755" s="456"/>
      <c r="NAX755" s="456"/>
      <c r="NAY755" s="456"/>
      <c r="NAZ755" s="456"/>
      <c r="NBA755" s="456"/>
      <c r="NBB755" s="456"/>
      <c r="NBC755" s="456"/>
      <c r="NBD755" s="456"/>
      <c r="NBE755" s="456"/>
      <c r="NBF755" s="456"/>
      <c r="NBG755" s="456"/>
      <c r="NBH755" s="456"/>
      <c r="NBI755" s="456"/>
      <c r="NBJ755" s="456"/>
      <c r="NBK755" s="456"/>
      <c r="NBL755" s="456"/>
      <c r="NBM755" s="456"/>
      <c r="NBN755" s="456"/>
      <c r="NBO755" s="456"/>
      <c r="NBP755" s="456"/>
      <c r="NBQ755" s="456"/>
      <c r="NBR755" s="456"/>
      <c r="NBS755" s="456"/>
      <c r="NBT755" s="456"/>
      <c r="NBU755" s="456"/>
      <c r="NBV755" s="456"/>
      <c r="NBW755" s="456"/>
      <c r="NBX755" s="456"/>
      <c r="NBY755" s="456"/>
      <c r="NBZ755" s="456"/>
      <c r="NCA755" s="456"/>
      <c r="NCB755" s="456"/>
      <c r="NCC755" s="456"/>
      <c r="NCD755" s="456"/>
      <c r="NCE755" s="456"/>
      <c r="NCF755" s="456"/>
      <c r="NCG755" s="456"/>
      <c r="NCH755" s="456"/>
      <c r="NCI755" s="456"/>
      <c r="NCJ755" s="456"/>
      <c r="NCK755" s="456"/>
      <c r="NCL755" s="456"/>
      <c r="NCM755" s="456"/>
      <c r="NCN755" s="456"/>
      <c r="NCO755" s="456"/>
      <c r="NCP755" s="456"/>
      <c r="NCQ755" s="456"/>
      <c r="NCR755" s="456"/>
      <c r="NCS755" s="456"/>
      <c r="NCT755" s="456"/>
      <c r="NCU755" s="456"/>
      <c r="NCV755" s="456"/>
      <c r="NCW755" s="456"/>
      <c r="NCX755" s="456"/>
      <c r="NCY755" s="456"/>
      <c r="NCZ755" s="456"/>
      <c r="NDA755" s="456"/>
      <c r="NDB755" s="456"/>
      <c r="NDC755" s="456"/>
      <c r="NDD755" s="456"/>
      <c r="NDE755" s="456"/>
      <c r="NDF755" s="456"/>
      <c r="NDG755" s="456"/>
      <c r="NDH755" s="456"/>
      <c r="NDI755" s="456"/>
      <c r="NDJ755" s="456"/>
      <c r="NDK755" s="456"/>
      <c r="NDL755" s="456"/>
      <c r="NDM755" s="456"/>
      <c r="NDN755" s="456"/>
      <c r="NDO755" s="456"/>
      <c r="NDP755" s="456"/>
      <c r="NDQ755" s="456"/>
      <c r="NDR755" s="456"/>
      <c r="NDS755" s="456"/>
      <c r="NDT755" s="456"/>
      <c r="NDU755" s="456"/>
      <c r="NDV755" s="456"/>
      <c r="NDW755" s="456"/>
      <c r="NDX755" s="456"/>
      <c r="NDY755" s="456"/>
      <c r="NDZ755" s="456"/>
      <c r="NEA755" s="456"/>
      <c r="NEB755" s="456"/>
      <c r="NEC755" s="456"/>
      <c r="NED755" s="456"/>
      <c r="NEE755" s="456"/>
      <c r="NEF755" s="456"/>
      <c r="NEG755" s="456"/>
      <c r="NEH755" s="456"/>
      <c r="NEI755" s="456"/>
      <c r="NEJ755" s="456"/>
      <c r="NEK755" s="456"/>
      <c r="NEL755" s="456"/>
      <c r="NEM755" s="456"/>
      <c r="NEN755" s="456"/>
      <c r="NEO755" s="456"/>
      <c r="NEP755" s="456"/>
      <c r="NEQ755" s="456"/>
      <c r="NER755" s="456"/>
      <c r="NES755" s="456"/>
      <c r="NET755" s="456"/>
      <c r="NEU755" s="456"/>
      <c r="NEV755" s="456"/>
      <c r="NEW755" s="456"/>
      <c r="NEX755" s="456"/>
      <c r="NEY755" s="456"/>
      <c r="NEZ755" s="456"/>
      <c r="NFA755" s="456"/>
      <c r="NFB755" s="456"/>
      <c r="NFC755" s="456"/>
      <c r="NFD755" s="456"/>
      <c r="NFE755" s="456"/>
      <c r="NFF755" s="456"/>
      <c r="NFG755" s="456"/>
      <c r="NFH755" s="456"/>
      <c r="NFI755" s="456"/>
      <c r="NFJ755" s="456"/>
      <c r="NFK755" s="456"/>
      <c r="NFL755" s="456"/>
      <c r="NFM755" s="456"/>
      <c r="NFN755" s="456"/>
      <c r="NFO755" s="456"/>
      <c r="NFP755" s="456"/>
      <c r="NFQ755" s="456"/>
      <c r="NFR755" s="456"/>
      <c r="NFS755" s="456"/>
      <c r="NFT755" s="456"/>
      <c r="NFU755" s="456"/>
      <c r="NFV755" s="456"/>
      <c r="NFW755" s="456"/>
      <c r="NFX755" s="456"/>
      <c r="NFY755" s="456"/>
      <c r="NFZ755" s="456"/>
      <c r="NGA755" s="456"/>
      <c r="NGB755" s="456"/>
      <c r="NGC755" s="456"/>
      <c r="NGD755" s="456"/>
      <c r="NGE755" s="456"/>
      <c r="NGF755" s="456"/>
      <c r="NGG755" s="456"/>
      <c r="NGH755" s="456"/>
      <c r="NGI755" s="456"/>
      <c r="NGJ755" s="456"/>
      <c r="NGK755" s="456"/>
      <c r="NGL755" s="456"/>
      <c r="NGM755" s="456"/>
      <c r="NGN755" s="456"/>
      <c r="NGO755" s="456"/>
      <c r="NGP755" s="456"/>
      <c r="NGQ755" s="456"/>
      <c r="NGR755" s="456"/>
      <c r="NGS755" s="456"/>
      <c r="NGT755" s="456"/>
      <c r="NGU755" s="456"/>
      <c r="NGV755" s="456"/>
      <c r="NGW755" s="456"/>
      <c r="NGX755" s="456"/>
      <c r="NGY755" s="456"/>
      <c r="NGZ755" s="456"/>
      <c r="NHA755" s="456"/>
      <c r="NHB755" s="456"/>
      <c r="NHC755" s="456"/>
      <c r="NHD755" s="456"/>
      <c r="NHE755" s="456"/>
      <c r="NHF755" s="456"/>
      <c r="NHG755" s="456"/>
      <c r="NHH755" s="456"/>
      <c r="NHI755" s="456"/>
      <c r="NHJ755" s="456"/>
      <c r="NHK755" s="456"/>
      <c r="NHL755" s="456"/>
      <c r="NHM755" s="456"/>
      <c r="NHN755" s="456"/>
      <c r="NHO755" s="456"/>
      <c r="NHP755" s="456"/>
      <c r="NHQ755" s="456"/>
      <c r="NHR755" s="456"/>
      <c r="NHS755" s="456"/>
      <c r="NHT755" s="456"/>
      <c r="NHU755" s="456"/>
      <c r="NHV755" s="456"/>
      <c r="NHW755" s="456"/>
      <c r="NHX755" s="456"/>
      <c r="NHY755" s="456"/>
      <c r="NHZ755" s="456"/>
      <c r="NIA755" s="456"/>
      <c r="NIB755" s="456"/>
      <c r="NIC755" s="456"/>
      <c r="NID755" s="456"/>
      <c r="NIE755" s="456"/>
      <c r="NIF755" s="456"/>
      <c r="NIG755" s="456"/>
      <c r="NIH755" s="456"/>
      <c r="NII755" s="456"/>
      <c r="NIJ755" s="456"/>
      <c r="NIK755" s="456"/>
      <c r="NIL755" s="456"/>
      <c r="NIM755" s="456"/>
      <c r="NIN755" s="456"/>
      <c r="NIO755" s="456"/>
      <c r="NIP755" s="456"/>
      <c r="NIQ755" s="456"/>
      <c r="NIR755" s="456"/>
      <c r="NIS755" s="456"/>
      <c r="NIT755" s="456"/>
      <c r="NIU755" s="456"/>
      <c r="NIV755" s="456"/>
      <c r="NIW755" s="456"/>
      <c r="NIX755" s="456"/>
      <c r="NIY755" s="456"/>
      <c r="NIZ755" s="456"/>
      <c r="NJA755" s="456"/>
      <c r="NJB755" s="456"/>
      <c r="NJC755" s="456"/>
      <c r="NJD755" s="456"/>
      <c r="NJE755" s="456"/>
      <c r="NJF755" s="456"/>
      <c r="NJG755" s="456"/>
      <c r="NJH755" s="456"/>
      <c r="NJI755" s="456"/>
      <c r="NJJ755" s="456"/>
      <c r="NJK755" s="456"/>
      <c r="NJL755" s="456"/>
      <c r="NJM755" s="456"/>
      <c r="NJN755" s="456"/>
      <c r="NJO755" s="456"/>
      <c r="NJP755" s="456"/>
      <c r="NJQ755" s="456"/>
      <c r="NJR755" s="456"/>
      <c r="NJS755" s="456"/>
      <c r="NJT755" s="456"/>
      <c r="NJU755" s="456"/>
      <c r="NJV755" s="456"/>
      <c r="NJW755" s="456"/>
      <c r="NJX755" s="456"/>
      <c r="NJY755" s="456"/>
      <c r="NJZ755" s="456"/>
      <c r="NKA755" s="456"/>
      <c r="NKB755" s="456"/>
      <c r="NKC755" s="456"/>
      <c r="NKD755" s="456"/>
      <c r="NKE755" s="456"/>
      <c r="NKF755" s="456"/>
      <c r="NKG755" s="456"/>
      <c r="NKH755" s="456"/>
      <c r="NKI755" s="456"/>
      <c r="NKJ755" s="456"/>
      <c r="NKK755" s="456"/>
      <c r="NKL755" s="456"/>
      <c r="NKM755" s="456"/>
      <c r="NKN755" s="456"/>
      <c r="NKO755" s="456"/>
      <c r="NKP755" s="456"/>
      <c r="NKQ755" s="456"/>
      <c r="NKR755" s="456"/>
      <c r="NKS755" s="456"/>
      <c r="NKT755" s="456"/>
      <c r="NKU755" s="456"/>
      <c r="NKV755" s="456"/>
      <c r="NKW755" s="456"/>
      <c r="NKX755" s="456"/>
      <c r="NKY755" s="456"/>
      <c r="NKZ755" s="456"/>
      <c r="NLA755" s="456"/>
      <c r="NLB755" s="456"/>
      <c r="NLC755" s="456"/>
      <c r="NLD755" s="456"/>
      <c r="NLE755" s="456"/>
      <c r="NLF755" s="456"/>
      <c r="NLG755" s="456"/>
      <c r="NLH755" s="456"/>
      <c r="NLI755" s="456"/>
      <c r="NLJ755" s="456"/>
      <c r="NLK755" s="456"/>
      <c r="NLL755" s="456"/>
      <c r="NLM755" s="456"/>
      <c r="NLN755" s="456"/>
      <c r="NLO755" s="456"/>
      <c r="NLP755" s="456"/>
      <c r="NLQ755" s="456"/>
      <c r="NLR755" s="456"/>
      <c r="NLS755" s="456"/>
      <c r="NLT755" s="456"/>
      <c r="NLU755" s="456"/>
      <c r="NLV755" s="456"/>
      <c r="NLW755" s="456"/>
      <c r="NLX755" s="456"/>
      <c r="NLY755" s="456"/>
      <c r="NLZ755" s="456"/>
      <c r="NMA755" s="456"/>
      <c r="NMB755" s="456"/>
      <c r="NMC755" s="456"/>
      <c r="NMD755" s="456"/>
      <c r="NME755" s="456"/>
      <c r="NMF755" s="456"/>
      <c r="NMG755" s="456"/>
      <c r="NMH755" s="456"/>
      <c r="NMI755" s="456"/>
      <c r="NMJ755" s="456"/>
      <c r="NMK755" s="456"/>
      <c r="NML755" s="456"/>
      <c r="NMM755" s="456"/>
      <c r="NMN755" s="456"/>
      <c r="NMO755" s="456"/>
      <c r="NMP755" s="456"/>
      <c r="NMQ755" s="456"/>
      <c r="NMR755" s="456"/>
      <c r="NMS755" s="456"/>
      <c r="NMT755" s="456"/>
      <c r="NMU755" s="456"/>
      <c r="NMV755" s="456"/>
      <c r="NMW755" s="456"/>
      <c r="NMX755" s="456"/>
      <c r="NMY755" s="456"/>
      <c r="NMZ755" s="456"/>
      <c r="NNA755" s="456"/>
      <c r="NNB755" s="456"/>
      <c r="NNC755" s="456"/>
      <c r="NND755" s="456"/>
      <c r="NNE755" s="456"/>
      <c r="NNF755" s="456"/>
      <c r="NNG755" s="456"/>
      <c r="NNH755" s="456"/>
      <c r="NNI755" s="456"/>
      <c r="NNJ755" s="456"/>
      <c r="NNK755" s="456"/>
      <c r="NNL755" s="456"/>
      <c r="NNM755" s="456"/>
      <c r="NNN755" s="456"/>
      <c r="NNO755" s="456"/>
      <c r="NNP755" s="456"/>
      <c r="NNQ755" s="456"/>
      <c r="NNR755" s="456"/>
      <c r="NNS755" s="456"/>
      <c r="NNT755" s="456"/>
      <c r="NNU755" s="456"/>
      <c r="NNV755" s="456"/>
      <c r="NNW755" s="456"/>
      <c r="NNX755" s="456"/>
      <c r="NNY755" s="456"/>
      <c r="NNZ755" s="456"/>
      <c r="NOA755" s="456"/>
      <c r="NOB755" s="456"/>
      <c r="NOC755" s="456"/>
      <c r="NOD755" s="456"/>
      <c r="NOE755" s="456"/>
      <c r="NOF755" s="456"/>
      <c r="NOG755" s="456"/>
      <c r="NOH755" s="456"/>
      <c r="NOI755" s="456"/>
      <c r="NOJ755" s="456"/>
      <c r="NOK755" s="456"/>
      <c r="NOL755" s="456"/>
      <c r="NOM755" s="456"/>
      <c r="NON755" s="456"/>
      <c r="NOO755" s="456"/>
      <c r="NOP755" s="456"/>
      <c r="NOQ755" s="456"/>
      <c r="NOR755" s="456"/>
      <c r="NOS755" s="456"/>
      <c r="NOT755" s="456"/>
      <c r="NOU755" s="456"/>
      <c r="NOV755" s="456"/>
      <c r="NOW755" s="456"/>
      <c r="NOX755" s="456"/>
      <c r="NOY755" s="456"/>
      <c r="NOZ755" s="456"/>
      <c r="NPA755" s="456"/>
      <c r="NPB755" s="456"/>
      <c r="NPC755" s="456"/>
      <c r="NPD755" s="456"/>
      <c r="NPE755" s="456"/>
      <c r="NPF755" s="456"/>
      <c r="NPG755" s="456"/>
      <c r="NPH755" s="456"/>
      <c r="NPI755" s="456"/>
      <c r="NPJ755" s="456"/>
      <c r="NPK755" s="456"/>
      <c r="NPL755" s="456"/>
      <c r="NPM755" s="456"/>
      <c r="NPN755" s="456"/>
      <c r="NPO755" s="456"/>
      <c r="NPP755" s="456"/>
      <c r="NPQ755" s="456"/>
      <c r="NPR755" s="456"/>
      <c r="NPS755" s="456"/>
      <c r="NPT755" s="456"/>
      <c r="NPU755" s="456"/>
      <c r="NPV755" s="456"/>
      <c r="NPW755" s="456"/>
      <c r="NPX755" s="456"/>
      <c r="NPY755" s="456"/>
      <c r="NPZ755" s="456"/>
      <c r="NQA755" s="456"/>
      <c r="NQB755" s="456"/>
      <c r="NQC755" s="456"/>
      <c r="NQD755" s="456"/>
      <c r="NQE755" s="456"/>
      <c r="NQF755" s="456"/>
      <c r="NQG755" s="456"/>
      <c r="NQH755" s="456"/>
      <c r="NQI755" s="456"/>
      <c r="NQJ755" s="456"/>
      <c r="NQK755" s="456"/>
      <c r="NQL755" s="456"/>
      <c r="NQM755" s="456"/>
      <c r="NQN755" s="456"/>
      <c r="NQO755" s="456"/>
      <c r="NQP755" s="456"/>
      <c r="NQQ755" s="456"/>
      <c r="NQR755" s="456"/>
      <c r="NQS755" s="456"/>
      <c r="NQT755" s="456"/>
      <c r="NQU755" s="456"/>
      <c r="NQV755" s="456"/>
      <c r="NQW755" s="456"/>
      <c r="NQX755" s="456"/>
      <c r="NQY755" s="456"/>
      <c r="NQZ755" s="456"/>
      <c r="NRA755" s="456"/>
      <c r="NRB755" s="456"/>
      <c r="NRC755" s="456"/>
      <c r="NRD755" s="456"/>
      <c r="NRE755" s="456"/>
      <c r="NRF755" s="456"/>
      <c r="NRG755" s="456"/>
      <c r="NRH755" s="456"/>
      <c r="NRI755" s="456"/>
      <c r="NRJ755" s="456"/>
      <c r="NRK755" s="456"/>
      <c r="NRL755" s="456"/>
      <c r="NRM755" s="456"/>
      <c r="NRN755" s="456"/>
      <c r="NRO755" s="456"/>
      <c r="NRP755" s="456"/>
      <c r="NRQ755" s="456"/>
      <c r="NRR755" s="456"/>
      <c r="NRS755" s="456"/>
      <c r="NRT755" s="456"/>
      <c r="NRU755" s="456"/>
      <c r="NRV755" s="456"/>
      <c r="NRW755" s="456"/>
      <c r="NRX755" s="456"/>
      <c r="NRY755" s="456"/>
      <c r="NRZ755" s="456"/>
      <c r="NSA755" s="456"/>
      <c r="NSB755" s="456"/>
      <c r="NSC755" s="456"/>
      <c r="NSD755" s="456"/>
      <c r="NSE755" s="456"/>
      <c r="NSF755" s="456"/>
      <c r="NSG755" s="456"/>
      <c r="NSH755" s="456"/>
      <c r="NSI755" s="456"/>
      <c r="NSJ755" s="456"/>
      <c r="NSK755" s="456"/>
      <c r="NSL755" s="456"/>
      <c r="NSM755" s="456"/>
      <c r="NSN755" s="456"/>
      <c r="NSO755" s="456"/>
      <c r="NSP755" s="456"/>
      <c r="NSQ755" s="456"/>
      <c r="NSR755" s="456"/>
      <c r="NSS755" s="456"/>
      <c r="NST755" s="456"/>
      <c r="NSU755" s="456"/>
      <c r="NSV755" s="456"/>
      <c r="NSW755" s="456"/>
      <c r="NSX755" s="456"/>
      <c r="NSY755" s="456"/>
      <c r="NSZ755" s="456"/>
      <c r="NTA755" s="456"/>
      <c r="NTB755" s="456"/>
      <c r="NTC755" s="456"/>
      <c r="NTD755" s="456"/>
      <c r="NTE755" s="456"/>
      <c r="NTF755" s="456"/>
      <c r="NTG755" s="456"/>
      <c r="NTH755" s="456"/>
      <c r="NTI755" s="456"/>
      <c r="NTJ755" s="456"/>
      <c r="NTK755" s="456"/>
      <c r="NTL755" s="456"/>
      <c r="NTM755" s="456"/>
      <c r="NTN755" s="456"/>
      <c r="NTO755" s="456"/>
      <c r="NTP755" s="456"/>
      <c r="NTQ755" s="456"/>
      <c r="NTR755" s="456"/>
      <c r="NTS755" s="456"/>
      <c r="NTT755" s="456"/>
      <c r="NTU755" s="456"/>
      <c r="NTV755" s="456"/>
      <c r="NTW755" s="456"/>
      <c r="NTX755" s="456"/>
      <c r="NTY755" s="456"/>
      <c r="NTZ755" s="456"/>
      <c r="NUA755" s="456"/>
      <c r="NUB755" s="456"/>
      <c r="NUC755" s="456"/>
      <c r="NUD755" s="456"/>
      <c r="NUE755" s="456"/>
      <c r="NUF755" s="456"/>
      <c r="NUG755" s="456"/>
      <c r="NUH755" s="456"/>
      <c r="NUI755" s="456"/>
      <c r="NUJ755" s="456"/>
      <c r="NUK755" s="456"/>
      <c r="NUL755" s="456"/>
      <c r="NUM755" s="456"/>
      <c r="NUN755" s="456"/>
      <c r="NUO755" s="456"/>
      <c r="NUP755" s="456"/>
      <c r="NUQ755" s="456"/>
      <c r="NUR755" s="456"/>
      <c r="NUS755" s="456"/>
      <c r="NUT755" s="456"/>
      <c r="NUU755" s="456"/>
      <c r="NUV755" s="456"/>
      <c r="NUW755" s="456"/>
      <c r="NUX755" s="456"/>
      <c r="NUY755" s="456"/>
      <c r="NUZ755" s="456"/>
      <c r="NVA755" s="456"/>
      <c r="NVB755" s="456"/>
      <c r="NVC755" s="456"/>
      <c r="NVD755" s="456"/>
      <c r="NVE755" s="456"/>
      <c r="NVF755" s="456"/>
      <c r="NVG755" s="456"/>
      <c r="NVH755" s="456"/>
      <c r="NVI755" s="456"/>
      <c r="NVJ755" s="456"/>
      <c r="NVK755" s="456"/>
      <c r="NVL755" s="456"/>
      <c r="NVM755" s="456"/>
      <c r="NVN755" s="456"/>
      <c r="NVO755" s="456"/>
      <c r="NVP755" s="456"/>
      <c r="NVQ755" s="456"/>
      <c r="NVR755" s="456"/>
      <c r="NVS755" s="456"/>
      <c r="NVT755" s="456"/>
      <c r="NVU755" s="456"/>
      <c r="NVV755" s="456"/>
      <c r="NVW755" s="456"/>
      <c r="NVX755" s="456"/>
      <c r="NVY755" s="456"/>
      <c r="NVZ755" s="456"/>
      <c r="NWA755" s="456"/>
      <c r="NWB755" s="456"/>
      <c r="NWC755" s="456"/>
      <c r="NWD755" s="456"/>
      <c r="NWE755" s="456"/>
      <c r="NWF755" s="456"/>
      <c r="NWG755" s="456"/>
      <c r="NWH755" s="456"/>
      <c r="NWI755" s="456"/>
      <c r="NWJ755" s="456"/>
      <c r="NWK755" s="456"/>
      <c r="NWL755" s="456"/>
      <c r="NWM755" s="456"/>
      <c r="NWN755" s="456"/>
      <c r="NWO755" s="456"/>
      <c r="NWP755" s="456"/>
      <c r="NWQ755" s="456"/>
      <c r="NWR755" s="456"/>
      <c r="NWS755" s="456"/>
      <c r="NWT755" s="456"/>
      <c r="NWU755" s="456"/>
      <c r="NWV755" s="456"/>
      <c r="NWW755" s="456"/>
      <c r="NWX755" s="456"/>
      <c r="NWY755" s="456"/>
      <c r="NWZ755" s="456"/>
      <c r="NXA755" s="456"/>
      <c r="NXB755" s="456"/>
      <c r="NXC755" s="456"/>
      <c r="NXD755" s="456"/>
      <c r="NXE755" s="456"/>
      <c r="NXF755" s="456"/>
      <c r="NXG755" s="456"/>
      <c r="NXH755" s="456"/>
      <c r="NXI755" s="456"/>
      <c r="NXJ755" s="456"/>
      <c r="NXK755" s="456"/>
      <c r="NXL755" s="456"/>
      <c r="NXM755" s="456"/>
      <c r="NXN755" s="456"/>
      <c r="NXO755" s="456"/>
      <c r="NXP755" s="456"/>
      <c r="NXQ755" s="456"/>
      <c r="NXR755" s="456"/>
      <c r="NXS755" s="456"/>
      <c r="NXT755" s="456"/>
      <c r="NXU755" s="456"/>
      <c r="NXV755" s="456"/>
      <c r="NXW755" s="456"/>
      <c r="NXX755" s="456"/>
      <c r="NXY755" s="456"/>
      <c r="NXZ755" s="456"/>
      <c r="NYA755" s="456"/>
      <c r="NYB755" s="456"/>
      <c r="NYC755" s="456"/>
      <c r="NYD755" s="456"/>
      <c r="NYE755" s="456"/>
      <c r="NYF755" s="456"/>
      <c r="NYG755" s="456"/>
      <c r="NYH755" s="456"/>
      <c r="NYI755" s="456"/>
      <c r="NYJ755" s="456"/>
      <c r="NYK755" s="456"/>
      <c r="NYL755" s="456"/>
      <c r="NYM755" s="456"/>
      <c r="NYN755" s="456"/>
      <c r="NYO755" s="456"/>
      <c r="NYP755" s="456"/>
      <c r="NYQ755" s="456"/>
      <c r="NYR755" s="456"/>
      <c r="NYS755" s="456"/>
      <c r="NYT755" s="456"/>
      <c r="NYU755" s="456"/>
      <c r="NYV755" s="456"/>
      <c r="NYW755" s="456"/>
      <c r="NYX755" s="456"/>
      <c r="NYY755" s="456"/>
      <c r="NYZ755" s="456"/>
      <c r="NZA755" s="456"/>
      <c r="NZB755" s="456"/>
      <c r="NZC755" s="456"/>
      <c r="NZD755" s="456"/>
      <c r="NZE755" s="456"/>
      <c r="NZF755" s="456"/>
      <c r="NZG755" s="456"/>
      <c r="NZH755" s="456"/>
      <c r="NZI755" s="456"/>
      <c r="NZJ755" s="456"/>
      <c r="NZK755" s="456"/>
      <c r="NZL755" s="456"/>
      <c r="NZM755" s="456"/>
      <c r="NZN755" s="456"/>
      <c r="NZO755" s="456"/>
      <c r="NZP755" s="456"/>
      <c r="NZQ755" s="456"/>
      <c r="NZR755" s="456"/>
      <c r="NZS755" s="456"/>
      <c r="NZT755" s="456"/>
      <c r="NZU755" s="456"/>
      <c r="NZV755" s="456"/>
      <c r="NZW755" s="456"/>
      <c r="NZX755" s="456"/>
      <c r="NZY755" s="456"/>
      <c r="NZZ755" s="456"/>
      <c r="OAA755" s="456"/>
      <c r="OAB755" s="456"/>
      <c r="OAC755" s="456"/>
      <c r="OAD755" s="456"/>
      <c r="OAE755" s="456"/>
      <c r="OAF755" s="456"/>
      <c r="OAG755" s="456"/>
      <c r="OAH755" s="456"/>
      <c r="OAI755" s="456"/>
      <c r="OAJ755" s="456"/>
      <c r="OAK755" s="456"/>
      <c r="OAL755" s="456"/>
      <c r="OAM755" s="456"/>
      <c r="OAN755" s="456"/>
      <c r="OAO755" s="456"/>
      <c r="OAP755" s="456"/>
      <c r="OAQ755" s="456"/>
      <c r="OAR755" s="456"/>
      <c r="OAS755" s="456"/>
      <c r="OAT755" s="456"/>
      <c r="OAU755" s="456"/>
      <c r="OAV755" s="456"/>
      <c r="OAW755" s="456"/>
      <c r="OAX755" s="456"/>
      <c r="OAY755" s="456"/>
      <c r="OAZ755" s="456"/>
      <c r="OBA755" s="456"/>
      <c r="OBB755" s="456"/>
      <c r="OBC755" s="456"/>
      <c r="OBD755" s="456"/>
      <c r="OBE755" s="456"/>
      <c r="OBF755" s="456"/>
      <c r="OBG755" s="456"/>
      <c r="OBH755" s="456"/>
      <c r="OBI755" s="456"/>
      <c r="OBJ755" s="456"/>
      <c r="OBK755" s="456"/>
      <c r="OBL755" s="456"/>
      <c r="OBM755" s="456"/>
      <c r="OBN755" s="456"/>
      <c r="OBO755" s="456"/>
      <c r="OBP755" s="456"/>
      <c r="OBQ755" s="456"/>
      <c r="OBR755" s="456"/>
      <c r="OBS755" s="456"/>
      <c r="OBT755" s="456"/>
      <c r="OBU755" s="456"/>
      <c r="OBV755" s="456"/>
      <c r="OBW755" s="456"/>
      <c r="OBX755" s="456"/>
      <c r="OBY755" s="456"/>
      <c r="OBZ755" s="456"/>
      <c r="OCA755" s="456"/>
      <c r="OCB755" s="456"/>
      <c r="OCC755" s="456"/>
      <c r="OCD755" s="456"/>
      <c r="OCE755" s="456"/>
      <c r="OCF755" s="456"/>
      <c r="OCG755" s="456"/>
      <c r="OCH755" s="456"/>
      <c r="OCI755" s="456"/>
      <c r="OCJ755" s="456"/>
      <c r="OCK755" s="456"/>
      <c r="OCL755" s="456"/>
      <c r="OCM755" s="456"/>
      <c r="OCN755" s="456"/>
      <c r="OCO755" s="456"/>
      <c r="OCP755" s="456"/>
      <c r="OCQ755" s="456"/>
      <c r="OCR755" s="456"/>
      <c r="OCS755" s="456"/>
      <c r="OCT755" s="456"/>
      <c r="OCU755" s="456"/>
      <c r="OCV755" s="456"/>
      <c r="OCW755" s="456"/>
      <c r="OCX755" s="456"/>
      <c r="OCY755" s="456"/>
      <c r="OCZ755" s="456"/>
      <c r="ODA755" s="456"/>
      <c r="ODB755" s="456"/>
      <c r="ODC755" s="456"/>
      <c r="ODD755" s="456"/>
      <c r="ODE755" s="456"/>
      <c r="ODF755" s="456"/>
      <c r="ODG755" s="456"/>
      <c r="ODH755" s="456"/>
      <c r="ODI755" s="456"/>
      <c r="ODJ755" s="456"/>
      <c r="ODK755" s="456"/>
      <c r="ODL755" s="456"/>
      <c r="ODM755" s="456"/>
      <c r="ODN755" s="456"/>
      <c r="ODO755" s="456"/>
      <c r="ODP755" s="456"/>
      <c r="ODQ755" s="456"/>
      <c r="ODR755" s="456"/>
      <c r="ODS755" s="456"/>
      <c r="ODT755" s="456"/>
      <c r="ODU755" s="456"/>
      <c r="ODV755" s="456"/>
      <c r="ODW755" s="456"/>
      <c r="ODX755" s="456"/>
      <c r="ODY755" s="456"/>
      <c r="ODZ755" s="456"/>
      <c r="OEA755" s="456"/>
      <c r="OEB755" s="456"/>
      <c r="OEC755" s="456"/>
      <c r="OED755" s="456"/>
      <c r="OEE755" s="456"/>
      <c r="OEF755" s="456"/>
      <c r="OEG755" s="456"/>
      <c r="OEH755" s="456"/>
      <c r="OEI755" s="456"/>
      <c r="OEJ755" s="456"/>
      <c r="OEK755" s="456"/>
      <c r="OEL755" s="456"/>
      <c r="OEM755" s="456"/>
      <c r="OEN755" s="456"/>
      <c r="OEO755" s="456"/>
      <c r="OEP755" s="456"/>
      <c r="OEQ755" s="456"/>
      <c r="OER755" s="456"/>
      <c r="OES755" s="456"/>
      <c r="OET755" s="456"/>
      <c r="OEU755" s="456"/>
      <c r="OEV755" s="456"/>
      <c r="OEW755" s="456"/>
      <c r="OEX755" s="456"/>
      <c r="OEY755" s="456"/>
      <c r="OEZ755" s="456"/>
      <c r="OFA755" s="456"/>
      <c r="OFB755" s="456"/>
      <c r="OFC755" s="456"/>
      <c r="OFD755" s="456"/>
      <c r="OFE755" s="456"/>
      <c r="OFF755" s="456"/>
      <c r="OFG755" s="456"/>
      <c r="OFH755" s="456"/>
      <c r="OFI755" s="456"/>
      <c r="OFJ755" s="456"/>
      <c r="OFK755" s="456"/>
      <c r="OFL755" s="456"/>
      <c r="OFM755" s="456"/>
      <c r="OFN755" s="456"/>
      <c r="OFO755" s="456"/>
      <c r="OFP755" s="456"/>
      <c r="OFQ755" s="456"/>
      <c r="OFR755" s="456"/>
      <c r="OFS755" s="456"/>
      <c r="OFT755" s="456"/>
      <c r="OFU755" s="456"/>
      <c r="OFV755" s="456"/>
      <c r="OFW755" s="456"/>
      <c r="OFX755" s="456"/>
      <c r="OFY755" s="456"/>
      <c r="OFZ755" s="456"/>
      <c r="OGA755" s="456"/>
      <c r="OGB755" s="456"/>
      <c r="OGC755" s="456"/>
      <c r="OGD755" s="456"/>
      <c r="OGE755" s="456"/>
      <c r="OGF755" s="456"/>
      <c r="OGG755" s="456"/>
      <c r="OGH755" s="456"/>
      <c r="OGI755" s="456"/>
      <c r="OGJ755" s="456"/>
      <c r="OGK755" s="456"/>
      <c r="OGL755" s="456"/>
      <c r="OGM755" s="456"/>
      <c r="OGN755" s="456"/>
      <c r="OGO755" s="456"/>
      <c r="OGP755" s="456"/>
      <c r="OGQ755" s="456"/>
      <c r="OGR755" s="456"/>
      <c r="OGS755" s="456"/>
      <c r="OGT755" s="456"/>
      <c r="OGU755" s="456"/>
      <c r="OGV755" s="456"/>
      <c r="OGW755" s="456"/>
      <c r="OGX755" s="456"/>
      <c r="OGY755" s="456"/>
      <c r="OGZ755" s="456"/>
      <c r="OHA755" s="456"/>
      <c r="OHB755" s="456"/>
      <c r="OHC755" s="456"/>
      <c r="OHD755" s="456"/>
      <c r="OHE755" s="456"/>
      <c r="OHF755" s="456"/>
      <c r="OHG755" s="456"/>
      <c r="OHH755" s="456"/>
      <c r="OHI755" s="456"/>
      <c r="OHJ755" s="456"/>
      <c r="OHK755" s="456"/>
      <c r="OHL755" s="456"/>
      <c r="OHM755" s="456"/>
      <c r="OHN755" s="456"/>
      <c r="OHO755" s="456"/>
      <c r="OHP755" s="456"/>
      <c r="OHQ755" s="456"/>
      <c r="OHR755" s="456"/>
      <c r="OHS755" s="456"/>
      <c r="OHT755" s="456"/>
      <c r="OHU755" s="456"/>
      <c r="OHV755" s="456"/>
      <c r="OHW755" s="456"/>
      <c r="OHX755" s="456"/>
      <c r="OHY755" s="456"/>
      <c r="OHZ755" s="456"/>
      <c r="OIA755" s="456"/>
      <c r="OIB755" s="456"/>
      <c r="OIC755" s="456"/>
      <c r="OID755" s="456"/>
      <c r="OIE755" s="456"/>
      <c r="OIF755" s="456"/>
      <c r="OIG755" s="456"/>
      <c r="OIH755" s="456"/>
      <c r="OII755" s="456"/>
      <c r="OIJ755" s="456"/>
      <c r="OIK755" s="456"/>
      <c r="OIL755" s="456"/>
      <c r="OIM755" s="456"/>
      <c r="OIN755" s="456"/>
      <c r="OIO755" s="456"/>
      <c r="OIP755" s="456"/>
      <c r="OIQ755" s="456"/>
      <c r="OIR755" s="456"/>
      <c r="OIS755" s="456"/>
      <c r="OIT755" s="456"/>
      <c r="OIU755" s="456"/>
      <c r="OIV755" s="456"/>
      <c r="OIW755" s="456"/>
      <c r="OIX755" s="456"/>
      <c r="OIY755" s="456"/>
      <c r="OIZ755" s="456"/>
      <c r="OJA755" s="456"/>
      <c r="OJB755" s="456"/>
      <c r="OJC755" s="456"/>
      <c r="OJD755" s="456"/>
      <c r="OJE755" s="456"/>
      <c r="OJF755" s="456"/>
      <c r="OJG755" s="456"/>
      <c r="OJH755" s="456"/>
      <c r="OJI755" s="456"/>
      <c r="OJJ755" s="456"/>
      <c r="OJK755" s="456"/>
      <c r="OJL755" s="456"/>
      <c r="OJM755" s="456"/>
      <c r="OJN755" s="456"/>
      <c r="OJO755" s="456"/>
      <c r="OJP755" s="456"/>
      <c r="OJQ755" s="456"/>
      <c r="OJR755" s="456"/>
      <c r="OJS755" s="456"/>
      <c r="OJT755" s="456"/>
      <c r="OJU755" s="456"/>
      <c r="OJV755" s="456"/>
      <c r="OJW755" s="456"/>
      <c r="OJX755" s="456"/>
      <c r="OJY755" s="456"/>
      <c r="OJZ755" s="456"/>
      <c r="OKA755" s="456"/>
      <c r="OKB755" s="456"/>
      <c r="OKC755" s="456"/>
      <c r="OKD755" s="456"/>
      <c r="OKE755" s="456"/>
      <c r="OKF755" s="456"/>
      <c r="OKG755" s="456"/>
      <c r="OKH755" s="456"/>
      <c r="OKI755" s="456"/>
      <c r="OKJ755" s="456"/>
      <c r="OKK755" s="456"/>
      <c r="OKL755" s="456"/>
      <c r="OKM755" s="456"/>
      <c r="OKN755" s="456"/>
      <c r="OKO755" s="456"/>
      <c r="OKP755" s="456"/>
      <c r="OKQ755" s="456"/>
      <c r="OKR755" s="456"/>
      <c r="OKS755" s="456"/>
      <c r="OKT755" s="456"/>
      <c r="OKU755" s="456"/>
      <c r="OKV755" s="456"/>
      <c r="OKW755" s="456"/>
      <c r="OKX755" s="456"/>
      <c r="OKY755" s="456"/>
      <c r="OKZ755" s="456"/>
      <c r="OLA755" s="456"/>
      <c r="OLB755" s="456"/>
      <c r="OLC755" s="456"/>
      <c r="OLD755" s="456"/>
      <c r="OLE755" s="456"/>
      <c r="OLF755" s="456"/>
      <c r="OLG755" s="456"/>
      <c r="OLH755" s="456"/>
      <c r="OLI755" s="456"/>
      <c r="OLJ755" s="456"/>
      <c r="OLK755" s="456"/>
      <c r="OLL755" s="456"/>
      <c r="OLM755" s="456"/>
      <c r="OLN755" s="456"/>
      <c r="OLO755" s="456"/>
      <c r="OLP755" s="456"/>
      <c r="OLQ755" s="456"/>
      <c r="OLR755" s="456"/>
      <c r="OLS755" s="456"/>
      <c r="OLT755" s="456"/>
      <c r="OLU755" s="456"/>
      <c r="OLV755" s="456"/>
      <c r="OLW755" s="456"/>
      <c r="OLX755" s="456"/>
      <c r="OLY755" s="456"/>
      <c r="OLZ755" s="456"/>
      <c r="OMA755" s="456"/>
      <c r="OMB755" s="456"/>
      <c r="OMC755" s="456"/>
      <c r="OMD755" s="456"/>
      <c r="OME755" s="456"/>
      <c r="OMF755" s="456"/>
      <c r="OMG755" s="456"/>
      <c r="OMH755" s="456"/>
      <c r="OMI755" s="456"/>
      <c r="OMJ755" s="456"/>
      <c r="OMK755" s="456"/>
      <c r="OML755" s="456"/>
      <c r="OMM755" s="456"/>
      <c r="OMN755" s="456"/>
      <c r="OMO755" s="456"/>
      <c r="OMP755" s="456"/>
      <c r="OMQ755" s="456"/>
      <c r="OMR755" s="456"/>
      <c r="OMS755" s="456"/>
      <c r="OMT755" s="456"/>
      <c r="OMU755" s="456"/>
      <c r="OMV755" s="456"/>
      <c r="OMW755" s="456"/>
      <c r="OMX755" s="456"/>
      <c r="OMY755" s="456"/>
      <c r="OMZ755" s="456"/>
      <c r="ONA755" s="456"/>
      <c r="ONB755" s="456"/>
      <c r="ONC755" s="456"/>
      <c r="OND755" s="456"/>
      <c r="ONE755" s="456"/>
      <c r="ONF755" s="456"/>
      <c r="ONG755" s="456"/>
      <c r="ONH755" s="456"/>
      <c r="ONI755" s="456"/>
      <c r="ONJ755" s="456"/>
      <c r="ONK755" s="456"/>
      <c r="ONL755" s="456"/>
      <c r="ONM755" s="456"/>
      <c r="ONN755" s="456"/>
      <c r="ONO755" s="456"/>
      <c r="ONP755" s="456"/>
      <c r="ONQ755" s="456"/>
      <c r="ONR755" s="456"/>
      <c r="ONS755" s="456"/>
      <c r="ONT755" s="456"/>
      <c r="ONU755" s="456"/>
      <c r="ONV755" s="456"/>
      <c r="ONW755" s="456"/>
      <c r="ONX755" s="456"/>
      <c r="ONY755" s="456"/>
      <c r="ONZ755" s="456"/>
      <c r="OOA755" s="456"/>
      <c r="OOB755" s="456"/>
      <c r="OOC755" s="456"/>
      <c r="OOD755" s="456"/>
      <c r="OOE755" s="456"/>
      <c r="OOF755" s="456"/>
      <c r="OOG755" s="456"/>
      <c r="OOH755" s="456"/>
      <c r="OOI755" s="456"/>
      <c r="OOJ755" s="456"/>
      <c r="OOK755" s="456"/>
      <c r="OOL755" s="456"/>
      <c r="OOM755" s="456"/>
      <c r="OON755" s="456"/>
      <c r="OOO755" s="456"/>
      <c r="OOP755" s="456"/>
      <c r="OOQ755" s="456"/>
      <c r="OOR755" s="456"/>
      <c r="OOS755" s="456"/>
      <c r="OOT755" s="456"/>
      <c r="OOU755" s="456"/>
      <c r="OOV755" s="456"/>
      <c r="OOW755" s="456"/>
      <c r="OOX755" s="456"/>
      <c r="OOY755" s="456"/>
      <c r="OOZ755" s="456"/>
      <c r="OPA755" s="456"/>
      <c r="OPB755" s="456"/>
      <c r="OPC755" s="456"/>
      <c r="OPD755" s="456"/>
      <c r="OPE755" s="456"/>
      <c r="OPF755" s="456"/>
      <c r="OPG755" s="456"/>
      <c r="OPH755" s="456"/>
      <c r="OPI755" s="456"/>
      <c r="OPJ755" s="456"/>
      <c r="OPK755" s="456"/>
      <c r="OPL755" s="456"/>
      <c r="OPM755" s="456"/>
      <c r="OPN755" s="456"/>
      <c r="OPO755" s="456"/>
      <c r="OPP755" s="456"/>
      <c r="OPQ755" s="456"/>
      <c r="OPR755" s="456"/>
      <c r="OPS755" s="456"/>
      <c r="OPT755" s="456"/>
      <c r="OPU755" s="456"/>
      <c r="OPV755" s="456"/>
      <c r="OPW755" s="456"/>
      <c r="OPX755" s="456"/>
      <c r="OPY755" s="456"/>
      <c r="OPZ755" s="456"/>
      <c r="OQA755" s="456"/>
      <c r="OQB755" s="456"/>
      <c r="OQC755" s="456"/>
      <c r="OQD755" s="456"/>
      <c r="OQE755" s="456"/>
      <c r="OQF755" s="456"/>
      <c r="OQG755" s="456"/>
      <c r="OQH755" s="456"/>
      <c r="OQI755" s="456"/>
      <c r="OQJ755" s="456"/>
      <c r="OQK755" s="456"/>
      <c r="OQL755" s="456"/>
      <c r="OQM755" s="456"/>
      <c r="OQN755" s="456"/>
      <c r="OQO755" s="456"/>
      <c r="OQP755" s="456"/>
      <c r="OQQ755" s="456"/>
      <c r="OQR755" s="456"/>
      <c r="OQS755" s="456"/>
      <c r="OQT755" s="456"/>
      <c r="OQU755" s="456"/>
      <c r="OQV755" s="456"/>
      <c r="OQW755" s="456"/>
      <c r="OQX755" s="456"/>
      <c r="OQY755" s="456"/>
      <c r="OQZ755" s="456"/>
      <c r="ORA755" s="456"/>
      <c r="ORB755" s="456"/>
      <c r="ORC755" s="456"/>
      <c r="ORD755" s="456"/>
      <c r="ORE755" s="456"/>
      <c r="ORF755" s="456"/>
      <c r="ORG755" s="456"/>
      <c r="ORH755" s="456"/>
      <c r="ORI755" s="456"/>
      <c r="ORJ755" s="456"/>
      <c r="ORK755" s="456"/>
      <c r="ORL755" s="456"/>
      <c r="ORM755" s="456"/>
      <c r="ORN755" s="456"/>
      <c r="ORO755" s="456"/>
      <c r="ORP755" s="456"/>
      <c r="ORQ755" s="456"/>
      <c r="ORR755" s="456"/>
      <c r="ORS755" s="456"/>
      <c r="ORT755" s="456"/>
      <c r="ORU755" s="456"/>
      <c r="ORV755" s="456"/>
      <c r="ORW755" s="456"/>
      <c r="ORX755" s="456"/>
      <c r="ORY755" s="456"/>
      <c r="ORZ755" s="456"/>
      <c r="OSA755" s="456"/>
      <c r="OSB755" s="456"/>
      <c r="OSC755" s="456"/>
      <c r="OSD755" s="456"/>
      <c r="OSE755" s="456"/>
      <c r="OSF755" s="456"/>
      <c r="OSG755" s="456"/>
      <c r="OSH755" s="456"/>
      <c r="OSI755" s="456"/>
      <c r="OSJ755" s="456"/>
      <c r="OSK755" s="456"/>
      <c r="OSL755" s="456"/>
      <c r="OSM755" s="456"/>
      <c r="OSN755" s="456"/>
      <c r="OSO755" s="456"/>
      <c r="OSP755" s="456"/>
      <c r="OSQ755" s="456"/>
      <c r="OSR755" s="456"/>
      <c r="OSS755" s="456"/>
      <c r="OST755" s="456"/>
      <c r="OSU755" s="456"/>
      <c r="OSV755" s="456"/>
      <c r="OSW755" s="456"/>
      <c r="OSX755" s="456"/>
      <c r="OSY755" s="456"/>
      <c r="OSZ755" s="456"/>
      <c r="OTA755" s="456"/>
      <c r="OTB755" s="456"/>
      <c r="OTC755" s="456"/>
      <c r="OTD755" s="456"/>
      <c r="OTE755" s="456"/>
      <c r="OTF755" s="456"/>
      <c r="OTG755" s="456"/>
      <c r="OTH755" s="456"/>
      <c r="OTI755" s="456"/>
      <c r="OTJ755" s="456"/>
      <c r="OTK755" s="456"/>
      <c r="OTL755" s="456"/>
      <c r="OTM755" s="456"/>
      <c r="OTN755" s="456"/>
      <c r="OTO755" s="456"/>
      <c r="OTP755" s="456"/>
      <c r="OTQ755" s="456"/>
      <c r="OTR755" s="456"/>
      <c r="OTS755" s="456"/>
      <c r="OTT755" s="456"/>
      <c r="OTU755" s="456"/>
      <c r="OTV755" s="456"/>
      <c r="OTW755" s="456"/>
      <c r="OTX755" s="456"/>
      <c r="OTY755" s="456"/>
      <c r="OTZ755" s="456"/>
      <c r="OUA755" s="456"/>
      <c r="OUB755" s="456"/>
      <c r="OUC755" s="456"/>
      <c r="OUD755" s="456"/>
      <c r="OUE755" s="456"/>
      <c r="OUF755" s="456"/>
      <c r="OUG755" s="456"/>
      <c r="OUH755" s="456"/>
      <c r="OUI755" s="456"/>
      <c r="OUJ755" s="456"/>
      <c r="OUK755" s="456"/>
      <c r="OUL755" s="456"/>
      <c r="OUM755" s="456"/>
      <c r="OUN755" s="456"/>
      <c r="OUO755" s="456"/>
      <c r="OUP755" s="456"/>
      <c r="OUQ755" s="456"/>
      <c r="OUR755" s="456"/>
      <c r="OUS755" s="456"/>
      <c r="OUT755" s="456"/>
      <c r="OUU755" s="456"/>
      <c r="OUV755" s="456"/>
      <c r="OUW755" s="456"/>
      <c r="OUX755" s="456"/>
      <c r="OUY755" s="456"/>
      <c r="OUZ755" s="456"/>
      <c r="OVA755" s="456"/>
      <c r="OVB755" s="456"/>
      <c r="OVC755" s="456"/>
      <c r="OVD755" s="456"/>
      <c r="OVE755" s="456"/>
      <c r="OVF755" s="456"/>
      <c r="OVG755" s="456"/>
      <c r="OVH755" s="456"/>
      <c r="OVI755" s="456"/>
      <c r="OVJ755" s="456"/>
      <c r="OVK755" s="456"/>
      <c r="OVL755" s="456"/>
      <c r="OVM755" s="456"/>
      <c r="OVN755" s="456"/>
      <c r="OVO755" s="456"/>
      <c r="OVP755" s="456"/>
      <c r="OVQ755" s="456"/>
      <c r="OVR755" s="456"/>
      <c r="OVS755" s="456"/>
      <c r="OVT755" s="456"/>
      <c r="OVU755" s="456"/>
      <c r="OVV755" s="456"/>
      <c r="OVW755" s="456"/>
      <c r="OVX755" s="456"/>
      <c r="OVY755" s="456"/>
      <c r="OVZ755" s="456"/>
      <c r="OWA755" s="456"/>
      <c r="OWB755" s="456"/>
      <c r="OWC755" s="456"/>
      <c r="OWD755" s="456"/>
      <c r="OWE755" s="456"/>
      <c r="OWF755" s="456"/>
      <c r="OWG755" s="456"/>
      <c r="OWH755" s="456"/>
      <c r="OWI755" s="456"/>
      <c r="OWJ755" s="456"/>
      <c r="OWK755" s="456"/>
      <c r="OWL755" s="456"/>
      <c r="OWM755" s="456"/>
      <c r="OWN755" s="456"/>
      <c r="OWO755" s="456"/>
      <c r="OWP755" s="456"/>
      <c r="OWQ755" s="456"/>
      <c r="OWR755" s="456"/>
      <c r="OWS755" s="456"/>
      <c r="OWT755" s="456"/>
      <c r="OWU755" s="456"/>
      <c r="OWV755" s="456"/>
      <c r="OWW755" s="456"/>
      <c r="OWX755" s="456"/>
      <c r="OWY755" s="456"/>
      <c r="OWZ755" s="456"/>
      <c r="OXA755" s="456"/>
      <c r="OXB755" s="456"/>
      <c r="OXC755" s="456"/>
      <c r="OXD755" s="456"/>
      <c r="OXE755" s="456"/>
      <c r="OXF755" s="456"/>
      <c r="OXG755" s="456"/>
      <c r="OXH755" s="456"/>
      <c r="OXI755" s="456"/>
      <c r="OXJ755" s="456"/>
      <c r="OXK755" s="456"/>
      <c r="OXL755" s="456"/>
      <c r="OXM755" s="456"/>
      <c r="OXN755" s="456"/>
      <c r="OXO755" s="456"/>
      <c r="OXP755" s="456"/>
      <c r="OXQ755" s="456"/>
      <c r="OXR755" s="456"/>
      <c r="OXS755" s="456"/>
      <c r="OXT755" s="456"/>
      <c r="OXU755" s="456"/>
      <c r="OXV755" s="456"/>
      <c r="OXW755" s="456"/>
      <c r="OXX755" s="456"/>
      <c r="OXY755" s="456"/>
      <c r="OXZ755" s="456"/>
      <c r="OYA755" s="456"/>
      <c r="OYB755" s="456"/>
      <c r="OYC755" s="456"/>
      <c r="OYD755" s="456"/>
      <c r="OYE755" s="456"/>
      <c r="OYF755" s="456"/>
      <c r="OYG755" s="456"/>
      <c r="OYH755" s="456"/>
      <c r="OYI755" s="456"/>
      <c r="OYJ755" s="456"/>
      <c r="OYK755" s="456"/>
      <c r="OYL755" s="456"/>
      <c r="OYM755" s="456"/>
      <c r="OYN755" s="456"/>
      <c r="OYO755" s="456"/>
      <c r="OYP755" s="456"/>
      <c r="OYQ755" s="456"/>
      <c r="OYR755" s="456"/>
      <c r="OYS755" s="456"/>
      <c r="OYT755" s="456"/>
      <c r="OYU755" s="456"/>
      <c r="OYV755" s="456"/>
      <c r="OYW755" s="456"/>
      <c r="OYX755" s="456"/>
      <c r="OYY755" s="456"/>
      <c r="OYZ755" s="456"/>
      <c r="OZA755" s="456"/>
      <c r="OZB755" s="456"/>
      <c r="OZC755" s="456"/>
      <c r="OZD755" s="456"/>
      <c r="OZE755" s="456"/>
      <c r="OZF755" s="456"/>
      <c r="OZG755" s="456"/>
      <c r="OZH755" s="456"/>
      <c r="OZI755" s="456"/>
      <c r="OZJ755" s="456"/>
      <c r="OZK755" s="456"/>
      <c r="OZL755" s="456"/>
      <c r="OZM755" s="456"/>
      <c r="OZN755" s="456"/>
      <c r="OZO755" s="456"/>
      <c r="OZP755" s="456"/>
      <c r="OZQ755" s="456"/>
      <c r="OZR755" s="456"/>
      <c r="OZS755" s="456"/>
      <c r="OZT755" s="456"/>
      <c r="OZU755" s="456"/>
      <c r="OZV755" s="456"/>
      <c r="OZW755" s="456"/>
      <c r="OZX755" s="456"/>
      <c r="OZY755" s="456"/>
      <c r="OZZ755" s="456"/>
      <c r="PAA755" s="456"/>
      <c r="PAB755" s="456"/>
      <c r="PAC755" s="456"/>
      <c r="PAD755" s="456"/>
      <c r="PAE755" s="456"/>
      <c r="PAF755" s="456"/>
      <c r="PAG755" s="456"/>
      <c r="PAH755" s="456"/>
      <c r="PAI755" s="456"/>
      <c r="PAJ755" s="456"/>
      <c r="PAK755" s="456"/>
      <c r="PAL755" s="456"/>
      <c r="PAM755" s="456"/>
      <c r="PAN755" s="456"/>
      <c r="PAO755" s="456"/>
      <c r="PAP755" s="456"/>
      <c r="PAQ755" s="456"/>
      <c r="PAR755" s="456"/>
      <c r="PAS755" s="456"/>
      <c r="PAT755" s="456"/>
      <c r="PAU755" s="456"/>
      <c r="PAV755" s="456"/>
      <c r="PAW755" s="456"/>
      <c r="PAX755" s="456"/>
      <c r="PAY755" s="456"/>
      <c r="PAZ755" s="456"/>
      <c r="PBA755" s="456"/>
      <c r="PBB755" s="456"/>
      <c r="PBC755" s="456"/>
      <c r="PBD755" s="456"/>
      <c r="PBE755" s="456"/>
      <c r="PBF755" s="456"/>
      <c r="PBG755" s="456"/>
      <c r="PBH755" s="456"/>
      <c r="PBI755" s="456"/>
      <c r="PBJ755" s="456"/>
      <c r="PBK755" s="456"/>
      <c r="PBL755" s="456"/>
      <c r="PBM755" s="456"/>
      <c r="PBN755" s="456"/>
      <c r="PBO755" s="456"/>
      <c r="PBP755" s="456"/>
      <c r="PBQ755" s="456"/>
      <c r="PBR755" s="456"/>
      <c r="PBS755" s="456"/>
      <c r="PBT755" s="456"/>
      <c r="PBU755" s="456"/>
      <c r="PBV755" s="456"/>
      <c r="PBW755" s="456"/>
      <c r="PBX755" s="456"/>
      <c r="PBY755" s="456"/>
      <c r="PBZ755" s="456"/>
      <c r="PCA755" s="456"/>
      <c r="PCB755" s="456"/>
      <c r="PCC755" s="456"/>
      <c r="PCD755" s="456"/>
      <c r="PCE755" s="456"/>
      <c r="PCF755" s="456"/>
      <c r="PCG755" s="456"/>
      <c r="PCH755" s="456"/>
      <c r="PCI755" s="456"/>
      <c r="PCJ755" s="456"/>
      <c r="PCK755" s="456"/>
      <c r="PCL755" s="456"/>
      <c r="PCM755" s="456"/>
      <c r="PCN755" s="456"/>
      <c r="PCO755" s="456"/>
      <c r="PCP755" s="456"/>
      <c r="PCQ755" s="456"/>
      <c r="PCR755" s="456"/>
      <c r="PCS755" s="456"/>
      <c r="PCT755" s="456"/>
      <c r="PCU755" s="456"/>
      <c r="PCV755" s="456"/>
      <c r="PCW755" s="456"/>
      <c r="PCX755" s="456"/>
      <c r="PCY755" s="456"/>
      <c r="PCZ755" s="456"/>
      <c r="PDA755" s="456"/>
      <c r="PDB755" s="456"/>
      <c r="PDC755" s="456"/>
      <c r="PDD755" s="456"/>
      <c r="PDE755" s="456"/>
      <c r="PDF755" s="456"/>
      <c r="PDG755" s="456"/>
      <c r="PDH755" s="456"/>
      <c r="PDI755" s="456"/>
      <c r="PDJ755" s="456"/>
      <c r="PDK755" s="456"/>
      <c r="PDL755" s="456"/>
      <c r="PDM755" s="456"/>
      <c r="PDN755" s="456"/>
      <c r="PDO755" s="456"/>
      <c r="PDP755" s="456"/>
      <c r="PDQ755" s="456"/>
      <c r="PDR755" s="456"/>
      <c r="PDS755" s="456"/>
      <c r="PDT755" s="456"/>
      <c r="PDU755" s="456"/>
      <c r="PDV755" s="456"/>
      <c r="PDW755" s="456"/>
      <c r="PDX755" s="456"/>
      <c r="PDY755" s="456"/>
      <c r="PDZ755" s="456"/>
      <c r="PEA755" s="456"/>
      <c r="PEB755" s="456"/>
      <c r="PEC755" s="456"/>
      <c r="PED755" s="456"/>
      <c r="PEE755" s="456"/>
      <c r="PEF755" s="456"/>
      <c r="PEG755" s="456"/>
      <c r="PEH755" s="456"/>
      <c r="PEI755" s="456"/>
      <c r="PEJ755" s="456"/>
      <c r="PEK755" s="456"/>
      <c r="PEL755" s="456"/>
      <c r="PEM755" s="456"/>
      <c r="PEN755" s="456"/>
      <c r="PEO755" s="456"/>
      <c r="PEP755" s="456"/>
      <c r="PEQ755" s="456"/>
      <c r="PER755" s="456"/>
      <c r="PES755" s="456"/>
      <c r="PET755" s="456"/>
      <c r="PEU755" s="456"/>
      <c r="PEV755" s="456"/>
      <c r="PEW755" s="456"/>
      <c r="PEX755" s="456"/>
      <c r="PEY755" s="456"/>
      <c r="PEZ755" s="456"/>
      <c r="PFA755" s="456"/>
      <c r="PFB755" s="456"/>
      <c r="PFC755" s="456"/>
      <c r="PFD755" s="456"/>
      <c r="PFE755" s="456"/>
      <c r="PFF755" s="456"/>
      <c r="PFG755" s="456"/>
      <c r="PFH755" s="456"/>
      <c r="PFI755" s="456"/>
      <c r="PFJ755" s="456"/>
      <c r="PFK755" s="456"/>
      <c r="PFL755" s="456"/>
      <c r="PFM755" s="456"/>
      <c r="PFN755" s="456"/>
      <c r="PFO755" s="456"/>
      <c r="PFP755" s="456"/>
      <c r="PFQ755" s="456"/>
      <c r="PFR755" s="456"/>
      <c r="PFS755" s="456"/>
      <c r="PFT755" s="456"/>
      <c r="PFU755" s="456"/>
      <c r="PFV755" s="456"/>
      <c r="PFW755" s="456"/>
      <c r="PFX755" s="456"/>
      <c r="PFY755" s="456"/>
      <c r="PFZ755" s="456"/>
      <c r="PGA755" s="456"/>
      <c r="PGB755" s="456"/>
      <c r="PGC755" s="456"/>
      <c r="PGD755" s="456"/>
      <c r="PGE755" s="456"/>
      <c r="PGF755" s="456"/>
      <c r="PGG755" s="456"/>
      <c r="PGH755" s="456"/>
      <c r="PGI755" s="456"/>
      <c r="PGJ755" s="456"/>
      <c r="PGK755" s="456"/>
      <c r="PGL755" s="456"/>
      <c r="PGM755" s="456"/>
      <c r="PGN755" s="456"/>
      <c r="PGO755" s="456"/>
      <c r="PGP755" s="456"/>
      <c r="PGQ755" s="456"/>
      <c r="PGR755" s="456"/>
      <c r="PGS755" s="456"/>
      <c r="PGT755" s="456"/>
      <c r="PGU755" s="456"/>
      <c r="PGV755" s="456"/>
      <c r="PGW755" s="456"/>
      <c r="PGX755" s="456"/>
      <c r="PGY755" s="456"/>
      <c r="PGZ755" s="456"/>
      <c r="PHA755" s="456"/>
      <c r="PHB755" s="456"/>
      <c r="PHC755" s="456"/>
      <c r="PHD755" s="456"/>
      <c r="PHE755" s="456"/>
      <c r="PHF755" s="456"/>
      <c r="PHG755" s="456"/>
      <c r="PHH755" s="456"/>
      <c r="PHI755" s="456"/>
      <c r="PHJ755" s="456"/>
      <c r="PHK755" s="456"/>
      <c r="PHL755" s="456"/>
      <c r="PHM755" s="456"/>
      <c r="PHN755" s="456"/>
      <c r="PHO755" s="456"/>
      <c r="PHP755" s="456"/>
      <c r="PHQ755" s="456"/>
      <c r="PHR755" s="456"/>
      <c r="PHS755" s="456"/>
      <c r="PHT755" s="456"/>
      <c r="PHU755" s="456"/>
      <c r="PHV755" s="456"/>
      <c r="PHW755" s="456"/>
      <c r="PHX755" s="456"/>
      <c r="PHY755" s="456"/>
      <c r="PHZ755" s="456"/>
      <c r="PIA755" s="456"/>
      <c r="PIB755" s="456"/>
      <c r="PIC755" s="456"/>
      <c r="PID755" s="456"/>
      <c r="PIE755" s="456"/>
      <c r="PIF755" s="456"/>
      <c r="PIG755" s="456"/>
      <c r="PIH755" s="456"/>
      <c r="PII755" s="456"/>
      <c r="PIJ755" s="456"/>
      <c r="PIK755" s="456"/>
      <c r="PIL755" s="456"/>
      <c r="PIM755" s="456"/>
      <c r="PIN755" s="456"/>
      <c r="PIO755" s="456"/>
      <c r="PIP755" s="456"/>
      <c r="PIQ755" s="456"/>
      <c r="PIR755" s="456"/>
      <c r="PIS755" s="456"/>
      <c r="PIT755" s="456"/>
      <c r="PIU755" s="456"/>
      <c r="PIV755" s="456"/>
      <c r="PIW755" s="456"/>
      <c r="PIX755" s="456"/>
      <c r="PIY755" s="456"/>
      <c r="PIZ755" s="456"/>
      <c r="PJA755" s="456"/>
      <c r="PJB755" s="456"/>
      <c r="PJC755" s="456"/>
      <c r="PJD755" s="456"/>
      <c r="PJE755" s="456"/>
      <c r="PJF755" s="456"/>
      <c r="PJG755" s="456"/>
      <c r="PJH755" s="456"/>
      <c r="PJI755" s="456"/>
      <c r="PJJ755" s="456"/>
      <c r="PJK755" s="456"/>
      <c r="PJL755" s="456"/>
      <c r="PJM755" s="456"/>
      <c r="PJN755" s="456"/>
      <c r="PJO755" s="456"/>
      <c r="PJP755" s="456"/>
      <c r="PJQ755" s="456"/>
      <c r="PJR755" s="456"/>
      <c r="PJS755" s="456"/>
      <c r="PJT755" s="456"/>
      <c r="PJU755" s="456"/>
      <c r="PJV755" s="456"/>
      <c r="PJW755" s="456"/>
      <c r="PJX755" s="456"/>
      <c r="PJY755" s="456"/>
      <c r="PJZ755" s="456"/>
      <c r="PKA755" s="456"/>
      <c r="PKB755" s="456"/>
      <c r="PKC755" s="456"/>
      <c r="PKD755" s="456"/>
      <c r="PKE755" s="456"/>
      <c r="PKF755" s="456"/>
      <c r="PKG755" s="456"/>
      <c r="PKH755" s="456"/>
      <c r="PKI755" s="456"/>
      <c r="PKJ755" s="456"/>
      <c r="PKK755" s="456"/>
      <c r="PKL755" s="456"/>
      <c r="PKM755" s="456"/>
      <c r="PKN755" s="456"/>
      <c r="PKO755" s="456"/>
      <c r="PKP755" s="456"/>
      <c r="PKQ755" s="456"/>
      <c r="PKR755" s="456"/>
      <c r="PKS755" s="456"/>
      <c r="PKT755" s="456"/>
      <c r="PKU755" s="456"/>
      <c r="PKV755" s="456"/>
      <c r="PKW755" s="456"/>
      <c r="PKX755" s="456"/>
      <c r="PKY755" s="456"/>
      <c r="PKZ755" s="456"/>
      <c r="PLA755" s="456"/>
      <c r="PLB755" s="456"/>
      <c r="PLC755" s="456"/>
      <c r="PLD755" s="456"/>
      <c r="PLE755" s="456"/>
      <c r="PLF755" s="456"/>
      <c r="PLG755" s="456"/>
      <c r="PLH755" s="456"/>
      <c r="PLI755" s="456"/>
      <c r="PLJ755" s="456"/>
      <c r="PLK755" s="456"/>
      <c r="PLL755" s="456"/>
      <c r="PLM755" s="456"/>
      <c r="PLN755" s="456"/>
      <c r="PLO755" s="456"/>
      <c r="PLP755" s="456"/>
      <c r="PLQ755" s="456"/>
      <c r="PLR755" s="456"/>
      <c r="PLS755" s="456"/>
      <c r="PLT755" s="456"/>
      <c r="PLU755" s="456"/>
      <c r="PLV755" s="456"/>
      <c r="PLW755" s="456"/>
      <c r="PLX755" s="456"/>
      <c r="PLY755" s="456"/>
      <c r="PLZ755" s="456"/>
      <c r="PMA755" s="456"/>
      <c r="PMB755" s="456"/>
      <c r="PMC755" s="456"/>
      <c r="PMD755" s="456"/>
      <c r="PME755" s="456"/>
      <c r="PMF755" s="456"/>
      <c r="PMG755" s="456"/>
      <c r="PMH755" s="456"/>
      <c r="PMI755" s="456"/>
      <c r="PMJ755" s="456"/>
      <c r="PMK755" s="456"/>
      <c r="PML755" s="456"/>
      <c r="PMM755" s="456"/>
      <c r="PMN755" s="456"/>
      <c r="PMO755" s="456"/>
      <c r="PMP755" s="456"/>
      <c r="PMQ755" s="456"/>
      <c r="PMR755" s="456"/>
      <c r="PMS755" s="456"/>
      <c r="PMT755" s="456"/>
      <c r="PMU755" s="456"/>
      <c r="PMV755" s="456"/>
      <c r="PMW755" s="456"/>
      <c r="PMX755" s="456"/>
      <c r="PMY755" s="456"/>
      <c r="PMZ755" s="456"/>
      <c r="PNA755" s="456"/>
      <c r="PNB755" s="456"/>
      <c r="PNC755" s="456"/>
      <c r="PND755" s="456"/>
      <c r="PNE755" s="456"/>
      <c r="PNF755" s="456"/>
      <c r="PNG755" s="456"/>
      <c r="PNH755" s="456"/>
      <c r="PNI755" s="456"/>
      <c r="PNJ755" s="456"/>
      <c r="PNK755" s="456"/>
      <c r="PNL755" s="456"/>
      <c r="PNM755" s="456"/>
      <c r="PNN755" s="456"/>
      <c r="PNO755" s="456"/>
      <c r="PNP755" s="456"/>
      <c r="PNQ755" s="456"/>
      <c r="PNR755" s="456"/>
      <c r="PNS755" s="456"/>
      <c r="PNT755" s="456"/>
      <c r="PNU755" s="456"/>
      <c r="PNV755" s="456"/>
      <c r="PNW755" s="456"/>
      <c r="PNX755" s="456"/>
      <c r="PNY755" s="456"/>
      <c r="PNZ755" s="456"/>
      <c r="POA755" s="456"/>
      <c r="POB755" s="456"/>
      <c r="POC755" s="456"/>
      <c r="POD755" s="456"/>
      <c r="POE755" s="456"/>
      <c r="POF755" s="456"/>
      <c r="POG755" s="456"/>
      <c r="POH755" s="456"/>
      <c r="POI755" s="456"/>
      <c r="POJ755" s="456"/>
      <c r="POK755" s="456"/>
      <c r="POL755" s="456"/>
      <c r="POM755" s="456"/>
      <c r="PON755" s="456"/>
      <c r="POO755" s="456"/>
      <c r="POP755" s="456"/>
      <c r="POQ755" s="456"/>
      <c r="POR755" s="456"/>
      <c r="POS755" s="456"/>
      <c r="POT755" s="456"/>
      <c r="POU755" s="456"/>
      <c r="POV755" s="456"/>
      <c r="POW755" s="456"/>
      <c r="POX755" s="456"/>
      <c r="POY755" s="456"/>
      <c r="POZ755" s="456"/>
      <c r="PPA755" s="456"/>
      <c r="PPB755" s="456"/>
      <c r="PPC755" s="456"/>
      <c r="PPD755" s="456"/>
      <c r="PPE755" s="456"/>
      <c r="PPF755" s="456"/>
      <c r="PPG755" s="456"/>
      <c r="PPH755" s="456"/>
      <c r="PPI755" s="456"/>
      <c r="PPJ755" s="456"/>
      <c r="PPK755" s="456"/>
      <c r="PPL755" s="456"/>
      <c r="PPM755" s="456"/>
      <c r="PPN755" s="456"/>
      <c r="PPO755" s="456"/>
      <c r="PPP755" s="456"/>
      <c r="PPQ755" s="456"/>
      <c r="PPR755" s="456"/>
      <c r="PPS755" s="456"/>
      <c r="PPT755" s="456"/>
      <c r="PPU755" s="456"/>
      <c r="PPV755" s="456"/>
      <c r="PPW755" s="456"/>
      <c r="PPX755" s="456"/>
      <c r="PPY755" s="456"/>
      <c r="PPZ755" s="456"/>
      <c r="PQA755" s="456"/>
      <c r="PQB755" s="456"/>
      <c r="PQC755" s="456"/>
      <c r="PQD755" s="456"/>
      <c r="PQE755" s="456"/>
      <c r="PQF755" s="456"/>
      <c r="PQG755" s="456"/>
      <c r="PQH755" s="456"/>
      <c r="PQI755" s="456"/>
      <c r="PQJ755" s="456"/>
      <c r="PQK755" s="456"/>
      <c r="PQL755" s="456"/>
      <c r="PQM755" s="456"/>
      <c r="PQN755" s="456"/>
      <c r="PQO755" s="456"/>
      <c r="PQP755" s="456"/>
      <c r="PQQ755" s="456"/>
      <c r="PQR755" s="456"/>
      <c r="PQS755" s="456"/>
      <c r="PQT755" s="456"/>
      <c r="PQU755" s="456"/>
      <c r="PQV755" s="456"/>
      <c r="PQW755" s="456"/>
      <c r="PQX755" s="456"/>
      <c r="PQY755" s="456"/>
      <c r="PQZ755" s="456"/>
      <c r="PRA755" s="456"/>
      <c r="PRB755" s="456"/>
      <c r="PRC755" s="456"/>
      <c r="PRD755" s="456"/>
      <c r="PRE755" s="456"/>
      <c r="PRF755" s="456"/>
      <c r="PRG755" s="456"/>
      <c r="PRH755" s="456"/>
      <c r="PRI755" s="456"/>
      <c r="PRJ755" s="456"/>
      <c r="PRK755" s="456"/>
      <c r="PRL755" s="456"/>
      <c r="PRM755" s="456"/>
      <c r="PRN755" s="456"/>
      <c r="PRO755" s="456"/>
      <c r="PRP755" s="456"/>
      <c r="PRQ755" s="456"/>
      <c r="PRR755" s="456"/>
      <c r="PRS755" s="456"/>
      <c r="PRT755" s="456"/>
      <c r="PRU755" s="456"/>
      <c r="PRV755" s="456"/>
      <c r="PRW755" s="456"/>
      <c r="PRX755" s="456"/>
      <c r="PRY755" s="456"/>
      <c r="PRZ755" s="456"/>
      <c r="PSA755" s="456"/>
      <c r="PSB755" s="456"/>
      <c r="PSC755" s="456"/>
      <c r="PSD755" s="456"/>
      <c r="PSE755" s="456"/>
      <c r="PSF755" s="456"/>
      <c r="PSG755" s="456"/>
      <c r="PSH755" s="456"/>
      <c r="PSI755" s="456"/>
      <c r="PSJ755" s="456"/>
      <c r="PSK755" s="456"/>
      <c r="PSL755" s="456"/>
      <c r="PSM755" s="456"/>
      <c r="PSN755" s="456"/>
      <c r="PSO755" s="456"/>
      <c r="PSP755" s="456"/>
      <c r="PSQ755" s="456"/>
      <c r="PSR755" s="456"/>
      <c r="PSS755" s="456"/>
      <c r="PST755" s="456"/>
      <c r="PSU755" s="456"/>
      <c r="PSV755" s="456"/>
      <c r="PSW755" s="456"/>
      <c r="PSX755" s="456"/>
      <c r="PSY755" s="456"/>
      <c r="PSZ755" s="456"/>
      <c r="PTA755" s="456"/>
      <c r="PTB755" s="456"/>
      <c r="PTC755" s="456"/>
      <c r="PTD755" s="456"/>
      <c r="PTE755" s="456"/>
      <c r="PTF755" s="456"/>
      <c r="PTG755" s="456"/>
      <c r="PTH755" s="456"/>
      <c r="PTI755" s="456"/>
      <c r="PTJ755" s="456"/>
      <c r="PTK755" s="456"/>
      <c r="PTL755" s="456"/>
      <c r="PTM755" s="456"/>
      <c r="PTN755" s="456"/>
      <c r="PTO755" s="456"/>
      <c r="PTP755" s="456"/>
      <c r="PTQ755" s="456"/>
      <c r="PTR755" s="456"/>
      <c r="PTS755" s="456"/>
      <c r="PTT755" s="456"/>
      <c r="PTU755" s="456"/>
      <c r="PTV755" s="456"/>
      <c r="PTW755" s="456"/>
      <c r="PTX755" s="456"/>
      <c r="PTY755" s="456"/>
      <c r="PTZ755" s="456"/>
      <c r="PUA755" s="456"/>
      <c r="PUB755" s="456"/>
      <c r="PUC755" s="456"/>
      <c r="PUD755" s="456"/>
      <c r="PUE755" s="456"/>
      <c r="PUF755" s="456"/>
      <c r="PUG755" s="456"/>
      <c r="PUH755" s="456"/>
      <c r="PUI755" s="456"/>
      <c r="PUJ755" s="456"/>
      <c r="PUK755" s="456"/>
      <c r="PUL755" s="456"/>
      <c r="PUM755" s="456"/>
      <c r="PUN755" s="456"/>
      <c r="PUO755" s="456"/>
      <c r="PUP755" s="456"/>
      <c r="PUQ755" s="456"/>
      <c r="PUR755" s="456"/>
      <c r="PUS755" s="456"/>
      <c r="PUT755" s="456"/>
      <c r="PUU755" s="456"/>
      <c r="PUV755" s="456"/>
      <c r="PUW755" s="456"/>
      <c r="PUX755" s="456"/>
      <c r="PUY755" s="456"/>
      <c r="PUZ755" s="456"/>
      <c r="PVA755" s="456"/>
      <c r="PVB755" s="456"/>
      <c r="PVC755" s="456"/>
      <c r="PVD755" s="456"/>
      <c r="PVE755" s="456"/>
      <c r="PVF755" s="456"/>
      <c r="PVG755" s="456"/>
      <c r="PVH755" s="456"/>
      <c r="PVI755" s="456"/>
      <c r="PVJ755" s="456"/>
      <c r="PVK755" s="456"/>
      <c r="PVL755" s="456"/>
      <c r="PVM755" s="456"/>
      <c r="PVN755" s="456"/>
      <c r="PVO755" s="456"/>
      <c r="PVP755" s="456"/>
      <c r="PVQ755" s="456"/>
      <c r="PVR755" s="456"/>
      <c r="PVS755" s="456"/>
      <c r="PVT755" s="456"/>
      <c r="PVU755" s="456"/>
      <c r="PVV755" s="456"/>
      <c r="PVW755" s="456"/>
      <c r="PVX755" s="456"/>
      <c r="PVY755" s="456"/>
      <c r="PVZ755" s="456"/>
      <c r="PWA755" s="456"/>
      <c r="PWB755" s="456"/>
      <c r="PWC755" s="456"/>
      <c r="PWD755" s="456"/>
      <c r="PWE755" s="456"/>
      <c r="PWF755" s="456"/>
      <c r="PWG755" s="456"/>
      <c r="PWH755" s="456"/>
      <c r="PWI755" s="456"/>
      <c r="PWJ755" s="456"/>
      <c r="PWK755" s="456"/>
      <c r="PWL755" s="456"/>
      <c r="PWM755" s="456"/>
      <c r="PWN755" s="456"/>
      <c r="PWO755" s="456"/>
      <c r="PWP755" s="456"/>
      <c r="PWQ755" s="456"/>
      <c r="PWR755" s="456"/>
      <c r="PWS755" s="456"/>
      <c r="PWT755" s="456"/>
      <c r="PWU755" s="456"/>
      <c r="PWV755" s="456"/>
      <c r="PWW755" s="456"/>
      <c r="PWX755" s="456"/>
      <c r="PWY755" s="456"/>
      <c r="PWZ755" s="456"/>
      <c r="PXA755" s="456"/>
      <c r="PXB755" s="456"/>
      <c r="PXC755" s="456"/>
      <c r="PXD755" s="456"/>
      <c r="PXE755" s="456"/>
      <c r="PXF755" s="456"/>
      <c r="PXG755" s="456"/>
      <c r="PXH755" s="456"/>
      <c r="PXI755" s="456"/>
      <c r="PXJ755" s="456"/>
      <c r="PXK755" s="456"/>
      <c r="PXL755" s="456"/>
      <c r="PXM755" s="456"/>
      <c r="PXN755" s="456"/>
      <c r="PXO755" s="456"/>
      <c r="PXP755" s="456"/>
      <c r="PXQ755" s="456"/>
      <c r="PXR755" s="456"/>
      <c r="PXS755" s="456"/>
      <c r="PXT755" s="456"/>
      <c r="PXU755" s="456"/>
      <c r="PXV755" s="456"/>
      <c r="PXW755" s="456"/>
      <c r="PXX755" s="456"/>
      <c r="PXY755" s="456"/>
      <c r="PXZ755" s="456"/>
      <c r="PYA755" s="456"/>
      <c r="PYB755" s="456"/>
      <c r="PYC755" s="456"/>
      <c r="PYD755" s="456"/>
      <c r="PYE755" s="456"/>
      <c r="PYF755" s="456"/>
      <c r="PYG755" s="456"/>
      <c r="PYH755" s="456"/>
      <c r="PYI755" s="456"/>
      <c r="PYJ755" s="456"/>
      <c r="PYK755" s="456"/>
      <c r="PYL755" s="456"/>
      <c r="PYM755" s="456"/>
      <c r="PYN755" s="456"/>
      <c r="PYO755" s="456"/>
      <c r="PYP755" s="456"/>
      <c r="PYQ755" s="456"/>
      <c r="PYR755" s="456"/>
      <c r="PYS755" s="456"/>
      <c r="PYT755" s="456"/>
      <c r="PYU755" s="456"/>
      <c r="PYV755" s="456"/>
      <c r="PYW755" s="456"/>
      <c r="PYX755" s="456"/>
      <c r="PYY755" s="456"/>
      <c r="PYZ755" s="456"/>
      <c r="PZA755" s="456"/>
      <c r="PZB755" s="456"/>
      <c r="PZC755" s="456"/>
      <c r="PZD755" s="456"/>
      <c r="PZE755" s="456"/>
      <c r="PZF755" s="456"/>
      <c r="PZG755" s="456"/>
      <c r="PZH755" s="456"/>
      <c r="PZI755" s="456"/>
      <c r="PZJ755" s="456"/>
      <c r="PZK755" s="456"/>
      <c r="PZL755" s="456"/>
      <c r="PZM755" s="456"/>
      <c r="PZN755" s="456"/>
      <c r="PZO755" s="456"/>
      <c r="PZP755" s="456"/>
      <c r="PZQ755" s="456"/>
      <c r="PZR755" s="456"/>
      <c r="PZS755" s="456"/>
      <c r="PZT755" s="456"/>
      <c r="PZU755" s="456"/>
      <c r="PZV755" s="456"/>
      <c r="PZW755" s="456"/>
      <c r="PZX755" s="456"/>
      <c r="PZY755" s="456"/>
      <c r="PZZ755" s="456"/>
      <c r="QAA755" s="456"/>
      <c r="QAB755" s="456"/>
      <c r="QAC755" s="456"/>
      <c r="QAD755" s="456"/>
      <c r="QAE755" s="456"/>
      <c r="QAF755" s="456"/>
      <c r="QAG755" s="456"/>
      <c r="QAH755" s="456"/>
      <c r="QAI755" s="456"/>
      <c r="QAJ755" s="456"/>
      <c r="QAK755" s="456"/>
      <c r="QAL755" s="456"/>
      <c r="QAM755" s="456"/>
      <c r="QAN755" s="456"/>
      <c r="QAO755" s="456"/>
      <c r="QAP755" s="456"/>
      <c r="QAQ755" s="456"/>
      <c r="QAR755" s="456"/>
      <c r="QAS755" s="456"/>
      <c r="QAT755" s="456"/>
      <c r="QAU755" s="456"/>
      <c r="QAV755" s="456"/>
      <c r="QAW755" s="456"/>
      <c r="QAX755" s="456"/>
      <c r="QAY755" s="456"/>
      <c r="QAZ755" s="456"/>
      <c r="QBA755" s="456"/>
      <c r="QBB755" s="456"/>
      <c r="QBC755" s="456"/>
      <c r="QBD755" s="456"/>
      <c r="QBE755" s="456"/>
      <c r="QBF755" s="456"/>
      <c r="QBG755" s="456"/>
      <c r="QBH755" s="456"/>
      <c r="QBI755" s="456"/>
      <c r="QBJ755" s="456"/>
      <c r="QBK755" s="456"/>
      <c r="QBL755" s="456"/>
      <c r="QBM755" s="456"/>
      <c r="QBN755" s="456"/>
      <c r="QBO755" s="456"/>
      <c r="QBP755" s="456"/>
      <c r="QBQ755" s="456"/>
      <c r="QBR755" s="456"/>
      <c r="QBS755" s="456"/>
      <c r="QBT755" s="456"/>
      <c r="QBU755" s="456"/>
      <c r="QBV755" s="456"/>
      <c r="QBW755" s="456"/>
      <c r="QBX755" s="456"/>
      <c r="QBY755" s="456"/>
      <c r="QBZ755" s="456"/>
      <c r="QCA755" s="456"/>
      <c r="QCB755" s="456"/>
      <c r="QCC755" s="456"/>
      <c r="QCD755" s="456"/>
      <c r="QCE755" s="456"/>
      <c r="QCF755" s="456"/>
      <c r="QCG755" s="456"/>
      <c r="QCH755" s="456"/>
      <c r="QCI755" s="456"/>
      <c r="QCJ755" s="456"/>
      <c r="QCK755" s="456"/>
      <c r="QCL755" s="456"/>
      <c r="QCM755" s="456"/>
      <c r="QCN755" s="456"/>
      <c r="QCO755" s="456"/>
      <c r="QCP755" s="456"/>
      <c r="QCQ755" s="456"/>
      <c r="QCR755" s="456"/>
      <c r="QCS755" s="456"/>
      <c r="QCT755" s="456"/>
      <c r="QCU755" s="456"/>
      <c r="QCV755" s="456"/>
      <c r="QCW755" s="456"/>
      <c r="QCX755" s="456"/>
      <c r="QCY755" s="456"/>
      <c r="QCZ755" s="456"/>
      <c r="QDA755" s="456"/>
      <c r="QDB755" s="456"/>
      <c r="QDC755" s="456"/>
      <c r="QDD755" s="456"/>
      <c r="QDE755" s="456"/>
      <c r="QDF755" s="456"/>
      <c r="QDG755" s="456"/>
      <c r="QDH755" s="456"/>
      <c r="QDI755" s="456"/>
      <c r="QDJ755" s="456"/>
      <c r="QDK755" s="456"/>
      <c r="QDL755" s="456"/>
      <c r="QDM755" s="456"/>
      <c r="QDN755" s="456"/>
      <c r="QDO755" s="456"/>
      <c r="QDP755" s="456"/>
      <c r="QDQ755" s="456"/>
      <c r="QDR755" s="456"/>
      <c r="QDS755" s="456"/>
      <c r="QDT755" s="456"/>
      <c r="QDU755" s="456"/>
      <c r="QDV755" s="456"/>
      <c r="QDW755" s="456"/>
      <c r="QDX755" s="456"/>
      <c r="QDY755" s="456"/>
      <c r="QDZ755" s="456"/>
      <c r="QEA755" s="456"/>
      <c r="QEB755" s="456"/>
      <c r="QEC755" s="456"/>
      <c r="QED755" s="456"/>
      <c r="QEE755" s="456"/>
      <c r="QEF755" s="456"/>
      <c r="QEG755" s="456"/>
      <c r="QEH755" s="456"/>
      <c r="QEI755" s="456"/>
      <c r="QEJ755" s="456"/>
      <c r="QEK755" s="456"/>
      <c r="QEL755" s="456"/>
      <c r="QEM755" s="456"/>
      <c r="QEN755" s="456"/>
      <c r="QEO755" s="456"/>
      <c r="QEP755" s="456"/>
      <c r="QEQ755" s="456"/>
      <c r="QER755" s="456"/>
      <c r="QES755" s="456"/>
      <c r="QET755" s="456"/>
      <c r="QEU755" s="456"/>
      <c r="QEV755" s="456"/>
      <c r="QEW755" s="456"/>
      <c r="QEX755" s="456"/>
      <c r="QEY755" s="456"/>
      <c r="QEZ755" s="456"/>
      <c r="QFA755" s="456"/>
      <c r="QFB755" s="456"/>
      <c r="QFC755" s="456"/>
      <c r="QFD755" s="456"/>
      <c r="QFE755" s="456"/>
      <c r="QFF755" s="456"/>
      <c r="QFG755" s="456"/>
      <c r="QFH755" s="456"/>
      <c r="QFI755" s="456"/>
      <c r="QFJ755" s="456"/>
      <c r="QFK755" s="456"/>
      <c r="QFL755" s="456"/>
      <c r="QFM755" s="456"/>
      <c r="QFN755" s="456"/>
      <c r="QFO755" s="456"/>
      <c r="QFP755" s="456"/>
      <c r="QFQ755" s="456"/>
      <c r="QFR755" s="456"/>
      <c r="QFS755" s="456"/>
      <c r="QFT755" s="456"/>
      <c r="QFU755" s="456"/>
      <c r="QFV755" s="456"/>
      <c r="QFW755" s="456"/>
      <c r="QFX755" s="456"/>
      <c r="QFY755" s="456"/>
      <c r="QFZ755" s="456"/>
      <c r="QGA755" s="456"/>
      <c r="QGB755" s="456"/>
      <c r="QGC755" s="456"/>
      <c r="QGD755" s="456"/>
      <c r="QGE755" s="456"/>
      <c r="QGF755" s="456"/>
      <c r="QGG755" s="456"/>
      <c r="QGH755" s="456"/>
      <c r="QGI755" s="456"/>
      <c r="QGJ755" s="456"/>
      <c r="QGK755" s="456"/>
      <c r="QGL755" s="456"/>
      <c r="QGM755" s="456"/>
      <c r="QGN755" s="456"/>
      <c r="QGO755" s="456"/>
      <c r="QGP755" s="456"/>
      <c r="QGQ755" s="456"/>
      <c r="QGR755" s="456"/>
      <c r="QGS755" s="456"/>
      <c r="QGT755" s="456"/>
      <c r="QGU755" s="456"/>
      <c r="QGV755" s="456"/>
      <c r="QGW755" s="456"/>
      <c r="QGX755" s="456"/>
      <c r="QGY755" s="456"/>
      <c r="QGZ755" s="456"/>
      <c r="QHA755" s="456"/>
      <c r="QHB755" s="456"/>
      <c r="QHC755" s="456"/>
      <c r="QHD755" s="456"/>
      <c r="QHE755" s="456"/>
      <c r="QHF755" s="456"/>
      <c r="QHG755" s="456"/>
      <c r="QHH755" s="456"/>
      <c r="QHI755" s="456"/>
      <c r="QHJ755" s="456"/>
      <c r="QHK755" s="456"/>
      <c r="QHL755" s="456"/>
      <c r="QHM755" s="456"/>
      <c r="QHN755" s="456"/>
      <c r="QHO755" s="456"/>
      <c r="QHP755" s="456"/>
      <c r="QHQ755" s="456"/>
      <c r="QHR755" s="456"/>
      <c r="QHS755" s="456"/>
      <c r="QHT755" s="456"/>
      <c r="QHU755" s="456"/>
      <c r="QHV755" s="456"/>
      <c r="QHW755" s="456"/>
      <c r="QHX755" s="456"/>
      <c r="QHY755" s="456"/>
      <c r="QHZ755" s="456"/>
      <c r="QIA755" s="456"/>
      <c r="QIB755" s="456"/>
      <c r="QIC755" s="456"/>
      <c r="QID755" s="456"/>
      <c r="QIE755" s="456"/>
      <c r="QIF755" s="456"/>
      <c r="QIG755" s="456"/>
      <c r="QIH755" s="456"/>
      <c r="QII755" s="456"/>
      <c r="QIJ755" s="456"/>
      <c r="QIK755" s="456"/>
      <c r="QIL755" s="456"/>
      <c r="QIM755" s="456"/>
      <c r="QIN755" s="456"/>
      <c r="QIO755" s="456"/>
      <c r="QIP755" s="456"/>
      <c r="QIQ755" s="456"/>
      <c r="QIR755" s="456"/>
      <c r="QIS755" s="456"/>
      <c r="QIT755" s="456"/>
      <c r="QIU755" s="456"/>
      <c r="QIV755" s="456"/>
      <c r="QIW755" s="456"/>
      <c r="QIX755" s="456"/>
      <c r="QIY755" s="456"/>
      <c r="QIZ755" s="456"/>
      <c r="QJA755" s="456"/>
      <c r="QJB755" s="456"/>
      <c r="QJC755" s="456"/>
      <c r="QJD755" s="456"/>
      <c r="QJE755" s="456"/>
      <c r="QJF755" s="456"/>
      <c r="QJG755" s="456"/>
      <c r="QJH755" s="456"/>
      <c r="QJI755" s="456"/>
      <c r="QJJ755" s="456"/>
      <c r="QJK755" s="456"/>
      <c r="QJL755" s="456"/>
      <c r="QJM755" s="456"/>
      <c r="QJN755" s="456"/>
      <c r="QJO755" s="456"/>
      <c r="QJP755" s="456"/>
      <c r="QJQ755" s="456"/>
      <c r="QJR755" s="456"/>
      <c r="QJS755" s="456"/>
      <c r="QJT755" s="456"/>
      <c r="QJU755" s="456"/>
      <c r="QJV755" s="456"/>
      <c r="QJW755" s="456"/>
      <c r="QJX755" s="456"/>
      <c r="QJY755" s="456"/>
      <c r="QJZ755" s="456"/>
      <c r="QKA755" s="456"/>
      <c r="QKB755" s="456"/>
      <c r="QKC755" s="456"/>
      <c r="QKD755" s="456"/>
      <c r="QKE755" s="456"/>
      <c r="QKF755" s="456"/>
      <c r="QKG755" s="456"/>
      <c r="QKH755" s="456"/>
      <c r="QKI755" s="456"/>
      <c r="QKJ755" s="456"/>
      <c r="QKK755" s="456"/>
      <c r="QKL755" s="456"/>
      <c r="QKM755" s="456"/>
      <c r="QKN755" s="456"/>
      <c r="QKO755" s="456"/>
      <c r="QKP755" s="456"/>
      <c r="QKQ755" s="456"/>
      <c r="QKR755" s="456"/>
      <c r="QKS755" s="456"/>
      <c r="QKT755" s="456"/>
      <c r="QKU755" s="456"/>
      <c r="QKV755" s="456"/>
      <c r="QKW755" s="456"/>
      <c r="QKX755" s="456"/>
      <c r="QKY755" s="456"/>
      <c r="QKZ755" s="456"/>
      <c r="QLA755" s="456"/>
      <c r="QLB755" s="456"/>
      <c r="QLC755" s="456"/>
      <c r="QLD755" s="456"/>
      <c r="QLE755" s="456"/>
      <c r="QLF755" s="456"/>
      <c r="QLG755" s="456"/>
      <c r="QLH755" s="456"/>
      <c r="QLI755" s="456"/>
      <c r="QLJ755" s="456"/>
      <c r="QLK755" s="456"/>
      <c r="QLL755" s="456"/>
      <c r="QLM755" s="456"/>
      <c r="QLN755" s="456"/>
      <c r="QLO755" s="456"/>
      <c r="QLP755" s="456"/>
      <c r="QLQ755" s="456"/>
      <c r="QLR755" s="456"/>
      <c r="QLS755" s="456"/>
      <c r="QLT755" s="456"/>
      <c r="QLU755" s="456"/>
      <c r="QLV755" s="456"/>
      <c r="QLW755" s="456"/>
      <c r="QLX755" s="456"/>
      <c r="QLY755" s="456"/>
      <c r="QLZ755" s="456"/>
      <c r="QMA755" s="456"/>
      <c r="QMB755" s="456"/>
      <c r="QMC755" s="456"/>
      <c r="QMD755" s="456"/>
      <c r="QME755" s="456"/>
      <c r="QMF755" s="456"/>
      <c r="QMG755" s="456"/>
      <c r="QMH755" s="456"/>
      <c r="QMI755" s="456"/>
      <c r="QMJ755" s="456"/>
      <c r="QMK755" s="456"/>
      <c r="QML755" s="456"/>
      <c r="QMM755" s="456"/>
      <c r="QMN755" s="456"/>
      <c r="QMO755" s="456"/>
      <c r="QMP755" s="456"/>
      <c r="QMQ755" s="456"/>
      <c r="QMR755" s="456"/>
      <c r="QMS755" s="456"/>
      <c r="QMT755" s="456"/>
      <c r="QMU755" s="456"/>
      <c r="QMV755" s="456"/>
      <c r="QMW755" s="456"/>
      <c r="QMX755" s="456"/>
      <c r="QMY755" s="456"/>
      <c r="QMZ755" s="456"/>
      <c r="QNA755" s="456"/>
      <c r="QNB755" s="456"/>
      <c r="QNC755" s="456"/>
      <c r="QND755" s="456"/>
      <c r="QNE755" s="456"/>
      <c r="QNF755" s="456"/>
      <c r="QNG755" s="456"/>
      <c r="QNH755" s="456"/>
      <c r="QNI755" s="456"/>
      <c r="QNJ755" s="456"/>
      <c r="QNK755" s="456"/>
      <c r="QNL755" s="456"/>
      <c r="QNM755" s="456"/>
      <c r="QNN755" s="456"/>
      <c r="QNO755" s="456"/>
      <c r="QNP755" s="456"/>
      <c r="QNQ755" s="456"/>
      <c r="QNR755" s="456"/>
      <c r="QNS755" s="456"/>
      <c r="QNT755" s="456"/>
      <c r="QNU755" s="456"/>
      <c r="QNV755" s="456"/>
      <c r="QNW755" s="456"/>
      <c r="QNX755" s="456"/>
      <c r="QNY755" s="456"/>
      <c r="QNZ755" s="456"/>
      <c r="QOA755" s="456"/>
      <c r="QOB755" s="456"/>
      <c r="QOC755" s="456"/>
      <c r="QOD755" s="456"/>
      <c r="QOE755" s="456"/>
      <c r="QOF755" s="456"/>
      <c r="QOG755" s="456"/>
      <c r="QOH755" s="456"/>
      <c r="QOI755" s="456"/>
      <c r="QOJ755" s="456"/>
      <c r="QOK755" s="456"/>
      <c r="QOL755" s="456"/>
      <c r="QOM755" s="456"/>
      <c r="QON755" s="456"/>
      <c r="QOO755" s="456"/>
      <c r="QOP755" s="456"/>
      <c r="QOQ755" s="456"/>
      <c r="QOR755" s="456"/>
      <c r="QOS755" s="456"/>
      <c r="QOT755" s="456"/>
      <c r="QOU755" s="456"/>
      <c r="QOV755" s="456"/>
      <c r="QOW755" s="456"/>
      <c r="QOX755" s="456"/>
      <c r="QOY755" s="456"/>
      <c r="QOZ755" s="456"/>
      <c r="QPA755" s="456"/>
      <c r="QPB755" s="456"/>
      <c r="QPC755" s="456"/>
      <c r="QPD755" s="456"/>
      <c r="QPE755" s="456"/>
      <c r="QPF755" s="456"/>
      <c r="QPG755" s="456"/>
      <c r="QPH755" s="456"/>
      <c r="QPI755" s="456"/>
      <c r="QPJ755" s="456"/>
      <c r="QPK755" s="456"/>
      <c r="QPL755" s="456"/>
      <c r="QPM755" s="456"/>
      <c r="QPN755" s="456"/>
      <c r="QPO755" s="456"/>
      <c r="QPP755" s="456"/>
      <c r="QPQ755" s="456"/>
      <c r="QPR755" s="456"/>
      <c r="QPS755" s="456"/>
      <c r="QPT755" s="456"/>
      <c r="QPU755" s="456"/>
      <c r="QPV755" s="456"/>
      <c r="QPW755" s="456"/>
      <c r="QPX755" s="456"/>
      <c r="QPY755" s="456"/>
      <c r="QPZ755" s="456"/>
      <c r="QQA755" s="456"/>
      <c r="QQB755" s="456"/>
      <c r="QQC755" s="456"/>
      <c r="QQD755" s="456"/>
      <c r="QQE755" s="456"/>
      <c r="QQF755" s="456"/>
      <c r="QQG755" s="456"/>
      <c r="QQH755" s="456"/>
      <c r="QQI755" s="456"/>
      <c r="QQJ755" s="456"/>
      <c r="QQK755" s="456"/>
      <c r="QQL755" s="456"/>
      <c r="QQM755" s="456"/>
      <c r="QQN755" s="456"/>
      <c r="QQO755" s="456"/>
      <c r="QQP755" s="456"/>
      <c r="QQQ755" s="456"/>
      <c r="QQR755" s="456"/>
      <c r="QQS755" s="456"/>
      <c r="QQT755" s="456"/>
      <c r="QQU755" s="456"/>
      <c r="QQV755" s="456"/>
      <c r="QQW755" s="456"/>
      <c r="QQX755" s="456"/>
      <c r="QQY755" s="456"/>
      <c r="QQZ755" s="456"/>
      <c r="QRA755" s="456"/>
      <c r="QRB755" s="456"/>
      <c r="QRC755" s="456"/>
      <c r="QRD755" s="456"/>
      <c r="QRE755" s="456"/>
      <c r="QRF755" s="456"/>
      <c r="QRG755" s="456"/>
      <c r="QRH755" s="456"/>
      <c r="QRI755" s="456"/>
      <c r="QRJ755" s="456"/>
      <c r="QRK755" s="456"/>
      <c r="QRL755" s="456"/>
      <c r="QRM755" s="456"/>
      <c r="QRN755" s="456"/>
      <c r="QRO755" s="456"/>
      <c r="QRP755" s="456"/>
      <c r="QRQ755" s="456"/>
      <c r="QRR755" s="456"/>
      <c r="QRS755" s="456"/>
      <c r="QRT755" s="456"/>
      <c r="QRU755" s="456"/>
      <c r="QRV755" s="456"/>
      <c r="QRW755" s="456"/>
      <c r="QRX755" s="456"/>
      <c r="QRY755" s="456"/>
      <c r="QRZ755" s="456"/>
      <c r="QSA755" s="456"/>
      <c r="QSB755" s="456"/>
      <c r="QSC755" s="456"/>
      <c r="QSD755" s="456"/>
      <c r="QSE755" s="456"/>
      <c r="QSF755" s="456"/>
      <c r="QSG755" s="456"/>
      <c r="QSH755" s="456"/>
      <c r="QSI755" s="456"/>
      <c r="QSJ755" s="456"/>
      <c r="QSK755" s="456"/>
      <c r="QSL755" s="456"/>
      <c r="QSM755" s="456"/>
      <c r="QSN755" s="456"/>
      <c r="QSO755" s="456"/>
      <c r="QSP755" s="456"/>
      <c r="QSQ755" s="456"/>
      <c r="QSR755" s="456"/>
      <c r="QSS755" s="456"/>
      <c r="QST755" s="456"/>
      <c r="QSU755" s="456"/>
      <c r="QSV755" s="456"/>
      <c r="QSW755" s="456"/>
      <c r="QSX755" s="456"/>
      <c r="QSY755" s="456"/>
      <c r="QSZ755" s="456"/>
      <c r="QTA755" s="456"/>
      <c r="QTB755" s="456"/>
      <c r="QTC755" s="456"/>
      <c r="QTD755" s="456"/>
      <c r="QTE755" s="456"/>
      <c r="QTF755" s="456"/>
      <c r="QTG755" s="456"/>
      <c r="QTH755" s="456"/>
      <c r="QTI755" s="456"/>
      <c r="QTJ755" s="456"/>
      <c r="QTK755" s="456"/>
      <c r="QTL755" s="456"/>
      <c r="QTM755" s="456"/>
      <c r="QTN755" s="456"/>
      <c r="QTO755" s="456"/>
      <c r="QTP755" s="456"/>
      <c r="QTQ755" s="456"/>
      <c r="QTR755" s="456"/>
      <c r="QTS755" s="456"/>
      <c r="QTT755" s="456"/>
      <c r="QTU755" s="456"/>
      <c r="QTV755" s="456"/>
      <c r="QTW755" s="456"/>
      <c r="QTX755" s="456"/>
      <c r="QTY755" s="456"/>
      <c r="QTZ755" s="456"/>
      <c r="QUA755" s="456"/>
      <c r="QUB755" s="456"/>
      <c r="QUC755" s="456"/>
      <c r="QUD755" s="456"/>
      <c r="QUE755" s="456"/>
      <c r="QUF755" s="456"/>
      <c r="QUG755" s="456"/>
      <c r="QUH755" s="456"/>
      <c r="QUI755" s="456"/>
      <c r="QUJ755" s="456"/>
      <c r="QUK755" s="456"/>
      <c r="QUL755" s="456"/>
      <c r="QUM755" s="456"/>
      <c r="QUN755" s="456"/>
      <c r="QUO755" s="456"/>
      <c r="QUP755" s="456"/>
      <c r="QUQ755" s="456"/>
      <c r="QUR755" s="456"/>
      <c r="QUS755" s="456"/>
      <c r="QUT755" s="456"/>
      <c r="QUU755" s="456"/>
      <c r="QUV755" s="456"/>
      <c r="QUW755" s="456"/>
      <c r="QUX755" s="456"/>
      <c r="QUY755" s="456"/>
      <c r="QUZ755" s="456"/>
      <c r="QVA755" s="456"/>
      <c r="QVB755" s="456"/>
      <c r="QVC755" s="456"/>
      <c r="QVD755" s="456"/>
      <c r="QVE755" s="456"/>
      <c r="QVF755" s="456"/>
      <c r="QVG755" s="456"/>
      <c r="QVH755" s="456"/>
      <c r="QVI755" s="456"/>
      <c r="QVJ755" s="456"/>
      <c r="QVK755" s="456"/>
      <c r="QVL755" s="456"/>
      <c r="QVM755" s="456"/>
      <c r="QVN755" s="456"/>
      <c r="QVO755" s="456"/>
      <c r="QVP755" s="456"/>
      <c r="QVQ755" s="456"/>
      <c r="QVR755" s="456"/>
      <c r="QVS755" s="456"/>
      <c r="QVT755" s="456"/>
      <c r="QVU755" s="456"/>
      <c r="QVV755" s="456"/>
      <c r="QVW755" s="456"/>
      <c r="QVX755" s="456"/>
      <c r="QVY755" s="456"/>
      <c r="QVZ755" s="456"/>
      <c r="QWA755" s="456"/>
      <c r="QWB755" s="456"/>
      <c r="QWC755" s="456"/>
      <c r="QWD755" s="456"/>
      <c r="QWE755" s="456"/>
      <c r="QWF755" s="456"/>
      <c r="QWG755" s="456"/>
      <c r="QWH755" s="456"/>
      <c r="QWI755" s="456"/>
      <c r="QWJ755" s="456"/>
      <c r="QWK755" s="456"/>
      <c r="QWL755" s="456"/>
      <c r="QWM755" s="456"/>
      <c r="QWN755" s="456"/>
      <c r="QWO755" s="456"/>
      <c r="QWP755" s="456"/>
      <c r="QWQ755" s="456"/>
      <c r="QWR755" s="456"/>
      <c r="QWS755" s="456"/>
      <c r="QWT755" s="456"/>
      <c r="QWU755" s="456"/>
      <c r="QWV755" s="456"/>
      <c r="QWW755" s="456"/>
      <c r="QWX755" s="456"/>
      <c r="QWY755" s="456"/>
      <c r="QWZ755" s="456"/>
      <c r="QXA755" s="456"/>
      <c r="QXB755" s="456"/>
      <c r="QXC755" s="456"/>
      <c r="QXD755" s="456"/>
      <c r="QXE755" s="456"/>
      <c r="QXF755" s="456"/>
      <c r="QXG755" s="456"/>
      <c r="QXH755" s="456"/>
      <c r="QXI755" s="456"/>
      <c r="QXJ755" s="456"/>
      <c r="QXK755" s="456"/>
      <c r="QXL755" s="456"/>
      <c r="QXM755" s="456"/>
      <c r="QXN755" s="456"/>
      <c r="QXO755" s="456"/>
      <c r="QXP755" s="456"/>
      <c r="QXQ755" s="456"/>
      <c r="QXR755" s="456"/>
      <c r="QXS755" s="456"/>
      <c r="QXT755" s="456"/>
      <c r="QXU755" s="456"/>
      <c r="QXV755" s="456"/>
      <c r="QXW755" s="456"/>
      <c r="QXX755" s="456"/>
      <c r="QXY755" s="456"/>
      <c r="QXZ755" s="456"/>
      <c r="QYA755" s="456"/>
      <c r="QYB755" s="456"/>
      <c r="QYC755" s="456"/>
      <c r="QYD755" s="456"/>
      <c r="QYE755" s="456"/>
      <c r="QYF755" s="456"/>
      <c r="QYG755" s="456"/>
      <c r="QYH755" s="456"/>
      <c r="QYI755" s="456"/>
      <c r="QYJ755" s="456"/>
      <c r="QYK755" s="456"/>
      <c r="QYL755" s="456"/>
      <c r="QYM755" s="456"/>
      <c r="QYN755" s="456"/>
      <c r="QYO755" s="456"/>
      <c r="QYP755" s="456"/>
      <c r="QYQ755" s="456"/>
      <c r="QYR755" s="456"/>
      <c r="QYS755" s="456"/>
      <c r="QYT755" s="456"/>
      <c r="QYU755" s="456"/>
      <c r="QYV755" s="456"/>
      <c r="QYW755" s="456"/>
      <c r="QYX755" s="456"/>
      <c r="QYY755" s="456"/>
      <c r="QYZ755" s="456"/>
      <c r="QZA755" s="456"/>
      <c r="QZB755" s="456"/>
      <c r="QZC755" s="456"/>
      <c r="QZD755" s="456"/>
      <c r="QZE755" s="456"/>
      <c r="QZF755" s="456"/>
      <c r="QZG755" s="456"/>
      <c r="QZH755" s="456"/>
      <c r="QZI755" s="456"/>
      <c r="QZJ755" s="456"/>
      <c r="QZK755" s="456"/>
      <c r="QZL755" s="456"/>
      <c r="QZM755" s="456"/>
      <c r="QZN755" s="456"/>
      <c r="QZO755" s="456"/>
      <c r="QZP755" s="456"/>
      <c r="QZQ755" s="456"/>
      <c r="QZR755" s="456"/>
      <c r="QZS755" s="456"/>
      <c r="QZT755" s="456"/>
      <c r="QZU755" s="456"/>
      <c r="QZV755" s="456"/>
      <c r="QZW755" s="456"/>
      <c r="QZX755" s="456"/>
      <c r="QZY755" s="456"/>
      <c r="QZZ755" s="456"/>
      <c r="RAA755" s="456"/>
      <c r="RAB755" s="456"/>
      <c r="RAC755" s="456"/>
      <c r="RAD755" s="456"/>
      <c r="RAE755" s="456"/>
      <c r="RAF755" s="456"/>
      <c r="RAG755" s="456"/>
      <c r="RAH755" s="456"/>
      <c r="RAI755" s="456"/>
      <c r="RAJ755" s="456"/>
      <c r="RAK755" s="456"/>
      <c r="RAL755" s="456"/>
      <c r="RAM755" s="456"/>
      <c r="RAN755" s="456"/>
      <c r="RAO755" s="456"/>
      <c r="RAP755" s="456"/>
      <c r="RAQ755" s="456"/>
      <c r="RAR755" s="456"/>
      <c r="RAS755" s="456"/>
      <c r="RAT755" s="456"/>
      <c r="RAU755" s="456"/>
      <c r="RAV755" s="456"/>
      <c r="RAW755" s="456"/>
      <c r="RAX755" s="456"/>
      <c r="RAY755" s="456"/>
      <c r="RAZ755" s="456"/>
      <c r="RBA755" s="456"/>
      <c r="RBB755" s="456"/>
      <c r="RBC755" s="456"/>
      <c r="RBD755" s="456"/>
      <c r="RBE755" s="456"/>
      <c r="RBF755" s="456"/>
      <c r="RBG755" s="456"/>
      <c r="RBH755" s="456"/>
      <c r="RBI755" s="456"/>
      <c r="RBJ755" s="456"/>
      <c r="RBK755" s="456"/>
      <c r="RBL755" s="456"/>
      <c r="RBM755" s="456"/>
      <c r="RBN755" s="456"/>
      <c r="RBO755" s="456"/>
      <c r="RBP755" s="456"/>
      <c r="RBQ755" s="456"/>
      <c r="RBR755" s="456"/>
      <c r="RBS755" s="456"/>
      <c r="RBT755" s="456"/>
      <c r="RBU755" s="456"/>
      <c r="RBV755" s="456"/>
      <c r="RBW755" s="456"/>
      <c r="RBX755" s="456"/>
      <c r="RBY755" s="456"/>
      <c r="RBZ755" s="456"/>
      <c r="RCA755" s="456"/>
      <c r="RCB755" s="456"/>
      <c r="RCC755" s="456"/>
      <c r="RCD755" s="456"/>
      <c r="RCE755" s="456"/>
      <c r="RCF755" s="456"/>
      <c r="RCG755" s="456"/>
      <c r="RCH755" s="456"/>
      <c r="RCI755" s="456"/>
      <c r="RCJ755" s="456"/>
      <c r="RCK755" s="456"/>
      <c r="RCL755" s="456"/>
      <c r="RCM755" s="456"/>
      <c r="RCN755" s="456"/>
      <c r="RCO755" s="456"/>
      <c r="RCP755" s="456"/>
      <c r="RCQ755" s="456"/>
      <c r="RCR755" s="456"/>
      <c r="RCS755" s="456"/>
      <c r="RCT755" s="456"/>
      <c r="RCU755" s="456"/>
      <c r="RCV755" s="456"/>
      <c r="RCW755" s="456"/>
      <c r="RCX755" s="456"/>
      <c r="RCY755" s="456"/>
      <c r="RCZ755" s="456"/>
      <c r="RDA755" s="456"/>
      <c r="RDB755" s="456"/>
      <c r="RDC755" s="456"/>
      <c r="RDD755" s="456"/>
      <c r="RDE755" s="456"/>
      <c r="RDF755" s="456"/>
      <c r="RDG755" s="456"/>
      <c r="RDH755" s="456"/>
      <c r="RDI755" s="456"/>
      <c r="RDJ755" s="456"/>
      <c r="RDK755" s="456"/>
      <c r="RDL755" s="456"/>
      <c r="RDM755" s="456"/>
      <c r="RDN755" s="456"/>
      <c r="RDO755" s="456"/>
      <c r="RDP755" s="456"/>
      <c r="RDQ755" s="456"/>
      <c r="RDR755" s="456"/>
      <c r="RDS755" s="456"/>
      <c r="RDT755" s="456"/>
      <c r="RDU755" s="456"/>
      <c r="RDV755" s="456"/>
      <c r="RDW755" s="456"/>
      <c r="RDX755" s="456"/>
      <c r="RDY755" s="456"/>
      <c r="RDZ755" s="456"/>
      <c r="REA755" s="456"/>
      <c r="REB755" s="456"/>
      <c r="REC755" s="456"/>
      <c r="RED755" s="456"/>
      <c r="REE755" s="456"/>
      <c r="REF755" s="456"/>
      <c r="REG755" s="456"/>
      <c r="REH755" s="456"/>
      <c r="REI755" s="456"/>
      <c r="REJ755" s="456"/>
      <c r="REK755" s="456"/>
      <c r="REL755" s="456"/>
      <c r="REM755" s="456"/>
      <c r="REN755" s="456"/>
      <c r="REO755" s="456"/>
      <c r="REP755" s="456"/>
      <c r="REQ755" s="456"/>
      <c r="RER755" s="456"/>
      <c r="RES755" s="456"/>
      <c r="RET755" s="456"/>
      <c r="REU755" s="456"/>
      <c r="REV755" s="456"/>
      <c r="REW755" s="456"/>
      <c r="REX755" s="456"/>
      <c r="REY755" s="456"/>
      <c r="REZ755" s="456"/>
      <c r="RFA755" s="456"/>
      <c r="RFB755" s="456"/>
      <c r="RFC755" s="456"/>
      <c r="RFD755" s="456"/>
      <c r="RFE755" s="456"/>
      <c r="RFF755" s="456"/>
      <c r="RFG755" s="456"/>
      <c r="RFH755" s="456"/>
      <c r="RFI755" s="456"/>
      <c r="RFJ755" s="456"/>
      <c r="RFK755" s="456"/>
      <c r="RFL755" s="456"/>
      <c r="RFM755" s="456"/>
      <c r="RFN755" s="456"/>
      <c r="RFO755" s="456"/>
      <c r="RFP755" s="456"/>
      <c r="RFQ755" s="456"/>
      <c r="RFR755" s="456"/>
      <c r="RFS755" s="456"/>
      <c r="RFT755" s="456"/>
      <c r="RFU755" s="456"/>
      <c r="RFV755" s="456"/>
      <c r="RFW755" s="456"/>
      <c r="RFX755" s="456"/>
      <c r="RFY755" s="456"/>
      <c r="RFZ755" s="456"/>
      <c r="RGA755" s="456"/>
      <c r="RGB755" s="456"/>
      <c r="RGC755" s="456"/>
      <c r="RGD755" s="456"/>
      <c r="RGE755" s="456"/>
      <c r="RGF755" s="456"/>
      <c r="RGG755" s="456"/>
      <c r="RGH755" s="456"/>
      <c r="RGI755" s="456"/>
      <c r="RGJ755" s="456"/>
      <c r="RGK755" s="456"/>
      <c r="RGL755" s="456"/>
      <c r="RGM755" s="456"/>
      <c r="RGN755" s="456"/>
      <c r="RGO755" s="456"/>
      <c r="RGP755" s="456"/>
      <c r="RGQ755" s="456"/>
      <c r="RGR755" s="456"/>
      <c r="RGS755" s="456"/>
      <c r="RGT755" s="456"/>
      <c r="RGU755" s="456"/>
      <c r="RGV755" s="456"/>
      <c r="RGW755" s="456"/>
      <c r="RGX755" s="456"/>
      <c r="RGY755" s="456"/>
      <c r="RGZ755" s="456"/>
      <c r="RHA755" s="456"/>
      <c r="RHB755" s="456"/>
      <c r="RHC755" s="456"/>
      <c r="RHD755" s="456"/>
      <c r="RHE755" s="456"/>
      <c r="RHF755" s="456"/>
      <c r="RHG755" s="456"/>
      <c r="RHH755" s="456"/>
      <c r="RHI755" s="456"/>
      <c r="RHJ755" s="456"/>
      <c r="RHK755" s="456"/>
      <c r="RHL755" s="456"/>
      <c r="RHM755" s="456"/>
      <c r="RHN755" s="456"/>
      <c r="RHO755" s="456"/>
      <c r="RHP755" s="456"/>
      <c r="RHQ755" s="456"/>
      <c r="RHR755" s="456"/>
      <c r="RHS755" s="456"/>
      <c r="RHT755" s="456"/>
      <c r="RHU755" s="456"/>
      <c r="RHV755" s="456"/>
      <c r="RHW755" s="456"/>
      <c r="RHX755" s="456"/>
      <c r="RHY755" s="456"/>
      <c r="RHZ755" s="456"/>
      <c r="RIA755" s="456"/>
      <c r="RIB755" s="456"/>
      <c r="RIC755" s="456"/>
      <c r="RID755" s="456"/>
      <c r="RIE755" s="456"/>
      <c r="RIF755" s="456"/>
      <c r="RIG755" s="456"/>
      <c r="RIH755" s="456"/>
      <c r="RII755" s="456"/>
      <c r="RIJ755" s="456"/>
      <c r="RIK755" s="456"/>
      <c r="RIL755" s="456"/>
      <c r="RIM755" s="456"/>
      <c r="RIN755" s="456"/>
      <c r="RIO755" s="456"/>
      <c r="RIP755" s="456"/>
      <c r="RIQ755" s="456"/>
      <c r="RIR755" s="456"/>
      <c r="RIS755" s="456"/>
      <c r="RIT755" s="456"/>
      <c r="RIU755" s="456"/>
      <c r="RIV755" s="456"/>
      <c r="RIW755" s="456"/>
      <c r="RIX755" s="456"/>
      <c r="RIY755" s="456"/>
      <c r="RIZ755" s="456"/>
      <c r="RJA755" s="456"/>
      <c r="RJB755" s="456"/>
      <c r="RJC755" s="456"/>
      <c r="RJD755" s="456"/>
      <c r="RJE755" s="456"/>
      <c r="RJF755" s="456"/>
      <c r="RJG755" s="456"/>
      <c r="RJH755" s="456"/>
      <c r="RJI755" s="456"/>
      <c r="RJJ755" s="456"/>
      <c r="RJK755" s="456"/>
      <c r="RJL755" s="456"/>
      <c r="RJM755" s="456"/>
      <c r="RJN755" s="456"/>
      <c r="RJO755" s="456"/>
      <c r="RJP755" s="456"/>
      <c r="RJQ755" s="456"/>
      <c r="RJR755" s="456"/>
      <c r="RJS755" s="456"/>
      <c r="RJT755" s="456"/>
      <c r="RJU755" s="456"/>
      <c r="RJV755" s="456"/>
      <c r="RJW755" s="456"/>
      <c r="RJX755" s="456"/>
      <c r="RJY755" s="456"/>
      <c r="RJZ755" s="456"/>
      <c r="RKA755" s="456"/>
      <c r="RKB755" s="456"/>
      <c r="RKC755" s="456"/>
      <c r="RKD755" s="456"/>
      <c r="RKE755" s="456"/>
      <c r="RKF755" s="456"/>
      <c r="RKG755" s="456"/>
      <c r="RKH755" s="456"/>
      <c r="RKI755" s="456"/>
      <c r="RKJ755" s="456"/>
      <c r="RKK755" s="456"/>
      <c r="RKL755" s="456"/>
      <c r="RKM755" s="456"/>
      <c r="RKN755" s="456"/>
      <c r="RKO755" s="456"/>
      <c r="RKP755" s="456"/>
      <c r="RKQ755" s="456"/>
      <c r="RKR755" s="456"/>
      <c r="RKS755" s="456"/>
      <c r="RKT755" s="456"/>
      <c r="RKU755" s="456"/>
      <c r="RKV755" s="456"/>
      <c r="RKW755" s="456"/>
      <c r="RKX755" s="456"/>
      <c r="RKY755" s="456"/>
      <c r="RKZ755" s="456"/>
      <c r="RLA755" s="456"/>
      <c r="RLB755" s="456"/>
      <c r="RLC755" s="456"/>
      <c r="RLD755" s="456"/>
      <c r="RLE755" s="456"/>
      <c r="RLF755" s="456"/>
      <c r="RLG755" s="456"/>
      <c r="RLH755" s="456"/>
      <c r="RLI755" s="456"/>
      <c r="RLJ755" s="456"/>
      <c r="RLK755" s="456"/>
      <c r="RLL755" s="456"/>
      <c r="RLM755" s="456"/>
      <c r="RLN755" s="456"/>
      <c r="RLO755" s="456"/>
      <c r="RLP755" s="456"/>
      <c r="RLQ755" s="456"/>
      <c r="RLR755" s="456"/>
      <c r="RLS755" s="456"/>
      <c r="RLT755" s="456"/>
      <c r="RLU755" s="456"/>
      <c r="RLV755" s="456"/>
      <c r="RLW755" s="456"/>
      <c r="RLX755" s="456"/>
      <c r="RLY755" s="456"/>
      <c r="RLZ755" s="456"/>
      <c r="RMA755" s="456"/>
      <c r="RMB755" s="456"/>
      <c r="RMC755" s="456"/>
      <c r="RMD755" s="456"/>
      <c r="RME755" s="456"/>
      <c r="RMF755" s="456"/>
      <c r="RMG755" s="456"/>
      <c r="RMH755" s="456"/>
      <c r="RMI755" s="456"/>
      <c r="RMJ755" s="456"/>
      <c r="RMK755" s="456"/>
      <c r="RML755" s="456"/>
      <c r="RMM755" s="456"/>
      <c r="RMN755" s="456"/>
      <c r="RMO755" s="456"/>
      <c r="RMP755" s="456"/>
      <c r="RMQ755" s="456"/>
      <c r="RMR755" s="456"/>
      <c r="RMS755" s="456"/>
      <c r="RMT755" s="456"/>
      <c r="RMU755" s="456"/>
      <c r="RMV755" s="456"/>
      <c r="RMW755" s="456"/>
      <c r="RMX755" s="456"/>
      <c r="RMY755" s="456"/>
      <c r="RMZ755" s="456"/>
      <c r="RNA755" s="456"/>
      <c r="RNB755" s="456"/>
      <c r="RNC755" s="456"/>
      <c r="RND755" s="456"/>
      <c r="RNE755" s="456"/>
      <c r="RNF755" s="456"/>
      <c r="RNG755" s="456"/>
      <c r="RNH755" s="456"/>
      <c r="RNI755" s="456"/>
      <c r="RNJ755" s="456"/>
      <c r="RNK755" s="456"/>
      <c r="RNL755" s="456"/>
      <c r="RNM755" s="456"/>
      <c r="RNN755" s="456"/>
      <c r="RNO755" s="456"/>
      <c r="RNP755" s="456"/>
      <c r="RNQ755" s="456"/>
      <c r="RNR755" s="456"/>
      <c r="RNS755" s="456"/>
      <c r="RNT755" s="456"/>
      <c r="RNU755" s="456"/>
      <c r="RNV755" s="456"/>
      <c r="RNW755" s="456"/>
      <c r="RNX755" s="456"/>
      <c r="RNY755" s="456"/>
      <c r="RNZ755" s="456"/>
      <c r="ROA755" s="456"/>
      <c r="ROB755" s="456"/>
      <c r="ROC755" s="456"/>
      <c r="ROD755" s="456"/>
      <c r="ROE755" s="456"/>
      <c r="ROF755" s="456"/>
      <c r="ROG755" s="456"/>
      <c r="ROH755" s="456"/>
      <c r="ROI755" s="456"/>
      <c r="ROJ755" s="456"/>
      <c r="ROK755" s="456"/>
      <c r="ROL755" s="456"/>
      <c r="ROM755" s="456"/>
      <c r="RON755" s="456"/>
      <c r="ROO755" s="456"/>
      <c r="ROP755" s="456"/>
      <c r="ROQ755" s="456"/>
      <c r="ROR755" s="456"/>
      <c r="ROS755" s="456"/>
      <c r="ROT755" s="456"/>
      <c r="ROU755" s="456"/>
      <c r="ROV755" s="456"/>
      <c r="ROW755" s="456"/>
      <c r="ROX755" s="456"/>
      <c r="ROY755" s="456"/>
      <c r="ROZ755" s="456"/>
      <c r="RPA755" s="456"/>
      <c r="RPB755" s="456"/>
      <c r="RPC755" s="456"/>
      <c r="RPD755" s="456"/>
      <c r="RPE755" s="456"/>
      <c r="RPF755" s="456"/>
      <c r="RPG755" s="456"/>
      <c r="RPH755" s="456"/>
      <c r="RPI755" s="456"/>
      <c r="RPJ755" s="456"/>
      <c r="RPK755" s="456"/>
      <c r="RPL755" s="456"/>
      <c r="RPM755" s="456"/>
      <c r="RPN755" s="456"/>
      <c r="RPO755" s="456"/>
      <c r="RPP755" s="456"/>
      <c r="RPQ755" s="456"/>
      <c r="RPR755" s="456"/>
      <c r="RPS755" s="456"/>
      <c r="RPT755" s="456"/>
      <c r="RPU755" s="456"/>
      <c r="RPV755" s="456"/>
      <c r="RPW755" s="456"/>
      <c r="RPX755" s="456"/>
      <c r="RPY755" s="456"/>
      <c r="RPZ755" s="456"/>
      <c r="RQA755" s="456"/>
      <c r="RQB755" s="456"/>
      <c r="RQC755" s="456"/>
      <c r="RQD755" s="456"/>
      <c r="RQE755" s="456"/>
      <c r="RQF755" s="456"/>
      <c r="RQG755" s="456"/>
      <c r="RQH755" s="456"/>
      <c r="RQI755" s="456"/>
      <c r="RQJ755" s="456"/>
      <c r="RQK755" s="456"/>
      <c r="RQL755" s="456"/>
      <c r="RQM755" s="456"/>
      <c r="RQN755" s="456"/>
      <c r="RQO755" s="456"/>
      <c r="RQP755" s="456"/>
      <c r="RQQ755" s="456"/>
      <c r="RQR755" s="456"/>
      <c r="RQS755" s="456"/>
      <c r="RQT755" s="456"/>
      <c r="RQU755" s="456"/>
      <c r="RQV755" s="456"/>
      <c r="RQW755" s="456"/>
      <c r="RQX755" s="456"/>
      <c r="RQY755" s="456"/>
      <c r="RQZ755" s="456"/>
      <c r="RRA755" s="456"/>
      <c r="RRB755" s="456"/>
      <c r="RRC755" s="456"/>
      <c r="RRD755" s="456"/>
      <c r="RRE755" s="456"/>
      <c r="RRF755" s="456"/>
      <c r="RRG755" s="456"/>
      <c r="RRH755" s="456"/>
      <c r="RRI755" s="456"/>
      <c r="RRJ755" s="456"/>
      <c r="RRK755" s="456"/>
      <c r="RRL755" s="456"/>
      <c r="RRM755" s="456"/>
      <c r="RRN755" s="456"/>
      <c r="RRO755" s="456"/>
      <c r="RRP755" s="456"/>
      <c r="RRQ755" s="456"/>
      <c r="RRR755" s="456"/>
      <c r="RRS755" s="456"/>
      <c r="RRT755" s="456"/>
      <c r="RRU755" s="456"/>
      <c r="RRV755" s="456"/>
      <c r="RRW755" s="456"/>
      <c r="RRX755" s="456"/>
      <c r="RRY755" s="456"/>
      <c r="RRZ755" s="456"/>
      <c r="RSA755" s="456"/>
      <c r="RSB755" s="456"/>
      <c r="RSC755" s="456"/>
      <c r="RSD755" s="456"/>
      <c r="RSE755" s="456"/>
      <c r="RSF755" s="456"/>
      <c r="RSG755" s="456"/>
      <c r="RSH755" s="456"/>
      <c r="RSI755" s="456"/>
      <c r="RSJ755" s="456"/>
      <c r="RSK755" s="456"/>
      <c r="RSL755" s="456"/>
      <c r="RSM755" s="456"/>
      <c r="RSN755" s="456"/>
      <c r="RSO755" s="456"/>
      <c r="RSP755" s="456"/>
      <c r="RSQ755" s="456"/>
      <c r="RSR755" s="456"/>
      <c r="RSS755" s="456"/>
      <c r="RST755" s="456"/>
      <c r="RSU755" s="456"/>
      <c r="RSV755" s="456"/>
      <c r="RSW755" s="456"/>
      <c r="RSX755" s="456"/>
      <c r="RSY755" s="456"/>
      <c r="RSZ755" s="456"/>
      <c r="RTA755" s="456"/>
      <c r="RTB755" s="456"/>
      <c r="RTC755" s="456"/>
      <c r="RTD755" s="456"/>
      <c r="RTE755" s="456"/>
      <c r="RTF755" s="456"/>
      <c r="RTG755" s="456"/>
      <c r="RTH755" s="456"/>
      <c r="RTI755" s="456"/>
      <c r="RTJ755" s="456"/>
      <c r="RTK755" s="456"/>
      <c r="RTL755" s="456"/>
      <c r="RTM755" s="456"/>
      <c r="RTN755" s="456"/>
      <c r="RTO755" s="456"/>
      <c r="RTP755" s="456"/>
      <c r="RTQ755" s="456"/>
      <c r="RTR755" s="456"/>
      <c r="RTS755" s="456"/>
      <c r="RTT755" s="456"/>
      <c r="RTU755" s="456"/>
      <c r="RTV755" s="456"/>
      <c r="RTW755" s="456"/>
      <c r="RTX755" s="456"/>
      <c r="RTY755" s="456"/>
      <c r="RTZ755" s="456"/>
      <c r="RUA755" s="456"/>
      <c r="RUB755" s="456"/>
      <c r="RUC755" s="456"/>
      <c r="RUD755" s="456"/>
      <c r="RUE755" s="456"/>
      <c r="RUF755" s="456"/>
      <c r="RUG755" s="456"/>
      <c r="RUH755" s="456"/>
      <c r="RUI755" s="456"/>
      <c r="RUJ755" s="456"/>
      <c r="RUK755" s="456"/>
      <c r="RUL755" s="456"/>
      <c r="RUM755" s="456"/>
      <c r="RUN755" s="456"/>
      <c r="RUO755" s="456"/>
      <c r="RUP755" s="456"/>
      <c r="RUQ755" s="456"/>
      <c r="RUR755" s="456"/>
      <c r="RUS755" s="456"/>
      <c r="RUT755" s="456"/>
      <c r="RUU755" s="456"/>
      <c r="RUV755" s="456"/>
      <c r="RUW755" s="456"/>
      <c r="RUX755" s="456"/>
      <c r="RUY755" s="456"/>
      <c r="RUZ755" s="456"/>
      <c r="RVA755" s="456"/>
      <c r="RVB755" s="456"/>
      <c r="RVC755" s="456"/>
      <c r="RVD755" s="456"/>
      <c r="RVE755" s="456"/>
      <c r="RVF755" s="456"/>
      <c r="RVG755" s="456"/>
      <c r="RVH755" s="456"/>
      <c r="RVI755" s="456"/>
      <c r="RVJ755" s="456"/>
      <c r="RVK755" s="456"/>
      <c r="RVL755" s="456"/>
      <c r="RVM755" s="456"/>
      <c r="RVN755" s="456"/>
      <c r="RVO755" s="456"/>
      <c r="RVP755" s="456"/>
      <c r="RVQ755" s="456"/>
      <c r="RVR755" s="456"/>
      <c r="RVS755" s="456"/>
      <c r="RVT755" s="456"/>
      <c r="RVU755" s="456"/>
      <c r="RVV755" s="456"/>
      <c r="RVW755" s="456"/>
      <c r="RVX755" s="456"/>
      <c r="RVY755" s="456"/>
      <c r="RVZ755" s="456"/>
      <c r="RWA755" s="456"/>
      <c r="RWB755" s="456"/>
      <c r="RWC755" s="456"/>
      <c r="RWD755" s="456"/>
      <c r="RWE755" s="456"/>
      <c r="RWF755" s="456"/>
      <c r="RWG755" s="456"/>
      <c r="RWH755" s="456"/>
      <c r="RWI755" s="456"/>
      <c r="RWJ755" s="456"/>
      <c r="RWK755" s="456"/>
      <c r="RWL755" s="456"/>
      <c r="RWM755" s="456"/>
      <c r="RWN755" s="456"/>
      <c r="RWO755" s="456"/>
      <c r="RWP755" s="456"/>
      <c r="RWQ755" s="456"/>
      <c r="RWR755" s="456"/>
      <c r="RWS755" s="456"/>
      <c r="RWT755" s="456"/>
      <c r="RWU755" s="456"/>
      <c r="RWV755" s="456"/>
      <c r="RWW755" s="456"/>
      <c r="RWX755" s="456"/>
      <c r="RWY755" s="456"/>
      <c r="RWZ755" s="456"/>
      <c r="RXA755" s="456"/>
      <c r="RXB755" s="456"/>
      <c r="RXC755" s="456"/>
      <c r="RXD755" s="456"/>
      <c r="RXE755" s="456"/>
      <c r="RXF755" s="456"/>
      <c r="RXG755" s="456"/>
      <c r="RXH755" s="456"/>
      <c r="RXI755" s="456"/>
      <c r="RXJ755" s="456"/>
      <c r="RXK755" s="456"/>
      <c r="RXL755" s="456"/>
      <c r="RXM755" s="456"/>
      <c r="RXN755" s="456"/>
      <c r="RXO755" s="456"/>
      <c r="RXP755" s="456"/>
      <c r="RXQ755" s="456"/>
      <c r="RXR755" s="456"/>
      <c r="RXS755" s="456"/>
      <c r="RXT755" s="456"/>
      <c r="RXU755" s="456"/>
      <c r="RXV755" s="456"/>
      <c r="RXW755" s="456"/>
      <c r="RXX755" s="456"/>
      <c r="RXY755" s="456"/>
      <c r="RXZ755" s="456"/>
      <c r="RYA755" s="456"/>
      <c r="RYB755" s="456"/>
      <c r="RYC755" s="456"/>
      <c r="RYD755" s="456"/>
      <c r="RYE755" s="456"/>
      <c r="RYF755" s="456"/>
      <c r="RYG755" s="456"/>
      <c r="RYH755" s="456"/>
      <c r="RYI755" s="456"/>
      <c r="RYJ755" s="456"/>
      <c r="RYK755" s="456"/>
      <c r="RYL755" s="456"/>
      <c r="RYM755" s="456"/>
      <c r="RYN755" s="456"/>
      <c r="RYO755" s="456"/>
      <c r="RYP755" s="456"/>
      <c r="RYQ755" s="456"/>
      <c r="RYR755" s="456"/>
      <c r="RYS755" s="456"/>
      <c r="RYT755" s="456"/>
      <c r="RYU755" s="456"/>
      <c r="RYV755" s="456"/>
      <c r="RYW755" s="456"/>
      <c r="RYX755" s="456"/>
      <c r="RYY755" s="456"/>
      <c r="RYZ755" s="456"/>
      <c r="RZA755" s="456"/>
      <c r="RZB755" s="456"/>
      <c r="RZC755" s="456"/>
      <c r="RZD755" s="456"/>
      <c r="RZE755" s="456"/>
      <c r="RZF755" s="456"/>
      <c r="RZG755" s="456"/>
      <c r="RZH755" s="456"/>
      <c r="RZI755" s="456"/>
      <c r="RZJ755" s="456"/>
      <c r="RZK755" s="456"/>
      <c r="RZL755" s="456"/>
      <c r="RZM755" s="456"/>
      <c r="RZN755" s="456"/>
      <c r="RZO755" s="456"/>
      <c r="RZP755" s="456"/>
      <c r="RZQ755" s="456"/>
      <c r="RZR755" s="456"/>
      <c r="RZS755" s="456"/>
      <c r="RZT755" s="456"/>
      <c r="RZU755" s="456"/>
      <c r="RZV755" s="456"/>
      <c r="RZW755" s="456"/>
      <c r="RZX755" s="456"/>
      <c r="RZY755" s="456"/>
      <c r="RZZ755" s="456"/>
      <c r="SAA755" s="456"/>
      <c r="SAB755" s="456"/>
      <c r="SAC755" s="456"/>
      <c r="SAD755" s="456"/>
      <c r="SAE755" s="456"/>
      <c r="SAF755" s="456"/>
      <c r="SAG755" s="456"/>
      <c r="SAH755" s="456"/>
      <c r="SAI755" s="456"/>
      <c r="SAJ755" s="456"/>
      <c r="SAK755" s="456"/>
      <c r="SAL755" s="456"/>
      <c r="SAM755" s="456"/>
      <c r="SAN755" s="456"/>
      <c r="SAO755" s="456"/>
      <c r="SAP755" s="456"/>
      <c r="SAQ755" s="456"/>
      <c r="SAR755" s="456"/>
      <c r="SAS755" s="456"/>
      <c r="SAT755" s="456"/>
      <c r="SAU755" s="456"/>
      <c r="SAV755" s="456"/>
      <c r="SAW755" s="456"/>
      <c r="SAX755" s="456"/>
      <c r="SAY755" s="456"/>
      <c r="SAZ755" s="456"/>
      <c r="SBA755" s="456"/>
      <c r="SBB755" s="456"/>
      <c r="SBC755" s="456"/>
      <c r="SBD755" s="456"/>
      <c r="SBE755" s="456"/>
      <c r="SBF755" s="456"/>
      <c r="SBG755" s="456"/>
      <c r="SBH755" s="456"/>
      <c r="SBI755" s="456"/>
      <c r="SBJ755" s="456"/>
      <c r="SBK755" s="456"/>
      <c r="SBL755" s="456"/>
      <c r="SBM755" s="456"/>
      <c r="SBN755" s="456"/>
      <c r="SBO755" s="456"/>
      <c r="SBP755" s="456"/>
      <c r="SBQ755" s="456"/>
      <c r="SBR755" s="456"/>
      <c r="SBS755" s="456"/>
      <c r="SBT755" s="456"/>
      <c r="SBU755" s="456"/>
      <c r="SBV755" s="456"/>
      <c r="SBW755" s="456"/>
      <c r="SBX755" s="456"/>
      <c r="SBY755" s="456"/>
      <c r="SBZ755" s="456"/>
      <c r="SCA755" s="456"/>
      <c r="SCB755" s="456"/>
      <c r="SCC755" s="456"/>
      <c r="SCD755" s="456"/>
      <c r="SCE755" s="456"/>
      <c r="SCF755" s="456"/>
      <c r="SCG755" s="456"/>
      <c r="SCH755" s="456"/>
      <c r="SCI755" s="456"/>
      <c r="SCJ755" s="456"/>
      <c r="SCK755" s="456"/>
      <c r="SCL755" s="456"/>
      <c r="SCM755" s="456"/>
      <c r="SCN755" s="456"/>
      <c r="SCO755" s="456"/>
      <c r="SCP755" s="456"/>
      <c r="SCQ755" s="456"/>
      <c r="SCR755" s="456"/>
      <c r="SCS755" s="456"/>
      <c r="SCT755" s="456"/>
      <c r="SCU755" s="456"/>
      <c r="SCV755" s="456"/>
      <c r="SCW755" s="456"/>
      <c r="SCX755" s="456"/>
      <c r="SCY755" s="456"/>
      <c r="SCZ755" s="456"/>
      <c r="SDA755" s="456"/>
      <c r="SDB755" s="456"/>
      <c r="SDC755" s="456"/>
      <c r="SDD755" s="456"/>
      <c r="SDE755" s="456"/>
      <c r="SDF755" s="456"/>
      <c r="SDG755" s="456"/>
      <c r="SDH755" s="456"/>
      <c r="SDI755" s="456"/>
      <c r="SDJ755" s="456"/>
      <c r="SDK755" s="456"/>
      <c r="SDL755" s="456"/>
      <c r="SDM755" s="456"/>
      <c r="SDN755" s="456"/>
      <c r="SDO755" s="456"/>
      <c r="SDP755" s="456"/>
      <c r="SDQ755" s="456"/>
      <c r="SDR755" s="456"/>
      <c r="SDS755" s="456"/>
      <c r="SDT755" s="456"/>
      <c r="SDU755" s="456"/>
      <c r="SDV755" s="456"/>
      <c r="SDW755" s="456"/>
      <c r="SDX755" s="456"/>
      <c r="SDY755" s="456"/>
      <c r="SDZ755" s="456"/>
      <c r="SEA755" s="456"/>
      <c r="SEB755" s="456"/>
      <c r="SEC755" s="456"/>
      <c r="SED755" s="456"/>
      <c r="SEE755" s="456"/>
      <c r="SEF755" s="456"/>
      <c r="SEG755" s="456"/>
      <c r="SEH755" s="456"/>
      <c r="SEI755" s="456"/>
      <c r="SEJ755" s="456"/>
      <c r="SEK755" s="456"/>
      <c r="SEL755" s="456"/>
      <c r="SEM755" s="456"/>
      <c r="SEN755" s="456"/>
      <c r="SEO755" s="456"/>
      <c r="SEP755" s="456"/>
      <c r="SEQ755" s="456"/>
      <c r="SER755" s="456"/>
      <c r="SES755" s="456"/>
      <c r="SET755" s="456"/>
      <c r="SEU755" s="456"/>
      <c r="SEV755" s="456"/>
      <c r="SEW755" s="456"/>
      <c r="SEX755" s="456"/>
      <c r="SEY755" s="456"/>
      <c r="SEZ755" s="456"/>
      <c r="SFA755" s="456"/>
      <c r="SFB755" s="456"/>
      <c r="SFC755" s="456"/>
      <c r="SFD755" s="456"/>
      <c r="SFE755" s="456"/>
      <c r="SFF755" s="456"/>
      <c r="SFG755" s="456"/>
      <c r="SFH755" s="456"/>
      <c r="SFI755" s="456"/>
      <c r="SFJ755" s="456"/>
      <c r="SFK755" s="456"/>
      <c r="SFL755" s="456"/>
      <c r="SFM755" s="456"/>
      <c r="SFN755" s="456"/>
      <c r="SFO755" s="456"/>
      <c r="SFP755" s="456"/>
      <c r="SFQ755" s="456"/>
      <c r="SFR755" s="456"/>
      <c r="SFS755" s="456"/>
      <c r="SFT755" s="456"/>
      <c r="SFU755" s="456"/>
      <c r="SFV755" s="456"/>
      <c r="SFW755" s="456"/>
      <c r="SFX755" s="456"/>
      <c r="SFY755" s="456"/>
      <c r="SFZ755" s="456"/>
      <c r="SGA755" s="456"/>
      <c r="SGB755" s="456"/>
      <c r="SGC755" s="456"/>
      <c r="SGD755" s="456"/>
      <c r="SGE755" s="456"/>
      <c r="SGF755" s="456"/>
      <c r="SGG755" s="456"/>
      <c r="SGH755" s="456"/>
      <c r="SGI755" s="456"/>
      <c r="SGJ755" s="456"/>
      <c r="SGK755" s="456"/>
      <c r="SGL755" s="456"/>
      <c r="SGM755" s="456"/>
      <c r="SGN755" s="456"/>
      <c r="SGO755" s="456"/>
      <c r="SGP755" s="456"/>
      <c r="SGQ755" s="456"/>
      <c r="SGR755" s="456"/>
      <c r="SGS755" s="456"/>
      <c r="SGT755" s="456"/>
      <c r="SGU755" s="456"/>
      <c r="SGV755" s="456"/>
      <c r="SGW755" s="456"/>
      <c r="SGX755" s="456"/>
      <c r="SGY755" s="456"/>
      <c r="SGZ755" s="456"/>
      <c r="SHA755" s="456"/>
      <c r="SHB755" s="456"/>
      <c r="SHC755" s="456"/>
      <c r="SHD755" s="456"/>
      <c r="SHE755" s="456"/>
      <c r="SHF755" s="456"/>
      <c r="SHG755" s="456"/>
      <c r="SHH755" s="456"/>
      <c r="SHI755" s="456"/>
      <c r="SHJ755" s="456"/>
      <c r="SHK755" s="456"/>
      <c r="SHL755" s="456"/>
      <c r="SHM755" s="456"/>
      <c r="SHN755" s="456"/>
      <c r="SHO755" s="456"/>
      <c r="SHP755" s="456"/>
      <c r="SHQ755" s="456"/>
      <c r="SHR755" s="456"/>
      <c r="SHS755" s="456"/>
      <c r="SHT755" s="456"/>
      <c r="SHU755" s="456"/>
      <c r="SHV755" s="456"/>
      <c r="SHW755" s="456"/>
      <c r="SHX755" s="456"/>
      <c r="SHY755" s="456"/>
      <c r="SHZ755" s="456"/>
      <c r="SIA755" s="456"/>
      <c r="SIB755" s="456"/>
      <c r="SIC755" s="456"/>
      <c r="SID755" s="456"/>
      <c r="SIE755" s="456"/>
      <c r="SIF755" s="456"/>
      <c r="SIG755" s="456"/>
      <c r="SIH755" s="456"/>
      <c r="SII755" s="456"/>
      <c r="SIJ755" s="456"/>
      <c r="SIK755" s="456"/>
      <c r="SIL755" s="456"/>
      <c r="SIM755" s="456"/>
      <c r="SIN755" s="456"/>
      <c r="SIO755" s="456"/>
      <c r="SIP755" s="456"/>
      <c r="SIQ755" s="456"/>
      <c r="SIR755" s="456"/>
      <c r="SIS755" s="456"/>
      <c r="SIT755" s="456"/>
      <c r="SIU755" s="456"/>
      <c r="SIV755" s="456"/>
      <c r="SIW755" s="456"/>
      <c r="SIX755" s="456"/>
      <c r="SIY755" s="456"/>
      <c r="SIZ755" s="456"/>
      <c r="SJA755" s="456"/>
      <c r="SJB755" s="456"/>
      <c r="SJC755" s="456"/>
      <c r="SJD755" s="456"/>
      <c r="SJE755" s="456"/>
      <c r="SJF755" s="456"/>
      <c r="SJG755" s="456"/>
      <c r="SJH755" s="456"/>
      <c r="SJI755" s="456"/>
      <c r="SJJ755" s="456"/>
      <c r="SJK755" s="456"/>
      <c r="SJL755" s="456"/>
      <c r="SJM755" s="456"/>
      <c r="SJN755" s="456"/>
      <c r="SJO755" s="456"/>
      <c r="SJP755" s="456"/>
      <c r="SJQ755" s="456"/>
      <c r="SJR755" s="456"/>
      <c r="SJS755" s="456"/>
      <c r="SJT755" s="456"/>
      <c r="SJU755" s="456"/>
      <c r="SJV755" s="456"/>
      <c r="SJW755" s="456"/>
      <c r="SJX755" s="456"/>
      <c r="SJY755" s="456"/>
      <c r="SJZ755" s="456"/>
      <c r="SKA755" s="456"/>
      <c r="SKB755" s="456"/>
      <c r="SKC755" s="456"/>
      <c r="SKD755" s="456"/>
      <c r="SKE755" s="456"/>
      <c r="SKF755" s="456"/>
      <c r="SKG755" s="456"/>
      <c r="SKH755" s="456"/>
      <c r="SKI755" s="456"/>
      <c r="SKJ755" s="456"/>
      <c r="SKK755" s="456"/>
      <c r="SKL755" s="456"/>
      <c r="SKM755" s="456"/>
      <c r="SKN755" s="456"/>
      <c r="SKO755" s="456"/>
      <c r="SKP755" s="456"/>
      <c r="SKQ755" s="456"/>
      <c r="SKR755" s="456"/>
      <c r="SKS755" s="456"/>
      <c r="SKT755" s="456"/>
      <c r="SKU755" s="456"/>
      <c r="SKV755" s="456"/>
      <c r="SKW755" s="456"/>
      <c r="SKX755" s="456"/>
      <c r="SKY755" s="456"/>
      <c r="SKZ755" s="456"/>
      <c r="SLA755" s="456"/>
      <c r="SLB755" s="456"/>
      <c r="SLC755" s="456"/>
      <c r="SLD755" s="456"/>
      <c r="SLE755" s="456"/>
      <c r="SLF755" s="456"/>
      <c r="SLG755" s="456"/>
      <c r="SLH755" s="456"/>
      <c r="SLI755" s="456"/>
      <c r="SLJ755" s="456"/>
      <c r="SLK755" s="456"/>
      <c r="SLL755" s="456"/>
      <c r="SLM755" s="456"/>
      <c r="SLN755" s="456"/>
      <c r="SLO755" s="456"/>
      <c r="SLP755" s="456"/>
      <c r="SLQ755" s="456"/>
      <c r="SLR755" s="456"/>
      <c r="SLS755" s="456"/>
      <c r="SLT755" s="456"/>
      <c r="SLU755" s="456"/>
      <c r="SLV755" s="456"/>
      <c r="SLW755" s="456"/>
      <c r="SLX755" s="456"/>
      <c r="SLY755" s="456"/>
      <c r="SLZ755" s="456"/>
      <c r="SMA755" s="456"/>
      <c r="SMB755" s="456"/>
      <c r="SMC755" s="456"/>
      <c r="SMD755" s="456"/>
      <c r="SME755" s="456"/>
      <c r="SMF755" s="456"/>
      <c r="SMG755" s="456"/>
      <c r="SMH755" s="456"/>
      <c r="SMI755" s="456"/>
      <c r="SMJ755" s="456"/>
      <c r="SMK755" s="456"/>
      <c r="SML755" s="456"/>
      <c r="SMM755" s="456"/>
      <c r="SMN755" s="456"/>
      <c r="SMO755" s="456"/>
      <c r="SMP755" s="456"/>
      <c r="SMQ755" s="456"/>
      <c r="SMR755" s="456"/>
      <c r="SMS755" s="456"/>
      <c r="SMT755" s="456"/>
      <c r="SMU755" s="456"/>
      <c r="SMV755" s="456"/>
      <c r="SMW755" s="456"/>
      <c r="SMX755" s="456"/>
      <c r="SMY755" s="456"/>
      <c r="SMZ755" s="456"/>
      <c r="SNA755" s="456"/>
      <c r="SNB755" s="456"/>
      <c r="SNC755" s="456"/>
      <c r="SND755" s="456"/>
      <c r="SNE755" s="456"/>
      <c r="SNF755" s="456"/>
      <c r="SNG755" s="456"/>
      <c r="SNH755" s="456"/>
      <c r="SNI755" s="456"/>
      <c r="SNJ755" s="456"/>
      <c r="SNK755" s="456"/>
      <c r="SNL755" s="456"/>
      <c r="SNM755" s="456"/>
      <c r="SNN755" s="456"/>
      <c r="SNO755" s="456"/>
      <c r="SNP755" s="456"/>
      <c r="SNQ755" s="456"/>
      <c r="SNR755" s="456"/>
      <c r="SNS755" s="456"/>
      <c r="SNT755" s="456"/>
      <c r="SNU755" s="456"/>
      <c r="SNV755" s="456"/>
      <c r="SNW755" s="456"/>
      <c r="SNX755" s="456"/>
      <c r="SNY755" s="456"/>
      <c r="SNZ755" s="456"/>
      <c r="SOA755" s="456"/>
      <c r="SOB755" s="456"/>
      <c r="SOC755" s="456"/>
      <c r="SOD755" s="456"/>
      <c r="SOE755" s="456"/>
      <c r="SOF755" s="456"/>
      <c r="SOG755" s="456"/>
      <c r="SOH755" s="456"/>
      <c r="SOI755" s="456"/>
      <c r="SOJ755" s="456"/>
      <c r="SOK755" s="456"/>
      <c r="SOL755" s="456"/>
      <c r="SOM755" s="456"/>
      <c r="SON755" s="456"/>
      <c r="SOO755" s="456"/>
      <c r="SOP755" s="456"/>
      <c r="SOQ755" s="456"/>
      <c r="SOR755" s="456"/>
      <c r="SOS755" s="456"/>
      <c r="SOT755" s="456"/>
      <c r="SOU755" s="456"/>
      <c r="SOV755" s="456"/>
      <c r="SOW755" s="456"/>
      <c r="SOX755" s="456"/>
      <c r="SOY755" s="456"/>
      <c r="SOZ755" s="456"/>
      <c r="SPA755" s="456"/>
      <c r="SPB755" s="456"/>
      <c r="SPC755" s="456"/>
      <c r="SPD755" s="456"/>
      <c r="SPE755" s="456"/>
      <c r="SPF755" s="456"/>
      <c r="SPG755" s="456"/>
      <c r="SPH755" s="456"/>
      <c r="SPI755" s="456"/>
      <c r="SPJ755" s="456"/>
      <c r="SPK755" s="456"/>
      <c r="SPL755" s="456"/>
      <c r="SPM755" s="456"/>
      <c r="SPN755" s="456"/>
      <c r="SPO755" s="456"/>
      <c r="SPP755" s="456"/>
      <c r="SPQ755" s="456"/>
      <c r="SPR755" s="456"/>
      <c r="SPS755" s="456"/>
      <c r="SPT755" s="456"/>
      <c r="SPU755" s="456"/>
      <c r="SPV755" s="456"/>
      <c r="SPW755" s="456"/>
      <c r="SPX755" s="456"/>
      <c r="SPY755" s="456"/>
      <c r="SPZ755" s="456"/>
      <c r="SQA755" s="456"/>
      <c r="SQB755" s="456"/>
      <c r="SQC755" s="456"/>
      <c r="SQD755" s="456"/>
      <c r="SQE755" s="456"/>
      <c r="SQF755" s="456"/>
      <c r="SQG755" s="456"/>
      <c r="SQH755" s="456"/>
      <c r="SQI755" s="456"/>
      <c r="SQJ755" s="456"/>
      <c r="SQK755" s="456"/>
      <c r="SQL755" s="456"/>
      <c r="SQM755" s="456"/>
      <c r="SQN755" s="456"/>
      <c r="SQO755" s="456"/>
      <c r="SQP755" s="456"/>
      <c r="SQQ755" s="456"/>
      <c r="SQR755" s="456"/>
      <c r="SQS755" s="456"/>
      <c r="SQT755" s="456"/>
      <c r="SQU755" s="456"/>
      <c r="SQV755" s="456"/>
      <c r="SQW755" s="456"/>
      <c r="SQX755" s="456"/>
      <c r="SQY755" s="456"/>
      <c r="SQZ755" s="456"/>
      <c r="SRA755" s="456"/>
      <c r="SRB755" s="456"/>
      <c r="SRC755" s="456"/>
      <c r="SRD755" s="456"/>
      <c r="SRE755" s="456"/>
      <c r="SRF755" s="456"/>
      <c r="SRG755" s="456"/>
      <c r="SRH755" s="456"/>
      <c r="SRI755" s="456"/>
      <c r="SRJ755" s="456"/>
      <c r="SRK755" s="456"/>
      <c r="SRL755" s="456"/>
      <c r="SRM755" s="456"/>
      <c r="SRN755" s="456"/>
      <c r="SRO755" s="456"/>
      <c r="SRP755" s="456"/>
      <c r="SRQ755" s="456"/>
      <c r="SRR755" s="456"/>
      <c r="SRS755" s="456"/>
      <c r="SRT755" s="456"/>
      <c r="SRU755" s="456"/>
      <c r="SRV755" s="456"/>
      <c r="SRW755" s="456"/>
      <c r="SRX755" s="456"/>
      <c r="SRY755" s="456"/>
      <c r="SRZ755" s="456"/>
      <c r="SSA755" s="456"/>
      <c r="SSB755" s="456"/>
      <c r="SSC755" s="456"/>
      <c r="SSD755" s="456"/>
      <c r="SSE755" s="456"/>
      <c r="SSF755" s="456"/>
      <c r="SSG755" s="456"/>
      <c r="SSH755" s="456"/>
      <c r="SSI755" s="456"/>
      <c r="SSJ755" s="456"/>
      <c r="SSK755" s="456"/>
      <c r="SSL755" s="456"/>
      <c r="SSM755" s="456"/>
      <c r="SSN755" s="456"/>
      <c r="SSO755" s="456"/>
      <c r="SSP755" s="456"/>
      <c r="SSQ755" s="456"/>
      <c r="SSR755" s="456"/>
      <c r="SSS755" s="456"/>
      <c r="SST755" s="456"/>
      <c r="SSU755" s="456"/>
      <c r="SSV755" s="456"/>
      <c r="SSW755" s="456"/>
      <c r="SSX755" s="456"/>
      <c r="SSY755" s="456"/>
      <c r="SSZ755" s="456"/>
      <c r="STA755" s="456"/>
      <c r="STB755" s="456"/>
      <c r="STC755" s="456"/>
      <c r="STD755" s="456"/>
      <c r="STE755" s="456"/>
      <c r="STF755" s="456"/>
      <c r="STG755" s="456"/>
      <c r="STH755" s="456"/>
      <c r="STI755" s="456"/>
      <c r="STJ755" s="456"/>
      <c r="STK755" s="456"/>
      <c r="STL755" s="456"/>
      <c r="STM755" s="456"/>
      <c r="STN755" s="456"/>
      <c r="STO755" s="456"/>
      <c r="STP755" s="456"/>
      <c r="STQ755" s="456"/>
      <c r="STR755" s="456"/>
      <c r="STS755" s="456"/>
      <c r="STT755" s="456"/>
      <c r="STU755" s="456"/>
      <c r="STV755" s="456"/>
      <c r="STW755" s="456"/>
      <c r="STX755" s="456"/>
      <c r="STY755" s="456"/>
      <c r="STZ755" s="456"/>
      <c r="SUA755" s="456"/>
      <c r="SUB755" s="456"/>
      <c r="SUC755" s="456"/>
      <c r="SUD755" s="456"/>
      <c r="SUE755" s="456"/>
      <c r="SUF755" s="456"/>
      <c r="SUG755" s="456"/>
      <c r="SUH755" s="456"/>
      <c r="SUI755" s="456"/>
      <c r="SUJ755" s="456"/>
      <c r="SUK755" s="456"/>
      <c r="SUL755" s="456"/>
      <c r="SUM755" s="456"/>
      <c r="SUN755" s="456"/>
      <c r="SUO755" s="456"/>
      <c r="SUP755" s="456"/>
      <c r="SUQ755" s="456"/>
      <c r="SUR755" s="456"/>
      <c r="SUS755" s="456"/>
      <c r="SUT755" s="456"/>
      <c r="SUU755" s="456"/>
      <c r="SUV755" s="456"/>
      <c r="SUW755" s="456"/>
      <c r="SUX755" s="456"/>
      <c r="SUY755" s="456"/>
      <c r="SUZ755" s="456"/>
      <c r="SVA755" s="456"/>
      <c r="SVB755" s="456"/>
      <c r="SVC755" s="456"/>
      <c r="SVD755" s="456"/>
      <c r="SVE755" s="456"/>
      <c r="SVF755" s="456"/>
      <c r="SVG755" s="456"/>
      <c r="SVH755" s="456"/>
      <c r="SVI755" s="456"/>
      <c r="SVJ755" s="456"/>
      <c r="SVK755" s="456"/>
      <c r="SVL755" s="456"/>
      <c r="SVM755" s="456"/>
      <c r="SVN755" s="456"/>
      <c r="SVO755" s="456"/>
      <c r="SVP755" s="456"/>
      <c r="SVQ755" s="456"/>
      <c r="SVR755" s="456"/>
      <c r="SVS755" s="456"/>
      <c r="SVT755" s="456"/>
      <c r="SVU755" s="456"/>
      <c r="SVV755" s="456"/>
      <c r="SVW755" s="456"/>
      <c r="SVX755" s="456"/>
      <c r="SVY755" s="456"/>
      <c r="SVZ755" s="456"/>
      <c r="SWA755" s="456"/>
      <c r="SWB755" s="456"/>
      <c r="SWC755" s="456"/>
      <c r="SWD755" s="456"/>
      <c r="SWE755" s="456"/>
      <c r="SWF755" s="456"/>
      <c r="SWG755" s="456"/>
      <c r="SWH755" s="456"/>
      <c r="SWI755" s="456"/>
      <c r="SWJ755" s="456"/>
      <c r="SWK755" s="456"/>
      <c r="SWL755" s="456"/>
      <c r="SWM755" s="456"/>
      <c r="SWN755" s="456"/>
      <c r="SWO755" s="456"/>
      <c r="SWP755" s="456"/>
      <c r="SWQ755" s="456"/>
      <c r="SWR755" s="456"/>
      <c r="SWS755" s="456"/>
      <c r="SWT755" s="456"/>
      <c r="SWU755" s="456"/>
      <c r="SWV755" s="456"/>
      <c r="SWW755" s="456"/>
      <c r="SWX755" s="456"/>
      <c r="SWY755" s="456"/>
      <c r="SWZ755" s="456"/>
      <c r="SXA755" s="456"/>
      <c r="SXB755" s="456"/>
      <c r="SXC755" s="456"/>
      <c r="SXD755" s="456"/>
      <c r="SXE755" s="456"/>
      <c r="SXF755" s="456"/>
      <c r="SXG755" s="456"/>
      <c r="SXH755" s="456"/>
      <c r="SXI755" s="456"/>
      <c r="SXJ755" s="456"/>
      <c r="SXK755" s="456"/>
      <c r="SXL755" s="456"/>
      <c r="SXM755" s="456"/>
      <c r="SXN755" s="456"/>
      <c r="SXO755" s="456"/>
      <c r="SXP755" s="456"/>
      <c r="SXQ755" s="456"/>
      <c r="SXR755" s="456"/>
      <c r="SXS755" s="456"/>
      <c r="SXT755" s="456"/>
      <c r="SXU755" s="456"/>
      <c r="SXV755" s="456"/>
      <c r="SXW755" s="456"/>
      <c r="SXX755" s="456"/>
      <c r="SXY755" s="456"/>
      <c r="SXZ755" s="456"/>
      <c r="SYA755" s="456"/>
      <c r="SYB755" s="456"/>
      <c r="SYC755" s="456"/>
      <c r="SYD755" s="456"/>
      <c r="SYE755" s="456"/>
      <c r="SYF755" s="456"/>
      <c r="SYG755" s="456"/>
      <c r="SYH755" s="456"/>
      <c r="SYI755" s="456"/>
      <c r="SYJ755" s="456"/>
      <c r="SYK755" s="456"/>
      <c r="SYL755" s="456"/>
      <c r="SYM755" s="456"/>
      <c r="SYN755" s="456"/>
      <c r="SYO755" s="456"/>
      <c r="SYP755" s="456"/>
      <c r="SYQ755" s="456"/>
      <c r="SYR755" s="456"/>
      <c r="SYS755" s="456"/>
      <c r="SYT755" s="456"/>
      <c r="SYU755" s="456"/>
      <c r="SYV755" s="456"/>
      <c r="SYW755" s="456"/>
      <c r="SYX755" s="456"/>
      <c r="SYY755" s="456"/>
      <c r="SYZ755" s="456"/>
      <c r="SZA755" s="456"/>
      <c r="SZB755" s="456"/>
      <c r="SZC755" s="456"/>
      <c r="SZD755" s="456"/>
      <c r="SZE755" s="456"/>
      <c r="SZF755" s="456"/>
      <c r="SZG755" s="456"/>
      <c r="SZH755" s="456"/>
      <c r="SZI755" s="456"/>
      <c r="SZJ755" s="456"/>
      <c r="SZK755" s="456"/>
      <c r="SZL755" s="456"/>
      <c r="SZM755" s="456"/>
      <c r="SZN755" s="456"/>
      <c r="SZO755" s="456"/>
      <c r="SZP755" s="456"/>
      <c r="SZQ755" s="456"/>
      <c r="SZR755" s="456"/>
      <c r="SZS755" s="456"/>
      <c r="SZT755" s="456"/>
      <c r="SZU755" s="456"/>
      <c r="SZV755" s="456"/>
      <c r="SZW755" s="456"/>
      <c r="SZX755" s="456"/>
      <c r="SZY755" s="456"/>
      <c r="SZZ755" s="456"/>
      <c r="TAA755" s="456"/>
      <c r="TAB755" s="456"/>
      <c r="TAC755" s="456"/>
      <c r="TAD755" s="456"/>
      <c r="TAE755" s="456"/>
      <c r="TAF755" s="456"/>
      <c r="TAG755" s="456"/>
      <c r="TAH755" s="456"/>
      <c r="TAI755" s="456"/>
      <c r="TAJ755" s="456"/>
      <c r="TAK755" s="456"/>
      <c r="TAL755" s="456"/>
      <c r="TAM755" s="456"/>
      <c r="TAN755" s="456"/>
      <c r="TAO755" s="456"/>
      <c r="TAP755" s="456"/>
      <c r="TAQ755" s="456"/>
      <c r="TAR755" s="456"/>
      <c r="TAS755" s="456"/>
      <c r="TAT755" s="456"/>
      <c r="TAU755" s="456"/>
      <c r="TAV755" s="456"/>
      <c r="TAW755" s="456"/>
      <c r="TAX755" s="456"/>
      <c r="TAY755" s="456"/>
      <c r="TAZ755" s="456"/>
      <c r="TBA755" s="456"/>
      <c r="TBB755" s="456"/>
      <c r="TBC755" s="456"/>
      <c r="TBD755" s="456"/>
      <c r="TBE755" s="456"/>
      <c r="TBF755" s="456"/>
      <c r="TBG755" s="456"/>
      <c r="TBH755" s="456"/>
      <c r="TBI755" s="456"/>
      <c r="TBJ755" s="456"/>
      <c r="TBK755" s="456"/>
      <c r="TBL755" s="456"/>
      <c r="TBM755" s="456"/>
      <c r="TBN755" s="456"/>
      <c r="TBO755" s="456"/>
      <c r="TBP755" s="456"/>
      <c r="TBQ755" s="456"/>
      <c r="TBR755" s="456"/>
      <c r="TBS755" s="456"/>
      <c r="TBT755" s="456"/>
      <c r="TBU755" s="456"/>
      <c r="TBV755" s="456"/>
      <c r="TBW755" s="456"/>
      <c r="TBX755" s="456"/>
      <c r="TBY755" s="456"/>
      <c r="TBZ755" s="456"/>
      <c r="TCA755" s="456"/>
      <c r="TCB755" s="456"/>
      <c r="TCC755" s="456"/>
      <c r="TCD755" s="456"/>
      <c r="TCE755" s="456"/>
      <c r="TCF755" s="456"/>
      <c r="TCG755" s="456"/>
      <c r="TCH755" s="456"/>
      <c r="TCI755" s="456"/>
      <c r="TCJ755" s="456"/>
      <c r="TCK755" s="456"/>
      <c r="TCL755" s="456"/>
      <c r="TCM755" s="456"/>
      <c r="TCN755" s="456"/>
      <c r="TCO755" s="456"/>
      <c r="TCP755" s="456"/>
      <c r="TCQ755" s="456"/>
      <c r="TCR755" s="456"/>
      <c r="TCS755" s="456"/>
      <c r="TCT755" s="456"/>
      <c r="TCU755" s="456"/>
      <c r="TCV755" s="456"/>
      <c r="TCW755" s="456"/>
      <c r="TCX755" s="456"/>
      <c r="TCY755" s="456"/>
      <c r="TCZ755" s="456"/>
      <c r="TDA755" s="456"/>
      <c r="TDB755" s="456"/>
      <c r="TDC755" s="456"/>
      <c r="TDD755" s="456"/>
      <c r="TDE755" s="456"/>
      <c r="TDF755" s="456"/>
      <c r="TDG755" s="456"/>
      <c r="TDH755" s="456"/>
      <c r="TDI755" s="456"/>
      <c r="TDJ755" s="456"/>
      <c r="TDK755" s="456"/>
      <c r="TDL755" s="456"/>
      <c r="TDM755" s="456"/>
      <c r="TDN755" s="456"/>
      <c r="TDO755" s="456"/>
      <c r="TDP755" s="456"/>
      <c r="TDQ755" s="456"/>
      <c r="TDR755" s="456"/>
      <c r="TDS755" s="456"/>
      <c r="TDT755" s="456"/>
      <c r="TDU755" s="456"/>
      <c r="TDV755" s="456"/>
      <c r="TDW755" s="456"/>
      <c r="TDX755" s="456"/>
      <c r="TDY755" s="456"/>
      <c r="TDZ755" s="456"/>
      <c r="TEA755" s="456"/>
      <c r="TEB755" s="456"/>
      <c r="TEC755" s="456"/>
      <c r="TED755" s="456"/>
      <c r="TEE755" s="456"/>
      <c r="TEF755" s="456"/>
      <c r="TEG755" s="456"/>
      <c r="TEH755" s="456"/>
      <c r="TEI755" s="456"/>
      <c r="TEJ755" s="456"/>
      <c r="TEK755" s="456"/>
      <c r="TEL755" s="456"/>
      <c r="TEM755" s="456"/>
      <c r="TEN755" s="456"/>
      <c r="TEO755" s="456"/>
      <c r="TEP755" s="456"/>
      <c r="TEQ755" s="456"/>
      <c r="TER755" s="456"/>
      <c r="TES755" s="456"/>
      <c r="TET755" s="456"/>
      <c r="TEU755" s="456"/>
      <c r="TEV755" s="456"/>
      <c r="TEW755" s="456"/>
      <c r="TEX755" s="456"/>
      <c r="TEY755" s="456"/>
      <c r="TEZ755" s="456"/>
      <c r="TFA755" s="456"/>
      <c r="TFB755" s="456"/>
      <c r="TFC755" s="456"/>
      <c r="TFD755" s="456"/>
      <c r="TFE755" s="456"/>
      <c r="TFF755" s="456"/>
      <c r="TFG755" s="456"/>
      <c r="TFH755" s="456"/>
      <c r="TFI755" s="456"/>
      <c r="TFJ755" s="456"/>
      <c r="TFK755" s="456"/>
      <c r="TFL755" s="456"/>
      <c r="TFM755" s="456"/>
      <c r="TFN755" s="456"/>
      <c r="TFO755" s="456"/>
      <c r="TFP755" s="456"/>
      <c r="TFQ755" s="456"/>
      <c r="TFR755" s="456"/>
      <c r="TFS755" s="456"/>
      <c r="TFT755" s="456"/>
      <c r="TFU755" s="456"/>
      <c r="TFV755" s="456"/>
      <c r="TFW755" s="456"/>
      <c r="TFX755" s="456"/>
      <c r="TFY755" s="456"/>
      <c r="TFZ755" s="456"/>
      <c r="TGA755" s="456"/>
      <c r="TGB755" s="456"/>
      <c r="TGC755" s="456"/>
      <c r="TGD755" s="456"/>
      <c r="TGE755" s="456"/>
      <c r="TGF755" s="456"/>
      <c r="TGG755" s="456"/>
      <c r="TGH755" s="456"/>
      <c r="TGI755" s="456"/>
      <c r="TGJ755" s="456"/>
      <c r="TGK755" s="456"/>
      <c r="TGL755" s="456"/>
      <c r="TGM755" s="456"/>
      <c r="TGN755" s="456"/>
      <c r="TGO755" s="456"/>
      <c r="TGP755" s="456"/>
      <c r="TGQ755" s="456"/>
      <c r="TGR755" s="456"/>
      <c r="TGS755" s="456"/>
      <c r="TGT755" s="456"/>
      <c r="TGU755" s="456"/>
      <c r="TGV755" s="456"/>
      <c r="TGW755" s="456"/>
      <c r="TGX755" s="456"/>
      <c r="TGY755" s="456"/>
      <c r="TGZ755" s="456"/>
      <c r="THA755" s="456"/>
      <c r="THB755" s="456"/>
      <c r="THC755" s="456"/>
      <c r="THD755" s="456"/>
      <c r="THE755" s="456"/>
      <c r="THF755" s="456"/>
      <c r="THG755" s="456"/>
      <c r="THH755" s="456"/>
      <c r="THI755" s="456"/>
      <c r="THJ755" s="456"/>
      <c r="THK755" s="456"/>
      <c r="THL755" s="456"/>
      <c r="THM755" s="456"/>
      <c r="THN755" s="456"/>
      <c r="THO755" s="456"/>
      <c r="THP755" s="456"/>
      <c r="THQ755" s="456"/>
      <c r="THR755" s="456"/>
      <c r="THS755" s="456"/>
      <c r="THT755" s="456"/>
      <c r="THU755" s="456"/>
      <c r="THV755" s="456"/>
      <c r="THW755" s="456"/>
      <c r="THX755" s="456"/>
      <c r="THY755" s="456"/>
      <c r="THZ755" s="456"/>
      <c r="TIA755" s="456"/>
      <c r="TIB755" s="456"/>
      <c r="TIC755" s="456"/>
      <c r="TID755" s="456"/>
      <c r="TIE755" s="456"/>
      <c r="TIF755" s="456"/>
      <c r="TIG755" s="456"/>
      <c r="TIH755" s="456"/>
      <c r="TII755" s="456"/>
      <c r="TIJ755" s="456"/>
      <c r="TIK755" s="456"/>
      <c r="TIL755" s="456"/>
      <c r="TIM755" s="456"/>
      <c r="TIN755" s="456"/>
      <c r="TIO755" s="456"/>
      <c r="TIP755" s="456"/>
      <c r="TIQ755" s="456"/>
      <c r="TIR755" s="456"/>
      <c r="TIS755" s="456"/>
      <c r="TIT755" s="456"/>
      <c r="TIU755" s="456"/>
      <c r="TIV755" s="456"/>
      <c r="TIW755" s="456"/>
      <c r="TIX755" s="456"/>
      <c r="TIY755" s="456"/>
      <c r="TIZ755" s="456"/>
      <c r="TJA755" s="456"/>
      <c r="TJB755" s="456"/>
      <c r="TJC755" s="456"/>
      <c r="TJD755" s="456"/>
      <c r="TJE755" s="456"/>
      <c r="TJF755" s="456"/>
      <c r="TJG755" s="456"/>
      <c r="TJH755" s="456"/>
      <c r="TJI755" s="456"/>
      <c r="TJJ755" s="456"/>
      <c r="TJK755" s="456"/>
      <c r="TJL755" s="456"/>
      <c r="TJM755" s="456"/>
      <c r="TJN755" s="456"/>
      <c r="TJO755" s="456"/>
      <c r="TJP755" s="456"/>
      <c r="TJQ755" s="456"/>
      <c r="TJR755" s="456"/>
      <c r="TJS755" s="456"/>
      <c r="TJT755" s="456"/>
      <c r="TJU755" s="456"/>
      <c r="TJV755" s="456"/>
      <c r="TJW755" s="456"/>
      <c r="TJX755" s="456"/>
      <c r="TJY755" s="456"/>
      <c r="TJZ755" s="456"/>
      <c r="TKA755" s="456"/>
      <c r="TKB755" s="456"/>
      <c r="TKC755" s="456"/>
      <c r="TKD755" s="456"/>
      <c r="TKE755" s="456"/>
      <c r="TKF755" s="456"/>
      <c r="TKG755" s="456"/>
      <c r="TKH755" s="456"/>
      <c r="TKI755" s="456"/>
      <c r="TKJ755" s="456"/>
      <c r="TKK755" s="456"/>
      <c r="TKL755" s="456"/>
      <c r="TKM755" s="456"/>
      <c r="TKN755" s="456"/>
      <c r="TKO755" s="456"/>
      <c r="TKP755" s="456"/>
      <c r="TKQ755" s="456"/>
      <c r="TKR755" s="456"/>
      <c r="TKS755" s="456"/>
      <c r="TKT755" s="456"/>
      <c r="TKU755" s="456"/>
      <c r="TKV755" s="456"/>
      <c r="TKW755" s="456"/>
      <c r="TKX755" s="456"/>
      <c r="TKY755" s="456"/>
      <c r="TKZ755" s="456"/>
      <c r="TLA755" s="456"/>
      <c r="TLB755" s="456"/>
      <c r="TLC755" s="456"/>
      <c r="TLD755" s="456"/>
      <c r="TLE755" s="456"/>
      <c r="TLF755" s="456"/>
      <c r="TLG755" s="456"/>
      <c r="TLH755" s="456"/>
      <c r="TLI755" s="456"/>
      <c r="TLJ755" s="456"/>
      <c r="TLK755" s="456"/>
      <c r="TLL755" s="456"/>
      <c r="TLM755" s="456"/>
      <c r="TLN755" s="456"/>
      <c r="TLO755" s="456"/>
      <c r="TLP755" s="456"/>
      <c r="TLQ755" s="456"/>
      <c r="TLR755" s="456"/>
      <c r="TLS755" s="456"/>
      <c r="TLT755" s="456"/>
      <c r="TLU755" s="456"/>
      <c r="TLV755" s="456"/>
      <c r="TLW755" s="456"/>
      <c r="TLX755" s="456"/>
      <c r="TLY755" s="456"/>
      <c r="TLZ755" s="456"/>
      <c r="TMA755" s="456"/>
      <c r="TMB755" s="456"/>
      <c r="TMC755" s="456"/>
      <c r="TMD755" s="456"/>
      <c r="TME755" s="456"/>
      <c r="TMF755" s="456"/>
      <c r="TMG755" s="456"/>
      <c r="TMH755" s="456"/>
      <c r="TMI755" s="456"/>
      <c r="TMJ755" s="456"/>
      <c r="TMK755" s="456"/>
      <c r="TML755" s="456"/>
      <c r="TMM755" s="456"/>
      <c r="TMN755" s="456"/>
      <c r="TMO755" s="456"/>
      <c r="TMP755" s="456"/>
      <c r="TMQ755" s="456"/>
      <c r="TMR755" s="456"/>
      <c r="TMS755" s="456"/>
      <c r="TMT755" s="456"/>
      <c r="TMU755" s="456"/>
      <c r="TMV755" s="456"/>
      <c r="TMW755" s="456"/>
      <c r="TMX755" s="456"/>
      <c r="TMY755" s="456"/>
      <c r="TMZ755" s="456"/>
      <c r="TNA755" s="456"/>
      <c r="TNB755" s="456"/>
      <c r="TNC755" s="456"/>
      <c r="TND755" s="456"/>
      <c r="TNE755" s="456"/>
      <c r="TNF755" s="456"/>
      <c r="TNG755" s="456"/>
      <c r="TNH755" s="456"/>
      <c r="TNI755" s="456"/>
      <c r="TNJ755" s="456"/>
      <c r="TNK755" s="456"/>
      <c r="TNL755" s="456"/>
      <c r="TNM755" s="456"/>
      <c r="TNN755" s="456"/>
      <c r="TNO755" s="456"/>
      <c r="TNP755" s="456"/>
      <c r="TNQ755" s="456"/>
      <c r="TNR755" s="456"/>
      <c r="TNS755" s="456"/>
      <c r="TNT755" s="456"/>
      <c r="TNU755" s="456"/>
      <c r="TNV755" s="456"/>
      <c r="TNW755" s="456"/>
      <c r="TNX755" s="456"/>
      <c r="TNY755" s="456"/>
      <c r="TNZ755" s="456"/>
      <c r="TOA755" s="456"/>
      <c r="TOB755" s="456"/>
      <c r="TOC755" s="456"/>
      <c r="TOD755" s="456"/>
      <c r="TOE755" s="456"/>
      <c r="TOF755" s="456"/>
      <c r="TOG755" s="456"/>
      <c r="TOH755" s="456"/>
      <c r="TOI755" s="456"/>
      <c r="TOJ755" s="456"/>
      <c r="TOK755" s="456"/>
      <c r="TOL755" s="456"/>
      <c r="TOM755" s="456"/>
      <c r="TON755" s="456"/>
      <c r="TOO755" s="456"/>
      <c r="TOP755" s="456"/>
      <c r="TOQ755" s="456"/>
      <c r="TOR755" s="456"/>
      <c r="TOS755" s="456"/>
      <c r="TOT755" s="456"/>
      <c r="TOU755" s="456"/>
      <c r="TOV755" s="456"/>
      <c r="TOW755" s="456"/>
      <c r="TOX755" s="456"/>
      <c r="TOY755" s="456"/>
      <c r="TOZ755" s="456"/>
      <c r="TPA755" s="456"/>
      <c r="TPB755" s="456"/>
      <c r="TPC755" s="456"/>
      <c r="TPD755" s="456"/>
      <c r="TPE755" s="456"/>
      <c r="TPF755" s="456"/>
      <c r="TPG755" s="456"/>
      <c r="TPH755" s="456"/>
      <c r="TPI755" s="456"/>
      <c r="TPJ755" s="456"/>
      <c r="TPK755" s="456"/>
      <c r="TPL755" s="456"/>
      <c r="TPM755" s="456"/>
      <c r="TPN755" s="456"/>
      <c r="TPO755" s="456"/>
      <c r="TPP755" s="456"/>
      <c r="TPQ755" s="456"/>
      <c r="TPR755" s="456"/>
      <c r="TPS755" s="456"/>
      <c r="TPT755" s="456"/>
      <c r="TPU755" s="456"/>
      <c r="TPV755" s="456"/>
      <c r="TPW755" s="456"/>
      <c r="TPX755" s="456"/>
      <c r="TPY755" s="456"/>
      <c r="TPZ755" s="456"/>
      <c r="TQA755" s="456"/>
      <c r="TQB755" s="456"/>
      <c r="TQC755" s="456"/>
      <c r="TQD755" s="456"/>
      <c r="TQE755" s="456"/>
      <c r="TQF755" s="456"/>
      <c r="TQG755" s="456"/>
      <c r="TQH755" s="456"/>
      <c r="TQI755" s="456"/>
      <c r="TQJ755" s="456"/>
      <c r="TQK755" s="456"/>
      <c r="TQL755" s="456"/>
      <c r="TQM755" s="456"/>
      <c r="TQN755" s="456"/>
      <c r="TQO755" s="456"/>
      <c r="TQP755" s="456"/>
      <c r="TQQ755" s="456"/>
      <c r="TQR755" s="456"/>
      <c r="TQS755" s="456"/>
      <c r="TQT755" s="456"/>
      <c r="TQU755" s="456"/>
      <c r="TQV755" s="456"/>
      <c r="TQW755" s="456"/>
      <c r="TQX755" s="456"/>
      <c r="TQY755" s="456"/>
      <c r="TQZ755" s="456"/>
      <c r="TRA755" s="456"/>
      <c r="TRB755" s="456"/>
      <c r="TRC755" s="456"/>
      <c r="TRD755" s="456"/>
      <c r="TRE755" s="456"/>
      <c r="TRF755" s="456"/>
      <c r="TRG755" s="456"/>
      <c r="TRH755" s="456"/>
      <c r="TRI755" s="456"/>
      <c r="TRJ755" s="456"/>
      <c r="TRK755" s="456"/>
      <c r="TRL755" s="456"/>
      <c r="TRM755" s="456"/>
      <c r="TRN755" s="456"/>
      <c r="TRO755" s="456"/>
      <c r="TRP755" s="456"/>
      <c r="TRQ755" s="456"/>
      <c r="TRR755" s="456"/>
      <c r="TRS755" s="456"/>
      <c r="TRT755" s="456"/>
      <c r="TRU755" s="456"/>
      <c r="TRV755" s="456"/>
      <c r="TRW755" s="456"/>
      <c r="TRX755" s="456"/>
      <c r="TRY755" s="456"/>
      <c r="TRZ755" s="456"/>
      <c r="TSA755" s="456"/>
      <c r="TSB755" s="456"/>
      <c r="TSC755" s="456"/>
      <c r="TSD755" s="456"/>
      <c r="TSE755" s="456"/>
      <c r="TSF755" s="456"/>
      <c r="TSG755" s="456"/>
      <c r="TSH755" s="456"/>
      <c r="TSI755" s="456"/>
      <c r="TSJ755" s="456"/>
      <c r="TSK755" s="456"/>
      <c r="TSL755" s="456"/>
      <c r="TSM755" s="456"/>
      <c r="TSN755" s="456"/>
      <c r="TSO755" s="456"/>
      <c r="TSP755" s="456"/>
      <c r="TSQ755" s="456"/>
      <c r="TSR755" s="456"/>
      <c r="TSS755" s="456"/>
      <c r="TST755" s="456"/>
      <c r="TSU755" s="456"/>
      <c r="TSV755" s="456"/>
      <c r="TSW755" s="456"/>
      <c r="TSX755" s="456"/>
      <c r="TSY755" s="456"/>
      <c r="TSZ755" s="456"/>
      <c r="TTA755" s="456"/>
      <c r="TTB755" s="456"/>
      <c r="TTC755" s="456"/>
      <c r="TTD755" s="456"/>
      <c r="TTE755" s="456"/>
      <c r="TTF755" s="456"/>
      <c r="TTG755" s="456"/>
      <c r="TTH755" s="456"/>
      <c r="TTI755" s="456"/>
      <c r="TTJ755" s="456"/>
      <c r="TTK755" s="456"/>
      <c r="TTL755" s="456"/>
      <c r="TTM755" s="456"/>
      <c r="TTN755" s="456"/>
      <c r="TTO755" s="456"/>
      <c r="TTP755" s="456"/>
      <c r="TTQ755" s="456"/>
      <c r="TTR755" s="456"/>
      <c r="TTS755" s="456"/>
      <c r="TTT755" s="456"/>
      <c r="TTU755" s="456"/>
      <c r="TTV755" s="456"/>
      <c r="TTW755" s="456"/>
      <c r="TTX755" s="456"/>
      <c r="TTY755" s="456"/>
      <c r="TTZ755" s="456"/>
      <c r="TUA755" s="456"/>
      <c r="TUB755" s="456"/>
      <c r="TUC755" s="456"/>
      <c r="TUD755" s="456"/>
      <c r="TUE755" s="456"/>
      <c r="TUF755" s="456"/>
      <c r="TUG755" s="456"/>
      <c r="TUH755" s="456"/>
      <c r="TUI755" s="456"/>
      <c r="TUJ755" s="456"/>
      <c r="TUK755" s="456"/>
      <c r="TUL755" s="456"/>
      <c r="TUM755" s="456"/>
      <c r="TUN755" s="456"/>
      <c r="TUO755" s="456"/>
      <c r="TUP755" s="456"/>
      <c r="TUQ755" s="456"/>
      <c r="TUR755" s="456"/>
      <c r="TUS755" s="456"/>
      <c r="TUT755" s="456"/>
      <c r="TUU755" s="456"/>
      <c r="TUV755" s="456"/>
      <c r="TUW755" s="456"/>
      <c r="TUX755" s="456"/>
      <c r="TUY755" s="456"/>
      <c r="TUZ755" s="456"/>
      <c r="TVA755" s="456"/>
      <c r="TVB755" s="456"/>
      <c r="TVC755" s="456"/>
      <c r="TVD755" s="456"/>
      <c r="TVE755" s="456"/>
      <c r="TVF755" s="456"/>
      <c r="TVG755" s="456"/>
      <c r="TVH755" s="456"/>
      <c r="TVI755" s="456"/>
      <c r="TVJ755" s="456"/>
      <c r="TVK755" s="456"/>
      <c r="TVL755" s="456"/>
      <c r="TVM755" s="456"/>
      <c r="TVN755" s="456"/>
      <c r="TVO755" s="456"/>
      <c r="TVP755" s="456"/>
      <c r="TVQ755" s="456"/>
      <c r="TVR755" s="456"/>
      <c r="TVS755" s="456"/>
      <c r="TVT755" s="456"/>
      <c r="TVU755" s="456"/>
      <c r="TVV755" s="456"/>
      <c r="TVW755" s="456"/>
      <c r="TVX755" s="456"/>
      <c r="TVY755" s="456"/>
      <c r="TVZ755" s="456"/>
      <c r="TWA755" s="456"/>
      <c r="TWB755" s="456"/>
      <c r="TWC755" s="456"/>
      <c r="TWD755" s="456"/>
      <c r="TWE755" s="456"/>
      <c r="TWF755" s="456"/>
      <c r="TWG755" s="456"/>
      <c r="TWH755" s="456"/>
      <c r="TWI755" s="456"/>
      <c r="TWJ755" s="456"/>
      <c r="TWK755" s="456"/>
      <c r="TWL755" s="456"/>
      <c r="TWM755" s="456"/>
      <c r="TWN755" s="456"/>
      <c r="TWO755" s="456"/>
      <c r="TWP755" s="456"/>
      <c r="TWQ755" s="456"/>
      <c r="TWR755" s="456"/>
      <c r="TWS755" s="456"/>
      <c r="TWT755" s="456"/>
      <c r="TWU755" s="456"/>
      <c r="TWV755" s="456"/>
      <c r="TWW755" s="456"/>
      <c r="TWX755" s="456"/>
      <c r="TWY755" s="456"/>
      <c r="TWZ755" s="456"/>
      <c r="TXA755" s="456"/>
      <c r="TXB755" s="456"/>
      <c r="TXC755" s="456"/>
      <c r="TXD755" s="456"/>
      <c r="TXE755" s="456"/>
      <c r="TXF755" s="456"/>
      <c r="TXG755" s="456"/>
      <c r="TXH755" s="456"/>
      <c r="TXI755" s="456"/>
      <c r="TXJ755" s="456"/>
      <c r="TXK755" s="456"/>
      <c r="TXL755" s="456"/>
      <c r="TXM755" s="456"/>
      <c r="TXN755" s="456"/>
      <c r="TXO755" s="456"/>
      <c r="TXP755" s="456"/>
      <c r="TXQ755" s="456"/>
      <c r="TXR755" s="456"/>
      <c r="TXS755" s="456"/>
      <c r="TXT755" s="456"/>
      <c r="TXU755" s="456"/>
      <c r="TXV755" s="456"/>
      <c r="TXW755" s="456"/>
      <c r="TXX755" s="456"/>
      <c r="TXY755" s="456"/>
      <c r="TXZ755" s="456"/>
      <c r="TYA755" s="456"/>
      <c r="TYB755" s="456"/>
      <c r="TYC755" s="456"/>
      <c r="TYD755" s="456"/>
      <c r="TYE755" s="456"/>
      <c r="TYF755" s="456"/>
      <c r="TYG755" s="456"/>
      <c r="TYH755" s="456"/>
      <c r="TYI755" s="456"/>
      <c r="TYJ755" s="456"/>
      <c r="TYK755" s="456"/>
      <c r="TYL755" s="456"/>
      <c r="TYM755" s="456"/>
      <c r="TYN755" s="456"/>
      <c r="TYO755" s="456"/>
      <c r="TYP755" s="456"/>
      <c r="TYQ755" s="456"/>
      <c r="TYR755" s="456"/>
      <c r="TYS755" s="456"/>
      <c r="TYT755" s="456"/>
      <c r="TYU755" s="456"/>
      <c r="TYV755" s="456"/>
      <c r="TYW755" s="456"/>
      <c r="TYX755" s="456"/>
      <c r="TYY755" s="456"/>
      <c r="TYZ755" s="456"/>
      <c r="TZA755" s="456"/>
      <c r="TZB755" s="456"/>
      <c r="TZC755" s="456"/>
      <c r="TZD755" s="456"/>
      <c r="TZE755" s="456"/>
      <c r="TZF755" s="456"/>
      <c r="TZG755" s="456"/>
      <c r="TZH755" s="456"/>
      <c r="TZI755" s="456"/>
      <c r="TZJ755" s="456"/>
      <c r="TZK755" s="456"/>
      <c r="TZL755" s="456"/>
      <c r="TZM755" s="456"/>
      <c r="TZN755" s="456"/>
      <c r="TZO755" s="456"/>
      <c r="TZP755" s="456"/>
      <c r="TZQ755" s="456"/>
      <c r="TZR755" s="456"/>
      <c r="TZS755" s="456"/>
      <c r="TZT755" s="456"/>
      <c r="TZU755" s="456"/>
      <c r="TZV755" s="456"/>
      <c r="TZW755" s="456"/>
      <c r="TZX755" s="456"/>
      <c r="TZY755" s="456"/>
      <c r="TZZ755" s="456"/>
      <c r="UAA755" s="456"/>
      <c r="UAB755" s="456"/>
      <c r="UAC755" s="456"/>
      <c r="UAD755" s="456"/>
      <c r="UAE755" s="456"/>
      <c r="UAF755" s="456"/>
      <c r="UAG755" s="456"/>
      <c r="UAH755" s="456"/>
      <c r="UAI755" s="456"/>
      <c r="UAJ755" s="456"/>
      <c r="UAK755" s="456"/>
      <c r="UAL755" s="456"/>
      <c r="UAM755" s="456"/>
      <c r="UAN755" s="456"/>
      <c r="UAO755" s="456"/>
      <c r="UAP755" s="456"/>
      <c r="UAQ755" s="456"/>
      <c r="UAR755" s="456"/>
      <c r="UAS755" s="456"/>
      <c r="UAT755" s="456"/>
      <c r="UAU755" s="456"/>
      <c r="UAV755" s="456"/>
      <c r="UAW755" s="456"/>
      <c r="UAX755" s="456"/>
      <c r="UAY755" s="456"/>
      <c r="UAZ755" s="456"/>
      <c r="UBA755" s="456"/>
      <c r="UBB755" s="456"/>
      <c r="UBC755" s="456"/>
      <c r="UBD755" s="456"/>
      <c r="UBE755" s="456"/>
      <c r="UBF755" s="456"/>
      <c r="UBG755" s="456"/>
      <c r="UBH755" s="456"/>
      <c r="UBI755" s="456"/>
      <c r="UBJ755" s="456"/>
      <c r="UBK755" s="456"/>
      <c r="UBL755" s="456"/>
      <c r="UBM755" s="456"/>
      <c r="UBN755" s="456"/>
      <c r="UBO755" s="456"/>
      <c r="UBP755" s="456"/>
      <c r="UBQ755" s="456"/>
      <c r="UBR755" s="456"/>
      <c r="UBS755" s="456"/>
      <c r="UBT755" s="456"/>
      <c r="UBU755" s="456"/>
      <c r="UBV755" s="456"/>
      <c r="UBW755" s="456"/>
      <c r="UBX755" s="456"/>
      <c r="UBY755" s="456"/>
      <c r="UBZ755" s="456"/>
      <c r="UCA755" s="456"/>
      <c r="UCB755" s="456"/>
      <c r="UCC755" s="456"/>
      <c r="UCD755" s="456"/>
      <c r="UCE755" s="456"/>
      <c r="UCF755" s="456"/>
      <c r="UCG755" s="456"/>
      <c r="UCH755" s="456"/>
      <c r="UCI755" s="456"/>
      <c r="UCJ755" s="456"/>
      <c r="UCK755" s="456"/>
      <c r="UCL755" s="456"/>
      <c r="UCM755" s="456"/>
      <c r="UCN755" s="456"/>
      <c r="UCO755" s="456"/>
      <c r="UCP755" s="456"/>
      <c r="UCQ755" s="456"/>
      <c r="UCR755" s="456"/>
      <c r="UCS755" s="456"/>
      <c r="UCT755" s="456"/>
      <c r="UCU755" s="456"/>
      <c r="UCV755" s="456"/>
      <c r="UCW755" s="456"/>
      <c r="UCX755" s="456"/>
      <c r="UCY755" s="456"/>
      <c r="UCZ755" s="456"/>
      <c r="UDA755" s="456"/>
      <c r="UDB755" s="456"/>
      <c r="UDC755" s="456"/>
      <c r="UDD755" s="456"/>
      <c r="UDE755" s="456"/>
      <c r="UDF755" s="456"/>
      <c r="UDG755" s="456"/>
      <c r="UDH755" s="456"/>
      <c r="UDI755" s="456"/>
      <c r="UDJ755" s="456"/>
      <c r="UDK755" s="456"/>
      <c r="UDL755" s="456"/>
      <c r="UDM755" s="456"/>
      <c r="UDN755" s="456"/>
      <c r="UDO755" s="456"/>
      <c r="UDP755" s="456"/>
      <c r="UDQ755" s="456"/>
      <c r="UDR755" s="456"/>
      <c r="UDS755" s="456"/>
      <c r="UDT755" s="456"/>
      <c r="UDU755" s="456"/>
      <c r="UDV755" s="456"/>
      <c r="UDW755" s="456"/>
      <c r="UDX755" s="456"/>
      <c r="UDY755" s="456"/>
      <c r="UDZ755" s="456"/>
      <c r="UEA755" s="456"/>
      <c r="UEB755" s="456"/>
      <c r="UEC755" s="456"/>
      <c r="UED755" s="456"/>
      <c r="UEE755" s="456"/>
      <c r="UEF755" s="456"/>
      <c r="UEG755" s="456"/>
      <c r="UEH755" s="456"/>
      <c r="UEI755" s="456"/>
      <c r="UEJ755" s="456"/>
      <c r="UEK755" s="456"/>
      <c r="UEL755" s="456"/>
      <c r="UEM755" s="456"/>
      <c r="UEN755" s="456"/>
      <c r="UEO755" s="456"/>
      <c r="UEP755" s="456"/>
      <c r="UEQ755" s="456"/>
      <c r="UER755" s="456"/>
      <c r="UES755" s="456"/>
      <c r="UET755" s="456"/>
      <c r="UEU755" s="456"/>
      <c r="UEV755" s="456"/>
      <c r="UEW755" s="456"/>
      <c r="UEX755" s="456"/>
      <c r="UEY755" s="456"/>
      <c r="UEZ755" s="456"/>
      <c r="UFA755" s="456"/>
      <c r="UFB755" s="456"/>
      <c r="UFC755" s="456"/>
      <c r="UFD755" s="456"/>
      <c r="UFE755" s="456"/>
      <c r="UFF755" s="456"/>
      <c r="UFG755" s="456"/>
      <c r="UFH755" s="456"/>
      <c r="UFI755" s="456"/>
      <c r="UFJ755" s="456"/>
      <c r="UFK755" s="456"/>
      <c r="UFL755" s="456"/>
      <c r="UFM755" s="456"/>
      <c r="UFN755" s="456"/>
      <c r="UFO755" s="456"/>
      <c r="UFP755" s="456"/>
      <c r="UFQ755" s="456"/>
      <c r="UFR755" s="456"/>
      <c r="UFS755" s="456"/>
      <c r="UFT755" s="456"/>
      <c r="UFU755" s="456"/>
      <c r="UFV755" s="456"/>
      <c r="UFW755" s="456"/>
      <c r="UFX755" s="456"/>
      <c r="UFY755" s="456"/>
      <c r="UFZ755" s="456"/>
      <c r="UGA755" s="456"/>
      <c r="UGB755" s="456"/>
      <c r="UGC755" s="456"/>
      <c r="UGD755" s="456"/>
      <c r="UGE755" s="456"/>
      <c r="UGF755" s="456"/>
      <c r="UGG755" s="456"/>
      <c r="UGH755" s="456"/>
      <c r="UGI755" s="456"/>
      <c r="UGJ755" s="456"/>
      <c r="UGK755" s="456"/>
      <c r="UGL755" s="456"/>
      <c r="UGM755" s="456"/>
      <c r="UGN755" s="456"/>
      <c r="UGO755" s="456"/>
      <c r="UGP755" s="456"/>
      <c r="UGQ755" s="456"/>
      <c r="UGR755" s="456"/>
      <c r="UGS755" s="456"/>
      <c r="UGT755" s="456"/>
      <c r="UGU755" s="456"/>
      <c r="UGV755" s="456"/>
      <c r="UGW755" s="456"/>
      <c r="UGX755" s="456"/>
      <c r="UGY755" s="456"/>
      <c r="UGZ755" s="456"/>
      <c r="UHA755" s="456"/>
      <c r="UHB755" s="456"/>
      <c r="UHC755" s="456"/>
      <c r="UHD755" s="456"/>
      <c r="UHE755" s="456"/>
      <c r="UHF755" s="456"/>
      <c r="UHG755" s="456"/>
      <c r="UHH755" s="456"/>
      <c r="UHI755" s="456"/>
      <c r="UHJ755" s="456"/>
      <c r="UHK755" s="456"/>
      <c r="UHL755" s="456"/>
      <c r="UHM755" s="456"/>
      <c r="UHN755" s="456"/>
      <c r="UHO755" s="456"/>
      <c r="UHP755" s="456"/>
      <c r="UHQ755" s="456"/>
      <c r="UHR755" s="456"/>
      <c r="UHS755" s="456"/>
      <c r="UHT755" s="456"/>
      <c r="UHU755" s="456"/>
      <c r="UHV755" s="456"/>
      <c r="UHW755" s="456"/>
      <c r="UHX755" s="456"/>
      <c r="UHY755" s="456"/>
      <c r="UHZ755" s="456"/>
      <c r="UIA755" s="456"/>
      <c r="UIB755" s="456"/>
      <c r="UIC755" s="456"/>
      <c r="UID755" s="456"/>
      <c r="UIE755" s="456"/>
      <c r="UIF755" s="456"/>
      <c r="UIG755" s="456"/>
      <c r="UIH755" s="456"/>
      <c r="UII755" s="456"/>
      <c r="UIJ755" s="456"/>
      <c r="UIK755" s="456"/>
      <c r="UIL755" s="456"/>
      <c r="UIM755" s="456"/>
      <c r="UIN755" s="456"/>
      <c r="UIO755" s="456"/>
      <c r="UIP755" s="456"/>
      <c r="UIQ755" s="456"/>
      <c r="UIR755" s="456"/>
      <c r="UIS755" s="456"/>
      <c r="UIT755" s="456"/>
      <c r="UIU755" s="456"/>
      <c r="UIV755" s="456"/>
      <c r="UIW755" s="456"/>
      <c r="UIX755" s="456"/>
      <c r="UIY755" s="456"/>
      <c r="UIZ755" s="456"/>
      <c r="UJA755" s="456"/>
      <c r="UJB755" s="456"/>
      <c r="UJC755" s="456"/>
      <c r="UJD755" s="456"/>
      <c r="UJE755" s="456"/>
      <c r="UJF755" s="456"/>
      <c r="UJG755" s="456"/>
      <c r="UJH755" s="456"/>
      <c r="UJI755" s="456"/>
      <c r="UJJ755" s="456"/>
      <c r="UJK755" s="456"/>
      <c r="UJL755" s="456"/>
      <c r="UJM755" s="456"/>
      <c r="UJN755" s="456"/>
      <c r="UJO755" s="456"/>
      <c r="UJP755" s="456"/>
      <c r="UJQ755" s="456"/>
      <c r="UJR755" s="456"/>
      <c r="UJS755" s="456"/>
      <c r="UJT755" s="456"/>
      <c r="UJU755" s="456"/>
      <c r="UJV755" s="456"/>
      <c r="UJW755" s="456"/>
      <c r="UJX755" s="456"/>
      <c r="UJY755" s="456"/>
      <c r="UJZ755" s="456"/>
      <c r="UKA755" s="456"/>
      <c r="UKB755" s="456"/>
      <c r="UKC755" s="456"/>
      <c r="UKD755" s="456"/>
      <c r="UKE755" s="456"/>
      <c r="UKF755" s="456"/>
      <c r="UKG755" s="456"/>
      <c r="UKH755" s="456"/>
      <c r="UKI755" s="456"/>
      <c r="UKJ755" s="456"/>
      <c r="UKK755" s="456"/>
      <c r="UKL755" s="456"/>
      <c r="UKM755" s="456"/>
      <c r="UKN755" s="456"/>
      <c r="UKO755" s="456"/>
      <c r="UKP755" s="456"/>
      <c r="UKQ755" s="456"/>
      <c r="UKR755" s="456"/>
      <c r="UKS755" s="456"/>
      <c r="UKT755" s="456"/>
      <c r="UKU755" s="456"/>
      <c r="UKV755" s="456"/>
      <c r="UKW755" s="456"/>
      <c r="UKX755" s="456"/>
      <c r="UKY755" s="456"/>
      <c r="UKZ755" s="456"/>
      <c r="ULA755" s="456"/>
      <c r="ULB755" s="456"/>
      <c r="ULC755" s="456"/>
      <c r="ULD755" s="456"/>
      <c r="ULE755" s="456"/>
      <c r="ULF755" s="456"/>
      <c r="ULG755" s="456"/>
      <c r="ULH755" s="456"/>
      <c r="ULI755" s="456"/>
      <c r="ULJ755" s="456"/>
      <c r="ULK755" s="456"/>
      <c r="ULL755" s="456"/>
      <c r="ULM755" s="456"/>
      <c r="ULN755" s="456"/>
      <c r="ULO755" s="456"/>
      <c r="ULP755" s="456"/>
      <c r="ULQ755" s="456"/>
      <c r="ULR755" s="456"/>
      <c r="ULS755" s="456"/>
      <c r="ULT755" s="456"/>
      <c r="ULU755" s="456"/>
      <c r="ULV755" s="456"/>
      <c r="ULW755" s="456"/>
      <c r="ULX755" s="456"/>
      <c r="ULY755" s="456"/>
      <c r="ULZ755" s="456"/>
      <c r="UMA755" s="456"/>
      <c r="UMB755" s="456"/>
      <c r="UMC755" s="456"/>
      <c r="UMD755" s="456"/>
      <c r="UME755" s="456"/>
      <c r="UMF755" s="456"/>
      <c r="UMG755" s="456"/>
      <c r="UMH755" s="456"/>
      <c r="UMI755" s="456"/>
      <c r="UMJ755" s="456"/>
      <c r="UMK755" s="456"/>
      <c r="UML755" s="456"/>
      <c r="UMM755" s="456"/>
      <c r="UMN755" s="456"/>
      <c r="UMO755" s="456"/>
      <c r="UMP755" s="456"/>
      <c r="UMQ755" s="456"/>
      <c r="UMR755" s="456"/>
      <c r="UMS755" s="456"/>
      <c r="UMT755" s="456"/>
      <c r="UMU755" s="456"/>
      <c r="UMV755" s="456"/>
      <c r="UMW755" s="456"/>
      <c r="UMX755" s="456"/>
      <c r="UMY755" s="456"/>
      <c r="UMZ755" s="456"/>
      <c r="UNA755" s="456"/>
      <c r="UNB755" s="456"/>
      <c r="UNC755" s="456"/>
      <c r="UND755" s="456"/>
      <c r="UNE755" s="456"/>
      <c r="UNF755" s="456"/>
      <c r="UNG755" s="456"/>
      <c r="UNH755" s="456"/>
      <c r="UNI755" s="456"/>
      <c r="UNJ755" s="456"/>
      <c r="UNK755" s="456"/>
      <c r="UNL755" s="456"/>
      <c r="UNM755" s="456"/>
      <c r="UNN755" s="456"/>
      <c r="UNO755" s="456"/>
      <c r="UNP755" s="456"/>
      <c r="UNQ755" s="456"/>
      <c r="UNR755" s="456"/>
      <c r="UNS755" s="456"/>
      <c r="UNT755" s="456"/>
      <c r="UNU755" s="456"/>
      <c r="UNV755" s="456"/>
      <c r="UNW755" s="456"/>
      <c r="UNX755" s="456"/>
      <c r="UNY755" s="456"/>
      <c r="UNZ755" s="456"/>
      <c r="UOA755" s="456"/>
      <c r="UOB755" s="456"/>
      <c r="UOC755" s="456"/>
      <c r="UOD755" s="456"/>
      <c r="UOE755" s="456"/>
      <c r="UOF755" s="456"/>
      <c r="UOG755" s="456"/>
      <c r="UOH755" s="456"/>
      <c r="UOI755" s="456"/>
      <c r="UOJ755" s="456"/>
      <c r="UOK755" s="456"/>
      <c r="UOL755" s="456"/>
      <c r="UOM755" s="456"/>
      <c r="UON755" s="456"/>
      <c r="UOO755" s="456"/>
      <c r="UOP755" s="456"/>
      <c r="UOQ755" s="456"/>
      <c r="UOR755" s="456"/>
      <c r="UOS755" s="456"/>
      <c r="UOT755" s="456"/>
      <c r="UOU755" s="456"/>
      <c r="UOV755" s="456"/>
      <c r="UOW755" s="456"/>
      <c r="UOX755" s="456"/>
      <c r="UOY755" s="456"/>
      <c r="UOZ755" s="456"/>
      <c r="UPA755" s="456"/>
      <c r="UPB755" s="456"/>
      <c r="UPC755" s="456"/>
      <c r="UPD755" s="456"/>
      <c r="UPE755" s="456"/>
      <c r="UPF755" s="456"/>
      <c r="UPG755" s="456"/>
      <c r="UPH755" s="456"/>
      <c r="UPI755" s="456"/>
      <c r="UPJ755" s="456"/>
      <c r="UPK755" s="456"/>
      <c r="UPL755" s="456"/>
      <c r="UPM755" s="456"/>
      <c r="UPN755" s="456"/>
      <c r="UPO755" s="456"/>
      <c r="UPP755" s="456"/>
      <c r="UPQ755" s="456"/>
      <c r="UPR755" s="456"/>
      <c r="UPS755" s="456"/>
      <c r="UPT755" s="456"/>
      <c r="UPU755" s="456"/>
      <c r="UPV755" s="456"/>
      <c r="UPW755" s="456"/>
      <c r="UPX755" s="456"/>
      <c r="UPY755" s="456"/>
      <c r="UPZ755" s="456"/>
      <c r="UQA755" s="456"/>
      <c r="UQB755" s="456"/>
      <c r="UQC755" s="456"/>
      <c r="UQD755" s="456"/>
      <c r="UQE755" s="456"/>
      <c r="UQF755" s="456"/>
      <c r="UQG755" s="456"/>
      <c r="UQH755" s="456"/>
      <c r="UQI755" s="456"/>
      <c r="UQJ755" s="456"/>
      <c r="UQK755" s="456"/>
      <c r="UQL755" s="456"/>
      <c r="UQM755" s="456"/>
      <c r="UQN755" s="456"/>
      <c r="UQO755" s="456"/>
      <c r="UQP755" s="456"/>
      <c r="UQQ755" s="456"/>
      <c r="UQR755" s="456"/>
      <c r="UQS755" s="456"/>
      <c r="UQT755" s="456"/>
      <c r="UQU755" s="456"/>
      <c r="UQV755" s="456"/>
      <c r="UQW755" s="456"/>
      <c r="UQX755" s="456"/>
      <c r="UQY755" s="456"/>
      <c r="UQZ755" s="456"/>
      <c r="URA755" s="456"/>
      <c r="URB755" s="456"/>
      <c r="URC755" s="456"/>
      <c r="URD755" s="456"/>
      <c r="URE755" s="456"/>
      <c r="URF755" s="456"/>
      <c r="URG755" s="456"/>
      <c r="URH755" s="456"/>
      <c r="URI755" s="456"/>
      <c r="URJ755" s="456"/>
      <c r="URK755" s="456"/>
      <c r="URL755" s="456"/>
      <c r="URM755" s="456"/>
      <c r="URN755" s="456"/>
      <c r="URO755" s="456"/>
      <c r="URP755" s="456"/>
      <c r="URQ755" s="456"/>
      <c r="URR755" s="456"/>
      <c r="URS755" s="456"/>
      <c r="URT755" s="456"/>
      <c r="URU755" s="456"/>
      <c r="URV755" s="456"/>
      <c r="URW755" s="456"/>
      <c r="URX755" s="456"/>
      <c r="URY755" s="456"/>
      <c r="URZ755" s="456"/>
      <c r="USA755" s="456"/>
      <c r="USB755" s="456"/>
      <c r="USC755" s="456"/>
      <c r="USD755" s="456"/>
      <c r="USE755" s="456"/>
      <c r="USF755" s="456"/>
      <c r="USG755" s="456"/>
      <c r="USH755" s="456"/>
      <c r="USI755" s="456"/>
      <c r="USJ755" s="456"/>
      <c r="USK755" s="456"/>
      <c r="USL755" s="456"/>
      <c r="USM755" s="456"/>
      <c r="USN755" s="456"/>
      <c r="USO755" s="456"/>
      <c r="USP755" s="456"/>
      <c r="USQ755" s="456"/>
      <c r="USR755" s="456"/>
      <c r="USS755" s="456"/>
      <c r="UST755" s="456"/>
      <c r="USU755" s="456"/>
      <c r="USV755" s="456"/>
      <c r="USW755" s="456"/>
      <c r="USX755" s="456"/>
      <c r="USY755" s="456"/>
      <c r="USZ755" s="456"/>
      <c r="UTA755" s="456"/>
      <c r="UTB755" s="456"/>
      <c r="UTC755" s="456"/>
      <c r="UTD755" s="456"/>
      <c r="UTE755" s="456"/>
      <c r="UTF755" s="456"/>
      <c r="UTG755" s="456"/>
      <c r="UTH755" s="456"/>
      <c r="UTI755" s="456"/>
      <c r="UTJ755" s="456"/>
      <c r="UTK755" s="456"/>
      <c r="UTL755" s="456"/>
      <c r="UTM755" s="456"/>
      <c r="UTN755" s="456"/>
      <c r="UTO755" s="456"/>
      <c r="UTP755" s="456"/>
      <c r="UTQ755" s="456"/>
      <c r="UTR755" s="456"/>
      <c r="UTS755" s="456"/>
      <c r="UTT755" s="456"/>
      <c r="UTU755" s="456"/>
      <c r="UTV755" s="456"/>
      <c r="UTW755" s="456"/>
      <c r="UTX755" s="456"/>
      <c r="UTY755" s="456"/>
      <c r="UTZ755" s="456"/>
      <c r="UUA755" s="456"/>
      <c r="UUB755" s="456"/>
      <c r="UUC755" s="456"/>
      <c r="UUD755" s="456"/>
      <c r="UUE755" s="456"/>
      <c r="UUF755" s="456"/>
      <c r="UUG755" s="456"/>
      <c r="UUH755" s="456"/>
      <c r="UUI755" s="456"/>
      <c r="UUJ755" s="456"/>
      <c r="UUK755" s="456"/>
      <c r="UUL755" s="456"/>
      <c r="UUM755" s="456"/>
      <c r="UUN755" s="456"/>
      <c r="UUO755" s="456"/>
      <c r="UUP755" s="456"/>
      <c r="UUQ755" s="456"/>
      <c r="UUR755" s="456"/>
      <c r="UUS755" s="456"/>
      <c r="UUT755" s="456"/>
      <c r="UUU755" s="456"/>
      <c r="UUV755" s="456"/>
      <c r="UUW755" s="456"/>
      <c r="UUX755" s="456"/>
      <c r="UUY755" s="456"/>
      <c r="UUZ755" s="456"/>
      <c r="UVA755" s="456"/>
      <c r="UVB755" s="456"/>
      <c r="UVC755" s="456"/>
      <c r="UVD755" s="456"/>
      <c r="UVE755" s="456"/>
      <c r="UVF755" s="456"/>
      <c r="UVG755" s="456"/>
      <c r="UVH755" s="456"/>
      <c r="UVI755" s="456"/>
      <c r="UVJ755" s="456"/>
      <c r="UVK755" s="456"/>
      <c r="UVL755" s="456"/>
      <c r="UVM755" s="456"/>
      <c r="UVN755" s="456"/>
      <c r="UVO755" s="456"/>
      <c r="UVP755" s="456"/>
      <c r="UVQ755" s="456"/>
      <c r="UVR755" s="456"/>
      <c r="UVS755" s="456"/>
      <c r="UVT755" s="456"/>
      <c r="UVU755" s="456"/>
      <c r="UVV755" s="456"/>
      <c r="UVW755" s="456"/>
      <c r="UVX755" s="456"/>
      <c r="UVY755" s="456"/>
      <c r="UVZ755" s="456"/>
      <c r="UWA755" s="456"/>
      <c r="UWB755" s="456"/>
      <c r="UWC755" s="456"/>
      <c r="UWD755" s="456"/>
      <c r="UWE755" s="456"/>
      <c r="UWF755" s="456"/>
      <c r="UWG755" s="456"/>
      <c r="UWH755" s="456"/>
      <c r="UWI755" s="456"/>
      <c r="UWJ755" s="456"/>
      <c r="UWK755" s="456"/>
      <c r="UWL755" s="456"/>
      <c r="UWM755" s="456"/>
      <c r="UWN755" s="456"/>
      <c r="UWO755" s="456"/>
      <c r="UWP755" s="456"/>
      <c r="UWQ755" s="456"/>
      <c r="UWR755" s="456"/>
      <c r="UWS755" s="456"/>
      <c r="UWT755" s="456"/>
      <c r="UWU755" s="456"/>
      <c r="UWV755" s="456"/>
      <c r="UWW755" s="456"/>
      <c r="UWX755" s="456"/>
      <c r="UWY755" s="456"/>
      <c r="UWZ755" s="456"/>
      <c r="UXA755" s="456"/>
      <c r="UXB755" s="456"/>
      <c r="UXC755" s="456"/>
      <c r="UXD755" s="456"/>
      <c r="UXE755" s="456"/>
      <c r="UXF755" s="456"/>
      <c r="UXG755" s="456"/>
      <c r="UXH755" s="456"/>
      <c r="UXI755" s="456"/>
      <c r="UXJ755" s="456"/>
      <c r="UXK755" s="456"/>
      <c r="UXL755" s="456"/>
      <c r="UXM755" s="456"/>
      <c r="UXN755" s="456"/>
      <c r="UXO755" s="456"/>
      <c r="UXP755" s="456"/>
      <c r="UXQ755" s="456"/>
      <c r="UXR755" s="456"/>
      <c r="UXS755" s="456"/>
      <c r="UXT755" s="456"/>
      <c r="UXU755" s="456"/>
      <c r="UXV755" s="456"/>
      <c r="UXW755" s="456"/>
      <c r="UXX755" s="456"/>
      <c r="UXY755" s="456"/>
      <c r="UXZ755" s="456"/>
      <c r="UYA755" s="456"/>
      <c r="UYB755" s="456"/>
      <c r="UYC755" s="456"/>
      <c r="UYD755" s="456"/>
      <c r="UYE755" s="456"/>
      <c r="UYF755" s="456"/>
      <c r="UYG755" s="456"/>
      <c r="UYH755" s="456"/>
      <c r="UYI755" s="456"/>
      <c r="UYJ755" s="456"/>
      <c r="UYK755" s="456"/>
      <c r="UYL755" s="456"/>
      <c r="UYM755" s="456"/>
      <c r="UYN755" s="456"/>
      <c r="UYO755" s="456"/>
      <c r="UYP755" s="456"/>
      <c r="UYQ755" s="456"/>
      <c r="UYR755" s="456"/>
      <c r="UYS755" s="456"/>
      <c r="UYT755" s="456"/>
      <c r="UYU755" s="456"/>
      <c r="UYV755" s="456"/>
      <c r="UYW755" s="456"/>
      <c r="UYX755" s="456"/>
      <c r="UYY755" s="456"/>
      <c r="UYZ755" s="456"/>
      <c r="UZA755" s="456"/>
      <c r="UZB755" s="456"/>
      <c r="UZC755" s="456"/>
      <c r="UZD755" s="456"/>
      <c r="UZE755" s="456"/>
      <c r="UZF755" s="456"/>
      <c r="UZG755" s="456"/>
      <c r="UZH755" s="456"/>
      <c r="UZI755" s="456"/>
      <c r="UZJ755" s="456"/>
      <c r="UZK755" s="456"/>
      <c r="UZL755" s="456"/>
      <c r="UZM755" s="456"/>
      <c r="UZN755" s="456"/>
      <c r="UZO755" s="456"/>
      <c r="UZP755" s="456"/>
      <c r="UZQ755" s="456"/>
      <c r="UZR755" s="456"/>
      <c r="UZS755" s="456"/>
      <c r="UZT755" s="456"/>
      <c r="UZU755" s="456"/>
      <c r="UZV755" s="456"/>
      <c r="UZW755" s="456"/>
      <c r="UZX755" s="456"/>
      <c r="UZY755" s="456"/>
      <c r="UZZ755" s="456"/>
      <c r="VAA755" s="456"/>
      <c r="VAB755" s="456"/>
      <c r="VAC755" s="456"/>
      <c r="VAD755" s="456"/>
      <c r="VAE755" s="456"/>
      <c r="VAF755" s="456"/>
      <c r="VAG755" s="456"/>
      <c r="VAH755" s="456"/>
      <c r="VAI755" s="456"/>
      <c r="VAJ755" s="456"/>
      <c r="VAK755" s="456"/>
      <c r="VAL755" s="456"/>
      <c r="VAM755" s="456"/>
      <c r="VAN755" s="456"/>
      <c r="VAO755" s="456"/>
      <c r="VAP755" s="456"/>
      <c r="VAQ755" s="456"/>
      <c r="VAR755" s="456"/>
      <c r="VAS755" s="456"/>
      <c r="VAT755" s="456"/>
      <c r="VAU755" s="456"/>
      <c r="VAV755" s="456"/>
      <c r="VAW755" s="456"/>
      <c r="VAX755" s="456"/>
      <c r="VAY755" s="456"/>
      <c r="VAZ755" s="456"/>
      <c r="VBA755" s="456"/>
      <c r="VBB755" s="456"/>
      <c r="VBC755" s="456"/>
      <c r="VBD755" s="456"/>
      <c r="VBE755" s="456"/>
      <c r="VBF755" s="456"/>
      <c r="VBG755" s="456"/>
      <c r="VBH755" s="456"/>
      <c r="VBI755" s="456"/>
      <c r="VBJ755" s="456"/>
      <c r="VBK755" s="456"/>
      <c r="VBL755" s="456"/>
      <c r="VBM755" s="456"/>
      <c r="VBN755" s="456"/>
      <c r="VBO755" s="456"/>
      <c r="VBP755" s="456"/>
      <c r="VBQ755" s="456"/>
      <c r="VBR755" s="456"/>
      <c r="VBS755" s="456"/>
      <c r="VBT755" s="456"/>
      <c r="VBU755" s="456"/>
      <c r="VBV755" s="456"/>
      <c r="VBW755" s="456"/>
      <c r="VBX755" s="456"/>
      <c r="VBY755" s="456"/>
      <c r="VBZ755" s="456"/>
      <c r="VCA755" s="456"/>
      <c r="VCB755" s="456"/>
      <c r="VCC755" s="456"/>
      <c r="VCD755" s="456"/>
      <c r="VCE755" s="456"/>
      <c r="VCF755" s="456"/>
      <c r="VCG755" s="456"/>
      <c r="VCH755" s="456"/>
      <c r="VCI755" s="456"/>
      <c r="VCJ755" s="456"/>
      <c r="VCK755" s="456"/>
      <c r="VCL755" s="456"/>
      <c r="VCM755" s="456"/>
      <c r="VCN755" s="456"/>
      <c r="VCO755" s="456"/>
      <c r="VCP755" s="456"/>
      <c r="VCQ755" s="456"/>
      <c r="VCR755" s="456"/>
      <c r="VCS755" s="456"/>
      <c r="VCT755" s="456"/>
      <c r="VCU755" s="456"/>
      <c r="VCV755" s="456"/>
      <c r="VCW755" s="456"/>
      <c r="VCX755" s="456"/>
      <c r="VCY755" s="456"/>
      <c r="VCZ755" s="456"/>
      <c r="VDA755" s="456"/>
      <c r="VDB755" s="456"/>
      <c r="VDC755" s="456"/>
      <c r="VDD755" s="456"/>
      <c r="VDE755" s="456"/>
      <c r="VDF755" s="456"/>
      <c r="VDG755" s="456"/>
      <c r="VDH755" s="456"/>
      <c r="VDI755" s="456"/>
      <c r="VDJ755" s="456"/>
      <c r="VDK755" s="456"/>
      <c r="VDL755" s="456"/>
      <c r="VDM755" s="456"/>
      <c r="VDN755" s="456"/>
      <c r="VDO755" s="456"/>
      <c r="VDP755" s="456"/>
      <c r="VDQ755" s="456"/>
      <c r="VDR755" s="456"/>
      <c r="VDS755" s="456"/>
      <c r="VDT755" s="456"/>
      <c r="VDU755" s="456"/>
      <c r="VDV755" s="456"/>
      <c r="VDW755" s="456"/>
      <c r="VDX755" s="456"/>
      <c r="VDY755" s="456"/>
      <c r="VDZ755" s="456"/>
      <c r="VEA755" s="456"/>
      <c r="VEB755" s="456"/>
      <c r="VEC755" s="456"/>
      <c r="VED755" s="456"/>
      <c r="VEE755" s="456"/>
      <c r="VEF755" s="456"/>
      <c r="VEG755" s="456"/>
      <c r="VEH755" s="456"/>
      <c r="VEI755" s="456"/>
      <c r="VEJ755" s="456"/>
      <c r="VEK755" s="456"/>
      <c r="VEL755" s="456"/>
      <c r="VEM755" s="456"/>
      <c r="VEN755" s="456"/>
      <c r="VEO755" s="456"/>
      <c r="VEP755" s="456"/>
      <c r="VEQ755" s="456"/>
      <c r="VER755" s="456"/>
      <c r="VES755" s="456"/>
      <c r="VET755" s="456"/>
      <c r="VEU755" s="456"/>
      <c r="VEV755" s="456"/>
      <c r="VEW755" s="456"/>
      <c r="VEX755" s="456"/>
      <c r="VEY755" s="456"/>
      <c r="VEZ755" s="456"/>
      <c r="VFA755" s="456"/>
      <c r="VFB755" s="456"/>
      <c r="VFC755" s="456"/>
      <c r="VFD755" s="456"/>
      <c r="VFE755" s="456"/>
      <c r="VFF755" s="456"/>
      <c r="VFG755" s="456"/>
      <c r="VFH755" s="456"/>
      <c r="VFI755" s="456"/>
      <c r="VFJ755" s="456"/>
      <c r="VFK755" s="456"/>
      <c r="VFL755" s="456"/>
      <c r="VFM755" s="456"/>
      <c r="VFN755" s="456"/>
      <c r="VFO755" s="456"/>
      <c r="VFP755" s="456"/>
      <c r="VFQ755" s="456"/>
      <c r="VFR755" s="456"/>
      <c r="VFS755" s="456"/>
      <c r="VFT755" s="456"/>
      <c r="VFU755" s="456"/>
      <c r="VFV755" s="456"/>
      <c r="VFW755" s="456"/>
      <c r="VFX755" s="456"/>
      <c r="VFY755" s="456"/>
      <c r="VFZ755" s="456"/>
      <c r="VGA755" s="456"/>
      <c r="VGB755" s="456"/>
      <c r="VGC755" s="456"/>
      <c r="VGD755" s="456"/>
      <c r="VGE755" s="456"/>
      <c r="VGF755" s="456"/>
      <c r="VGG755" s="456"/>
      <c r="VGH755" s="456"/>
      <c r="VGI755" s="456"/>
      <c r="VGJ755" s="456"/>
      <c r="VGK755" s="456"/>
      <c r="VGL755" s="456"/>
      <c r="VGM755" s="456"/>
      <c r="VGN755" s="456"/>
      <c r="VGO755" s="456"/>
      <c r="VGP755" s="456"/>
      <c r="VGQ755" s="456"/>
      <c r="VGR755" s="456"/>
      <c r="VGS755" s="456"/>
      <c r="VGT755" s="456"/>
      <c r="VGU755" s="456"/>
      <c r="VGV755" s="456"/>
      <c r="VGW755" s="456"/>
      <c r="VGX755" s="456"/>
      <c r="VGY755" s="456"/>
      <c r="VGZ755" s="456"/>
      <c r="VHA755" s="456"/>
      <c r="VHB755" s="456"/>
      <c r="VHC755" s="456"/>
      <c r="VHD755" s="456"/>
      <c r="VHE755" s="456"/>
      <c r="VHF755" s="456"/>
      <c r="VHG755" s="456"/>
      <c r="VHH755" s="456"/>
      <c r="VHI755" s="456"/>
      <c r="VHJ755" s="456"/>
      <c r="VHK755" s="456"/>
      <c r="VHL755" s="456"/>
      <c r="VHM755" s="456"/>
      <c r="VHN755" s="456"/>
      <c r="VHO755" s="456"/>
      <c r="VHP755" s="456"/>
      <c r="VHQ755" s="456"/>
      <c r="VHR755" s="456"/>
      <c r="VHS755" s="456"/>
      <c r="VHT755" s="456"/>
      <c r="VHU755" s="456"/>
      <c r="VHV755" s="456"/>
      <c r="VHW755" s="456"/>
      <c r="VHX755" s="456"/>
      <c r="VHY755" s="456"/>
      <c r="VHZ755" s="456"/>
      <c r="VIA755" s="456"/>
      <c r="VIB755" s="456"/>
      <c r="VIC755" s="456"/>
      <c r="VID755" s="456"/>
      <c r="VIE755" s="456"/>
      <c r="VIF755" s="456"/>
      <c r="VIG755" s="456"/>
      <c r="VIH755" s="456"/>
      <c r="VII755" s="456"/>
      <c r="VIJ755" s="456"/>
      <c r="VIK755" s="456"/>
      <c r="VIL755" s="456"/>
      <c r="VIM755" s="456"/>
      <c r="VIN755" s="456"/>
      <c r="VIO755" s="456"/>
      <c r="VIP755" s="456"/>
      <c r="VIQ755" s="456"/>
      <c r="VIR755" s="456"/>
      <c r="VIS755" s="456"/>
      <c r="VIT755" s="456"/>
      <c r="VIU755" s="456"/>
      <c r="VIV755" s="456"/>
      <c r="VIW755" s="456"/>
      <c r="VIX755" s="456"/>
      <c r="VIY755" s="456"/>
      <c r="VIZ755" s="456"/>
      <c r="VJA755" s="456"/>
      <c r="VJB755" s="456"/>
      <c r="VJC755" s="456"/>
      <c r="VJD755" s="456"/>
      <c r="VJE755" s="456"/>
      <c r="VJF755" s="456"/>
      <c r="VJG755" s="456"/>
      <c r="VJH755" s="456"/>
      <c r="VJI755" s="456"/>
      <c r="VJJ755" s="456"/>
      <c r="VJK755" s="456"/>
      <c r="VJL755" s="456"/>
      <c r="VJM755" s="456"/>
      <c r="VJN755" s="456"/>
      <c r="VJO755" s="456"/>
      <c r="VJP755" s="456"/>
      <c r="VJQ755" s="456"/>
      <c r="VJR755" s="456"/>
      <c r="VJS755" s="456"/>
      <c r="VJT755" s="456"/>
      <c r="VJU755" s="456"/>
      <c r="VJV755" s="456"/>
      <c r="VJW755" s="456"/>
      <c r="VJX755" s="456"/>
      <c r="VJY755" s="456"/>
      <c r="VJZ755" s="456"/>
      <c r="VKA755" s="456"/>
      <c r="VKB755" s="456"/>
      <c r="VKC755" s="456"/>
      <c r="VKD755" s="456"/>
      <c r="VKE755" s="456"/>
      <c r="VKF755" s="456"/>
      <c r="VKG755" s="456"/>
      <c r="VKH755" s="456"/>
      <c r="VKI755" s="456"/>
      <c r="VKJ755" s="456"/>
      <c r="VKK755" s="456"/>
      <c r="VKL755" s="456"/>
      <c r="VKM755" s="456"/>
      <c r="VKN755" s="456"/>
      <c r="VKO755" s="456"/>
      <c r="VKP755" s="456"/>
      <c r="VKQ755" s="456"/>
      <c r="VKR755" s="456"/>
      <c r="VKS755" s="456"/>
      <c r="VKT755" s="456"/>
      <c r="VKU755" s="456"/>
      <c r="VKV755" s="456"/>
      <c r="VKW755" s="456"/>
      <c r="VKX755" s="456"/>
      <c r="VKY755" s="456"/>
      <c r="VKZ755" s="456"/>
      <c r="VLA755" s="456"/>
      <c r="VLB755" s="456"/>
      <c r="VLC755" s="456"/>
      <c r="VLD755" s="456"/>
      <c r="VLE755" s="456"/>
      <c r="VLF755" s="456"/>
      <c r="VLG755" s="456"/>
      <c r="VLH755" s="456"/>
      <c r="VLI755" s="456"/>
      <c r="VLJ755" s="456"/>
      <c r="VLK755" s="456"/>
      <c r="VLL755" s="456"/>
      <c r="VLM755" s="456"/>
      <c r="VLN755" s="456"/>
      <c r="VLO755" s="456"/>
      <c r="VLP755" s="456"/>
      <c r="VLQ755" s="456"/>
      <c r="VLR755" s="456"/>
      <c r="VLS755" s="456"/>
      <c r="VLT755" s="456"/>
      <c r="VLU755" s="456"/>
      <c r="VLV755" s="456"/>
      <c r="VLW755" s="456"/>
      <c r="VLX755" s="456"/>
      <c r="VLY755" s="456"/>
      <c r="VLZ755" s="456"/>
      <c r="VMA755" s="456"/>
      <c r="VMB755" s="456"/>
      <c r="VMC755" s="456"/>
      <c r="VMD755" s="456"/>
      <c r="VME755" s="456"/>
      <c r="VMF755" s="456"/>
      <c r="VMG755" s="456"/>
      <c r="VMH755" s="456"/>
      <c r="VMI755" s="456"/>
      <c r="VMJ755" s="456"/>
      <c r="VMK755" s="456"/>
      <c r="VML755" s="456"/>
      <c r="VMM755" s="456"/>
      <c r="VMN755" s="456"/>
      <c r="VMO755" s="456"/>
      <c r="VMP755" s="456"/>
      <c r="VMQ755" s="456"/>
      <c r="VMR755" s="456"/>
      <c r="VMS755" s="456"/>
      <c r="VMT755" s="456"/>
      <c r="VMU755" s="456"/>
      <c r="VMV755" s="456"/>
      <c r="VMW755" s="456"/>
      <c r="VMX755" s="456"/>
      <c r="VMY755" s="456"/>
      <c r="VMZ755" s="456"/>
      <c r="VNA755" s="456"/>
      <c r="VNB755" s="456"/>
      <c r="VNC755" s="456"/>
      <c r="VND755" s="456"/>
      <c r="VNE755" s="456"/>
      <c r="VNF755" s="456"/>
      <c r="VNG755" s="456"/>
      <c r="VNH755" s="456"/>
      <c r="VNI755" s="456"/>
      <c r="VNJ755" s="456"/>
      <c r="VNK755" s="456"/>
      <c r="VNL755" s="456"/>
      <c r="VNM755" s="456"/>
      <c r="VNN755" s="456"/>
      <c r="VNO755" s="456"/>
      <c r="VNP755" s="456"/>
      <c r="VNQ755" s="456"/>
      <c r="VNR755" s="456"/>
      <c r="VNS755" s="456"/>
      <c r="VNT755" s="456"/>
      <c r="VNU755" s="456"/>
      <c r="VNV755" s="456"/>
      <c r="VNW755" s="456"/>
      <c r="VNX755" s="456"/>
      <c r="VNY755" s="456"/>
      <c r="VNZ755" s="456"/>
      <c r="VOA755" s="456"/>
      <c r="VOB755" s="456"/>
      <c r="VOC755" s="456"/>
      <c r="VOD755" s="456"/>
      <c r="VOE755" s="456"/>
      <c r="VOF755" s="456"/>
      <c r="VOG755" s="456"/>
      <c r="VOH755" s="456"/>
      <c r="VOI755" s="456"/>
      <c r="VOJ755" s="456"/>
      <c r="VOK755" s="456"/>
      <c r="VOL755" s="456"/>
      <c r="VOM755" s="456"/>
      <c r="VON755" s="456"/>
      <c r="VOO755" s="456"/>
      <c r="VOP755" s="456"/>
      <c r="VOQ755" s="456"/>
      <c r="VOR755" s="456"/>
      <c r="VOS755" s="456"/>
      <c r="VOT755" s="456"/>
      <c r="VOU755" s="456"/>
      <c r="VOV755" s="456"/>
      <c r="VOW755" s="456"/>
      <c r="VOX755" s="456"/>
      <c r="VOY755" s="456"/>
      <c r="VOZ755" s="456"/>
      <c r="VPA755" s="456"/>
      <c r="VPB755" s="456"/>
      <c r="VPC755" s="456"/>
      <c r="VPD755" s="456"/>
      <c r="VPE755" s="456"/>
      <c r="VPF755" s="456"/>
      <c r="VPG755" s="456"/>
      <c r="VPH755" s="456"/>
      <c r="VPI755" s="456"/>
      <c r="VPJ755" s="456"/>
      <c r="VPK755" s="456"/>
      <c r="VPL755" s="456"/>
      <c r="VPM755" s="456"/>
      <c r="VPN755" s="456"/>
      <c r="VPO755" s="456"/>
      <c r="VPP755" s="456"/>
      <c r="VPQ755" s="456"/>
      <c r="VPR755" s="456"/>
      <c r="VPS755" s="456"/>
      <c r="VPT755" s="456"/>
      <c r="VPU755" s="456"/>
      <c r="VPV755" s="456"/>
      <c r="VPW755" s="456"/>
      <c r="VPX755" s="456"/>
      <c r="VPY755" s="456"/>
      <c r="VPZ755" s="456"/>
      <c r="VQA755" s="456"/>
      <c r="VQB755" s="456"/>
      <c r="VQC755" s="456"/>
      <c r="VQD755" s="456"/>
      <c r="VQE755" s="456"/>
      <c r="VQF755" s="456"/>
      <c r="VQG755" s="456"/>
      <c r="VQH755" s="456"/>
      <c r="VQI755" s="456"/>
      <c r="VQJ755" s="456"/>
      <c r="VQK755" s="456"/>
      <c r="VQL755" s="456"/>
      <c r="VQM755" s="456"/>
      <c r="VQN755" s="456"/>
      <c r="VQO755" s="456"/>
      <c r="VQP755" s="456"/>
      <c r="VQQ755" s="456"/>
      <c r="VQR755" s="456"/>
      <c r="VQS755" s="456"/>
      <c r="VQT755" s="456"/>
      <c r="VQU755" s="456"/>
      <c r="VQV755" s="456"/>
      <c r="VQW755" s="456"/>
      <c r="VQX755" s="456"/>
      <c r="VQY755" s="456"/>
      <c r="VQZ755" s="456"/>
      <c r="VRA755" s="456"/>
      <c r="VRB755" s="456"/>
      <c r="VRC755" s="456"/>
      <c r="VRD755" s="456"/>
      <c r="VRE755" s="456"/>
      <c r="VRF755" s="456"/>
      <c r="VRG755" s="456"/>
      <c r="VRH755" s="456"/>
      <c r="VRI755" s="456"/>
      <c r="VRJ755" s="456"/>
      <c r="VRK755" s="456"/>
      <c r="VRL755" s="456"/>
      <c r="VRM755" s="456"/>
      <c r="VRN755" s="456"/>
      <c r="VRO755" s="456"/>
      <c r="VRP755" s="456"/>
      <c r="VRQ755" s="456"/>
      <c r="VRR755" s="456"/>
      <c r="VRS755" s="456"/>
      <c r="VRT755" s="456"/>
      <c r="VRU755" s="456"/>
      <c r="VRV755" s="456"/>
      <c r="VRW755" s="456"/>
      <c r="VRX755" s="456"/>
      <c r="VRY755" s="456"/>
      <c r="VRZ755" s="456"/>
      <c r="VSA755" s="456"/>
      <c r="VSB755" s="456"/>
      <c r="VSC755" s="456"/>
      <c r="VSD755" s="456"/>
      <c r="VSE755" s="456"/>
      <c r="VSF755" s="456"/>
      <c r="VSG755" s="456"/>
      <c r="VSH755" s="456"/>
      <c r="VSI755" s="456"/>
      <c r="VSJ755" s="456"/>
      <c r="VSK755" s="456"/>
      <c r="VSL755" s="456"/>
      <c r="VSM755" s="456"/>
      <c r="VSN755" s="456"/>
      <c r="VSO755" s="456"/>
      <c r="VSP755" s="456"/>
      <c r="VSQ755" s="456"/>
      <c r="VSR755" s="456"/>
      <c r="VSS755" s="456"/>
      <c r="VST755" s="456"/>
      <c r="VSU755" s="456"/>
      <c r="VSV755" s="456"/>
      <c r="VSW755" s="456"/>
      <c r="VSX755" s="456"/>
      <c r="VSY755" s="456"/>
      <c r="VSZ755" s="456"/>
      <c r="VTA755" s="456"/>
      <c r="VTB755" s="456"/>
      <c r="VTC755" s="456"/>
      <c r="VTD755" s="456"/>
      <c r="VTE755" s="456"/>
      <c r="VTF755" s="456"/>
      <c r="VTG755" s="456"/>
      <c r="VTH755" s="456"/>
      <c r="VTI755" s="456"/>
      <c r="VTJ755" s="456"/>
      <c r="VTK755" s="456"/>
      <c r="VTL755" s="456"/>
      <c r="VTM755" s="456"/>
      <c r="VTN755" s="456"/>
      <c r="VTO755" s="456"/>
      <c r="VTP755" s="456"/>
      <c r="VTQ755" s="456"/>
      <c r="VTR755" s="456"/>
      <c r="VTS755" s="456"/>
      <c r="VTT755" s="456"/>
      <c r="VTU755" s="456"/>
      <c r="VTV755" s="456"/>
      <c r="VTW755" s="456"/>
      <c r="VTX755" s="456"/>
      <c r="VTY755" s="456"/>
      <c r="VTZ755" s="456"/>
      <c r="VUA755" s="456"/>
      <c r="VUB755" s="456"/>
      <c r="VUC755" s="456"/>
      <c r="VUD755" s="456"/>
      <c r="VUE755" s="456"/>
      <c r="VUF755" s="456"/>
      <c r="VUG755" s="456"/>
      <c r="VUH755" s="456"/>
      <c r="VUI755" s="456"/>
      <c r="VUJ755" s="456"/>
      <c r="VUK755" s="456"/>
      <c r="VUL755" s="456"/>
      <c r="VUM755" s="456"/>
      <c r="VUN755" s="456"/>
      <c r="VUO755" s="456"/>
      <c r="VUP755" s="456"/>
      <c r="VUQ755" s="456"/>
      <c r="VUR755" s="456"/>
      <c r="VUS755" s="456"/>
      <c r="VUT755" s="456"/>
      <c r="VUU755" s="456"/>
      <c r="VUV755" s="456"/>
      <c r="VUW755" s="456"/>
      <c r="VUX755" s="456"/>
      <c r="VUY755" s="456"/>
      <c r="VUZ755" s="456"/>
      <c r="VVA755" s="456"/>
      <c r="VVB755" s="456"/>
      <c r="VVC755" s="456"/>
      <c r="VVD755" s="456"/>
      <c r="VVE755" s="456"/>
      <c r="VVF755" s="456"/>
      <c r="VVG755" s="456"/>
      <c r="VVH755" s="456"/>
      <c r="VVI755" s="456"/>
      <c r="VVJ755" s="456"/>
      <c r="VVK755" s="456"/>
      <c r="VVL755" s="456"/>
      <c r="VVM755" s="456"/>
      <c r="VVN755" s="456"/>
      <c r="VVO755" s="456"/>
      <c r="VVP755" s="456"/>
      <c r="VVQ755" s="456"/>
      <c r="VVR755" s="456"/>
      <c r="VVS755" s="456"/>
      <c r="VVT755" s="456"/>
      <c r="VVU755" s="456"/>
      <c r="VVV755" s="456"/>
      <c r="VVW755" s="456"/>
      <c r="VVX755" s="456"/>
      <c r="VVY755" s="456"/>
      <c r="VVZ755" s="456"/>
      <c r="VWA755" s="456"/>
      <c r="VWB755" s="456"/>
      <c r="VWC755" s="456"/>
      <c r="VWD755" s="456"/>
      <c r="VWE755" s="456"/>
      <c r="VWF755" s="456"/>
      <c r="VWG755" s="456"/>
      <c r="VWH755" s="456"/>
      <c r="VWI755" s="456"/>
      <c r="VWJ755" s="456"/>
      <c r="VWK755" s="456"/>
      <c r="VWL755" s="456"/>
      <c r="VWM755" s="456"/>
      <c r="VWN755" s="456"/>
      <c r="VWO755" s="456"/>
      <c r="VWP755" s="456"/>
      <c r="VWQ755" s="456"/>
      <c r="VWR755" s="456"/>
      <c r="VWS755" s="456"/>
      <c r="VWT755" s="456"/>
      <c r="VWU755" s="456"/>
      <c r="VWV755" s="456"/>
      <c r="VWW755" s="456"/>
      <c r="VWX755" s="456"/>
      <c r="VWY755" s="456"/>
      <c r="VWZ755" s="456"/>
      <c r="VXA755" s="456"/>
      <c r="VXB755" s="456"/>
      <c r="VXC755" s="456"/>
      <c r="VXD755" s="456"/>
      <c r="VXE755" s="456"/>
      <c r="VXF755" s="456"/>
      <c r="VXG755" s="456"/>
      <c r="VXH755" s="456"/>
      <c r="VXI755" s="456"/>
      <c r="VXJ755" s="456"/>
      <c r="VXK755" s="456"/>
      <c r="VXL755" s="456"/>
      <c r="VXM755" s="456"/>
      <c r="VXN755" s="456"/>
      <c r="VXO755" s="456"/>
      <c r="VXP755" s="456"/>
      <c r="VXQ755" s="456"/>
      <c r="VXR755" s="456"/>
      <c r="VXS755" s="456"/>
      <c r="VXT755" s="456"/>
      <c r="VXU755" s="456"/>
      <c r="VXV755" s="456"/>
      <c r="VXW755" s="456"/>
      <c r="VXX755" s="456"/>
      <c r="VXY755" s="456"/>
      <c r="VXZ755" s="456"/>
      <c r="VYA755" s="456"/>
      <c r="VYB755" s="456"/>
      <c r="VYC755" s="456"/>
      <c r="VYD755" s="456"/>
      <c r="VYE755" s="456"/>
      <c r="VYF755" s="456"/>
      <c r="VYG755" s="456"/>
      <c r="VYH755" s="456"/>
      <c r="VYI755" s="456"/>
      <c r="VYJ755" s="456"/>
      <c r="VYK755" s="456"/>
      <c r="VYL755" s="456"/>
      <c r="VYM755" s="456"/>
      <c r="VYN755" s="456"/>
      <c r="VYO755" s="456"/>
      <c r="VYP755" s="456"/>
      <c r="VYQ755" s="456"/>
      <c r="VYR755" s="456"/>
      <c r="VYS755" s="456"/>
      <c r="VYT755" s="456"/>
      <c r="VYU755" s="456"/>
      <c r="VYV755" s="456"/>
      <c r="VYW755" s="456"/>
      <c r="VYX755" s="456"/>
      <c r="VYY755" s="456"/>
      <c r="VYZ755" s="456"/>
      <c r="VZA755" s="456"/>
      <c r="VZB755" s="456"/>
      <c r="VZC755" s="456"/>
      <c r="VZD755" s="456"/>
      <c r="VZE755" s="456"/>
      <c r="VZF755" s="456"/>
      <c r="VZG755" s="456"/>
      <c r="VZH755" s="456"/>
      <c r="VZI755" s="456"/>
      <c r="VZJ755" s="456"/>
      <c r="VZK755" s="456"/>
      <c r="VZL755" s="456"/>
      <c r="VZM755" s="456"/>
      <c r="VZN755" s="456"/>
      <c r="VZO755" s="456"/>
      <c r="VZP755" s="456"/>
      <c r="VZQ755" s="456"/>
      <c r="VZR755" s="456"/>
      <c r="VZS755" s="456"/>
      <c r="VZT755" s="456"/>
      <c r="VZU755" s="456"/>
      <c r="VZV755" s="456"/>
      <c r="VZW755" s="456"/>
      <c r="VZX755" s="456"/>
      <c r="VZY755" s="456"/>
      <c r="VZZ755" s="456"/>
      <c r="WAA755" s="456"/>
      <c r="WAB755" s="456"/>
      <c r="WAC755" s="456"/>
      <c r="WAD755" s="456"/>
      <c r="WAE755" s="456"/>
      <c r="WAF755" s="456"/>
      <c r="WAG755" s="456"/>
      <c r="WAH755" s="456"/>
      <c r="WAI755" s="456"/>
      <c r="WAJ755" s="456"/>
      <c r="WAK755" s="456"/>
      <c r="WAL755" s="456"/>
      <c r="WAM755" s="456"/>
      <c r="WAN755" s="456"/>
      <c r="WAO755" s="456"/>
      <c r="WAP755" s="456"/>
      <c r="WAQ755" s="456"/>
      <c r="WAR755" s="456"/>
      <c r="WAS755" s="456"/>
      <c r="WAT755" s="456"/>
      <c r="WAU755" s="456"/>
      <c r="WAV755" s="456"/>
      <c r="WAW755" s="456"/>
      <c r="WAX755" s="456"/>
      <c r="WAY755" s="456"/>
      <c r="WAZ755" s="456"/>
      <c r="WBA755" s="456"/>
      <c r="WBB755" s="456"/>
      <c r="WBC755" s="456"/>
      <c r="WBD755" s="456"/>
      <c r="WBE755" s="456"/>
      <c r="WBF755" s="456"/>
      <c r="WBG755" s="456"/>
      <c r="WBH755" s="456"/>
      <c r="WBI755" s="456"/>
      <c r="WBJ755" s="456"/>
      <c r="WBK755" s="456"/>
      <c r="WBL755" s="456"/>
      <c r="WBM755" s="456"/>
      <c r="WBN755" s="456"/>
      <c r="WBO755" s="456"/>
      <c r="WBP755" s="456"/>
      <c r="WBQ755" s="456"/>
      <c r="WBR755" s="456"/>
      <c r="WBS755" s="456"/>
      <c r="WBT755" s="456"/>
      <c r="WBU755" s="456"/>
      <c r="WBV755" s="456"/>
      <c r="WBW755" s="456"/>
      <c r="WBX755" s="456"/>
      <c r="WBY755" s="456"/>
      <c r="WBZ755" s="456"/>
      <c r="WCA755" s="456"/>
      <c r="WCB755" s="456"/>
      <c r="WCC755" s="456"/>
      <c r="WCD755" s="456"/>
      <c r="WCE755" s="456"/>
      <c r="WCF755" s="456"/>
      <c r="WCG755" s="456"/>
      <c r="WCH755" s="456"/>
      <c r="WCI755" s="456"/>
      <c r="WCJ755" s="456"/>
      <c r="WCK755" s="456"/>
      <c r="WCL755" s="456"/>
      <c r="WCM755" s="456"/>
      <c r="WCN755" s="456"/>
      <c r="WCO755" s="456"/>
      <c r="WCP755" s="456"/>
      <c r="WCQ755" s="456"/>
      <c r="WCR755" s="456"/>
      <c r="WCS755" s="456"/>
      <c r="WCT755" s="456"/>
      <c r="WCU755" s="456"/>
      <c r="WCV755" s="456"/>
      <c r="WCW755" s="456"/>
      <c r="WCX755" s="456"/>
      <c r="WCY755" s="456"/>
      <c r="WCZ755" s="456"/>
      <c r="WDA755" s="456"/>
      <c r="WDB755" s="456"/>
      <c r="WDC755" s="456"/>
      <c r="WDD755" s="456"/>
      <c r="WDE755" s="456"/>
      <c r="WDF755" s="456"/>
      <c r="WDG755" s="456"/>
      <c r="WDH755" s="456"/>
      <c r="WDI755" s="456"/>
      <c r="WDJ755" s="456"/>
      <c r="WDK755" s="456"/>
      <c r="WDL755" s="456"/>
      <c r="WDM755" s="456"/>
      <c r="WDN755" s="456"/>
      <c r="WDO755" s="456"/>
      <c r="WDP755" s="456"/>
      <c r="WDQ755" s="456"/>
      <c r="WDR755" s="456"/>
      <c r="WDS755" s="456"/>
      <c r="WDT755" s="456"/>
      <c r="WDU755" s="456"/>
      <c r="WDV755" s="456"/>
      <c r="WDW755" s="456"/>
      <c r="WDX755" s="456"/>
      <c r="WDY755" s="456"/>
      <c r="WDZ755" s="456"/>
      <c r="WEA755" s="456"/>
      <c r="WEB755" s="456"/>
      <c r="WEC755" s="456"/>
      <c r="WED755" s="456"/>
      <c r="WEE755" s="456"/>
      <c r="WEF755" s="456"/>
      <c r="WEG755" s="456"/>
      <c r="WEH755" s="456"/>
      <c r="WEI755" s="456"/>
      <c r="WEJ755" s="456"/>
      <c r="WEK755" s="456"/>
      <c r="WEL755" s="456"/>
      <c r="WEM755" s="456"/>
      <c r="WEN755" s="456"/>
      <c r="WEO755" s="456"/>
      <c r="WEP755" s="456"/>
      <c r="WEQ755" s="456"/>
      <c r="WER755" s="456"/>
      <c r="WES755" s="456"/>
      <c r="WET755" s="456"/>
      <c r="WEU755" s="456"/>
      <c r="WEV755" s="456"/>
      <c r="WEW755" s="456"/>
      <c r="WEX755" s="456"/>
      <c r="WEY755" s="456"/>
      <c r="WEZ755" s="456"/>
      <c r="WFA755" s="456"/>
      <c r="WFB755" s="456"/>
      <c r="WFC755" s="456"/>
      <c r="WFD755" s="456"/>
      <c r="WFE755" s="456"/>
      <c r="WFF755" s="456"/>
      <c r="WFG755" s="456"/>
      <c r="WFH755" s="456"/>
      <c r="WFI755" s="456"/>
      <c r="WFJ755" s="456"/>
      <c r="WFK755" s="456"/>
      <c r="WFL755" s="456"/>
      <c r="WFM755" s="456"/>
      <c r="WFN755" s="456"/>
      <c r="WFO755" s="456"/>
      <c r="WFP755" s="456"/>
      <c r="WFQ755" s="456"/>
      <c r="WFR755" s="456"/>
      <c r="WFS755" s="456"/>
      <c r="WFT755" s="456"/>
      <c r="WFU755" s="456"/>
      <c r="WFV755" s="456"/>
      <c r="WFW755" s="456"/>
      <c r="WFX755" s="456"/>
      <c r="WFY755" s="456"/>
      <c r="WFZ755" s="456"/>
      <c r="WGA755" s="456"/>
      <c r="WGB755" s="456"/>
      <c r="WGC755" s="456"/>
      <c r="WGD755" s="456"/>
      <c r="WGE755" s="456"/>
      <c r="WGF755" s="456"/>
      <c r="WGG755" s="456"/>
      <c r="WGH755" s="456"/>
      <c r="WGI755" s="456"/>
      <c r="WGJ755" s="456"/>
      <c r="WGK755" s="456"/>
      <c r="WGL755" s="456"/>
      <c r="WGM755" s="456"/>
      <c r="WGN755" s="456"/>
      <c r="WGO755" s="456"/>
      <c r="WGP755" s="456"/>
      <c r="WGQ755" s="456"/>
      <c r="WGR755" s="456"/>
      <c r="WGS755" s="456"/>
      <c r="WGT755" s="456"/>
      <c r="WGU755" s="456"/>
      <c r="WGV755" s="456"/>
      <c r="WGW755" s="456"/>
      <c r="WGX755" s="456"/>
      <c r="WGY755" s="456"/>
      <c r="WGZ755" s="456"/>
      <c r="WHA755" s="456"/>
      <c r="WHB755" s="456"/>
      <c r="WHC755" s="456"/>
      <c r="WHD755" s="456"/>
      <c r="WHE755" s="456"/>
      <c r="WHF755" s="456"/>
      <c r="WHG755" s="456"/>
      <c r="WHH755" s="456"/>
      <c r="WHI755" s="456"/>
      <c r="WHJ755" s="456"/>
      <c r="WHK755" s="456"/>
      <c r="WHL755" s="456"/>
      <c r="WHM755" s="456"/>
      <c r="WHN755" s="456"/>
      <c r="WHO755" s="456"/>
      <c r="WHP755" s="456"/>
      <c r="WHQ755" s="456"/>
      <c r="WHR755" s="456"/>
      <c r="WHS755" s="456"/>
      <c r="WHT755" s="456"/>
      <c r="WHU755" s="456"/>
      <c r="WHV755" s="456"/>
      <c r="WHW755" s="456"/>
      <c r="WHX755" s="456"/>
      <c r="WHY755" s="456"/>
      <c r="WHZ755" s="456"/>
      <c r="WIA755" s="456"/>
      <c r="WIB755" s="456"/>
      <c r="WIC755" s="456"/>
      <c r="WID755" s="456"/>
      <c r="WIE755" s="456"/>
      <c r="WIF755" s="456"/>
      <c r="WIG755" s="456"/>
      <c r="WIH755" s="456"/>
      <c r="WII755" s="456"/>
      <c r="WIJ755" s="456"/>
      <c r="WIK755" s="456"/>
      <c r="WIL755" s="456"/>
      <c r="WIM755" s="456"/>
      <c r="WIN755" s="456"/>
      <c r="WIO755" s="456"/>
      <c r="WIP755" s="456"/>
      <c r="WIQ755" s="456"/>
      <c r="WIR755" s="456"/>
      <c r="WIS755" s="456"/>
      <c r="WIT755" s="456"/>
      <c r="WIU755" s="456"/>
      <c r="WIV755" s="456"/>
      <c r="WIW755" s="456"/>
      <c r="WIX755" s="456"/>
      <c r="WIY755" s="456"/>
      <c r="WIZ755" s="456"/>
      <c r="WJA755" s="456"/>
      <c r="WJB755" s="456"/>
      <c r="WJC755" s="456"/>
      <c r="WJD755" s="456"/>
      <c r="WJE755" s="456"/>
      <c r="WJF755" s="456"/>
      <c r="WJG755" s="456"/>
      <c r="WJH755" s="456"/>
      <c r="WJI755" s="456"/>
      <c r="WJJ755" s="456"/>
      <c r="WJK755" s="456"/>
      <c r="WJL755" s="456"/>
      <c r="WJM755" s="456"/>
      <c r="WJN755" s="456"/>
      <c r="WJO755" s="456"/>
      <c r="WJP755" s="456"/>
      <c r="WJQ755" s="456"/>
      <c r="WJR755" s="456"/>
      <c r="WJS755" s="456"/>
      <c r="WJT755" s="456"/>
      <c r="WJU755" s="456"/>
      <c r="WJV755" s="456"/>
      <c r="WJW755" s="456"/>
      <c r="WJX755" s="456"/>
      <c r="WJY755" s="456"/>
      <c r="WJZ755" s="456"/>
      <c r="WKA755" s="456"/>
      <c r="WKB755" s="456"/>
      <c r="WKC755" s="456"/>
      <c r="WKD755" s="456"/>
      <c r="WKE755" s="456"/>
      <c r="WKF755" s="456"/>
      <c r="WKG755" s="456"/>
      <c r="WKH755" s="456"/>
      <c r="WKI755" s="456"/>
      <c r="WKJ755" s="456"/>
      <c r="WKK755" s="456"/>
      <c r="WKL755" s="456"/>
      <c r="WKM755" s="456"/>
      <c r="WKN755" s="456"/>
      <c r="WKO755" s="456"/>
      <c r="WKP755" s="456"/>
      <c r="WKQ755" s="456"/>
      <c r="WKR755" s="456"/>
      <c r="WKS755" s="456"/>
      <c r="WKT755" s="456"/>
      <c r="WKU755" s="456"/>
      <c r="WKV755" s="456"/>
      <c r="WKW755" s="456"/>
      <c r="WKX755" s="456"/>
      <c r="WKY755" s="456"/>
      <c r="WKZ755" s="456"/>
      <c r="WLA755" s="456"/>
      <c r="WLB755" s="456"/>
      <c r="WLC755" s="456"/>
      <c r="WLD755" s="456"/>
      <c r="WLE755" s="456"/>
      <c r="WLF755" s="456"/>
      <c r="WLG755" s="456"/>
      <c r="WLH755" s="456"/>
      <c r="WLI755" s="456"/>
      <c r="WLJ755" s="456"/>
      <c r="WLK755" s="456"/>
      <c r="WLL755" s="456"/>
      <c r="WLM755" s="456"/>
      <c r="WLN755" s="456"/>
      <c r="WLO755" s="456"/>
      <c r="WLP755" s="456"/>
      <c r="WLQ755" s="456"/>
      <c r="WLR755" s="456"/>
      <c r="WLS755" s="456"/>
      <c r="WLT755" s="456"/>
      <c r="WLU755" s="456"/>
      <c r="WLV755" s="456"/>
      <c r="WLW755" s="456"/>
      <c r="WLX755" s="456"/>
      <c r="WLY755" s="456"/>
      <c r="WLZ755" s="456"/>
      <c r="WMA755" s="456"/>
      <c r="WMB755" s="456"/>
      <c r="WMC755" s="456"/>
      <c r="WMD755" s="456"/>
      <c r="WME755" s="456"/>
      <c r="WMF755" s="456"/>
      <c r="WMG755" s="456"/>
      <c r="WMH755" s="456"/>
      <c r="WMI755" s="456"/>
      <c r="WMJ755" s="456"/>
      <c r="WMK755" s="456"/>
      <c r="WML755" s="456"/>
      <c r="WMM755" s="456"/>
      <c r="WMN755" s="456"/>
      <c r="WMO755" s="456"/>
      <c r="WMP755" s="456"/>
      <c r="WMQ755" s="456"/>
      <c r="WMR755" s="456"/>
      <c r="WMS755" s="456"/>
      <c r="WMT755" s="456"/>
      <c r="WMU755" s="456"/>
      <c r="WMV755" s="456"/>
      <c r="WMW755" s="456"/>
      <c r="WMX755" s="456"/>
      <c r="WMY755" s="456"/>
      <c r="WMZ755" s="456"/>
      <c r="WNA755" s="456"/>
      <c r="WNB755" s="456"/>
      <c r="WNC755" s="456"/>
      <c r="WND755" s="456"/>
      <c r="WNE755" s="456"/>
      <c r="WNF755" s="456"/>
      <c r="WNG755" s="456"/>
      <c r="WNH755" s="456"/>
      <c r="WNI755" s="456"/>
      <c r="WNJ755" s="456"/>
      <c r="WNK755" s="456"/>
      <c r="WNL755" s="456"/>
      <c r="WNM755" s="456"/>
      <c r="WNN755" s="456"/>
      <c r="WNO755" s="456"/>
      <c r="WNP755" s="456"/>
      <c r="WNQ755" s="456"/>
      <c r="WNR755" s="456"/>
      <c r="WNS755" s="456"/>
      <c r="WNT755" s="456"/>
      <c r="WNU755" s="456"/>
      <c r="WNV755" s="456"/>
      <c r="WNW755" s="456"/>
      <c r="WNX755" s="456"/>
      <c r="WNY755" s="456"/>
      <c r="WNZ755" s="456"/>
      <c r="WOA755" s="456"/>
      <c r="WOB755" s="456"/>
      <c r="WOC755" s="456"/>
      <c r="WOD755" s="456"/>
      <c r="WOE755" s="456"/>
      <c r="WOF755" s="456"/>
      <c r="WOG755" s="456"/>
      <c r="WOH755" s="456"/>
      <c r="WOI755" s="456"/>
      <c r="WOJ755" s="456"/>
      <c r="WOK755" s="456"/>
      <c r="WOL755" s="456"/>
      <c r="WOM755" s="456"/>
      <c r="WON755" s="456"/>
      <c r="WOO755" s="456"/>
      <c r="WOP755" s="456"/>
      <c r="WOQ755" s="456"/>
      <c r="WOR755" s="456"/>
      <c r="WOS755" s="456"/>
      <c r="WOT755" s="456"/>
      <c r="WOU755" s="456"/>
      <c r="WOV755" s="456"/>
      <c r="WOW755" s="456"/>
      <c r="WOX755" s="456"/>
      <c r="WOY755" s="456"/>
      <c r="WOZ755" s="456"/>
      <c r="WPA755" s="456"/>
      <c r="WPB755" s="456"/>
      <c r="WPC755" s="456"/>
      <c r="WPD755" s="456"/>
      <c r="WPE755" s="456"/>
      <c r="WPF755" s="456"/>
      <c r="WPG755" s="456"/>
      <c r="WPH755" s="456"/>
      <c r="WPI755" s="456"/>
      <c r="WPJ755" s="456"/>
      <c r="WPK755" s="456"/>
      <c r="WPL755" s="456"/>
      <c r="WPM755" s="456"/>
      <c r="WPN755" s="456"/>
      <c r="WPO755" s="456"/>
      <c r="WPP755" s="456"/>
      <c r="WPQ755" s="456"/>
      <c r="WPR755" s="456"/>
      <c r="WPS755" s="456"/>
      <c r="WPT755" s="456"/>
      <c r="WPU755" s="456"/>
      <c r="WPV755" s="456"/>
      <c r="WPW755" s="456"/>
      <c r="WPX755" s="456"/>
      <c r="WPY755" s="456"/>
      <c r="WPZ755" s="456"/>
      <c r="WQA755" s="456"/>
      <c r="WQB755" s="456"/>
      <c r="WQC755" s="456"/>
      <c r="WQD755" s="456"/>
      <c r="WQE755" s="456"/>
      <c r="WQF755" s="456"/>
      <c r="WQG755" s="456"/>
      <c r="WQH755" s="456"/>
      <c r="WQI755" s="456"/>
      <c r="WQJ755" s="456"/>
      <c r="WQK755" s="456"/>
      <c r="WQL755" s="456"/>
      <c r="WQM755" s="456"/>
      <c r="WQN755" s="456"/>
      <c r="WQO755" s="456"/>
      <c r="WQP755" s="456"/>
      <c r="WQQ755" s="456"/>
      <c r="WQR755" s="456"/>
      <c r="WQS755" s="456"/>
      <c r="WQT755" s="456"/>
      <c r="WQU755" s="456"/>
      <c r="WQV755" s="456"/>
      <c r="WQW755" s="456"/>
      <c r="WQX755" s="456"/>
      <c r="WQY755" s="456"/>
      <c r="WQZ755" s="456"/>
      <c r="WRA755" s="456"/>
      <c r="WRB755" s="456"/>
      <c r="WRC755" s="456"/>
      <c r="WRD755" s="456"/>
      <c r="WRE755" s="456"/>
      <c r="WRF755" s="456"/>
      <c r="WRG755" s="456"/>
      <c r="WRH755" s="456"/>
      <c r="WRI755" s="456"/>
      <c r="WRJ755" s="456"/>
      <c r="WRK755" s="456"/>
      <c r="WRL755" s="456"/>
      <c r="WRM755" s="456"/>
      <c r="WRN755" s="456"/>
      <c r="WRO755" s="456"/>
      <c r="WRP755" s="456"/>
      <c r="WRQ755" s="456"/>
      <c r="WRR755" s="456"/>
      <c r="WRS755" s="456"/>
      <c r="WRT755" s="456"/>
      <c r="WRU755" s="456"/>
      <c r="WRV755" s="456"/>
      <c r="WRW755" s="456"/>
      <c r="WRX755" s="456"/>
      <c r="WRY755" s="456"/>
      <c r="WRZ755" s="456"/>
      <c r="WSA755" s="456"/>
      <c r="WSB755" s="456"/>
      <c r="WSC755" s="456"/>
      <c r="WSD755" s="456"/>
      <c r="WSE755" s="456"/>
      <c r="WSF755" s="456"/>
      <c r="WSG755" s="456"/>
      <c r="WSH755" s="456"/>
      <c r="WSI755" s="456"/>
      <c r="WSJ755" s="456"/>
      <c r="WSK755" s="456"/>
      <c r="WSL755" s="456"/>
      <c r="WSM755" s="456"/>
      <c r="WSN755" s="456"/>
      <c r="WSO755" s="456"/>
      <c r="WSP755" s="456"/>
      <c r="WSQ755" s="456"/>
      <c r="WSR755" s="456"/>
      <c r="WSS755" s="456"/>
      <c r="WST755" s="456"/>
      <c r="WSU755" s="456"/>
      <c r="WSV755" s="456"/>
      <c r="WSW755" s="456"/>
      <c r="WSX755" s="456"/>
      <c r="WSY755" s="456"/>
      <c r="WSZ755" s="456"/>
      <c r="WTA755" s="456"/>
      <c r="WTB755" s="456"/>
      <c r="WTC755" s="456"/>
      <c r="WTD755" s="456"/>
      <c r="WTE755" s="456"/>
      <c r="WTF755" s="456"/>
      <c r="WTG755" s="456"/>
      <c r="WTH755" s="456"/>
      <c r="WTI755" s="456"/>
      <c r="WTJ755" s="456"/>
      <c r="WTK755" s="456"/>
      <c r="WTL755" s="456"/>
      <c r="WTM755" s="456"/>
      <c r="WTN755" s="456"/>
      <c r="WTO755" s="456"/>
      <c r="WTP755" s="456"/>
      <c r="WTQ755" s="456"/>
      <c r="WTR755" s="456"/>
      <c r="WTS755" s="456"/>
      <c r="WTT755" s="456"/>
      <c r="WTU755" s="456"/>
      <c r="WTV755" s="456"/>
      <c r="WTW755" s="456"/>
      <c r="WTX755" s="456"/>
      <c r="WTY755" s="456"/>
      <c r="WTZ755" s="456"/>
      <c r="WUA755" s="456"/>
      <c r="WUB755" s="456"/>
      <c r="WUC755" s="456"/>
      <c r="WUD755" s="456"/>
      <c r="WUE755" s="456"/>
      <c r="WUF755" s="456"/>
      <c r="WUG755" s="456"/>
      <c r="WUH755" s="456"/>
      <c r="WUI755" s="456"/>
      <c r="WUJ755" s="456"/>
      <c r="WUK755" s="456"/>
      <c r="WUL755" s="456"/>
      <c r="WUM755" s="456"/>
      <c r="WUN755" s="456"/>
      <c r="WUO755" s="456"/>
      <c r="WUP755" s="456"/>
      <c r="WUQ755" s="456"/>
      <c r="WUR755" s="456"/>
      <c r="WUS755" s="456"/>
      <c r="WUT755" s="456"/>
      <c r="WUU755" s="456"/>
      <c r="WUV755" s="456"/>
      <c r="WUW755" s="456"/>
      <c r="WUX755" s="456"/>
      <c r="WUY755" s="456"/>
      <c r="WUZ755" s="456"/>
      <c r="WVA755" s="456"/>
      <c r="WVB755" s="456"/>
      <c r="WVC755" s="456"/>
      <c r="WVD755" s="456"/>
      <c r="WVE755" s="456"/>
      <c r="WVF755" s="456"/>
      <c r="WVG755" s="456"/>
      <c r="WVH755" s="456"/>
      <c r="WVI755" s="456"/>
      <c r="WVJ755" s="456"/>
      <c r="WVK755" s="456"/>
      <c r="WVL755" s="456"/>
      <c r="WVM755" s="456"/>
      <c r="WVN755" s="456"/>
      <c r="WVO755" s="456"/>
      <c r="WVP755" s="456"/>
      <c r="WVQ755" s="456"/>
      <c r="WVR755" s="456"/>
      <c r="WVS755" s="456"/>
      <c r="WVT755" s="456"/>
      <c r="WVU755" s="456"/>
      <c r="WVV755" s="456"/>
      <c r="WVW755" s="456"/>
      <c r="WVX755" s="456"/>
      <c r="WVY755" s="456"/>
      <c r="WVZ755" s="456"/>
      <c r="WWA755" s="456"/>
      <c r="WWB755" s="456"/>
      <c r="WWC755" s="456"/>
      <c r="WWD755" s="456"/>
      <c r="WWE755" s="456"/>
      <c r="WWF755" s="456"/>
      <c r="WWG755" s="456"/>
      <c r="WWH755" s="456"/>
      <c r="WWI755" s="456"/>
      <c r="WWJ755" s="456"/>
      <c r="WWK755" s="456"/>
      <c r="WWL755" s="456"/>
      <c r="WWM755" s="456"/>
      <c r="WWN755" s="456"/>
      <c r="WWO755" s="456"/>
      <c r="WWP755" s="456"/>
      <c r="WWQ755" s="456"/>
      <c r="WWR755" s="456"/>
      <c r="WWS755" s="456"/>
      <c r="WWT755" s="456"/>
      <c r="WWU755" s="456"/>
      <c r="WWV755" s="456"/>
      <c r="WWW755" s="456"/>
      <c r="WWX755" s="456"/>
      <c r="WWY755" s="456"/>
      <c r="WWZ755" s="456"/>
      <c r="WXA755" s="456"/>
      <c r="WXB755" s="456"/>
      <c r="WXC755" s="456"/>
      <c r="WXD755" s="456"/>
      <c r="WXE755" s="456"/>
      <c r="WXF755" s="456"/>
      <c r="WXG755" s="456"/>
      <c r="WXH755" s="456"/>
      <c r="WXI755" s="456"/>
      <c r="WXJ755" s="456"/>
      <c r="WXK755" s="456"/>
      <c r="WXL755" s="456"/>
      <c r="WXM755" s="456"/>
      <c r="WXN755" s="456"/>
      <c r="WXO755" s="456"/>
      <c r="WXP755" s="456"/>
      <c r="WXQ755" s="456"/>
      <c r="WXR755" s="456"/>
      <c r="WXS755" s="456"/>
      <c r="WXT755" s="456"/>
      <c r="WXU755" s="456"/>
      <c r="WXV755" s="456"/>
      <c r="WXW755" s="456"/>
      <c r="WXX755" s="456"/>
      <c r="WXY755" s="456"/>
      <c r="WXZ755" s="456"/>
      <c r="WYA755" s="456"/>
      <c r="WYB755" s="456"/>
      <c r="WYC755" s="456"/>
      <c r="WYD755" s="456"/>
      <c r="WYE755" s="456"/>
      <c r="WYF755" s="456"/>
      <c r="WYG755" s="456"/>
      <c r="WYH755" s="456"/>
      <c r="WYI755" s="456"/>
      <c r="WYJ755" s="456"/>
      <c r="WYK755" s="456"/>
      <c r="WYL755" s="456"/>
      <c r="WYM755" s="456"/>
      <c r="WYN755" s="456"/>
      <c r="WYO755" s="456"/>
      <c r="WYP755" s="456"/>
      <c r="WYQ755" s="456"/>
      <c r="WYR755" s="456"/>
      <c r="WYS755" s="456"/>
      <c r="WYT755" s="456"/>
      <c r="WYU755" s="456"/>
      <c r="WYV755" s="456"/>
      <c r="WYW755" s="456"/>
      <c r="WYX755" s="456"/>
      <c r="WYY755" s="456"/>
      <c r="WYZ755" s="456"/>
      <c r="WZA755" s="456"/>
      <c r="WZB755" s="456"/>
      <c r="WZC755" s="456"/>
      <c r="WZD755" s="456"/>
      <c r="WZE755" s="456"/>
      <c r="WZF755" s="456"/>
      <c r="WZG755" s="456"/>
      <c r="WZH755" s="456"/>
      <c r="WZI755" s="456"/>
      <c r="WZJ755" s="456"/>
      <c r="WZK755" s="456"/>
      <c r="WZL755" s="456"/>
      <c r="WZM755" s="456"/>
      <c r="WZN755" s="456"/>
      <c r="WZO755" s="456"/>
      <c r="WZP755" s="456"/>
      <c r="WZQ755" s="456"/>
      <c r="WZR755" s="456"/>
      <c r="WZS755" s="456"/>
      <c r="WZT755" s="456"/>
      <c r="WZU755" s="456"/>
      <c r="WZV755" s="456"/>
      <c r="WZW755" s="456"/>
      <c r="WZX755" s="456"/>
      <c r="WZY755" s="456"/>
      <c r="WZZ755" s="456"/>
      <c r="XAA755" s="456"/>
      <c r="XAB755" s="456"/>
      <c r="XAC755" s="456"/>
      <c r="XAD755" s="456"/>
      <c r="XAE755" s="456"/>
      <c r="XAF755" s="456"/>
      <c r="XAG755" s="456"/>
      <c r="XAH755" s="456"/>
      <c r="XAI755" s="456"/>
      <c r="XAJ755" s="456"/>
      <c r="XAK755" s="456"/>
      <c r="XAL755" s="456"/>
      <c r="XAM755" s="456"/>
      <c r="XAN755" s="456"/>
      <c r="XAO755" s="456"/>
      <c r="XAP755" s="456"/>
      <c r="XAQ755" s="456"/>
      <c r="XAR755" s="456"/>
      <c r="XAS755" s="456"/>
      <c r="XAT755" s="456"/>
      <c r="XAU755" s="456"/>
      <c r="XAV755" s="456"/>
      <c r="XAW755" s="456"/>
      <c r="XAX755" s="456"/>
      <c r="XAY755" s="456"/>
      <c r="XAZ755" s="456"/>
      <c r="XBA755" s="456"/>
      <c r="XBB755" s="456"/>
      <c r="XBC755" s="456"/>
      <c r="XBD755" s="456"/>
      <c r="XBE755" s="456"/>
      <c r="XBF755" s="456"/>
      <c r="XBG755" s="456"/>
      <c r="XBH755" s="456"/>
      <c r="XBI755" s="456"/>
      <c r="XBJ755" s="456"/>
      <c r="XBK755" s="456"/>
      <c r="XBL755" s="456"/>
      <c r="XBM755" s="456"/>
      <c r="XBN755" s="456"/>
      <c r="XBO755" s="456"/>
      <c r="XBP755" s="456"/>
      <c r="XBQ755" s="456"/>
      <c r="XBR755" s="456"/>
      <c r="XBS755" s="456"/>
      <c r="XBT755" s="456"/>
      <c r="XBU755" s="456"/>
      <c r="XBV755" s="456"/>
      <c r="XBW755" s="456"/>
      <c r="XBX755" s="456"/>
      <c r="XBY755" s="456"/>
      <c r="XBZ755" s="456"/>
      <c r="XCA755" s="456"/>
      <c r="XCB755" s="456"/>
      <c r="XCC755" s="456"/>
      <c r="XCD755" s="456"/>
      <c r="XCE755" s="456"/>
      <c r="XCF755" s="456"/>
      <c r="XCG755" s="456"/>
      <c r="XCH755" s="456"/>
      <c r="XCI755" s="456"/>
      <c r="XCJ755" s="456"/>
      <c r="XCK755" s="456"/>
      <c r="XCL755" s="456"/>
      <c r="XCM755" s="456"/>
      <c r="XCN755" s="456"/>
      <c r="XCO755" s="456"/>
      <c r="XCP755" s="456"/>
      <c r="XCQ755" s="456"/>
      <c r="XCR755" s="456"/>
      <c r="XCS755" s="456"/>
      <c r="XCT755" s="456"/>
      <c r="XCU755" s="456"/>
      <c r="XCV755" s="456"/>
      <c r="XCW755" s="456"/>
      <c r="XCX755" s="456"/>
      <c r="XCY755" s="456"/>
      <c r="XCZ755" s="456"/>
      <c r="XDA755" s="456"/>
      <c r="XDB755" s="456"/>
      <c r="XDC755" s="456"/>
      <c r="XDD755" s="456"/>
      <c r="XDE755" s="456"/>
      <c r="XDF755" s="456"/>
      <c r="XDG755" s="456"/>
      <c r="XDH755" s="456"/>
      <c r="XDI755" s="456"/>
      <c r="XDJ755" s="456"/>
      <c r="XDK755" s="456"/>
      <c r="XDL755" s="456"/>
      <c r="XDM755" s="456"/>
      <c r="XDN755" s="456"/>
      <c r="XDO755" s="456"/>
      <c r="XDP755" s="456"/>
      <c r="XDQ755" s="456"/>
      <c r="XDR755" s="456"/>
      <c r="XDS755" s="456"/>
      <c r="XDT755" s="456"/>
      <c r="XDU755" s="456"/>
      <c r="XDV755" s="456"/>
      <c r="XDW755" s="456"/>
      <c r="XDX755" s="456"/>
      <c r="XDY755" s="456"/>
      <c r="XDZ755" s="456"/>
      <c r="XEA755" s="456"/>
      <c r="XEB755" s="456"/>
      <c r="XEC755" s="456"/>
      <c r="XED755" s="456"/>
      <c r="XEE755" s="456"/>
      <c r="XEF755" s="456"/>
      <c r="XEG755" s="456"/>
      <c r="XEH755" s="456"/>
      <c r="XEI755" s="456"/>
      <c r="XEJ755" s="456"/>
      <c r="XEK755" s="456"/>
      <c r="XEL755" s="456"/>
      <c r="XEM755" s="456"/>
      <c r="XEN755" s="456"/>
      <c r="XEO755" s="456"/>
      <c r="XEP755" s="456"/>
      <c r="XEQ755" s="456"/>
      <c r="XER755" s="456"/>
      <c r="XES755" s="456"/>
      <c r="XET755" s="456"/>
      <c r="XEU755" s="456"/>
      <c r="XEV755" s="456"/>
      <c r="XEW755" s="456"/>
      <c r="XEX755" s="456"/>
      <c r="XEY755" s="456"/>
      <c r="XEZ755" s="456"/>
      <c r="XFA755" s="456"/>
      <c r="XFB755" s="456"/>
      <c r="XFC755" s="456"/>
    </row>
    <row r="756" spans="1:16383" s="46" customFormat="1" ht="13.2">
      <c r="C756" s="113" t="s">
        <v>1276</v>
      </c>
      <c r="D756" s="743"/>
      <c r="E756" s="743"/>
      <c r="F756" s="743"/>
      <c r="G756" s="744"/>
      <c r="H756" s="744"/>
      <c r="I756" s="744"/>
      <c r="J756" s="744"/>
      <c r="K756" s="743"/>
      <c r="L756" s="743"/>
      <c r="M756" s="743"/>
      <c r="N756" s="743"/>
      <c r="O756" s="1732">
        <f>CS637</f>
        <v>125</v>
      </c>
      <c r="P756" s="1732"/>
      <c r="Q756" s="1732"/>
      <c r="R756" s="1732"/>
      <c r="S756" s="745"/>
      <c r="T756" s="745"/>
      <c r="U756" s="113" t="s">
        <v>1277</v>
      </c>
      <c r="V756" s="743"/>
      <c r="W756" s="743"/>
      <c r="X756" s="743"/>
      <c r="Y756" s="744"/>
      <c r="Z756" s="744"/>
      <c r="AA756" s="744"/>
      <c r="AB756" s="744"/>
      <c r="AC756" s="743"/>
      <c r="AD756" s="743"/>
      <c r="AE756" s="743"/>
      <c r="AF756" s="743"/>
      <c r="AG756" s="2046">
        <v>56</v>
      </c>
      <c r="AH756" s="2046"/>
      <c r="AI756" s="2046"/>
      <c r="AJ756" s="2046"/>
      <c r="AM756" s="151"/>
      <c r="AN756" s="151"/>
      <c r="AO756" s="151"/>
      <c r="AP756" s="151"/>
      <c r="AQ756" s="151"/>
      <c r="AR756" s="151"/>
      <c r="AS756" s="151"/>
      <c r="AT756" s="64"/>
      <c r="AU756" s="64"/>
      <c r="AV756" s="64"/>
      <c r="AW756" s="64"/>
      <c r="AX756" s="64"/>
      <c r="AY756" s="64"/>
      <c r="CR756" s="111"/>
    </row>
    <row r="757" spans="1:16383" ht="12.75" customHeight="1">
      <c r="A757" s="456"/>
      <c r="B757" s="68"/>
      <c r="C757" s="456"/>
      <c r="D757" s="456"/>
      <c r="E757" s="65"/>
      <c r="F757" s="65"/>
      <c r="G757" s="744"/>
      <c r="H757" s="744"/>
      <c r="I757" s="744"/>
      <c r="J757" s="744"/>
      <c r="K757" s="65"/>
      <c r="L757" s="65"/>
      <c r="M757" s="65"/>
      <c r="N757" s="65"/>
      <c r="O757" s="65"/>
      <c r="P757" s="745"/>
      <c r="Q757" s="745"/>
      <c r="R757" s="745"/>
      <c r="S757" s="745"/>
      <c r="T757" s="745"/>
      <c r="U757" s="456"/>
      <c r="V757" s="456"/>
      <c r="W757" s="456"/>
      <c r="X757" s="456"/>
      <c r="Y757" s="279"/>
      <c r="Z757" s="279"/>
      <c r="AA757" s="279"/>
      <c r="AB757" s="279"/>
      <c r="AC757" s="456"/>
      <c r="AD757" s="456"/>
      <c r="AE757" s="456"/>
      <c r="AF757" s="456"/>
      <c r="AG757" s="456"/>
      <c r="AH757" s="279"/>
      <c r="AI757" s="279"/>
      <c r="AJ757" s="279"/>
      <c r="AK757" s="279"/>
      <c r="AL757" s="279"/>
      <c r="AM757" s="456"/>
      <c r="AN757" s="456"/>
      <c r="AO757" s="456"/>
      <c r="AP757" s="625"/>
      <c r="AQ757" s="625"/>
      <c r="AR757" s="625"/>
      <c r="AS757" s="625"/>
      <c r="AT757" s="64"/>
      <c r="AU757" s="64"/>
      <c r="AV757" s="64"/>
      <c r="AW757" s="64"/>
      <c r="AX757" s="64"/>
      <c r="AY757" s="64"/>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5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56"/>
      <c r="DH757" s="456"/>
      <c r="DI757" s="456"/>
      <c r="DJ757" s="456"/>
      <c r="DK757" s="456"/>
      <c r="DL757" s="456"/>
      <c r="DM757" s="456"/>
      <c r="DN757" s="456"/>
      <c r="DO757" s="456"/>
      <c r="DP757" s="456"/>
      <c r="DQ757" s="456"/>
      <c r="DR757" s="456"/>
      <c r="DS757" s="456"/>
      <c r="DT757" s="456"/>
      <c r="DU757" s="456"/>
      <c r="DV757" s="456"/>
      <c r="DW757" s="456"/>
      <c r="DX757" s="456"/>
      <c r="DY757" s="456"/>
      <c r="DZ757" s="456"/>
      <c r="EA757" s="456"/>
      <c r="EB757" s="456"/>
      <c r="EC757" s="456"/>
      <c r="ED757" s="456"/>
      <c r="EE757" s="456"/>
      <c r="EF757" s="456"/>
      <c r="EG757" s="456"/>
      <c r="EH757" s="456"/>
      <c r="EI757" s="456"/>
      <c r="EJ757" s="456"/>
      <c r="EK757" s="456"/>
      <c r="EL757" s="456"/>
      <c r="EM757" s="456"/>
      <c r="EN757" s="456"/>
      <c r="EO757" s="456"/>
      <c r="EP757" s="456"/>
      <c r="EQ757" s="456"/>
      <c r="ER757" s="456"/>
      <c r="ES757" s="456"/>
      <c r="ET757" s="456"/>
      <c r="EU757" s="456"/>
      <c r="EV757" s="456"/>
      <c r="EW757" s="456"/>
      <c r="EX757" s="456"/>
      <c r="EY757" s="456"/>
      <c r="EZ757" s="456"/>
      <c r="FA757" s="456"/>
      <c r="FB757" s="456"/>
      <c r="FC757" s="456"/>
      <c r="FD757" s="456"/>
      <c r="FE757" s="456"/>
      <c r="FF757" s="456"/>
      <c r="FG757" s="456"/>
      <c r="FH757" s="456"/>
      <c r="FI757" s="456"/>
      <c r="FJ757" s="456"/>
      <c r="FK757" s="456"/>
      <c r="FL757" s="456"/>
      <c r="FM757" s="456"/>
      <c r="FN757" s="456"/>
      <c r="FO757" s="456"/>
      <c r="FP757" s="456"/>
      <c r="FQ757" s="456"/>
      <c r="FR757" s="456"/>
      <c r="FS757" s="456"/>
      <c r="FT757" s="456"/>
      <c r="FU757" s="456"/>
      <c r="FV757" s="456"/>
      <c r="FW757" s="456"/>
      <c r="FX757" s="456"/>
      <c r="FY757" s="456"/>
      <c r="FZ757" s="456"/>
      <c r="GA757" s="456"/>
      <c r="GB757" s="456"/>
      <c r="GC757" s="456"/>
      <c r="GD757" s="456"/>
      <c r="GE757" s="456"/>
      <c r="GF757" s="456"/>
      <c r="GG757" s="456"/>
      <c r="GH757" s="456"/>
      <c r="GI757" s="456"/>
      <c r="GJ757" s="456"/>
      <c r="GK757" s="456"/>
      <c r="GL757" s="456"/>
      <c r="GM757" s="456"/>
      <c r="GN757" s="456"/>
      <c r="GO757" s="456"/>
      <c r="GP757" s="456"/>
      <c r="GQ757" s="456"/>
      <c r="GR757" s="456"/>
      <c r="GS757" s="456"/>
      <c r="GT757" s="456"/>
      <c r="GU757" s="456"/>
      <c r="GV757" s="456"/>
      <c r="GW757" s="456"/>
      <c r="GX757" s="456"/>
      <c r="GY757" s="456"/>
      <c r="GZ757" s="456"/>
      <c r="HA757" s="456"/>
      <c r="HB757" s="456"/>
      <c r="HC757" s="456"/>
      <c r="HD757" s="456"/>
      <c r="HE757" s="456"/>
      <c r="HF757" s="456"/>
      <c r="HG757" s="456"/>
      <c r="HH757" s="456"/>
      <c r="HI757" s="456"/>
      <c r="HJ757" s="456"/>
      <c r="HK757" s="456"/>
      <c r="HL757" s="456"/>
      <c r="HM757" s="456"/>
      <c r="HN757" s="456"/>
      <c r="HO757" s="456"/>
      <c r="HP757" s="456"/>
      <c r="HQ757" s="456"/>
      <c r="HR757" s="456"/>
      <c r="HS757" s="456"/>
      <c r="HT757" s="456"/>
      <c r="HU757" s="456"/>
      <c r="HV757" s="456"/>
      <c r="HW757" s="456"/>
      <c r="HX757" s="456"/>
      <c r="HY757" s="456"/>
      <c r="HZ757" s="456"/>
      <c r="IA757" s="456"/>
      <c r="IB757" s="456"/>
      <c r="IC757" s="456"/>
      <c r="ID757" s="456"/>
      <c r="IE757" s="456"/>
      <c r="IF757" s="456"/>
      <c r="IG757" s="456"/>
      <c r="IH757" s="456"/>
      <c r="II757" s="456"/>
      <c r="IJ757" s="456"/>
      <c r="IK757" s="456"/>
      <c r="IL757" s="456"/>
      <c r="IM757" s="456"/>
      <c r="IN757" s="456"/>
      <c r="IO757" s="456"/>
      <c r="IP757" s="456"/>
      <c r="IQ757" s="456"/>
      <c r="IR757" s="456"/>
      <c r="IS757" s="456"/>
      <c r="IT757" s="456"/>
      <c r="IU757" s="456"/>
      <c r="IV757" s="456"/>
      <c r="IW757" s="456"/>
      <c r="IX757" s="456"/>
      <c r="IY757" s="456"/>
      <c r="IZ757" s="456"/>
      <c r="JA757" s="456"/>
      <c r="JB757" s="456"/>
      <c r="JC757" s="456"/>
      <c r="JD757" s="456"/>
      <c r="JE757" s="456"/>
      <c r="JF757" s="456"/>
      <c r="JG757" s="456"/>
      <c r="JH757" s="456"/>
      <c r="JI757" s="456"/>
      <c r="JJ757" s="456"/>
      <c r="JK757" s="456"/>
      <c r="JL757" s="456"/>
      <c r="JM757" s="456"/>
      <c r="JN757" s="456"/>
      <c r="JO757" s="456"/>
      <c r="JP757" s="456"/>
      <c r="JQ757" s="456"/>
      <c r="JR757" s="456"/>
      <c r="JS757" s="456"/>
      <c r="JT757" s="456"/>
      <c r="JU757" s="456"/>
      <c r="JV757" s="456"/>
      <c r="JW757" s="456"/>
      <c r="JX757" s="456"/>
      <c r="JY757" s="456"/>
      <c r="JZ757" s="456"/>
      <c r="KA757" s="456"/>
      <c r="KB757" s="456"/>
      <c r="KC757" s="456"/>
      <c r="KD757" s="456"/>
      <c r="KE757" s="456"/>
      <c r="KF757" s="456"/>
      <c r="KG757" s="456"/>
      <c r="KH757" s="456"/>
      <c r="KI757" s="456"/>
      <c r="KJ757" s="456"/>
      <c r="KK757" s="456"/>
      <c r="KL757" s="456"/>
      <c r="KM757" s="456"/>
      <c r="KN757" s="456"/>
      <c r="KO757" s="456"/>
      <c r="KP757" s="456"/>
      <c r="KQ757" s="456"/>
      <c r="KR757" s="456"/>
      <c r="KS757" s="456"/>
      <c r="KT757" s="456"/>
      <c r="KU757" s="456"/>
      <c r="KV757" s="456"/>
      <c r="KW757" s="456"/>
      <c r="KX757" s="456"/>
      <c r="KY757" s="456"/>
      <c r="KZ757" s="456"/>
      <c r="LA757" s="456"/>
      <c r="LB757" s="456"/>
      <c r="LC757" s="456"/>
      <c r="LD757" s="456"/>
      <c r="LE757" s="456"/>
      <c r="LF757" s="456"/>
      <c r="LG757" s="456"/>
      <c r="LH757" s="456"/>
      <c r="LI757" s="456"/>
      <c r="LJ757" s="456"/>
      <c r="LK757" s="456"/>
      <c r="LL757" s="456"/>
      <c r="LM757" s="456"/>
      <c r="LN757" s="456"/>
      <c r="LO757" s="456"/>
      <c r="LP757" s="456"/>
      <c r="LQ757" s="456"/>
      <c r="LR757" s="456"/>
      <c r="LS757" s="456"/>
      <c r="LT757" s="456"/>
      <c r="LU757" s="456"/>
      <c r="LV757" s="456"/>
      <c r="LW757" s="456"/>
      <c r="LX757" s="456"/>
      <c r="LY757" s="456"/>
      <c r="LZ757" s="456"/>
      <c r="MA757" s="456"/>
      <c r="MB757" s="456"/>
      <c r="MC757" s="456"/>
      <c r="MD757" s="456"/>
      <c r="ME757" s="456"/>
      <c r="MF757" s="456"/>
      <c r="MG757" s="456"/>
      <c r="MH757" s="456"/>
      <c r="MI757" s="456"/>
      <c r="MJ757" s="456"/>
      <c r="MK757" s="456"/>
      <c r="ML757" s="456"/>
      <c r="MM757" s="456"/>
      <c r="MN757" s="456"/>
      <c r="MO757" s="456"/>
      <c r="MP757" s="456"/>
      <c r="MQ757" s="456"/>
      <c r="MR757" s="456"/>
      <c r="MS757" s="456"/>
      <c r="MT757" s="456"/>
      <c r="MU757" s="456"/>
      <c r="MV757" s="456"/>
      <c r="MW757" s="456"/>
      <c r="MX757" s="456"/>
      <c r="MY757" s="456"/>
      <c r="MZ757" s="456"/>
      <c r="NA757" s="456"/>
      <c r="NB757" s="456"/>
      <c r="NC757" s="456"/>
      <c r="ND757" s="456"/>
      <c r="NE757" s="456"/>
      <c r="NF757" s="456"/>
      <c r="NG757" s="456"/>
      <c r="NH757" s="456"/>
      <c r="NI757" s="456"/>
      <c r="NJ757" s="456"/>
      <c r="NK757" s="456"/>
      <c r="NL757" s="456"/>
      <c r="NM757" s="456"/>
      <c r="NN757" s="456"/>
      <c r="NO757" s="456"/>
      <c r="NP757" s="456"/>
      <c r="NQ757" s="456"/>
      <c r="NR757" s="456"/>
      <c r="NS757" s="456"/>
      <c r="NT757" s="456"/>
      <c r="NU757" s="456"/>
      <c r="NV757" s="456"/>
      <c r="NW757" s="456"/>
      <c r="NX757" s="456"/>
      <c r="NY757" s="456"/>
      <c r="NZ757" s="456"/>
      <c r="OA757" s="456"/>
      <c r="OB757" s="456"/>
      <c r="OC757" s="456"/>
      <c r="OD757" s="456"/>
      <c r="OE757" s="456"/>
      <c r="OF757" s="456"/>
      <c r="OG757" s="456"/>
      <c r="OH757" s="456"/>
      <c r="OI757" s="456"/>
      <c r="OJ757" s="456"/>
      <c r="OK757" s="456"/>
      <c r="OL757" s="456"/>
      <c r="OM757" s="456"/>
      <c r="ON757" s="456"/>
      <c r="OO757" s="456"/>
      <c r="OP757" s="456"/>
      <c r="OQ757" s="456"/>
      <c r="OR757" s="456"/>
      <c r="OS757" s="456"/>
      <c r="OT757" s="456"/>
      <c r="OU757" s="456"/>
      <c r="OV757" s="456"/>
      <c r="OW757" s="456"/>
      <c r="OX757" s="456"/>
      <c r="OY757" s="456"/>
      <c r="OZ757" s="456"/>
      <c r="PA757" s="456"/>
      <c r="PB757" s="456"/>
      <c r="PC757" s="456"/>
      <c r="PD757" s="456"/>
      <c r="PE757" s="456"/>
      <c r="PF757" s="456"/>
      <c r="PG757" s="456"/>
      <c r="PH757" s="456"/>
      <c r="PI757" s="456"/>
      <c r="PJ757" s="456"/>
      <c r="PK757" s="456"/>
      <c r="PL757" s="456"/>
      <c r="PM757" s="456"/>
      <c r="PN757" s="456"/>
      <c r="PO757" s="456"/>
      <c r="PP757" s="456"/>
      <c r="PQ757" s="456"/>
      <c r="PR757" s="456"/>
      <c r="PS757" s="456"/>
      <c r="PT757" s="456"/>
      <c r="PU757" s="456"/>
      <c r="PV757" s="456"/>
      <c r="PW757" s="456"/>
      <c r="PX757" s="456"/>
      <c r="PY757" s="456"/>
      <c r="PZ757" s="456"/>
      <c r="QA757" s="456"/>
      <c r="QB757" s="456"/>
      <c r="QC757" s="456"/>
      <c r="QD757" s="456"/>
      <c r="QE757" s="456"/>
      <c r="QF757" s="456"/>
      <c r="QG757" s="456"/>
      <c r="QH757" s="456"/>
      <c r="QI757" s="456"/>
      <c r="QJ757" s="456"/>
      <c r="QK757" s="456"/>
      <c r="QL757" s="456"/>
      <c r="QM757" s="456"/>
      <c r="QN757" s="456"/>
      <c r="QO757" s="456"/>
      <c r="QP757" s="456"/>
      <c r="QQ757" s="456"/>
      <c r="QR757" s="456"/>
      <c r="QS757" s="456"/>
      <c r="QT757" s="456"/>
      <c r="QU757" s="456"/>
      <c r="QV757" s="456"/>
      <c r="QW757" s="456"/>
      <c r="QX757" s="456"/>
      <c r="QY757" s="456"/>
      <c r="QZ757" s="456"/>
      <c r="RA757" s="456"/>
      <c r="RB757" s="456"/>
      <c r="RC757" s="456"/>
      <c r="RD757" s="456"/>
      <c r="RE757" s="456"/>
      <c r="RF757" s="456"/>
      <c r="RG757" s="456"/>
      <c r="RH757" s="456"/>
      <c r="RI757" s="456"/>
      <c r="RJ757" s="456"/>
      <c r="RK757" s="456"/>
      <c r="RL757" s="456"/>
      <c r="RM757" s="456"/>
      <c r="RN757" s="456"/>
      <c r="RO757" s="456"/>
      <c r="RP757" s="456"/>
      <c r="RQ757" s="456"/>
      <c r="RR757" s="456"/>
      <c r="RS757" s="456"/>
      <c r="RT757" s="456"/>
      <c r="RU757" s="456"/>
      <c r="RV757" s="456"/>
      <c r="RW757" s="456"/>
      <c r="RX757" s="456"/>
      <c r="RY757" s="456"/>
      <c r="RZ757" s="456"/>
      <c r="SA757" s="456"/>
      <c r="SB757" s="456"/>
      <c r="SC757" s="456"/>
      <c r="SD757" s="456"/>
      <c r="SE757" s="456"/>
      <c r="SF757" s="456"/>
      <c r="SG757" s="456"/>
      <c r="SH757" s="456"/>
      <c r="SI757" s="456"/>
      <c r="SJ757" s="456"/>
      <c r="SK757" s="456"/>
      <c r="SL757" s="456"/>
      <c r="SM757" s="456"/>
      <c r="SN757" s="456"/>
      <c r="SO757" s="456"/>
      <c r="SP757" s="456"/>
      <c r="SQ757" s="456"/>
      <c r="SR757" s="456"/>
      <c r="SS757" s="456"/>
      <c r="ST757" s="456"/>
      <c r="SU757" s="456"/>
      <c r="SV757" s="456"/>
      <c r="SW757" s="456"/>
      <c r="SX757" s="456"/>
      <c r="SY757" s="456"/>
      <c r="SZ757" s="456"/>
      <c r="TA757" s="456"/>
      <c r="TB757" s="456"/>
      <c r="TC757" s="456"/>
      <c r="TD757" s="456"/>
      <c r="TE757" s="456"/>
      <c r="TF757" s="456"/>
      <c r="TG757" s="456"/>
      <c r="TH757" s="456"/>
      <c r="TI757" s="456"/>
      <c r="TJ757" s="456"/>
      <c r="TK757" s="456"/>
      <c r="TL757" s="456"/>
      <c r="TM757" s="456"/>
      <c r="TN757" s="456"/>
      <c r="TO757" s="456"/>
      <c r="TP757" s="456"/>
      <c r="TQ757" s="456"/>
      <c r="TR757" s="456"/>
      <c r="TS757" s="456"/>
      <c r="TT757" s="456"/>
      <c r="TU757" s="456"/>
      <c r="TV757" s="456"/>
      <c r="TW757" s="456"/>
      <c r="TX757" s="456"/>
      <c r="TY757" s="456"/>
      <c r="TZ757" s="456"/>
      <c r="UA757" s="456"/>
      <c r="UB757" s="456"/>
      <c r="UC757" s="456"/>
      <c r="UD757" s="456"/>
      <c r="UE757" s="456"/>
      <c r="UF757" s="456"/>
      <c r="UG757" s="456"/>
      <c r="UH757" s="456"/>
      <c r="UI757" s="456"/>
      <c r="UJ757" s="456"/>
      <c r="UK757" s="456"/>
      <c r="UL757" s="456"/>
      <c r="UM757" s="456"/>
      <c r="UN757" s="456"/>
      <c r="UO757" s="456"/>
      <c r="UP757" s="456"/>
      <c r="UQ757" s="456"/>
      <c r="UR757" s="456"/>
      <c r="US757" s="456"/>
      <c r="UT757" s="456"/>
      <c r="UU757" s="456"/>
      <c r="UV757" s="456"/>
      <c r="UW757" s="456"/>
      <c r="UX757" s="456"/>
      <c r="UY757" s="456"/>
      <c r="UZ757" s="456"/>
      <c r="VA757" s="456"/>
      <c r="VB757" s="456"/>
      <c r="VC757" s="456"/>
      <c r="VD757" s="456"/>
      <c r="VE757" s="456"/>
      <c r="VF757" s="456"/>
      <c r="VG757" s="456"/>
      <c r="VH757" s="456"/>
      <c r="VI757" s="456"/>
      <c r="VJ757" s="456"/>
      <c r="VK757" s="456"/>
      <c r="VL757" s="456"/>
      <c r="VM757" s="456"/>
      <c r="VN757" s="456"/>
      <c r="VO757" s="456"/>
      <c r="VP757" s="456"/>
      <c r="VQ757" s="456"/>
      <c r="VR757" s="456"/>
      <c r="VS757" s="456"/>
      <c r="VT757" s="456"/>
      <c r="VU757" s="456"/>
      <c r="VV757" s="456"/>
      <c r="VW757" s="456"/>
      <c r="VX757" s="456"/>
      <c r="VY757" s="456"/>
      <c r="VZ757" s="456"/>
      <c r="WA757" s="456"/>
      <c r="WB757" s="456"/>
      <c r="WC757" s="456"/>
      <c r="WD757" s="456"/>
      <c r="WE757" s="456"/>
      <c r="WF757" s="456"/>
      <c r="WG757" s="456"/>
      <c r="WH757" s="456"/>
      <c r="WI757" s="456"/>
      <c r="WJ757" s="456"/>
      <c r="WK757" s="456"/>
      <c r="WL757" s="456"/>
      <c r="WM757" s="456"/>
      <c r="WN757" s="456"/>
      <c r="WO757" s="456"/>
      <c r="WP757" s="456"/>
      <c r="WQ757" s="456"/>
      <c r="WR757" s="456"/>
      <c r="WS757" s="456"/>
      <c r="WT757" s="456"/>
      <c r="WU757" s="456"/>
      <c r="WV757" s="456"/>
      <c r="WW757" s="456"/>
      <c r="WX757" s="456"/>
      <c r="WY757" s="456"/>
      <c r="WZ757" s="456"/>
      <c r="XA757" s="456"/>
      <c r="XB757" s="456"/>
      <c r="XC757" s="456"/>
      <c r="XD757" s="456"/>
      <c r="XE757" s="456"/>
      <c r="XF757" s="456"/>
      <c r="XG757" s="456"/>
      <c r="XH757" s="456"/>
      <c r="XI757" s="456"/>
      <c r="XJ757" s="456"/>
      <c r="XK757" s="456"/>
      <c r="XL757" s="456"/>
      <c r="XM757" s="456"/>
      <c r="XN757" s="456"/>
      <c r="XO757" s="456"/>
      <c r="XP757" s="456"/>
      <c r="XQ757" s="456"/>
      <c r="XR757" s="456"/>
      <c r="XS757" s="456"/>
      <c r="XT757" s="456"/>
      <c r="XU757" s="456"/>
      <c r="XV757" s="456"/>
      <c r="XW757" s="456"/>
      <c r="XX757" s="456"/>
      <c r="XY757" s="456"/>
      <c r="XZ757" s="456"/>
      <c r="YA757" s="456"/>
      <c r="YB757" s="456"/>
      <c r="YC757" s="456"/>
      <c r="YD757" s="456"/>
      <c r="YE757" s="456"/>
      <c r="YF757" s="456"/>
      <c r="YG757" s="456"/>
      <c r="YH757" s="456"/>
      <c r="YI757" s="456"/>
      <c r="YJ757" s="456"/>
      <c r="YK757" s="456"/>
      <c r="YL757" s="456"/>
      <c r="YM757" s="456"/>
      <c r="YN757" s="456"/>
      <c r="YO757" s="456"/>
      <c r="YP757" s="456"/>
      <c r="YQ757" s="456"/>
      <c r="YR757" s="456"/>
      <c r="YS757" s="456"/>
      <c r="YT757" s="456"/>
      <c r="YU757" s="456"/>
      <c r="YV757" s="456"/>
      <c r="YW757" s="456"/>
      <c r="YX757" s="456"/>
      <c r="YY757" s="456"/>
      <c r="YZ757" s="456"/>
      <c r="ZA757" s="456"/>
      <c r="ZB757" s="456"/>
      <c r="ZC757" s="456"/>
      <c r="ZD757" s="456"/>
      <c r="ZE757" s="456"/>
      <c r="ZF757" s="456"/>
      <c r="ZG757" s="456"/>
      <c r="ZH757" s="456"/>
      <c r="ZI757" s="456"/>
      <c r="ZJ757" s="456"/>
      <c r="ZK757" s="456"/>
      <c r="ZL757" s="456"/>
      <c r="ZM757" s="456"/>
      <c r="ZN757" s="456"/>
      <c r="ZO757" s="456"/>
      <c r="ZP757" s="456"/>
      <c r="ZQ757" s="456"/>
      <c r="ZR757" s="456"/>
      <c r="ZS757" s="456"/>
      <c r="ZT757" s="456"/>
      <c r="ZU757" s="456"/>
      <c r="ZV757" s="456"/>
      <c r="ZW757" s="456"/>
      <c r="ZX757" s="456"/>
      <c r="ZY757" s="456"/>
      <c r="ZZ757" s="456"/>
      <c r="AAA757" s="456"/>
      <c r="AAB757" s="456"/>
      <c r="AAC757" s="456"/>
      <c r="AAD757" s="456"/>
      <c r="AAE757" s="456"/>
      <c r="AAF757" s="456"/>
      <c r="AAG757" s="456"/>
      <c r="AAH757" s="456"/>
      <c r="AAI757" s="456"/>
      <c r="AAJ757" s="456"/>
      <c r="AAK757" s="456"/>
      <c r="AAL757" s="456"/>
      <c r="AAM757" s="456"/>
      <c r="AAN757" s="456"/>
      <c r="AAO757" s="456"/>
      <c r="AAP757" s="456"/>
      <c r="AAQ757" s="456"/>
      <c r="AAR757" s="456"/>
      <c r="AAS757" s="456"/>
      <c r="AAT757" s="456"/>
      <c r="AAU757" s="456"/>
      <c r="AAV757" s="456"/>
      <c r="AAW757" s="456"/>
      <c r="AAX757" s="456"/>
      <c r="AAY757" s="456"/>
      <c r="AAZ757" s="456"/>
      <c r="ABA757" s="456"/>
      <c r="ABB757" s="456"/>
      <c r="ABC757" s="456"/>
      <c r="ABD757" s="456"/>
      <c r="ABE757" s="456"/>
      <c r="ABF757" s="456"/>
      <c r="ABG757" s="456"/>
      <c r="ABH757" s="456"/>
      <c r="ABI757" s="456"/>
      <c r="ABJ757" s="456"/>
      <c r="ABK757" s="456"/>
      <c r="ABL757" s="456"/>
      <c r="ABM757" s="456"/>
      <c r="ABN757" s="456"/>
      <c r="ABO757" s="456"/>
      <c r="ABP757" s="456"/>
      <c r="ABQ757" s="456"/>
      <c r="ABR757" s="456"/>
      <c r="ABS757" s="456"/>
      <c r="ABT757" s="456"/>
      <c r="ABU757" s="456"/>
      <c r="ABV757" s="456"/>
      <c r="ABW757" s="456"/>
      <c r="ABX757" s="456"/>
      <c r="ABY757" s="456"/>
      <c r="ABZ757" s="456"/>
      <c r="ACA757" s="456"/>
      <c r="ACB757" s="456"/>
      <c r="ACC757" s="456"/>
      <c r="ACD757" s="456"/>
      <c r="ACE757" s="456"/>
      <c r="ACF757" s="456"/>
      <c r="ACG757" s="456"/>
      <c r="ACH757" s="456"/>
      <c r="ACI757" s="456"/>
      <c r="ACJ757" s="456"/>
      <c r="ACK757" s="456"/>
      <c r="ACL757" s="456"/>
      <c r="ACM757" s="456"/>
      <c r="ACN757" s="456"/>
      <c r="ACO757" s="456"/>
      <c r="ACP757" s="456"/>
      <c r="ACQ757" s="456"/>
      <c r="ACR757" s="456"/>
      <c r="ACS757" s="456"/>
      <c r="ACT757" s="456"/>
      <c r="ACU757" s="456"/>
      <c r="ACV757" s="456"/>
      <c r="ACW757" s="456"/>
      <c r="ACX757" s="456"/>
      <c r="ACY757" s="456"/>
      <c r="ACZ757" s="456"/>
      <c r="ADA757" s="456"/>
      <c r="ADB757" s="456"/>
      <c r="ADC757" s="456"/>
      <c r="ADD757" s="456"/>
      <c r="ADE757" s="456"/>
      <c r="ADF757" s="456"/>
      <c r="ADG757" s="456"/>
      <c r="ADH757" s="456"/>
      <c r="ADI757" s="456"/>
      <c r="ADJ757" s="456"/>
      <c r="ADK757" s="456"/>
      <c r="ADL757" s="456"/>
      <c r="ADM757" s="456"/>
      <c r="ADN757" s="456"/>
      <c r="ADO757" s="456"/>
      <c r="ADP757" s="456"/>
      <c r="ADQ757" s="456"/>
      <c r="ADR757" s="456"/>
      <c r="ADS757" s="456"/>
      <c r="ADT757" s="456"/>
      <c r="ADU757" s="456"/>
      <c r="ADV757" s="456"/>
      <c r="ADW757" s="456"/>
      <c r="ADX757" s="456"/>
      <c r="ADY757" s="456"/>
      <c r="ADZ757" s="456"/>
      <c r="AEA757" s="456"/>
      <c r="AEB757" s="456"/>
      <c r="AEC757" s="456"/>
      <c r="AED757" s="456"/>
      <c r="AEE757" s="456"/>
      <c r="AEF757" s="456"/>
      <c r="AEG757" s="456"/>
      <c r="AEH757" s="456"/>
      <c r="AEI757" s="456"/>
      <c r="AEJ757" s="456"/>
      <c r="AEK757" s="456"/>
      <c r="AEL757" s="456"/>
      <c r="AEM757" s="456"/>
      <c r="AEN757" s="456"/>
      <c r="AEO757" s="456"/>
      <c r="AEP757" s="456"/>
      <c r="AEQ757" s="456"/>
      <c r="AER757" s="456"/>
      <c r="AES757" s="456"/>
      <c r="AET757" s="456"/>
      <c r="AEU757" s="456"/>
      <c r="AEV757" s="456"/>
      <c r="AEW757" s="456"/>
      <c r="AEX757" s="456"/>
      <c r="AEY757" s="456"/>
      <c r="AEZ757" s="456"/>
      <c r="AFA757" s="456"/>
      <c r="AFB757" s="456"/>
      <c r="AFC757" s="456"/>
      <c r="AFD757" s="456"/>
      <c r="AFE757" s="456"/>
      <c r="AFF757" s="456"/>
      <c r="AFG757" s="456"/>
      <c r="AFH757" s="456"/>
      <c r="AFI757" s="456"/>
      <c r="AFJ757" s="456"/>
      <c r="AFK757" s="456"/>
      <c r="AFL757" s="456"/>
      <c r="AFM757" s="456"/>
      <c r="AFN757" s="456"/>
      <c r="AFO757" s="456"/>
      <c r="AFP757" s="456"/>
      <c r="AFQ757" s="456"/>
      <c r="AFR757" s="456"/>
      <c r="AFS757" s="456"/>
      <c r="AFT757" s="456"/>
      <c r="AFU757" s="456"/>
      <c r="AFV757" s="456"/>
      <c r="AFW757" s="456"/>
      <c r="AFX757" s="456"/>
      <c r="AFY757" s="456"/>
      <c r="AFZ757" s="456"/>
      <c r="AGA757" s="456"/>
      <c r="AGB757" s="456"/>
      <c r="AGC757" s="456"/>
      <c r="AGD757" s="456"/>
      <c r="AGE757" s="456"/>
      <c r="AGF757" s="456"/>
      <c r="AGG757" s="456"/>
      <c r="AGH757" s="456"/>
      <c r="AGI757" s="456"/>
      <c r="AGJ757" s="456"/>
      <c r="AGK757" s="456"/>
      <c r="AGL757" s="456"/>
      <c r="AGM757" s="456"/>
      <c r="AGN757" s="456"/>
      <c r="AGO757" s="456"/>
      <c r="AGP757" s="456"/>
      <c r="AGQ757" s="456"/>
      <c r="AGR757" s="456"/>
      <c r="AGS757" s="456"/>
      <c r="AGT757" s="456"/>
      <c r="AGU757" s="456"/>
      <c r="AGV757" s="456"/>
      <c r="AGW757" s="456"/>
      <c r="AGX757" s="456"/>
      <c r="AGY757" s="456"/>
      <c r="AGZ757" s="456"/>
      <c r="AHA757" s="456"/>
      <c r="AHB757" s="456"/>
      <c r="AHC757" s="456"/>
      <c r="AHD757" s="456"/>
      <c r="AHE757" s="456"/>
      <c r="AHF757" s="456"/>
      <c r="AHG757" s="456"/>
      <c r="AHH757" s="456"/>
      <c r="AHI757" s="456"/>
      <c r="AHJ757" s="456"/>
      <c r="AHK757" s="456"/>
      <c r="AHL757" s="456"/>
      <c r="AHM757" s="456"/>
      <c r="AHN757" s="456"/>
      <c r="AHO757" s="456"/>
      <c r="AHP757" s="456"/>
      <c r="AHQ757" s="456"/>
      <c r="AHR757" s="456"/>
      <c r="AHS757" s="456"/>
      <c r="AHT757" s="456"/>
      <c r="AHU757" s="456"/>
      <c r="AHV757" s="456"/>
      <c r="AHW757" s="456"/>
      <c r="AHX757" s="456"/>
      <c r="AHY757" s="456"/>
      <c r="AHZ757" s="456"/>
      <c r="AIA757" s="456"/>
      <c r="AIB757" s="456"/>
      <c r="AIC757" s="456"/>
      <c r="AID757" s="456"/>
      <c r="AIE757" s="456"/>
      <c r="AIF757" s="456"/>
      <c r="AIG757" s="456"/>
      <c r="AIH757" s="456"/>
      <c r="AII757" s="456"/>
      <c r="AIJ757" s="456"/>
      <c r="AIK757" s="456"/>
      <c r="AIL757" s="456"/>
      <c r="AIM757" s="456"/>
      <c r="AIN757" s="456"/>
      <c r="AIO757" s="456"/>
      <c r="AIP757" s="456"/>
      <c r="AIQ757" s="456"/>
      <c r="AIR757" s="456"/>
      <c r="AIS757" s="456"/>
      <c r="AIT757" s="456"/>
      <c r="AIU757" s="456"/>
      <c r="AIV757" s="456"/>
      <c r="AIW757" s="456"/>
      <c r="AIX757" s="456"/>
      <c r="AIY757" s="456"/>
      <c r="AIZ757" s="456"/>
      <c r="AJA757" s="456"/>
      <c r="AJB757" s="456"/>
      <c r="AJC757" s="456"/>
      <c r="AJD757" s="456"/>
      <c r="AJE757" s="456"/>
      <c r="AJF757" s="456"/>
      <c r="AJG757" s="456"/>
      <c r="AJH757" s="456"/>
      <c r="AJI757" s="456"/>
      <c r="AJJ757" s="456"/>
      <c r="AJK757" s="456"/>
      <c r="AJL757" s="456"/>
      <c r="AJM757" s="456"/>
      <c r="AJN757" s="456"/>
      <c r="AJO757" s="456"/>
      <c r="AJP757" s="456"/>
      <c r="AJQ757" s="456"/>
      <c r="AJR757" s="456"/>
      <c r="AJS757" s="456"/>
      <c r="AJT757" s="456"/>
      <c r="AJU757" s="456"/>
      <c r="AJV757" s="456"/>
      <c r="AJW757" s="456"/>
      <c r="AJX757" s="456"/>
      <c r="AJY757" s="456"/>
      <c r="AJZ757" s="456"/>
      <c r="AKA757" s="456"/>
      <c r="AKB757" s="456"/>
      <c r="AKC757" s="456"/>
      <c r="AKD757" s="456"/>
      <c r="AKE757" s="456"/>
      <c r="AKF757" s="456"/>
      <c r="AKG757" s="456"/>
      <c r="AKH757" s="456"/>
      <c r="AKI757" s="456"/>
      <c r="AKJ757" s="456"/>
      <c r="AKK757" s="456"/>
      <c r="AKL757" s="456"/>
      <c r="AKM757" s="456"/>
      <c r="AKN757" s="456"/>
      <c r="AKO757" s="456"/>
      <c r="AKP757" s="456"/>
      <c r="AKQ757" s="456"/>
      <c r="AKR757" s="456"/>
      <c r="AKS757" s="456"/>
      <c r="AKT757" s="456"/>
      <c r="AKU757" s="456"/>
      <c r="AKV757" s="456"/>
      <c r="AKW757" s="456"/>
      <c r="AKX757" s="456"/>
      <c r="AKY757" s="456"/>
      <c r="AKZ757" s="456"/>
      <c r="ALA757" s="456"/>
      <c r="ALB757" s="456"/>
      <c r="ALC757" s="456"/>
      <c r="ALD757" s="456"/>
      <c r="ALE757" s="456"/>
      <c r="ALF757" s="456"/>
      <c r="ALG757" s="456"/>
      <c r="ALH757" s="456"/>
      <c r="ALI757" s="456"/>
      <c r="ALJ757" s="456"/>
      <c r="ALK757" s="456"/>
      <c r="ALL757" s="456"/>
      <c r="ALM757" s="456"/>
      <c r="ALN757" s="456"/>
      <c r="ALO757" s="456"/>
      <c r="ALP757" s="456"/>
      <c r="ALQ757" s="456"/>
      <c r="ALR757" s="456"/>
      <c r="ALS757" s="456"/>
      <c r="ALT757" s="456"/>
      <c r="ALU757" s="456"/>
      <c r="ALV757" s="456"/>
      <c r="ALW757" s="456"/>
      <c r="ALX757" s="456"/>
      <c r="ALY757" s="456"/>
      <c r="ALZ757" s="456"/>
      <c r="AMA757" s="456"/>
      <c r="AMB757" s="456"/>
      <c r="AMC757" s="456"/>
      <c r="AMD757" s="456"/>
      <c r="AME757" s="456"/>
      <c r="AMF757" s="456"/>
      <c r="AMG757" s="456"/>
      <c r="AMH757" s="456"/>
      <c r="AMI757" s="456"/>
      <c r="AMJ757" s="456"/>
      <c r="AMK757" s="456"/>
      <c r="AML757" s="456"/>
      <c r="AMM757" s="456"/>
      <c r="AMN757" s="456"/>
      <c r="AMO757" s="456"/>
      <c r="AMP757" s="456"/>
      <c r="AMQ757" s="456"/>
      <c r="AMR757" s="456"/>
      <c r="AMS757" s="456"/>
      <c r="AMT757" s="456"/>
      <c r="AMU757" s="456"/>
      <c r="AMV757" s="456"/>
      <c r="AMW757" s="456"/>
      <c r="AMX757" s="456"/>
      <c r="AMY757" s="456"/>
      <c r="AMZ757" s="456"/>
      <c r="ANA757" s="456"/>
      <c r="ANB757" s="456"/>
      <c r="ANC757" s="456"/>
      <c r="AND757" s="456"/>
      <c r="ANE757" s="456"/>
      <c r="ANF757" s="456"/>
      <c r="ANG757" s="456"/>
      <c r="ANH757" s="456"/>
      <c r="ANI757" s="456"/>
      <c r="ANJ757" s="456"/>
      <c r="ANK757" s="456"/>
      <c r="ANL757" s="456"/>
      <c r="ANM757" s="456"/>
      <c r="ANN757" s="456"/>
      <c r="ANO757" s="456"/>
      <c r="ANP757" s="456"/>
      <c r="ANQ757" s="456"/>
      <c r="ANR757" s="456"/>
      <c r="ANS757" s="456"/>
      <c r="ANT757" s="456"/>
      <c r="ANU757" s="456"/>
      <c r="ANV757" s="456"/>
      <c r="ANW757" s="456"/>
      <c r="ANX757" s="456"/>
      <c r="ANY757" s="456"/>
      <c r="ANZ757" s="456"/>
      <c r="AOA757" s="456"/>
      <c r="AOB757" s="456"/>
      <c r="AOC757" s="456"/>
      <c r="AOD757" s="456"/>
      <c r="AOE757" s="456"/>
      <c r="AOF757" s="456"/>
      <c r="AOG757" s="456"/>
      <c r="AOH757" s="456"/>
      <c r="AOI757" s="456"/>
      <c r="AOJ757" s="456"/>
      <c r="AOK757" s="456"/>
      <c r="AOL757" s="456"/>
      <c r="AOM757" s="456"/>
      <c r="AON757" s="456"/>
      <c r="AOO757" s="456"/>
      <c r="AOP757" s="456"/>
      <c r="AOQ757" s="456"/>
      <c r="AOR757" s="456"/>
      <c r="AOS757" s="456"/>
      <c r="AOT757" s="456"/>
      <c r="AOU757" s="456"/>
      <c r="AOV757" s="456"/>
      <c r="AOW757" s="456"/>
      <c r="AOX757" s="456"/>
      <c r="AOY757" s="456"/>
      <c r="AOZ757" s="456"/>
      <c r="APA757" s="456"/>
      <c r="APB757" s="456"/>
      <c r="APC757" s="456"/>
      <c r="APD757" s="456"/>
      <c r="APE757" s="456"/>
      <c r="APF757" s="456"/>
      <c r="APG757" s="456"/>
      <c r="APH757" s="456"/>
      <c r="API757" s="456"/>
      <c r="APJ757" s="456"/>
      <c r="APK757" s="456"/>
      <c r="APL757" s="456"/>
      <c r="APM757" s="456"/>
      <c r="APN757" s="456"/>
      <c r="APO757" s="456"/>
      <c r="APP757" s="456"/>
      <c r="APQ757" s="456"/>
      <c r="APR757" s="456"/>
      <c r="APS757" s="456"/>
      <c r="APT757" s="456"/>
      <c r="APU757" s="456"/>
      <c r="APV757" s="456"/>
      <c r="APW757" s="456"/>
      <c r="APX757" s="456"/>
      <c r="APY757" s="456"/>
      <c r="APZ757" s="456"/>
      <c r="AQA757" s="456"/>
      <c r="AQB757" s="456"/>
      <c r="AQC757" s="456"/>
      <c r="AQD757" s="456"/>
      <c r="AQE757" s="456"/>
      <c r="AQF757" s="456"/>
      <c r="AQG757" s="456"/>
      <c r="AQH757" s="456"/>
      <c r="AQI757" s="456"/>
      <c r="AQJ757" s="456"/>
      <c r="AQK757" s="456"/>
      <c r="AQL757" s="456"/>
      <c r="AQM757" s="456"/>
      <c r="AQN757" s="456"/>
      <c r="AQO757" s="456"/>
      <c r="AQP757" s="456"/>
      <c r="AQQ757" s="456"/>
      <c r="AQR757" s="456"/>
      <c r="AQS757" s="456"/>
      <c r="AQT757" s="456"/>
      <c r="AQU757" s="456"/>
      <c r="AQV757" s="456"/>
      <c r="AQW757" s="456"/>
      <c r="AQX757" s="456"/>
      <c r="AQY757" s="456"/>
      <c r="AQZ757" s="456"/>
      <c r="ARA757" s="456"/>
      <c r="ARB757" s="456"/>
      <c r="ARC757" s="456"/>
      <c r="ARD757" s="456"/>
      <c r="ARE757" s="456"/>
      <c r="ARF757" s="456"/>
      <c r="ARG757" s="456"/>
      <c r="ARH757" s="456"/>
      <c r="ARI757" s="456"/>
      <c r="ARJ757" s="456"/>
      <c r="ARK757" s="456"/>
      <c r="ARL757" s="456"/>
      <c r="ARM757" s="456"/>
      <c r="ARN757" s="456"/>
      <c r="ARO757" s="456"/>
      <c r="ARP757" s="456"/>
      <c r="ARQ757" s="456"/>
      <c r="ARR757" s="456"/>
      <c r="ARS757" s="456"/>
      <c r="ART757" s="456"/>
      <c r="ARU757" s="456"/>
      <c r="ARV757" s="456"/>
      <c r="ARW757" s="456"/>
      <c r="ARX757" s="456"/>
      <c r="ARY757" s="456"/>
      <c r="ARZ757" s="456"/>
      <c r="ASA757" s="456"/>
      <c r="ASB757" s="456"/>
      <c r="ASC757" s="456"/>
      <c r="ASD757" s="456"/>
      <c r="ASE757" s="456"/>
      <c r="ASF757" s="456"/>
      <c r="ASG757" s="456"/>
      <c r="ASH757" s="456"/>
      <c r="ASI757" s="456"/>
      <c r="ASJ757" s="456"/>
      <c r="ASK757" s="456"/>
      <c r="ASL757" s="456"/>
      <c r="ASM757" s="456"/>
      <c r="ASN757" s="456"/>
      <c r="ASO757" s="456"/>
      <c r="ASP757" s="456"/>
      <c r="ASQ757" s="456"/>
      <c r="ASR757" s="456"/>
      <c r="ASS757" s="456"/>
      <c r="AST757" s="456"/>
      <c r="ASU757" s="456"/>
      <c r="ASV757" s="456"/>
      <c r="ASW757" s="456"/>
      <c r="ASX757" s="456"/>
      <c r="ASY757" s="456"/>
      <c r="ASZ757" s="456"/>
      <c r="ATA757" s="456"/>
      <c r="ATB757" s="456"/>
      <c r="ATC757" s="456"/>
      <c r="ATD757" s="456"/>
      <c r="ATE757" s="456"/>
      <c r="ATF757" s="456"/>
      <c r="ATG757" s="456"/>
      <c r="ATH757" s="456"/>
      <c r="ATI757" s="456"/>
      <c r="ATJ757" s="456"/>
      <c r="ATK757" s="456"/>
      <c r="ATL757" s="456"/>
      <c r="ATM757" s="456"/>
      <c r="ATN757" s="456"/>
      <c r="ATO757" s="456"/>
      <c r="ATP757" s="456"/>
      <c r="ATQ757" s="456"/>
      <c r="ATR757" s="456"/>
      <c r="ATS757" s="456"/>
      <c r="ATT757" s="456"/>
      <c r="ATU757" s="456"/>
      <c r="ATV757" s="456"/>
      <c r="ATW757" s="456"/>
      <c r="ATX757" s="456"/>
      <c r="ATY757" s="456"/>
      <c r="ATZ757" s="456"/>
      <c r="AUA757" s="456"/>
      <c r="AUB757" s="456"/>
      <c r="AUC757" s="456"/>
      <c r="AUD757" s="456"/>
      <c r="AUE757" s="456"/>
      <c r="AUF757" s="456"/>
      <c r="AUG757" s="456"/>
      <c r="AUH757" s="456"/>
      <c r="AUI757" s="456"/>
      <c r="AUJ757" s="456"/>
      <c r="AUK757" s="456"/>
      <c r="AUL757" s="456"/>
      <c r="AUM757" s="456"/>
      <c r="AUN757" s="456"/>
      <c r="AUO757" s="456"/>
      <c r="AUP757" s="456"/>
      <c r="AUQ757" s="456"/>
      <c r="AUR757" s="456"/>
      <c r="AUS757" s="456"/>
      <c r="AUT757" s="456"/>
      <c r="AUU757" s="456"/>
      <c r="AUV757" s="456"/>
      <c r="AUW757" s="456"/>
      <c r="AUX757" s="456"/>
      <c r="AUY757" s="456"/>
      <c r="AUZ757" s="456"/>
      <c r="AVA757" s="456"/>
      <c r="AVB757" s="456"/>
      <c r="AVC757" s="456"/>
      <c r="AVD757" s="456"/>
      <c r="AVE757" s="456"/>
      <c r="AVF757" s="456"/>
      <c r="AVG757" s="456"/>
      <c r="AVH757" s="456"/>
      <c r="AVI757" s="456"/>
      <c r="AVJ757" s="456"/>
      <c r="AVK757" s="456"/>
      <c r="AVL757" s="456"/>
      <c r="AVM757" s="456"/>
      <c r="AVN757" s="456"/>
      <c r="AVO757" s="456"/>
      <c r="AVP757" s="456"/>
      <c r="AVQ757" s="456"/>
      <c r="AVR757" s="456"/>
      <c r="AVS757" s="456"/>
      <c r="AVT757" s="456"/>
      <c r="AVU757" s="456"/>
      <c r="AVV757" s="456"/>
      <c r="AVW757" s="456"/>
      <c r="AVX757" s="456"/>
      <c r="AVY757" s="456"/>
      <c r="AVZ757" s="456"/>
      <c r="AWA757" s="456"/>
      <c r="AWB757" s="456"/>
      <c r="AWC757" s="456"/>
      <c r="AWD757" s="456"/>
      <c r="AWE757" s="456"/>
      <c r="AWF757" s="456"/>
      <c r="AWG757" s="456"/>
      <c r="AWH757" s="456"/>
      <c r="AWI757" s="456"/>
      <c r="AWJ757" s="456"/>
      <c r="AWK757" s="456"/>
      <c r="AWL757" s="456"/>
      <c r="AWM757" s="456"/>
      <c r="AWN757" s="456"/>
      <c r="AWO757" s="456"/>
      <c r="AWP757" s="456"/>
      <c r="AWQ757" s="456"/>
      <c r="AWR757" s="456"/>
      <c r="AWS757" s="456"/>
      <c r="AWT757" s="456"/>
      <c r="AWU757" s="456"/>
      <c r="AWV757" s="456"/>
      <c r="AWW757" s="456"/>
      <c r="AWX757" s="456"/>
      <c r="AWY757" s="456"/>
      <c r="AWZ757" s="456"/>
      <c r="AXA757" s="456"/>
      <c r="AXB757" s="456"/>
      <c r="AXC757" s="456"/>
      <c r="AXD757" s="456"/>
      <c r="AXE757" s="456"/>
      <c r="AXF757" s="456"/>
      <c r="AXG757" s="456"/>
      <c r="AXH757" s="456"/>
      <c r="AXI757" s="456"/>
      <c r="AXJ757" s="456"/>
      <c r="AXK757" s="456"/>
      <c r="AXL757" s="456"/>
      <c r="AXM757" s="456"/>
      <c r="AXN757" s="456"/>
      <c r="AXO757" s="456"/>
      <c r="AXP757" s="456"/>
      <c r="AXQ757" s="456"/>
      <c r="AXR757" s="456"/>
      <c r="AXS757" s="456"/>
      <c r="AXT757" s="456"/>
      <c r="AXU757" s="456"/>
      <c r="AXV757" s="456"/>
      <c r="AXW757" s="456"/>
      <c r="AXX757" s="456"/>
      <c r="AXY757" s="456"/>
      <c r="AXZ757" s="456"/>
      <c r="AYA757" s="456"/>
      <c r="AYB757" s="456"/>
      <c r="AYC757" s="456"/>
      <c r="AYD757" s="456"/>
      <c r="AYE757" s="456"/>
      <c r="AYF757" s="456"/>
      <c r="AYG757" s="456"/>
      <c r="AYH757" s="456"/>
      <c r="AYI757" s="456"/>
      <c r="AYJ757" s="456"/>
      <c r="AYK757" s="456"/>
      <c r="AYL757" s="456"/>
      <c r="AYM757" s="456"/>
      <c r="AYN757" s="456"/>
      <c r="AYO757" s="456"/>
      <c r="AYP757" s="456"/>
      <c r="AYQ757" s="456"/>
      <c r="AYR757" s="456"/>
      <c r="AYS757" s="456"/>
      <c r="AYT757" s="456"/>
      <c r="AYU757" s="456"/>
      <c r="AYV757" s="456"/>
      <c r="AYW757" s="456"/>
      <c r="AYX757" s="456"/>
      <c r="AYY757" s="456"/>
      <c r="AYZ757" s="456"/>
      <c r="AZA757" s="456"/>
      <c r="AZB757" s="456"/>
      <c r="AZC757" s="456"/>
      <c r="AZD757" s="456"/>
      <c r="AZE757" s="456"/>
      <c r="AZF757" s="456"/>
      <c r="AZG757" s="456"/>
      <c r="AZH757" s="456"/>
      <c r="AZI757" s="456"/>
      <c r="AZJ757" s="456"/>
      <c r="AZK757" s="456"/>
      <c r="AZL757" s="456"/>
      <c r="AZM757" s="456"/>
      <c r="AZN757" s="456"/>
      <c r="AZO757" s="456"/>
      <c r="AZP757" s="456"/>
      <c r="AZQ757" s="456"/>
      <c r="AZR757" s="456"/>
      <c r="AZS757" s="456"/>
      <c r="AZT757" s="456"/>
      <c r="AZU757" s="456"/>
      <c r="AZV757" s="456"/>
      <c r="AZW757" s="456"/>
      <c r="AZX757" s="456"/>
      <c r="AZY757" s="456"/>
      <c r="AZZ757" s="456"/>
      <c r="BAA757" s="456"/>
      <c r="BAB757" s="456"/>
      <c r="BAC757" s="456"/>
      <c r="BAD757" s="456"/>
      <c r="BAE757" s="456"/>
      <c r="BAF757" s="456"/>
      <c r="BAG757" s="456"/>
      <c r="BAH757" s="456"/>
      <c r="BAI757" s="456"/>
      <c r="BAJ757" s="456"/>
      <c r="BAK757" s="456"/>
      <c r="BAL757" s="456"/>
      <c r="BAM757" s="456"/>
      <c r="BAN757" s="456"/>
      <c r="BAO757" s="456"/>
      <c r="BAP757" s="456"/>
      <c r="BAQ757" s="456"/>
      <c r="BAR757" s="456"/>
      <c r="BAS757" s="456"/>
      <c r="BAT757" s="456"/>
      <c r="BAU757" s="456"/>
      <c r="BAV757" s="456"/>
      <c r="BAW757" s="456"/>
      <c r="BAX757" s="456"/>
      <c r="BAY757" s="456"/>
      <c r="BAZ757" s="456"/>
      <c r="BBA757" s="456"/>
      <c r="BBB757" s="456"/>
      <c r="BBC757" s="456"/>
      <c r="BBD757" s="456"/>
      <c r="BBE757" s="456"/>
      <c r="BBF757" s="456"/>
      <c r="BBG757" s="456"/>
      <c r="BBH757" s="456"/>
      <c r="BBI757" s="456"/>
      <c r="BBJ757" s="456"/>
      <c r="BBK757" s="456"/>
      <c r="BBL757" s="456"/>
      <c r="BBM757" s="456"/>
      <c r="BBN757" s="456"/>
      <c r="BBO757" s="456"/>
      <c r="BBP757" s="456"/>
      <c r="BBQ757" s="456"/>
      <c r="BBR757" s="456"/>
      <c r="BBS757" s="456"/>
      <c r="BBT757" s="456"/>
      <c r="BBU757" s="456"/>
      <c r="BBV757" s="456"/>
      <c r="BBW757" s="456"/>
      <c r="BBX757" s="456"/>
      <c r="BBY757" s="456"/>
      <c r="BBZ757" s="456"/>
      <c r="BCA757" s="456"/>
      <c r="BCB757" s="456"/>
      <c r="BCC757" s="456"/>
      <c r="BCD757" s="456"/>
      <c r="BCE757" s="456"/>
      <c r="BCF757" s="456"/>
      <c r="BCG757" s="456"/>
      <c r="BCH757" s="456"/>
      <c r="BCI757" s="456"/>
      <c r="BCJ757" s="456"/>
      <c r="BCK757" s="456"/>
      <c r="BCL757" s="456"/>
      <c r="BCM757" s="456"/>
      <c r="BCN757" s="456"/>
      <c r="BCO757" s="456"/>
      <c r="BCP757" s="456"/>
      <c r="BCQ757" s="456"/>
      <c r="BCR757" s="456"/>
      <c r="BCS757" s="456"/>
      <c r="BCT757" s="456"/>
      <c r="BCU757" s="456"/>
      <c r="BCV757" s="456"/>
      <c r="BCW757" s="456"/>
      <c r="BCX757" s="456"/>
      <c r="BCY757" s="456"/>
      <c r="BCZ757" s="456"/>
      <c r="BDA757" s="456"/>
      <c r="BDB757" s="456"/>
      <c r="BDC757" s="456"/>
      <c r="BDD757" s="456"/>
      <c r="BDE757" s="456"/>
      <c r="BDF757" s="456"/>
      <c r="BDG757" s="456"/>
      <c r="BDH757" s="456"/>
      <c r="BDI757" s="456"/>
      <c r="BDJ757" s="456"/>
      <c r="BDK757" s="456"/>
      <c r="BDL757" s="456"/>
      <c r="BDM757" s="456"/>
      <c r="BDN757" s="456"/>
      <c r="BDO757" s="456"/>
      <c r="BDP757" s="456"/>
      <c r="BDQ757" s="456"/>
      <c r="BDR757" s="456"/>
      <c r="BDS757" s="456"/>
      <c r="BDT757" s="456"/>
      <c r="BDU757" s="456"/>
      <c r="BDV757" s="456"/>
      <c r="BDW757" s="456"/>
      <c r="BDX757" s="456"/>
      <c r="BDY757" s="456"/>
      <c r="BDZ757" s="456"/>
      <c r="BEA757" s="456"/>
      <c r="BEB757" s="456"/>
      <c r="BEC757" s="456"/>
      <c r="BED757" s="456"/>
      <c r="BEE757" s="456"/>
      <c r="BEF757" s="456"/>
      <c r="BEG757" s="456"/>
      <c r="BEH757" s="456"/>
      <c r="BEI757" s="456"/>
      <c r="BEJ757" s="456"/>
      <c r="BEK757" s="456"/>
      <c r="BEL757" s="456"/>
      <c r="BEM757" s="456"/>
      <c r="BEN757" s="456"/>
      <c r="BEO757" s="456"/>
      <c r="BEP757" s="456"/>
      <c r="BEQ757" s="456"/>
      <c r="BER757" s="456"/>
      <c r="BES757" s="456"/>
      <c r="BET757" s="456"/>
      <c r="BEU757" s="456"/>
      <c r="BEV757" s="456"/>
      <c r="BEW757" s="456"/>
      <c r="BEX757" s="456"/>
      <c r="BEY757" s="456"/>
      <c r="BEZ757" s="456"/>
      <c r="BFA757" s="456"/>
      <c r="BFB757" s="456"/>
      <c r="BFC757" s="456"/>
      <c r="BFD757" s="456"/>
      <c r="BFE757" s="456"/>
      <c r="BFF757" s="456"/>
      <c r="BFG757" s="456"/>
      <c r="BFH757" s="456"/>
      <c r="BFI757" s="456"/>
      <c r="BFJ757" s="456"/>
      <c r="BFK757" s="456"/>
      <c r="BFL757" s="456"/>
      <c r="BFM757" s="456"/>
      <c r="BFN757" s="456"/>
      <c r="BFO757" s="456"/>
      <c r="BFP757" s="456"/>
      <c r="BFQ757" s="456"/>
      <c r="BFR757" s="456"/>
      <c r="BFS757" s="456"/>
      <c r="BFT757" s="456"/>
      <c r="BFU757" s="456"/>
      <c r="BFV757" s="456"/>
      <c r="BFW757" s="456"/>
      <c r="BFX757" s="456"/>
      <c r="BFY757" s="456"/>
      <c r="BFZ757" s="456"/>
      <c r="BGA757" s="456"/>
      <c r="BGB757" s="456"/>
      <c r="BGC757" s="456"/>
      <c r="BGD757" s="456"/>
      <c r="BGE757" s="456"/>
      <c r="BGF757" s="456"/>
      <c r="BGG757" s="456"/>
      <c r="BGH757" s="456"/>
      <c r="BGI757" s="456"/>
      <c r="BGJ757" s="456"/>
      <c r="BGK757" s="456"/>
      <c r="BGL757" s="456"/>
      <c r="BGM757" s="456"/>
      <c r="BGN757" s="456"/>
      <c r="BGO757" s="456"/>
      <c r="BGP757" s="456"/>
      <c r="BGQ757" s="456"/>
      <c r="BGR757" s="456"/>
      <c r="BGS757" s="456"/>
      <c r="BGT757" s="456"/>
      <c r="BGU757" s="456"/>
      <c r="BGV757" s="456"/>
      <c r="BGW757" s="456"/>
      <c r="BGX757" s="456"/>
      <c r="BGY757" s="456"/>
      <c r="BGZ757" s="456"/>
      <c r="BHA757" s="456"/>
      <c r="BHB757" s="456"/>
      <c r="BHC757" s="456"/>
      <c r="BHD757" s="456"/>
      <c r="BHE757" s="456"/>
      <c r="BHF757" s="456"/>
      <c r="BHG757" s="456"/>
      <c r="BHH757" s="456"/>
      <c r="BHI757" s="456"/>
      <c r="BHJ757" s="456"/>
      <c r="BHK757" s="456"/>
      <c r="BHL757" s="456"/>
      <c r="BHM757" s="456"/>
      <c r="BHN757" s="456"/>
      <c r="BHO757" s="456"/>
      <c r="BHP757" s="456"/>
      <c r="BHQ757" s="456"/>
      <c r="BHR757" s="456"/>
      <c r="BHS757" s="456"/>
      <c r="BHT757" s="456"/>
      <c r="BHU757" s="456"/>
      <c r="BHV757" s="456"/>
      <c r="BHW757" s="456"/>
      <c r="BHX757" s="456"/>
      <c r="BHY757" s="456"/>
      <c r="BHZ757" s="456"/>
      <c r="BIA757" s="456"/>
      <c r="BIB757" s="456"/>
      <c r="BIC757" s="456"/>
      <c r="BID757" s="456"/>
      <c r="BIE757" s="456"/>
      <c r="BIF757" s="456"/>
      <c r="BIG757" s="456"/>
      <c r="BIH757" s="456"/>
      <c r="BII757" s="456"/>
      <c r="BIJ757" s="456"/>
      <c r="BIK757" s="456"/>
      <c r="BIL757" s="456"/>
      <c r="BIM757" s="456"/>
      <c r="BIN757" s="456"/>
      <c r="BIO757" s="456"/>
      <c r="BIP757" s="456"/>
      <c r="BIQ757" s="456"/>
      <c r="BIR757" s="456"/>
      <c r="BIS757" s="456"/>
      <c r="BIT757" s="456"/>
      <c r="BIU757" s="456"/>
      <c r="BIV757" s="456"/>
      <c r="BIW757" s="456"/>
      <c r="BIX757" s="456"/>
      <c r="BIY757" s="456"/>
      <c r="BIZ757" s="456"/>
      <c r="BJA757" s="456"/>
      <c r="BJB757" s="456"/>
      <c r="BJC757" s="456"/>
      <c r="BJD757" s="456"/>
      <c r="BJE757" s="456"/>
      <c r="BJF757" s="456"/>
      <c r="BJG757" s="456"/>
      <c r="BJH757" s="456"/>
      <c r="BJI757" s="456"/>
      <c r="BJJ757" s="456"/>
      <c r="BJK757" s="456"/>
      <c r="BJL757" s="456"/>
      <c r="BJM757" s="456"/>
      <c r="BJN757" s="456"/>
      <c r="BJO757" s="456"/>
      <c r="BJP757" s="456"/>
      <c r="BJQ757" s="456"/>
      <c r="BJR757" s="456"/>
      <c r="BJS757" s="456"/>
      <c r="BJT757" s="456"/>
      <c r="BJU757" s="456"/>
      <c r="BJV757" s="456"/>
      <c r="BJW757" s="456"/>
      <c r="BJX757" s="456"/>
      <c r="BJY757" s="456"/>
      <c r="BJZ757" s="456"/>
      <c r="BKA757" s="456"/>
      <c r="BKB757" s="456"/>
      <c r="BKC757" s="456"/>
      <c r="BKD757" s="456"/>
      <c r="BKE757" s="456"/>
      <c r="BKF757" s="456"/>
      <c r="BKG757" s="456"/>
      <c r="BKH757" s="456"/>
      <c r="BKI757" s="456"/>
      <c r="BKJ757" s="456"/>
      <c r="BKK757" s="456"/>
      <c r="BKL757" s="456"/>
      <c r="BKM757" s="456"/>
      <c r="BKN757" s="456"/>
      <c r="BKO757" s="456"/>
      <c r="BKP757" s="456"/>
      <c r="BKQ757" s="456"/>
      <c r="BKR757" s="456"/>
      <c r="BKS757" s="456"/>
      <c r="BKT757" s="456"/>
      <c r="BKU757" s="456"/>
      <c r="BKV757" s="456"/>
      <c r="BKW757" s="456"/>
      <c r="BKX757" s="456"/>
      <c r="BKY757" s="456"/>
      <c r="BKZ757" s="456"/>
      <c r="BLA757" s="456"/>
      <c r="BLB757" s="456"/>
      <c r="BLC757" s="456"/>
      <c r="BLD757" s="456"/>
      <c r="BLE757" s="456"/>
      <c r="BLF757" s="456"/>
      <c r="BLG757" s="456"/>
      <c r="BLH757" s="456"/>
      <c r="BLI757" s="456"/>
      <c r="BLJ757" s="456"/>
      <c r="BLK757" s="456"/>
      <c r="BLL757" s="456"/>
      <c r="BLM757" s="456"/>
      <c r="BLN757" s="456"/>
      <c r="BLO757" s="456"/>
      <c r="BLP757" s="456"/>
      <c r="BLQ757" s="456"/>
      <c r="BLR757" s="456"/>
      <c r="BLS757" s="456"/>
      <c r="BLT757" s="456"/>
      <c r="BLU757" s="456"/>
      <c r="BLV757" s="456"/>
      <c r="BLW757" s="456"/>
      <c r="BLX757" s="456"/>
      <c r="BLY757" s="456"/>
      <c r="BLZ757" s="456"/>
      <c r="BMA757" s="456"/>
      <c r="BMB757" s="456"/>
      <c r="BMC757" s="456"/>
      <c r="BMD757" s="456"/>
      <c r="BME757" s="456"/>
      <c r="BMF757" s="456"/>
      <c r="BMG757" s="456"/>
      <c r="BMH757" s="456"/>
      <c r="BMI757" s="456"/>
      <c r="BMJ757" s="456"/>
      <c r="BMK757" s="456"/>
      <c r="BML757" s="456"/>
      <c r="BMM757" s="456"/>
      <c r="BMN757" s="456"/>
      <c r="BMO757" s="456"/>
      <c r="BMP757" s="456"/>
      <c r="BMQ757" s="456"/>
      <c r="BMR757" s="456"/>
      <c r="BMS757" s="456"/>
      <c r="BMT757" s="456"/>
      <c r="BMU757" s="456"/>
      <c r="BMV757" s="456"/>
      <c r="BMW757" s="456"/>
      <c r="BMX757" s="456"/>
      <c r="BMY757" s="456"/>
      <c r="BMZ757" s="456"/>
      <c r="BNA757" s="456"/>
      <c r="BNB757" s="456"/>
      <c r="BNC757" s="456"/>
      <c r="BND757" s="456"/>
      <c r="BNE757" s="456"/>
      <c r="BNF757" s="456"/>
      <c r="BNG757" s="456"/>
      <c r="BNH757" s="456"/>
      <c r="BNI757" s="456"/>
      <c r="BNJ757" s="456"/>
      <c r="BNK757" s="456"/>
      <c r="BNL757" s="456"/>
      <c r="BNM757" s="456"/>
      <c r="BNN757" s="456"/>
      <c r="BNO757" s="456"/>
      <c r="BNP757" s="456"/>
      <c r="BNQ757" s="456"/>
      <c r="BNR757" s="456"/>
      <c r="BNS757" s="456"/>
      <c r="BNT757" s="456"/>
      <c r="BNU757" s="456"/>
      <c r="BNV757" s="456"/>
      <c r="BNW757" s="456"/>
      <c r="BNX757" s="456"/>
      <c r="BNY757" s="456"/>
      <c r="BNZ757" s="456"/>
      <c r="BOA757" s="456"/>
      <c r="BOB757" s="456"/>
      <c r="BOC757" s="456"/>
      <c r="BOD757" s="456"/>
      <c r="BOE757" s="456"/>
      <c r="BOF757" s="456"/>
      <c r="BOG757" s="456"/>
      <c r="BOH757" s="456"/>
      <c r="BOI757" s="456"/>
      <c r="BOJ757" s="456"/>
      <c r="BOK757" s="456"/>
      <c r="BOL757" s="456"/>
      <c r="BOM757" s="456"/>
      <c r="BON757" s="456"/>
      <c r="BOO757" s="456"/>
      <c r="BOP757" s="456"/>
      <c r="BOQ757" s="456"/>
      <c r="BOR757" s="456"/>
      <c r="BOS757" s="456"/>
      <c r="BOT757" s="456"/>
      <c r="BOU757" s="456"/>
      <c r="BOV757" s="456"/>
      <c r="BOW757" s="456"/>
      <c r="BOX757" s="456"/>
      <c r="BOY757" s="456"/>
      <c r="BOZ757" s="456"/>
      <c r="BPA757" s="456"/>
      <c r="BPB757" s="456"/>
      <c r="BPC757" s="456"/>
      <c r="BPD757" s="456"/>
      <c r="BPE757" s="456"/>
      <c r="BPF757" s="456"/>
      <c r="BPG757" s="456"/>
      <c r="BPH757" s="456"/>
      <c r="BPI757" s="456"/>
      <c r="BPJ757" s="456"/>
      <c r="BPK757" s="456"/>
      <c r="BPL757" s="456"/>
      <c r="BPM757" s="456"/>
      <c r="BPN757" s="456"/>
      <c r="BPO757" s="456"/>
      <c r="BPP757" s="456"/>
      <c r="BPQ757" s="456"/>
      <c r="BPR757" s="456"/>
      <c r="BPS757" s="456"/>
      <c r="BPT757" s="456"/>
      <c r="BPU757" s="456"/>
      <c r="BPV757" s="456"/>
      <c r="BPW757" s="456"/>
      <c r="BPX757" s="456"/>
      <c r="BPY757" s="456"/>
      <c r="BPZ757" s="456"/>
      <c r="BQA757" s="456"/>
      <c r="BQB757" s="456"/>
      <c r="BQC757" s="456"/>
      <c r="BQD757" s="456"/>
      <c r="BQE757" s="456"/>
      <c r="BQF757" s="456"/>
      <c r="BQG757" s="456"/>
      <c r="BQH757" s="456"/>
      <c r="BQI757" s="456"/>
      <c r="BQJ757" s="456"/>
      <c r="BQK757" s="456"/>
      <c r="BQL757" s="456"/>
      <c r="BQM757" s="456"/>
      <c r="BQN757" s="456"/>
      <c r="BQO757" s="456"/>
      <c r="BQP757" s="456"/>
      <c r="BQQ757" s="456"/>
      <c r="BQR757" s="456"/>
      <c r="BQS757" s="456"/>
      <c r="BQT757" s="456"/>
      <c r="BQU757" s="456"/>
      <c r="BQV757" s="456"/>
      <c r="BQW757" s="456"/>
      <c r="BQX757" s="456"/>
      <c r="BQY757" s="456"/>
      <c r="BQZ757" s="456"/>
      <c r="BRA757" s="456"/>
      <c r="BRB757" s="456"/>
      <c r="BRC757" s="456"/>
      <c r="BRD757" s="456"/>
      <c r="BRE757" s="456"/>
      <c r="BRF757" s="456"/>
      <c r="BRG757" s="456"/>
      <c r="BRH757" s="456"/>
      <c r="BRI757" s="456"/>
      <c r="BRJ757" s="456"/>
      <c r="BRK757" s="456"/>
      <c r="BRL757" s="456"/>
      <c r="BRM757" s="456"/>
      <c r="BRN757" s="456"/>
      <c r="BRO757" s="456"/>
      <c r="BRP757" s="456"/>
      <c r="BRQ757" s="456"/>
      <c r="BRR757" s="456"/>
      <c r="BRS757" s="456"/>
      <c r="BRT757" s="456"/>
      <c r="BRU757" s="456"/>
      <c r="BRV757" s="456"/>
      <c r="BRW757" s="456"/>
      <c r="BRX757" s="456"/>
      <c r="BRY757" s="456"/>
      <c r="BRZ757" s="456"/>
      <c r="BSA757" s="456"/>
      <c r="BSB757" s="456"/>
      <c r="BSC757" s="456"/>
      <c r="BSD757" s="456"/>
      <c r="BSE757" s="456"/>
      <c r="BSF757" s="456"/>
      <c r="BSG757" s="456"/>
      <c r="BSH757" s="456"/>
      <c r="BSI757" s="456"/>
      <c r="BSJ757" s="456"/>
      <c r="BSK757" s="456"/>
      <c r="BSL757" s="456"/>
      <c r="BSM757" s="456"/>
      <c r="BSN757" s="456"/>
      <c r="BSO757" s="456"/>
      <c r="BSP757" s="456"/>
      <c r="BSQ757" s="456"/>
      <c r="BSR757" s="456"/>
      <c r="BSS757" s="456"/>
      <c r="BST757" s="456"/>
      <c r="BSU757" s="456"/>
      <c r="BSV757" s="456"/>
      <c r="BSW757" s="456"/>
      <c r="BSX757" s="456"/>
      <c r="BSY757" s="456"/>
      <c r="BSZ757" s="456"/>
      <c r="BTA757" s="456"/>
      <c r="BTB757" s="456"/>
      <c r="BTC757" s="456"/>
      <c r="BTD757" s="456"/>
      <c r="BTE757" s="456"/>
      <c r="BTF757" s="456"/>
      <c r="BTG757" s="456"/>
      <c r="BTH757" s="456"/>
      <c r="BTI757" s="456"/>
      <c r="BTJ757" s="456"/>
      <c r="BTK757" s="456"/>
      <c r="BTL757" s="456"/>
      <c r="BTM757" s="456"/>
      <c r="BTN757" s="456"/>
      <c r="BTO757" s="456"/>
      <c r="BTP757" s="456"/>
      <c r="BTQ757" s="456"/>
      <c r="BTR757" s="456"/>
      <c r="BTS757" s="456"/>
      <c r="BTT757" s="456"/>
      <c r="BTU757" s="456"/>
      <c r="BTV757" s="456"/>
      <c r="BTW757" s="456"/>
      <c r="BTX757" s="456"/>
      <c r="BTY757" s="456"/>
      <c r="BTZ757" s="456"/>
      <c r="BUA757" s="456"/>
      <c r="BUB757" s="456"/>
      <c r="BUC757" s="456"/>
      <c r="BUD757" s="456"/>
      <c r="BUE757" s="456"/>
      <c r="BUF757" s="456"/>
      <c r="BUG757" s="456"/>
      <c r="BUH757" s="456"/>
      <c r="BUI757" s="456"/>
      <c r="BUJ757" s="456"/>
      <c r="BUK757" s="456"/>
      <c r="BUL757" s="456"/>
      <c r="BUM757" s="456"/>
      <c r="BUN757" s="456"/>
      <c r="BUO757" s="456"/>
      <c r="BUP757" s="456"/>
      <c r="BUQ757" s="456"/>
      <c r="BUR757" s="456"/>
      <c r="BUS757" s="456"/>
      <c r="BUT757" s="456"/>
      <c r="BUU757" s="456"/>
      <c r="BUV757" s="456"/>
      <c r="BUW757" s="456"/>
      <c r="BUX757" s="456"/>
      <c r="BUY757" s="456"/>
      <c r="BUZ757" s="456"/>
      <c r="BVA757" s="456"/>
      <c r="BVB757" s="456"/>
      <c r="BVC757" s="456"/>
      <c r="BVD757" s="456"/>
      <c r="BVE757" s="456"/>
      <c r="BVF757" s="456"/>
      <c r="BVG757" s="456"/>
      <c r="BVH757" s="456"/>
      <c r="BVI757" s="456"/>
      <c r="BVJ757" s="456"/>
      <c r="BVK757" s="456"/>
      <c r="BVL757" s="456"/>
      <c r="BVM757" s="456"/>
      <c r="BVN757" s="456"/>
      <c r="BVO757" s="456"/>
      <c r="BVP757" s="456"/>
      <c r="BVQ757" s="456"/>
      <c r="BVR757" s="456"/>
      <c r="BVS757" s="456"/>
      <c r="BVT757" s="456"/>
      <c r="BVU757" s="456"/>
      <c r="BVV757" s="456"/>
      <c r="BVW757" s="456"/>
      <c r="BVX757" s="456"/>
      <c r="BVY757" s="456"/>
      <c r="BVZ757" s="456"/>
      <c r="BWA757" s="456"/>
      <c r="BWB757" s="456"/>
      <c r="BWC757" s="456"/>
      <c r="BWD757" s="456"/>
      <c r="BWE757" s="456"/>
      <c r="BWF757" s="456"/>
      <c r="BWG757" s="456"/>
      <c r="BWH757" s="456"/>
      <c r="BWI757" s="456"/>
      <c r="BWJ757" s="456"/>
      <c r="BWK757" s="456"/>
      <c r="BWL757" s="456"/>
      <c r="BWM757" s="456"/>
      <c r="BWN757" s="456"/>
      <c r="BWO757" s="456"/>
      <c r="BWP757" s="456"/>
      <c r="BWQ757" s="456"/>
      <c r="BWR757" s="456"/>
      <c r="BWS757" s="456"/>
      <c r="BWT757" s="456"/>
      <c r="BWU757" s="456"/>
      <c r="BWV757" s="456"/>
      <c r="BWW757" s="456"/>
      <c r="BWX757" s="456"/>
      <c r="BWY757" s="456"/>
      <c r="BWZ757" s="456"/>
      <c r="BXA757" s="456"/>
      <c r="BXB757" s="456"/>
      <c r="BXC757" s="456"/>
      <c r="BXD757" s="456"/>
      <c r="BXE757" s="456"/>
      <c r="BXF757" s="456"/>
      <c r="BXG757" s="456"/>
      <c r="BXH757" s="456"/>
      <c r="BXI757" s="456"/>
      <c r="BXJ757" s="456"/>
      <c r="BXK757" s="456"/>
      <c r="BXL757" s="456"/>
      <c r="BXM757" s="456"/>
      <c r="BXN757" s="456"/>
      <c r="BXO757" s="456"/>
      <c r="BXP757" s="456"/>
      <c r="BXQ757" s="456"/>
      <c r="BXR757" s="456"/>
      <c r="BXS757" s="456"/>
      <c r="BXT757" s="456"/>
      <c r="BXU757" s="456"/>
      <c r="BXV757" s="456"/>
      <c r="BXW757" s="456"/>
      <c r="BXX757" s="456"/>
      <c r="BXY757" s="456"/>
      <c r="BXZ757" s="456"/>
      <c r="BYA757" s="456"/>
      <c r="BYB757" s="456"/>
      <c r="BYC757" s="456"/>
      <c r="BYD757" s="456"/>
      <c r="BYE757" s="456"/>
      <c r="BYF757" s="456"/>
      <c r="BYG757" s="456"/>
      <c r="BYH757" s="456"/>
      <c r="BYI757" s="456"/>
      <c r="BYJ757" s="456"/>
      <c r="BYK757" s="456"/>
      <c r="BYL757" s="456"/>
      <c r="BYM757" s="456"/>
      <c r="BYN757" s="456"/>
      <c r="BYO757" s="456"/>
      <c r="BYP757" s="456"/>
      <c r="BYQ757" s="456"/>
      <c r="BYR757" s="456"/>
      <c r="BYS757" s="456"/>
      <c r="BYT757" s="456"/>
      <c r="BYU757" s="456"/>
      <c r="BYV757" s="456"/>
      <c r="BYW757" s="456"/>
      <c r="BYX757" s="456"/>
      <c r="BYY757" s="456"/>
      <c r="BYZ757" s="456"/>
      <c r="BZA757" s="456"/>
      <c r="BZB757" s="456"/>
      <c r="BZC757" s="456"/>
      <c r="BZD757" s="456"/>
      <c r="BZE757" s="456"/>
      <c r="BZF757" s="456"/>
      <c r="BZG757" s="456"/>
      <c r="BZH757" s="456"/>
      <c r="BZI757" s="456"/>
      <c r="BZJ757" s="456"/>
      <c r="BZK757" s="456"/>
      <c r="BZL757" s="456"/>
      <c r="BZM757" s="456"/>
      <c r="BZN757" s="456"/>
      <c r="BZO757" s="456"/>
      <c r="BZP757" s="456"/>
      <c r="BZQ757" s="456"/>
      <c r="BZR757" s="456"/>
      <c r="BZS757" s="456"/>
      <c r="BZT757" s="456"/>
      <c r="BZU757" s="456"/>
      <c r="BZV757" s="456"/>
      <c r="BZW757" s="456"/>
      <c r="BZX757" s="456"/>
      <c r="BZY757" s="456"/>
      <c r="BZZ757" s="456"/>
      <c r="CAA757" s="456"/>
      <c r="CAB757" s="456"/>
      <c r="CAC757" s="456"/>
      <c r="CAD757" s="456"/>
      <c r="CAE757" s="456"/>
      <c r="CAF757" s="456"/>
      <c r="CAG757" s="456"/>
      <c r="CAH757" s="456"/>
      <c r="CAI757" s="456"/>
      <c r="CAJ757" s="456"/>
      <c r="CAK757" s="456"/>
      <c r="CAL757" s="456"/>
      <c r="CAM757" s="456"/>
      <c r="CAN757" s="456"/>
      <c r="CAO757" s="456"/>
      <c r="CAP757" s="456"/>
      <c r="CAQ757" s="456"/>
      <c r="CAR757" s="456"/>
      <c r="CAS757" s="456"/>
      <c r="CAT757" s="456"/>
      <c r="CAU757" s="456"/>
      <c r="CAV757" s="456"/>
      <c r="CAW757" s="456"/>
      <c r="CAX757" s="456"/>
      <c r="CAY757" s="456"/>
      <c r="CAZ757" s="456"/>
      <c r="CBA757" s="456"/>
      <c r="CBB757" s="456"/>
      <c r="CBC757" s="456"/>
      <c r="CBD757" s="456"/>
      <c r="CBE757" s="456"/>
      <c r="CBF757" s="456"/>
      <c r="CBG757" s="456"/>
      <c r="CBH757" s="456"/>
      <c r="CBI757" s="456"/>
      <c r="CBJ757" s="456"/>
      <c r="CBK757" s="456"/>
      <c r="CBL757" s="456"/>
      <c r="CBM757" s="456"/>
      <c r="CBN757" s="456"/>
      <c r="CBO757" s="456"/>
      <c r="CBP757" s="456"/>
      <c r="CBQ757" s="456"/>
      <c r="CBR757" s="456"/>
      <c r="CBS757" s="456"/>
      <c r="CBT757" s="456"/>
      <c r="CBU757" s="456"/>
      <c r="CBV757" s="456"/>
      <c r="CBW757" s="456"/>
      <c r="CBX757" s="456"/>
      <c r="CBY757" s="456"/>
      <c r="CBZ757" s="456"/>
      <c r="CCA757" s="456"/>
      <c r="CCB757" s="456"/>
      <c r="CCC757" s="456"/>
      <c r="CCD757" s="456"/>
      <c r="CCE757" s="456"/>
      <c r="CCF757" s="456"/>
      <c r="CCG757" s="456"/>
      <c r="CCH757" s="456"/>
      <c r="CCI757" s="456"/>
      <c r="CCJ757" s="456"/>
      <c r="CCK757" s="456"/>
      <c r="CCL757" s="456"/>
      <c r="CCM757" s="456"/>
      <c r="CCN757" s="456"/>
      <c r="CCO757" s="456"/>
      <c r="CCP757" s="456"/>
      <c r="CCQ757" s="456"/>
      <c r="CCR757" s="456"/>
      <c r="CCS757" s="456"/>
      <c r="CCT757" s="456"/>
      <c r="CCU757" s="456"/>
      <c r="CCV757" s="456"/>
      <c r="CCW757" s="456"/>
      <c r="CCX757" s="456"/>
      <c r="CCY757" s="456"/>
      <c r="CCZ757" s="456"/>
      <c r="CDA757" s="456"/>
      <c r="CDB757" s="456"/>
      <c r="CDC757" s="456"/>
      <c r="CDD757" s="456"/>
      <c r="CDE757" s="456"/>
      <c r="CDF757" s="456"/>
      <c r="CDG757" s="456"/>
      <c r="CDH757" s="456"/>
      <c r="CDI757" s="456"/>
      <c r="CDJ757" s="456"/>
      <c r="CDK757" s="456"/>
      <c r="CDL757" s="456"/>
      <c r="CDM757" s="456"/>
      <c r="CDN757" s="456"/>
      <c r="CDO757" s="456"/>
      <c r="CDP757" s="456"/>
      <c r="CDQ757" s="456"/>
      <c r="CDR757" s="456"/>
      <c r="CDS757" s="456"/>
      <c r="CDT757" s="456"/>
      <c r="CDU757" s="456"/>
      <c r="CDV757" s="456"/>
      <c r="CDW757" s="456"/>
      <c r="CDX757" s="456"/>
      <c r="CDY757" s="456"/>
      <c r="CDZ757" s="456"/>
      <c r="CEA757" s="456"/>
      <c r="CEB757" s="456"/>
      <c r="CEC757" s="456"/>
      <c r="CED757" s="456"/>
      <c r="CEE757" s="456"/>
      <c r="CEF757" s="456"/>
      <c r="CEG757" s="456"/>
      <c r="CEH757" s="456"/>
      <c r="CEI757" s="456"/>
      <c r="CEJ757" s="456"/>
      <c r="CEK757" s="456"/>
      <c r="CEL757" s="456"/>
      <c r="CEM757" s="456"/>
      <c r="CEN757" s="456"/>
      <c r="CEO757" s="456"/>
      <c r="CEP757" s="456"/>
      <c r="CEQ757" s="456"/>
      <c r="CER757" s="456"/>
      <c r="CES757" s="456"/>
      <c r="CET757" s="456"/>
      <c r="CEU757" s="456"/>
      <c r="CEV757" s="456"/>
      <c r="CEW757" s="456"/>
      <c r="CEX757" s="456"/>
      <c r="CEY757" s="456"/>
      <c r="CEZ757" s="456"/>
      <c r="CFA757" s="456"/>
      <c r="CFB757" s="456"/>
      <c r="CFC757" s="456"/>
      <c r="CFD757" s="456"/>
      <c r="CFE757" s="456"/>
      <c r="CFF757" s="456"/>
      <c r="CFG757" s="456"/>
      <c r="CFH757" s="456"/>
      <c r="CFI757" s="456"/>
      <c r="CFJ757" s="456"/>
      <c r="CFK757" s="456"/>
      <c r="CFL757" s="456"/>
      <c r="CFM757" s="456"/>
      <c r="CFN757" s="456"/>
      <c r="CFO757" s="456"/>
      <c r="CFP757" s="456"/>
      <c r="CFQ757" s="456"/>
      <c r="CFR757" s="456"/>
      <c r="CFS757" s="456"/>
      <c r="CFT757" s="456"/>
      <c r="CFU757" s="456"/>
      <c r="CFV757" s="456"/>
      <c r="CFW757" s="456"/>
      <c r="CFX757" s="456"/>
      <c r="CFY757" s="456"/>
      <c r="CFZ757" s="456"/>
      <c r="CGA757" s="456"/>
      <c r="CGB757" s="456"/>
      <c r="CGC757" s="456"/>
      <c r="CGD757" s="456"/>
      <c r="CGE757" s="456"/>
      <c r="CGF757" s="456"/>
      <c r="CGG757" s="456"/>
      <c r="CGH757" s="456"/>
      <c r="CGI757" s="456"/>
      <c r="CGJ757" s="456"/>
      <c r="CGK757" s="456"/>
      <c r="CGL757" s="456"/>
      <c r="CGM757" s="456"/>
      <c r="CGN757" s="456"/>
      <c r="CGO757" s="456"/>
      <c r="CGP757" s="456"/>
      <c r="CGQ757" s="456"/>
      <c r="CGR757" s="456"/>
      <c r="CGS757" s="456"/>
      <c r="CGT757" s="456"/>
      <c r="CGU757" s="456"/>
      <c r="CGV757" s="456"/>
      <c r="CGW757" s="456"/>
      <c r="CGX757" s="456"/>
      <c r="CGY757" s="456"/>
      <c r="CGZ757" s="456"/>
      <c r="CHA757" s="456"/>
      <c r="CHB757" s="456"/>
      <c r="CHC757" s="456"/>
      <c r="CHD757" s="456"/>
      <c r="CHE757" s="456"/>
      <c r="CHF757" s="456"/>
      <c r="CHG757" s="456"/>
      <c r="CHH757" s="456"/>
      <c r="CHI757" s="456"/>
      <c r="CHJ757" s="456"/>
      <c r="CHK757" s="456"/>
      <c r="CHL757" s="456"/>
      <c r="CHM757" s="456"/>
      <c r="CHN757" s="456"/>
      <c r="CHO757" s="456"/>
      <c r="CHP757" s="456"/>
      <c r="CHQ757" s="456"/>
      <c r="CHR757" s="456"/>
      <c r="CHS757" s="456"/>
      <c r="CHT757" s="456"/>
      <c r="CHU757" s="456"/>
      <c r="CHV757" s="456"/>
      <c r="CHW757" s="456"/>
      <c r="CHX757" s="456"/>
      <c r="CHY757" s="456"/>
      <c r="CHZ757" s="456"/>
      <c r="CIA757" s="456"/>
      <c r="CIB757" s="456"/>
      <c r="CIC757" s="456"/>
      <c r="CID757" s="456"/>
      <c r="CIE757" s="456"/>
      <c r="CIF757" s="456"/>
      <c r="CIG757" s="456"/>
      <c r="CIH757" s="456"/>
      <c r="CII757" s="456"/>
      <c r="CIJ757" s="456"/>
      <c r="CIK757" s="456"/>
      <c r="CIL757" s="456"/>
      <c r="CIM757" s="456"/>
      <c r="CIN757" s="456"/>
      <c r="CIO757" s="456"/>
      <c r="CIP757" s="456"/>
      <c r="CIQ757" s="456"/>
      <c r="CIR757" s="456"/>
      <c r="CIS757" s="456"/>
      <c r="CIT757" s="456"/>
      <c r="CIU757" s="456"/>
      <c r="CIV757" s="456"/>
      <c r="CIW757" s="456"/>
      <c r="CIX757" s="456"/>
      <c r="CIY757" s="456"/>
      <c r="CIZ757" s="456"/>
      <c r="CJA757" s="456"/>
      <c r="CJB757" s="456"/>
      <c r="CJC757" s="456"/>
      <c r="CJD757" s="456"/>
      <c r="CJE757" s="456"/>
      <c r="CJF757" s="456"/>
      <c r="CJG757" s="456"/>
      <c r="CJH757" s="456"/>
      <c r="CJI757" s="456"/>
      <c r="CJJ757" s="456"/>
      <c r="CJK757" s="456"/>
      <c r="CJL757" s="456"/>
      <c r="CJM757" s="456"/>
      <c r="CJN757" s="456"/>
      <c r="CJO757" s="456"/>
      <c r="CJP757" s="456"/>
      <c r="CJQ757" s="456"/>
      <c r="CJR757" s="456"/>
      <c r="CJS757" s="456"/>
      <c r="CJT757" s="456"/>
      <c r="CJU757" s="456"/>
      <c r="CJV757" s="456"/>
      <c r="CJW757" s="456"/>
      <c r="CJX757" s="456"/>
      <c r="CJY757" s="456"/>
      <c r="CJZ757" s="456"/>
      <c r="CKA757" s="456"/>
      <c r="CKB757" s="456"/>
      <c r="CKC757" s="456"/>
      <c r="CKD757" s="456"/>
      <c r="CKE757" s="456"/>
      <c r="CKF757" s="456"/>
      <c r="CKG757" s="456"/>
      <c r="CKH757" s="456"/>
      <c r="CKI757" s="456"/>
      <c r="CKJ757" s="456"/>
      <c r="CKK757" s="456"/>
      <c r="CKL757" s="456"/>
      <c r="CKM757" s="456"/>
      <c r="CKN757" s="456"/>
      <c r="CKO757" s="456"/>
      <c r="CKP757" s="456"/>
      <c r="CKQ757" s="456"/>
      <c r="CKR757" s="456"/>
      <c r="CKS757" s="456"/>
      <c r="CKT757" s="456"/>
      <c r="CKU757" s="456"/>
      <c r="CKV757" s="456"/>
      <c r="CKW757" s="456"/>
      <c r="CKX757" s="456"/>
      <c r="CKY757" s="456"/>
      <c r="CKZ757" s="456"/>
      <c r="CLA757" s="456"/>
      <c r="CLB757" s="456"/>
      <c r="CLC757" s="456"/>
      <c r="CLD757" s="456"/>
      <c r="CLE757" s="456"/>
      <c r="CLF757" s="456"/>
      <c r="CLG757" s="456"/>
      <c r="CLH757" s="456"/>
      <c r="CLI757" s="456"/>
      <c r="CLJ757" s="456"/>
      <c r="CLK757" s="456"/>
      <c r="CLL757" s="456"/>
      <c r="CLM757" s="456"/>
      <c r="CLN757" s="456"/>
      <c r="CLO757" s="456"/>
      <c r="CLP757" s="456"/>
      <c r="CLQ757" s="456"/>
      <c r="CLR757" s="456"/>
      <c r="CLS757" s="456"/>
      <c r="CLT757" s="456"/>
      <c r="CLU757" s="456"/>
      <c r="CLV757" s="456"/>
      <c r="CLW757" s="456"/>
      <c r="CLX757" s="456"/>
      <c r="CLY757" s="456"/>
      <c r="CLZ757" s="456"/>
      <c r="CMA757" s="456"/>
      <c r="CMB757" s="456"/>
      <c r="CMC757" s="456"/>
      <c r="CMD757" s="456"/>
      <c r="CME757" s="456"/>
      <c r="CMF757" s="456"/>
      <c r="CMG757" s="456"/>
      <c r="CMH757" s="456"/>
      <c r="CMI757" s="456"/>
      <c r="CMJ757" s="456"/>
      <c r="CMK757" s="456"/>
      <c r="CML757" s="456"/>
      <c r="CMM757" s="456"/>
      <c r="CMN757" s="456"/>
      <c r="CMO757" s="456"/>
      <c r="CMP757" s="456"/>
      <c r="CMQ757" s="456"/>
      <c r="CMR757" s="456"/>
      <c r="CMS757" s="456"/>
      <c r="CMT757" s="456"/>
      <c r="CMU757" s="456"/>
      <c r="CMV757" s="456"/>
      <c r="CMW757" s="456"/>
      <c r="CMX757" s="456"/>
      <c r="CMY757" s="456"/>
      <c r="CMZ757" s="456"/>
      <c r="CNA757" s="456"/>
      <c r="CNB757" s="456"/>
      <c r="CNC757" s="456"/>
      <c r="CND757" s="456"/>
      <c r="CNE757" s="456"/>
      <c r="CNF757" s="456"/>
      <c r="CNG757" s="456"/>
      <c r="CNH757" s="456"/>
      <c r="CNI757" s="456"/>
      <c r="CNJ757" s="456"/>
      <c r="CNK757" s="456"/>
      <c r="CNL757" s="456"/>
      <c r="CNM757" s="456"/>
      <c r="CNN757" s="456"/>
      <c r="CNO757" s="456"/>
      <c r="CNP757" s="456"/>
      <c r="CNQ757" s="456"/>
      <c r="CNR757" s="456"/>
      <c r="CNS757" s="456"/>
      <c r="CNT757" s="456"/>
      <c r="CNU757" s="456"/>
      <c r="CNV757" s="456"/>
      <c r="CNW757" s="456"/>
      <c r="CNX757" s="456"/>
      <c r="CNY757" s="456"/>
      <c r="CNZ757" s="456"/>
      <c r="COA757" s="456"/>
      <c r="COB757" s="456"/>
      <c r="COC757" s="456"/>
      <c r="COD757" s="456"/>
      <c r="COE757" s="456"/>
      <c r="COF757" s="456"/>
      <c r="COG757" s="456"/>
      <c r="COH757" s="456"/>
      <c r="COI757" s="456"/>
      <c r="COJ757" s="456"/>
      <c r="COK757" s="456"/>
      <c r="COL757" s="456"/>
      <c r="COM757" s="456"/>
      <c r="CON757" s="456"/>
      <c r="COO757" s="456"/>
      <c r="COP757" s="456"/>
      <c r="COQ757" s="456"/>
      <c r="COR757" s="456"/>
      <c r="COS757" s="456"/>
      <c r="COT757" s="456"/>
      <c r="COU757" s="456"/>
      <c r="COV757" s="456"/>
      <c r="COW757" s="456"/>
      <c r="COX757" s="456"/>
      <c r="COY757" s="456"/>
      <c r="COZ757" s="456"/>
      <c r="CPA757" s="456"/>
      <c r="CPB757" s="456"/>
      <c r="CPC757" s="456"/>
      <c r="CPD757" s="456"/>
      <c r="CPE757" s="456"/>
      <c r="CPF757" s="456"/>
      <c r="CPG757" s="456"/>
      <c r="CPH757" s="456"/>
      <c r="CPI757" s="456"/>
      <c r="CPJ757" s="456"/>
      <c r="CPK757" s="456"/>
      <c r="CPL757" s="456"/>
      <c r="CPM757" s="456"/>
      <c r="CPN757" s="456"/>
      <c r="CPO757" s="456"/>
      <c r="CPP757" s="456"/>
      <c r="CPQ757" s="456"/>
      <c r="CPR757" s="456"/>
      <c r="CPS757" s="456"/>
      <c r="CPT757" s="456"/>
      <c r="CPU757" s="456"/>
      <c r="CPV757" s="456"/>
      <c r="CPW757" s="456"/>
      <c r="CPX757" s="456"/>
      <c r="CPY757" s="456"/>
      <c r="CPZ757" s="456"/>
      <c r="CQA757" s="456"/>
      <c r="CQB757" s="456"/>
      <c r="CQC757" s="456"/>
      <c r="CQD757" s="456"/>
      <c r="CQE757" s="456"/>
      <c r="CQF757" s="456"/>
      <c r="CQG757" s="456"/>
      <c r="CQH757" s="456"/>
      <c r="CQI757" s="456"/>
      <c r="CQJ757" s="456"/>
      <c r="CQK757" s="456"/>
      <c r="CQL757" s="456"/>
      <c r="CQM757" s="456"/>
      <c r="CQN757" s="456"/>
      <c r="CQO757" s="456"/>
      <c r="CQP757" s="456"/>
      <c r="CQQ757" s="456"/>
      <c r="CQR757" s="456"/>
      <c r="CQS757" s="456"/>
      <c r="CQT757" s="456"/>
      <c r="CQU757" s="456"/>
      <c r="CQV757" s="456"/>
      <c r="CQW757" s="456"/>
      <c r="CQX757" s="456"/>
      <c r="CQY757" s="456"/>
      <c r="CQZ757" s="456"/>
      <c r="CRA757" s="456"/>
      <c r="CRB757" s="456"/>
      <c r="CRC757" s="456"/>
      <c r="CRD757" s="456"/>
      <c r="CRE757" s="456"/>
      <c r="CRF757" s="456"/>
      <c r="CRG757" s="456"/>
      <c r="CRH757" s="456"/>
      <c r="CRI757" s="456"/>
      <c r="CRJ757" s="456"/>
      <c r="CRK757" s="456"/>
      <c r="CRL757" s="456"/>
      <c r="CRM757" s="456"/>
      <c r="CRN757" s="456"/>
      <c r="CRO757" s="456"/>
      <c r="CRP757" s="456"/>
      <c r="CRQ757" s="456"/>
      <c r="CRR757" s="456"/>
      <c r="CRS757" s="456"/>
      <c r="CRT757" s="456"/>
      <c r="CRU757" s="456"/>
      <c r="CRV757" s="456"/>
      <c r="CRW757" s="456"/>
      <c r="CRX757" s="456"/>
      <c r="CRY757" s="456"/>
      <c r="CRZ757" s="456"/>
      <c r="CSA757" s="456"/>
      <c r="CSB757" s="456"/>
      <c r="CSC757" s="456"/>
      <c r="CSD757" s="456"/>
      <c r="CSE757" s="456"/>
      <c r="CSF757" s="456"/>
      <c r="CSG757" s="456"/>
      <c r="CSH757" s="456"/>
      <c r="CSI757" s="456"/>
      <c r="CSJ757" s="456"/>
      <c r="CSK757" s="456"/>
      <c r="CSL757" s="456"/>
      <c r="CSM757" s="456"/>
      <c r="CSN757" s="456"/>
      <c r="CSO757" s="456"/>
      <c r="CSP757" s="456"/>
      <c r="CSQ757" s="456"/>
      <c r="CSR757" s="456"/>
      <c r="CSS757" s="456"/>
      <c r="CST757" s="456"/>
      <c r="CSU757" s="456"/>
      <c r="CSV757" s="456"/>
      <c r="CSW757" s="456"/>
      <c r="CSX757" s="456"/>
      <c r="CSY757" s="456"/>
      <c r="CSZ757" s="456"/>
      <c r="CTA757" s="456"/>
      <c r="CTB757" s="456"/>
      <c r="CTC757" s="456"/>
      <c r="CTD757" s="456"/>
      <c r="CTE757" s="456"/>
      <c r="CTF757" s="456"/>
      <c r="CTG757" s="456"/>
      <c r="CTH757" s="456"/>
      <c r="CTI757" s="456"/>
      <c r="CTJ757" s="456"/>
      <c r="CTK757" s="456"/>
      <c r="CTL757" s="456"/>
      <c r="CTM757" s="456"/>
      <c r="CTN757" s="456"/>
      <c r="CTO757" s="456"/>
      <c r="CTP757" s="456"/>
      <c r="CTQ757" s="456"/>
      <c r="CTR757" s="456"/>
      <c r="CTS757" s="456"/>
      <c r="CTT757" s="456"/>
      <c r="CTU757" s="456"/>
      <c r="CTV757" s="456"/>
      <c r="CTW757" s="456"/>
      <c r="CTX757" s="456"/>
      <c r="CTY757" s="456"/>
      <c r="CTZ757" s="456"/>
      <c r="CUA757" s="456"/>
      <c r="CUB757" s="456"/>
      <c r="CUC757" s="456"/>
      <c r="CUD757" s="456"/>
      <c r="CUE757" s="456"/>
      <c r="CUF757" s="456"/>
      <c r="CUG757" s="456"/>
      <c r="CUH757" s="456"/>
      <c r="CUI757" s="456"/>
      <c r="CUJ757" s="456"/>
      <c r="CUK757" s="456"/>
      <c r="CUL757" s="456"/>
      <c r="CUM757" s="456"/>
      <c r="CUN757" s="456"/>
      <c r="CUO757" s="456"/>
      <c r="CUP757" s="456"/>
      <c r="CUQ757" s="456"/>
      <c r="CUR757" s="456"/>
      <c r="CUS757" s="456"/>
      <c r="CUT757" s="456"/>
      <c r="CUU757" s="456"/>
      <c r="CUV757" s="456"/>
      <c r="CUW757" s="456"/>
      <c r="CUX757" s="456"/>
      <c r="CUY757" s="456"/>
      <c r="CUZ757" s="456"/>
      <c r="CVA757" s="456"/>
      <c r="CVB757" s="456"/>
      <c r="CVC757" s="456"/>
      <c r="CVD757" s="456"/>
      <c r="CVE757" s="456"/>
      <c r="CVF757" s="456"/>
      <c r="CVG757" s="456"/>
      <c r="CVH757" s="456"/>
      <c r="CVI757" s="456"/>
      <c r="CVJ757" s="456"/>
      <c r="CVK757" s="456"/>
      <c r="CVL757" s="456"/>
      <c r="CVM757" s="456"/>
      <c r="CVN757" s="456"/>
      <c r="CVO757" s="456"/>
      <c r="CVP757" s="456"/>
      <c r="CVQ757" s="456"/>
      <c r="CVR757" s="456"/>
      <c r="CVS757" s="456"/>
      <c r="CVT757" s="456"/>
      <c r="CVU757" s="456"/>
      <c r="CVV757" s="456"/>
      <c r="CVW757" s="456"/>
      <c r="CVX757" s="456"/>
      <c r="CVY757" s="456"/>
      <c r="CVZ757" s="456"/>
      <c r="CWA757" s="456"/>
      <c r="CWB757" s="456"/>
      <c r="CWC757" s="456"/>
      <c r="CWD757" s="456"/>
      <c r="CWE757" s="456"/>
      <c r="CWF757" s="456"/>
      <c r="CWG757" s="456"/>
      <c r="CWH757" s="456"/>
      <c r="CWI757" s="456"/>
      <c r="CWJ757" s="456"/>
      <c r="CWK757" s="456"/>
      <c r="CWL757" s="456"/>
      <c r="CWM757" s="456"/>
      <c r="CWN757" s="456"/>
      <c r="CWO757" s="456"/>
      <c r="CWP757" s="456"/>
      <c r="CWQ757" s="456"/>
      <c r="CWR757" s="456"/>
      <c r="CWS757" s="456"/>
      <c r="CWT757" s="456"/>
      <c r="CWU757" s="456"/>
      <c r="CWV757" s="456"/>
      <c r="CWW757" s="456"/>
      <c r="CWX757" s="456"/>
      <c r="CWY757" s="456"/>
      <c r="CWZ757" s="456"/>
      <c r="CXA757" s="456"/>
      <c r="CXB757" s="456"/>
      <c r="CXC757" s="456"/>
      <c r="CXD757" s="456"/>
      <c r="CXE757" s="456"/>
      <c r="CXF757" s="456"/>
      <c r="CXG757" s="456"/>
      <c r="CXH757" s="456"/>
      <c r="CXI757" s="456"/>
      <c r="CXJ757" s="456"/>
      <c r="CXK757" s="456"/>
      <c r="CXL757" s="456"/>
      <c r="CXM757" s="456"/>
      <c r="CXN757" s="456"/>
      <c r="CXO757" s="456"/>
      <c r="CXP757" s="456"/>
      <c r="CXQ757" s="456"/>
      <c r="CXR757" s="456"/>
      <c r="CXS757" s="456"/>
      <c r="CXT757" s="456"/>
      <c r="CXU757" s="456"/>
      <c r="CXV757" s="456"/>
      <c r="CXW757" s="456"/>
      <c r="CXX757" s="456"/>
      <c r="CXY757" s="456"/>
      <c r="CXZ757" s="456"/>
      <c r="CYA757" s="456"/>
      <c r="CYB757" s="456"/>
      <c r="CYC757" s="456"/>
      <c r="CYD757" s="456"/>
      <c r="CYE757" s="456"/>
      <c r="CYF757" s="456"/>
      <c r="CYG757" s="456"/>
      <c r="CYH757" s="456"/>
      <c r="CYI757" s="456"/>
      <c r="CYJ757" s="456"/>
      <c r="CYK757" s="456"/>
      <c r="CYL757" s="456"/>
      <c r="CYM757" s="456"/>
      <c r="CYN757" s="456"/>
      <c r="CYO757" s="456"/>
      <c r="CYP757" s="456"/>
      <c r="CYQ757" s="456"/>
      <c r="CYR757" s="456"/>
      <c r="CYS757" s="456"/>
      <c r="CYT757" s="456"/>
      <c r="CYU757" s="456"/>
      <c r="CYV757" s="456"/>
      <c r="CYW757" s="456"/>
      <c r="CYX757" s="456"/>
      <c r="CYY757" s="456"/>
      <c r="CYZ757" s="456"/>
      <c r="CZA757" s="456"/>
      <c r="CZB757" s="456"/>
      <c r="CZC757" s="456"/>
      <c r="CZD757" s="456"/>
      <c r="CZE757" s="456"/>
      <c r="CZF757" s="456"/>
      <c r="CZG757" s="456"/>
      <c r="CZH757" s="456"/>
      <c r="CZI757" s="456"/>
      <c r="CZJ757" s="456"/>
      <c r="CZK757" s="456"/>
      <c r="CZL757" s="456"/>
      <c r="CZM757" s="456"/>
      <c r="CZN757" s="456"/>
      <c r="CZO757" s="456"/>
      <c r="CZP757" s="456"/>
      <c r="CZQ757" s="456"/>
      <c r="CZR757" s="456"/>
      <c r="CZS757" s="456"/>
      <c r="CZT757" s="456"/>
      <c r="CZU757" s="456"/>
      <c r="CZV757" s="456"/>
      <c r="CZW757" s="456"/>
      <c r="CZX757" s="456"/>
      <c r="CZY757" s="456"/>
      <c r="CZZ757" s="456"/>
      <c r="DAA757" s="456"/>
      <c r="DAB757" s="456"/>
      <c r="DAC757" s="456"/>
      <c r="DAD757" s="456"/>
      <c r="DAE757" s="456"/>
      <c r="DAF757" s="456"/>
      <c r="DAG757" s="456"/>
      <c r="DAH757" s="456"/>
      <c r="DAI757" s="456"/>
      <c r="DAJ757" s="456"/>
      <c r="DAK757" s="456"/>
      <c r="DAL757" s="456"/>
      <c r="DAM757" s="456"/>
      <c r="DAN757" s="456"/>
      <c r="DAO757" s="456"/>
      <c r="DAP757" s="456"/>
      <c r="DAQ757" s="456"/>
      <c r="DAR757" s="456"/>
      <c r="DAS757" s="456"/>
      <c r="DAT757" s="456"/>
      <c r="DAU757" s="456"/>
      <c r="DAV757" s="456"/>
      <c r="DAW757" s="456"/>
      <c r="DAX757" s="456"/>
      <c r="DAY757" s="456"/>
      <c r="DAZ757" s="456"/>
      <c r="DBA757" s="456"/>
      <c r="DBB757" s="456"/>
      <c r="DBC757" s="456"/>
      <c r="DBD757" s="456"/>
      <c r="DBE757" s="456"/>
      <c r="DBF757" s="456"/>
      <c r="DBG757" s="456"/>
      <c r="DBH757" s="456"/>
      <c r="DBI757" s="456"/>
      <c r="DBJ757" s="456"/>
      <c r="DBK757" s="456"/>
      <c r="DBL757" s="456"/>
      <c r="DBM757" s="456"/>
      <c r="DBN757" s="456"/>
      <c r="DBO757" s="456"/>
      <c r="DBP757" s="456"/>
      <c r="DBQ757" s="456"/>
      <c r="DBR757" s="456"/>
      <c r="DBS757" s="456"/>
      <c r="DBT757" s="456"/>
      <c r="DBU757" s="456"/>
      <c r="DBV757" s="456"/>
      <c r="DBW757" s="456"/>
      <c r="DBX757" s="456"/>
      <c r="DBY757" s="456"/>
      <c r="DBZ757" s="456"/>
      <c r="DCA757" s="456"/>
      <c r="DCB757" s="456"/>
      <c r="DCC757" s="456"/>
      <c r="DCD757" s="456"/>
      <c r="DCE757" s="456"/>
      <c r="DCF757" s="456"/>
      <c r="DCG757" s="456"/>
      <c r="DCH757" s="456"/>
      <c r="DCI757" s="456"/>
      <c r="DCJ757" s="456"/>
      <c r="DCK757" s="456"/>
      <c r="DCL757" s="456"/>
      <c r="DCM757" s="456"/>
      <c r="DCN757" s="456"/>
      <c r="DCO757" s="456"/>
      <c r="DCP757" s="456"/>
      <c r="DCQ757" s="456"/>
      <c r="DCR757" s="456"/>
      <c r="DCS757" s="456"/>
      <c r="DCT757" s="456"/>
      <c r="DCU757" s="456"/>
      <c r="DCV757" s="456"/>
      <c r="DCW757" s="456"/>
      <c r="DCX757" s="456"/>
      <c r="DCY757" s="456"/>
      <c r="DCZ757" s="456"/>
      <c r="DDA757" s="456"/>
      <c r="DDB757" s="456"/>
      <c r="DDC757" s="456"/>
      <c r="DDD757" s="456"/>
      <c r="DDE757" s="456"/>
      <c r="DDF757" s="456"/>
      <c r="DDG757" s="456"/>
      <c r="DDH757" s="456"/>
      <c r="DDI757" s="456"/>
      <c r="DDJ757" s="456"/>
      <c r="DDK757" s="456"/>
      <c r="DDL757" s="456"/>
      <c r="DDM757" s="456"/>
      <c r="DDN757" s="456"/>
      <c r="DDO757" s="456"/>
      <c r="DDP757" s="456"/>
      <c r="DDQ757" s="456"/>
      <c r="DDR757" s="456"/>
      <c r="DDS757" s="456"/>
      <c r="DDT757" s="456"/>
      <c r="DDU757" s="456"/>
      <c r="DDV757" s="456"/>
      <c r="DDW757" s="456"/>
      <c r="DDX757" s="456"/>
      <c r="DDY757" s="456"/>
      <c r="DDZ757" s="456"/>
      <c r="DEA757" s="456"/>
      <c r="DEB757" s="456"/>
      <c r="DEC757" s="456"/>
      <c r="DED757" s="456"/>
      <c r="DEE757" s="456"/>
      <c r="DEF757" s="456"/>
      <c r="DEG757" s="456"/>
      <c r="DEH757" s="456"/>
      <c r="DEI757" s="456"/>
      <c r="DEJ757" s="456"/>
      <c r="DEK757" s="456"/>
      <c r="DEL757" s="456"/>
      <c r="DEM757" s="456"/>
      <c r="DEN757" s="456"/>
      <c r="DEO757" s="456"/>
      <c r="DEP757" s="456"/>
      <c r="DEQ757" s="456"/>
      <c r="DER757" s="456"/>
      <c r="DES757" s="456"/>
      <c r="DET757" s="456"/>
      <c r="DEU757" s="456"/>
      <c r="DEV757" s="456"/>
      <c r="DEW757" s="456"/>
      <c r="DEX757" s="456"/>
      <c r="DEY757" s="456"/>
      <c r="DEZ757" s="456"/>
      <c r="DFA757" s="456"/>
      <c r="DFB757" s="456"/>
      <c r="DFC757" s="456"/>
      <c r="DFD757" s="456"/>
      <c r="DFE757" s="456"/>
      <c r="DFF757" s="456"/>
      <c r="DFG757" s="456"/>
      <c r="DFH757" s="456"/>
      <c r="DFI757" s="456"/>
      <c r="DFJ757" s="456"/>
      <c r="DFK757" s="456"/>
      <c r="DFL757" s="456"/>
      <c r="DFM757" s="456"/>
      <c r="DFN757" s="456"/>
      <c r="DFO757" s="456"/>
      <c r="DFP757" s="456"/>
      <c r="DFQ757" s="456"/>
      <c r="DFR757" s="456"/>
      <c r="DFS757" s="456"/>
      <c r="DFT757" s="456"/>
      <c r="DFU757" s="456"/>
      <c r="DFV757" s="456"/>
      <c r="DFW757" s="456"/>
      <c r="DFX757" s="456"/>
      <c r="DFY757" s="456"/>
      <c r="DFZ757" s="456"/>
      <c r="DGA757" s="456"/>
      <c r="DGB757" s="456"/>
      <c r="DGC757" s="456"/>
      <c r="DGD757" s="456"/>
      <c r="DGE757" s="456"/>
      <c r="DGF757" s="456"/>
      <c r="DGG757" s="456"/>
      <c r="DGH757" s="456"/>
      <c r="DGI757" s="456"/>
      <c r="DGJ757" s="456"/>
      <c r="DGK757" s="456"/>
      <c r="DGL757" s="456"/>
      <c r="DGM757" s="456"/>
      <c r="DGN757" s="456"/>
      <c r="DGO757" s="456"/>
      <c r="DGP757" s="456"/>
      <c r="DGQ757" s="456"/>
      <c r="DGR757" s="456"/>
      <c r="DGS757" s="456"/>
      <c r="DGT757" s="456"/>
      <c r="DGU757" s="456"/>
      <c r="DGV757" s="456"/>
      <c r="DGW757" s="456"/>
      <c r="DGX757" s="456"/>
      <c r="DGY757" s="456"/>
      <c r="DGZ757" s="456"/>
      <c r="DHA757" s="456"/>
      <c r="DHB757" s="456"/>
      <c r="DHC757" s="456"/>
      <c r="DHD757" s="456"/>
      <c r="DHE757" s="456"/>
      <c r="DHF757" s="456"/>
      <c r="DHG757" s="456"/>
      <c r="DHH757" s="456"/>
      <c r="DHI757" s="456"/>
      <c r="DHJ757" s="456"/>
      <c r="DHK757" s="456"/>
      <c r="DHL757" s="456"/>
      <c r="DHM757" s="456"/>
      <c r="DHN757" s="456"/>
      <c r="DHO757" s="456"/>
      <c r="DHP757" s="456"/>
      <c r="DHQ757" s="456"/>
      <c r="DHR757" s="456"/>
      <c r="DHS757" s="456"/>
      <c r="DHT757" s="456"/>
      <c r="DHU757" s="456"/>
      <c r="DHV757" s="456"/>
      <c r="DHW757" s="456"/>
      <c r="DHX757" s="456"/>
      <c r="DHY757" s="456"/>
      <c r="DHZ757" s="456"/>
      <c r="DIA757" s="456"/>
      <c r="DIB757" s="456"/>
      <c r="DIC757" s="456"/>
      <c r="DID757" s="456"/>
      <c r="DIE757" s="456"/>
      <c r="DIF757" s="456"/>
      <c r="DIG757" s="456"/>
      <c r="DIH757" s="456"/>
      <c r="DII757" s="456"/>
      <c r="DIJ757" s="456"/>
      <c r="DIK757" s="456"/>
      <c r="DIL757" s="456"/>
      <c r="DIM757" s="456"/>
      <c r="DIN757" s="456"/>
      <c r="DIO757" s="456"/>
      <c r="DIP757" s="456"/>
      <c r="DIQ757" s="456"/>
      <c r="DIR757" s="456"/>
      <c r="DIS757" s="456"/>
      <c r="DIT757" s="456"/>
      <c r="DIU757" s="456"/>
      <c r="DIV757" s="456"/>
      <c r="DIW757" s="456"/>
      <c r="DIX757" s="456"/>
      <c r="DIY757" s="456"/>
      <c r="DIZ757" s="456"/>
      <c r="DJA757" s="456"/>
      <c r="DJB757" s="456"/>
      <c r="DJC757" s="456"/>
      <c r="DJD757" s="456"/>
      <c r="DJE757" s="456"/>
      <c r="DJF757" s="456"/>
      <c r="DJG757" s="456"/>
      <c r="DJH757" s="456"/>
      <c r="DJI757" s="456"/>
      <c r="DJJ757" s="456"/>
      <c r="DJK757" s="456"/>
      <c r="DJL757" s="456"/>
      <c r="DJM757" s="456"/>
      <c r="DJN757" s="456"/>
      <c r="DJO757" s="456"/>
      <c r="DJP757" s="456"/>
      <c r="DJQ757" s="456"/>
      <c r="DJR757" s="456"/>
      <c r="DJS757" s="456"/>
      <c r="DJT757" s="456"/>
      <c r="DJU757" s="456"/>
      <c r="DJV757" s="456"/>
      <c r="DJW757" s="456"/>
      <c r="DJX757" s="456"/>
      <c r="DJY757" s="456"/>
      <c r="DJZ757" s="456"/>
      <c r="DKA757" s="456"/>
      <c r="DKB757" s="456"/>
      <c r="DKC757" s="456"/>
      <c r="DKD757" s="456"/>
      <c r="DKE757" s="456"/>
      <c r="DKF757" s="456"/>
      <c r="DKG757" s="456"/>
      <c r="DKH757" s="456"/>
      <c r="DKI757" s="456"/>
      <c r="DKJ757" s="456"/>
      <c r="DKK757" s="456"/>
      <c r="DKL757" s="456"/>
      <c r="DKM757" s="456"/>
      <c r="DKN757" s="456"/>
      <c r="DKO757" s="456"/>
      <c r="DKP757" s="456"/>
      <c r="DKQ757" s="456"/>
      <c r="DKR757" s="456"/>
      <c r="DKS757" s="456"/>
      <c r="DKT757" s="456"/>
      <c r="DKU757" s="456"/>
      <c r="DKV757" s="456"/>
      <c r="DKW757" s="456"/>
      <c r="DKX757" s="456"/>
      <c r="DKY757" s="456"/>
      <c r="DKZ757" s="456"/>
      <c r="DLA757" s="456"/>
      <c r="DLB757" s="456"/>
      <c r="DLC757" s="456"/>
      <c r="DLD757" s="456"/>
      <c r="DLE757" s="456"/>
      <c r="DLF757" s="456"/>
      <c r="DLG757" s="456"/>
      <c r="DLH757" s="456"/>
      <c r="DLI757" s="456"/>
      <c r="DLJ757" s="456"/>
      <c r="DLK757" s="456"/>
      <c r="DLL757" s="456"/>
      <c r="DLM757" s="456"/>
      <c r="DLN757" s="456"/>
      <c r="DLO757" s="456"/>
      <c r="DLP757" s="456"/>
      <c r="DLQ757" s="456"/>
      <c r="DLR757" s="456"/>
      <c r="DLS757" s="456"/>
      <c r="DLT757" s="456"/>
      <c r="DLU757" s="456"/>
      <c r="DLV757" s="456"/>
      <c r="DLW757" s="456"/>
      <c r="DLX757" s="456"/>
      <c r="DLY757" s="456"/>
      <c r="DLZ757" s="456"/>
      <c r="DMA757" s="456"/>
      <c r="DMB757" s="456"/>
      <c r="DMC757" s="456"/>
      <c r="DMD757" s="456"/>
      <c r="DME757" s="456"/>
      <c r="DMF757" s="456"/>
      <c r="DMG757" s="456"/>
      <c r="DMH757" s="456"/>
      <c r="DMI757" s="456"/>
      <c r="DMJ757" s="456"/>
      <c r="DMK757" s="456"/>
      <c r="DML757" s="456"/>
      <c r="DMM757" s="456"/>
      <c r="DMN757" s="456"/>
      <c r="DMO757" s="456"/>
      <c r="DMP757" s="456"/>
      <c r="DMQ757" s="456"/>
      <c r="DMR757" s="456"/>
      <c r="DMS757" s="456"/>
      <c r="DMT757" s="456"/>
      <c r="DMU757" s="456"/>
      <c r="DMV757" s="456"/>
      <c r="DMW757" s="456"/>
      <c r="DMX757" s="456"/>
      <c r="DMY757" s="456"/>
      <c r="DMZ757" s="456"/>
      <c r="DNA757" s="456"/>
      <c r="DNB757" s="456"/>
      <c r="DNC757" s="456"/>
      <c r="DND757" s="456"/>
      <c r="DNE757" s="456"/>
      <c r="DNF757" s="456"/>
      <c r="DNG757" s="456"/>
      <c r="DNH757" s="456"/>
      <c r="DNI757" s="456"/>
      <c r="DNJ757" s="456"/>
      <c r="DNK757" s="456"/>
      <c r="DNL757" s="456"/>
      <c r="DNM757" s="456"/>
      <c r="DNN757" s="456"/>
      <c r="DNO757" s="456"/>
      <c r="DNP757" s="456"/>
      <c r="DNQ757" s="456"/>
      <c r="DNR757" s="456"/>
      <c r="DNS757" s="456"/>
      <c r="DNT757" s="456"/>
      <c r="DNU757" s="456"/>
      <c r="DNV757" s="456"/>
      <c r="DNW757" s="456"/>
      <c r="DNX757" s="456"/>
      <c r="DNY757" s="456"/>
      <c r="DNZ757" s="456"/>
      <c r="DOA757" s="456"/>
      <c r="DOB757" s="456"/>
      <c r="DOC757" s="456"/>
      <c r="DOD757" s="456"/>
      <c r="DOE757" s="456"/>
      <c r="DOF757" s="456"/>
      <c r="DOG757" s="456"/>
      <c r="DOH757" s="456"/>
      <c r="DOI757" s="456"/>
      <c r="DOJ757" s="456"/>
      <c r="DOK757" s="456"/>
      <c r="DOL757" s="456"/>
      <c r="DOM757" s="456"/>
      <c r="DON757" s="456"/>
      <c r="DOO757" s="456"/>
      <c r="DOP757" s="456"/>
      <c r="DOQ757" s="456"/>
      <c r="DOR757" s="456"/>
      <c r="DOS757" s="456"/>
      <c r="DOT757" s="456"/>
      <c r="DOU757" s="456"/>
      <c r="DOV757" s="456"/>
      <c r="DOW757" s="456"/>
      <c r="DOX757" s="456"/>
      <c r="DOY757" s="456"/>
      <c r="DOZ757" s="456"/>
      <c r="DPA757" s="456"/>
      <c r="DPB757" s="456"/>
      <c r="DPC757" s="456"/>
      <c r="DPD757" s="456"/>
      <c r="DPE757" s="456"/>
      <c r="DPF757" s="456"/>
      <c r="DPG757" s="456"/>
      <c r="DPH757" s="456"/>
      <c r="DPI757" s="456"/>
      <c r="DPJ757" s="456"/>
      <c r="DPK757" s="456"/>
      <c r="DPL757" s="456"/>
      <c r="DPM757" s="456"/>
      <c r="DPN757" s="456"/>
      <c r="DPO757" s="456"/>
      <c r="DPP757" s="456"/>
      <c r="DPQ757" s="456"/>
      <c r="DPR757" s="456"/>
      <c r="DPS757" s="456"/>
      <c r="DPT757" s="456"/>
      <c r="DPU757" s="456"/>
      <c r="DPV757" s="456"/>
      <c r="DPW757" s="456"/>
      <c r="DPX757" s="456"/>
      <c r="DPY757" s="456"/>
      <c r="DPZ757" s="456"/>
      <c r="DQA757" s="456"/>
      <c r="DQB757" s="456"/>
      <c r="DQC757" s="456"/>
      <c r="DQD757" s="456"/>
      <c r="DQE757" s="456"/>
      <c r="DQF757" s="456"/>
      <c r="DQG757" s="456"/>
      <c r="DQH757" s="456"/>
      <c r="DQI757" s="456"/>
      <c r="DQJ757" s="456"/>
      <c r="DQK757" s="456"/>
      <c r="DQL757" s="456"/>
      <c r="DQM757" s="456"/>
      <c r="DQN757" s="456"/>
      <c r="DQO757" s="456"/>
      <c r="DQP757" s="456"/>
      <c r="DQQ757" s="456"/>
      <c r="DQR757" s="456"/>
      <c r="DQS757" s="456"/>
      <c r="DQT757" s="456"/>
      <c r="DQU757" s="456"/>
      <c r="DQV757" s="456"/>
      <c r="DQW757" s="456"/>
      <c r="DQX757" s="456"/>
      <c r="DQY757" s="456"/>
      <c r="DQZ757" s="456"/>
      <c r="DRA757" s="456"/>
      <c r="DRB757" s="456"/>
      <c r="DRC757" s="456"/>
      <c r="DRD757" s="456"/>
      <c r="DRE757" s="456"/>
      <c r="DRF757" s="456"/>
      <c r="DRG757" s="456"/>
      <c r="DRH757" s="456"/>
      <c r="DRI757" s="456"/>
      <c r="DRJ757" s="456"/>
      <c r="DRK757" s="456"/>
      <c r="DRL757" s="456"/>
      <c r="DRM757" s="456"/>
      <c r="DRN757" s="456"/>
      <c r="DRO757" s="456"/>
      <c r="DRP757" s="456"/>
      <c r="DRQ757" s="456"/>
      <c r="DRR757" s="456"/>
      <c r="DRS757" s="456"/>
      <c r="DRT757" s="456"/>
      <c r="DRU757" s="456"/>
      <c r="DRV757" s="456"/>
      <c r="DRW757" s="456"/>
      <c r="DRX757" s="456"/>
      <c r="DRY757" s="456"/>
      <c r="DRZ757" s="456"/>
      <c r="DSA757" s="456"/>
      <c r="DSB757" s="456"/>
      <c r="DSC757" s="456"/>
      <c r="DSD757" s="456"/>
      <c r="DSE757" s="456"/>
      <c r="DSF757" s="456"/>
      <c r="DSG757" s="456"/>
      <c r="DSH757" s="456"/>
      <c r="DSI757" s="456"/>
      <c r="DSJ757" s="456"/>
      <c r="DSK757" s="456"/>
      <c r="DSL757" s="456"/>
      <c r="DSM757" s="456"/>
      <c r="DSN757" s="456"/>
      <c r="DSO757" s="456"/>
      <c r="DSP757" s="456"/>
      <c r="DSQ757" s="456"/>
      <c r="DSR757" s="456"/>
      <c r="DSS757" s="456"/>
      <c r="DST757" s="456"/>
      <c r="DSU757" s="456"/>
      <c r="DSV757" s="456"/>
      <c r="DSW757" s="456"/>
      <c r="DSX757" s="456"/>
      <c r="DSY757" s="456"/>
      <c r="DSZ757" s="456"/>
      <c r="DTA757" s="456"/>
      <c r="DTB757" s="456"/>
      <c r="DTC757" s="456"/>
      <c r="DTD757" s="456"/>
      <c r="DTE757" s="456"/>
      <c r="DTF757" s="456"/>
      <c r="DTG757" s="456"/>
      <c r="DTH757" s="456"/>
      <c r="DTI757" s="456"/>
      <c r="DTJ757" s="456"/>
      <c r="DTK757" s="456"/>
      <c r="DTL757" s="456"/>
      <c r="DTM757" s="456"/>
      <c r="DTN757" s="456"/>
      <c r="DTO757" s="456"/>
      <c r="DTP757" s="456"/>
      <c r="DTQ757" s="456"/>
      <c r="DTR757" s="456"/>
      <c r="DTS757" s="456"/>
      <c r="DTT757" s="456"/>
      <c r="DTU757" s="456"/>
      <c r="DTV757" s="456"/>
      <c r="DTW757" s="456"/>
      <c r="DTX757" s="456"/>
      <c r="DTY757" s="456"/>
      <c r="DTZ757" s="456"/>
      <c r="DUA757" s="456"/>
      <c r="DUB757" s="456"/>
      <c r="DUC757" s="456"/>
      <c r="DUD757" s="456"/>
      <c r="DUE757" s="456"/>
      <c r="DUF757" s="456"/>
      <c r="DUG757" s="456"/>
      <c r="DUH757" s="456"/>
      <c r="DUI757" s="456"/>
      <c r="DUJ757" s="456"/>
      <c r="DUK757" s="456"/>
      <c r="DUL757" s="456"/>
      <c r="DUM757" s="456"/>
      <c r="DUN757" s="456"/>
      <c r="DUO757" s="456"/>
      <c r="DUP757" s="456"/>
      <c r="DUQ757" s="456"/>
      <c r="DUR757" s="456"/>
      <c r="DUS757" s="456"/>
      <c r="DUT757" s="456"/>
      <c r="DUU757" s="456"/>
      <c r="DUV757" s="456"/>
      <c r="DUW757" s="456"/>
      <c r="DUX757" s="456"/>
      <c r="DUY757" s="456"/>
      <c r="DUZ757" s="456"/>
      <c r="DVA757" s="456"/>
      <c r="DVB757" s="456"/>
      <c r="DVC757" s="456"/>
      <c r="DVD757" s="456"/>
      <c r="DVE757" s="456"/>
      <c r="DVF757" s="456"/>
      <c r="DVG757" s="456"/>
      <c r="DVH757" s="456"/>
      <c r="DVI757" s="456"/>
      <c r="DVJ757" s="456"/>
      <c r="DVK757" s="456"/>
      <c r="DVL757" s="456"/>
      <c r="DVM757" s="456"/>
      <c r="DVN757" s="456"/>
      <c r="DVO757" s="456"/>
      <c r="DVP757" s="456"/>
      <c r="DVQ757" s="456"/>
      <c r="DVR757" s="456"/>
      <c r="DVS757" s="456"/>
      <c r="DVT757" s="456"/>
      <c r="DVU757" s="456"/>
      <c r="DVV757" s="456"/>
      <c r="DVW757" s="456"/>
      <c r="DVX757" s="456"/>
      <c r="DVY757" s="456"/>
      <c r="DVZ757" s="456"/>
      <c r="DWA757" s="456"/>
      <c r="DWB757" s="456"/>
      <c r="DWC757" s="456"/>
      <c r="DWD757" s="456"/>
      <c r="DWE757" s="456"/>
      <c r="DWF757" s="456"/>
      <c r="DWG757" s="456"/>
      <c r="DWH757" s="456"/>
      <c r="DWI757" s="456"/>
      <c r="DWJ757" s="456"/>
      <c r="DWK757" s="456"/>
      <c r="DWL757" s="456"/>
      <c r="DWM757" s="456"/>
      <c r="DWN757" s="456"/>
      <c r="DWO757" s="456"/>
      <c r="DWP757" s="456"/>
      <c r="DWQ757" s="456"/>
      <c r="DWR757" s="456"/>
      <c r="DWS757" s="456"/>
      <c r="DWT757" s="456"/>
      <c r="DWU757" s="456"/>
      <c r="DWV757" s="456"/>
      <c r="DWW757" s="456"/>
      <c r="DWX757" s="456"/>
      <c r="DWY757" s="456"/>
      <c r="DWZ757" s="456"/>
      <c r="DXA757" s="456"/>
      <c r="DXB757" s="456"/>
      <c r="DXC757" s="456"/>
      <c r="DXD757" s="456"/>
      <c r="DXE757" s="456"/>
      <c r="DXF757" s="456"/>
      <c r="DXG757" s="456"/>
      <c r="DXH757" s="456"/>
      <c r="DXI757" s="456"/>
      <c r="DXJ757" s="456"/>
      <c r="DXK757" s="456"/>
      <c r="DXL757" s="456"/>
      <c r="DXM757" s="456"/>
      <c r="DXN757" s="456"/>
      <c r="DXO757" s="456"/>
      <c r="DXP757" s="456"/>
      <c r="DXQ757" s="456"/>
      <c r="DXR757" s="456"/>
      <c r="DXS757" s="456"/>
      <c r="DXT757" s="456"/>
      <c r="DXU757" s="456"/>
      <c r="DXV757" s="456"/>
      <c r="DXW757" s="456"/>
      <c r="DXX757" s="456"/>
      <c r="DXY757" s="456"/>
      <c r="DXZ757" s="456"/>
      <c r="DYA757" s="456"/>
      <c r="DYB757" s="456"/>
      <c r="DYC757" s="456"/>
      <c r="DYD757" s="456"/>
      <c r="DYE757" s="456"/>
      <c r="DYF757" s="456"/>
      <c r="DYG757" s="456"/>
      <c r="DYH757" s="456"/>
      <c r="DYI757" s="456"/>
      <c r="DYJ757" s="456"/>
      <c r="DYK757" s="456"/>
      <c r="DYL757" s="456"/>
      <c r="DYM757" s="456"/>
      <c r="DYN757" s="456"/>
      <c r="DYO757" s="456"/>
      <c r="DYP757" s="456"/>
      <c r="DYQ757" s="456"/>
      <c r="DYR757" s="456"/>
      <c r="DYS757" s="456"/>
      <c r="DYT757" s="456"/>
      <c r="DYU757" s="456"/>
      <c r="DYV757" s="456"/>
      <c r="DYW757" s="456"/>
      <c r="DYX757" s="456"/>
      <c r="DYY757" s="456"/>
      <c r="DYZ757" s="456"/>
      <c r="DZA757" s="456"/>
      <c r="DZB757" s="456"/>
      <c r="DZC757" s="456"/>
      <c r="DZD757" s="456"/>
      <c r="DZE757" s="456"/>
      <c r="DZF757" s="456"/>
      <c r="DZG757" s="456"/>
      <c r="DZH757" s="456"/>
      <c r="DZI757" s="456"/>
      <c r="DZJ757" s="456"/>
      <c r="DZK757" s="456"/>
      <c r="DZL757" s="456"/>
      <c r="DZM757" s="456"/>
      <c r="DZN757" s="456"/>
      <c r="DZO757" s="456"/>
      <c r="DZP757" s="456"/>
      <c r="DZQ757" s="456"/>
      <c r="DZR757" s="456"/>
      <c r="DZS757" s="456"/>
      <c r="DZT757" s="456"/>
      <c r="DZU757" s="456"/>
      <c r="DZV757" s="456"/>
      <c r="DZW757" s="456"/>
      <c r="DZX757" s="456"/>
      <c r="DZY757" s="456"/>
      <c r="DZZ757" s="456"/>
      <c r="EAA757" s="456"/>
      <c r="EAB757" s="456"/>
      <c r="EAC757" s="456"/>
      <c r="EAD757" s="456"/>
      <c r="EAE757" s="456"/>
      <c r="EAF757" s="456"/>
      <c r="EAG757" s="456"/>
      <c r="EAH757" s="456"/>
      <c r="EAI757" s="456"/>
      <c r="EAJ757" s="456"/>
      <c r="EAK757" s="456"/>
      <c r="EAL757" s="456"/>
      <c r="EAM757" s="456"/>
      <c r="EAN757" s="456"/>
      <c r="EAO757" s="456"/>
      <c r="EAP757" s="456"/>
      <c r="EAQ757" s="456"/>
      <c r="EAR757" s="456"/>
      <c r="EAS757" s="456"/>
      <c r="EAT757" s="456"/>
      <c r="EAU757" s="456"/>
      <c r="EAV757" s="456"/>
      <c r="EAW757" s="456"/>
      <c r="EAX757" s="456"/>
      <c r="EAY757" s="456"/>
      <c r="EAZ757" s="456"/>
      <c r="EBA757" s="456"/>
      <c r="EBB757" s="456"/>
      <c r="EBC757" s="456"/>
      <c r="EBD757" s="456"/>
      <c r="EBE757" s="456"/>
      <c r="EBF757" s="456"/>
      <c r="EBG757" s="456"/>
      <c r="EBH757" s="456"/>
      <c r="EBI757" s="456"/>
      <c r="EBJ757" s="456"/>
      <c r="EBK757" s="456"/>
      <c r="EBL757" s="456"/>
      <c r="EBM757" s="456"/>
      <c r="EBN757" s="456"/>
      <c r="EBO757" s="456"/>
      <c r="EBP757" s="456"/>
      <c r="EBQ757" s="456"/>
      <c r="EBR757" s="456"/>
      <c r="EBS757" s="456"/>
      <c r="EBT757" s="456"/>
      <c r="EBU757" s="456"/>
      <c r="EBV757" s="456"/>
      <c r="EBW757" s="456"/>
      <c r="EBX757" s="456"/>
      <c r="EBY757" s="456"/>
      <c r="EBZ757" s="456"/>
      <c r="ECA757" s="456"/>
      <c r="ECB757" s="456"/>
      <c r="ECC757" s="456"/>
      <c r="ECD757" s="456"/>
      <c r="ECE757" s="456"/>
      <c r="ECF757" s="456"/>
      <c r="ECG757" s="456"/>
      <c r="ECH757" s="456"/>
      <c r="ECI757" s="456"/>
      <c r="ECJ757" s="456"/>
      <c r="ECK757" s="456"/>
      <c r="ECL757" s="456"/>
      <c r="ECM757" s="456"/>
      <c r="ECN757" s="456"/>
      <c r="ECO757" s="456"/>
      <c r="ECP757" s="456"/>
      <c r="ECQ757" s="456"/>
      <c r="ECR757" s="456"/>
      <c r="ECS757" s="456"/>
      <c r="ECT757" s="456"/>
      <c r="ECU757" s="456"/>
      <c r="ECV757" s="456"/>
      <c r="ECW757" s="456"/>
      <c r="ECX757" s="456"/>
      <c r="ECY757" s="456"/>
      <c r="ECZ757" s="456"/>
      <c r="EDA757" s="456"/>
      <c r="EDB757" s="456"/>
      <c r="EDC757" s="456"/>
      <c r="EDD757" s="456"/>
      <c r="EDE757" s="456"/>
      <c r="EDF757" s="456"/>
      <c r="EDG757" s="456"/>
      <c r="EDH757" s="456"/>
      <c r="EDI757" s="456"/>
      <c r="EDJ757" s="456"/>
      <c r="EDK757" s="456"/>
      <c r="EDL757" s="456"/>
      <c r="EDM757" s="456"/>
      <c r="EDN757" s="456"/>
      <c r="EDO757" s="456"/>
      <c r="EDP757" s="456"/>
      <c r="EDQ757" s="456"/>
      <c r="EDR757" s="456"/>
      <c r="EDS757" s="456"/>
      <c r="EDT757" s="456"/>
      <c r="EDU757" s="456"/>
      <c r="EDV757" s="456"/>
      <c r="EDW757" s="456"/>
      <c r="EDX757" s="456"/>
      <c r="EDY757" s="456"/>
      <c r="EDZ757" s="456"/>
      <c r="EEA757" s="456"/>
      <c r="EEB757" s="456"/>
      <c r="EEC757" s="456"/>
      <c r="EED757" s="456"/>
      <c r="EEE757" s="456"/>
      <c r="EEF757" s="456"/>
      <c r="EEG757" s="456"/>
      <c r="EEH757" s="456"/>
      <c r="EEI757" s="456"/>
      <c r="EEJ757" s="456"/>
      <c r="EEK757" s="456"/>
      <c r="EEL757" s="456"/>
      <c r="EEM757" s="456"/>
      <c r="EEN757" s="456"/>
      <c r="EEO757" s="456"/>
      <c r="EEP757" s="456"/>
      <c r="EEQ757" s="456"/>
      <c r="EER757" s="456"/>
      <c r="EES757" s="456"/>
      <c r="EET757" s="456"/>
      <c r="EEU757" s="456"/>
      <c r="EEV757" s="456"/>
      <c r="EEW757" s="456"/>
      <c r="EEX757" s="456"/>
      <c r="EEY757" s="456"/>
      <c r="EEZ757" s="456"/>
      <c r="EFA757" s="456"/>
      <c r="EFB757" s="456"/>
      <c r="EFC757" s="456"/>
      <c r="EFD757" s="456"/>
      <c r="EFE757" s="456"/>
      <c r="EFF757" s="456"/>
      <c r="EFG757" s="456"/>
      <c r="EFH757" s="456"/>
      <c r="EFI757" s="456"/>
      <c r="EFJ757" s="456"/>
      <c r="EFK757" s="456"/>
      <c r="EFL757" s="456"/>
      <c r="EFM757" s="456"/>
      <c r="EFN757" s="456"/>
      <c r="EFO757" s="456"/>
      <c r="EFP757" s="456"/>
      <c r="EFQ757" s="456"/>
      <c r="EFR757" s="456"/>
      <c r="EFS757" s="456"/>
      <c r="EFT757" s="456"/>
      <c r="EFU757" s="456"/>
      <c r="EFV757" s="456"/>
      <c r="EFW757" s="456"/>
      <c r="EFX757" s="456"/>
      <c r="EFY757" s="456"/>
      <c r="EFZ757" s="456"/>
      <c r="EGA757" s="456"/>
      <c r="EGB757" s="456"/>
      <c r="EGC757" s="456"/>
      <c r="EGD757" s="456"/>
      <c r="EGE757" s="456"/>
      <c r="EGF757" s="456"/>
      <c r="EGG757" s="456"/>
      <c r="EGH757" s="456"/>
      <c r="EGI757" s="456"/>
      <c r="EGJ757" s="456"/>
      <c r="EGK757" s="456"/>
      <c r="EGL757" s="456"/>
      <c r="EGM757" s="456"/>
      <c r="EGN757" s="456"/>
      <c r="EGO757" s="456"/>
      <c r="EGP757" s="456"/>
      <c r="EGQ757" s="456"/>
      <c r="EGR757" s="456"/>
      <c r="EGS757" s="456"/>
      <c r="EGT757" s="456"/>
      <c r="EGU757" s="456"/>
      <c r="EGV757" s="456"/>
      <c r="EGW757" s="456"/>
      <c r="EGX757" s="456"/>
      <c r="EGY757" s="456"/>
      <c r="EGZ757" s="456"/>
      <c r="EHA757" s="456"/>
      <c r="EHB757" s="456"/>
      <c r="EHC757" s="456"/>
      <c r="EHD757" s="456"/>
      <c r="EHE757" s="456"/>
      <c r="EHF757" s="456"/>
      <c r="EHG757" s="456"/>
      <c r="EHH757" s="456"/>
      <c r="EHI757" s="456"/>
      <c r="EHJ757" s="456"/>
      <c r="EHK757" s="456"/>
      <c r="EHL757" s="456"/>
      <c r="EHM757" s="456"/>
      <c r="EHN757" s="456"/>
      <c r="EHO757" s="456"/>
      <c r="EHP757" s="456"/>
      <c r="EHQ757" s="456"/>
      <c r="EHR757" s="456"/>
      <c r="EHS757" s="456"/>
      <c r="EHT757" s="456"/>
      <c r="EHU757" s="456"/>
      <c r="EHV757" s="456"/>
      <c r="EHW757" s="456"/>
      <c r="EHX757" s="456"/>
      <c r="EHY757" s="456"/>
      <c r="EHZ757" s="456"/>
      <c r="EIA757" s="456"/>
      <c r="EIB757" s="456"/>
      <c r="EIC757" s="456"/>
      <c r="EID757" s="456"/>
      <c r="EIE757" s="456"/>
      <c r="EIF757" s="456"/>
      <c r="EIG757" s="456"/>
      <c r="EIH757" s="456"/>
      <c r="EII757" s="456"/>
      <c r="EIJ757" s="456"/>
      <c r="EIK757" s="456"/>
      <c r="EIL757" s="456"/>
      <c r="EIM757" s="456"/>
      <c r="EIN757" s="456"/>
      <c r="EIO757" s="456"/>
      <c r="EIP757" s="456"/>
      <c r="EIQ757" s="456"/>
      <c r="EIR757" s="456"/>
      <c r="EIS757" s="456"/>
      <c r="EIT757" s="456"/>
      <c r="EIU757" s="456"/>
      <c r="EIV757" s="456"/>
      <c r="EIW757" s="456"/>
      <c r="EIX757" s="456"/>
      <c r="EIY757" s="456"/>
      <c r="EIZ757" s="456"/>
      <c r="EJA757" s="456"/>
      <c r="EJB757" s="456"/>
      <c r="EJC757" s="456"/>
      <c r="EJD757" s="456"/>
      <c r="EJE757" s="456"/>
      <c r="EJF757" s="456"/>
      <c r="EJG757" s="456"/>
      <c r="EJH757" s="456"/>
      <c r="EJI757" s="456"/>
      <c r="EJJ757" s="456"/>
      <c r="EJK757" s="456"/>
      <c r="EJL757" s="456"/>
      <c r="EJM757" s="456"/>
      <c r="EJN757" s="456"/>
      <c r="EJO757" s="456"/>
      <c r="EJP757" s="456"/>
      <c r="EJQ757" s="456"/>
      <c r="EJR757" s="456"/>
      <c r="EJS757" s="456"/>
      <c r="EJT757" s="456"/>
      <c r="EJU757" s="456"/>
      <c r="EJV757" s="456"/>
      <c r="EJW757" s="456"/>
      <c r="EJX757" s="456"/>
      <c r="EJY757" s="456"/>
      <c r="EJZ757" s="456"/>
      <c r="EKA757" s="456"/>
      <c r="EKB757" s="456"/>
      <c r="EKC757" s="456"/>
      <c r="EKD757" s="456"/>
      <c r="EKE757" s="456"/>
      <c r="EKF757" s="456"/>
      <c r="EKG757" s="456"/>
      <c r="EKH757" s="456"/>
      <c r="EKI757" s="456"/>
      <c r="EKJ757" s="456"/>
      <c r="EKK757" s="456"/>
      <c r="EKL757" s="456"/>
      <c r="EKM757" s="456"/>
      <c r="EKN757" s="456"/>
      <c r="EKO757" s="456"/>
      <c r="EKP757" s="456"/>
      <c r="EKQ757" s="456"/>
      <c r="EKR757" s="456"/>
      <c r="EKS757" s="456"/>
      <c r="EKT757" s="456"/>
      <c r="EKU757" s="456"/>
      <c r="EKV757" s="456"/>
      <c r="EKW757" s="456"/>
      <c r="EKX757" s="456"/>
      <c r="EKY757" s="456"/>
      <c r="EKZ757" s="456"/>
      <c r="ELA757" s="456"/>
      <c r="ELB757" s="456"/>
      <c r="ELC757" s="456"/>
      <c r="ELD757" s="456"/>
      <c r="ELE757" s="456"/>
      <c r="ELF757" s="456"/>
      <c r="ELG757" s="456"/>
      <c r="ELH757" s="456"/>
      <c r="ELI757" s="456"/>
      <c r="ELJ757" s="456"/>
      <c r="ELK757" s="456"/>
      <c r="ELL757" s="456"/>
      <c r="ELM757" s="456"/>
      <c r="ELN757" s="456"/>
      <c r="ELO757" s="456"/>
      <c r="ELP757" s="456"/>
      <c r="ELQ757" s="456"/>
      <c r="ELR757" s="456"/>
      <c r="ELS757" s="456"/>
      <c r="ELT757" s="456"/>
      <c r="ELU757" s="456"/>
      <c r="ELV757" s="456"/>
      <c r="ELW757" s="456"/>
      <c r="ELX757" s="456"/>
      <c r="ELY757" s="456"/>
      <c r="ELZ757" s="456"/>
      <c r="EMA757" s="456"/>
      <c r="EMB757" s="456"/>
      <c r="EMC757" s="456"/>
      <c r="EMD757" s="456"/>
      <c r="EME757" s="456"/>
      <c r="EMF757" s="456"/>
      <c r="EMG757" s="456"/>
      <c r="EMH757" s="456"/>
      <c r="EMI757" s="456"/>
      <c r="EMJ757" s="456"/>
      <c r="EMK757" s="456"/>
      <c r="EML757" s="456"/>
      <c r="EMM757" s="456"/>
      <c r="EMN757" s="456"/>
      <c r="EMO757" s="456"/>
      <c r="EMP757" s="456"/>
      <c r="EMQ757" s="456"/>
      <c r="EMR757" s="456"/>
      <c r="EMS757" s="456"/>
      <c r="EMT757" s="456"/>
      <c r="EMU757" s="456"/>
      <c r="EMV757" s="456"/>
      <c r="EMW757" s="456"/>
      <c r="EMX757" s="456"/>
      <c r="EMY757" s="456"/>
      <c r="EMZ757" s="456"/>
      <c r="ENA757" s="456"/>
      <c r="ENB757" s="456"/>
      <c r="ENC757" s="456"/>
      <c r="END757" s="456"/>
      <c r="ENE757" s="456"/>
      <c r="ENF757" s="456"/>
      <c r="ENG757" s="456"/>
      <c r="ENH757" s="456"/>
      <c r="ENI757" s="456"/>
      <c r="ENJ757" s="456"/>
      <c r="ENK757" s="456"/>
      <c r="ENL757" s="456"/>
      <c r="ENM757" s="456"/>
      <c r="ENN757" s="456"/>
      <c r="ENO757" s="456"/>
      <c r="ENP757" s="456"/>
      <c r="ENQ757" s="456"/>
      <c r="ENR757" s="456"/>
      <c r="ENS757" s="456"/>
      <c r="ENT757" s="456"/>
      <c r="ENU757" s="456"/>
      <c r="ENV757" s="456"/>
      <c r="ENW757" s="456"/>
      <c r="ENX757" s="456"/>
      <c r="ENY757" s="456"/>
      <c r="ENZ757" s="456"/>
      <c r="EOA757" s="456"/>
      <c r="EOB757" s="456"/>
      <c r="EOC757" s="456"/>
      <c r="EOD757" s="456"/>
      <c r="EOE757" s="456"/>
      <c r="EOF757" s="456"/>
      <c r="EOG757" s="456"/>
      <c r="EOH757" s="456"/>
      <c r="EOI757" s="456"/>
      <c r="EOJ757" s="456"/>
      <c r="EOK757" s="456"/>
      <c r="EOL757" s="456"/>
      <c r="EOM757" s="456"/>
      <c r="EON757" s="456"/>
      <c r="EOO757" s="456"/>
      <c r="EOP757" s="456"/>
      <c r="EOQ757" s="456"/>
      <c r="EOR757" s="456"/>
      <c r="EOS757" s="456"/>
      <c r="EOT757" s="456"/>
      <c r="EOU757" s="456"/>
      <c r="EOV757" s="456"/>
      <c r="EOW757" s="456"/>
      <c r="EOX757" s="456"/>
      <c r="EOY757" s="456"/>
      <c r="EOZ757" s="456"/>
      <c r="EPA757" s="456"/>
      <c r="EPB757" s="456"/>
      <c r="EPC757" s="456"/>
      <c r="EPD757" s="456"/>
      <c r="EPE757" s="456"/>
      <c r="EPF757" s="456"/>
      <c r="EPG757" s="456"/>
      <c r="EPH757" s="456"/>
      <c r="EPI757" s="456"/>
      <c r="EPJ757" s="456"/>
      <c r="EPK757" s="456"/>
      <c r="EPL757" s="456"/>
      <c r="EPM757" s="456"/>
      <c r="EPN757" s="456"/>
      <c r="EPO757" s="456"/>
      <c r="EPP757" s="456"/>
      <c r="EPQ757" s="456"/>
      <c r="EPR757" s="456"/>
      <c r="EPS757" s="456"/>
      <c r="EPT757" s="456"/>
      <c r="EPU757" s="456"/>
      <c r="EPV757" s="456"/>
      <c r="EPW757" s="456"/>
      <c r="EPX757" s="456"/>
      <c r="EPY757" s="456"/>
      <c r="EPZ757" s="456"/>
      <c r="EQA757" s="456"/>
      <c r="EQB757" s="456"/>
      <c r="EQC757" s="456"/>
      <c r="EQD757" s="456"/>
      <c r="EQE757" s="456"/>
      <c r="EQF757" s="456"/>
      <c r="EQG757" s="456"/>
      <c r="EQH757" s="456"/>
      <c r="EQI757" s="456"/>
      <c r="EQJ757" s="456"/>
      <c r="EQK757" s="456"/>
      <c r="EQL757" s="456"/>
      <c r="EQM757" s="456"/>
      <c r="EQN757" s="456"/>
      <c r="EQO757" s="456"/>
      <c r="EQP757" s="456"/>
      <c r="EQQ757" s="456"/>
      <c r="EQR757" s="456"/>
      <c r="EQS757" s="456"/>
      <c r="EQT757" s="456"/>
      <c r="EQU757" s="456"/>
      <c r="EQV757" s="456"/>
      <c r="EQW757" s="456"/>
      <c r="EQX757" s="456"/>
      <c r="EQY757" s="456"/>
      <c r="EQZ757" s="456"/>
      <c r="ERA757" s="456"/>
      <c r="ERB757" s="456"/>
      <c r="ERC757" s="456"/>
      <c r="ERD757" s="456"/>
      <c r="ERE757" s="456"/>
      <c r="ERF757" s="456"/>
      <c r="ERG757" s="456"/>
      <c r="ERH757" s="456"/>
      <c r="ERI757" s="456"/>
      <c r="ERJ757" s="456"/>
      <c r="ERK757" s="456"/>
      <c r="ERL757" s="456"/>
      <c r="ERM757" s="456"/>
      <c r="ERN757" s="456"/>
      <c r="ERO757" s="456"/>
      <c r="ERP757" s="456"/>
      <c r="ERQ757" s="456"/>
      <c r="ERR757" s="456"/>
      <c r="ERS757" s="456"/>
      <c r="ERT757" s="456"/>
      <c r="ERU757" s="456"/>
      <c r="ERV757" s="456"/>
      <c r="ERW757" s="456"/>
      <c r="ERX757" s="456"/>
      <c r="ERY757" s="456"/>
      <c r="ERZ757" s="456"/>
      <c r="ESA757" s="456"/>
      <c r="ESB757" s="456"/>
      <c r="ESC757" s="456"/>
      <c r="ESD757" s="456"/>
      <c r="ESE757" s="456"/>
      <c r="ESF757" s="456"/>
      <c r="ESG757" s="456"/>
      <c r="ESH757" s="456"/>
      <c r="ESI757" s="456"/>
      <c r="ESJ757" s="456"/>
      <c r="ESK757" s="456"/>
      <c r="ESL757" s="456"/>
      <c r="ESM757" s="456"/>
      <c r="ESN757" s="456"/>
      <c r="ESO757" s="456"/>
      <c r="ESP757" s="456"/>
      <c r="ESQ757" s="456"/>
      <c r="ESR757" s="456"/>
      <c r="ESS757" s="456"/>
      <c r="EST757" s="456"/>
      <c r="ESU757" s="456"/>
      <c r="ESV757" s="456"/>
      <c r="ESW757" s="456"/>
      <c r="ESX757" s="456"/>
      <c r="ESY757" s="456"/>
      <c r="ESZ757" s="456"/>
      <c r="ETA757" s="456"/>
      <c r="ETB757" s="456"/>
      <c r="ETC757" s="456"/>
      <c r="ETD757" s="456"/>
      <c r="ETE757" s="456"/>
      <c r="ETF757" s="456"/>
      <c r="ETG757" s="456"/>
      <c r="ETH757" s="456"/>
      <c r="ETI757" s="456"/>
      <c r="ETJ757" s="456"/>
      <c r="ETK757" s="456"/>
      <c r="ETL757" s="456"/>
      <c r="ETM757" s="456"/>
      <c r="ETN757" s="456"/>
      <c r="ETO757" s="456"/>
      <c r="ETP757" s="456"/>
      <c r="ETQ757" s="456"/>
      <c r="ETR757" s="456"/>
      <c r="ETS757" s="456"/>
      <c r="ETT757" s="456"/>
      <c r="ETU757" s="456"/>
      <c r="ETV757" s="456"/>
      <c r="ETW757" s="456"/>
      <c r="ETX757" s="456"/>
      <c r="ETY757" s="456"/>
      <c r="ETZ757" s="456"/>
      <c r="EUA757" s="456"/>
      <c r="EUB757" s="456"/>
      <c r="EUC757" s="456"/>
      <c r="EUD757" s="456"/>
      <c r="EUE757" s="456"/>
      <c r="EUF757" s="456"/>
      <c r="EUG757" s="456"/>
      <c r="EUH757" s="456"/>
      <c r="EUI757" s="456"/>
      <c r="EUJ757" s="456"/>
      <c r="EUK757" s="456"/>
      <c r="EUL757" s="456"/>
      <c r="EUM757" s="456"/>
      <c r="EUN757" s="456"/>
      <c r="EUO757" s="456"/>
      <c r="EUP757" s="456"/>
      <c r="EUQ757" s="456"/>
      <c r="EUR757" s="456"/>
      <c r="EUS757" s="456"/>
      <c r="EUT757" s="456"/>
      <c r="EUU757" s="456"/>
      <c r="EUV757" s="456"/>
      <c r="EUW757" s="456"/>
      <c r="EUX757" s="456"/>
      <c r="EUY757" s="456"/>
      <c r="EUZ757" s="456"/>
      <c r="EVA757" s="456"/>
      <c r="EVB757" s="456"/>
      <c r="EVC757" s="456"/>
      <c r="EVD757" s="456"/>
      <c r="EVE757" s="456"/>
      <c r="EVF757" s="456"/>
      <c r="EVG757" s="456"/>
      <c r="EVH757" s="456"/>
      <c r="EVI757" s="456"/>
      <c r="EVJ757" s="456"/>
      <c r="EVK757" s="456"/>
      <c r="EVL757" s="456"/>
      <c r="EVM757" s="456"/>
      <c r="EVN757" s="456"/>
      <c r="EVO757" s="456"/>
      <c r="EVP757" s="456"/>
      <c r="EVQ757" s="456"/>
      <c r="EVR757" s="456"/>
      <c r="EVS757" s="456"/>
      <c r="EVT757" s="456"/>
      <c r="EVU757" s="456"/>
      <c r="EVV757" s="456"/>
      <c r="EVW757" s="456"/>
      <c r="EVX757" s="456"/>
      <c r="EVY757" s="456"/>
      <c r="EVZ757" s="456"/>
      <c r="EWA757" s="456"/>
      <c r="EWB757" s="456"/>
      <c r="EWC757" s="456"/>
      <c r="EWD757" s="456"/>
      <c r="EWE757" s="456"/>
      <c r="EWF757" s="456"/>
      <c r="EWG757" s="456"/>
      <c r="EWH757" s="456"/>
      <c r="EWI757" s="456"/>
      <c r="EWJ757" s="456"/>
      <c r="EWK757" s="456"/>
      <c r="EWL757" s="456"/>
      <c r="EWM757" s="456"/>
      <c r="EWN757" s="456"/>
      <c r="EWO757" s="456"/>
      <c r="EWP757" s="456"/>
      <c r="EWQ757" s="456"/>
      <c r="EWR757" s="456"/>
      <c r="EWS757" s="456"/>
      <c r="EWT757" s="456"/>
      <c r="EWU757" s="456"/>
      <c r="EWV757" s="456"/>
      <c r="EWW757" s="456"/>
      <c r="EWX757" s="456"/>
      <c r="EWY757" s="456"/>
      <c r="EWZ757" s="456"/>
      <c r="EXA757" s="456"/>
      <c r="EXB757" s="456"/>
      <c r="EXC757" s="456"/>
      <c r="EXD757" s="456"/>
      <c r="EXE757" s="456"/>
      <c r="EXF757" s="456"/>
      <c r="EXG757" s="456"/>
      <c r="EXH757" s="456"/>
      <c r="EXI757" s="456"/>
      <c r="EXJ757" s="456"/>
      <c r="EXK757" s="456"/>
      <c r="EXL757" s="456"/>
      <c r="EXM757" s="456"/>
      <c r="EXN757" s="456"/>
      <c r="EXO757" s="456"/>
      <c r="EXP757" s="456"/>
      <c r="EXQ757" s="456"/>
      <c r="EXR757" s="456"/>
      <c r="EXS757" s="456"/>
      <c r="EXT757" s="456"/>
      <c r="EXU757" s="456"/>
      <c r="EXV757" s="456"/>
      <c r="EXW757" s="456"/>
      <c r="EXX757" s="456"/>
      <c r="EXY757" s="456"/>
      <c r="EXZ757" s="456"/>
      <c r="EYA757" s="456"/>
      <c r="EYB757" s="456"/>
      <c r="EYC757" s="456"/>
      <c r="EYD757" s="456"/>
      <c r="EYE757" s="456"/>
      <c r="EYF757" s="456"/>
      <c r="EYG757" s="456"/>
      <c r="EYH757" s="456"/>
      <c r="EYI757" s="456"/>
      <c r="EYJ757" s="456"/>
      <c r="EYK757" s="456"/>
      <c r="EYL757" s="456"/>
      <c r="EYM757" s="456"/>
      <c r="EYN757" s="456"/>
      <c r="EYO757" s="456"/>
      <c r="EYP757" s="456"/>
      <c r="EYQ757" s="456"/>
      <c r="EYR757" s="456"/>
      <c r="EYS757" s="456"/>
      <c r="EYT757" s="456"/>
      <c r="EYU757" s="456"/>
      <c r="EYV757" s="456"/>
      <c r="EYW757" s="456"/>
      <c r="EYX757" s="456"/>
      <c r="EYY757" s="456"/>
      <c r="EYZ757" s="456"/>
      <c r="EZA757" s="456"/>
      <c r="EZB757" s="456"/>
      <c r="EZC757" s="456"/>
      <c r="EZD757" s="456"/>
      <c r="EZE757" s="456"/>
      <c r="EZF757" s="456"/>
      <c r="EZG757" s="456"/>
      <c r="EZH757" s="456"/>
      <c r="EZI757" s="456"/>
      <c r="EZJ757" s="456"/>
      <c r="EZK757" s="456"/>
      <c r="EZL757" s="456"/>
      <c r="EZM757" s="456"/>
      <c r="EZN757" s="456"/>
      <c r="EZO757" s="456"/>
      <c r="EZP757" s="456"/>
      <c r="EZQ757" s="456"/>
      <c r="EZR757" s="456"/>
      <c r="EZS757" s="456"/>
      <c r="EZT757" s="456"/>
      <c r="EZU757" s="456"/>
      <c r="EZV757" s="456"/>
      <c r="EZW757" s="456"/>
      <c r="EZX757" s="456"/>
      <c r="EZY757" s="456"/>
      <c r="EZZ757" s="456"/>
      <c r="FAA757" s="456"/>
      <c r="FAB757" s="456"/>
      <c r="FAC757" s="456"/>
      <c r="FAD757" s="456"/>
      <c r="FAE757" s="456"/>
      <c r="FAF757" s="456"/>
      <c r="FAG757" s="456"/>
      <c r="FAH757" s="456"/>
      <c r="FAI757" s="456"/>
      <c r="FAJ757" s="456"/>
      <c r="FAK757" s="456"/>
      <c r="FAL757" s="456"/>
      <c r="FAM757" s="456"/>
      <c r="FAN757" s="456"/>
      <c r="FAO757" s="456"/>
      <c r="FAP757" s="456"/>
      <c r="FAQ757" s="456"/>
      <c r="FAR757" s="456"/>
      <c r="FAS757" s="456"/>
      <c r="FAT757" s="456"/>
      <c r="FAU757" s="456"/>
      <c r="FAV757" s="456"/>
      <c r="FAW757" s="456"/>
      <c r="FAX757" s="456"/>
      <c r="FAY757" s="456"/>
      <c r="FAZ757" s="456"/>
      <c r="FBA757" s="456"/>
      <c r="FBB757" s="456"/>
      <c r="FBC757" s="456"/>
      <c r="FBD757" s="456"/>
      <c r="FBE757" s="456"/>
      <c r="FBF757" s="456"/>
      <c r="FBG757" s="456"/>
      <c r="FBH757" s="456"/>
      <c r="FBI757" s="456"/>
      <c r="FBJ757" s="456"/>
      <c r="FBK757" s="456"/>
      <c r="FBL757" s="456"/>
      <c r="FBM757" s="456"/>
      <c r="FBN757" s="456"/>
      <c r="FBO757" s="456"/>
      <c r="FBP757" s="456"/>
      <c r="FBQ757" s="456"/>
      <c r="FBR757" s="456"/>
      <c r="FBS757" s="456"/>
      <c r="FBT757" s="456"/>
      <c r="FBU757" s="456"/>
      <c r="FBV757" s="456"/>
      <c r="FBW757" s="456"/>
      <c r="FBX757" s="456"/>
      <c r="FBY757" s="456"/>
      <c r="FBZ757" s="456"/>
      <c r="FCA757" s="456"/>
      <c r="FCB757" s="456"/>
      <c r="FCC757" s="456"/>
      <c r="FCD757" s="456"/>
      <c r="FCE757" s="456"/>
      <c r="FCF757" s="456"/>
      <c r="FCG757" s="456"/>
      <c r="FCH757" s="456"/>
      <c r="FCI757" s="456"/>
      <c r="FCJ757" s="456"/>
      <c r="FCK757" s="456"/>
      <c r="FCL757" s="456"/>
      <c r="FCM757" s="456"/>
      <c r="FCN757" s="456"/>
      <c r="FCO757" s="456"/>
      <c r="FCP757" s="456"/>
      <c r="FCQ757" s="456"/>
      <c r="FCR757" s="456"/>
      <c r="FCS757" s="456"/>
      <c r="FCT757" s="456"/>
      <c r="FCU757" s="456"/>
      <c r="FCV757" s="456"/>
      <c r="FCW757" s="456"/>
      <c r="FCX757" s="456"/>
      <c r="FCY757" s="456"/>
      <c r="FCZ757" s="456"/>
      <c r="FDA757" s="456"/>
      <c r="FDB757" s="456"/>
      <c r="FDC757" s="456"/>
      <c r="FDD757" s="456"/>
      <c r="FDE757" s="456"/>
      <c r="FDF757" s="456"/>
      <c r="FDG757" s="456"/>
      <c r="FDH757" s="456"/>
      <c r="FDI757" s="456"/>
      <c r="FDJ757" s="456"/>
      <c r="FDK757" s="456"/>
      <c r="FDL757" s="456"/>
      <c r="FDM757" s="456"/>
      <c r="FDN757" s="456"/>
      <c r="FDO757" s="456"/>
      <c r="FDP757" s="456"/>
      <c r="FDQ757" s="456"/>
      <c r="FDR757" s="456"/>
      <c r="FDS757" s="456"/>
      <c r="FDT757" s="456"/>
      <c r="FDU757" s="456"/>
      <c r="FDV757" s="456"/>
      <c r="FDW757" s="456"/>
      <c r="FDX757" s="456"/>
      <c r="FDY757" s="456"/>
      <c r="FDZ757" s="456"/>
      <c r="FEA757" s="456"/>
      <c r="FEB757" s="456"/>
      <c r="FEC757" s="456"/>
      <c r="FED757" s="456"/>
      <c r="FEE757" s="456"/>
      <c r="FEF757" s="456"/>
      <c r="FEG757" s="456"/>
      <c r="FEH757" s="456"/>
      <c r="FEI757" s="456"/>
      <c r="FEJ757" s="456"/>
      <c r="FEK757" s="456"/>
      <c r="FEL757" s="456"/>
      <c r="FEM757" s="456"/>
      <c r="FEN757" s="456"/>
      <c r="FEO757" s="456"/>
      <c r="FEP757" s="456"/>
      <c r="FEQ757" s="456"/>
      <c r="FER757" s="456"/>
      <c r="FES757" s="456"/>
      <c r="FET757" s="456"/>
      <c r="FEU757" s="456"/>
      <c r="FEV757" s="456"/>
      <c r="FEW757" s="456"/>
      <c r="FEX757" s="456"/>
      <c r="FEY757" s="456"/>
      <c r="FEZ757" s="456"/>
      <c r="FFA757" s="456"/>
      <c r="FFB757" s="456"/>
      <c r="FFC757" s="456"/>
      <c r="FFD757" s="456"/>
      <c r="FFE757" s="456"/>
      <c r="FFF757" s="456"/>
      <c r="FFG757" s="456"/>
      <c r="FFH757" s="456"/>
      <c r="FFI757" s="456"/>
      <c r="FFJ757" s="456"/>
      <c r="FFK757" s="456"/>
      <c r="FFL757" s="456"/>
      <c r="FFM757" s="456"/>
      <c r="FFN757" s="456"/>
      <c r="FFO757" s="456"/>
      <c r="FFP757" s="456"/>
      <c r="FFQ757" s="456"/>
      <c r="FFR757" s="456"/>
      <c r="FFS757" s="456"/>
      <c r="FFT757" s="456"/>
      <c r="FFU757" s="456"/>
      <c r="FFV757" s="456"/>
      <c r="FFW757" s="456"/>
      <c r="FFX757" s="456"/>
      <c r="FFY757" s="456"/>
      <c r="FFZ757" s="456"/>
      <c r="FGA757" s="456"/>
      <c r="FGB757" s="456"/>
      <c r="FGC757" s="456"/>
      <c r="FGD757" s="456"/>
      <c r="FGE757" s="456"/>
      <c r="FGF757" s="456"/>
      <c r="FGG757" s="456"/>
      <c r="FGH757" s="456"/>
      <c r="FGI757" s="456"/>
      <c r="FGJ757" s="456"/>
      <c r="FGK757" s="456"/>
      <c r="FGL757" s="456"/>
      <c r="FGM757" s="456"/>
      <c r="FGN757" s="456"/>
      <c r="FGO757" s="456"/>
      <c r="FGP757" s="456"/>
      <c r="FGQ757" s="456"/>
      <c r="FGR757" s="456"/>
      <c r="FGS757" s="456"/>
      <c r="FGT757" s="456"/>
      <c r="FGU757" s="456"/>
      <c r="FGV757" s="456"/>
      <c r="FGW757" s="456"/>
      <c r="FGX757" s="456"/>
      <c r="FGY757" s="456"/>
      <c r="FGZ757" s="456"/>
      <c r="FHA757" s="456"/>
      <c r="FHB757" s="456"/>
      <c r="FHC757" s="456"/>
      <c r="FHD757" s="456"/>
      <c r="FHE757" s="456"/>
      <c r="FHF757" s="456"/>
      <c r="FHG757" s="456"/>
      <c r="FHH757" s="456"/>
      <c r="FHI757" s="456"/>
      <c r="FHJ757" s="456"/>
      <c r="FHK757" s="456"/>
      <c r="FHL757" s="456"/>
      <c r="FHM757" s="456"/>
      <c r="FHN757" s="456"/>
      <c r="FHO757" s="456"/>
      <c r="FHP757" s="456"/>
      <c r="FHQ757" s="456"/>
      <c r="FHR757" s="456"/>
      <c r="FHS757" s="456"/>
      <c r="FHT757" s="456"/>
      <c r="FHU757" s="456"/>
      <c r="FHV757" s="456"/>
      <c r="FHW757" s="456"/>
      <c r="FHX757" s="456"/>
      <c r="FHY757" s="456"/>
      <c r="FHZ757" s="456"/>
      <c r="FIA757" s="456"/>
      <c r="FIB757" s="456"/>
      <c r="FIC757" s="456"/>
      <c r="FID757" s="456"/>
      <c r="FIE757" s="456"/>
      <c r="FIF757" s="456"/>
      <c r="FIG757" s="456"/>
      <c r="FIH757" s="456"/>
      <c r="FII757" s="456"/>
      <c r="FIJ757" s="456"/>
      <c r="FIK757" s="456"/>
      <c r="FIL757" s="456"/>
      <c r="FIM757" s="456"/>
      <c r="FIN757" s="456"/>
      <c r="FIO757" s="456"/>
      <c r="FIP757" s="456"/>
      <c r="FIQ757" s="456"/>
      <c r="FIR757" s="456"/>
      <c r="FIS757" s="456"/>
      <c r="FIT757" s="456"/>
      <c r="FIU757" s="456"/>
      <c r="FIV757" s="456"/>
      <c r="FIW757" s="456"/>
      <c r="FIX757" s="456"/>
      <c r="FIY757" s="456"/>
      <c r="FIZ757" s="456"/>
      <c r="FJA757" s="456"/>
      <c r="FJB757" s="456"/>
      <c r="FJC757" s="456"/>
      <c r="FJD757" s="456"/>
      <c r="FJE757" s="456"/>
      <c r="FJF757" s="456"/>
      <c r="FJG757" s="456"/>
      <c r="FJH757" s="456"/>
      <c r="FJI757" s="456"/>
      <c r="FJJ757" s="456"/>
      <c r="FJK757" s="456"/>
      <c r="FJL757" s="456"/>
      <c r="FJM757" s="456"/>
      <c r="FJN757" s="456"/>
      <c r="FJO757" s="456"/>
      <c r="FJP757" s="456"/>
      <c r="FJQ757" s="456"/>
      <c r="FJR757" s="456"/>
      <c r="FJS757" s="456"/>
      <c r="FJT757" s="456"/>
      <c r="FJU757" s="456"/>
      <c r="FJV757" s="456"/>
      <c r="FJW757" s="456"/>
      <c r="FJX757" s="456"/>
      <c r="FJY757" s="456"/>
      <c r="FJZ757" s="456"/>
      <c r="FKA757" s="456"/>
      <c r="FKB757" s="456"/>
      <c r="FKC757" s="456"/>
      <c r="FKD757" s="456"/>
      <c r="FKE757" s="456"/>
      <c r="FKF757" s="456"/>
      <c r="FKG757" s="456"/>
      <c r="FKH757" s="456"/>
      <c r="FKI757" s="456"/>
      <c r="FKJ757" s="456"/>
      <c r="FKK757" s="456"/>
      <c r="FKL757" s="456"/>
      <c r="FKM757" s="456"/>
      <c r="FKN757" s="456"/>
      <c r="FKO757" s="456"/>
      <c r="FKP757" s="456"/>
      <c r="FKQ757" s="456"/>
      <c r="FKR757" s="456"/>
      <c r="FKS757" s="456"/>
      <c r="FKT757" s="456"/>
      <c r="FKU757" s="456"/>
      <c r="FKV757" s="456"/>
      <c r="FKW757" s="456"/>
      <c r="FKX757" s="456"/>
      <c r="FKY757" s="456"/>
      <c r="FKZ757" s="456"/>
      <c r="FLA757" s="456"/>
      <c r="FLB757" s="456"/>
      <c r="FLC757" s="456"/>
      <c r="FLD757" s="456"/>
      <c r="FLE757" s="456"/>
      <c r="FLF757" s="456"/>
      <c r="FLG757" s="456"/>
      <c r="FLH757" s="456"/>
      <c r="FLI757" s="456"/>
      <c r="FLJ757" s="456"/>
      <c r="FLK757" s="456"/>
      <c r="FLL757" s="456"/>
      <c r="FLM757" s="456"/>
      <c r="FLN757" s="456"/>
      <c r="FLO757" s="456"/>
      <c r="FLP757" s="456"/>
      <c r="FLQ757" s="456"/>
      <c r="FLR757" s="456"/>
      <c r="FLS757" s="456"/>
      <c r="FLT757" s="456"/>
      <c r="FLU757" s="456"/>
      <c r="FLV757" s="456"/>
      <c r="FLW757" s="456"/>
      <c r="FLX757" s="456"/>
      <c r="FLY757" s="456"/>
      <c r="FLZ757" s="456"/>
      <c r="FMA757" s="456"/>
      <c r="FMB757" s="456"/>
      <c r="FMC757" s="456"/>
      <c r="FMD757" s="456"/>
      <c r="FME757" s="456"/>
      <c r="FMF757" s="456"/>
      <c r="FMG757" s="456"/>
      <c r="FMH757" s="456"/>
      <c r="FMI757" s="456"/>
      <c r="FMJ757" s="456"/>
      <c r="FMK757" s="456"/>
      <c r="FML757" s="456"/>
      <c r="FMM757" s="456"/>
      <c r="FMN757" s="456"/>
      <c r="FMO757" s="456"/>
      <c r="FMP757" s="456"/>
      <c r="FMQ757" s="456"/>
      <c r="FMR757" s="456"/>
      <c r="FMS757" s="456"/>
      <c r="FMT757" s="456"/>
      <c r="FMU757" s="456"/>
      <c r="FMV757" s="456"/>
      <c r="FMW757" s="456"/>
      <c r="FMX757" s="456"/>
      <c r="FMY757" s="456"/>
      <c r="FMZ757" s="456"/>
      <c r="FNA757" s="456"/>
      <c r="FNB757" s="456"/>
      <c r="FNC757" s="456"/>
      <c r="FND757" s="456"/>
      <c r="FNE757" s="456"/>
      <c r="FNF757" s="456"/>
      <c r="FNG757" s="456"/>
      <c r="FNH757" s="456"/>
      <c r="FNI757" s="456"/>
      <c r="FNJ757" s="456"/>
      <c r="FNK757" s="456"/>
      <c r="FNL757" s="456"/>
      <c r="FNM757" s="456"/>
      <c r="FNN757" s="456"/>
      <c r="FNO757" s="456"/>
      <c r="FNP757" s="456"/>
      <c r="FNQ757" s="456"/>
      <c r="FNR757" s="456"/>
      <c r="FNS757" s="456"/>
      <c r="FNT757" s="456"/>
      <c r="FNU757" s="456"/>
      <c r="FNV757" s="456"/>
      <c r="FNW757" s="456"/>
      <c r="FNX757" s="456"/>
      <c r="FNY757" s="456"/>
      <c r="FNZ757" s="456"/>
      <c r="FOA757" s="456"/>
      <c r="FOB757" s="456"/>
      <c r="FOC757" s="456"/>
      <c r="FOD757" s="456"/>
      <c r="FOE757" s="456"/>
      <c r="FOF757" s="456"/>
      <c r="FOG757" s="456"/>
      <c r="FOH757" s="456"/>
      <c r="FOI757" s="456"/>
      <c r="FOJ757" s="456"/>
      <c r="FOK757" s="456"/>
      <c r="FOL757" s="456"/>
      <c r="FOM757" s="456"/>
      <c r="FON757" s="456"/>
      <c r="FOO757" s="456"/>
      <c r="FOP757" s="456"/>
      <c r="FOQ757" s="456"/>
      <c r="FOR757" s="456"/>
      <c r="FOS757" s="456"/>
      <c r="FOT757" s="456"/>
      <c r="FOU757" s="456"/>
      <c r="FOV757" s="456"/>
      <c r="FOW757" s="456"/>
      <c r="FOX757" s="456"/>
      <c r="FOY757" s="456"/>
      <c r="FOZ757" s="456"/>
      <c r="FPA757" s="456"/>
      <c r="FPB757" s="456"/>
      <c r="FPC757" s="456"/>
      <c r="FPD757" s="456"/>
      <c r="FPE757" s="456"/>
      <c r="FPF757" s="456"/>
      <c r="FPG757" s="456"/>
      <c r="FPH757" s="456"/>
      <c r="FPI757" s="456"/>
      <c r="FPJ757" s="456"/>
      <c r="FPK757" s="456"/>
      <c r="FPL757" s="456"/>
      <c r="FPM757" s="456"/>
      <c r="FPN757" s="456"/>
      <c r="FPO757" s="456"/>
      <c r="FPP757" s="456"/>
      <c r="FPQ757" s="456"/>
      <c r="FPR757" s="456"/>
      <c r="FPS757" s="456"/>
      <c r="FPT757" s="456"/>
      <c r="FPU757" s="456"/>
      <c r="FPV757" s="456"/>
      <c r="FPW757" s="456"/>
      <c r="FPX757" s="456"/>
      <c r="FPY757" s="456"/>
      <c r="FPZ757" s="456"/>
      <c r="FQA757" s="456"/>
      <c r="FQB757" s="456"/>
      <c r="FQC757" s="456"/>
      <c r="FQD757" s="456"/>
      <c r="FQE757" s="456"/>
      <c r="FQF757" s="456"/>
      <c r="FQG757" s="456"/>
      <c r="FQH757" s="456"/>
      <c r="FQI757" s="456"/>
      <c r="FQJ757" s="456"/>
      <c r="FQK757" s="456"/>
      <c r="FQL757" s="456"/>
      <c r="FQM757" s="456"/>
      <c r="FQN757" s="456"/>
      <c r="FQO757" s="456"/>
      <c r="FQP757" s="456"/>
      <c r="FQQ757" s="456"/>
      <c r="FQR757" s="456"/>
      <c r="FQS757" s="456"/>
      <c r="FQT757" s="456"/>
      <c r="FQU757" s="456"/>
      <c r="FQV757" s="456"/>
      <c r="FQW757" s="456"/>
      <c r="FQX757" s="456"/>
      <c r="FQY757" s="456"/>
      <c r="FQZ757" s="456"/>
      <c r="FRA757" s="456"/>
      <c r="FRB757" s="456"/>
      <c r="FRC757" s="456"/>
      <c r="FRD757" s="456"/>
      <c r="FRE757" s="456"/>
      <c r="FRF757" s="456"/>
      <c r="FRG757" s="456"/>
      <c r="FRH757" s="456"/>
      <c r="FRI757" s="456"/>
      <c r="FRJ757" s="456"/>
      <c r="FRK757" s="456"/>
      <c r="FRL757" s="456"/>
      <c r="FRM757" s="456"/>
      <c r="FRN757" s="456"/>
      <c r="FRO757" s="456"/>
      <c r="FRP757" s="456"/>
      <c r="FRQ757" s="456"/>
      <c r="FRR757" s="456"/>
      <c r="FRS757" s="456"/>
      <c r="FRT757" s="456"/>
      <c r="FRU757" s="456"/>
      <c r="FRV757" s="456"/>
      <c r="FRW757" s="456"/>
      <c r="FRX757" s="456"/>
      <c r="FRY757" s="456"/>
      <c r="FRZ757" s="456"/>
      <c r="FSA757" s="456"/>
      <c r="FSB757" s="456"/>
      <c r="FSC757" s="456"/>
      <c r="FSD757" s="456"/>
      <c r="FSE757" s="456"/>
      <c r="FSF757" s="456"/>
      <c r="FSG757" s="456"/>
      <c r="FSH757" s="456"/>
      <c r="FSI757" s="456"/>
      <c r="FSJ757" s="456"/>
      <c r="FSK757" s="456"/>
      <c r="FSL757" s="456"/>
      <c r="FSM757" s="456"/>
      <c r="FSN757" s="456"/>
      <c r="FSO757" s="456"/>
      <c r="FSP757" s="456"/>
      <c r="FSQ757" s="456"/>
      <c r="FSR757" s="456"/>
      <c r="FSS757" s="456"/>
      <c r="FST757" s="456"/>
      <c r="FSU757" s="456"/>
      <c r="FSV757" s="456"/>
      <c r="FSW757" s="456"/>
      <c r="FSX757" s="456"/>
      <c r="FSY757" s="456"/>
      <c r="FSZ757" s="456"/>
      <c r="FTA757" s="456"/>
      <c r="FTB757" s="456"/>
      <c r="FTC757" s="456"/>
      <c r="FTD757" s="456"/>
      <c r="FTE757" s="456"/>
      <c r="FTF757" s="456"/>
      <c r="FTG757" s="456"/>
      <c r="FTH757" s="456"/>
      <c r="FTI757" s="456"/>
      <c r="FTJ757" s="456"/>
      <c r="FTK757" s="456"/>
      <c r="FTL757" s="456"/>
      <c r="FTM757" s="456"/>
      <c r="FTN757" s="456"/>
      <c r="FTO757" s="456"/>
      <c r="FTP757" s="456"/>
      <c r="FTQ757" s="456"/>
      <c r="FTR757" s="456"/>
      <c r="FTS757" s="456"/>
      <c r="FTT757" s="456"/>
      <c r="FTU757" s="456"/>
      <c r="FTV757" s="456"/>
      <c r="FTW757" s="456"/>
      <c r="FTX757" s="456"/>
      <c r="FTY757" s="456"/>
      <c r="FTZ757" s="456"/>
      <c r="FUA757" s="456"/>
      <c r="FUB757" s="456"/>
      <c r="FUC757" s="456"/>
      <c r="FUD757" s="456"/>
      <c r="FUE757" s="456"/>
      <c r="FUF757" s="456"/>
      <c r="FUG757" s="456"/>
      <c r="FUH757" s="456"/>
      <c r="FUI757" s="456"/>
      <c r="FUJ757" s="456"/>
      <c r="FUK757" s="456"/>
      <c r="FUL757" s="456"/>
      <c r="FUM757" s="456"/>
      <c r="FUN757" s="456"/>
      <c r="FUO757" s="456"/>
      <c r="FUP757" s="456"/>
      <c r="FUQ757" s="456"/>
      <c r="FUR757" s="456"/>
      <c r="FUS757" s="456"/>
      <c r="FUT757" s="456"/>
      <c r="FUU757" s="456"/>
      <c r="FUV757" s="456"/>
      <c r="FUW757" s="456"/>
      <c r="FUX757" s="456"/>
      <c r="FUY757" s="456"/>
      <c r="FUZ757" s="456"/>
      <c r="FVA757" s="456"/>
      <c r="FVB757" s="456"/>
      <c r="FVC757" s="456"/>
      <c r="FVD757" s="456"/>
      <c r="FVE757" s="456"/>
      <c r="FVF757" s="456"/>
      <c r="FVG757" s="456"/>
      <c r="FVH757" s="456"/>
      <c r="FVI757" s="456"/>
      <c r="FVJ757" s="456"/>
      <c r="FVK757" s="456"/>
      <c r="FVL757" s="456"/>
      <c r="FVM757" s="456"/>
      <c r="FVN757" s="456"/>
      <c r="FVO757" s="456"/>
      <c r="FVP757" s="456"/>
      <c r="FVQ757" s="456"/>
      <c r="FVR757" s="456"/>
      <c r="FVS757" s="456"/>
      <c r="FVT757" s="456"/>
      <c r="FVU757" s="456"/>
      <c r="FVV757" s="456"/>
      <c r="FVW757" s="456"/>
      <c r="FVX757" s="456"/>
      <c r="FVY757" s="456"/>
      <c r="FVZ757" s="456"/>
      <c r="FWA757" s="456"/>
      <c r="FWB757" s="456"/>
      <c r="FWC757" s="456"/>
      <c r="FWD757" s="456"/>
      <c r="FWE757" s="456"/>
      <c r="FWF757" s="456"/>
      <c r="FWG757" s="456"/>
      <c r="FWH757" s="456"/>
      <c r="FWI757" s="456"/>
      <c r="FWJ757" s="456"/>
      <c r="FWK757" s="456"/>
      <c r="FWL757" s="456"/>
      <c r="FWM757" s="456"/>
      <c r="FWN757" s="456"/>
      <c r="FWO757" s="456"/>
      <c r="FWP757" s="456"/>
      <c r="FWQ757" s="456"/>
      <c r="FWR757" s="456"/>
      <c r="FWS757" s="456"/>
      <c r="FWT757" s="456"/>
      <c r="FWU757" s="456"/>
      <c r="FWV757" s="456"/>
      <c r="FWW757" s="456"/>
      <c r="FWX757" s="456"/>
      <c r="FWY757" s="456"/>
      <c r="FWZ757" s="456"/>
      <c r="FXA757" s="456"/>
      <c r="FXB757" s="456"/>
      <c r="FXC757" s="456"/>
      <c r="FXD757" s="456"/>
      <c r="FXE757" s="456"/>
      <c r="FXF757" s="456"/>
      <c r="FXG757" s="456"/>
      <c r="FXH757" s="456"/>
      <c r="FXI757" s="456"/>
      <c r="FXJ757" s="456"/>
      <c r="FXK757" s="456"/>
      <c r="FXL757" s="456"/>
      <c r="FXM757" s="456"/>
      <c r="FXN757" s="456"/>
      <c r="FXO757" s="456"/>
      <c r="FXP757" s="456"/>
      <c r="FXQ757" s="456"/>
      <c r="FXR757" s="456"/>
      <c r="FXS757" s="456"/>
      <c r="FXT757" s="456"/>
      <c r="FXU757" s="456"/>
      <c r="FXV757" s="456"/>
      <c r="FXW757" s="456"/>
      <c r="FXX757" s="456"/>
      <c r="FXY757" s="456"/>
      <c r="FXZ757" s="456"/>
      <c r="FYA757" s="456"/>
      <c r="FYB757" s="456"/>
      <c r="FYC757" s="456"/>
      <c r="FYD757" s="456"/>
      <c r="FYE757" s="456"/>
      <c r="FYF757" s="456"/>
      <c r="FYG757" s="456"/>
      <c r="FYH757" s="456"/>
      <c r="FYI757" s="456"/>
      <c r="FYJ757" s="456"/>
      <c r="FYK757" s="456"/>
      <c r="FYL757" s="456"/>
      <c r="FYM757" s="456"/>
      <c r="FYN757" s="456"/>
      <c r="FYO757" s="456"/>
      <c r="FYP757" s="456"/>
      <c r="FYQ757" s="456"/>
      <c r="FYR757" s="456"/>
      <c r="FYS757" s="456"/>
      <c r="FYT757" s="456"/>
      <c r="FYU757" s="456"/>
      <c r="FYV757" s="456"/>
      <c r="FYW757" s="456"/>
      <c r="FYX757" s="456"/>
      <c r="FYY757" s="456"/>
      <c r="FYZ757" s="456"/>
      <c r="FZA757" s="456"/>
      <c r="FZB757" s="456"/>
      <c r="FZC757" s="456"/>
      <c r="FZD757" s="456"/>
      <c r="FZE757" s="456"/>
      <c r="FZF757" s="456"/>
      <c r="FZG757" s="456"/>
      <c r="FZH757" s="456"/>
      <c r="FZI757" s="456"/>
      <c r="FZJ757" s="456"/>
      <c r="FZK757" s="456"/>
      <c r="FZL757" s="456"/>
      <c r="FZM757" s="456"/>
      <c r="FZN757" s="456"/>
      <c r="FZO757" s="456"/>
      <c r="FZP757" s="456"/>
      <c r="FZQ757" s="456"/>
      <c r="FZR757" s="456"/>
      <c r="FZS757" s="456"/>
      <c r="FZT757" s="456"/>
      <c r="FZU757" s="456"/>
      <c r="FZV757" s="456"/>
      <c r="FZW757" s="456"/>
      <c r="FZX757" s="456"/>
      <c r="FZY757" s="456"/>
      <c r="FZZ757" s="456"/>
      <c r="GAA757" s="456"/>
      <c r="GAB757" s="456"/>
      <c r="GAC757" s="456"/>
      <c r="GAD757" s="456"/>
      <c r="GAE757" s="456"/>
      <c r="GAF757" s="456"/>
      <c r="GAG757" s="456"/>
      <c r="GAH757" s="456"/>
      <c r="GAI757" s="456"/>
      <c r="GAJ757" s="456"/>
      <c r="GAK757" s="456"/>
      <c r="GAL757" s="456"/>
      <c r="GAM757" s="456"/>
      <c r="GAN757" s="456"/>
      <c r="GAO757" s="456"/>
      <c r="GAP757" s="456"/>
      <c r="GAQ757" s="456"/>
      <c r="GAR757" s="456"/>
      <c r="GAS757" s="456"/>
      <c r="GAT757" s="456"/>
      <c r="GAU757" s="456"/>
      <c r="GAV757" s="456"/>
      <c r="GAW757" s="456"/>
      <c r="GAX757" s="456"/>
      <c r="GAY757" s="456"/>
      <c r="GAZ757" s="456"/>
      <c r="GBA757" s="456"/>
      <c r="GBB757" s="456"/>
      <c r="GBC757" s="456"/>
      <c r="GBD757" s="456"/>
      <c r="GBE757" s="456"/>
      <c r="GBF757" s="456"/>
      <c r="GBG757" s="456"/>
      <c r="GBH757" s="456"/>
      <c r="GBI757" s="456"/>
      <c r="GBJ757" s="456"/>
      <c r="GBK757" s="456"/>
      <c r="GBL757" s="456"/>
      <c r="GBM757" s="456"/>
      <c r="GBN757" s="456"/>
      <c r="GBO757" s="456"/>
      <c r="GBP757" s="456"/>
      <c r="GBQ757" s="456"/>
      <c r="GBR757" s="456"/>
      <c r="GBS757" s="456"/>
      <c r="GBT757" s="456"/>
      <c r="GBU757" s="456"/>
      <c r="GBV757" s="456"/>
      <c r="GBW757" s="456"/>
      <c r="GBX757" s="456"/>
      <c r="GBY757" s="456"/>
      <c r="GBZ757" s="456"/>
      <c r="GCA757" s="456"/>
      <c r="GCB757" s="456"/>
      <c r="GCC757" s="456"/>
      <c r="GCD757" s="456"/>
      <c r="GCE757" s="456"/>
      <c r="GCF757" s="456"/>
      <c r="GCG757" s="456"/>
      <c r="GCH757" s="456"/>
      <c r="GCI757" s="456"/>
      <c r="GCJ757" s="456"/>
      <c r="GCK757" s="456"/>
      <c r="GCL757" s="456"/>
      <c r="GCM757" s="456"/>
      <c r="GCN757" s="456"/>
      <c r="GCO757" s="456"/>
      <c r="GCP757" s="456"/>
      <c r="GCQ757" s="456"/>
      <c r="GCR757" s="456"/>
      <c r="GCS757" s="456"/>
      <c r="GCT757" s="456"/>
      <c r="GCU757" s="456"/>
      <c r="GCV757" s="456"/>
      <c r="GCW757" s="456"/>
      <c r="GCX757" s="456"/>
      <c r="GCY757" s="456"/>
      <c r="GCZ757" s="456"/>
      <c r="GDA757" s="456"/>
      <c r="GDB757" s="456"/>
      <c r="GDC757" s="456"/>
      <c r="GDD757" s="456"/>
      <c r="GDE757" s="456"/>
      <c r="GDF757" s="456"/>
      <c r="GDG757" s="456"/>
      <c r="GDH757" s="456"/>
      <c r="GDI757" s="456"/>
      <c r="GDJ757" s="456"/>
      <c r="GDK757" s="456"/>
      <c r="GDL757" s="456"/>
      <c r="GDM757" s="456"/>
      <c r="GDN757" s="456"/>
      <c r="GDO757" s="456"/>
      <c r="GDP757" s="456"/>
      <c r="GDQ757" s="456"/>
      <c r="GDR757" s="456"/>
      <c r="GDS757" s="456"/>
      <c r="GDT757" s="456"/>
      <c r="GDU757" s="456"/>
      <c r="GDV757" s="456"/>
      <c r="GDW757" s="456"/>
      <c r="GDX757" s="456"/>
      <c r="GDY757" s="456"/>
      <c r="GDZ757" s="456"/>
      <c r="GEA757" s="456"/>
      <c r="GEB757" s="456"/>
      <c r="GEC757" s="456"/>
      <c r="GED757" s="456"/>
      <c r="GEE757" s="456"/>
      <c r="GEF757" s="456"/>
      <c r="GEG757" s="456"/>
      <c r="GEH757" s="456"/>
      <c r="GEI757" s="456"/>
      <c r="GEJ757" s="456"/>
      <c r="GEK757" s="456"/>
      <c r="GEL757" s="456"/>
      <c r="GEM757" s="456"/>
      <c r="GEN757" s="456"/>
      <c r="GEO757" s="456"/>
      <c r="GEP757" s="456"/>
      <c r="GEQ757" s="456"/>
      <c r="GER757" s="456"/>
      <c r="GES757" s="456"/>
      <c r="GET757" s="456"/>
      <c r="GEU757" s="456"/>
      <c r="GEV757" s="456"/>
      <c r="GEW757" s="456"/>
      <c r="GEX757" s="456"/>
      <c r="GEY757" s="456"/>
      <c r="GEZ757" s="456"/>
      <c r="GFA757" s="456"/>
      <c r="GFB757" s="456"/>
      <c r="GFC757" s="456"/>
      <c r="GFD757" s="456"/>
      <c r="GFE757" s="456"/>
      <c r="GFF757" s="456"/>
      <c r="GFG757" s="456"/>
      <c r="GFH757" s="456"/>
      <c r="GFI757" s="456"/>
      <c r="GFJ757" s="456"/>
      <c r="GFK757" s="456"/>
      <c r="GFL757" s="456"/>
      <c r="GFM757" s="456"/>
      <c r="GFN757" s="456"/>
      <c r="GFO757" s="456"/>
      <c r="GFP757" s="456"/>
      <c r="GFQ757" s="456"/>
      <c r="GFR757" s="456"/>
      <c r="GFS757" s="456"/>
      <c r="GFT757" s="456"/>
      <c r="GFU757" s="456"/>
      <c r="GFV757" s="456"/>
      <c r="GFW757" s="456"/>
      <c r="GFX757" s="456"/>
      <c r="GFY757" s="456"/>
      <c r="GFZ757" s="456"/>
      <c r="GGA757" s="456"/>
      <c r="GGB757" s="456"/>
      <c r="GGC757" s="456"/>
      <c r="GGD757" s="456"/>
      <c r="GGE757" s="456"/>
      <c r="GGF757" s="456"/>
      <c r="GGG757" s="456"/>
      <c r="GGH757" s="456"/>
      <c r="GGI757" s="456"/>
      <c r="GGJ757" s="456"/>
      <c r="GGK757" s="456"/>
      <c r="GGL757" s="456"/>
      <c r="GGM757" s="456"/>
      <c r="GGN757" s="456"/>
      <c r="GGO757" s="456"/>
      <c r="GGP757" s="456"/>
      <c r="GGQ757" s="456"/>
      <c r="GGR757" s="456"/>
      <c r="GGS757" s="456"/>
      <c r="GGT757" s="456"/>
      <c r="GGU757" s="456"/>
      <c r="GGV757" s="456"/>
      <c r="GGW757" s="456"/>
      <c r="GGX757" s="456"/>
      <c r="GGY757" s="456"/>
      <c r="GGZ757" s="456"/>
      <c r="GHA757" s="456"/>
      <c r="GHB757" s="456"/>
      <c r="GHC757" s="456"/>
      <c r="GHD757" s="456"/>
      <c r="GHE757" s="456"/>
      <c r="GHF757" s="456"/>
      <c r="GHG757" s="456"/>
      <c r="GHH757" s="456"/>
      <c r="GHI757" s="456"/>
      <c r="GHJ757" s="456"/>
      <c r="GHK757" s="456"/>
      <c r="GHL757" s="456"/>
      <c r="GHM757" s="456"/>
      <c r="GHN757" s="456"/>
      <c r="GHO757" s="456"/>
      <c r="GHP757" s="456"/>
      <c r="GHQ757" s="456"/>
      <c r="GHR757" s="456"/>
      <c r="GHS757" s="456"/>
      <c r="GHT757" s="456"/>
      <c r="GHU757" s="456"/>
      <c r="GHV757" s="456"/>
      <c r="GHW757" s="456"/>
      <c r="GHX757" s="456"/>
      <c r="GHY757" s="456"/>
      <c r="GHZ757" s="456"/>
      <c r="GIA757" s="456"/>
      <c r="GIB757" s="456"/>
      <c r="GIC757" s="456"/>
      <c r="GID757" s="456"/>
      <c r="GIE757" s="456"/>
      <c r="GIF757" s="456"/>
      <c r="GIG757" s="456"/>
      <c r="GIH757" s="456"/>
      <c r="GII757" s="456"/>
      <c r="GIJ757" s="456"/>
      <c r="GIK757" s="456"/>
      <c r="GIL757" s="456"/>
      <c r="GIM757" s="456"/>
      <c r="GIN757" s="456"/>
      <c r="GIO757" s="456"/>
      <c r="GIP757" s="456"/>
      <c r="GIQ757" s="456"/>
      <c r="GIR757" s="456"/>
      <c r="GIS757" s="456"/>
      <c r="GIT757" s="456"/>
      <c r="GIU757" s="456"/>
      <c r="GIV757" s="456"/>
      <c r="GIW757" s="456"/>
      <c r="GIX757" s="456"/>
      <c r="GIY757" s="456"/>
      <c r="GIZ757" s="456"/>
      <c r="GJA757" s="456"/>
      <c r="GJB757" s="456"/>
      <c r="GJC757" s="456"/>
      <c r="GJD757" s="456"/>
      <c r="GJE757" s="456"/>
      <c r="GJF757" s="456"/>
      <c r="GJG757" s="456"/>
      <c r="GJH757" s="456"/>
      <c r="GJI757" s="456"/>
      <c r="GJJ757" s="456"/>
      <c r="GJK757" s="456"/>
      <c r="GJL757" s="456"/>
      <c r="GJM757" s="456"/>
      <c r="GJN757" s="456"/>
      <c r="GJO757" s="456"/>
      <c r="GJP757" s="456"/>
      <c r="GJQ757" s="456"/>
      <c r="GJR757" s="456"/>
      <c r="GJS757" s="456"/>
      <c r="GJT757" s="456"/>
      <c r="GJU757" s="456"/>
      <c r="GJV757" s="456"/>
      <c r="GJW757" s="456"/>
      <c r="GJX757" s="456"/>
      <c r="GJY757" s="456"/>
      <c r="GJZ757" s="456"/>
      <c r="GKA757" s="456"/>
      <c r="GKB757" s="456"/>
      <c r="GKC757" s="456"/>
      <c r="GKD757" s="456"/>
      <c r="GKE757" s="456"/>
      <c r="GKF757" s="456"/>
      <c r="GKG757" s="456"/>
      <c r="GKH757" s="456"/>
      <c r="GKI757" s="456"/>
      <c r="GKJ757" s="456"/>
      <c r="GKK757" s="456"/>
      <c r="GKL757" s="456"/>
      <c r="GKM757" s="456"/>
      <c r="GKN757" s="456"/>
      <c r="GKO757" s="456"/>
      <c r="GKP757" s="456"/>
      <c r="GKQ757" s="456"/>
      <c r="GKR757" s="456"/>
      <c r="GKS757" s="456"/>
      <c r="GKT757" s="456"/>
      <c r="GKU757" s="456"/>
      <c r="GKV757" s="456"/>
      <c r="GKW757" s="456"/>
      <c r="GKX757" s="456"/>
      <c r="GKY757" s="456"/>
      <c r="GKZ757" s="456"/>
      <c r="GLA757" s="456"/>
      <c r="GLB757" s="456"/>
      <c r="GLC757" s="456"/>
      <c r="GLD757" s="456"/>
      <c r="GLE757" s="456"/>
      <c r="GLF757" s="456"/>
      <c r="GLG757" s="456"/>
      <c r="GLH757" s="456"/>
      <c r="GLI757" s="456"/>
      <c r="GLJ757" s="456"/>
      <c r="GLK757" s="456"/>
      <c r="GLL757" s="456"/>
      <c r="GLM757" s="456"/>
      <c r="GLN757" s="456"/>
      <c r="GLO757" s="456"/>
      <c r="GLP757" s="456"/>
      <c r="GLQ757" s="456"/>
      <c r="GLR757" s="456"/>
      <c r="GLS757" s="456"/>
      <c r="GLT757" s="456"/>
      <c r="GLU757" s="456"/>
      <c r="GLV757" s="456"/>
      <c r="GLW757" s="456"/>
      <c r="GLX757" s="456"/>
      <c r="GLY757" s="456"/>
      <c r="GLZ757" s="456"/>
      <c r="GMA757" s="456"/>
      <c r="GMB757" s="456"/>
      <c r="GMC757" s="456"/>
      <c r="GMD757" s="456"/>
      <c r="GME757" s="456"/>
      <c r="GMF757" s="456"/>
      <c r="GMG757" s="456"/>
      <c r="GMH757" s="456"/>
      <c r="GMI757" s="456"/>
      <c r="GMJ757" s="456"/>
      <c r="GMK757" s="456"/>
      <c r="GML757" s="456"/>
      <c r="GMM757" s="456"/>
      <c r="GMN757" s="456"/>
      <c r="GMO757" s="456"/>
      <c r="GMP757" s="456"/>
      <c r="GMQ757" s="456"/>
      <c r="GMR757" s="456"/>
      <c r="GMS757" s="456"/>
      <c r="GMT757" s="456"/>
      <c r="GMU757" s="456"/>
      <c r="GMV757" s="456"/>
      <c r="GMW757" s="456"/>
      <c r="GMX757" s="456"/>
      <c r="GMY757" s="456"/>
      <c r="GMZ757" s="456"/>
      <c r="GNA757" s="456"/>
      <c r="GNB757" s="456"/>
      <c r="GNC757" s="456"/>
      <c r="GND757" s="456"/>
      <c r="GNE757" s="456"/>
      <c r="GNF757" s="456"/>
      <c r="GNG757" s="456"/>
      <c r="GNH757" s="456"/>
      <c r="GNI757" s="456"/>
      <c r="GNJ757" s="456"/>
      <c r="GNK757" s="456"/>
      <c r="GNL757" s="456"/>
      <c r="GNM757" s="456"/>
      <c r="GNN757" s="456"/>
      <c r="GNO757" s="456"/>
      <c r="GNP757" s="456"/>
      <c r="GNQ757" s="456"/>
      <c r="GNR757" s="456"/>
      <c r="GNS757" s="456"/>
      <c r="GNT757" s="456"/>
      <c r="GNU757" s="456"/>
      <c r="GNV757" s="456"/>
      <c r="GNW757" s="456"/>
      <c r="GNX757" s="456"/>
      <c r="GNY757" s="456"/>
      <c r="GNZ757" s="456"/>
      <c r="GOA757" s="456"/>
      <c r="GOB757" s="456"/>
      <c r="GOC757" s="456"/>
      <c r="GOD757" s="456"/>
      <c r="GOE757" s="456"/>
      <c r="GOF757" s="456"/>
      <c r="GOG757" s="456"/>
      <c r="GOH757" s="456"/>
      <c r="GOI757" s="456"/>
      <c r="GOJ757" s="456"/>
      <c r="GOK757" s="456"/>
      <c r="GOL757" s="456"/>
      <c r="GOM757" s="456"/>
      <c r="GON757" s="456"/>
      <c r="GOO757" s="456"/>
      <c r="GOP757" s="456"/>
      <c r="GOQ757" s="456"/>
      <c r="GOR757" s="456"/>
      <c r="GOS757" s="456"/>
      <c r="GOT757" s="456"/>
      <c r="GOU757" s="456"/>
      <c r="GOV757" s="456"/>
      <c r="GOW757" s="456"/>
      <c r="GOX757" s="456"/>
      <c r="GOY757" s="456"/>
      <c r="GOZ757" s="456"/>
      <c r="GPA757" s="456"/>
      <c r="GPB757" s="456"/>
      <c r="GPC757" s="456"/>
      <c r="GPD757" s="456"/>
      <c r="GPE757" s="456"/>
      <c r="GPF757" s="456"/>
      <c r="GPG757" s="456"/>
      <c r="GPH757" s="456"/>
      <c r="GPI757" s="456"/>
      <c r="GPJ757" s="456"/>
      <c r="GPK757" s="456"/>
      <c r="GPL757" s="456"/>
      <c r="GPM757" s="456"/>
      <c r="GPN757" s="456"/>
      <c r="GPO757" s="456"/>
      <c r="GPP757" s="456"/>
      <c r="GPQ757" s="456"/>
      <c r="GPR757" s="456"/>
      <c r="GPS757" s="456"/>
      <c r="GPT757" s="456"/>
      <c r="GPU757" s="456"/>
      <c r="GPV757" s="456"/>
      <c r="GPW757" s="456"/>
      <c r="GPX757" s="456"/>
      <c r="GPY757" s="456"/>
      <c r="GPZ757" s="456"/>
      <c r="GQA757" s="456"/>
      <c r="GQB757" s="456"/>
      <c r="GQC757" s="456"/>
      <c r="GQD757" s="456"/>
      <c r="GQE757" s="456"/>
      <c r="GQF757" s="456"/>
      <c r="GQG757" s="456"/>
      <c r="GQH757" s="456"/>
      <c r="GQI757" s="456"/>
      <c r="GQJ757" s="456"/>
      <c r="GQK757" s="456"/>
      <c r="GQL757" s="456"/>
      <c r="GQM757" s="456"/>
      <c r="GQN757" s="456"/>
      <c r="GQO757" s="456"/>
      <c r="GQP757" s="456"/>
      <c r="GQQ757" s="456"/>
      <c r="GQR757" s="456"/>
      <c r="GQS757" s="456"/>
      <c r="GQT757" s="456"/>
      <c r="GQU757" s="456"/>
      <c r="GQV757" s="456"/>
      <c r="GQW757" s="456"/>
      <c r="GQX757" s="456"/>
      <c r="GQY757" s="456"/>
      <c r="GQZ757" s="456"/>
      <c r="GRA757" s="456"/>
      <c r="GRB757" s="456"/>
      <c r="GRC757" s="456"/>
      <c r="GRD757" s="456"/>
      <c r="GRE757" s="456"/>
      <c r="GRF757" s="456"/>
      <c r="GRG757" s="456"/>
      <c r="GRH757" s="456"/>
      <c r="GRI757" s="456"/>
      <c r="GRJ757" s="456"/>
      <c r="GRK757" s="456"/>
      <c r="GRL757" s="456"/>
      <c r="GRM757" s="456"/>
      <c r="GRN757" s="456"/>
      <c r="GRO757" s="456"/>
      <c r="GRP757" s="456"/>
      <c r="GRQ757" s="456"/>
      <c r="GRR757" s="456"/>
      <c r="GRS757" s="456"/>
      <c r="GRT757" s="456"/>
      <c r="GRU757" s="456"/>
      <c r="GRV757" s="456"/>
      <c r="GRW757" s="456"/>
      <c r="GRX757" s="456"/>
      <c r="GRY757" s="456"/>
      <c r="GRZ757" s="456"/>
      <c r="GSA757" s="456"/>
      <c r="GSB757" s="456"/>
      <c r="GSC757" s="456"/>
      <c r="GSD757" s="456"/>
      <c r="GSE757" s="456"/>
      <c r="GSF757" s="456"/>
      <c r="GSG757" s="456"/>
      <c r="GSH757" s="456"/>
      <c r="GSI757" s="456"/>
      <c r="GSJ757" s="456"/>
      <c r="GSK757" s="456"/>
      <c r="GSL757" s="456"/>
      <c r="GSM757" s="456"/>
      <c r="GSN757" s="456"/>
      <c r="GSO757" s="456"/>
      <c r="GSP757" s="456"/>
      <c r="GSQ757" s="456"/>
      <c r="GSR757" s="456"/>
      <c r="GSS757" s="456"/>
      <c r="GST757" s="456"/>
      <c r="GSU757" s="456"/>
      <c r="GSV757" s="456"/>
      <c r="GSW757" s="456"/>
      <c r="GSX757" s="456"/>
      <c r="GSY757" s="456"/>
      <c r="GSZ757" s="456"/>
      <c r="GTA757" s="456"/>
      <c r="GTB757" s="456"/>
      <c r="GTC757" s="456"/>
      <c r="GTD757" s="456"/>
      <c r="GTE757" s="456"/>
      <c r="GTF757" s="456"/>
      <c r="GTG757" s="456"/>
      <c r="GTH757" s="456"/>
      <c r="GTI757" s="456"/>
      <c r="GTJ757" s="456"/>
      <c r="GTK757" s="456"/>
      <c r="GTL757" s="456"/>
      <c r="GTM757" s="456"/>
      <c r="GTN757" s="456"/>
      <c r="GTO757" s="456"/>
      <c r="GTP757" s="456"/>
      <c r="GTQ757" s="456"/>
      <c r="GTR757" s="456"/>
      <c r="GTS757" s="456"/>
      <c r="GTT757" s="456"/>
      <c r="GTU757" s="456"/>
      <c r="GTV757" s="456"/>
      <c r="GTW757" s="456"/>
      <c r="GTX757" s="456"/>
      <c r="GTY757" s="456"/>
      <c r="GTZ757" s="456"/>
      <c r="GUA757" s="456"/>
      <c r="GUB757" s="456"/>
      <c r="GUC757" s="456"/>
      <c r="GUD757" s="456"/>
      <c r="GUE757" s="456"/>
      <c r="GUF757" s="456"/>
      <c r="GUG757" s="456"/>
      <c r="GUH757" s="456"/>
      <c r="GUI757" s="456"/>
      <c r="GUJ757" s="456"/>
      <c r="GUK757" s="456"/>
      <c r="GUL757" s="456"/>
      <c r="GUM757" s="456"/>
      <c r="GUN757" s="456"/>
      <c r="GUO757" s="456"/>
      <c r="GUP757" s="456"/>
      <c r="GUQ757" s="456"/>
      <c r="GUR757" s="456"/>
      <c r="GUS757" s="456"/>
      <c r="GUT757" s="456"/>
      <c r="GUU757" s="456"/>
      <c r="GUV757" s="456"/>
      <c r="GUW757" s="456"/>
      <c r="GUX757" s="456"/>
      <c r="GUY757" s="456"/>
      <c r="GUZ757" s="456"/>
      <c r="GVA757" s="456"/>
      <c r="GVB757" s="456"/>
      <c r="GVC757" s="456"/>
      <c r="GVD757" s="456"/>
      <c r="GVE757" s="456"/>
      <c r="GVF757" s="456"/>
      <c r="GVG757" s="456"/>
      <c r="GVH757" s="456"/>
      <c r="GVI757" s="456"/>
      <c r="GVJ757" s="456"/>
      <c r="GVK757" s="456"/>
      <c r="GVL757" s="456"/>
      <c r="GVM757" s="456"/>
      <c r="GVN757" s="456"/>
      <c r="GVO757" s="456"/>
      <c r="GVP757" s="456"/>
      <c r="GVQ757" s="456"/>
      <c r="GVR757" s="456"/>
      <c r="GVS757" s="456"/>
      <c r="GVT757" s="456"/>
      <c r="GVU757" s="456"/>
      <c r="GVV757" s="456"/>
      <c r="GVW757" s="456"/>
      <c r="GVX757" s="456"/>
      <c r="GVY757" s="456"/>
      <c r="GVZ757" s="456"/>
      <c r="GWA757" s="456"/>
      <c r="GWB757" s="456"/>
      <c r="GWC757" s="456"/>
      <c r="GWD757" s="456"/>
      <c r="GWE757" s="456"/>
      <c r="GWF757" s="456"/>
      <c r="GWG757" s="456"/>
      <c r="GWH757" s="456"/>
      <c r="GWI757" s="456"/>
      <c r="GWJ757" s="456"/>
      <c r="GWK757" s="456"/>
      <c r="GWL757" s="456"/>
      <c r="GWM757" s="456"/>
      <c r="GWN757" s="456"/>
      <c r="GWO757" s="456"/>
      <c r="GWP757" s="456"/>
      <c r="GWQ757" s="456"/>
      <c r="GWR757" s="456"/>
      <c r="GWS757" s="456"/>
      <c r="GWT757" s="456"/>
      <c r="GWU757" s="456"/>
      <c r="GWV757" s="456"/>
      <c r="GWW757" s="456"/>
      <c r="GWX757" s="456"/>
      <c r="GWY757" s="456"/>
      <c r="GWZ757" s="456"/>
      <c r="GXA757" s="456"/>
      <c r="GXB757" s="456"/>
      <c r="GXC757" s="456"/>
      <c r="GXD757" s="456"/>
      <c r="GXE757" s="456"/>
      <c r="GXF757" s="456"/>
      <c r="GXG757" s="456"/>
      <c r="GXH757" s="456"/>
      <c r="GXI757" s="456"/>
      <c r="GXJ757" s="456"/>
      <c r="GXK757" s="456"/>
      <c r="GXL757" s="456"/>
      <c r="GXM757" s="456"/>
      <c r="GXN757" s="456"/>
      <c r="GXO757" s="456"/>
      <c r="GXP757" s="456"/>
      <c r="GXQ757" s="456"/>
      <c r="GXR757" s="456"/>
      <c r="GXS757" s="456"/>
      <c r="GXT757" s="456"/>
      <c r="GXU757" s="456"/>
      <c r="GXV757" s="456"/>
      <c r="GXW757" s="456"/>
      <c r="GXX757" s="456"/>
      <c r="GXY757" s="456"/>
      <c r="GXZ757" s="456"/>
      <c r="GYA757" s="456"/>
      <c r="GYB757" s="456"/>
      <c r="GYC757" s="456"/>
      <c r="GYD757" s="456"/>
      <c r="GYE757" s="456"/>
      <c r="GYF757" s="456"/>
      <c r="GYG757" s="456"/>
      <c r="GYH757" s="456"/>
      <c r="GYI757" s="456"/>
      <c r="GYJ757" s="456"/>
      <c r="GYK757" s="456"/>
      <c r="GYL757" s="456"/>
      <c r="GYM757" s="456"/>
      <c r="GYN757" s="456"/>
      <c r="GYO757" s="456"/>
      <c r="GYP757" s="456"/>
      <c r="GYQ757" s="456"/>
      <c r="GYR757" s="456"/>
      <c r="GYS757" s="456"/>
      <c r="GYT757" s="456"/>
      <c r="GYU757" s="456"/>
      <c r="GYV757" s="456"/>
      <c r="GYW757" s="456"/>
      <c r="GYX757" s="456"/>
      <c r="GYY757" s="456"/>
      <c r="GYZ757" s="456"/>
      <c r="GZA757" s="456"/>
      <c r="GZB757" s="456"/>
      <c r="GZC757" s="456"/>
      <c r="GZD757" s="456"/>
      <c r="GZE757" s="456"/>
      <c r="GZF757" s="456"/>
      <c r="GZG757" s="456"/>
      <c r="GZH757" s="456"/>
      <c r="GZI757" s="456"/>
      <c r="GZJ757" s="456"/>
      <c r="GZK757" s="456"/>
      <c r="GZL757" s="456"/>
      <c r="GZM757" s="456"/>
      <c r="GZN757" s="456"/>
      <c r="GZO757" s="456"/>
      <c r="GZP757" s="456"/>
      <c r="GZQ757" s="456"/>
      <c r="GZR757" s="456"/>
      <c r="GZS757" s="456"/>
      <c r="GZT757" s="456"/>
      <c r="GZU757" s="456"/>
      <c r="GZV757" s="456"/>
      <c r="GZW757" s="456"/>
      <c r="GZX757" s="456"/>
      <c r="GZY757" s="456"/>
      <c r="GZZ757" s="456"/>
      <c r="HAA757" s="456"/>
      <c r="HAB757" s="456"/>
      <c r="HAC757" s="456"/>
      <c r="HAD757" s="456"/>
      <c r="HAE757" s="456"/>
      <c r="HAF757" s="456"/>
      <c r="HAG757" s="456"/>
      <c r="HAH757" s="456"/>
      <c r="HAI757" s="456"/>
      <c r="HAJ757" s="456"/>
      <c r="HAK757" s="456"/>
      <c r="HAL757" s="456"/>
      <c r="HAM757" s="456"/>
      <c r="HAN757" s="456"/>
      <c r="HAO757" s="456"/>
      <c r="HAP757" s="456"/>
      <c r="HAQ757" s="456"/>
      <c r="HAR757" s="456"/>
      <c r="HAS757" s="456"/>
      <c r="HAT757" s="456"/>
      <c r="HAU757" s="456"/>
      <c r="HAV757" s="456"/>
      <c r="HAW757" s="456"/>
      <c r="HAX757" s="456"/>
      <c r="HAY757" s="456"/>
      <c r="HAZ757" s="456"/>
      <c r="HBA757" s="456"/>
      <c r="HBB757" s="456"/>
      <c r="HBC757" s="456"/>
      <c r="HBD757" s="456"/>
      <c r="HBE757" s="456"/>
      <c r="HBF757" s="456"/>
      <c r="HBG757" s="456"/>
      <c r="HBH757" s="456"/>
      <c r="HBI757" s="456"/>
      <c r="HBJ757" s="456"/>
      <c r="HBK757" s="456"/>
      <c r="HBL757" s="456"/>
      <c r="HBM757" s="456"/>
      <c r="HBN757" s="456"/>
      <c r="HBO757" s="456"/>
      <c r="HBP757" s="456"/>
      <c r="HBQ757" s="456"/>
      <c r="HBR757" s="456"/>
      <c r="HBS757" s="456"/>
      <c r="HBT757" s="456"/>
      <c r="HBU757" s="456"/>
      <c r="HBV757" s="456"/>
      <c r="HBW757" s="456"/>
      <c r="HBX757" s="456"/>
      <c r="HBY757" s="456"/>
      <c r="HBZ757" s="456"/>
      <c r="HCA757" s="456"/>
      <c r="HCB757" s="456"/>
      <c r="HCC757" s="456"/>
      <c r="HCD757" s="456"/>
      <c r="HCE757" s="456"/>
      <c r="HCF757" s="456"/>
      <c r="HCG757" s="456"/>
      <c r="HCH757" s="456"/>
      <c r="HCI757" s="456"/>
      <c r="HCJ757" s="456"/>
      <c r="HCK757" s="456"/>
      <c r="HCL757" s="456"/>
      <c r="HCM757" s="456"/>
      <c r="HCN757" s="456"/>
      <c r="HCO757" s="456"/>
      <c r="HCP757" s="456"/>
      <c r="HCQ757" s="456"/>
      <c r="HCR757" s="456"/>
      <c r="HCS757" s="456"/>
      <c r="HCT757" s="456"/>
      <c r="HCU757" s="456"/>
      <c r="HCV757" s="456"/>
      <c r="HCW757" s="456"/>
      <c r="HCX757" s="456"/>
      <c r="HCY757" s="456"/>
      <c r="HCZ757" s="456"/>
      <c r="HDA757" s="456"/>
      <c r="HDB757" s="456"/>
      <c r="HDC757" s="456"/>
      <c r="HDD757" s="456"/>
      <c r="HDE757" s="456"/>
      <c r="HDF757" s="456"/>
      <c r="HDG757" s="456"/>
      <c r="HDH757" s="456"/>
      <c r="HDI757" s="456"/>
      <c r="HDJ757" s="456"/>
      <c r="HDK757" s="456"/>
      <c r="HDL757" s="456"/>
      <c r="HDM757" s="456"/>
      <c r="HDN757" s="456"/>
      <c r="HDO757" s="456"/>
      <c r="HDP757" s="456"/>
      <c r="HDQ757" s="456"/>
      <c r="HDR757" s="456"/>
      <c r="HDS757" s="456"/>
      <c r="HDT757" s="456"/>
      <c r="HDU757" s="456"/>
      <c r="HDV757" s="456"/>
      <c r="HDW757" s="456"/>
      <c r="HDX757" s="456"/>
      <c r="HDY757" s="456"/>
      <c r="HDZ757" s="456"/>
      <c r="HEA757" s="456"/>
      <c r="HEB757" s="456"/>
      <c r="HEC757" s="456"/>
      <c r="HED757" s="456"/>
      <c r="HEE757" s="456"/>
      <c r="HEF757" s="456"/>
      <c r="HEG757" s="456"/>
      <c r="HEH757" s="456"/>
      <c r="HEI757" s="456"/>
      <c r="HEJ757" s="456"/>
      <c r="HEK757" s="456"/>
      <c r="HEL757" s="456"/>
      <c r="HEM757" s="456"/>
      <c r="HEN757" s="456"/>
      <c r="HEO757" s="456"/>
      <c r="HEP757" s="456"/>
      <c r="HEQ757" s="456"/>
      <c r="HER757" s="456"/>
      <c r="HES757" s="456"/>
      <c r="HET757" s="456"/>
      <c r="HEU757" s="456"/>
      <c r="HEV757" s="456"/>
      <c r="HEW757" s="456"/>
      <c r="HEX757" s="456"/>
      <c r="HEY757" s="456"/>
      <c r="HEZ757" s="456"/>
      <c r="HFA757" s="456"/>
      <c r="HFB757" s="456"/>
      <c r="HFC757" s="456"/>
      <c r="HFD757" s="456"/>
      <c r="HFE757" s="456"/>
      <c r="HFF757" s="456"/>
      <c r="HFG757" s="456"/>
      <c r="HFH757" s="456"/>
      <c r="HFI757" s="456"/>
      <c r="HFJ757" s="456"/>
      <c r="HFK757" s="456"/>
      <c r="HFL757" s="456"/>
      <c r="HFM757" s="456"/>
      <c r="HFN757" s="456"/>
      <c r="HFO757" s="456"/>
      <c r="HFP757" s="456"/>
      <c r="HFQ757" s="456"/>
      <c r="HFR757" s="456"/>
      <c r="HFS757" s="456"/>
      <c r="HFT757" s="456"/>
      <c r="HFU757" s="456"/>
      <c r="HFV757" s="456"/>
      <c r="HFW757" s="456"/>
      <c r="HFX757" s="456"/>
      <c r="HFY757" s="456"/>
      <c r="HFZ757" s="456"/>
      <c r="HGA757" s="456"/>
      <c r="HGB757" s="456"/>
      <c r="HGC757" s="456"/>
      <c r="HGD757" s="456"/>
      <c r="HGE757" s="456"/>
      <c r="HGF757" s="456"/>
      <c r="HGG757" s="456"/>
      <c r="HGH757" s="456"/>
      <c r="HGI757" s="456"/>
      <c r="HGJ757" s="456"/>
      <c r="HGK757" s="456"/>
      <c r="HGL757" s="456"/>
      <c r="HGM757" s="456"/>
      <c r="HGN757" s="456"/>
      <c r="HGO757" s="456"/>
      <c r="HGP757" s="456"/>
      <c r="HGQ757" s="456"/>
      <c r="HGR757" s="456"/>
      <c r="HGS757" s="456"/>
      <c r="HGT757" s="456"/>
      <c r="HGU757" s="456"/>
      <c r="HGV757" s="456"/>
      <c r="HGW757" s="456"/>
      <c r="HGX757" s="456"/>
      <c r="HGY757" s="456"/>
      <c r="HGZ757" s="456"/>
      <c r="HHA757" s="456"/>
      <c r="HHB757" s="456"/>
      <c r="HHC757" s="456"/>
      <c r="HHD757" s="456"/>
      <c r="HHE757" s="456"/>
      <c r="HHF757" s="456"/>
      <c r="HHG757" s="456"/>
      <c r="HHH757" s="456"/>
      <c r="HHI757" s="456"/>
      <c r="HHJ757" s="456"/>
      <c r="HHK757" s="456"/>
      <c r="HHL757" s="456"/>
      <c r="HHM757" s="456"/>
      <c r="HHN757" s="456"/>
      <c r="HHO757" s="456"/>
      <c r="HHP757" s="456"/>
      <c r="HHQ757" s="456"/>
      <c r="HHR757" s="456"/>
      <c r="HHS757" s="456"/>
      <c r="HHT757" s="456"/>
      <c r="HHU757" s="456"/>
      <c r="HHV757" s="456"/>
      <c r="HHW757" s="456"/>
      <c r="HHX757" s="456"/>
      <c r="HHY757" s="456"/>
      <c r="HHZ757" s="456"/>
      <c r="HIA757" s="456"/>
      <c r="HIB757" s="456"/>
      <c r="HIC757" s="456"/>
      <c r="HID757" s="456"/>
      <c r="HIE757" s="456"/>
      <c r="HIF757" s="456"/>
      <c r="HIG757" s="456"/>
      <c r="HIH757" s="456"/>
      <c r="HII757" s="456"/>
      <c r="HIJ757" s="456"/>
      <c r="HIK757" s="456"/>
      <c r="HIL757" s="456"/>
      <c r="HIM757" s="456"/>
      <c r="HIN757" s="456"/>
      <c r="HIO757" s="456"/>
      <c r="HIP757" s="456"/>
      <c r="HIQ757" s="456"/>
      <c r="HIR757" s="456"/>
      <c r="HIS757" s="456"/>
      <c r="HIT757" s="456"/>
      <c r="HIU757" s="456"/>
      <c r="HIV757" s="456"/>
      <c r="HIW757" s="456"/>
      <c r="HIX757" s="456"/>
      <c r="HIY757" s="456"/>
      <c r="HIZ757" s="456"/>
      <c r="HJA757" s="456"/>
      <c r="HJB757" s="456"/>
      <c r="HJC757" s="456"/>
      <c r="HJD757" s="456"/>
      <c r="HJE757" s="456"/>
      <c r="HJF757" s="456"/>
      <c r="HJG757" s="456"/>
      <c r="HJH757" s="456"/>
      <c r="HJI757" s="456"/>
      <c r="HJJ757" s="456"/>
      <c r="HJK757" s="456"/>
      <c r="HJL757" s="456"/>
      <c r="HJM757" s="456"/>
      <c r="HJN757" s="456"/>
      <c r="HJO757" s="456"/>
      <c r="HJP757" s="456"/>
      <c r="HJQ757" s="456"/>
      <c r="HJR757" s="456"/>
      <c r="HJS757" s="456"/>
      <c r="HJT757" s="456"/>
      <c r="HJU757" s="456"/>
      <c r="HJV757" s="456"/>
      <c r="HJW757" s="456"/>
      <c r="HJX757" s="456"/>
      <c r="HJY757" s="456"/>
      <c r="HJZ757" s="456"/>
      <c r="HKA757" s="456"/>
      <c r="HKB757" s="456"/>
      <c r="HKC757" s="456"/>
      <c r="HKD757" s="456"/>
      <c r="HKE757" s="456"/>
      <c r="HKF757" s="456"/>
      <c r="HKG757" s="456"/>
      <c r="HKH757" s="456"/>
      <c r="HKI757" s="456"/>
      <c r="HKJ757" s="456"/>
      <c r="HKK757" s="456"/>
      <c r="HKL757" s="456"/>
      <c r="HKM757" s="456"/>
      <c r="HKN757" s="456"/>
      <c r="HKO757" s="456"/>
      <c r="HKP757" s="456"/>
      <c r="HKQ757" s="456"/>
      <c r="HKR757" s="456"/>
      <c r="HKS757" s="456"/>
      <c r="HKT757" s="456"/>
      <c r="HKU757" s="456"/>
      <c r="HKV757" s="456"/>
      <c r="HKW757" s="456"/>
      <c r="HKX757" s="456"/>
      <c r="HKY757" s="456"/>
      <c r="HKZ757" s="456"/>
      <c r="HLA757" s="456"/>
      <c r="HLB757" s="456"/>
      <c r="HLC757" s="456"/>
      <c r="HLD757" s="456"/>
      <c r="HLE757" s="456"/>
      <c r="HLF757" s="456"/>
      <c r="HLG757" s="456"/>
      <c r="HLH757" s="456"/>
      <c r="HLI757" s="456"/>
      <c r="HLJ757" s="456"/>
      <c r="HLK757" s="456"/>
      <c r="HLL757" s="456"/>
      <c r="HLM757" s="456"/>
      <c r="HLN757" s="456"/>
      <c r="HLO757" s="456"/>
      <c r="HLP757" s="456"/>
      <c r="HLQ757" s="456"/>
      <c r="HLR757" s="456"/>
      <c r="HLS757" s="456"/>
      <c r="HLT757" s="456"/>
      <c r="HLU757" s="456"/>
      <c r="HLV757" s="456"/>
      <c r="HLW757" s="456"/>
      <c r="HLX757" s="456"/>
      <c r="HLY757" s="456"/>
      <c r="HLZ757" s="456"/>
      <c r="HMA757" s="456"/>
      <c r="HMB757" s="456"/>
      <c r="HMC757" s="456"/>
      <c r="HMD757" s="456"/>
      <c r="HME757" s="456"/>
      <c r="HMF757" s="456"/>
      <c r="HMG757" s="456"/>
      <c r="HMH757" s="456"/>
      <c r="HMI757" s="456"/>
      <c r="HMJ757" s="456"/>
      <c r="HMK757" s="456"/>
      <c r="HML757" s="456"/>
      <c r="HMM757" s="456"/>
      <c r="HMN757" s="456"/>
      <c r="HMO757" s="456"/>
      <c r="HMP757" s="456"/>
      <c r="HMQ757" s="456"/>
      <c r="HMR757" s="456"/>
      <c r="HMS757" s="456"/>
      <c r="HMT757" s="456"/>
      <c r="HMU757" s="456"/>
      <c r="HMV757" s="456"/>
      <c r="HMW757" s="456"/>
      <c r="HMX757" s="456"/>
      <c r="HMY757" s="456"/>
      <c r="HMZ757" s="456"/>
      <c r="HNA757" s="456"/>
      <c r="HNB757" s="456"/>
      <c r="HNC757" s="456"/>
      <c r="HND757" s="456"/>
      <c r="HNE757" s="456"/>
      <c r="HNF757" s="456"/>
      <c r="HNG757" s="456"/>
      <c r="HNH757" s="456"/>
      <c r="HNI757" s="456"/>
      <c r="HNJ757" s="456"/>
      <c r="HNK757" s="456"/>
      <c r="HNL757" s="456"/>
      <c r="HNM757" s="456"/>
      <c r="HNN757" s="456"/>
      <c r="HNO757" s="456"/>
      <c r="HNP757" s="456"/>
      <c r="HNQ757" s="456"/>
      <c r="HNR757" s="456"/>
      <c r="HNS757" s="456"/>
      <c r="HNT757" s="456"/>
      <c r="HNU757" s="456"/>
      <c r="HNV757" s="456"/>
      <c r="HNW757" s="456"/>
      <c r="HNX757" s="456"/>
      <c r="HNY757" s="456"/>
      <c r="HNZ757" s="456"/>
      <c r="HOA757" s="456"/>
      <c r="HOB757" s="456"/>
      <c r="HOC757" s="456"/>
      <c r="HOD757" s="456"/>
      <c r="HOE757" s="456"/>
      <c r="HOF757" s="456"/>
      <c r="HOG757" s="456"/>
      <c r="HOH757" s="456"/>
      <c r="HOI757" s="456"/>
      <c r="HOJ757" s="456"/>
      <c r="HOK757" s="456"/>
      <c r="HOL757" s="456"/>
      <c r="HOM757" s="456"/>
      <c r="HON757" s="456"/>
      <c r="HOO757" s="456"/>
      <c r="HOP757" s="456"/>
      <c r="HOQ757" s="456"/>
      <c r="HOR757" s="456"/>
      <c r="HOS757" s="456"/>
      <c r="HOT757" s="456"/>
      <c r="HOU757" s="456"/>
      <c r="HOV757" s="456"/>
      <c r="HOW757" s="456"/>
      <c r="HOX757" s="456"/>
      <c r="HOY757" s="456"/>
      <c r="HOZ757" s="456"/>
      <c r="HPA757" s="456"/>
      <c r="HPB757" s="456"/>
      <c r="HPC757" s="456"/>
      <c r="HPD757" s="456"/>
      <c r="HPE757" s="456"/>
      <c r="HPF757" s="456"/>
      <c r="HPG757" s="456"/>
      <c r="HPH757" s="456"/>
      <c r="HPI757" s="456"/>
      <c r="HPJ757" s="456"/>
      <c r="HPK757" s="456"/>
      <c r="HPL757" s="456"/>
      <c r="HPM757" s="456"/>
      <c r="HPN757" s="456"/>
      <c r="HPO757" s="456"/>
      <c r="HPP757" s="456"/>
      <c r="HPQ757" s="456"/>
      <c r="HPR757" s="456"/>
      <c r="HPS757" s="456"/>
      <c r="HPT757" s="456"/>
      <c r="HPU757" s="456"/>
      <c r="HPV757" s="456"/>
      <c r="HPW757" s="456"/>
      <c r="HPX757" s="456"/>
      <c r="HPY757" s="456"/>
      <c r="HPZ757" s="456"/>
      <c r="HQA757" s="456"/>
      <c r="HQB757" s="456"/>
      <c r="HQC757" s="456"/>
      <c r="HQD757" s="456"/>
      <c r="HQE757" s="456"/>
      <c r="HQF757" s="456"/>
      <c r="HQG757" s="456"/>
      <c r="HQH757" s="456"/>
      <c r="HQI757" s="456"/>
      <c r="HQJ757" s="456"/>
      <c r="HQK757" s="456"/>
      <c r="HQL757" s="456"/>
      <c r="HQM757" s="456"/>
      <c r="HQN757" s="456"/>
      <c r="HQO757" s="456"/>
      <c r="HQP757" s="456"/>
      <c r="HQQ757" s="456"/>
      <c r="HQR757" s="456"/>
      <c r="HQS757" s="456"/>
      <c r="HQT757" s="456"/>
      <c r="HQU757" s="456"/>
      <c r="HQV757" s="456"/>
      <c r="HQW757" s="456"/>
      <c r="HQX757" s="456"/>
      <c r="HQY757" s="456"/>
      <c r="HQZ757" s="456"/>
      <c r="HRA757" s="456"/>
      <c r="HRB757" s="456"/>
      <c r="HRC757" s="456"/>
      <c r="HRD757" s="456"/>
      <c r="HRE757" s="456"/>
      <c r="HRF757" s="456"/>
      <c r="HRG757" s="456"/>
      <c r="HRH757" s="456"/>
      <c r="HRI757" s="456"/>
      <c r="HRJ757" s="456"/>
      <c r="HRK757" s="456"/>
      <c r="HRL757" s="456"/>
      <c r="HRM757" s="456"/>
      <c r="HRN757" s="456"/>
      <c r="HRO757" s="456"/>
      <c r="HRP757" s="456"/>
      <c r="HRQ757" s="456"/>
      <c r="HRR757" s="456"/>
      <c r="HRS757" s="456"/>
      <c r="HRT757" s="456"/>
      <c r="HRU757" s="456"/>
      <c r="HRV757" s="456"/>
      <c r="HRW757" s="456"/>
      <c r="HRX757" s="456"/>
      <c r="HRY757" s="456"/>
      <c r="HRZ757" s="456"/>
      <c r="HSA757" s="456"/>
      <c r="HSB757" s="456"/>
      <c r="HSC757" s="456"/>
      <c r="HSD757" s="456"/>
      <c r="HSE757" s="456"/>
      <c r="HSF757" s="456"/>
      <c r="HSG757" s="456"/>
      <c r="HSH757" s="456"/>
      <c r="HSI757" s="456"/>
      <c r="HSJ757" s="456"/>
      <c r="HSK757" s="456"/>
      <c r="HSL757" s="456"/>
      <c r="HSM757" s="456"/>
      <c r="HSN757" s="456"/>
      <c r="HSO757" s="456"/>
      <c r="HSP757" s="456"/>
      <c r="HSQ757" s="456"/>
      <c r="HSR757" s="456"/>
      <c r="HSS757" s="456"/>
      <c r="HST757" s="456"/>
      <c r="HSU757" s="456"/>
      <c r="HSV757" s="456"/>
      <c r="HSW757" s="456"/>
      <c r="HSX757" s="456"/>
      <c r="HSY757" s="456"/>
      <c r="HSZ757" s="456"/>
      <c r="HTA757" s="456"/>
      <c r="HTB757" s="456"/>
      <c r="HTC757" s="456"/>
      <c r="HTD757" s="456"/>
      <c r="HTE757" s="456"/>
      <c r="HTF757" s="456"/>
      <c r="HTG757" s="456"/>
      <c r="HTH757" s="456"/>
      <c r="HTI757" s="456"/>
      <c r="HTJ757" s="456"/>
      <c r="HTK757" s="456"/>
      <c r="HTL757" s="456"/>
      <c r="HTM757" s="456"/>
      <c r="HTN757" s="456"/>
      <c r="HTO757" s="456"/>
      <c r="HTP757" s="456"/>
      <c r="HTQ757" s="456"/>
      <c r="HTR757" s="456"/>
      <c r="HTS757" s="456"/>
      <c r="HTT757" s="456"/>
      <c r="HTU757" s="456"/>
      <c r="HTV757" s="456"/>
      <c r="HTW757" s="456"/>
      <c r="HTX757" s="456"/>
      <c r="HTY757" s="456"/>
      <c r="HTZ757" s="456"/>
      <c r="HUA757" s="456"/>
      <c r="HUB757" s="456"/>
      <c r="HUC757" s="456"/>
      <c r="HUD757" s="456"/>
      <c r="HUE757" s="456"/>
      <c r="HUF757" s="456"/>
      <c r="HUG757" s="456"/>
      <c r="HUH757" s="456"/>
      <c r="HUI757" s="456"/>
      <c r="HUJ757" s="456"/>
      <c r="HUK757" s="456"/>
      <c r="HUL757" s="456"/>
      <c r="HUM757" s="456"/>
      <c r="HUN757" s="456"/>
      <c r="HUO757" s="456"/>
      <c r="HUP757" s="456"/>
      <c r="HUQ757" s="456"/>
      <c r="HUR757" s="456"/>
      <c r="HUS757" s="456"/>
      <c r="HUT757" s="456"/>
      <c r="HUU757" s="456"/>
      <c r="HUV757" s="456"/>
      <c r="HUW757" s="456"/>
      <c r="HUX757" s="456"/>
      <c r="HUY757" s="456"/>
      <c r="HUZ757" s="456"/>
      <c r="HVA757" s="456"/>
      <c r="HVB757" s="456"/>
      <c r="HVC757" s="456"/>
      <c r="HVD757" s="456"/>
      <c r="HVE757" s="456"/>
      <c r="HVF757" s="456"/>
      <c r="HVG757" s="456"/>
      <c r="HVH757" s="456"/>
      <c r="HVI757" s="456"/>
      <c r="HVJ757" s="456"/>
      <c r="HVK757" s="456"/>
      <c r="HVL757" s="456"/>
      <c r="HVM757" s="456"/>
      <c r="HVN757" s="456"/>
      <c r="HVO757" s="456"/>
      <c r="HVP757" s="456"/>
      <c r="HVQ757" s="456"/>
      <c r="HVR757" s="456"/>
      <c r="HVS757" s="456"/>
      <c r="HVT757" s="456"/>
      <c r="HVU757" s="456"/>
      <c r="HVV757" s="456"/>
      <c r="HVW757" s="456"/>
      <c r="HVX757" s="456"/>
      <c r="HVY757" s="456"/>
      <c r="HVZ757" s="456"/>
      <c r="HWA757" s="456"/>
      <c r="HWB757" s="456"/>
      <c r="HWC757" s="456"/>
      <c r="HWD757" s="456"/>
      <c r="HWE757" s="456"/>
      <c r="HWF757" s="456"/>
      <c r="HWG757" s="456"/>
      <c r="HWH757" s="456"/>
      <c r="HWI757" s="456"/>
      <c r="HWJ757" s="456"/>
      <c r="HWK757" s="456"/>
      <c r="HWL757" s="456"/>
      <c r="HWM757" s="456"/>
      <c r="HWN757" s="456"/>
      <c r="HWO757" s="456"/>
      <c r="HWP757" s="456"/>
      <c r="HWQ757" s="456"/>
      <c r="HWR757" s="456"/>
      <c r="HWS757" s="456"/>
      <c r="HWT757" s="456"/>
      <c r="HWU757" s="456"/>
      <c r="HWV757" s="456"/>
      <c r="HWW757" s="456"/>
      <c r="HWX757" s="456"/>
      <c r="HWY757" s="456"/>
      <c r="HWZ757" s="456"/>
      <c r="HXA757" s="456"/>
      <c r="HXB757" s="456"/>
      <c r="HXC757" s="456"/>
      <c r="HXD757" s="456"/>
      <c r="HXE757" s="456"/>
      <c r="HXF757" s="456"/>
      <c r="HXG757" s="456"/>
      <c r="HXH757" s="456"/>
      <c r="HXI757" s="456"/>
      <c r="HXJ757" s="456"/>
      <c r="HXK757" s="456"/>
      <c r="HXL757" s="456"/>
      <c r="HXM757" s="456"/>
      <c r="HXN757" s="456"/>
      <c r="HXO757" s="456"/>
      <c r="HXP757" s="456"/>
      <c r="HXQ757" s="456"/>
      <c r="HXR757" s="456"/>
      <c r="HXS757" s="456"/>
      <c r="HXT757" s="456"/>
      <c r="HXU757" s="456"/>
      <c r="HXV757" s="456"/>
      <c r="HXW757" s="456"/>
      <c r="HXX757" s="456"/>
      <c r="HXY757" s="456"/>
      <c r="HXZ757" s="456"/>
      <c r="HYA757" s="456"/>
      <c r="HYB757" s="456"/>
      <c r="HYC757" s="456"/>
      <c r="HYD757" s="456"/>
      <c r="HYE757" s="456"/>
      <c r="HYF757" s="456"/>
      <c r="HYG757" s="456"/>
      <c r="HYH757" s="456"/>
      <c r="HYI757" s="456"/>
      <c r="HYJ757" s="456"/>
      <c r="HYK757" s="456"/>
      <c r="HYL757" s="456"/>
      <c r="HYM757" s="456"/>
      <c r="HYN757" s="456"/>
      <c r="HYO757" s="456"/>
      <c r="HYP757" s="456"/>
      <c r="HYQ757" s="456"/>
      <c r="HYR757" s="456"/>
      <c r="HYS757" s="456"/>
      <c r="HYT757" s="456"/>
      <c r="HYU757" s="456"/>
      <c r="HYV757" s="456"/>
      <c r="HYW757" s="456"/>
      <c r="HYX757" s="456"/>
      <c r="HYY757" s="456"/>
      <c r="HYZ757" s="456"/>
      <c r="HZA757" s="456"/>
      <c r="HZB757" s="456"/>
      <c r="HZC757" s="456"/>
      <c r="HZD757" s="456"/>
      <c r="HZE757" s="456"/>
      <c r="HZF757" s="456"/>
      <c r="HZG757" s="456"/>
      <c r="HZH757" s="456"/>
      <c r="HZI757" s="456"/>
      <c r="HZJ757" s="456"/>
      <c r="HZK757" s="456"/>
      <c r="HZL757" s="456"/>
      <c r="HZM757" s="456"/>
      <c r="HZN757" s="456"/>
      <c r="HZO757" s="456"/>
      <c r="HZP757" s="456"/>
      <c r="HZQ757" s="456"/>
      <c r="HZR757" s="456"/>
      <c r="HZS757" s="456"/>
      <c r="HZT757" s="456"/>
      <c r="HZU757" s="456"/>
      <c r="HZV757" s="456"/>
      <c r="HZW757" s="456"/>
      <c r="HZX757" s="456"/>
      <c r="HZY757" s="456"/>
      <c r="HZZ757" s="456"/>
      <c r="IAA757" s="456"/>
      <c r="IAB757" s="456"/>
      <c r="IAC757" s="456"/>
      <c r="IAD757" s="456"/>
      <c r="IAE757" s="456"/>
      <c r="IAF757" s="456"/>
      <c r="IAG757" s="456"/>
      <c r="IAH757" s="456"/>
      <c r="IAI757" s="456"/>
      <c r="IAJ757" s="456"/>
      <c r="IAK757" s="456"/>
      <c r="IAL757" s="456"/>
      <c r="IAM757" s="456"/>
      <c r="IAN757" s="456"/>
      <c r="IAO757" s="456"/>
      <c r="IAP757" s="456"/>
      <c r="IAQ757" s="456"/>
      <c r="IAR757" s="456"/>
      <c r="IAS757" s="456"/>
      <c r="IAT757" s="456"/>
      <c r="IAU757" s="456"/>
      <c r="IAV757" s="456"/>
      <c r="IAW757" s="456"/>
      <c r="IAX757" s="456"/>
      <c r="IAY757" s="456"/>
      <c r="IAZ757" s="456"/>
      <c r="IBA757" s="456"/>
      <c r="IBB757" s="456"/>
      <c r="IBC757" s="456"/>
      <c r="IBD757" s="456"/>
      <c r="IBE757" s="456"/>
      <c r="IBF757" s="456"/>
      <c r="IBG757" s="456"/>
      <c r="IBH757" s="456"/>
      <c r="IBI757" s="456"/>
      <c r="IBJ757" s="456"/>
      <c r="IBK757" s="456"/>
      <c r="IBL757" s="456"/>
      <c r="IBM757" s="456"/>
      <c r="IBN757" s="456"/>
      <c r="IBO757" s="456"/>
      <c r="IBP757" s="456"/>
      <c r="IBQ757" s="456"/>
      <c r="IBR757" s="456"/>
      <c r="IBS757" s="456"/>
      <c r="IBT757" s="456"/>
      <c r="IBU757" s="456"/>
      <c r="IBV757" s="456"/>
      <c r="IBW757" s="456"/>
      <c r="IBX757" s="456"/>
      <c r="IBY757" s="456"/>
      <c r="IBZ757" s="456"/>
      <c r="ICA757" s="456"/>
      <c r="ICB757" s="456"/>
      <c r="ICC757" s="456"/>
      <c r="ICD757" s="456"/>
      <c r="ICE757" s="456"/>
      <c r="ICF757" s="456"/>
      <c r="ICG757" s="456"/>
      <c r="ICH757" s="456"/>
      <c r="ICI757" s="456"/>
      <c r="ICJ757" s="456"/>
      <c r="ICK757" s="456"/>
      <c r="ICL757" s="456"/>
      <c r="ICM757" s="456"/>
      <c r="ICN757" s="456"/>
      <c r="ICO757" s="456"/>
      <c r="ICP757" s="456"/>
      <c r="ICQ757" s="456"/>
      <c r="ICR757" s="456"/>
      <c r="ICS757" s="456"/>
      <c r="ICT757" s="456"/>
      <c r="ICU757" s="456"/>
      <c r="ICV757" s="456"/>
      <c r="ICW757" s="456"/>
      <c r="ICX757" s="456"/>
      <c r="ICY757" s="456"/>
      <c r="ICZ757" s="456"/>
      <c r="IDA757" s="456"/>
      <c r="IDB757" s="456"/>
      <c r="IDC757" s="456"/>
      <c r="IDD757" s="456"/>
      <c r="IDE757" s="456"/>
      <c r="IDF757" s="456"/>
      <c r="IDG757" s="456"/>
      <c r="IDH757" s="456"/>
      <c r="IDI757" s="456"/>
      <c r="IDJ757" s="456"/>
      <c r="IDK757" s="456"/>
      <c r="IDL757" s="456"/>
      <c r="IDM757" s="456"/>
      <c r="IDN757" s="456"/>
      <c r="IDO757" s="456"/>
      <c r="IDP757" s="456"/>
      <c r="IDQ757" s="456"/>
      <c r="IDR757" s="456"/>
      <c r="IDS757" s="456"/>
      <c r="IDT757" s="456"/>
      <c r="IDU757" s="456"/>
      <c r="IDV757" s="456"/>
      <c r="IDW757" s="456"/>
      <c r="IDX757" s="456"/>
      <c r="IDY757" s="456"/>
      <c r="IDZ757" s="456"/>
      <c r="IEA757" s="456"/>
      <c r="IEB757" s="456"/>
      <c r="IEC757" s="456"/>
      <c r="IED757" s="456"/>
      <c r="IEE757" s="456"/>
      <c r="IEF757" s="456"/>
      <c r="IEG757" s="456"/>
      <c r="IEH757" s="456"/>
      <c r="IEI757" s="456"/>
      <c r="IEJ757" s="456"/>
      <c r="IEK757" s="456"/>
      <c r="IEL757" s="456"/>
      <c r="IEM757" s="456"/>
      <c r="IEN757" s="456"/>
      <c r="IEO757" s="456"/>
      <c r="IEP757" s="456"/>
      <c r="IEQ757" s="456"/>
      <c r="IER757" s="456"/>
      <c r="IES757" s="456"/>
      <c r="IET757" s="456"/>
      <c r="IEU757" s="456"/>
      <c r="IEV757" s="456"/>
      <c r="IEW757" s="456"/>
      <c r="IEX757" s="456"/>
      <c r="IEY757" s="456"/>
      <c r="IEZ757" s="456"/>
      <c r="IFA757" s="456"/>
      <c r="IFB757" s="456"/>
      <c r="IFC757" s="456"/>
      <c r="IFD757" s="456"/>
      <c r="IFE757" s="456"/>
      <c r="IFF757" s="456"/>
      <c r="IFG757" s="456"/>
      <c r="IFH757" s="456"/>
      <c r="IFI757" s="456"/>
      <c r="IFJ757" s="456"/>
      <c r="IFK757" s="456"/>
      <c r="IFL757" s="456"/>
      <c r="IFM757" s="456"/>
      <c r="IFN757" s="456"/>
      <c r="IFO757" s="456"/>
      <c r="IFP757" s="456"/>
      <c r="IFQ757" s="456"/>
      <c r="IFR757" s="456"/>
      <c r="IFS757" s="456"/>
      <c r="IFT757" s="456"/>
      <c r="IFU757" s="456"/>
      <c r="IFV757" s="456"/>
      <c r="IFW757" s="456"/>
      <c r="IFX757" s="456"/>
      <c r="IFY757" s="456"/>
      <c r="IFZ757" s="456"/>
      <c r="IGA757" s="456"/>
      <c r="IGB757" s="456"/>
      <c r="IGC757" s="456"/>
      <c r="IGD757" s="456"/>
      <c r="IGE757" s="456"/>
      <c r="IGF757" s="456"/>
      <c r="IGG757" s="456"/>
      <c r="IGH757" s="456"/>
      <c r="IGI757" s="456"/>
      <c r="IGJ757" s="456"/>
      <c r="IGK757" s="456"/>
      <c r="IGL757" s="456"/>
      <c r="IGM757" s="456"/>
      <c r="IGN757" s="456"/>
      <c r="IGO757" s="456"/>
      <c r="IGP757" s="456"/>
      <c r="IGQ757" s="456"/>
      <c r="IGR757" s="456"/>
      <c r="IGS757" s="456"/>
      <c r="IGT757" s="456"/>
      <c r="IGU757" s="456"/>
      <c r="IGV757" s="456"/>
      <c r="IGW757" s="456"/>
      <c r="IGX757" s="456"/>
      <c r="IGY757" s="456"/>
      <c r="IGZ757" s="456"/>
      <c r="IHA757" s="456"/>
      <c r="IHB757" s="456"/>
      <c r="IHC757" s="456"/>
      <c r="IHD757" s="456"/>
      <c r="IHE757" s="456"/>
      <c r="IHF757" s="456"/>
      <c r="IHG757" s="456"/>
      <c r="IHH757" s="456"/>
      <c r="IHI757" s="456"/>
      <c r="IHJ757" s="456"/>
      <c r="IHK757" s="456"/>
      <c r="IHL757" s="456"/>
      <c r="IHM757" s="456"/>
      <c r="IHN757" s="456"/>
      <c r="IHO757" s="456"/>
      <c r="IHP757" s="456"/>
      <c r="IHQ757" s="456"/>
      <c r="IHR757" s="456"/>
      <c r="IHS757" s="456"/>
      <c r="IHT757" s="456"/>
      <c r="IHU757" s="456"/>
      <c r="IHV757" s="456"/>
      <c r="IHW757" s="456"/>
      <c r="IHX757" s="456"/>
      <c r="IHY757" s="456"/>
      <c r="IHZ757" s="456"/>
      <c r="IIA757" s="456"/>
      <c r="IIB757" s="456"/>
      <c r="IIC757" s="456"/>
      <c r="IID757" s="456"/>
      <c r="IIE757" s="456"/>
      <c r="IIF757" s="456"/>
      <c r="IIG757" s="456"/>
      <c r="IIH757" s="456"/>
      <c r="III757" s="456"/>
      <c r="IIJ757" s="456"/>
      <c r="IIK757" s="456"/>
      <c r="IIL757" s="456"/>
      <c r="IIM757" s="456"/>
      <c r="IIN757" s="456"/>
      <c r="IIO757" s="456"/>
      <c r="IIP757" s="456"/>
      <c r="IIQ757" s="456"/>
      <c r="IIR757" s="456"/>
      <c r="IIS757" s="456"/>
      <c r="IIT757" s="456"/>
      <c r="IIU757" s="456"/>
      <c r="IIV757" s="456"/>
      <c r="IIW757" s="456"/>
      <c r="IIX757" s="456"/>
      <c r="IIY757" s="456"/>
      <c r="IIZ757" s="456"/>
      <c r="IJA757" s="456"/>
      <c r="IJB757" s="456"/>
      <c r="IJC757" s="456"/>
      <c r="IJD757" s="456"/>
      <c r="IJE757" s="456"/>
      <c r="IJF757" s="456"/>
      <c r="IJG757" s="456"/>
      <c r="IJH757" s="456"/>
      <c r="IJI757" s="456"/>
      <c r="IJJ757" s="456"/>
      <c r="IJK757" s="456"/>
      <c r="IJL757" s="456"/>
      <c r="IJM757" s="456"/>
      <c r="IJN757" s="456"/>
      <c r="IJO757" s="456"/>
      <c r="IJP757" s="456"/>
      <c r="IJQ757" s="456"/>
      <c r="IJR757" s="456"/>
      <c r="IJS757" s="456"/>
      <c r="IJT757" s="456"/>
      <c r="IJU757" s="456"/>
      <c r="IJV757" s="456"/>
      <c r="IJW757" s="456"/>
      <c r="IJX757" s="456"/>
      <c r="IJY757" s="456"/>
      <c r="IJZ757" s="456"/>
      <c r="IKA757" s="456"/>
      <c r="IKB757" s="456"/>
      <c r="IKC757" s="456"/>
      <c r="IKD757" s="456"/>
      <c r="IKE757" s="456"/>
      <c r="IKF757" s="456"/>
      <c r="IKG757" s="456"/>
      <c r="IKH757" s="456"/>
      <c r="IKI757" s="456"/>
      <c r="IKJ757" s="456"/>
      <c r="IKK757" s="456"/>
      <c r="IKL757" s="456"/>
      <c r="IKM757" s="456"/>
      <c r="IKN757" s="456"/>
      <c r="IKO757" s="456"/>
      <c r="IKP757" s="456"/>
      <c r="IKQ757" s="456"/>
      <c r="IKR757" s="456"/>
      <c r="IKS757" s="456"/>
      <c r="IKT757" s="456"/>
      <c r="IKU757" s="456"/>
      <c r="IKV757" s="456"/>
      <c r="IKW757" s="456"/>
      <c r="IKX757" s="456"/>
      <c r="IKY757" s="456"/>
      <c r="IKZ757" s="456"/>
      <c r="ILA757" s="456"/>
      <c r="ILB757" s="456"/>
      <c r="ILC757" s="456"/>
      <c r="ILD757" s="456"/>
      <c r="ILE757" s="456"/>
      <c r="ILF757" s="456"/>
      <c r="ILG757" s="456"/>
      <c r="ILH757" s="456"/>
      <c r="ILI757" s="456"/>
      <c r="ILJ757" s="456"/>
      <c r="ILK757" s="456"/>
      <c r="ILL757" s="456"/>
      <c r="ILM757" s="456"/>
      <c r="ILN757" s="456"/>
      <c r="ILO757" s="456"/>
      <c r="ILP757" s="456"/>
      <c r="ILQ757" s="456"/>
      <c r="ILR757" s="456"/>
      <c r="ILS757" s="456"/>
      <c r="ILT757" s="456"/>
      <c r="ILU757" s="456"/>
      <c r="ILV757" s="456"/>
      <c r="ILW757" s="456"/>
      <c r="ILX757" s="456"/>
      <c r="ILY757" s="456"/>
      <c r="ILZ757" s="456"/>
      <c r="IMA757" s="456"/>
      <c r="IMB757" s="456"/>
      <c r="IMC757" s="456"/>
      <c r="IMD757" s="456"/>
      <c r="IME757" s="456"/>
      <c r="IMF757" s="456"/>
      <c r="IMG757" s="456"/>
      <c r="IMH757" s="456"/>
      <c r="IMI757" s="456"/>
      <c r="IMJ757" s="456"/>
      <c r="IMK757" s="456"/>
      <c r="IML757" s="456"/>
      <c r="IMM757" s="456"/>
      <c r="IMN757" s="456"/>
      <c r="IMO757" s="456"/>
      <c r="IMP757" s="456"/>
      <c r="IMQ757" s="456"/>
      <c r="IMR757" s="456"/>
      <c r="IMS757" s="456"/>
      <c r="IMT757" s="456"/>
      <c r="IMU757" s="456"/>
      <c r="IMV757" s="456"/>
      <c r="IMW757" s="456"/>
      <c r="IMX757" s="456"/>
      <c r="IMY757" s="456"/>
      <c r="IMZ757" s="456"/>
      <c r="INA757" s="456"/>
      <c r="INB757" s="456"/>
      <c r="INC757" s="456"/>
      <c r="IND757" s="456"/>
      <c r="INE757" s="456"/>
      <c r="INF757" s="456"/>
      <c r="ING757" s="456"/>
      <c r="INH757" s="456"/>
      <c r="INI757" s="456"/>
      <c r="INJ757" s="456"/>
      <c r="INK757" s="456"/>
      <c r="INL757" s="456"/>
      <c r="INM757" s="456"/>
      <c r="INN757" s="456"/>
      <c r="INO757" s="456"/>
      <c r="INP757" s="456"/>
      <c r="INQ757" s="456"/>
      <c r="INR757" s="456"/>
      <c r="INS757" s="456"/>
      <c r="INT757" s="456"/>
      <c r="INU757" s="456"/>
      <c r="INV757" s="456"/>
      <c r="INW757" s="456"/>
      <c r="INX757" s="456"/>
      <c r="INY757" s="456"/>
      <c r="INZ757" s="456"/>
      <c r="IOA757" s="456"/>
      <c r="IOB757" s="456"/>
      <c r="IOC757" s="456"/>
      <c r="IOD757" s="456"/>
      <c r="IOE757" s="456"/>
      <c r="IOF757" s="456"/>
      <c r="IOG757" s="456"/>
      <c r="IOH757" s="456"/>
      <c r="IOI757" s="456"/>
      <c r="IOJ757" s="456"/>
      <c r="IOK757" s="456"/>
      <c r="IOL757" s="456"/>
      <c r="IOM757" s="456"/>
      <c r="ION757" s="456"/>
      <c r="IOO757" s="456"/>
      <c r="IOP757" s="456"/>
      <c r="IOQ757" s="456"/>
      <c r="IOR757" s="456"/>
      <c r="IOS757" s="456"/>
      <c r="IOT757" s="456"/>
      <c r="IOU757" s="456"/>
      <c r="IOV757" s="456"/>
      <c r="IOW757" s="456"/>
      <c r="IOX757" s="456"/>
      <c r="IOY757" s="456"/>
      <c r="IOZ757" s="456"/>
      <c r="IPA757" s="456"/>
      <c r="IPB757" s="456"/>
      <c r="IPC757" s="456"/>
      <c r="IPD757" s="456"/>
      <c r="IPE757" s="456"/>
      <c r="IPF757" s="456"/>
      <c r="IPG757" s="456"/>
      <c r="IPH757" s="456"/>
      <c r="IPI757" s="456"/>
      <c r="IPJ757" s="456"/>
      <c r="IPK757" s="456"/>
      <c r="IPL757" s="456"/>
      <c r="IPM757" s="456"/>
      <c r="IPN757" s="456"/>
      <c r="IPO757" s="456"/>
      <c r="IPP757" s="456"/>
      <c r="IPQ757" s="456"/>
      <c r="IPR757" s="456"/>
      <c r="IPS757" s="456"/>
      <c r="IPT757" s="456"/>
      <c r="IPU757" s="456"/>
      <c r="IPV757" s="456"/>
      <c r="IPW757" s="456"/>
      <c r="IPX757" s="456"/>
      <c r="IPY757" s="456"/>
      <c r="IPZ757" s="456"/>
      <c r="IQA757" s="456"/>
      <c r="IQB757" s="456"/>
      <c r="IQC757" s="456"/>
      <c r="IQD757" s="456"/>
      <c r="IQE757" s="456"/>
      <c r="IQF757" s="456"/>
      <c r="IQG757" s="456"/>
      <c r="IQH757" s="456"/>
      <c r="IQI757" s="456"/>
      <c r="IQJ757" s="456"/>
      <c r="IQK757" s="456"/>
      <c r="IQL757" s="456"/>
      <c r="IQM757" s="456"/>
      <c r="IQN757" s="456"/>
      <c r="IQO757" s="456"/>
      <c r="IQP757" s="456"/>
      <c r="IQQ757" s="456"/>
      <c r="IQR757" s="456"/>
      <c r="IQS757" s="456"/>
      <c r="IQT757" s="456"/>
      <c r="IQU757" s="456"/>
      <c r="IQV757" s="456"/>
      <c r="IQW757" s="456"/>
      <c r="IQX757" s="456"/>
      <c r="IQY757" s="456"/>
      <c r="IQZ757" s="456"/>
      <c r="IRA757" s="456"/>
      <c r="IRB757" s="456"/>
      <c r="IRC757" s="456"/>
      <c r="IRD757" s="456"/>
      <c r="IRE757" s="456"/>
      <c r="IRF757" s="456"/>
      <c r="IRG757" s="456"/>
      <c r="IRH757" s="456"/>
      <c r="IRI757" s="456"/>
      <c r="IRJ757" s="456"/>
      <c r="IRK757" s="456"/>
      <c r="IRL757" s="456"/>
      <c r="IRM757" s="456"/>
      <c r="IRN757" s="456"/>
      <c r="IRO757" s="456"/>
      <c r="IRP757" s="456"/>
      <c r="IRQ757" s="456"/>
      <c r="IRR757" s="456"/>
      <c r="IRS757" s="456"/>
      <c r="IRT757" s="456"/>
      <c r="IRU757" s="456"/>
      <c r="IRV757" s="456"/>
      <c r="IRW757" s="456"/>
      <c r="IRX757" s="456"/>
      <c r="IRY757" s="456"/>
      <c r="IRZ757" s="456"/>
      <c r="ISA757" s="456"/>
      <c r="ISB757" s="456"/>
      <c r="ISC757" s="456"/>
      <c r="ISD757" s="456"/>
      <c r="ISE757" s="456"/>
      <c r="ISF757" s="456"/>
      <c r="ISG757" s="456"/>
      <c r="ISH757" s="456"/>
      <c r="ISI757" s="456"/>
      <c r="ISJ757" s="456"/>
      <c r="ISK757" s="456"/>
      <c r="ISL757" s="456"/>
      <c r="ISM757" s="456"/>
      <c r="ISN757" s="456"/>
      <c r="ISO757" s="456"/>
      <c r="ISP757" s="456"/>
      <c r="ISQ757" s="456"/>
      <c r="ISR757" s="456"/>
      <c r="ISS757" s="456"/>
      <c r="IST757" s="456"/>
      <c r="ISU757" s="456"/>
      <c r="ISV757" s="456"/>
      <c r="ISW757" s="456"/>
      <c r="ISX757" s="456"/>
      <c r="ISY757" s="456"/>
      <c r="ISZ757" s="456"/>
      <c r="ITA757" s="456"/>
      <c r="ITB757" s="456"/>
      <c r="ITC757" s="456"/>
      <c r="ITD757" s="456"/>
      <c r="ITE757" s="456"/>
      <c r="ITF757" s="456"/>
      <c r="ITG757" s="456"/>
      <c r="ITH757" s="456"/>
      <c r="ITI757" s="456"/>
      <c r="ITJ757" s="456"/>
      <c r="ITK757" s="456"/>
      <c r="ITL757" s="456"/>
      <c r="ITM757" s="456"/>
      <c r="ITN757" s="456"/>
      <c r="ITO757" s="456"/>
      <c r="ITP757" s="456"/>
      <c r="ITQ757" s="456"/>
      <c r="ITR757" s="456"/>
      <c r="ITS757" s="456"/>
      <c r="ITT757" s="456"/>
      <c r="ITU757" s="456"/>
      <c r="ITV757" s="456"/>
      <c r="ITW757" s="456"/>
      <c r="ITX757" s="456"/>
      <c r="ITY757" s="456"/>
      <c r="ITZ757" s="456"/>
      <c r="IUA757" s="456"/>
      <c r="IUB757" s="456"/>
      <c r="IUC757" s="456"/>
      <c r="IUD757" s="456"/>
      <c r="IUE757" s="456"/>
      <c r="IUF757" s="456"/>
      <c r="IUG757" s="456"/>
      <c r="IUH757" s="456"/>
      <c r="IUI757" s="456"/>
      <c r="IUJ757" s="456"/>
      <c r="IUK757" s="456"/>
      <c r="IUL757" s="456"/>
      <c r="IUM757" s="456"/>
      <c r="IUN757" s="456"/>
      <c r="IUO757" s="456"/>
      <c r="IUP757" s="456"/>
      <c r="IUQ757" s="456"/>
      <c r="IUR757" s="456"/>
      <c r="IUS757" s="456"/>
      <c r="IUT757" s="456"/>
      <c r="IUU757" s="456"/>
      <c r="IUV757" s="456"/>
      <c r="IUW757" s="456"/>
      <c r="IUX757" s="456"/>
      <c r="IUY757" s="456"/>
      <c r="IUZ757" s="456"/>
      <c r="IVA757" s="456"/>
      <c r="IVB757" s="456"/>
      <c r="IVC757" s="456"/>
      <c r="IVD757" s="456"/>
      <c r="IVE757" s="456"/>
      <c r="IVF757" s="456"/>
      <c r="IVG757" s="456"/>
      <c r="IVH757" s="456"/>
      <c r="IVI757" s="456"/>
      <c r="IVJ757" s="456"/>
      <c r="IVK757" s="456"/>
      <c r="IVL757" s="456"/>
      <c r="IVM757" s="456"/>
      <c r="IVN757" s="456"/>
      <c r="IVO757" s="456"/>
      <c r="IVP757" s="456"/>
      <c r="IVQ757" s="456"/>
      <c r="IVR757" s="456"/>
      <c r="IVS757" s="456"/>
      <c r="IVT757" s="456"/>
      <c r="IVU757" s="456"/>
      <c r="IVV757" s="456"/>
      <c r="IVW757" s="456"/>
      <c r="IVX757" s="456"/>
      <c r="IVY757" s="456"/>
      <c r="IVZ757" s="456"/>
      <c r="IWA757" s="456"/>
      <c r="IWB757" s="456"/>
      <c r="IWC757" s="456"/>
      <c r="IWD757" s="456"/>
      <c r="IWE757" s="456"/>
      <c r="IWF757" s="456"/>
      <c r="IWG757" s="456"/>
      <c r="IWH757" s="456"/>
      <c r="IWI757" s="456"/>
      <c r="IWJ757" s="456"/>
      <c r="IWK757" s="456"/>
      <c r="IWL757" s="456"/>
      <c r="IWM757" s="456"/>
      <c r="IWN757" s="456"/>
      <c r="IWO757" s="456"/>
      <c r="IWP757" s="456"/>
      <c r="IWQ757" s="456"/>
      <c r="IWR757" s="456"/>
      <c r="IWS757" s="456"/>
      <c r="IWT757" s="456"/>
      <c r="IWU757" s="456"/>
      <c r="IWV757" s="456"/>
      <c r="IWW757" s="456"/>
      <c r="IWX757" s="456"/>
      <c r="IWY757" s="456"/>
      <c r="IWZ757" s="456"/>
      <c r="IXA757" s="456"/>
      <c r="IXB757" s="456"/>
      <c r="IXC757" s="456"/>
      <c r="IXD757" s="456"/>
      <c r="IXE757" s="456"/>
      <c r="IXF757" s="456"/>
      <c r="IXG757" s="456"/>
      <c r="IXH757" s="456"/>
      <c r="IXI757" s="456"/>
      <c r="IXJ757" s="456"/>
      <c r="IXK757" s="456"/>
      <c r="IXL757" s="456"/>
      <c r="IXM757" s="456"/>
      <c r="IXN757" s="456"/>
      <c r="IXO757" s="456"/>
      <c r="IXP757" s="456"/>
      <c r="IXQ757" s="456"/>
      <c r="IXR757" s="456"/>
      <c r="IXS757" s="456"/>
      <c r="IXT757" s="456"/>
      <c r="IXU757" s="456"/>
      <c r="IXV757" s="456"/>
      <c r="IXW757" s="456"/>
      <c r="IXX757" s="456"/>
      <c r="IXY757" s="456"/>
      <c r="IXZ757" s="456"/>
      <c r="IYA757" s="456"/>
      <c r="IYB757" s="456"/>
      <c r="IYC757" s="456"/>
      <c r="IYD757" s="456"/>
      <c r="IYE757" s="456"/>
      <c r="IYF757" s="456"/>
      <c r="IYG757" s="456"/>
      <c r="IYH757" s="456"/>
      <c r="IYI757" s="456"/>
      <c r="IYJ757" s="456"/>
      <c r="IYK757" s="456"/>
      <c r="IYL757" s="456"/>
      <c r="IYM757" s="456"/>
      <c r="IYN757" s="456"/>
      <c r="IYO757" s="456"/>
      <c r="IYP757" s="456"/>
      <c r="IYQ757" s="456"/>
      <c r="IYR757" s="456"/>
      <c r="IYS757" s="456"/>
      <c r="IYT757" s="456"/>
      <c r="IYU757" s="456"/>
      <c r="IYV757" s="456"/>
      <c r="IYW757" s="456"/>
      <c r="IYX757" s="456"/>
      <c r="IYY757" s="456"/>
      <c r="IYZ757" s="456"/>
      <c r="IZA757" s="456"/>
      <c r="IZB757" s="456"/>
      <c r="IZC757" s="456"/>
      <c r="IZD757" s="456"/>
      <c r="IZE757" s="456"/>
      <c r="IZF757" s="456"/>
      <c r="IZG757" s="456"/>
      <c r="IZH757" s="456"/>
      <c r="IZI757" s="456"/>
      <c r="IZJ757" s="456"/>
      <c r="IZK757" s="456"/>
      <c r="IZL757" s="456"/>
      <c r="IZM757" s="456"/>
      <c r="IZN757" s="456"/>
      <c r="IZO757" s="456"/>
      <c r="IZP757" s="456"/>
      <c r="IZQ757" s="456"/>
      <c r="IZR757" s="456"/>
      <c r="IZS757" s="456"/>
      <c r="IZT757" s="456"/>
      <c r="IZU757" s="456"/>
      <c r="IZV757" s="456"/>
      <c r="IZW757" s="456"/>
      <c r="IZX757" s="456"/>
      <c r="IZY757" s="456"/>
      <c r="IZZ757" s="456"/>
      <c r="JAA757" s="456"/>
      <c r="JAB757" s="456"/>
      <c r="JAC757" s="456"/>
      <c r="JAD757" s="456"/>
      <c r="JAE757" s="456"/>
      <c r="JAF757" s="456"/>
      <c r="JAG757" s="456"/>
      <c r="JAH757" s="456"/>
      <c r="JAI757" s="456"/>
      <c r="JAJ757" s="456"/>
      <c r="JAK757" s="456"/>
      <c r="JAL757" s="456"/>
      <c r="JAM757" s="456"/>
      <c r="JAN757" s="456"/>
      <c r="JAO757" s="456"/>
      <c r="JAP757" s="456"/>
      <c r="JAQ757" s="456"/>
      <c r="JAR757" s="456"/>
      <c r="JAS757" s="456"/>
      <c r="JAT757" s="456"/>
      <c r="JAU757" s="456"/>
      <c r="JAV757" s="456"/>
      <c r="JAW757" s="456"/>
      <c r="JAX757" s="456"/>
      <c r="JAY757" s="456"/>
      <c r="JAZ757" s="456"/>
      <c r="JBA757" s="456"/>
      <c r="JBB757" s="456"/>
      <c r="JBC757" s="456"/>
      <c r="JBD757" s="456"/>
      <c r="JBE757" s="456"/>
      <c r="JBF757" s="456"/>
      <c r="JBG757" s="456"/>
      <c r="JBH757" s="456"/>
      <c r="JBI757" s="456"/>
      <c r="JBJ757" s="456"/>
      <c r="JBK757" s="456"/>
      <c r="JBL757" s="456"/>
      <c r="JBM757" s="456"/>
      <c r="JBN757" s="456"/>
      <c r="JBO757" s="456"/>
      <c r="JBP757" s="456"/>
      <c r="JBQ757" s="456"/>
      <c r="JBR757" s="456"/>
      <c r="JBS757" s="456"/>
      <c r="JBT757" s="456"/>
      <c r="JBU757" s="456"/>
      <c r="JBV757" s="456"/>
      <c r="JBW757" s="456"/>
      <c r="JBX757" s="456"/>
      <c r="JBY757" s="456"/>
      <c r="JBZ757" s="456"/>
      <c r="JCA757" s="456"/>
      <c r="JCB757" s="456"/>
      <c r="JCC757" s="456"/>
      <c r="JCD757" s="456"/>
      <c r="JCE757" s="456"/>
      <c r="JCF757" s="456"/>
      <c r="JCG757" s="456"/>
      <c r="JCH757" s="456"/>
      <c r="JCI757" s="456"/>
      <c r="JCJ757" s="456"/>
      <c r="JCK757" s="456"/>
      <c r="JCL757" s="456"/>
      <c r="JCM757" s="456"/>
      <c r="JCN757" s="456"/>
      <c r="JCO757" s="456"/>
      <c r="JCP757" s="456"/>
      <c r="JCQ757" s="456"/>
      <c r="JCR757" s="456"/>
      <c r="JCS757" s="456"/>
      <c r="JCT757" s="456"/>
      <c r="JCU757" s="456"/>
      <c r="JCV757" s="456"/>
      <c r="JCW757" s="456"/>
      <c r="JCX757" s="456"/>
      <c r="JCY757" s="456"/>
      <c r="JCZ757" s="456"/>
      <c r="JDA757" s="456"/>
      <c r="JDB757" s="456"/>
      <c r="JDC757" s="456"/>
      <c r="JDD757" s="456"/>
      <c r="JDE757" s="456"/>
      <c r="JDF757" s="456"/>
      <c r="JDG757" s="456"/>
      <c r="JDH757" s="456"/>
      <c r="JDI757" s="456"/>
      <c r="JDJ757" s="456"/>
      <c r="JDK757" s="456"/>
      <c r="JDL757" s="456"/>
      <c r="JDM757" s="456"/>
      <c r="JDN757" s="456"/>
      <c r="JDO757" s="456"/>
      <c r="JDP757" s="456"/>
      <c r="JDQ757" s="456"/>
      <c r="JDR757" s="456"/>
      <c r="JDS757" s="456"/>
      <c r="JDT757" s="456"/>
      <c r="JDU757" s="456"/>
      <c r="JDV757" s="456"/>
      <c r="JDW757" s="456"/>
      <c r="JDX757" s="456"/>
      <c r="JDY757" s="456"/>
      <c r="JDZ757" s="456"/>
      <c r="JEA757" s="456"/>
      <c r="JEB757" s="456"/>
      <c r="JEC757" s="456"/>
      <c r="JED757" s="456"/>
      <c r="JEE757" s="456"/>
      <c r="JEF757" s="456"/>
      <c r="JEG757" s="456"/>
      <c r="JEH757" s="456"/>
      <c r="JEI757" s="456"/>
      <c r="JEJ757" s="456"/>
      <c r="JEK757" s="456"/>
      <c r="JEL757" s="456"/>
      <c r="JEM757" s="456"/>
      <c r="JEN757" s="456"/>
      <c r="JEO757" s="456"/>
      <c r="JEP757" s="456"/>
      <c r="JEQ757" s="456"/>
      <c r="JER757" s="456"/>
      <c r="JES757" s="456"/>
      <c r="JET757" s="456"/>
      <c r="JEU757" s="456"/>
      <c r="JEV757" s="456"/>
      <c r="JEW757" s="456"/>
      <c r="JEX757" s="456"/>
      <c r="JEY757" s="456"/>
      <c r="JEZ757" s="456"/>
      <c r="JFA757" s="456"/>
      <c r="JFB757" s="456"/>
      <c r="JFC757" s="456"/>
      <c r="JFD757" s="456"/>
      <c r="JFE757" s="456"/>
      <c r="JFF757" s="456"/>
      <c r="JFG757" s="456"/>
      <c r="JFH757" s="456"/>
      <c r="JFI757" s="456"/>
      <c r="JFJ757" s="456"/>
      <c r="JFK757" s="456"/>
      <c r="JFL757" s="456"/>
      <c r="JFM757" s="456"/>
      <c r="JFN757" s="456"/>
      <c r="JFO757" s="456"/>
      <c r="JFP757" s="456"/>
      <c r="JFQ757" s="456"/>
      <c r="JFR757" s="456"/>
      <c r="JFS757" s="456"/>
      <c r="JFT757" s="456"/>
      <c r="JFU757" s="456"/>
      <c r="JFV757" s="456"/>
      <c r="JFW757" s="456"/>
      <c r="JFX757" s="456"/>
      <c r="JFY757" s="456"/>
      <c r="JFZ757" s="456"/>
      <c r="JGA757" s="456"/>
      <c r="JGB757" s="456"/>
      <c r="JGC757" s="456"/>
      <c r="JGD757" s="456"/>
      <c r="JGE757" s="456"/>
      <c r="JGF757" s="456"/>
      <c r="JGG757" s="456"/>
      <c r="JGH757" s="456"/>
      <c r="JGI757" s="456"/>
      <c r="JGJ757" s="456"/>
      <c r="JGK757" s="456"/>
      <c r="JGL757" s="456"/>
      <c r="JGM757" s="456"/>
      <c r="JGN757" s="456"/>
      <c r="JGO757" s="456"/>
      <c r="JGP757" s="456"/>
      <c r="JGQ757" s="456"/>
      <c r="JGR757" s="456"/>
      <c r="JGS757" s="456"/>
      <c r="JGT757" s="456"/>
      <c r="JGU757" s="456"/>
      <c r="JGV757" s="456"/>
      <c r="JGW757" s="456"/>
      <c r="JGX757" s="456"/>
      <c r="JGY757" s="456"/>
      <c r="JGZ757" s="456"/>
      <c r="JHA757" s="456"/>
      <c r="JHB757" s="456"/>
      <c r="JHC757" s="456"/>
      <c r="JHD757" s="456"/>
      <c r="JHE757" s="456"/>
      <c r="JHF757" s="456"/>
      <c r="JHG757" s="456"/>
      <c r="JHH757" s="456"/>
      <c r="JHI757" s="456"/>
      <c r="JHJ757" s="456"/>
      <c r="JHK757" s="456"/>
      <c r="JHL757" s="456"/>
      <c r="JHM757" s="456"/>
      <c r="JHN757" s="456"/>
      <c r="JHO757" s="456"/>
      <c r="JHP757" s="456"/>
      <c r="JHQ757" s="456"/>
      <c r="JHR757" s="456"/>
      <c r="JHS757" s="456"/>
      <c r="JHT757" s="456"/>
      <c r="JHU757" s="456"/>
      <c r="JHV757" s="456"/>
      <c r="JHW757" s="456"/>
      <c r="JHX757" s="456"/>
      <c r="JHY757" s="456"/>
      <c r="JHZ757" s="456"/>
      <c r="JIA757" s="456"/>
      <c r="JIB757" s="456"/>
      <c r="JIC757" s="456"/>
      <c r="JID757" s="456"/>
      <c r="JIE757" s="456"/>
      <c r="JIF757" s="456"/>
      <c r="JIG757" s="456"/>
      <c r="JIH757" s="456"/>
      <c r="JII757" s="456"/>
      <c r="JIJ757" s="456"/>
      <c r="JIK757" s="456"/>
      <c r="JIL757" s="456"/>
      <c r="JIM757" s="456"/>
      <c r="JIN757" s="456"/>
      <c r="JIO757" s="456"/>
      <c r="JIP757" s="456"/>
      <c r="JIQ757" s="456"/>
      <c r="JIR757" s="456"/>
      <c r="JIS757" s="456"/>
      <c r="JIT757" s="456"/>
      <c r="JIU757" s="456"/>
      <c r="JIV757" s="456"/>
      <c r="JIW757" s="456"/>
      <c r="JIX757" s="456"/>
      <c r="JIY757" s="456"/>
      <c r="JIZ757" s="456"/>
      <c r="JJA757" s="456"/>
      <c r="JJB757" s="456"/>
      <c r="JJC757" s="456"/>
      <c r="JJD757" s="456"/>
      <c r="JJE757" s="456"/>
      <c r="JJF757" s="456"/>
      <c r="JJG757" s="456"/>
      <c r="JJH757" s="456"/>
      <c r="JJI757" s="456"/>
      <c r="JJJ757" s="456"/>
      <c r="JJK757" s="456"/>
      <c r="JJL757" s="456"/>
      <c r="JJM757" s="456"/>
      <c r="JJN757" s="456"/>
      <c r="JJO757" s="456"/>
      <c r="JJP757" s="456"/>
      <c r="JJQ757" s="456"/>
      <c r="JJR757" s="456"/>
      <c r="JJS757" s="456"/>
      <c r="JJT757" s="456"/>
      <c r="JJU757" s="456"/>
      <c r="JJV757" s="456"/>
      <c r="JJW757" s="456"/>
      <c r="JJX757" s="456"/>
      <c r="JJY757" s="456"/>
      <c r="JJZ757" s="456"/>
      <c r="JKA757" s="456"/>
      <c r="JKB757" s="456"/>
      <c r="JKC757" s="456"/>
      <c r="JKD757" s="456"/>
      <c r="JKE757" s="456"/>
      <c r="JKF757" s="456"/>
      <c r="JKG757" s="456"/>
      <c r="JKH757" s="456"/>
      <c r="JKI757" s="456"/>
      <c r="JKJ757" s="456"/>
      <c r="JKK757" s="456"/>
      <c r="JKL757" s="456"/>
      <c r="JKM757" s="456"/>
      <c r="JKN757" s="456"/>
      <c r="JKO757" s="456"/>
      <c r="JKP757" s="456"/>
      <c r="JKQ757" s="456"/>
      <c r="JKR757" s="456"/>
      <c r="JKS757" s="456"/>
      <c r="JKT757" s="456"/>
      <c r="JKU757" s="456"/>
      <c r="JKV757" s="456"/>
      <c r="JKW757" s="456"/>
      <c r="JKX757" s="456"/>
      <c r="JKY757" s="456"/>
      <c r="JKZ757" s="456"/>
      <c r="JLA757" s="456"/>
      <c r="JLB757" s="456"/>
      <c r="JLC757" s="456"/>
      <c r="JLD757" s="456"/>
      <c r="JLE757" s="456"/>
      <c r="JLF757" s="456"/>
      <c r="JLG757" s="456"/>
      <c r="JLH757" s="456"/>
      <c r="JLI757" s="456"/>
      <c r="JLJ757" s="456"/>
      <c r="JLK757" s="456"/>
      <c r="JLL757" s="456"/>
      <c r="JLM757" s="456"/>
      <c r="JLN757" s="456"/>
      <c r="JLO757" s="456"/>
      <c r="JLP757" s="456"/>
      <c r="JLQ757" s="456"/>
      <c r="JLR757" s="456"/>
      <c r="JLS757" s="456"/>
      <c r="JLT757" s="456"/>
      <c r="JLU757" s="456"/>
      <c r="JLV757" s="456"/>
      <c r="JLW757" s="456"/>
      <c r="JLX757" s="456"/>
      <c r="JLY757" s="456"/>
      <c r="JLZ757" s="456"/>
      <c r="JMA757" s="456"/>
      <c r="JMB757" s="456"/>
      <c r="JMC757" s="456"/>
      <c r="JMD757" s="456"/>
      <c r="JME757" s="456"/>
      <c r="JMF757" s="456"/>
      <c r="JMG757" s="456"/>
      <c r="JMH757" s="456"/>
      <c r="JMI757" s="456"/>
      <c r="JMJ757" s="456"/>
      <c r="JMK757" s="456"/>
      <c r="JML757" s="456"/>
      <c r="JMM757" s="456"/>
      <c r="JMN757" s="456"/>
      <c r="JMO757" s="456"/>
      <c r="JMP757" s="456"/>
      <c r="JMQ757" s="456"/>
      <c r="JMR757" s="456"/>
      <c r="JMS757" s="456"/>
      <c r="JMT757" s="456"/>
      <c r="JMU757" s="456"/>
      <c r="JMV757" s="456"/>
      <c r="JMW757" s="456"/>
      <c r="JMX757" s="456"/>
      <c r="JMY757" s="456"/>
      <c r="JMZ757" s="456"/>
      <c r="JNA757" s="456"/>
      <c r="JNB757" s="456"/>
      <c r="JNC757" s="456"/>
      <c r="JND757" s="456"/>
      <c r="JNE757" s="456"/>
      <c r="JNF757" s="456"/>
      <c r="JNG757" s="456"/>
      <c r="JNH757" s="456"/>
      <c r="JNI757" s="456"/>
      <c r="JNJ757" s="456"/>
      <c r="JNK757" s="456"/>
      <c r="JNL757" s="456"/>
      <c r="JNM757" s="456"/>
      <c r="JNN757" s="456"/>
      <c r="JNO757" s="456"/>
      <c r="JNP757" s="456"/>
      <c r="JNQ757" s="456"/>
      <c r="JNR757" s="456"/>
      <c r="JNS757" s="456"/>
      <c r="JNT757" s="456"/>
      <c r="JNU757" s="456"/>
      <c r="JNV757" s="456"/>
      <c r="JNW757" s="456"/>
      <c r="JNX757" s="456"/>
      <c r="JNY757" s="456"/>
      <c r="JNZ757" s="456"/>
      <c r="JOA757" s="456"/>
      <c r="JOB757" s="456"/>
      <c r="JOC757" s="456"/>
      <c r="JOD757" s="456"/>
      <c r="JOE757" s="456"/>
      <c r="JOF757" s="456"/>
      <c r="JOG757" s="456"/>
      <c r="JOH757" s="456"/>
      <c r="JOI757" s="456"/>
      <c r="JOJ757" s="456"/>
      <c r="JOK757" s="456"/>
      <c r="JOL757" s="456"/>
      <c r="JOM757" s="456"/>
      <c r="JON757" s="456"/>
      <c r="JOO757" s="456"/>
      <c r="JOP757" s="456"/>
      <c r="JOQ757" s="456"/>
      <c r="JOR757" s="456"/>
      <c r="JOS757" s="456"/>
      <c r="JOT757" s="456"/>
      <c r="JOU757" s="456"/>
      <c r="JOV757" s="456"/>
      <c r="JOW757" s="456"/>
      <c r="JOX757" s="456"/>
      <c r="JOY757" s="456"/>
      <c r="JOZ757" s="456"/>
      <c r="JPA757" s="456"/>
      <c r="JPB757" s="456"/>
      <c r="JPC757" s="456"/>
      <c r="JPD757" s="456"/>
      <c r="JPE757" s="456"/>
      <c r="JPF757" s="456"/>
      <c r="JPG757" s="456"/>
      <c r="JPH757" s="456"/>
      <c r="JPI757" s="456"/>
      <c r="JPJ757" s="456"/>
      <c r="JPK757" s="456"/>
      <c r="JPL757" s="456"/>
      <c r="JPM757" s="456"/>
      <c r="JPN757" s="456"/>
      <c r="JPO757" s="456"/>
      <c r="JPP757" s="456"/>
      <c r="JPQ757" s="456"/>
      <c r="JPR757" s="456"/>
      <c r="JPS757" s="456"/>
      <c r="JPT757" s="456"/>
      <c r="JPU757" s="456"/>
      <c r="JPV757" s="456"/>
      <c r="JPW757" s="456"/>
      <c r="JPX757" s="456"/>
      <c r="JPY757" s="456"/>
      <c r="JPZ757" s="456"/>
      <c r="JQA757" s="456"/>
      <c r="JQB757" s="456"/>
      <c r="JQC757" s="456"/>
      <c r="JQD757" s="456"/>
      <c r="JQE757" s="456"/>
      <c r="JQF757" s="456"/>
      <c r="JQG757" s="456"/>
      <c r="JQH757" s="456"/>
      <c r="JQI757" s="456"/>
      <c r="JQJ757" s="456"/>
      <c r="JQK757" s="456"/>
      <c r="JQL757" s="456"/>
      <c r="JQM757" s="456"/>
      <c r="JQN757" s="456"/>
      <c r="JQO757" s="456"/>
      <c r="JQP757" s="456"/>
      <c r="JQQ757" s="456"/>
      <c r="JQR757" s="456"/>
      <c r="JQS757" s="456"/>
      <c r="JQT757" s="456"/>
      <c r="JQU757" s="456"/>
      <c r="JQV757" s="456"/>
      <c r="JQW757" s="456"/>
      <c r="JQX757" s="456"/>
      <c r="JQY757" s="456"/>
      <c r="JQZ757" s="456"/>
      <c r="JRA757" s="456"/>
      <c r="JRB757" s="456"/>
      <c r="JRC757" s="456"/>
      <c r="JRD757" s="456"/>
      <c r="JRE757" s="456"/>
      <c r="JRF757" s="456"/>
      <c r="JRG757" s="456"/>
      <c r="JRH757" s="456"/>
      <c r="JRI757" s="456"/>
      <c r="JRJ757" s="456"/>
      <c r="JRK757" s="456"/>
      <c r="JRL757" s="456"/>
      <c r="JRM757" s="456"/>
      <c r="JRN757" s="456"/>
      <c r="JRO757" s="456"/>
      <c r="JRP757" s="456"/>
      <c r="JRQ757" s="456"/>
      <c r="JRR757" s="456"/>
      <c r="JRS757" s="456"/>
      <c r="JRT757" s="456"/>
      <c r="JRU757" s="456"/>
      <c r="JRV757" s="456"/>
      <c r="JRW757" s="456"/>
      <c r="JRX757" s="456"/>
      <c r="JRY757" s="456"/>
      <c r="JRZ757" s="456"/>
      <c r="JSA757" s="456"/>
      <c r="JSB757" s="456"/>
      <c r="JSC757" s="456"/>
      <c r="JSD757" s="456"/>
      <c r="JSE757" s="456"/>
      <c r="JSF757" s="456"/>
      <c r="JSG757" s="456"/>
      <c r="JSH757" s="456"/>
      <c r="JSI757" s="456"/>
      <c r="JSJ757" s="456"/>
      <c r="JSK757" s="456"/>
      <c r="JSL757" s="456"/>
      <c r="JSM757" s="456"/>
      <c r="JSN757" s="456"/>
      <c r="JSO757" s="456"/>
      <c r="JSP757" s="456"/>
      <c r="JSQ757" s="456"/>
      <c r="JSR757" s="456"/>
      <c r="JSS757" s="456"/>
      <c r="JST757" s="456"/>
      <c r="JSU757" s="456"/>
      <c r="JSV757" s="456"/>
      <c r="JSW757" s="456"/>
      <c r="JSX757" s="456"/>
      <c r="JSY757" s="456"/>
      <c r="JSZ757" s="456"/>
      <c r="JTA757" s="456"/>
      <c r="JTB757" s="456"/>
      <c r="JTC757" s="456"/>
      <c r="JTD757" s="456"/>
      <c r="JTE757" s="456"/>
      <c r="JTF757" s="456"/>
      <c r="JTG757" s="456"/>
      <c r="JTH757" s="456"/>
      <c r="JTI757" s="456"/>
      <c r="JTJ757" s="456"/>
      <c r="JTK757" s="456"/>
      <c r="JTL757" s="456"/>
      <c r="JTM757" s="456"/>
      <c r="JTN757" s="456"/>
      <c r="JTO757" s="456"/>
      <c r="JTP757" s="456"/>
      <c r="JTQ757" s="456"/>
      <c r="JTR757" s="456"/>
      <c r="JTS757" s="456"/>
      <c r="JTT757" s="456"/>
      <c r="JTU757" s="456"/>
      <c r="JTV757" s="456"/>
      <c r="JTW757" s="456"/>
      <c r="JTX757" s="456"/>
      <c r="JTY757" s="456"/>
      <c r="JTZ757" s="456"/>
      <c r="JUA757" s="456"/>
      <c r="JUB757" s="456"/>
      <c r="JUC757" s="456"/>
      <c r="JUD757" s="456"/>
      <c r="JUE757" s="456"/>
      <c r="JUF757" s="456"/>
      <c r="JUG757" s="456"/>
      <c r="JUH757" s="456"/>
      <c r="JUI757" s="456"/>
      <c r="JUJ757" s="456"/>
      <c r="JUK757" s="456"/>
      <c r="JUL757" s="456"/>
      <c r="JUM757" s="456"/>
      <c r="JUN757" s="456"/>
      <c r="JUO757" s="456"/>
      <c r="JUP757" s="456"/>
      <c r="JUQ757" s="456"/>
      <c r="JUR757" s="456"/>
      <c r="JUS757" s="456"/>
      <c r="JUT757" s="456"/>
      <c r="JUU757" s="456"/>
      <c r="JUV757" s="456"/>
      <c r="JUW757" s="456"/>
      <c r="JUX757" s="456"/>
      <c r="JUY757" s="456"/>
      <c r="JUZ757" s="456"/>
      <c r="JVA757" s="456"/>
      <c r="JVB757" s="456"/>
      <c r="JVC757" s="456"/>
      <c r="JVD757" s="456"/>
      <c r="JVE757" s="456"/>
      <c r="JVF757" s="456"/>
      <c r="JVG757" s="456"/>
      <c r="JVH757" s="456"/>
      <c r="JVI757" s="456"/>
      <c r="JVJ757" s="456"/>
      <c r="JVK757" s="456"/>
      <c r="JVL757" s="456"/>
      <c r="JVM757" s="456"/>
      <c r="JVN757" s="456"/>
      <c r="JVO757" s="456"/>
      <c r="JVP757" s="456"/>
      <c r="JVQ757" s="456"/>
      <c r="JVR757" s="456"/>
      <c r="JVS757" s="456"/>
      <c r="JVT757" s="456"/>
      <c r="JVU757" s="456"/>
      <c r="JVV757" s="456"/>
      <c r="JVW757" s="456"/>
      <c r="JVX757" s="456"/>
      <c r="JVY757" s="456"/>
      <c r="JVZ757" s="456"/>
      <c r="JWA757" s="456"/>
      <c r="JWB757" s="456"/>
      <c r="JWC757" s="456"/>
      <c r="JWD757" s="456"/>
      <c r="JWE757" s="456"/>
      <c r="JWF757" s="456"/>
      <c r="JWG757" s="456"/>
      <c r="JWH757" s="456"/>
      <c r="JWI757" s="456"/>
      <c r="JWJ757" s="456"/>
      <c r="JWK757" s="456"/>
      <c r="JWL757" s="456"/>
      <c r="JWM757" s="456"/>
      <c r="JWN757" s="456"/>
      <c r="JWO757" s="456"/>
      <c r="JWP757" s="456"/>
      <c r="JWQ757" s="456"/>
      <c r="JWR757" s="456"/>
      <c r="JWS757" s="456"/>
      <c r="JWT757" s="456"/>
      <c r="JWU757" s="456"/>
      <c r="JWV757" s="456"/>
      <c r="JWW757" s="456"/>
      <c r="JWX757" s="456"/>
      <c r="JWY757" s="456"/>
      <c r="JWZ757" s="456"/>
      <c r="JXA757" s="456"/>
      <c r="JXB757" s="456"/>
      <c r="JXC757" s="456"/>
      <c r="JXD757" s="456"/>
      <c r="JXE757" s="456"/>
      <c r="JXF757" s="456"/>
      <c r="JXG757" s="456"/>
      <c r="JXH757" s="456"/>
      <c r="JXI757" s="456"/>
      <c r="JXJ757" s="456"/>
      <c r="JXK757" s="456"/>
      <c r="JXL757" s="456"/>
      <c r="JXM757" s="456"/>
      <c r="JXN757" s="456"/>
      <c r="JXO757" s="456"/>
      <c r="JXP757" s="456"/>
      <c r="JXQ757" s="456"/>
      <c r="JXR757" s="456"/>
      <c r="JXS757" s="456"/>
      <c r="JXT757" s="456"/>
      <c r="JXU757" s="456"/>
      <c r="JXV757" s="456"/>
      <c r="JXW757" s="456"/>
      <c r="JXX757" s="456"/>
      <c r="JXY757" s="456"/>
      <c r="JXZ757" s="456"/>
      <c r="JYA757" s="456"/>
      <c r="JYB757" s="456"/>
      <c r="JYC757" s="456"/>
      <c r="JYD757" s="456"/>
      <c r="JYE757" s="456"/>
      <c r="JYF757" s="456"/>
      <c r="JYG757" s="456"/>
      <c r="JYH757" s="456"/>
      <c r="JYI757" s="456"/>
      <c r="JYJ757" s="456"/>
      <c r="JYK757" s="456"/>
      <c r="JYL757" s="456"/>
      <c r="JYM757" s="456"/>
      <c r="JYN757" s="456"/>
      <c r="JYO757" s="456"/>
      <c r="JYP757" s="456"/>
      <c r="JYQ757" s="456"/>
      <c r="JYR757" s="456"/>
      <c r="JYS757" s="456"/>
      <c r="JYT757" s="456"/>
      <c r="JYU757" s="456"/>
      <c r="JYV757" s="456"/>
      <c r="JYW757" s="456"/>
      <c r="JYX757" s="456"/>
      <c r="JYY757" s="456"/>
      <c r="JYZ757" s="456"/>
      <c r="JZA757" s="456"/>
      <c r="JZB757" s="456"/>
      <c r="JZC757" s="456"/>
      <c r="JZD757" s="456"/>
      <c r="JZE757" s="456"/>
      <c r="JZF757" s="456"/>
      <c r="JZG757" s="456"/>
      <c r="JZH757" s="456"/>
      <c r="JZI757" s="456"/>
      <c r="JZJ757" s="456"/>
      <c r="JZK757" s="456"/>
      <c r="JZL757" s="456"/>
      <c r="JZM757" s="456"/>
      <c r="JZN757" s="456"/>
      <c r="JZO757" s="456"/>
      <c r="JZP757" s="456"/>
      <c r="JZQ757" s="456"/>
      <c r="JZR757" s="456"/>
      <c r="JZS757" s="456"/>
      <c r="JZT757" s="456"/>
      <c r="JZU757" s="456"/>
      <c r="JZV757" s="456"/>
      <c r="JZW757" s="456"/>
      <c r="JZX757" s="456"/>
      <c r="JZY757" s="456"/>
      <c r="JZZ757" s="456"/>
      <c r="KAA757" s="456"/>
      <c r="KAB757" s="456"/>
      <c r="KAC757" s="456"/>
      <c r="KAD757" s="456"/>
      <c r="KAE757" s="456"/>
      <c r="KAF757" s="456"/>
      <c r="KAG757" s="456"/>
      <c r="KAH757" s="456"/>
      <c r="KAI757" s="456"/>
      <c r="KAJ757" s="456"/>
      <c r="KAK757" s="456"/>
      <c r="KAL757" s="456"/>
      <c r="KAM757" s="456"/>
      <c r="KAN757" s="456"/>
      <c r="KAO757" s="456"/>
      <c r="KAP757" s="456"/>
      <c r="KAQ757" s="456"/>
      <c r="KAR757" s="456"/>
      <c r="KAS757" s="456"/>
      <c r="KAT757" s="456"/>
      <c r="KAU757" s="456"/>
      <c r="KAV757" s="456"/>
      <c r="KAW757" s="456"/>
      <c r="KAX757" s="456"/>
      <c r="KAY757" s="456"/>
      <c r="KAZ757" s="456"/>
      <c r="KBA757" s="456"/>
      <c r="KBB757" s="456"/>
      <c r="KBC757" s="456"/>
      <c r="KBD757" s="456"/>
      <c r="KBE757" s="456"/>
      <c r="KBF757" s="456"/>
      <c r="KBG757" s="456"/>
      <c r="KBH757" s="456"/>
      <c r="KBI757" s="456"/>
      <c r="KBJ757" s="456"/>
      <c r="KBK757" s="456"/>
      <c r="KBL757" s="456"/>
      <c r="KBM757" s="456"/>
      <c r="KBN757" s="456"/>
      <c r="KBO757" s="456"/>
      <c r="KBP757" s="456"/>
      <c r="KBQ757" s="456"/>
      <c r="KBR757" s="456"/>
      <c r="KBS757" s="456"/>
      <c r="KBT757" s="456"/>
      <c r="KBU757" s="456"/>
      <c r="KBV757" s="456"/>
      <c r="KBW757" s="456"/>
      <c r="KBX757" s="456"/>
      <c r="KBY757" s="456"/>
      <c r="KBZ757" s="456"/>
      <c r="KCA757" s="456"/>
      <c r="KCB757" s="456"/>
      <c r="KCC757" s="456"/>
      <c r="KCD757" s="456"/>
      <c r="KCE757" s="456"/>
      <c r="KCF757" s="456"/>
      <c r="KCG757" s="456"/>
      <c r="KCH757" s="456"/>
      <c r="KCI757" s="456"/>
      <c r="KCJ757" s="456"/>
      <c r="KCK757" s="456"/>
      <c r="KCL757" s="456"/>
      <c r="KCM757" s="456"/>
      <c r="KCN757" s="456"/>
      <c r="KCO757" s="456"/>
      <c r="KCP757" s="456"/>
      <c r="KCQ757" s="456"/>
      <c r="KCR757" s="456"/>
      <c r="KCS757" s="456"/>
      <c r="KCT757" s="456"/>
      <c r="KCU757" s="456"/>
      <c r="KCV757" s="456"/>
      <c r="KCW757" s="456"/>
      <c r="KCX757" s="456"/>
      <c r="KCY757" s="456"/>
      <c r="KCZ757" s="456"/>
      <c r="KDA757" s="456"/>
      <c r="KDB757" s="456"/>
      <c r="KDC757" s="456"/>
      <c r="KDD757" s="456"/>
      <c r="KDE757" s="456"/>
      <c r="KDF757" s="456"/>
      <c r="KDG757" s="456"/>
      <c r="KDH757" s="456"/>
      <c r="KDI757" s="456"/>
      <c r="KDJ757" s="456"/>
      <c r="KDK757" s="456"/>
      <c r="KDL757" s="456"/>
      <c r="KDM757" s="456"/>
      <c r="KDN757" s="456"/>
      <c r="KDO757" s="456"/>
      <c r="KDP757" s="456"/>
      <c r="KDQ757" s="456"/>
      <c r="KDR757" s="456"/>
      <c r="KDS757" s="456"/>
      <c r="KDT757" s="456"/>
      <c r="KDU757" s="456"/>
      <c r="KDV757" s="456"/>
      <c r="KDW757" s="456"/>
      <c r="KDX757" s="456"/>
      <c r="KDY757" s="456"/>
      <c r="KDZ757" s="456"/>
      <c r="KEA757" s="456"/>
      <c r="KEB757" s="456"/>
      <c r="KEC757" s="456"/>
      <c r="KED757" s="456"/>
      <c r="KEE757" s="456"/>
      <c r="KEF757" s="456"/>
      <c r="KEG757" s="456"/>
      <c r="KEH757" s="456"/>
      <c r="KEI757" s="456"/>
      <c r="KEJ757" s="456"/>
      <c r="KEK757" s="456"/>
      <c r="KEL757" s="456"/>
      <c r="KEM757" s="456"/>
      <c r="KEN757" s="456"/>
      <c r="KEO757" s="456"/>
      <c r="KEP757" s="456"/>
      <c r="KEQ757" s="456"/>
      <c r="KER757" s="456"/>
      <c r="KES757" s="456"/>
      <c r="KET757" s="456"/>
      <c r="KEU757" s="456"/>
      <c r="KEV757" s="456"/>
      <c r="KEW757" s="456"/>
      <c r="KEX757" s="456"/>
      <c r="KEY757" s="456"/>
      <c r="KEZ757" s="456"/>
      <c r="KFA757" s="456"/>
      <c r="KFB757" s="456"/>
      <c r="KFC757" s="456"/>
      <c r="KFD757" s="456"/>
      <c r="KFE757" s="456"/>
      <c r="KFF757" s="456"/>
      <c r="KFG757" s="456"/>
      <c r="KFH757" s="456"/>
      <c r="KFI757" s="456"/>
      <c r="KFJ757" s="456"/>
      <c r="KFK757" s="456"/>
      <c r="KFL757" s="456"/>
      <c r="KFM757" s="456"/>
      <c r="KFN757" s="456"/>
      <c r="KFO757" s="456"/>
      <c r="KFP757" s="456"/>
      <c r="KFQ757" s="456"/>
      <c r="KFR757" s="456"/>
      <c r="KFS757" s="456"/>
      <c r="KFT757" s="456"/>
      <c r="KFU757" s="456"/>
      <c r="KFV757" s="456"/>
      <c r="KFW757" s="456"/>
      <c r="KFX757" s="456"/>
      <c r="KFY757" s="456"/>
      <c r="KFZ757" s="456"/>
      <c r="KGA757" s="456"/>
      <c r="KGB757" s="456"/>
      <c r="KGC757" s="456"/>
      <c r="KGD757" s="456"/>
      <c r="KGE757" s="456"/>
      <c r="KGF757" s="456"/>
      <c r="KGG757" s="456"/>
      <c r="KGH757" s="456"/>
      <c r="KGI757" s="456"/>
      <c r="KGJ757" s="456"/>
      <c r="KGK757" s="456"/>
      <c r="KGL757" s="456"/>
      <c r="KGM757" s="456"/>
      <c r="KGN757" s="456"/>
      <c r="KGO757" s="456"/>
      <c r="KGP757" s="456"/>
      <c r="KGQ757" s="456"/>
      <c r="KGR757" s="456"/>
      <c r="KGS757" s="456"/>
      <c r="KGT757" s="456"/>
      <c r="KGU757" s="456"/>
      <c r="KGV757" s="456"/>
      <c r="KGW757" s="456"/>
      <c r="KGX757" s="456"/>
      <c r="KGY757" s="456"/>
      <c r="KGZ757" s="456"/>
      <c r="KHA757" s="456"/>
      <c r="KHB757" s="456"/>
      <c r="KHC757" s="456"/>
      <c r="KHD757" s="456"/>
      <c r="KHE757" s="456"/>
      <c r="KHF757" s="456"/>
      <c r="KHG757" s="456"/>
      <c r="KHH757" s="456"/>
      <c r="KHI757" s="456"/>
      <c r="KHJ757" s="456"/>
      <c r="KHK757" s="456"/>
      <c r="KHL757" s="456"/>
      <c r="KHM757" s="456"/>
      <c r="KHN757" s="456"/>
      <c r="KHO757" s="456"/>
      <c r="KHP757" s="456"/>
      <c r="KHQ757" s="456"/>
      <c r="KHR757" s="456"/>
      <c r="KHS757" s="456"/>
      <c r="KHT757" s="456"/>
      <c r="KHU757" s="456"/>
      <c r="KHV757" s="456"/>
      <c r="KHW757" s="456"/>
      <c r="KHX757" s="456"/>
      <c r="KHY757" s="456"/>
      <c r="KHZ757" s="456"/>
      <c r="KIA757" s="456"/>
      <c r="KIB757" s="456"/>
      <c r="KIC757" s="456"/>
      <c r="KID757" s="456"/>
      <c r="KIE757" s="456"/>
      <c r="KIF757" s="456"/>
      <c r="KIG757" s="456"/>
      <c r="KIH757" s="456"/>
      <c r="KII757" s="456"/>
      <c r="KIJ757" s="456"/>
      <c r="KIK757" s="456"/>
      <c r="KIL757" s="456"/>
      <c r="KIM757" s="456"/>
      <c r="KIN757" s="456"/>
      <c r="KIO757" s="456"/>
      <c r="KIP757" s="456"/>
      <c r="KIQ757" s="456"/>
      <c r="KIR757" s="456"/>
      <c r="KIS757" s="456"/>
      <c r="KIT757" s="456"/>
      <c r="KIU757" s="456"/>
      <c r="KIV757" s="456"/>
      <c r="KIW757" s="456"/>
      <c r="KIX757" s="456"/>
      <c r="KIY757" s="456"/>
      <c r="KIZ757" s="456"/>
      <c r="KJA757" s="456"/>
      <c r="KJB757" s="456"/>
      <c r="KJC757" s="456"/>
      <c r="KJD757" s="456"/>
      <c r="KJE757" s="456"/>
      <c r="KJF757" s="456"/>
      <c r="KJG757" s="456"/>
      <c r="KJH757" s="456"/>
      <c r="KJI757" s="456"/>
      <c r="KJJ757" s="456"/>
      <c r="KJK757" s="456"/>
      <c r="KJL757" s="456"/>
      <c r="KJM757" s="456"/>
      <c r="KJN757" s="456"/>
      <c r="KJO757" s="456"/>
      <c r="KJP757" s="456"/>
      <c r="KJQ757" s="456"/>
      <c r="KJR757" s="456"/>
      <c r="KJS757" s="456"/>
      <c r="KJT757" s="456"/>
      <c r="KJU757" s="456"/>
      <c r="KJV757" s="456"/>
      <c r="KJW757" s="456"/>
      <c r="KJX757" s="456"/>
      <c r="KJY757" s="456"/>
      <c r="KJZ757" s="456"/>
      <c r="KKA757" s="456"/>
      <c r="KKB757" s="456"/>
      <c r="KKC757" s="456"/>
      <c r="KKD757" s="456"/>
      <c r="KKE757" s="456"/>
      <c r="KKF757" s="456"/>
      <c r="KKG757" s="456"/>
      <c r="KKH757" s="456"/>
      <c r="KKI757" s="456"/>
      <c r="KKJ757" s="456"/>
      <c r="KKK757" s="456"/>
      <c r="KKL757" s="456"/>
      <c r="KKM757" s="456"/>
      <c r="KKN757" s="456"/>
      <c r="KKO757" s="456"/>
      <c r="KKP757" s="456"/>
      <c r="KKQ757" s="456"/>
      <c r="KKR757" s="456"/>
      <c r="KKS757" s="456"/>
      <c r="KKT757" s="456"/>
      <c r="KKU757" s="456"/>
      <c r="KKV757" s="456"/>
      <c r="KKW757" s="456"/>
      <c r="KKX757" s="456"/>
      <c r="KKY757" s="456"/>
      <c r="KKZ757" s="456"/>
      <c r="KLA757" s="456"/>
      <c r="KLB757" s="456"/>
      <c r="KLC757" s="456"/>
      <c r="KLD757" s="456"/>
      <c r="KLE757" s="456"/>
      <c r="KLF757" s="456"/>
      <c r="KLG757" s="456"/>
      <c r="KLH757" s="456"/>
      <c r="KLI757" s="456"/>
      <c r="KLJ757" s="456"/>
      <c r="KLK757" s="456"/>
      <c r="KLL757" s="456"/>
      <c r="KLM757" s="456"/>
      <c r="KLN757" s="456"/>
      <c r="KLO757" s="456"/>
      <c r="KLP757" s="456"/>
      <c r="KLQ757" s="456"/>
      <c r="KLR757" s="456"/>
      <c r="KLS757" s="456"/>
      <c r="KLT757" s="456"/>
      <c r="KLU757" s="456"/>
      <c r="KLV757" s="456"/>
      <c r="KLW757" s="456"/>
      <c r="KLX757" s="456"/>
      <c r="KLY757" s="456"/>
      <c r="KLZ757" s="456"/>
      <c r="KMA757" s="456"/>
      <c r="KMB757" s="456"/>
      <c r="KMC757" s="456"/>
      <c r="KMD757" s="456"/>
      <c r="KME757" s="456"/>
      <c r="KMF757" s="456"/>
      <c r="KMG757" s="456"/>
      <c r="KMH757" s="456"/>
      <c r="KMI757" s="456"/>
      <c r="KMJ757" s="456"/>
      <c r="KMK757" s="456"/>
      <c r="KML757" s="456"/>
      <c r="KMM757" s="456"/>
      <c r="KMN757" s="456"/>
      <c r="KMO757" s="456"/>
      <c r="KMP757" s="456"/>
      <c r="KMQ757" s="456"/>
      <c r="KMR757" s="456"/>
      <c r="KMS757" s="456"/>
      <c r="KMT757" s="456"/>
      <c r="KMU757" s="456"/>
      <c r="KMV757" s="456"/>
      <c r="KMW757" s="456"/>
      <c r="KMX757" s="456"/>
      <c r="KMY757" s="456"/>
      <c r="KMZ757" s="456"/>
      <c r="KNA757" s="456"/>
      <c r="KNB757" s="456"/>
      <c r="KNC757" s="456"/>
      <c r="KND757" s="456"/>
      <c r="KNE757" s="456"/>
      <c r="KNF757" s="456"/>
      <c r="KNG757" s="456"/>
      <c r="KNH757" s="456"/>
      <c r="KNI757" s="456"/>
      <c r="KNJ757" s="456"/>
      <c r="KNK757" s="456"/>
      <c r="KNL757" s="456"/>
      <c r="KNM757" s="456"/>
      <c r="KNN757" s="456"/>
      <c r="KNO757" s="456"/>
      <c r="KNP757" s="456"/>
      <c r="KNQ757" s="456"/>
      <c r="KNR757" s="456"/>
      <c r="KNS757" s="456"/>
      <c r="KNT757" s="456"/>
      <c r="KNU757" s="456"/>
      <c r="KNV757" s="456"/>
      <c r="KNW757" s="456"/>
      <c r="KNX757" s="456"/>
      <c r="KNY757" s="456"/>
      <c r="KNZ757" s="456"/>
      <c r="KOA757" s="456"/>
      <c r="KOB757" s="456"/>
      <c r="KOC757" s="456"/>
      <c r="KOD757" s="456"/>
      <c r="KOE757" s="456"/>
      <c r="KOF757" s="456"/>
      <c r="KOG757" s="456"/>
      <c r="KOH757" s="456"/>
      <c r="KOI757" s="456"/>
      <c r="KOJ757" s="456"/>
      <c r="KOK757" s="456"/>
      <c r="KOL757" s="456"/>
      <c r="KOM757" s="456"/>
      <c r="KON757" s="456"/>
      <c r="KOO757" s="456"/>
      <c r="KOP757" s="456"/>
      <c r="KOQ757" s="456"/>
      <c r="KOR757" s="456"/>
      <c r="KOS757" s="456"/>
      <c r="KOT757" s="456"/>
      <c r="KOU757" s="456"/>
      <c r="KOV757" s="456"/>
      <c r="KOW757" s="456"/>
      <c r="KOX757" s="456"/>
      <c r="KOY757" s="456"/>
      <c r="KOZ757" s="456"/>
      <c r="KPA757" s="456"/>
      <c r="KPB757" s="456"/>
      <c r="KPC757" s="456"/>
      <c r="KPD757" s="456"/>
      <c r="KPE757" s="456"/>
      <c r="KPF757" s="456"/>
      <c r="KPG757" s="456"/>
      <c r="KPH757" s="456"/>
      <c r="KPI757" s="456"/>
      <c r="KPJ757" s="456"/>
      <c r="KPK757" s="456"/>
      <c r="KPL757" s="456"/>
      <c r="KPM757" s="456"/>
      <c r="KPN757" s="456"/>
      <c r="KPO757" s="456"/>
      <c r="KPP757" s="456"/>
      <c r="KPQ757" s="456"/>
      <c r="KPR757" s="456"/>
      <c r="KPS757" s="456"/>
      <c r="KPT757" s="456"/>
      <c r="KPU757" s="456"/>
      <c r="KPV757" s="456"/>
      <c r="KPW757" s="456"/>
      <c r="KPX757" s="456"/>
      <c r="KPY757" s="456"/>
      <c r="KPZ757" s="456"/>
      <c r="KQA757" s="456"/>
      <c r="KQB757" s="456"/>
      <c r="KQC757" s="456"/>
      <c r="KQD757" s="456"/>
      <c r="KQE757" s="456"/>
      <c r="KQF757" s="456"/>
      <c r="KQG757" s="456"/>
      <c r="KQH757" s="456"/>
      <c r="KQI757" s="456"/>
      <c r="KQJ757" s="456"/>
      <c r="KQK757" s="456"/>
      <c r="KQL757" s="456"/>
      <c r="KQM757" s="456"/>
      <c r="KQN757" s="456"/>
      <c r="KQO757" s="456"/>
      <c r="KQP757" s="456"/>
      <c r="KQQ757" s="456"/>
      <c r="KQR757" s="456"/>
      <c r="KQS757" s="456"/>
      <c r="KQT757" s="456"/>
      <c r="KQU757" s="456"/>
      <c r="KQV757" s="456"/>
      <c r="KQW757" s="456"/>
      <c r="KQX757" s="456"/>
      <c r="KQY757" s="456"/>
      <c r="KQZ757" s="456"/>
      <c r="KRA757" s="456"/>
      <c r="KRB757" s="456"/>
      <c r="KRC757" s="456"/>
      <c r="KRD757" s="456"/>
      <c r="KRE757" s="456"/>
      <c r="KRF757" s="456"/>
      <c r="KRG757" s="456"/>
      <c r="KRH757" s="456"/>
      <c r="KRI757" s="456"/>
      <c r="KRJ757" s="456"/>
      <c r="KRK757" s="456"/>
      <c r="KRL757" s="456"/>
      <c r="KRM757" s="456"/>
      <c r="KRN757" s="456"/>
      <c r="KRO757" s="456"/>
      <c r="KRP757" s="456"/>
      <c r="KRQ757" s="456"/>
      <c r="KRR757" s="456"/>
      <c r="KRS757" s="456"/>
      <c r="KRT757" s="456"/>
      <c r="KRU757" s="456"/>
      <c r="KRV757" s="456"/>
      <c r="KRW757" s="456"/>
      <c r="KRX757" s="456"/>
      <c r="KRY757" s="456"/>
      <c r="KRZ757" s="456"/>
      <c r="KSA757" s="456"/>
      <c r="KSB757" s="456"/>
      <c r="KSC757" s="456"/>
      <c r="KSD757" s="456"/>
      <c r="KSE757" s="456"/>
      <c r="KSF757" s="456"/>
      <c r="KSG757" s="456"/>
      <c r="KSH757" s="456"/>
      <c r="KSI757" s="456"/>
      <c r="KSJ757" s="456"/>
      <c r="KSK757" s="456"/>
      <c r="KSL757" s="456"/>
      <c r="KSM757" s="456"/>
      <c r="KSN757" s="456"/>
      <c r="KSO757" s="456"/>
      <c r="KSP757" s="456"/>
      <c r="KSQ757" s="456"/>
      <c r="KSR757" s="456"/>
      <c r="KSS757" s="456"/>
      <c r="KST757" s="456"/>
      <c r="KSU757" s="456"/>
      <c r="KSV757" s="456"/>
      <c r="KSW757" s="456"/>
      <c r="KSX757" s="456"/>
      <c r="KSY757" s="456"/>
      <c r="KSZ757" s="456"/>
      <c r="KTA757" s="456"/>
      <c r="KTB757" s="456"/>
      <c r="KTC757" s="456"/>
      <c r="KTD757" s="456"/>
      <c r="KTE757" s="456"/>
      <c r="KTF757" s="456"/>
      <c r="KTG757" s="456"/>
      <c r="KTH757" s="456"/>
      <c r="KTI757" s="456"/>
      <c r="KTJ757" s="456"/>
      <c r="KTK757" s="456"/>
      <c r="KTL757" s="456"/>
      <c r="KTM757" s="456"/>
      <c r="KTN757" s="456"/>
      <c r="KTO757" s="456"/>
      <c r="KTP757" s="456"/>
      <c r="KTQ757" s="456"/>
      <c r="KTR757" s="456"/>
      <c r="KTS757" s="456"/>
      <c r="KTT757" s="456"/>
      <c r="KTU757" s="456"/>
      <c r="KTV757" s="456"/>
      <c r="KTW757" s="456"/>
      <c r="KTX757" s="456"/>
      <c r="KTY757" s="456"/>
      <c r="KTZ757" s="456"/>
      <c r="KUA757" s="456"/>
      <c r="KUB757" s="456"/>
      <c r="KUC757" s="456"/>
      <c r="KUD757" s="456"/>
      <c r="KUE757" s="456"/>
      <c r="KUF757" s="456"/>
      <c r="KUG757" s="456"/>
      <c r="KUH757" s="456"/>
      <c r="KUI757" s="456"/>
      <c r="KUJ757" s="456"/>
      <c r="KUK757" s="456"/>
      <c r="KUL757" s="456"/>
      <c r="KUM757" s="456"/>
      <c r="KUN757" s="456"/>
      <c r="KUO757" s="456"/>
      <c r="KUP757" s="456"/>
      <c r="KUQ757" s="456"/>
      <c r="KUR757" s="456"/>
      <c r="KUS757" s="456"/>
      <c r="KUT757" s="456"/>
      <c r="KUU757" s="456"/>
      <c r="KUV757" s="456"/>
      <c r="KUW757" s="456"/>
      <c r="KUX757" s="456"/>
      <c r="KUY757" s="456"/>
      <c r="KUZ757" s="456"/>
      <c r="KVA757" s="456"/>
      <c r="KVB757" s="456"/>
      <c r="KVC757" s="456"/>
      <c r="KVD757" s="456"/>
      <c r="KVE757" s="456"/>
      <c r="KVF757" s="456"/>
      <c r="KVG757" s="456"/>
      <c r="KVH757" s="456"/>
      <c r="KVI757" s="456"/>
      <c r="KVJ757" s="456"/>
      <c r="KVK757" s="456"/>
      <c r="KVL757" s="456"/>
      <c r="KVM757" s="456"/>
      <c r="KVN757" s="456"/>
      <c r="KVO757" s="456"/>
      <c r="KVP757" s="456"/>
      <c r="KVQ757" s="456"/>
      <c r="KVR757" s="456"/>
      <c r="KVS757" s="456"/>
      <c r="KVT757" s="456"/>
      <c r="KVU757" s="456"/>
      <c r="KVV757" s="456"/>
      <c r="KVW757" s="456"/>
      <c r="KVX757" s="456"/>
      <c r="KVY757" s="456"/>
      <c r="KVZ757" s="456"/>
      <c r="KWA757" s="456"/>
      <c r="KWB757" s="456"/>
      <c r="KWC757" s="456"/>
      <c r="KWD757" s="456"/>
      <c r="KWE757" s="456"/>
      <c r="KWF757" s="456"/>
      <c r="KWG757" s="456"/>
      <c r="KWH757" s="456"/>
      <c r="KWI757" s="456"/>
      <c r="KWJ757" s="456"/>
      <c r="KWK757" s="456"/>
      <c r="KWL757" s="456"/>
      <c r="KWM757" s="456"/>
      <c r="KWN757" s="456"/>
      <c r="KWO757" s="456"/>
      <c r="KWP757" s="456"/>
      <c r="KWQ757" s="456"/>
      <c r="KWR757" s="456"/>
      <c r="KWS757" s="456"/>
      <c r="KWT757" s="456"/>
      <c r="KWU757" s="456"/>
      <c r="KWV757" s="456"/>
      <c r="KWW757" s="456"/>
      <c r="KWX757" s="456"/>
      <c r="KWY757" s="456"/>
      <c r="KWZ757" s="456"/>
      <c r="KXA757" s="456"/>
      <c r="KXB757" s="456"/>
      <c r="KXC757" s="456"/>
      <c r="KXD757" s="456"/>
      <c r="KXE757" s="456"/>
      <c r="KXF757" s="456"/>
      <c r="KXG757" s="456"/>
      <c r="KXH757" s="456"/>
      <c r="KXI757" s="456"/>
      <c r="KXJ757" s="456"/>
      <c r="KXK757" s="456"/>
      <c r="KXL757" s="456"/>
      <c r="KXM757" s="456"/>
      <c r="KXN757" s="456"/>
      <c r="KXO757" s="456"/>
      <c r="KXP757" s="456"/>
      <c r="KXQ757" s="456"/>
      <c r="KXR757" s="456"/>
      <c r="KXS757" s="456"/>
      <c r="KXT757" s="456"/>
      <c r="KXU757" s="456"/>
      <c r="KXV757" s="456"/>
      <c r="KXW757" s="456"/>
      <c r="KXX757" s="456"/>
      <c r="KXY757" s="456"/>
      <c r="KXZ757" s="456"/>
      <c r="KYA757" s="456"/>
      <c r="KYB757" s="456"/>
      <c r="KYC757" s="456"/>
      <c r="KYD757" s="456"/>
      <c r="KYE757" s="456"/>
      <c r="KYF757" s="456"/>
      <c r="KYG757" s="456"/>
      <c r="KYH757" s="456"/>
      <c r="KYI757" s="456"/>
      <c r="KYJ757" s="456"/>
      <c r="KYK757" s="456"/>
      <c r="KYL757" s="456"/>
      <c r="KYM757" s="456"/>
      <c r="KYN757" s="456"/>
      <c r="KYO757" s="456"/>
      <c r="KYP757" s="456"/>
      <c r="KYQ757" s="456"/>
      <c r="KYR757" s="456"/>
      <c r="KYS757" s="456"/>
      <c r="KYT757" s="456"/>
      <c r="KYU757" s="456"/>
      <c r="KYV757" s="456"/>
      <c r="KYW757" s="456"/>
      <c r="KYX757" s="456"/>
      <c r="KYY757" s="456"/>
      <c r="KYZ757" s="456"/>
      <c r="KZA757" s="456"/>
      <c r="KZB757" s="456"/>
      <c r="KZC757" s="456"/>
      <c r="KZD757" s="456"/>
      <c r="KZE757" s="456"/>
      <c r="KZF757" s="456"/>
      <c r="KZG757" s="456"/>
      <c r="KZH757" s="456"/>
      <c r="KZI757" s="456"/>
      <c r="KZJ757" s="456"/>
      <c r="KZK757" s="456"/>
      <c r="KZL757" s="456"/>
      <c r="KZM757" s="456"/>
      <c r="KZN757" s="456"/>
      <c r="KZO757" s="456"/>
      <c r="KZP757" s="456"/>
      <c r="KZQ757" s="456"/>
      <c r="KZR757" s="456"/>
      <c r="KZS757" s="456"/>
      <c r="KZT757" s="456"/>
      <c r="KZU757" s="456"/>
      <c r="KZV757" s="456"/>
      <c r="KZW757" s="456"/>
      <c r="KZX757" s="456"/>
      <c r="KZY757" s="456"/>
      <c r="KZZ757" s="456"/>
      <c r="LAA757" s="456"/>
      <c r="LAB757" s="456"/>
      <c r="LAC757" s="456"/>
      <c r="LAD757" s="456"/>
      <c r="LAE757" s="456"/>
      <c r="LAF757" s="456"/>
      <c r="LAG757" s="456"/>
      <c r="LAH757" s="456"/>
      <c r="LAI757" s="456"/>
      <c r="LAJ757" s="456"/>
      <c r="LAK757" s="456"/>
      <c r="LAL757" s="456"/>
      <c r="LAM757" s="456"/>
      <c r="LAN757" s="456"/>
      <c r="LAO757" s="456"/>
      <c r="LAP757" s="456"/>
      <c r="LAQ757" s="456"/>
      <c r="LAR757" s="456"/>
      <c r="LAS757" s="456"/>
      <c r="LAT757" s="456"/>
      <c r="LAU757" s="456"/>
      <c r="LAV757" s="456"/>
      <c r="LAW757" s="456"/>
      <c r="LAX757" s="456"/>
      <c r="LAY757" s="456"/>
      <c r="LAZ757" s="456"/>
      <c r="LBA757" s="456"/>
      <c r="LBB757" s="456"/>
      <c r="LBC757" s="456"/>
      <c r="LBD757" s="456"/>
      <c r="LBE757" s="456"/>
      <c r="LBF757" s="456"/>
      <c r="LBG757" s="456"/>
      <c r="LBH757" s="456"/>
      <c r="LBI757" s="456"/>
      <c r="LBJ757" s="456"/>
      <c r="LBK757" s="456"/>
      <c r="LBL757" s="456"/>
      <c r="LBM757" s="456"/>
      <c r="LBN757" s="456"/>
      <c r="LBO757" s="456"/>
      <c r="LBP757" s="456"/>
      <c r="LBQ757" s="456"/>
      <c r="LBR757" s="456"/>
      <c r="LBS757" s="456"/>
      <c r="LBT757" s="456"/>
      <c r="LBU757" s="456"/>
      <c r="LBV757" s="456"/>
      <c r="LBW757" s="456"/>
      <c r="LBX757" s="456"/>
      <c r="LBY757" s="456"/>
      <c r="LBZ757" s="456"/>
      <c r="LCA757" s="456"/>
      <c r="LCB757" s="456"/>
      <c r="LCC757" s="456"/>
      <c r="LCD757" s="456"/>
      <c r="LCE757" s="456"/>
      <c r="LCF757" s="456"/>
      <c r="LCG757" s="456"/>
      <c r="LCH757" s="456"/>
      <c r="LCI757" s="456"/>
      <c r="LCJ757" s="456"/>
      <c r="LCK757" s="456"/>
      <c r="LCL757" s="456"/>
      <c r="LCM757" s="456"/>
      <c r="LCN757" s="456"/>
      <c r="LCO757" s="456"/>
      <c r="LCP757" s="456"/>
      <c r="LCQ757" s="456"/>
      <c r="LCR757" s="456"/>
      <c r="LCS757" s="456"/>
      <c r="LCT757" s="456"/>
      <c r="LCU757" s="456"/>
      <c r="LCV757" s="456"/>
      <c r="LCW757" s="456"/>
      <c r="LCX757" s="456"/>
      <c r="LCY757" s="456"/>
      <c r="LCZ757" s="456"/>
      <c r="LDA757" s="456"/>
      <c r="LDB757" s="456"/>
      <c r="LDC757" s="456"/>
      <c r="LDD757" s="456"/>
      <c r="LDE757" s="456"/>
      <c r="LDF757" s="456"/>
      <c r="LDG757" s="456"/>
      <c r="LDH757" s="456"/>
      <c r="LDI757" s="456"/>
      <c r="LDJ757" s="456"/>
      <c r="LDK757" s="456"/>
      <c r="LDL757" s="456"/>
      <c r="LDM757" s="456"/>
      <c r="LDN757" s="456"/>
      <c r="LDO757" s="456"/>
      <c r="LDP757" s="456"/>
      <c r="LDQ757" s="456"/>
      <c r="LDR757" s="456"/>
      <c r="LDS757" s="456"/>
      <c r="LDT757" s="456"/>
      <c r="LDU757" s="456"/>
      <c r="LDV757" s="456"/>
      <c r="LDW757" s="456"/>
      <c r="LDX757" s="456"/>
      <c r="LDY757" s="456"/>
      <c r="LDZ757" s="456"/>
      <c r="LEA757" s="456"/>
      <c r="LEB757" s="456"/>
      <c r="LEC757" s="456"/>
      <c r="LED757" s="456"/>
      <c r="LEE757" s="456"/>
      <c r="LEF757" s="456"/>
      <c r="LEG757" s="456"/>
      <c r="LEH757" s="456"/>
      <c r="LEI757" s="456"/>
      <c r="LEJ757" s="456"/>
      <c r="LEK757" s="456"/>
      <c r="LEL757" s="456"/>
      <c r="LEM757" s="456"/>
      <c r="LEN757" s="456"/>
      <c r="LEO757" s="456"/>
      <c r="LEP757" s="456"/>
      <c r="LEQ757" s="456"/>
      <c r="LER757" s="456"/>
      <c r="LES757" s="456"/>
      <c r="LET757" s="456"/>
      <c r="LEU757" s="456"/>
      <c r="LEV757" s="456"/>
      <c r="LEW757" s="456"/>
      <c r="LEX757" s="456"/>
      <c r="LEY757" s="456"/>
      <c r="LEZ757" s="456"/>
      <c r="LFA757" s="456"/>
      <c r="LFB757" s="456"/>
      <c r="LFC757" s="456"/>
      <c r="LFD757" s="456"/>
      <c r="LFE757" s="456"/>
      <c r="LFF757" s="456"/>
      <c r="LFG757" s="456"/>
      <c r="LFH757" s="456"/>
      <c r="LFI757" s="456"/>
      <c r="LFJ757" s="456"/>
      <c r="LFK757" s="456"/>
      <c r="LFL757" s="456"/>
      <c r="LFM757" s="456"/>
      <c r="LFN757" s="456"/>
      <c r="LFO757" s="456"/>
      <c r="LFP757" s="456"/>
      <c r="LFQ757" s="456"/>
      <c r="LFR757" s="456"/>
      <c r="LFS757" s="456"/>
      <c r="LFT757" s="456"/>
      <c r="LFU757" s="456"/>
      <c r="LFV757" s="456"/>
      <c r="LFW757" s="456"/>
      <c r="LFX757" s="456"/>
      <c r="LFY757" s="456"/>
      <c r="LFZ757" s="456"/>
      <c r="LGA757" s="456"/>
      <c r="LGB757" s="456"/>
      <c r="LGC757" s="456"/>
      <c r="LGD757" s="456"/>
      <c r="LGE757" s="456"/>
      <c r="LGF757" s="456"/>
      <c r="LGG757" s="456"/>
      <c r="LGH757" s="456"/>
      <c r="LGI757" s="456"/>
      <c r="LGJ757" s="456"/>
      <c r="LGK757" s="456"/>
      <c r="LGL757" s="456"/>
      <c r="LGM757" s="456"/>
      <c r="LGN757" s="456"/>
      <c r="LGO757" s="456"/>
      <c r="LGP757" s="456"/>
      <c r="LGQ757" s="456"/>
      <c r="LGR757" s="456"/>
      <c r="LGS757" s="456"/>
      <c r="LGT757" s="456"/>
      <c r="LGU757" s="456"/>
      <c r="LGV757" s="456"/>
      <c r="LGW757" s="456"/>
      <c r="LGX757" s="456"/>
      <c r="LGY757" s="456"/>
      <c r="LGZ757" s="456"/>
      <c r="LHA757" s="456"/>
      <c r="LHB757" s="456"/>
      <c r="LHC757" s="456"/>
      <c r="LHD757" s="456"/>
      <c r="LHE757" s="456"/>
      <c r="LHF757" s="456"/>
      <c r="LHG757" s="456"/>
      <c r="LHH757" s="456"/>
      <c r="LHI757" s="456"/>
      <c r="LHJ757" s="456"/>
      <c r="LHK757" s="456"/>
      <c r="LHL757" s="456"/>
      <c r="LHM757" s="456"/>
      <c r="LHN757" s="456"/>
      <c r="LHO757" s="456"/>
      <c r="LHP757" s="456"/>
      <c r="LHQ757" s="456"/>
      <c r="LHR757" s="456"/>
      <c r="LHS757" s="456"/>
      <c r="LHT757" s="456"/>
      <c r="LHU757" s="456"/>
      <c r="LHV757" s="456"/>
      <c r="LHW757" s="456"/>
      <c r="LHX757" s="456"/>
      <c r="LHY757" s="456"/>
      <c r="LHZ757" s="456"/>
      <c r="LIA757" s="456"/>
      <c r="LIB757" s="456"/>
      <c r="LIC757" s="456"/>
      <c r="LID757" s="456"/>
      <c r="LIE757" s="456"/>
      <c r="LIF757" s="456"/>
      <c r="LIG757" s="456"/>
      <c r="LIH757" s="456"/>
      <c r="LII757" s="456"/>
      <c r="LIJ757" s="456"/>
      <c r="LIK757" s="456"/>
      <c r="LIL757" s="456"/>
      <c r="LIM757" s="456"/>
      <c r="LIN757" s="456"/>
      <c r="LIO757" s="456"/>
      <c r="LIP757" s="456"/>
      <c r="LIQ757" s="456"/>
      <c r="LIR757" s="456"/>
      <c r="LIS757" s="456"/>
      <c r="LIT757" s="456"/>
      <c r="LIU757" s="456"/>
      <c r="LIV757" s="456"/>
      <c r="LIW757" s="456"/>
      <c r="LIX757" s="456"/>
      <c r="LIY757" s="456"/>
      <c r="LIZ757" s="456"/>
      <c r="LJA757" s="456"/>
      <c r="LJB757" s="456"/>
      <c r="LJC757" s="456"/>
      <c r="LJD757" s="456"/>
      <c r="LJE757" s="456"/>
      <c r="LJF757" s="456"/>
      <c r="LJG757" s="456"/>
      <c r="LJH757" s="456"/>
      <c r="LJI757" s="456"/>
      <c r="LJJ757" s="456"/>
      <c r="LJK757" s="456"/>
      <c r="LJL757" s="456"/>
      <c r="LJM757" s="456"/>
      <c r="LJN757" s="456"/>
      <c r="LJO757" s="456"/>
      <c r="LJP757" s="456"/>
      <c r="LJQ757" s="456"/>
      <c r="LJR757" s="456"/>
      <c r="LJS757" s="456"/>
      <c r="LJT757" s="456"/>
      <c r="LJU757" s="456"/>
      <c r="LJV757" s="456"/>
      <c r="LJW757" s="456"/>
      <c r="LJX757" s="456"/>
      <c r="LJY757" s="456"/>
      <c r="LJZ757" s="456"/>
      <c r="LKA757" s="456"/>
      <c r="LKB757" s="456"/>
      <c r="LKC757" s="456"/>
      <c r="LKD757" s="456"/>
      <c r="LKE757" s="456"/>
      <c r="LKF757" s="456"/>
      <c r="LKG757" s="456"/>
      <c r="LKH757" s="456"/>
      <c r="LKI757" s="456"/>
      <c r="LKJ757" s="456"/>
      <c r="LKK757" s="456"/>
      <c r="LKL757" s="456"/>
      <c r="LKM757" s="456"/>
      <c r="LKN757" s="456"/>
      <c r="LKO757" s="456"/>
      <c r="LKP757" s="456"/>
      <c r="LKQ757" s="456"/>
      <c r="LKR757" s="456"/>
      <c r="LKS757" s="456"/>
      <c r="LKT757" s="456"/>
      <c r="LKU757" s="456"/>
      <c r="LKV757" s="456"/>
      <c r="LKW757" s="456"/>
      <c r="LKX757" s="456"/>
      <c r="LKY757" s="456"/>
      <c r="LKZ757" s="456"/>
      <c r="LLA757" s="456"/>
      <c r="LLB757" s="456"/>
      <c r="LLC757" s="456"/>
      <c r="LLD757" s="456"/>
      <c r="LLE757" s="456"/>
      <c r="LLF757" s="456"/>
      <c r="LLG757" s="456"/>
      <c r="LLH757" s="456"/>
      <c r="LLI757" s="456"/>
      <c r="LLJ757" s="456"/>
      <c r="LLK757" s="456"/>
      <c r="LLL757" s="456"/>
      <c r="LLM757" s="456"/>
      <c r="LLN757" s="456"/>
      <c r="LLO757" s="456"/>
      <c r="LLP757" s="456"/>
      <c r="LLQ757" s="456"/>
      <c r="LLR757" s="456"/>
      <c r="LLS757" s="456"/>
      <c r="LLT757" s="456"/>
      <c r="LLU757" s="456"/>
      <c r="LLV757" s="456"/>
      <c r="LLW757" s="456"/>
      <c r="LLX757" s="456"/>
      <c r="LLY757" s="456"/>
      <c r="LLZ757" s="456"/>
      <c r="LMA757" s="456"/>
      <c r="LMB757" s="456"/>
      <c r="LMC757" s="456"/>
      <c r="LMD757" s="456"/>
      <c r="LME757" s="456"/>
      <c r="LMF757" s="456"/>
      <c r="LMG757" s="456"/>
      <c r="LMH757" s="456"/>
      <c r="LMI757" s="456"/>
      <c r="LMJ757" s="456"/>
      <c r="LMK757" s="456"/>
      <c r="LML757" s="456"/>
      <c r="LMM757" s="456"/>
      <c r="LMN757" s="456"/>
      <c r="LMO757" s="456"/>
      <c r="LMP757" s="456"/>
      <c r="LMQ757" s="456"/>
      <c r="LMR757" s="456"/>
      <c r="LMS757" s="456"/>
      <c r="LMT757" s="456"/>
      <c r="LMU757" s="456"/>
      <c r="LMV757" s="456"/>
      <c r="LMW757" s="456"/>
      <c r="LMX757" s="456"/>
      <c r="LMY757" s="456"/>
      <c r="LMZ757" s="456"/>
      <c r="LNA757" s="456"/>
      <c r="LNB757" s="456"/>
      <c r="LNC757" s="456"/>
      <c r="LND757" s="456"/>
      <c r="LNE757" s="456"/>
      <c r="LNF757" s="456"/>
      <c r="LNG757" s="456"/>
      <c r="LNH757" s="456"/>
      <c r="LNI757" s="456"/>
      <c r="LNJ757" s="456"/>
      <c r="LNK757" s="456"/>
      <c r="LNL757" s="456"/>
      <c r="LNM757" s="456"/>
      <c r="LNN757" s="456"/>
      <c r="LNO757" s="456"/>
      <c r="LNP757" s="456"/>
      <c r="LNQ757" s="456"/>
      <c r="LNR757" s="456"/>
      <c r="LNS757" s="456"/>
      <c r="LNT757" s="456"/>
      <c r="LNU757" s="456"/>
      <c r="LNV757" s="456"/>
      <c r="LNW757" s="456"/>
      <c r="LNX757" s="456"/>
      <c r="LNY757" s="456"/>
      <c r="LNZ757" s="456"/>
      <c r="LOA757" s="456"/>
      <c r="LOB757" s="456"/>
      <c r="LOC757" s="456"/>
      <c r="LOD757" s="456"/>
      <c r="LOE757" s="456"/>
      <c r="LOF757" s="456"/>
      <c r="LOG757" s="456"/>
      <c r="LOH757" s="456"/>
      <c r="LOI757" s="456"/>
      <c r="LOJ757" s="456"/>
      <c r="LOK757" s="456"/>
      <c r="LOL757" s="456"/>
      <c r="LOM757" s="456"/>
      <c r="LON757" s="456"/>
      <c r="LOO757" s="456"/>
      <c r="LOP757" s="456"/>
      <c r="LOQ757" s="456"/>
      <c r="LOR757" s="456"/>
      <c r="LOS757" s="456"/>
      <c r="LOT757" s="456"/>
      <c r="LOU757" s="456"/>
      <c r="LOV757" s="456"/>
      <c r="LOW757" s="456"/>
      <c r="LOX757" s="456"/>
      <c r="LOY757" s="456"/>
      <c r="LOZ757" s="456"/>
      <c r="LPA757" s="456"/>
      <c r="LPB757" s="456"/>
      <c r="LPC757" s="456"/>
      <c r="LPD757" s="456"/>
      <c r="LPE757" s="456"/>
      <c r="LPF757" s="456"/>
      <c r="LPG757" s="456"/>
      <c r="LPH757" s="456"/>
      <c r="LPI757" s="456"/>
      <c r="LPJ757" s="456"/>
      <c r="LPK757" s="456"/>
      <c r="LPL757" s="456"/>
      <c r="LPM757" s="456"/>
      <c r="LPN757" s="456"/>
      <c r="LPO757" s="456"/>
      <c r="LPP757" s="456"/>
      <c r="LPQ757" s="456"/>
      <c r="LPR757" s="456"/>
      <c r="LPS757" s="456"/>
      <c r="LPT757" s="456"/>
      <c r="LPU757" s="456"/>
      <c r="LPV757" s="456"/>
      <c r="LPW757" s="456"/>
      <c r="LPX757" s="456"/>
      <c r="LPY757" s="456"/>
      <c r="LPZ757" s="456"/>
      <c r="LQA757" s="456"/>
      <c r="LQB757" s="456"/>
      <c r="LQC757" s="456"/>
      <c r="LQD757" s="456"/>
      <c r="LQE757" s="456"/>
      <c r="LQF757" s="456"/>
      <c r="LQG757" s="456"/>
      <c r="LQH757" s="456"/>
      <c r="LQI757" s="456"/>
      <c r="LQJ757" s="456"/>
      <c r="LQK757" s="456"/>
      <c r="LQL757" s="456"/>
      <c r="LQM757" s="456"/>
      <c r="LQN757" s="456"/>
      <c r="LQO757" s="456"/>
      <c r="LQP757" s="456"/>
      <c r="LQQ757" s="456"/>
      <c r="LQR757" s="456"/>
      <c r="LQS757" s="456"/>
      <c r="LQT757" s="456"/>
      <c r="LQU757" s="456"/>
      <c r="LQV757" s="456"/>
      <c r="LQW757" s="456"/>
      <c r="LQX757" s="456"/>
      <c r="LQY757" s="456"/>
      <c r="LQZ757" s="456"/>
      <c r="LRA757" s="456"/>
      <c r="LRB757" s="456"/>
      <c r="LRC757" s="456"/>
      <c r="LRD757" s="456"/>
      <c r="LRE757" s="456"/>
      <c r="LRF757" s="456"/>
      <c r="LRG757" s="456"/>
      <c r="LRH757" s="456"/>
      <c r="LRI757" s="456"/>
      <c r="LRJ757" s="456"/>
      <c r="LRK757" s="456"/>
      <c r="LRL757" s="456"/>
      <c r="LRM757" s="456"/>
      <c r="LRN757" s="456"/>
      <c r="LRO757" s="456"/>
      <c r="LRP757" s="456"/>
      <c r="LRQ757" s="456"/>
      <c r="LRR757" s="456"/>
      <c r="LRS757" s="456"/>
      <c r="LRT757" s="456"/>
      <c r="LRU757" s="456"/>
      <c r="LRV757" s="456"/>
      <c r="LRW757" s="456"/>
      <c r="LRX757" s="456"/>
      <c r="LRY757" s="456"/>
      <c r="LRZ757" s="456"/>
      <c r="LSA757" s="456"/>
      <c r="LSB757" s="456"/>
      <c r="LSC757" s="456"/>
      <c r="LSD757" s="456"/>
      <c r="LSE757" s="456"/>
      <c r="LSF757" s="456"/>
      <c r="LSG757" s="456"/>
      <c r="LSH757" s="456"/>
      <c r="LSI757" s="456"/>
      <c r="LSJ757" s="456"/>
      <c r="LSK757" s="456"/>
      <c r="LSL757" s="456"/>
      <c r="LSM757" s="456"/>
      <c r="LSN757" s="456"/>
      <c r="LSO757" s="456"/>
      <c r="LSP757" s="456"/>
      <c r="LSQ757" s="456"/>
      <c r="LSR757" s="456"/>
      <c r="LSS757" s="456"/>
      <c r="LST757" s="456"/>
      <c r="LSU757" s="456"/>
      <c r="LSV757" s="456"/>
      <c r="LSW757" s="456"/>
      <c r="LSX757" s="456"/>
      <c r="LSY757" s="456"/>
      <c r="LSZ757" s="456"/>
      <c r="LTA757" s="456"/>
      <c r="LTB757" s="456"/>
      <c r="LTC757" s="456"/>
      <c r="LTD757" s="456"/>
      <c r="LTE757" s="456"/>
      <c r="LTF757" s="456"/>
      <c r="LTG757" s="456"/>
      <c r="LTH757" s="456"/>
      <c r="LTI757" s="456"/>
      <c r="LTJ757" s="456"/>
      <c r="LTK757" s="456"/>
      <c r="LTL757" s="456"/>
      <c r="LTM757" s="456"/>
      <c r="LTN757" s="456"/>
      <c r="LTO757" s="456"/>
      <c r="LTP757" s="456"/>
      <c r="LTQ757" s="456"/>
      <c r="LTR757" s="456"/>
      <c r="LTS757" s="456"/>
      <c r="LTT757" s="456"/>
      <c r="LTU757" s="456"/>
      <c r="LTV757" s="456"/>
      <c r="LTW757" s="456"/>
      <c r="LTX757" s="456"/>
      <c r="LTY757" s="456"/>
      <c r="LTZ757" s="456"/>
      <c r="LUA757" s="456"/>
      <c r="LUB757" s="456"/>
      <c r="LUC757" s="456"/>
      <c r="LUD757" s="456"/>
      <c r="LUE757" s="456"/>
      <c r="LUF757" s="456"/>
      <c r="LUG757" s="456"/>
      <c r="LUH757" s="456"/>
      <c r="LUI757" s="456"/>
      <c r="LUJ757" s="456"/>
      <c r="LUK757" s="456"/>
      <c r="LUL757" s="456"/>
      <c r="LUM757" s="456"/>
      <c r="LUN757" s="456"/>
      <c r="LUO757" s="456"/>
      <c r="LUP757" s="456"/>
      <c r="LUQ757" s="456"/>
      <c r="LUR757" s="456"/>
      <c r="LUS757" s="456"/>
      <c r="LUT757" s="456"/>
      <c r="LUU757" s="456"/>
      <c r="LUV757" s="456"/>
      <c r="LUW757" s="456"/>
      <c r="LUX757" s="456"/>
      <c r="LUY757" s="456"/>
      <c r="LUZ757" s="456"/>
      <c r="LVA757" s="456"/>
      <c r="LVB757" s="456"/>
      <c r="LVC757" s="456"/>
      <c r="LVD757" s="456"/>
      <c r="LVE757" s="456"/>
      <c r="LVF757" s="456"/>
      <c r="LVG757" s="456"/>
      <c r="LVH757" s="456"/>
      <c r="LVI757" s="456"/>
      <c r="LVJ757" s="456"/>
      <c r="LVK757" s="456"/>
      <c r="LVL757" s="456"/>
      <c r="LVM757" s="456"/>
      <c r="LVN757" s="456"/>
      <c r="LVO757" s="456"/>
      <c r="LVP757" s="456"/>
      <c r="LVQ757" s="456"/>
      <c r="LVR757" s="456"/>
      <c r="LVS757" s="456"/>
      <c r="LVT757" s="456"/>
      <c r="LVU757" s="456"/>
      <c r="LVV757" s="456"/>
      <c r="LVW757" s="456"/>
      <c r="LVX757" s="456"/>
      <c r="LVY757" s="456"/>
      <c r="LVZ757" s="456"/>
      <c r="LWA757" s="456"/>
      <c r="LWB757" s="456"/>
      <c r="LWC757" s="456"/>
      <c r="LWD757" s="456"/>
      <c r="LWE757" s="456"/>
      <c r="LWF757" s="456"/>
      <c r="LWG757" s="456"/>
      <c r="LWH757" s="456"/>
      <c r="LWI757" s="456"/>
      <c r="LWJ757" s="456"/>
      <c r="LWK757" s="456"/>
      <c r="LWL757" s="456"/>
      <c r="LWM757" s="456"/>
      <c r="LWN757" s="456"/>
      <c r="LWO757" s="456"/>
      <c r="LWP757" s="456"/>
      <c r="LWQ757" s="456"/>
      <c r="LWR757" s="456"/>
      <c r="LWS757" s="456"/>
      <c r="LWT757" s="456"/>
      <c r="LWU757" s="456"/>
      <c r="LWV757" s="456"/>
      <c r="LWW757" s="456"/>
      <c r="LWX757" s="456"/>
      <c r="LWY757" s="456"/>
      <c r="LWZ757" s="456"/>
      <c r="LXA757" s="456"/>
      <c r="LXB757" s="456"/>
      <c r="LXC757" s="456"/>
      <c r="LXD757" s="456"/>
      <c r="LXE757" s="456"/>
      <c r="LXF757" s="456"/>
      <c r="LXG757" s="456"/>
      <c r="LXH757" s="456"/>
      <c r="LXI757" s="456"/>
      <c r="LXJ757" s="456"/>
      <c r="LXK757" s="456"/>
      <c r="LXL757" s="456"/>
      <c r="LXM757" s="456"/>
      <c r="LXN757" s="456"/>
      <c r="LXO757" s="456"/>
      <c r="LXP757" s="456"/>
      <c r="LXQ757" s="456"/>
      <c r="LXR757" s="456"/>
      <c r="LXS757" s="456"/>
      <c r="LXT757" s="456"/>
      <c r="LXU757" s="456"/>
      <c r="LXV757" s="456"/>
      <c r="LXW757" s="456"/>
      <c r="LXX757" s="456"/>
      <c r="LXY757" s="456"/>
      <c r="LXZ757" s="456"/>
      <c r="LYA757" s="456"/>
      <c r="LYB757" s="456"/>
      <c r="LYC757" s="456"/>
      <c r="LYD757" s="456"/>
      <c r="LYE757" s="456"/>
      <c r="LYF757" s="456"/>
      <c r="LYG757" s="456"/>
      <c r="LYH757" s="456"/>
      <c r="LYI757" s="456"/>
      <c r="LYJ757" s="456"/>
      <c r="LYK757" s="456"/>
      <c r="LYL757" s="456"/>
      <c r="LYM757" s="456"/>
      <c r="LYN757" s="456"/>
      <c r="LYO757" s="456"/>
      <c r="LYP757" s="456"/>
      <c r="LYQ757" s="456"/>
      <c r="LYR757" s="456"/>
      <c r="LYS757" s="456"/>
      <c r="LYT757" s="456"/>
      <c r="LYU757" s="456"/>
      <c r="LYV757" s="456"/>
      <c r="LYW757" s="456"/>
      <c r="LYX757" s="456"/>
      <c r="LYY757" s="456"/>
      <c r="LYZ757" s="456"/>
      <c r="LZA757" s="456"/>
      <c r="LZB757" s="456"/>
      <c r="LZC757" s="456"/>
      <c r="LZD757" s="456"/>
      <c r="LZE757" s="456"/>
      <c r="LZF757" s="456"/>
      <c r="LZG757" s="456"/>
      <c r="LZH757" s="456"/>
      <c r="LZI757" s="456"/>
      <c r="LZJ757" s="456"/>
      <c r="LZK757" s="456"/>
      <c r="LZL757" s="456"/>
      <c r="LZM757" s="456"/>
      <c r="LZN757" s="456"/>
      <c r="LZO757" s="456"/>
      <c r="LZP757" s="456"/>
      <c r="LZQ757" s="456"/>
      <c r="LZR757" s="456"/>
      <c r="LZS757" s="456"/>
      <c r="LZT757" s="456"/>
      <c r="LZU757" s="456"/>
      <c r="LZV757" s="456"/>
      <c r="LZW757" s="456"/>
      <c r="LZX757" s="456"/>
      <c r="LZY757" s="456"/>
      <c r="LZZ757" s="456"/>
      <c r="MAA757" s="456"/>
      <c r="MAB757" s="456"/>
      <c r="MAC757" s="456"/>
      <c r="MAD757" s="456"/>
      <c r="MAE757" s="456"/>
      <c r="MAF757" s="456"/>
      <c r="MAG757" s="456"/>
      <c r="MAH757" s="456"/>
      <c r="MAI757" s="456"/>
      <c r="MAJ757" s="456"/>
      <c r="MAK757" s="456"/>
      <c r="MAL757" s="456"/>
      <c r="MAM757" s="456"/>
      <c r="MAN757" s="456"/>
      <c r="MAO757" s="456"/>
      <c r="MAP757" s="456"/>
      <c r="MAQ757" s="456"/>
      <c r="MAR757" s="456"/>
      <c r="MAS757" s="456"/>
      <c r="MAT757" s="456"/>
      <c r="MAU757" s="456"/>
      <c r="MAV757" s="456"/>
      <c r="MAW757" s="456"/>
      <c r="MAX757" s="456"/>
      <c r="MAY757" s="456"/>
      <c r="MAZ757" s="456"/>
      <c r="MBA757" s="456"/>
      <c r="MBB757" s="456"/>
      <c r="MBC757" s="456"/>
      <c r="MBD757" s="456"/>
      <c r="MBE757" s="456"/>
      <c r="MBF757" s="456"/>
      <c r="MBG757" s="456"/>
      <c r="MBH757" s="456"/>
      <c r="MBI757" s="456"/>
      <c r="MBJ757" s="456"/>
      <c r="MBK757" s="456"/>
      <c r="MBL757" s="456"/>
      <c r="MBM757" s="456"/>
      <c r="MBN757" s="456"/>
      <c r="MBO757" s="456"/>
      <c r="MBP757" s="456"/>
      <c r="MBQ757" s="456"/>
      <c r="MBR757" s="456"/>
      <c r="MBS757" s="456"/>
      <c r="MBT757" s="456"/>
      <c r="MBU757" s="456"/>
      <c r="MBV757" s="456"/>
      <c r="MBW757" s="456"/>
      <c r="MBX757" s="456"/>
      <c r="MBY757" s="456"/>
      <c r="MBZ757" s="456"/>
      <c r="MCA757" s="456"/>
      <c r="MCB757" s="456"/>
      <c r="MCC757" s="456"/>
      <c r="MCD757" s="456"/>
      <c r="MCE757" s="456"/>
      <c r="MCF757" s="456"/>
      <c r="MCG757" s="456"/>
      <c r="MCH757" s="456"/>
      <c r="MCI757" s="456"/>
      <c r="MCJ757" s="456"/>
      <c r="MCK757" s="456"/>
      <c r="MCL757" s="456"/>
      <c r="MCM757" s="456"/>
      <c r="MCN757" s="456"/>
      <c r="MCO757" s="456"/>
      <c r="MCP757" s="456"/>
      <c r="MCQ757" s="456"/>
      <c r="MCR757" s="456"/>
      <c r="MCS757" s="456"/>
      <c r="MCT757" s="456"/>
      <c r="MCU757" s="456"/>
      <c r="MCV757" s="456"/>
      <c r="MCW757" s="456"/>
      <c r="MCX757" s="456"/>
      <c r="MCY757" s="456"/>
      <c r="MCZ757" s="456"/>
      <c r="MDA757" s="456"/>
      <c r="MDB757" s="456"/>
      <c r="MDC757" s="456"/>
      <c r="MDD757" s="456"/>
      <c r="MDE757" s="456"/>
      <c r="MDF757" s="456"/>
      <c r="MDG757" s="456"/>
      <c r="MDH757" s="456"/>
      <c r="MDI757" s="456"/>
      <c r="MDJ757" s="456"/>
      <c r="MDK757" s="456"/>
      <c r="MDL757" s="456"/>
      <c r="MDM757" s="456"/>
      <c r="MDN757" s="456"/>
      <c r="MDO757" s="456"/>
      <c r="MDP757" s="456"/>
      <c r="MDQ757" s="456"/>
      <c r="MDR757" s="456"/>
      <c r="MDS757" s="456"/>
      <c r="MDT757" s="456"/>
      <c r="MDU757" s="456"/>
      <c r="MDV757" s="456"/>
      <c r="MDW757" s="456"/>
      <c r="MDX757" s="456"/>
      <c r="MDY757" s="456"/>
      <c r="MDZ757" s="456"/>
      <c r="MEA757" s="456"/>
      <c r="MEB757" s="456"/>
      <c r="MEC757" s="456"/>
      <c r="MED757" s="456"/>
      <c r="MEE757" s="456"/>
      <c r="MEF757" s="456"/>
      <c r="MEG757" s="456"/>
      <c r="MEH757" s="456"/>
      <c r="MEI757" s="456"/>
      <c r="MEJ757" s="456"/>
      <c r="MEK757" s="456"/>
      <c r="MEL757" s="456"/>
      <c r="MEM757" s="456"/>
      <c r="MEN757" s="456"/>
      <c r="MEO757" s="456"/>
      <c r="MEP757" s="456"/>
      <c r="MEQ757" s="456"/>
      <c r="MER757" s="456"/>
      <c r="MES757" s="456"/>
      <c r="MET757" s="456"/>
      <c r="MEU757" s="456"/>
      <c r="MEV757" s="456"/>
      <c r="MEW757" s="456"/>
      <c r="MEX757" s="456"/>
      <c r="MEY757" s="456"/>
      <c r="MEZ757" s="456"/>
      <c r="MFA757" s="456"/>
      <c r="MFB757" s="456"/>
      <c r="MFC757" s="456"/>
      <c r="MFD757" s="456"/>
      <c r="MFE757" s="456"/>
      <c r="MFF757" s="456"/>
      <c r="MFG757" s="456"/>
      <c r="MFH757" s="456"/>
      <c r="MFI757" s="456"/>
      <c r="MFJ757" s="456"/>
      <c r="MFK757" s="456"/>
      <c r="MFL757" s="456"/>
      <c r="MFM757" s="456"/>
      <c r="MFN757" s="456"/>
      <c r="MFO757" s="456"/>
      <c r="MFP757" s="456"/>
      <c r="MFQ757" s="456"/>
      <c r="MFR757" s="456"/>
      <c r="MFS757" s="456"/>
      <c r="MFT757" s="456"/>
      <c r="MFU757" s="456"/>
      <c r="MFV757" s="456"/>
      <c r="MFW757" s="456"/>
      <c r="MFX757" s="456"/>
      <c r="MFY757" s="456"/>
      <c r="MFZ757" s="456"/>
      <c r="MGA757" s="456"/>
      <c r="MGB757" s="456"/>
      <c r="MGC757" s="456"/>
      <c r="MGD757" s="456"/>
      <c r="MGE757" s="456"/>
      <c r="MGF757" s="456"/>
      <c r="MGG757" s="456"/>
      <c r="MGH757" s="456"/>
      <c r="MGI757" s="456"/>
      <c r="MGJ757" s="456"/>
      <c r="MGK757" s="456"/>
      <c r="MGL757" s="456"/>
      <c r="MGM757" s="456"/>
      <c r="MGN757" s="456"/>
      <c r="MGO757" s="456"/>
      <c r="MGP757" s="456"/>
      <c r="MGQ757" s="456"/>
      <c r="MGR757" s="456"/>
      <c r="MGS757" s="456"/>
      <c r="MGT757" s="456"/>
      <c r="MGU757" s="456"/>
      <c r="MGV757" s="456"/>
      <c r="MGW757" s="456"/>
      <c r="MGX757" s="456"/>
      <c r="MGY757" s="456"/>
      <c r="MGZ757" s="456"/>
      <c r="MHA757" s="456"/>
      <c r="MHB757" s="456"/>
      <c r="MHC757" s="456"/>
      <c r="MHD757" s="456"/>
      <c r="MHE757" s="456"/>
      <c r="MHF757" s="456"/>
      <c r="MHG757" s="456"/>
      <c r="MHH757" s="456"/>
      <c r="MHI757" s="456"/>
      <c r="MHJ757" s="456"/>
      <c r="MHK757" s="456"/>
      <c r="MHL757" s="456"/>
      <c r="MHM757" s="456"/>
      <c r="MHN757" s="456"/>
      <c r="MHO757" s="456"/>
      <c r="MHP757" s="456"/>
      <c r="MHQ757" s="456"/>
      <c r="MHR757" s="456"/>
      <c r="MHS757" s="456"/>
      <c r="MHT757" s="456"/>
      <c r="MHU757" s="456"/>
      <c r="MHV757" s="456"/>
      <c r="MHW757" s="456"/>
      <c r="MHX757" s="456"/>
      <c r="MHY757" s="456"/>
      <c r="MHZ757" s="456"/>
      <c r="MIA757" s="456"/>
      <c r="MIB757" s="456"/>
      <c r="MIC757" s="456"/>
      <c r="MID757" s="456"/>
      <c r="MIE757" s="456"/>
      <c r="MIF757" s="456"/>
      <c r="MIG757" s="456"/>
      <c r="MIH757" s="456"/>
      <c r="MII757" s="456"/>
      <c r="MIJ757" s="456"/>
      <c r="MIK757" s="456"/>
      <c r="MIL757" s="456"/>
      <c r="MIM757" s="456"/>
      <c r="MIN757" s="456"/>
      <c r="MIO757" s="456"/>
      <c r="MIP757" s="456"/>
      <c r="MIQ757" s="456"/>
      <c r="MIR757" s="456"/>
      <c r="MIS757" s="456"/>
      <c r="MIT757" s="456"/>
      <c r="MIU757" s="456"/>
      <c r="MIV757" s="456"/>
      <c r="MIW757" s="456"/>
      <c r="MIX757" s="456"/>
      <c r="MIY757" s="456"/>
      <c r="MIZ757" s="456"/>
      <c r="MJA757" s="456"/>
      <c r="MJB757" s="456"/>
      <c r="MJC757" s="456"/>
      <c r="MJD757" s="456"/>
      <c r="MJE757" s="456"/>
      <c r="MJF757" s="456"/>
      <c r="MJG757" s="456"/>
      <c r="MJH757" s="456"/>
      <c r="MJI757" s="456"/>
      <c r="MJJ757" s="456"/>
      <c r="MJK757" s="456"/>
      <c r="MJL757" s="456"/>
      <c r="MJM757" s="456"/>
      <c r="MJN757" s="456"/>
      <c r="MJO757" s="456"/>
      <c r="MJP757" s="456"/>
      <c r="MJQ757" s="456"/>
      <c r="MJR757" s="456"/>
      <c r="MJS757" s="456"/>
      <c r="MJT757" s="456"/>
      <c r="MJU757" s="456"/>
      <c r="MJV757" s="456"/>
      <c r="MJW757" s="456"/>
      <c r="MJX757" s="456"/>
      <c r="MJY757" s="456"/>
      <c r="MJZ757" s="456"/>
      <c r="MKA757" s="456"/>
      <c r="MKB757" s="456"/>
      <c r="MKC757" s="456"/>
      <c r="MKD757" s="456"/>
      <c r="MKE757" s="456"/>
      <c r="MKF757" s="456"/>
      <c r="MKG757" s="456"/>
      <c r="MKH757" s="456"/>
      <c r="MKI757" s="456"/>
      <c r="MKJ757" s="456"/>
      <c r="MKK757" s="456"/>
      <c r="MKL757" s="456"/>
      <c r="MKM757" s="456"/>
      <c r="MKN757" s="456"/>
      <c r="MKO757" s="456"/>
      <c r="MKP757" s="456"/>
      <c r="MKQ757" s="456"/>
      <c r="MKR757" s="456"/>
      <c r="MKS757" s="456"/>
      <c r="MKT757" s="456"/>
      <c r="MKU757" s="456"/>
      <c r="MKV757" s="456"/>
      <c r="MKW757" s="456"/>
      <c r="MKX757" s="456"/>
      <c r="MKY757" s="456"/>
      <c r="MKZ757" s="456"/>
      <c r="MLA757" s="456"/>
      <c r="MLB757" s="456"/>
      <c r="MLC757" s="456"/>
      <c r="MLD757" s="456"/>
      <c r="MLE757" s="456"/>
      <c r="MLF757" s="456"/>
      <c r="MLG757" s="456"/>
      <c r="MLH757" s="456"/>
      <c r="MLI757" s="456"/>
      <c r="MLJ757" s="456"/>
      <c r="MLK757" s="456"/>
      <c r="MLL757" s="456"/>
      <c r="MLM757" s="456"/>
      <c r="MLN757" s="456"/>
      <c r="MLO757" s="456"/>
      <c r="MLP757" s="456"/>
      <c r="MLQ757" s="456"/>
      <c r="MLR757" s="456"/>
      <c r="MLS757" s="456"/>
      <c r="MLT757" s="456"/>
      <c r="MLU757" s="456"/>
      <c r="MLV757" s="456"/>
      <c r="MLW757" s="456"/>
      <c r="MLX757" s="456"/>
      <c r="MLY757" s="456"/>
      <c r="MLZ757" s="456"/>
      <c r="MMA757" s="456"/>
      <c r="MMB757" s="456"/>
      <c r="MMC757" s="456"/>
      <c r="MMD757" s="456"/>
      <c r="MME757" s="456"/>
      <c r="MMF757" s="456"/>
      <c r="MMG757" s="456"/>
      <c r="MMH757" s="456"/>
      <c r="MMI757" s="456"/>
      <c r="MMJ757" s="456"/>
      <c r="MMK757" s="456"/>
      <c r="MML757" s="456"/>
      <c r="MMM757" s="456"/>
      <c r="MMN757" s="456"/>
      <c r="MMO757" s="456"/>
      <c r="MMP757" s="456"/>
      <c r="MMQ757" s="456"/>
      <c r="MMR757" s="456"/>
      <c r="MMS757" s="456"/>
      <c r="MMT757" s="456"/>
      <c r="MMU757" s="456"/>
      <c r="MMV757" s="456"/>
      <c r="MMW757" s="456"/>
      <c r="MMX757" s="456"/>
      <c r="MMY757" s="456"/>
      <c r="MMZ757" s="456"/>
      <c r="MNA757" s="456"/>
      <c r="MNB757" s="456"/>
      <c r="MNC757" s="456"/>
      <c r="MND757" s="456"/>
      <c r="MNE757" s="456"/>
      <c r="MNF757" s="456"/>
      <c r="MNG757" s="456"/>
      <c r="MNH757" s="456"/>
      <c r="MNI757" s="456"/>
      <c r="MNJ757" s="456"/>
      <c r="MNK757" s="456"/>
      <c r="MNL757" s="456"/>
      <c r="MNM757" s="456"/>
      <c r="MNN757" s="456"/>
      <c r="MNO757" s="456"/>
      <c r="MNP757" s="456"/>
      <c r="MNQ757" s="456"/>
      <c r="MNR757" s="456"/>
      <c r="MNS757" s="456"/>
      <c r="MNT757" s="456"/>
      <c r="MNU757" s="456"/>
      <c r="MNV757" s="456"/>
      <c r="MNW757" s="456"/>
      <c r="MNX757" s="456"/>
      <c r="MNY757" s="456"/>
      <c r="MNZ757" s="456"/>
      <c r="MOA757" s="456"/>
      <c r="MOB757" s="456"/>
      <c r="MOC757" s="456"/>
      <c r="MOD757" s="456"/>
      <c r="MOE757" s="456"/>
      <c r="MOF757" s="456"/>
      <c r="MOG757" s="456"/>
      <c r="MOH757" s="456"/>
      <c r="MOI757" s="456"/>
      <c r="MOJ757" s="456"/>
      <c r="MOK757" s="456"/>
      <c r="MOL757" s="456"/>
      <c r="MOM757" s="456"/>
      <c r="MON757" s="456"/>
      <c r="MOO757" s="456"/>
      <c r="MOP757" s="456"/>
      <c r="MOQ757" s="456"/>
      <c r="MOR757" s="456"/>
      <c r="MOS757" s="456"/>
      <c r="MOT757" s="456"/>
      <c r="MOU757" s="456"/>
      <c r="MOV757" s="456"/>
      <c r="MOW757" s="456"/>
      <c r="MOX757" s="456"/>
      <c r="MOY757" s="456"/>
      <c r="MOZ757" s="456"/>
      <c r="MPA757" s="456"/>
      <c r="MPB757" s="456"/>
      <c r="MPC757" s="456"/>
      <c r="MPD757" s="456"/>
      <c r="MPE757" s="456"/>
      <c r="MPF757" s="456"/>
      <c r="MPG757" s="456"/>
      <c r="MPH757" s="456"/>
      <c r="MPI757" s="456"/>
      <c r="MPJ757" s="456"/>
      <c r="MPK757" s="456"/>
      <c r="MPL757" s="456"/>
      <c r="MPM757" s="456"/>
      <c r="MPN757" s="456"/>
      <c r="MPO757" s="456"/>
      <c r="MPP757" s="456"/>
      <c r="MPQ757" s="456"/>
      <c r="MPR757" s="456"/>
      <c r="MPS757" s="456"/>
      <c r="MPT757" s="456"/>
      <c r="MPU757" s="456"/>
      <c r="MPV757" s="456"/>
      <c r="MPW757" s="456"/>
      <c r="MPX757" s="456"/>
      <c r="MPY757" s="456"/>
      <c r="MPZ757" s="456"/>
      <c r="MQA757" s="456"/>
      <c r="MQB757" s="456"/>
      <c r="MQC757" s="456"/>
      <c r="MQD757" s="456"/>
      <c r="MQE757" s="456"/>
      <c r="MQF757" s="456"/>
      <c r="MQG757" s="456"/>
      <c r="MQH757" s="456"/>
      <c r="MQI757" s="456"/>
      <c r="MQJ757" s="456"/>
      <c r="MQK757" s="456"/>
      <c r="MQL757" s="456"/>
      <c r="MQM757" s="456"/>
      <c r="MQN757" s="456"/>
      <c r="MQO757" s="456"/>
      <c r="MQP757" s="456"/>
      <c r="MQQ757" s="456"/>
      <c r="MQR757" s="456"/>
      <c r="MQS757" s="456"/>
      <c r="MQT757" s="456"/>
      <c r="MQU757" s="456"/>
      <c r="MQV757" s="456"/>
      <c r="MQW757" s="456"/>
      <c r="MQX757" s="456"/>
      <c r="MQY757" s="456"/>
      <c r="MQZ757" s="456"/>
      <c r="MRA757" s="456"/>
      <c r="MRB757" s="456"/>
      <c r="MRC757" s="456"/>
      <c r="MRD757" s="456"/>
      <c r="MRE757" s="456"/>
      <c r="MRF757" s="456"/>
      <c r="MRG757" s="456"/>
      <c r="MRH757" s="456"/>
      <c r="MRI757" s="456"/>
      <c r="MRJ757" s="456"/>
      <c r="MRK757" s="456"/>
      <c r="MRL757" s="456"/>
      <c r="MRM757" s="456"/>
      <c r="MRN757" s="456"/>
      <c r="MRO757" s="456"/>
      <c r="MRP757" s="456"/>
      <c r="MRQ757" s="456"/>
      <c r="MRR757" s="456"/>
      <c r="MRS757" s="456"/>
      <c r="MRT757" s="456"/>
      <c r="MRU757" s="456"/>
      <c r="MRV757" s="456"/>
      <c r="MRW757" s="456"/>
      <c r="MRX757" s="456"/>
      <c r="MRY757" s="456"/>
      <c r="MRZ757" s="456"/>
      <c r="MSA757" s="456"/>
      <c r="MSB757" s="456"/>
      <c r="MSC757" s="456"/>
      <c r="MSD757" s="456"/>
      <c r="MSE757" s="456"/>
      <c r="MSF757" s="456"/>
      <c r="MSG757" s="456"/>
      <c r="MSH757" s="456"/>
      <c r="MSI757" s="456"/>
      <c r="MSJ757" s="456"/>
      <c r="MSK757" s="456"/>
      <c r="MSL757" s="456"/>
      <c r="MSM757" s="456"/>
      <c r="MSN757" s="456"/>
      <c r="MSO757" s="456"/>
      <c r="MSP757" s="456"/>
      <c r="MSQ757" s="456"/>
      <c r="MSR757" s="456"/>
      <c r="MSS757" s="456"/>
      <c r="MST757" s="456"/>
      <c r="MSU757" s="456"/>
      <c r="MSV757" s="456"/>
      <c r="MSW757" s="456"/>
      <c r="MSX757" s="456"/>
      <c r="MSY757" s="456"/>
      <c r="MSZ757" s="456"/>
      <c r="MTA757" s="456"/>
      <c r="MTB757" s="456"/>
      <c r="MTC757" s="456"/>
      <c r="MTD757" s="456"/>
      <c r="MTE757" s="456"/>
      <c r="MTF757" s="456"/>
      <c r="MTG757" s="456"/>
      <c r="MTH757" s="456"/>
      <c r="MTI757" s="456"/>
      <c r="MTJ757" s="456"/>
      <c r="MTK757" s="456"/>
      <c r="MTL757" s="456"/>
      <c r="MTM757" s="456"/>
      <c r="MTN757" s="456"/>
      <c r="MTO757" s="456"/>
      <c r="MTP757" s="456"/>
      <c r="MTQ757" s="456"/>
      <c r="MTR757" s="456"/>
      <c r="MTS757" s="456"/>
      <c r="MTT757" s="456"/>
      <c r="MTU757" s="456"/>
      <c r="MTV757" s="456"/>
      <c r="MTW757" s="456"/>
      <c r="MTX757" s="456"/>
      <c r="MTY757" s="456"/>
      <c r="MTZ757" s="456"/>
      <c r="MUA757" s="456"/>
      <c r="MUB757" s="456"/>
      <c r="MUC757" s="456"/>
      <c r="MUD757" s="456"/>
      <c r="MUE757" s="456"/>
      <c r="MUF757" s="456"/>
      <c r="MUG757" s="456"/>
      <c r="MUH757" s="456"/>
      <c r="MUI757" s="456"/>
      <c r="MUJ757" s="456"/>
      <c r="MUK757" s="456"/>
      <c r="MUL757" s="456"/>
      <c r="MUM757" s="456"/>
      <c r="MUN757" s="456"/>
      <c r="MUO757" s="456"/>
      <c r="MUP757" s="456"/>
      <c r="MUQ757" s="456"/>
      <c r="MUR757" s="456"/>
      <c r="MUS757" s="456"/>
      <c r="MUT757" s="456"/>
      <c r="MUU757" s="456"/>
      <c r="MUV757" s="456"/>
      <c r="MUW757" s="456"/>
      <c r="MUX757" s="456"/>
      <c r="MUY757" s="456"/>
      <c r="MUZ757" s="456"/>
      <c r="MVA757" s="456"/>
      <c r="MVB757" s="456"/>
      <c r="MVC757" s="456"/>
      <c r="MVD757" s="456"/>
      <c r="MVE757" s="456"/>
      <c r="MVF757" s="456"/>
      <c r="MVG757" s="456"/>
      <c r="MVH757" s="456"/>
      <c r="MVI757" s="456"/>
      <c r="MVJ757" s="456"/>
      <c r="MVK757" s="456"/>
      <c r="MVL757" s="456"/>
      <c r="MVM757" s="456"/>
      <c r="MVN757" s="456"/>
      <c r="MVO757" s="456"/>
      <c r="MVP757" s="456"/>
      <c r="MVQ757" s="456"/>
      <c r="MVR757" s="456"/>
      <c r="MVS757" s="456"/>
      <c r="MVT757" s="456"/>
      <c r="MVU757" s="456"/>
      <c r="MVV757" s="456"/>
      <c r="MVW757" s="456"/>
      <c r="MVX757" s="456"/>
      <c r="MVY757" s="456"/>
      <c r="MVZ757" s="456"/>
      <c r="MWA757" s="456"/>
      <c r="MWB757" s="456"/>
      <c r="MWC757" s="456"/>
      <c r="MWD757" s="456"/>
      <c r="MWE757" s="456"/>
      <c r="MWF757" s="456"/>
      <c r="MWG757" s="456"/>
      <c r="MWH757" s="456"/>
      <c r="MWI757" s="456"/>
      <c r="MWJ757" s="456"/>
      <c r="MWK757" s="456"/>
      <c r="MWL757" s="456"/>
      <c r="MWM757" s="456"/>
      <c r="MWN757" s="456"/>
      <c r="MWO757" s="456"/>
      <c r="MWP757" s="456"/>
      <c r="MWQ757" s="456"/>
      <c r="MWR757" s="456"/>
      <c r="MWS757" s="456"/>
      <c r="MWT757" s="456"/>
      <c r="MWU757" s="456"/>
      <c r="MWV757" s="456"/>
      <c r="MWW757" s="456"/>
      <c r="MWX757" s="456"/>
      <c r="MWY757" s="456"/>
      <c r="MWZ757" s="456"/>
      <c r="MXA757" s="456"/>
      <c r="MXB757" s="456"/>
      <c r="MXC757" s="456"/>
      <c r="MXD757" s="456"/>
      <c r="MXE757" s="456"/>
      <c r="MXF757" s="456"/>
      <c r="MXG757" s="456"/>
      <c r="MXH757" s="456"/>
      <c r="MXI757" s="456"/>
      <c r="MXJ757" s="456"/>
      <c r="MXK757" s="456"/>
      <c r="MXL757" s="456"/>
      <c r="MXM757" s="456"/>
      <c r="MXN757" s="456"/>
      <c r="MXO757" s="456"/>
      <c r="MXP757" s="456"/>
      <c r="MXQ757" s="456"/>
      <c r="MXR757" s="456"/>
      <c r="MXS757" s="456"/>
      <c r="MXT757" s="456"/>
      <c r="MXU757" s="456"/>
      <c r="MXV757" s="456"/>
      <c r="MXW757" s="456"/>
      <c r="MXX757" s="456"/>
      <c r="MXY757" s="456"/>
      <c r="MXZ757" s="456"/>
      <c r="MYA757" s="456"/>
      <c r="MYB757" s="456"/>
      <c r="MYC757" s="456"/>
      <c r="MYD757" s="456"/>
      <c r="MYE757" s="456"/>
      <c r="MYF757" s="456"/>
      <c r="MYG757" s="456"/>
      <c r="MYH757" s="456"/>
      <c r="MYI757" s="456"/>
      <c r="MYJ757" s="456"/>
      <c r="MYK757" s="456"/>
      <c r="MYL757" s="456"/>
      <c r="MYM757" s="456"/>
      <c r="MYN757" s="456"/>
      <c r="MYO757" s="456"/>
      <c r="MYP757" s="456"/>
      <c r="MYQ757" s="456"/>
      <c r="MYR757" s="456"/>
      <c r="MYS757" s="456"/>
      <c r="MYT757" s="456"/>
      <c r="MYU757" s="456"/>
      <c r="MYV757" s="456"/>
      <c r="MYW757" s="456"/>
      <c r="MYX757" s="456"/>
      <c r="MYY757" s="456"/>
      <c r="MYZ757" s="456"/>
      <c r="MZA757" s="456"/>
      <c r="MZB757" s="456"/>
      <c r="MZC757" s="456"/>
      <c r="MZD757" s="456"/>
      <c r="MZE757" s="456"/>
      <c r="MZF757" s="456"/>
      <c r="MZG757" s="456"/>
      <c r="MZH757" s="456"/>
      <c r="MZI757" s="456"/>
      <c r="MZJ757" s="456"/>
      <c r="MZK757" s="456"/>
      <c r="MZL757" s="456"/>
      <c r="MZM757" s="456"/>
      <c r="MZN757" s="456"/>
      <c r="MZO757" s="456"/>
      <c r="MZP757" s="456"/>
      <c r="MZQ757" s="456"/>
      <c r="MZR757" s="456"/>
      <c r="MZS757" s="456"/>
      <c r="MZT757" s="456"/>
      <c r="MZU757" s="456"/>
      <c r="MZV757" s="456"/>
      <c r="MZW757" s="456"/>
      <c r="MZX757" s="456"/>
      <c r="MZY757" s="456"/>
      <c r="MZZ757" s="456"/>
      <c r="NAA757" s="456"/>
      <c r="NAB757" s="456"/>
      <c r="NAC757" s="456"/>
      <c r="NAD757" s="456"/>
      <c r="NAE757" s="456"/>
      <c r="NAF757" s="456"/>
      <c r="NAG757" s="456"/>
      <c r="NAH757" s="456"/>
      <c r="NAI757" s="456"/>
      <c r="NAJ757" s="456"/>
      <c r="NAK757" s="456"/>
      <c r="NAL757" s="456"/>
      <c r="NAM757" s="456"/>
      <c r="NAN757" s="456"/>
      <c r="NAO757" s="456"/>
      <c r="NAP757" s="456"/>
      <c r="NAQ757" s="456"/>
      <c r="NAR757" s="456"/>
      <c r="NAS757" s="456"/>
      <c r="NAT757" s="456"/>
      <c r="NAU757" s="456"/>
      <c r="NAV757" s="456"/>
      <c r="NAW757" s="456"/>
      <c r="NAX757" s="456"/>
      <c r="NAY757" s="456"/>
      <c r="NAZ757" s="456"/>
      <c r="NBA757" s="456"/>
      <c r="NBB757" s="456"/>
      <c r="NBC757" s="456"/>
      <c r="NBD757" s="456"/>
      <c r="NBE757" s="456"/>
      <c r="NBF757" s="456"/>
      <c r="NBG757" s="456"/>
      <c r="NBH757" s="456"/>
      <c r="NBI757" s="456"/>
      <c r="NBJ757" s="456"/>
      <c r="NBK757" s="456"/>
      <c r="NBL757" s="456"/>
      <c r="NBM757" s="456"/>
      <c r="NBN757" s="456"/>
      <c r="NBO757" s="456"/>
      <c r="NBP757" s="456"/>
      <c r="NBQ757" s="456"/>
      <c r="NBR757" s="456"/>
      <c r="NBS757" s="456"/>
      <c r="NBT757" s="456"/>
      <c r="NBU757" s="456"/>
      <c r="NBV757" s="456"/>
      <c r="NBW757" s="456"/>
      <c r="NBX757" s="456"/>
      <c r="NBY757" s="456"/>
      <c r="NBZ757" s="456"/>
      <c r="NCA757" s="456"/>
      <c r="NCB757" s="456"/>
      <c r="NCC757" s="456"/>
      <c r="NCD757" s="456"/>
      <c r="NCE757" s="456"/>
      <c r="NCF757" s="456"/>
      <c r="NCG757" s="456"/>
      <c r="NCH757" s="456"/>
      <c r="NCI757" s="456"/>
      <c r="NCJ757" s="456"/>
      <c r="NCK757" s="456"/>
      <c r="NCL757" s="456"/>
      <c r="NCM757" s="456"/>
      <c r="NCN757" s="456"/>
      <c r="NCO757" s="456"/>
      <c r="NCP757" s="456"/>
      <c r="NCQ757" s="456"/>
      <c r="NCR757" s="456"/>
      <c r="NCS757" s="456"/>
      <c r="NCT757" s="456"/>
      <c r="NCU757" s="456"/>
      <c r="NCV757" s="456"/>
      <c r="NCW757" s="456"/>
      <c r="NCX757" s="456"/>
      <c r="NCY757" s="456"/>
      <c r="NCZ757" s="456"/>
      <c r="NDA757" s="456"/>
      <c r="NDB757" s="456"/>
      <c r="NDC757" s="456"/>
      <c r="NDD757" s="456"/>
      <c r="NDE757" s="456"/>
      <c r="NDF757" s="456"/>
      <c r="NDG757" s="456"/>
      <c r="NDH757" s="456"/>
      <c r="NDI757" s="456"/>
      <c r="NDJ757" s="456"/>
      <c r="NDK757" s="456"/>
      <c r="NDL757" s="456"/>
      <c r="NDM757" s="456"/>
      <c r="NDN757" s="456"/>
      <c r="NDO757" s="456"/>
      <c r="NDP757" s="456"/>
      <c r="NDQ757" s="456"/>
      <c r="NDR757" s="456"/>
      <c r="NDS757" s="456"/>
      <c r="NDT757" s="456"/>
      <c r="NDU757" s="456"/>
      <c r="NDV757" s="456"/>
      <c r="NDW757" s="456"/>
      <c r="NDX757" s="456"/>
      <c r="NDY757" s="456"/>
      <c r="NDZ757" s="456"/>
      <c r="NEA757" s="456"/>
      <c r="NEB757" s="456"/>
      <c r="NEC757" s="456"/>
      <c r="NED757" s="456"/>
      <c r="NEE757" s="456"/>
      <c r="NEF757" s="456"/>
      <c r="NEG757" s="456"/>
      <c r="NEH757" s="456"/>
      <c r="NEI757" s="456"/>
      <c r="NEJ757" s="456"/>
      <c r="NEK757" s="456"/>
      <c r="NEL757" s="456"/>
      <c r="NEM757" s="456"/>
      <c r="NEN757" s="456"/>
      <c r="NEO757" s="456"/>
      <c r="NEP757" s="456"/>
      <c r="NEQ757" s="456"/>
      <c r="NER757" s="456"/>
      <c r="NES757" s="456"/>
      <c r="NET757" s="456"/>
      <c r="NEU757" s="456"/>
      <c r="NEV757" s="456"/>
      <c r="NEW757" s="456"/>
      <c r="NEX757" s="456"/>
      <c r="NEY757" s="456"/>
      <c r="NEZ757" s="456"/>
      <c r="NFA757" s="456"/>
      <c r="NFB757" s="456"/>
      <c r="NFC757" s="456"/>
      <c r="NFD757" s="456"/>
      <c r="NFE757" s="456"/>
      <c r="NFF757" s="456"/>
      <c r="NFG757" s="456"/>
      <c r="NFH757" s="456"/>
      <c r="NFI757" s="456"/>
      <c r="NFJ757" s="456"/>
      <c r="NFK757" s="456"/>
      <c r="NFL757" s="456"/>
      <c r="NFM757" s="456"/>
      <c r="NFN757" s="456"/>
      <c r="NFO757" s="456"/>
      <c r="NFP757" s="456"/>
      <c r="NFQ757" s="456"/>
      <c r="NFR757" s="456"/>
      <c r="NFS757" s="456"/>
      <c r="NFT757" s="456"/>
      <c r="NFU757" s="456"/>
      <c r="NFV757" s="456"/>
      <c r="NFW757" s="456"/>
      <c r="NFX757" s="456"/>
      <c r="NFY757" s="456"/>
      <c r="NFZ757" s="456"/>
      <c r="NGA757" s="456"/>
      <c r="NGB757" s="456"/>
      <c r="NGC757" s="456"/>
      <c r="NGD757" s="456"/>
      <c r="NGE757" s="456"/>
      <c r="NGF757" s="456"/>
      <c r="NGG757" s="456"/>
      <c r="NGH757" s="456"/>
      <c r="NGI757" s="456"/>
      <c r="NGJ757" s="456"/>
      <c r="NGK757" s="456"/>
      <c r="NGL757" s="456"/>
      <c r="NGM757" s="456"/>
      <c r="NGN757" s="456"/>
      <c r="NGO757" s="456"/>
      <c r="NGP757" s="456"/>
      <c r="NGQ757" s="456"/>
      <c r="NGR757" s="456"/>
      <c r="NGS757" s="456"/>
      <c r="NGT757" s="456"/>
      <c r="NGU757" s="456"/>
      <c r="NGV757" s="456"/>
      <c r="NGW757" s="456"/>
      <c r="NGX757" s="456"/>
      <c r="NGY757" s="456"/>
      <c r="NGZ757" s="456"/>
      <c r="NHA757" s="456"/>
      <c r="NHB757" s="456"/>
      <c r="NHC757" s="456"/>
      <c r="NHD757" s="456"/>
      <c r="NHE757" s="456"/>
      <c r="NHF757" s="456"/>
      <c r="NHG757" s="456"/>
      <c r="NHH757" s="456"/>
      <c r="NHI757" s="456"/>
      <c r="NHJ757" s="456"/>
      <c r="NHK757" s="456"/>
      <c r="NHL757" s="456"/>
      <c r="NHM757" s="456"/>
      <c r="NHN757" s="456"/>
      <c r="NHO757" s="456"/>
      <c r="NHP757" s="456"/>
      <c r="NHQ757" s="456"/>
      <c r="NHR757" s="456"/>
      <c r="NHS757" s="456"/>
      <c r="NHT757" s="456"/>
      <c r="NHU757" s="456"/>
      <c r="NHV757" s="456"/>
      <c r="NHW757" s="456"/>
      <c r="NHX757" s="456"/>
      <c r="NHY757" s="456"/>
      <c r="NHZ757" s="456"/>
      <c r="NIA757" s="456"/>
      <c r="NIB757" s="456"/>
      <c r="NIC757" s="456"/>
      <c r="NID757" s="456"/>
      <c r="NIE757" s="456"/>
      <c r="NIF757" s="456"/>
      <c r="NIG757" s="456"/>
      <c r="NIH757" s="456"/>
      <c r="NII757" s="456"/>
      <c r="NIJ757" s="456"/>
      <c r="NIK757" s="456"/>
      <c r="NIL757" s="456"/>
      <c r="NIM757" s="456"/>
      <c r="NIN757" s="456"/>
      <c r="NIO757" s="456"/>
      <c r="NIP757" s="456"/>
      <c r="NIQ757" s="456"/>
      <c r="NIR757" s="456"/>
      <c r="NIS757" s="456"/>
      <c r="NIT757" s="456"/>
      <c r="NIU757" s="456"/>
      <c r="NIV757" s="456"/>
      <c r="NIW757" s="456"/>
      <c r="NIX757" s="456"/>
      <c r="NIY757" s="456"/>
      <c r="NIZ757" s="456"/>
      <c r="NJA757" s="456"/>
      <c r="NJB757" s="456"/>
      <c r="NJC757" s="456"/>
      <c r="NJD757" s="456"/>
      <c r="NJE757" s="456"/>
      <c r="NJF757" s="456"/>
      <c r="NJG757" s="456"/>
      <c r="NJH757" s="456"/>
      <c r="NJI757" s="456"/>
      <c r="NJJ757" s="456"/>
      <c r="NJK757" s="456"/>
      <c r="NJL757" s="456"/>
      <c r="NJM757" s="456"/>
      <c r="NJN757" s="456"/>
      <c r="NJO757" s="456"/>
      <c r="NJP757" s="456"/>
      <c r="NJQ757" s="456"/>
      <c r="NJR757" s="456"/>
      <c r="NJS757" s="456"/>
      <c r="NJT757" s="456"/>
      <c r="NJU757" s="456"/>
      <c r="NJV757" s="456"/>
      <c r="NJW757" s="456"/>
      <c r="NJX757" s="456"/>
      <c r="NJY757" s="456"/>
      <c r="NJZ757" s="456"/>
      <c r="NKA757" s="456"/>
      <c r="NKB757" s="456"/>
      <c r="NKC757" s="456"/>
      <c r="NKD757" s="456"/>
      <c r="NKE757" s="456"/>
      <c r="NKF757" s="456"/>
      <c r="NKG757" s="456"/>
      <c r="NKH757" s="456"/>
      <c r="NKI757" s="456"/>
      <c r="NKJ757" s="456"/>
      <c r="NKK757" s="456"/>
      <c r="NKL757" s="456"/>
      <c r="NKM757" s="456"/>
      <c r="NKN757" s="456"/>
      <c r="NKO757" s="456"/>
      <c r="NKP757" s="456"/>
      <c r="NKQ757" s="456"/>
      <c r="NKR757" s="456"/>
      <c r="NKS757" s="456"/>
      <c r="NKT757" s="456"/>
      <c r="NKU757" s="456"/>
      <c r="NKV757" s="456"/>
      <c r="NKW757" s="456"/>
      <c r="NKX757" s="456"/>
      <c r="NKY757" s="456"/>
      <c r="NKZ757" s="456"/>
      <c r="NLA757" s="456"/>
      <c r="NLB757" s="456"/>
      <c r="NLC757" s="456"/>
      <c r="NLD757" s="456"/>
      <c r="NLE757" s="456"/>
      <c r="NLF757" s="456"/>
      <c r="NLG757" s="456"/>
      <c r="NLH757" s="456"/>
      <c r="NLI757" s="456"/>
      <c r="NLJ757" s="456"/>
      <c r="NLK757" s="456"/>
      <c r="NLL757" s="456"/>
      <c r="NLM757" s="456"/>
      <c r="NLN757" s="456"/>
      <c r="NLO757" s="456"/>
      <c r="NLP757" s="456"/>
      <c r="NLQ757" s="456"/>
      <c r="NLR757" s="456"/>
      <c r="NLS757" s="456"/>
      <c r="NLT757" s="456"/>
      <c r="NLU757" s="456"/>
      <c r="NLV757" s="456"/>
      <c r="NLW757" s="456"/>
      <c r="NLX757" s="456"/>
      <c r="NLY757" s="456"/>
      <c r="NLZ757" s="456"/>
      <c r="NMA757" s="456"/>
      <c r="NMB757" s="456"/>
      <c r="NMC757" s="456"/>
      <c r="NMD757" s="456"/>
      <c r="NME757" s="456"/>
      <c r="NMF757" s="456"/>
      <c r="NMG757" s="456"/>
      <c r="NMH757" s="456"/>
      <c r="NMI757" s="456"/>
      <c r="NMJ757" s="456"/>
      <c r="NMK757" s="456"/>
      <c r="NML757" s="456"/>
      <c r="NMM757" s="456"/>
      <c r="NMN757" s="456"/>
      <c r="NMO757" s="456"/>
      <c r="NMP757" s="456"/>
      <c r="NMQ757" s="456"/>
      <c r="NMR757" s="456"/>
      <c r="NMS757" s="456"/>
      <c r="NMT757" s="456"/>
      <c r="NMU757" s="456"/>
      <c r="NMV757" s="456"/>
      <c r="NMW757" s="456"/>
      <c r="NMX757" s="456"/>
      <c r="NMY757" s="456"/>
      <c r="NMZ757" s="456"/>
      <c r="NNA757" s="456"/>
      <c r="NNB757" s="456"/>
      <c r="NNC757" s="456"/>
      <c r="NND757" s="456"/>
      <c r="NNE757" s="456"/>
      <c r="NNF757" s="456"/>
      <c r="NNG757" s="456"/>
      <c r="NNH757" s="456"/>
      <c r="NNI757" s="456"/>
      <c r="NNJ757" s="456"/>
      <c r="NNK757" s="456"/>
      <c r="NNL757" s="456"/>
      <c r="NNM757" s="456"/>
      <c r="NNN757" s="456"/>
      <c r="NNO757" s="456"/>
      <c r="NNP757" s="456"/>
      <c r="NNQ757" s="456"/>
      <c r="NNR757" s="456"/>
      <c r="NNS757" s="456"/>
      <c r="NNT757" s="456"/>
      <c r="NNU757" s="456"/>
      <c r="NNV757" s="456"/>
      <c r="NNW757" s="456"/>
      <c r="NNX757" s="456"/>
      <c r="NNY757" s="456"/>
      <c r="NNZ757" s="456"/>
      <c r="NOA757" s="456"/>
      <c r="NOB757" s="456"/>
      <c r="NOC757" s="456"/>
      <c r="NOD757" s="456"/>
      <c r="NOE757" s="456"/>
      <c r="NOF757" s="456"/>
      <c r="NOG757" s="456"/>
      <c r="NOH757" s="456"/>
      <c r="NOI757" s="456"/>
      <c r="NOJ757" s="456"/>
      <c r="NOK757" s="456"/>
      <c r="NOL757" s="456"/>
      <c r="NOM757" s="456"/>
      <c r="NON757" s="456"/>
      <c r="NOO757" s="456"/>
      <c r="NOP757" s="456"/>
      <c r="NOQ757" s="456"/>
      <c r="NOR757" s="456"/>
      <c r="NOS757" s="456"/>
      <c r="NOT757" s="456"/>
      <c r="NOU757" s="456"/>
      <c r="NOV757" s="456"/>
      <c r="NOW757" s="456"/>
      <c r="NOX757" s="456"/>
      <c r="NOY757" s="456"/>
      <c r="NOZ757" s="456"/>
      <c r="NPA757" s="456"/>
      <c r="NPB757" s="456"/>
      <c r="NPC757" s="456"/>
      <c r="NPD757" s="456"/>
      <c r="NPE757" s="456"/>
      <c r="NPF757" s="456"/>
      <c r="NPG757" s="456"/>
      <c r="NPH757" s="456"/>
      <c r="NPI757" s="456"/>
      <c r="NPJ757" s="456"/>
      <c r="NPK757" s="456"/>
      <c r="NPL757" s="456"/>
      <c r="NPM757" s="456"/>
      <c r="NPN757" s="456"/>
      <c r="NPO757" s="456"/>
      <c r="NPP757" s="456"/>
      <c r="NPQ757" s="456"/>
      <c r="NPR757" s="456"/>
      <c r="NPS757" s="456"/>
      <c r="NPT757" s="456"/>
      <c r="NPU757" s="456"/>
      <c r="NPV757" s="456"/>
      <c r="NPW757" s="456"/>
      <c r="NPX757" s="456"/>
      <c r="NPY757" s="456"/>
      <c r="NPZ757" s="456"/>
      <c r="NQA757" s="456"/>
      <c r="NQB757" s="456"/>
      <c r="NQC757" s="456"/>
      <c r="NQD757" s="456"/>
      <c r="NQE757" s="456"/>
      <c r="NQF757" s="456"/>
      <c r="NQG757" s="456"/>
      <c r="NQH757" s="456"/>
      <c r="NQI757" s="456"/>
      <c r="NQJ757" s="456"/>
      <c r="NQK757" s="456"/>
      <c r="NQL757" s="456"/>
      <c r="NQM757" s="456"/>
      <c r="NQN757" s="456"/>
      <c r="NQO757" s="456"/>
      <c r="NQP757" s="456"/>
      <c r="NQQ757" s="456"/>
      <c r="NQR757" s="456"/>
      <c r="NQS757" s="456"/>
      <c r="NQT757" s="456"/>
      <c r="NQU757" s="456"/>
      <c r="NQV757" s="456"/>
      <c r="NQW757" s="456"/>
      <c r="NQX757" s="456"/>
      <c r="NQY757" s="456"/>
      <c r="NQZ757" s="456"/>
      <c r="NRA757" s="456"/>
      <c r="NRB757" s="456"/>
      <c r="NRC757" s="456"/>
      <c r="NRD757" s="456"/>
      <c r="NRE757" s="456"/>
      <c r="NRF757" s="456"/>
      <c r="NRG757" s="456"/>
      <c r="NRH757" s="456"/>
      <c r="NRI757" s="456"/>
      <c r="NRJ757" s="456"/>
      <c r="NRK757" s="456"/>
      <c r="NRL757" s="456"/>
      <c r="NRM757" s="456"/>
      <c r="NRN757" s="456"/>
      <c r="NRO757" s="456"/>
      <c r="NRP757" s="456"/>
      <c r="NRQ757" s="456"/>
      <c r="NRR757" s="456"/>
      <c r="NRS757" s="456"/>
      <c r="NRT757" s="456"/>
      <c r="NRU757" s="456"/>
      <c r="NRV757" s="456"/>
      <c r="NRW757" s="456"/>
      <c r="NRX757" s="456"/>
      <c r="NRY757" s="456"/>
      <c r="NRZ757" s="456"/>
      <c r="NSA757" s="456"/>
      <c r="NSB757" s="456"/>
      <c r="NSC757" s="456"/>
      <c r="NSD757" s="456"/>
      <c r="NSE757" s="456"/>
      <c r="NSF757" s="456"/>
      <c r="NSG757" s="456"/>
      <c r="NSH757" s="456"/>
      <c r="NSI757" s="456"/>
      <c r="NSJ757" s="456"/>
      <c r="NSK757" s="456"/>
      <c r="NSL757" s="456"/>
      <c r="NSM757" s="456"/>
      <c r="NSN757" s="456"/>
      <c r="NSO757" s="456"/>
      <c r="NSP757" s="456"/>
      <c r="NSQ757" s="456"/>
      <c r="NSR757" s="456"/>
      <c r="NSS757" s="456"/>
      <c r="NST757" s="456"/>
      <c r="NSU757" s="456"/>
      <c r="NSV757" s="456"/>
      <c r="NSW757" s="456"/>
      <c r="NSX757" s="456"/>
      <c r="NSY757" s="456"/>
      <c r="NSZ757" s="456"/>
      <c r="NTA757" s="456"/>
      <c r="NTB757" s="456"/>
      <c r="NTC757" s="456"/>
      <c r="NTD757" s="456"/>
      <c r="NTE757" s="456"/>
      <c r="NTF757" s="456"/>
      <c r="NTG757" s="456"/>
      <c r="NTH757" s="456"/>
      <c r="NTI757" s="456"/>
      <c r="NTJ757" s="456"/>
      <c r="NTK757" s="456"/>
      <c r="NTL757" s="456"/>
      <c r="NTM757" s="456"/>
      <c r="NTN757" s="456"/>
      <c r="NTO757" s="456"/>
      <c r="NTP757" s="456"/>
      <c r="NTQ757" s="456"/>
      <c r="NTR757" s="456"/>
      <c r="NTS757" s="456"/>
      <c r="NTT757" s="456"/>
      <c r="NTU757" s="456"/>
      <c r="NTV757" s="456"/>
      <c r="NTW757" s="456"/>
      <c r="NTX757" s="456"/>
      <c r="NTY757" s="456"/>
      <c r="NTZ757" s="456"/>
      <c r="NUA757" s="456"/>
      <c r="NUB757" s="456"/>
      <c r="NUC757" s="456"/>
      <c r="NUD757" s="456"/>
      <c r="NUE757" s="456"/>
      <c r="NUF757" s="456"/>
      <c r="NUG757" s="456"/>
      <c r="NUH757" s="456"/>
      <c r="NUI757" s="456"/>
      <c r="NUJ757" s="456"/>
      <c r="NUK757" s="456"/>
      <c r="NUL757" s="456"/>
      <c r="NUM757" s="456"/>
      <c r="NUN757" s="456"/>
      <c r="NUO757" s="456"/>
      <c r="NUP757" s="456"/>
      <c r="NUQ757" s="456"/>
      <c r="NUR757" s="456"/>
      <c r="NUS757" s="456"/>
      <c r="NUT757" s="456"/>
      <c r="NUU757" s="456"/>
      <c r="NUV757" s="456"/>
      <c r="NUW757" s="456"/>
      <c r="NUX757" s="456"/>
      <c r="NUY757" s="456"/>
      <c r="NUZ757" s="456"/>
      <c r="NVA757" s="456"/>
      <c r="NVB757" s="456"/>
      <c r="NVC757" s="456"/>
      <c r="NVD757" s="456"/>
      <c r="NVE757" s="456"/>
      <c r="NVF757" s="456"/>
      <c r="NVG757" s="456"/>
      <c r="NVH757" s="456"/>
      <c r="NVI757" s="456"/>
      <c r="NVJ757" s="456"/>
      <c r="NVK757" s="456"/>
      <c r="NVL757" s="456"/>
      <c r="NVM757" s="456"/>
      <c r="NVN757" s="456"/>
      <c r="NVO757" s="456"/>
      <c r="NVP757" s="456"/>
      <c r="NVQ757" s="456"/>
      <c r="NVR757" s="456"/>
      <c r="NVS757" s="456"/>
      <c r="NVT757" s="456"/>
      <c r="NVU757" s="456"/>
      <c r="NVV757" s="456"/>
      <c r="NVW757" s="456"/>
      <c r="NVX757" s="456"/>
      <c r="NVY757" s="456"/>
      <c r="NVZ757" s="456"/>
      <c r="NWA757" s="456"/>
      <c r="NWB757" s="456"/>
      <c r="NWC757" s="456"/>
      <c r="NWD757" s="456"/>
      <c r="NWE757" s="456"/>
      <c r="NWF757" s="456"/>
      <c r="NWG757" s="456"/>
      <c r="NWH757" s="456"/>
      <c r="NWI757" s="456"/>
      <c r="NWJ757" s="456"/>
      <c r="NWK757" s="456"/>
      <c r="NWL757" s="456"/>
      <c r="NWM757" s="456"/>
      <c r="NWN757" s="456"/>
      <c r="NWO757" s="456"/>
      <c r="NWP757" s="456"/>
      <c r="NWQ757" s="456"/>
      <c r="NWR757" s="456"/>
      <c r="NWS757" s="456"/>
      <c r="NWT757" s="456"/>
      <c r="NWU757" s="456"/>
      <c r="NWV757" s="456"/>
      <c r="NWW757" s="456"/>
      <c r="NWX757" s="456"/>
      <c r="NWY757" s="456"/>
      <c r="NWZ757" s="456"/>
      <c r="NXA757" s="456"/>
      <c r="NXB757" s="456"/>
      <c r="NXC757" s="456"/>
      <c r="NXD757" s="456"/>
      <c r="NXE757" s="456"/>
      <c r="NXF757" s="456"/>
      <c r="NXG757" s="456"/>
      <c r="NXH757" s="456"/>
      <c r="NXI757" s="456"/>
      <c r="NXJ757" s="456"/>
      <c r="NXK757" s="456"/>
      <c r="NXL757" s="456"/>
      <c r="NXM757" s="456"/>
      <c r="NXN757" s="456"/>
      <c r="NXO757" s="456"/>
      <c r="NXP757" s="456"/>
      <c r="NXQ757" s="456"/>
      <c r="NXR757" s="456"/>
      <c r="NXS757" s="456"/>
      <c r="NXT757" s="456"/>
      <c r="NXU757" s="456"/>
      <c r="NXV757" s="456"/>
      <c r="NXW757" s="456"/>
      <c r="NXX757" s="456"/>
      <c r="NXY757" s="456"/>
      <c r="NXZ757" s="456"/>
      <c r="NYA757" s="456"/>
      <c r="NYB757" s="456"/>
      <c r="NYC757" s="456"/>
      <c r="NYD757" s="456"/>
      <c r="NYE757" s="456"/>
      <c r="NYF757" s="456"/>
      <c r="NYG757" s="456"/>
      <c r="NYH757" s="456"/>
      <c r="NYI757" s="456"/>
      <c r="NYJ757" s="456"/>
      <c r="NYK757" s="456"/>
      <c r="NYL757" s="456"/>
      <c r="NYM757" s="456"/>
      <c r="NYN757" s="456"/>
      <c r="NYO757" s="456"/>
      <c r="NYP757" s="456"/>
      <c r="NYQ757" s="456"/>
      <c r="NYR757" s="456"/>
      <c r="NYS757" s="456"/>
      <c r="NYT757" s="456"/>
      <c r="NYU757" s="456"/>
      <c r="NYV757" s="456"/>
      <c r="NYW757" s="456"/>
      <c r="NYX757" s="456"/>
      <c r="NYY757" s="456"/>
      <c r="NYZ757" s="456"/>
      <c r="NZA757" s="456"/>
      <c r="NZB757" s="456"/>
      <c r="NZC757" s="456"/>
      <c r="NZD757" s="456"/>
      <c r="NZE757" s="456"/>
      <c r="NZF757" s="456"/>
      <c r="NZG757" s="456"/>
      <c r="NZH757" s="456"/>
      <c r="NZI757" s="456"/>
      <c r="NZJ757" s="456"/>
      <c r="NZK757" s="456"/>
      <c r="NZL757" s="456"/>
      <c r="NZM757" s="456"/>
      <c r="NZN757" s="456"/>
      <c r="NZO757" s="456"/>
      <c r="NZP757" s="456"/>
      <c r="NZQ757" s="456"/>
      <c r="NZR757" s="456"/>
      <c r="NZS757" s="456"/>
      <c r="NZT757" s="456"/>
      <c r="NZU757" s="456"/>
      <c r="NZV757" s="456"/>
      <c r="NZW757" s="456"/>
      <c r="NZX757" s="456"/>
      <c r="NZY757" s="456"/>
      <c r="NZZ757" s="456"/>
      <c r="OAA757" s="456"/>
      <c r="OAB757" s="456"/>
      <c r="OAC757" s="456"/>
      <c r="OAD757" s="456"/>
      <c r="OAE757" s="456"/>
      <c r="OAF757" s="456"/>
      <c r="OAG757" s="456"/>
      <c r="OAH757" s="456"/>
      <c r="OAI757" s="456"/>
      <c r="OAJ757" s="456"/>
      <c r="OAK757" s="456"/>
      <c r="OAL757" s="456"/>
      <c r="OAM757" s="456"/>
      <c r="OAN757" s="456"/>
      <c r="OAO757" s="456"/>
      <c r="OAP757" s="456"/>
      <c r="OAQ757" s="456"/>
      <c r="OAR757" s="456"/>
      <c r="OAS757" s="456"/>
      <c r="OAT757" s="456"/>
      <c r="OAU757" s="456"/>
      <c r="OAV757" s="456"/>
      <c r="OAW757" s="456"/>
      <c r="OAX757" s="456"/>
      <c r="OAY757" s="456"/>
      <c r="OAZ757" s="456"/>
      <c r="OBA757" s="456"/>
      <c r="OBB757" s="456"/>
      <c r="OBC757" s="456"/>
      <c r="OBD757" s="456"/>
      <c r="OBE757" s="456"/>
      <c r="OBF757" s="456"/>
      <c r="OBG757" s="456"/>
      <c r="OBH757" s="456"/>
      <c r="OBI757" s="456"/>
      <c r="OBJ757" s="456"/>
      <c r="OBK757" s="456"/>
      <c r="OBL757" s="456"/>
      <c r="OBM757" s="456"/>
      <c r="OBN757" s="456"/>
      <c r="OBO757" s="456"/>
      <c r="OBP757" s="456"/>
      <c r="OBQ757" s="456"/>
      <c r="OBR757" s="456"/>
      <c r="OBS757" s="456"/>
      <c r="OBT757" s="456"/>
      <c r="OBU757" s="456"/>
      <c r="OBV757" s="456"/>
      <c r="OBW757" s="456"/>
      <c r="OBX757" s="456"/>
      <c r="OBY757" s="456"/>
      <c r="OBZ757" s="456"/>
      <c r="OCA757" s="456"/>
      <c r="OCB757" s="456"/>
      <c r="OCC757" s="456"/>
      <c r="OCD757" s="456"/>
      <c r="OCE757" s="456"/>
      <c r="OCF757" s="456"/>
      <c r="OCG757" s="456"/>
      <c r="OCH757" s="456"/>
      <c r="OCI757" s="456"/>
      <c r="OCJ757" s="456"/>
      <c r="OCK757" s="456"/>
      <c r="OCL757" s="456"/>
      <c r="OCM757" s="456"/>
      <c r="OCN757" s="456"/>
      <c r="OCO757" s="456"/>
      <c r="OCP757" s="456"/>
      <c r="OCQ757" s="456"/>
      <c r="OCR757" s="456"/>
      <c r="OCS757" s="456"/>
      <c r="OCT757" s="456"/>
      <c r="OCU757" s="456"/>
      <c r="OCV757" s="456"/>
      <c r="OCW757" s="456"/>
      <c r="OCX757" s="456"/>
      <c r="OCY757" s="456"/>
      <c r="OCZ757" s="456"/>
      <c r="ODA757" s="456"/>
      <c r="ODB757" s="456"/>
      <c r="ODC757" s="456"/>
      <c r="ODD757" s="456"/>
      <c r="ODE757" s="456"/>
      <c r="ODF757" s="456"/>
      <c r="ODG757" s="456"/>
      <c r="ODH757" s="456"/>
      <c r="ODI757" s="456"/>
      <c r="ODJ757" s="456"/>
      <c r="ODK757" s="456"/>
      <c r="ODL757" s="456"/>
      <c r="ODM757" s="456"/>
      <c r="ODN757" s="456"/>
      <c r="ODO757" s="456"/>
      <c r="ODP757" s="456"/>
      <c r="ODQ757" s="456"/>
      <c r="ODR757" s="456"/>
      <c r="ODS757" s="456"/>
      <c r="ODT757" s="456"/>
      <c r="ODU757" s="456"/>
      <c r="ODV757" s="456"/>
      <c r="ODW757" s="456"/>
      <c r="ODX757" s="456"/>
      <c r="ODY757" s="456"/>
      <c r="ODZ757" s="456"/>
      <c r="OEA757" s="456"/>
      <c r="OEB757" s="456"/>
      <c r="OEC757" s="456"/>
      <c r="OED757" s="456"/>
      <c r="OEE757" s="456"/>
      <c r="OEF757" s="456"/>
      <c r="OEG757" s="456"/>
      <c r="OEH757" s="456"/>
      <c r="OEI757" s="456"/>
      <c r="OEJ757" s="456"/>
      <c r="OEK757" s="456"/>
      <c r="OEL757" s="456"/>
      <c r="OEM757" s="456"/>
      <c r="OEN757" s="456"/>
      <c r="OEO757" s="456"/>
      <c r="OEP757" s="456"/>
      <c r="OEQ757" s="456"/>
      <c r="OER757" s="456"/>
      <c r="OES757" s="456"/>
      <c r="OET757" s="456"/>
      <c r="OEU757" s="456"/>
      <c r="OEV757" s="456"/>
      <c r="OEW757" s="456"/>
      <c r="OEX757" s="456"/>
      <c r="OEY757" s="456"/>
      <c r="OEZ757" s="456"/>
      <c r="OFA757" s="456"/>
      <c r="OFB757" s="456"/>
      <c r="OFC757" s="456"/>
      <c r="OFD757" s="456"/>
      <c r="OFE757" s="456"/>
      <c r="OFF757" s="456"/>
      <c r="OFG757" s="456"/>
      <c r="OFH757" s="456"/>
      <c r="OFI757" s="456"/>
      <c r="OFJ757" s="456"/>
      <c r="OFK757" s="456"/>
      <c r="OFL757" s="456"/>
      <c r="OFM757" s="456"/>
      <c r="OFN757" s="456"/>
      <c r="OFO757" s="456"/>
      <c r="OFP757" s="456"/>
      <c r="OFQ757" s="456"/>
      <c r="OFR757" s="456"/>
      <c r="OFS757" s="456"/>
      <c r="OFT757" s="456"/>
      <c r="OFU757" s="456"/>
      <c r="OFV757" s="456"/>
      <c r="OFW757" s="456"/>
      <c r="OFX757" s="456"/>
      <c r="OFY757" s="456"/>
      <c r="OFZ757" s="456"/>
      <c r="OGA757" s="456"/>
      <c r="OGB757" s="456"/>
      <c r="OGC757" s="456"/>
      <c r="OGD757" s="456"/>
      <c r="OGE757" s="456"/>
      <c r="OGF757" s="456"/>
      <c r="OGG757" s="456"/>
      <c r="OGH757" s="456"/>
      <c r="OGI757" s="456"/>
      <c r="OGJ757" s="456"/>
      <c r="OGK757" s="456"/>
      <c r="OGL757" s="456"/>
      <c r="OGM757" s="456"/>
      <c r="OGN757" s="456"/>
      <c r="OGO757" s="456"/>
      <c r="OGP757" s="456"/>
      <c r="OGQ757" s="456"/>
      <c r="OGR757" s="456"/>
      <c r="OGS757" s="456"/>
      <c r="OGT757" s="456"/>
      <c r="OGU757" s="456"/>
      <c r="OGV757" s="456"/>
      <c r="OGW757" s="456"/>
      <c r="OGX757" s="456"/>
      <c r="OGY757" s="456"/>
      <c r="OGZ757" s="456"/>
      <c r="OHA757" s="456"/>
      <c r="OHB757" s="456"/>
      <c r="OHC757" s="456"/>
      <c r="OHD757" s="456"/>
      <c r="OHE757" s="456"/>
      <c r="OHF757" s="456"/>
      <c r="OHG757" s="456"/>
      <c r="OHH757" s="456"/>
      <c r="OHI757" s="456"/>
      <c r="OHJ757" s="456"/>
      <c r="OHK757" s="456"/>
      <c r="OHL757" s="456"/>
      <c r="OHM757" s="456"/>
      <c r="OHN757" s="456"/>
      <c r="OHO757" s="456"/>
      <c r="OHP757" s="456"/>
      <c r="OHQ757" s="456"/>
      <c r="OHR757" s="456"/>
      <c r="OHS757" s="456"/>
      <c r="OHT757" s="456"/>
      <c r="OHU757" s="456"/>
      <c r="OHV757" s="456"/>
      <c r="OHW757" s="456"/>
      <c r="OHX757" s="456"/>
      <c r="OHY757" s="456"/>
      <c r="OHZ757" s="456"/>
      <c r="OIA757" s="456"/>
      <c r="OIB757" s="456"/>
      <c r="OIC757" s="456"/>
      <c r="OID757" s="456"/>
      <c r="OIE757" s="456"/>
      <c r="OIF757" s="456"/>
      <c r="OIG757" s="456"/>
      <c r="OIH757" s="456"/>
      <c r="OII757" s="456"/>
      <c r="OIJ757" s="456"/>
      <c r="OIK757" s="456"/>
      <c r="OIL757" s="456"/>
      <c r="OIM757" s="456"/>
      <c r="OIN757" s="456"/>
      <c r="OIO757" s="456"/>
      <c r="OIP757" s="456"/>
      <c r="OIQ757" s="456"/>
      <c r="OIR757" s="456"/>
      <c r="OIS757" s="456"/>
      <c r="OIT757" s="456"/>
      <c r="OIU757" s="456"/>
      <c r="OIV757" s="456"/>
      <c r="OIW757" s="456"/>
      <c r="OIX757" s="456"/>
      <c r="OIY757" s="456"/>
      <c r="OIZ757" s="456"/>
      <c r="OJA757" s="456"/>
      <c r="OJB757" s="456"/>
      <c r="OJC757" s="456"/>
      <c r="OJD757" s="456"/>
      <c r="OJE757" s="456"/>
      <c r="OJF757" s="456"/>
      <c r="OJG757" s="456"/>
      <c r="OJH757" s="456"/>
      <c r="OJI757" s="456"/>
      <c r="OJJ757" s="456"/>
      <c r="OJK757" s="456"/>
      <c r="OJL757" s="456"/>
      <c r="OJM757" s="456"/>
      <c r="OJN757" s="456"/>
      <c r="OJO757" s="456"/>
      <c r="OJP757" s="456"/>
      <c r="OJQ757" s="456"/>
      <c r="OJR757" s="456"/>
      <c r="OJS757" s="456"/>
      <c r="OJT757" s="456"/>
      <c r="OJU757" s="456"/>
      <c r="OJV757" s="456"/>
      <c r="OJW757" s="456"/>
      <c r="OJX757" s="456"/>
      <c r="OJY757" s="456"/>
      <c r="OJZ757" s="456"/>
      <c r="OKA757" s="456"/>
      <c r="OKB757" s="456"/>
      <c r="OKC757" s="456"/>
      <c r="OKD757" s="456"/>
      <c r="OKE757" s="456"/>
      <c r="OKF757" s="456"/>
      <c r="OKG757" s="456"/>
      <c r="OKH757" s="456"/>
      <c r="OKI757" s="456"/>
      <c r="OKJ757" s="456"/>
      <c r="OKK757" s="456"/>
      <c r="OKL757" s="456"/>
      <c r="OKM757" s="456"/>
      <c r="OKN757" s="456"/>
      <c r="OKO757" s="456"/>
      <c r="OKP757" s="456"/>
      <c r="OKQ757" s="456"/>
      <c r="OKR757" s="456"/>
      <c r="OKS757" s="456"/>
      <c r="OKT757" s="456"/>
      <c r="OKU757" s="456"/>
      <c r="OKV757" s="456"/>
      <c r="OKW757" s="456"/>
      <c r="OKX757" s="456"/>
      <c r="OKY757" s="456"/>
      <c r="OKZ757" s="456"/>
      <c r="OLA757" s="456"/>
      <c r="OLB757" s="456"/>
      <c r="OLC757" s="456"/>
      <c r="OLD757" s="456"/>
      <c r="OLE757" s="456"/>
      <c r="OLF757" s="456"/>
      <c r="OLG757" s="456"/>
      <c r="OLH757" s="456"/>
      <c r="OLI757" s="456"/>
      <c r="OLJ757" s="456"/>
      <c r="OLK757" s="456"/>
      <c r="OLL757" s="456"/>
      <c r="OLM757" s="456"/>
      <c r="OLN757" s="456"/>
      <c r="OLO757" s="456"/>
      <c r="OLP757" s="456"/>
      <c r="OLQ757" s="456"/>
      <c r="OLR757" s="456"/>
      <c r="OLS757" s="456"/>
      <c r="OLT757" s="456"/>
      <c r="OLU757" s="456"/>
      <c r="OLV757" s="456"/>
      <c r="OLW757" s="456"/>
      <c r="OLX757" s="456"/>
      <c r="OLY757" s="456"/>
      <c r="OLZ757" s="456"/>
      <c r="OMA757" s="456"/>
      <c r="OMB757" s="456"/>
      <c r="OMC757" s="456"/>
      <c r="OMD757" s="456"/>
      <c r="OME757" s="456"/>
      <c r="OMF757" s="456"/>
      <c r="OMG757" s="456"/>
      <c r="OMH757" s="456"/>
      <c r="OMI757" s="456"/>
      <c r="OMJ757" s="456"/>
      <c r="OMK757" s="456"/>
      <c r="OML757" s="456"/>
      <c r="OMM757" s="456"/>
      <c r="OMN757" s="456"/>
      <c r="OMO757" s="456"/>
      <c r="OMP757" s="456"/>
      <c r="OMQ757" s="456"/>
      <c r="OMR757" s="456"/>
      <c r="OMS757" s="456"/>
      <c r="OMT757" s="456"/>
      <c r="OMU757" s="456"/>
      <c r="OMV757" s="456"/>
      <c r="OMW757" s="456"/>
      <c r="OMX757" s="456"/>
      <c r="OMY757" s="456"/>
      <c r="OMZ757" s="456"/>
      <c r="ONA757" s="456"/>
      <c r="ONB757" s="456"/>
      <c r="ONC757" s="456"/>
      <c r="OND757" s="456"/>
      <c r="ONE757" s="456"/>
      <c r="ONF757" s="456"/>
      <c r="ONG757" s="456"/>
      <c r="ONH757" s="456"/>
      <c r="ONI757" s="456"/>
      <c r="ONJ757" s="456"/>
      <c r="ONK757" s="456"/>
      <c r="ONL757" s="456"/>
      <c r="ONM757" s="456"/>
      <c r="ONN757" s="456"/>
      <c r="ONO757" s="456"/>
      <c r="ONP757" s="456"/>
      <c r="ONQ757" s="456"/>
      <c r="ONR757" s="456"/>
      <c r="ONS757" s="456"/>
      <c r="ONT757" s="456"/>
      <c r="ONU757" s="456"/>
      <c r="ONV757" s="456"/>
      <c r="ONW757" s="456"/>
      <c r="ONX757" s="456"/>
      <c r="ONY757" s="456"/>
      <c r="ONZ757" s="456"/>
      <c r="OOA757" s="456"/>
      <c r="OOB757" s="456"/>
      <c r="OOC757" s="456"/>
      <c r="OOD757" s="456"/>
      <c r="OOE757" s="456"/>
      <c r="OOF757" s="456"/>
      <c r="OOG757" s="456"/>
      <c r="OOH757" s="456"/>
      <c r="OOI757" s="456"/>
      <c r="OOJ757" s="456"/>
      <c r="OOK757" s="456"/>
      <c r="OOL757" s="456"/>
      <c r="OOM757" s="456"/>
      <c r="OON757" s="456"/>
      <c r="OOO757" s="456"/>
      <c r="OOP757" s="456"/>
      <c r="OOQ757" s="456"/>
      <c r="OOR757" s="456"/>
      <c r="OOS757" s="456"/>
      <c r="OOT757" s="456"/>
      <c r="OOU757" s="456"/>
      <c r="OOV757" s="456"/>
      <c r="OOW757" s="456"/>
      <c r="OOX757" s="456"/>
      <c r="OOY757" s="456"/>
      <c r="OOZ757" s="456"/>
      <c r="OPA757" s="456"/>
      <c r="OPB757" s="456"/>
      <c r="OPC757" s="456"/>
      <c r="OPD757" s="456"/>
      <c r="OPE757" s="456"/>
      <c r="OPF757" s="456"/>
      <c r="OPG757" s="456"/>
      <c r="OPH757" s="456"/>
      <c r="OPI757" s="456"/>
      <c r="OPJ757" s="456"/>
      <c r="OPK757" s="456"/>
      <c r="OPL757" s="456"/>
      <c r="OPM757" s="456"/>
      <c r="OPN757" s="456"/>
      <c r="OPO757" s="456"/>
      <c r="OPP757" s="456"/>
      <c r="OPQ757" s="456"/>
      <c r="OPR757" s="456"/>
      <c r="OPS757" s="456"/>
      <c r="OPT757" s="456"/>
      <c r="OPU757" s="456"/>
      <c r="OPV757" s="456"/>
      <c r="OPW757" s="456"/>
      <c r="OPX757" s="456"/>
      <c r="OPY757" s="456"/>
      <c r="OPZ757" s="456"/>
      <c r="OQA757" s="456"/>
      <c r="OQB757" s="456"/>
      <c r="OQC757" s="456"/>
      <c r="OQD757" s="456"/>
      <c r="OQE757" s="456"/>
      <c r="OQF757" s="456"/>
      <c r="OQG757" s="456"/>
      <c r="OQH757" s="456"/>
      <c r="OQI757" s="456"/>
      <c r="OQJ757" s="456"/>
      <c r="OQK757" s="456"/>
      <c r="OQL757" s="456"/>
      <c r="OQM757" s="456"/>
      <c r="OQN757" s="456"/>
      <c r="OQO757" s="456"/>
      <c r="OQP757" s="456"/>
      <c r="OQQ757" s="456"/>
      <c r="OQR757" s="456"/>
      <c r="OQS757" s="456"/>
      <c r="OQT757" s="456"/>
      <c r="OQU757" s="456"/>
      <c r="OQV757" s="456"/>
      <c r="OQW757" s="456"/>
      <c r="OQX757" s="456"/>
      <c r="OQY757" s="456"/>
      <c r="OQZ757" s="456"/>
      <c r="ORA757" s="456"/>
      <c r="ORB757" s="456"/>
      <c r="ORC757" s="456"/>
      <c r="ORD757" s="456"/>
      <c r="ORE757" s="456"/>
      <c r="ORF757" s="456"/>
      <c r="ORG757" s="456"/>
      <c r="ORH757" s="456"/>
      <c r="ORI757" s="456"/>
      <c r="ORJ757" s="456"/>
      <c r="ORK757" s="456"/>
      <c r="ORL757" s="456"/>
      <c r="ORM757" s="456"/>
      <c r="ORN757" s="456"/>
      <c r="ORO757" s="456"/>
      <c r="ORP757" s="456"/>
      <c r="ORQ757" s="456"/>
      <c r="ORR757" s="456"/>
      <c r="ORS757" s="456"/>
      <c r="ORT757" s="456"/>
      <c r="ORU757" s="456"/>
      <c r="ORV757" s="456"/>
      <c r="ORW757" s="456"/>
      <c r="ORX757" s="456"/>
      <c r="ORY757" s="456"/>
      <c r="ORZ757" s="456"/>
      <c r="OSA757" s="456"/>
      <c r="OSB757" s="456"/>
      <c r="OSC757" s="456"/>
      <c r="OSD757" s="456"/>
      <c r="OSE757" s="456"/>
      <c r="OSF757" s="456"/>
      <c r="OSG757" s="456"/>
      <c r="OSH757" s="456"/>
      <c r="OSI757" s="456"/>
      <c r="OSJ757" s="456"/>
      <c r="OSK757" s="456"/>
      <c r="OSL757" s="456"/>
      <c r="OSM757" s="456"/>
      <c r="OSN757" s="456"/>
      <c r="OSO757" s="456"/>
      <c r="OSP757" s="456"/>
      <c r="OSQ757" s="456"/>
      <c r="OSR757" s="456"/>
      <c r="OSS757" s="456"/>
      <c r="OST757" s="456"/>
      <c r="OSU757" s="456"/>
      <c r="OSV757" s="456"/>
      <c r="OSW757" s="456"/>
      <c r="OSX757" s="456"/>
      <c r="OSY757" s="456"/>
      <c r="OSZ757" s="456"/>
      <c r="OTA757" s="456"/>
      <c r="OTB757" s="456"/>
      <c r="OTC757" s="456"/>
      <c r="OTD757" s="456"/>
      <c r="OTE757" s="456"/>
      <c r="OTF757" s="456"/>
      <c r="OTG757" s="456"/>
      <c r="OTH757" s="456"/>
      <c r="OTI757" s="456"/>
      <c r="OTJ757" s="456"/>
      <c r="OTK757" s="456"/>
      <c r="OTL757" s="456"/>
      <c r="OTM757" s="456"/>
      <c r="OTN757" s="456"/>
      <c r="OTO757" s="456"/>
      <c r="OTP757" s="456"/>
      <c r="OTQ757" s="456"/>
      <c r="OTR757" s="456"/>
      <c r="OTS757" s="456"/>
      <c r="OTT757" s="456"/>
      <c r="OTU757" s="456"/>
      <c r="OTV757" s="456"/>
      <c r="OTW757" s="456"/>
      <c r="OTX757" s="456"/>
      <c r="OTY757" s="456"/>
      <c r="OTZ757" s="456"/>
      <c r="OUA757" s="456"/>
      <c r="OUB757" s="456"/>
      <c r="OUC757" s="456"/>
      <c r="OUD757" s="456"/>
      <c r="OUE757" s="456"/>
      <c r="OUF757" s="456"/>
      <c r="OUG757" s="456"/>
      <c r="OUH757" s="456"/>
      <c r="OUI757" s="456"/>
      <c r="OUJ757" s="456"/>
      <c r="OUK757" s="456"/>
      <c r="OUL757" s="456"/>
      <c r="OUM757" s="456"/>
      <c r="OUN757" s="456"/>
      <c r="OUO757" s="456"/>
      <c r="OUP757" s="456"/>
      <c r="OUQ757" s="456"/>
      <c r="OUR757" s="456"/>
      <c r="OUS757" s="456"/>
      <c r="OUT757" s="456"/>
      <c r="OUU757" s="456"/>
      <c r="OUV757" s="456"/>
      <c r="OUW757" s="456"/>
      <c r="OUX757" s="456"/>
      <c r="OUY757" s="456"/>
      <c r="OUZ757" s="456"/>
      <c r="OVA757" s="456"/>
      <c r="OVB757" s="456"/>
      <c r="OVC757" s="456"/>
      <c r="OVD757" s="456"/>
      <c r="OVE757" s="456"/>
      <c r="OVF757" s="456"/>
      <c r="OVG757" s="456"/>
      <c r="OVH757" s="456"/>
      <c r="OVI757" s="456"/>
      <c r="OVJ757" s="456"/>
      <c r="OVK757" s="456"/>
      <c r="OVL757" s="456"/>
      <c r="OVM757" s="456"/>
      <c r="OVN757" s="456"/>
      <c r="OVO757" s="456"/>
      <c r="OVP757" s="456"/>
      <c r="OVQ757" s="456"/>
      <c r="OVR757" s="456"/>
      <c r="OVS757" s="456"/>
      <c r="OVT757" s="456"/>
      <c r="OVU757" s="456"/>
      <c r="OVV757" s="456"/>
      <c r="OVW757" s="456"/>
      <c r="OVX757" s="456"/>
      <c r="OVY757" s="456"/>
      <c r="OVZ757" s="456"/>
      <c r="OWA757" s="456"/>
      <c r="OWB757" s="456"/>
      <c r="OWC757" s="456"/>
      <c r="OWD757" s="456"/>
      <c r="OWE757" s="456"/>
      <c r="OWF757" s="456"/>
      <c r="OWG757" s="456"/>
      <c r="OWH757" s="456"/>
      <c r="OWI757" s="456"/>
      <c r="OWJ757" s="456"/>
      <c r="OWK757" s="456"/>
      <c r="OWL757" s="456"/>
      <c r="OWM757" s="456"/>
      <c r="OWN757" s="456"/>
      <c r="OWO757" s="456"/>
      <c r="OWP757" s="456"/>
      <c r="OWQ757" s="456"/>
      <c r="OWR757" s="456"/>
      <c r="OWS757" s="456"/>
      <c r="OWT757" s="456"/>
      <c r="OWU757" s="456"/>
      <c r="OWV757" s="456"/>
      <c r="OWW757" s="456"/>
      <c r="OWX757" s="456"/>
      <c r="OWY757" s="456"/>
      <c r="OWZ757" s="456"/>
      <c r="OXA757" s="456"/>
      <c r="OXB757" s="456"/>
      <c r="OXC757" s="456"/>
      <c r="OXD757" s="456"/>
      <c r="OXE757" s="456"/>
      <c r="OXF757" s="456"/>
      <c r="OXG757" s="456"/>
      <c r="OXH757" s="456"/>
      <c r="OXI757" s="456"/>
      <c r="OXJ757" s="456"/>
      <c r="OXK757" s="456"/>
      <c r="OXL757" s="456"/>
      <c r="OXM757" s="456"/>
      <c r="OXN757" s="456"/>
      <c r="OXO757" s="456"/>
      <c r="OXP757" s="456"/>
      <c r="OXQ757" s="456"/>
      <c r="OXR757" s="456"/>
      <c r="OXS757" s="456"/>
      <c r="OXT757" s="456"/>
      <c r="OXU757" s="456"/>
      <c r="OXV757" s="456"/>
      <c r="OXW757" s="456"/>
      <c r="OXX757" s="456"/>
      <c r="OXY757" s="456"/>
      <c r="OXZ757" s="456"/>
      <c r="OYA757" s="456"/>
      <c r="OYB757" s="456"/>
      <c r="OYC757" s="456"/>
      <c r="OYD757" s="456"/>
      <c r="OYE757" s="456"/>
      <c r="OYF757" s="456"/>
      <c r="OYG757" s="456"/>
      <c r="OYH757" s="456"/>
      <c r="OYI757" s="456"/>
      <c r="OYJ757" s="456"/>
      <c r="OYK757" s="456"/>
      <c r="OYL757" s="456"/>
      <c r="OYM757" s="456"/>
      <c r="OYN757" s="456"/>
      <c r="OYO757" s="456"/>
      <c r="OYP757" s="456"/>
      <c r="OYQ757" s="456"/>
      <c r="OYR757" s="456"/>
      <c r="OYS757" s="456"/>
      <c r="OYT757" s="456"/>
      <c r="OYU757" s="456"/>
      <c r="OYV757" s="456"/>
      <c r="OYW757" s="456"/>
      <c r="OYX757" s="456"/>
      <c r="OYY757" s="456"/>
      <c r="OYZ757" s="456"/>
      <c r="OZA757" s="456"/>
      <c r="OZB757" s="456"/>
      <c r="OZC757" s="456"/>
      <c r="OZD757" s="456"/>
      <c r="OZE757" s="456"/>
      <c r="OZF757" s="456"/>
      <c r="OZG757" s="456"/>
      <c r="OZH757" s="456"/>
      <c r="OZI757" s="456"/>
      <c r="OZJ757" s="456"/>
      <c r="OZK757" s="456"/>
      <c r="OZL757" s="456"/>
      <c r="OZM757" s="456"/>
      <c r="OZN757" s="456"/>
      <c r="OZO757" s="456"/>
      <c r="OZP757" s="456"/>
      <c r="OZQ757" s="456"/>
      <c r="OZR757" s="456"/>
      <c r="OZS757" s="456"/>
      <c r="OZT757" s="456"/>
      <c r="OZU757" s="456"/>
      <c r="OZV757" s="456"/>
      <c r="OZW757" s="456"/>
      <c r="OZX757" s="456"/>
      <c r="OZY757" s="456"/>
      <c r="OZZ757" s="456"/>
      <c r="PAA757" s="456"/>
      <c r="PAB757" s="456"/>
      <c r="PAC757" s="456"/>
      <c r="PAD757" s="456"/>
      <c r="PAE757" s="456"/>
      <c r="PAF757" s="456"/>
      <c r="PAG757" s="456"/>
      <c r="PAH757" s="456"/>
      <c r="PAI757" s="456"/>
      <c r="PAJ757" s="456"/>
      <c r="PAK757" s="456"/>
      <c r="PAL757" s="456"/>
      <c r="PAM757" s="456"/>
      <c r="PAN757" s="456"/>
      <c r="PAO757" s="456"/>
      <c r="PAP757" s="456"/>
      <c r="PAQ757" s="456"/>
      <c r="PAR757" s="456"/>
      <c r="PAS757" s="456"/>
      <c r="PAT757" s="456"/>
      <c r="PAU757" s="456"/>
      <c r="PAV757" s="456"/>
      <c r="PAW757" s="456"/>
      <c r="PAX757" s="456"/>
      <c r="PAY757" s="456"/>
      <c r="PAZ757" s="456"/>
      <c r="PBA757" s="456"/>
      <c r="PBB757" s="456"/>
      <c r="PBC757" s="456"/>
      <c r="PBD757" s="456"/>
      <c r="PBE757" s="456"/>
      <c r="PBF757" s="456"/>
      <c r="PBG757" s="456"/>
      <c r="PBH757" s="456"/>
      <c r="PBI757" s="456"/>
      <c r="PBJ757" s="456"/>
      <c r="PBK757" s="456"/>
      <c r="PBL757" s="456"/>
      <c r="PBM757" s="456"/>
      <c r="PBN757" s="456"/>
      <c r="PBO757" s="456"/>
      <c r="PBP757" s="456"/>
      <c r="PBQ757" s="456"/>
      <c r="PBR757" s="456"/>
      <c r="PBS757" s="456"/>
      <c r="PBT757" s="456"/>
      <c r="PBU757" s="456"/>
      <c r="PBV757" s="456"/>
      <c r="PBW757" s="456"/>
      <c r="PBX757" s="456"/>
      <c r="PBY757" s="456"/>
      <c r="PBZ757" s="456"/>
      <c r="PCA757" s="456"/>
      <c r="PCB757" s="456"/>
      <c r="PCC757" s="456"/>
      <c r="PCD757" s="456"/>
      <c r="PCE757" s="456"/>
      <c r="PCF757" s="456"/>
      <c r="PCG757" s="456"/>
      <c r="PCH757" s="456"/>
      <c r="PCI757" s="456"/>
      <c r="PCJ757" s="456"/>
      <c r="PCK757" s="456"/>
      <c r="PCL757" s="456"/>
      <c r="PCM757" s="456"/>
      <c r="PCN757" s="456"/>
      <c r="PCO757" s="456"/>
      <c r="PCP757" s="456"/>
      <c r="PCQ757" s="456"/>
      <c r="PCR757" s="456"/>
      <c r="PCS757" s="456"/>
      <c r="PCT757" s="456"/>
      <c r="PCU757" s="456"/>
      <c r="PCV757" s="456"/>
      <c r="PCW757" s="456"/>
      <c r="PCX757" s="456"/>
      <c r="PCY757" s="456"/>
      <c r="PCZ757" s="456"/>
      <c r="PDA757" s="456"/>
      <c r="PDB757" s="456"/>
      <c r="PDC757" s="456"/>
      <c r="PDD757" s="456"/>
      <c r="PDE757" s="456"/>
      <c r="PDF757" s="456"/>
      <c r="PDG757" s="456"/>
      <c r="PDH757" s="456"/>
      <c r="PDI757" s="456"/>
      <c r="PDJ757" s="456"/>
      <c r="PDK757" s="456"/>
      <c r="PDL757" s="456"/>
      <c r="PDM757" s="456"/>
      <c r="PDN757" s="456"/>
      <c r="PDO757" s="456"/>
      <c r="PDP757" s="456"/>
      <c r="PDQ757" s="456"/>
      <c r="PDR757" s="456"/>
      <c r="PDS757" s="456"/>
      <c r="PDT757" s="456"/>
      <c r="PDU757" s="456"/>
      <c r="PDV757" s="456"/>
      <c r="PDW757" s="456"/>
      <c r="PDX757" s="456"/>
      <c r="PDY757" s="456"/>
      <c r="PDZ757" s="456"/>
      <c r="PEA757" s="456"/>
      <c r="PEB757" s="456"/>
      <c r="PEC757" s="456"/>
      <c r="PED757" s="456"/>
      <c r="PEE757" s="456"/>
      <c r="PEF757" s="456"/>
      <c r="PEG757" s="456"/>
      <c r="PEH757" s="456"/>
      <c r="PEI757" s="456"/>
      <c r="PEJ757" s="456"/>
      <c r="PEK757" s="456"/>
      <c r="PEL757" s="456"/>
      <c r="PEM757" s="456"/>
      <c r="PEN757" s="456"/>
      <c r="PEO757" s="456"/>
      <c r="PEP757" s="456"/>
      <c r="PEQ757" s="456"/>
      <c r="PER757" s="456"/>
      <c r="PES757" s="456"/>
      <c r="PET757" s="456"/>
      <c r="PEU757" s="456"/>
      <c r="PEV757" s="456"/>
      <c r="PEW757" s="456"/>
      <c r="PEX757" s="456"/>
      <c r="PEY757" s="456"/>
      <c r="PEZ757" s="456"/>
      <c r="PFA757" s="456"/>
      <c r="PFB757" s="456"/>
      <c r="PFC757" s="456"/>
      <c r="PFD757" s="456"/>
      <c r="PFE757" s="456"/>
      <c r="PFF757" s="456"/>
      <c r="PFG757" s="456"/>
      <c r="PFH757" s="456"/>
      <c r="PFI757" s="456"/>
      <c r="PFJ757" s="456"/>
      <c r="PFK757" s="456"/>
      <c r="PFL757" s="456"/>
      <c r="PFM757" s="456"/>
      <c r="PFN757" s="456"/>
      <c r="PFO757" s="456"/>
      <c r="PFP757" s="456"/>
      <c r="PFQ757" s="456"/>
      <c r="PFR757" s="456"/>
      <c r="PFS757" s="456"/>
      <c r="PFT757" s="456"/>
      <c r="PFU757" s="456"/>
      <c r="PFV757" s="456"/>
      <c r="PFW757" s="456"/>
      <c r="PFX757" s="456"/>
      <c r="PFY757" s="456"/>
      <c r="PFZ757" s="456"/>
      <c r="PGA757" s="456"/>
      <c r="PGB757" s="456"/>
      <c r="PGC757" s="456"/>
      <c r="PGD757" s="456"/>
      <c r="PGE757" s="456"/>
      <c r="PGF757" s="456"/>
      <c r="PGG757" s="456"/>
      <c r="PGH757" s="456"/>
      <c r="PGI757" s="456"/>
      <c r="PGJ757" s="456"/>
      <c r="PGK757" s="456"/>
      <c r="PGL757" s="456"/>
      <c r="PGM757" s="456"/>
      <c r="PGN757" s="456"/>
      <c r="PGO757" s="456"/>
      <c r="PGP757" s="456"/>
      <c r="PGQ757" s="456"/>
      <c r="PGR757" s="456"/>
      <c r="PGS757" s="456"/>
      <c r="PGT757" s="456"/>
      <c r="PGU757" s="456"/>
      <c r="PGV757" s="456"/>
      <c r="PGW757" s="456"/>
      <c r="PGX757" s="456"/>
      <c r="PGY757" s="456"/>
      <c r="PGZ757" s="456"/>
      <c r="PHA757" s="456"/>
      <c r="PHB757" s="456"/>
      <c r="PHC757" s="456"/>
      <c r="PHD757" s="456"/>
      <c r="PHE757" s="456"/>
      <c r="PHF757" s="456"/>
      <c r="PHG757" s="456"/>
      <c r="PHH757" s="456"/>
      <c r="PHI757" s="456"/>
      <c r="PHJ757" s="456"/>
      <c r="PHK757" s="456"/>
      <c r="PHL757" s="456"/>
      <c r="PHM757" s="456"/>
      <c r="PHN757" s="456"/>
      <c r="PHO757" s="456"/>
      <c r="PHP757" s="456"/>
      <c r="PHQ757" s="456"/>
      <c r="PHR757" s="456"/>
      <c r="PHS757" s="456"/>
      <c r="PHT757" s="456"/>
      <c r="PHU757" s="456"/>
      <c r="PHV757" s="456"/>
      <c r="PHW757" s="456"/>
      <c r="PHX757" s="456"/>
      <c r="PHY757" s="456"/>
      <c r="PHZ757" s="456"/>
      <c r="PIA757" s="456"/>
      <c r="PIB757" s="456"/>
      <c r="PIC757" s="456"/>
      <c r="PID757" s="456"/>
      <c r="PIE757" s="456"/>
      <c r="PIF757" s="456"/>
      <c r="PIG757" s="456"/>
      <c r="PIH757" s="456"/>
      <c r="PII757" s="456"/>
      <c r="PIJ757" s="456"/>
      <c r="PIK757" s="456"/>
      <c r="PIL757" s="456"/>
      <c r="PIM757" s="456"/>
      <c r="PIN757" s="456"/>
      <c r="PIO757" s="456"/>
      <c r="PIP757" s="456"/>
      <c r="PIQ757" s="456"/>
      <c r="PIR757" s="456"/>
      <c r="PIS757" s="456"/>
      <c r="PIT757" s="456"/>
      <c r="PIU757" s="456"/>
      <c r="PIV757" s="456"/>
      <c r="PIW757" s="456"/>
      <c r="PIX757" s="456"/>
      <c r="PIY757" s="456"/>
      <c r="PIZ757" s="456"/>
      <c r="PJA757" s="456"/>
      <c r="PJB757" s="456"/>
      <c r="PJC757" s="456"/>
      <c r="PJD757" s="456"/>
      <c r="PJE757" s="456"/>
      <c r="PJF757" s="456"/>
      <c r="PJG757" s="456"/>
      <c r="PJH757" s="456"/>
      <c r="PJI757" s="456"/>
      <c r="PJJ757" s="456"/>
      <c r="PJK757" s="456"/>
      <c r="PJL757" s="456"/>
      <c r="PJM757" s="456"/>
      <c r="PJN757" s="456"/>
      <c r="PJO757" s="456"/>
      <c r="PJP757" s="456"/>
      <c r="PJQ757" s="456"/>
      <c r="PJR757" s="456"/>
      <c r="PJS757" s="456"/>
      <c r="PJT757" s="456"/>
      <c r="PJU757" s="456"/>
      <c r="PJV757" s="456"/>
      <c r="PJW757" s="456"/>
      <c r="PJX757" s="456"/>
      <c r="PJY757" s="456"/>
      <c r="PJZ757" s="456"/>
      <c r="PKA757" s="456"/>
      <c r="PKB757" s="456"/>
      <c r="PKC757" s="456"/>
      <c r="PKD757" s="456"/>
      <c r="PKE757" s="456"/>
      <c r="PKF757" s="456"/>
      <c r="PKG757" s="456"/>
      <c r="PKH757" s="456"/>
      <c r="PKI757" s="456"/>
      <c r="PKJ757" s="456"/>
      <c r="PKK757" s="456"/>
      <c r="PKL757" s="456"/>
      <c r="PKM757" s="456"/>
      <c r="PKN757" s="456"/>
      <c r="PKO757" s="456"/>
      <c r="PKP757" s="456"/>
      <c r="PKQ757" s="456"/>
      <c r="PKR757" s="456"/>
      <c r="PKS757" s="456"/>
      <c r="PKT757" s="456"/>
      <c r="PKU757" s="456"/>
      <c r="PKV757" s="456"/>
      <c r="PKW757" s="456"/>
      <c r="PKX757" s="456"/>
      <c r="PKY757" s="456"/>
      <c r="PKZ757" s="456"/>
      <c r="PLA757" s="456"/>
      <c r="PLB757" s="456"/>
      <c r="PLC757" s="456"/>
      <c r="PLD757" s="456"/>
      <c r="PLE757" s="456"/>
      <c r="PLF757" s="456"/>
      <c r="PLG757" s="456"/>
      <c r="PLH757" s="456"/>
      <c r="PLI757" s="456"/>
      <c r="PLJ757" s="456"/>
      <c r="PLK757" s="456"/>
      <c r="PLL757" s="456"/>
      <c r="PLM757" s="456"/>
      <c r="PLN757" s="456"/>
      <c r="PLO757" s="456"/>
      <c r="PLP757" s="456"/>
      <c r="PLQ757" s="456"/>
      <c r="PLR757" s="456"/>
      <c r="PLS757" s="456"/>
      <c r="PLT757" s="456"/>
      <c r="PLU757" s="456"/>
      <c r="PLV757" s="456"/>
      <c r="PLW757" s="456"/>
      <c r="PLX757" s="456"/>
      <c r="PLY757" s="456"/>
      <c r="PLZ757" s="456"/>
      <c r="PMA757" s="456"/>
      <c r="PMB757" s="456"/>
      <c r="PMC757" s="456"/>
      <c r="PMD757" s="456"/>
      <c r="PME757" s="456"/>
      <c r="PMF757" s="456"/>
      <c r="PMG757" s="456"/>
      <c r="PMH757" s="456"/>
      <c r="PMI757" s="456"/>
      <c r="PMJ757" s="456"/>
      <c r="PMK757" s="456"/>
      <c r="PML757" s="456"/>
      <c r="PMM757" s="456"/>
      <c r="PMN757" s="456"/>
      <c r="PMO757" s="456"/>
      <c r="PMP757" s="456"/>
      <c r="PMQ757" s="456"/>
      <c r="PMR757" s="456"/>
      <c r="PMS757" s="456"/>
      <c r="PMT757" s="456"/>
      <c r="PMU757" s="456"/>
      <c r="PMV757" s="456"/>
      <c r="PMW757" s="456"/>
      <c r="PMX757" s="456"/>
      <c r="PMY757" s="456"/>
      <c r="PMZ757" s="456"/>
      <c r="PNA757" s="456"/>
      <c r="PNB757" s="456"/>
      <c r="PNC757" s="456"/>
      <c r="PND757" s="456"/>
      <c r="PNE757" s="456"/>
      <c r="PNF757" s="456"/>
      <c r="PNG757" s="456"/>
      <c r="PNH757" s="456"/>
      <c r="PNI757" s="456"/>
      <c r="PNJ757" s="456"/>
      <c r="PNK757" s="456"/>
      <c r="PNL757" s="456"/>
      <c r="PNM757" s="456"/>
      <c r="PNN757" s="456"/>
      <c r="PNO757" s="456"/>
      <c r="PNP757" s="456"/>
      <c r="PNQ757" s="456"/>
      <c r="PNR757" s="456"/>
      <c r="PNS757" s="456"/>
      <c r="PNT757" s="456"/>
      <c r="PNU757" s="456"/>
      <c r="PNV757" s="456"/>
      <c r="PNW757" s="456"/>
      <c r="PNX757" s="456"/>
      <c r="PNY757" s="456"/>
      <c r="PNZ757" s="456"/>
      <c r="POA757" s="456"/>
      <c r="POB757" s="456"/>
      <c r="POC757" s="456"/>
      <c r="POD757" s="456"/>
      <c r="POE757" s="456"/>
      <c r="POF757" s="456"/>
      <c r="POG757" s="456"/>
      <c r="POH757" s="456"/>
      <c r="POI757" s="456"/>
      <c r="POJ757" s="456"/>
      <c r="POK757" s="456"/>
      <c r="POL757" s="456"/>
      <c r="POM757" s="456"/>
      <c r="PON757" s="456"/>
      <c r="POO757" s="456"/>
      <c r="POP757" s="456"/>
      <c r="POQ757" s="456"/>
      <c r="POR757" s="456"/>
      <c r="POS757" s="456"/>
      <c r="POT757" s="456"/>
      <c r="POU757" s="456"/>
      <c r="POV757" s="456"/>
      <c r="POW757" s="456"/>
      <c r="POX757" s="456"/>
      <c r="POY757" s="456"/>
      <c r="POZ757" s="456"/>
      <c r="PPA757" s="456"/>
      <c r="PPB757" s="456"/>
      <c r="PPC757" s="456"/>
      <c r="PPD757" s="456"/>
      <c r="PPE757" s="456"/>
      <c r="PPF757" s="456"/>
      <c r="PPG757" s="456"/>
      <c r="PPH757" s="456"/>
      <c r="PPI757" s="456"/>
      <c r="PPJ757" s="456"/>
      <c r="PPK757" s="456"/>
      <c r="PPL757" s="456"/>
      <c r="PPM757" s="456"/>
      <c r="PPN757" s="456"/>
      <c r="PPO757" s="456"/>
      <c r="PPP757" s="456"/>
      <c r="PPQ757" s="456"/>
      <c r="PPR757" s="456"/>
      <c r="PPS757" s="456"/>
      <c r="PPT757" s="456"/>
      <c r="PPU757" s="456"/>
      <c r="PPV757" s="456"/>
      <c r="PPW757" s="456"/>
      <c r="PPX757" s="456"/>
      <c r="PPY757" s="456"/>
      <c r="PPZ757" s="456"/>
      <c r="PQA757" s="456"/>
      <c r="PQB757" s="456"/>
      <c r="PQC757" s="456"/>
      <c r="PQD757" s="456"/>
      <c r="PQE757" s="456"/>
      <c r="PQF757" s="456"/>
      <c r="PQG757" s="456"/>
      <c r="PQH757" s="456"/>
      <c r="PQI757" s="456"/>
      <c r="PQJ757" s="456"/>
      <c r="PQK757" s="456"/>
      <c r="PQL757" s="456"/>
      <c r="PQM757" s="456"/>
      <c r="PQN757" s="456"/>
      <c r="PQO757" s="456"/>
      <c r="PQP757" s="456"/>
      <c r="PQQ757" s="456"/>
      <c r="PQR757" s="456"/>
      <c r="PQS757" s="456"/>
      <c r="PQT757" s="456"/>
      <c r="PQU757" s="456"/>
      <c r="PQV757" s="456"/>
      <c r="PQW757" s="456"/>
      <c r="PQX757" s="456"/>
      <c r="PQY757" s="456"/>
      <c r="PQZ757" s="456"/>
      <c r="PRA757" s="456"/>
      <c r="PRB757" s="456"/>
      <c r="PRC757" s="456"/>
      <c r="PRD757" s="456"/>
      <c r="PRE757" s="456"/>
      <c r="PRF757" s="456"/>
      <c r="PRG757" s="456"/>
      <c r="PRH757" s="456"/>
      <c r="PRI757" s="456"/>
      <c r="PRJ757" s="456"/>
      <c r="PRK757" s="456"/>
      <c r="PRL757" s="456"/>
      <c r="PRM757" s="456"/>
      <c r="PRN757" s="456"/>
      <c r="PRO757" s="456"/>
      <c r="PRP757" s="456"/>
      <c r="PRQ757" s="456"/>
      <c r="PRR757" s="456"/>
      <c r="PRS757" s="456"/>
      <c r="PRT757" s="456"/>
      <c r="PRU757" s="456"/>
      <c r="PRV757" s="456"/>
      <c r="PRW757" s="456"/>
      <c r="PRX757" s="456"/>
      <c r="PRY757" s="456"/>
      <c r="PRZ757" s="456"/>
      <c r="PSA757" s="456"/>
      <c r="PSB757" s="456"/>
      <c r="PSC757" s="456"/>
      <c r="PSD757" s="456"/>
      <c r="PSE757" s="456"/>
      <c r="PSF757" s="456"/>
      <c r="PSG757" s="456"/>
      <c r="PSH757" s="456"/>
      <c r="PSI757" s="456"/>
      <c r="PSJ757" s="456"/>
      <c r="PSK757" s="456"/>
      <c r="PSL757" s="456"/>
      <c r="PSM757" s="456"/>
      <c r="PSN757" s="456"/>
      <c r="PSO757" s="456"/>
      <c r="PSP757" s="456"/>
      <c r="PSQ757" s="456"/>
      <c r="PSR757" s="456"/>
      <c r="PSS757" s="456"/>
      <c r="PST757" s="456"/>
      <c r="PSU757" s="456"/>
      <c r="PSV757" s="456"/>
      <c r="PSW757" s="456"/>
      <c r="PSX757" s="456"/>
      <c r="PSY757" s="456"/>
      <c r="PSZ757" s="456"/>
      <c r="PTA757" s="456"/>
      <c r="PTB757" s="456"/>
      <c r="PTC757" s="456"/>
      <c r="PTD757" s="456"/>
      <c r="PTE757" s="456"/>
      <c r="PTF757" s="456"/>
      <c r="PTG757" s="456"/>
      <c r="PTH757" s="456"/>
      <c r="PTI757" s="456"/>
      <c r="PTJ757" s="456"/>
      <c r="PTK757" s="456"/>
      <c r="PTL757" s="456"/>
      <c r="PTM757" s="456"/>
      <c r="PTN757" s="456"/>
      <c r="PTO757" s="456"/>
      <c r="PTP757" s="456"/>
      <c r="PTQ757" s="456"/>
      <c r="PTR757" s="456"/>
      <c r="PTS757" s="456"/>
      <c r="PTT757" s="456"/>
      <c r="PTU757" s="456"/>
      <c r="PTV757" s="456"/>
      <c r="PTW757" s="456"/>
      <c r="PTX757" s="456"/>
      <c r="PTY757" s="456"/>
      <c r="PTZ757" s="456"/>
      <c r="PUA757" s="456"/>
      <c r="PUB757" s="456"/>
      <c r="PUC757" s="456"/>
      <c r="PUD757" s="456"/>
      <c r="PUE757" s="456"/>
      <c r="PUF757" s="456"/>
      <c r="PUG757" s="456"/>
      <c r="PUH757" s="456"/>
      <c r="PUI757" s="456"/>
      <c r="PUJ757" s="456"/>
      <c r="PUK757" s="456"/>
      <c r="PUL757" s="456"/>
      <c r="PUM757" s="456"/>
      <c r="PUN757" s="456"/>
      <c r="PUO757" s="456"/>
      <c r="PUP757" s="456"/>
      <c r="PUQ757" s="456"/>
      <c r="PUR757" s="456"/>
      <c r="PUS757" s="456"/>
      <c r="PUT757" s="456"/>
      <c r="PUU757" s="456"/>
      <c r="PUV757" s="456"/>
      <c r="PUW757" s="456"/>
      <c r="PUX757" s="456"/>
      <c r="PUY757" s="456"/>
      <c r="PUZ757" s="456"/>
      <c r="PVA757" s="456"/>
      <c r="PVB757" s="456"/>
      <c r="PVC757" s="456"/>
      <c r="PVD757" s="456"/>
      <c r="PVE757" s="456"/>
      <c r="PVF757" s="456"/>
      <c r="PVG757" s="456"/>
      <c r="PVH757" s="456"/>
      <c r="PVI757" s="456"/>
      <c r="PVJ757" s="456"/>
      <c r="PVK757" s="456"/>
      <c r="PVL757" s="456"/>
      <c r="PVM757" s="456"/>
      <c r="PVN757" s="456"/>
      <c r="PVO757" s="456"/>
      <c r="PVP757" s="456"/>
      <c r="PVQ757" s="456"/>
      <c r="PVR757" s="456"/>
      <c r="PVS757" s="456"/>
      <c r="PVT757" s="456"/>
      <c r="PVU757" s="456"/>
      <c r="PVV757" s="456"/>
      <c r="PVW757" s="456"/>
      <c r="PVX757" s="456"/>
      <c r="PVY757" s="456"/>
      <c r="PVZ757" s="456"/>
      <c r="PWA757" s="456"/>
      <c r="PWB757" s="456"/>
      <c r="PWC757" s="456"/>
      <c r="PWD757" s="456"/>
      <c r="PWE757" s="456"/>
      <c r="PWF757" s="456"/>
      <c r="PWG757" s="456"/>
      <c r="PWH757" s="456"/>
      <c r="PWI757" s="456"/>
      <c r="PWJ757" s="456"/>
      <c r="PWK757" s="456"/>
      <c r="PWL757" s="456"/>
      <c r="PWM757" s="456"/>
      <c r="PWN757" s="456"/>
      <c r="PWO757" s="456"/>
      <c r="PWP757" s="456"/>
      <c r="PWQ757" s="456"/>
      <c r="PWR757" s="456"/>
      <c r="PWS757" s="456"/>
      <c r="PWT757" s="456"/>
      <c r="PWU757" s="456"/>
      <c r="PWV757" s="456"/>
      <c r="PWW757" s="456"/>
      <c r="PWX757" s="456"/>
      <c r="PWY757" s="456"/>
      <c r="PWZ757" s="456"/>
      <c r="PXA757" s="456"/>
      <c r="PXB757" s="456"/>
      <c r="PXC757" s="456"/>
      <c r="PXD757" s="456"/>
      <c r="PXE757" s="456"/>
      <c r="PXF757" s="456"/>
      <c r="PXG757" s="456"/>
      <c r="PXH757" s="456"/>
      <c r="PXI757" s="456"/>
      <c r="PXJ757" s="456"/>
      <c r="PXK757" s="456"/>
      <c r="PXL757" s="456"/>
      <c r="PXM757" s="456"/>
      <c r="PXN757" s="456"/>
      <c r="PXO757" s="456"/>
      <c r="PXP757" s="456"/>
      <c r="PXQ757" s="456"/>
      <c r="PXR757" s="456"/>
      <c r="PXS757" s="456"/>
      <c r="PXT757" s="456"/>
      <c r="PXU757" s="456"/>
      <c r="PXV757" s="456"/>
      <c r="PXW757" s="456"/>
      <c r="PXX757" s="456"/>
      <c r="PXY757" s="456"/>
      <c r="PXZ757" s="456"/>
      <c r="PYA757" s="456"/>
      <c r="PYB757" s="456"/>
      <c r="PYC757" s="456"/>
      <c r="PYD757" s="456"/>
      <c r="PYE757" s="456"/>
      <c r="PYF757" s="456"/>
      <c r="PYG757" s="456"/>
      <c r="PYH757" s="456"/>
      <c r="PYI757" s="456"/>
      <c r="PYJ757" s="456"/>
      <c r="PYK757" s="456"/>
      <c r="PYL757" s="456"/>
      <c r="PYM757" s="456"/>
      <c r="PYN757" s="456"/>
      <c r="PYO757" s="456"/>
      <c r="PYP757" s="456"/>
      <c r="PYQ757" s="456"/>
      <c r="PYR757" s="456"/>
      <c r="PYS757" s="456"/>
      <c r="PYT757" s="456"/>
      <c r="PYU757" s="456"/>
      <c r="PYV757" s="456"/>
      <c r="PYW757" s="456"/>
      <c r="PYX757" s="456"/>
      <c r="PYY757" s="456"/>
      <c r="PYZ757" s="456"/>
      <c r="PZA757" s="456"/>
      <c r="PZB757" s="456"/>
      <c r="PZC757" s="456"/>
      <c r="PZD757" s="456"/>
      <c r="PZE757" s="456"/>
      <c r="PZF757" s="456"/>
      <c r="PZG757" s="456"/>
      <c r="PZH757" s="456"/>
      <c r="PZI757" s="456"/>
      <c r="PZJ757" s="456"/>
      <c r="PZK757" s="456"/>
      <c r="PZL757" s="456"/>
      <c r="PZM757" s="456"/>
      <c r="PZN757" s="456"/>
      <c r="PZO757" s="456"/>
      <c r="PZP757" s="456"/>
      <c r="PZQ757" s="456"/>
      <c r="PZR757" s="456"/>
      <c r="PZS757" s="456"/>
      <c r="PZT757" s="456"/>
      <c r="PZU757" s="456"/>
      <c r="PZV757" s="456"/>
      <c r="PZW757" s="456"/>
      <c r="PZX757" s="456"/>
      <c r="PZY757" s="456"/>
      <c r="PZZ757" s="456"/>
      <c r="QAA757" s="456"/>
      <c r="QAB757" s="456"/>
      <c r="QAC757" s="456"/>
      <c r="QAD757" s="456"/>
      <c r="QAE757" s="456"/>
      <c r="QAF757" s="456"/>
      <c r="QAG757" s="456"/>
      <c r="QAH757" s="456"/>
      <c r="QAI757" s="456"/>
      <c r="QAJ757" s="456"/>
      <c r="QAK757" s="456"/>
      <c r="QAL757" s="456"/>
      <c r="QAM757" s="456"/>
      <c r="QAN757" s="456"/>
      <c r="QAO757" s="456"/>
      <c r="QAP757" s="456"/>
      <c r="QAQ757" s="456"/>
      <c r="QAR757" s="456"/>
      <c r="QAS757" s="456"/>
      <c r="QAT757" s="456"/>
      <c r="QAU757" s="456"/>
      <c r="QAV757" s="456"/>
      <c r="QAW757" s="456"/>
      <c r="QAX757" s="456"/>
      <c r="QAY757" s="456"/>
      <c r="QAZ757" s="456"/>
      <c r="QBA757" s="456"/>
      <c r="QBB757" s="456"/>
      <c r="QBC757" s="456"/>
      <c r="QBD757" s="456"/>
      <c r="QBE757" s="456"/>
      <c r="QBF757" s="456"/>
      <c r="QBG757" s="456"/>
      <c r="QBH757" s="456"/>
      <c r="QBI757" s="456"/>
      <c r="QBJ757" s="456"/>
      <c r="QBK757" s="456"/>
      <c r="QBL757" s="456"/>
      <c r="QBM757" s="456"/>
      <c r="QBN757" s="456"/>
      <c r="QBO757" s="456"/>
      <c r="QBP757" s="456"/>
      <c r="QBQ757" s="456"/>
      <c r="QBR757" s="456"/>
      <c r="QBS757" s="456"/>
      <c r="QBT757" s="456"/>
      <c r="QBU757" s="456"/>
      <c r="QBV757" s="456"/>
      <c r="QBW757" s="456"/>
      <c r="QBX757" s="456"/>
      <c r="QBY757" s="456"/>
      <c r="QBZ757" s="456"/>
      <c r="QCA757" s="456"/>
      <c r="QCB757" s="456"/>
      <c r="QCC757" s="456"/>
      <c r="QCD757" s="456"/>
      <c r="QCE757" s="456"/>
      <c r="QCF757" s="456"/>
      <c r="QCG757" s="456"/>
      <c r="QCH757" s="456"/>
      <c r="QCI757" s="456"/>
      <c r="QCJ757" s="456"/>
      <c r="QCK757" s="456"/>
      <c r="QCL757" s="456"/>
      <c r="QCM757" s="456"/>
      <c r="QCN757" s="456"/>
      <c r="QCO757" s="456"/>
      <c r="QCP757" s="456"/>
      <c r="QCQ757" s="456"/>
      <c r="QCR757" s="456"/>
      <c r="QCS757" s="456"/>
      <c r="QCT757" s="456"/>
      <c r="QCU757" s="456"/>
      <c r="QCV757" s="456"/>
      <c r="QCW757" s="456"/>
      <c r="QCX757" s="456"/>
      <c r="QCY757" s="456"/>
      <c r="QCZ757" s="456"/>
      <c r="QDA757" s="456"/>
      <c r="QDB757" s="456"/>
      <c r="QDC757" s="456"/>
      <c r="QDD757" s="456"/>
      <c r="QDE757" s="456"/>
      <c r="QDF757" s="456"/>
      <c r="QDG757" s="456"/>
      <c r="QDH757" s="456"/>
      <c r="QDI757" s="456"/>
      <c r="QDJ757" s="456"/>
      <c r="QDK757" s="456"/>
      <c r="QDL757" s="456"/>
      <c r="QDM757" s="456"/>
      <c r="QDN757" s="456"/>
      <c r="QDO757" s="456"/>
      <c r="QDP757" s="456"/>
      <c r="QDQ757" s="456"/>
      <c r="QDR757" s="456"/>
      <c r="QDS757" s="456"/>
      <c r="QDT757" s="456"/>
      <c r="QDU757" s="456"/>
      <c r="QDV757" s="456"/>
      <c r="QDW757" s="456"/>
      <c r="QDX757" s="456"/>
      <c r="QDY757" s="456"/>
      <c r="QDZ757" s="456"/>
      <c r="QEA757" s="456"/>
      <c r="QEB757" s="456"/>
      <c r="QEC757" s="456"/>
      <c r="QED757" s="456"/>
      <c r="QEE757" s="456"/>
      <c r="QEF757" s="456"/>
      <c r="QEG757" s="456"/>
      <c r="QEH757" s="456"/>
      <c r="QEI757" s="456"/>
      <c r="QEJ757" s="456"/>
      <c r="QEK757" s="456"/>
      <c r="QEL757" s="456"/>
      <c r="QEM757" s="456"/>
      <c r="QEN757" s="456"/>
      <c r="QEO757" s="456"/>
      <c r="QEP757" s="456"/>
      <c r="QEQ757" s="456"/>
      <c r="QER757" s="456"/>
      <c r="QES757" s="456"/>
      <c r="QET757" s="456"/>
      <c r="QEU757" s="456"/>
      <c r="QEV757" s="456"/>
      <c r="QEW757" s="456"/>
      <c r="QEX757" s="456"/>
      <c r="QEY757" s="456"/>
      <c r="QEZ757" s="456"/>
      <c r="QFA757" s="456"/>
      <c r="QFB757" s="456"/>
      <c r="QFC757" s="456"/>
      <c r="QFD757" s="456"/>
      <c r="QFE757" s="456"/>
      <c r="QFF757" s="456"/>
      <c r="QFG757" s="456"/>
      <c r="QFH757" s="456"/>
      <c r="QFI757" s="456"/>
      <c r="QFJ757" s="456"/>
      <c r="QFK757" s="456"/>
      <c r="QFL757" s="456"/>
      <c r="QFM757" s="456"/>
      <c r="QFN757" s="456"/>
      <c r="QFO757" s="456"/>
      <c r="QFP757" s="456"/>
      <c r="QFQ757" s="456"/>
      <c r="QFR757" s="456"/>
      <c r="QFS757" s="456"/>
      <c r="QFT757" s="456"/>
      <c r="QFU757" s="456"/>
      <c r="QFV757" s="456"/>
      <c r="QFW757" s="456"/>
      <c r="QFX757" s="456"/>
      <c r="QFY757" s="456"/>
      <c r="QFZ757" s="456"/>
      <c r="QGA757" s="456"/>
      <c r="QGB757" s="456"/>
      <c r="QGC757" s="456"/>
      <c r="QGD757" s="456"/>
      <c r="QGE757" s="456"/>
      <c r="QGF757" s="456"/>
      <c r="QGG757" s="456"/>
      <c r="QGH757" s="456"/>
      <c r="QGI757" s="456"/>
      <c r="QGJ757" s="456"/>
      <c r="QGK757" s="456"/>
      <c r="QGL757" s="456"/>
      <c r="QGM757" s="456"/>
      <c r="QGN757" s="456"/>
      <c r="QGO757" s="456"/>
      <c r="QGP757" s="456"/>
      <c r="QGQ757" s="456"/>
      <c r="QGR757" s="456"/>
      <c r="QGS757" s="456"/>
      <c r="QGT757" s="456"/>
      <c r="QGU757" s="456"/>
      <c r="QGV757" s="456"/>
      <c r="QGW757" s="456"/>
      <c r="QGX757" s="456"/>
      <c r="QGY757" s="456"/>
      <c r="QGZ757" s="456"/>
      <c r="QHA757" s="456"/>
      <c r="QHB757" s="456"/>
      <c r="QHC757" s="456"/>
      <c r="QHD757" s="456"/>
      <c r="QHE757" s="456"/>
      <c r="QHF757" s="456"/>
      <c r="QHG757" s="456"/>
      <c r="QHH757" s="456"/>
      <c r="QHI757" s="456"/>
      <c r="QHJ757" s="456"/>
      <c r="QHK757" s="456"/>
      <c r="QHL757" s="456"/>
      <c r="QHM757" s="456"/>
      <c r="QHN757" s="456"/>
      <c r="QHO757" s="456"/>
      <c r="QHP757" s="456"/>
      <c r="QHQ757" s="456"/>
      <c r="QHR757" s="456"/>
      <c r="QHS757" s="456"/>
      <c r="QHT757" s="456"/>
      <c r="QHU757" s="456"/>
      <c r="QHV757" s="456"/>
      <c r="QHW757" s="456"/>
      <c r="QHX757" s="456"/>
      <c r="QHY757" s="456"/>
      <c r="QHZ757" s="456"/>
      <c r="QIA757" s="456"/>
      <c r="QIB757" s="456"/>
      <c r="QIC757" s="456"/>
      <c r="QID757" s="456"/>
      <c r="QIE757" s="456"/>
      <c r="QIF757" s="456"/>
      <c r="QIG757" s="456"/>
      <c r="QIH757" s="456"/>
      <c r="QII757" s="456"/>
      <c r="QIJ757" s="456"/>
      <c r="QIK757" s="456"/>
      <c r="QIL757" s="456"/>
      <c r="QIM757" s="456"/>
      <c r="QIN757" s="456"/>
      <c r="QIO757" s="456"/>
      <c r="QIP757" s="456"/>
      <c r="QIQ757" s="456"/>
      <c r="QIR757" s="456"/>
      <c r="QIS757" s="456"/>
      <c r="QIT757" s="456"/>
      <c r="QIU757" s="456"/>
      <c r="QIV757" s="456"/>
      <c r="QIW757" s="456"/>
      <c r="QIX757" s="456"/>
      <c r="QIY757" s="456"/>
      <c r="QIZ757" s="456"/>
      <c r="QJA757" s="456"/>
      <c r="QJB757" s="456"/>
      <c r="QJC757" s="456"/>
      <c r="QJD757" s="456"/>
      <c r="QJE757" s="456"/>
      <c r="QJF757" s="456"/>
      <c r="QJG757" s="456"/>
      <c r="QJH757" s="456"/>
      <c r="QJI757" s="456"/>
      <c r="QJJ757" s="456"/>
      <c r="QJK757" s="456"/>
      <c r="QJL757" s="456"/>
      <c r="QJM757" s="456"/>
      <c r="QJN757" s="456"/>
      <c r="QJO757" s="456"/>
      <c r="QJP757" s="456"/>
      <c r="QJQ757" s="456"/>
      <c r="QJR757" s="456"/>
      <c r="QJS757" s="456"/>
      <c r="QJT757" s="456"/>
      <c r="QJU757" s="456"/>
      <c r="QJV757" s="456"/>
      <c r="QJW757" s="456"/>
      <c r="QJX757" s="456"/>
      <c r="QJY757" s="456"/>
      <c r="QJZ757" s="456"/>
      <c r="QKA757" s="456"/>
      <c r="QKB757" s="456"/>
      <c r="QKC757" s="456"/>
      <c r="QKD757" s="456"/>
      <c r="QKE757" s="456"/>
      <c r="QKF757" s="456"/>
      <c r="QKG757" s="456"/>
      <c r="QKH757" s="456"/>
      <c r="QKI757" s="456"/>
      <c r="QKJ757" s="456"/>
      <c r="QKK757" s="456"/>
      <c r="QKL757" s="456"/>
      <c r="QKM757" s="456"/>
      <c r="QKN757" s="456"/>
      <c r="QKO757" s="456"/>
      <c r="QKP757" s="456"/>
      <c r="QKQ757" s="456"/>
      <c r="QKR757" s="456"/>
      <c r="QKS757" s="456"/>
      <c r="QKT757" s="456"/>
      <c r="QKU757" s="456"/>
      <c r="QKV757" s="456"/>
      <c r="QKW757" s="456"/>
      <c r="QKX757" s="456"/>
      <c r="QKY757" s="456"/>
      <c r="QKZ757" s="456"/>
      <c r="QLA757" s="456"/>
      <c r="QLB757" s="456"/>
      <c r="QLC757" s="456"/>
      <c r="QLD757" s="456"/>
      <c r="QLE757" s="456"/>
      <c r="QLF757" s="456"/>
      <c r="QLG757" s="456"/>
      <c r="QLH757" s="456"/>
      <c r="QLI757" s="456"/>
      <c r="QLJ757" s="456"/>
      <c r="QLK757" s="456"/>
      <c r="QLL757" s="456"/>
      <c r="QLM757" s="456"/>
      <c r="QLN757" s="456"/>
      <c r="QLO757" s="456"/>
      <c r="QLP757" s="456"/>
      <c r="QLQ757" s="456"/>
      <c r="QLR757" s="456"/>
      <c r="QLS757" s="456"/>
      <c r="QLT757" s="456"/>
      <c r="QLU757" s="456"/>
      <c r="QLV757" s="456"/>
      <c r="QLW757" s="456"/>
      <c r="QLX757" s="456"/>
      <c r="QLY757" s="456"/>
      <c r="QLZ757" s="456"/>
      <c r="QMA757" s="456"/>
      <c r="QMB757" s="456"/>
      <c r="QMC757" s="456"/>
      <c r="QMD757" s="456"/>
      <c r="QME757" s="456"/>
      <c r="QMF757" s="456"/>
      <c r="QMG757" s="456"/>
      <c r="QMH757" s="456"/>
      <c r="QMI757" s="456"/>
      <c r="QMJ757" s="456"/>
      <c r="QMK757" s="456"/>
      <c r="QML757" s="456"/>
      <c r="QMM757" s="456"/>
      <c r="QMN757" s="456"/>
      <c r="QMO757" s="456"/>
      <c r="QMP757" s="456"/>
      <c r="QMQ757" s="456"/>
      <c r="QMR757" s="456"/>
      <c r="QMS757" s="456"/>
      <c r="QMT757" s="456"/>
      <c r="QMU757" s="456"/>
      <c r="QMV757" s="456"/>
      <c r="QMW757" s="456"/>
      <c r="QMX757" s="456"/>
      <c r="QMY757" s="456"/>
      <c r="QMZ757" s="456"/>
      <c r="QNA757" s="456"/>
      <c r="QNB757" s="456"/>
      <c r="QNC757" s="456"/>
      <c r="QND757" s="456"/>
      <c r="QNE757" s="456"/>
      <c r="QNF757" s="456"/>
      <c r="QNG757" s="456"/>
      <c r="QNH757" s="456"/>
      <c r="QNI757" s="456"/>
      <c r="QNJ757" s="456"/>
      <c r="QNK757" s="456"/>
      <c r="QNL757" s="456"/>
      <c r="QNM757" s="456"/>
      <c r="QNN757" s="456"/>
      <c r="QNO757" s="456"/>
      <c r="QNP757" s="456"/>
      <c r="QNQ757" s="456"/>
      <c r="QNR757" s="456"/>
      <c r="QNS757" s="456"/>
      <c r="QNT757" s="456"/>
      <c r="QNU757" s="456"/>
      <c r="QNV757" s="456"/>
      <c r="QNW757" s="456"/>
      <c r="QNX757" s="456"/>
      <c r="QNY757" s="456"/>
      <c r="QNZ757" s="456"/>
      <c r="QOA757" s="456"/>
      <c r="QOB757" s="456"/>
      <c r="QOC757" s="456"/>
      <c r="QOD757" s="456"/>
      <c r="QOE757" s="456"/>
      <c r="QOF757" s="456"/>
      <c r="QOG757" s="456"/>
      <c r="QOH757" s="456"/>
      <c r="QOI757" s="456"/>
      <c r="QOJ757" s="456"/>
      <c r="QOK757" s="456"/>
      <c r="QOL757" s="456"/>
      <c r="QOM757" s="456"/>
      <c r="QON757" s="456"/>
      <c r="QOO757" s="456"/>
      <c r="QOP757" s="456"/>
      <c r="QOQ757" s="456"/>
      <c r="QOR757" s="456"/>
      <c r="QOS757" s="456"/>
      <c r="QOT757" s="456"/>
      <c r="QOU757" s="456"/>
      <c r="QOV757" s="456"/>
      <c r="QOW757" s="456"/>
      <c r="QOX757" s="456"/>
      <c r="QOY757" s="456"/>
      <c r="QOZ757" s="456"/>
      <c r="QPA757" s="456"/>
      <c r="QPB757" s="456"/>
      <c r="QPC757" s="456"/>
      <c r="QPD757" s="456"/>
      <c r="QPE757" s="456"/>
      <c r="QPF757" s="456"/>
      <c r="QPG757" s="456"/>
      <c r="QPH757" s="456"/>
      <c r="QPI757" s="456"/>
      <c r="QPJ757" s="456"/>
      <c r="QPK757" s="456"/>
      <c r="QPL757" s="456"/>
      <c r="QPM757" s="456"/>
      <c r="QPN757" s="456"/>
      <c r="QPO757" s="456"/>
      <c r="QPP757" s="456"/>
      <c r="QPQ757" s="456"/>
      <c r="QPR757" s="456"/>
      <c r="QPS757" s="456"/>
      <c r="QPT757" s="456"/>
      <c r="QPU757" s="456"/>
      <c r="QPV757" s="456"/>
      <c r="QPW757" s="456"/>
      <c r="QPX757" s="456"/>
      <c r="QPY757" s="456"/>
      <c r="QPZ757" s="456"/>
      <c r="QQA757" s="456"/>
      <c r="QQB757" s="456"/>
      <c r="QQC757" s="456"/>
      <c r="QQD757" s="456"/>
      <c r="QQE757" s="456"/>
      <c r="QQF757" s="456"/>
      <c r="QQG757" s="456"/>
      <c r="QQH757" s="456"/>
      <c r="QQI757" s="456"/>
      <c r="QQJ757" s="456"/>
      <c r="QQK757" s="456"/>
      <c r="QQL757" s="456"/>
      <c r="QQM757" s="456"/>
      <c r="QQN757" s="456"/>
      <c r="QQO757" s="456"/>
      <c r="QQP757" s="456"/>
      <c r="QQQ757" s="456"/>
      <c r="QQR757" s="456"/>
      <c r="QQS757" s="456"/>
      <c r="QQT757" s="456"/>
      <c r="QQU757" s="456"/>
      <c r="QQV757" s="456"/>
      <c r="QQW757" s="456"/>
      <c r="QQX757" s="456"/>
      <c r="QQY757" s="456"/>
      <c r="QQZ757" s="456"/>
      <c r="QRA757" s="456"/>
      <c r="QRB757" s="456"/>
      <c r="QRC757" s="456"/>
      <c r="QRD757" s="456"/>
      <c r="QRE757" s="456"/>
      <c r="QRF757" s="456"/>
      <c r="QRG757" s="456"/>
      <c r="QRH757" s="456"/>
      <c r="QRI757" s="456"/>
      <c r="QRJ757" s="456"/>
      <c r="QRK757" s="456"/>
      <c r="QRL757" s="456"/>
      <c r="QRM757" s="456"/>
      <c r="QRN757" s="456"/>
      <c r="QRO757" s="456"/>
      <c r="QRP757" s="456"/>
      <c r="QRQ757" s="456"/>
      <c r="QRR757" s="456"/>
      <c r="QRS757" s="456"/>
      <c r="QRT757" s="456"/>
      <c r="QRU757" s="456"/>
      <c r="QRV757" s="456"/>
      <c r="QRW757" s="456"/>
      <c r="QRX757" s="456"/>
      <c r="QRY757" s="456"/>
      <c r="QRZ757" s="456"/>
      <c r="QSA757" s="456"/>
      <c r="QSB757" s="456"/>
      <c r="QSC757" s="456"/>
      <c r="QSD757" s="456"/>
      <c r="QSE757" s="456"/>
      <c r="QSF757" s="456"/>
      <c r="QSG757" s="456"/>
      <c r="QSH757" s="456"/>
      <c r="QSI757" s="456"/>
      <c r="QSJ757" s="456"/>
      <c r="QSK757" s="456"/>
      <c r="QSL757" s="456"/>
      <c r="QSM757" s="456"/>
      <c r="QSN757" s="456"/>
      <c r="QSO757" s="456"/>
      <c r="QSP757" s="456"/>
      <c r="QSQ757" s="456"/>
      <c r="QSR757" s="456"/>
      <c r="QSS757" s="456"/>
      <c r="QST757" s="456"/>
      <c r="QSU757" s="456"/>
      <c r="QSV757" s="456"/>
      <c r="QSW757" s="456"/>
      <c r="QSX757" s="456"/>
      <c r="QSY757" s="456"/>
      <c r="QSZ757" s="456"/>
      <c r="QTA757" s="456"/>
      <c r="QTB757" s="456"/>
      <c r="QTC757" s="456"/>
      <c r="QTD757" s="456"/>
      <c r="QTE757" s="456"/>
      <c r="QTF757" s="456"/>
      <c r="QTG757" s="456"/>
      <c r="QTH757" s="456"/>
      <c r="QTI757" s="456"/>
      <c r="QTJ757" s="456"/>
      <c r="QTK757" s="456"/>
      <c r="QTL757" s="456"/>
      <c r="QTM757" s="456"/>
      <c r="QTN757" s="456"/>
      <c r="QTO757" s="456"/>
      <c r="QTP757" s="456"/>
      <c r="QTQ757" s="456"/>
      <c r="QTR757" s="456"/>
      <c r="QTS757" s="456"/>
      <c r="QTT757" s="456"/>
      <c r="QTU757" s="456"/>
      <c r="QTV757" s="456"/>
      <c r="QTW757" s="456"/>
      <c r="QTX757" s="456"/>
      <c r="QTY757" s="456"/>
      <c r="QTZ757" s="456"/>
      <c r="QUA757" s="456"/>
      <c r="QUB757" s="456"/>
      <c r="QUC757" s="456"/>
      <c r="QUD757" s="456"/>
      <c r="QUE757" s="456"/>
      <c r="QUF757" s="456"/>
      <c r="QUG757" s="456"/>
      <c r="QUH757" s="456"/>
      <c r="QUI757" s="456"/>
      <c r="QUJ757" s="456"/>
      <c r="QUK757" s="456"/>
      <c r="QUL757" s="456"/>
      <c r="QUM757" s="456"/>
      <c r="QUN757" s="456"/>
      <c r="QUO757" s="456"/>
      <c r="QUP757" s="456"/>
      <c r="QUQ757" s="456"/>
      <c r="QUR757" s="456"/>
      <c r="QUS757" s="456"/>
      <c r="QUT757" s="456"/>
      <c r="QUU757" s="456"/>
      <c r="QUV757" s="456"/>
      <c r="QUW757" s="456"/>
      <c r="QUX757" s="456"/>
      <c r="QUY757" s="456"/>
      <c r="QUZ757" s="456"/>
      <c r="QVA757" s="456"/>
      <c r="QVB757" s="456"/>
      <c r="QVC757" s="456"/>
      <c r="QVD757" s="456"/>
      <c r="QVE757" s="456"/>
      <c r="QVF757" s="456"/>
      <c r="QVG757" s="456"/>
      <c r="QVH757" s="456"/>
      <c r="QVI757" s="456"/>
      <c r="QVJ757" s="456"/>
      <c r="QVK757" s="456"/>
      <c r="QVL757" s="456"/>
      <c r="QVM757" s="456"/>
      <c r="QVN757" s="456"/>
      <c r="QVO757" s="456"/>
      <c r="QVP757" s="456"/>
      <c r="QVQ757" s="456"/>
      <c r="QVR757" s="456"/>
      <c r="QVS757" s="456"/>
      <c r="QVT757" s="456"/>
      <c r="QVU757" s="456"/>
      <c r="QVV757" s="456"/>
      <c r="QVW757" s="456"/>
      <c r="QVX757" s="456"/>
      <c r="QVY757" s="456"/>
      <c r="QVZ757" s="456"/>
      <c r="QWA757" s="456"/>
      <c r="QWB757" s="456"/>
      <c r="QWC757" s="456"/>
      <c r="QWD757" s="456"/>
      <c r="QWE757" s="456"/>
      <c r="QWF757" s="456"/>
      <c r="QWG757" s="456"/>
      <c r="QWH757" s="456"/>
      <c r="QWI757" s="456"/>
      <c r="QWJ757" s="456"/>
      <c r="QWK757" s="456"/>
      <c r="QWL757" s="456"/>
      <c r="QWM757" s="456"/>
      <c r="QWN757" s="456"/>
      <c r="QWO757" s="456"/>
      <c r="QWP757" s="456"/>
      <c r="QWQ757" s="456"/>
      <c r="QWR757" s="456"/>
      <c r="QWS757" s="456"/>
      <c r="QWT757" s="456"/>
      <c r="QWU757" s="456"/>
      <c r="QWV757" s="456"/>
      <c r="QWW757" s="456"/>
      <c r="QWX757" s="456"/>
      <c r="QWY757" s="456"/>
      <c r="QWZ757" s="456"/>
      <c r="QXA757" s="456"/>
      <c r="QXB757" s="456"/>
      <c r="QXC757" s="456"/>
      <c r="QXD757" s="456"/>
      <c r="QXE757" s="456"/>
      <c r="QXF757" s="456"/>
      <c r="QXG757" s="456"/>
      <c r="QXH757" s="456"/>
      <c r="QXI757" s="456"/>
      <c r="QXJ757" s="456"/>
      <c r="QXK757" s="456"/>
      <c r="QXL757" s="456"/>
      <c r="QXM757" s="456"/>
      <c r="QXN757" s="456"/>
      <c r="QXO757" s="456"/>
      <c r="QXP757" s="456"/>
      <c r="QXQ757" s="456"/>
      <c r="QXR757" s="456"/>
      <c r="QXS757" s="456"/>
      <c r="QXT757" s="456"/>
      <c r="QXU757" s="456"/>
      <c r="QXV757" s="456"/>
      <c r="QXW757" s="456"/>
      <c r="QXX757" s="456"/>
      <c r="QXY757" s="456"/>
      <c r="QXZ757" s="456"/>
      <c r="QYA757" s="456"/>
      <c r="QYB757" s="456"/>
      <c r="QYC757" s="456"/>
      <c r="QYD757" s="456"/>
      <c r="QYE757" s="456"/>
      <c r="QYF757" s="456"/>
      <c r="QYG757" s="456"/>
      <c r="QYH757" s="456"/>
      <c r="QYI757" s="456"/>
      <c r="QYJ757" s="456"/>
      <c r="QYK757" s="456"/>
      <c r="QYL757" s="456"/>
      <c r="QYM757" s="456"/>
      <c r="QYN757" s="456"/>
      <c r="QYO757" s="456"/>
      <c r="QYP757" s="456"/>
      <c r="QYQ757" s="456"/>
      <c r="QYR757" s="456"/>
      <c r="QYS757" s="456"/>
      <c r="QYT757" s="456"/>
      <c r="QYU757" s="456"/>
      <c r="QYV757" s="456"/>
      <c r="QYW757" s="456"/>
      <c r="QYX757" s="456"/>
      <c r="QYY757" s="456"/>
      <c r="QYZ757" s="456"/>
      <c r="QZA757" s="456"/>
      <c r="QZB757" s="456"/>
      <c r="QZC757" s="456"/>
      <c r="QZD757" s="456"/>
      <c r="QZE757" s="456"/>
      <c r="QZF757" s="456"/>
      <c r="QZG757" s="456"/>
      <c r="QZH757" s="456"/>
      <c r="QZI757" s="456"/>
      <c r="QZJ757" s="456"/>
      <c r="QZK757" s="456"/>
      <c r="QZL757" s="456"/>
      <c r="QZM757" s="456"/>
      <c r="QZN757" s="456"/>
      <c r="QZO757" s="456"/>
      <c r="QZP757" s="456"/>
      <c r="QZQ757" s="456"/>
      <c r="QZR757" s="456"/>
      <c r="QZS757" s="456"/>
      <c r="QZT757" s="456"/>
      <c r="QZU757" s="456"/>
      <c r="QZV757" s="456"/>
      <c r="QZW757" s="456"/>
      <c r="QZX757" s="456"/>
      <c r="QZY757" s="456"/>
      <c r="QZZ757" s="456"/>
      <c r="RAA757" s="456"/>
      <c r="RAB757" s="456"/>
      <c r="RAC757" s="456"/>
      <c r="RAD757" s="456"/>
      <c r="RAE757" s="456"/>
      <c r="RAF757" s="456"/>
      <c r="RAG757" s="456"/>
      <c r="RAH757" s="456"/>
      <c r="RAI757" s="456"/>
      <c r="RAJ757" s="456"/>
      <c r="RAK757" s="456"/>
      <c r="RAL757" s="456"/>
      <c r="RAM757" s="456"/>
      <c r="RAN757" s="456"/>
      <c r="RAO757" s="456"/>
      <c r="RAP757" s="456"/>
      <c r="RAQ757" s="456"/>
      <c r="RAR757" s="456"/>
      <c r="RAS757" s="456"/>
      <c r="RAT757" s="456"/>
      <c r="RAU757" s="456"/>
      <c r="RAV757" s="456"/>
      <c r="RAW757" s="456"/>
      <c r="RAX757" s="456"/>
      <c r="RAY757" s="456"/>
      <c r="RAZ757" s="456"/>
      <c r="RBA757" s="456"/>
      <c r="RBB757" s="456"/>
      <c r="RBC757" s="456"/>
      <c r="RBD757" s="456"/>
      <c r="RBE757" s="456"/>
      <c r="RBF757" s="456"/>
      <c r="RBG757" s="456"/>
      <c r="RBH757" s="456"/>
      <c r="RBI757" s="456"/>
      <c r="RBJ757" s="456"/>
      <c r="RBK757" s="456"/>
      <c r="RBL757" s="456"/>
      <c r="RBM757" s="456"/>
      <c r="RBN757" s="456"/>
      <c r="RBO757" s="456"/>
      <c r="RBP757" s="456"/>
      <c r="RBQ757" s="456"/>
      <c r="RBR757" s="456"/>
      <c r="RBS757" s="456"/>
      <c r="RBT757" s="456"/>
      <c r="RBU757" s="456"/>
      <c r="RBV757" s="456"/>
      <c r="RBW757" s="456"/>
      <c r="RBX757" s="456"/>
      <c r="RBY757" s="456"/>
      <c r="RBZ757" s="456"/>
      <c r="RCA757" s="456"/>
      <c r="RCB757" s="456"/>
      <c r="RCC757" s="456"/>
      <c r="RCD757" s="456"/>
      <c r="RCE757" s="456"/>
      <c r="RCF757" s="456"/>
      <c r="RCG757" s="456"/>
      <c r="RCH757" s="456"/>
      <c r="RCI757" s="456"/>
      <c r="RCJ757" s="456"/>
      <c r="RCK757" s="456"/>
      <c r="RCL757" s="456"/>
      <c r="RCM757" s="456"/>
      <c r="RCN757" s="456"/>
      <c r="RCO757" s="456"/>
      <c r="RCP757" s="456"/>
      <c r="RCQ757" s="456"/>
      <c r="RCR757" s="456"/>
      <c r="RCS757" s="456"/>
      <c r="RCT757" s="456"/>
      <c r="RCU757" s="456"/>
      <c r="RCV757" s="456"/>
      <c r="RCW757" s="456"/>
      <c r="RCX757" s="456"/>
      <c r="RCY757" s="456"/>
      <c r="RCZ757" s="456"/>
      <c r="RDA757" s="456"/>
      <c r="RDB757" s="456"/>
      <c r="RDC757" s="456"/>
      <c r="RDD757" s="456"/>
      <c r="RDE757" s="456"/>
      <c r="RDF757" s="456"/>
      <c r="RDG757" s="456"/>
      <c r="RDH757" s="456"/>
      <c r="RDI757" s="456"/>
      <c r="RDJ757" s="456"/>
      <c r="RDK757" s="456"/>
      <c r="RDL757" s="456"/>
      <c r="RDM757" s="456"/>
      <c r="RDN757" s="456"/>
      <c r="RDO757" s="456"/>
      <c r="RDP757" s="456"/>
      <c r="RDQ757" s="456"/>
      <c r="RDR757" s="456"/>
      <c r="RDS757" s="456"/>
      <c r="RDT757" s="456"/>
      <c r="RDU757" s="456"/>
      <c r="RDV757" s="456"/>
      <c r="RDW757" s="456"/>
      <c r="RDX757" s="456"/>
      <c r="RDY757" s="456"/>
      <c r="RDZ757" s="456"/>
      <c r="REA757" s="456"/>
      <c r="REB757" s="456"/>
      <c r="REC757" s="456"/>
      <c r="RED757" s="456"/>
      <c r="REE757" s="456"/>
      <c r="REF757" s="456"/>
      <c r="REG757" s="456"/>
      <c r="REH757" s="456"/>
      <c r="REI757" s="456"/>
      <c r="REJ757" s="456"/>
      <c r="REK757" s="456"/>
      <c r="REL757" s="456"/>
      <c r="REM757" s="456"/>
      <c r="REN757" s="456"/>
      <c r="REO757" s="456"/>
      <c r="REP757" s="456"/>
      <c r="REQ757" s="456"/>
      <c r="RER757" s="456"/>
      <c r="RES757" s="456"/>
      <c r="RET757" s="456"/>
      <c r="REU757" s="456"/>
      <c r="REV757" s="456"/>
      <c r="REW757" s="456"/>
      <c r="REX757" s="456"/>
      <c r="REY757" s="456"/>
      <c r="REZ757" s="456"/>
      <c r="RFA757" s="456"/>
      <c r="RFB757" s="456"/>
      <c r="RFC757" s="456"/>
      <c r="RFD757" s="456"/>
      <c r="RFE757" s="456"/>
      <c r="RFF757" s="456"/>
      <c r="RFG757" s="456"/>
      <c r="RFH757" s="456"/>
      <c r="RFI757" s="456"/>
      <c r="RFJ757" s="456"/>
      <c r="RFK757" s="456"/>
      <c r="RFL757" s="456"/>
      <c r="RFM757" s="456"/>
      <c r="RFN757" s="456"/>
      <c r="RFO757" s="456"/>
      <c r="RFP757" s="456"/>
      <c r="RFQ757" s="456"/>
      <c r="RFR757" s="456"/>
      <c r="RFS757" s="456"/>
      <c r="RFT757" s="456"/>
      <c r="RFU757" s="456"/>
      <c r="RFV757" s="456"/>
      <c r="RFW757" s="456"/>
      <c r="RFX757" s="456"/>
      <c r="RFY757" s="456"/>
      <c r="RFZ757" s="456"/>
      <c r="RGA757" s="456"/>
      <c r="RGB757" s="456"/>
      <c r="RGC757" s="456"/>
      <c r="RGD757" s="456"/>
      <c r="RGE757" s="456"/>
      <c r="RGF757" s="456"/>
      <c r="RGG757" s="456"/>
      <c r="RGH757" s="456"/>
      <c r="RGI757" s="456"/>
      <c r="RGJ757" s="456"/>
      <c r="RGK757" s="456"/>
      <c r="RGL757" s="456"/>
      <c r="RGM757" s="456"/>
      <c r="RGN757" s="456"/>
      <c r="RGO757" s="456"/>
      <c r="RGP757" s="456"/>
      <c r="RGQ757" s="456"/>
      <c r="RGR757" s="456"/>
      <c r="RGS757" s="456"/>
      <c r="RGT757" s="456"/>
      <c r="RGU757" s="456"/>
      <c r="RGV757" s="456"/>
      <c r="RGW757" s="456"/>
      <c r="RGX757" s="456"/>
      <c r="RGY757" s="456"/>
      <c r="RGZ757" s="456"/>
      <c r="RHA757" s="456"/>
      <c r="RHB757" s="456"/>
      <c r="RHC757" s="456"/>
      <c r="RHD757" s="456"/>
      <c r="RHE757" s="456"/>
      <c r="RHF757" s="456"/>
      <c r="RHG757" s="456"/>
      <c r="RHH757" s="456"/>
      <c r="RHI757" s="456"/>
      <c r="RHJ757" s="456"/>
      <c r="RHK757" s="456"/>
      <c r="RHL757" s="456"/>
      <c r="RHM757" s="456"/>
      <c r="RHN757" s="456"/>
      <c r="RHO757" s="456"/>
      <c r="RHP757" s="456"/>
      <c r="RHQ757" s="456"/>
      <c r="RHR757" s="456"/>
      <c r="RHS757" s="456"/>
      <c r="RHT757" s="456"/>
      <c r="RHU757" s="456"/>
      <c r="RHV757" s="456"/>
      <c r="RHW757" s="456"/>
      <c r="RHX757" s="456"/>
      <c r="RHY757" s="456"/>
      <c r="RHZ757" s="456"/>
      <c r="RIA757" s="456"/>
      <c r="RIB757" s="456"/>
      <c r="RIC757" s="456"/>
      <c r="RID757" s="456"/>
      <c r="RIE757" s="456"/>
      <c r="RIF757" s="456"/>
      <c r="RIG757" s="456"/>
      <c r="RIH757" s="456"/>
      <c r="RII757" s="456"/>
      <c r="RIJ757" s="456"/>
      <c r="RIK757" s="456"/>
      <c r="RIL757" s="456"/>
      <c r="RIM757" s="456"/>
      <c r="RIN757" s="456"/>
      <c r="RIO757" s="456"/>
      <c r="RIP757" s="456"/>
      <c r="RIQ757" s="456"/>
      <c r="RIR757" s="456"/>
      <c r="RIS757" s="456"/>
      <c r="RIT757" s="456"/>
      <c r="RIU757" s="456"/>
      <c r="RIV757" s="456"/>
      <c r="RIW757" s="456"/>
      <c r="RIX757" s="456"/>
      <c r="RIY757" s="456"/>
      <c r="RIZ757" s="456"/>
      <c r="RJA757" s="456"/>
      <c r="RJB757" s="456"/>
      <c r="RJC757" s="456"/>
      <c r="RJD757" s="456"/>
      <c r="RJE757" s="456"/>
      <c r="RJF757" s="456"/>
      <c r="RJG757" s="456"/>
      <c r="RJH757" s="456"/>
      <c r="RJI757" s="456"/>
      <c r="RJJ757" s="456"/>
      <c r="RJK757" s="456"/>
      <c r="RJL757" s="456"/>
      <c r="RJM757" s="456"/>
      <c r="RJN757" s="456"/>
      <c r="RJO757" s="456"/>
      <c r="RJP757" s="456"/>
      <c r="RJQ757" s="456"/>
      <c r="RJR757" s="456"/>
      <c r="RJS757" s="456"/>
      <c r="RJT757" s="456"/>
      <c r="RJU757" s="456"/>
      <c r="RJV757" s="456"/>
      <c r="RJW757" s="456"/>
      <c r="RJX757" s="456"/>
      <c r="RJY757" s="456"/>
      <c r="RJZ757" s="456"/>
      <c r="RKA757" s="456"/>
      <c r="RKB757" s="456"/>
      <c r="RKC757" s="456"/>
      <c r="RKD757" s="456"/>
      <c r="RKE757" s="456"/>
      <c r="RKF757" s="456"/>
      <c r="RKG757" s="456"/>
      <c r="RKH757" s="456"/>
      <c r="RKI757" s="456"/>
      <c r="RKJ757" s="456"/>
      <c r="RKK757" s="456"/>
      <c r="RKL757" s="456"/>
      <c r="RKM757" s="456"/>
      <c r="RKN757" s="456"/>
      <c r="RKO757" s="456"/>
      <c r="RKP757" s="456"/>
      <c r="RKQ757" s="456"/>
      <c r="RKR757" s="456"/>
      <c r="RKS757" s="456"/>
      <c r="RKT757" s="456"/>
      <c r="RKU757" s="456"/>
      <c r="RKV757" s="456"/>
      <c r="RKW757" s="456"/>
      <c r="RKX757" s="456"/>
      <c r="RKY757" s="456"/>
      <c r="RKZ757" s="456"/>
      <c r="RLA757" s="456"/>
      <c r="RLB757" s="456"/>
      <c r="RLC757" s="456"/>
      <c r="RLD757" s="456"/>
      <c r="RLE757" s="456"/>
      <c r="RLF757" s="456"/>
      <c r="RLG757" s="456"/>
      <c r="RLH757" s="456"/>
      <c r="RLI757" s="456"/>
      <c r="RLJ757" s="456"/>
      <c r="RLK757" s="456"/>
      <c r="RLL757" s="456"/>
      <c r="RLM757" s="456"/>
      <c r="RLN757" s="456"/>
      <c r="RLO757" s="456"/>
      <c r="RLP757" s="456"/>
      <c r="RLQ757" s="456"/>
      <c r="RLR757" s="456"/>
      <c r="RLS757" s="456"/>
      <c r="RLT757" s="456"/>
      <c r="RLU757" s="456"/>
      <c r="RLV757" s="456"/>
      <c r="RLW757" s="456"/>
      <c r="RLX757" s="456"/>
      <c r="RLY757" s="456"/>
      <c r="RLZ757" s="456"/>
      <c r="RMA757" s="456"/>
      <c r="RMB757" s="456"/>
      <c r="RMC757" s="456"/>
      <c r="RMD757" s="456"/>
      <c r="RME757" s="456"/>
      <c r="RMF757" s="456"/>
      <c r="RMG757" s="456"/>
      <c r="RMH757" s="456"/>
      <c r="RMI757" s="456"/>
      <c r="RMJ757" s="456"/>
      <c r="RMK757" s="456"/>
      <c r="RML757" s="456"/>
      <c r="RMM757" s="456"/>
      <c r="RMN757" s="456"/>
      <c r="RMO757" s="456"/>
      <c r="RMP757" s="456"/>
      <c r="RMQ757" s="456"/>
      <c r="RMR757" s="456"/>
      <c r="RMS757" s="456"/>
      <c r="RMT757" s="456"/>
      <c r="RMU757" s="456"/>
      <c r="RMV757" s="456"/>
      <c r="RMW757" s="456"/>
      <c r="RMX757" s="456"/>
      <c r="RMY757" s="456"/>
      <c r="RMZ757" s="456"/>
      <c r="RNA757" s="456"/>
      <c r="RNB757" s="456"/>
      <c r="RNC757" s="456"/>
      <c r="RND757" s="456"/>
      <c r="RNE757" s="456"/>
      <c r="RNF757" s="456"/>
      <c r="RNG757" s="456"/>
      <c r="RNH757" s="456"/>
      <c r="RNI757" s="456"/>
      <c r="RNJ757" s="456"/>
      <c r="RNK757" s="456"/>
      <c r="RNL757" s="456"/>
      <c r="RNM757" s="456"/>
      <c r="RNN757" s="456"/>
      <c r="RNO757" s="456"/>
      <c r="RNP757" s="456"/>
      <c r="RNQ757" s="456"/>
      <c r="RNR757" s="456"/>
      <c r="RNS757" s="456"/>
      <c r="RNT757" s="456"/>
      <c r="RNU757" s="456"/>
      <c r="RNV757" s="456"/>
      <c r="RNW757" s="456"/>
      <c r="RNX757" s="456"/>
      <c r="RNY757" s="456"/>
      <c r="RNZ757" s="456"/>
      <c r="ROA757" s="456"/>
      <c r="ROB757" s="456"/>
      <c r="ROC757" s="456"/>
      <c r="ROD757" s="456"/>
      <c r="ROE757" s="456"/>
      <c r="ROF757" s="456"/>
      <c r="ROG757" s="456"/>
      <c r="ROH757" s="456"/>
      <c r="ROI757" s="456"/>
      <c r="ROJ757" s="456"/>
      <c r="ROK757" s="456"/>
      <c r="ROL757" s="456"/>
      <c r="ROM757" s="456"/>
      <c r="RON757" s="456"/>
      <c r="ROO757" s="456"/>
      <c r="ROP757" s="456"/>
      <c r="ROQ757" s="456"/>
      <c r="ROR757" s="456"/>
      <c r="ROS757" s="456"/>
      <c r="ROT757" s="456"/>
      <c r="ROU757" s="456"/>
      <c r="ROV757" s="456"/>
      <c r="ROW757" s="456"/>
      <c r="ROX757" s="456"/>
      <c r="ROY757" s="456"/>
      <c r="ROZ757" s="456"/>
      <c r="RPA757" s="456"/>
      <c r="RPB757" s="456"/>
      <c r="RPC757" s="456"/>
      <c r="RPD757" s="456"/>
      <c r="RPE757" s="456"/>
      <c r="RPF757" s="456"/>
      <c r="RPG757" s="456"/>
      <c r="RPH757" s="456"/>
      <c r="RPI757" s="456"/>
      <c r="RPJ757" s="456"/>
      <c r="RPK757" s="456"/>
      <c r="RPL757" s="456"/>
      <c r="RPM757" s="456"/>
      <c r="RPN757" s="456"/>
      <c r="RPO757" s="456"/>
      <c r="RPP757" s="456"/>
      <c r="RPQ757" s="456"/>
      <c r="RPR757" s="456"/>
      <c r="RPS757" s="456"/>
      <c r="RPT757" s="456"/>
      <c r="RPU757" s="456"/>
      <c r="RPV757" s="456"/>
      <c r="RPW757" s="456"/>
      <c r="RPX757" s="456"/>
      <c r="RPY757" s="456"/>
      <c r="RPZ757" s="456"/>
      <c r="RQA757" s="456"/>
      <c r="RQB757" s="456"/>
      <c r="RQC757" s="456"/>
      <c r="RQD757" s="456"/>
      <c r="RQE757" s="456"/>
      <c r="RQF757" s="456"/>
      <c r="RQG757" s="456"/>
      <c r="RQH757" s="456"/>
      <c r="RQI757" s="456"/>
      <c r="RQJ757" s="456"/>
      <c r="RQK757" s="456"/>
      <c r="RQL757" s="456"/>
      <c r="RQM757" s="456"/>
      <c r="RQN757" s="456"/>
      <c r="RQO757" s="456"/>
      <c r="RQP757" s="456"/>
      <c r="RQQ757" s="456"/>
      <c r="RQR757" s="456"/>
      <c r="RQS757" s="456"/>
      <c r="RQT757" s="456"/>
      <c r="RQU757" s="456"/>
      <c r="RQV757" s="456"/>
      <c r="RQW757" s="456"/>
      <c r="RQX757" s="456"/>
      <c r="RQY757" s="456"/>
      <c r="RQZ757" s="456"/>
      <c r="RRA757" s="456"/>
      <c r="RRB757" s="456"/>
      <c r="RRC757" s="456"/>
      <c r="RRD757" s="456"/>
      <c r="RRE757" s="456"/>
      <c r="RRF757" s="456"/>
      <c r="RRG757" s="456"/>
      <c r="RRH757" s="456"/>
      <c r="RRI757" s="456"/>
      <c r="RRJ757" s="456"/>
      <c r="RRK757" s="456"/>
      <c r="RRL757" s="456"/>
      <c r="RRM757" s="456"/>
      <c r="RRN757" s="456"/>
      <c r="RRO757" s="456"/>
      <c r="RRP757" s="456"/>
      <c r="RRQ757" s="456"/>
      <c r="RRR757" s="456"/>
      <c r="RRS757" s="456"/>
      <c r="RRT757" s="456"/>
      <c r="RRU757" s="456"/>
      <c r="RRV757" s="456"/>
      <c r="RRW757" s="456"/>
      <c r="RRX757" s="456"/>
      <c r="RRY757" s="456"/>
      <c r="RRZ757" s="456"/>
      <c r="RSA757" s="456"/>
      <c r="RSB757" s="456"/>
      <c r="RSC757" s="456"/>
      <c r="RSD757" s="456"/>
      <c r="RSE757" s="456"/>
      <c r="RSF757" s="456"/>
      <c r="RSG757" s="456"/>
      <c r="RSH757" s="456"/>
      <c r="RSI757" s="456"/>
      <c r="RSJ757" s="456"/>
      <c r="RSK757" s="456"/>
      <c r="RSL757" s="456"/>
      <c r="RSM757" s="456"/>
      <c r="RSN757" s="456"/>
      <c r="RSO757" s="456"/>
      <c r="RSP757" s="456"/>
      <c r="RSQ757" s="456"/>
      <c r="RSR757" s="456"/>
      <c r="RSS757" s="456"/>
      <c r="RST757" s="456"/>
      <c r="RSU757" s="456"/>
      <c r="RSV757" s="456"/>
      <c r="RSW757" s="456"/>
      <c r="RSX757" s="456"/>
      <c r="RSY757" s="456"/>
      <c r="RSZ757" s="456"/>
      <c r="RTA757" s="456"/>
      <c r="RTB757" s="456"/>
      <c r="RTC757" s="456"/>
      <c r="RTD757" s="456"/>
      <c r="RTE757" s="456"/>
      <c r="RTF757" s="456"/>
      <c r="RTG757" s="456"/>
      <c r="RTH757" s="456"/>
      <c r="RTI757" s="456"/>
      <c r="RTJ757" s="456"/>
      <c r="RTK757" s="456"/>
      <c r="RTL757" s="456"/>
      <c r="RTM757" s="456"/>
      <c r="RTN757" s="456"/>
      <c r="RTO757" s="456"/>
      <c r="RTP757" s="456"/>
      <c r="RTQ757" s="456"/>
      <c r="RTR757" s="456"/>
      <c r="RTS757" s="456"/>
      <c r="RTT757" s="456"/>
      <c r="RTU757" s="456"/>
      <c r="RTV757" s="456"/>
      <c r="RTW757" s="456"/>
      <c r="RTX757" s="456"/>
      <c r="RTY757" s="456"/>
      <c r="RTZ757" s="456"/>
      <c r="RUA757" s="456"/>
      <c r="RUB757" s="456"/>
      <c r="RUC757" s="456"/>
      <c r="RUD757" s="456"/>
      <c r="RUE757" s="456"/>
      <c r="RUF757" s="456"/>
      <c r="RUG757" s="456"/>
      <c r="RUH757" s="456"/>
      <c r="RUI757" s="456"/>
      <c r="RUJ757" s="456"/>
      <c r="RUK757" s="456"/>
      <c r="RUL757" s="456"/>
      <c r="RUM757" s="456"/>
      <c r="RUN757" s="456"/>
      <c r="RUO757" s="456"/>
      <c r="RUP757" s="456"/>
      <c r="RUQ757" s="456"/>
      <c r="RUR757" s="456"/>
      <c r="RUS757" s="456"/>
      <c r="RUT757" s="456"/>
      <c r="RUU757" s="456"/>
      <c r="RUV757" s="456"/>
      <c r="RUW757" s="456"/>
      <c r="RUX757" s="456"/>
      <c r="RUY757" s="456"/>
      <c r="RUZ757" s="456"/>
      <c r="RVA757" s="456"/>
      <c r="RVB757" s="456"/>
      <c r="RVC757" s="456"/>
      <c r="RVD757" s="456"/>
      <c r="RVE757" s="456"/>
      <c r="RVF757" s="456"/>
      <c r="RVG757" s="456"/>
      <c r="RVH757" s="456"/>
      <c r="RVI757" s="456"/>
      <c r="RVJ757" s="456"/>
      <c r="RVK757" s="456"/>
      <c r="RVL757" s="456"/>
      <c r="RVM757" s="456"/>
      <c r="RVN757" s="456"/>
      <c r="RVO757" s="456"/>
      <c r="RVP757" s="456"/>
      <c r="RVQ757" s="456"/>
      <c r="RVR757" s="456"/>
      <c r="RVS757" s="456"/>
      <c r="RVT757" s="456"/>
      <c r="RVU757" s="456"/>
      <c r="RVV757" s="456"/>
      <c r="RVW757" s="456"/>
      <c r="RVX757" s="456"/>
      <c r="RVY757" s="456"/>
      <c r="RVZ757" s="456"/>
      <c r="RWA757" s="456"/>
      <c r="RWB757" s="456"/>
      <c r="RWC757" s="456"/>
      <c r="RWD757" s="456"/>
      <c r="RWE757" s="456"/>
      <c r="RWF757" s="456"/>
      <c r="RWG757" s="456"/>
      <c r="RWH757" s="456"/>
      <c r="RWI757" s="456"/>
      <c r="RWJ757" s="456"/>
      <c r="RWK757" s="456"/>
      <c r="RWL757" s="456"/>
      <c r="RWM757" s="456"/>
      <c r="RWN757" s="456"/>
      <c r="RWO757" s="456"/>
      <c r="RWP757" s="456"/>
      <c r="RWQ757" s="456"/>
      <c r="RWR757" s="456"/>
      <c r="RWS757" s="456"/>
      <c r="RWT757" s="456"/>
      <c r="RWU757" s="456"/>
      <c r="RWV757" s="456"/>
      <c r="RWW757" s="456"/>
      <c r="RWX757" s="456"/>
      <c r="RWY757" s="456"/>
      <c r="RWZ757" s="456"/>
      <c r="RXA757" s="456"/>
      <c r="RXB757" s="456"/>
      <c r="RXC757" s="456"/>
      <c r="RXD757" s="456"/>
      <c r="RXE757" s="456"/>
      <c r="RXF757" s="456"/>
      <c r="RXG757" s="456"/>
      <c r="RXH757" s="456"/>
      <c r="RXI757" s="456"/>
      <c r="RXJ757" s="456"/>
      <c r="RXK757" s="456"/>
      <c r="RXL757" s="456"/>
      <c r="RXM757" s="456"/>
      <c r="RXN757" s="456"/>
      <c r="RXO757" s="456"/>
      <c r="RXP757" s="456"/>
      <c r="RXQ757" s="456"/>
      <c r="RXR757" s="456"/>
      <c r="RXS757" s="456"/>
      <c r="RXT757" s="456"/>
      <c r="RXU757" s="456"/>
      <c r="RXV757" s="456"/>
      <c r="RXW757" s="456"/>
      <c r="RXX757" s="456"/>
      <c r="RXY757" s="456"/>
      <c r="RXZ757" s="456"/>
      <c r="RYA757" s="456"/>
      <c r="RYB757" s="456"/>
      <c r="RYC757" s="456"/>
      <c r="RYD757" s="456"/>
      <c r="RYE757" s="456"/>
      <c r="RYF757" s="456"/>
      <c r="RYG757" s="456"/>
      <c r="RYH757" s="456"/>
      <c r="RYI757" s="456"/>
      <c r="RYJ757" s="456"/>
      <c r="RYK757" s="456"/>
      <c r="RYL757" s="456"/>
      <c r="RYM757" s="456"/>
      <c r="RYN757" s="456"/>
      <c r="RYO757" s="456"/>
      <c r="RYP757" s="456"/>
      <c r="RYQ757" s="456"/>
      <c r="RYR757" s="456"/>
      <c r="RYS757" s="456"/>
      <c r="RYT757" s="456"/>
      <c r="RYU757" s="456"/>
      <c r="RYV757" s="456"/>
      <c r="RYW757" s="456"/>
      <c r="RYX757" s="456"/>
      <c r="RYY757" s="456"/>
      <c r="RYZ757" s="456"/>
      <c r="RZA757" s="456"/>
      <c r="RZB757" s="456"/>
      <c r="RZC757" s="456"/>
      <c r="RZD757" s="456"/>
      <c r="RZE757" s="456"/>
      <c r="RZF757" s="456"/>
      <c r="RZG757" s="456"/>
      <c r="RZH757" s="456"/>
      <c r="RZI757" s="456"/>
      <c r="RZJ757" s="456"/>
      <c r="RZK757" s="456"/>
      <c r="RZL757" s="456"/>
      <c r="RZM757" s="456"/>
      <c r="RZN757" s="456"/>
      <c r="RZO757" s="456"/>
      <c r="RZP757" s="456"/>
      <c r="RZQ757" s="456"/>
      <c r="RZR757" s="456"/>
      <c r="RZS757" s="456"/>
      <c r="RZT757" s="456"/>
      <c r="RZU757" s="456"/>
      <c r="RZV757" s="456"/>
      <c r="RZW757" s="456"/>
      <c r="RZX757" s="456"/>
      <c r="RZY757" s="456"/>
      <c r="RZZ757" s="456"/>
      <c r="SAA757" s="456"/>
      <c r="SAB757" s="456"/>
      <c r="SAC757" s="456"/>
      <c r="SAD757" s="456"/>
      <c r="SAE757" s="456"/>
      <c r="SAF757" s="456"/>
      <c r="SAG757" s="456"/>
      <c r="SAH757" s="456"/>
      <c r="SAI757" s="456"/>
      <c r="SAJ757" s="456"/>
      <c r="SAK757" s="456"/>
      <c r="SAL757" s="456"/>
      <c r="SAM757" s="456"/>
      <c r="SAN757" s="456"/>
      <c r="SAO757" s="456"/>
      <c r="SAP757" s="456"/>
      <c r="SAQ757" s="456"/>
      <c r="SAR757" s="456"/>
      <c r="SAS757" s="456"/>
      <c r="SAT757" s="456"/>
      <c r="SAU757" s="456"/>
      <c r="SAV757" s="456"/>
      <c r="SAW757" s="456"/>
      <c r="SAX757" s="456"/>
      <c r="SAY757" s="456"/>
      <c r="SAZ757" s="456"/>
      <c r="SBA757" s="456"/>
      <c r="SBB757" s="456"/>
      <c r="SBC757" s="456"/>
      <c r="SBD757" s="456"/>
      <c r="SBE757" s="456"/>
      <c r="SBF757" s="456"/>
      <c r="SBG757" s="456"/>
      <c r="SBH757" s="456"/>
      <c r="SBI757" s="456"/>
      <c r="SBJ757" s="456"/>
      <c r="SBK757" s="456"/>
      <c r="SBL757" s="456"/>
      <c r="SBM757" s="456"/>
      <c r="SBN757" s="456"/>
      <c r="SBO757" s="456"/>
      <c r="SBP757" s="456"/>
      <c r="SBQ757" s="456"/>
      <c r="SBR757" s="456"/>
      <c r="SBS757" s="456"/>
      <c r="SBT757" s="456"/>
      <c r="SBU757" s="456"/>
      <c r="SBV757" s="456"/>
      <c r="SBW757" s="456"/>
      <c r="SBX757" s="456"/>
      <c r="SBY757" s="456"/>
      <c r="SBZ757" s="456"/>
      <c r="SCA757" s="456"/>
      <c r="SCB757" s="456"/>
      <c r="SCC757" s="456"/>
      <c r="SCD757" s="456"/>
      <c r="SCE757" s="456"/>
      <c r="SCF757" s="456"/>
      <c r="SCG757" s="456"/>
      <c r="SCH757" s="456"/>
      <c r="SCI757" s="456"/>
      <c r="SCJ757" s="456"/>
      <c r="SCK757" s="456"/>
      <c r="SCL757" s="456"/>
      <c r="SCM757" s="456"/>
      <c r="SCN757" s="456"/>
      <c r="SCO757" s="456"/>
      <c r="SCP757" s="456"/>
      <c r="SCQ757" s="456"/>
      <c r="SCR757" s="456"/>
      <c r="SCS757" s="456"/>
      <c r="SCT757" s="456"/>
      <c r="SCU757" s="456"/>
      <c r="SCV757" s="456"/>
      <c r="SCW757" s="456"/>
      <c r="SCX757" s="456"/>
      <c r="SCY757" s="456"/>
      <c r="SCZ757" s="456"/>
      <c r="SDA757" s="456"/>
      <c r="SDB757" s="456"/>
      <c r="SDC757" s="456"/>
      <c r="SDD757" s="456"/>
      <c r="SDE757" s="456"/>
      <c r="SDF757" s="456"/>
      <c r="SDG757" s="456"/>
      <c r="SDH757" s="456"/>
      <c r="SDI757" s="456"/>
      <c r="SDJ757" s="456"/>
      <c r="SDK757" s="456"/>
      <c r="SDL757" s="456"/>
      <c r="SDM757" s="456"/>
      <c r="SDN757" s="456"/>
      <c r="SDO757" s="456"/>
      <c r="SDP757" s="456"/>
      <c r="SDQ757" s="456"/>
      <c r="SDR757" s="456"/>
      <c r="SDS757" s="456"/>
      <c r="SDT757" s="456"/>
      <c r="SDU757" s="456"/>
      <c r="SDV757" s="456"/>
      <c r="SDW757" s="456"/>
      <c r="SDX757" s="456"/>
      <c r="SDY757" s="456"/>
      <c r="SDZ757" s="456"/>
      <c r="SEA757" s="456"/>
      <c r="SEB757" s="456"/>
      <c r="SEC757" s="456"/>
      <c r="SED757" s="456"/>
      <c r="SEE757" s="456"/>
      <c r="SEF757" s="456"/>
      <c r="SEG757" s="456"/>
      <c r="SEH757" s="456"/>
      <c r="SEI757" s="456"/>
      <c r="SEJ757" s="456"/>
      <c r="SEK757" s="456"/>
      <c r="SEL757" s="456"/>
      <c r="SEM757" s="456"/>
      <c r="SEN757" s="456"/>
      <c r="SEO757" s="456"/>
      <c r="SEP757" s="456"/>
      <c r="SEQ757" s="456"/>
      <c r="SER757" s="456"/>
      <c r="SES757" s="456"/>
      <c r="SET757" s="456"/>
      <c r="SEU757" s="456"/>
      <c r="SEV757" s="456"/>
      <c r="SEW757" s="456"/>
      <c r="SEX757" s="456"/>
      <c r="SEY757" s="456"/>
      <c r="SEZ757" s="456"/>
      <c r="SFA757" s="456"/>
      <c r="SFB757" s="456"/>
      <c r="SFC757" s="456"/>
      <c r="SFD757" s="456"/>
      <c r="SFE757" s="456"/>
      <c r="SFF757" s="456"/>
      <c r="SFG757" s="456"/>
      <c r="SFH757" s="456"/>
      <c r="SFI757" s="456"/>
      <c r="SFJ757" s="456"/>
      <c r="SFK757" s="456"/>
      <c r="SFL757" s="456"/>
      <c r="SFM757" s="456"/>
      <c r="SFN757" s="456"/>
      <c r="SFO757" s="456"/>
      <c r="SFP757" s="456"/>
      <c r="SFQ757" s="456"/>
      <c r="SFR757" s="456"/>
      <c r="SFS757" s="456"/>
      <c r="SFT757" s="456"/>
      <c r="SFU757" s="456"/>
      <c r="SFV757" s="456"/>
      <c r="SFW757" s="456"/>
      <c r="SFX757" s="456"/>
      <c r="SFY757" s="456"/>
      <c r="SFZ757" s="456"/>
      <c r="SGA757" s="456"/>
      <c r="SGB757" s="456"/>
      <c r="SGC757" s="456"/>
      <c r="SGD757" s="456"/>
      <c r="SGE757" s="456"/>
      <c r="SGF757" s="456"/>
      <c r="SGG757" s="456"/>
      <c r="SGH757" s="456"/>
      <c r="SGI757" s="456"/>
      <c r="SGJ757" s="456"/>
      <c r="SGK757" s="456"/>
      <c r="SGL757" s="456"/>
      <c r="SGM757" s="456"/>
      <c r="SGN757" s="456"/>
      <c r="SGO757" s="456"/>
      <c r="SGP757" s="456"/>
      <c r="SGQ757" s="456"/>
      <c r="SGR757" s="456"/>
      <c r="SGS757" s="456"/>
      <c r="SGT757" s="456"/>
      <c r="SGU757" s="456"/>
      <c r="SGV757" s="456"/>
      <c r="SGW757" s="456"/>
      <c r="SGX757" s="456"/>
      <c r="SGY757" s="456"/>
      <c r="SGZ757" s="456"/>
      <c r="SHA757" s="456"/>
      <c r="SHB757" s="456"/>
      <c r="SHC757" s="456"/>
      <c r="SHD757" s="456"/>
      <c r="SHE757" s="456"/>
      <c r="SHF757" s="456"/>
      <c r="SHG757" s="456"/>
      <c r="SHH757" s="456"/>
      <c r="SHI757" s="456"/>
      <c r="SHJ757" s="456"/>
      <c r="SHK757" s="456"/>
      <c r="SHL757" s="456"/>
      <c r="SHM757" s="456"/>
      <c r="SHN757" s="456"/>
      <c r="SHO757" s="456"/>
      <c r="SHP757" s="456"/>
      <c r="SHQ757" s="456"/>
      <c r="SHR757" s="456"/>
      <c r="SHS757" s="456"/>
      <c r="SHT757" s="456"/>
      <c r="SHU757" s="456"/>
      <c r="SHV757" s="456"/>
      <c r="SHW757" s="456"/>
      <c r="SHX757" s="456"/>
      <c r="SHY757" s="456"/>
      <c r="SHZ757" s="456"/>
      <c r="SIA757" s="456"/>
      <c r="SIB757" s="456"/>
      <c r="SIC757" s="456"/>
      <c r="SID757" s="456"/>
      <c r="SIE757" s="456"/>
      <c r="SIF757" s="456"/>
      <c r="SIG757" s="456"/>
      <c r="SIH757" s="456"/>
      <c r="SII757" s="456"/>
      <c r="SIJ757" s="456"/>
      <c r="SIK757" s="456"/>
      <c r="SIL757" s="456"/>
      <c r="SIM757" s="456"/>
      <c r="SIN757" s="456"/>
      <c r="SIO757" s="456"/>
      <c r="SIP757" s="456"/>
      <c r="SIQ757" s="456"/>
      <c r="SIR757" s="456"/>
      <c r="SIS757" s="456"/>
      <c r="SIT757" s="456"/>
      <c r="SIU757" s="456"/>
      <c r="SIV757" s="456"/>
      <c r="SIW757" s="456"/>
      <c r="SIX757" s="456"/>
      <c r="SIY757" s="456"/>
      <c r="SIZ757" s="456"/>
      <c r="SJA757" s="456"/>
      <c r="SJB757" s="456"/>
      <c r="SJC757" s="456"/>
      <c r="SJD757" s="456"/>
      <c r="SJE757" s="456"/>
      <c r="SJF757" s="456"/>
      <c r="SJG757" s="456"/>
      <c r="SJH757" s="456"/>
      <c r="SJI757" s="456"/>
      <c r="SJJ757" s="456"/>
      <c r="SJK757" s="456"/>
      <c r="SJL757" s="456"/>
      <c r="SJM757" s="456"/>
      <c r="SJN757" s="456"/>
      <c r="SJO757" s="456"/>
      <c r="SJP757" s="456"/>
      <c r="SJQ757" s="456"/>
      <c r="SJR757" s="456"/>
      <c r="SJS757" s="456"/>
      <c r="SJT757" s="456"/>
      <c r="SJU757" s="456"/>
      <c r="SJV757" s="456"/>
      <c r="SJW757" s="456"/>
      <c r="SJX757" s="456"/>
      <c r="SJY757" s="456"/>
      <c r="SJZ757" s="456"/>
      <c r="SKA757" s="456"/>
      <c r="SKB757" s="456"/>
      <c r="SKC757" s="456"/>
      <c r="SKD757" s="456"/>
      <c r="SKE757" s="456"/>
      <c r="SKF757" s="456"/>
      <c r="SKG757" s="456"/>
      <c r="SKH757" s="456"/>
      <c r="SKI757" s="456"/>
      <c r="SKJ757" s="456"/>
      <c r="SKK757" s="456"/>
      <c r="SKL757" s="456"/>
      <c r="SKM757" s="456"/>
      <c r="SKN757" s="456"/>
      <c r="SKO757" s="456"/>
      <c r="SKP757" s="456"/>
      <c r="SKQ757" s="456"/>
      <c r="SKR757" s="456"/>
      <c r="SKS757" s="456"/>
      <c r="SKT757" s="456"/>
      <c r="SKU757" s="456"/>
      <c r="SKV757" s="456"/>
      <c r="SKW757" s="456"/>
      <c r="SKX757" s="456"/>
      <c r="SKY757" s="456"/>
      <c r="SKZ757" s="456"/>
      <c r="SLA757" s="456"/>
      <c r="SLB757" s="456"/>
      <c r="SLC757" s="456"/>
      <c r="SLD757" s="456"/>
      <c r="SLE757" s="456"/>
      <c r="SLF757" s="456"/>
      <c r="SLG757" s="456"/>
      <c r="SLH757" s="456"/>
      <c r="SLI757" s="456"/>
      <c r="SLJ757" s="456"/>
      <c r="SLK757" s="456"/>
      <c r="SLL757" s="456"/>
      <c r="SLM757" s="456"/>
      <c r="SLN757" s="456"/>
      <c r="SLO757" s="456"/>
      <c r="SLP757" s="456"/>
      <c r="SLQ757" s="456"/>
      <c r="SLR757" s="456"/>
      <c r="SLS757" s="456"/>
      <c r="SLT757" s="456"/>
      <c r="SLU757" s="456"/>
      <c r="SLV757" s="456"/>
      <c r="SLW757" s="456"/>
      <c r="SLX757" s="456"/>
      <c r="SLY757" s="456"/>
      <c r="SLZ757" s="456"/>
      <c r="SMA757" s="456"/>
      <c r="SMB757" s="456"/>
      <c r="SMC757" s="456"/>
      <c r="SMD757" s="456"/>
      <c r="SME757" s="456"/>
      <c r="SMF757" s="456"/>
      <c r="SMG757" s="456"/>
      <c r="SMH757" s="456"/>
      <c r="SMI757" s="456"/>
      <c r="SMJ757" s="456"/>
      <c r="SMK757" s="456"/>
      <c r="SML757" s="456"/>
      <c r="SMM757" s="456"/>
      <c r="SMN757" s="456"/>
      <c r="SMO757" s="456"/>
      <c r="SMP757" s="456"/>
      <c r="SMQ757" s="456"/>
      <c r="SMR757" s="456"/>
      <c r="SMS757" s="456"/>
      <c r="SMT757" s="456"/>
      <c r="SMU757" s="456"/>
      <c r="SMV757" s="456"/>
      <c r="SMW757" s="456"/>
      <c r="SMX757" s="456"/>
      <c r="SMY757" s="456"/>
      <c r="SMZ757" s="456"/>
      <c r="SNA757" s="456"/>
      <c r="SNB757" s="456"/>
      <c r="SNC757" s="456"/>
      <c r="SND757" s="456"/>
      <c r="SNE757" s="456"/>
      <c r="SNF757" s="456"/>
      <c r="SNG757" s="456"/>
      <c r="SNH757" s="456"/>
      <c r="SNI757" s="456"/>
      <c r="SNJ757" s="456"/>
      <c r="SNK757" s="456"/>
      <c r="SNL757" s="456"/>
      <c r="SNM757" s="456"/>
      <c r="SNN757" s="456"/>
      <c r="SNO757" s="456"/>
      <c r="SNP757" s="456"/>
      <c r="SNQ757" s="456"/>
      <c r="SNR757" s="456"/>
      <c r="SNS757" s="456"/>
      <c r="SNT757" s="456"/>
      <c r="SNU757" s="456"/>
      <c r="SNV757" s="456"/>
      <c r="SNW757" s="456"/>
      <c r="SNX757" s="456"/>
      <c r="SNY757" s="456"/>
      <c r="SNZ757" s="456"/>
      <c r="SOA757" s="456"/>
      <c r="SOB757" s="456"/>
      <c r="SOC757" s="456"/>
      <c r="SOD757" s="456"/>
      <c r="SOE757" s="456"/>
      <c r="SOF757" s="456"/>
      <c r="SOG757" s="456"/>
      <c r="SOH757" s="456"/>
      <c r="SOI757" s="456"/>
      <c r="SOJ757" s="456"/>
      <c r="SOK757" s="456"/>
      <c r="SOL757" s="456"/>
      <c r="SOM757" s="456"/>
      <c r="SON757" s="456"/>
      <c r="SOO757" s="456"/>
      <c r="SOP757" s="456"/>
      <c r="SOQ757" s="456"/>
      <c r="SOR757" s="456"/>
      <c r="SOS757" s="456"/>
      <c r="SOT757" s="456"/>
      <c r="SOU757" s="456"/>
      <c r="SOV757" s="456"/>
      <c r="SOW757" s="456"/>
      <c r="SOX757" s="456"/>
      <c r="SOY757" s="456"/>
      <c r="SOZ757" s="456"/>
      <c r="SPA757" s="456"/>
      <c r="SPB757" s="456"/>
      <c r="SPC757" s="456"/>
      <c r="SPD757" s="456"/>
      <c r="SPE757" s="456"/>
      <c r="SPF757" s="456"/>
      <c r="SPG757" s="456"/>
      <c r="SPH757" s="456"/>
      <c r="SPI757" s="456"/>
      <c r="SPJ757" s="456"/>
      <c r="SPK757" s="456"/>
      <c r="SPL757" s="456"/>
      <c r="SPM757" s="456"/>
      <c r="SPN757" s="456"/>
      <c r="SPO757" s="456"/>
      <c r="SPP757" s="456"/>
      <c r="SPQ757" s="456"/>
      <c r="SPR757" s="456"/>
      <c r="SPS757" s="456"/>
      <c r="SPT757" s="456"/>
      <c r="SPU757" s="456"/>
      <c r="SPV757" s="456"/>
      <c r="SPW757" s="456"/>
      <c r="SPX757" s="456"/>
      <c r="SPY757" s="456"/>
      <c r="SPZ757" s="456"/>
      <c r="SQA757" s="456"/>
      <c r="SQB757" s="456"/>
      <c r="SQC757" s="456"/>
      <c r="SQD757" s="456"/>
      <c r="SQE757" s="456"/>
      <c r="SQF757" s="456"/>
      <c r="SQG757" s="456"/>
      <c r="SQH757" s="456"/>
      <c r="SQI757" s="456"/>
      <c r="SQJ757" s="456"/>
      <c r="SQK757" s="456"/>
      <c r="SQL757" s="456"/>
      <c r="SQM757" s="456"/>
      <c r="SQN757" s="456"/>
      <c r="SQO757" s="456"/>
      <c r="SQP757" s="456"/>
      <c r="SQQ757" s="456"/>
      <c r="SQR757" s="456"/>
      <c r="SQS757" s="456"/>
      <c r="SQT757" s="456"/>
      <c r="SQU757" s="456"/>
      <c r="SQV757" s="456"/>
      <c r="SQW757" s="456"/>
      <c r="SQX757" s="456"/>
      <c r="SQY757" s="456"/>
      <c r="SQZ757" s="456"/>
      <c r="SRA757" s="456"/>
      <c r="SRB757" s="456"/>
      <c r="SRC757" s="456"/>
      <c r="SRD757" s="456"/>
      <c r="SRE757" s="456"/>
      <c r="SRF757" s="456"/>
      <c r="SRG757" s="456"/>
      <c r="SRH757" s="456"/>
      <c r="SRI757" s="456"/>
      <c r="SRJ757" s="456"/>
      <c r="SRK757" s="456"/>
      <c r="SRL757" s="456"/>
      <c r="SRM757" s="456"/>
      <c r="SRN757" s="456"/>
      <c r="SRO757" s="456"/>
      <c r="SRP757" s="456"/>
      <c r="SRQ757" s="456"/>
      <c r="SRR757" s="456"/>
      <c r="SRS757" s="456"/>
      <c r="SRT757" s="456"/>
      <c r="SRU757" s="456"/>
      <c r="SRV757" s="456"/>
      <c r="SRW757" s="456"/>
      <c r="SRX757" s="456"/>
      <c r="SRY757" s="456"/>
      <c r="SRZ757" s="456"/>
      <c r="SSA757" s="456"/>
      <c r="SSB757" s="456"/>
      <c r="SSC757" s="456"/>
      <c r="SSD757" s="456"/>
      <c r="SSE757" s="456"/>
      <c r="SSF757" s="456"/>
      <c r="SSG757" s="456"/>
      <c r="SSH757" s="456"/>
      <c r="SSI757" s="456"/>
      <c r="SSJ757" s="456"/>
      <c r="SSK757" s="456"/>
      <c r="SSL757" s="456"/>
      <c r="SSM757" s="456"/>
      <c r="SSN757" s="456"/>
      <c r="SSO757" s="456"/>
      <c r="SSP757" s="456"/>
      <c r="SSQ757" s="456"/>
      <c r="SSR757" s="456"/>
      <c r="SSS757" s="456"/>
      <c r="SST757" s="456"/>
      <c r="SSU757" s="456"/>
      <c r="SSV757" s="456"/>
      <c r="SSW757" s="456"/>
      <c r="SSX757" s="456"/>
      <c r="SSY757" s="456"/>
      <c r="SSZ757" s="456"/>
      <c r="STA757" s="456"/>
      <c r="STB757" s="456"/>
      <c r="STC757" s="456"/>
      <c r="STD757" s="456"/>
      <c r="STE757" s="456"/>
      <c r="STF757" s="456"/>
      <c r="STG757" s="456"/>
      <c r="STH757" s="456"/>
      <c r="STI757" s="456"/>
      <c r="STJ757" s="456"/>
      <c r="STK757" s="456"/>
      <c r="STL757" s="456"/>
      <c r="STM757" s="456"/>
      <c r="STN757" s="456"/>
      <c r="STO757" s="456"/>
      <c r="STP757" s="456"/>
      <c r="STQ757" s="456"/>
      <c r="STR757" s="456"/>
      <c r="STS757" s="456"/>
      <c r="STT757" s="456"/>
      <c r="STU757" s="456"/>
      <c r="STV757" s="456"/>
      <c r="STW757" s="456"/>
      <c r="STX757" s="456"/>
      <c r="STY757" s="456"/>
      <c r="STZ757" s="456"/>
      <c r="SUA757" s="456"/>
      <c r="SUB757" s="456"/>
      <c r="SUC757" s="456"/>
      <c r="SUD757" s="456"/>
      <c r="SUE757" s="456"/>
      <c r="SUF757" s="456"/>
      <c r="SUG757" s="456"/>
      <c r="SUH757" s="456"/>
      <c r="SUI757" s="456"/>
      <c r="SUJ757" s="456"/>
      <c r="SUK757" s="456"/>
      <c r="SUL757" s="456"/>
      <c r="SUM757" s="456"/>
      <c r="SUN757" s="456"/>
      <c r="SUO757" s="456"/>
      <c r="SUP757" s="456"/>
      <c r="SUQ757" s="456"/>
      <c r="SUR757" s="456"/>
      <c r="SUS757" s="456"/>
      <c r="SUT757" s="456"/>
      <c r="SUU757" s="456"/>
      <c r="SUV757" s="456"/>
      <c r="SUW757" s="456"/>
      <c r="SUX757" s="456"/>
      <c r="SUY757" s="456"/>
      <c r="SUZ757" s="456"/>
      <c r="SVA757" s="456"/>
      <c r="SVB757" s="456"/>
      <c r="SVC757" s="456"/>
      <c r="SVD757" s="456"/>
      <c r="SVE757" s="456"/>
      <c r="SVF757" s="456"/>
      <c r="SVG757" s="456"/>
      <c r="SVH757" s="456"/>
      <c r="SVI757" s="456"/>
      <c r="SVJ757" s="456"/>
      <c r="SVK757" s="456"/>
      <c r="SVL757" s="456"/>
      <c r="SVM757" s="456"/>
      <c r="SVN757" s="456"/>
      <c r="SVO757" s="456"/>
      <c r="SVP757" s="456"/>
      <c r="SVQ757" s="456"/>
      <c r="SVR757" s="456"/>
      <c r="SVS757" s="456"/>
      <c r="SVT757" s="456"/>
      <c r="SVU757" s="456"/>
      <c r="SVV757" s="456"/>
      <c r="SVW757" s="456"/>
      <c r="SVX757" s="456"/>
      <c r="SVY757" s="456"/>
      <c r="SVZ757" s="456"/>
      <c r="SWA757" s="456"/>
      <c r="SWB757" s="456"/>
      <c r="SWC757" s="456"/>
      <c r="SWD757" s="456"/>
      <c r="SWE757" s="456"/>
      <c r="SWF757" s="456"/>
      <c r="SWG757" s="456"/>
      <c r="SWH757" s="456"/>
      <c r="SWI757" s="456"/>
      <c r="SWJ757" s="456"/>
      <c r="SWK757" s="456"/>
      <c r="SWL757" s="456"/>
      <c r="SWM757" s="456"/>
      <c r="SWN757" s="456"/>
      <c r="SWO757" s="456"/>
      <c r="SWP757" s="456"/>
      <c r="SWQ757" s="456"/>
      <c r="SWR757" s="456"/>
      <c r="SWS757" s="456"/>
      <c r="SWT757" s="456"/>
      <c r="SWU757" s="456"/>
      <c r="SWV757" s="456"/>
      <c r="SWW757" s="456"/>
      <c r="SWX757" s="456"/>
      <c r="SWY757" s="456"/>
      <c r="SWZ757" s="456"/>
      <c r="SXA757" s="456"/>
      <c r="SXB757" s="456"/>
      <c r="SXC757" s="456"/>
      <c r="SXD757" s="456"/>
      <c r="SXE757" s="456"/>
      <c r="SXF757" s="456"/>
      <c r="SXG757" s="456"/>
      <c r="SXH757" s="456"/>
      <c r="SXI757" s="456"/>
      <c r="SXJ757" s="456"/>
      <c r="SXK757" s="456"/>
      <c r="SXL757" s="456"/>
      <c r="SXM757" s="456"/>
      <c r="SXN757" s="456"/>
      <c r="SXO757" s="456"/>
      <c r="SXP757" s="456"/>
      <c r="SXQ757" s="456"/>
      <c r="SXR757" s="456"/>
      <c r="SXS757" s="456"/>
      <c r="SXT757" s="456"/>
      <c r="SXU757" s="456"/>
      <c r="SXV757" s="456"/>
      <c r="SXW757" s="456"/>
      <c r="SXX757" s="456"/>
      <c r="SXY757" s="456"/>
      <c r="SXZ757" s="456"/>
      <c r="SYA757" s="456"/>
      <c r="SYB757" s="456"/>
      <c r="SYC757" s="456"/>
      <c r="SYD757" s="456"/>
      <c r="SYE757" s="456"/>
      <c r="SYF757" s="456"/>
      <c r="SYG757" s="456"/>
      <c r="SYH757" s="456"/>
      <c r="SYI757" s="456"/>
      <c r="SYJ757" s="456"/>
      <c r="SYK757" s="456"/>
      <c r="SYL757" s="456"/>
      <c r="SYM757" s="456"/>
      <c r="SYN757" s="456"/>
      <c r="SYO757" s="456"/>
      <c r="SYP757" s="456"/>
      <c r="SYQ757" s="456"/>
      <c r="SYR757" s="456"/>
      <c r="SYS757" s="456"/>
      <c r="SYT757" s="456"/>
      <c r="SYU757" s="456"/>
      <c r="SYV757" s="456"/>
      <c r="SYW757" s="456"/>
      <c r="SYX757" s="456"/>
      <c r="SYY757" s="456"/>
      <c r="SYZ757" s="456"/>
      <c r="SZA757" s="456"/>
      <c r="SZB757" s="456"/>
      <c r="SZC757" s="456"/>
      <c r="SZD757" s="456"/>
      <c r="SZE757" s="456"/>
      <c r="SZF757" s="456"/>
      <c r="SZG757" s="456"/>
      <c r="SZH757" s="456"/>
      <c r="SZI757" s="456"/>
      <c r="SZJ757" s="456"/>
      <c r="SZK757" s="456"/>
      <c r="SZL757" s="456"/>
      <c r="SZM757" s="456"/>
      <c r="SZN757" s="456"/>
      <c r="SZO757" s="456"/>
      <c r="SZP757" s="456"/>
      <c r="SZQ757" s="456"/>
      <c r="SZR757" s="456"/>
      <c r="SZS757" s="456"/>
      <c r="SZT757" s="456"/>
      <c r="SZU757" s="456"/>
      <c r="SZV757" s="456"/>
      <c r="SZW757" s="456"/>
      <c r="SZX757" s="456"/>
      <c r="SZY757" s="456"/>
      <c r="SZZ757" s="456"/>
      <c r="TAA757" s="456"/>
      <c r="TAB757" s="456"/>
      <c r="TAC757" s="456"/>
      <c r="TAD757" s="456"/>
      <c r="TAE757" s="456"/>
      <c r="TAF757" s="456"/>
      <c r="TAG757" s="456"/>
      <c r="TAH757" s="456"/>
      <c r="TAI757" s="456"/>
      <c r="TAJ757" s="456"/>
      <c r="TAK757" s="456"/>
      <c r="TAL757" s="456"/>
      <c r="TAM757" s="456"/>
      <c r="TAN757" s="456"/>
      <c r="TAO757" s="456"/>
      <c r="TAP757" s="456"/>
      <c r="TAQ757" s="456"/>
      <c r="TAR757" s="456"/>
      <c r="TAS757" s="456"/>
      <c r="TAT757" s="456"/>
      <c r="TAU757" s="456"/>
      <c r="TAV757" s="456"/>
      <c r="TAW757" s="456"/>
      <c r="TAX757" s="456"/>
      <c r="TAY757" s="456"/>
      <c r="TAZ757" s="456"/>
      <c r="TBA757" s="456"/>
      <c r="TBB757" s="456"/>
      <c r="TBC757" s="456"/>
      <c r="TBD757" s="456"/>
      <c r="TBE757" s="456"/>
      <c r="TBF757" s="456"/>
      <c r="TBG757" s="456"/>
      <c r="TBH757" s="456"/>
      <c r="TBI757" s="456"/>
      <c r="TBJ757" s="456"/>
      <c r="TBK757" s="456"/>
      <c r="TBL757" s="456"/>
      <c r="TBM757" s="456"/>
      <c r="TBN757" s="456"/>
      <c r="TBO757" s="456"/>
      <c r="TBP757" s="456"/>
      <c r="TBQ757" s="456"/>
      <c r="TBR757" s="456"/>
      <c r="TBS757" s="456"/>
      <c r="TBT757" s="456"/>
      <c r="TBU757" s="456"/>
      <c r="TBV757" s="456"/>
      <c r="TBW757" s="456"/>
      <c r="TBX757" s="456"/>
      <c r="TBY757" s="456"/>
      <c r="TBZ757" s="456"/>
      <c r="TCA757" s="456"/>
      <c r="TCB757" s="456"/>
      <c r="TCC757" s="456"/>
      <c r="TCD757" s="456"/>
      <c r="TCE757" s="456"/>
      <c r="TCF757" s="456"/>
      <c r="TCG757" s="456"/>
      <c r="TCH757" s="456"/>
      <c r="TCI757" s="456"/>
      <c r="TCJ757" s="456"/>
      <c r="TCK757" s="456"/>
      <c r="TCL757" s="456"/>
      <c r="TCM757" s="456"/>
      <c r="TCN757" s="456"/>
      <c r="TCO757" s="456"/>
      <c r="TCP757" s="456"/>
      <c r="TCQ757" s="456"/>
      <c r="TCR757" s="456"/>
      <c r="TCS757" s="456"/>
      <c r="TCT757" s="456"/>
      <c r="TCU757" s="456"/>
      <c r="TCV757" s="456"/>
      <c r="TCW757" s="456"/>
      <c r="TCX757" s="456"/>
      <c r="TCY757" s="456"/>
      <c r="TCZ757" s="456"/>
      <c r="TDA757" s="456"/>
      <c r="TDB757" s="456"/>
      <c r="TDC757" s="456"/>
      <c r="TDD757" s="456"/>
      <c r="TDE757" s="456"/>
      <c r="TDF757" s="456"/>
      <c r="TDG757" s="456"/>
      <c r="TDH757" s="456"/>
      <c r="TDI757" s="456"/>
      <c r="TDJ757" s="456"/>
      <c r="TDK757" s="456"/>
      <c r="TDL757" s="456"/>
      <c r="TDM757" s="456"/>
      <c r="TDN757" s="456"/>
      <c r="TDO757" s="456"/>
      <c r="TDP757" s="456"/>
      <c r="TDQ757" s="456"/>
      <c r="TDR757" s="456"/>
      <c r="TDS757" s="456"/>
      <c r="TDT757" s="456"/>
      <c r="TDU757" s="456"/>
      <c r="TDV757" s="456"/>
      <c r="TDW757" s="456"/>
      <c r="TDX757" s="456"/>
      <c r="TDY757" s="456"/>
      <c r="TDZ757" s="456"/>
      <c r="TEA757" s="456"/>
      <c r="TEB757" s="456"/>
      <c r="TEC757" s="456"/>
      <c r="TED757" s="456"/>
      <c r="TEE757" s="456"/>
      <c r="TEF757" s="456"/>
      <c r="TEG757" s="456"/>
      <c r="TEH757" s="456"/>
      <c r="TEI757" s="456"/>
      <c r="TEJ757" s="456"/>
      <c r="TEK757" s="456"/>
      <c r="TEL757" s="456"/>
      <c r="TEM757" s="456"/>
      <c r="TEN757" s="456"/>
      <c r="TEO757" s="456"/>
      <c r="TEP757" s="456"/>
      <c r="TEQ757" s="456"/>
      <c r="TER757" s="456"/>
      <c r="TES757" s="456"/>
      <c r="TET757" s="456"/>
      <c r="TEU757" s="456"/>
      <c r="TEV757" s="456"/>
      <c r="TEW757" s="456"/>
      <c r="TEX757" s="456"/>
      <c r="TEY757" s="456"/>
      <c r="TEZ757" s="456"/>
      <c r="TFA757" s="456"/>
      <c r="TFB757" s="456"/>
      <c r="TFC757" s="456"/>
      <c r="TFD757" s="456"/>
      <c r="TFE757" s="456"/>
      <c r="TFF757" s="456"/>
      <c r="TFG757" s="456"/>
      <c r="TFH757" s="456"/>
      <c r="TFI757" s="456"/>
      <c r="TFJ757" s="456"/>
      <c r="TFK757" s="456"/>
      <c r="TFL757" s="456"/>
      <c r="TFM757" s="456"/>
      <c r="TFN757" s="456"/>
      <c r="TFO757" s="456"/>
      <c r="TFP757" s="456"/>
      <c r="TFQ757" s="456"/>
      <c r="TFR757" s="456"/>
      <c r="TFS757" s="456"/>
      <c r="TFT757" s="456"/>
      <c r="TFU757" s="456"/>
      <c r="TFV757" s="456"/>
      <c r="TFW757" s="456"/>
      <c r="TFX757" s="456"/>
      <c r="TFY757" s="456"/>
      <c r="TFZ757" s="456"/>
      <c r="TGA757" s="456"/>
      <c r="TGB757" s="456"/>
      <c r="TGC757" s="456"/>
      <c r="TGD757" s="456"/>
      <c r="TGE757" s="456"/>
      <c r="TGF757" s="456"/>
      <c r="TGG757" s="456"/>
      <c r="TGH757" s="456"/>
      <c r="TGI757" s="456"/>
      <c r="TGJ757" s="456"/>
      <c r="TGK757" s="456"/>
      <c r="TGL757" s="456"/>
      <c r="TGM757" s="456"/>
      <c r="TGN757" s="456"/>
      <c r="TGO757" s="456"/>
      <c r="TGP757" s="456"/>
      <c r="TGQ757" s="456"/>
      <c r="TGR757" s="456"/>
      <c r="TGS757" s="456"/>
      <c r="TGT757" s="456"/>
      <c r="TGU757" s="456"/>
      <c r="TGV757" s="456"/>
      <c r="TGW757" s="456"/>
      <c r="TGX757" s="456"/>
      <c r="TGY757" s="456"/>
      <c r="TGZ757" s="456"/>
      <c r="THA757" s="456"/>
      <c r="THB757" s="456"/>
      <c r="THC757" s="456"/>
      <c r="THD757" s="456"/>
      <c r="THE757" s="456"/>
      <c r="THF757" s="456"/>
      <c r="THG757" s="456"/>
      <c r="THH757" s="456"/>
      <c r="THI757" s="456"/>
      <c r="THJ757" s="456"/>
      <c r="THK757" s="456"/>
      <c r="THL757" s="456"/>
      <c r="THM757" s="456"/>
      <c r="THN757" s="456"/>
      <c r="THO757" s="456"/>
      <c r="THP757" s="456"/>
      <c r="THQ757" s="456"/>
      <c r="THR757" s="456"/>
      <c r="THS757" s="456"/>
      <c r="THT757" s="456"/>
      <c r="THU757" s="456"/>
      <c r="THV757" s="456"/>
      <c r="THW757" s="456"/>
      <c r="THX757" s="456"/>
      <c r="THY757" s="456"/>
      <c r="THZ757" s="456"/>
      <c r="TIA757" s="456"/>
      <c r="TIB757" s="456"/>
      <c r="TIC757" s="456"/>
      <c r="TID757" s="456"/>
      <c r="TIE757" s="456"/>
      <c r="TIF757" s="456"/>
      <c r="TIG757" s="456"/>
      <c r="TIH757" s="456"/>
      <c r="TII757" s="456"/>
      <c r="TIJ757" s="456"/>
      <c r="TIK757" s="456"/>
      <c r="TIL757" s="456"/>
      <c r="TIM757" s="456"/>
      <c r="TIN757" s="456"/>
      <c r="TIO757" s="456"/>
      <c r="TIP757" s="456"/>
      <c r="TIQ757" s="456"/>
      <c r="TIR757" s="456"/>
      <c r="TIS757" s="456"/>
      <c r="TIT757" s="456"/>
      <c r="TIU757" s="456"/>
      <c r="TIV757" s="456"/>
      <c r="TIW757" s="456"/>
      <c r="TIX757" s="456"/>
      <c r="TIY757" s="456"/>
      <c r="TIZ757" s="456"/>
      <c r="TJA757" s="456"/>
      <c r="TJB757" s="456"/>
      <c r="TJC757" s="456"/>
      <c r="TJD757" s="456"/>
      <c r="TJE757" s="456"/>
      <c r="TJF757" s="456"/>
      <c r="TJG757" s="456"/>
      <c r="TJH757" s="456"/>
      <c r="TJI757" s="456"/>
      <c r="TJJ757" s="456"/>
      <c r="TJK757" s="456"/>
      <c r="TJL757" s="456"/>
      <c r="TJM757" s="456"/>
      <c r="TJN757" s="456"/>
      <c r="TJO757" s="456"/>
      <c r="TJP757" s="456"/>
      <c r="TJQ757" s="456"/>
      <c r="TJR757" s="456"/>
      <c r="TJS757" s="456"/>
      <c r="TJT757" s="456"/>
      <c r="TJU757" s="456"/>
      <c r="TJV757" s="456"/>
      <c r="TJW757" s="456"/>
      <c r="TJX757" s="456"/>
      <c r="TJY757" s="456"/>
      <c r="TJZ757" s="456"/>
      <c r="TKA757" s="456"/>
      <c r="TKB757" s="456"/>
      <c r="TKC757" s="456"/>
      <c r="TKD757" s="456"/>
      <c r="TKE757" s="456"/>
      <c r="TKF757" s="456"/>
      <c r="TKG757" s="456"/>
      <c r="TKH757" s="456"/>
      <c r="TKI757" s="456"/>
      <c r="TKJ757" s="456"/>
      <c r="TKK757" s="456"/>
      <c r="TKL757" s="456"/>
      <c r="TKM757" s="456"/>
      <c r="TKN757" s="456"/>
      <c r="TKO757" s="456"/>
      <c r="TKP757" s="456"/>
      <c r="TKQ757" s="456"/>
      <c r="TKR757" s="456"/>
      <c r="TKS757" s="456"/>
      <c r="TKT757" s="456"/>
      <c r="TKU757" s="456"/>
      <c r="TKV757" s="456"/>
      <c r="TKW757" s="456"/>
      <c r="TKX757" s="456"/>
      <c r="TKY757" s="456"/>
      <c r="TKZ757" s="456"/>
      <c r="TLA757" s="456"/>
      <c r="TLB757" s="456"/>
      <c r="TLC757" s="456"/>
      <c r="TLD757" s="456"/>
      <c r="TLE757" s="456"/>
      <c r="TLF757" s="456"/>
      <c r="TLG757" s="456"/>
      <c r="TLH757" s="456"/>
      <c r="TLI757" s="456"/>
      <c r="TLJ757" s="456"/>
      <c r="TLK757" s="456"/>
      <c r="TLL757" s="456"/>
      <c r="TLM757" s="456"/>
      <c r="TLN757" s="456"/>
      <c r="TLO757" s="456"/>
      <c r="TLP757" s="456"/>
      <c r="TLQ757" s="456"/>
      <c r="TLR757" s="456"/>
      <c r="TLS757" s="456"/>
      <c r="TLT757" s="456"/>
      <c r="TLU757" s="456"/>
      <c r="TLV757" s="456"/>
      <c r="TLW757" s="456"/>
      <c r="TLX757" s="456"/>
      <c r="TLY757" s="456"/>
      <c r="TLZ757" s="456"/>
      <c r="TMA757" s="456"/>
      <c r="TMB757" s="456"/>
      <c r="TMC757" s="456"/>
      <c r="TMD757" s="456"/>
      <c r="TME757" s="456"/>
      <c r="TMF757" s="456"/>
      <c r="TMG757" s="456"/>
      <c r="TMH757" s="456"/>
      <c r="TMI757" s="456"/>
      <c r="TMJ757" s="456"/>
      <c r="TMK757" s="456"/>
      <c r="TML757" s="456"/>
      <c r="TMM757" s="456"/>
      <c r="TMN757" s="456"/>
      <c r="TMO757" s="456"/>
      <c r="TMP757" s="456"/>
      <c r="TMQ757" s="456"/>
      <c r="TMR757" s="456"/>
      <c r="TMS757" s="456"/>
      <c r="TMT757" s="456"/>
      <c r="TMU757" s="456"/>
      <c r="TMV757" s="456"/>
      <c r="TMW757" s="456"/>
      <c r="TMX757" s="456"/>
      <c r="TMY757" s="456"/>
      <c r="TMZ757" s="456"/>
      <c r="TNA757" s="456"/>
      <c r="TNB757" s="456"/>
      <c r="TNC757" s="456"/>
      <c r="TND757" s="456"/>
      <c r="TNE757" s="456"/>
      <c r="TNF757" s="456"/>
      <c r="TNG757" s="456"/>
      <c r="TNH757" s="456"/>
      <c r="TNI757" s="456"/>
      <c r="TNJ757" s="456"/>
      <c r="TNK757" s="456"/>
      <c r="TNL757" s="456"/>
      <c r="TNM757" s="456"/>
      <c r="TNN757" s="456"/>
      <c r="TNO757" s="456"/>
      <c r="TNP757" s="456"/>
      <c r="TNQ757" s="456"/>
      <c r="TNR757" s="456"/>
      <c r="TNS757" s="456"/>
      <c r="TNT757" s="456"/>
      <c r="TNU757" s="456"/>
      <c r="TNV757" s="456"/>
      <c r="TNW757" s="456"/>
      <c r="TNX757" s="456"/>
      <c r="TNY757" s="456"/>
      <c r="TNZ757" s="456"/>
      <c r="TOA757" s="456"/>
      <c r="TOB757" s="456"/>
      <c r="TOC757" s="456"/>
      <c r="TOD757" s="456"/>
      <c r="TOE757" s="456"/>
      <c r="TOF757" s="456"/>
      <c r="TOG757" s="456"/>
      <c r="TOH757" s="456"/>
      <c r="TOI757" s="456"/>
      <c r="TOJ757" s="456"/>
      <c r="TOK757" s="456"/>
      <c r="TOL757" s="456"/>
      <c r="TOM757" s="456"/>
      <c r="TON757" s="456"/>
      <c r="TOO757" s="456"/>
      <c r="TOP757" s="456"/>
      <c r="TOQ757" s="456"/>
      <c r="TOR757" s="456"/>
      <c r="TOS757" s="456"/>
      <c r="TOT757" s="456"/>
      <c r="TOU757" s="456"/>
      <c r="TOV757" s="456"/>
      <c r="TOW757" s="456"/>
      <c r="TOX757" s="456"/>
      <c r="TOY757" s="456"/>
      <c r="TOZ757" s="456"/>
      <c r="TPA757" s="456"/>
      <c r="TPB757" s="456"/>
      <c r="TPC757" s="456"/>
      <c r="TPD757" s="456"/>
      <c r="TPE757" s="456"/>
      <c r="TPF757" s="456"/>
      <c r="TPG757" s="456"/>
      <c r="TPH757" s="456"/>
      <c r="TPI757" s="456"/>
      <c r="TPJ757" s="456"/>
      <c r="TPK757" s="456"/>
      <c r="TPL757" s="456"/>
      <c r="TPM757" s="456"/>
      <c r="TPN757" s="456"/>
      <c r="TPO757" s="456"/>
      <c r="TPP757" s="456"/>
      <c r="TPQ757" s="456"/>
      <c r="TPR757" s="456"/>
      <c r="TPS757" s="456"/>
      <c r="TPT757" s="456"/>
      <c r="TPU757" s="456"/>
      <c r="TPV757" s="456"/>
      <c r="TPW757" s="456"/>
      <c r="TPX757" s="456"/>
      <c r="TPY757" s="456"/>
      <c r="TPZ757" s="456"/>
      <c r="TQA757" s="456"/>
      <c r="TQB757" s="456"/>
      <c r="TQC757" s="456"/>
      <c r="TQD757" s="456"/>
      <c r="TQE757" s="456"/>
      <c r="TQF757" s="456"/>
      <c r="TQG757" s="456"/>
      <c r="TQH757" s="456"/>
      <c r="TQI757" s="456"/>
      <c r="TQJ757" s="456"/>
      <c r="TQK757" s="456"/>
      <c r="TQL757" s="456"/>
      <c r="TQM757" s="456"/>
      <c r="TQN757" s="456"/>
      <c r="TQO757" s="456"/>
      <c r="TQP757" s="456"/>
      <c r="TQQ757" s="456"/>
      <c r="TQR757" s="456"/>
      <c r="TQS757" s="456"/>
      <c r="TQT757" s="456"/>
      <c r="TQU757" s="456"/>
      <c r="TQV757" s="456"/>
      <c r="TQW757" s="456"/>
      <c r="TQX757" s="456"/>
      <c r="TQY757" s="456"/>
      <c r="TQZ757" s="456"/>
      <c r="TRA757" s="456"/>
      <c r="TRB757" s="456"/>
      <c r="TRC757" s="456"/>
      <c r="TRD757" s="456"/>
      <c r="TRE757" s="456"/>
      <c r="TRF757" s="456"/>
      <c r="TRG757" s="456"/>
      <c r="TRH757" s="456"/>
      <c r="TRI757" s="456"/>
      <c r="TRJ757" s="456"/>
      <c r="TRK757" s="456"/>
      <c r="TRL757" s="456"/>
      <c r="TRM757" s="456"/>
      <c r="TRN757" s="456"/>
      <c r="TRO757" s="456"/>
      <c r="TRP757" s="456"/>
      <c r="TRQ757" s="456"/>
      <c r="TRR757" s="456"/>
      <c r="TRS757" s="456"/>
      <c r="TRT757" s="456"/>
      <c r="TRU757" s="456"/>
      <c r="TRV757" s="456"/>
      <c r="TRW757" s="456"/>
      <c r="TRX757" s="456"/>
      <c r="TRY757" s="456"/>
      <c r="TRZ757" s="456"/>
      <c r="TSA757" s="456"/>
      <c r="TSB757" s="456"/>
      <c r="TSC757" s="456"/>
      <c r="TSD757" s="456"/>
      <c r="TSE757" s="456"/>
      <c r="TSF757" s="456"/>
      <c r="TSG757" s="456"/>
      <c r="TSH757" s="456"/>
      <c r="TSI757" s="456"/>
      <c r="TSJ757" s="456"/>
      <c r="TSK757" s="456"/>
      <c r="TSL757" s="456"/>
      <c r="TSM757" s="456"/>
      <c r="TSN757" s="456"/>
      <c r="TSO757" s="456"/>
      <c r="TSP757" s="456"/>
      <c r="TSQ757" s="456"/>
      <c r="TSR757" s="456"/>
      <c r="TSS757" s="456"/>
      <c r="TST757" s="456"/>
      <c r="TSU757" s="456"/>
      <c r="TSV757" s="456"/>
      <c r="TSW757" s="456"/>
      <c r="TSX757" s="456"/>
      <c r="TSY757" s="456"/>
      <c r="TSZ757" s="456"/>
      <c r="TTA757" s="456"/>
      <c r="TTB757" s="456"/>
      <c r="TTC757" s="456"/>
      <c r="TTD757" s="456"/>
      <c r="TTE757" s="456"/>
      <c r="TTF757" s="456"/>
      <c r="TTG757" s="456"/>
      <c r="TTH757" s="456"/>
      <c r="TTI757" s="456"/>
      <c r="TTJ757" s="456"/>
      <c r="TTK757" s="456"/>
      <c r="TTL757" s="456"/>
      <c r="TTM757" s="456"/>
      <c r="TTN757" s="456"/>
      <c r="TTO757" s="456"/>
      <c r="TTP757" s="456"/>
      <c r="TTQ757" s="456"/>
      <c r="TTR757" s="456"/>
      <c r="TTS757" s="456"/>
      <c r="TTT757" s="456"/>
      <c r="TTU757" s="456"/>
      <c r="TTV757" s="456"/>
      <c r="TTW757" s="456"/>
      <c r="TTX757" s="456"/>
      <c r="TTY757" s="456"/>
      <c r="TTZ757" s="456"/>
      <c r="TUA757" s="456"/>
      <c r="TUB757" s="456"/>
      <c r="TUC757" s="456"/>
      <c r="TUD757" s="456"/>
      <c r="TUE757" s="456"/>
      <c r="TUF757" s="456"/>
      <c r="TUG757" s="456"/>
      <c r="TUH757" s="456"/>
      <c r="TUI757" s="456"/>
      <c r="TUJ757" s="456"/>
      <c r="TUK757" s="456"/>
      <c r="TUL757" s="456"/>
      <c r="TUM757" s="456"/>
      <c r="TUN757" s="456"/>
      <c r="TUO757" s="456"/>
      <c r="TUP757" s="456"/>
      <c r="TUQ757" s="456"/>
      <c r="TUR757" s="456"/>
      <c r="TUS757" s="456"/>
      <c r="TUT757" s="456"/>
      <c r="TUU757" s="456"/>
      <c r="TUV757" s="456"/>
      <c r="TUW757" s="456"/>
      <c r="TUX757" s="456"/>
      <c r="TUY757" s="456"/>
      <c r="TUZ757" s="456"/>
      <c r="TVA757" s="456"/>
      <c r="TVB757" s="456"/>
      <c r="TVC757" s="456"/>
      <c r="TVD757" s="456"/>
      <c r="TVE757" s="456"/>
      <c r="TVF757" s="456"/>
      <c r="TVG757" s="456"/>
      <c r="TVH757" s="456"/>
      <c r="TVI757" s="456"/>
      <c r="TVJ757" s="456"/>
      <c r="TVK757" s="456"/>
      <c r="TVL757" s="456"/>
      <c r="TVM757" s="456"/>
      <c r="TVN757" s="456"/>
      <c r="TVO757" s="456"/>
      <c r="TVP757" s="456"/>
      <c r="TVQ757" s="456"/>
      <c r="TVR757" s="456"/>
      <c r="TVS757" s="456"/>
      <c r="TVT757" s="456"/>
      <c r="TVU757" s="456"/>
      <c r="TVV757" s="456"/>
      <c r="TVW757" s="456"/>
      <c r="TVX757" s="456"/>
      <c r="TVY757" s="456"/>
      <c r="TVZ757" s="456"/>
      <c r="TWA757" s="456"/>
      <c r="TWB757" s="456"/>
      <c r="TWC757" s="456"/>
      <c r="TWD757" s="456"/>
      <c r="TWE757" s="456"/>
      <c r="TWF757" s="456"/>
      <c r="TWG757" s="456"/>
      <c r="TWH757" s="456"/>
      <c r="TWI757" s="456"/>
      <c r="TWJ757" s="456"/>
      <c r="TWK757" s="456"/>
      <c r="TWL757" s="456"/>
      <c r="TWM757" s="456"/>
      <c r="TWN757" s="456"/>
      <c r="TWO757" s="456"/>
      <c r="TWP757" s="456"/>
      <c r="TWQ757" s="456"/>
      <c r="TWR757" s="456"/>
      <c r="TWS757" s="456"/>
      <c r="TWT757" s="456"/>
      <c r="TWU757" s="456"/>
      <c r="TWV757" s="456"/>
      <c r="TWW757" s="456"/>
      <c r="TWX757" s="456"/>
      <c r="TWY757" s="456"/>
      <c r="TWZ757" s="456"/>
      <c r="TXA757" s="456"/>
      <c r="TXB757" s="456"/>
      <c r="TXC757" s="456"/>
      <c r="TXD757" s="456"/>
      <c r="TXE757" s="456"/>
      <c r="TXF757" s="456"/>
      <c r="TXG757" s="456"/>
      <c r="TXH757" s="456"/>
      <c r="TXI757" s="456"/>
      <c r="TXJ757" s="456"/>
      <c r="TXK757" s="456"/>
      <c r="TXL757" s="456"/>
      <c r="TXM757" s="456"/>
      <c r="TXN757" s="456"/>
      <c r="TXO757" s="456"/>
      <c r="TXP757" s="456"/>
      <c r="TXQ757" s="456"/>
      <c r="TXR757" s="456"/>
      <c r="TXS757" s="456"/>
      <c r="TXT757" s="456"/>
      <c r="TXU757" s="456"/>
      <c r="TXV757" s="456"/>
      <c r="TXW757" s="456"/>
      <c r="TXX757" s="456"/>
      <c r="TXY757" s="456"/>
      <c r="TXZ757" s="456"/>
      <c r="TYA757" s="456"/>
      <c r="TYB757" s="456"/>
      <c r="TYC757" s="456"/>
      <c r="TYD757" s="456"/>
      <c r="TYE757" s="456"/>
      <c r="TYF757" s="456"/>
      <c r="TYG757" s="456"/>
      <c r="TYH757" s="456"/>
      <c r="TYI757" s="456"/>
      <c r="TYJ757" s="456"/>
      <c r="TYK757" s="456"/>
      <c r="TYL757" s="456"/>
      <c r="TYM757" s="456"/>
      <c r="TYN757" s="456"/>
      <c r="TYO757" s="456"/>
      <c r="TYP757" s="456"/>
      <c r="TYQ757" s="456"/>
      <c r="TYR757" s="456"/>
      <c r="TYS757" s="456"/>
      <c r="TYT757" s="456"/>
      <c r="TYU757" s="456"/>
      <c r="TYV757" s="456"/>
      <c r="TYW757" s="456"/>
      <c r="TYX757" s="456"/>
      <c r="TYY757" s="456"/>
      <c r="TYZ757" s="456"/>
      <c r="TZA757" s="456"/>
      <c r="TZB757" s="456"/>
      <c r="TZC757" s="456"/>
      <c r="TZD757" s="456"/>
      <c r="TZE757" s="456"/>
      <c r="TZF757" s="456"/>
      <c r="TZG757" s="456"/>
      <c r="TZH757" s="456"/>
      <c r="TZI757" s="456"/>
      <c r="TZJ757" s="456"/>
      <c r="TZK757" s="456"/>
      <c r="TZL757" s="456"/>
      <c r="TZM757" s="456"/>
      <c r="TZN757" s="456"/>
      <c r="TZO757" s="456"/>
      <c r="TZP757" s="456"/>
      <c r="TZQ757" s="456"/>
      <c r="TZR757" s="456"/>
      <c r="TZS757" s="456"/>
      <c r="TZT757" s="456"/>
      <c r="TZU757" s="456"/>
      <c r="TZV757" s="456"/>
      <c r="TZW757" s="456"/>
      <c r="TZX757" s="456"/>
      <c r="TZY757" s="456"/>
      <c r="TZZ757" s="456"/>
      <c r="UAA757" s="456"/>
      <c r="UAB757" s="456"/>
      <c r="UAC757" s="456"/>
      <c r="UAD757" s="456"/>
      <c r="UAE757" s="456"/>
      <c r="UAF757" s="456"/>
      <c r="UAG757" s="456"/>
      <c r="UAH757" s="456"/>
      <c r="UAI757" s="456"/>
      <c r="UAJ757" s="456"/>
      <c r="UAK757" s="456"/>
      <c r="UAL757" s="456"/>
      <c r="UAM757" s="456"/>
      <c r="UAN757" s="456"/>
      <c r="UAO757" s="456"/>
      <c r="UAP757" s="456"/>
      <c r="UAQ757" s="456"/>
      <c r="UAR757" s="456"/>
      <c r="UAS757" s="456"/>
      <c r="UAT757" s="456"/>
      <c r="UAU757" s="456"/>
      <c r="UAV757" s="456"/>
      <c r="UAW757" s="456"/>
      <c r="UAX757" s="456"/>
      <c r="UAY757" s="456"/>
      <c r="UAZ757" s="456"/>
      <c r="UBA757" s="456"/>
      <c r="UBB757" s="456"/>
      <c r="UBC757" s="456"/>
      <c r="UBD757" s="456"/>
      <c r="UBE757" s="456"/>
      <c r="UBF757" s="456"/>
      <c r="UBG757" s="456"/>
      <c r="UBH757" s="456"/>
      <c r="UBI757" s="456"/>
      <c r="UBJ757" s="456"/>
      <c r="UBK757" s="456"/>
      <c r="UBL757" s="456"/>
      <c r="UBM757" s="456"/>
      <c r="UBN757" s="456"/>
      <c r="UBO757" s="456"/>
      <c r="UBP757" s="456"/>
      <c r="UBQ757" s="456"/>
      <c r="UBR757" s="456"/>
      <c r="UBS757" s="456"/>
      <c r="UBT757" s="456"/>
      <c r="UBU757" s="456"/>
      <c r="UBV757" s="456"/>
      <c r="UBW757" s="456"/>
      <c r="UBX757" s="456"/>
      <c r="UBY757" s="456"/>
      <c r="UBZ757" s="456"/>
      <c r="UCA757" s="456"/>
      <c r="UCB757" s="456"/>
      <c r="UCC757" s="456"/>
      <c r="UCD757" s="456"/>
      <c r="UCE757" s="456"/>
      <c r="UCF757" s="456"/>
      <c r="UCG757" s="456"/>
      <c r="UCH757" s="456"/>
      <c r="UCI757" s="456"/>
      <c r="UCJ757" s="456"/>
      <c r="UCK757" s="456"/>
      <c r="UCL757" s="456"/>
      <c r="UCM757" s="456"/>
      <c r="UCN757" s="456"/>
      <c r="UCO757" s="456"/>
      <c r="UCP757" s="456"/>
      <c r="UCQ757" s="456"/>
      <c r="UCR757" s="456"/>
      <c r="UCS757" s="456"/>
      <c r="UCT757" s="456"/>
      <c r="UCU757" s="456"/>
      <c r="UCV757" s="456"/>
      <c r="UCW757" s="456"/>
      <c r="UCX757" s="456"/>
      <c r="UCY757" s="456"/>
      <c r="UCZ757" s="456"/>
      <c r="UDA757" s="456"/>
      <c r="UDB757" s="456"/>
      <c r="UDC757" s="456"/>
      <c r="UDD757" s="456"/>
      <c r="UDE757" s="456"/>
      <c r="UDF757" s="456"/>
      <c r="UDG757" s="456"/>
      <c r="UDH757" s="456"/>
      <c r="UDI757" s="456"/>
      <c r="UDJ757" s="456"/>
      <c r="UDK757" s="456"/>
      <c r="UDL757" s="456"/>
      <c r="UDM757" s="456"/>
      <c r="UDN757" s="456"/>
      <c r="UDO757" s="456"/>
      <c r="UDP757" s="456"/>
      <c r="UDQ757" s="456"/>
      <c r="UDR757" s="456"/>
      <c r="UDS757" s="456"/>
      <c r="UDT757" s="456"/>
      <c r="UDU757" s="456"/>
      <c r="UDV757" s="456"/>
      <c r="UDW757" s="456"/>
      <c r="UDX757" s="456"/>
      <c r="UDY757" s="456"/>
      <c r="UDZ757" s="456"/>
      <c r="UEA757" s="456"/>
      <c r="UEB757" s="456"/>
      <c r="UEC757" s="456"/>
      <c r="UED757" s="456"/>
      <c r="UEE757" s="456"/>
      <c r="UEF757" s="456"/>
      <c r="UEG757" s="456"/>
      <c r="UEH757" s="456"/>
      <c r="UEI757" s="456"/>
      <c r="UEJ757" s="456"/>
      <c r="UEK757" s="456"/>
      <c r="UEL757" s="456"/>
      <c r="UEM757" s="456"/>
      <c r="UEN757" s="456"/>
      <c r="UEO757" s="456"/>
      <c r="UEP757" s="456"/>
      <c r="UEQ757" s="456"/>
      <c r="UER757" s="456"/>
      <c r="UES757" s="456"/>
      <c r="UET757" s="456"/>
      <c r="UEU757" s="456"/>
      <c r="UEV757" s="456"/>
      <c r="UEW757" s="456"/>
      <c r="UEX757" s="456"/>
      <c r="UEY757" s="456"/>
      <c r="UEZ757" s="456"/>
      <c r="UFA757" s="456"/>
      <c r="UFB757" s="456"/>
      <c r="UFC757" s="456"/>
      <c r="UFD757" s="456"/>
      <c r="UFE757" s="456"/>
      <c r="UFF757" s="456"/>
      <c r="UFG757" s="456"/>
      <c r="UFH757" s="456"/>
      <c r="UFI757" s="456"/>
      <c r="UFJ757" s="456"/>
      <c r="UFK757" s="456"/>
      <c r="UFL757" s="456"/>
      <c r="UFM757" s="456"/>
      <c r="UFN757" s="456"/>
      <c r="UFO757" s="456"/>
      <c r="UFP757" s="456"/>
      <c r="UFQ757" s="456"/>
      <c r="UFR757" s="456"/>
      <c r="UFS757" s="456"/>
      <c r="UFT757" s="456"/>
      <c r="UFU757" s="456"/>
      <c r="UFV757" s="456"/>
      <c r="UFW757" s="456"/>
      <c r="UFX757" s="456"/>
      <c r="UFY757" s="456"/>
      <c r="UFZ757" s="456"/>
      <c r="UGA757" s="456"/>
      <c r="UGB757" s="456"/>
      <c r="UGC757" s="456"/>
      <c r="UGD757" s="456"/>
      <c r="UGE757" s="456"/>
      <c r="UGF757" s="456"/>
      <c r="UGG757" s="456"/>
      <c r="UGH757" s="456"/>
      <c r="UGI757" s="456"/>
      <c r="UGJ757" s="456"/>
      <c r="UGK757" s="456"/>
      <c r="UGL757" s="456"/>
      <c r="UGM757" s="456"/>
      <c r="UGN757" s="456"/>
      <c r="UGO757" s="456"/>
      <c r="UGP757" s="456"/>
      <c r="UGQ757" s="456"/>
      <c r="UGR757" s="456"/>
      <c r="UGS757" s="456"/>
      <c r="UGT757" s="456"/>
      <c r="UGU757" s="456"/>
      <c r="UGV757" s="456"/>
      <c r="UGW757" s="456"/>
      <c r="UGX757" s="456"/>
      <c r="UGY757" s="456"/>
      <c r="UGZ757" s="456"/>
      <c r="UHA757" s="456"/>
      <c r="UHB757" s="456"/>
      <c r="UHC757" s="456"/>
      <c r="UHD757" s="456"/>
      <c r="UHE757" s="456"/>
      <c r="UHF757" s="456"/>
      <c r="UHG757" s="456"/>
      <c r="UHH757" s="456"/>
      <c r="UHI757" s="456"/>
      <c r="UHJ757" s="456"/>
      <c r="UHK757" s="456"/>
      <c r="UHL757" s="456"/>
      <c r="UHM757" s="456"/>
      <c r="UHN757" s="456"/>
      <c r="UHO757" s="456"/>
      <c r="UHP757" s="456"/>
      <c r="UHQ757" s="456"/>
      <c r="UHR757" s="456"/>
      <c r="UHS757" s="456"/>
      <c r="UHT757" s="456"/>
      <c r="UHU757" s="456"/>
      <c r="UHV757" s="456"/>
      <c r="UHW757" s="456"/>
      <c r="UHX757" s="456"/>
      <c r="UHY757" s="456"/>
      <c r="UHZ757" s="456"/>
      <c r="UIA757" s="456"/>
      <c r="UIB757" s="456"/>
      <c r="UIC757" s="456"/>
      <c r="UID757" s="456"/>
      <c r="UIE757" s="456"/>
      <c r="UIF757" s="456"/>
      <c r="UIG757" s="456"/>
      <c r="UIH757" s="456"/>
      <c r="UII757" s="456"/>
      <c r="UIJ757" s="456"/>
      <c r="UIK757" s="456"/>
      <c r="UIL757" s="456"/>
      <c r="UIM757" s="456"/>
      <c r="UIN757" s="456"/>
      <c r="UIO757" s="456"/>
      <c r="UIP757" s="456"/>
      <c r="UIQ757" s="456"/>
      <c r="UIR757" s="456"/>
      <c r="UIS757" s="456"/>
      <c r="UIT757" s="456"/>
      <c r="UIU757" s="456"/>
      <c r="UIV757" s="456"/>
      <c r="UIW757" s="456"/>
      <c r="UIX757" s="456"/>
      <c r="UIY757" s="456"/>
      <c r="UIZ757" s="456"/>
      <c r="UJA757" s="456"/>
      <c r="UJB757" s="456"/>
      <c r="UJC757" s="456"/>
      <c r="UJD757" s="456"/>
      <c r="UJE757" s="456"/>
      <c r="UJF757" s="456"/>
      <c r="UJG757" s="456"/>
      <c r="UJH757" s="456"/>
      <c r="UJI757" s="456"/>
      <c r="UJJ757" s="456"/>
      <c r="UJK757" s="456"/>
      <c r="UJL757" s="456"/>
      <c r="UJM757" s="456"/>
      <c r="UJN757" s="456"/>
      <c r="UJO757" s="456"/>
      <c r="UJP757" s="456"/>
      <c r="UJQ757" s="456"/>
      <c r="UJR757" s="456"/>
      <c r="UJS757" s="456"/>
      <c r="UJT757" s="456"/>
      <c r="UJU757" s="456"/>
      <c r="UJV757" s="456"/>
      <c r="UJW757" s="456"/>
      <c r="UJX757" s="456"/>
      <c r="UJY757" s="456"/>
      <c r="UJZ757" s="456"/>
      <c r="UKA757" s="456"/>
      <c r="UKB757" s="456"/>
      <c r="UKC757" s="456"/>
      <c r="UKD757" s="456"/>
      <c r="UKE757" s="456"/>
      <c r="UKF757" s="456"/>
      <c r="UKG757" s="456"/>
      <c r="UKH757" s="456"/>
      <c r="UKI757" s="456"/>
      <c r="UKJ757" s="456"/>
      <c r="UKK757" s="456"/>
      <c r="UKL757" s="456"/>
      <c r="UKM757" s="456"/>
      <c r="UKN757" s="456"/>
      <c r="UKO757" s="456"/>
      <c r="UKP757" s="456"/>
      <c r="UKQ757" s="456"/>
      <c r="UKR757" s="456"/>
      <c r="UKS757" s="456"/>
      <c r="UKT757" s="456"/>
      <c r="UKU757" s="456"/>
      <c r="UKV757" s="456"/>
      <c r="UKW757" s="456"/>
      <c r="UKX757" s="456"/>
      <c r="UKY757" s="456"/>
      <c r="UKZ757" s="456"/>
      <c r="ULA757" s="456"/>
      <c r="ULB757" s="456"/>
      <c r="ULC757" s="456"/>
      <c r="ULD757" s="456"/>
      <c r="ULE757" s="456"/>
      <c r="ULF757" s="456"/>
      <c r="ULG757" s="456"/>
      <c r="ULH757" s="456"/>
      <c r="ULI757" s="456"/>
      <c r="ULJ757" s="456"/>
      <c r="ULK757" s="456"/>
      <c r="ULL757" s="456"/>
      <c r="ULM757" s="456"/>
      <c r="ULN757" s="456"/>
      <c r="ULO757" s="456"/>
      <c r="ULP757" s="456"/>
      <c r="ULQ757" s="456"/>
      <c r="ULR757" s="456"/>
      <c r="ULS757" s="456"/>
      <c r="ULT757" s="456"/>
      <c r="ULU757" s="456"/>
      <c r="ULV757" s="456"/>
      <c r="ULW757" s="456"/>
      <c r="ULX757" s="456"/>
      <c r="ULY757" s="456"/>
      <c r="ULZ757" s="456"/>
      <c r="UMA757" s="456"/>
      <c r="UMB757" s="456"/>
      <c r="UMC757" s="456"/>
      <c r="UMD757" s="456"/>
      <c r="UME757" s="456"/>
      <c r="UMF757" s="456"/>
      <c r="UMG757" s="456"/>
      <c r="UMH757" s="456"/>
      <c r="UMI757" s="456"/>
      <c r="UMJ757" s="456"/>
      <c r="UMK757" s="456"/>
      <c r="UML757" s="456"/>
      <c r="UMM757" s="456"/>
      <c r="UMN757" s="456"/>
      <c r="UMO757" s="456"/>
      <c r="UMP757" s="456"/>
      <c r="UMQ757" s="456"/>
      <c r="UMR757" s="456"/>
      <c r="UMS757" s="456"/>
      <c r="UMT757" s="456"/>
      <c r="UMU757" s="456"/>
      <c r="UMV757" s="456"/>
      <c r="UMW757" s="456"/>
      <c r="UMX757" s="456"/>
      <c r="UMY757" s="456"/>
      <c r="UMZ757" s="456"/>
      <c r="UNA757" s="456"/>
      <c r="UNB757" s="456"/>
      <c r="UNC757" s="456"/>
      <c r="UND757" s="456"/>
      <c r="UNE757" s="456"/>
      <c r="UNF757" s="456"/>
      <c r="UNG757" s="456"/>
      <c r="UNH757" s="456"/>
      <c r="UNI757" s="456"/>
      <c r="UNJ757" s="456"/>
      <c r="UNK757" s="456"/>
      <c r="UNL757" s="456"/>
      <c r="UNM757" s="456"/>
      <c r="UNN757" s="456"/>
      <c r="UNO757" s="456"/>
      <c r="UNP757" s="456"/>
      <c r="UNQ757" s="456"/>
      <c r="UNR757" s="456"/>
      <c r="UNS757" s="456"/>
      <c r="UNT757" s="456"/>
      <c r="UNU757" s="456"/>
      <c r="UNV757" s="456"/>
      <c r="UNW757" s="456"/>
      <c r="UNX757" s="456"/>
      <c r="UNY757" s="456"/>
      <c r="UNZ757" s="456"/>
      <c r="UOA757" s="456"/>
      <c r="UOB757" s="456"/>
      <c r="UOC757" s="456"/>
      <c r="UOD757" s="456"/>
      <c r="UOE757" s="456"/>
      <c r="UOF757" s="456"/>
      <c r="UOG757" s="456"/>
      <c r="UOH757" s="456"/>
      <c r="UOI757" s="456"/>
      <c r="UOJ757" s="456"/>
      <c r="UOK757" s="456"/>
      <c r="UOL757" s="456"/>
      <c r="UOM757" s="456"/>
      <c r="UON757" s="456"/>
      <c r="UOO757" s="456"/>
      <c r="UOP757" s="456"/>
      <c r="UOQ757" s="456"/>
      <c r="UOR757" s="456"/>
      <c r="UOS757" s="456"/>
      <c r="UOT757" s="456"/>
      <c r="UOU757" s="456"/>
      <c r="UOV757" s="456"/>
      <c r="UOW757" s="456"/>
      <c r="UOX757" s="456"/>
      <c r="UOY757" s="456"/>
      <c r="UOZ757" s="456"/>
      <c r="UPA757" s="456"/>
      <c r="UPB757" s="456"/>
      <c r="UPC757" s="456"/>
      <c r="UPD757" s="456"/>
      <c r="UPE757" s="456"/>
      <c r="UPF757" s="456"/>
      <c r="UPG757" s="456"/>
      <c r="UPH757" s="456"/>
      <c r="UPI757" s="456"/>
      <c r="UPJ757" s="456"/>
      <c r="UPK757" s="456"/>
      <c r="UPL757" s="456"/>
      <c r="UPM757" s="456"/>
      <c r="UPN757" s="456"/>
      <c r="UPO757" s="456"/>
      <c r="UPP757" s="456"/>
      <c r="UPQ757" s="456"/>
      <c r="UPR757" s="456"/>
      <c r="UPS757" s="456"/>
      <c r="UPT757" s="456"/>
      <c r="UPU757" s="456"/>
      <c r="UPV757" s="456"/>
      <c r="UPW757" s="456"/>
      <c r="UPX757" s="456"/>
      <c r="UPY757" s="456"/>
      <c r="UPZ757" s="456"/>
      <c r="UQA757" s="456"/>
      <c r="UQB757" s="456"/>
      <c r="UQC757" s="456"/>
      <c r="UQD757" s="456"/>
      <c r="UQE757" s="456"/>
      <c r="UQF757" s="456"/>
      <c r="UQG757" s="456"/>
      <c r="UQH757" s="456"/>
      <c r="UQI757" s="456"/>
      <c r="UQJ757" s="456"/>
      <c r="UQK757" s="456"/>
      <c r="UQL757" s="456"/>
      <c r="UQM757" s="456"/>
      <c r="UQN757" s="456"/>
      <c r="UQO757" s="456"/>
      <c r="UQP757" s="456"/>
      <c r="UQQ757" s="456"/>
      <c r="UQR757" s="456"/>
      <c r="UQS757" s="456"/>
      <c r="UQT757" s="456"/>
      <c r="UQU757" s="456"/>
      <c r="UQV757" s="456"/>
      <c r="UQW757" s="456"/>
      <c r="UQX757" s="456"/>
      <c r="UQY757" s="456"/>
      <c r="UQZ757" s="456"/>
      <c r="URA757" s="456"/>
      <c r="URB757" s="456"/>
      <c r="URC757" s="456"/>
      <c r="URD757" s="456"/>
      <c r="URE757" s="456"/>
      <c r="URF757" s="456"/>
      <c r="URG757" s="456"/>
      <c r="URH757" s="456"/>
      <c r="URI757" s="456"/>
      <c r="URJ757" s="456"/>
      <c r="URK757" s="456"/>
      <c r="URL757" s="456"/>
      <c r="URM757" s="456"/>
      <c r="URN757" s="456"/>
      <c r="URO757" s="456"/>
      <c r="URP757" s="456"/>
      <c r="URQ757" s="456"/>
      <c r="URR757" s="456"/>
      <c r="URS757" s="456"/>
      <c r="URT757" s="456"/>
      <c r="URU757" s="456"/>
      <c r="URV757" s="456"/>
      <c r="URW757" s="456"/>
      <c r="URX757" s="456"/>
      <c r="URY757" s="456"/>
      <c r="URZ757" s="456"/>
      <c r="USA757" s="456"/>
      <c r="USB757" s="456"/>
      <c r="USC757" s="456"/>
      <c r="USD757" s="456"/>
      <c r="USE757" s="456"/>
      <c r="USF757" s="456"/>
      <c r="USG757" s="456"/>
      <c r="USH757" s="456"/>
      <c r="USI757" s="456"/>
      <c r="USJ757" s="456"/>
      <c r="USK757" s="456"/>
      <c r="USL757" s="456"/>
      <c r="USM757" s="456"/>
      <c r="USN757" s="456"/>
      <c r="USO757" s="456"/>
      <c r="USP757" s="456"/>
      <c r="USQ757" s="456"/>
      <c r="USR757" s="456"/>
      <c r="USS757" s="456"/>
      <c r="UST757" s="456"/>
      <c r="USU757" s="456"/>
      <c r="USV757" s="456"/>
      <c r="USW757" s="456"/>
      <c r="USX757" s="456"/>
      <c r="USY757" s="456"/>
      <c r="USZ757" s="456"/>
      <c r="UTA757" s="456"/>
      <c r="UTB757" s="456"/>
      <c r="UTC757" s="456"/>
      <c r="UTD757" s="456"/>
      <c r="UTE757" s="456"/>
      <c r="UTF757" s="456"/>
      <c r="UTG757" s="456"/>
      <c r="UTH757" s="456"/>
      <c r="UTI757" s="456"/>
      <c r="UTJ757" s="456"/>
      <c r="UTK757" s="456"/>
      <c r="UTL757" s="456"/>
      <c r="UTM757" s="456"/>
      <c r="UTN757" s="456"/>
      <c r="UTO757" s="456"/>
      <c r="UTP757" s="456"/>
      <c r="UTQ757" s="456"/>
      <c r="UTR757" s="456"/>
      <c r="UTS757" s="456"/>
      <c r="UTT757" s="456"/>
      <c r="UTU757" s="456"/>
      <c r="UTV757" s="456"/>
      <c r="UTW757" s="456"/>
      <c r="UTX757" s="456"/>
      <c r="UTY757" s="456"/>
      <c r="UTZ757" s="456"/>
      <c r="UUA757" s="456"/>
      <c r="UUB757" s="456"/>
      <c r="UUC757" s="456"/>
      <c r="UUD757" s="456"/>
      <c r="UUE757" s="456"/>
      <c r="UUF757" s="456"/>
      <c r="UUG757" s="456"/>
      <c r="UUH757" s="456"/>
      <c r="UUI757" s="456"/>
      <c r="UUJ757" s="456"/>
      <c r="UUK757" s="456"/>
      <c r="UUL757" s="456"/>
      <c r="UUM757" s="456"/>
      <c r="UUN757" s="456"/>
      <c r="UUO757" s="456"/>
      <c r="UUP757" s="456"/>
      <c r="UUQ757" s="456"/>
      <c r="UUR757" s="456"/>
      <c r="UUS757" s="456"/>
      <c r="UUT757" s="456"/>
      <c r="UUU757" s="456"/>
      <c r="UUV757" s="456"/>
      <c r="UUW757" s="456"/>
      <c r="UUX757" s="456"/>
      <c r="UUY757" s="456"/>
      <c r="UUZ757" s="456"/>
      <c r="UVA757" s="456"/>
      <c r="UVB757" s="456"/>
      <c r="UVC757" s="456"/>
      <c r="UVD757" s="456"/>
      <c r="UVE757" s="456"/>
      <c r="UVF757" s="456"/>
      <c r="UVG757" s="456"/>
      <c r="UVH757" s="456"/>
      <c r="UVI757" s="456"/>
      <c r="UVJ757" s="456"/>
      <c r="UVK757" s="456"/>
      <c r="UVL757" s="456"/>
      <c r="UVM757" s="456"/>
      <c r="UVN757" s="456"/>
      <c r="UVO757" s="456"/>
      <c r="UVP757" s="456"/>
      <c r="UVQ757" s="456"/>
      <c r="UVR757" s="456"/>
      <c r="UVS757" s="456"/>
      <c r="UVT757" s="456"/>
      <c r="UVU757" s="456"/>
      <c r="UVV757" s="456"/>
      <c r="UVW757" s="456"/>
      <c r="UVX757" s="456"/>
      <c r="UVY757" s="456"/>
      <c r="UVZ757" s="456"/>
      <c r="UWA757" s="456"/>
      <c r="UWB757" s="456"/>
      <c r="UWC757" s="456"/>
      <c r="UWD757" s="456"/>
      <c r="UWE757" s="456"/>
      <c r="UWF757" s="456"/>
      <c r="UWG757" s="456"/>
      <c r="UWH757" s="456"/>
      <c r="UWI757" s="456"/>
      <c r="UWJ757" s="456"/>
      <c r="UWK757" s="456"/>
      <c r="UWL757" s="456"/>
      <c r="UWM757" s="456"/>
      <c r="UWN757" s="456"/>
      <c r="UWO757" s="456"/>
      <c r="UWP757" s="456"/>
      <c r="UWQ757" s="456"/>
      <c r="UWR757" s="456"/>
      <c r="UWS757" s="456"/>
      <c r="UWT757" s="456"/>
      <c r="UWU757" s="456"/>
      <c r="UWV757" s="456"/>
      <c r="UWW757" s="456"/>
      <c r="UWX757" s="456"/>
      <c r="UWY757" s="456"/>
      <c r="UWZ757" s="456"/>
      <c r="UXA757" s="456"/>
      <c r="UXB757" s="456"/>
      <c r="UXC757" s="456"/>
      <c r="UXD757" s="456"/>
      <c r="UXE757" s="456"/>
      <c r="UXF757" s="456"/>
      <c r="UXG757" s="456"/>
      <c r="UXH757" s="456"/>
      <c r="UXI757" s="456"/>
      <c r="UXJ757" s="456"/>
      <c r="UXK757" s="456"/>
      <c r="UXL757" s="456"/>
      <c r="UXM757" s="456"/>
      <c r="UXN757" s="456"/>
      <c r="UXO757" s="456"/>
      <c r="UXP757" s="456"/>
      <c r="UXQ757" s="456"/>
      <c r="UXR757" s="456"/>
      <c r="UXS757" s="456"/>
      <c r="UXT757" s="456"/>
      <c r="UXU757" s="456"/>
      <c r="UXV757" s="456"/>
      <c r="UXW757" s="456"/>
      <c r="UXX757" s="456"/>
      <c r="UXY757" s="456"/>
      <c r="UXZ757" s="456"/>
      <c r="UYA757" s="456"/>
      <c r="UYB757" s="456"/>
      <c r="UYC757" s="456"/>
      <c r="UYD757" s="456"/>
      <c r="UYE757" s="456"/>
      <c r="UYF757" s="456"/>
      <c r="UYG757" s="456"/>
      <c r="UYH757" s="456"/>
      <c r="UYI757" s="456"/>
      <c r="UYJ757" s="456"/>
      <c r="UYK757" s="456"/>
      <c r="UYL757" s="456"/>
      <c r="UYM757" s="456"/>
      <c r="UYN757" s="456"/>
      <c r="UYO757" s="456"/>
      <c r="UYP757" s="456"/>
      <c r="UYQ757" s="456"/>
      <c r="UYR757" s="456"/>
      <c r="UYS757" s="456"/>
      <c r="UYT757" s="456"/>
      <c r="UYU757" s="456"/>
      <c r="UYV757" s="456"/>
      <c r="UYW757" s="456"/>
      <c r="UYX757" s="456"/>
      <c r="UYY757" s="456"/>
      <c r="UYZ757" s="456"/>
      <c r="UZA757" s="456"/>
      <c r="UZB757" s="456"/>
      <c r="UZC757" s="456"/>
      <c r="UZD757" s="456"/>
      <c r="UZE757" s="456"/>
      <c r="UZF757" s="456"/>
      <c r="UZG757" s="456"/>
      <c r="UZH757" s="456"/>
      <c r="UZI757" s="456"/>
      <c r="UZJ757" s="456"/>
      <c r="UZK757" s="456"/>
      <c r="UZL757" s="456"/>
      <c r="UZM757" s="456"/>
      <c r="UZN757" s="456"/>
      <c r="UZO757" s="456"/>
      <c r="UZP757" s="456"/>
      <c r="UZQ757" s="456"/>
      <c r="UZR757" s="456"/>
      <c r="UZS757" s="456"/>
      <c r="UZT757" s="456"/>
      <c r="UZU757" s="456"/>
      <c r="UZV757" s="456"/>
      <c r="UZW757" s="456"/>
      <c r="UZX757" s="456"/>
      <c r="UZY757" s="456"/>
      <c r="UZZ757" s="456"/>
      <c r="VAA757" s="456"/>
      <c r="VAB757" s="456"/>
      <c r="VAC757" s="456"/>
      <c r="VAD757" s="456"/>
      <c r="VAE757" s="456"/>
      <c r="VAF757" s="456"/>
      <c r="VAG757" s="456"/>
      <c r="VAH757" s="456"/>
      <c r="VAI757" s="456"/>
      <c r="VAJ757" s="456"/>
      <c r="VAK757" s="456"/>
      <c r="VAL757" s="456"/>
      <c r="VAM757" s="456"/>
      <c r="VAN757" s="456"/>
      <c r="VAO757" s="456"/>
      <c r="VAP757" s="456"/>
      <c r="VAQ757" s="456"/>
      <c r="VAR757" s="456"/>
      <c r="VAS757" s="456"/>
      <c r="VAT757" s="456"/>
      <c r="VAU757" s="456"/>
      <c r="VAV757" s="456"/>
      <c r="VAW757" s="456"/>
      <c r="VAX757" s="456"/>
      <c r="VAY757" s="456"/>
      <c r="VAZ757" s="456"/>
      <c r="VBA757" s="456"/>
      <c r="VBB757" s="456"/>
      <c r="VBC757" s="456"/>
      <c r="VBD757" s="456"/>
      <c r="VBE757" s="456"/>
      <c r="VBF757" s="456"/>
      <c r="VBG757" s="456"/>
      <c r="VBH757" s="456"/>
      <c r="VBI757" s="456"/>
      <c r="VBJ757" s="456"/>
      <c r="VBK757" s="456"/>
      <c r="VBL757" s="456"/>
      <c r="VBM757" s="456"/>
      <c r="VBN757" s="456"/>
      <c r="VBO757" s="456"/>
      <c r="VBP757" s="456"/>
      <c r="VBQ757" s="456"/>
      <c r="VBR757" s="456"/>
      <c r="VBS757" s="456"/>
      <c r="VBT757" s="456"/>
      <c r="VBU757" s="456"/>
      <c r="VBV757" s="456"/>
      <c r="VBW757" s="456"/>
      <c r="VBX757" s="456"/>
      <c r="VBY757" s="456"/>
      <c r="VBZ757" s="456"/>
      <c r="VCA757" s="456"/>
      <c r="VCB757" s="456"/>
      <c r="VCC757" s="456"/>
      <c r="VCD757" s="456"/>
      <c r="VCE757" s="456"/>
      <c r="VCF757" s="456"/>
      <c r="VCG757" s="456"/>
      <c r="VCH757" s="456"/>
      <c r="VCI757" s="456"/>
      <c r="VCJ757" s="456"/>
      <c r="VCK757" s="456"/>
      <c r="VCL757" s="456"/>
      <c r="VCM757" s="456"/>
      <c r="VCN757" s="456"/>
      <c r="VCO757" s="456"/>
      <c r="VCP757" s="456"/>
      <c r="VCQ757" s="456"/>
      <c r="VCR757" s="456"/>
      <c r="VCS757" s="456"/>
      <c r="VCT757" s="456"/>
      <c r="VCU757" s="456"/>
      <c r="VCV757" s="456"/>
      <c r="VCW757" s="456"/>
      <c r="VCX757" s="456"/>
      <c r="VCY757" s="456"/>
      <c r="VCZ757" s="456"/>
      <c r="VDA757" s="456"/>
      <c r="VDB757" s="456"/>
      <c r="VDC757" s="456"/>
      <c r="VDD757" s="456"/>
      <c r="VDE757" s="456"/>
      <c r="VDF757" s="456"/>
      <c r="VDG757" s="456"/>
      <c r="VDH757" s="456"/>
      <c r="VDI757" s="456"/>
      <c r="VDJ757" s="456"/>
      <c r="VDK757" s="456"/>
      <c r="VDL757" s="456"/>
      <c r="VDM757" s="456"/>
      <c r="VDN757" s="456"/>
      <c r="VDO757" s="456"/>
      <c r="VDP757" s="456"/>
      <c r="VDQ757" s="456"/>
      <c r="VDR757" s="456"/>
      <c r="VDS757" s="456"/>
      <c r="VDT757" s="456"/>
      <c r="VDU757" s="456"/>
      <c r="VDV757" s="456"/>
      <c r="VDW757" s="456"/>
      <c r="VDX757" s="456"/>
      <c r="VDY757" s="456"/>
      <c r="VDZ757" s="456"/>
      <c r="VEA757" s="456"/>
      <c r="VEB757" s="456"/>
      <c r="VEC757" s="456"/>
      <c r="VED757" s="456"/>
      <c r="VEE757" s="456"/>
      <c r="VEF757" s="456"/>
      <c r="VEG757" s="456"/>
      <c r="VEH757" s="456"/>
      <c r="VEI757" s="456"/>
      <c r="VEJ757" s="456"/>
      <c r="VEK757" s="456"/>
      <c r="VEL757" s="456"/>
      <c r="VEM757" s="456"/>
      <c r="VEN757" s="456"/>
      <c r="VEO757" s="456"/>
      <c r="VEP757" s="456"/>
      <c r="VEQ757" s="456"/>
      <c r="VER757" s="456"/>
      <c r="VES757" s="456"/>
      <c r="VET757" s="456"/>
      <c r="VEU757" s="456"/>
      <c r="VEV757" s="456"/>
      <c r="VEW757" s="456"/>
      <c r="VEX757" s="456"/>
      <c r="VEY757" s="456"/>
      <c r="VEZ757" s="456"/>
      <c r="VFA757" s="456"/>
      <c r="VFB757" s="456"/>
      <c r="VFC757" s="456"/>
      <c r="VFD757" s="456"/>
      <c r="VFE757" s="456"/>
      <c r="VFF757" s="456"/>
      <c r="VFG757" s="456"/>
      <c r="VFH757" s="456"/>
      <c r="VFI757" s="456"/>
      <c r="VFJ757" s="456"/>
      <c r="VFK757" s="456"/>
      <c r="VFL757" s="456"/>
      <c r="VFM757" s="456"/>
      <c r="VFN757" s="456"/>
      <c r="VFO757" s="456"/>
      <c r="VFP757" s="456"/>
      <c r="VFQ757" s="456"/>
      <c r="VFR757" s="456"/>
      <c r="VFS757" s="456"/>
      <c r="VFT757" s="456"/>
      <c r="VFU757" s="456"/>
      <c r="VFV757" s="456"/>
      <c r="VFW757" s="456"/>
      <c r="VFX757" s="456"/>
      <c r="VFY757" s="456"/>
      <c r="VFZ757" s="456"/>
      <c r="VGA757" s="456"/>
      <c r="VGB757" s="456"/>
      <c r="VGC757" s="456"/>
      <c r="VGD757" s="456"/>
      <c r="VGE757" s="456"/>
      <c r="VGF757" s="456"/>
      <c r="VGG757" s="456"/>
      <c r="VGH757" s="456"/>
      <c r="VGI757" s="456"/>
      <c r="VGJ757" s="456"/>
      <c r="VGK757" s="456"/>
      <c r="VGL757" s="456"/>
      <c r="VGM757" s="456"/>
      <c r="VGN757" s="456"/>
      <c r="VGO757" s="456"/>
      <c r="VGP757" s="456"/>
      <c r="VGQ757" s="456"/>
      <c r="VGR757" s="456"/>
      <c r="VGS757" s="456"/>
      <c r="VGT757" s="456"/>
      <c r="VGU757" s="456"/>
      <c r="VGV757" s="456"/>
      <c r="VGW757" s="456"/>
      <c r="VGX757" s="456"/>
      <c r="VGY757" s="456"/>
      <c r="VGZ757" s="456"/>
      <c r="VHA757" s="456"/>
      <c r="VHB757" s="456"/>
      <c r="VHC757" s="456"/>
      <c r="VHD757" s="456"/>
      <c r="VHE757" s="456"/>
      <c r="VHF757" s="456"/>
      <c r="VHG757" s="456"/>
      <c r="VHH757" s="456"/>
      <c r="VHI757" s="456"/>
      <c r="VHJ757" s="456"/>
      <c r="VHK757" s="456"/>
      <c r="VHL757" s="456"/>
      <c r="VHM757" s="456"/>
      <c r="VHN757" s="456"/>
      <c r="VHO757" s="456"/>
      <c r="VHP757" s="456"/>
      <c r="VHQ757" s="456"/>
      <c r="VHR757" s="456"/>
      <c r="VHS757" s="456"/>
      <c r="VHT757" s="456"/>
      <c r="VHU757" s="456"/>
      <c r="VHV757" s="456"/>
      <c r="VHW757" s="456"/>
      <c r="VHX757" s="456"/>
      <c r="VHY757" s="456"/>
      <c r="VHZ757" s="456"/>
      <c r="VIA757" s="456"/>
      <c r="VIB757" s="456"/>
      <c r="VIC757" s="456"/>
      <c r="VID757" s="456"/>
      <c r="VIE757" s="456"/>
      <c r="VIF757" s="456"/>
      <c r="VIG757" s="456"/>
      <c r="VIH757" s="456"/>
      <c r="VII757" s="456"/>
      <c r="VIJ757" s="456"/>
      <c r="VIK757" s="456"/>
      <c r="VIL757" s="456"/>
      <c r="VIM757" s="456"/>
      <c r="VIN757" s="456"/>
      <c r="VIO757" s="456"/>
      <c r="VIP757" s="456"/>
      <c r="VIQ757" s="456"/>
      <c r="VIR757" s="456"/>
      <c r="VIS757" s="456"/>
      <c r="VIT757" s="456"/>
      <c r="VIU757" s="456"/>
      <c r="VIV757" s="456"/>
      <c r="VIW757" s="456"/>
      <c r="VIX757" s="456"/>
      <c r="VIY757" s="456"/>
      <c r="VIZ757" s="456"/>
      <c r="VJA757" s="456"/>
      <c r="VJB757" s="456"/>
      <c r="VJC757" s="456"/>
      <c r="VJD757" s="456"/>
      <c r="VJE757" s="456"/>
      <c r="VJF757" s="456"/>
      <c r="VJG757" s="456"/>
      <c r="VJH757" s="456"/>
      <c r="VJI757" s="456"/>
      <c r="VJJ757" s="456"/>
      <c r="VJK757" s="456"/>
      <c r="VJL757" s="456"/>
      <c r="VJM757" s="456"/>
      <c r="VJN757" s="456"/>
      <c r="VJO757" s="456"/>
      <c r="VJP757" s="456"/>
      <c r="VJQ757" s="456"/>
      <c r="VJR757" s="456"/>
      <c r="VJS757" s="456"/>
      <c r="VJT757" s="456"/>
      <c r="VJU757" s="456"/>
      <c r="VJV757" s="456"/>
      <c r="VJW757" s="456"/>
      <c r="VJX757" s="456"/>
      <c r="VJY757" s="456"/>
      <c r="VJZ757" s="456"/>
      <c r="VKA757" s="456"/>
      <c r="VKB757" s="456"/>
      <c r="VKC757" s="456"/>
      <c r="VKD757" s="456"/>
      <c r="VKE757" s="456"/>
      <c r="VKF757" s="456"/>
      <c r="VKG757" s="456"/>
      <c r="VKH757" s="456"/>
      <c r="VKI757" s="456"/>
      <c r="VKJ757" s="456"/>
      <c r="VKK757" s="456"/>
      <c r="VKL757" s="456"/>
      <c r="VKM757" s="456"/>
      <c r="VKN757" s="456"/>
      <c r="VKO757" s="456"/>
      <c r="VKP757" s="456"/>
      <c r="VKQ757" s="456"/>
      <c r="VKR757" s="456"/>
      <c r="VKS757" s="456"/>
      <c r="VKT757" s="456"/>
      <c r="VKU757" s="456"/>
      <c r="VKV757" s="456"/>
      <c r="VKW757" s="456"/>
      <c r="VKX757" s="456"/>
      <c r="VKY757" s="456"/>
      <c r="VKZ757" s="456"/>
      <c r="VLA757" s="456"/>
      <c r="VLB757" s="456"/>
      <c r="VLC757" s="456"/>
      <c r="VLD757" s="456"/>
      <c r="VLE757" s="456"/>
      <c r="VLF757" s="456"/>
      <c r="VLG757" s="456"/>
      <c r="VLH757" s="456"/>
      <c r="VLI757" s="456"/>
      <c r="VLJ757" s="456"/>
      <c r="VLK757" s="456"/>
      <c r="VLL757" s="456"/>
      <c r="VLM757" s="456"/>
      <c r="VLN757" s="456"/>
      <c r="VLO757" s="456"/>
      <c r="VLP757" s="456"/>
      <c r="VLQ757" s="456"/>
      <c r="VLR757" s="456"/>
      <c r="VLS757" s="456"/>
      <c r="VLT757" s="456"/>
      <c r="VLU757" s="456"/>
      <c r="VLV757" s="456"/>
      <c r="VLW757" s="456"/>
      <c r="VLX757" s="456"/>
      <c r="VLY757" s="456"/>
      <c r="VLZ757" s="456"/>
      <c r="VMA757" s="456"/>
      <c r="VMB757" s="456"/>
      <c r="VMC757" s="456"/>
      <c r="VMD757" s="456"/>
      <c r="VME757" s="456"/>
      <c r="VMF757" s="456"/>
      <c r="VMG757" s="456"/>
      <c r="VMH757" s="456"/>
      <c r="VMI757" s="456"/>
      <c r="VMJ757" s="456"/>
      <c r="VMK757" s="456"/>
      <c r="VML757" s="456"/>
      <c r="VMM757" s="456"/>
      <c r="VMN757" s="456"/>
      <c r="VMO757" s="456"/>
      <c r="VMP757" s="456"/>
      <c r="VMQ757" s="456"/>
      <c r="VMR757" s="456"/>
      <c r="VMS757" s="456"/>
      <c r="VMT757" s="456"/>
      <c r="VMU757" s="456"/>
      <c r="VMV757" s="456"/>
      <c r="VMW757" s="456"/>
      <c r="VMX757" s="456"/>
      <c r="VMY757" s="456"/>
      <c r="VMZ757" s="456"/>
      <c r="VNA757" s="456"/>
      <c r="VNB757" s="456"/>
      <c r="VNC757" s="456"/>
      <c r="VND757" s="456"/>
      <c r="VNE757" s="456"/>
      <c r="VNF757" s="456"/>
      <c r="VNG757" s="456"/>
      <c r="VNH757" s="456"/>
      <c r="VNI757" s="456"/>
      <c r="VNJ757" s="456"/>
      <c r="VNK757" s="456"/>
      <c r="VNL757" s="456"/>
      <c r="VNM757" s="456"/>
      <c r="VNN757" s="456"/>
      <c r="VNO757" s="456"/>
      <c r="VNP757" s="456"/>
      <c r="VNQ757" s="456"/>
      <c r="VNR757" s="456"/>
      <c r="VNS757" s="456"/>
      <c r="VNT757" s="456"/>
      <c r="VNU757" s="456"/>
      <c r="VNV757" s="456"/>
      <c r="VNW757" s="456"/>
      <c r="VNX757" s="456"/>
      <c r="VNY757" s="456"/>
      <c r="VNZ757" s="456"/>
      <c r="VOA757" s="456"/>
      <c r="VOB757" s="456"/>
      <c r="VOC757" s="456"/>
      <c r="VOD757" s="456"/>
      <c r="VOE757" s="456"/>
      <c r="VOF757" s="456"/>
      <c r="VOG757" s="456"/>
      <c r="VOH757" s="456"/>
      <c r="VOI757" s="456"/>
      <c r="VOJ757" s="456"/>
      <c r="VOK757" s="456"/>
      <c r="VOL757" s="456"/>
      <c r="VOM757" s="456"/>
      <c r="VON757" s="456"/>
      <c r="VOO757" s="456"/>
      <c r="VOP757" s="456"/>
      <c r="VOQ757" s="456"/>
      <c r="VOR757" s="456"/>
      <c r="VOS757" s="456"/>
      <c r="VOT757" s="456"/>
      <c r="VOU757" s="456"/>
      <c r="VOV757" s="456"/>
      <c r="VOW757" s="456"/>
      <c r="VOX757" s="456"/>
      <c r="VOY757" s="456"/>
      <c r="VOZ757" s="456"/>
      <c r="VPA757" s="456"/>
      <c r="VPB757" s="456"/>
      <c r="VPC757" s="456"/>
      <c r="VPD757" s="456"/>
      <c r="VPE757" s="456"/>
      <c r="VPF757" s="456"/>
      <c r="VPG757" s="456"/>
      <c r="VPH757" s="456"/>
      <c r="VPI757" s="456"/>
      <c r="VPJ757" s="456"/>
      <c r="VPK757" s="456"/>
      <c r="VPL757" s="456"/>
      <c r="VPM757" s="456"/>
      <c r="VPN757" s="456"/>
      <c r="VPO757" s="456"/>
      <c r="VPP757" s="456"/>
      <c r="VPQ757" s="456"/>
      <c r="VPR757" s="456"/>
      <c r="VPS757" s="456"/>
      <c r="VPT757" s="456"/>
      <c r="VPU757" s="456"/>
      <c r="VPV757" s="456"/>
      <c r="VPW757" s="456"/>
      <c r="VPX757" s="456"/>
      <c r="VPY757" s="456"/>
      <c r="VPZ757" s="456"/>
      <c r="VQA757" s="456"/>
      <c r="VQB757" s="456"/>
      <c r="VQC757" s="456"/>
      <c r="VQD757" s="456"/>
      <c r="VQE757" s="456"/>
      <c r="VQF757" s="456"/>
      <c r="VQG757" s="456"/>
      <c r="VQH757" s="456"/>
      <c r="VQI757" s="456"/>
      <c r="VQJ757" s="456"/>
      <c r="VQK757" s="456"/>
      <c r="VQL757" s="456"/>
      <c r="VQM757" s="456"/>
      <c r="VQN757" s="456"/>
      <c r="VQO757" s="456"/>
      <c r="VQP757" s="456"/>
      <c r="VQQ757" s="456"/>
      <c r="VQR757" s="456"/>
      <c r="VQS757" s="456"/>
      <c r="VQT757" s="456"/>
      <c r="VQU757" s="456"/>
      <c r="VQV757" s="456"/>
      <c r="VQW757" s="456"/>
      <c r="VQX757" s="456"/>
      <c r="VQY757" s="456"/>
      <c r="VQZ757" s="456"/>
      <c r="VRA757" s="456"/>
      <c r="VRB757" s="456"/>
      <c r="VRC757" s="456"/>
      <c r="VRD757" s="456"/>
      <c r="VRE757" s="456"/>
      <c r="VRF757" s="456"/>
      <c r="VRG757" s="456"/>
      <c r="VRH757" s="456"/>
      <c r="VRI757" s="456"/>
      <c r="VRJ757" s="456"/>
      <c r="VRK757" s="456"/>
      <c r="VRL757" s="456"/>
      <c r="VRM757" s="456"/>
      <c r="VRN757" s="456"/>
      <c r="VRO757" s="456"/>
      <c r="VRP757" s="456"/>
      <c r="VRQ757" s="456"/>
      <c r="VRR757" s="456"/>
      <c r="VRS757" s="456"/>
      <c r="VRT757" s="456"/>
      <c r="VRU757" s="456"/>
      <c r="VRV757" s="456"/>
      <c r="VRW757" s="456"/>
      <c r="VRX757" s="456"/>
      <c r="VRY757" s="456"/>
      <c r="VRZ757" s="456"/>
      <c r="VSA757" s="456"/>
      <c r="VSB757" s="456"/>
      <c r="VSC757" s="456"/>
      <c r="VSD757" s="456"/>
      <c r="VSE757" s="456"/>
      <c r="VSF757" s="456"/>
      <c r="VSG757" s="456"/>
      <c r="VSH757" s="456"/>
      <c r="VSI757" s="456"/>
      <c r="VSJ757" s="456"/>
      <c r="VSK757" s="456"/>
      <c r="VSL757" s="456"/>
      <c r="VSM757" s="456"/>
      <c r="VSN757" s="456"/>
      <c r="VSO757" s="456"/>
      <c r="VSP757" s="456"/>
      <c r="VSQ757" s="456"/>
      <c r="VSR757" s="456"/>
      <c r="VSS757" s="456"/>
      <c r="VST757" s="456"/>
      <c r="VSU757" s="456"/>
      <c r="VSV757" s="456"/>
      <c r="VSW757" s="456"/>
      <c r="VSX757" s="456"/>
      <c r="VSY757" s="456"/>
      <c r="VSZ757" s="456"/>
      <c r="VTA757" s="456"/>
      <c r="VTB757" s="456"/>
      <c r="VTC757" s="456"/>
      <c r="VTD757" s="456"/>
      <c r="VTE757" s="456"/>
      <c r="VTF757" s="456"/>
      <c r="VTG757" s="456"/>
      <c r="VTH757" s="456"/>
      <c r="VTI757" s="456"/>
      <c r="VTJ757" s="456"/>
      <c r="VTK757" s="456"/>
      <c r="VTL757" s="456"/>
      <c r="VTM757" s="456"/>
      <c r="VTN757" s="456"/>
      <c r="VTO757" s="456"/>
      <c r="VTP757" s="456"/>
      <c r="VTQ757" s="456"/>
      <c r="VTR757" s="456"/>
      <c r="VTS757" s="456"/>
      <c r="VTT757" s="456"/>
      <c r="VTU757" s="456"/>
      <c r="VTV757" s="456"/>
      <c r="VTW757" s="456"/>
      <c r="VTX757" s="456"/>
      <c r="VTY757" s="456"/>
      <c r="VTZ757" s="456"/>
      <c r="VUA757" s="456"/>
      <c r="VUB757" s="456"/>
      <c r="VUC757" s="456"/>
      <c r="VUD757" s="456"/>
      <c r="VUE757" s="456"/>
      <c r="VUF757" s="456"/>
      <c r="VUG757" s="456"/>
      <c r="VUH757" s="456"/>
      <c r="VUI757" s="456"/>
      <c r="VUJ757" s="456"/>
      <c r="VUK757" s="456"/>
      <c r="VUL757" s="456"/>
      <c r="VUM757" s="456"/>
      <c r="VUN757" s="456"/>
      <c r="VUO757" s="456"/>
      <c r="VUP757" s="456"/>
      <c r="VUQ757" s="456"/>
      <c r="VUR757" s="456"/>
      <c r="VUS757" s="456"/>
      <c r="VUT757" s="456"/>
      <c r="VUU757" s="456"/>
      <c r="VUV757" s="456"/>
      <c r="VUW757" s="456"/>
      <c r="VUX757" s="456"/>
      <c r="VUY757" s="456"/>
      <c r="VUZ757" s="456"/>
      <c r="VVA757" s="456"/>
      <c r="VVB757" s="456"/>
      <c r="VVC757" s="456"/>
      <c r="VVD757" s="456"/>
      <c r="VVE757" s="456"/>
      <c r="VVF757" s="456"/>
      <c r="VVG757" s="456"/>
      <c r="VVH757" s="456"/>
      <c r="VVI757" s="456"/>
      <c r="VVJ757" s="456"/>
      <c r="VVK757" s="456"/>
      <c r="VVL757" s="456"/>
      <c r="VVM757" s="456"/>
      <c r="VVN757" s="456"/>
      <c r="VVO757" s="456"/>
      <c r="VVP757" s="456"/>
      <c r="VVQ757" s="456"/>
      <c r="VVR757" s="456"/>
      <c r="VVS757" s="456"/>
      <c r="VVT757" s="456"/>
      <c r="VVU757" s="456"/>
      <c r="VVV757" s="456"/>
      <c r="VVW757" s="456"/>
      <c r="VVX757" s="456"/>
      <c r="VVY757" s="456"/>
      <c r="VVZ757" s="456"/>
      <c r="VWA757" s="456"/>
      <c r="VWB757" s="456"/>
      <c r="VWC757" s="456"/>
      <c r="VWD757" s="456"/>
      <c r="VWE757" s="456"/>
      <c r="VWF757" s="456"/>
      <c r="VWG757" s="456"/>
      <c r="VWH757" s="456"/>
      <c r="VWI757" s="456"/>
      <c r="VWJ757" s="456"/>
      <c r="VWK757" s="456"/>
      <c r="VWL757" s="456"/>
      <c r="VWM757" s="456"/>
      <c r="VWN757" s="456"/>
      <c r="VWO757" s="456"/>
      <c r="VWP757" s="456"/>
      <c r="VWQ757" s="456"/>
      <c r="VWR757" s="456"/>
      <c r="VWS757" s="456"/>
      <c r="VWT757" s="456"/>
      <c r="VWU757" s="456"/>
      <c r="VWV757" s="456"/>
      <c r="VWW757" s="456"/>
      <c r="VWX757" s="456"/>
      <c r="VWY757" s="456"/>
      <c r="VWZ757" s="456"/>
      <c r="VXA757" s="456"/>
      <c r="VXB757" s="456"/>
      <c r="VXC757" s="456"/>
      <c r="VXD757" s="456"/>
      <c r="VXE757" s="456"/>
      <c r="VXF757" s="456"/>
      <c r="VXG757" s="456"/>
      <c r="VXH757" s="456"/>
      <c r="VXI757" s="456"/>
      <c r="VXJ757" s="456"/>
      <c r="VXK757" s="456"/>
      <c r="VXL757" s="456"/>
      <c r="VXM757" s="456"/>
      <c r="VXN757" s="456"/>
      <c r="VXO757" s="456"/>
      <c r="VXP757" s="456"/>
      <c r="VXQ757" s="456"/>
      <c r="VXR757" s="456"/>
      <c r="VXS757" s="456"/>
      <c r="VXT757" s="456"/>
      <c r="VXU757" s="456"/>
      <c r="VXV757" s="456"/>
      <c r="VXW757" s="456"/>
      <c r="VXX757" s="456"/>
      <c r="VXY757" s="456"/>
      <c r="VXZ757" s="456"/>
      <c r="VYA757" s="456"/>
      <c r="VYB757" s="456"/>
      <c r="VYC757" s="456"/>
      <c r="VYD757" s="456"/>
      <c r="VYE757" s="456"/>
      <c r="VYF757" s="456"/>
      <c r="VYG757" s="456"/>
      <c r="VYH757" s="456"/>
      <c r="VYI757" s="456"/>
      <c r="VYJ757" s="456"/>
      <c r="VYK757" s="456"/>
      <c r="VYL757" s="456"/>
      <c r="VYM757" s="456"/>
      <c r="VYN757" s="456"/>
      <c r="VYO757" s="456"/>
      <c r="VYP757" s="456"/>
      <c r="VYQ757" s="456"/>
      <c r="VYR757" s="456"/>
      <c r="VYS757" s="456"/>
      <c r="VYT757" s="456"/>
      <c r="VYU757" s="456"/>
      <c r="VYV757" s="456"/>
      <c r="VYW757" s="456"/>
      <c r="VYX757" s="456"/>
      <c r="VYY757" s="456"/>
      <c r="VYZ757" s="456"/>
      <c r="VZA757" s="456"/>
      <c r="VZB757" s="456"/>
      <c r="VZC757" s="456"/>
      <c r="VZD757" s="456"/>
      <c r="VZE757" s="456"/>
      <c r="VZF757" s="456"/>
      <c r="VZG757" s="456"/>
      <c r="VZH757" s="456"/>
      <c r="VZI757" s="456"/>
      <c r="VZJ757" s="456"/>
      <c r="VZK757" s="456"/>
      <c r="VZL757" s="456"/>
      <c r="VZM757" s="456"/>
      <c r="VZN757" s="456"/>
      <c r="VZO757" s="456"/>
      <c r="VZP757" s="456"/>
      <c r="VZQ757" s="456"/>
      <c r="VZR757" s="456"/>
      <c r="VZS757" s="456"/>
      <c r="VZT757" s="456"/>
      <c r="VZU757" s="456"/>
      <c r="VZV757" s="456"/>
      <c r="VZW757" s="456"/>
      <c r="VZX757" s="456"/>
      <c r="VZY757" s="456"/>
      <c r="VZZ757" s="456"/>
      <c r="WAA757" s="456"/>
      <c r="WAB757" s="456"/>
      <c r="WAC757" s="456"/>
      <c r="WAD757" s="456"/>
      <c r="WAE757" s="456"/>
      <c r="WAF757" s="456"/>
      <c r="WAG757" s="456"/>
      <c r="WAH757" s="456"/>
      <c r="WAI757" s="456"/>
      <c r="WAJ757" s="456"/>
      <c r="WAK757" s="456"/>
      <c r="WAL757" s="456"/>
      <c r="WAM757" s="456"/>
      <c r="WAN757" s="456"/>
      <c r="WAO757" s="456"/>
      <c r="WAP757" s="456"/>
      <c r="WAQ757" s="456"/>
      <c r="WAR757" s="456"/>
      <c r="WAS757" s="456"/>
      <c r="WAT757" s="456"/>
      <c r="WAU757" s="456"/>
      <c r="WAV757" s="456"/>
      <c r="WAW757" s="456"/>
      <c r="WAX757" s="456"/>
      <c r="WAY757" s="456"/>
      <c r="WAZ757" s="456"/>
      <c r="WBA757" s="456"/>
      <c r="WBB757" s="456"/>
      <c r="WBC757" s="456"/>
      <c r="WBD757" s="456"/>
      <c r="WBE757" s="456"/>
      <c r="WBF757" s="456"/>
      <c r="WBG757" s="456"/>
      <c r="WBH757" s="456"/>
      <c r="WBI757" s="456"/>
      <c r="WBJ757" s="456"/>
      <c r="WBK757" s="456"/>
      <c r="WBL757" s="456"/>
      <c r="WBM757" s="456"/>
      <c r="WBN757" s="456"/>
      <c r="WBO757" s="456"/>
      <c r="WBP757" s="456"/>
      <c r="WBQ757" s="456"/>
      <c r="WBR757" s="456"/>
      <c r="WBS757" s="456"/>
      <c r="WBT757" s="456"/>
      <c r="WBU757" s="456"/>
      <c r="WBV757" s="456"/>
      <c r="WBW757" s="456"/>
      <c r="WBX757" s="456"/>
      <c r="WBY757" s="456"/>
      <c r="WBZ757" s="456"/>
      <c r="WCA757" s="456"/>
      <c r="WCB757" s="456"/>
      <c r="WCC757" s="456"/>
      <c r="WCD757" s="456"/>
      <c r="WCE757" s="456"/>
      <c r="WCF757" s="456"/>
      <c r="WCG757" s="456"/>
      <c r="WCH757" s="456"/>
      <c r="WCI757" s="456"/>
      <c r="WCJ757" s="456"/>
      <c r="WCK757" s="456"/>
      <c r="WCL757" s="456"/>
      <c r="WCM757" s="456"/>
      <c r="WCN757" s="456"/>
      <c r="WCO757" s="456"/>
      <c r="WCP757" s="456"/>
      <c r="WCQ757" s="456"/>
      <c r="WCR757" s="456"/>
      <c r="WCS757" s="456"/>
      <c r="WCT757" s="456"/>
      <c r="WCU757" s="456"/>
      <c r="WCV757" s="456"/>
      <c r="WCW757" s="456"/>
      <c r="WCX757" s="456"/>
      <c r="WCY757" s="456"/>
      <c r="WCZ757" s="456"/>
      <c r="WDA757" s="456"/>
      <c r="WDB757" s="456"/>
      <c r="WDC757" s="456"/>
      <c r="WDD757" s="456"/>
      <c r="WDE757" s="456"/>
      <c r="WDF757" s="456"/>
      <c r="WDG757" s="456"/>
      <c r="WDH757" s="456"/>
      <c r="WDI757" s="456"/>
      <c r="WDJ757" s="456"/>
      <c r="WDK757" s="456"/>
      <c r="WDL757" s="456"/>
      <c r="WDM757" s="456"/>
      <c r="WDN757" s="456"/>
      <c r="WDO757" s="456"/>
      <c r="WDP757" s="456"/>
      <c r="WDQ757" s="456"/>
      <c r="WDR757" s="456"/>
      <c r="WDS757" s="456"/>
      <c r="WDT757" s="456"/>
      <c r="WDU757" s="456"/>
      <c r="WDV757" s="456"/>
      <c r="WDW757" s="456"/>
      <c r="WDX757" s="456"/>
      <c r="WDY757" s="456"/>
      <c r="WDZ757" s="456"/>
      <c r="WEA757" s="456"/>
      <c r="WEB757" s="456"/>
      <c r="WEC757" s="456"/>
      <c r="WED757" s="456"/>
      <c r="WEE757" s="456"/>
      <c r="WEF757" s="456"/>
      <c r="WEG757" s="456"/>
      <c r="WEH757" s="456"/>
      <c r="WEI757" s="456"/>
      <c r="WEJ757" s="456"/>
      <c r="WEK757" s="456"/>
      <c r="WEL757" s="456"/>
      <c r="WEM757" s="456"/>
      <c r="WEN757" s="456"/>
      <c r="WEO757" s="456"/>
      <c r="WEP757" s="456"/>
      <c r="WEQ757" s="456"/>
      <c r="WER757" s="456"/>
      <c r="WES757" s="456"/>
      <c r="WET757" s="456"/>
      <c r="WEU757" s="456"/>
      <c r="WEV757" s="456"/>
      <c r="WEW757" s="456"/>
      <c r="WEX757" s="456"/>
      <c r="WEY757" s="456"/>
      <c r="WEZ757" s="456"/>
      <c r="WFA757" s="456"/>
      <c r="WFB757" s="456"/>
      <c r="WFC757" s="456"/>
      <c r="WFD757" s="456"/>
      <c r="WFE757" s="456"/>
      <c r="WFF757" s="456"/>
      <c r="WFG757" s="456"/>
      <c r="WFH757" s="456"/>
      <c r="WFI757" s="456"/>
      <c r="WFJ757" s="456"/>
      <c r="WFK757" s="456"/>
      <c r="WFL757" s="456"/>
      <c r="WFM757" s="456"/>
      <c r="WFN757" s="456"/>
      <c r="WFO757" s="456"/>
      <c r="WFP757" s="456"/>
      <c r="WFQ757" s="456"/>
      <c r="WFR757" s="456"/>
      <c r="WFS757" s="456"/>
      <c r="WFT757" s="456"/>
      <c r="WFU757" s="456"/>
      <c r="WFV757" s="456"/>
      <c r="WFW757" s="456"/>
      <c r="WFX757" s="456"/>
      <c r="WFY757" s="456"/>
      <c r="WFZ757" s="456"/>
      <c r="WGA757" s="456"/>
      <c r="WGB757" s="456"/>
      <c r="WGC757" s="456"/>
      <c r="WGD757" s="456"/>
      <c r="WGE757" s="456"/>
      <c r="WGF757" s="456"/>
      <c r="WGG757" s="456"/>
      <c r="WGH757" s="456"/>
      <c r="WGI757" s="456"/>
      <c r="WGJ757" s="456"/>
      <c r="WGK757" s="456"/>
      <c r="WGL757" s="456"/>
      <c r="WGM757" s="456"/>
      <c r="WGN757" s="456"/>
      <c r="WGO757" s="456"/>
      <c r="WGP757" s="456"/>
      <c r="WGQ757" s="456"/>
      <c r="WGR757" s="456"/>
      <c r="WGS757" s="456"/>
      <c r="WGT757" s="456"/>
      <c r="WGU757" s="456"/>
      <c r="WGV757" s="456"/>
      <c r="WGW757" s="456"/>
      <c r="WGX757" s="456"/>
      <c r="WGY757" s="456"/>
      <c r="WGZ757" s="456"/>
      <c r="WHA757" s="456"/>
      <c r="WHB757" s="456"/>
      <c r="WHC757" s="456"/>
      <c r="WHD757" s="456"/>
      <c r="WHE757" s="456"/>
      <c r="WHF757" s="456"/>
      <c r="WHG757" s="456"/>
      <c r="WHH757" s="456"/>
      <c r="WHI757" s="456"/>
      <c r="WHJ757" s="456"/>
      <c r="WHK757" s="456"/>
      <c r="WHL757" s="456"/>
      <c r="WHM757" s="456"/>
      <c r="WHN757" s="456"/>
      <c r="WHO757" s="456"/>
      <c r="WHP757" s="456"/>
      <c r="WHQ757" s="456"/>
      <c r="WHR757" s="456"/>
      <c r="WHS757" s="456"/>
      <c r="WHT757" s="456"/>
      <c r="WHU757" s="456"/>
      <c r="WHV757" s="456"/>
      <c r="WHW757" s="456"/>
      <c r="WHX757" s="456"/>
      <c r="WHY757" s="456"/>
      <c r="WHZ757" s="456"/>
      <c r="WIA757" s="456"/>
      <c r="WIB757" s="456"/>
      <c r="WIC757" s="456"/>
      <c r="WID757" s="456"/>
      <c r="WIE757" s="456"/>
      <c r="WIF757" s="456"/>
      <c r="WIG757" s="456"/>
      <c r="WIH757" s="456"/>
      <c r="WII757" s="456"/>
      <c r="WIJ757" s="456"/>
      <c r="WIK757" s="456"/>
      <c r="WIL757" s="456"/>
      <c r="WIM757" s="456"/>
      <c r="WIN757" s="456"/>
      <c r="WIO757" s="456"/>
      <c r="WIP757" s="456"/>
      <c r="WIQ757" s="456"/>
      <c r="WIR757" s="456"/>
      <c r="WIS757" s="456"/>
      <c r="WIT757" s="456"/>
      <c r="WIU757" s="456"/>
      <c r="WIV757" s="456"/>
      <c r="WIW757" s="456"/>
      <c r="WIX757" s="456"/>
      <c r="WIY757" s="456"/>
      <c r="WIZ757" s="456"/>
      <c r="WJA757" s="456"/>
      <c r="WJB757" s="456"/>
      <c r="WJC757" s="456"/>
      <c r="WJD757" s="456"/>
      <c r="WJE757" s="456"/>
      <c r="WJF757" s="456"/>
      <c r="WJG757" s="456"/>
      <c r="WJH757" s="456"/>
      <c r="WJI757" s="456"/>
      <c r="WJJ757" s="456"/>
      <c r="WJK757" s="456"/>
      <c r="WJL757" s="456"/>
      <c r="WJM757" s="456"/>
      <c r="WJN757" s="456"/>
      <c r="WJO757" s="456"/>
      <c r="WJP757" s="456"/>
      <c r="WJQ757" s="456"/>
      <c r="WJR757" s="456"/>
      <c r="WJS757" s="456"/>
      <c r="WJT757" s="456"/>
      <c r="WJU757" s="456"/>
      <c r="WJV757" s="456"/>
      <c r="WJW757" s="456"/>
      <c r="WJX757" s="456"/>
      <c r="WJY757" s="456"/>
      <c r="WJZ757" s="456"/>
      <c r="WKA757" s="456"/>
      <c r="WKB757" s="456"/>
      <c r="WKC757" s="456"/>
      <c r="WKD757" s="456"/>
      <c r="WKE757" s="456"/>
      <c r="WKF757" s="456"/>
      <c r="WKG757" s="456"/>
      <c r="WKH757" s="456"/>
      <c r="WKI757" s="456"/>
      <c r="WKJ757" s="456"/>
      <c r="WKK757" s="456"/>
      <c r="WKL757" s="456"/>
      <c r="WKM757" s="456"/>
      <c r="WKN757" s="456"/>
      <c r="WKO757" s="456"/>
      <c r="WKP757" s="456"/>
      <c r="WKQ757" s="456"/>
      <c r="WKR757" s="456"/>
      <c r="WKS757" s="456"/>
      <c r="WKT757" s="456"/>
      <c r="WKU757" s="456"/>
      <c r="WKV757" s="456"/>
      <c r="WKW757" s="456"/>
      <c r="WKX757" s="456"/>
      <c r="WKY757" s="456"/>
      <c r="WKZ757" s="456"/>
      <c r="WLA757" s="456"/>
      <c r="WLB757" s="456"/>
      <c r="WLC757" s="456"/>
      <c r="WLD757" s="456"/>
      <c r="WLE757" s="456"/>
      <c r="WLF757" s="456"/>
      <c r="WLG757" s="456"/>
      <c r="WLH757" s="456"/>
      <c r="WLI757" s="456"/>
      <c r="WLJ757" s="456"/>
      <c r="WLK757" s="456"/>
      <c r="WLL757" s="456"/>
      <c r="WLM757" s="456"/>
      <c r="WLN757" s="456"/>
      <c r="WLO757" s="456"/>
      <c r="WLP757" s="456"/>
      <c r="WLQ757" s="456"/>
      <c r="WLR757" s="456"/>
      <c r="WLS757" s="456"/>
      <c r="WLT757" s="456"/>
      <c r="WLU757" s="456"/>
      <c r="WLV757" s="456"/>
      <c r="WLW757" s="456"/>
      <c r="WLX757" s="456"/>
      <c r="WLY757" s="456"/>
      <c r="WLZ757" s="456"/>
      <c r="WMA757" s="456"/>
      <c r="WMB757" s="456"/>
      <c r="WMC757" s="456"/>
      <c r="WMD757" s="456"/>
      <c r="WME757" s="456"/>
      <c r="WMF757" s="456"/>
      <c r="WMG757" s="456"/>
      <c r="WMH757" s="456"/>
      <c r="WMI757" s="456"/>
      <c r="WMJ757" s="456"/>
      <c r="WMK757" s="456"/>
      <c r="WML757" s="456"/>
      <c r="WMM757" s="456"/>
      <c r="WMN757" s="456"/>
      <c r="WMO757" s="456"/>
      <c r="WMP757" s="456"/>
      <c r="WMQ757" s="456"/>
      <c r="WMR757" s="456"/>
      <c r="WMS757" s="456"/>
      <c r="WMT757" s="456"/>
      <c r="WMU757" s="456"/>
      <c r="WMV757" s="456"/>
      <c r="WMW757" s="456"/>
      <c r="WMX757" s="456"/>
      <c r="WMY757" s="456"/>
      <c r="WMZ757" s="456"/>
      <c r="WNA757" s="456"/>
      <c r="WNB757" s="456"/>
      <c r="WNC757" s="456"/>
      <c r="WND757" s="456"/>
      <c r="WNE757" s="456"/>
      <c r="WNF757" s="456"/>
      <c r="WNG757" s="456"/>
      <c r="WNH757" s="456"/>
      <c r="WNI757" s="456"/>
      <c r="WNJ757" s="456"/>
      <c r="WNK757" s="456"/>
      <c r="WNL757" s="456"/>
      <c r="WNM757" s="456"/>
      <c r="WNN757" s="456"/>
      <c r="WNO757" s="456"/>
      <c r="WNP757" s="456"/>
      <c r="WNQ757" s="456"/>
      <c r="WNR757" s="456"/>
      <c r="WNS757" s="456"/>
      <c r="WNT757" s="456"/>
      <c r="WNU757" s="456"/>
      <c r="WNV757" s="456"/>
      <c r="WNW757" s="456"/>
      <c r="WNX757" s="456"/>
      <c r="WNY757" s="456"/>
      <c r="WNZ757" s="456"/>
      <c r="WOA757" s="456"/>
      <c r="WOB757" s="456"/>
      <c r="WOC757" s="456"/>
      <c r="WOD757" s="456"/>
      <c r="WOE757" s="456"/>
      <c r="WOF757" s="456"/>
      <c r="WOG757" s="456"/>
      <c r="WOH757" s="456"/>
      <c r="WOI757" s="456"/>
      <c r="WOJ757" s="456"/>
      <c r="WOK757" s="456"/>
      <c r="WOL757" s="456"/>
      <c r="WOM757" s="456"/>
      <c r="WON757" s="456"/>
      <c r="WOO757" s="456"/>
      <c r="WOP757" s="456"/>
      <c r="WOQ757" s="456"/>
      <c r="WOR757" s="456"/>
      <c r="WOS757" s="456"/>
      <c r="WOT757" s="456"/>
      <c r="WOU757" s="456"/>
      <c r="WOV757" s="456"/>
      <c r="WOW757" s="456"/>
      <c r="WOX757" s="456"/>
      <c r="WOY757" s="456"/>
      <c r="WOZ757" s="456"/>
      <c r="WPA757" s="456"/>
      <c r="WPB757" s="456"/>
      <c r="WPC757" s="456"/>
      <c r="WPD757" s="456"/>
      <c r="WPE757" s="456"/>
      <c r="WPF757" s="456"/>
      <c r="WPG757" s="456"/>
      <c r="WPH757" s="456"/>
      <c r="WPI757" s="456"/>
      <c r="WPJ757" s="456"/>
      <c r="WPK757" s="456"/>
      <c r="WPL757" s="456"/>
      <c r="WPM757" s="456"/>
      <c r="WPN757" s="456"/>
      <c r="WPO757" s="456"/>
      <c r="WPP757" s="456"/>
      <c r="WPQ757" s="456"/>
      <c r="WPR757" s="456"/>
      <c r="WPS757" s="456"/>
      <c r="WPT757" s="456"/>
      <c r="WPU757" s="456"/>
      <c r="WPV757" s="456"/>
      <c r="WPW757" s="456"/>
      <c r="WPX757" s="456"/>
      <c r="WPY757" s="456"/>
      <c r="WPZ757" s="456"/>
      <c r="WQA757" s="456"/>
      <c r="WQB757" s="456"/>
      <c r="WQC757" s="456"/>
      <c r="WQD757" s="456"/>
      <c r="WQE757" s="456"/>
      <c r="WQF757" s="456"/>
      <c r="WQG757" s="456"/>
      <c r="WQH757" s="456"/>
      <c r="WQI757" s="456"/>
      <c r="WQJ757" s="456"/>
      <c r="WQK757" s="456"/>
      <c r="WQL757" s="456"/>
      <c r="WQM757" s="456"/>
      <c r="WQN757" s="456"/>
      <c r="WQO757" s="456"/>
      <c r="WQP757" s="456"/>
      <c r="WQQ757" s="456"/>
      <c r="WQR757" s="456"/>
      <c r="WQS757" s="456"/>
      <c r="WQT757" s="456"/>
      <c r="WQU757" s="456"/>
      <c r="WQV757" s="456"/>
      <c r="WQW757" s="456"/>
      <c r="WQX757" s="456"/>
      <c r="WQY757" s="456"/>
      <c r="WQZ757" s="456"/>
      <c r="WRA757" s="456"/>
      <c r="WRB757" s="456"/>
      <c r="WRC757" s="456"/>
      <c r="WRD757" s="456"/>
      <c r="WRE757" s="456"/>
      <c r="WRF757" s="456"/>
      <c r="WRG757" s="456"/>
      <c r="WRH757" s="456"/>
      <c r="WRI757" s="456"/>
      <c r="WRJ757" s="456"/>
      <c r="WRK757" s="456"/>
      <c r="WRL757" s="456"/>
      <c r="WRM757" s="456"/>
      <c r="WRN757" s="456"/>
      <c r="WRO757" s="456"/>
      <c r="WRP757" s="456"/>
      <c r="WRQ757" s="456"/>
      <c r="WRR757" s="456"/>
      <c r="WRS757" s="456"/>
      <c r="WRT757" s="456"/>
      <c r="WRU757" s="456"/>
      <c r="WRV757" s="456"/>
      <c r="WRW757" s="456"/>
      <c r="WRX757" s="456"/>
      <c r="WRY757" s="456"/>
      <c r="WRZ757" s="456"/>
      <c r="WSA757" s="456"/>
      <c r="WSB757" s="456"/>
      <c r="WSC757" s="456"/>
      <c r="WSD757" s="456"/>
      <c r="WSE757" s="456"/>
      <c r="WSF757" s="456"/>
      <c r="WSG757" s="456"/>
      <c r="WSH757" s="456"/>
      <c r="WSI757" s="456"/>
      <c r="WSJ757" s="456"/>
      <c r="WSK757" s="456"/>
      <c r="WSL757" s="456"/>
      <c r="WSM757" s="456"/>
      <c r="WSN757" s="456"/>
      <c r="WSO757" s="456"/>
      <c r="WSP757" s="456"/>
      <c r="WSQ757" s="456"/>
      <c r="WSR757" s="456"/>
      <c r="WSS757" s="456"/>
      <c r="WST757" s="456"/>
      <c r="WSU757" s="456"/>
      <c r="WSV757" s="456"/>
      <c r="WSW757" s="456"/>
      <c r="WSX757" s="456"/>
      <c r="WSY757" s="456"/>
      <c r="WSZ757" s="456"/>
      <c r="WTA757" s="456"/>
      <c r="WTB757" s="456"/>
      <c r="WTC757" s="456"/>
      <c r="WTD757" s="456"/>
      <c r="WTE757" s="456"/>
      <c r="WTF757" s="456"/>
      <c r="WTG757" s="456"/>
      <c r="WTH757" s="456"/>
      <c r="WTI757" s="456"/>
      <c r="WTJ757" s="456"/>
      <c r="WTK757" s="456"/>
      <c r="WTL757" s="456"/>
      <c r="WTM757" s="456"/>
      <c r="WTN757" s="456"/>
      <c r="WTO757" s="456"/>
      <c r="WTP757" s="456"/>
      <c r="WTQ757" s="456"/>
      <c r="WTR757" s="456"/>
      <c r="WTS757" s="456"/>
      <c r="WTT757" s="456"/>
      <c r="WTU757" s="456"/>
      <c r="WTV757" s="456"/>
      <c r="WTW757" s="456"/>
      <c r="WTX757" s="456"/>
      <c r="WTY757" s="456"/>
      <c r="WTZ757" s="456"/>
      <c r="WUA757" s="456"/>
      <c r="WUB757" s="456"/>
      <c r="WUC757" s="456"/>
      <c r="WUD757" s="456"/>
      <c r="WUE757" s="456"/>
      <c r="WUF757" s="456"/>
      <c r="WUG757" s="456"/>
      <c r="WUH757" s="456"/>
      <c r="WUI757" s="456"/>
      <c r="WUJ757" s="456"/>
      <c r="WUK757" s="456"/>
      <c r="WUL757" s="456"/>
      <c r="WUM757" s="456"/>
      <c r="WUN757" s="456"/>
      <c r="WUO757" s="456"/>
      <c r="WUP757" s="456"/>
      <c r="WUQ757" s="456"/>
      <c r="WUR757" s="456"/>
      <c r="WUS757" s="456"/>
      <c r="WUT757" s="456"/>
      <c r="WUU757" s="456"/>
      <c r="WUV757" s="456"/>
      <c r="WUW757" s="456"/>
      <c r="WUX757" s="456"/>
      <c r="WUY757" s="456"/>
      <c r="WUZ757" s="456"/>
      <c r="WVA757" s="456"/>
      <c r="WVB757" s="456"/>
      <c r="WVC757" s="456"/>
      <c r="WVD757" s="456"/>
      <c r="WVE757" s="456"/>
      <c r="WVF757" s="456"/>
      <c r="WVG757" s="456"/>
      <c r="WVH757" s="456"/>
      <c r="WVI757" s="456"/>
      <c r="WVJ757" s="456"/>
      <c r="WVK757" s="456"/>
      <c r="WVL757" s="456"/>
      <c r="WVM757" s="456"/>
      <c r="WVN757" s="456"/>
      <c r="WVO757" s="456"/>
      <c r="WVP757" s="456"/>
      <c r="WVQ757" s="456"/>
      <c r="WVR757" s="456"/>
      <c r="WVS757" s="456"/>
      <c r="WVT757" s="456"/>
      <c r="WVU757" s="456"/>
      <c r="WVV757" s="456"/>
      <c r="WVW757" s="456"/>
      <c r="WVX757" s="456"/>
      <c r="WVY757" s="456"/>
      <c r="WVZ757" s="456"/>
      <c r="WWA757" s="456"/>
      <c r="WWB757" s="456"/>
      <c r="WWC757" s="456"/>
      <c r="WWD757" s="456"/>
      <c r="WWE757" s="456"/>
      <c r="WWF757" s="456"/>
      <c r="WWG757" s="456"/>
      <c r="WWH757" s="456"/>
      <c r="WWI757" s="456"/>
      <c r="WWJ757" s="456"/>
      <c r="WWK757" s="456"/>
      <c r="WWL757" s="456"/>
      <c r="WWM757" s="456"/>
      <c r="WWN757" s="456"/>
      <c r="WWO757" s="456"/>
      <c r="WWP757" s="456"/>
      <c r="WWQ757" s="456"/>
      <c r="WWR757" s="456"/>
      <c r="WWS757" s="456"/>
      <c r="WWT757" s="456"/>
      <c r="WWU757" s="456"/>
      <c r="WWV757" s="456"/>
      <c r="WWW757" s="456"/>
      <c r="WWX757" s="456"/>
      <c r="WWY757" s="456"/>
      <c r="WWZ757" s="456"/>
      <c r="WXA757" s="456"/>
      <c r="WXB757" s="456"/>
      <c r="WXC757" s="456"/>
      <c r="WXD757" s="456"/>
      <c r="WXE757" s="456"/>
      <c r="WXF757" s="456"/>
      <c r="WXG757" s="456"/>
      <c r="WXH757" s="456"/>
      <c r="WXI757" s="456"/>
      <c r="WXJ757" s="456"/>
      <c r="WXK757" s="456"/>
      <c r="WXL757" s="456"/>
      <c r="WXM757" s="456"/>
      <c r="WXN757" s="456"/>
      <c r="WXO757" s="456"/>
      <c r="WXP757" s="456"/>
      <c r="WXQ757" s="456"/>
      <c r="WXR757" s="456"/>
      <c r="WXS757" s="456"/>
      <c r="WXT757" s="456"/>
      <c r="WXU757" s="456"/>
      <c r="WXV757" s="456"/>
      <c r="WXW757" s="456"/>
      <c r="WXX757" s="456"/>
      <c r="WXY757" s="456"/>
      <c r="WXZ757" s="456"/>
      <c r="WYA757" s="456"/>
      <c r="WYB757" s="456"/>
      <c r="WYC757" s="456"/>
      <c r="WYD757" s="456"/>
      <c r="WYE757" s="456"/>
      <c r="WYF757" s="456"/>
      <c r="WYG757" s="456"/>
      <c r="WYH757" s="456"/>
      <c r="WYI757" s="456"/>
      <c r="WYJ757" s="456"/>
      <c r="WYK757" s="456"/>
      <c r="WYL757" s="456"/>
      <c r="WYM757" s="456"/>
      <c r="WYN757" s="456"/>
      <c r="WYO757" s="456"/>
      <c r="WYP757" s="456"/>
      <c r="WYQ757" s="456"/>
      <c r="WYR757" s="456"/>
      <c r="WYS757" s="456"/>
      <c r="WYT757" s="456"/>
      <c r="WYU757" s="456"/>
      <c r="WYV757" s="456"/>
      <c r="WYW757" s="456"/>
      <c r="WYX757" s="456"/>
      <c r="WYY757" s="456"/>
      <c r="WYZ757" s="456"/>
      <c r="WZA757" s="456"/>
      <c r="WZB757" s="456"/>
      <c r="WZC757" s="456"/>
      <c r="WZD757" s="456"/>
      <c r="WZE757" s="456"/>
      <c r="WZF757" s="456"/>
      <c r="WZG757" s="456"/>
      <c r="WZH757" s="456"/>
      <c r="WZI757" s="456"/>
      <c r="WZJ757" s="456"/>
      <c r="WZK757" s="456"/>
      <c r="WZL757" s="456"/>
      <c r="WZM757" s="456"/>
      <c r="WZN757" s="456"/>
      <c r="WZO757" s="456"/>
      <c r="WZP757" s="456"/>
      <c r="WZQ757" s="456"/>
      <c r="WZR757" s="456"/>
      <c r="WZS757" s="456"/>
      <c r="WZT757" s="456"/>
      <c r="WZU757" s="456"/>
      <c r="WZV757" s="456"/>
      <c r="WZW757" s="456"/>
      <c r="WZX757" s="456"/>
      <c r="WZY757" s="456"/>
      <c r="WZZ757" s="456"/>
      <c r="XAA757" s="456"/>
      <c r="XAB757" s="456"/>
      <c r="XAC757" s="456"/>
      <c r="XAD757" s="456"/>
      <c r="XAE757" s="456"/>
      <c r="XAF757" s="456"/>
      <c r="XAG757" s="456"/>
      <c r="XAH757" s="456"/>
      <c r="XAI757" s="456"/>
      <c r="XAJ757" s="456"/>
      <c r="XAK757" s="456"/>
      <c r="XAL757" s="456"/>
      <c r="XAM757" s="456"/>
      <c r="XAN757" s="456"/>
      <c r="XAO757" s="456"/>
      <c r="XAP757" s="456"/>
      <c r="XAQ757" s="456"/>
      <c r="XAR757" s="456"/>
      <c r="XAS757" s="456"/>
      <c r="XAT757" s="456"/>
      <c r="XAU757" s="456"/>
      <c r="XAV757" s="456"/>
      <c r="XAW757" s="456"/>
      <c r="XAX757" s="456"/>
      <c r="XAY757" s="456"/>
      <c r="XAZ757" s="456"/>
      <c r="XBA757" s="456"/>
      <c r="XBB757" s="456"/>
      <c r="XBC757" s="456"/>
      <c r="XBD757" s="456"/>
      <c r="XBE757" s="456"/>
      <c r="XBF757" s="456"/>
      <c r="XBG757" s="456"/>
      <c r="XBH757" s="456"/>
      <c r="XBI757" s="456"/>
      <c r="XBJ757" s="456"/>
      <c r="XBK757" s="456"/>
      <c r="XBL757" s="456"/>
      <c r="XBM757" s="456"/>
      <c r="XBN757" s="456"/>
      <c r="XBO757" s="456"/>
      <c r="XBP757" s="456"/>
      <c r="XBQ757" s="456"/>
      <c r="XBR757" s="456"/>
      <c r="XBS757" s="456"/>
      <c r="XBT757" s="456"/>
      <c r="XBU757" s="456"/>
      <c r="XBV757" s="456"/>
      <c r="XBW757" s="456"/>
      <c r="XBX757" s="456"/>
      <c r="XBY757" s="456"/>
      <c r="XBZ757" s="456"/>
      <c r="XCA757" s="456"/>
      <c r="XCB757" s="456"/>
      <c r="XCC757" s="456"/>
      <c r="XCD757" s="456"/>
      <c r="XCE757" s="456"/>
      <c r="XCF757" s="456"/>
      <c r="XCG757" s="456"/>
      <c r="XCH757" s="456"/>
      <c r="XCI757" s="456"/>
      <c r="XCJ757" s="456"/>
      <c r="XCK757" s="456"/>
      <c r="XCL757" s="456"/>
      <c r="XCM757" s="456"/>
      <c r="XCN757" s="456"/>
      <c r="XCO757" s="456"/>
      <c r="XCP757" s="456"/>
      <c r="XCQ757" s="456"/>
      <c r="XCR757" s="456"/>
      <c r="XCS757" s="456"/>
      <c r="XCT757" s="456"/>
      <c r="XCU757" s="456"/>
      <c r="XCV757" s="456"/>
      <c r="XCW757" s="456"/>
      <c r="XCX757" s="456"/>
      <c r="XCY757" s="456"/>
      <c r="XCZ757" s="456"/>
      <c r="XDA757" s="456"/>
      <c r="XDB757" s="456"/>
      <c r="XDC757" s="456"/>
      <c r="XDD757" s="456"/>
      <c r="XDE757" s="456"/>
      <c r="XDF757" s="456"/>
      <c r="XDG757" s="456"/>
      <c r="XDH757" s="456"/>
      <c r="XDI757" s="456"/>
      <c r="XDJ757" s="456"/>
      <c r="XDK757" s="456"/>
      <c r="XDL757" s="456"/>
      <c r="XDM757" s="456"/>
      <c r="XDN757" s="456"/>
      <c r="XDO757" s="456"/>
      <c r="XDP757" s="456"/>
      <c r="XDQ757" s="456"/>
      <c r="XDR757" s="456"/>
      <c r="XDS757" s="456"/>
      <c r="XDT757" s="456"/>
      <c r="XDU757" s="456"/>
      <c r="XDV757" s="456"/>
      <c r="XDW757" s="456"/>
      <c r="XDX757" s="456"/>
      <c r="XDY757" s="456"/>
      <c r="XDZ757" s="456"/>
      <c r="XEA757" s="456"/>
      <c r="XEB757" s="456"/>
      <c r="XEC757" s="456"/>
      <c r="XED757" s="456"/>
      <c r="XEE757" s="456"/>
      <c r="XEF757" s="456"/>
      <c r="XEG757" s="456"/>
      <c r="XEH757" s="456"/>
      <c r="XEI757" s="456"/>
      <c r="XEJ757" s="456"/>
      <c r="XEK757" s="456"/>
      <c r="XEL757" s="456"/>
      <c r="XEM757" s="456"/>
      <c r="XEN757" s="456"/>
      <c r="XEO757" s="456"/>
      <c r="XEP757" s="456"/>
      <c r="XEQ757" s="456"/>
      <c r="XER757" s="456"/>
      <c r="XES757" s="456"/>
      <c r="XET757" s="456"/>
      <c r="XEU757" s="456"/>
      <c r="XEV757" s="456"/>
      <c r="XEW757" s="456"/>
      <c r="XEX757" s="456"/>
      <c r="XEY757" s="456"/>
      <c r="XEZ757" s="456"/>
      <c r="XFA757" s="456"/>
      <c r="XFB757" s="456"/>
      <c r="XFC757" s="456"/>
    </row>
    <row r="758" spans="1:16383" ht="12.75" customHeight="1">
      <c r="A758" s="456"/>
      <c r="B758" s="46"/>
      <c r="C758" s="113" t="s">
        <v>1278</v>
      </c>
      <c r="D758" s="747"/>
      <c r="E758" s="747"/>
      <c r="F758" s="747"/>
      <c r="G758" s="747"/>
      <c r="H758" s="747"/>
      <c r="I758" s="747"/>
      <c r="J758" s="747"/>
      <c r="K758" s="747"/>
      <c r="L758" s="747"/>
      <c r="M758" s="747"/>
      <c r="N758" s="747"/>
      <c r="O758" s="747"/>
      <c r="P758" s="747"/>
      <c r="Q758" s="747"/>
      <c r="R758" s="747"/>
      <c r="S758" s="747"/>
      <c r="T758" s="747"/>
      <c r="U758" s="747"/>
      <c r="V758" s="747"/>
      <c r="W758" s="747"/>
      <c r="X758" s="747"/>
      <c r="Y758" s="747"/>
      <c r="Z758" s="747"/>
      <c r="AA758" s="747"/>
      <c r="AB758" s="747"/>
      <c r="AC758" s="747"/>
      <c r="AD758" s="1932" t="s">
        <v>299</v>
      </c>
      <c r="AE758" s="1932"/>
      <c r="AF758" s="1932"/>
      <c r="AG758" s="747"/>
      <c r="AH758" s="747"/>
      <c r="AI758" s="747"/>
      <c r="AJ758" s="747"/>
      <c r="AK758" s="747"/>
      <c r="AL758" s="747"/>
      <c r="AM758" s="747"/>
      <c r="AN758" s="747"/>
      <c r="AO758" s="747"/>
      <c r="AP758" s="747"/>
      <c r="AQ758" s="747"/>
      <c r="AR758" s="747"/>
      <c r="AT758" s="64"/>
      <c r="AU758" s="64"/>
      <c r="AV758" s="64"/>
      <c r="AW758" s="64"/>
      <c r="AX758" s="64"/>
      <c r="AY758" s="64"/>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5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56"/>
      <c r="DH758" s="456"/>
      <c r="DI758" s="456"/>
      <c r="DJ758" s="456"/>
      <c r="DK758" s="456"/>
      <c r="DL758" s="456"/>
      <c r="DM758" s="456"/>
      <c r="DN758" s="456"/>
      <c r="DO758" s="456"/>
      <c r="DP758" s="456"/>
      <c r="DQ758" s="456"/>
      <c r="DR758" s="456"/>
      <c r="DS758" s="456"/>
      <c r="DT758" s="456"/>
      <c r="DU758" s="456"/>
      <c r="DV758" s="456"/>
      <c r="DW758" s="456"/>
      <c r="DX758" s="456"/>
      <c r="DY758" s="456"/>
      <c r="DZ758" s="456"/>
      <c r="EA758" s="456"/>
      <c r="EB758" s="456"/>
      <c r="EC758" s="456"/>
      <c r="ED758" s="456"/>
      <c r="EE758" s="456"/>
      <c r="EF758" s="456"/>
      <c r="EG758" s="456"/>
      <c r="EH758" s="456"/>
      <c r="EI758" s="456"/>
      <c r="EJ758" s="456"/>
      <c r="EK758" s="456"/>
      <c r="EL758" s="456"/>
      <c r="EM758" s="456"/>
      <c r="EN758" s="456"/>
      <c r="EO758" s="456"/>
      <c r="EP758" s="456"/>
      <c r="EQ758" s="456"/>
      <c r="ER758" s="456"/>
      <c r="ES758" s="456"/>
      <c r="ET758" s="456"/>
      <c r="EU758" s="456"/>
      <c r="EV758" s="456"/>
      <c r="EW758" s="456"/>
      <c r="EX758" s="456"/>
      <c r="EY758" s="456"/>
      <c r="EZ758" s="456"/>
      <c r="FA758" s="456"/>
      <c r="FB758" s="456"/>
      <c r="FC758" s="456"/>
      <c r="FD758" s="456"/>
      <c r="FE758" s="456"/>
      <c r="FF758" s="456"/>
      <c r="FG758" s="456"/>
      <c r="FH758" s="456"/>
      <c r="FI758" s="456"/>
      <c r="FJ758" s="456"/>
      <c r="FK758" s="456"/>
      <c r="FL758" s="456"/>
      <c r="FM758" s="456"/>
      <c r="FN758" s="456"/>
      <c r="FO758" s="456"/>
      <c r="FP758" s="456"/>
      <c r="FQ758" s="456"/>
      <c r="FR758" s="456"/>
      <c r="FS758" s="456"/>
      <c r="FT758" s="456"/>
      <c r="FU758" s="456"/>
      <c r="FV758" s="456"/>
      <c r="FW758" s="456"/>
      <c r="FX758" s="456"/>
      <c r="FY758" s="456"/>
      <c r="FZ758" s="456"/>
      <c r="GA758" s="456"/>
      <c r="GB758" s="456"/>
      <c r="GC758" s="456"/>
      <c r="GD758" s="456"/>
      <c r="GE758" s="456"/>
      <c r="GF758" s="456"/>
      <c r="GG758" s="456"/>
      <c r="GH758" s="456"/>
      <c r="GI758" s="456"/>
      <c r="GJ758" s="456"/>
      <c r="GK758" s="456"/>
      <c r="GL758" s="456"/>
      <c r="GM758" s="456"/>
      <c r="GN758" s="456"/>
      <c r="GO758" s="456"/>
      <c r="GP758" s="456"/>
      <c r="GQ758" s="456"/>
      <c r="GR758" s="456"/>
      <c r="GS758" s="456"/>
      <c r="GT758" s="456"/>
      <c r="GU758" s="456"/>
      <c r="GV758" s="456"/>
      <c r="GW758" s="456"/>
      <c r="GX758" s="456"/>
      <c r="GY758" s="456"/>
      <c r="GZ758" s="456"/>
      <c r="HA758" s="456"/>
      <c r="HB758" s="456"/>
      <c r="HC758" s="456"/>
      <c r="HD758" s="456"/>
      <c r="HE758" s="456"/>
      <c r="HF758" s="456"/>
      <c r="HG758" s="456"/>
      <c r="HH758" s="456"/>
      <c r="HI758" s="456"/>
      <c r="HJ758" s="456"/>
      <c r="HK758" s="456"/>
      <c r="HL758" s="456"/>
      <c r="HM758" s="456"/>
      <c r="HN758" s="456"/>
      <c r="HO758" s="456"/>
      <c r="HP758" s="456"/>
      <c r="HQ758" s="456"/>
      <c r="HR758" s="456"/>
      <c r="HS758" s="456"/>
      <c r="HT758" s="456"/>
      <c r="HU758" s="456"/>
      <c r="HV758" s="456"/>
      <c r="HW758" s="456"/>
      <c r="HX758" s="456"/>
      <c r="HY758" s="456"/>
      <c r="HZ758" s="456"/>
      <c r="IA758" s="456"/>
      <c r="IB758" s="456"/>
      <c r="IC758" s="456"/>
      <c r="ID758" s="456"/>
      <c r="IE758" s="456"/>
      <c r="IF758" s="456"/>
      <c r="IG758" s="456"/>
      <c r="IH758" s="456"/>
      <c r="II758" s="456"/>
      <c r="IJ758" s="456"/>
      <c r="IK758" s="456"/>
      <c r="IL758" s="456"/>
      <c r="IM758" s="456"/>
      <c r="IN758" s="456"/>
      <c r="IO758" s="456"/>
      <c r="IP758" s="456"/>
      <c r="IQ758" s="456"/>
      <c r="IR758" s="456"/>
      <c r="IS758" s="456"/>
      <c r="IT758" s="456"/>
      <c r="IU758" s="456"/>
      <c r="IV758" s="456"/>
      <c r="IW758" s="456"/>
      <c r="IX758" s="456"/>
      <c r="IY758" s="456"/>
      <c r="IZ758" s="456"/>
      <c r="JA758" s="456"/>
      <c r="JB758" s="456"/>
      <c r="JC758" s="456"/>
      <c r="JD758" s="456"/>
      <c r="JE758" s="456"/>
      <c r="JF758" s="456"/>
      <c r="JG758" s="456"/>
      <c r="JH758" s="456"/>
      <c r="JI758" s="456"/>
      <c r="JJ758" s="456"/>
      <c r="JK758" s="456"/>
      <c r="JL758" s="456"/>
      <c r="JM758" s="456"/>
      <c r="JN758" s="456"/>
      <c r="JO758" s="456"/>
      <c r="JP758" s="456"/>
      <c r="JQ758" s="456"/>
      <c r="JR758" s="456"/>
      <c r="JS758" s="456"/>
      <c r="JT758" s="456"/>
      <c r="JU758" s="456"/>
      <c r="JV758" s="456"/>
      <c r="JW758" s="456"/>
      <c r="JX758" s="456"/>
      <c r="JY758" s="456"/>
      <c r="JZ758" s="456"/>
      <c r="KA758" s="456"/>
      <c r="KB758" s="456"/>
      <c r="KC758" s="456"/>
      <c r="KD758" s="456"/>
      <c r="KE758" s="456"/>
      <c r="KF758" s="456"/>
      <c r="KG758" s="456"/>
      <c r="KH758" s="456"/>
      <c r="KI758" s="456"/>
      <c r="KJ758" s="456"/>
      <c r="KK758" s="456"/>
      <c r="KL758" s="456"/>
      <c r="KM758" s="456"/>
      <c r="KN758" s="456"/>
      <c r="KO758" s="456"/>
      <c r="KP758" s="456"/>
      <c r="KQ758" s="456"/>
      <c r="KR758" s="456"/>
      <c r="KS758" s="456"/>
      <c r="KT758" s="456"/>
      <c r="KU758" s="456"/>
      <c r="KV758" s="456"/>
      <c r="KW758" s="456"/>
      <c r="KX758" s="456"/>
      <c r="KY758" s="456"/>
      <c r="KZ758" s="456"/>
      <c r="LA758" s="456"/>
      <c r="LB758" s="456"/>
      <c r="LC758" s="456"/>
      <c r="LD758" s="456"/>
      <c r="LE758" s="456"/>
      <c r="LF758" s="456"/>
      <c r="LG758" s="456"/>
      <c r="LH758" s="456"/>
      <c r="LI758" s="456"/>
      <c r="LJ758" s="456"/>
      <c r="LK758" s="456"/>
      <c r="LL758" s="456"/>
      <c r="LM758" s="456"/>
      <c r="LN758" s="456"/>
      <c r="LO758" s="456"/>
      <c r="LP758" s="456"/>
      <c r="LQ758" s="456"/>
      <c r="LR758" s="456"/>
      <c r="LS758" s="456"/>
      <c r="LT758" s="456"/>
      <c r="LU758" s="456"/>
      <c r="LV758" s="456"/>
      <c r="LW758" s="456"/>
      <c r="LX758" s="456"/>
      <c r="LY758" s="456"/>
      <c r="LZ758" s="456"/>
      <c r="MA758" s="456"/>
      <c r="MB758" s="456"/>
      <c r="MC758" s="456"/>
      <c r="MD758" s="456"/>
      <c r="ME758" s="456"/>
      <c r="MF758" s="456"/>
      <c r="MG758" s="456"/>
      <c r="MH758" s="456"/>
      <c r="MI758" s="456"/>
      <c r="MJ758" s="456"/>
      <c r="MK758" s="456"/>
      <c r="ML758" s="456"/>
      <c r="MM758" s="456"/>
      <c r="MN758" s="456"/>
      <c r="MO758" s="456"/>
      <c r="MP758" s="456"/>
      <c r="MQ758" s="456"/>
      <c r="MR758" s="456"/>
      <c r="MS758" s="456"/>
      <c r="MT758" s="456"/>
      <c r="MU758" s="456"/>
      <c r="MV758" s="456"/>
      <c r="MW758" s="456"/>
      <c r="MX758" s="456"/>
      <c r="MY758" s="456"/>
      <c r="MZ758" s="456"/>
      <c r="NA758" s="456"/>
      <c r="NB758" s="456"/>
      <c r="NC758" s="456"/>
      <c r="ND758" s="456"/>
      <c r="NE758" s="456"/>
      <c r="NF758" s="456"/>
      <c r="NG758" s="456"/>
      <c r="NH758" s="456"/>
      <c r="NI758" s="456"/>
      <c r="NJ758" s="456"/>
      <c r="NK758" s="456"/>
      <c r="NL758" s="456"/>
      <c r="NM758" s="456"/>
      <c r="NN758" s="456"/>
      <c r="NO758" s="456"/>
      <c r="NP758" s="456"/>
      <c r="NQ758" s="456"/>
      <c r="NR758" s="456"/>
      <c r="NS758" s="456"/>
      <c r="NT758" s="456"/>
      <c r="NU758" s="456"/>
      <c r="NV758" s="456"/>
      <c r="NW758" s="456"/>
      <c r="NX758" s="456"/>
      <c r="NY758" s="456"/>
      <c r="NZ758" s="456"/>
      <c r="OA758" s="456"/>
      <c r="OB758" s="456"/>
      <c r="OC758" s="456"/>
      <c r="OD758" s="456"/>
      <c r="OE758" s="456"/>
      <c r="OF758" s="456"/>
      <c r="OG758" s="456"/>
      <c r="OH758" s="456"/>
      <c r="OI758" s="456"/>
      <c r="OJ758" s="456"/>
      <c r="OK758" s="456"/>
      <c r="OL758" s="456"/>
      <c r="OM758" s="456"/>
      <c r="ON758" s="456"/>
      <c r="OO758" s="456"/>
      <c r="OP758" s="456"/>
      <c r="OQ758" s="456"/>
      <c r="OR758" s="456"/>
      <c r="OS758" s="456"/>
      <c r="OT758" s="456"/>
      <c r="OU758" s="456"/>
      <c r="OV758" s="456"/>
      <c r="OW758" s="456"/>
      <c r="OX758" s="456"/>
      <c r="OY758" s="456"/>
      <c r="OZ758" s="456"/>
      <c r="PA758" s="456"/>
      <c r="PB758" s="456"/>
      <c r="PC758" s="456"/>
      <c r="PD758" s="456"/>
      <c r="PE758" s="456"/>
      <c r="PF758" s="456"/>
      <c r="PG758" s="456"/>
      <c r="PH758" s="456"/>
      <c r="PI758" s="456"/>
      <c r="PJ758" s="456"/>
      <c r="PK758" s="456"/>
      <c r="PL758" s="456"/>
      <c r="PM758" s="456"/>
      <c r="PN758" s="456"/>
      <c r="PO758" s="456"/>
      <c r="PP758" s="456"/>
      <c r="PQ758" s="456"/>
      <c r="PR758" s="456"/>
      <c r="PS758" s="456"/>
      <c r="PT758" s="456"/>
      <c r="PU758" s="456"/>
      <c r="PV758" s="456"/>
      <c r="PW758" s="456"/>
      <c r="PX758" s="456"/>
      <c r="PY758" s="456"/>
      <c r="PZ758" s="456"/>
      <c r="QA758" s="456"/>
      <c r="QB758" s="456"/>
      <c r="QC758" s="456"/>
      <c r="QD758" s="456"/>
      <c r="QE758" s="456"/>
      <c r="QF758" s="456"/>
      <c r="QG758" s="456"/>
      <c r="QH758" s="456"/>
      <c r="QI758" s="456"/>
      <c r="QJ758" s="456"/>
      <c r="QK758" s="456"/>
      <c r="QL758" s="456"/>
      <c r="QM758" s="456"/>
      <c r="QN758" s="456"/>
      <c r="QO758" s="456"/>
      <c r="QP758" s="456"/>
      <c r="QQ758" s="456"/>
      <c r="QR758" s="456"/>
      <c r="QS758" s="456"/>
      <c r="QT758" s="456"/>
      <c r="QU758" s="456"/>
      <c r="QV758" s="456"/>
      <c r="QW758" s="456"/>
      <c r="QX758" s="456"/>
      <c r="QY758" s="456"/>
      <c r="QZ758" s="456"/>
      <c r="RA758" s="456"/>
      <c r="RB758" s="456"/>
      <c r="RC758" s="456"/>
      <c r="RD758" s="456"/>
      <c r="RE758" s="456"/>
      <c r="RF758" s="456"/>
      <c r="RG758" s="456"/>
      <c r="RH758" s="456"/>
      <c r="RI758" s="456"/>
      <c r="RJ758" s="456"/>
      <c r="RK758" s="456"/>
      <c r="RL758" s="456"/>
      <c r="RM758" s="456"/>
      <c r="RN758" s="456"/>
      <c r="RO758" s="456"/>
      <c r="RP758" s="456"/>
      <c r="RQ758" s="456"/>
      <c r="RR758" s="456"/>
      <c r="RS758" s="456"/>
      <c r="RT758" s="456"/>
      <c r="RU758" s="456"/>
      <c r="RV758" s="456"/>
      <c r="RW758" s="456"/>
      <c r="RX758" s="456"/>
      <c r="RY758" s="456"/>
      <c r="RZ758" s="456"/>
      <c r="SA758" s="456"/>
      <c r="SB758" s="456"/>
      <c r="SC758" s="456"/>
      <c r="SD758" s="456"/>
      <c r="SE758" s="456"/>
      <c r="SF758" s="456"/>
      <c r="SG758" s="456"/>
      <c r="SH758" s="456"/>
      <c r="SI758" s="456"/>
      <c r="SJ758" s="456"/>
      <c r="SK758" s="456"/>
      <c r="SL758" s="456"/>
      <c r="SM758" s="456"/>
      <c r="SN758" s="456"/>
      <c r="SO758" s="456"/>
      <c r="SP758" s="456"/>
      <c r="SQ758" s="456"/>
      <c r="SR758" s="456"/>
      <c r="SS758" s="456"/>
      <c r="ST758" s="456"/>
      <c r="SU758" s="456"/>
      <c r="SV758" s="456"/>
      <c r="SW758" s="456"/>
      <c r="SX758" s="456"/>
      <c r="SY758" s="456"/>
      <c r="SZ758" s="456"/>
      <c r="TA758" s="456"/>
      <c r="TB758" s="456"/>
      <c r="TC758" s="456"/>
      <c r="TD758" s="456"/>
      <c r="TE758" s="456"/>
      <c r="TF758" s="456"/>
      <c r="TG758" s="456"/>
      <c r="TH758" s="456"/>
      <c r="TI758" s="456"/>
      <c r="TJ758" s="456"/>
      <c r="TK758" s="456"/>
      <c r="TL758" s="456"/>
      <c r="TM758" s="456"/>
      <c r="TN758" s="456"/>
      <c r="TO758" s="456"/>
      <c r="TP758" s="456"/>
      <c r="TQ758" s="456"/>
      <c r="TR758" s="456"/>
      <c r="TS758" s="456"/>
      <c r="TT758" s="456"/>
      <c r="TU758" s="456"/>
      <c r="TV758" s="456"/>
      <c r="TW758" s="456"/>
      <c r="TX758" s="456"/>
      <c r="TY758" s="456"/>
      <c r="TZ758" s="456"/>
      <c r="UA758" s="456"/>
      <c r="UB758" s="456"/>
      <c r="UC758" s="456"/>
      <c r="UD758" s="456"/>
      <c r="UE758" s="456"/>
      <c r="UF758" s="456"/>
      <c r="UG758" s="456"/>
      <c r="UH758" s="456"/>
      <c r="UI758" s="456"/>
      <c r="UJ758" s="456"/>
      <c r="UK758" s="456"/>
      <c r="UL758" s="456"/>
      <c r="UM758" s="456"/>
      <c r="UN758" s="456"/>
      <c r="UO758" s="456"/>
      <c r="UP758" s="456"/>
      <c r="UQ758" s="456"/>
      <c r="UR758" s="456"/>
      <c r="US758" s="456"/>
      <c r="UT758" s="456"/>
      <c r="UU758" s="456"/>
      <c r="UV758" s="456"/>
      <c r="UW758" s="456"/>
      <c r="UX758" s="456"/>
      <c r="UY758" s="456"/>
      <c r="UZ758" s="456"/>
      <c r="VA758" s="456"/>
      <c r="VB758" s="456"/>
      <c r="VC758" s="456"/>
      <c r="VD758" s="456"/>
      <c r="VE758" s="456"/>
      <c r="VF758" s="456"/>
      <c r="VG758" s="456"/>
      <c r="VH758" s="456"/>
      <c r="VI758" s="456"/>
      <c r="VJ758" s="456"/>
      <c r="VK758" s="456"/>
      <c r="VL758" s="456"/>
      <c r="VM758" s="456"/>
      <c r="VN758" s="456"/>
      <c r="VO758" s="456"/>
      <c r="VP758" s="456"/>
      <c r="VQ758" s="456"/>
      <c r="VR758" s="456"/>
      <c r="VS758" s="456"/>
      <c r="VT758" s="456"/>
      <c r="VU758" s="456"/>
      <c r="VV758" s="456"/>
      <c r="VW758" s="456"/>
      <c r="VX758" s="456"/>
      <c r="VY758" s="456"/>
      <c r="VZ758" s="456"/>
      <c r="WA758" s="456"/>
      <c r="WB758" s="456"/>
      <c r="WC758" s="456"/>
      <c r="WD758" s="456"/>
      <c r="WE758" s="456"/>
      <c r="WF758" s="456"/>
      <c r="WG758" s="456"/>
      <c r="WH758" s="456"/>
      <c r="WI758" s="456"/>
      <c r="WJ758" s="456"/>
      <c r="WK758" s="456"/>
      <c r="WL758" s="456"/>
      <c r="WM758" s="456"/>
      <c r="WN758" s="456"/>
      <c r="WO758" s="456"/>
      <c r="WP758" s="456"/>
      <c r="WQ758" s="456"/>
      <c r="WR758" s="456"/>
      <c r="WS758" s="456"/>
      <c r="WT758" s="456"/>
      <c r="WU758" s="456"/>
      <c r="WV758" s="456"/>
      <c r="WW758" s="456"/>
      <c r="WX758" s="456"/>
      <c r="WY758" s="456"/>
      <c r="WZ758" s="456"/>
      <c r="XA758" s="456"/>
      <c r="XB758" s="456"/>
      <c r="XC758" s="456"/>
      <c r="XD758" s="456"/>
      <c r="XE758" s="456"/>
      <c r="XF758" s="456"/>
      <c r="XG758" s="456"/>
      <c r="XH758" s="456"/>
      <c r="XI758" s="456"/>
      <c r="XJ758" s="456"/>
      <c r="XK758" s="456"/>
      <c r="XL758" s="456"/>
      <c r="XM758" s="456"/>
      <c r="XN758" s="456"/>
      <c r="XO758" s="456"/>
      <c r="XP758" s="456"/>
      <c r="XQ758" s="456"/>
      <c r="XR758" s="456"/>
      <c r="XS758" s="456"/>
      <c r="XT758" s="456"/>
      <c r="XU758" s="456"/>
      <c r="XV758" s="456"/>
      <c r="XW758" s="456"/>
      <c r="XX758" s="456"/>
      <c r="XY758" s="456"/>
      <c r="XZ758" s="456"/>
      <c r="YA758" s="456"/>
      <c r="YB758" s="456"/>
      <c r="YC758" s="456"/>
      <c r="YD758" s="456"/>
      <c r="YE758" s="456"/>
      <c r="YF758" s="456"/>
      <c r="YG758" s="456"/>
      <c r="YH758" s="456"/>
      <c r="YI758" s="456"/>
      <c r="YJ758" s="456"/>
      <c r="YK758" s="456"/>
      <c r="YL758" s="456"/>
      <c r="YM758" s="456"/>
      <c r="YN758" s="456"/>
      <c r="YO758" s="456"/>
      <c r="YP758" s="456"/>
      <c r="YQ758" s="456"/>
      <c r="YR758" s="456"/>
      <c r="YS758" s="456"/>
      <c r="YT758" s="456"/>
      <c r="YU758" s="456"/>
      <c r="YV758" s="456"/>
      <c r="YW758" s="456"/>
      <c r="YX758" s="456"/>
      <c r="YY758" s="456"/>
      <c r="YZ758" s="456"/>
      <c r="ZA758" s="456"/>
      <c r="ZB758" s="456"/>
      <c r="ZC758" s="456"/>
      <c r="ZD758" s="456"/>
      <c r="ZE758" s="456"/>
      <c r="ZF758" s="456"/>
      <c r="ZG758" s="456"/>
      <c r="ZH758" s="456"/>
      <c r="ZI758" s="456"/>
      <c r="ZJ758" s="456"/>
      <c r="ZK758" s="456"/>
      <c r="ZL758" s="456"/>
      <c r="ZM758" s="456"/>
      <c r="ZN758" s="456"/>
      <c r="ZO758" s="456"/>
      <c r="ZP758" s="456"/>
      <c r="ZQ758" s="456"/>
      <c r="ZR758" s="456"/>
      <c r="ZS758" s="456"/>
      <c r="ZT758" s="456"/>
      <c r="ZU758" s="456"/>
      <c r="ZV758" s="456"/>
      <c r="ZW758" s="456"/>
      <c r="ZX758" s="456"/>
      <c r="ZY758" s="456"/>
      <c r="ZZ758" s="456"/>
      <c r="AAA758" s="456"/>
      <c r="AAB758" s="456"/>
      <c r="AAC758" s="456"/>
      <c r="AAD758" s="456"/>
      <c r="AAE758" s="456"/>
      <c r="AAF758" s="456"/>
      <c r="AAG758" s="456"/>
      <c r="AAH758" s="456"/>
      <c r="AAI758" s="456"/>
      <c r="AAJ758" s="456"/>
      <c r="AAK758" s="456"/>
      <c r="AAL758" s="456"/>
      <c r="AAM758" s="456"/>
      <c r="AAN758" s="456"/>
      <c r="AAO758" s="456"/>
      <c r="AAP758" s="456"/>
      <c r="AAQ758" s="456"/>
      <c r="AAR758" s="456"/>
      <c r="AAS758" s="456"/>
      <c r="AAT758" s="456"/>
      <c r="AAU758" s="456"/>
      <c r="AAV758" s="456"/>
      <c r="AAW758" s="456"/>
      <c r="AAX758" s="456"/>
      <c r="AAY758" s="456"/>
      <c r="AAZ758" s="456"/>
      <c r="ABA758" s="456"/>
      <c r="ABB758" s="456"/>
      <c r="ABC758" s="456"/>
      <c r="ABD758" s="456"/>
      <c r="ABE758" s="456"/>
      <c r="ABF758" s="456"/>
      <c r="ABG758" s="456"/>
      <c r="ABH758" s="456"/>
      <c r="ABI758" s="456"/>
      <c r="ABJ758" s="456"/>
      <c r="ABK758" s="456"/>
      <c r="ABL758" s="456"/>
      <c r="ABM758" s="456"/>
      <c r="ABN758" s="456"/>
      <c r="ABO758" s="456"/>
      <c r="ABP758" s="456"/>
      <c r="ABQ758" s="456"/>
      <c r="ABR758" s="456"/>
      <c r="ABS758" s="456"/>
      <c r="ABT758" s="456"/>
      <c r="ABU758" s="456"/>
      <c r="ABV758" s="456"/>
      <c r="ABW758" s="456"/>
      <c r="ABX758" s="456"/>
      <c r="ABY758" s="456"/>
      <c r="ABZ758" s="456"/>
      <c r="ACA758" s="456"/>
      <c r="ACB758" s="456"/>
      <c r="ACC758" s="456"/>
      <c r="ACD758" s="456"/>
      <c r="ACE758" s="456"/>
      <c r="ACF758" s="456"/>
      <c r="ACG758" s="456"/>
      <c r="ACH758" s="456"/>
      <c r="ACI758" s="456"/>
      <c r="ACJ758" s="456"/>
      <c r="ACK758" s="456"/>
      <c r="ACL758" s="456"/>
      <c r="ACM758" s="456"/>
      <c r="ACN758" s="456"/>
      <c r="ACO758" s="456"/>
      <c r="ACP758" s="456"/>
      <c r="ACQ758" s="456"/>
      <c r="ACR758" s="456"/>
      <c r="ACS758" s="456"/>
      <c r="ACT758" s="456"/>
      <c r="ACU758" s="456"/>
      <c r="ACV758" s="456"/>
      <c r="ACW758" s="456"/>
      <c r="ACX758" s="456"/>
      <c r="ACY758" s="456"/>
      <c r="ACZ758" s="456"/>
      <c r="ADA758" s="456"/>
      <c r="ADB758" s="456"/>
      <c r="ADC758" s="456"/>
      <c r="ADD758" s="456"/>
      <c r="ADE758" s="456"/>
      <c r="ADF758" s="456"/>
      <c r="ADG758" s="456"/>
      <c r="ADH758" s="456"/>
      <c r="ADI758" s="456"/>
      <c r="ADJ758" s="456"/>
      <c r="ADK758" s="456"/>
      <c r="ADL758" s="456"/>
      <c r="ADM758" s="456"/>
      <c r="ADN758" s="456"/>
      <c r="ADO758" s="456"/>
      <c r="ADP758" s="456"/>
      <c r="ADQ758" s="456"/>
      <c r="ADR758" s="456"/>
      <c r="ADS758" s="456"/>
      <c r="ADT758" s="456"/>
      <c r="ADU758" s="456"/>
      <c r="ADV758" s="456"/>
      <c r="ADW758" s="456"/>
      <c r="ADX758" s="456"/>
      <c r="ADY758" s="456"/>
      <c r="ADZ758" s="456"/>
      <c r="AEA758" s="456"/>
      <c r="AEB758" s="456"/>
      <c r="AEC758" s="456"/>
      <c r="AED758" s="456"/>
      <c r="AEE758" s="456"/>
      <c r="AEF758" s="456"/>
      <c r="AEG758" s="456"/>
      <c r="AEH758" s="456"/>
      <c r="AEI758" s="456"/>
      <c r="AEJ758" s="456"/>
      <c r="AEK758" s="456"/>
      <c r="AEL758" s="456"/>
      <c r="AEM758" s="456"/>
      <c r="AEN758" s="456"/>
      <c r="AEO758" s="456"/>
      <c r="AEP758" s="456"/>
      <c r="AEQ758" s="456"/>
      <c r="AER758" s="456"/>
      <c r="AES758" s="456"/>
      <c r="AET758" s="456"/>
      <c r="AEU758" s="456"/>
      <c r="AEV758" s="456"/>
      <c r="AEW758" s="456"/>
      <c r="AEX758" s="456"/>
      <c r="AEY758" s="456"/>
      <c r="AEZ758" s="456"/>
      <c r="AFA758" s="456"/>
      <c r="AFB758" s="456"/>
      <c r="AFC758" s="456"/>
      <c r="AFD758" s="456"/>
      <c r="AFE758" s="456"/>
      <c r="AFF758" s="456"/>
      <c r="AFG758" s="456"/>
      <c r="AFH758" s="456"/>
      <c r="AFI758" s="456"/>
      <c r="AFJ758" s="456"/>
      <c r="AFK758" s="456"/>
      <c r="AFL758" s="456"/>
      <c r="AFM758" s="456"/>
      <c r="AFN758" s="456"/>
      <c r="AFO758" s="456"/>
      <c r="AFP758" s="456"/>
      <c r="AFQ758" s="456"/>
      <c r="AFR758" s="456"/>
      <c r="AFS758" s="456"/>
      <c r="AFT758" s="456"/>
      <c r="AFU758" s="456"/>
      <c r="AFV758" s="456"/>
      <c r="AFW758" s="456"/>
      <c r="AFX758" s="456"/>
      <c r="AFY758" s="456"/>
      <c r="AFZ758" s="456"/>
      <c r="AGA758" s="456"/>
      <c r="AGB758" s="456"/>
      <c r="AGC758" s="456"/>
      <c r="AGD758" s="456"/>
      <c r="AGE758" s="456"/>
      <c r="AGF758" s="456"/>
      <c r="AGG758" s="456"/>
      <c r="AGH758" s="456"/>
      <c r="AGI758" s="456"/>
      <c r="AGJ758" s="456"/>
      <c r="AGK758" s="456"/>
      <c r="AGL758" s="456"/>
      <c r="AGM758" s="456"/>
      <c r="AGN758" s="456"/>
      <c r="AGO758" s="456"/>
      <c r="AGP758" s="456"/>
      <c r="AGQ758" s="456"/>
      <c r="AGR758" s="456"/>
      <c r="AGS758" s="456"/>
      <c r="AGT758" s="456"/>
      <c r="AGU758" s="456"/>
      <c r="AGV758" s="456"/>
      <c r="AGW758" s="456"/>
      <c r="AGX758" s="456"/>
      <c r="AGY758" s="456"/>
      <c r="AGZ758" s="456"/>
      <c r="AHA758" s="456"/>
      <c r="AHB758" s="456"/>
      <c r="AHC758" s="456"/>
      <c r="AHD758" s="456"/>
      <c r="AHE758" s="456"/>
      <c r="AHF758" s="456"/>
      <c r="AHG758" s="456"/>
      <c r="AHH758" s="456"/>
      <c r="AHI758" s="456"/>
      <c r="AHJ758" s="456"/>
      <c r="AHK758" s="456"/>
      <c r="AHL758" s="456"/>
      <c r="AHM758" s="456"/>
      <c r="AHN758" s="456"/>
      <c r="AHO758" s="456"/>
      <c r="AHP758" s="456"/>
      <c r="AHQ758" s="456"/>
      <c r="AHR758" s="456"/>
      <c r="AHS758" s="456"/>
      <c r="AHT758" s="456"/>
      <c r="AHU758" s="456"/>
      <c r="AHV758" s="456"/>
      <c r="AHW758" s="456"/>
      <c r="AHX758" s="456"/>
      <c r="AHY758" s="456"/>
      <c r="AHZ758" s="456"/>
      <c r="AIA758" s="456"/>
      <c r="AIB758" s="456"/>
      <c r="AIC758" s="456"/>
      <c r="AID758" s="456"/>
      <c r="AIE758" s="456"/>
      <c r="AIF758" s="456"/>
      <c r="AIG758" s="456"/>
      <c r="AIH758" s="456"/>
      <c r="AII758" s="456"/>
      <c r="AIJ758" s="456"/>
      <c r="AIK758" s="456"/>
      <c r="AIL758" s="456"/>
      <c r="AIM758" s="456"/>
      <c r="AIN758" s="456"/>
      <c r="AIO758" s="456"/>
      <c r="AIP758" s="456"/>
      <c r="AIQ758" s="456"/>
      <c r="AIR758" s="456"/>
      <c r="AIS758" s="456"/>
      <c r="AIT758" s="456"/>
      <c r="AIU758" s="456"/>
      <c r="AIV758" s="456"/>
      <c r="AIW758" s="456"/>
      <c r="AIX758" s="456"/>
      <c r="AIY758" s="456"/>
      <c r="AIZ758" s="456"/>
      <c r="AJA758" s="456"/>
      <c r="AJB758" s="456"/>
      <c r="AJC758" s="456"/>
      <c r="AJD758" s="456"/>
      <c r="AJE758" s="456"/>
      <c r="AJF758" s="456"/>
      <c r="AJG758" s="456"/>
      <c r="AJH758" s="456"/>
      <c r="AJI758" s="456"/>
      <c r="AJJ758" s="456"/>
      <c r="AJK758" s="456"/>
      <c r="AJL758" s="456"/>
      <c r="AJM758" s="456"/>
      <c r="AJN758" s="456"/>
      <c r="AJO758" s="456"/>
      <c r="AJP758" s="456"/>
      <c r="AJQ758" s="456"/>
      <c r="AJR758" s="456"/>
      <c r="AJS758" s="456"/>
      <c r="AJT758" s="456"/>
      <c r="AJU758" s="456"/>
      <c r="AJV758" s="456"/>
      <c r="AJW758" s="456"/>
      <c r="AJX758" s="456"/>
      <c r="AJY758" s="456"/>
      <c r="AJZ758" s="456"/>
      <c r="AKA758" s="456"/>
      <c r="AKB758" s="456"/>
      <c r="AKC758" s="456"/>
      <c r="AKD758" s="456"/>
      <c r="AKE758" s="456"/>
      <c r="AKF758" s="456"/>
      <c r="AKG758" s="456"/>
      <c r="AKH758" s="456"/>
      <c r="AKI758" s="456"/>
      <c r="AKJ758" s="456"/>
      <c r="AKK758" s="456"/>
      <c r="AKL758" s="456"/>
      <c r="AKM758" s="456"/>
      <c r="AKN758" s="456"/>
      <c r="AKO758" s="456"/>
      <c r="AKP758" s="456"/>
      <c r="AKQ758" s="456"/>
      <c r="AKR758" s="456"/>
      <c r="AKS758" s="456"/>
      <c r="AKT758" s="456"/>
      <c r="AKU758" s="456"/>
      <c r="AKV758" s="456"/>
      <c r="AKW758" s="456"/>
      <c r="AKX758" s="456"/>
      <c r="AKY758" s="456"/>
      <c r="AKZ758" s="456"/>
      <c r="ALA758" s="456"/>
      <c r="ALB758" s="456"/>
      <c r="ALC758" s="456"/>
      <c r="ALD758" s="456"/>
      <c r="ALE758" s="456"/>
      <c r="ALF758" s="456"/>
      <c r="ALG758" s="456"/>
      <c r="ALH758" s="456"/>
      <c r="ALI758" s="456"/>
      <c r="ALJ758" s="456"/>
      <c r="ALK758" s="456"/>
      <c r="ALL758" s="456"/>
      <c r="ALM758" s="456"/>
      <c r="ALN758" s="456"/>
      <c r="ALO758" s="456"/>
      <c r="ALP758" s="456"/>
      <c r="ALQ758" s="456"/>
      <c r="ALR758" s="456"/>
      <c r="ALS758" s="456"/>
      <c r="ALT758" s="456"/>
      <c r="ALU758" s="456"/>
      <c r="ALV758" s="456"/>
      <c r="ALW758" s="456"/>
      <c r="ALX758" s="456"/>
      <c r="ALY758" s="456"/>
      <c r="ALZ758" s="456"/>
      <c r="AMA758" s="456"/>
      <c r="AMB758" s="456"/>
      <c r="AMC758" s="456"/>
      <c r="AMD758" s="456"/>
      <c r="AME758" s="456"/>
      <c r="AMF758" s="456"/>
      <c r="AMG758" s="456"/>
      <c r="AMH758" s="456"/>
      <c r="AMI758" s="456"/>
      <c r="AMJ758" s="456"/>
      <c r="AMK758" s="456"/>
      <c r="AML758" s="456"/>
      <c r="AMM758" s="456"/>
      <c r="AMN758" s="456"/>
      <c r="AMO758" s="456"/>
      <c r="AMP758" s="456"/>
      <c r="AMQ758" s="456"/>
      <c r="AMR758" s="456"/>
      <c r="AMS758" s="456"/>
      <c r="AMT758" s="456"/>
      <c r="AMU758" s="456"/>
      <c r="AMV758" s="456"/>
      <c r="AMW758" s="456"/>
      <c r="AMX758" s="456"/>
      <c r="AMY758" s="456"/>
      <c r="AMZ758" s="456"/>
      <c r="ANA758" s="456"/>
      <c r="ANB758" s="456"/>
      <c r="ANC758" s="456"/>
      <c r="AND758" s="456"/>
      <c r="ANE758" s="456"/>
      <c r="ANF758" s="456"/>
      <c r="ANG758" s="456"/>
      <c r="ANH758" s="456"/>
      <c r="ANI758" s="456"/>
      <c r="ANJ758" s="456"/>
      <c r="ANK758" s="456"/>
      <c r="ANL758" s="456"/>
      <c r="ANM758" s="456"/>
      <c r="ANN758" s="456"/>
      <c r="ANO758" s="456"/>
      <c r="ANP758" s="456"/>
      <c r="ANQ758" s="456"/>
      <c r="ANR758" s="456"/>
      <c r="ANS758" s="456"/>
      <c r="ANT758" s="456"/>
      <c r="ANU758" s="456"/>
      <c r="ANV758" s="456"/>
      <c r="ANW758" s="456"/>
      <c r="ANX758" s="456"/>
      <c r="ANY758" s="456"/>
      <c r="ANZ758" s="456"/>
      <c r="AOA758" s="456"/>
      <c r="AOB758" s="456"/>
      <c r="AOC758" s="456"/>
      <c r="AOD758" s="456"/>
      <c r="AOE758" s="456"/>
      <c r="AOF758" s="456"/>
      <c r="AOG758" s="456"/>
      <c r="AOH758" s="456"/>
      <c r="AOI758" s="456"/>
      <c r="AOJ758" s="456"/>
      <c r="AOK758" s="456"/>
      <c r="AOL758" s="456"/>
      <c r="AOM758" s="456"/>
      <c r="AON758" s="456"/>
      <c r="AOO758" s="456"/>
      <c r="AOP758" s="456"/>
      <c r="AOQ758" s="456"/>
      <c r="AOR758" s="456"/>
      <c r="AOS758" s="456"/>
      <c r="AOT758" s="456"/>
      <c r="AOU758" s="456"/>
      <c r="AOV758" s="456"/>
      <c r="AOW758" s="456"/>
      <c r="AOX758" s="456"/>
      <c r="AOY758" s="456"/>
      <c r="AOZ758" s="456"/>
      <c r="APA758" s="456"/>
      <c r="APB758" s="456"/>
      <c r="APC758" s="456"/>
      <c r="APD758" s="456"/>
      <c r="APE758" s="456"/>
      <c r="APF758" s="456"/>
      <c r="APG758" s="456"/>
      <c r="APH758" s="456"/>
      <c r="API758" s="456"/>
      <c r="APJ758" s="456"/>
      <c r="APK758" s="456"/>
      <c r="APL758" s="456"/>
      <c r="APM758" s="456"/>
      <c r="APN758" s="456"/>
      <c r="APO758" s="456"/>
      <c r="APP758" s="456"/>
      <c r="APQ758" s="456"/>
      <c r="APR758" s="456"/>
      <c r="APS758" s="456"/>
      <c r="APT758" s="456"/>
      <c r="APU758" s="456"/>
      <c r="APV758" s="456"/>
      <c r="APW758" s="456"/>
      <c r="APX758" s="456"/>
      <c r="APY758" s="456"/>
      <c r="APZ758" s="456"/>
      <c r="AQA758" s="456"/>
      <c r="AQB758" s="456"/>
      <c r="AQC758" s="456"/>
      <c r="AQD758" s="456"/>
      <c r="AQE758" s="456"/>
      <c r="AQF758" s="456"/>
      <c r="AQG758" s="456"/>
      <c r="AQH758" s="456"/>
      <c r="AQI758" s="456"/>
      <c r="AQJ758" s="456"/>
      <c r="AQK758" s="456"/>
      <c r="AQL758" s="456"/>
      <c r="AQM758" s="456"/>
      <c r="AQN758" s="456"/>
      <c r="AQO758" s="456"/>
      <c r="AQP758" s="456"/>
      <c r="AQQ758" s="456"/>
      <c r="AQR758" s="456"/>
      <c r="AQS758" s="456"/>
      <c r="AQT758" s="456"/>
      <c r="AQU758" s="456"/>
      <c r="AQV758" s="456"/>
      <c r="AQW758" s="456"/>
      <c r="AQX758" s="456"/>
      <c r="AQY758" s="456"/>
      <c r="AQZ758" s="456"/>
      <c r="ARA758" s="456"/>
      <c r="ARB758" s="456"/>
      <c r="ARC758" s="456"/>
      <c r="ARD758" s="456"/>
      <c r="ARE758" s="456"/>
      <c r="ARF758" s="456"/>
      <c r="ARG758" s="456"/>
      <c r="ARH758" s="456"/>
      <c r="ARI758" s="456"/>
      <c r="ARJ758" s="456"/>
      <c r="ARK758" s="456"/>
      <c r="ARL758" s="456"/>
      <c r="ARM758" s="456"/>
      <c r="ARN758" s="456"/>
      <c r="ARO758" s="456"/>
      <c r="ARP758" s="456"/>
      <c r="ARQ758" s="456"/>
      <c r="ARR758" s="456"/>
      <c r="ARS758" s="456"/>
      <c r="ART758" s="456"/>
      <c r="ARU758" s="456"/>
      <c r="ARV758" s="456"/>
      <c r="ARW758" s="456"/>
      <c r="ARX758" s="456"/>
      <c r="ARY758" s="456"/>
      <c r="ARZ758" s="456"/>
      <c r="ASA758" s="456"/>
      <c r="ASB758" s="456"/>
      <c r="ASC758" s="456"/>
      <c r="ASD758" s="456"/>
      <c r="ASE758" s="456"/>
      <c r="ASF758" s="456"/>
      <c r="ASG758" s="456"/>
      <c r="ASH758" s="456"/>
      <c r="ASI758" s="456"/>
      <c r="ASJ758" s="456"/>
      <c r="ASK758" s="456"/>
      <c r="ASL758" s="456"/>
      <c r="ASM758" s="456"/>
      <c r="ASN758" s="456"/>
      <c r="ASO758" s="456"/>
      <c r="ASP758" s="456"/>
      <c r="ASQ758" s="456"/>
      <c r="ASR758" s="456"/>
      <c r="ASS758" s="456"/>
      <c r="AST758" s="456"/>
      <c r="ASU758" s="456"/>
      <c r="ASV758" s="456"/>
      <c r="ASW758" s="456"/>
      <c r="ASX758" s="456"/>
      <c r="ASY758" s="456"/>
      <c r="ASZ758" s="456"/>
      <c r="ATA758" s="456"/>
      <c r="ATB758" s="456"/>
      <c r="ATC758" s="456"/>
      <c r="ATD758" s="456"/>
      <c r="ATE758" s="456"/>
      <c r="ATF758" s="456"/>
      <c r="ATG758" s="456"/>
      <c r="ATH758" s="456"/>
      <c r="ATI758" s="456"/>
      <c r="ATJ758" s="456"/>
      <c r="ATK758" s="456"/>
      <c r="ATL758" s="456"/>
      <c r="ATM758" s="456"/>
      <c r="ATN758" s="456"/>
      <c r="ATO758" s="456"/>
      <c r="ATP758" s="456"/>
      <c r="ATQ758" s="456"/>
      <c r="ATR758" s="456"/>
      <c r="ATS758" s="456"/>
      <c r="ATT758" s="456"/>
      <c r="ATU758" s="456"/>
      <c r="ATV758" s="456"/>
      <c r="ATW758" s="456"/>
      <c r="ATX758" s="456"/>
      <c r="ATY758" s="456"/>
      <c r="ATZ758" s="456"/>
      <c r="AUA758" s="456"/>
      <c r="AUB758" s="456"/>
      <c r="AUC758" s="456"/>
      <c r="AUD758" s="456"/>
      <c r="AUE758" s="456"/>
      <c r="AUF758" s="456"/>
      <c r="AUG758" s="456"/>
      <c r="AUH758" s="456"/>
      <c r="AUI758" s="456"/>
      <c r="AUJ758" s="456"/>
      <c r="AUK758" s="456"/>
      <c r="AUL758" s="456"/>
      <c r="AUM758" s="456"/>
      <c r="AUN758" s="456"/>
      <c r="AUO758" s="456"/>
      <c r="AUP758" s="456"/>
      <c r="AUQ758" s="456"/>
      <c r="AUR758" s="456"/>
      <c r="AUS758" s="456"/>
      <c r="AUT758" s="456"/>
      <c r="AUU758" s="456"/>
      <c r="AUV758" s="456"/>
      <c r="AUW758" s="456"/>
      <c r="AUX758" s="456"/>
      <c r="AUY758" s="456"/>
      <c r="AUZ758" s="456"/>
      <c r="AVA758" s="456"/>
      <c r="AVB758" s="456"/>
      <c r="AVC758" s="456"/>
      <c r="AVD758" s="456"/>
      <c r="AVE758" s="456"/>
      <c r="AVF758" s="456"/>
      <c r="AVG758" s="456"/>
      <c r="AVH758" s="456"/>
      <c r="AVI758" s="456"/>
      <c r="AVJ758" s="456"/>
      <c r="AVK758" s="456"/>
      <c r="AVL758" s="456"/>
      <c r="AVM758" s="456"/>
      <c r="AVN758" s="456"/>
      <c r="AVO758" s="456"/>
      <c r="AVP758" s="456"/>
      <c r="AVQ758" s="456"/>
      <c r="AVR758" s="456"/>
      <c r="AVS758" s="456"/>
      <c r="AVT758" s="456"/>
      <c r="AVU758" s="456"/>
      <c r="AVV758" s="456"/>
      <c r="AVW758" s="456"/>
      <c r="AVX758" s="456"/>
      <c r="AVY758" s="456"/>
      <c r="AVZ758" s="456"/>
      <c r="AWA758" s="456"/>
      <c r="AWB758" s="456"/>
      <c r="AWC758" s="456"/>
      <c r="AWD758" s="456"/>
      <c r="AWE758" s="456"/>
      <c r="AWF758" s="456"/>
      <c r="AWG758" s="456"/>
      <c r="AWH758" s="456"/>
      <c r="AWI758" s="456"/>
      <c r="AWJ758" s="456"/>
      <c r="AWK758" s="456"/>
      <c r="AWL758" s="456"/>
      <c r="AWM758" s="456"/>
      <c r="AWN758" s="456"/>
      <c r="AWO758" s="456"/>
      <c r="AWP758" s="456"/>
      <c r="AWQ758" s="456"/>
      <c r="AWR758" s="456"/>
      <c r="AWS758" s="456"/>
      <c r="AWT758" s="456"/>
      <c r="AWU758" s="456"/>
      <c r="AWV758" s="456"/>
      <c r="AWW758" s="456"/>
      <c r="AWX758" s="456"/>
      <c r="AWY758" s="456"/>
      <c r="AWZ758" s="456"/>
      <c r="AXA758" s="456"/>
      <c r="AXB758" s="456"/>
      <c r="AXC758" s="456"/>
      <c r="AXD758" s="456"/>
      <c r="AXE758" s="456"/>
      <c r="AXF758" s="456"/>
      <c r="AXG758" s="456"/>
      <c r="AXH758" s="456"/>
      <c r="AXI758" s="456"/>
      <c r="AXJ758" s="456"/>
      <c r="AXK758" s="456"/>
      <c r="AXL758" s="456"/>
      <c r="AXM758" s="456"/>
      <c r="AXN758" s="456"/>
      <c r="AXO758" s="456"/>
      <c r="AXP758" s="456"/>
      <c r="AXQ758" s="456"/>
      <c r="AXR758" s="456"/>
      <c r="AXS758" s="456"/>
      <c r="AXT758" s="456"/>
      <c r="AXU758" s="456"/>
      <c r="AXV758" s="456"/>
      <c r="AXW758" s="456"/>
      <c r="AXX758" s="456"/>
      <c r="AXY758" s="456"/>
      <c r="AXZ758" s="456"/>
      <c r="AYA758" s="456"/>
      <c r="AYB758" s="456"/>
      <c r="AYC758" s="456"/>
      <c r="AYD758" s="456"/>
      <c r="AYE758" s="456"/>
      <c r="AYF758" s="456"/>
      <c r="AYG758" s="456"/>
      <c r="AYH758" s="456"/>
      <c r="AYI758" s="456"/>
      <c r="AYJ758" s="456"/>
      <c r="AYK758" s="456"/>
      <c r="AYL758" s="456"/>
      <c r="AYM758" s="456"/>
      <c r="AYN758" s="456"/>
      <c r="AYO758" s="456"/>
      <c r="AYP758" s="456"/>
      <c r="AYQ758" s="456"/>
      <c r="AYR758" s="456"/>
      <c r="AYS758" s="456"/>
      <c r="AYT758" s="456"/>
      <c r="AYU758" s="456"/>
      <c r="AYV758" s="456"/>
      <c r="AYW758" s="456"/>
      <c r="AYX758" s="456"/>
      <c r="AYY758" s="456"/>
      <c r="AYZ758" s="456"/>
      <c r="AZA758" s="456"/>
      <c r="AZB758" s="456"/>
      <c r="AZC758" s="456"/>
      <c r="AZD758" s="456"/>
      <c r="AZE758" s="456"/>
      <c r="AZF758" s="456"/>
      <c r="AZG758" s="456"/>
      <c r="AZH758" s="456"/>
      <c r="AZI758" s="456"/>
      <c r="AZJ758" s="456"/>
      <c r="AZK758" s="456"/>
      <c r="AZL758" s="456"/>
      <c r="AZM758" s="456"/>
      <c r="AZN758" s="456"/>
      <c r="AZO758" s="456"/>
      <c r="AZP758" s="456"/>
      <c r="AZQ758" s="456"/>
      <c r="AZR758" s="456"/>
      <c r="AZS758" s="456"/>
      <c r="AZT758" s="456"/>
      <c r="AZU758" s="456"/>
      <c r="AZV758" s="456"/>
      <c r="AZW758" s="456"/>
      <c r="AZX758" s="456"/>
      <c r="AZY758" s="456"/>
      <c r="AZZ758" s="456"/>
      <c r="BAA758" s="456"/>
      <c r="BAB758" s="456"/>
      <c r="BAC758" s="456"/>
      <c r="BAD758" s="456"/>
      <c r="BAE758" s="456"/>
      <c r="BAF758" s="456"/>
      <c r="BAG758" s="456"/>
      <c r="BAH758" s="456"/>
      <c r="BAI758" s="456"/>
      <c r="BAJ758" s="456"/>
      <c r="BAK758" s="456"/>
      <c r="BAL758" s="456"/>
      <c r="BAM758" s="456"/>
      <c r="BAN758" s="456"/>
      <c r="BAO758" s="456"/>
      <c r="BAP758" s="456"/>
      <c r="BAQ758" s="456"/>
      <c r="BAR758" s="456"/>
      <c r="BAS758" s="456"/>
      <c r="BAT758" s="456"/>
      <c r="BAU758" s="456"/>
      <c r="BAV758" s="456"/>
      <c r="BAW758" s="456"/>
      <c r="BAX758" s="456"/>
      <c r="BAY758" s="456"/>
      <c r="BAZ758" s="456"/>
      <c r="BBA758" s="456"/>
      <c r="BBB758" s="456"/>
      <c r="BBC758" s="456"/>
      <c r="BBD758" s="456"/>
      <c r="BBE758" s="456"/>
      <c r="BBF758" s="456"/>
      <c r="BBG758" s="456"/>
      <c r="BBH758" s="456"/>
      <c r="BBI758" s="456"/>
      <c r="BBJ758" s="456"/>
      <c r="BBK758" s="456"/>
      <c r="BBL758" s="456"/>
      <c r="BBM758" s="456"/>
      <c r="BBN758" s="456"/>
      <c r="BBO758" s="456"/>
      <c r="BBP758" s="456"/>
      <c r="BBQ758" s="456"/>
      <c r="BBR758" s="456"/>
      <c r="BBS758" s="456"/>
      <c r="BBT758" s="456"/>
      <c r="BBU758" s="456"/>
      <c r="BBV758" s="456"/>
      <c r="BBW758" s="456"/>
      <c r="BBX758" s="456"/>
      <c r="BBY758" s="456"/>
      <c r="BBZ758" s="456"/>
      <c r="BCA758" s="456"/>
      <c r="BCB758" s="456"/>
      <c r="BCC758" s="456"/>
      <c r="BCD758" s="456"/>
      <c r="BCE758" s="456"/>
      <c r="BCF758" s="456"/>
      <c r="BCG758" s="456"/>
      <c r="BCH758" s="456"/>
      <c r="BCI758" s="456"/>
      <c r="BCJ758" s="456"/>
      <c r="BCK758" s="456"/>
      <c r="BCL758" s="456"/>
      <c r="BCM758" s="456"/>
      <c r="BCN758" s="456"/>
      <c r="BCO758" s="456"/>
      <c r="BCP758" s="456"/>
      <c r="BCQ758" s="456"/>
      <c r="BCR758" s="456"/>
      <c r="BCS758" s="456"/>
      <c r="BCT758" s="456"/>
      <c r="BCU758" s="456"/>
      <c r="BCV758" s="456"/>
      <c r="BCW758" s="456"/>
      <c r="BCX758" s="456"/>
      <c r="BCY758" s="456"/>
      <c r="BCZ758" s="456"/>
      <c r="BDA758" s="456"/>
      <c r="BDB758" s="456"/>
      <c r="BDC758" s="456"/>
      <c r="BDD758" s="456"/>
      <c r="BDE758" s="456"/>
      <c r="BDF758" s="456"/>
      <c r="BDG758" s="456"/>
      <c r="BDH758" s="456"/>
      <c r="BDI758" s="456"/>
      <c r="BDJ758" s="456"/>
      <c r="BDK758" s="456"/>
      <c r="BDL758" s="456"/>
      <c r="BDM758" s="456"/>
      <c r="BDN758" s="456"/>
      <c r="BDO758" s="456"/>
      <c r="BDP758" s="456"/>
      <c r="BDQ758" s="456"/>
      <c r="BDR758" s="456"/>
      <c r="BDS758" s="456"/>
      <c r="BDT758" s="456"/>
      <c r="BDU758" s="456"/>
      <c r="BDV758" s="456"/>
      <c r="BDW758" s="456"/>
      <c r="BDX758" s="456"/>
      <c r="BDY758" s="456"/>
      <c r="BDZ758" s="456"/>
      <c r="BEA758" s="456"/>
      <c r="BEB758" s="456"/>
      <c r="BEC758" s="456"/>
      <c r="BED758" s="456"/>
      <c r="BEE758" s="456"/>
      <c r="BEF758" s="456"/>
      <c r="BEG758" s="456"/>
      <c r="BEH758" s="456"/>
      <c r="BEI758" s="456"/>
      <c r="BEJ758" s="456"/>
      <c r="BEK758" s="456"/>
      <c r="BEL758" s="456"/>
      <c r="BEM758" s="456"/>
      <c r="BEN758" s="456"/>
      <c r="BEO758" s="456"/>
      <c r="BEP758" s="456"/>
      <c r="BEQ758" s="456"/>
      <c r="BER758" s="456"/>
      <c r="BES758" s="456"/>
      <c r="BET758" s="456"/>
      <c r="BEU758" s="456"/>
      <c r="BEV758" s="456"/>
      <c r="BEW758" s="456"/>
      <c r="BEX758" s="456"/>
      <c r="BEY758" s="456"/>
      <c r="BEZ758" s="456"/>
      <c r="BFA758" s="456"/>
      <c r="BFB758" s="456"/>
      <c r="BFC758" s="456"/>
      <c r="BFD758" s="456"/>
      <c r="BFE758" s="456"/>
      <c r="BFF758" s="456"/>
      <c r="BFG758" s="456"/>
      <c r="BFH758" s="456"/>
      <c r="BFI758" s="456"/>
      <c r="BFJ758" s="456"/>
      <c r="BFK758" s="456"/>
      <c r="BFL758" s="456"/>
      <c r="BFM758" s="456"/>
      <c r="BFN758" s="456"/>
      <c r="BFO758" s="456"/>
      <c r="BFP758" s="456"/>
      <c r="BFQ758" s="456"/>
      <c r="BFR758" s="456"/>
      <c r="BFS758" s="456"/>
      <c r="BFT758" s="456"/>
      <c r="BFU758" s="456"/>
      <c r="BFV758" s="456"/>
      <c r="BFW758" s="456"/>
      <c r="BFX758" s="456"/>
      <c r="BFY758" s="456"/>
      <c r="BFZ758" s="456"/>
      <c r="BGA758" s="456"/>
      <c r="BGB758" s="456"/>
      <c r="BGC758" s="456"/>
      <c r="BGD758" s="456"/>
      <c r="BGE758" s="456"/>
      <c r="BGF758" s="456"/>
      <c r="BGG758" s="456"/>
      <c r="BGH758" s="456"/>
      <c r="BGI758" s="456"/>
      <c r="BGJ758" s="456"/>
      <c r="BGK758" s="456"/>
      <c r="BGL758" s="456"/>
      <c r="BGM758" s="456"/>
      <c r="BGN758" s="456"/>
      <c r="BGO758" s="456"/>
      <c r="BGP758" s="456"/>
      <c r="BGQ758" s="456"/>
      <c r="BGR758" s="456"/>
      <c r="BGS758" s="456"/>
      <c r="BGT758" s="456"/>
      <c r="BGU758" s="456"/>
      <c r="BGV758" s="456"/>
      <c r="BGW758" s="456"/>
      <c r="BGX758" s="456"/>
      <c r="BGY758" s="456"/>
      <c r="BGZ758" s="456"/>
      <c r="BHA758" s="456"/>
      <c r="BHB758" s="456"/>
      <c r="BHC758" s="456"/>
      <c r="BHD758" s="456"/>
      <c r="BHE758" s="456"/>
      <c r="BHF758" s="456"/>
      <c r="BHG758" s="456"/>
      <c r="BHH758" s="456"/>
      <c r="BHI758" s="456"/>
      <c r="BHJ758" s="456"/>
      <c r="BHK758" s="456"/>
      <c r="BHL758" s="456"/>
      <c r="BHM758" s="456"/>
      <c r="BHN758" s="456"/>
      <c r="BHO758" s="456"/>
      <c r="BHP758" s="456"/>
      <c r="BHQ758" s="456"/>
      <c r="BHR758" s="456"/>
      <c r="BHS758" s="456"/>
      <c r="BHT758" s="456"/>
      <c r="BHU758" s="456"/>
      <c r="BHV758" s="456"/>
      <c r="BHW758" s="456"/>
      <c r="BHX758" s="456"/>
      <c r="BHY758" s="456"/>
      <c r="BHZ758" s="456"/>
      <c r="BIA758" s="456"/>
      <c r="BIB758" s="456"/>
      <c r="BIC758" s="456"/>
      <c r="BID758" s="456"/>
      <c r="BIE758" s="456"/>
      <c r="BIF758" s="456"/>
      <c r="BIG758" s="456"/>
      <c r="BIH758" s="456"/>
      <c r="BII758" s="456"/>
      <c r="BIJ758" s="456"/>
      <c r="BIK758" s="456"/>
      <c r="BIL758" s="456"/>
      <c r="BIM758" s="456"/>
      <c r="BIN758" s="456"/>
      <c r="BIO758" s="456"/>
      <c r="BIP758" s="456"/>
      <c r="BIQ758" s="456"/>
      <c r="BIR758" s="456"/>
      <c r="BIS758" s="456"/>
      <c r="BIT758" s="456"/>
      <c r="BIU758" s="456"/>
      <c r="BIV758" s="456"/>
      <c r="BIW758" s="456"/>
      <c r="BIX758" s="456"/>
      <c r="BIY758" s="456"/>
      <c r="BIZ758" s="456"/>
      <c r="BJA758" s="456"/>
      <c r="BJB758" s="456"/>
      <c r="BJC758" s="456"/>
      <c r="BJD758" s="456"/>
      <c r="BJE758" s="456"/>
      <c r="BJF758" s="456"/>
      <c r="BJG758" s="456"/>
      <c r="BJH758" s="456"/>
      <c r="BJI758" s="456"/>
      <c r="BJJ758" s="456"/>
      <c r="BJK758" s="456"/>
      <c r="BJL758" s="456"/>
      <c r="BJM758" s="456"/>
      <c r="BJN758" s="456"/>
      <c r="BJO758" s="456"/>
      <c r="BJP758" s="456"/>
      <c r="BJQ758" s="456"/>
      <c r="BJR758" s="456"/>
      <c r="BJS758" s="456"/>
      <c r="BJT758" s="456"/>
      <c r="BJU758" s="456"/>
      <c r="BJV758" s="456"/>
      <c r="BJW758" s="456"/>
      <c r="BJX758" s="456"/>
      <c r="BJY758" s="456"/>
      <c r="BJZ758" s="456"/>
      <c r="BKA758" s="456"/>
      <c r="BKB758" s="456"/>
      <c r="BKC758" s="456"/>
      <c r="BKD758" s="456"/>
      <c r="BKE758" s="456"/>
      <c r="BKF758" s="456"/>
      <c r="BKG758" s="456"/>
      <c r="BKH758" s="456"/>
      <c r="BKI758" s="456"/>
      <c r="BKJ758" s="456"/>
      <c r="BKK758" s="456"/>
      <c r="BKL758" s="456"/>
      <c r="BKM758" s="456"/>
      <c r="BKN758" s="456"/>
      <c r="BKO758" s="456"/>
      <c r="BKP758" s="456"/>
      <c r="BKQ758" s="456"/>
      <c r="BKR758" s="456"/>
      <c r="BKS758" s="456"/>
      <c r="BKT758" s="456"/>
      <c r="BKU758" s="456"/>
      <c r="BKV758" s="456"/>
      <c r="BKW758" s="456"/>
      <c r="BKX758" s="456"/>
      <c r="BKY758" s="456"/>
      <c r="BKZ758" s="456"/>
      <c r="BLA758" s="456"/>
      <c r="BLB758" s="456"/>
      <c r="BLC758" s="456"/>
      <c r="BLD758" s="456"/>
      <c r="BLE758" s="456"/>
      <c r="BLF758" s="456"/>
      <c r="BLG758" s="456"/>
      <c r="BLH758" s="456"/>
      <c r="BLI758" s="456"/>
      <c r="BLJ758" s="456"/>
      <c r="BLK758" s="456"/>
      <c r="BLL758" s="456"/>
      <c r="BLM758" s="456"/>
      <c r="BLN758" s="456"/>
      <c r="BLO758" s="456"/>
      <c r="BLP758" s="456"/>
      <c r="BLQ758" s="456"/>
      <c r="BLR758" s="456"/>
      <c r="BLS758" s="456"/>
      <c r="BLT758" s="456"/>
      <c r="BLU758" s="456"/>
      <c r="BLV758" s="456"/>
      <c r="BLW758" s="456"/>
      <c r="BLX758" s="456"/>
      <c r="BLY758" s="456"/>
      <c r="BLZ758" s="456"/>
      <c r="BMA758" s="456"/>
      <c r="BMB758" s="456"/>
      <c r="BMC758" s="456"/>
      <c r="BMD758" s="456"/>
      <c r="BME758" s="456"/>
      <c r="BMF758" s="456"/>
      <c r="BMG758" s="456"/>
      <c r="BMH758" s="456"/>
      <c r="BMI758" s="456"/>
      <c r="BMJ758" s="456"/>
      <c r="BMK758" s="456"/>
      <c r="BML758" s="456"/>
      <c r="BMM758" s="456"/>
      <c r="BMN758" s="456"/>
      <c r="BMO758" s="456"/>
      <c r="BMP758" s="456"/>
      <c r="BMQ758" s="456"/>
      <c r="BMR758" s="456"/>
      <c r="BMS758" s="456"/>
      <c r="BMT758" s="456"/>
      <c r="BMU758" s="456"/>
      <c r="BMV758" s="456"/>
      <c r="BMW758" s="456"/>
      <c r="BMX758" s="456"/>
      <c r="BMY758" s="456"/>
      <c r="BMZ758" s="456"/>
      <c r="BNA758" s="456"/>
      <c r="BNB758" s="456"/>
      <c r="BNC758" s="456"/>
      <c r="BND758" s="456"/>
      <c r="BNE758" s="456"/>
      <c r="BNF758" s="456"/>
      <c r="BNG758" s="456"/>
      <c r="BNH758" s="456"/>
      <c r="BNI758" s="456"/>
      <c r="BNJ758" s="456"/>
      <c r="BNK758" s="456"/>
      <c r="BNL758" s="456"/>
      <c r="BNM758" s="456"/>
      <c r="BNN758" s="456"/>
      <c r="BNO758" s="456"/>
      <c r="BNP758" s="456"/>
      <c r="BNQ758" s="456"/>
      <c r="BNR758" s="456"/>
      <c r="BNS758" s="456"/>
      <c r="BNT758" s="456"/>
      <c r="BNU758" s="456"/>
      <c r="BNV758" s="456"/>
      <c r="BNW758" s="456"/>
      <c r="BNX758" s="456"/>
      <c r="BNY758" s="456"/>
      <c r="BNZ758" s="456"/>
      <c r="BOA758" s="456"/>
      <c r="BOB758" s="456"/>
      <c r="BOC758" s="456"/>
      <c r="BOD758" s="456"/>
      <c r="BOE758" s="456"/>
      <c r="BOF758" s="456"/>
      <c r="BOG758" s="456"/>
      <c r="BOH758" s="456"/>
      <c r="BOI758" s="456"/>
      <c r="BOJ758" s="456"/>
      <c r="BOK758" s="456"/>
      <c r="BOL758" s="456"/>
      <c r="BOM758" s="456"/>
      <c r="BON758" s="456"/>
      <c r="BOO758" s="456"/>
      <c r="BOP758" s="456"/>
      <c r="BOQ758" s="456"/>
      <c r="BOR758" s="456"/>
      <c r="BOS758" s="456"/>
      <c r="BOT758" s="456"/>
      <c r="BOU758" s="456"/>
      <c r="BOV758" s="456"/>
      <c r="BOW758" s="456"/>
      <c r="BOX758" s="456"/>
      <c r="BOY758" s="456"/>
      <c r="BOZ758" s="456"/>
      <c r="BPA758" s="456"/>
      <c r="BPB758" s="456"/>
      <c r="BPC758" s="456"/>
      <c r="BPD758" s="456"/>
      <c r="BPE758" s="456"/>
      <c r="BPF758" s="456"/>
      <c r="BPG758" s="456"/>
      <c r="BPH758" s="456"/>
      <c r="BPI758" s="456"/>
      <c r="BPJ758" s="456"/>
      <c r="BPK758" s="456"/>
      <c r="BPL758" s="456"/>
      <c r="BPM758" s="456"/>
      <c r="BPN758" s="456"/>
      <c r="BPO758" s="456"/>
      <c r="BPP758" s="456"/>
      <c r="BPQ758" s="456"/>
      <c r="BPR758" s="456"/>
      <c r="BPS758" s="456"/>
      <c r="BPT758" s="456"/>
      <c r="BPU758" s="456"/>
      <c r="BPV758" s="456"/>
      <c r="BPW758" s="456"/>
      <c r="BPX758" s="456"/>
      <c r="BPY758" s="456"/>
      <c r="BPZ758" s="456"/>
      <c r="BQA758" s="456"/>
      <c r="BQB758" s="456"/>
      <c r="BQC758" s="456"/>
      <c r="BQD758" s="456"/>
      <c r="BQE758" s="456"/>
      <c r="BQF758" s="456"/>
      <c r="BQG758" s="456"/>
      <c r="BQH758" s="456"/>
      <c r="BQI758" s="456"/>
      <c r="BQJ758" s="456"/>
      <c r="BQK758" s="456"/>
      <c r="BQL758" s="456"/>
      <c r="BQM758" s="456"/>
      <c r="BQN758" s="456"/>
      <c r="BQO758" s="456"/>
      <c r="BQP758" s="456"/>
      <c r="BQQ758" s="456"/>
      <c r="BQR758" s="456"/>
      <c r="BQS758" s="456"/>
      <c r="BQT758" s="456"/>
      <c r="BQU758" s="456"/>
      <c r="BQV758" s="456"/>
      <c r="BQW758" s="456"/>
      <c r="BQX758" s="456"/>
      <c r="BQY758" s="456"/>
      <c r="BQZ758" s="456"/>
      <c r="BRA758" s="456"/>
      <c r="BRB758" s="456"/>
      <c r="BRC758" s="456"/>
      <c r="BRD758" s="456"/>
      <c r="BRE758" s="456"/>
      <c r="BRF758" s="456"/>
      <c r="BRG758" s="456"/>
      <c r="BRH758" s="456"/>
      <c r="BRI758" s="456"/>
      <c r="BRJ758" s="456"/>
      <c r="BRK758" s="456"/>
      <c r="BRL758" s="456"/>
      <c r="BRM758" s="456"/>
      <c r="BRN758" s="456"/>
      <c r="BRO758" s="456"/>
      <c r="BRP758" s="456"/>
      <c r="BRQ758" s="456"/>
      <c r="BRR758" s="456"/>
      <c r="BRS758" s="456"/>
      <c r="BRT758" s="456"/>
      <c r="BRU758" s="456"/>
      <c r="BRV758" s="456"/>
      <c r="BRW758" s="456"/>
      <c r="BRX758" s="456"/>
      <c r="BRY758" s="456"/>
      <c r="BRZ758" s="456"/>
      <c r="BSA758" s="456"/>
      <c r="BSB758" s="456"/>
      <c r="BSC758" s="456"/>
      <c r="BSD758" s="456"/>
      <c r="BSE758" s="456"/>
      <c r="BSF758" s="456"/>
      <c r="BSG758" s="456"/>
      <c r="BSH758" s="456"/>
      <c r="BSI758" s="456"/>
      <c r="BSJ758" s="456"/>
      <c r="BSK758" s="456"/>
      <c r="BSL758" s="456"/>
      <c r="BSM758" s="456"/>
      <c r="BSN758" s="456"/>
      <c r="BSO758" s="456"/>
      <c r="BSP758" s="456"/>
      <c r="BSQ758" s="456"/>
      <c r="BSR758" s="456"/>
      <c r="BSS758" s="456"/>
      <c r="BST758" s="456"/>
      <c r="BSU758" s="456"/>
      <c r="BSV758" s="456"/>
      <c r="BSW758" s="456"/>
      <c r="BSX758" s="456"/>
      <c r="BSY758" s="456"/>
      <c r="BSZ758" s="456"/>
      <c r="BTA758" s="456"/>
      <c r="BTB758" s="456"/>
      <c r="BTC758" s="456"/>
      <c r="BTD758" s="456"/>
      <c r="BTE758" s="456"/>
      <c r="BTF758" s="456"/>
      <c r="BTG758" s="456"/>
      <c r="BTH758" s="456"/>
      <c r="BTI758" s="456"/>
      <c r="BTJ758" s="456"/>
      <c r="BTK758" s="456"/>
      <c r="BTL758" s="456"/>
      <c r="BTM758" s="456"/>
      <c r="BTN758" s="456"/>
      <c r="BTO758" s="456"/>
      <c r="BTP758" s="456"/>
      <c r="BTQ758" s="456"/>
      <c r="BTR758" s="456"/>
      <c r="BTS758" s="456"/>
      <c r="BTT758" s="456"/>
      <c r="BTU758" s="456"/>
      <c r="BTV758" s="456"/>
      <c r="BTW758" s="456"/>
      <c r="BTX758" s="456"/>
      <c r="BTY758" s="456"/>
      <c r="BTZ758" s="456"/>
      <c r="BUA758" s="456"/>
      <c r="BUB758" s="456"/>
      <c r="BUC758" s="456"/>
      <c r="BUD758" s="456"/>
      <c r="BUE758" s="456"/>
      <c r="BUF758" s="456"/>
      <c r="BUG758" s="456"/>
      <c r="BUH758" s="456"/>
      <c r="BUI758" s="456"/>
      <c r="BUJ758" s="456"/>
      <c r="BUK758" s="456"/>
      <c r="BUL758" s="456"/>
      <c r="BUM758" s="456"/>
      <c r="BUN758" s="456"/>
      <c r="BUO758" s="456"/>
      <c r="BUP758" s="456"/>
      <c r="BUQ758" s="456"/>
      <c r="BUR758" s="456"/>
      <c r="BUS758" s="456"/>
      <c r="BUT758" s="456"/>
      <c r="BUU758" s="456"/>
      <c r="BUV758" s="456"/>
      <c r="BUW758" s="456"/>
      <c r="BUX758" s="456"/>
      <c r="BUY758" s="456"/>
      <c r="BUZ758" s="456"/>
      <c r="BVA758" s="456"/>
      <c r="BVB758" s="456"/>
      <c r="BVC758" s="456"/>
      <c r="BVD758" s="456"/>
      <c r="BVE758" s="456"/>
      <c r="BVF758" s="456"/>
      <c r="BVG758" s="456"/>
      <c r="BVH758" s="456"/>
      <c r="BVI758" s="456"/>
      <c r="BVJ758" s="456"/>
      <c r="BVK758" s="456"/>
      <c r="BVL758" s="456"/>
      <c r="BVM758" s="456"/>
      <c r="BVN758" s="456"/>
      <c r="BVO758" s="456"/>
      <c r="BVP758" s="456"/>
      <c r="BVQ758" s="456"/>
      <c r="BVR758" s="456"/>
      <c r="BVS758" s="456"/>
      <c r="BVT758" s="456"/>
      <c r="BVU758" s="456"/>
      <c r="BVV758" s="456"/>
      <c r="BVW758" s="456"/>
      <c r="BVX758" s="456"/>
      <c r="BVY758" s="456"/>
      <c r="BVZ758" s="456"/>
      <c r="BWA758" s="456"/>
      <c r="BWB758" s="456"/>
      <c r="BWC758" s="456"/>
      <c r="BWD758" s="456"/>
      <c r="BWE758" s="456"/>
      <c r="BWF758" s="456"/>
      <c r="BWG758" s="456"/>
      <c r="BWH758" s="456"/>
      <c r="BWI758" s="456"/>
      <c r="BWJ758" s="456"/>
      <c r="BWK758" s="456"/>
      <c r="BWL758" s="456"/>
      <c r="BWM758" s="456"/>
      <c r="BWN758" s="456"/>
      <c r="BWO758" s="456"/>
      <c r="BWP758" s="456"/>
      <c r="BWQ758" s="456"/>
      <c r="BWR758" s="456"/>
      <c r="BWS758" s="456"/>
      <c r="BWT758" s="456"/>
      <c r="BWU758" s="456"/>
      <c r="BWV758" s="456"/>
      <c r="BWW758" s="456"/>
      <c r="BWX758" s="456"/>
      <c r="BWY758" s="456"/>
      <c r="BWZ758" s="456"/>
      <c r="BXA758" s="456"/>
      <c r="BXB758" s="456"/>
      <c r="BXC758" s="456"/>
      <c r="BXD758" s="456"/>
      <c r="BXE758" s="456"/>
      <c r="BXF758" s="456"/>
      <c r="BXG758" s="456"/>
      <c r="BXH758" s="456"/>
      <c r="BXI758" s="456"/>
      <c r="BXJ758" s="456"/>
      <c r="BXK758" s="456"/>
      <c r="BXL758" s="456"/>
      <c r="BXM758" s="456"/>
      <c r="BXN758" s="456"/>
      <c r="BXO758" s="456"/>
      <c r="BXP758" s="456"/>
      <c r="BXQ758" s="456"/>
      <c r="BXR758" s="456"/>
      <c r="BXS758" s="456"/>
      <c r="BXT758" s="456"/>
      <c r="BXU758" s="456"/>
      <c r="BXV758" s="456"/>
      <c r="BXW758" s="456"/>
      <c r="BXX758" s="456"/>
      <c r="BXY758" s="456"/>
      <c r="BXZ758" s="456"/>
      <c r="BYA758" s="456"/>
      <c r="BYB758" s="456"/>
      <c r="BYC758" s="456"/>
      <c r="BYD758" s="456"/>
      <c r="BYE758" s="456"/>
      <c r="BYF758" s="456"/>
      <c r="BYG758" s="456"/>
      <c r="BYH758" s="456"/>
      <c r="BYI758" s="456"/>
      <c r="BYJ758" s="456"/>
      <c r="BYK758" s="456"/>
      <c r="BYL758" s="456"/>
      <c r="BYM758" s="456"/>
      <c r="BYN758" s="456"/>
      <c r="BYO758" s="456"/>
      <c r="BYP758" s="456"/>
      <c r="BYQ758" s="456"/>
      <c r="BYR758" s="456"/>
      <c r="BYS758" s="456"/>
      <c r="BYT758" s="456"/>
      <c r="BYU758" s="456"/>
      <c r="BYV758" s="456"/>
      <c r="BYW758" s="456"/>
      <c r="BYX758" s="456"/>
      <c r="BYY758" s="456"/>
      <c r="BYZ758" s="456"/>
      <c r="BZA758" s="456"/>
      <c r="BZB758" s="456"/>
      <c r="BZC758" s="456"/>
      <c r="BZD758" s="456"/>
      <c r="BZE758" s="456"/>
      <c r="BZF758" s="456"/>
      <c r="BZG758" s="456"/>
      <c r="BZH758" s="456"/>
      <c r="BZI758" s="456"/>
      <c r="BZJ758" s="456"/>
      <c r="BZK758" s="456"/>
      <c r="BZL758" s="456"/>
      <c r="BZM758" s="456"/>
      <c r="BZN758" s="456"/>
      <c r="BZO758" s="456"/>
      <c r="BZP758" s="456"/>
      <c r="BZQ758" s="456"/>
      <c r="BZR758" s="456"/>
      <c r="BZS758" s="456"/>
      <c r="BZT758" s="456"/>
      <c r="BZU758" s="456"/>
      <c r="BZV758" s="456"/>
      <c r="BZW758" s="456"/>
      <c r="BZX758" s="456"/>
      <c r="BZY758" s="456"/>
      <c r="BZZ758" s="456"/>
      <c r="CAA758" s="456"/>
      <c r="CAB758" s="456"/>
      <c r="CAC758" s="456"/>
      <c r="CAD758" s="456"/>
      <c r="CAE758" s="456"/>
      <c r="CAF758" s="456"/>
      <c r="CAG758" s="456"/>
      <c r="CAH758" s="456"/>
      <c r="CAI758" s="456"/>
      <c r="CAJ758" s="456"/>
      <c r="CAK758" s="456"/>
      <c r="CAL758" s="456"/>
      <c r="CAM758" s="456"/>
      <c r="CAN758" s="456"/>
      <c r="CAO758" s="456"/>
      <c r="CAP758" s="456"/>
      <c r="CAQ758" s="456"/>
      <c r="CAR758" s="456"/>
      <c r="CAS758" s="456"/>
      <c r="CAT758" s="456"/>
      <c r="CAU758" s="456"/>
      <c r="CAV758" s="456"/>
      <c r="CAW758" s="456"/>
      <c r="CAX758" s="456"/>
      <c r="CAY758" s="456"/>
      <c r="CAZ758" s="456"/>
      <c r="CBA758" s="456"/>
      <c r="CBB758" s="456"/>
      <c r="CBC758" s="456"/>
      <c r="CBD758" s="456"/>
      <c r="CBE758" s="456"/>
      <c r="CBF758" s="456"/>
      <c r="CBG758" s="456"/>
      <c r="CBH758" s="456"/>
      <c r="CBI758" s="456"/>
      <c r="CBJ758" s="456"/>
      <c r="CBK758" s="456"/>
      <c r="CBL758" s="456"/>
      <c r="CBM758" s="456"/>
      <c r="CBN758" s="456"/>
      <c r="CBO758" s="456"/>
      <c r="CBP758" s="456"/>
      <c r="CBQ758" s="456"/>
      <c r="CBR758" s="456"/>
      <c r="CBS758" s="456"/>
      <c r="CBT758" s="456"/>
      <c r="CBU758" s="456"/>
      <c r="CBV758" s="456"/>
      <c r="CBW758" s="456"/>
      <c r="CBX758" s="456"/>
      <c r="CBY758" s="456"/>
      <c r="CBZ758" s="456"/>
      <c r="CCA758" s="456"/>
      <c r="CCB758" s="456"/>
      <c r="CCC758" s="456"/>
      <c r="CCD758" s="456"/>
      <c r="CCE758" s="456"/>
      <c r="CCF758" s="456"/>
      <c r="CCG758" s="456"/>
      <c r="CCH758" s="456"/>
      <c r="CCI758" s="456"/>
      <c r="CCJ758" s="456"/>
      <c r="CCK758" s="456"/>
      <c r="CCL758" s="456"/>
      <c r="CCM758" s="456"/>
      <c r="CCN758" s="456"/>
      <c r="CCO758" s="456"/>
      <c r="CCP758" s="456"/>
      <c r="CCQ758" s="456"/>
      <c r="CCR758" s="456"/>
      <c r="CCS758" s="456"/>
      <c r="CCT758" s="456"/>
      <c r="CCU758" s="456"/>
      <c r="CCV758" s="456"/>
      <c r="CCW758" s="456"/>
      <c r="CCX758" s="456"/>
      <c r="CCY758" s="456"/>
      <c r="CCZ758" s="456"/>
      <c r="CDA758" s="456"/>
      <c r="CDB758" s="456"/>
      <c r="CDC758" s="456"/>
      <c r="CDD758" s="456"/>
      <c r="CDE758" s="456"/>
      <c r="CDF758" s="456"/>
      <c r="CDG758" s="456"/>
      <c r="CDH758" s="456"/>
      <c r="CDI758" s="456"/>
      <c r="CDJ758" s="456"/>
      <c r="CDK758" s="456"/>
      <c r="CDL758" s="456"/>
      <c r="CDM758" s="456"/>
      <c r="CDN758" s="456"/>
      <c r="CDO758" s="456"/>
      <c r="CDP758" s="456"/>
      <c r="CDQ758" s="456"/>
      <c r="CDR758" s="456"/>
      <c r="CDS758" s="456"/>
      <c r="CDT758" s="456"/>
      <c r="CDU758" s="456"/>
      <c r="CDV758" s="456"/>
      <c r="CDW758" s="456"/>
      <c r="CDX758" s="456"/>
      <c r="CDY758" s="456"/>
      <c r="CDZ758" s="456"/>
      <c r="CEA758" s="456"/>
      <c r="CEB758" s="456"/>
      <c r="CEC758" s="456"/>
      <c r="CED758" s="456"/>
      <c r="CEE758" s="456"/>
      <c r="CEF758" s="456"/>
      <c r="CEG758" s="456"/>
      <c r="CEH758" s="456"/>
      <c r="CEI758" s="456"/>
      <c r="CEJ758" s="456"/>
      <c r="CEK758" s="456"/>
      <c r="CEL758" s="456"/>
      <c r="CEM758" s="456"/>
      <c r="CEN758" s="456"/>
      <c r="CEO758" s="456"/>
      <c r="CEP758" s="456"/>
      <c r="CEQ758" s="456"/>
      <c r="CER758" s="456"/>
      <c r="CES758" s="456"/>
      <c r="CET758" s="456"/>
      <c r="CEU758" s="456"/>
      <c r="CEV758" s="456"/>
      <c r="CEW758" s="456"/>
      <c r="CEX758" s="456"/>
      <c r="CEY758" s="456"/>
      <c r="CEZ758" s="456"/>
      <c r="CFA758" s="456"/>
      <c r="CFB758" s="456"/>
      <c r="CFC758" s="456"/>
      <c r="CFD758" s="456"/>
      <c r="CFE758" s="456"/>
      <c r="CFF758" s="456"/>
      <c r="CFG758" s="456"/>
      <c r="CFH758" s="456"/>
      <c r="CFI758" s="456"/>
      <c r="CFJ758" s="456"/>
      <c r="CFK758" s="456"/>
      <c r="CFL758" s="456"/>
      <c r="CFM758" s="456"/>
      <c r="CFN758" s="456"/>
      <c r="CFO758" s="456"/>
      <c r="CFP758" s="456"/>
      <c r="CFQ758" s="456"/>
      <c r="CFR758" s="456"/>
      <c r="CFS758" s="456"/>
      <c r="CFT758" s="456"/>
      <c r="CFU758" s="456"/>
      <c r="CFV758" s="456"/>
      <c r="CFW758" s="456"/>
      <c r="CFX758" s="456"/>
      <c r="CFY758" s="456"/>
      <c r="CFZ758" s="456"/>
      <c r="CGA758" s="456"/>
      <c r="CGB758" s="456"/>
      <c r="CGC758" s="456"/>
      <c r="CGD758" s="456"/>
      <c r="CGE758" s="456"/>
      <c r="CGF758" s="456"/>
      <c r="CGG758" s="456"/>
      <c r="CGH758" s="456"/>
      <c r="CGI758" s="456"/>
      <c r="CGJ758" s="456"/>
      <c r="CGK758" s="456"/>
      <c r="CGL758" s="456"/>
      <c r="CGM758" s="456"/>
      <c r="CGN758" s="456"/>
      <c r="CGO758" s="456"/>
      <c r="CGP758" s="456"/>
      <c r="CGQ758" s="456"/>
      <c r="CGR758" s="456"/>
      <c r="CGS758" s="456"/>
      <c r="CGT758" s="456"/>
      <c r="CGU758" s="456"/>
      <c r="CGV758" s="456"/>
      <c r="CGW758" s="456"/>
      <c r="CGX758" s="456"/>
      <c r="CGY758" s="456"/>
      <c r="CGZ758" s="456"/>
      <c r="CHA758" s="456"/>
      <c r="CHB758" s="456"/>
      <c r="CHC758" s="456"/>
      <c r="CHD758" s="456"/>
      <c r="CHE758" s="456"/>
      <c r="CHF758" s="456"/>
      <c r="CHG758" s="456"/>
      <c r="CHH758" s="456"/>
      <c r="CHI758" s="456"/>
      <c r="CHJ758" s="456"/>
      <c r="CHK758" s="456"/>
      <c r="CHL758" s="456"/>
      <c r="CHM758" s="456"/>
      <c r="CHN758" s="456"/>
      <c r="CHO758" s="456"/>
      <c r="CHP758" s="456"/>
      <c r="CHQ758" s="456"/>
      <c r="CHR758" s="456"/>
      <c r="CHS758" s="456"/>
      <c r="CHT758" s="456"/>
      <c r="CHU758" s="456"/>
      <c r="CHV758" s="456"/>
      <c r="CHW758" s="456"/>
      <c r="CHX758" s="456"/>
      <c r="CHY758" s="456"/>
      <c r="CHZ758" s="456"/>
      <c r="CIA758" s="456"/>
      <c r="CIB758" s="456"/>
      <c r="CIC758" s="456"/>
      <c r="CID758" s="456"/>
      <c r="CIE758" s="456"/>
      <c r="CIF758" s="456"/>
      <c r="CIG758" s="456"/>
      <c r="CIH758" s="456"/>
      <c r="CII758" s="456"/>
      <c r="CIJ758" s="456"/>
      <c r="CIK758" s="456"/>
      <c r="CIL758" s="456"/>
      <c r="CIM758" s="456"/>
      <c r="CIN758" s="456"/>
      <c r="CIO758" s="456"/>
      <c r="CIP758" s="456"/>
      <c r="CIQ758" s="456"/>
      <c r="CIR758" s="456"/>
      <c r="CIS758" s="456"/>
      <c r="CIT758" s="456"/>
      <c r="CIU758" s="456"/>
      <c r="CIV758" s="456"/>
      <c r="CIW758" s="456"/>
      <c r="CIX758" s="456"/>
      <c r="CIY758" s="456"/>
      <c r="CIZ758" s="456"/>
      <c r="CJA758" s="456"/>
      <c r="CJB758" s="456"/>
      <c r="CJC758" s="456"/>
      <c r="CJD758" s="456"/>
      <c r="CJE758" s="456"/>
      <c r="CJF758" s="456"/>
      <c r="CJG758" s="456"/>
      <c r="CJH758" s="456"/>
      <c r="CJI758" s="456"/>
      <c r="CJJ758" s="456"/>
      <c r="CJK758" s="456"/>
      <c r="CJL758" s="456"/>
      <c r="CJM758" s="456"/>
      <c r="CJN758" s="456"/>
      <c r="CJO758" s="456"/>
      <c r="CJP758" s="456"/>
      <c r="CJQ758" s="456"/>
      <c r="CJR758" s="456"/>
      <c r="CJS758" s="456"/>
      <c r="CJT758" s="456"/>
      <c r="CJU758" s="456"/>
      <c r="CJV758" s="456"/>
      <c r="CJW758" s="456"/>
      <c r="CJX758" s="456"/>
      <c r="CJY758" s="456"/>
      <c r="CJZ758" s="456"/>
      <c r="CKA758" s="456"/>
      <c r="CKB758" s="456"/>
      <c r="CKC758" s="456"/>
      <c r="CKD758" s="456"/>
      <c r="CKE758" s="456"/>
      <c r="CKF758" s="456"/>
      <c r="CKG758" s="456"/>
      <c r="CKH758" s="456"/>
      <c r="CKI758" s="456"/>
      <c r="CKJ758" s="456"/>
      <c r="CKK758" s="456"/>
      <c r="CKL758" s="456"/>
      <c r="CKM758" s="456"/>
      <c r="CKN758" s="456"/>
      <c r="CKO758" s="456"/>
      <c r="CKP758" s="456"/>
      <c r="CKQ758" s="456"/>
      <c r="CKR758" s="456"/>
      <c r="CKS758" s="456"/>
      <c r="CKT758" s="456"/>
      <c r="CKU758" s="456"/>
      <c r="CKV758" s="456"/>
      <c r="CKW758" s="456"/>
      <c r="CKX758" s="456"/>
      <c r="CKY758" s="456"/>
      <c r="CKZ758" s="456"/>
      <c r="CLA758" s="456"/>
      <c r="CLB758" s="456"/>
      <c r="CLC758" s="456"/>
      <c r="CLD758" s="456"/>
      <c r="CLE758" s="456"/>
      <c r="CLF758" s="456"/>
      <c r="CLG758" s="456"/>
      <c r="CLH758" s="456"/>
      <c r="CLI758" s="456"/>
      <c r="CLJ758" s="456"/>
      <c r="CLK758" s="456"/>
      <c r="CLL758" s="456"/>
      <c r="CLM758" s="456"/>
      <c r="CLN758" s="456"/>
      <c r="CLO758" s="456"/>
      <c r="CLP758" s="456"/>
      <c r="CLQ758" s="456"/>
      <c r="CLR758" s="456"/>
      <c r="CLS758" s="456"/>
      <c r="CLT758" s="456"/>
      <c r="CLU758" s="456"/>
      <c r="CLV758" s="456"/>
      <c r="CLW758" s="456"/>
      <c r="CLX758" s="456"/>
      <c r="CLY758" s="456"/>
      <c r="CLZ758" s="456"/>
      <c r="CMA758" s="456"/>
      <c r="CMB758" s="456"/>
      <c r="CMC758" s="456"/>
      <c r="CMD758" s="456"/>
      <c r="CME758" s="456"/>
      <c r="CMF758" s="456"/>
      <c r="CMG758" s="456"/>
      <c r="CMH758" s="456"/>
      <c r="CMI758" s="456"/>
      <c r="CMJ758" s="456"/>
      <c r="CMK758" s="456"/>
      <c r="CML758" s="456"/>
      <c r="CMM758" s="456"/>
      <c r="CMN758" s="456"/>
      <c r="CMO758" s="456"/>
      <c r="CMP758" s="456"/>
      <c r="CMQ758" s="456"/>
      <c r="CMR758" s="456"/>
      <c r="CMS758" s="456"/>
      <c r="CMT758" s="456"/>
      <c r="CMU758" s="456"/>
      <c r="CMV758" s="456"/>
      <c r="CMW758" s="456"/>
      <c r="CMX758" s="456"/>
      <c r="CMY758" s="456"/>
      <c r="CMZ758" s="456"/>
      <c r="CNA758" s="456"/>
      <c r="CNB758" s="456"/>
      <c r="CNC758" s="456"/>
      <c r="CND758" s="456"/>
      <c r="CNE758" s="456"/>
      <c r="CNF758" s="456"/>
      <c r="CNG758" s="456"/>
      <c r="CNH758" s="456"/>
      <c r="CNI758" s="456"/>
      <c r="CNJ758" s="456"/>
      <c r="CNK758" s="456"/>
      <c r="CNL758" s="456"/>
      <c r="CNM758" s="456"/>
      <c r="CNN758" s="456"/>
      <c r="CNO758" s="456"/>
      <c r="CNP758" s="456"/>
      <c r="CNQ758" s="456"/>
      <c r="CNR758" s="456"/>
      <c r="CNS758" s="456"/>
      <c r="CNT758" s="456"/>
      <c r="CNU758" s="456"/>
      <c r="CNV758" s="456"/>
      <c r="CNW758" s="456"/>
      <c r="CNX758" s="456"/>
      <c r="CNY758" s="456"/>
      <c r="CNZ758" s="456"/>
      <c r="COA758" s="456"/>
      <c r="COB758" s="456"/>
      <c r="COC758" s="456"/>
      <c r="COD758" s="456"/>
      <c r="COE758" s="456"/>
      <c r="COF758" s="456"/>
      <c r="COG758" s="456"/>
      <c r="COH758" s="456"/>
      <c r="COI758" s="456"/>
      <c r="COJ758" s="456"/>
      <c r="COK758" s="456"/>
      <c r="COL758" s="456"/>
      <c r="COM758" s="456"/>
      <c r="CON758" s="456"/>
      <c r="COO758" s="456"/>
      <c r="COP758" s="456"/>
      <c r="COQ758" s="456"/>
      <c r="COR758" s="456"/>
      <c r="COS758" s="456"/>
      <c r="COT758" s="456"/>
      <c r="COU758" s="456"/>
      <c r="COV758" s="456"/>
      <c r="COW758" s="456"/>
      <c r="COX758" s="456"/>
      <c r="COY758" s="456"/>
      <c r="COZ758" s="456"/>
      <c r="CPA758" s="456"/>
      <c r="CPB758" s="456"/>
      <c r="CPC758" s="456"/>
      <c r="CPD758" s="456"/>
      <c r="CPE758" s="456"/>
      <c r="CPF758" s="456"/>
      <c r="CPG758" s="456"/>
      <c r="CPH758" s="456"/>
      <c r="CPI758" s="456"/>
      <c r="CPJ758" s="456"/>
      <c r="CPK758" s="456"/>
      <c r="CPL758" s="456"/>
      <c r="CPM758" s="456"/>
      <c r="CPN758" s="456"/>
      <c r="CPO758" s="456"/>
      <c r="CPP758" s="456"/>
      <c r="CPQ758" s="456"/>
      <c r="CPR758" s="456"/>
      <c r="CPS758" s="456"/>
      <c r="CPT758" s="456"/>
      <c r="CPU758" s="456"/>
      <c r="CPV758" s="456"/>
      <c r="CPW758" s="456"/>
      <c r="CPX758" s="456"/>
      <c r="CPY758" s="456"/>
      <c r="CPZ758" s="456"/>
      <c r="CQA758" s="456"/>
      <c r="CQB758" s="456"/>
      <c r="CQC758" s="456"/>
      <c r="CQD758" s="456"/>
      <c r="CQE758" s="456"/>
      <c r="CQF758" s="456"/>
      <c r="CQG758" s="456"/>
      <c r="CQH758" s="456"/>
      <c r="CQI758" s="456"/>
      <c r="CQJ758" s="456"/>
      <c r="CQK758" s="456"/>
      <c r="CQL758" s="456"/>
      <c r="CQM758" s="456"/>
      <c r="CQN758" s="456"/>
      <c r="CQO758" s="456"/>
      <c r="CQP758" s="456"/>
      <c r="CQQ758" s="456"/>
      <c r="CQR758" s="456"/>
      <c r="CQS758" s="456"/>
      <c r="CQT758" s="456"/>
      <c r="CQU758" s="456"/>
      <c r="CQV758" s="456"/>
      <c r="CQW758" s="456"/>
      <c r="CQX758" s="456"/>
      <c r="CQY758" s="456"/>
      <c r="CQZ758" s="456"/>
      <c r="CRA758" s="456"/>
      <c r="CRB758" s="456"/>
      <c r="CRC758" s="456"/>
      <c r="CRD758" s="456"/>
      <c r="CRE758" s="456"/>
      <c r="CRF758" s="456"/>
      <c r="CRG758" s="456"/>
      <c r="CRH758" s="456"/>
      <c r="CRI758" s="456"/>
      <c r="CRJ758" s="456"/>
      <c r="CRK758" s="456"/>
      <c r="CRL758" s="456"/>
      <c r="CRM758" s="456"/>
      <c r="CRN758" s="456"/>
      <c r="CRO758" s="456"/>
      <c r="CRP758" s="456"/>
      <c r="CRQ758" s="456"/>
      <c r="CRR758" s="456"/>
      <c r="CRS758" s="456"/>
      <c r="CRT758" s="456"/>
      <c r="CRU758" s="456"/>
      <c r="CRV758" s="456"/>
      <c r="CRW758" s="456"/>
      <c r="CRX758" s="456"/>
      <c r="CRY758" s="456"/>
      <c r="CRZ758" s="456"/>
      <c r="CSA758" s="456"/>
      <c r="CSB758" s="456"/>
      <c r="CSC758" s="456"/>
      <c r="CSD758" s="456"/>
      <c r="CSE758" s="456"/>
      <c r="CSF758" s="456"/>
      <c r="CSG758" s="456"/>
      <c r="CSH758" s="456"/>
      <c r="CSI758" s="456"/>
      <c r="CSJ758" s="456"/>
      <c r="CSK758" s="456"/>
      <c r="CSL758" s="456"/>
      <c r="CSM758" s="456"/>
      <c r="CSN758" s="456"/>
      <c r="CSO758" s="456"/>
      <c r="CSP758" s="456"/>
      <c r="CSQ758" s="456"/>
      <c r="CSR758" s="456"/>
      <c r="CSS758" s="456"/>
      <c r="CST758" s="456"/>
      <c r="CSU758" s="456"/>
      <c r="CSV758" s="456"/>
      <c r="CSW758" s="456"/>
      <c r="CSX758" s="456"/>
      <c r="CSY758" s="456"/>
      <c r="CSZ758" s="456"/>
      <c r="CTA758" s="456"/>
      <c r="CTB758" s="456"/>
      <c r="CTC758" s="456"/>
      <c r="CTD758" s="456"/>
      <c r="CTE758" s="456"/>
      <c r="CTF758" s="456"/>
      <c r="CTG758" s="456"/>
      <c r="CTH758" s="456"/>
      <c r="CTI758" s="456"/>
      <c r="CTJ758" s="456"/>
      <c r="CTK758" s="456"/>
      <c r="CTL758" s="456"/>
      <c r="CTM758" s="456"/>
      <c r="CTN758" s="456"/>
      <c r="CTO758" s="456"/>
      <c r="CTP758" s="456"/>
      <c r="CTQ758" s="456"/>
      <c r="CTR758" s="456"/>
      <c r="CTS758" s="456"/>
      <c r="CTT758" s="456"/>
      <c r="CTU758" s="456"/>
      <c r="CTV758" s="456"/>
      <c r="CTW758" s="456"/>
      <c r="CTX758" s="456"/>
      <c r="CTY758" s="456"/>
      <c r="CTZ758" s="456"/>
      <c r="CUA758" s="456"/>
      <c r="CUB758" s="456"/>
      <c r="CUC758" s="456"/>
      <c r="CUD758" s="456"/>
      <c r="CUE758" s="456"/>
      <c r="CUF758" s="456"/>
      <c r="CUG758" s="456"/>
      <c r="CUH758" s="456"/>
      <c r="CUI758" s="456"/>
      <c r="CUJ758" s="456"/>
      <c r="CUK758" s="456"/>
      <c r="CUL758" s="456"/>
      <c r="CUM758" s="456"/>
      <c r="CUN758" s="456"/>
      <c r="CUO758" s="456"/>
      <c r="CUP758" s="456"/>
      <c r="CUQ758" s="456"/>
      <c r="CUR758" s="456"/>
      <c r="CUS758" s="456"/>
      <c r="CUT758" s="456"/>
      <c r="CUU758" s="456"/>
      <c r="CUV758" s="456"/>
      <c r="CUW758" s="456"/>
      <c r="CUX758" s="456"/>
      <c r="CUY758" s="456"/>
      <c r="CUZ758" s="456"/>
      <c r="CVA758" s="456"/>
      <c r="CVB758" s="456"/>
      <c r="CVC758" s="456"/>
      <c r="CVD758" s="456"/>
      <c r="CVE758" s="456"/>
      <c r="CVF758" s="456"/>
      <c r="CVG758" s="456"/>
      <c r="CVH758" s="456"/>
      <c r="CVI758" s="456"/>
      <c r="CVJ758" s="456"/>
      <c r="CVK758" s="456"/>
      <c r="CVL758" s="456"/>
      <c r="CVM758" s="456"/>
      <c r="CVN758" s="456"/>
      <c r="CVO758" s="456"/>
      <c r="CVP758" s="456"/>
      <c r="CVQ758" s="456"/>
      <c r="CVR758" s="456"/>
      <c r="CVS758" s="456"/>
      <c r="CVT758" s="456"/>
      <c r="CVU758" s="456"/>
      <c r="CVV758" s="456"/>
      <c r="CVW758" s="456"/>
      <c r="CVX758" s="456"/>
      <c r="CVY758" s="456"/>
      <c r="CVZ758" s="456"/>
      <c r="CWA758" s="456"/>
      <c r="CWB758" s="456"/>
      <c r="CWC758" s="456"/>
      <c r="CWD758" s="456"/>
      <c r="CWE758" s="456"/>
      <c r="CWF758" s="456"/>
      <c r="CWG758" s="456"/>
      <c r="CWH758" s="456"/>
      <c r="CWI758" s="456"/>
      <c r="CWJ758" s="456"/>
      <c r="CWK758" s="456"/>
      <c r="CWL758" s="456"/>
      <c r="CWM758" s="456"/>
      <c r="CWN758" s="456"/>
      <c r="CWO758" s="456"/>
      <c r="CWP758" s="456"/>
      <c r="CWQ758" s="456"/>
      <c r="CWR758" s="456"/>
      <c r="CWS758" s="456"/>
      <c r="CWT758" s="456"/>
      <c r="CWU758" s="456"/>
      <c r="CWV758" s="456"/>
      <c r="CWW758" s="456"/>
      <c r="CWX758" s="456"/>
      <c r="CWY758" s="456"/>
      <c r="CWZ758" s="456"/>
      <c r="CXA758" s="456"/>
      <c r="CXB758" s="456"/>
      <c r="CXC758" s="456"/>
      <c r="CXD758" s="456"/>
      <c r="CXE758" s="456"/>
      <c r="CXF758" s="456"/>
      <c r="CXG758" s="456"/>
      <c r="CXH758" s="456"/>
      <c r="CXI758" s="456"/>
      <c r="CXJ758" s="456"/>
      <c r="CXK758" s="456"/>
      <c r="CXL758" s="456"/>
      <c r="CXM758" s="456"/>
      <c r="CXN758" s="456"/>
      <c r="CXO758" s="456"/>
      <c r="CXP758" s="456"/>
      <c r="CXQ758" s="456"/>
      <c r="CXR758" s="456"/>
      <c r="CXS758" s="456"/>
      <c r="CXT758" s="456"/>
      <c r="CXU758" s="456"/>
      <c r="CXV758" s="456"/>
      <c r="CXW758" s="456"/>
      <c r="CXX758" s="456"/>
      <c r="CXY758" s="456"/>
      <c r="CXZ758" s="456"/>
      <c r="CYA758" s="456"/>
      <c r="CYB758" s="456"/>
      <c r="CYC758" s="456"/>
      <c r="CYD758" s="456"/>
      <c r="CYE758" s="456"/>
      <c r="CYF758" s="456"/>
      <c r="CYG758" s="456"/>
      <c r="CYH758" s="456"/>
      <c r="CYI758" s="456"/>
      <c r="CYJ758" s="456"/>
      <c r="CYK758" s="456"/>
      <c r="CYL758" s="456"/>
      <c r="CYM758" s="456"/>
      <c r="CYN758" s="456"/>
      <c r="CYO758" s="456"/>
      <c r="CYP758" s="456"/>
      <c r="CYQ758" s="456"/>
      <c r="CYR758" s="456"/>
      <c r="CYS758" s="456"/>
      <c r="CYT758" s="456"/>
      <c r="CYU758" s="456"/>
      <c r="CYV758" s="456"/>
      <c r="CYW758" s="456"/>
      <c r="CYX758" s="456"/>
      <c r="CYY758" s="456"/>
      <c r="CYZ758" s="456"/>
      <c r="CZA758" s="456"/>
      <c r="CZB758" s="456"/>
      <c r="CZC758" s="456"/>
      <c r="CZD758" s="456"/>
      <c r="CZE758" s="456"/>
      <c r="CZF758" s="456"/>
      <c r="CZG758" s="456"/>
      <c r="CZH758" s="456"/>
      <c r="CZI758" s="456"/>
      <c r="CZJ758" s="456"/>
      <c r="CZK758" s="456"/>
      <c r="CZL758" s="456"/>
      <c r="CZM758" s="456"/>
      <c r="CZN758" s="456"/>
      <c r="CZO758" s="456"/>
      <c r="CZP758" s="456"/>
      <c r="CZQ758" s="456"/>
      <c r="CZR758" s="456"/>
      <c r="CZS758" s="456"/>
      <c r="CZT758" s="456"/>
      <c r="CZU758" s="456"/>
      <c r="CZV758" s="456"/>
      <c r="CZW758" s="456"/>
      <c r="CZX758" s="456"/>
      <c r="CZY758" s="456"/>
      <c r="CZZ758" s="456"/>
      <c r="DAA758" s="456"/>
      <c r="DAB758" s="456"/>
      <c r="DAC758" s="456"/>
      <c r="DAD758" s="456"/>
      <c r="DAE758" s="456"/>
      <c r="DAF758" s="456"/>
      <c r="DAG758" s="456"/>
      <c r="DAH758" s="456"/>
      <c r="DAI758" s="456"/>
      <c r="DAJ758" s="456"/>
      <c r="DAK758" s="456"/>
      <c r="DAL758" s="456"/>
      <c r="DAM758" s="456"/>
      <c r="DAN758" s="456"/>
      <c r="DAO758" s="456"/>
      <c r="DAP758" s="456"/>
      <c r="DAQ758" s="456"/>
      <c r="DAR758" s="456"/>
      <c r="DAS758" s="456"/>
      <c r="DAT758" s="456"/>
      <c r="DAU758" s="456"/>
      <c r="DAV758" s="456"/>
      <c r="DAW758" s="456"/>
      <c r="DAX758" s="456"/>
      <c r="DAY758" s="456"/>
      <c r="DAZ758" s="456"/>
      <c r="DBA758" s="456"/>
      <c r="DBB758" s="456"/>
      <c r="DBC758" s="456"/>
      <c r="DBD758" s="456"/>
      <c r="DBE758" s="456"/>
      <c r="DBF758" s="456"/>
      <c r="DBG758" s="456"/>
      <c r="DBH758" s="456"/>
      <c r="DBI758" s="456"/>
      <c r="DBJ758" s="456"/>
      <c r="DBK758" s="456"/>
      <c r="DBL758" s="456"/>
      <c r="DBM758" s="456"/>
      <c r="DBN758" s="456"/>
      <c r="DBO758" s="456"/>
      <c r="DBP758" s="456"/>
      <c r="DBQ758" s="456"/>
      <c r="DBR758" s="456"/>
      <c r="DBS758" s="456"/>
      <c r="DBT758" s="456"/>
      <c r="DBU758" s="456"/>
      <c r="DBV758" s="456"/>
      <c r="DBW758" s="456"/>
      <c r="DBX758" s="456"/>
      <c r="DBY758" s="456"/>
      <c r="DBZ758" s="456"/>
      <c r="DCA758" s="456"/>
      <c r="DCB758" s="456"/>
      <c r="DCC758" s="456"/>
      <c r="DCD758" s="456"/>
      <c r="DCE758" s="456"/>
      <c r="DCF758" s="456"/>
      <c r="DCG758" s="456"/>
      <c r="DCH758" s="456"/>
      <c r="DCI758" s="456"/>
      <c r="DCJ758" s="456"/>
      <c r="DCK758" s="456"/>
      <c r="DCL758" s="456"/>
      <c r="DCM758" s="456"/>
      <c r="DCN758" s="456"/>
      <c r="DCO758" s="456"/>
      <c r="DCP758" s="456"/>
      <c r="DCQ758" s="456"/>
      <c r="DCR758" s="456"/>
      <c r="DCS758" s="456"/>
      <c r="DCT758" s="456"/>
      <c r="DCU758" s="456"/>
      <c r="DCV758" s="456"/>
      <c r="DCW758" s="456"/>
      <c r="DCX758" s="456"/>
      <c r="DCY758" s="456"/>
      <c r="DCZ758" s="456"/>
      <c r="DDA758" s="456"/>
      <c r="DDB758" s="456"/>
      <c r="DDC758" s="456"/>
      <c r="DDD758" s="456"/>
      <c r="DDE758" s="456"/>
      <c r="DDF758" s="456"/>
      <c r="DDG758" s="456"/>
      <c r="DDH758" s="456"/>
      <c r="DDI758" s="456"/>
      <c r="DDJ758" s="456"/>
      <c r="DDK758" s="456"/>
      <c r="DDL758" s="456"/>
      <c r="DDM758" s="456"/>
      <c r="DDN758" s="456"/>
      <c r="DDO758" s="456"/>
      <c r="DDP758" s="456"/>
      <c r="DDQ758" s="456"/>
      <c r="DDR758" s="456"/>
      <c r="DDS758" s="456"/>
      <c r="DDT758" s="456"/>
      <c r="DDU758" s="456"/>
      <c r="DDV758" s="456"/>
      <c r="DDW758" s="456"/>
      <c r="DDX758" s="456"/>
      <c r="DDY758" s="456"/>
      <c r="DDZ758" s="456"/>
      <c r="DEA758" s="456"/>
      <c r="DEB758" s="456"/>
      <c r="DEC758" s="456"/>
      <c r="DED758" s="456"/>
      <c r="DEE758" s="456"/>
      <c r="DEF758" s="456"/>
      <c r="DEG758" s="456"/>
      <c r="DEH758" s="456"/>
      <c r="DEI758" s="456"/>
      <c r="DEJ758" s="456"/>
      <c r="DEK758" s="456"/>
      <c r="DEL758" s="456"/>
      <c r="DEM758" s="456"/>
      <c r="DEN758" s="456"/>
      <c r="DEO758" s="456"/>
      <c r="DEP758" s="456"/>
      <c r="DEQ758" s="456"/>
      <c r="DER758" s="456"/>
      <c r="DES758" s="456"/>
      <c r="DET758" s="456"/>
      <c r="DEU758" s="456"/>
      <c r="DEV758" s="456"/>
      <c r="DEW758" s="456"/>
      <c r="DEX758" s="456"/>
      <c r="DEY758" s="456"/>
      <c r="DEZ758" s="456"/>
      <c r="DFA758" s="456"/>
      <c r="DFB758" s="456"/>
      <c r="DFC758" s="456"/>
      <c r="DFD758" s="456"/>
      <c r="DFE758" s="456"/>
      <c r="DFF758" s="456"/>
      <c r="DFG758" s="456"/>
      <c r="DFH758" s="456"/>
      <c r="DFI758" s="456"/>
      <c r="DFJ758" s="456"/>
      <c r="DFK758" s="456"/>
      <c r="DFL758" s="456"/>
      <c r="DFM758" s="456"/>
      <c r="DFN758" s="456"/>
      <c r="DFO758" s="456"/>
      <c r="DFP758" s="456"/>
      <c r="DFQ758" s="456"/>
      <c r="DFR758" s="456"/>
      <c r="DFS758" s="456"/>
      <c r="DFT758" s="456"/>
      <c r="DFU758" s="456"/>
      <c r="DFV758" s="456"/>
      <c r="DFW758" s="456"/>
      <c r="DFX758" s="456"/>
      <c r="DFY758" s="456"/>
      <c r="DFZ758" s="456"/>
      <c r="DGA758" s="456"/>
      <c r="DGB758" s="456"/>
      <c r="DGC758" s="456"/>
      <c r="DGD758" s="456"/>
      <c r="DGE758" s="456"/>
      <c r="DGF758" s="456"/>
      <c r="DGG758" s="456"/>
      <c r="DGH758" s="456"/>
      <c r="DGI758" s="456"/>
      <c r="DGJ758" s="456"/>
      <c r="DGK758" s="456"/>
      <c r="DGL758" s="456"/>
      <c r="DGM758" s="456"/>
      <c r="DGN758" s="456"/>
      <c r="DGO758" s="456"/>
      <c r="DGP758" s="456"/>
      <c r="DGQ758" s="456"/>
      <c r="DGR758" s="456"/>
      <c r="DGS758" s="456"/>
      <c r="DGT758" s="456"/>
      <c r="DGU758" s="456"/>
      <c r="DGV758" s="456"/>
      <c r="DGW758" s="456"/>
      <c r="DGX758" s="456"/>
      <c r="DGY758" s="456"/>
      <c r="DGZ758" s="456"/>
      <c r="DHA758" s="456"/>
      <c r="DHB758" s="456"/>
      <c r="DHC758" s="456"/>
      <c r="DHD758" s="456"/>
      <c r="DHE758" s="456"/>
      <c r="DHF758" s="456"/>
      <c r="DHG758" s="456"/>
      <c r="DHH758" s="456"/>
      <c r="DHI758" s="456"/>
      <c r="DHJ758" s="456"/>
      <c r="DHK758" s="456"/>
      <c r="DHL758" s="456"/>
      <c r="DHM758" s="456"/>
      <c r="DHN758" s="456"/>
      <c r="DHO758" s="456"/>
      <c r="DHP758" s="456"/>
      <c r="DHQ758" s="456"/>
      <c r="DHR758" s="456"/>
      <c r="DHS758" s="456"/>
      <c r="DHT758" s="456"/>
      <c r="DHU758" s="456"/>
      <c r="DHV758" s="456"/>
      <c r="DHW758" s="456"/>
      <c r="DHX758" s="456"/>
      <c r="DHY758" s="456"/>
      <c r="DHZ758" s="456"/>
      <c r="DIA758" s="456"/>
      <c r="DIB758" s="456"/>
      <c r="DIC758" s="456"/>
      <c r="DID758" s="456"/>
      <c r="DIE758" s="456"/>
      <c r="DIF758" s="456"/>
      <c r="DIG758" s="456"/>
      <c r="DIH758" s="456"/>
      <c r="DII758" s="456"/>
      <c r="DIJ758" s="456"/>
      <c r="DIK758" s="456"/>
      <c r="DIL758" s="456"/>
      <c r="DIM758" s="456"/>
      <c r="DIN758" s="456"/>
      <c r="DIO758" s="456"/>
      <c r="DIP758" s="456"/>
      <c r="DIQ758" s="456"/>
      <c r="DIR758" s="456"/>
      <c r="DIS758" s="456"/>
      <c r="DIT758" s="456"/>
      <c r="DIU758" s="456"/>
      <c r="DIV758" s="456"/>
      <c r="DIW758" s="456"/>
      <c r="DIX758" s="456"/>
      <c r="DIY758" s="456"/>
      <c r="DIZ758" s="456"/>
      <c r="DJA758" s="456"/>
      <c r="DJB758" s="456"/>
      <c r="DJC758" s="456"/>
      <c r="DJD758" s="456"/>
      <c r="DJE758" s="456"/>
      <c r="DJF758" s="456"/>
      <c r="DJG758" s="456"/>
      <c r="DJH758" s="456"/>
      <c r="DJI758" s="456"/>
      <c r="DJJ758" s="456"/>
      <c r="DJK758" s="456"/>
      <c r="DJL758" s="456"/>
      <c r="DJM758" s="456"/>
      <c r="DJN758" s="456"/>
      <c r="DJO758" s="456"/>
      <c r="DJP758" s="456"/>
      <c r="DJQ758" s="456"/>
      <c r="DJR758" s="456"/>
      <c r="DJS758" s="456"/>
      <c r="DJT758" s="456"/>
      <c r="DJU758" s="456"/>
      <c r="DJV758" s="456"/>
      <c r="DJW758" s="456"/>
      <c r="DJX758" s="456"/>
      <c r="DJY758" s="456"/>
      <c r="DJZ758" s="456"/>
      <c r="DKA758" s="456"/>
      <c r="DKB758" s="456"/>
      <c r="DKC758" s="456"/>
      <c r="DKD758" s="456"/>
      <c r="DKE758" s="456"/>
      <c r="DKF758" s="456"/>
      <c r="DKG758" s="456"/>
      <c r="DKH758" s="456"/>
      <c r="DKI758" s="456"/>
      <c r="DKJ758" s="456"/>
      <c r="DKK758" s="456"/>
      <c r="DKL758" s="456"/>
      <c r="DKM758" s="456"/>
      <c r="DKN758" s="456"/>
      <c r="DKO758" s="456"/>
      <c r="DKP758" s="456"/>
      <c r="DKQ758" s="456"/>
      <c r="DKR758" s="456"/>
      <c r="DKS758" s="456"/>
      <c r="DKT758" s="456"/>
      <c r="DKU758" s="456"/>
      <c r="DKV758" s="456"/>
      <c r="DKW758" s="456"/>
      <c r="DKX758" s="456"/>
      <c r="DKY758" s="456"/>
      <c r="DKZ758" s="456"/>
      <c r="DLA758" s="456"/>
      <c r="DLB758" s="456"/>
      <c r="DLC758" s="456"/>
      <c r="DLD758" s="456"/>
      <c r="DLE758" s="456"/>
      <c r="DLF758" s="456"/>
      <c r="DLG758" s="456"/>
      <c r="DLH758" s="456"/>
      <c r="DLI758" s="456"/>
      <c r="DLJ758" s="456"/>
      <c r="DLK758" s="456"/>
      <c r="DLL758" s="456"/>
      <c r="DLM758" s="456"/>
      <c r="DLN758" s="456"/>
      <c r="DLO758" s="456"/>
      <c r="DLP758" s="456"/>
      <c r="DLQ758" s="456"/>
      <c r="DLR758" s="456"/>
      <c r="DLS758" s="456"/>
      <c r="DLT758" s="456"/>
      <c r="DLU758" s="456"/>
      <c r="DLV758" s="456"/>
      <c r="DLW758" s="456"/>
      <c r="DLX758" s="456"/>
      <c r="DLY758" s="456"/>
      <c r="DLZ758" s="456"/>
      <c r="DMA758" s="456"/>
      <c r="DMB758" s="456"/>
      <c r="DMC758" s="456"/>
      <c r="DMD758" s="456"/>
      <c r="DME758" s="456"/>
      <c r="DMF758" s="456"/>
      <c r="DMG758" s="456"/>
      <c r="DMH758" s="456"/>
      <c r="DMI758" s="456"/>
      <c r="DMJ758" s="456"/>
      <c r="DMK758" s="456"/>
      <c r="DML758" s="456"/>
      <c r="DMM758" s="456"/>
      <c r="DMN758" s="456"/>
      <c r="DMO758" s="456"/>
      <c r="DMP758" s="456"/>
      <c r="DMQ758" s="456"/>
      <c r="DMR758" s="456"/>
      <c r="DMS758" s="456"/>
      <c r="DMT758" s="456"/>
      <c r="DMU758" s="456"/>
      <c r="DMV758" s="456"/>
      <c r="DMW758" s="456"/>
      <c r="DMX758" s="456"/>
      <c r="DMY758" s="456"/>
      <c r="DMZ758" s="456"/>
      <c r="DNA758" s="456"/>
      <c r="DNB758" s="456"/>
      <c r="DNC758" s="456"/>
      <c r="DND758" s="456"/>
      <c r="DNE758" s="456"/>
      <c r="DNF758" s="456"/>
      <c r="DNG758" s="456"/>
      <c r="DNH758" s="456"/>
      <c r="DNI758" s="456"/>
      <c r="DNJ758" s="456"/>
      <c r="DNK758" s="456"/>
      <c r="DNL758" s="456"/>
      <c r="DNM758" s="456"/>
      <c r="DNN758" s="456"/>
      <c r="DNO758" s="456"/>
      <c r="DNP758" s="456"/>
      <c r="DNQ758" s="456"/>
      <c r="DNR758" s="456"/>
      <c r="DNS758" s="456"/>
      <c r="DNT758" s="456"/>
      <c r="DNU758" s="456"/>
      <c r="DNV758" s="456"/>
      <c r="DNW758" s="456"/>
      <c r="DNX758" s="456"/>
      <c r="DNY758" s="456"/>
      <c r="DNZ758" s="456"/>
      <c r="DOA758" s="456"/>
      <c r="DOB758" s="456"/>
      <c r="DOC758" s="456"/>
      <c r="DOD758" s="456"/>
      <c r="DOE758" s="456"/>
      <c r="DOF758" s="456"/>
      <c r="DOG758" s="456"/>
      <c r="DOH758" s="456"/>
      <c r="DOI758" s="456"/>
      <c r="DOJ758" s="456"/>
      <c r="DOK758" s="456"/>
      <c r="DOL758" s="456"/>
      <c r="DOM758" s="456"/>
      <c r="DON758" s="456"/>
      <c r="DOO758" s="456"/>
      <c r="DOP758" s="456"/>
      <c r="DOQ758" s="456"/>
      <c r="DOR758" s="456"/>
      <c r="DOS758" s="456"/>
      <c r="DOT758" s="456"/>
      <c r="DOU758" s="456"/>
      <c r="DOV758" s="456"/>
      <c r="DOW758" s="456"/>
      <c r="DOX758" s="456"/>
      <c r="DOY758" s="456"/>
      <c r="DOZ758" s="456"/>
      <c r="DPA758" s="456"/>
      <c r="DPB758" s="456"/>
      <c r="DPC758" s="456"/>
      <c r="DPD758" s="456"/>
      <c r="DPE758" s="456"/>
      <c r="DPF758" s="456"/>
      <c r="DPG758" s="456"/>
      <c r="DPH758" s="456"/>
      <c r="DPI758" s="456"/>
      <c r="DPJ758" s="456"/>
      <c r="DPK758" s="456"/>
      <c r="DPL758" s="456"/>
      <c r="DPM758" s="456"/>
      <c r="DPN758" s="456"/>
      <c r="DPO758" s="456"/>
      <c r="DPP758" s="456"/>
      <c r="DPQ758" s="456"/>
      <c r="DPR758" s="456"/>
      <c r="DPS758" s="456"/>
      <c r="DPT758" s="456"/>
      <c r="DPU758" s="456"/>
      <c r="DPV758" s="456"/>
      <c r="DPW758" s="456"/>
      <c r="DPX758" s="456"/>
      <c r="DPY758" s="456"/>
      <c r="DPZ758" s="456"/>
      <c r="DQA758" s="456"/>
      <c r="DQB758" s="456"/>
      <c r="DQC758" s="456"/>
      <c r="DQD758" s="456"/>
      <c r="DQE758" s="456"/>
      <c r="DQF758" s="456"/>
      <c r="DQG758" s="456"/>
      <c r="DQH758" s="456"/>
      <c r="DQI758" s="456"/>
      <c r="DQJ758" s="456"/>
      <c r="DQK758" s="456"/>
      <c r="DQL758" s="456"/>
      <c r="DQM758" s="456"/>
      <c r="DQN758" s="456"/>
      <c r="DQO758" s="456"/>
      <c r="DQP758" s="456"/>
      <c r="DQQ758" s="456"/>
      <c r="DQR758" s="456"/>
      <c r="DQS758" s="456"/>
      <c r="DQT758" s="456"/>
      <c r="DQU758" s="456"/>
      <c r="DQV758" s="456"/>
      <c r="DQW758" s="456"/>
      <c r="DQX758" s="456"/>
      <c r="DQY758" s="456"/>
      <c r="DQZ758" s="456"/>
      <c r="DRA758" s="456"/>
      <c r="DRB758" s="456"/>
      <c r="DRC758" s="456"/>
      <c r="DRD758" s="456"/>
      <c r="DRE758" s="456"/>
      <c r="DRF758" s="456"/>
      <c r="DRG758" s="456"/>
      <c r="DRH758" s="456"/>
      <c r="DRI758" s="456"/>
      <c r="DRJ758" s="456"/>
      <c r="DRK758" s="456"/>
      <c r="DRL758" s="456"/>
      <c r="DRM758" s="456"/>
      <c r="DRN758" s="456"/>
      <c r="DRO758" s="456"/>
      <c r="DRP758" s="456"/>
      <c r="DRQ758" s="456"/>
      <c r="DRR758" s="456"/>
      <c r="DRS758" s="456"/>
      <c r="DRT758" s="456"/>
      <c r="DRU758" s="456"/>
      <c r="DRV758" s="456"/>
      <c r="DRW758" s="456"/>
      <c r="DRX758" s="456"/>
      <c r="DRY758" s="456"/>
      <c r="DRZ758" s="456"/>
      <c r="DSA758" s="456"/>
      <c r="DSB758" s="456"/>
      <c r="DSC758" s="456"/>
      <c r="DSD758" s="456"/>
      <c r="DSE758" s="456"/>
      <c r="DSF758" s="456"/>
      <c r="DSG758" s="456"/>
      <c r="DSH758" s="456"/>
      <c r="DSI758" s="456"/>
      <c r="DSJ758" s="456"/>
      <c r="DSK758" s="456"/>
      <c r="DSL758" s="456"/>
      <c r="DSM758" s="456"/>
      <c r="DSN758" s="456"/>
      <c r="DSO758" s="456"/>
      <c r="DSP758" s="456"/>
      <c r="DSQ758" s="456"/>
      <c r="DSR758" s="456"/>
      <c r="DSS758" s="456"/>
      <c r="DST758" s="456"/>
      <c r="DSU758" s="456"/>
      <c r="DSV758" s="456"/>
      <c r="DSW758" s="456"/>
      <c r="DSX758" s="456"/>
      <c r="DSY758" s="456"/>
      <c r="DSZ758" s="456"/>
      <c r="DTA758" s="456"/>
      <c r="DTB758" s="456"/>
      <c r="DTC758" s="456"/>
      <c r="DTD758" s="456"/>
      <c r="DTE758" s="456"/>
      <c r="DTF758" s="456"/>
      <c r="DTG758" s="456"/>
      <c r="DTH758" s="456"/>
      <c r="DTI758" s="456"/>
      <c r="DTJ758" s="456"/>
      <c r="DTK758" s="456"/>
      <c r="DTL758" s="456"/>
      <c r="DTM758" s="456"/>
      <c r="DTN758" s="456"/>
      <c r="DTO758" s="456"/>
      <c r="DTP758" s="456"/>
      <c r="DTQ758" s="456"/>
      <c r="DTR758" s="456"/>
      <c r="DTS758" s="456"/>
      <c r="DTT758" s="456"/>
      <c r="DTU758" s="456"/>
      <c r="DTV758" s="456"/>
      <c r="DTW758" s="456"/>
      <c r="DTX758" s="456"/>
      <c r="DTY758" s="456"/>
      <c r="DTZ758" s="456"/>
      <c r="DUA758" s="456"/>
      <c r="DUB758" s="456"/>
      <c r="DUC758" s="456"/>
      <c r="DUD758" s="456"/>
      <c r="DUE758" s="456"/>
      <c r="DUF758" s="456"/>
      <c r="DUG758" s="456"/>
      <c r="DUH758" s="456"/>
      <c r="DUI758" s="456"/>
      <c r="DUJ758" s="456"/>
      <c r="DUK758" s="456"/>
      <c r="DUL758" s="456"/>
      <c r="DUM758" s="456"/>
      <c r="DUN758" s="456"/>
      <c r="DUO758" s="456"/>
      <c r="DUP758" s="456"/>
      <c r="DUQ758" s="456"/>
      <c r="DUR758" s="456"/>
      <c r="DUS758" s="456"/>
      <c r="DUT758" s="456"/>
      <c r="DUU758" s="456"/>
      <c r="DUV758" s="456"/>
      <c r="DUW758" s="456"/>
      <c r="DUX758" s="456"/>
      <c r="DUY758" s="456"/>
      <c r="DUZ758" s="456"/>
      <c r="DVA758" s="456"/>
      <c r="DVB758" s="456"/>
      <c r="DVC758" s="456"/>
      <c r="DVD758" s="456"/>
      <c r="DVE758" s="456"/>
      <c r="DVF758" s="456"/>
      <c r="DVG758" s="456"/>
      <c r="DVH758" s="456"/>
      <c r="DVI758" s="456"/>
      <c r="DVJ758" s="456"/>
      <c r="DVK758" s="456"/>
      <c r="DVL758" s="456"/>
      <c r="DVM758" s="456"/>
      <c r="DVN758" s="456"/>
      <c r="DVO758" s="456"/>
      <c r="DVP758" s="456"/>
      <c r="DVQ758" s="456"/>
      <c r="DVR758" s="456"/>
      <c r="DVS758" s="456"/>
      <c r="DVT758" s="456"/>
      <c r="DVU758" s="456"/>
      <c r="DVV758" s="456"/>
      <c r="DVW758" s="456"/>
      <c r="DVX758" s="456"/>
      <c r="DVY758" s="456"/>
      <c r="DVZ758" s="456"/>
      <c r="DWA758" s="456"/>
      <c r="DWB758" s="456"/>
      <c r="DWC758" s="456"/>
      <c r="DWD758" s="456"/>
      <c r="DWE758" s="456"/>
      <c r="DWF758" s="456"/>
      <c r="DWG758" s="456"/>
      <c r="DWH758" s="456"/>
      <c r="DWI758" s="456"/>
      <c r="DWJ758" s="456"/>
      <c r="DWK758" s="456"/>
      <c r="DWL758" s="456"/>
      <c r="DWM758" s="456"/>
      <c r="DWN758" s="456"/>
      <c r="DWO758" s="456"/>
      <c r="DWP758" s="456"/>
      <c r="DWQ758" s="456"/>
      <c r="DWR758" s="456"/>
      <c r="DWS758" s="456"/>
      <c r="DWT758" s="456"/>
      <c r="DWU758" s="456"/>
      <c r="DWV758" s="456"/>
      <c r="DWW758" s="456"/>
      <c r="DWX758" s="456"/>
      <c r="DWY758" s="456"/>
      <c r="DWZ758" s="456"/>
      <c r="DXA758" s="456"/>
      <c r="DXB758" s="456"/>
      <c r="DXC758" s="456"/>
      <c r="DXD758" s="456"/>
      <c r="DXE758" s="456"/>
      <c r="DXF758" s="456"/>
      <c r="DXG758" s="456"/>
      <c r="DXH758" s="456"/>
      <c r="DXI758" s="456"/>
      <c r="DXJ758" s="456"/>
      <c r="DXK758" s="456"/>
      <c r="DXL758" s="456"/>
      <c r="DXM758" s="456"/>
      <c r="DXN758" s="456"/>
      <c r="DXO758" s="456"/>
      <c r="DXP758" s="456"/>
      <c r="DXQ758" s="456"/>
      <c r="DXR758" s="456"/>
      <c r="DXS758" s="456"/>
      <c r="DXT758" s="456"/>
      <c r="DXU758" s="456"/>
      <c r="DXV758" s="456"/>
      <c r="DXW758" s="456"/>
      <c r="DXX758" s="456"/>
      <c r="DXY758" s="456"/>
      <c r="DXZ758" s="456"/>
      <c r="DYA758" s="456"/>
      <c r="DYB758" s="456"/>
      <c r="DYC758" s="456"/>
      <c r="DYD758" s="456"/>
      <c r="DYE758" s="456"/>
      <c r="DYF758" s="456"/>
      <c r="DYG758" s="456"/>
      <c r="DYH758" s="456"/>
      <c r="DYI758" s="456"/>
      <c r="DYJ758" s="456"/>
      <c r="DYK758" s="456"/>
      <c r="DYL758" s="456"/>
      <c r="DYM758" s="456"/>
      <c r="DYN758" s="456"/>
      <c r="DYO758" s="456"/>
      <c r="DYP758" s="456"/>
      <c r="DYQ758" s="456"/>
      <c r="DYR758" s="456"/>
      <c r="DYS758" s="456"/>
      <c r="DYT758" s="456"/>
      <c r="DYU758" s="456"/>
      <c r="DYV758" s="456"/>
      <c r="DYW758" s="456"/>
      <c r="DYX758" s="456"/>
      <c r="DYY758" s="456"/>
      <c r="DYZ758" s="456"/>
      <c r="DZA758" s="456"/>
      <c r="DZB758" s="456"/>
      <c r="DZC758" s="456"/>
      <c r="DZD758" s="456"/>
      <c r="DZE758" s="456"/>
      <c r="DZF758" s="456"/>
      <c r="DZG758" s="456"/>
      <c r="DZH758" s="456"/>
      <c r="DZI758" s="456"/>
      <c r="DZJ758" s="456"/>
      <c r="DZK758" s="456"/>
      <c r="DZL758" s="456"/>
      <c r="DZM758" s="456"/>
      <c r="DZN758" s="456"/>
      <c r="DZO758" s="456"/>
      <c r="DZP758" s="456"/>
      <c r="DZQ758" s="456"/>
      <c r="DZR758" s="456"/>
      <c r="DZS758" s="456"/>
      <c r="DZT758" s="456"/>
      <c r="DZU758" s="456"/>
      <c r="DZV758" s="456"/>
      <c r="DZW758" s="456"/>
      <c r="DZX758" s="456"/>
      <c r="DZY758" s="456"/>
      <c r="DZZ758" s="456"/>
      <c r="EAA758" s="456"/>
      <c r="EAB758" s="456"/>
      <c r="EAC758" s="456"/>
      <c r="EAD758" s="456"/>
      <c r="EAE758" s="456"/>
      <c r="EAF758" s="456"/>
      <c r="EAG758" s="456"/>
      <c r="EAH758" s="456"/>
      <c r="EAI758" s="456"/>
      <c r="EAJ758" s="456"/>
      <c r="EAK758" s="456"/>
      <c r="EAL758" s="456"/>
      <c r="EAM758" s="456"/>
      <c r="EAN758" s="456"/>
      <c r="EAO758" s="456"/>
      <c r="EAP758" s="456"/>
      <c r="EAQ758" s="456"/>
      <c r="EAR758" s="456"/>
      <c r="EAS758" s="456"/>
      <c r="EAT758" s="456"/>
      <c r="EAU758" s="456"/>
      <c r="EAV758" s="456"/>
      <c r="EAW758" s="456"/>
      <c r="EAX758" s="456"/>
      <c r="EAY758" s="456"/>
      <c r="EAZ758" s="456"/>
      <c r="EBA758" s="456"/>
      <c r="EBB758" s="456"/>
      <c r="EBC758" s="456"/>
      <c r="EBD758" s="456"/>
      <c r="EBE758" s="456"/>
      <c r="EBF758" s="456"/>
      <c r="EBG758" s="456"/>
      <c r="EBH758" s="456"/>
      <c r="EBI758" s="456"/>
      <c r="EBJ758" s="456"/>
      <c r="EBK758" s="456"/>
      <c r="EBL758" s="456"/>
      <c r="EBM758" s="456"/>
      <c r="EBN758" s="456"/>
      <c r="EBO758" s="456"/>
      <c r="EBP758" s="456"/>
      <c r="EBQ758" s="456"/>
      <c r="EBR758" s="456"/>
      <c r="EBS758" s="456"/>
      <c r="EBT758" s="456"/>
      <c r="EBU758" s="456"/>
      <c r="EBV758" s="456"/>
      <c r="EBW758" s="456"/>
      <c r="EBX758" s="456"/>
      <c r="EBY758" s="456"/>
      <c r="EBZ758" s="456"/>
      <c r="ECA758" s="456"/>
      <c r="ECB758" s="456"/>
      <c r="ECC758" s="456"/>
      <c r="ECD758" s="456"/>
      <c r="ECE758" s="456"/>
      <c r="ECF758" s="456"/>
      <c r="ECG758" s="456"/>
      <c r="ECH758" s="456"/>
      <c r="ECI758" s="456"/>
      <c r="ECJ758" s="456"/>
      <c r="ECK758" s="456"/>
      <c r="ECL758" s="456"/>
      <c r="ECM758" s="456"/>
      <c r="ECN758" s="456"/>
      <c r="ECO758" s="456"/>
      <c r="ECP758" s="456"/>
      <c r="ECQ758" s="456"/>
      <c r="ECR758" s="456"/>
      <c r="ECS758" s="456"/>
      <c r="ECT758" s="456"/>
      <c r="ECU758" s="456"/>
      <c r="ECV758" s="456"/>
      <c r="ECW758" s="456"/>
      <c r="ECX758" s="456"/>
      <c r="ECY758" s="456"/>
      <c r="ECZ758" s="456"/>
      <c r="EDA758" s="456"/>
      <c r="EDB758" s="456"/>
      <c r="EDC758" s="456"/>
      <c r="EDD758" s="456"/>
      <c r="EDE758" s="456"/>
      <c r="EDF758" s="456"/>
      <c r="EDG758" s="456"/>
      <c r="EDH758" s="456"/>
      <c r="EDI758" s="456"/>
      <c r="EDJ758" s="456"/>
      <c r="EDK758" s="456"/>
      <c r="EDL758" s="456"/>
      <c r="EDM758" s="456"/>
      <c r="EDN758" s="456"/>
      <c r="EDO758" s="456"/>
      <c r="EDP758" s="456"/>
      <c r="EDQ758" s="456"/>
      <c r="EDR758" s="456"/>
      <c r="EDS758" s="456"/>
      <c r="EDT758" s="456"/>
      <c r="EDU758" s="456"/>
      <c r="EDV758" s="456"/>
      <c r="EDW758" s="456"/>
      <c r="EDX758" s="456"/>
      <c r="EDY758" s="456"/>
      <c r="EDZ758" s="456"/>
      <c r="EEA758" s="456"/>
      <c r="EEB758" s="456"/>
      <c r="EEC758" s="456"/>
      <c r="EED758" s="456"/>
      <c r="EEE758" s="456"/>
      <c r="EEF758" s="456"/>
      <c r="EEG758" s="456"/>
      <c r="EEH758" s="456"/>
      <c r="EEI758" s="456"/>
      <c r="EEJ758" s="456"/>
      <c r="EEK758" s="456"/>
      <c r="EEL758" s="456"/>
      <c r="EEM758" s="456"/>
      <c r="EEN758" s="456"/>
      <c r="EEO758" s="456"/>
      <c r="EEP758" s="456"/>
      <c r="EEQ758" s="456"/>
      <c r="EER758" s="456"/>
      <c r="EES758" s="456"/>
      <c r="EET758" s="456"/>
      <c r="EEU758" s="456"/>
      <c r="EEV758" s="456"/>
      <c r="EEW758" s="456"/>
      <c r="EEX758" s="456"/>
      <c r="EEY758" s="456"/>
      <c r="EEZ758" s="456"/>
      <c r="EFA758" s="456"/>
      <c r="EFB758" s="456"/>
      <c r="EFC758" s="456"/>
      <c r="EFD758" s="456"/>
      <c r="EFE758" s="456"/>
      <c r="EFF758" s="456"/>
      <c r="EFG758" s="456"/>
      <c r="EFH758" s="456"/>
      <c r="EFI758" s="456"/>
      <c r="EFJ758" s="456"/>
      <c r="EFK758" s="456"/>
      <c r="EFL758" s="456"/>
      <c r="EFM758" s="456"/>
      <c r="EFN758" s="456"/>
      <c r="EFO758" s="456"/>
      <c r="EFP758" s="456"/>
      <c r="EFQ758" s="456"/>
      <c r="EFR758" s="456"/>
      <c r="EFS758" s="456"/>
      <c r="EFT758" s="456"/>
      <c r="EFU758" s="456"/>
      <c r="EFV758" s="456"/>
      <c r="EFW758" s="456"/>
      <c r="EFX758" s="456"/>
      <c r="EFY758" s="456"/>
      <c r="EFZ758" s="456"/>
      <c r="EGA758" s="456"/>
      <c r="EGB758" s="456"/>
      <c r="EGC758" s="456"/>
      <c r="EGD758" s="456"/>
      <c r="EGE758" s="456"/>
      <c r="EGF758" s="456"/>
      <c r="EGG758" s="456"/>
      <c r="EGH758" s="456"/>
      <c r="EGI758" s="456"/>
      <c r="EGJ758" s="456"/>
      <c r="EGK758" s="456"/>
      <c r="EGL758" s="456"/>
      <c r="EGM758" s="456"/>
      <c r="EGN758" s="456"/>
      <c r="EGO758" s="456"/>
      <c r="EGP758" s="456"/>
      <c r="EGQ758" s="456"/>
      <c r="EGR758" s="456"/>
      <c r="EGS758" s="456"/>
      <c r="EGT758" s="456"/>
      <c r="EGU758" s="456"/>
      <c r="EGV758" s="456"/>
      <c r="EGW758" s="456"/>
      <c r="EGX758" s="456"/>
      <c r="EGY758" s="456"/>
      <c r="EGZ758" s="456"/>
      <c r="EHA758" s="456"/>
      <c r="EHB758" s="456"/>
      <c r="EHC758" s="456"/>
      <c r="EHD758" s="456"/>
      <c r="EHE758" s="456"/>
      <c r="EHF758" s="456"/>
      <c r="EHG758" s="456"/>
      <c r="EHH758" s="456"/>
      <c r="EHI758" s="456"/>
      <c r="EHJ758" s="456"/>
      <c r="EHK758" s="456"/>
      <c r="EHL758" s="456"/>
      <c r="EHM758" s="456"/>
      <c r="EHN758" s="456"/>
      <c r="EHO758" s="456"/>
      <c r="EHP758" s="456"/>
      <c r="EHQ758" s="456"/>
      <c r="EHR758" s="456"/>
      <c r="EHS758" s="456"/>
      <c r="EHT758" s="456"/>
      <c r="EHU758" s="456"/>
      <c r="EHV758" s="456"/>
      <c r="EHW758" s="456"/>
      <c r="EHX758" s="456"/>
      <c r="EHY758" s="456"/>
      <c r="EHZ758" s="456"/>
      <c r="EIA758" s="456"/>
      <c r="EIB758" s="456"/>
      <c r="EIC758" s="456"/>
      <c r="EID758" s="456"/>
      <c r="EIE758" s="456"/>
      <c r="EIF758" s="456"/>
      <c r="EIG758" s="456"/>
      <c r="EIH758" s="456"/>
      <c r="EII758" s="456"/>
      <c r="EIJ758" s="456"/>
      <c r="EIK758" s="456"/>
      <c r="EIL758" s="456"/>
      <c r="EIM758" s="456"/>
      <c r="EIN758" s="456"/>
      <c r="EIO758" s="456"/>
      <c r="EIP758" s="456"/>
      <c r="EIQ758" s="456"/>
      <c r="EIR758" s="456"/>
      <c r="EIS758" s="456"/>
      <c r="EIT758" s="456"/>
      <c r="EIU758" s="456"/>
      <c r="EIV758" s="456"/>
      <c r="EIW758" s="456"/>
      <c r="EIX758" s="456"/>
      <c r="EIY758" s="456"/>
      <c r="EIZ758" s="456"/>
      <c r="EJA758" s="456"/>
      <c r="EJB758" s="456"/>
      <c r="EJC758" s="456"/>
      <c r="EJD758" s="456"/>
      <c r="EJE758" s="456"/>
      <c r="EJF758" s="456"/>
      <c r="EJG758" s="456"/>
      <c r="EJH758" s="456"/>
      <c r="EJI758" s="456"/>
      <c r="EJJ758" s="456"/>
      <c r="EJK758" s="456"/>
      <c r="EJL758" s="456"/>
      <c r="EJM758" s="456"/>
      <c r="EJN758" s="456"/>
      <c r="EJO758" s="456"/>
      <c r="EJP758" s="456"/>
      <c r="EJQ758" s="456"/>
      <c r="EJR758" s="456"/>
      <c r="EJS758" s="456"/>
      <c r="EJT758" s="456"/>
      <c r="EJU758" s="456"/>
      <c r="EJV758" s="456"/>
      <c r="EJW758" s="456"/>
      <c r="EJX758" s="456"/>
      <c r="EJY758" s="456"/>
      <c r="EJZ758" s="456"/>
      <c r="EKA758" s="456"/>
      <c r="EKB758" s="456"/>
      <c r="EKC758" s="456"/>
      <c r="EKD758" s="456"/>
      <c r="EKE758" s="456"/>
      <c r="EKF758" s="456"/>
      <c r="EKG758" s="456"/>
      <c r="EKH758" s="456"/>
      <c r="EKI758" s="456"/>
      <c r="EKJ758" s="456"/>
      <c r="EKK758" s="456"/>
      <c r="EKL758" s="456"/>
      <c r="EKM758" s="456"/>
      <c r="EKN758" s="456"/>
      <c r="EKO758" s="456"/>
      <c r="EKP758" s="456"/>
      <c r="EKQ758" s="456"/>
      <c r="EKR758" s="456"/>
      <c r="EKS758" s="456"/>
      <c r="EKT758" s="456"/>
      <c r="EKU758" s="456"/>
      <c r="EKV758" s="456"/>
      <c r="EKW758" s="456"/>
      <c r="EKX758" s="456"/>
      <c r="EKY758" s="456"/>
      <c r="EKZ758" s="456"/>
      <c r="ELA758" s="456"/>
      <c r="ELB758" s="456"/>
      <c r="ELC758" s="456"/>
      <c r="ELD758" s="456"/>
      <c r="ELE758" s="456"/>
      <c r="ELF758" s="456"/>
      <c r="ELG758" s="456"/>
      <c r="ELH758" s="456"/>
      <c r="ELI758" s="456"/>
      <c r="ELJ758" s="456"/>
      <c r="ELK758" s="456"/>
      <c r="ELL758" s="456"/>
      <c r="ELM758" s="456"/>
      <c r="ELN758" s="456"/>
      <c r="ELO758" s="456"/>
      <c r="ELP758" s="456"/>
      <c r="ELQ758" s="456"/>
      <c r="ELR758" s="456"/>
      <c r="ELS758" s="456"/>
      <c r="ELT758" s="456"/>
      <c r="ELU758" s="456"/>
      <c r="ELV758" s="456"/>
      <c r="ELW758" s="456"/>
      <c r="ELX758" s="456"/>
      <c r="ELY758" s="456"/>
      <c r="ELZ758" s="456"/>
      <c r="EMA758" s="456"/>
      <c r="EMB758" s="456"/>
      <c r="EMC758" s="456"/>
      <c r="EMD758" s="456"/>
      <c r="EME758" s="456"/>
      <c r="EMF758" s="456"/>
      <c r="EMG758" s="456"/>
      <c r="EMH758" s="456"/>
      <c r="EMI758" s="456"/>
      <c r="EMJ758" s="456"/>
      <c r="EMK758" s="456"/>
      <c r="EML758" s="456"/>
      <c r="EMM758" s="456"/>
      <c r="EMN758" s="456"/>
      <c r="EMO758" s="456"/>
      <c r="EMP758" s="456"/>
      <c r="EMQ758" s="456"/>
      <c r="EMR758" s="456"/>
      <c r="EMS758" s="456"/>
      <c r="EMT758" s="456"/>
      <c r="EMU758" s="456"/>
      <c r="EMV758" s="456"/>
      <c r="EMW758" s="456"/>
      <c r="EMX758" s="456"/>
      <c r="EMY758" s="456"/>
      <c r="EMZ758" s="456"/>
      <c r="ENA758" s="456"/>
      <c r="ENB758" s="456"/>
      <c r="ENC758" s="456"/>
      <c r="END758" s="456"/>
      <c r="ENE758" s="456"/>
      <c r="ENF758" s="456"/>
      <c r="ENG758" s="456"/>
      <c r="ENH758" s="456"/>
      <c r="ENI758" s="456"/>
      <c r="ENJ758" s="456"/>
      <c r="ENK758" s="456"/>
      <c r="ENL758" s="456"/>
      <c r="ENM758" s="456"/>
      <c r="ENN758" s="456"/>
      <c r="ENO758" s="456"/>
      <c r="ENP758" s="456"/>
      <c r="ENQ758" s="456"/>
      <c r="ENR758" s="456"/>
      <c r="ENS758" s="456"/>
      <c r="ENT758" s="456"/>
      <c r="ENU758" s="456"/>
      <c r="ENV758" s="456"/>
      <c r="ENW758" s="456"/>
      <c r="ENX758" s="456"/>
      <c r="ENY758" s="456"/>
      <c r="ENZ758" s="456"/>
      <c r="EOA758" s="456"/>
      <c r="EOB758" s="456"/>
      <c r="EOC758" s="456"/>
      <c r="EOD758" s="456"/>
      <c r="EOE758" s="456"/>
      <c r="EOF758" s="456"/>
      <c r="EOG758" s="456"/>
      <c r="EOH758" s="456"/>
      <c r="EOI758" s="456"/>
      <c r="EOJ758" s="456"/>
      <c r="EOK758" s="456"/>
      <c r="EOL758" s="456"/>
      <c r="EOM758" s="456"/>
      <c r="EON758" s="456"/>
      <c r="EOO758" s="456"/>
      <c r="EOP758" s="456"/>
      <c r="EOQ758" s="456"/>
      <c r="EOR758" s="456"/>
      <c r="EOS758" s="456"/>
      <c r="EOT758" s="456"/>
      <c r="EOU758" s="456"/>
      <c r="EOV758" s="456"/>
      <c r="EOW758" s="456"/>
      <c r="EOX758" s="456"/>
      <c r="EOY758" s="456"/>
      <c r="EOZ758" s="456"/>
      <c r="EPA758" s="456"/>
      <c r="EPB758" s="456"/>
      <c r="EPC758" s="456"/>
      <c r="EPD758" s="456"/>
      <c r="EPE758" s="456"/>
      <c r="EPF758" s="456"/>
      <c r="EPG758" s="456"/>
      <c r="EPH758" s="456"/>
      <c r="EPI758" s="456"/>
      <c r="EPJ758" s="456"/>
      <c r="EPK758" s="456"/>
      <c r="EPL758" s="456"/>
      <c r="EPM758" s="456"/>
      <c r="EPN758" s="456"/>
      <c r="EPO758" s="456"/>
      <c r="EPP758" s="456"/>
      <c r="EPQ758" s="456"/>
      <c r="EPR758" s="456"/>
      <c r="EPS758" s="456"/>
      <c r="EPT758" s="456"/>
      <c r="EPU758" s="456"/>
      <c r="EPV758" s="456"/>
      <c r="EPW758" s="456"/>
      <c r="EPX758" s="456"/>
      <c r="EPY758" s="456"/>
      <c r="EPZ758" s="456"/>
      <c r="EQA758" s="456"/>
      <c r="EQB758" s="456"/>
      <c r="EQC758" s="456"/>
      <c r="EQD758" s="456"/>
      <c r="EQE758" s="456"/>
      <c r="EQF758" s="456"/>
      <c r="EQG758" s="456"/>
      <c r="EQH758" s="456"/>
      <c r="EQI758" s="456"/>
      <c r="EQJ758" s="456"/>
      <c r="EQK758" s="456"/>
      <c r="EQL758" s="456"/>
      <c r="EQM758" s="456"/>
      <c r="EQN758" s="456"/>
      <c r="EQO758" s="456"/>
      <c r="EQP758" s="456"/>
      <c r="EQQ758" s="456"/>
      <c r="EQR758" s="456"/>
      <c r="EQS758" s="456"/>
      <c r="EQT758" s="456"/>
      <c r="EQU758" s="456"/>
      <c r="EQV758" s="456"/>
      <c r="EQW758" s="456"/>
      <c r="EQX758" s="456"/>
      <c r="EQY758" s="456"/>
      <c r="EQZ758" s="456"/>
      <c r="ERA758" s="456"/>
      <c r="ERB758" s="456"/>
      <c r="ERC758" s="456"/>
      <c r="ERD758" s="456"/>
      <c r="ERE758" s="456"/>
      <c r="ERF758" s="456"/>
      <c r="ERG758" s="456"/>
      <c r="ERH758" s="456"/>
      <c r="ERI758" s="456"/>
      <c r="ERJ758" s="456"/>
      <c r="ERK758" s="456"/>
      <c r="ERL758" s="456"/>
      <c r="ERM758" s="456"/>
      <c r="ERN758" s="456"/>
      <c r="ERO758" s="456"/>
      <c r="ERP758" s="456"/>
      <c r="ERQ758" s="456"/>
      <c r="ERR758" s="456"/>
      <c r="ERS758" s="456"/>
      <c r="ERT758" s="456"/>
      <c r="ERU758" s="456"/>
      <c r="ERV758" s="456"/>
      <c r="ERW758" s="456"/>
      <c r="ERX758" s="456"/>
      <c r="ERY758" s="456"/>
      <c r="ERZ758" s="456"/>
      <c r="ESA758" s="456"/>
      <c r="ESB758" s="456"/>
      <c r="ESC758" s="456"/>
      <c r="ESD758" s="456"/>
      <c r="ESE758" s="456"/>
      <c r="ESF758" s="456"/>
      <c r="ESG758" s="456"/>
      <c r="ESH758" s="456"/>
      <c r="ESI758" s="456"/>
      <c r="ESJ758" s="456"/>
      <c r="ESK758" s="456"/>
      <c r="ESL758" s="456"/>
      <c r="ESM758" s="456"/>
      <c r="ESN758" s="456"/>
      <c r="ESO758" s="456"/>
      <c r="ESP758" s="456"/>
      <c r="ESQ758" s="456"/>
      <c r="ESR758" s="456"/>
      <c r="ESS758" s="456"/>
      <c r="EST758" s="456"/>
      <c r="ESU758" s="456"/>
      <c r="ESV758" s="456"/>
      <c r="ESW758" s="456"/>
      <c r="ESX758" s="456"/>
      <c r="ESY758" s="456"/>
      <c r="ESZ758" s="456"/>
      <c r="ETA758" s="456"/>
      <c r="ETB758" s="456"/>
      <c r="ETC758" s="456"/>
      <c r="ETD758" s="456"/>
      <c r="ETE758" s="456"/>
      <c r="ETF758" s="456"/>
      <c r="ETG758" s="456"/>
      <c r="ETH758" s="456"/>
      <c r="ETI758" s="456"/>
      <c r="ETJ758" s="456"/>
      <c r="ETK758" s="456"/>
      <c r="ETL758" s="456"/>
      <c r="ETM758" s="456"/>
      <c r="ETN758" s="456"/>
      <c r="ETO758" s="456"/>
      <c r="ETP758" s="456"/>
      <c r="ETQ758" s="456"/>
      <c r="ETR758" s="456"/>
      <c r="ETS758" s="456"/>
      <c r="ETT758" s="456"/>
      <c r="ETU758" s="456"/>
      <c r="ETV758" s="456"/>
      <c r="ETW758" s="456"/>
      <c r="ETX758" s="456"/>
      <c r="ETY758" s="456"/>
      <c r="ETZ758" s="456"/>
      <c r="EUA758" s="456"/>
      <c r="EUB758" s="456"/>
      <c r="EUC758" s="456"/>
      <c r="EUD758" s="456"/>
      <c r="EUE758" s="456"/>
      <c r="EUF758" s="456"/>
      <c r="EUG758" s="456"/>
      <c r="EUH758" s="456"/>
      <c r="EUI758" s="456"/>
      <c r="EUJ758" s="456"/>
      <c r="EUK758" s="456"/>
      <c r="EUL758" s="456"/>
      <c r="EUM758" s="456"/>
      <c r="EUN758" s="456"/>
      <c r="EUO758" s="456"/>
      <c r="EUP758" s="456"/>
      <c r="EUQ758" s="456"/>
      <c r="EUR758" s="456"/>
      <c r="EUS758" s="456"/>
      <c r="EUT758" s="456"/>
      <c r="EUU758" s="456"/>
      <c r="EUV758" s="456"/>
      <c r="EUW758" s="456"/>
      <c r="EUX758" s="456"/>
      <c r="EUY758" s="456"/>
      <c r="EUZ758" s="456"/>
      <c r="EVA758" s="456"/>
      <c r="EVB758" s="456"/>
      <c r="EVC758" s="456"/>
      <c r="EVD758" s="456"/>
      <c r="EVE758" s="456"/>
      <c r="EVF758" s="456"/>
      <c r="EVG758" s="456"/>
      <c r="EVH758" s="456"/>
      <c r="EVI758" s="456"/>
      <c r="EVJ758" s="456"/>
      <c r="EVK758" s="456"/>
      <c r="EVL758" s="456"/>
      <c r="EVM758" s="456"/>
      <c r="EVN758" s="456"/>
      <c r="EVO758" s="456"/>
      <c r="EVP758" s="456"/>
      <c r="EVQ758" s="456"/>
      <c r="EVR758" s="456"/>
      <c r="EVS758" s="456"/>
      <c r="EVT758" s="456"/>
      <c r="EVU758" s="456"/>
      <c r="EVV758" s="456"/>
      <c r="EVW758" s="456"/>
      <c r="EVX758" s="456"/>
      <c r="EVY758" s="456"/>
      <c r="EVZ758" s="456"/>
      <c r="EWA758" s="456"/>
      <c r="EWB758" s="456"/>
      <c r="EWC758" s="456"/>
      <c r="EWD758" s="456"/>
      <c r="EWE758" s="456"/>
      <c r="EWF758" s="456"/>
      <c r="EWG758" s="456"/>
      <c r="EWH758" s="456"/>
      <c r="EWI758" s="456"/>
      <c r="EWJ758" s="456"/>
      <c r="EWK758" s="456"/>
      <c r="EWL758" s="456"/>
      <c r="EWM758" s="456"/>
      <c r="EWN758" s="456"/>
      <c r="EWO758" s="456"/>
      <c r="EWP758" s="456"/>
      <c r="EWQ758" s="456"/>
      <c r="EWR758" s="456"/>
      <c r="EWS758" s="456"/>
      <c r="EWT758" s="456"/>
      <c r="EWU758" s="456"/>
      <c r="EWV758" s="456"/>
      <c r="EWW758" s="456"/>
      <c r="EWX758" s="456"/>
      <c r="EWY758" s="456"/>
      <c r="EWZ758" s="456"/>
      <c r="EXA758" s="456"/>
      <c r="EXB758" s="456"/>
      <c r="EXC758" s="456"/>
      <c r="EXD758" s="456"/>
      <c r="EXE758" s="456"/>
      <c r="EXF758" s="456"/>
      <c r="EXG758" s="456"/>
      <c r="EXH758" s="456"/>
      <c r="EXI758" s="456"/>
      <c r="EXJ758" s="456"/>
      <c r="EXK758" s="456"/>
      <c r="EXL758" s="456"/>
      <c r="EXM758" s="456"/>
      <c r="EXN758" s="456"/>
      <c r="EXO758" s="456"/>
      <c r="EXP758" s="456"/>
      <c r="EXQ758" s="456"/>
      <c r="EXR758" s="456"/>
      <c r="EXS758" s="456"/>
      <c r="EXT758" s="456"/>
      <c r="EXU758" s="456"/>
      <c r="EXV758" s="456"/>
      <c r="EXW758" s="456"/>
      <c r="EXX758" s="456"/>
      <c r="EXY758" s="456"/>
      <c r="EXZ758" s="456"/>
      <c r="EYA758" s="456"/>
      <c r="EYB758" s="456"/>
      <c r="EYC758" s="456"/>
      <c r="EYD758" s="456"/>
      <c r="EYE758" s="456"/>
      <c r="EYF758" s="456"/>
      <c r="EYG758" s="456"/>
      <c r="EYH758" s="456"/>
      <c r="EYI758" s="456"/>
      <c r="EYJ758" s="456"/>
      <c r="EYK758" s="456"/>
      <c r="EYL758" s="456"/>
      <c r="EYM758" s="456"/>
      <c r="EYN758" s="456"/>
      <c r="EYO758" s="456"/>
      <c r="EYP758" s="456"/>
      <c r="EYQ758" s="456"/>
      <c r="EYR758" s="456"/>
      <c r="EYS758" s="456"/>
      <c r="EYT758" s="456"/>
      <c r="EYU758" s="456"/>
      <c r="EYV758" s="456"/>
      <c r="EYW758" s="456"/>
      <c r="EYX758" s="456"/>
      <c r="EYY758" s="456"/>
      <c r="EYZ758" s="456"/>
      <c r="EZA758" s="456"/>
      <c r="EZB758" s="456"/>
      <c r="EZC758" s="456"/>
      <c r="EZD758" s="456"/>
      <c r="EZE758" s="456"/>
      <c r="EZF758" s="456"/>
      <c r="EZG758" s="456"/>
      <c r="EZH758" s="456"/>
      <c r="EZI758" s="456"/>
      <c r="EZJ758" s="456"/>
      <c r="EZK758" s="456"/>
      <c r="EZL758" s="456"/>
      <c r="EZM758" s="456"/>
      <c r="EZN758" s="456"/>
      <c r="EZO758" s="456"/>
      <c r="EZP758" s="456"/>
      <c r="EZQ758" s="456"/>
      <c r="EZR758" s="456"/>
      <c r="EZS758" s="456"/>
      <c r="EZT758" s="456"/>
      <c r="EZU758" s="456"/>
      <c r="EZV758" s="456"/>
      <c r="EZW758" s="456"/>
      <c r="EZX758" s="456"/>
      <c r="EZY758" s="456"/>
      <c r="EZZ758" s="456"/>
      <c r="FAA758" s="456"/>
      <c r="FAB758" s="456"/>
      <c r="FAC758" s="456"/>
      <c r="FAD758" s="456"/>
      <c r="FAE758" s="456"/>
      <c r="FAF758" s="456"/>
      <c r="FAG758" s="456"/>
      <c r="FAH758" s="456"/>
      <c r="FAI758" s="456"/>
      <c r="FAJ758" s="456"/>
      <c r="FAK758" s="456"/>
      <c r="FAL758" s="456"/>
      <c r="FAM758" s="456"/>
      <c r="FAN758" s="456"/>
      <c r="FAO758" s="456"/>
      <c r="FAP758" s="456"/>
      <c r="FAQ758" s="456"/>
      <c r="FAR758" s="456"/>
      <c r="FAS758" s="456"/>
      <c r="FAT758" s="456"/>
      <c r="FAU758" s="456"/>
      <c r="FAV758" s="456"/>
      <c r="FAW758" s="456"/>
      <c r="FAX758" s="456"/>
      <c r="FAY758" s="456"/>
      <c r="FAZ758" s="456"/>
      <c r="FBA758" s="456"/>
      <c r="FBB758" s="456"/>
      <c r="FBC758" s="456"/>
      <c r="FBD758" s="456"/>
      <c r="FBE758" s="456"/>
      <c r="FBF758" s="456"/>
      <c r="FBG758" s="456"/>
      <c r="FBH758" s="456"/>
      <c r="FBI758" s="456"/>
      <c r="FBJ758" s="456"/>
      <c r="FBK758" s="456"/>
      <c r="FBL758" s="456"/>
      <c r="FBM758" s="456"/>
      <c r="FBN758" s="456"/>
      <c r="FBO758" s="456"/>
      <c r="FBP758" s="456"/>
      <c r="FBQ758" s="456"/>
      <c r="FBR758" s="456"/>
      <c r="FBS758" s="456"/>
      <c r="FBT758" s="456"/>
      <c r="FBU758" s="456"/>
      <c r="FBV758" s="456"/>
      <c r="FBW758" s="456"/>
      <c r="FBX758" s="456"/>
      <c r="FBY758" s="456"/>
      <c r="FBZ758" s="456"/>
      <c r="FCA758" s="456"/>
      <c r="FCB758" s="456"/>
      <c r="FCC758" s="456"/>
      <c r="FCD758" s="456"/>
      <c r="FCE758" s="456"/>
      <c r="FCF758" s="456"/>
      <c r="FCG758" s="456"/>
      <c r="FCH758" s="456"/>
      <c r="FCI758" s="456"/>
      <c r="FCJ758" s="456"/>
      <c r="FCK758" s="456"/>
      <c r="FCL758" s="456"/>
      <c r="FCM758" s="456"/>
      <c r="FCN758" s="456"/>
      <c r="FCO758" s="456"/>
      <c r="FCP758" s="456"/>
      <c r="FCQ758" s="456"/>
      <c r="FCR758" s="456"/>
      <c r="FCS758" s="456"/>
      <c r="FCT758" s="456"/>
      <c r="FCU758" s="456"/>
      <c r="FCV758" s="456"/>
      <c r="FCW758" s="456"/>
      <c r="FCX758" s="456"/>
      <c r="FCY758" s="456"/>
      <c r="FCZ758" s="456"/>
      <c r="FDA758" s="456"/>
      <c r="FDB758" s="456"/>
      <c r="FDC758" s="456"/>
      <c r="FDD758" s="456"/>
      <c r="FDE758" s="456"/>
      <c r="FDF758" s="456"/>
      <c r="FDG758" s="456"/>
      <c r="FDH758" s="456"/>
      <c r="FDI758" s="456"/>
      <c r="FDJ758" s="456"/>
      <c r="FDK758" s="456"/>
      <c r="FDL758" s="456"/>
      <c r="FDM758" s="456"/>
      <c r="FDN758" s="456"/>
      <c r="FDO758" s="456"/>
      <c r="FDP758" s="456"/>
      <c r="FDQ758" s="456"/>
      <c r="FDR758" s="456"/>
      <c r="FDS758" s="456"/>
      <c r="FDT758" s="456"/>
      <c r="FDU758" s="456"/>
      <c r="FDV758" s="456"/>
      <c r="FDW758" s="456"/>
      <c r="FDX758" s="456"/>
      <c r="FDY758" s="456"/>
      <c r="FDZ758" s="456"/>
      <c r="FEA758" s="456"/>
      <c r="FEB758" s="456"/>
      <c r="FEC758" s="456"/>
      <c r="FED758" s="456"/>
      <c r="FEE758" s="456"/>
      <c r="FEF758" s="456"/>
      <c r="FEG758" s="456"/>
      <c r="FEH758" s="456"/>
      <c r="FEI758" s="456"/>
      <c r="FEJ758" s="456"/>
      <c r="FEK758" s="456"/>
      <c r="FEL758" s="456"/>
      <c r="FEM758" s="456"/>
      <c r="FEN758" s="456"/>
      <c r="FEO758" s="456"/>
      <c r="FEP758" s="456"/>
      <c r="FEQ758" s="456"/>
      <c r="FER758" s="456"/>
      <c r="FES758" s="456"/>
      <c r="FET758" s="456"/>
      <c r="FEU758" s="456"/>
      <c r="FEV758" s="456"/>
      <c r="FEW758" s="456"/>
      <c r="FEX758" s="456"/>
      <c r="FEY758" s="456"/>
      <c r="FEZ758" s="456"/>
      <c r="FFA758" s="456"/>
      <c r="FFB758" s="456"/>
      <c r="FFC758" s="456"/>
      <c r="FFD758" s="456"/>
      <c r="FFE758" s="456"/>
      <c r="FFF758" s="456"/>
      <c r="FFG758" s="456"/>
      <c r="FFH758" s="456"/>
      <c r="FFI758" s="456"/>
      <c r="FFJ758" s="456"/>
      <c r="FFK758" s="456"/>
      <c r="FFL758" s="456"/>
      <c r="FFM758" s="456"/>
      <c r="FFN758" s="456"/>
      <c r="FFO758" s="456"/>
      <c r="FFP758" s="456"/>
      <c r="FFQ758" s="456"/>
      <c r="FFR758" s="456"/>
      <c r="FFS758" s="456"/>
      <c r="FFT758" s="456"/>
      <c r="FFU758" s="456"/>
      <c r="FFV758" s="456"/>
      <c r="FFW758" s="456"/>
      <c r="FFX758" s="456"/>
      <c r="FFY758" s="456"/>
      <c r="FFZ758" s="456"/>
      <c r="FGA758" s="456"/>
      <c r="FGB758" s="456"/>
      <c r="FGC758" s="456"/>
      <c r="FGD758" s="456"/>
      <c r="FGE758" s="456"/>
      <c r="FGF758" s="456"/>
      <c r="FGG758" s="456"/>
      <c r="FGH758" s="456"/>
      <c r="FGI758" s="456"/>
      <c r="FGJ758" s="456"/>
      <c r="FGK758" s="456"/>
      <c r="FGL758" s="456"/>
      <c r="FGM758" s="456"/>
      <c r="FGN758" s="456"/>
      <c r="FGO758" s="456"/>
      <c r="FGP758" s="456"/>
      <c r="FGQ758" s="456"/>
      <c r="FGR758" s="456"/>
      <c r="FGS758" s="456"/>
      <c r="FGT758" s="456"/>
      <c r="FGU758" s="456"/>
      <c r="FGV758" s="456"/>
      <c r="FGW758" s="456"/>
      <c r="FGX758" s="456"/>
      <c r="FGY758" s="456"/>
      <c r="FGZ758" s="456"/>
      <c r="FHA758" s="456"/>
      <c r="FHB758" s="456"/>
      <c r="FHC758" s="456"/>
      <c r="FHD758" s="456"/>
      <c r="FHE758" s="456"/>
      <c r="FHF758" s="456"/>
      <c r="FHG758" s="456"/>
      <c r="FHH758" s="456"/>
      <c r="FHI758" s="456"/>
      <c r="FHJ758" s="456"/>
      <c r="FHK758" s="456"/>
      <c r="FHL758" s="456"/>
      <c r="FHM758" s="456"/>
      <c r="FHN758" s="456"/>
      <c r="FHO758" s="456"/>
      <c r="FHP758" s="456"/>
      <c r="FHQ758" s="456"/>
      <c r="FHR758" s="456"/>
      <c r="FHS758" s="456"/>
      <c r="FHT758" s="456"/>
      <c r="FHU758" s="456"/>
      <c r="FHV758" s="456"/>
      <c r="FHW758" s="456"/>
      <c r="FHX758" s="456"/>
      <c r="FHY758" s="456"/>
      <c r="FHZ758" s="456"/>
      <c r="FIA758" s="456"/>
      <c r="FIB758" s="456"/>
      <c r="FIC758" s="456"/>
      <c r="FID758" s="456"/>
      <c r="FIE758" s="456"/>
      <c r="FIF758" s="456"/>
      <c r="FIG758" s="456"/>
      <c r="FIH758" s="456"/>
      <c r="FII758" s="456"/>
      <c r="FIJ758" s="456"/>
      <c r="FIK758" s="456"/>
      <c r="FIL758" s="456"/>
      <c r="FIM758" s="456"/>
      <c r="FIN758" s="456"/>
      <c r="FIO758" s="456"/>
      <c r="FIP758" s="456"/>
      <c r="FIQ758" s="456"/>
      <c r="FIR758" s="456"/>
      <c r="FIS758" s="456"/>
      <c r="FIT758" s="456"/>
      <c r="FIU758" s="456"/>
      <c r="FIV758" s="456"/>
      <c r="FIW758" s="456"/>
      <c r="FIX758" s="456"/>
      <c r="FIY758" s="456"/>
      <c r="FIZ758" s="456"/>
      <c r="FJA758" s="456"/>
      <c r="FJB758" s="456"/>
      <c r="FJC758" s="456"/>
      <c r="FJD758" s="456"/>
      <c r="FJE758" s="456"/>
      <c r="FJF758" s="456"/>
      <c r="FJG758" s="456"/>
      <c r="FJH758" s="456"/>
      <c r="FJI758" s="456"/>
      <c r="FJJ758" s="456"/>
      <c r="FJK758" s="456"/>
      <c r="FJL758" s="456"/>
      <c r="FJM758" s="456"/>
      <c r="FJN758" s="456"/>
      <c r="FJO758" s="456"/>
      <c r="FJP758" s="456"/>
      <c r="FJQ758" s="456"/>
      <c r="FJR758" s="456"/>
      <c r="FJS758" s="456"/>
      <c r="FJT758" s="456"/>
      <c r="FJU758" s="456"/>
      <c r="FJV758" s="456"/>
      <c r="FJW758" s="456"/>
      <c r="FJX758" s="456"/>
      <c r="FJY758" s="456"/>
      <c r="FJZ758" s="456"/>
      <c r="FKA758" s="456"/>
      <c r="FKB758" s="456"/>
      <c r="FKC758" s="456"/>
      <c r="FKD758" s="456"/>
      <c r="FKE758" s="456"/>
      <c r="FKF758" s="456"/>
      <c r="FKG758" s="456"/>
      <c r="FKH758" s="456"/>
      <c r="FKI758" s="456"/>
      <c r="FKJ758" s="456"/>
      <c r="FKK758" s="456"/>
      <c r="FKL758" s="456"/>
      <c r="FKM758" s="456"/>
      <c r="FKN758" s="456"/>
      <c r="FKO758" s="456"/>
      <c r="FKP758" s="456"/>
      <c r="FKQ758" s="456"/>
      <c r="FKR758" s="456"/>
      <c r="FKS758" s="456"/>
      <c r="FKT758" s="456"/>
      <c r="FKU758" s="456"/>
      <c r="FKV758" s="456"/>
      <c r="FKW758" s="456"/>
      <c r="FKX758" s="456"/>
      <c r="FKY758" s="456"/>
      <c r="FKZ758" s="456"/>
      <c r="FLA758" s="456"/>
      <c r="FLB758" s="456"/>
      <c r="FLC758" s="456"/>
      <c r="FLD758" s="456"/>
      <c r="FLE758" s="456"/>
      <c r="FLF758" s="456"/>
      <c r="FLG758" s="456"/>
      <c r="FLH758" s="456"/>
      <c r="FLI758" s="456"/>
      <c r="FLJ758" s="456"/>
      <c r="FLK758" s="456"/>
      <c r="FLL758" s="456"/>
      <c r="FLM758" s="456"/>
      <c r="FLN758" s="456"/>
      <c r="FLO758" s="456"/>
      <c r="FLP758" s="456"/>
      <c r="FLQ758" s="456"/>
      <c r="FLR758" s="456"/>
      <c r="FLS758" s="456"/>
      <c r="FLT758" s="456"/>
      <c r="FLU758" s="456"/>
      <c r="FLV758" s="456"/>
      <c r="FLW758" s="456"/>
      <c r="FLX758" s="456"/>
      <c r="FLY758" s="456"/>
      <c r="FLZ758" s="456"/>
      <c r="FMA758" s="456"/>
      <c r="FMB758" s="456"/>
      <c r="FMC758" s="456"/>
      <c r="FMD758" s="456"/>
      <c r="FME758" s="456"/>
      <c r="FMF758" s="456"/>
      <c r="FMG758" s="456"/>
      <c r="FMH758" s="456"/>
      <c r="FMI758" s="456"/>
      <c r="FMJ758" s="456"/>
      <c r="FMK758" s="456"/>
      <c r="FML758" s="456"/>
      <c r="FMM758" s="456"/>
      <c r="FMN758" s="456"/>
      <c r="FMO758" s="456"/>
      <c r="FMP758" s="456"/>
      <c r="FMQ758" s="456"/>
      <c r="FMR758" s="456"/>
      <c r="FMS758" s="456"/>
      <c r="FMT758" s="456"/>
      <c r="FMU758" s="456"/>
      <c r="FMV758" s="456"/>
      <c r="FMW758" s="456"/>
      <c r="FMX758" s="456"/>
      <c r="FMY758" s="456"/>
      <c r="FMZ758" s="456"/>
      <c r="FNA758" s="456"/>
      <c r="FNB758" s="456"/>
      <c r="FNC758" s="456"/>
      <c r="FND758" s="456"/>
      <c r="FNE758" s="456"/>
      <c r="FNF758" s="456"/>
      <c r="FNG758" s="456"/>
      <c r="FNH758" s="456"/>
      <c r="FNI758" s="456"/>
      <c r="FNJ758" s="456"/>
      <c r="FNK758" s="456"/>
      <c r="FNL758" s="456"/>
      <c r="FNM758" s="456"/>
      <c r="FNN758" s="456"/>
      <c r="FNO758" s="456"/>
      <c r="FNP758" s="456"/>
      <c r="FNQ758" s="456"/>
      <c r="FNR758" s="456"/>
      <c r="FNS758" s="456"/>
      <c r="FNT758" s="456"/>
      <c r="FNU758" s="456"/>
      <c r="FNV758" s="456"/>
      <c r="FNW758" s="456"/>
      <c r="FNX758" s="456"/>
      <c r="FNY758" s="456"/>
      <c r="FNZ758" s="456"/>
      <c r="FOA758" s="456"/>
      <c r="FOB758" s="456"/>
      <c r="FOC758" s="456"/>
      <c r="FOD758" s="456"/>
      <c r="FOE758" s="456"/>
      <c r="FOF758" s="456"/>
      <c r="FOG758" s="456"/>
      <c r="FOH758" s="456"/>
      <c r="FOI758" s="456"/>
      <c r="FOJ758" s="456"/>
      <c r="FOK758" s="456"/>
      <c r="FOL758" s="456"/>
      <c r="FOM758" s="456"/>
      <c r="FON758" s="456"/>
      <c r="FOO758" s="456"/>
      <c r="FOP758" s="456"/>
      <c r="FOQ758" s="456"/>
      <c r="FOR758" s="456"/>
      <c r="FOS758" s="456"/>
      <c r="FOT758" s="456"/>
      <c r="FOU758" s="456"/>
      <c r="FOV758" s="456"/>
      <c r="FOW758" s="456"/>
      <c r="FOX758" s="456"/>
      <c r="FOY758" s="456"/>
      <c r="FOZ758" s="456"/>
      <c r="FPA758" s="456"/>
      <c r="FPB758" s="456"/>
      <c r="FPC758" s="456"/>
      <c r="FPD758" s="456"/>
      <c r="FPE758" s="456"/>
      <c r="FPF758" s="456"/>
      <c r="FPG758" s="456"/>
      <c r="FPH758" s="456"/>
      <c r="FPI758" s="456"/>
      <c r="FPJ758" s="456"/>
      <c r="FPK758" s="456"/>
      <c r="FPL758" s="456"/>
      <c r="FPM758" s="456"/>
      <c r="FPN758" s="456"/>
      <c r="FPO758" s="456"/>
      <c r="FPP758" s="456"/>
      <c r="FPQ758" s="456"/>
      <c r="FPR758" s="456"/>
      <c r="FPS758" s="456"/>
      <c r="FPT758" s="456"/>
      <c r="FPU758" s="456"/>
      <c r="FPV758" s="456"/>
      <c r="FPW758" s="456"/>
      <c r="FPX758" s="456"/>
      <c r="FPY758" s="456"/>
      <c r="FPZ758" s="456"/>
      <c r="FQA758" s="456"/>
      <c r="FQB758" s="456"/>
      <c r="FQC758" s="456"/>
      <c r="FQD758" s="456"/>
      <c r="FQE758" s="456"/>
      <c r="FQF758" s="456"/>
      <c r="FQG758" s="456"/>
      <c r="FQH758" s="456"/>
      <c r="FQI758" s="456"/>
      <c r="FQJ758" s="456"/>
      <c r="FQK758" s="456"/>
      <c r="FQL758" s="456"/>
      <c r="FQM758" s="456"/>
      <c r="FQN758" s="456"/>
      <c r="FQO758" s="456"/>
      <c r="FQP758" s="456"/>
      <c r="FQQ758" s="456"/>
      <c r="FQR758" s="456"/>
      <c r="FQS758" s="456"/>
      <c r="FQT758" s="456"/>
      <c r="FQU758" s="456"/>
      <c r="FQV758" s="456"/>
      <c r="FQW758" s="456"/>
      <c r="FQX758" s="456"/>
      <c r="FQY758" s="456"/>
      <c r="FQZ758" s="456"/>
      <c r="FRA758" s="456"/>
      <c r="FRB758" s="456"/>
      <c r="FRC758" s="456"/>
      <c r="FRD758" s="456"/>
      <c r="FRE758" s="456"/>
      <c r="FRF758" s="456"/>
      <c r="FRG758" s="456"/>
      <c r="FRH758" s="456"/>
      <c r="FRI758" s="456"/>
      <c r="FRJ758" s="456"/>
      <c r="FRK758" s="456"/>
      <c r="FRL758" s="456"/>
      <c r="FRM758" s="456"/>
      <c r="FRN758" s="456"/>
      <c r="FRO758" s="456"/>
      <c r="FRP758" s="456"/>
      <c r="FRQ758" s="456"/>
      <c r="FRR758" s="456"/>
      <c r="FRS758" s="456"/>
      <c r="FRT758" s="456"/>
      <c r="FRU758" s="456"/>
      <c r="FRV758" s="456"/>
      <c r="FRW758" s="456"/>
      <c r="FRX758" s="456"/>
      <c r="FRY758" s="456"/>
      <c r="FRZ758" s="456"/>
      <c r="FSA758" s="456"/>
      <c r="FSB758" s="456"/>
      <c r="FSC758" s="456"/>
      <c r="FSD758" s="456"/>
      <c r="FSE758" s="456"/>
      <c r="FSF758" s="456"/>
      <c r="FSG758" s="456"/>
      <c r="FSH758" s="456"/>
      <c r="FSI758" s="456"/>
      <c r="FSJ758" s="456"/>
      <c r="FSK758" s="456"/>
      <c r="FSL758" s="456"/>
      <c r="FSM758" s="456"/>
      <c r="FSN758" s="456"/>
      <c r="FSO758" s="456"/>
      <c r="FSP758" s="456"/>
      <c r="FSQ758" s="456"/>
      <c r="FSR758" s="456"/>
      <c r="FSS758" s="456"/>
      <c r="FST758" s="456"/>
      <c r="FSU758" s="456"/>
      <c r="FSV758" s="456"/>
      <c r="FSW758" s="456"/>
      <c r="FSX758" s="456"/>
      <c r="FSY758" s="456"/>
      <c r="FSZ758" s="456"/>
      <c r="FTA758" s="456"/>
      <c r="FTB758" s="456"/>
      <c r="FTC758" s="456"/>
      <c r="FTD758" s="456"/>
      <c r="FTE758" s="456"/>
      <c r="FTF758" s="456"/>
      <c r="FTG758" s="456"/>
      <c r="FTH758" s="456"/>
      <c r="FTI758" s="456"/>
      <c r="FTJ758" s="456"/>
      <c r="FTK758" s="456"/>
      <c r="FTL758" s="456"/>
      <c r="FTM758" s="456"/>
      <c r="FTN758" s="456"/>
      <c r="FTO758" s="456"/>
      <c r="FTP758" s="456"/>
      <c r="FTQ758" s="456"/>
      <c r="FTR758" s="456"/>
      <c r="FTS758" s="456"/>
      <c r="FTT758" s="456"/>
      <c r="FTU758" s="456"/>
      <c r="FTV758" s="456"/>
      <c r="FTW758" s="456"/>
      <c r="FTX758" s="456"/>
      <c r="FTY758" s="456"/>
      <c r="FTZ758" s="456"/>
      <c r="FUA758" s="456"/>
      <c r="FUB758" s="456"/>
      <c r="FUC758" s="456"/>
      <c r="FUD758" s="456"/>
      <c r="FUE758" s="456"/>
      <c r="FUF758" s="456"/>
      <c r="FUG758" s="456"/>
      <c r="FUH758" s="456"/>
      <c r="FUI758" s="456"/>
      <c r="FUJ758" s="456"/>
      <c r="FUK758" s="456"/>
      <c r="FUL758" s="456"/>
      <c r="FUM758" s="456"/>
      <c r="FUN758" s="456"/>
      <c r="FUO758" s="456"/>
      <c r="FUP758" s="456"/>
      <c r="FUQ758" s="456"/>
      <c r="FUR758" s="456"/>
      <c r="FUS758" s="456"/>
      <c r="FUT758" s="456"/>
      <c r="FUU758" s="456"/>
      <c r="FUV758" s="456"/>
      <c r="FUW758" s="456"/>
      <c r="FUX758" s="456"/>
      <c r="FUY758" s="456"/>
      <c r="FUZ758" s="456"/>
      <c r="FVA758" s="456"/>
      <c r="FVB758" s="456"/>
      <c r="FVC758" s="456"/>
      <c r="FVD758" s="456"/>
      <c r="FVE758" s="456"/>
      <c r="FVF758" s="456"/>
      <c r="FVG758" s="456"/>
      <c r="FVH758" s="456"/>
      <c r="FVI758" s="456"/>
      <c r="FVJ758" s="456"/>
      <c r="FVK758" s="456"/>
      <c r="FVL758" s="456"/>
      <c r="FVM758" s="456"/>
      <c r="FVN758" s="456"/>
      <c r="FVO758" s="456"/>
      <c r="FVP758" s="456"/>
      <c r="FVQ758" s="456"/>
      <c r="FVR758" s="456"/>
      <c r="FVS758" s="456"/>
      <c r="FVT758" s="456"/>
      <c r="FVU758" s="456"/>
      <c r="FVV758" s="456"/>
      <c r="FVW758" s="456"/>
      <c r="FVX758" s="456"/>
      <c r="FVY758" s="456"/>
      <c r="FVZ758" s="456"/>
      <c r="FWA758" s="456"/>
      <c r="FWB758" s="456"/>
      <c r="FWC758" s="456"/>
      <c r="FWD758" s="456"/>
      <c r="FWE758" s="456"/>
      <c r="FWF758" s="456"/>
      <c r="FWG758" s="456"/>
      <c r="FWH758" s="456"/>
      <c r="FWI758" s="456"/>
      <c r="FWJ758" s="456"/>
      <c r="FWK758" s="456"/>
      <c r="FWL758" s="456"/>
      <c r="FWM758" s="456"/>
      <c r="FWN758" s="456"/>
      <c r="FWO758" s="456"/>
      <c r="FWP758" s="456"/>
      <c r="FWQ758" s="456"/>
      <c r="FWR758" s="456"/>
      <c r="FWS758" s="456"/>
      <c r="FWT758" s="456"/>
      <c r="FWU758" s="456"/>
      <c r="FWV758" s="456"/>
      <c r="FWW758" s="456"/>
      <c r="FWX758" s="456"/>
      <c r="FWY758" s="456"/>
      <c r="FWZ758" s="456"/>
      <c r="FXA758" s="456"/>
      <c r="FXB758" s="456"/>
      <c r="FXC758" s="456"/>
      <c r="FXD758" s="456"/>
      <c r="FXE758" s="456"/>
      <c r="FXF758" s="456"/>
      <c r="FXG758" s="456"/>
      <c r="FXH758" s="456"/>
      <c r="FXI758" s="456"/>
      <c r="FXJ758" s="456"/>
      <c r="FXK758" s="456"/>
      <c r="FXL758" s="456"/>
      <c r="FXM758" s="456"/>
      <c r="FXN758" s="456"/>
      <c r="FXO758" s="456"/>
      <c r="FXP758" s="456"/>
      <c r="FXQ758" s="456"/>
      <c r="FXR758" s="456"/>
      <c r="FXS758" s="456"/>
      <c r="FXT758" s="456"/>
      <c r="FXU758" s="456"/>
      <c r="FXV758" s="456"/>
      <c r="FXW758" s="456"/>
      <c r="FXX758" s="456"/>
      <c r="FXY758" s="456"/>
      <c r="FXZ758" s="456"/>
      <c r="FYA758" s="456"/>
      <c r="FYB758" s="456"/>
      <c r="FYC758" s="456"/>
      <c r="FYD758" s="456"/>
      <c r="FYE758" s="456"/>
      <c r="FYF758" s="456"/>
      <c r="FYG758" s="456"/>
      <c r="FYH758" s="456"/>
      <c r="FYI758" s="456"/>
      <c r="FYJ758" s="456"/>
      <c r="FYK758" s="456"/>
      <c r="FYL758" s="456"/>
      <c r="FYM758" s="456"/>
      <c r="FYN758" s="456"/>
      <c r="FYO758" s="456"/>
      <c r="FYP758" s="456"/>
      <c r="FYQ758" s="456"/>
      <c r="FYR758" s="456"/>
      <c r="FYS758" s="456"/>
      <c r="FYT758" s="456"/>
      <c r="FYU758" s="456"/>
      <c r="FYV758" s="456"/>
      <c r="FYW758" s="456"/>
      <c r="FYX758" s="456"/>
      <c r="FYY758" s="456"/>
      <c r="FYZ758" s="456"/>
      <c r="FZA758" s="456"/>
      <c r="FZB758" s="456"/>
      <c r="FZC758" s="456"/>
      <c r="FZD758" s="456"/>
      <c r="FZE758" s="456"/>
      <c r="FZF758" s="456"/>
      <c r="FZG758" s="456"/>
      <c r="FZH758" s="456"/>
      <c r="FZI758" s="456"/>
      <c r="FZJ758" s="456"/>
      <c r="FZK758" s="456"/>
      <c r="FZL758" s="456"/>
      <c r="FZM758" s="456"/>
      <c r="FZN758" s="456"/>
      <c r="FZO758" s="456"/>
      <c r="FZP758" s="456"/>
      <c r="FZQ758" s="456"/>
      <c r="FZR758" s="456"/>
      <c r="FZS758" s="456"/>
      <c r="FZT758" s="456"/>
      <c r="FZU758" s="456"/>
      <c r="FZV758" s="456"/>
      <c r="FZW758" s="456"/>
      <c r="FZX758" s="456"/>
      <c r="FZY758" s="456"/>
      <c r="FZZ758" s="456"/>
      <c r="GAA758" s="456"/>
      <c r="GAB758" s="456"/>
      <c r="GAC758" s="456"/>
      <c r="GAD758" s="456"/>
      <c r="GAE758" s="456"/>
      <c r="GAF758" s="456"/>
      <c r="GAG758" s="456"/>
      <c r="GAH758" s="456"/>
      <c r="GAI758" s="456"/>
      <c r="GAJ758" s="456"/>
      <c r="GAK758" s="456"/>
      <c r="GAL758" s="456"/>
      <c r="GAM758" s="456"/>
      <c r="GAN758" s="456"/>
      <c r="GAO758" s="456"/>
      <c r="GAP758" s="456"/>
      <c r="GAQ758" s="456"/>
      <c r="GAR758" s="456"/>
      <c r="GAS758" s="456"/>
      <c r="GAT758" s="456"/>
      <c r="GAU758" s="456"/>
      <c r="GAV758" s="456"/>
      <c r="GAW758" s="456"/>
      <c r="GAX758" s="456"/>
      <c r="GAY758" s="456"/>
      <c r="GAZ758" s="456"/>
      <c r="GBA758" s="456"/>
      <c r="GBB758" s="456"/>
      <c r="GBC758" s="456"/>
      <c r="GBD758" s="456"/>
      <c r="GBE758" s="456"/>
      <c r="GBF758" s="456"/>
      <c r="GBG758" s="456"/>
      <c r="GBH758" s="456"/>
      <c r="GBI758" s="456"/>
      <c r="GBJ758" s="456"/>
      <c r="GBK758" s="456"/>
      <c r="GBL758" s="456"/>
      <c r="GBM758" s="456"/>
      <c r="GBN758" s="456"/>
      <c r="GBO758" s="456"/>
      <c r="GBP758" s="456"/>
      <c r="GBQ758" s="456"/>
      <c r="GBR758" s="456"/>
      <c r="GBS758" s="456"/>
      <c r="GBT758" s="456"/>
      <c r="GBU758" s="456"/>
      <c r="GBV758" s="456"/>
      <c r="GBW758" s="456"/>
      <c r="GBX758" s="456"/>
      <c r="GBY758" s="456"/>
      <c r="GBZ758" s="456"/>
      <c r="GCA758" s="456"/>
      <c r="GCB758" s="456"/>
      <c r="GCC758" s="456"/>
      <c r="GCD758" s="456"/>
      <c r="GCE758" s="456"/>
      <c r="GCF758" s="456"/>
      <c r="GCG758" s="456"/>
      <c r="GCH758" s="456"/>
      <c r="GCI758" s="456"/>
      <c r="GCJ758" s="456"/>
      <c r="GCK758" s="456"/>
      <c r="GCL758" s="456"/>
      <c r="GCM758" s="456"/>
      <c r="GCN758" s="456"/>
      <c r="GCO758" s="456"/>
      <c r="GCP758" s="456"/>
      <c r="GCQ758" s="456"/>
      <c r="GCR758" s="456"/>
      <c r="GCS758" s="456"/>
      <c r="GCT758" s="456"/>
      <c r="GCU758" s="456"/>
      <c r="GCV758" s="456"/>
      <c r="GCW758" s="456"/>
      <c r="GCX758" s="456"/>
      <c r="GCY758" s="456"/>
      <c r="GCZ758" s="456"/>
      <c r="GDA758" s="456"/>
      <c r="GDB758" s="456"/>
      <c r="GDC758" s="456"/>
      <c r="GDD758" s="456"/>
      <c r="GDE758" s="456"/>
      <c r="GDF758" s="456"/>
      <c r="GDG758" s="456"/>
      <c r="GDH758" s="456"/>
      <c r="GDI758" s="456"/>
      <c r="GDJ758" s="456"/>
      <c r="GDK758" s="456"/>
      <c r="GDL758" s="456"/>
      <c r="GDM758" s="456"/>
      <c r="GDN758" s="456"/>
      <c r="GDO758" s="456"/>
      <c r="GDP758" s="456"/>
      <c r="GDQ758" s="456"/>
      <c r="GDR758" s="456"/>
      <c r="GDS758" s="456"/>
      <c r="GDT758" s="456"/>
      <c r="GDU758" s="456"/>
      <c r="GDV758" s="456"/>
      <c r="GDW758" s="456"/>
      <c r="GDX758" s="456"/>
      <c r="GDY758" s="456"/>
      <c r="GDZ758" s="456"/>
      <c r="GEA758" s="456"/>
      <c r="GEB758" s="456"/>
      <c r="GEC758" s="456"/>
      <c r="GED758" s="456"/>
      <c r="GEE758" s="456"/>
      <c r="GEF758" s="456"/>
      <c r="GEG758" s="456"/>
      <c r="GEH758" s="456"/>
      <c r="GEI758" s="456"/>
      <c r="GEJ758" s="456"/>
      <c r="GEK758" s="456"/>
      <c r="GEL758" s="456"/>
      <c r="GEM758" s="456"/>
      <c r="GEN758" s="456"/>
      <c r="GEO758" s="456"/>
      <c r="GEP758" s="456"/>
      <c r="GEQ758" s="456"/>
      <c r="GER758" s="456"/>
      <c r="GES758" s="456"/>
      <c r="GET758" s="456"/>
      <c r="GEU758" s="456"/>
      <c r="GEV758" s="456"/>
      <c r="GEW758" s="456"/>
      <c r="GEX758" s="456"/>
      <c r="GEY758" s="456"/>
      <c r="GEZ758" s="456"/>
      <c r="GFA758" s="456"/>
      <c r="GFB758" s="456"/>
      <c r="GFC758" s="456"/>
      <c r="GFD758" s="456"/>
      <c r="GFE758" s="456"/>
      <c r="GFF758" s="456"/>
      <c r="GFG758" s="456"/>
      <c r="GFH758" s="456"/>
      <c r="GFI758" s="456"/>
      <c r="GFJ758" s="456"/>
      <c r="GFK758" s="456"/>
      <c r="GFL758" s="456"/>
      <c r="GFM758" s="456"/>
      <c r="GFN758" s="456"/>
      <c r="GFO758" s="456"/>
      <c r="GFP758" s="456"/>
      <c r="GFQ758" s="456"/>
      <c r="GFR758" s="456"/>
      <c r="GFS758" s="456"/>
      <c r="GFT758" s="456"/>
      <c r="GFU758" s="456"/>
      <c r="GFV758" s="456"/>
      <c r="GFW758" s="456"/>
      <c r="GFX758" s="456"/>
      <c r="GFY758" s="456"/>
      <c r="GFZ758" s="456"/>
      <c r="GGA758" s="456"/>
      <c r="GGB758" s="456"/>
      <c r="GGC758" s="456"/>
      <c r="GGD758" s="456"/>
      <c r="GGE758" s="456"/>
      <c r="GGF758" s="456"/>
      <c r="GGG758" s="456"/>
      <c r="GGH758" s="456"/>
      <c r="GGI758" s="456"/>
      <c r="GGJ758" s="456"/>
      <c r="GGK758" s="456"/>
      <c r="GGL758" s="456"/>
      <c r="GGM758" s="456"/>
      <c r="GGN758" s="456"/>
      <c r="GGO758" s="456"/>
      <c r="GGP758" s="456"/>
      <c r="GGQ758" s="456"/>
      <c r="GGR758" s="456"/>
      <c r="GGS758" s="456"/>
      <c r="GGT758" s="456"/>
      <c r="GGU758" s="456"/>
      <c r="GGV758" s="456"/>
      <c r="GGW758" s="456"/>
      <c r="GGX758" s="456"/>
      <c r="GGY758" s="456"/>
      <c r="GGZ758" s="456"/>
      <c r="GHA758" s="456"/>
      <c r="GHB758" s="456"/>
      <c r="GHC758" s="456"/>
      <c r="GHD758" s="456"/>
      <c r="GHE758" s="456"/>
      <c r="GHF758" s="456"/>
      <c r="GHG758" s="456"/>
      <c r="GHH758" s="456"/>
      <c r="GHI758" s="456"/>
      <c r="GHJ758" s="456"/>
      <c r="GHK758" s="456"/>
      <c r="GHL758" s="456"/>
      <c r="GHM758" s="456"/>
      <c r="GHN758" s="456"/>
      <c r="GHO758" s="456"/>
      <c r="GHP758" s="456"/>
      <c r="GHQ758" s="456"/>
      <c r="GHR758" s="456"/>
      <c r="GHS758" s="456"/>
      <c r="GHT758" s="456"/>
      <c r="GHU758" s="456"/>
      <c r="GHV758" s="456"/>
      <c r="GHW758" s="456"/>
      <c r="GHX758" s="456"/>
      <c r="GHY758" s="456"/>
      <c r="GHZ758" s="456"/>
      <c r="GIA758" s="456"/>
      <c r="GIB758" s="456"/>
      <c r="GIC758" s="456"/>
      <c r="GID758" s="456"/>
      <c r="GIE758" s="456"/>
      <c r="GIF758" s="456"/>
      <c r="GIG758" s="456"/>
      <c r="GIH758" s="456"/>
      <c r="GII758" s="456"/>
      <c r="GIJ758" s="456"/>
      <c r="GIK758" s="456"/>
      <c r="GIL758" s="456"/>
      <c r="GIM758" s="456"/>
      <c r="GIN758" s="456"/>
      <c r="GIO758" s="456"/>
      <c r="GIP758" s="456"/>
      <c r="GIQ758" s="456"/>
      <c r="GIR758" s="456"/>
      <c r="GIS758" s="456"/>
      <c r="GIT758" s="456"/>
      <c r="GIU758" s="456"/>
      <c r="GIV758" s="456"/>
      <c r="GIW758" s="456"/>
      <c r="GIX758" s="456"/>
      <c r="GIY758" s="456"/>
      <c r="GIZ758" s="456"/>
      <c r="GJA758" s="456"/>
      <c r="GJB758" s="456"/>
      <c r="GJC758" s="456"/>
      <c r="GJD758" s="456"/>
      <c r="GJE758" s="456"/>
      <c r="GJF758" s="456"/>
      <c r="GJG758" s="456"/>
      <c r="GJH758" s="456"/>
      <c r="GJI758" s="456"/>
      <c r="GJJ758" s="456"/>
      <c r="GJK758" s="456"/>
      <c r="GJL758" s="456"/>
      <c r="GJM758" s="456"/>
      <c r="GJN758" s="456"/>
      <c r="GJO758" s="456"/>
      <c r="GJP758" s="456"/>
      <c r="GJQ758" s="456"/>
      <c r="GJR758" s="456"/>
      <c r="GJS758" s="456"/>
      <c r="GJT758" s="456"/>
      <c r="GJU758" s="456"/>
      <c r="GJV758" s="456"/>
      <c r="GJW758" s="456"/>
      <c r="GJX758" s="456"/>
      <c r="GJY758" s="456"/>
      <c r="GJZ758" s="456"/>
      <c r="GKA758" s="456"/>
      <c r="GKB758" s="456"/>
      <c r="GKC758" s="456"/>
      <c r="GKD758" s="456"/>
      <c r="GKE758" s="456"/>
      <c r="GKF758" s="456"/>
      <c r="GKG758" s="456"/>
      <c r="GKH758" s="456"/>
      <c r="GKI758" s="456"/>
      <c r="GKJ758" s="456"/>
      <c r="GKK758" s="456"/>
      <c r="GKL758" s="456"/>
      <c r="GKM758" s="456"/>
      <c r="GKN758" s="456"/>
      <c r="GKO758" s="456"/>
      <c r="GKP758" s="456"/>
      <c r="GKQ758" s="456"/>
      <c r="GKR758" s="456"/>
      <c r="GKS758" s="456"/>
      <c r="GKT758" s="456"/>
      <c r="GKU758" s="456"/>
      <c r="GKV758" s="456"/>
      <c r="GKW758" s="456"/>
      <c r="GKX758" s="456"/>
      <c r="GKY758" s="456"/>
      <c r="GKZ758" s="456"/>
      <c r="GLA758" s="456"/>
      <c r="GLB758" s="456"/>
      <c r="GLC758" s="456"/>
      <c r="GLD758" s="456"/>
      <c r="GLE758" s="456"/>
      <c r="GLF758" s="456"/>
      <c r="GLG758" s="456"/>
      <c r="GLH758" s="456"/>
      <c r="GLI758" s="456"/>
      <c r="GLJ758" s="456"/>
      <c r="GLK758" s="456"/>
      <c r="GLL758" s="456"/>
      <c r="GLM758" s="456"/>
      <c r="GLN758" s="456"/>
      <c r="GLO758" s="456"/>
      <c r="GLP758" s="456"/>
      <c r="GLQ758" s="456"/>
      <c r="GLR758" s="456"/>
      <c r="GLS758" s="456"/>
      <c r="GLT758" s="456"/>
      <c r="GLU758" s="456"/>
      <c r="GLV758" s="456"/>
      <c r="GLW758" s="456"/>
      <c r="GLX758" s="456"/>
      <c r="GLY758" s="456"/>
      <c r="GLZ758" s="456"/>
      <c r="GMA758" s="456"/>
      <c r="GMB758" s="456"/>
      <c r="GMC758" s="456"/>
      <c r="GMD758" s="456"/>
      <c r="GME758" s="456"/>
      <c r="GMF758" s="456"/>
      <c r="GMG758" s="456"/>
      <c r="GMH758" s="456"/>
      <c r="GMI758" s="456"/>
      <c r="GMJ758" s="456"/>
      <c r="GMK758" s="456"/>
      <c r="GML758" s="456"/>
      <c r="GMM758" s="456"/>
      <c r="GMN758" s="456"/>
      <c r="GMO758" s="456"/>
      <c r="GMP758" s="456"/>
      <c r="GMQ758" s="456"/>
      <c r="GMR758" s="456"/>
      <c r="GMS758" s="456"/>
      <c r="GMT758" s="456"/>
      <c r="GMU758" s="456"/>
      <c r="GMV758" s="456"/>
      <c r="GMW758" s="456"/>
      <c r="GMX758" s="456"/>
      <c r="GMY758" s="456"/>
      <c r="GMZ758" s="456"/>
      <c r="GNA758" s="456"/>
      <c r="GNB758" s="456"/>
      <c r="GNC758" s="456"/>
      <c r="GND758" s="456"/>
      <c r="GNE758" s="456"/>
      <c r="GNF758" s="456"/>
      <c r="GNG758" s="456"/>
      <c r="GNH758" s="456"/>
      <c r="GNI758" s="456"/>
      <c r="GNJ758" s="456"/>
      <c r="GNK758" s="456"/>
      <c r="GNL758" s="456"/>
      <c r="GNM758" s="456"/>
      <c r="GNN758" s="456"/>
      <c r="GNO758" s="456"/>
      <c r="GNP758" s="456"/>
      <c r="GNQ758" s="456"/>
      <c r="GNR758" s="456"/>
      <c r="GNS758" s="456"/>
      <c r="GNT758" s="456"/>
      <c r="GNU758" s="456"/>
      <c r="GNV758" s="456"/>
      <c r="GNW758" s="456"/>
      <c r="GNX758" s="456"/>
      <c r="GNY758" s="456"/>
      <c r="GNZ758" s="456"/>
      <c r="GOA758" s="456"/>
      <c r="GOB758" s="456"/>
      <c r="GOC758" s="456"/>
      <c r="GOD758" s="456"/>
      <c r="GOE758" s="456"/>
      <c r="GOF758" s="456"/>
      <c r="GOG758" s="456"/>
      <c r="GOH758" s="456"/>
      <c r="GOI758" s="456"/>
      <c r="GOJ758" s="456"/>
      <c r="GOK758" s="456"/>
      <c r="GOL758" s="456"/>
      <c r="GOM758" s="456"/>
      <c r="GON758" s="456"/>
      <c r="GOO758" s="456"/>
      <c r="GOP758" s="456"/>
      <c r="GOQ758" s="456"/>
      <c r="GOR758" s="456"/>
      <c r="GOS758" s="456"/>
      <c r="GOT758" s="456"/>
      <c r="GOU758" s="456"/>
      <c r="GOV758" s="456"/>
      <c r="GOW758" s="456"/>
      <c r="GOX758" s="456"/>
      <c r="GOY758" s="456"/>
      <c r="GOZ758" s="456"/>
      <c r="GPA758" s="456"/>
      <c r="GPB758" s="456"/>
      <c r="GPC758" s="456"/>
      <c r="GPD758" s="456"/>
      <c r="GPE758" s="456"/>
      <c r="GPF758" s="456"/>
      <c r="GPG758" s="456"/>
      <c r="GPH758" s="456"/>
      <c r="GPI758" s="456"/>
      <c r="GPJ758" s="456"/>
      <c r="GPK758" s="456"/>
      <c r="GPL758" s="456"/>
      <c r="GPM758" s="456"/>
      <c r="GPN758" s="456"/>
      <c r="GPO758" s="456"/>
      <c r="GPP758" s="456"/>
      <c r="GPQ758" s="456"/>
      <c r="GPR758" s="456"/>
      <c r="GPS758" s="456"/>
      <c r="GPT758" s="456"/>
      <c r="GPU758" s="456"/>
      <c r="GPV758" s="456"/>
      <c r="GPW758" s="456"/>
      <c r="GPX758" s="456"/>
      <c r="GPY758" s="456"/>
      <c r="GPZ758" s="456"/>
      <c r="GQA758" s="456"/>
      <c r="GQB758" s="456"/>
      <c r="GQC758" s="456"/>
      <c r="GQD758" s="456"/>
      <c r="GQE758" s="456"/>
      <c r="GQF758" s="456"/>
      <c r="GQG758" s="456"/>
      <c r="GQH758" s="456"/>
      <c r="GQI758" s="456"/>
      <c r="GQJ758" s="456"/>
      <c r="GQK758" s="456"/>
      <c r="GQL758" s="456"/>
      <c r="GQM758" s="456"/>
      <c r="GQN758" s="456"/>
      <c r="GQO758" s="456"/>
      <c r="GQP758" s="456"/>
      <c r="GQQ758" s="456"/>
      <c r="GQR758" s="456"/>
      <c r="GQS758" s="456"/>
      <c r="GQT758" s="456"/>
      <c r="GQU758" s="456"/>
      <c r="GQV758" s="456"/>
      <c r="GQW758" s="456"/>
      <c r="GQX758" s="456"/>
      <c r="GQY758" s="456"/>
      <c r="GQZ758" s="456"/>
      <c r="GRA758" s="456"/>
      <c r="GRB758" s="456"/>
      <c r="GRC758" s="456"/>
      <c r="GRD758" s="456"/>
      <c r="GRE758" s="456"/>
      <c r="GRF758" s="456"/>
      <c r="GRG758" s="456"/>
      <c r="GRH758" s="456"/>
      <c r="GRI758" s="456"/>
      <c r="GRJ758" s="456"/>
      <c r="GRK758" s="456"/>
      <c r="GRL758" s="456"/>
      <c r="GRM758" s="456"/>
      <c r="GRN758" s="456"/>
      <c r="GRO758" s="456"/>
      <c r="GRP758" s="456"/>
      <c r="GRQ758" s="456"/>
      <c r="GRR758" s="456"/>
      <c r="GRS758" s="456"/>
      <c r="GRT758" s="456"/>
      <c r="GRU758" s="456"/>
      <c r="GRV758" s="456"/>
      <c r="GRW758" s="456"/>
      <c r="GRX758" s="456"/>
      <c r="GRY758" s="456"/>
      <c r="GRZ758" s="456"/>
      <c r="GSA758" s="456"/>
      <c r="GSB758" s="456"/>
      <c r="GSC758" s="456"/>
      <c r="GSD758" s="456"/>
      <c r="GSE758" s="456"/>
      <c r="GSF758" s="456"/>
      <c r="GSG758" s="456"/>
      <c r="GSH758" s="456"/>
      <c r="GSI758" s="456"/>
      <c r="GSJ758" s="456"/>
      <c r="GSK758" s="456"/>
      <c r="GSL758" s="456"/>
      <c r="GSM758" s="456"/>
      <c r="GSN758" s="456"/>
      <c r="GSO758" s="456"/>
      <c r="GSP758" s="456"/>
      <c r="GSQ758" s="456"/>
      <c r="GSR758" s="456"/>
      <c r="GSS758" s="456"/>
      <c r="GST758" s="456"/>
      <c r="GSU758" s="456"/>
      <c r="GSV758" s="456"/>
      <c r="GSW758" s="456"/>
      <c r="GSX758" s="456"/>
      <c r="GSY758" s="456"/>
      <c r="GSZ758" s="456"/>
      <c r="GTA758" s="456"/>
      <c r="GTB758" s="456"/>
      <c r="GTC758" s="456"/>
      <c r="GTD758" s="456"/>
      <c r="GTE758" s="456"/>
      <c r="GTF758" s="456"/>
      <c r="GTG758" s="456"/>
      <c r="GTH758" s="456"/>
      <c r="GTI758" s="456"/>
      <c r="GTJ758" s="456"/>
      <c r="GTK758" s="456"/>
      <c r="GTL758" s="456"/>
      <c r="GTM758" s="456"/>
      <c r="GTN758" s="456"/>
      <c r="GTO758" s="456"/>
      <c r="GTP758" s="456"/>
      <c r="GTQ758" s="456"/>
      <c r="GTR758" s="456"/>
      <c r="GTS758" s="456"/>
      <c r="GTT758" s="456"/>
      <c r="GTU758" s="456"/>
      <c r="GTV758" s="456"/>
      <c r="GTW758" s="456"/>
      <c r="GTX758" s="456"/>
      <c r="GTY758" s="456"/>
      <c r="GTZ758" s="456"/>
      <c r="GUA758" s="456"/>
      <c r="GUB758" s="456"/>
      <c r="GUC758" s="456"/>
      <c r="GUD758" s="456"/>
      <c r="GUE758" s="456"/>
      <c r="GUF758" s="456"/>
      <c r="GUG758" s="456"/>
      <c r="GUH758" s="456"/>
      <c r="GUI758" s="456"/>
      <c r="GUJ758" s="456"/>
      <c r="GUK758" s="456"/>
      <c r="GUL758" s="456"/>
      <c r="GUM758" s="456"/>
      <c r="GUN758" s="456"/>
      <c r="GUO758" s="456"/>
      <c r="GUP758" s="456"/>
      <c r="GUQ758" s="456"/>
      <c r="GUR758" s="456"/>
      <c r="GUS758" s="456"/>
      <c r="GUT758" s="456"/>
      <c r="GUU758" s="456"/>
      <c r="GUV758" s="456"/>
      <c r="GUW758" s="456"/>
      <c r="GUX758" s="456"/>
      <c r="GUY758" s="456"/>
      <c r="GUZ758" s="456"/>
      <c r="GVA758" s="456"/>
      <c r="GVB758" s="456"/>
      <c r="GVC758" s="456"/>
      <c r="GVD758" s="456"/>
      <c r="GVE758" s="456"/>
      <c r="GVF758" s="456"/>
      <c r="GVG758" s="456"/>
      <c r="GVH758" s="456"/>
      <c r="GVI758" s="456"/>
      <c r="GVJ758" s="456"/>
      <c r="GVK758" s="456"/>
      <c r="GVL758" s="456"/>
      <c r="GVM758" s="456"/>
      <c r="GVN758" s="456"/>
      <c r="GVO758" s="456"/>
      <c r="GVP758" s="456"/>
      <c r="GVQ758" s="456"/>
      <c r="GVR758" s="456"/>
      <c r="GVS758" s="456"/>
      <c r="GVT758" s="456"/>
      <c r="GVU758" s="456"/>
      <c r="GVV758" s="456"/>
      <c r="GVW758" s="456"/>
      <c r="GVX758" s="456"/>
      <c r="GVY758" s="456"/>
      <c r="GVZ758" s="456"/>
      <c r="GWA758" s="456"/>
      <c r="GWB758" s="456"/>
      <c r="GWC758" s="456"/>
      <c r="GWD758" s="456"/>
      <c r="GWE758" s="456"/>
      <c r="GWF758" s="456"/>
      <c r="GWG758" s="456"/>
      <c r="GWH758" s="456"/>
      <c r="GWI758" s="456"/>
      <c r="GWJ758" s="456"/>
      <c r="GWK758" s="456"/>
      <c r="GWL758" s="456"/>
      <c r="GWM758" s="456"/>
      <c r="GWN758" s="456"/>
      <c r="GWO758" s="456"/>
      <c r="GWP758" s="456"/>
      <c r="GWQ758" s="456"/>
      <c r="GWR758" s="456"/>
      <c r="GWS758" s="456"/>
      <c r="GWT758" s="456"/>
      <c r="GWU758" s="456"/>
      <c r="GWV758" s="456"/>
      <c r="GWW758" s="456"/>
      <c r="GWX758" s="456"/>
      <c r="GWY758" s="456"/>
      <c r="GWZ758" s="456"/>
      <c r="GXA758" s="456"/>
      <c r="GXB758" s="456"/>
      <c r="GXC758" s="456"/>
      <c r="GXD758" s="456"/>
      <c r="GXE758" s="456"/>
      <c r="GXF758" s="456"/>
      <c r="GXG758" s="456"/>
      <c r="GXH758" s="456"/>
      <c r="GXI758" s="456"/>
      <c r="GXJ758" s="456"/>
      <c r="GXK758" s="456"/>
      <c r="GXL758" s="456"/>
      <c r="GXM758" s="456"/>
      <c r="GXN758" s="456"/>
      <c r="GXO758" s="456"/>
      <c r="GXP758" s="456"/>
      <c r="GXQ758" s="456"/>
      <c r="GXR758" s="456"/>
      <c r="GXS758" s="456"/>
      <c r="GXT758" s="456"/>
      <c r="GXU758" s="456"/>
      <c r="GXV758" s="456"/>
      <c r="GXW758" s="456"/>
      <c r="GXX758" s="456"/>
      <c r="GXY758" s="456"/>
      <c r="GXZ758" s="456"/>
      <c r="GYA758" s="456"/>
      <c r="GYB758" s="456"/>
      <c r="GYC758" s="456"/>
      <c r="GYD758" s="456"/>
      <c r="GYE758" s="456"/>
      <c r="GYF758" s="456"/>
      <c r="GYG758" s="456"/>
      <c r="GYH758" s="456"/>
      <c r="GYI758" s="456"/>
      <c r="GYJ758" s="456"/>
      <c r="GYK758" s="456"/>
      <c r="GYL758" s="456"/>
      <c r="GYM758" s="456"/>
      <c r="GYN758" s="456"/>
      <c r="GYO758" s="456"/>
      <c r="GYP758" s="456"/>
      <c r="GYQ758" s="456"/>
      <c r="GYR758" s="456"/>
      <c r="GYS758" s="456"/>
      <c r="GYT758" s="456"/>
      <c r="GYU758" s="456"/>
      <c r="GYV758" s="456"/>
      <c r="GYW758" s="456"/>
      <c r="GYX758" s="456"/>
      <c r="GYY758" s="456"/>
      <c r="GYZ758" s="456"/>
      <c r="GZA758" s="456"/>
      <c r="GZB758" s="456"/>
      <c r="GZC758" s="456"/>
      <c r="GZD758" s="456"/>
      <c r="GZE758" s="456"/>
      <c r="GZF758" s="456"/>
      <c r="GZG758" s="456"/>
      <c r="GZH758" s="456"/>
      <c r="GZI758" s="456"/>
      <c r="GZJ758" s="456"/>
      <c r="GZK758" s="456"/>
      <c r="GZL758" s="456"/>
      <c r="GZM758" s="456"/>
      <c r="GZN758" s="456"/>
      <c r="GZO758" s="456"/>
      <c r="GZP758" s="456"/>
      <c r="GZQ758" s="456"/>
      <c r="GZR758" s="456"/>
      <c r="GZS758" s="456"/>
      <c r="GZT758" s="456"/>
      <c r="GZU758" s="456"/>
      <c r="GZV758" s="456"/>
      <c r="GZW758" s="456"/>
      <c r="GZX758" s="456"/>
      <c r="GZY758" s="456"/>
      <c r="GZZ758" s="456"/>
      <c r="HAA758" s="456"/>
      <c r="HAB758" s="456"/>
      <c r="HAC758" s="456"/>
      <c r="HAD758" s="456"/>
      <c r="HAE758" s="456"/>
      <c r="HAF758" s="456"/>
      <c r="HAG758" s="456"/>
      <c r="HAH758" s="456"/>
      <c r="HAI758" s="456"/>
      <c r="HAJ758" s="456"/>
      <c r="HAK758" s="456"/>
      <c r="HAL758" s="456"/>
      <c r="HAM758" s="456"/>
      <c r="HAN758" s="456"/>
      <c r="HAO758" s="456"/>
      <c r="HAP758" s="456"/>
      <c r="HAQ758" s="456"/>
      <c r="HAR758" s="456"/>
      <c r="HAS758" s="456"/>
      <c r="HAT758" s="456"/>
      <c r="HAU758" s="456"/>
      <c r="HAV758" s="456"/>
      <c r="HAW758" s="456"/>
      <c r="HAX758" s="456"/>
      <c r="HAY758" s="456"/>
      <c r="HAZ758" s="456"/>
      <c r="HBA758" s="456"/>
      <c r="HBB758" s="456"/>
      <c r="HBC758" s="456"/>
      <c r="HBD758" s="456"/>
      <c r="HBE758" s="456"/>
      <c r="HBF758" s="456"/>
      <c r="HBG758" s="456"/>
      <c r="HBH758" s="456"/>
      <c r="HBI758" s="456"/>
      <c r="HBJ758" s="456"/>
      <c r="HBK758" s="456"/>
      <c r="HBL758" s="456"/>
      <c r="HBM758" s="456"/>
      <c r="HBN758" s="456"/>
      <c r="HBO758" s="456"/>
      <c r="HBP758" s="456"/>
      <c r="HBQ758" s="456"/>
      <c r="HBR758" s="456"/>
      <c r="HBS758" s="456"/>
      <c r="HBT758" s="456"/>
      <c r="HBU758" s="456"/>
      <c r="HBV758" s="456"/>
      <c r="HBW758" s="456"/>
      <c r="HBX758" s="456"/>
      <c r="HBY758" s="456"/>
      <c r="HBZ758" s="456"/>
      <c r="HCA758" s="456"/>
      <c r="HCB758" s="456"/>
      <c r="HCC758" s="456"/>
      <c r="HCD758" s="456"/>
      <c r="HCE758" s="456"/>
      <c r="HCF758" s="456"/>
      <c r="HCG758" s="456"/>
      <c r="HCH758" s="456"/>
      <c r="HCI758" s="456"/>
      <c r="HCJ758" s="456"/>
      <c r="HCK758" s="456"/>
      <c r="HCL758" s="456"/>
      <c r="HCM758" s="456"/>
      <c r="HCN758" s="456"/>
      <c r="HCO758" s="456"/>
      <c r="HCP758" s="456"/>
      <c r="HCQ758" s="456"/>
      <c r="HCR758" s="456"/>
      <c r="HCS758" s="456"/>
      <c r="HCT758" s="456"/>
      <c r="HCU758" s="456"/>
      <c r="HCV758" s="456"/>
      <c r="HCW758" s="456"/>
      <c r="HCX758" s="456"/>
      <c r="HCY758" s="456"/>
      <c r="HCZ758" s="456"/>
      <c r="HDA758" s="456"/>
      <c r="HDB758" s="456"/>
      <c r="HDC758" s="456"/>
      <c r="HDD758" s="456"/>
      <c r="HDE758" s="456"/>
      <c r="HDF758" s="456"/>
      <c r="HDG758" s="456"/>
      <c r="HDH758" s="456"/>
      <c r="HDI758" s="456"/>
      <c r="HDJ758" s="456"/>
      <c r="HDK758" s="456"/>
      <c r="HDL758" s="456"/>
      <c r="HDM758" s="456"/>
      <c r="HDN758" s="456"/>
      <c r="HDO758" s="456"/>
      <c r="HDP758" s="456"/>
      <c r="HDQ758" s="456"/>
      <c r="HDR758" s="456"/>
      <c r="HDS758" s="456"/>
      <c r="HDT758" s="456"/>
      <c r="HDU758" s="456"/>
      <c r="HDV758" s="456"/>
      <c r="HDW758" s="456"/>
      <c r="HDX758" s="456"/>
      <c r="HDY758" s="456"/>
      <c r="HDZ758" s="456"/>
      <c r="HEA758" s="456"/>
      <c r="HEB758" s="456"/>
      <c r="HEC758" s="456"/>
      <c r="HED758" s="456"/>
      <c r="HEE758" s="456"/>
      <c r="HEF758" s="456"/>
      <c r="HEG758" s="456"/>
      <c r="HEH758" s="456"/>
      <c r="HEI758" s="456"/>
      <c r="HEJ758" s="456"/>
      <c r="HEK758" s="456"/>
      <c r="HEL758" s="456"/>
      <c r="HEM758" s="456"/>
      <c r="HEN758" s="456"/>
      <c r="HEO758" s="456"/>
      <c r="HEP758" s="456"/>
      <c r="HEQ758" s="456"/>
      <c r="HER758" s="456"/>
      <c r="HES758" s="456"/>
      <c r="HET758" s="456"/>
      <c r="HEU758" s="456"/>
      <c r="HEV758" s="456"/>
      <c r="HEW758" s="456"/>
      <c r="HEX758" s="456"/>
      <c r="HEY758" s="456"/>
      <c r="HEZ758" s="456"/>
      <c r="HFA758" s="456"/>
      <c r="HFB758" s="456"/>
      <c r="HFC758" s="456"/>
      <c r="HFD758" s="456"/>
      <c r="HFE758" s="456"/>
      <c r="HFF758" s="456"/>
      <c r="HFG758" s="456"/>
      <c r="HFH758" s="456"/>
      <c r="HFI758" s="456"/>
      <c r="HFJ758" s="456"/>
      <c r="HFK758" s="456"/>
      <c r="HFL758" s="456"/>
      <c r="HFM758" s="456"/>
      <c r="HFN758" s="456"/>
      <c r="HFO758" s="456"/>
      <c r="HFP758" s="456"/>
      <c r="HFQ758" s="456"/>
      <c r="HFR758" s="456"/>
      <c r="HFS758" s="456"/>
      <c r="HFT758" s="456"/>
      <c r="HFU758" s="456"/>
      <c r="HFV758" s="456"/>
      <c r="HFW758" s="456"/>
      <c r="HFX758" s="456"/>
      <c r="HFY758" s="456"/>
      <c r="HFZ758" s="456"/>
      <c r="HGA758" s="456"/>
      <c r="HGB758" s="456"/>
      <c r="HGC758" s="456"/>
      <c r="HGD758" s="456"/>
      <c r="HGE758" s="456"/>
      <c r="HGF758" s="456"/>
      <c r="HGG758" s="456"/>
      <c r="HGH758" s="456"/>
      <c r="HGI758" s="456"/>
      <c r="HGJ758" s="456"/>
      <c r="HGK758" s="456"/>
      <c r="HGL758" s="456"/>
      <c r="HGM758" s="456"/>
      <c r="HGN758" s="456"/>
      <c r="HGO758" s="456"/>
      <c r="HGP758" s="456"/>
      <c r="HGQ758" s="456"/>
      <c r="HGR758" s="456"/>
      <c r="HGS758" s="456"/>
      <c r="HGT758" s="456"/>
      <c r="HGU758" s="456"/>
      <c r="HGV758" s="456"/>
      <c r="HGW758" s="456"/>
      <c r="HGX758" s="456"/>
      <c r="HGY758" s="456"/>
      <c r="HGZ758" s="456"/>
      <c r="HHA758" s="456"/>
      <c r="HHB758" s="456"/>
      <c r="HHC758" s="456"/>
      <c r="HHD758" s="456"/>
      <c r="HHE758" s="456"/>
      <c r="HHF758" s="456"/>
      <c r="HHG758" s="456"/>
      <c r="HHH758" s="456"/>
      <c r="HHI758" s="456"/>
      <c r="HHJ758" s="456"/>
      <c r="HHK758" s="456"/>
      <c r="HHL758" s="456"/>
      <c r="HHM758" s="456"/>
      <c r="HHN758" s="456"/>
      <c r="HHO758" s="456"/>
      <c r="HHP758" s="456"/>
      <c r="HHQ758" s="456"/>
      <c r="HHR758" s="456"/>
      <c r="HHS758" s="456"/>
      <c r="HHT758" s="456"/>
      <c r="HHU758" s="456"/>
      <c r="HHV758" s="456"/>
      <c r="HHW758" s="456"/>
      <c r="HHX758" s="456"/>
      <c r="HHY758" s="456"/>
      <c r="HHZ758" s="456"/>
      <c r="HIA758" s="456"/>
      <c r="HIB758" s="456"/>
      <c r="HIC758" s="456"/>
      <c r="HID758" s="456"/>
      <c r="HIE758" s="456"/>
      <c r="HIF758" s="456"/>
      <c r="HIG758" s="456"/>
      <c r="HIH758" s="456"/>
      <c r="HII758" s="456"/>
      <c r="HIJ758" s="456"/>
      <c r="HIK758" s="456"/>
      <c r="HIL758" s="456"/>
      <c r="HIM758" s="456"/>
      <c r="HIN758" s="456"/>
      <c r="HIO758" s="456"/>
      <c r="HIP758" s="456"/>
      <c r="HIQ758" s="456"/>
      <c r="HIR758" s="456"/>
      <c r="HIS758" s="456"/>
      <c r="HIT758" s="456"/>
      <c r="HIU758" s="456"/>
      <c r="HIV758" s="456"/>
      <c r="HIW758" s="456"/>
      <c r="HIX758" s="456"/>
      <c r="HIY758" s="456"/>
      <c r="HIZ758" s="456"/>
      <c r="HJA758" s="456"/>
      <c r="HJB758" s="456"/>
      <c r="HJC758" s="456"/>
      <c r="HJD758" s="456"/>
      <c r="HJE758" s="456"/>
      <c r="HJF758" s="456"/>
      <c r="HJG758" s="456"/>
      <c r="HJH758" s="456"/>
      <c r="HJI758" s="456"/>
      <c r="HJJ758" s="456"/>
      <c r="HJK758" s="456"/>
      <c r="HJL758" s="456"/>
      <c r="HJM758" s="456"/>
      <c r="HJN758" s="456"/>
      <c r="HJO758" s="456"/>
      <c r="HJP758" s="456"/>
      <c r="HJQ758" s="456"/>
      <c r="HJR758" s="456"/>
      <c r="HJS758" s="456"/>
      <c r="HJT758" s="456"/>
      <c r="HJU758" s="456"/>
      <c r="HJV758" s="456"/>
      <c r="HJW758" s="456"/>
      <c r="HJX758" s="456"/>
      <c r="HJY758" s="456"/>
      <c r="HJZ758" s="456"/>
      <c r="HKA758" s="456"/>
      <c r="HKB758" s="456"/>
      <c r="HKC758" s="456"/>
      <c r="HKD758" s="456"/>
      <c r="HKE758" s="456"/>
      <c r="HKF758" s="456"/>
      <c r="HKG758" s="456"/>
      <c r="HKH758" s="456"/>
      <c r="HKI758" s="456"/>
      <c r="HKJ758" s="456"/>
      <c r="HKK758" s="456"/>
      <c r="HKL758" s="456"/>
      <c r="HKM758" s="456"/>
      <c r="HKN758" s="456"/>
      <c r="HKO758" s="456"/>
      <c r="HKP758" s="456"/>
      <c r="HKQ758" s="456"/>
      <c r="HKR758" s="456"/>
      <c r="HKS758" s="456"/>
      <c r="HKT758" s="456"/>
      <c r="HKU758" s="456"/>
      <c r="HKV758" s="456"/>
      <c r="HKW758" s="456"/>
      <c r="HKX758" s="456"/>
      <c r="HKY758" s="456"/>
      <c r="HKZ758" s="456"/>
      <c r="HLA758" s="456"/>
      <c r="HLB758" s="456"/>
      <c r="HLC758" s="456"/>
      <c r="HLD758" s="456"/>
      <c r="HLE758" s="456"/>
      <c r="HLF758" s="456"/>
      <c r="HLG758" s="456"/>
      <c r="HLH758" s="456"/>
      <c r="HLI758" s="456"/>
      <c r="HLJ758" s="456"/>
      <c r="HLK758" s="456"/>
      <c r="HLL758" s="456"/>
      <c r="HLM758" s="456"/>
      <c r="HLN758" s="456"/>
      <c r="HLO758" s="456"/>
      <c r="HLP758" s="456"/>
      <c r="HLQ758" s="456"/>
      <c r="HLR758" s="456"/>
      <c r="HLS758" s="456"/>
      <c r="HLT758" s="456"/>
      <c r="HLU758" s="456"/>
      <c r="HLV758" s="456"/>
      <c r="HLW758" s="456"/>
      <c r="HLX758" s="456"/>
      <c r="HLY758" s="456"/>
      <c r="HLZ758" s="456"/>
      <c r="HMA758" s="456"/>
      <c r="HMB758" s="456"/>
      <c r="HMC758" s="456"/>
      <c r="HMD758" s="456"/>
      <c r="HME758" s="456"/>
      <c r="HMF758" s="456"/>
      <c r="HMG758" s="456"/>
      <c r="HMH758" s="456"/>
      <c r="HMI758" s="456"/>
      <c r="HMJ758" s="456"/>
      <c r="HMK758" s="456"/>
      <c r="HML758" s="456"/>
      <c r="HMM758" s="456"/>
      <c r="HMN758" s="456"/>
      <c r="HMO758" s="456"/>
      <c r="HMP758" s="456"/>
      <c r="HMQ758" s="456"/>
      <c r="HMR758" s="456"/>
      <c r="HMS758" s="456"/>
      <c r="HMT758" s="456"/>
      <c r="HMU758" s="456"/>
      <c r="HMV758" s="456"/>
      <c r="HMW758" s="456"/>
      <c r="HMX758" s="456"/>
      <c r="HMY758" s="456"/>
      <c r="HMZ758" s="456"/>
      <c r="HNA758" s="456"/>
      <c r="HNB758" s="456"/>
      <c r="HNC758" s="456"/>
      <c r="HND758" s="456"/>
      <c r="HNE758" s="456"/>
      <c r="HNF758" s="456"/>
      <c r="HNG758" s="456"/>
      <c r="HNH758" s="456"/>
      <c r="HNI758" s="456"/>
      <c r="HNJ758" s="456"/>
      <c r="HNK758" s="456"/>
      <c r="HNL758" s="456"/>
      <c r="HNM758" s="456"/>
      <c r="HNN758" s="456"/>
      <c r="HNO758" s="456"/>
      <c r="HNP758" s="456"/>
      <c r="HNQ758" s="456"/>
      <c r="HNR758" s="456"/>
      <c r="HNS758" s="456"/>
      <c r="HNT758" s="456"/>
      <c r="HNU758" s="456"/>
      <c r="HNV758" s="456"/>
      <c r="HNW758" s="456"/>
      <c r="HNX758" s="456"/>
      <c r="HNY758" s="456"/>
      <c r="HNZ758" s="456"/>
      <c r="HOA758" s="456"/>
      <c r="HOB758" s="456"/>
      <c r="HOC758" s="456"/>
      <c r="HOD758" s="456"/>
      <c r="HOE758" s="456"/>
      <c r="HOF758" s="456"/>
      <c r="HOG758" s="456"/>
      <c r="HOH758" s="456"/>
      <c r="HOI758" s="456"/>
      <c r="HOJ758" s="456"/>
      <c r="HOK758" s="456"/>
      <c r="HOL758" s="456"/>
      <c r="HOM758" s="456"/>
      <c r="HON758" s="456"/>
      <c r="HOO758" s="456"/>
      <c r="HOP758" s="456"/>
      <c r="HOQ758" s="456"/>
      <c r="HOR758" s="456"/>
      <c r="HOS758" s="456"/>
      <c r="HOT758" s="456"/>
      <c r="HOU758" s="456"/>
      <c r="HOV758" s="456"/>
      <c r="HOW758" s="456"/>
      <c r="HOX758" s="456"/>
      <c r="HOY758" s="456"/>
      <c r="HOZ758" s="456"/>
      <c r="HPA758" s="456"/>
      <c r="HPB758" s="456"/>
      <c r="HPC758" s="456"/>
      <c r="HPD758" s="456"/>
      <c r="HPE758" s="456"/>
      <c r="HPF758" s="456"/>
      <c r="HPG758" s="456"/>
      <c r="HPH758" s="456"/>
      <c r="HPI758" s="456"/>
      <c r="HPJ758" s="456"/>
      <c r="HPK758" s="456"/>
      <c r="HPL758" s="456"/>
      <c r="HPM758" s="456"/>
      <c r="HPN758" s="456"/>
      <c r="HPO758" s="456"/>
      <c r="HPP758" s="456"/>
      <c r="HPQ758" s="456"/>
      <c r="HPR758" s="456"/>
      <c r="HPS758" s="456"/>
      <c r="HPT758" s="456"/>
      <c r="HPU758" s="456"/>
      <c r="HPV758" s="456"/>
      <c r="HPW758" s="456"/>
      <c r="HPX758" s="456"/>
      <c r="HPY758" s="456"/>
      <c r="HPZ758" s="456"/>
      <c r="HQA758" s="456"/>
      <c r="HQB758" s="456"/>
      <c r="HQC758" s="456"/>
      <c r="HQD758" s="456"/>
      <c r="HQE758" s="456"/>
      <c r="HQF758" s="456"/>
      <c r="HQG758" s="456"/>
      <c r="HQH758" s="456"/>
      <c r="HQI758" s="456"/>
      <c r="HQJ758" s="456"/>
      <c r="HQK758" s="456"/>
      <c r="HQL758" s="456"/>
      <c r="HQM758" s="456"/>
      <c r="HQN758" s="456"/>
      <c r="HQO758" s="456"/>
      <c r="HQP758" s="456"/>
      <c r="HQQ758" s="456"/>
      <c r="HQR758" s="456"/>
      <c r="HQS758" s="456"/>
      <c r="HQT758" s="456"/>
      <c r="HQU758" s="456"/>
      <c r="HQV758" s="456"/>
      <c r="HQW758" s="456"/>
      <c r="HQX758" s="456"/>
      <c r="HQY758" s="456"/>
      <c r="HQZ758" s="456"/>
      <c r="HRA758" s="456"/>
      <c r="HRB758" s="456"/>
      <c r="HRC758" s="456"/>
      <c r="HRD758" s="456"/>
      <c r="HRE758" s="456"/>
      <c r="HRF758" s="456"/>
      <c r="HRG758" s="456"/>
      <c r="HRH758" s="456"/>
      <c r="HRI758" s="456"/>
      <c r="HRJ758" s="456"/>
      <c r="HRK758" s="456"/>
      <c r="HRL758" s="456"/>
      <c r="HRM758" s="456"/>
      <c r="HRN758" s="456"/>
      <c r="HRO758" s="456"/>
      <c r="HRP758" s="456"/>
      <c r="HRQ758" s="456"/>
      <c r="HRR758" s="456"/>
      <c r="HRS758" s="456"/>
      <c r="HRT758" s="456"/>
      <c r="HRU758" s="456"/>
      <c r="HRV758" s="456"/>
      <c r="HRW758" s="456"/>
      <c r="HRX758" s="456"/>
      <c r="HRY758" s="456"/>
      <c r="HRZ758" s="456"/>
      <c r="HSA758" s="456"/>
      <c r="HSB758" s="456"/>
      <c r="HSC758" s="456"/>
      <c r="HSD758" s="456"/>
      <c r="HSE758" s="456"/>
      <c r="HSF758" s="456"/>
      <c r="HSG758" s="456"/>
      <c r="HSH758" s="456"/>
      <c r="HSI758" s="456"/>
      <c r="HSJ758" s="456"/>
      <c r="HSK758" s="456"/>
      <c r="HSL758" s="456"/>
      <c r="HSM758" s="456"/>
      <c r="HSN758" s="456"/>
      <c r="HSO758" s="456"/>
      <c r="HSP758" s="456"/>
      <c r="HSQ758" s="456"/>
      <c r="HSR758" s="456"/>
      <c r="HSS758" s="456"/>
      <c r="HST758" s="456"/>
      <c r="HSU758" s="456"/>
      <c r="HSV758" s="456"/>
      <c r="HSW758" s="456"/>
      <c r="HSX758" s="456"/>
      <c r="HSY758" s="456"/>
      <c r="HSZ758" s="456"/>
      <c r="HTA758" s="456"/>
      <c r="HTB758" s="456"/>
      <c r="HTC758" s="456"/>
      <c r="HTD758" s="456"/>
      <c r="HTE758" s="456"/>
      <c r="HTF758" s="456"/>
      <c r="HTG758" s="456"/>
      <c r="HTH758" s="456"/>
      <c r="HTI758" s="456"/>
      <c r="HTJ758" s="456"/>
      <c r="HTK758" s="456"/>
      <c r="HTL758" s="456"/>
      <c r="HTM758" s="456"/>
      <c r="HTN758" s="456"/>
      <c r="HTO758" s="456"/>
      <c r="HTP758" s="456"/>
      <c r="HTQ758" s="456"/>
      <c r="HTR758" s="456"/>
      <c r="HTS758" s="456"/>
      <c r="HTT758" s="456"/>
      <c r="HTU758" s="456"/>
      <c r="HTV758" s="456"/>
      <c r="HTW758" s="456"/>
      <c r="HTX758" s="456"/>
      <c r="HTY758" s="456"/>
      <c r="HTZ758" s="456"/>
      <c r="HUA758" s="456"/>
      <c r="HUB758" s="456"/>
      <c r="HUC758" s="456"/>
      <c r="HUD758" s="456"/>
      <c r="HUE758" s="456"/>
      <c r="HUF758" s="456"/>
      <c r="HUG758" s="456"/>
      <c r="HUH758" s="456"/>
      <c r="HUI758" s="456"/>
      <c r="HUJ758" s="456"/>
      <c r="HUK758" s="456"/>
      <c r="HUL758" s="456"/>
      <c r="HUM758" s="456"/>
      <c r="HUN758" s="456"/>
      <c r="HUO758" s="456"/>
      <c r="HUP758" s="456"/>
      <c r="HUQ758" s="456"/>
      <c r="HUR758" s="456"/>
      <c r="HUS758" s="456"/>
      <c r="HUT758" s="456"/>
      <c r="HUU758" s="456"/>
      <c r="HUV758" s="456"/>
      <c r="HUW758" s="456"/>
      <c r="HUX758" s="456"/>
      <c r="HUY758" s="456"/>
      <c r="HUZ758" s="456"/>
      <c r="HVA758" s="456"/>
      <c r="HVB758" s="456"/>
      <c r="HVC758" s="456"/>
      <c r="HVD758" s="456"/>
      <c r="HVE758" s="456"/>
      <c r="HVF758" s="456"/>
      <c r="HVG758" s="456"/>
      <c r="HVH758" s="456"/>
      <c r="HVI758" s="456"/>
      <c r="HVJ758" s="456"/>
      <c r="HVK758" s="456"/>
      <c r="HVL758" s="456"/>
      <c r="HVM758" s="456"/>
      <c r="HVN758" s="456"/>
      <c r="HVO758" s="456"/>
      <c r="HVP758" s="456"/>
      <c r="HVQ758" s="456"/>
      <c r="HVR758" s="456"/>
      <c r="HVS758" s="456"/>
      <c r="HVT758" s="456"/>
      <c r="HVU758" s="456"/>
      <c r="HVV758" s="456"/>
      <c r="HVW758" s="456"/>
      <c r="HVX758" s="456"/>
      <c r="HVY758" s="456"/>
      <c r="HVZ758" s="456"/>
      <c r="HWA758" s="456"/>
      <c r="HWB758" s="456"/>
      <c r="HWC758" s="456"/>
      <c r="HWD758" s="456"/>
      <c r="HWE758" s="456"/>
      <c r="HWF758" s="456"/>
      <c r="HWG758" s="456"/>
      <c r="HWH758" s="456"/>
      <c r="HWI758" s="456"/>
      <c r="HWJ758" s="456"/>
      <c r="HWK758" s="456"/>
      <c r="HWL758" s="456"/>
      <c r="HWM758" s="456"/>
      <c r="HWN758" s="456"/>
      <c r="HWO758" s="456"/>
      <c r="HWP758" s="456"/>
      <c r="HWQ758" s="456"/>
      <c r="HWR758" s="456"/>
      <c r="HWS758" s="456"/>
      <c r="HWT758" s="456"/>
      <c r="HWU758" s="456"/>
      <c r="HWV758" s="456"/>
      <c r="HWW758" s="456"/>
      <c r="HWX758" s="456"/>
      <c r="HWY758" s="456"/>
      <c r="HWZ758" s="456"/>
      <c r="HXA758" s="456"/>
      <c r="HXB758" s="456"/>
      <c r="HXC758" s="456"/>
      <c r="HXD758" s="456"/>
      <c r="HXE758" s="456"/>
      <c r="HXF758" s="456"/>
      <c r="HXG758" s="456"/>
      <c r="HXH758" s="456"/>
      <c r="HXI758" s="456"/>
      <c r="HXJ758" s="456"/>
      <c r="HXK758" s="456"/>
      <c r="HXL758" s="456"/>
      <c r="HXM758" s="456"/>
      <c r="HXN758" s="456"/>
      <c r="HXO758" s="456"/>
      <c r="HXP758" s="456"/>
      <c r="HXQ758" s="456"/>
      <c r="HXR758" s="456"/>
      <c r="HXS758" s="456"/>
      <c r="HXT758" s="456"/>
      <c r="HXU758" s="456"/>
      <c r="HXV758" s="456"/>
      <c r="HXW758" s="456"/>
      <c r="HXX758" s="456"/>
      <c r="HXY758" s="456"/>
      <c r="HXZ758" s="456"/>
      <c r="HYA758" s="456"/>
      <c r="HYB758" s="456"/>
      <c r="HYC758" s="456"/>
      <c r="HYD758" s="456"/>
      <c r="HYE758" s="456"/>
      <c r="HYF758" s="456"/>
      <c r="HYG758" s="456"/>
      <c r="HYH758" s="456"/>
      <c r="HYI758" s="456"/>
      <c r="HYJ758" s="456"/>
      <c r="HYK758" s="456"/>
      <c r="HYL758" s="456"/>
      <c r="HYM758" s="456"/>
      <c r="HYN758" s="456"/>
      <c r="HYO758" s="456"/>
      <c r="HYP758" s="456"/>
      <c r="HYQ758" s="456"/>
      <c r="HYR758" s="456"/>
      <c r="HYS758" s="456"/>
      <c r="HYT758" s="456"/>
      <c r="HYU758" s="456"/>
      <c r="HYV758" s="456"/>
      <c r="HYW758" s="456"/>
      <c r="HYX758" s="456"/>
      <c r="HYY758" s="456"/>
      <c r="HYZ758" s="456"/>
      <c r="HZA758" s="456"/>
      <c r="HZB758" s="456"/>
      <c r="HZC758" s="456"/>
      <c r="HZD758" s="456"/>
      <c r="HZE758" s="456"/>
      <c r="HZF758" s="456"/>
      <c r="HZG758" s="456"/>
      <c r="HZH758" s="456"/>
      <c r="HZI758" s="456"/>
      <c r="HZJ758" s="456"/>
      <c r="HZK758" s="456"/>
      <c r="HZL758" s="456"/>
      <c r="HZM758" s="456"/>
      <c r="HZN758" s="456"/>
      <c r="HZO758" s="456"/>
      <c r="HZP758" s="456"/>
      <c r="HZQ758" s="456"/>
      <c r="HZR758" s="456"/>
      <c r="HZS758" s="456"/>
      <c r="HZT758" s="456"/>
      <c r="HZU758" s="456"/>
      <c r="HZV758" s="456"/>
      <c r="HZW758" s="456"/>
      <c r="HZX758" s="456"/>
      <c r="HZY758" s="456"/>
      <c r="HZZ758" s="456"/>
      <c r="IAA758" s="456"/>
      <c r="IAB758" s="456"/>
      <c r="IAC758" s="456"/>
      <c r="IAD758" s="456"/>
      <c r="IAE758" s="456"/>
      <c r="IAF758" s="456"/>
      <c r="IAG758" s="456"/>
      <c r="IAH758" s="456"/>
      <c r="IAI758" s="456"/>
      <c r="IAJ758" s="456"/>
      <c r="IAK758" s="456"/>
      <c r="IAL758" s="456"/>
      <c r="IAM758" s="456"/>
      <c r="IAN758" s="456"/>
      <c r="IAO758" s="456"/>
      <c r="IAP758" s="456"/>
      <c r="IAQ758" s="456"/>
      <c r="IAR758" s="456"/>
      <c r="IAS758" s="456"/>
      <c r="IAT758" s="456"/>
      <c r="IAU758" s="456"/>
      <c r="IAV758" s="456"/>
      <c r="IAW758" s="456"/>
      <c r="IAX758" s="456"/>
      <c r="IAY758" s="456"/>
      <c r="IAZ758" s="456"/>
      <c r="IBA758" s="456"/>
      <c r="IBB758" s="456"/>
      <c r="IBC758" s="456"/>
      <c r="IBD758" s="456"/>
      <c r="IBE758" s="456"/>
      <c r="IBF758" s="456"/>
      <c r="IBG758" s="456"/>
      <c r="IBH758" s="456"/>
      <c r="IBI758" s="456"/>
      <c r="IBJ758" s="456"/>
      <c r="IBK758" s="456"/>
      <c r="IBL758" s="456"/>
      <c r="IBM758" s="456"/>
      <c r="IBN758" s="456"/>
      <c r="IBO758" s="456"/>
      <c r="IBP758" s="456"/>
      <c r="IBQ758" s="456"/>
      <c r="IBR758" s="456"/>
      <c r="IBS758" s="456"/>
      <c r="IBT758" s="456"/>
      <c r="IBU758" s="456"/>
      <c r="IBV758" s="456"/>
      <c r="IBW758" s="456"/>
      <c r="IBX758" s="456"/>
      <c r="IBY758" s="456"/>
      <c r="IBZ758" s="456"/>
      <c r="ICA758" s="456"/>
      <c r="ICB758" s="456"/>
      <c r="ICC758" s="456"/>
      <c r="ICD758" s="456"/>
      <c r="ICE758" s="456"/>
      <c r="ICF758" s="456"/>
      <c r="ICG758" s="456"/>
      <c r="ICH758" s="456"/>
      <c r="ICI758" s="456"/>
      <c r="ICJ758" s="456"/>
      <c r="ICK758" s="456"/>
      <c r="ICL758" s="456"/>
      <c r="ICM758" s="456"/>
      <c r="ICN758" s="456"/>
      <c r="ICO758" s="456"/>
      <c r="ICP758" s="456"/>
      <c r="ICQ758" s="456"/>
      <c r="ICR758" s="456"/>
      <c r="ICS758" s="456"/>
      <c r="ICT758" s="456"/>
      <c r="ICU758" s="456"/>
      <c r="ICV758" s="456"/>
      <c r="ICW758" s="456"/>
      <c r="ICX758" s="456"/>
      <c r="ICY758" s="456"/>
      <c r="ICZ758" s="456"/>
      <c r="IDA758" s="456"/>
      <c r="IDB758" s="456"/>
      <c r="IDC758" s="456"/>
      <c r="IDD758" s="456"/>
      <c r="IDE758" s="456"/>
      <c r="IDF758" s="456"/>
      <c r="IDG758" s="456"/>
      <c r="IDH758" s="456"/>
      <c r="IDI758" s="456"/>
      <c r="IDJ758" s="456"/>
      <c r="IDK758" s="456"/>
      <c r="IDL758" s="456"/>
      <c r="IDM758" s="456"/>
      <c r="IDN758" s="456"/>
      <c r="IDO758" s="456"/>
      <c r="IDP758" s="456"/>
      <c r="IDQ758" s="456"/>
      <c r="IDR758" s="456"/>
      <c r="IDS758" s="456"/>
      <c r="IDT758" s="456"/>
      <c r="IDU758" s="456"/>
      <c r="IDV758" s="456"/>
      <c r="IDW758" s="456"/>
      <c r="IDX758" s="456"/>
      <c r="IDY758" s="456"/>
      <c r="IDZ758" s="456"/>
      <c r="IEA758" s="456"/>
      <c r="IEB758" s="456"/>
      <c r="IEC758" s="456"/>
      <c r="IED758" s="456"/>
      <c r="IEE758" s="456"/>
      <c r="IEF758" s="456"/>
      <c r="IEG758" s="456"/>
      <c r="IEH758" s="456"/>
      <c r="IEI758" s="456"/>
      <c r="IEJ758" s="456"/>
      <c r="IEK758" s="456"/>
      <c r="IEL758" s="456"/>
      <c r="IEM758" s="456"/>
      <c r="IEN758" s="456"/>
      <c r="IEO758" s="456"/>
      <c r="IEP758" s="456"/>
      <c r="IEQ758" s="456"/>
      <c r="IER758" s="456"/>
      <c r="IES758" s="456"/>
      <c r="IET758" s="456"/>
      <c r="IEU758" s="456"/>
      <c r="IEV758" s="456"/>
      <c r="IEW758" s="456"/>
      <c r="IEX758" s="456"/>
      <c r="IEY758" s="456"/>
      <c r="IEZ758" s="456"/>
      <c r="IFA758" s="456"/>
      <c r="IFB758" s="456"/>
      <c r="IFC758" s="456"/>
      <c r="IFD758" s="456"/>
      <c r="IFE758" s="456"/>
      <c r="IFF758" s="456"/>
      <c r="IFG758" s="456"/>
      <c r="IFH758" s="456"/>
      <c r="IFI758" s="456"/>
      <c r="IFJ758" s="456"/>
      <c r="IFK758" s="456"/>
      <c r="IFL758" s="456"/>
      <c r="IFM758" s="456"/>
      <c r="IFN758" s="456"/>
      <c r="IFO758" s="456"/>
      <c r="IFP758" s="456"/>
      <c r="IFQ758" s="456"/>
      <c r="IFR758" s="456"/>
      <c r="IFS758" s="456"/>
      <c r="IFT758" s="456"/>
      <c r="IFU758" s="456"/>
      <c r="IFV758" s="456"/>
      <c r="IFW758" s="456"/>
      <c r="IFX758" s="456"/>
      <c r="IFY758" s="456"/>
      <c r="IFZ758" s="456"/>
      <c r="IGA758" s="456"/>
      <c r="IGB758" s="456"/>
      <c r="IGC758" s="456"/>
      <c r="IGD758" s="456"/>
      <c r="IGE758" s="456"/>
      <c r="IGF758" s="456"/>
      <c r="IGG758" s="456"/>
      <c r="IGH758" s="456"/>
      <c r="IGI758" s="456"/>
      <c r="IGJ758" s="456"/>
      <c r="IGK758" s="456"/>
      <c r="IGL758" s="456"/>
      <c r="IGM758" s="456"/>
      <c r="IGN758" s="456"/>
      <c r="IGO758" s="456"/>
      <c r="IGP758" s="456"/>
      <c r="IGQ758" s="456"/>
      <c r="IGR758" s="456"/>
      <c r="IGS758" s="456"/>
      <c r="IGT758" s="456"/>
      <c r="IGU758" s="456"/>
      <c r="IGV758" s="456"/>
      <c r="IGW758" s="456"/>
      <c r="IGX758" s="456"/>
      <c r="IGY758" s="456"/>
      <c r="IGZ758" s="456"/>
      <c r="IHA758" s="456"/>
      <c r="IHB758" s="456"/>
      <c r="IHC758" s="456"/>
      <c r="IHD758" s="456"/>
      <c r="IHE758" s="456"/>
      <c r="IHF758" s="456"/>
      <c r="IHG758" s="456"/>
      <c r="IHH758" s="456"/>
      <c r="IHI758" s="456"/>
      <c r="IHJ758" s="456"/>
      <c r="IHK758" s="456"/>
      <c r="IHL758" s="456"/>
      <c r="IHM758" s="456"/>
      <c r="IHN758" s="456"/>
      <c r="IHO758" s="456"/>
      <c r="IHP758" s="456"/>
      <c r="IHQ758" s="456"/>
      <c r="IHR758" s="456"/>
      <c r="IHS758" s="456"/>
      <c r="IHT758" s="456"/>
      <c r="IHU758" s="456"/>
      <c r="IHV758" s="456"/>
      <c r="IHW758" s="456"/>
      <c r="IHX758" s="456"/>
      <c r="IHY758" s="456"/>
      <c r="IHZ758" s="456"/>
      <c r="IIA758" s="456"/>
      <c r="IIB758" s="456"/>
      <c r="IIC758" s="456"/>
      <c r="IID758" s="456"/>
      <c r="IIE758" s="456"/>
      <c r="IIF758" s="456"/>
      <c r="IIG758" s="456"/>
      <c r="IIH758" s="456"/>
      <c r="III758" s="456"/>
      <c r="IIJ758" s="456"/>
      <c r="IIK758" s="456"/>
      <c r="IIL758" s="456"/>
      <c r="IIM758" s="456"/>
      <c r="IIN758" s="456"/>
      <c r="IIO758" s="456"/>
      <c r="IIP758" s="456"/>
      <c r="IIQ758" s="456"/>
      <c r="IIR758" s="456"/>
      <c r="IIS758" s="456"/>
      <c r="IIT758" s="456"/>
      <c r="IIU758" s="456"/>
      <c r="IIV758" s="456"/>
      <c r="IIW758" s="456"/>
      <c r="IIX758" s="456"/>
      <c r="IIY758" s="456"/>
      <c r="IIZ758" s="456"/>
      <c r="IJA758" s="456"/>
      <c r="IJB758" s="456"/>
      <c r="IJC758" s="456"/>
      <c r="IJD758" s="456"/>
      <c r="IJE758" s="456"/>
      <c r="IJF758" s="456"/>
      <c r="IJG758" s="456"/>
      <c r="IJH758" s="456"/>
      <c r="IJI758" s="456"/>
      <c r="IJJ758" s="456"/>
      <c r="IJK758" s="456"/>
      <c r="IJL758" s="456"/>
      <c r="IJM758" s="456"/>
      <c r="IJN758" s="456"/>
      <c r="IJO758" s="456"/>
      <c r="IJP758" s="456"/>
      <c r="IJQ758" s="456"/>
      <c r="IJR758" s="456"/>
      <c r="IJS758" s="456"/>
      <c r="IJT758" s="456"/>
      <c r="IJU758" s="456"/>
      <c r="IJV758" s="456"/>
      <c r="IJW758" s="456"/>
      <c r="IJX758" s="456"/>
      <c r="IJY758" s="456"/>
      <c r="IJZ758" s="456"/>
      <c r="IKA758" s="456"/>
      <c r="IKB758" s="456"/>
      <c r="IKC758" s="456"/>
      <c r="IKD758" s="456"/>
      <c r="IKE758" s="456"/>
      <c r="IKF758" s="456"/>
      <c r="IKG758" s="456"/>
      <c r="IKH758" s="456"/>
      <c r="IKI758" s="456"/>
      <c r="IKJ758" s="456"/>
      <c r="IKK758" s="456"/>
      <c r="IKL758" s="456"/>
      <c r="IKM758" s="456"/>
      <c r="IKN758" s="456"/>
      <c r="IKO758" s="456"/>
      <c r="IKP758" s="456"/>
      <c r="IKQ758" s="456"/>
      <c r="IKR758" s="456"/>
      <c r="IKS758" s="456"/>
      <c r="IKT758" s="456"/>
      <c r="IKU758" s="456"/>
      <c r="IKV758" s="456"/>
      <c r="IKW758" s="456"/>
      <c r="IKX758" s="456"/>
      <c r="IKY758" s="456"/>
      <c r="IKZ758" s="456"/>
      <c r="ILA758" s="456"/>
      <c r="ILB758" s="456"/>
      <c r="ILC758" s="456"/>
      <c r="ILD758" s="456"/>
      <c r="ILE758" s="456"/>
      <c r="ILF758" s="456"/>
      <c r="ILG758" s="456"/>
      <c r="ILH758" s="456"/>
      <c r="ILI758" s="456"/>
      <c r="ILJ758" s="456"/>
      <c r="ILK758" s="456"/>
      <c r="ILL758" s="456"/>
      <c r="ILM758" s="456"/>
      <c r="ILN758" s="456"/>
      <c r="ILO758" s="456"/>
      <c r="ILP758" s="456"/>
      <c r="ILQ758" s="456"/>
      <c r="ILR758" s="456"/>
      <c r="ILS758" s="456"/>
      <c r="ILT758" s="456"/>
      <c r="ILU758" s="456"/>
      <c r="ILV758" s="456"/>
      <c r="ILW758" s="456"/>
      <c r="ILX758" s="456"/>
      <c r="ILY758" s="456"/>
      <c r="ILZ758" s="456"/>
      <c r="IMA758" s="456"/>
      <c r="IMB758" s="456"/>
      <c r="IMC758" s="456"/>
      <c r="IMD758" s="456"/>
      <c r="IME758" s="456"/>
      <c r="IMF758" s="456"/>
      <c r="IMG758" s="456"/>
      <c r="IMH758" s="456"/>
      <c r="IMI758" s="456"/>
      <c r="IMJ758" s="456"/>
      <c r="IMK758" s="456"/>
      <c r="IML758" s="456"/>
      <c r="IMM758" s="456"/>
      <c r="IMN758" s="456"/>
      <c r="IMO758" s="456"/>
      <c r="IMP758" s="456"/>
      <c r="IMQ758" s="456"/>
      <c r="IMR758" s="456"/>
      <c r="IMS758" s="456"/>
      <c r="IMT758" s="456"/>
      <c r="IMU758" s="456"/>
      <c r="IMV758" s="456"/>
      <c r="IMW758" s="456"/>
      <c r="IMX758" s="456"/>
      <c r="IMY758" s="456"/>
      <c r="IMZ758" s="456"/>
      <c r="INA758" s="456"/>
      <c r="INB758" s="456"/>
      <c r="INC758" s="456"/>
      <c r="IND758" s="456"/>
      <c r="INE758" s="456"/>
      <c r="INF758" s="456"/>
      <c r="ING758" s="456"/>
      <c r="INH758" s="456"/>
      <c r="INI758" s="456"/>
      <c r="INJ758" s="456"/>
      <c r="INK758" s="456"/>
      <c r="INL758" s="456"/>
      <c r="INM758" s="456"/>
      <c r="INN758" s="456"/>
      <c r="INO758" s="456"/>
      <c r="INP758" s="456"/>
      <c r="INQ758" s="456"/>
      <c r="INR758" s="456"/>
      <c r="INS758" s="456"/>
      <c r="INT758" s="456"/>
      <c r="INU758" s="456"/>
      <c r="INV758" s="456"/>
      <c r="INW758" s="456"/>
      <c r="INX758" s="456"/>
      <c r="INY758" s="456"/>
      <c r="INZ758" s="456"/>
      <c r="IOA758" s="456"/>
      <c r="IOB758" s="456"/>
      <c r="IOC758" s="456"/>
      <c r="IOD758" s="456"/>
      <c r="IOE758" s="456"/>
      <c r="IOF758" s="456"/>
      <c r="IOG758" s="456"/>
      <c r="IOH758" s="456"/>
      <c r="IOI758" s="456"/>
      <c r="IOJ758" s="456"/>
      <c r="IOK758" s="456"/>
      <c r="IOL758" s="456"/>
      <c r="IOM758" s="456"/>
      <c r="ION758" s="456"/>
      <c r="IOO758" s="456"/>
      <c r="IOP758" s="456"/>
      <c r="IOQ758" s="456"/>
      <c r="IOR758" s="456"/>
      <c r="IOS758" s="456"/>
      <c r="IOT758" s="456"/>
      <c r="IOU758" s="456"/>
      <c r="IOV758" s="456"/>
      <c r="IOW758" s="456"/>
      <c r="IOX758" s="456"/>
      <c r="IOY758" s="456"/>
      <c r="IOZ758" s="456"/>
      <c r="IPA758" s="456"/>
      <c r="IPB758" s="456"/>
      <c r="IPC758" s="456"/>
      <c r="IPD758" s="456"/>
      <c r="IPE758" s="456"/>
      <c r="IPF758" s="456"/>
      <c r="IPG758" s="456"/>
      <c r="IPH758" s="456"/>
      <c r="IPI758" s="456"/>
      <c r="IPJ758" s="456"/>
      <c r="IPK758" s="456"/>
      <c r="IPL758" s="456"/>
      <c r="IPM758" s="456"/>
      <c r="IPN758" s="456"/>
      <c r="IPO758" s="456"/>
      <c r="IPP758" s="456"/>
      <c r="IPQ758" s="456"/>
      <c r="IPR758" s="456"/>
      <c r="IPS758" s="456"/>
      <c r="IPT758" s="456"/>
      <c r="IPU758" s="456"/>
      <c r="IPV758" s="456"/>
      <c r="IPW758" s="456"/>
      <c r="IPX758" s="456"/>
      <c r="IPY758" s="456"/>
      <c r="IPZ758" s="456"/>
      <c r="IQA758" s="456"/>
      <c r="IQB758" s="456"/>
      <c r="IQC758" s="456"/>
      <c r="IQD758" s="456"/>
      <c r="IQE758" s="456"/>
      <c r="IQF758" s="456"/>
      <c r="IQG758" s="456"/>
      <c r="IQH758" s="456"/>
      <c r="IQI758" s="456"/>
      <c r="IQJ758" s="456"/>
      <c r="IQK758" s="456"/>
      <c r="IQL758" s="456"/>
      <c r="IQM758" s="456"/>
      <c r="IQN758" s="456"/>
      <c r="IQO758" s="456"/>
      <c r="IQP758" s="456"/>
      <c r="IQQ758" s="456"/>
      <c r="IQR758" s="456"/>
      <c r="IQS758" s="456"/>
      <c r="IQT758" s="456"/>
      <c r="IQU758" s="456"/>
      <c r="IQV758" s="456"/>
      <c r="IQW758" s="456"/>
      <c r="IQX758" s="456"/>
      <c r="IQY758" s="456"/>
      <c r="IQZ758" s="456"/>
      <c r="IRA758" s="456"/>
      <c r="IRB758" s="456"/>
      <c r="IRC758" s="456"/>
      <c r="IRD758" s="456"/>
      <c r="IRE758" s="456"/>
      <c r="IRF758" s="456"/>
      <c r="IRG758" s="456"/>
      <c r="IRH758" s="456"/>
      <c r="IRI758" s="456"/>
      <c r="IRJ758" s="456"/>
      <c r="IRK758" s="456"/>
      <c r="IRL758" s="456"/>
      <c r="IRM758" s="456"/>
      <c r="IRN758" s="456"/>
      <c r="IRO758" s="456"/>
      <c r="IRP758" s="456"/>
      <c r="IRQ758" s="456"/>
      <c r="IRR758" s="456"/>
      <c r="IRS758" s="456"/>
      <c r="IRT758" s="456"/>
      <c r="IRU758" s="456"/>
      <c r="IRV758" s="456"/>
      <c r="IRW758" s="456"/>
      <c r="IRX758" s="456"/>
      <c r="IRY758" s="456"/>
      <c r="IRZ758" s="456"/>
      <c r="ISA758" s="456"/>
      <c r="ISB758" s="456"/>
      <c r="ISC758" s="456"/>
      <c r="ISD758" s="456"/>
      <c r="ISE758" s="456"/>
      <c r="ISF758" s="456"/>
      <c r="ISG758" s="456"/>
      <c r="ISH758" s="456"/>
      <c r="ISI758" s="456"/>
      <c r="ISJ758" s="456"/>
      <c r="ISK758" s="456"/>
      <c r="ISL758" s="456"/>
      <c r="ISM758" s="456"/>
      <c r="ISN758" s="456"/>
      <c r="ISO758" s="456"/>
      <c r="ISP758" s="456"/>
      <c r="ISQ758" s="456"/>
      <c r="ISR758" s="456"/>
      <c r="ISS758" s="456"/>
      <c r="IST758" s="456"/>
      <c r="ISU758" s="456"/>
      <c r="ISV758" s="456"/>
      <c r="ISW758" s="456"/>
      <c r="ISX758" s="456"/>
      <c r="ISY758" s="456"/>
      <c r="ISZ758" s="456"/>
      <c r="ITA758" s="456"/>
      <c r="ITB758" s="456"/>
      <c r="ITC758" s="456"/>
      <c r="ITD758" s="456"/>
      <c r="ITE758" s="456"/>
      <c r="ITF758" s="456"/>
      <c r="ITG758" s="456"/>
      <c r="ITH758" s="456"/>
      <c r="ITI758" s="456"/>
      <c r="ITJ758" s="456"/>
      <c r="ITK758" s="456"/>
      <c r="ITL758" s="456"/>
      <c r="ITM758" s="456"/>
      <c r="ITN758" s="456"/>
      <c r="ITO758" s="456"/>
      <c r="ITP758" s="456"/>
      <c r="ITQ758" s="456"/>
      <c r="ITR758" s="456"/>
      <c r="ITS758" s="456"/>
      <c r="ITT758" s="456"/>
      <c r="ITU758" s="456"/>
      <c r="ITV758" s="456"/>
      <c r="ITW758" s="456"/>
      <c r="ITX758" s="456"/>
      <c r="ITY758" s="456"/>
      <c r="ITZ758" s="456"/>
      <c r="IUA758" s="456"/>
      <c r="IUB758" s="456"/>
      <c r="IUC758" s="456"/>
      <c r="IUD758" s="456"/>
      <c r="IUE758" s="456"/>
      <c r="IUF758" s="456"/>
      <c r="IUG758" s="456"/>
      <c r="IUH758" s="456"/>
      <c r="IUI758" s="456"/>
      <c r="IUJ758" s="456"/>
      <c r="IUK758" s="456"/>
      <c r="IUL758" s="456"/>
      <c r="IUM758" s="456"/>
      <c r="IUN758" s="456"/>
      <c r="IUO758" s="456"/>
      <c r="IUP758" s="456"/>
      <c r="IUQ758" s="456"/>
      <c r="IUR758" s="456"/>
      <c r="IUS758" s="456"/>
      <c r="IUT758" s="456"/>
      <c r="IUU758" s="456"/>
      <c r="IUV758" s="456"/>
      <c r="IUW758" s="456"/>
      <c r="IUX758" s="456"/>
      <c r="IUY758" s="456"/>
      <c r="IUZ758" s="456"/>
      <c r="IVA758" s="456"/>
      <c r="IVB758" s="456"/>
      <c r="IVC758" s="456"/>
      <c r="IVD758" s="456"/>
      <c r="IVE758" s="456"/>
      <c r="IVF758" s="456"/>
      <c r="IVG758" s="456"/>
      <c r="IVH758" s="456"/>
      <c r="IVI758" s="456"/>
      <c r="IVJ758" s="456"/>
      <c r="IVK758" s="456"/>
      <c r="IVL758" s="456"/>
      <c r="IVM758" s="456"/>
      <c r="IVN758" s="456"/>
      <c r="IVO758" s="456"/>
      <c r="IVP758" s="456"/>
      <c r="IVQ758" s="456"/>
      <c r="IVR758" s="456"/>
      <c r="IVS758" s="456"/>
      <c r="IVT758" s="456"/>
      <c r="IVU758" s="456"/>
      <c r="IVV758" s="456"/>
      <c r="IVW758" s="456"/>
      <c r="IVX758" s="456"/>
      <c r="IVY758" s="456"/>
      <c r="IVZ758" s="456"/>
      <c r="IWA758" s="456"/>
      <c r="IWB758" s="456"/>
      <c r="IWC758" s="456"/>
      <c r="IWD758" s="456"/>
      <c r="IWE758" s="456"/>
      <c r="IWF758" s="456"/>
      <c r="IWG758" s="456"/>
      <c r="IWH758" s="456"/>
      <c r="IWI758" s="456"/>
      <c r="IWJ758" s="456"/>
      <c r="IWK758" s="456"/>
      <c r="IWL758" s="456"/>
      <c r="IWM758" s="456"/>
      <c r="IWN758" s="456"/>
      <c r="IWO758" s="456"/>
      <c r="IWP758" s="456"/>
      <c r="IWQ758" s="456"/>
      <c r="IWR758" s="456"/>
      <c r="IWS758" s="456"/>
      <c r="IWT758" s="456"/>
      <c r="IWU758" s="456"/>
      <c r="IWV758" s="456"/>
      <c r="IWW758" s="456"/>
      <c r="IWX758" s="456"/>
      <c r="IWY758" s="456"/>
      <c r="IWZ758" s="456"/>
      <c r="IXA758" s="456"/>
      <c r="IXB758" s="456"/>
      <c r="IXC758" s="456"/>
      <c r="IXD758" s="456"/>
      <c r="IXE758" s="456"/>
      <c r="IXF758" s="456"/>
      <c r="IXG758" s="456"/>
      <c r="IXH758" s="456"/>
      <c r="IXI758" s="456"/>
      <c r="IXJ758" s="456"/>
      <c r="IXK758" s="456"/>
      <c r="IXL758" s="456"/>
      <c r="IXM758" s="456"/>
      <c r="IXN758" s="456"/>
      <c r="IXO758" s="456"/>
      <c r="IXP758" s="456"/>
      <c r="IXQ758" s="456"/>
      <c r="IXR758" s="456"/>
      <c r="IXS758" s="456"/>
      <c r="IXT758" s="456"/>
      <c r="IXU758" s="456"/>
      <c r="IXV758" s="456"/>
      <c r="IXW758" s="456"/>
      <c r="IXX758" s="456"/>
      <c r="IXY758" s="456"/>
      <c r="IXZ758" s="456"/>
      <c r="IYA758" s="456"/>
      <c r="IYB758" s="456"/>
      <c r="IYC758" s="456"/>
      <c r="IYD758" s="456"/>
      <c r="IYE758" s="456"/>
      <c r="IYF758" s="456"/>
      <c r="IYG758" s="456"/>
      <c r="IYH758" s="456"/>
      <c r="IYI758" s="456"/>
      <c r="IYJ758" s="456"/>
      <c r="IYK758" s="456"/>
      <c r="IYL758" s="456"/>
      <c r="IYM758" s="456"/>
      <c r="IYN758" s="456"/>
      <c r="IYO758" s="456"/>
      <c r="IYP758" s="456"/>
      <c r="IYQ758" s="456"/>
      <c r="IYR758" s="456"/>
      <c r="IYS758" s="456"/>
      <c r="IYT758" s="456"/>
      <c r="IYU758" s="456"/>
      <c r="IYV758" s="456"/>
      <c r="IYW758" s="456"/>
      <c r="IYX758" s="456"/>
      <c r="IYY758" s="456"/>
      <c r="IYZ758" s="456"/>
      <c r="IZA758" s="456"/>
      <c r="IZB758" s="456"/>
      <c r="IZC758" s="456"/>
      <c r="IZD758" s="456"/>
      <c r="IZE758" s="456"/>
      <c r="IZF758" s="456"/>
      <c r="IZG758" s="456"/>
      <c r="IZH758" s="456"/>
      <c r="IZI758" s="456"/>
      <c r="IZJ758" s="456"/>
      <c r="IZK758" s="456"/>
      <c r="IZL758" s="456"/>
      <c r="IZM758" s="456"/>
      <c r="IZN758" s="456"/>
      <c r="IZO758" s="456"/>
      <c r="IZP758" s="456"/>
      <c r="IZQ758" s="456"/>
      <c r="IZR758" s="456"/>
      <c r="IZS758" s="456"/>
      <c r="IZT758" s="456"/>
      <c r="IZU758" s="456"/>
      <c r="IZV758" s="456"/>
      <c r="IZW758" s="456"/>
      <c r="IZX758" s="456"/>
      <c r="IZY758" s="456"/>
      <c r="IZZ758" s="456"/>
      <c r="JAA758" s="456"/>
      <c r="JAB758" s="456"/>
      <c r="JAC758" s="456"/>
      <c r="JAD758" s="456"/>
      <c r="JAE758" s="456"/>
      <c r="JAF758" s="456"/>
      <c r="JAG758" s="456"/>
      <c r="JAH758" s="456"/>
      <c r="JAI758" s="456"/>
      <c r="JAJ758" s="456"/>
      <c r="JAK758" s="456"/>
      <c r="JAL758" s="456"/>
      <c r="JAM758" s="456"/>
      <c r="JAN758" s="456"/>
      <c r="JAO758" s="456"/>
      <c r="JAP758" s="456"/>
      <c r="JAQ758" s="456"/>
      <c r="JAR758" s="456"/>
      <c r="JAS758" s="456"/>
      <c r="JAT758" s="456"/>
      <c r="JAU758" s="456"/>
      <c r="JAV758" s="456"/>
      <c r="JAW758" s="456"/>
      <c r="JAX758" s="456"/>
      <c r="JAY758" s="456"/>
      <c r="JAZ758" s="456"/>
      <c r="JBA758" s="456"/>
      <c r="JBB758" s="456"/>
      <c r="JBC758" s="456"/>
      <c r="JBD758" s="456"/>
      <c r="JBE758" s="456"/>
      <c r="JBF758" s="456"/>
      <c r="JBG758" s="456"/>
      <c r="JBH758" s="456"/>
      <c r="JBI758" s="456"/>
      <c r="JBJ758" s="456"/>
      <c r="JBK758" s="456"/>
      <c r="JBL758" s="456"/>
      <c r="JBM758" s="456"/>
      <c r="JBN758" s="456"/>
      <c r="JBO758" s="456"/>
      <c r="JBP758" s="456"/>
      <c r="JBQ758" s="456"/>
      <c r="JBR758" s="456"/>
      <c r="JBS758" s="456"/>
      <c r="JBT758" s="456"/>
      <c r="JBU758" s="456"/>
      <c r="JBV758" s="456"/>
      <c r="JBW758" s="456"/>
      <c r="JBX758" s="456"/>
      <c r="JBY758" s="456"/>
      <c r="JBZ758" s="456"/>
      <c r="JCA758" s="456"/>
      <c r="JCB758" s="456"/>
      <c r="JCC758" s="456"/>
      <c r="JCD758" s="456"/>
      <c r="JCE758" s="456"/>
      <c r="JCF758" s="456"/>
      <c r="JCG758" s="456"/>
      <c r="JCH758" s="456"/>
      <c r="JCI758" s="456"/>
      <c r="JCJ758" s="456"/>
      <c r="JCK758" s="456"/>
      <c r="JCL758" s="456"/>
      <c r="JCM758" s="456"/>
      <c r="JCN758" s="456"/>
      <c r="JCO758" s="456"/>
      <c r="JCP758" s="456"/>
      <c r="JCQ758" s="456"/>
      <c r="JCR758" s="456"/>
      <c r="JCS758" s="456"/>
      <c r="JCT758" s="456"/>
      <c r="JCU758" s="456"/>
      <c r="JCV758" s="456"/>
      <c r="JCW758" s="456"/>
      <c r="JCX758" s="456"/>
      <c r="JCY758" s="456"/>
      <c r="JCZ758" s="456"/>
      <c r="JDA758" s="456"/>
      <c r="JDB758" s="456"/>
      <c r="JDC758" s="456"/>
      <c r="JDD758" s="456"/>
      <c r="JDE758" s="456"/>
      <c r="JDF758" s="456"/>
      <c r="JDG758" s="456"/>
      <c r="JDH758" s="456"/>
      <c r="JDI758" s="456"/>
      <c r="JDJ758" s="456"/>
      <c r="JDK758" s="456"/>
      <c r="JDL758" s="456"/>
      <c r="JDM758" s="456"/>
      <c r="JDN758" s="456"/>
      <c r="JDO758" s="456"/>
      <c r="JDP758" s="456"/>
      <c r="JDQ758" s="456"/>
      <c r="JDR758" s="456"/>
      <c r="JDS758" s="456"/>
      <c r="JDT758" s="456"/>
      <c r="JDU758" s="456"/>
      <c r="JDV758" s="456"/>
      <c r="JDW758" s="456"/>
      <c r="JDX758" s="456"/>
      <c r="JDY758" s="456"/>
      <c r="JDZ758" s="456"/>
      <c r="JEA758" s="456"/>
      <c r="JEB758" s="456"/>
      <c r="JEC758" s="456"/>
      <c r="JED758" s="456"/>
      <c r="JEE758" s="456"/>
      <c r="JEF758" s="456"/>
      <c r="JEG758" s="456"/>
      <c r="JEH758" s="456"/>
      <c r="JEI758" s="456"/>
      <c r="JEJ758" s="456"/>
      <c r="JEK758" s="456"/>
      <c r="JEL758" s="456"/>
      <c r="JEM758" s="456"/>
      <c r="JEN758" s="456"/>
      <c r="JEO758" s="456"/>
      <c r="JEP758" s="456"/>
      <c r="JEQ758" s="456"/>
      <c r="JER758" s="456"/>
      <c r="JES758" s="456"/>
      <c r="JET758" s="456"/>
      <c r="JEU758" s="456"/>
      <c r="JEV758" s="456"/>
      <c r="JEW758" s="456"/>
      <c r="JEX758" s="456"/>
      <c r="JEY758" s="456"/>
      <c r="JEZ758" s="456"/>
      <c r="JFA758" s="456"/>
      <c r="JFB758" s="456"/>
      <c r="JFC758" s="456"/>
      <c r="JFD758" s="456"/>
      <c r="JFE758" s="456"/>
      <c r="JFF758" s="456"/>
      <c r="JFG758" s="456"/>
      <c r="JFH758" s="456"/>
      <c r="JFI758" s="456"/>
      <c r="JFJ758" s="456"/>
      <c r="JFK758" s="456"/>
      <c r="JFL758" s="456"/>
      <c r="JFM758" s="456"/>
      <c r="JFN758" s="456"/>
      <c r="JFO758" s="456"/>
      <c r="JFP758" s="456"/>
      <c r="JFQ758" s="456"/>
      <c r="JFR758" s="456"/>
      <c r="JFS758" s="456"/>
      <c r="JFT758" s="456"/>
      <c r="JFU758" s="456"/>
      <c r="JFV758" s="456"/>
      <c r="JFW758" s="456"/>
      <c r="JFX758" s="456"/>
      <c r="JFY758" s="456"/>
      <c r="JFZ758" s="456"/>
      <c r="JGA758" s="456"/>
      <c r="JGB758" s="456"/>
      <c r="JGC758" s="456"/>
      <c r="JGD758" s="456"/>
      <c r="JGE758" s="456"/>
      <c r="JGF758" s="456"/>
      <c r="JGG758" s="456"/>
      <c r="JGH758" s="456"/>
      <c r="JGI758" s="456"/>
      <c r="JGJ758" s="456"/>
      <c r="JGK758" s="456"/>
      <c r="JGL758" s="456"/>
      <c r="JGM758" s="456"/>
      <c r="JGN758" s="456"/>
      <c r="JGO758" s="456"/>
      <c r="JGP758" s="456"/>
      <c r="JGQ758" s="456"/>
      <c r="JGR758" s="456"/>
      <c r="JGS758" s="456"/>
      <c r="JGT758" s="456"/>
      <c r="JGU758" s="456"/>
      <c r="JGV758" s="456"/>
      <c r="JGW758" s="456"/>
      <c r="JGX758" s="456"/>
      <c r="JGY758" s="456"/>
      <c r="JGZ758" s="456"/>
      <c r="JHA758" s="456"/>
      <c r="JHB758" s="456"/>
      <c r="JHC758" s="456"/>
      <c r="JHD758" s="456"/>
      <c r="JHE758" s="456"/>
      <c r="JHF758" s="456"/>
      <c r="JHG758" s="456"/>
      <c r="JHH758" s="456"/>
      <c r="JHI758" s="456"/>
      <c r="JHJ758" s="456"/>
      <c r="JHK758" s="456"/>
      <c r="JHL758" s="456"/>
      <c r="JHM758" s="456"/>
      <c r="JHN758" s="456"/>
      <c r="JHO758" s="456"/>
      <c r="JHP758" s="456"/>
      <c r="JHQ758" s="456"/>
      <c r="JHR758" s="456"/>
      <c r="JHS758" s="456"/>
      <c r="JHT758" s="456"/>
      <c r="JHU758" s="456"/>
      <c r="JHV758" s="456"/>
      <c r="JHW758" s="456"/>
      <c r="JHX758" s="456"/>
      <c r="JHY758" s="456"/>
      <c r="JHZ758" s="456"/>
      <c r="JIA758" s="456"/>
      <c r="JIB758" s="456"/>
      <c r="JIC758" s="456"/>
      <c r="JID758" s="456"/>
      <c r="JIE758" s="456"/>
      <c r="JIF758" s="456"/>
      <c r="JIG758" s="456"/>
      <c r="JIH758" s="456"/>
      <c r="JII758" s="456"/>
      <c r="JIJ758" s="456"/>
      <c r="JIK758" s="456"/>
      <c r="JIL758" s="456"/>
      <c r="JIM758" s="456"/>
      <c r="JIN758" s="456"/>
      <c r="JIO758" s="456"/>
      <c r="JIP758" s="456"/>
      <c r="JIQ758" s="456"/>
      <c r="JIR758" s="456"/>
      <c r="JIS758" s="456"/>
      <c r="JIT758" s="456"/>
      <c r="JIU758" s="456"/>
      <c r="JIV758" s="456"/>
      <c r="JIW758" s="456"/>
      <c r="JIX758" s="456"/>
      <c r="JIY758" s="456"/>
      <c r="JIZ758" s="456"/>
      <c r="JJA758" s="456"/>
      <c r="JJB758" s="456"/>
      <c r="JJC758" s="456"/>
      <c r="JJD758" s="456"/>
      <c r="JJE758" s="456"/>
      <c r="JJF758" s="456"/>
      <c r="JJG758" s="456"/>
      <c r="JJH758" s="456"/>
      <c r="JJI758" s="456"/>
      <c r="JJJ758" s="456"/>
      <c r="JJK758" s="456"/>
      <c r="JJL758" s="456"/>
      <c r="JJM758" s="456"/>
      <c r="JJN758" s="456"/>
      <c r="JJO758" s="456"/>
      <c r="JJP758" s="456"/>
      <c r="JJQ758" s="456"/>
      <c r="JJR758" s="456"/>
      <c r="JJS758" s="456"/>
      <c r="JJT758" s="456"/>
      <c r="JJU758" s="456"/>
      <c r="JJV758" s="456"/>
      <c r="JJW758" s="456"/>
      <c r="JJX758" s="456"/>
      <c r="JJY758" s="456"/>
      <c r="JJZ758" s="456"/>
      <c r="JKA758" s="456"/>
      <c r="JKB758" s="456"/>
      <c r="JKC758" s="456"/>
      <c r="JKD758" s="456"/>
      <c r="JKE758" s="456"/>
      <c r="JKF758" s="456"/>
      <c r="JKG758" s="456"/>
      <c r="JKH758" s="456"/>
      <c r="JKI758" s="456"/>
      <c r="JKJ758" s="456"/>
      <c r="JKK758" s="456"/>
      <c r="JKL758" s="456"/>
      <c r="JKM758" s="456"/>
      <c r="JKN758" s="456"/>
      <c r="JKO758" s="456"/>
      <c r="JKP758" s="456"/>
      <c r="JKQ758" s="456"/>
      <c r="JKR758" s="456"/>
      <c r="JKS758" s="456"/>
      <c r="JKT758" s="456"/>
      <c r="JKU758" s="456"/>
      <c r="JKV758" s="456"/>
      <c r="JKW758" s="456"/>
      <c r="JKX758" s="456"/>
      <c r="JKY758" s="456"/>
      <c r="JKZ758" s="456"/>
      <c r="JLA758" s="456"/>
      <c r="JLB758" s="456"/>
      <c r="JLC758" s="456"/>
      <c r="JLD758" s="456"/>
      <c r="JLE758" s="456"/>
      <c r="JLF758" s="456"/>
      <c r="JLG758" s="456"/>
      <c r="JLH758" s="456"/>
      <c r="JLI758" s="456"/>
      <c r="JLJ758" s="456"/>
      <c r="JLK758" s="456"/>
      <c r="JLL758" s="456"/>
      <c r="JLM758" s="456"/>
      <c r="JLN758" s="456"/>
      <c r="JLO758" s="456"/>
      <c r="JLP758" s="456"/>
      <c r="JLQ758" s="456"/>
      <c r="JLR758" s="456"/>
      <c r="JLS758" s="456"/>
      <c r="JLT758" s="456"/>
      <c r="JLU758" s="456"/>
      <c r="JLV758" s="456"/>
      <c r="JLW758" s="456"/>
      <c r="JLX758" s="456"/>
      <c r="JLY758" s="456"/>
      <c r="JLZ758" s="456"/>
      <c r="JMA758" s="456"/>
      <c r="JMB758" s="456"/>
      <c r="JMC758" s="456"/>
      <c r="JMD758" s="456"/>
      <c r="JME758" s="456"/>
      <c r="JMF758" s="456"/>
      <c r="JMG758" s="456"/>
      <c r="JMH758" s="456"/>
      <c r="JMI758" s="456"/>
      <c r="JMJ758" s="456"/>
      <c r="JMK758" s="456"/>
      <c r="JML758" s="456"/>
      <c r="JMM758" s="456"/>
      <c r="JMN758" s="456"/>
      <c r="JMO758" s="456"/>
      <c r="JMP758" s="456"/>
      <c r="JMQ758" s="456"/>
      <c r="JMR758" s="456"/>
      <c r="JMS758" s="456"/>
      <c r="JMT758" s="456"/>
      <c r="JMU758" s="456"/>
      <c r="JMV758" s="456"/>
      <c r="JMW758" s="456"/>
      <c r="JMX758" s="456"/>
      <c r="JMY758" s="456"/>
      <c r="JMZ758" s="456"/>
      <c r="JNA758" s="456"/>
      <c r="JNB758" s="456"/>
      <c r="JNC758" s="456"/>
      <c r="JND758" s="456"/>
      <c r="JNE758" s="456"/>
      <c r="JNF758" s="456"/>
      <c r="JNG758" s="456"/>
      <c r="JNH758" s="456"/>
      <c r="JNI758" s="456"/>
      <c r="JNJ758" s="456"/>
      <c r="JNK758" s="456"/>
      <c r="JNL758" s="456"/>
      <c r="JNM758" s="456"/>
      <c r="JNN758" s="456"/>
      <c r="JNO758" s="456"/>
      <c r="JNP758" s="456"/>
      <c r="JNQ758" s="456"/>
      <c r="JNR758" s="456"/>
      <c r="JNS758" s="456"/>
      <c r="JNT758" s="456"/>
      <c r="JNU758" s="456"/>
      <c r="JNV758" s="456"/>
      <c r="JNW758" s="456"/>
      <c r="JNX758" s="456"/>
      <c r="JNY758" s="456"/>
      <c r="JNZ758" s="456"/>
      <c r="JOA758" s="456"/>
      <c r="JOB758" s="456"/>
      <c r="JOC758" s="456"/>
      <c r="JOD758" s="456"/>
      <c r="JOE758" s="456"/>
      <c r="JOF758" s="456"/>
      <c r="JOG758" s="456"/>
      <c r="JOH758" s="456"/>
      <c r="JOI758" s="456"/>
      <c r="JOJ758" s="456"/>
      <c r="JOK758" s="456"/>
      <c r="JOL758" s="456"/>
      <c r="JOM758" s="456"/>
      <c r="JON758" s="456"/>
      <c r="JOO758" s="456"/>
      <c r="JOP758" s="456"/>
      <c r="JOQ758" s="456"/>
      <c r="JOR758" s="456"/>
      <c r="JOS758" s="456"/>
      <c r="JOT758" s="456"/>
      <c r="JOU758" s="456"/>
      <c r="JOV758" s="456"/>
      <c r="JOW758" s="456"/>
      <c r="JOX758" s="456"/>
      <c r="JOY758" s="456"/>
      <c r="JOZ758" s="456"/>
      <c r="JPA758" s="456"/>
      <c r="JPB758" s="456"/>
      <c r="JPC758" s="456"/>
      <c r="JPD758" s="456"/>
      <c r="JPE758" s="456"/>
      <c r="JPF758" s="456"/>
      <c r="JPG758" s="456"/>
      <c r="JPH758" s="456"/>
      <c r="JPI758" s="456"/>
      <c r="JPJ758" s="456"/>
      <c r="JPK758" s="456"/>
      <c r="JPL758" s="456"/>
      <c r="JPM758" s="456"/>
      <c r="JPN758" s="456"/>
      <c r="JPO758" s="456"/>
      <c r="JPP758" s="456"/>
      <c r="JPQ758" s="456"/>
      <c r="JPR758" s="456"/>
      <c r="JPS758" s="456"/>
      <c r="JPT758" s="456"/>
      <c r="JPU758" s="456"/>
      <c r="JPV758" s="456"/>
      <c r="JPW758" s="456"/>
      <c r="JPX758" s="456"/>
      <c r="JPY758" s="456"/>
      <c r="JPZ758" s="456"/>
      <c r="JQA758" s="456"/>
      <c r="JQB758" s="456"/>
      <c r="JQC758" s="456"/>
      <c r="JQD758" s="456"/>
      <c r="JQE758" s="456"/>
      <c r="JQF758" s="456"/>
      <c r="JQG758" s="456"/>
      <c r="JQH758" s="456"/>
      <c r="JQI758" s="456"/>
      <c r="JQJ758" s="456"/>
      <c r="JQK758" s="456"/>
      <c r="JQL758" s="456"/>
      <c r="JQM758" s="456"/>
      <c r="JQN758" s="456"/>
      <c r="JQO758" s="456"/>
      <c r="JQP758" s="456"/>
      <c r="JQQ758" s="456"/>
      <c r="JQR758" s="456"/>
      <c r="JQS758" s="456"/>
      <c r="JQT758" s="456"/>
      <c r="JQU758" s="456"/>
      <c r="JQV758" s="456"/>
      <c r="JQW758" s="456"/>
      <c r="JQX758" s="456"/>
      <c r="JQY758" s="456"/>
      <c r="JQZ758" s="456"/>
      <c r="JRA758" s="456"/>
      <c r="JRB758" s="456"/>
      <c r="JRC758" s="456"/>
      <c r="JRD758" s="456"/>
      <c r="JRE758" s="456"/>
      <c r="JRF758" s="456"/>
      <c r="JRG758" s="456"/>
      <c r="JRH758" s="456"/>
      <c r="JRI758" s="456"/>
      <c r="JRJ758" s="456"/>
      <c r="JRK758" s="456"/>
      <c r="JRL758" s="456"/>
      <c r="JRM758" s="456"/>
      <c r="JRN758" s="456"/>
      <c r="JRO758" s="456"/>
      <c r="JRP758" s="456"/>
      <c r="JRQ758" s="456"/>
      <c r="JRR758" s="456"/>
      <c r="JRS758" s="456"/>
      <c r="JRT758" s="456"/>
      <c r="JRU758" s="456"/>
      <c r="JRV758" s="456"/>
      <c r="JRW758" s="456"/>
      <c r="JRX758" s="456"/>
      <c r="JRY758" s="456"/>
      <c r="JRZ758" s="456"/>
      <c r="JSA758" s="456"/>
      <c r="JSB758" s="456"/>
      <c r="JSC758" s="456"/>
      <c r="JSD758" s="456"/>
      <c r="JSE758" s="456"/>
      <c r="JSF758" s="456"/>
      <c r="JSG758" s="456"/>
      <c r="JSH758" s="456"/>
      <c r="JSI758" s="456"/>
      <c r="JSJ758" s="456"/>
      <c r="JSK758" s="456"/>
      <c r="JSL758" s="456"/>
      <c r="JSM758" s="456"/>
      <c r="JSN758" s="456"/>
      <c r="JSO758" s="456"/>
      <c r="JSP758" s="456"/>
      <c r="JSQ758" s="456"/>
      <c r="JSR758" s="456"/>
      <c r="JSS758" s="456"/>
      <c r="JST758" s="456"/>
      <c r="JSU758" s="456"/>
      <c r="JSV758" s="456"/>
      <c r="JSW758" s="456"/>
      <c r="JSX758" s="456"/>
      <c r="JSY758" s="456"/>
      <c r="JSZ758" s="456"/>
      <c r="JTA758" s="456"/>
      <c r="JTB758" s="456"/>
      <c r="JTC758" s="456"/>
      <c r="JTD758" s="456"/>
      <c r="JTE758" s="456"/>
      <c r="JTF758" s="456"/>
      <c r="JTG758" s="456"/>
      <c r="JTH758" s="456"/>
      <c r="JTI758" s="456"/>
      <c r="JTJ758" s="456"/>
      <c r="JTK758" s="456"/>
      <c r="JTL758" s="456"/>
      <c r="JTM758" s="456"/>
      <c r="JTN758" s="456"/>
      <c r="JTO758" s="456"/>
      <c r="JTP758" s="456"/>
      <c r="JTQ758" s="456"/>
      <c r="JTR758" s="456"/>
      <c r="JTS758" s="456"/>
      <c r="JTT758" s="456"/>
      <c r="JTU758" s="456"/>
      <c r="JTV758" s="456"/>
      <c r="JTW758" s="456"/>
      <c r="JTX758" s="456"/>
      <c r="JTY758" s="456"/>
      <c r="JTZ758" s="456"/>
      <c r="JUA758" s="456"/>
      <c r="JUB758" s="456"/>
      <c r="JUC758" s="456"/>
      <c r="JUD758" s="456"/>
      <c r="JUE758" s="456"/>
      <c r="JUF758" s="456"/>
      <c r="JUG758" s="456"/>
      <c r="JUH758" s="456"/>
      <c r="JUI758" s="456"/>
      <c r="JUJ758" s="456"/>
      <c r="JUK758" s="456"/>
      <c r="JUL758" s="456"/>
      <c r="JUM758" s="456"/>
      <c r="JUN758" s="456"/>
      <c r="JUO758" s="456"/>
      <c r="JUP758" s="456"/>
      <c r="JUQ758" s="456"/>
      <c r="JUR758" s="456"/>
      <c r="JUS758" s="456"/>
      <c r="JUT758" s="456"/>
      <c r="JUU758" s="456"/>
      <c r="JUV758" s="456"/>
      <c r="JUW758" s="456"/>
      <c r="JUX758" s="456"/>
      <c r="JUY758" s="456"/>
      <c r="JUZ758" s="456"/>
      <c r="JVA758" s="456"/>
      <c r="JVB758" s="456"/>
      <c r="JVC758" s="456"/>
      <c r="JVD758" s="456"/>
      <c r="JVE758" s="456"/>
      <c r="JVF758" s="456"/>
      <c r="JVG758" s="456"/>
      <c r="JVH758" s="456"/>
      <c r="JVI758" s="456"/>
      <c r="JVJ758" s="456"/>
      <c r="JVK758" s="456"/>
      <c r="JVL758" s="456"/>
      <c r="JVM758" s="456"/>
      <c r="JVN758" s="456"/>
      <c r="JVO758" s="456"/>
      <c r="JVP758" s="456"/>
      <c r="JVQ758" s="456"/>
      <c r="JVR758" s="456"/>
      <c r="JVS758" s="456"/>
      <c r="JVT758" s="456"/>
      <c r="JVU758" s="456"/>
      <c r="JVV758" s="456"/>
      <c r="JVW758" s="456"/>
      <c r="JVX758" s="456"/>
      <c r="JVY758" s="456"/>
      <c r="JVZ758" s="456"/>
      <c r="JWA758" s="456"/>
      <c r="JWB758" s="456"/>
      <c r="JWC758" s="456"/>
      <c r="JWD758" s="456"/>
      <c r="JWE758" s="456"/>
      <c r="JWF758" s="456"/>
      <c r="JWG758" s="456"/>
      <c r="JWH758" s="456"/>
      <c r="JWI758" s="456"/>
      <c r="JWJ758" s="456"/>
      <c r="JWK758" s="456"/>
      <c r="JWL758" s="456"/>
      <c r="JWM758" s="456"/>
      <c r="JWN758" s="456"/>
      <c r="JWO758" s="456"/>
      <c r="JWP758" s="456"/>
      <c r="JWQ758" s="456"/>
      <c r="JWR758" s="456"/>
      <c r="JWS758" s="456"/>
      <c r="JWT758" s="456"/>
      <c r="JWU758" s="456"/>
      <c r="JWV758" s="456"/>
      <c r="JWW758" s="456"/>
      <c r="JWX758" s="456"/>
      <c r="JWY758" s="456"/>
      <c r="JWZ758" s="456"/>
      <c r="JXA758" s="456"/>
      <c r="JXB758" s="456"/>
      <c r="JXC758" s="456"/>
      <c r="JXD758" s="456"/>
      <c r="JXE758" s="456"/>
      <c r="JXF758" s="456"/>
      <c r="JXG758" s="456"/>
      <c r="JXH758" s="456"/>
      <c r="JXI758" s="456"/>
      <c r="JXJ758" s="456"/>
      <c r="JXK758" s="456"/>
      <c r="JXL758" s="456"/>
      <c r="JXM758" s="456"/>
      <c r="JXN758" s="456"/>
      <c r="JXO758" s="456"/>
      <c r="JXP758" s="456"/>
      <c r="JXQ758" s="456"/>
      <c r="JXR758" s="456"/>
      <c r="JXS758" s="456"/>
      <c r="JXT758" s="456"/>
      <c r="JXU758" s="456"/>
      <c r="JXV758" s="456"/>
      <c r="JXW758" s="456"/>
      <c r="JXX758" s="456"/>
      <c r="JXY758" s="456"/>
      <c r="JXZ758" s="456"/>
      <c r="JYA758" s="456"/>
      <c r="JYB758" s="456"/>
      <c r="JYC758" s="456"/>
      <c r="JYD758" s="456"/>
      <c r="JYE758" s="456"/>
      <c r="JYF758" s="456"/>
      <c r="JYG758" s="456"/>
      <c r="JYH758" s="456"/>
      <c r="JYI758" s="456"/>
      <c r="JYJ758" s="456"/>
      <c r="JYK758" s="456"/>
      <c r="JYL758" s="456"/>
      <c r="JYM758" s="456"/>
      <c r="JYN758" s="456"/>
      <c r="JYO758" s="456"/>
      <c r="JYP758" s="456"/>
      <c r="JYQ758" s="456"/>
      <c r="JYR758" s="456"/>
      <c r="JYS758" s="456"/>
      <c r="JYT758" s="456"/>
      <c r="JYU758" s="456"/>
      <c r="JYV758" s="456"/>
      <c r="JYW758" s="456"/>
      <c r="JYX758" s="456"/>
      <c r="JYY758" s="456"/>
      <c r="JYZ758" s="456"/>
      <c r="JZA758" s="456"/>
      <c r="JZB758" s="456"/>
      <c r="JZC758" s="456"/>
      <c r="JZD758" s="456"/>
      <c r="JZE758" s="456"/>
      <c r="JZF758" s="456"/>
      <c r="JZG758" s="456"/>
      <c r="JZH758" s="456"/>
      <c r="JZI758" s="456"/>
      <c r="JZJ758" s="456"/>
      <c r="JZK758" s="456"/>
      <c r="JZL758" s="456"/>
      <c r="JZM758" s="456"/>
      <c r="JZN758" s="456"/>
      <c r="JZO758" s="456"/>
      <c r="JZP758" s="456"/>
      <c r="JZQ758" s="456"/>
      <c r="JZR758" s="456"/>
      <c r="JZS758" s="456"/>
      <c r="JZT758" s="456"/>
      <c r="JZU758" s="456"/>
      <c r="JZV758" s="456"/>
      <c r="JZW758" s="456"/>
      <c r="JZX758" s="456"/>
      <c r="JZY758" s="456"/>
      <c r="JZZ758" s="456"/>
      <c r="KAA758" s="456"/>
      <c r="KAB758" s="456"/>
      <c r="KAC758" s="456"/>
      <c r="KAD758" s="456"/>
      <c r="KAE758" s="456"/>
      <c r="KAF758" s="456"/>
      <c r="KAG758" s="456"/>
      <c r="KAH758" s="456"/>
      <c r="KAI758" s="456"/>
      <c r="KAJ758" s="456"/>
      <c r="KAK758" s="456"/>
      <c r="KAL758" s="456"/>
      <c r="KAM758" s="456"/>
      <c r="KAN758" s="456"/>
      <c r="KAO758" s="456"/>
      <c r="KAP758" s="456"/>
      <c r="KAQ758" s="456"/>
      <c r="KAR758" s="456"/>
      <c r="KAS758" s="456"/>
      <c r="KAT758" s="456"/>
      <c r="KAU758" s="456"/>
      <c r="KAV758" s="456"/>
      <c r="KAW758" s="456"/>
      <c r="KAX758" s="456"/>
      <c r="KAY758" s="456"/>
      <c r="KAZ758" s="456"/>
      <c r="KBA758" s="456"/>
      <c r="KBB758" s="456"/>
      <c r="KBC758" s="456"/>
      <c r="KBD758" s="456"/>
      <c r="KBE758" s="456"/>
      <c r="KBF758" s="456"/>
      <c r="KBG758" s="456"/>
      <c r="KBH758" s="456"/>
      <c r="KBI758" s="456"/>
      <c r="KBJ758" s="456"/>
      <c r="KBK758" s="456"/>
      <c r="KBL758" s="456"/>
      <c r="KBM758" s="456"/>
      <c r="KBN758" s="456"/>
      <c r="KBO758" s="456"/>
      <c r="KBP758" s="456"/>
      <c r="KBQ758" s="456"/>
      <c r="KBR758" s="456"/>
      <c r="KBS758" s="456"/>
      <c r="KBT758" s="456"/>
      <c r="KBU758" s="456"/>
      <c r="KBV758" s="456"/>
      <c r="KBW758" s="456"/>
      <c r="KBX758" s="456"/>
      <c r="KBY758" s="456"/>
      <c r="KBZ758" s="456"/>
      <c r="KCA758" s="456"/>
      <c r="KCB758" s="456"/>
      <c r="KCC758" s="456"/>
      <c r="KCD758" s="456"/>
      <c r="KCE758" s="456"/>
      <c r="KCF758" s="456"/>
      <c r="KCG758" s="456"/>
      <c r="KCH758" s="456"/>
      <c r="KCI758" s="456"/>
      <c r="KCJ758" s="456"/>
      <c r="KCK758" s="456"/>
      <c r="KCL758" s="456"/>
      <c r="KCM758" s="456"/>
      <c r="KCN758" s="456"/>
      <c r="KCO758" s="456"/>
      <c r="KCP758" s="456"/>
      <c r="KCQ758" s="456"/>
      <c r="KCR758" s="456"/>
      <c r="KCS758" s="456"/>
      <c r="KCT758" s="456"/>
      <c r="KCU758" s="456"/>
      <c r="KCV758" s="456"/>
      <c r="KCW758" s="456"/>
      <c r="KCX758" s="456"/>
      <c r="KCY758" s="456"/>
      <c r="KCZ758" s="456"/>
      <c r="KDA758" s="456"/>
      <c r="KDB758" s="456"/>
      <c r="KDC758" s="456"/>
      <c r="KDD758" s="456"/>
      <c r="KDE758" s="456"/>
      <c r="KDF758" s="456"/>
      <c r="KDG758" s="456"/>
      <c r="KDH758" s="456"/>
      <c r="KDI758" s="456"/>
      <c r="KDJ758" s="456"/>
      <c r="KDK758" s="456"/>
      <c r="KDL758" s="456"/>
      <c r="KDM758" s="456"/>
      <c r="KDN758" s="456"/>
      <c r="KDO758" s="456"/>
      <c r="KDP758" s="456"/>
      <c r="KDQ758" s="456"/>
      <c r="KDR758" s="456"/>
      <c r="KDS758" s="456"/>
      <c r="KDT758" s="456"/>
      <c r="KDU758" s="456"/>
      <c r="KDV758" s="456"/>
      <c r="KDW758" s="456"/>
      <c r="KDX758" s="456"/>
      <c r="KDY758" s="456"/>
      <c r="KDZ758" s="456"/>
      <c r="KEA758" s="456"/>
      <c r="KEB758" s="456"/>
      <c r="KEC758" s="456"/>
      <c r="KED758" s="456"/>
      <c r="KEE758" s="456"/>
      <c r="KEF758" s="456"/>
      <c r="KEG758" s="456"/>
      <c r="KEH758" s="456"/>
      <c r="KEI758" s="456"/>
      <c r="KEJ758" s="456"/>
      <c r="KEK758" s="456"/>
      <c r="KEL758" s="456"/>
      <c r="KEM758" s="456"/>
      <c r="KEN758" s="456"/>
      <c r="KEO758" s="456"/>
      <c r="KEP758" s="456"/>
      <c r="KEQ758" s="456"/>
      <c r="KER758" s="456"/>
      <c r="KES758" s="456"/>
      <c r="KET758" s="456"/>
      <c r="KEU758" s="456"/>
      <c r="KEV758" s="456"/>
      <c r="KEW758" s="456"/>
      <c r="KEX758" s="456"/>
      <c r="KEY758" s="456"/>
      <c r="KEZ758" s="456"/>
      <c r="KFA758" s="456"/>
      <c r="KFB758" s="456"/>
      <c r="KFC758" s="456"/>
      <c r="KFD758" s="456"/>
      <c r="KFE758" s="456"/>
      <c r="KFF758" s="456"/>
      <c r="KFG758" s="456"/>
      <c r="KFH758" s="456"/>
      <c r="KFI758" s="456"/>
      <c r="KFJ758" s="456"/>
      <c r="KFK758" s="456"/>
      <c r="KFL758" s="456"/>
      <c r="KFM758" s="456"/>
      <c r="KFN758" s="456"/>
      <c r="KFO758" s="456"/>
      <c r="KFP758" s="456"/>
      <c r="KFQ758" s="456"/>
      <c r="KFR758" s="456"/>
      <c r="KFS758" s="456"/>
      <c r="KFT758" s="456"/>
      <c r="KFU758" s="456"/>
      <c r="KFV758" s="456"/>
      <c r="KFW758" s="456"/>
      <c r="KFX758" s="456"/>
      <c r="KFY758" s="456"/>
      <c r="KFZ758" s="456"/>
      <c r="KGA758" s="456"/>
      <c r="KGB758" s="456"/>
      <c r="KGC758" s="456"/>
      <c r="KGD758" s="456"/>
      <c r="KGE758" s="456"/>
      <c r="KGF758" s="456"/>
      <c r="KGG758" s="456"/>
      <c r="KGH758" s="456"/>
      <c r="KGI758" s="456"/>
      <c r="KGJ758" s="456"/>
      <c r="KGK758" s="456"/>
      <c r="KGL758" s="456"/>
      <c r="KGM758" s="456"/>
      <c r="KGN758" s="456"/>
      <c r="KGO758" s="456"/>
      <c r="KGP758" s="456"/>
      <c r="KGQ758" s="456"/>
      <c r="KGR758" s="456"/>
      <c r="KGS758" s="456"/>
      <c r="KGT758" s="456"/>
      <c r="KGU758" s="456"/>
      <c r="KGV758" s="456"/>
      <c r="KGW758" s="456"/>
      <c r="KGX758" s="456"/>
      <c r="KGY758" s="456"/>
      <c r="KGZ758" s="456"/>
      <c r="KHA758" s="456"/>
      <c r="KHB758" s="456"/>
      <c r="KHC758" s="456"/>
      <c r="KHD758" s="456"/>
      <c r="KHE758" s="456"/>
      <c r="KHF758" s="456"/>
      <c r="KHG758" s="456"/>
      <c r="KHH758" s="456"/>
      <c r="KHI758" s="456"/>
      <c r="KHJ758" s="456"/>
      <c r="KHK758" s="456"/>
      <c r="KHL758" s="456"/>
      <c r="KHM758" s="456"/>
      <c r="KHN758" s="456"/>
      <c r="KHO758" s="456"/>
      <c r="KHP758" s="456"/>
      <c r="KHQ758" s="456"/>
      <c r="KHR758" s="456"/>
      <c r="KHS758" s="456"/>
      <c r="KHT758" s="456"/>
      <c r="KHU758" s="456"/>
      <c r="KHV758" s="456"/>
      <c r="KHW758" s="456"/>
      <c r="KHX758" s="456"/>
      <c r="KHY758" s="456"/>
      <c r="KHZ758" s="456"/>
      <c r="KIA758" s="456"/>
      <c r="KIB758" s="456"/>
      <c r="KIC758" s="456"/>
      <c r="KID758" s="456"/>
      <c r="KIE758" s="456"/>
      <c r="KIF758" s="456"/>
      <c r="KIG758" s="456"/>
      <c r="KIH758" s="456"/>
      <c r="KII758" s="456"/>
      <c r="KIJ758" s="456"/>
      <c r="KIK758" s="456"/>
      <c r="KIL758" s="456"/>
      <c r="KIM758" s="456"/>
      <c r="KIN758" s="456"/>
      <c r="KIO758" s="456"/>
      <c r="KIP758" s="456"/>
      <c r="KIQ758" s="456"/>
      <c r="KIR758" s="456"/>
      <c r="KIS758" s="456"/>
      <c r="KIT758" s="456"/>
      <c r="KIU758" s="456"/>
      <c r="KIV758" s="456"/>
      <c r="KIW758" s="456"/>
      <c r="KIX758" s="456"/>
      <c r="KIY758" s="456"/>
      <c r="KIZ758" s="456"/>
      <c r="KJA758" s="456"/>
      <c r="KJB758" s="456"/>
      <c r="KJC758" s="456"/>
      <c r="KJD758" s="456"/>
      <c r="KJE758" s="456"/>
      <c r="KJF758" s="456"/>
      <c r="KJG758" s="456"/>
      <c r="KJH758" s="456"/>
      <c r="KJI758" s="456"/>
      <c r="KJJ758" s="456"/>
      <c r="KJK758" s="456"/>
      <c r="KJL758" s="456"/>
      <c r="KJM758" s="456"/>
      <c r="KJN758" s="456"/>
      <c r="KJO758" s="456"/>
      <c r="KJP758" s="456"/>
      <c r="KJQ758" s="456"/>
      <c r="KJR758" s="456"/>
      <c r="KJS758" s="456"/>
      <c r="KJT758" s="456"/>
      <c r="KJU758" s="456"/>
      <c r="KJV758" s="456"/>
      <c r="KJW758" s="456"/>
      <c r="KJX758" s="456"/>
      <c r="KJY758" s="456"/>
      <c r="KJZ758" s="456"/>
      <c r="KKA758" s="456"/>
      <c r="KKB758" s="456"/>
      <c r="KKC758" s="456"/>
      <c r="KKD758" s="456"/>
      <c r="KKE758" s="456"/>
      <c r="KKF758" s="456"/>
      <c r="KKG758" s="456"/>
      <c r="KKH758" s="456"/>
      <c r="KKI758" s="456"/>
      <c r="KKJ758" s="456"/>
      <c r="KKK758" s="456"/>
      <c r="KKL758" s="456"/>
      <c r="KKM758" s="456"/>
      <c r="KKN758" s="456"/>
      <c r="KKO758" s="456"/>
      <c r="KKP758" s="456"/>
      <c r="KKQ758" s="456"/>
      <c r="KKR758" s="456"/>
      <c r="KKS758" s="456"/>
      <c r="KKT758" s="456"/>
      <c r="KKU758" s="456"/>
      <c r="KKV758" s="456"/>
      <c r="KKW758" s="456"/>
      <c r="KKX758" s="456"/>
      <c r="KKY758" s="456"/>
      <c r="KKZ758" s="456"/>
      <c r="KLA758" s="456"/>
      <c r="KLB758" s="456"/>
      <c r="KLC758" s="456"/>
      <c r="KLD758" s="456"/>
      <c r="KLE758" s="456"/>
      <c r="KLF758" s="456"/>
      <c r="KLG758" s="456"/>
      <c r="KLH758" s="456"/>
      <c r="KLI758" s="456"/>
      <c r="KLJ758" s="456"/>
      <c r="KLK758" s="456"/>
      <c r="KLL758" s="456"/>
      <c r="KLM758" s="456"/>
      <c r="KLN758" s="456"/>
      <c r="KLO758" s="456"/>
      <c r="KLP758" s="456"/>
      <c r="KLQ758" s="456"/>
      <c r="KLR758" s="456"/>
      <c r="KLS758" s="456"/>
      <c r="KLT758" s="456"/>
      <c r="KLU758" s="456"/>
      <c r="KLV758" s="456"/>
      <c r="KLW758" s="456"/>
      <c r="KLX758" s="456"/>
      <c r="KLY758" s="456"/>
      <c r="KLZ758" s="456"/>
      <c r="KMA758" s="456"/>
      <c r="KMB758" s="456"/>
      <c r="KMC758" s="456"/>
      <c r="KMD758" s="456"/>
      <c r="KME758" s="456"/>
      <c r="KMF758" s="456"/>
      <c r="KMG758" s="456"/>
      <c r="KMH758" s="456"/>
      <c r="KMI758" s="456"/>
      <c r="KMJ758" s="456"/>
      <c r="KMK758" s="456"/>
      <c r="KML758" s="456"/>
      <c r="KMM758" s="456"/>
      <c r="KMN758" s="456"/>
      <c r="KMO758" s="456"/>
      <c r="KMP758" s="456"/>
      <c r="KMQ758" s="456"/>
      <c r="KMR758" s="456"/>
      <c r="KMS758" s="456"/>
      <c r="KMT758" s="456"/>
      <c r="KMU758" s="456"/>
      <c r="KMV758" s="456"/>
      <c r="KMW758" s="456"/>
      <c r="KMX758" s="456"/>
      <c r="KMY758" s="456"/>
      <c r="KMZ758" s="456"/>
      <c r="KNA758" s="456"/>
      <c r="KNB758" s="456"/>
      <c r="KNC758" s="456"/>
      <c r="KND758" s="456"/>
      <c r="KNE758" s="456"/>
      <c r="KNF758" s="456"/>
      <c r="KNG758" s="456"/>
      <c r="KNH758" s="456"/>
      <c r="KNI758" s="456"/>
      <c r="KNJ758" s="456"/>
      <c r="KNK758" s="456"/>
      <c r="KNL758" s="456"/>
      <c r="KNM758" s="456"/>
      <c r="KNN758" s="456"/>
      <c r="KNO758" s="456"/>
      <c r="KNP758" s="456"/>
      <c r="KNQ758" s="456"/>
      <c r="KNR758" s="456"/>
      <c r="KNS758" s="456"/>
      <c r="KNT758" s="456"/>
      <c r="KNU758" s="456"/>
      <c r="KNV758" s="456"/>
      <c r="KNW758" s="456"/>
      <c r="KNX758" s="456"/>
      <c r="KNY758" s="456"/>
      <c r="KNZ758" s="456"/>
      <c r="KOA758" s="456"/>
      <c r="KOB758" s="456"/>
      <c r="KOC758" s="456"/>
      <c r="KOD758" s="456"/>
      <c r="KOE758" s="456"/>
      <c r="KOF758" s="456"/>
      <c r="KOG758" s="456"/>
      <c r="KOH758" s="456"/>
      <c r="KOI758" s="456"/>
      <c r="KOJ758" s="456"/>
      <c r="KOK758" s="456"/>
      <c r="KOL758" s="456"/>
      <c r="KOM758" s="456"/>
      <c r="KON758" s="456"/>
      <c r="KOO758" s="456"/>
      <c r="KOP758" s="456"/>
      <c r="KOQ758" s="456"/>
      <c r="KOR758" s="456"/>
      <c r="KOS758" s="456"/>
      <c r="KOT758" s="456"/>
      <c r="KOU758" s="456"/>
      <c r="KOV758" s="456"/>
      <c r="KOW758" s="456"/>
      <c r="KOX758" s="456"/>
      <c r="KOY758" s="456"/>
      <c r="KOZ758" s="456"/>
      <c r="KPA758" s="456"/>
      <c r="KPB758" s="456"/>
      <c r="KPC758" s="456"/>
      <c r="KPD758" s="456"/>
      <c r="KPE758" s="456"/>
      <c r="KPF758" s="456"/>
      <c r="KPG758" s="456"/>
      <c r="KPH758" s="456"/>
      <c r="KPI758" s="456"/>
      <c r="KPJ758" s="456"/>
      <c r="KPK758" s="456"/>
      <c r="KPL758" s="456"/>
      <c r="KPM758" s="456"/>
      <c r="KPN758" s="456"/>
      <c r="KPO758" s="456"/>
      <c r="KPP758" s="456"/>
      <c r="KPQ758" s="456"/>
      <c r="KPR758" s="456"/>
      <c r="KPS758" s="456"/>
      <c r="KPT758" s="456"/>
      <c r="KPU758" s="456"/>
      <c r="KPV758" s="456"/>
      <c r="KPW758" s="456"/>
      <c r="KPX758" s="456"/>
      <c r="KPY758" s="456"/>
      <c r="KPZ758" s="456"/>
      <c r="KQA758" s="456"/>
      <c r="KQB758" s="456"/>
      <c r="KQC758" s="456"/>
      <c r="KQD758" s="456"/>
      <c r="KQE758" s="456"/>
      <c r="KQF758" s="456"/>
      <c r="KQG758" s="456"/>
      <c r="KQH758" s="456"/>
      <c r="KQI758" s="456"/>
      <c r="KQJ758" s="456"/>
      <c r="KQK758" s="456"/>
      <c r="KQL758" s="456"/>
      <c r="KQM758" s="456"/>
      <c r="KQN758" s="456"/>
      <c r="KQO758" s="456"/>
      <c r="KQP758" s="456"/>
      <c r="KQQ758" s="456"/>
      <c r="KQR758" s="456"/>
      <c r="KQS758" s="456"/>
      <c r="KQT758" s="456"/>
      <c r="KQU758" s="456"/>
      <c r="KQV758" s="456"/>
      <c r="KQW758" s="456"/>
      <c r="KQX758" s="456"/>
      <c r="KQY758" s="456"/>
      <c r="KQZ758" s="456"/>
      <c r="KRA758" s="456"/>
      <c r="KRB758" s="456"/>
      <c r="KRC758" s="456"/>
      <c r="KRD758" s="456"/>
      <c r="KRE758" s="456"/>
      <c r="KRF758" s="456"/>
      <c r="KRG758" s="456"/>
      <c r="KRH758" s="456"/>
      <c r="KRI758" s="456"/>
      <c r="KRJ758" s="456"/>
      <c r="KRK758" s="456"/>
      <c r="KRL758" s="456"/>
      <c r="KRM758" s="456"/>
      <c r="KRN758" s="456"/>
      <c r="KRO758" s="456"/>
      <c r="KRP758" s="456"/>
      <c r="KRQ758" s="456"/>
      <c r="KRR758" s="456"/>
      <c r="KRS758" s="456"/>
      <c r="KRT758" s="456"/>
      <c r="KRU758" s="456"/>
      <c r="KRV758" s="456"/>
      <c r="KRW758" s="456"/>
      <c r="KRX758" s="456"/>
      <c r="KRY758" s="456"/>
      <c r="KRZ758" s="456"/>
      <c r="KSA758" s="456"/>
      <c r="KSB758" s="456"/>
      <c r="KSC758" s="456"/>
      <c r="KSD758" s="456"/>
      <c r="KSE758" s="456"/>
      <c r="KSF758" s="456"/>
      <c r="KSG758" s="456"/>
      <c r="KSH758" s="456"/>
      <c r="KSI758" s="456"/>
      <c r="KSJ758" s="456"/>
      <c r="KSK758" s="456"/>
      <c r="KSL758" s="456"/>
      <c r="KSM758" s="456"/>
      <c r="KSN758" s="456"/>
      <c r="KSO758" s="456"/>
      <c r="KSP758" s="456"/>
      <c r="KSQ758" s="456"/>
      <c r="KSR758" s="456"/>
      <c r="KSS758" s="456"/>
      <c r="KST758" s="456"/>
      <c r="KSU758" s="456"/>
      <c r="KSV758" s="456"/>
      <c r="KSW758" s="456"/>
      <c r="KSX758" s="456"/>
      <c r="KSY758" s="456"/>
      <c r="KSZ758" s="456"/>
      <c r="KTA758" s="456"/>
      <c r="KTB758" s="456"/>
      <c r="KTC758" s="456"/>
      <c r="KTD758" s="456"/>
      <c r="KTE758" s="456"/>
      <c r="KTF758" s="456"/>
      <c r="KTG758" s="456"/>
      <c r="KTH758" s="456"/>
      <c r="KTI758" s="456"/>
      <c r="KTJ758" s="456"/>
      <c r="KTK758" s="456"/>
      <c r="KTL758" s="456"/>
      <c r="KTM758" s="456"/>
      <c r="KTN758" s="456"/>
      <c r="KTO758" s="456"/>
      <c r="KTP758" s="456"/>
      <c r="KTQ758" s="456"/>
      <c r="KTR758" s="456"/>
      <c r="KTS758" s="456"/>
      <c r="KTT758" s="456"/>
      <c r="KTU758" s="456"/>
      <c r="KTV758" s="456"/>
      <c r="KTW758" s="456"/>
      <c r="KTX758" s="456"/>
      <c r="KTY758" s="456"/>
      <c r="KTZ758" s="456"/>
      <c r="KUA758" s="456"/>
      <c r="KUB758" s="456"/>
      <c r="KUC758" s="456"/>
      <c r="KUD758" s="456"/>
      <c r="KUE758" s="456"/>
      <c r="KUF758" s="456"/>
      <c r="KUG758" s="456"/>
      <c r="KUH758" s="456"/>
      <c r="KUI758" s="456"/>
      <c r="KUJ758" s="456"/>
      <c r="KUK758" s="456"/>
      <c r="KUL758" s="456"/>
      <c r="KUM758" s="456"/>
      <c r="KUN758" s="456"/>
      <c r="KUO758" s="456"/>
      <c r="KUP758" s="456"/>
      <c r="KUQ758" s="456"/>
      <c r="KUR758" s="456"/>
      <c r="KUS758" s="456"/>
      <c r="KUT758" s="456"/>
      <c r="KUU758" s="456"/>
      <c r="KUV758" s="456"/>
      <c r="KUW758" s="456"/>
      <c r="KUX758" s="456"/>
      <c r="KUY758" s="456"/>
      <c r="KUZ758" s="456"/>
      <c r="KVA758" s="456"/>
      <c r="KVB758" s="456"/>
      <c r="KVC758" s="456"/>
      <c r="KVD758" s="456"/>
      <c r="KVE758" s="456"/>
      <c r="KVF758" s="456"/>
      <c r="KVG758" s="456"/>
      <c r="KVH758" s="456"/>
      <c r="KVI758" s="456"/>
      <c r="KVJ758" s="456"/>
      <c r="KVK758" s="456"/>
      <c r="KVL758" s="456"/>
      <c r="KVM758" s="456"/>
      <c r="KVN758" s="456"/>
      <c r="KVO758" s="456"/>
      <c r="KVP758" s="456"/>
      <c r="KVQ758" s="456"/>
      <c r="KVR758" s="456"/>
      <c r="KVS758" s="456"/>
      <c r="KVT758" s="456"/>
      <c r="KVU758" s="456"/>
      <c r="KVV758" s="456"/>
      <c r="KVW758" s="456"/>
      <c r="KVX758" s="456"/>
      <c r="KVY758" s="456"/>
      <c r="KVZ758" s="456"/>
      <c r="KWA758" s="456"/>
      <c r="KWB758" s="456"/>
      <c r="KWC758" s="456"/>
      <c r="KWD758" s="456"/>
      <c r="KWE758" s="456"/>
      <c r="KWF758" s="456"/>
      <c r="KWG758" s="456"/>
      <c r="KWH758" s="456"/>
      <c r="KWI758" s="456"/>
      <c r="KWJ758" s="456"/>
      <c r="KWK758" s="456"/>
      <c r="KWL758" s="456"/>
      <c r="KWM758" s="456"/>
      <c r="KWN758" s="456"/>
      <c r="KWO758" s="456"/>
      <c r="KWP758" s="456"/>
      <c r="KWQ758" s="456"/>
      <c r="KWR758" s="456"/>
      <c r="KWS758" s="456"/>
      <c r="KWT758" s="456"/>
      <c r="KWU758" s="456"/>
      <c r="KWV758" s="456"/>
      <c r="KWW758" s="456"/>
      <c r="KWX758" s="456"/>
      <c r="KWY758" s="456"/>
      <c r="KWZ758" s="456"/>
      <c r="KXA758" s="456"/>
      <c r="KXB758" s="456"/>
      <c r="KXC758" s="456"/>
      <c r="KXD758" s="456"/>
      <c r="KXE758" s="456"/>
      <c r="KXF758" s="456"/>
      <c r="KXG758" s="456"/>
      <c r="KXH758" s="456"/>
      <c r="KXI758" s="456"/>
      <c r="KXJ758" s="456"/>
      <c r="KXK758" s="456"/>
      <c r="KXL758" s="456"/>
      <c r="KXM758" s="456"/>
      <c r="KXN758" s="456"/>
      <c r="KXO758" s="456"/>
      <c r="KXP758" s="456"/>
      <c r="KXQ758" s="456"/>
      <c r="KXR758" s="456"/>
      <c r="KXS758" s="456"/>
      <c r="KXT758" s="456"/>
      <c r="KXU758" s="456"/>
      <c r="KXV758" s="456"/>
      <c r="KXW758" s="456"/>
      <c r="KXX758" s="456"/>
      <c r="KXY758" s="456"/>
      <c r="KXZ758" s="456"/>
      <c r="KYA758" s="456"/>
      <c r="KYB758" s="456"/>
      <c r="KYC758" s="456"/>
      <c r="KYD758" s="456"/>
      <c r="KYE758" s="456"/>
      <c r="KYF758" s="456"/>
      <c r="KYG758" s="456"/>
      <c r="KYH758" s="456"/>
      <c r="KYI758" s="456"/>
      <c r="KYJ758" s="456"/>
      <c r="KYK758" s="456"/>
      <c r="KYL758" s="456"/>
      <c r="KYM758" s="456"/>
      <c r="KYN758" s="456"/>
      <c r="KYO758" s="456"/>
      <c r="KYP758" s="456"/>
      <c r="KYQ758" s="456"/>
      <c r="KYR758" s="456"/>
      <c r="KYS758" s="456"/>
      <c r="KYT758" s="456"/>
      <c r="KYU758" s="456"/>
      <c r="KYV758" s="456"/>
      <c r="KYW758" s="456"/>
      <c r="KYX758" s="456"/>
      <c r="KYY758" s="456"/>
      <c r="KYZ758" s="456"/>
      <c r="KZA758" s="456"/>
      <c r="KZB758" s="456"/>
      <c r="KZC758" s="456"/>
      <c r="KZD758" s="456"/>
      <c r="KZE758" s="456"/>
      <c r="KZF758" s="456"/>
      <c r="KZG758" s="456"/>
      <c r="KZH758" s="456"/>
      <c r="KZI758" s="456"/>
      <c r="KZJ758" s="456"/>
      <c r="KZK758" s="456"/>
      <c r="KZL758" s="456"/>
      <c r="KZM758" s="456"/>
      <c r="KZN758" s="456"/>
      <c r="KZO758" s="456"/>
      <c r="KZP758" s="456"/>
      <c r="KZQ758" s="456"/>
      <c r="KZR758" s="456"/>
      <c r="KZS758" s="456"/>
      <c r="KZT758" s="456"/>
      <c r="KZU758" s="456"/>
      <c r="KZV758" s="456"/>
      <c r="KZW758" s="456"/>
      <c r="KZX758" s="456"/>
      <c r="KZY758" s="456"/>
      <c r="KZZ758" s="456"/>
      <c r="LAA758" s="456"/>
      <c r="LAB758" s="456"/>
      <c r="LAC758" s="456"/>
      <c r="LAD758" s="456"/>
      <c r="LAE758" s="456"/>
      <c r="LAF758" s="456"/>
      <c r="LAG758" s="456"/>
      <c r="LAH758" s="456"/>
      <c r="LAI758" s="456"/>
      <c r="LAJ758" s="456"/>
      <c r="LAK758" s="456"/>
      <c r="LAL758" s="456"/>
      <c r="LAM758" s="456"/>
      <c r="LAN758" s="456"/>
      <c r="LAO758" s="456"/>
      <c r="LAP758" s="456"/>
      <c r="LAQ758" s="456"/>
      <c r="LAR758" s="456"/>
      <c r="LAS758" s="456"/>
      <c r="LAT758" s="456"/>
      <c r="LAU758" s="456"/>
      <c r="LAV758" s="456"/>
      <c r="LAW758" s="456"/>
      <c r="LAX758" s="456"/>
      <c r="LAY758" s="456"/>
      <c r="LAZ758" s="456"/>
      <c r="LBA758" s="456"/>
      <c r="LBB758" s="456"/>
      <c r="LBC758" s="456"/>
      <c r="LBD758" s="456"/>
      <c r="LBE758" s="456"/>
      <c r="LBF758" s="456"/>
      <c r="LBG758" s="456"/>
      <c r="LBH758" s="456"/>
      <c r="LBI758" s="456"/>
      <c r="LBJ758" s="456"/>
      <c r="LBK758" s="456"/>
      <c r="LBL758" s="456"/>
      <c r="LBM758" s="456"/>
      <c r="LBN758" s="456"/>
      <c r="LBO758" s="456"/>
      <c r="LBP758" s="456"/>
      <c r="LBQ758" s="456"/>
      <c r="LBR758" s="456"/>
      <c r="LBS758" s="456"/>
      <c r="LBT758" s="456"/>
      <c r="LBU758" s="456"/>
      <c r="LBV758" s="456"/>
      <c r="LBW758" s="456"/>
      <c r="LBX758" s="456"/>
      <c r="LBY758" s="456"/>
      <c r="LBZ758" s="456"/>
      <c r="LCA758" s="456"/>
      <c r="LCB758" s="456"/>
      <c r="LCC758" s="456"/>
      <c r="LCD758" s="456"/>
      <c r="LCE758" s="456"/>
      <c r="LCF758" s="456"/>
      <c r="LCG758" s="456"/>
      <c r="LCH758" s="456"/>
      <c r="LCI758" s="456"/>
      <c r="LCJ758" s="456"/>
      <c r="LCK758" s="456"/>
      <c r="LCL758" s="456"/>
      <c r="LCM758" s="456"/>
      <c r="LCN758" s="456"/>
      <c r="LCO758" s="456"/>
      <c r="LCP758" s="456"/>
      <c r="LCQ758" s="456"/>
      <c r="LCR758" s="456"/>
      <c r="LCS758" s="456"/>
      <c r="LCT758" s="456"/>
      <c r="LCU758" s="456"/>
      <c r="LCV758" s="456"/>
      <c r="LCW758" s="456"/>
      <c r="LCX758" s="456"/>
      <c r="LCY758" s="456"/>
      <c r="LCZ758" s="456"/>
      <c r="LDA758" s="456"/>
      <c r="LDB758" s="456"/>
      <c r="LDC758" s="456"/>
      <c r="LDD758" s="456"/>
      <c r="LDE758" s="456"/>
      <c r="LDF758" s="456"/>
      <c r="LDG758" s="456"/>
      <c r="LDH758" s="456"/>
      <c r="LDI758" s="456"/>
      <c r="LDJ758" s="456"/>
      <c r="LDK758" s="456"/>
      <c r="LDL758" s="456"/>
      <c r="LDM758" s="456"/>
      <c r="LDN758" s="456"/>
      <c r="LDO758" s="456"/>
      <c r="LDP758" s="456"/>
      <c r="LDQ758" s="456"/>
      <c r="LDR758" s="456"/>
      <c r="LDS758" s="456"/>
      <c r="LDT758" s="456"/>
      <c r="LDU758" s="456"/>
      <c r="LDV758" s="456"/>
      <c r="LDW758" s="456"/>
      <c r="LDX758" s="456"/>
      <c r="LDY758" s="456"/>
      <c r="LDZ758" s="456"/>
      <c r="LEA758" s="456"/>
      <c r="LEB758" s="456"/>
      <c r="LEC758" s="456"/>
      <c r="LED758" s="456"/>
      <c r="LEE758" s="456"/>
      <c r="LEF758" s="456"/>
      <c r="LEG758" s="456"/>
      <c r="LEH758" s="456"/>
      <c r="LEI758" s="456"/>
      <c r="LEJ758" s="456"/>
      <c r="LEK758" s="456"/>
      <c r="LEL758" s="456"/>
      <c r="LEM758" s="456"/>
      <c r="LEN758" s="456"/>
      <c r="LEO758" s="456"/>
      <c r="LEP758" s="456"/>
      <c r="LEQ758" s="456"/>
      <c r="LER758" s="456"/>
      <c r="LES758" s="456"/>
      <c r="LET758" s="456"/>
      <c r="LEU758" s="456"/>
      <c r="LEV758" s="456"/>
      <c r="LEW758" s="456"/>
      <c r="LEX758" s="456"/>
      <c r="LEY758" s="456"/>
      <c r="LEZ758" s="456"/>
      <c r="LFA758" s="456"/>
      <c r="LFB758" s="456"/>
      <c r="LFC758" s="456"/>
      <c r="LFD758" s="456"/>
      <c r="LFE758" s="456"/>
      <c r="LFF758" s="456"/>
      <c r="LFG758" s="456"/>
      <c r="LFH758" s="456"/>
      <c r="LFI758" s="456"/>
      <c r="LFJ758" s="456"/>
      <c r="LFK758" s="456"/>
      <c r="LFL758" s="456"/>
      <c r="LFM758" s="456"/>
      <c r="LFN758" s="456"/>
      <c r="LFO758" s="456"/>
      <c r="LFP758" s="456"/>
      <c r="LFQ758" s="456"/>
      <c r="LFR758" s="456"/>
      <c r="LFS758" s="456"/>
      <c r="LFT758" s="456"/>
      <c r="LFU758" s="456"/>
      <c r="LFV758" s="456"/>
      <c r="LFW758" s="456"/>
      <c r="LFX758" s="456"/>
      <c r="LFY758" s="456"/>
      <c r="LFZ758" s="456"/>
      <c r="LGA758" s="456"/>
      <c r="LGB758" s="456"/>
      <c r="LGC758" s="456"/>
      <c r="LGD758" s="456"/>
      <c r="LGE758" s="456"/>
      <c r="LGF758" s="456"/>
      <c r="LGG758" s="456"/>
      <c r="LGH758" s="456"/>
      <c r="LGI758" s="456"/>
      <c r="LGJ758" s="456"/>
      <c r="LGK758" s="456"/>
      <c r="LGL758" s="456"/>
      <c r="LGM758" s="456"/>
      <c r="LGN758" s="456"/>
      <c r="LGO758" s="456"/>
      <c r="LGP758" s="456"/>
      <c r="LGQ758" s="456"/>
      <c r="LGR758" s="456"/>
      <c r="LGS758" s="456"/>
      <c r="LGT758" s="456"/>
      <c r="LGU758" s="456"/>
      <c r="LGV758" s="456"/>
      <c r="LGW758" s="456"/>
      <c r="LGX758" s="456"/>
      <c r="LGY758" s="456"/>
      <c r="LGZ758" s="456"/>
      <c r="LHA758" s="456"/>
      <c r="LHB758" s="456"/>
      <c r="LHC758" s="456"/>
      <c r="LHD758" s="456"/>
      <c r="LHE758" s="456"/>
      <c r="LHF758" s="456"/>
      <c r="LHG758" s="456"/>
      <c r="LHH758" s="456"/>
      <c r="LHI758" s="456"/>
      <c r="LHJ758" s="456"/>
      <c r="LHK758" s="456"/>
      <c r="LHL758" s="456"/>
      <c r="LHM758" s="456"/>
      <c r="LHN758" s="456"/>
      <c r="LHO758" s="456"/>
      <c r="LHP758" s="456"/>
      <c r="LHQ758" s="456"/>
      <c r="LHR758" s="456"/>
      <c r="LHS758" s="456"/>
      <c r="LHT758" s="456"/>
      <c r="LHU758" s="456"/>
      <c r="LHV758" s="456"/>
      <c r="LHW758" s="456"/>
      <c r="LHX758" s="456"/>
      <c r="LHY758" s="456"/>
      <c r="LHZ758" s="456"/>
      <c r="LIA758" s="456"/>
      <c r="LIB758" s="456"/>
      <c r="LIC758" s="456"/>
      <c r="LID758" s="456"/>
      <c r="LIE758" s="456"/>
      <c r="LIF758" s="456"/>
      <c r="LIG758" s="456"/>
      <c r="LIH758" s="456"/>
      <c r="LII758" s="456"/>
      <c r="LIJ758" s="456"/>
      <c r="LIK758" s="456"/>
      <c r="LIL758" s="456"/>
      <c r="LIM758" s="456"/>
      <c r="LIN758" s="456"/>
      <c r="LIO758" s="456"/>
      <c r="LIP758" s="456"/>
      <c r="LIQ758" s="456"/>
      <c r="LIR758" s="456"/>
      <c r="LIS758" s="456"/>
      <c r="LIT758" s="456"/>
      <c r="LIU758" s="456"/>
      <c r="LIV758" s="456"/>
      <c r="LIW758" s="456"/>
      <c r="LIX758" s="456"/>
      <c r="LIY758" s="456"/>
      <c r="LIZ758" s="456"/>
      <c r="LJA758" s="456"/>
      <c r="LJB758" s="456"/>
      <c r="LJC758" s="456"/>
      <c r="LJD758" s="456"/>
      <c r="LJE758" s="456"/>
      <c r="LJF758" s="456"/>
      <c r="LJG758" s="456"/>
      <c r="LJH758" s="456"/>
      <c r="LJI758" s="456"/>
      <c r="LJJ758" s="456"/>
      <c r="LJK758" s="456"/>
      <c r="LJL758" s="456"/>
      <c r="LJM758" s="456"/>
      <c r="LJN758" s="456"/>
      <c r="LJO758" s="456"/>
      <c r="LJP758" s="456"/>
      <c r="LJQ758" s="456"/>
      <c r="LJR758" s="456"/>
      <c r="LJS758" s="456"/>
      <c r="LJT758" s="456"/>
      <c r="LJU758" s="456"/>
      <c r="LJV758" s="456"/>
      <c r="LJW758" s="456"/>
      <c r="LJX758" s="456"/>
      <c r="LJY758" s="456"/>
      <c r="LJZ758" s="456"/>
      <c r="LKA758" s="456"/>
      <c r="LKB758" s="456"/>
      <c r="LKC758" s="456"/>
      <c r="LKD758" s="456"/>
      <c r="LKE758" s="456"/>
      <c r="LKF758" s="456"/>
      <c r="LKG758" s="456"/>
      <c r="LKH758" s="456"/>
      <c r="LKI758" s="456"/>
      <c r="LKJ758" s="456"/>
      <c r="LKK758" s="456"/>
      <c r="LKL758" s="456"/>
      <c r="LKM758" s="456"/>
      <c r="LKN758" s="456"/>
      <c r="LKO758" s="456"/>
      <c r="LKP758" s="456"/>
      <c r="LKQ758" s="456"/>
      <c r="LKR758" s="456"/>
      <c r="LKS758" s="456"/>
      <c r="LKT758" s="456"/>
      <c r="LKU758" s="456"/>
      <c r="LKV758" s="456"/>
      <c r="LKW758" s="456"/>
      <c r="LKX758" s="456"/>
      <c r="LKY758" s="456"/>
      <c r="LKZ758" s="456"/>
      <c r="LLA758" s="456"/>
      <c r="LLB758" s="456"/>
      <c r="LLC758" s="456"/>
      <c r="LLD758" s="456"/>
      <c r="LLE758" s="456"/>
      <c r="LLF758" s="456"/>
      <c r="LLG758" s="456"/>
      <c r="LLH758" s="456"/>
      <c r="LLI758" s="456"/>
      <c r="LLJ758" s="456"/>
      <c r="LLK758" s="456"/>
      <c r="LLL758" s="456"/>
      <c r="LLM758" s="456"/>
      <c r="LLN758" s="456"/>
      <c r="LLO758" s="456"/>
      <c r="LLP758" s="456"/>
      <c r="LLQ758" s="456"/>
      <c r="LLR758" s="456"/>
      <c r="LLS758" s="456"/>
      <c r="LLT758" s="456"/>
      <c r="LLU758" s="456"/>
      <c r="LLV758" s="456"/>
      <c r="LLW758" s="456"/>
      <c r="LLX758" s="456"/>
      <c r="LLY758" s="456"/>
      <c r="LLZ758" s="456"/>
      <c r="LMA758" s="456"/>
      <c r="LMB758" s="456"/>
      <c r="LMC758" s="456"/>
      <c r="LMD758" s="456"/>
      <c r="LME758" s="456"/>
      <c r="LMF758" s="456"/>
      <c r="LMG758" s="456"/>
      <c r="LMH758" s="456"/>
      <c r="LMI758" s="456"/>
      <c r="LMJ758" s="456"/>
      <c r="LMK758" s="456"/>
      <c r="LML758" s="456"/>
      <c r="LMM758" s="456"/>
      <c r="LMN758" s="456"/>
      <c r="LMO758" s="456"/>
      <c r="LMP758" s="456"/>
      <c r="LMQ758" s="456"/>
      <c r="LMR758" s="456"/>
      <c r="LMS758" s="456"/>
      <c r="LMT758" s="456"/>
      <c r="LMU758" s="456"/>
      <c r="LMV758" s="456"/>
      <c r="LMW758" s="456"/>
      <c r="LMX758" s="456"/>
      <c r="LMY758" s="456"/>
      <c r="LMZ758" s="456"/>
      <c r="LNA758" s="456"/>
      <c r="LNB758" s="456"/>
      <c r="LNC758" s="456"/>
      <c r="LND758" s="456"/>
      <c r="LNE758" s="456"/>
      <c r="LNF758" s="456"/>
      <c r="LNG758" s="456"/>
      <c r="LNH758" s="456"/>
      <c r="LNI758" s="456"/>
      <c r="LNJ758" s="456"/>
      <c r="LNK758" s="456"/>
      <c r="LNL758" s="456"/>
      <c r="LNM758" s="456"/>
      <c r="LNN758" s="456"/>
      <c r="LNO758" s="456"/>
      <c r="LNP758" s="456"/>
      <c r="LNQ758" s="456"/>
      <c r="LNR758" s="456"/>
      <c r="LNS758" s="456"/>
      <c r="LNT758" s="456"/>
      <c r="LNU758" s="456"/>
      <c r="LNV758" s="456"/>
      <c r="LNW758" s="456"/>
      <c r="LNX758" s="456"/>
      <c r="LNY758" s="456"/>
      <c r="LNZ758" s="456"/>
      <c r="LOA758" s="456"/>
      <c r="LOB758" s="456"/>
      <c r="LOC758" s="456"/>
      <c r="LOD758" s="456"/>
      <c r="LOE758" s="456"/>
      <c r="LOF758" s="456"/>
      <c r="LOG758" s="456"/>
      <c r="LOH758" s="456"/>
      <c r="LOI758" s="456"/>
      <c r="LOJ758" s="456"/>
      <c r="LOK758" s="456"/>
      <c r="LOL758" s="456"/>
      <c r="LOM758" s="456"/>
      <c r="LON758" s="456"/>
      <c r="LOO758" s="456"/>
      <c r="LOP758" s="456"/>
      <c r="LOQ758" s="456"/>
      <c r="LOR758" s="456"/>
      <c r="LOS758" s="456"/>
      <c r="LOT758" s="456"/>
      <c r="LOU758" s="456"/>
      <c r="LOV758" s="456"/>
      <c r="LOW758" s="456"/>
      <c r="LOX758" s="456"/>
      <c r="LOY758" s="456"/>
      <c r="LOZ758" s="456"/>
      <c r="LPA758" s="456"/>
      <c r="LPB758" s="456"/>
      <c r="LPC758" s="456"/>
      <c r="LPD758" s="456"/>
      <c r="LPE758" s="456"/>
      <c r="LPF758" s="456"/>
      <c r="LPG758" s="456"/>
      <c r="LPH758" s="456"/>
      <c r="LPI758" s="456"/>
      <c r="LPJ758" s="456"/>
      <c r="LPK758" s="456"/>
      <c r="LPL758" s="456"/>
      <c r="LPM758" s="456"/>
      <c r="LPN758" s="456"/>
      <c r="LPO758" s="456"/>
      <c r="LPP758" s="456"/>
      <c r="LPQ758" s="456"/>
      <c r="LPR758" s="456"/>
      <c r="LPS758" s="456"/>
      <c r="LPT758" s="456"/>
      <c r="LPU758" s="456"/>
      <c r="LPV758" s="456"/>
      <c r="LPW758" s="456"/>
      <c r="LPX758" s="456"/>
      <c r="LPY758" s="456"/>
      <c r="LPZ758" s="456"/>
      <c r="LQA758" s="456"/>
      <c r="LQB758" s="456"/>
      <c r="LQC758" s="456"/>
      <c r="LQD758" s="456"/>
      <c r="LQE758" s="456"/>
      <c r="LQF758" s="456"/>
      <c r="LQG758" s="456"/>
      <c r="LQH758" s="456"/>
      <c r="LQI758" s="456"/>
      <c r="LQJ758" s="456"/>
      <c r="LQK758" s="456"/>
      <c r="LQL758" s="456"/>
      <c r="LQM758" s="456"/>
      <c r="LQN758" s="456"/>
      <c r="LQO758" s="456"/>
      <c r="LQP758" s="456"/>
      <c r="LQQ758" s="456"/>
      <c r="LQR758" s="456"/>
      <c r="LQS758" s="456"/>
      <c r="LQT758" s="456"/>
      <c r="LQU758" s="456"/>
      <c r="LQV758" s="456"/>
      <c r="LQW758" s="456"/>
      <c r="LQX758" s="456"/>
      <c r="LQY758" s="456"/>
      <c r="LQZ758" s="456"/>
      <c r="LRA758" s="456"/>
      <c r="LRB758" s="456"/>
      <c r="LRC758" s="456"/>
      <c r="LRD758" s="456"/>
      <c r="LRE758" s="456"/>
      <c r="LRF758" s="456"/>
      <c r="LRG758" s="456"/>
      <c r="LRH758" s="456"/>
      <c r="LRI758" s="456"/>
      <c r="LRJ758" s="456"/>
      <c r="LRK758" s="456"/>
      <c r="LRL758" s="456"/>
      <c r="LRM758" s="456"/>
      <c r="LRN758" s="456"/>
      <c r="LRO758" s="456"/>
      <c r="LRP758" s="456"/>
      <c r="LRQ758" s="456"/>
      <c r="LRR758" s="456"/>
      <c r="LRS758" s="456"/>
      <c r="LRT758" s="456"/>
      <c r="LRU758" s="456"/>
      <c r="LRV758" s="456"/>
      <c r="LRW758" s="456"/>
      <c r="LRX758" s="456"/>
      <c r="LRY758" s="456"/>
      <c r="LRZ758" s="456"/>
      <c r="LSA758" s="456"/>
      <c r="LSB758" s="456"/>
      <c r="LSC758" s="456"/>
      <c r="LSD758" s="456"/>
      <c r="LSE758" s="456"/>
      <c r="LSF758" s="456"/>
      <c r="LSG758" s="456"/>
      <c r="LSH758" s="456"/>
      <c r="LSI758" s="456"/>
      <c r="LSJ758" s="456"/>
      <c r="LSK758" s="456"/>
      <c r="LSL758" s="456"/>
      <c r="LSM758" s="456"/>
      <c r="LSN758" s="456"/>
      <c r="LSO758" s="456"/>
      <c r="LSP758" s="456"/>
      <c r="LSQ758" s="456"/>
      <c r="LSR758" s="456"/>
      <c r="LSS758" s="456"/>
      <c r="LST758" s="456"/>
      <c r="LSU758" s="456"/>
      <c r="LSV758" s="456"/>
      <c r="LSW758" s="456"/>
      <c r="LSX758" s="456"/>
      <c r="LSY758" s="456"/>
      <c r="LSZ758" s="456"/>
      <c r="LTA758" s="456"/>
      <c r="LTB758" s="456"/>
      <c r="LTC758" s="456"/>
      <c r="LTD758" s="456"/>
      <c r="LTE758" s="456"/>
      <c r="LTF758" s="456"/>
      <c r="LTG758" s="456"/>
      <c r="LTH758" s="456"/>
      <c r="LTI758" s="456"/>
      <c r="LTJ758" s="456"/>
      <c r="LTK758" s="456"/>
      <c r="LTL758" s="456"/>
      <c r="LTM758" s="456"/>
      <c r="LTN758" s="456"/>
      <c r="LTO758" s="456"/>
      <c r="LTP758" s="456"/>
      <c r="LTQ758" s="456"/>
      <c r="LTR758" s="456"/>
      <c r="LTS758" s="456"/>
      <c r="LTT758" s="456"/>
      <c r="LTU758" s="456"/>
      <c r="LTV758" s="456"/>
      <c r="LTW758" s="456"/>
      <c r="LTX758" s="456"/>
      <c r="LTY758" s="456"/>
      <c r="LTZ758" s="456"/>
      <c r="LUA758" s="456"/>
      <c r="LUB758" s="456"/>
      <c r="LUC758" s="456"/>
      <c r="LUD758" s="456"/>
      <c r="LUE758" s="456"/>
      <c r="LUF758" s="456"/>
      <c r="LUG758" s="456"/>
      <c r="LUH758" s="456"/>
      <c r="LUI758" s="456"/>
      <c r="LUJ758" s="456"/>
      <c r="LUK758" s="456"/>
      <c r="LUL758" s="456"/>
      <c r="LUM758" s="456"/>
      <c r="LUN758" s="456"/>
      <c r="LUO758" s="456"/>
      <c r="LUP758" s="456"/>
      <c r="LUQ758" s="456"/>
      <c r="LUR758" s="456"/>
      <c r="LUS758" s="456"/>
      <c r="LUT758" s="456"/>
      <c r="LUU758" s="456"/>
      <c r="LUV758" s="456"/>
      <c r="LUW758" s="456"/>
      <c r="LUX758" s="456"/>
      <c r="LUY758" s="456"/>
      <c r="LUZ758" s="456"/>
      <c r="LVA758" s="456"/>
      <c r="LVB758" s="456"/>
      <c r="LVC758" s="456"/>
      <c r="LVD758" s="456"/>
      <c r="LVE758" s="456"/>
      <c r="LVF758" s="456"/>
      <c r="LVG758" s="456"/>
      <c r="LVH758" s="456"/>
      <c r="LVI758" s="456"/>
      <c r="LVJ758" s="456"/>
      <c r="LVK758" s="456"/>
      <c r="LVL758" s="456"/>
      <c r="LVM758" s="456"/>
      <c r="LVN758" s="456"/>
      <c r="LVO758" s="456"/>
      <c r="LVP758" s="456"/>
      <c r="LVQ758" s="456"/>
      <c r="LVR758" s="456"/>
      <c r="LVS758" s="456"/>
      <c r="LVT758" s="456"/>
      <c r="LVU758" s="456"/>
      <c r="LVV758" s="456"/>
      <c r="LVW758" s="456"/>
      <c r="LVX758" s="456"/>
      <c r="LVY758" s="456"/>
      <c r="LVZ758" s="456"/>
      <c r="LWA758" s="456"/>
      <c r="LWB758" s="456"/>
      <c r="LWC758" s="456"/>
      <c r="LWD758" s="456"/>
      <c r="LWE758" s="456"/>
      <c r="LWF758" s="456"/>
      <c r="LWG758" s="456"/>
      <c r="LWH758" s="456"/>
      <c r="LWI758" s="456"/>
      <c r="LWJ758" s="456"/>
      <c r="LWK758" s="456"/>
      <c r="LWL758" s="456"/>
      <c r="LWM758" s="456"/>
      <c r="LWN758" s="456"/>
      <c r="LWO758" s="456"/>
      <c r="LWP758" s="456"/>
      <c r="LWQ758" s="456"/>
      <c r="LWR758" s="456"/>
      <c r="LWS758" s="456"/>
      <c r="LWT758" s="456"/>
      <c r="LWU758" s="456"/>
      <c r="LWV758" s="456"/>
      <c r="LWW758" s="456"/>
      <c r="LWX758" s="456"/>
      <c r="LWY758" s="456"/>
      <c r="LWZ758" s="456"/>
      <c r="LXA758" s="456"/>
      <c r="LXB758" s="456"/>
      <c r="LXC758" s="456"/>
      <c r="LXD758" s="456"/>
      <c r="LXE758" s="456"/>
      <c r="LXF758" s="456"/>
      <c r="LXG758" s="456"/>
      <c r="LXH758" s="456"/>
      <c r="LXI758" s="456"/>
      <c r="LXJ758" s="456"/>
      <c r="LXK758" s="456"/>
      <c r="LXL758" s="456"/>
      <c r="LXM758" s="456"/>
      <c r="LXN758" s="456"/>
      <c r="LXO758" s="456"/>
      <c r="LXP758" s="456"/>
      <c r="LXQ758" s="456"/>
      <c r="LXR758" s="456"/>
      <c r="LXS758" s="456"/>
      <c r="LXT758" s="456"/>
      <c r="LXU758" s="456"/>
      <c r="LXV758" s="456"/>
      <c r="LXW758" s="456"/>
      <c r="LXX758" s="456"/>
      <c r="LXY758" s="456"/>
      <c r="LXZ758" s="456"/>
      <c r="LYA758" s="456"/>
      <c r="LYB758" s="456"/>
      <c r="LYC758" s="456"/>
      <c r="LYD758" s="456"/>
      <c r="LYE758" s="456"/>
      <c r="LYF758" s="456"/>
      <c r="LYG758" s="456"/>
      <c r="LYH758" s="456"/>
      <c r="LYI758" s="456"/>
      <c r="LYJ758" s="456"/>
      <c r="LYK758" s="456"/>
      <c r="LYL758" s="456"/>
      <c r="LYM758" s="456"/>
      <c r="LYN758" s="456"/>
      <c r="LYO758" s="456"/>
      <c r="LYP758" s="456"/>
      <c r="LYQ758" s="456"/>
      <c r="LYR758" s="456"/>
      <c r="LYS758" s="456"/>
      <c r="LYT758" s="456"/>
      <c r="LYU758" s="456"/>
      <c r="LYV758" s="456"/>
      <c r="LYW758" s="456"/>
      <c r="LYX758" s="456"/>
      <c r="LYY758" s="456"/>
      <c r="LYZ758" s="456"/>
      <c r="LZA758" s="456"/>
      <c r="LZB758" s="456"/>
      <c r="LZC758" s="456"/>
      <c r="LZD758" s="456"/>
      <c r="LZE758" s="456"/>
      <c r="LZF758" s="456"/>
      <c r="LZG758" s="456"/>
      <c r="LZH758" s="456"/>
      <c r="LZI758" s="456"/>
      <c r="LZJ758" s="456"/>
      <c r="LZK758" s="456"/>
      <c r="LZL758" s="456"/>
      <c r="LZM758" s="456"/>
      <c r="LZN758" s="456"/>
      <c r="LZO758" s="456"/>
      <c r="LZP758" s="456"/>
      <c r="LZQ758" s="456"/>
      <c r="LZR758" s="456"/>
      <c r="LZS758" s="456"/>
      <c r="LZT758" s="456"/>
      <c r="LZU758" s="456"/>
      <c r="LZV758" s="456"/>
      <c r="LZW758" s="456"/>
      <c r="LZX758" s="456"/>
      <c r="LZY758" s="456"/>
      <c r="LZZ758" s="456"/>
      <c r="MAA758" s="456"/>
      <c r="MAB758" s="456"/>
      <c r="MAC758" s="456"/>
      <c r="MAD758" s="456"/>
      <c r="MAE758" s="456"/>
      <c r="MAF758" s="456"/>
      <c r="MAG758" s="456"/>
      <c r="MAH758" s="456"/>
      <c r="MAI758" s="456"/>
      <c r="MAJ758" s="456"/>
      <c r="MAK758" s="456"/>
      <c r="MAL758" s="456"/>
      <c r="MAM758" s="456"/>
      <c r="MAN758" s="456"/>
      <c r="MAO758" s="456"/>
      <c r="MAP758" s="456"/>
      <c r="MAQ758" s="456"/>
      <c r="MAR758" s="456"/>
      <c r="MAS758" s="456"/>
      <c r="MAT758" s="456"/>
      <c r="MAU758" s="456"/>
      <c r="MAV758" s="456"/>
      <c r="MAW758" s="456"/>
      <c r="MAX758" s="456"/>
      <c r="MAY758" s="456"/>
      <c r="MAZ758" s="456"/>
      <c r="MBA758" s="456"/>
      <c r="MBB758" s="456"/>
      <c r="MBC758" s="456"/>
      <c r="MBD758" s="456"/>
      <c r="MBE758" s="456"/>
      <c r="MBF758" s="456"/>
      <c r="MBG758" s="456"/>
      <c r="MBH758" s="456"/>
      <c r="MBI758" s="456"/>
      <c r="MBJ758" s="456"/>
      <c r="MBK758" s="456"/>
      <c r="MBL758" s="456"/>
      <c r="MBM758" s="456"/>
      <c r="MBN758" s="456"/>
      <c r="MBO758" s="456"/>
      <c r="MBP758" s="456"/>
      <c r="MBQ758" s="456"/>
      <c r="MBR758" s="456"/>
      <c r="MBS758" s="456"/>
      <c r="MBT758" s="456"/>
      <c r="MBU758" s="456"/>
      <c r="MBV758" s="456"/>
      <c r="MBW758" s="456"/>
      <c r="MBX758" s="456"/>
      <c r="MBY758" s="456"/>
      <c r="MBZ758" s="456"/>
      <c r="MCA758" s="456"/>
      <c r="MCB758" s="456"/>
      <c r="MCC758" s="456"/>
      <c r="MCD758" s="456"/>
      <c r="MCE758" s="456"/>
      <c r="MCF758" s="456"/>
      <c r="MCG758" s="456"/>
      <c r="MCH758" s="456"/>
      <c r="MCI758" s="456"/>
      <c r="MCJ758" s="456"/>
      <c r="MCK758" s="456"/>
      <c r="MCL758" s="456"/>
      <c r="MCM758" s="456"/>
      <c r="MCN758" s="456"/>
      <c r="MCO758" s="456"/>
      <c r="MCP758" s="456"/>
      <c r="MCQ758" s="456"/>
      <c r="MCR758" s="456"/>
      <c r="MCS758" s="456"/>
      <c r="MCT758" s="456"/>
      <c r="MCU758" s="456"/>
      <c r="MCV758" s="456"/>
      <c r="MCW758" s="456"/>
      <c r="MCX758" s="456"/>
      <c r="MCY758" s="456"/>
      <c r="MCZ758" s="456"/>
      <c r="MDA758" s="456"/>
      <c r="MDB758" s="456"/>
      <c r="MDC758" s="456"/>
      <c r="MDD758" s="456"/>
      <c r="MDE758" s="456"/>
      <c r="MDF758" s="456"/>
      <c r="MDG758" s="456"/>
      <c r="MDH758" s="456"/>
      <c r="MDI758" s="456"/>
      <c r="MDJ758" s="456"/>
      <c r="MDK758" s="456"/>
      <c r="MDL758" s="456"/>
      <c r="MDM758" s="456"/>
      <c r="MDN758" s="456"/>
      <c r="MDO758" s="456"/>
      <c r="MDP758" s="456"/>
      <c r="MDQ758" s="456"/>
      <c r="MDR758" s="456"/>
      <c r="MDS758" s="456"/>
      <c r="MDT758" s="456"/>
      <c r="MDU758" s="456"/>
      <c r="MDV758" s="456"/>
      <c r="MDW758" s="456"/>
      <c r="MDX758" s="456"/>
      <c r="MDY758" s="456"/>
      <c r="MDZ758" s="456"/>
      <c r="MEA758" s="456"/>
      <c r="MEB758" s="456"/>
      <c r="MEC758" s="456"/>
      <c r="MED758" s="456"/>
      <c r="MEE758" s="456"/>
      <c r="MEF758" s="456"/>
      <c r="MEG758" s="456"/>
      <c r="MEH758" s="456"/>
      <c r="MEI758" s="456"/>
      <c r="MEJ758" s="456"/>
      <c r="MEK758" s="456"/>
      <c r="MEL758" s="456"/>
      <c r="MEM758" s="456"/>
      <c r="MEN758" s="456"/>
      <c r="MEO758" s="456"/>
      <c r="MEP758" s="456"/>
      <c r="MEQ758" s="456"/>
      <c r="MER758" s="456"/>
      <c r="MES758" s="456"/>
      <c r="MET758" s="456"/>
      <c r="MEU758" s="456"/>
      <c r="MEV758" s="456"/>
      <c r="MEW758" s="456"/>
      <c r="MEX758" s="456"/>
      <c r="MEY758" s="456"/>
      <c r="MEZ758" s="456"/>
      <c r="MFA758" s="456"/>
      <c r="MFB758" s="456"/>
      <c r="MFC758" s="456"/>
      <c r="MFD758" s="456"/>
      <c r="MFE758" s="456"/>
      <c r="MFF758" s="456"/>
      <c r="MFG758" s="456"/>
      <c r="MFH758" s="456"/>
      <c r="MFI758" s="456"/>
      <c r="MFJ758" s="456"/>
      <c r="MFK758" s="456"/>
      <c r="MFL758" s="456"/>
      <c r="MFM758" s="456"/>
      <c r="MFN758" s="456"/>
      <c r="MFO758" s="456"/>
      <c r="MFP758" s="456"/>
      <c r="MFQ758" s="456"/>
      <c r="MFR758" s="456"/>
      <c r="MFS758" s="456"/>
      <c r="MFT758" s="456"/>
      <c r="MFU758" s="456"/>
      <c r="MFV758" s="456"/>
      <c r="MFW758" s="456"/>
      <c r="MFX758" s="456"/>
      <c r="MFY758" s="456"/>
      <c r="MFZ758" s="456"/>
      <c r="MGA758" s="456"/>
      <c r="MGB758" s="456"/>
      <c r="MGC758" s="456"/>
      <c r="MGD758" s="456"/>
      <c r="MGE758" s="456"/>
      <c r="MGF758" s="456"/>
      <c r="MGG758" s="456"/>
      <c r="MGH758" s="456"/>
      <c r="MGI758" s="456"/>
      <c r="MGJ758" s="456"/>
      <c r="MGK758" s="456"/>
      <c r="MGL758" s="456"/>
      <c r="MGM758" s="456"/>
      <c r="MGN758" s="456"/>
      <c r="MGO758" s="456"/>
      <c r="MGP758" s="456"/>
      <c r="MGQ758" s="456"/>
      <c r="MGR758" s="456"/>
      <c r="MGS758" s="456"/>
      <c r="MGT758" s="456"/>
      <c r="MGU758" s="456"/>
      <c r="MGV758" s="456"/>
      <c r="MGW758" s="456"/>
      <c r="MGX758" s="456"/>
      <c r="MGY758" s="456"/>
      <c r="MGZ758" s="456"/>
      <c r="MHA758" s="456"/>
      <c r="MHB758" s="456"/>
      <c r="MHC758" s="456"/>
      <c r="MHD758" s="456"/>
      <c r="MHE758" s="456"/>
      <c r="MHF758" s="456"/>
      <c r="MHG758" s="456"/>
      <c r="MHH758" s="456"/>
      <c r="MHI758" s="456"/>
      <c r="MHJ758" s="456"/>
      <c r="MHK758" s="456"/>
      <c r="MHL758" s="456"/>
      <c r="MHM758" s="456"/>
      <c r="MHN758" s="456"/>
      <c r="MHO758" s="456"/>
      <c r="MHP758" s="456"/>
      <c r="MHQ758" s="456"/>
      <c r="MHR758" s="456"/>
      <c r="MHS758" s="456"/>
      <c r="MHT758" s="456"/>
      <c r="MHU758" s="456"/>
      <c r="MHV758" s="456"/>
      <c r="MHW758" s="456"/>
      <c r="MHX758" s="456"/>
      <c r="MHY758" s="456"/>
      <c r="MHZ758" s="456"/>
      <c r="MIA758" s="456"/>
      <c r="MIB758" s="456"/>
      <c r="MIC758" s="456"/>
      <c r="MID758" s="456"/>
      <c r="MIE758" s="456"/>
      <c r="MIF758" s="456"/>
      <c r="MIG758" s="456"/>
      <c r="MIH758" s="456"/>
      <c r="MII758" s="456"/>
      <c r="MIJ758" s="456"/>
      <c r="MIK758" s="456"/>
      <c r="MIL758" s="456"/>
      <c r="MIM758" s="456"/>
      <c r="MIN758" s="456"/>
      <c r="MIO758" s="456"/>
      <c r="MIP758" s="456"/>
      <c r="MIQ758" s="456"/>
      <c r="MIR758" s="456"/>
      <c r="MIS758" s="456"/>
      <c r="MIT758" s="456"/>
      <c r="MIU758" s="456"/>
      <c r="MIV758" s="456"/>
      <c r="MIW758" s="456"/>
      <c r="MIX758" s="456"/>
      <c r="MIY758" s="456"/>
      <c r="MIZ758" s="456"/>
      <c r="MJA758" s="456"/>
      <c r="MJB758" s="456"/>
      <c r="MJC758" s="456"/>
      <c r="MJD758" s="456"/>
      <c r="MJE758" s="456"/>
      <c r="MJF758" s="456"/>
      <c r="MJG758" s="456"/>
      <c r="MJH758" s="456"/>
      <c r="MJI758" s="456"/>
      <c r="MJJ758" s="456"/>
      <c r="MJK758" s="456"/>
      <c r="MJL758" s="456"/>
      <c r="MJM758" s="456"/>
      <c r="MJN758" s="456"/>
      <c r="MJO758" s="456"/>
      <c r="MJP758" s="456"/>
      <c r="MJQ758" s="456"/>
      <c r="MJR758" s="456"/>
      <c r="MJS758" s="456"/>
      <c r="MJT758" s="456"/>
      <c r="MJU758" s="456"/>
      <c r="MJV758" s="456"/>
      <c r="MJW758" s="456"/>
      <c r="MJX758" s="456"/>
      <c r="MJY758" s="456"/>
      <c r="MJZ758" s="456"/>
      <c r="MKA758" s="456"/>
      <c r="MKB758" s="456"/>
      <c r="MKC758" s="456"/>
      <c r="MKD758" s="456"/>
      <c r="MKE758" s="456"/>
      <c r="MKF758" s="456"/>
      <c r="MKG758" s="456"/>
      <c r="MKH758" s="456"/>
      <c r="MKI758" s="456"/>
      <c r="MKJ758" s="456"/>
      <c r="MKK758" s="456"/>
      <c r="MKL758" s="456"/>
      <c r="MKM758" s="456"/>
      <c r="MKN758" s="456"/>
      <c r="MKO758" s="456"/>
      <c r="MKP758" s="456"/>
      <c r="MKQ758" s="456"/>
      <c r="MKR758" s="456"/>
      <c r="MKS758" s="456"/>
      <c r="MKT758" s="456"/>
      <c r="MKU758" s="456"/>
      <c r="MKV758" s="456"/>
      <c r="MKW758" s="456"/>
      <c r="MKX758" s="456"/>
      <c r="MKY758" s="456"/>
      <c r="MKZ758" s="456"/>
      <c r="MLA758" s="456"/>
      <c r="MLB758" s="456"/>
      <c r="MLC758" s="456"/>
      <c r="MLD758" s="456"/>
      <c r="MLE758" s="456"/>
      <c r="MLF758" s="456"/>
      <c r="MLG758" s="456"/>
      <c r="MLH758" s="456"/>
      <c r="MLI758" s="456"/>
      <c r="MLJ758" s="456"/>
      <c r="MLK758" s="456"/>
      <c r="MLL758" s="456"/>
      <c r="MLM758" s="456"/>
      <c r="MLN758" s="456"/>
      <c r="MLO758" s="456"/>
      <c r="MLP758" s="456"/>
      <c r="MLQ758" s="456"/>
      <c r="MLR758" s="456"/>
      <c r="MLS758" s="456"/>
      <c r="MLT758" s="456"/>
      <c r="MLU758" s="456"/>
      <c r="MLV758" s="456"/>
      <c r="MLW758" s="456"/>
      <c r="MLX758" s="456"/>
      <c r="MLY758" s="456"/>
      <c r="MLZ758" s="456"/>
      <c r="MMA758" s="456"/>
      <c r="MMB758" s="456"/>
      <c r="MMC758" s="456"/>
      <c r="MMD758" s="456"/>
      <c r="MME758" s="456"/>
      <c r="MMF758" s="456"/>
      <c r="MMG758" s="456"/>
      <c r="MMH758" s="456"/>
      <c r="MMI758" s="456"/>
      <c r="MMJ758" s="456"/>
      <c r="MMK758" s="456"/>
      <c r="MML758" s="456"/>
      <c r="MMM758" s="456"/>
      <c r="MMN758" s="456"/>
      <c r="MMO758" s="456"/>
      <c r="MMP758" s="456"/>
      <c r="MMQ758" s="456"/>
      <c r="MMR758" s="456"/>
      <c r="MMS758" s="456"/>
      <c r="MMT758" s="456"/>
      <c r="MMU758" s="456"/>
      <c r="MMV758" s="456"/>
      <c r="MMW758" s="456"/>
      <c r="MMX758" s="456"/>
      <c r="MMY758" s="456"/>
      <c r="MMZ758" s="456"/>
      <c r="MNA758" s="456"/>
      <c r="MNB758" s="456"/>
      <c r="MNC758" s="456"/>
      <c r="MND758" s="456"/>
      <c r="MNE758" s="456"/>
      <c r="MNF758" s="456"/>
      <c r="MNG758" s="456"/>
      <c r="MNH758" s="456"/>
      <c r="MNI758" s="456"/>
      <c r="MNJ758" s="456"/>
      <c r="MNK758" s="456"/>
      <c r="MNL758" s="456"/>
      <c r="MNM758" s="456"/>
      <c r="MNN758" s="456"/>
      <c r="MNO758" s="456"/>
      <c r="MNP758" s="456"/>
      <c r="MNQ758" s="456"/>
      <c r="MNR758" s="456"/>
      <c r="MNS758" s="456"/>
      <c r="MNT758" s="456"/>
      <c r="MNU758" s="456"/>
      <c r="MNV758" s="456"/>
      <c r="MNW758" s="456"/>
      <c r="MNX758" s="456"/>
      <c r="MNY758" s="456"/>
      <c r="MNZ758" s="456"/>
      <c r="MOA758" s="456"/>
      <c r="MOB758" s="456"/>
      <c r="MOC758" s="456"/>
      <c r="MOD758" s="456"/>
      <c r="MOE758" s="456"/>
      <c r="MOF758" s="456"/>
      <c r="MOG758" s="456"/>
      <c r="MOH758" s="456"/>
      <c r="MOI758" s="456"/>
      <c r="MOJ758" s="456"/>
      <c r="MOK758" s="456"/>
      <c r="MOL758" s="456"/>
      <c r="MOM758" s="456"/>
      <c r="MON758" s="456"/>
      <c r="MOO758" s="456"/>
      <c r="MOP758" s="456"/>
      <c r="MOQ758" s="456"/>
      <c r="MOR758" s="456"/>
      <c r="MOS758" s="456"/>
      <c r="MOT758" s="456"/>
      <c r="MOU758" s="456"/>
      <c r="MOV758" s="456"/>
      <c r="MOW758" s="456"/>
      <c r="MOX758" s="456"/>
      <c r="MOY758" s="456"/>
      <c r="MOZ758" s="456"/>
      <c r="MPA758" s="456"/>
      <c r="MPB758" s="456"/>
      <c r="MPC758" s="456"/>
      <c r="MPD758" s="456"/>
      <c r="MPE758" s="456"/>
      <c r="MPF758" s="456"/>
      <c r="MPG758" s="456"/>
      <c r="MPH758" s="456"/>
      <c r="MPI758" s="456"/>
      <c r="MPJ758" s="456"/>
      <c r="MPK758" s="456"/>
      <c r="MPL758" s="456"/>
      <c r="MPM758" s="456"/>
      <c r="MPN758" s="456"/>
      <c r="MPO758" s="456"/>
      <c r="MPP758" s="456"/>
      <c r="MPQ758" s="456"/>
      <c r="MPR758" s="456"/>
      <c r="MPS758" s="456"/>
      <c r="MPT758" s="456"/>
      <c r="MPU758" s="456"/>
      <c r="MPV758" s="456"/>
      <c r="MPW758" s="456"/>
      <c r="MPX758" s="456"/>
      <c r="MPY758" s="456"/>
      <c r="MPZ758" s="456"/>
      <c r="MQA758" s="456"/>
      <c r="MQB758" s="456"/>
      <c r="MQC758" s="456"/>
      <c r="MQD758" s="456"/>
      <c r="MQE758" s="456"/>
      <c r="MQF758" s="456"/>
      <c r="MQG758" s="456"/>
      <c r="MQH758" s="456"/>
      <c r="MQI758" s="456"/>
      <c r="MQJ758" s="456"/>
      <c r="MQK758" s="456"/>
      <c r="MQL758" s="456"/>
      <c r="MQM758" s="456"/>
      <c r="MQN758" s="456"/>
      <c r="MQO758" s="456"/>
      <c r="MQP758" s="456"/>
      <c r="MQQ758" s="456"/>
      <c r="MQR758" s="456"/>
      <c r="MQS758" s="456"/>
      <c r="MQT758" s="456"/>
      <c r="MQU758" s="456"/>
      <c r="MQV758" s="456"/>
      <c r="MQW758" s="456"/>
      <c r="MQX758" s="456"/>
      <c r="MQY758" s="456"/>
      <c r="MQZ758" s="456"/>
      <c r="MRA758" s="456"/>
      <c r="MRB758" s="456"/>
      <c r="MRC758" s="456"/>
      <c r="MRD758" s="456"/>
      <c r="MRE758" s="456"/>
      <c r="MRF758" s="456"/>
      <c r="MRG758" s="456"/>
      <c r="MRH758" s="456"/>
      <c r="MRI758" s="456"/>
      <c r="MRJ758" s="456"/>
      <c r="MRK758" s="456"/>
      <c r="MRL758" s="456"/>
      <c r="MRM758" s="456"/>
      <c r="MRN758" s="456"/>
      <c r="MRO758" s="456"/>
      <c r="MRP758" s="456"/>
      <c r="MRQ758" s="456"/>
      <c r="MRR758" s="456"/>
      <c r="MRS758" s="456"/>
      <c r="MRT758" s="456"/>
      <c r="MRU758" s="456"/>
      <c r="MRV758" s="456"/>
      <c r="MRW758" s="456"/>
      <c r="MRX758" s="456"/>
      <c r="MRY758" s="456"/>
      <c r="MRZ758" s="456"/>
      <c r="MSA758" s="456"/>
      <c r="MSB758" s="456"/>
      <c r="MSC758" s="456"/>
      <c r="MSD758" s="456"/>
      <c r="MSE758" s="456"/>
      <c r="MSF758" s="456"/>
      <c r="MSG758" s="456"/>
      <c r="MSH758" s="456"/>
      <c r="MSI758" s="456"/>
      <c r="MSJ758" s="456"/>
      <c r="MSK758" s="456"/>
      <c r="MSL758" s="456"/>
      <c r="MSM758" s="456"/>
      <c r="MSN758" s="456"/>
      <c r="MSO758" s="456"/>
      <c r="MSP758" s="456"/>
      <c r="MSQ758" s="456"/>
      <c r="MSR758" s="456"/>
      <c r="MSS758" s="456"/>
      <c r="MST758" s="456"/>
      <c r="MSU758" s="456"/>
      <c r="MSV758" s="456"/>
      <c r="MSW758" s="456"/>
      <c r="MSX758" s="456"/>
      <c r="MSY758" s="456"/>
      <c r="MSZ758" s="456"/>
      <c r="MTA758" s="456"/>
      <c r="MTB758" s="456"/>
      <c r="MTC758" s="456"/>
      <c r="MTD758" s="456"/>
      <c r="MTE758" s="456"/>
      <c r="MTF758" s="456"/>
      <c r="MTG758" s="456"/>
      <c r="MTH758" s="456"/>
      <c r="MTI758" s="456"/>
      <c r="MTJ758" s="456"/>
      <c r="MTK758" s="456"/>
      <c r="MTL758" s="456"/>
      <c r="MTM758" s="456"/>
      <c r="MTN758" s="456"/>
      <c r="MTO758" s="456"/>
      <c r="MTP758" s="456"/>
      <c r="MTQ758" s="456"/>
      <c r="MTR758" s="456"/>
      <c r="MTS758" s="456"/>
      <c r="MTT758" s="456"/>
      <c r="MTU758" s="456"/>
      <c r="MTV758" s="456"/>
      <c r="MTW758" s="456"/>
      <c r="MTX758" s="456"/>
      <c r="MTY758" s="456"/>
      <c r="MTZ758" s="456"/>
      <c r="MUA758" s="456"/>
      <c r="MUB758" s="456"/>
      <c r="MUC758" s="456"/>
      <c r="MUD758" s="456"/>
      <c r="MUE758" s="456"/>
      <c r="MUF758" s="456"/>
      <c r="MUG758" s="456"/>
      <c r="MUH758" s="456"/>
      <c r="MUI758" s="456"/>
      <c r="MUJ758" s="456"/>
      <c r="MUK758" s="456"/>
      <c r="MUL758" s="456"/>
      <c r="MUM758" s="456"/>
      <c r="MUN758" s="456"/>
      <c r="MUO758" s="456"/>
      <c r="MUP758" s="456"/>
      <c r="MUQ758" s="456"/>
      <c r="MUR758" s="456"/>
      <c r="MUS758" s="456"/>
      <c r="MUT758" s="456"/>
      <c r="MUU758" s="456"/>
      <c r="MUV758" s="456"/>
      <c r="MUW758" s="456"/>
      <c r="MUX758" s="456"/>
      <c r="MUY758" s="456"/>
      <c r="MUZ758" s="456"/>
      <c r="MVA758" s="456"/>
      <c r="MVB758" s="456"/>
      <c r="MVC758" s="456"/>
      <c r="MVD758" s="456"/>
      <c r="MVE758" s="456"/>
      <c r="MVF758" s="456"/>
      <c r="MVG758" s="456"/>
      <c r="MVH758" s="456"/>
      <c r="MVI758" s="456"/>
      <c r="MVJ758" s="456"/>
      <c r="MVK758" s="456"/>
      <c r="MVL758" s="456"/>
      <c r="MVM758" s="456"/>
      <c r="MVN758" s="456"/>
      <c r="MVO758" s="456"/>
      <c r="MVP758" s="456"/>
      <c r="MVQ758" s="456"/>
      <c r="MVR758" s="456"/>
      <c r="MVS758" s="456"/>
      <c r="MVT758" s="456"/>
      <c r="MVU758" s="456"/>
      <c r="MVV758" s="456"/>
      <c r="MVW758" s="456"/>
      <c r="MVX758" s="456"/>
      <c r="MVY758" s="456"/>
      <c r="MVZ758" s="456"/>
      <c r="MWA758" s="456"/>
      <c r="MWB758" s="456"/>
      <c r="MWC758" s="456"/>
      <c r="MWD758" s="456"/>
      <c r="MWE758" s="456"/>
      <c r="MWF758" s="456"/>
      <c r="MWG758" s="456"/>
      <c r="MWH758" s="456"/>
      <c r="MWI758" s="456"/>
      <c r="MWJ758" s="456"/>
      <c r="MWK758" s="456"/>
      <c r="MWL758" s="456"/>
      <c r="MWM758" s="456"/>
      <c r="MWN758" s="456"/>
      <c r="MWO758" s="456"/>
      <c r="MWP758" s="456"/>
      <c r="MWQ758" s="456"/>
      <c r="MWR758" s="456"/>
      <c r="MWS758" s="456"/>
      <c r="MWT758" s="456"/>
      <c r="MWU758" s="456"/>
      <c r="MWV758" s="456"/>
      <c r="MWW758" s="456"/>
      <c r="MWX758" s="456"/>
      <c r="MWY758" s="456"/>
      <c r="MWZ758" s="456"/>
      <c r="MXA758" s="456"/>
      <c r="MXB758" s="456"/>
      <c r="MXC758" s="456"/>
      <c r="MXD758" s="456"/>
      <c r="MXE758" s="456"/>
      <c r="MXF758" s="456"/>
      <c r="MXG758" s="456"/>
      <c r="MXH758" s="456"/>
      <c r="MXI758" s="456"/>
      <c r="MXJ758" s="456"/>
      <c r="MXK758" s="456"/>
      <c r="MXL758" s="456"/>
      <c r="MXM758" s="456"/>
      <c r="MXN758" s="456"/>
      <c r="MXO758" s="456"/>
      <c r="MXP758" s="456"/>
      <c r="MXQ758" s="456"/>
      <c r="MXR758" s="456"/>
      <c r="MXS758" s="456"/>
      <c r="MXT758" s="456"/>
      <c r="MXU758" s="456"/>
      <c r="MXV758" s="456"/>
      <c r="MXW758" s="456"/>
      <c r="MXX758" s="456"/>
      <c r="MXY758" s="456"/>
      <c r="MXZ758" s="456"/>
      <c r="MYA758" s="456"/>
      <c r="MYB758" s="456"/>
      <c r="MYC758" s="456"/>
      <c r="MYD758" s="456"/>
      <c r="MYE758" s="456"/>
      <c r="MYF758" s="456"/>
      <c r="MYG758" s="456"/>
      <c r="MYH758" s="456"/>
      <c r="MYI758" s="456"/>
      <c r="MYJ758" s="456"/>
      <c r="MYK758" s="456"/>
      <c r="MYL758" s="456"/>
      <c r="MYM758" s="456"/>
      <c r="MYN758" s="456"/>
      <c r="MYO758" s="456"/>
      <c r="MYP758" s="456"/>
      <c r="MYQ758" s="456"/>
      <c r="MYR758" s="456"/>
      <c r="MYS758" s="456"/>
      <c r="MYT758" s="456"/>
      <c r="MYU758" s="456"/>
      <c r="MYV758" s="456"/>
      <c r="MYW758" s="456"/>
      <c r="MYX758" s="456"/>
      <c r="MYY758" s="456"/>
      <c r="MYZ758" s="456"/>
      <c r="MZA758" s="456"/>
      <c r="MZB758" s="456"/>
      <c r="MZC758" s="456"/>
      <c r="MZD758" s="456"/>
      <c r="MZE758" s="456"/>
      <c r="MZF758" s="456"/>
      <c r="MZG758" s="456"/>
      <c r="MZH758" s="456"/>
      <c r="MZI758" s="456"/>
      <c r="MZJ758" s="456"/>
      <c r="MZK758" s="456"/>
      <c r="MZL758" s="456"/>
      <c r="MZM758" s="456"/>
      <c r="MZN758" s="456"/>
      <c r="MZO758" s="456"/>
      <c r="MZP758" s="456"/>
      <c r="MZQ758" s="456"/>
      <c r="MZR758" s="456"/>
      <c r="MZS758" s="456"/>
      <c r="MZT758" s="456"/>
      <c r="MZU758" s="456"/>
      <c r="MZV758" s="456"/>
      <c r="MZW758" s="456"/>
      <c r="MZX758" s="456"/>
      <c r="MZY758" s="456"/>
      <c r="MZZ758" s="456"/>
      <c r="NAA758" s="456"/>
      <c r="NAB758" s="456"/>
      <c r="NAC758" s="456"/>
      <c r="NAD758" s="456"/>
      <c r="NAE758" s="456"/>
      <c r="NAF758" s="456"/>
      <c r="NAG758" s="456"/>
      <c r="NAH758" s="456"/>
      <c r="NAI758" s="456"/>
      <c r="NAJ758" s="456"/>
      <c r="NAK758" s="456"/>
      <c r="NAL758" s="456"/>
      <c r="NAM758" s="456"/>
      <c r="NAN758" s="456"/>
      <c r="NAO758" s="456"/>
      <c r="NAP758" s="456"/>
      <c r="NAQ758" s="456"/>
      <c r="NAR758" s="456"/>
      <c r="NAS758" s="456"/>
      <c r="NAT758" s="456"/>
      <c r="NAU758" s="456"/>
      <c r="NAV758" s="456"/>
      <c r="NAW758" s="456"/>
      <c r="NAX758" s="456"/>
      <c r="NAY758" s="456"/>
      <c r="NAZ758" s="456"/>
      <c r="NBA758" s="456"/>
      <c r="NBB758" s="456"/>
      <c r="NBC758" s="456"/>
      <c r="NBD758" s="456"/>
      <c r="NBE758" s="456"/>
      <c r="NBF758" s="456"/>
      <c r="NBG758" s="456"/>
      <c r="NBH758" s="456"/>
      <c r="NBI758" s="456"/>
      <c r="NBJ758" s="456"/>
      <c r="NBK758" s="456"/>
      <c r="NBL758" s="456"/>
      <c r="NBM758" s="456"/>
      <c r="NBN758" s="456"/>
      <c r="NBO758" s="456"/>
      <c r="NBP758" s="456"/>
      <c r="NBQ758" s="456"/>
      <c r="NBR758" s="456"/>
      <c r="NBS758" s="456"/>
      <c r="NBT758" s="456"/>
      <c r="NBU758" s="456"/>
      <c r="NBV758" s="456"/>
      <c r="NBW758" s="456"/>
      <c r="NBX758" s="456"/>
      <c r="NBY758" s="456"/>
      <c r="NBZ758" s="456"/>
      <c r="NCA758" s="456"/>
      <c r="NCB758" s="456"/>
      <c r="NCC758" s="456"/>
      <c r="NCD758" s="456"/>
      <c r="NCE758" s="456"/>
      <c r="NCF758" s="456"/>
      <c r="NCG758" s="456"/>
      <c r="NCH758" s="456"/>
      <c r="NCI758" s="456"/>
      <c r="NCJ758" s="456"/>
      <c r="NCK758" s="456"/>
      <c r="NCL758" s="456"/>
      <c r="NCM758" s="456"/>
      <c r="NCN758" s="456"/>
      <c r="NCO758" s="456"/>
      <c r="NCP758" s="456"/>
      <c r="NCQ758" s="456"/>
      <c r="NCR758" s="456"/>
      <c r="NCS758" s="456"/>
      <c r="NCT758" s="456"/>
      <c r="NCU758" s="456"/>
      <c r="NCV758" s="456"/>
      <c r="NCW758" s="456"/>
      <c r="NCX758" s="456"/>
      <c r="NCY758" s="456"/>
      <c r="NCZ758" s="456"/>
      <c r="NDA758" s="456"/>
      <c r="NDB758" s="456"/>
      <c r="NDC758" s="456"/>
      <c r="NDD758" s="456"/>
      <c r="NDE758" s="456"/>
      <c r="NDF758" s="456"/>
      <c r="NDG758" s="456"/>
      <c r="NDH758" s="456"/>
      <c r="NDI758" s="456"/>
      <c r="NDJ758" s="456"/>
      <c r="NDK758" s="456"/>
      <c r="NDL758" s="456"/>
      <c r="NDM758" s="456"/>
      <c r="NDN758" s="456"/>
      <c r="NDO758" s="456"/>
      <c r="NDP758" s="456"/>
      <c r="NDQ758" s="456"/>
      <c r="NDR758" s="456"/>
      <c r="NDS758" s="456"/>
      <c r="NDT758" s="456"/>
      <c r="NDU758" s="456"/>
      <c r="NDV758" s="456"/>
      <c r="NDW758" s="456"/>
      <c r="NDX758" s="456"/>
      <c r="NDY758" s="456"/>
      <c r="NDZ758" s="456"/>
      <c r="NEA758" s="456"/>
      <c r="NEB758" s="456"/>
      <c r="NEC758" s="456"/>
      <c r="NED758" s="456"/>
      <c r="NEE758" s="456"/>
      <c r="NEF758" s="456"/>
      <c r="NEG758" s="456"/>
      <c r="NEH758" s="456"/>
      <c r="NEI758" s="456"/>
      <c r="NEJ758" s="456"/>
      <c r="NEK758" s="456"/>
      <c r="NEL758" s="456"/>
      <c r="NEM758" s="456"/>
      <c r="NEN758" s="456"/>
      <c r="NEO758" s="456"/>
      <c r="NEP758" s="456"/>
      <c r="NEQ758" s="456"/>
      <c r="NER758" s="456"/>
      <c r="NES758" s="456"/>
      <c r="NET758" s="456"/>
      <c r="NEU758" s="456"/>
      <c r="NEV758" s="456"/>
      <c r="NEW758" s="456"/>
      <c r="NEX758" s="456"/>
      <c r="NEY758" s="456"/>
      <c r="NEZ758" s="456"/>
      <c r="NFA758" s="456"/>
      <c r="NFB758" s="456"/>
      <c r="NFC758" s="456"/>
      <c r="NFD758" s="456"/>
      <c r="NFE758" s="456"/>
      <c r="NFF758" s="456"/>
      <c r="NFG758" s="456"/>
      <c r="NFH758" s="456"/>
      <c r="NFI758" s="456"/>
      <c r="NFJ758" s="456"/>
      <c r="NFK758" s="456"/>
      <c r="NFL758" s="456"/>
      <c r="NFM758" s="456"/>
      <c r="NFN758" s="456"/>
      <c r="NFO758" s="456"/>
      <c r="NFP758" s="456"/>
      <c r="NFQ758" s="456"/>
      <c r="NFR758" s="456"/>
      <c r="NFS758" s="456"/>
      <c r="NFT758" s="456"/>
      <c r="NFU758" s="456"/>
      <c r="NFV758" s="456"/>
      <c r="NFW758" s="456"/>
      <c r="NFX758" s="456"/>
      <c r="NFY758" s="456"/>
      <c r="NFZ758" s="456"/>
      <c r="NGA758" s="456"/>
      <c r="NGB758" s="456"/>
      <c r="NGC758" s="456"/>
      <c r="NGD758" s="456"/>
      <c r="NGE758" s="456"/>
      <c r="NGF758" s="456"/>
      <c r="NGG758" s="456"/>
      <c r="NGH758" s="456"/>
      <c r="NGI758" s="456"/>
      <c r="NGJ758" s="456"/>
      <c r="NGK758" s="456"/>
      <c r="NGL758" s="456"/>
      <c r="NGM758" s="456"/>
      <c r="NGN758" s="456"/>
      <c r="NGO758" s="456"/>
      <c r="NGP758" s="456"/>
      <c r="NGQ758" s="456"/>
      <c r="NGR758" s="456"/>
      <c r="NGS758" s="456"/>
      <c r="NGT758" s="456"/>
      <c r="NGU758" s="456"/>
      <c r="NGV758" s="456"/>
      <c r="NGW758" s="456"/>
      <c r="NGX758" s="456"/>
      <c r="NGY758" s="456"/>
      <c r="NGZ758" s="456"/>
      <c r="NHA758" s="456"/>
      <c r="NHB758" s="456"/>
      <c r="NHC758" s="456"/>
      <c r="NHD758" s="456"/>
      <c r="NHE758" s="456"/>
      <c r="NHF758" s="456"/>
      <c r="NHG758" s="456"/>
      <c r="NHH758" s="456"/>
      <c r="NHI758" s="456"/>
      <c r="NHJ758" s="456"/>
      <c r="NHK758" s="456"/>
      <c r="NHL758" s="456"/>
      <c r="NHM758" s="456"/>
      <c r="NHN758" s="456"/>
      <c r="NHO758" s="456"/>
      <c r="NHP758" s="456"/>
      <c r="NHQ758" s="456"/>
      <c r="NHR758" s="456"/>
      <c r="NHS758" s="456"/>
      <c r="NHT758" s="456"/>
      <c r="NHU758" s="456"/>
      <c r="NHV758" s="456"/>
      <c r="NHW758" s="456"/>
      <c r="NHX758" s="456"/>
      <c r="NHY758" s="456"/>
      <c r="NHZ758" s="456"/>
      <c r="NIA758" s="456"/>
      <c r="NIB758" s="456"/>
      <c r="NIC758" s="456"/>
      <c r="NID758" s="456"/>
      <c r="NIE758" s="456"/>
      <c r="NIF758" s="456"/>
      <c r="NIG758" s="456"/>
      <c r="NIH758" s="456"/>
      <c r="NII758" s="456"/>
      <c r="NIJ758" s="456"/>
      <c r="NIK758" s="456"/>
      <c r="NIL758" s="456"/>
      <c r="NIM758" s="456"/>
      <c r="NIN758" s="456"/>
      <c r="NIO758" s="456"/>
      <c r="NIP758" s="456"/>
      <c r="NIQ758" s="456"/>
      <c r="NIR758" s="456"/>
      <c r="NIS758" s="456"/>
      <c r="NIT758" s="456"/>
      <c r="NIU758" s="456"/>
      <c r="NIV758" s="456"/>
      <c r="NIW758" s="456"/>
      <c r="NIX758" s="456"/>
      <c r="NIY758" s="456"/>
      <c r="NIZ758" s="456"/>
      <c r="NJA758" s="456"/>
      <c r="NJB758" s="456"/>
      <c r="NJC758" s="456"/>
      <c r="NJD758" s="456"/>
      <c r="NJE758" s="456"/>
      <c r="NJF758" s="456"/>
      <c r="NJG758" s="456"/>
      <c r="NJH758" s="456"/>
      <c r="NJI758" s="456"/>
      <c r="NJJ758" s="456"/>
      <c r="NJK758" s="456"/>
      <c r="NJL758" s="456"/>
      <c r="NJM758" s="456"/>
      <c r="NJN758" s="456"/>
      <c r="NJO758" s="456"/>
      <c r="NJP758" s="456"/>
      <c r="NJQ758" s="456"/>
      <c r="NJR758" s="456"/>
      <c r="NJS758" s="456"/>
      <c r="NJT758" s="456"/>
      <c r="NJU758" s="456"/>
      <c r="NJV758" s="456"/>
      <c r="NJW758" s="456"/>
      <c r="NJX758" s="456"/>
      <c r="NJY758" s="456"/>
      <c r="NJZ758" s="456"/>
      <c r="NKA758" s="456"/>
      <c r="NKB758" s="456"/>
      <c r="NKC758" s="456"/>
      <c r="NKD758" s="456"/>
      <c r="NKE758" s="456"/>
      <c r="NKF758" s="456"/>
      <c r="NKG758" s="456"/>
      <c r="NKH758" s="456"/>
      <c r="NKI758" s="456"/>
      <c r="NKJ758" s="456"/>
      <c r="NKK758" s="456"/>
      <c r="NKL758" s="456"/>
      <c r="NKM758" s="456"/>
      <c r="NKN758" s="456"/>
      <c r="NKO758" s="456"/>
      <c r="NKP758" s="456"/>
      <c r="NKQ758" s="456"/>
      <c r="NKR758" s="456"/>
      <c r="NKS758" s="456"/>
      <c r="NKT758" s="456"/>
      <c r="NKU758" s="456"/>
      <c r="NKV758" s="456"/>
      <c r="NKW758" s="456"/>
      <c r="NKX758" s="456"/>
      <c r="NKY758" s="456"/>
      <c r="NKZ758" s="456"/>
      <c r="NLA758" s="456"/>
      <c r="NLB758" s="456"/>
      <c r="NLC758" s="456"/>
      <c r="NLD758" s="456"/>
      <c r="NLE758" s="456"/>
      <c r="NLF758" s="456"/>
      <c r="NLG758" s="456"/>
      <c r="NLH758" s="456"/>
      <c r="NLI758" s="456"/>
      <c r="NLJ758" s="456"/>
      <c r="NLK758" s="456"/>
      <c r="NLL758" s="456"/>
      <c r="NLM758" s="456"/>
      <c r="NLN758" s="456"/>
      <c r="NLO758" s="456"/>
      <c r="NLP758" s="456"/>
      <c r="NLQ758" s="456"/>
      <c r="NLR758" s="456"/>
      <c r="NLS758" s="456"/>
      <c r="NLT758" s="456"/>
      <c r="NLU758" s="456"/>
      <c r="NLV758" s="456"/>
      <c r="NLW758" s="456"/>
      <c r="NLX758" s="456"/>
      <c r="NLY758" s="456"/>
      <c r="NLZ758" s="456"/>
      <c r="NMA758" s="456"/>
      <c r="NMB758" s="456"/>
      <c r="NMC758" s="456"/>
      <c r="NMD758" s="456"/>
      <c r="NME758" s="456"/>
      <c r="NMF758" s="456"/>
      <c r="NMG758" s="456"/>
      <c r="NMH758" s="456"/>
      <c r="NMI758" s="456"/>
      <c r="NMJ758" s="456"/>
      <c r="NMK758" s="456"/>
      <c r="NML758" s="456"/>
      <c r="NMM758" s="456"/>
      <c r="NMN758" s="456"/>
      <c r="NMO758" s="456"/>
      <c r="NMP758" s="456"/>
      <c r="NMQ758" s="456"/>
      <c r="NMR758" s="456"/>
      <c r="NMS758" s="456"/>
      <c r="NMT758" s="456"/>
      <c r="NMU758" s="456"/>
      <c r="NMV758" s="456"/>
      <c r="NMW758" s="456"/>
      <c r="NMX758" s="456"/>
      <c r="NMY758" s="456"/>
      <c r="NMZ758" s="456"/>
      <c r="NNA758" s="456"/>
      <c r="NNB758" s="456"/>
      <c r="NNC758" s="456"/>
      <c r="NND758" s="456"/>
      <c r="NNE758" s="456"/>
      <c r="NNF758" s="456"/>
      <c r="NNG758" s="456"/>
      <c r="NNH758" s="456"/>
      <c r="NNI758" s="456"/>
      <c r="NNJ758" s="456"/>
      <c r="NNK758" s="456"/>
      <c r="NNL758" s="456"/>
      <c r="NNM758" s="456"/>
      <c r="NNN758" s="456"/>
      <c r="NNO758" s="456"/>
      <c r="NNP758" s="456"/>
      <c r="NNQ758" s="456"/>
      <c r="NNR758" s="456"/>
      <c r="NNS758" s="456"/>
      <c r="NNT758" s="456"/>
      <c r="NNU758" s="456"/>
      <c r="NNV758" s="456"/>
      <c r="NNW758" s="456"/>
      <c r="NNX758" s="456"/>
      <c r="NNY758" s="456"/>
      <c r="NNZ758" s="456"/>
      <c r="NOA758" s="456"/>
      <c r="NOB758" s="456"/>
      <c r="NOC758" s="456"/>
      <c r="NOD758" s="456"/>
      <c r="NOE758" s="456"/>
      <c r="NOF758" s="456"/>
      <c r="NOG758" s="456"/>
      <c r="NOH758" s="456"/>
      <c r="NOI758" s="456"/>
      <c r="NOJ758" s="456"/>
      <c r="NOK758" s="456"/>
      <c r="NOL758" s="456"/>
      <c r="NOM758" s="456"/>
      <c r="NON758" s="456"/>
      <c r="NOO758" s="456"/>
      <c r="NOP758" s="456"/>
      <c r="NOQ758" s="456"/>
      <c r="NOR758" s="456"/>
      <c r="NOS758" s="456"/>
      <c r="NOT758" s="456"/>
      <c r="NOU758" s="456"/>
      <c r="NOV758" s="456"/>
      <c r="NOW758" s="456"/>
      <c r="NOX758" s="456"/>
      <c r="NOY758" s="456"/>
      <c r="NOZ758" s="456"/>
      <c r="NPA758" s="456"/>
      <c r="NPB758" s="456"/>
      <c r="NPC758" s="456"/>
      <c r="NPD758" s="456"/>
      <c r="NPE758" s="456"/>
      <c r="NPF758" s="456"/>
      <c r="NPG758" s="456"/>
      <c r="NPH758" s="456"/>
      <c r="NPI758" s="456"/>
      <c r="NPJ758" s="456"/>
      <c r="NPK758" s="456"/>
      <c r="NPL758" s="456"/>
      <c r="NPM758" s="456"/>
      <c r="NPN758" s="456"/>
      <c r="NPO758" s="456"/>
      <c r="NPP758" s="456"/>
      <c r="NPQ758" s="456"/>
      <c r="NPR758" s="456"/>
      <c r="NPS758" s="456"/>
      <c r="NPT758" s="456"/>
      <c r="NPU758" s="456"/>
      <c r="NPV758" s="456"/>
      <c r="NPW758" s="456"/>
      <c r="NPX758" s="456"/>
      <c r="NPY758" s="456"/>
      <c r="NPZ758" s="456"/>
      <c r="NQA758" s="456"/>
      <c r="NQB758" s="456"/>
      <c r="NQC758" s="456"/>
      <c r="NQD758" s="456"/>
      <c r="NQE758" s="456"/>
      <c r="NQF758" s="456"/>
      <c r="NQG758" s="456"/>
      <c r="NQH758" s="456"/>
      <c r="NQI758" s="456"/>
      <c r="NQJ758" s="456"/>
      <c r="NQK758" s="456"/>
      <c r="NQL758" s="456"/>
      <c r="NQM758" s="456"/>
      <c r="NQN758" s="456"/>
      <c r="NQO758" s="456"/>
      <c r="NQP758" s="456"/>
      <c r="NQQ758" s="456"/>
      <c r="NQR758" s="456"/>
      <c r="NQS758" s="456"/>
      <c r="NQT758" s="456"/>
      <c r="NQU758" s="456"/>
      <c r="NQV758" s="456"/>
      <c r="NQW758" s="456"/>
      <c r="NQX758" s="456"/>
      <c r="NQY758" s="456"/>
      <c r="NQZ758" s="456"/>
      <c r="NRA758" s="456"/>
      <c r="NRB758" s="456"/>
      <c r="NRC758" s="456"/>
      <c r="NRD758" s="456"/>
      <c r="NRE758" s="456"/>
      <c r="NRF758" s="456"/>
      <c r="NRG758" s="456"/>
      <c r="NRH758" s="456"/>
      <c r="NRI758" s="456"/>
      <c r="NRJ758" s="456"/>
      <c r="NRK758" s="456"/>
      <c r="NRL758" s="456"/>
      <c r="NRM758" s="456"/>
      <c r="NRN758" s="456"/>
      <c r="NRO758" s="456"/>
      <c r="NRP758" s="456"/>
      <c r="NRQ758" s="456"/>
      <c r="NRR758" s="456"/>
      <c r="NRS758" s="456"/>
      <c r="NRT758" s="456"/>
      <c r="NRU758" s="456"/>
      <c r="NRV758" s="456"/>
      <c r="NRW758" s="456"/>
      <c r="NRX758" s="456"/>
      <c r="NRY758" s="456"/>
      <c r="NRZ758" s="456"/>
      <c r="NSA758" s="456"/>
      <c r="NSB758" s="456"/>
      <c r="NSC758" s="456"/>
      <c r="NSD758" s="456"/>
      <c r="NSE758" s="456"/>
      <c r="NSF758" s="456"/>
      <c r="NSG758" s="456"/>
      <c r="NSH758" s="456"/>
      <c r="NSI758" s="456"/>
      <c r="NSJ758" s="456"/>
      <c r="NSK758" s="456"/>
      <c r="NSL758" s="456"/>
      <c r="NSM758" s="456"/>
      <c r="NSN758" s="456"/>
      <c r="NSO758" s="456"/>
      <c r="NSP758" s="456"/>
      <c r="NSQ758" s="456"/>
      <c r="NSR758" s="456"/>
      <c r="NSS758" s="456"/>
      <c r="NST758" s="456"/>
      <c r="NSU758" s="456"/>
      <c r="NSV758" s="456"/>
      <c r="NSW758" s="456"/>
      <c r="NSX758" s="456"/>
      <c r="NSY758" s="456"/>
      <c r="NSZ758" s="456"/>
      <c r="NTA758" s="456"/>
      <c r="NTB758" s="456"/>
      <c r="NTC758" s="456"/>
      <c r="NTD758" s="456"/>
      <c r="NTE758" s="456"/>
      <c r="NTF758" s="456"/>
      <c r="NTG758" s="456"/>
      <c r="NTH758" s="456"/>
      <c r="NTI758" s="456"/>
      <c r="NTJ758" s="456"/>
      <c r="NTK758" s="456"/>
      <c r="NTL758" s="456"/>
      <c r="NTM758" s="456"/>
      <c r="NTN758" s="456"/>
      <c r="NTO758" s="456"/>
      <c r="NTP758" s="456"/>
      <c r="NTQ758" s="456"/>
      <c r="NTR758" s="456"/>
      <c r="NTS758" s="456"/>
      <c r="NTT758" s="456"/>
      <c r="NTU758" s="456"/>
      <c r="NTV758" s="456"/>
      <c r="NTW758" s="456"/>
      <c r="NTX758" s="456"/>
      <c r="NTY758" s="456"/>
      <c r="NTZ758" s="456"/>
      <c r="NUA758" s="456"/>
      <c r="NUB758" s="456"/>
      <c r="NUC758" s="456"/>
      <c r="NUD758" s="456"/>
      <c r="NUE758" s="456"/>
      <c r="NUF758" s="456"/>
      <c r="NUG758" s="456"/>
      <c r="NUH758" s="456"/>
      <c r="NUI758" s="456"/>
      <c r="NUJ758" s="456"/>
      <c r="NUK758" s="456"/>
      <c r="NUL758" s="456"/>
      <c r="NUM758" s="456"/>
      <c r="NUN758" s="456"/>
      <c r="NUO758" s="456"/>
      <c r="NUP758" s="456"/>
      <c r="NUQ758" s="456"/>
      <c r="NUR758" s="456"/>
      <c r="NUS758" s="456"/>
      <c r="NUT758" s="456"/>
      <c r="NUU758" s="456"/>
      <c r="NUV758" s="456"/>
      <c r="NUW758" s="456"/>
      <c r="NUX758" s="456"/>
      <c r="NUY758" s="456"/>
      <c r="NUZ758" s="456"/>
      <c r="NVA758" s="456"/>
      <c r="NVB758" s="456"/>
      <c r="NVC758" s="456"/>
      <c r="NVD758" s="456"/>
      <c r="NVE758" s="456"/>
      <c r="NVF758" s="456"/>
      <c r="NVG758" s="456"/>
      <c r="NVH758" s="456"/>
      <c r="NVI758" s="456"/>
      <c r="NVJ758" s="456"/>
      <c r="NVK758" s="456"/>
      <c r="NVL758" s="456"/>
      <c r="NVM758" s="456"/>
      <c r="NVN758" s="456"/>
      <c r="NVO758" s="456"/>
      <c r="NVP758" s="456"/>
      <c r="NVQ758" s="456"/>
      <c r="NVR758" s="456"/>
      <c r="NVS758" s="456"/>
      <c r="NVT758" s="456"/>
      <c r="NVU758" s="456"/>
      <c r="NVV758" s="456"/>
      <c r="NVW758" s="456"/>
      <c r="NVX758" s="456"/>
      <c r="NVY758" s="456"/>
      <c r="NVZ758" s="456"/>
      <c r="NWA758" s="456"/>
      <c r="NWB758" s="456"/>
      <c r="NWC758" s="456"/>
      <c r="NWD758" s="456"/>
      <c r="NWE758" s="456"/>
      <c r="NWF758" s="456"/>
      <c r="NWG758" s="456"/>
      <c r="NWH758" s="456"/>
      <c r="NWI758" s="456"/>
      <c r="NWJ758" s="456"/>
      <c r="NWK758" s="456"/>
      <c r="NWL758" s="456"/>
      <c r="NWM758" s="456"/>
      <c r="NWN758" s="456"/>
      <c r="NWO758" s="456"/>
      <c r="NWP758" s="456"/>
      <c r="NWQ758" s="456"/>
      <c r="NWR758" s="456"/>
      <c r="NWS758" s="456"/>
      <c r="NWT758" s="456"/>
      <c r="NWU758" s="456"/>
      <c r="NWV758" s="456"/>
      <c r="NWW758" s="456"/>
      <c r="NWX758" s="456"/>
      <c r="NWY758" s="456"/>
      <c r="NWZ758" s="456"/>
      <c r="NXA758" s="456"/>
      <c r="NXB758" s="456"/>
      <c r="NXC758" s="456"/>
      <c r="NXD758" s="456"/>
      <c r="NXE758" s="456"/>
      <c r="NXF758" s="456"/>
      <c r="NXG758" s="456"/>
      <c r="NXH758" s="456"/>
      <c r="NXI758" s="456"/>
      <c r="NXJ758" s="456"/>
      <c r="NXK758" s="456"/>
      <c r="NXL758" s="456"/>
      <c r="NXM758" s="456"/>
      <c r="NXN758" s="456"/>
      <c r="NXO758" s="456"/>
      <c r="NXP758" s="456"/>
      <c r="NXQ758" s="456"/>
      <c r="NXR758" s="456"/>
      <c r="NXS758" s="456"/>
      <c r="NXT758" s="456"/>
      <c r="NXU758" s="456"/>
      <c r="NXV758" s="456"/>
      <c r="NXW758" s="456"/>
      <c r="NXX758" s="456"/>
      <c r="NXY758" s="456"/>
      <c r="NXZ758" s="456"/>
      <c r="NYA758" s="456"/>
      <c r="NYB758" s="456"/>
      <c r="NYC758" s="456"/>
      <c r="NYD758" s="456"/>
      <c r="NYE758" s="456"/>
      <c r="NYF758" s="456"/>
      <c r="NYG758" s="456"/>
      <c r="NYH758" s="456"/>
      <c r="NYI758" s="456"/>
      <c r="NYJ758" s="456"/>
      <c r="NYK758" s="456"/>
      <c r="NYL758" s="456"/>
      <c r="NYM758" s="456"/>
      <c r="NYN758" s="456"/>
      <c r="NYO758" s="456"/>
      <c r="NYP758" s="456"/>
      <c r="NYQ758" s="456"/>
      <c r="NYR758" s="456"/>
      <c r="NYS758" s="456"/>
      <c r="NYT758" s="456"/>
      <c r="NYU758" s="456"/>
      <c r="NYV758" s="456"/>
      <c r="NYW758" s="456"/>
      <c r="NYX758" s="456"/>
      <c r="NYY758" s="456"/>
      <c r="NYZ758" s="456"/>
      <c r="NZA758" s="456"/>
      <c r="NZB758" s="456"/>
      <c r="NZC758" s="456"/>
      <c r="NZD758" s="456"/>
      <c r="NZE758" s="456"/>
      <c r="NZF758" s="456"/>
      <c r="NZG758" s="456"/>
      <c r="NZH758" s="456"/>
      <c r="NZI758" s="456"/>
      <c r="NZJ758" s="456"/>
      <c r="NZK758" s="456"/>
      <c r="NZL758" s="456"/>
      <c r="NZM758" s="456"/>
      <c r="NZN758" s="456"/>
      <c r="NZO758" s="456"/>
      <c r="NZP758" s="456"/>
      <c r="NZQ758" s="456"/>
      <c r="NZR758" s="456"/>
      <c r="NZS758" s="456"/>
      <c r="NZT758" s="456"/>
      <c r="NZU758" s="456"/>
      <c r="NZV758" s="456"/>
      <c r="NZW758" s="456"/>
      <c r="NZX758" s="456"/>
      <c r="NZY758" s="456"/>
      <c r="NZZ758" s="456"/>
      <c r="OAA758" s="456"/>
      <c r="OAB758" s="456"/>
      <c r="OAC758" s="456"/>
      <c r="OAD758" s="456"/>
      <c r="OAE758" s="456"/>
      <c r="OAF758" s="456"/>
      <c r="OAG758" s="456"/>
      <c r="OAH758" s="456"/>
      <c r="OAI758" s="456"/>
      <c r="OAJ758" s="456"/>
      <c r="OAK758" s="456"/>
      <c r="OAL758" s="456"/>
      <c r="OAM758" s="456"/>
      <c r="OAN758" s="456"/>
      <c r="OAO758" s="456"/>
      <c r="OAP758" s="456"/>
      <c r="OAQ758" s="456"/>
      <c r="OAR758" s="456"/>
      <c r="OAS758" s="456"/>
      <c r="OAT758" s="456"/>
      <c r="OAU758" s="456"/>
      <c r="OAV758" s="456"/>
      <c r="OAW758" s="456"/>
      <c r="OAX758" s="456"/>
      <c r="OAY758" s="456"/>
      <c r="OAZ758" s="456"/>
      <c r="OBA758" s="456"/>
      <c r="OBB758" s="456"/>
      <c r="OBC758" s="456"/>
      <c r="OBD758" s="456"/>
      <c r="OBE758" s="456"/>
      <c r="OBF758" s="456"/>
      <c r="OBG758" s="456"/>
      <c r="OBH758" s="456"/>
      <c r="OBI758" s="456"/>
      <c r="OBJ758" s="456"/>
      <c r="OBK758" s="456"/>
      <c r="OBL758" s="456"/>
      <c r="OBM758" s="456"/>
      <c r="OBN758" s="456"/>
      <c r="OBO758" s="456"/>
      <c r="OBP758" s="456"/>
      <c r="OBQ758" s="456"/>
      <c r="OBR758" s="456"/>
      <c r="OBS758" s="456"/>
      <c r="OBT758" s="456"/>
      <c r="OBU758" s="456"/>
      <c r="OBV758" s="456"/>
      <c r="OBW758" s="456"/>
      <c r="OBX758" s="456"/>
      <c r="OBY758" s="456"/>
      <c r="OBZ758" s="456"/>
      <c r="OCA758" s="456"/>
      <c r="OCB758" s="456"/>
      <c r="OCC758" s="456"/>
      <c r="OCD758" s="456"/>
      <c r="OCE758" s="456"/>
      <c r="OCF758" s="456"/>
      <c r="OCG758" s="456"/>
      <c r="OCH758" s="456"/>
      <c r="OCI758" s="456"/>
      <c r="OCJ758" s="456"/>
      <c r="OCK758" s="456"/>
      <c r="OCL758" s="456"/>
      <c r="OCM758" s="456"/>
      <c r="OCN758" s="456"/>
      <c r="OCO758" s="456"/>
      <c r="OCP758" s="456"/>
      <c r="OCQ758" s="456"/>
      <c r="OCR758" s="456"/>
      <c r="OCS758" s="456"/>
      <c r="OCT758" s="456"/>
      <c r="OCU758" s="456"/>
      <c r="OCV758" s="456"/>
      <c r="OCW758" s="456"/>
      <c r="OCX758" s="456"/>
      <c r="OCY758" s="456"/>
      <c r="OCZ758" s="456"/>
      <c r="ODA758" s="456"/>
      <c r="ODB758" s="456"/>
      <c r="ODC758" s="456"/>
      <c r="ODD758" s="456"/>
      <c r="ODE758" s="456"/>
      <c r="ODF758" s="456"/>
      <c r="ODG758" s="456"/>
      <c r="ODH758" s="456"/>
      <c r="ODI758" s="456"/>
      <c r="ODJ758" s="456"/>
      <c r="ODK758" s="456"/>
      <c r="ODL758" s="456"/>
      <c r="ODM758" s="456"/>
      <c r="ODN758" s="456"/>
      <c r="ODO758" s="456"/>
      <c r="ODP758" s="456"/>
      <c r="ODQ758" s="456"/>
      <c r="ODR758" s="456"/>
      <c r="ODS758" s="456"/>
      <c r="ODT758" s="456"/>
      <c r="ODU758" s="456"/>
      <c r="ODV758" s="456"/>
      <c r="ODW758" s="456"/>
      <c r="ODX758" s="456"/>
      <c r="ODY758" s="456"/>
      <c r="ODZ758" s="456"/>
      <c r="OEA758" s="456"/>
      <c r="OEB758" s="456"/>
      <c r="OEC758" s="456"/>
      <c r="OED758" s="456"/>
      <c r="OEE758" s="456"/>
      <c r="OEF758" s="456"/>
      <c r="OEG758" s="456"/>
      <c r="OEH758" s="456"/>
      <c r="OEI758" s="456"/>
      <c r="OEJ758" s="456"/>
      <c r="OEK758" s="456"/>
      <c r="OEL758" s="456"/>
      <c r="OEM758" s="456"/>
      <c r="OEN758" s="456"/>
      <c r="OEO758" s="456"/>
      <c r="OEP758" s="456"/>
      <c r="OEQ758" s="456"/>
      <c r="OER758" s="456"/>
      <c r="OES758" s="456"/>
      <c r="OET758" s="456"/>
      <c r="OEU758" s="456"/>
      <c r="OEV758" s="456"/>
      <c r="OEW758" s="456"/>
      <c r="OEX758" s="456"/>
      <c r="OEY758" s="456"/>
      <c r="OEZ758" s="456"/>
      <c r="OFA758" s="456"/>
      <c r="OFB758" s="456"/>
      <c r="OFC758" s="456"/>
      <c r="OFD758" s="456"/>
      <c r="OFE758" s="456"/>
      <c r="OFF758" s="456"/>
      <c r="OFG758" s="456"/>
      <c r="OFH758" s="456"/>
      <c r="OFI758" s="456"/>
      <c r="OFJ758" s="456"/>
      <c r="OFK758" s="456"/>
      <c r="OFL758" s="456"/>
      <c r="OFM758" s="456"/>
      <c r="OFN758" s="456"/>
      <c r="OFO758" s="456"/>
      <c r="OFP758" s="456"/>
      <c r="OFQ758" s="456"/>
      <c r="OFR758" s="456"/>
      <c r="OFS758" s="456"/>
      <c r="OFT758" s="456"/>
      <c r="OFU758" s="456"/>
      <c r="OFV758" s="456"/>
      <c r="OFW758" s="456"/>
      <c r="OFX758" s="456"/>
      <c r="OFY758" s="456"/>
      <c r="OFZ758" s="456"/>
      <c r="OGA758" s="456"/>
      <c r="OGB758" s="456"/>
      <c r="OGC758" s="456"/>
      <c r="OGD758" s="456"/>
      <c r="OGE758" s="456"/>
      <c r="OGF758" s="456"/>
      <c r="OGG758" s="456"/>
      <c r="OGH758" s="456"/>
      <c r="OGI758" s="456"/>
      <c r="OGJ758" s="456"/>
      <c r="OGK758" s="456"/>
      <c r="OGL758" s="456"/>
      <c r="OGM758" s="456"/>
      <c r="OGN758" s="456"/>
      <c r="OGO758" s="456"/>
      <c r="OGP758" s="456"/>
      <c r="OGQ758" s="456"/>
      <c r="OGR758" s="456"/>
      <c r="OGS758" s="456"/>
      <c r="OGT758" s="456"/>
      <c r="OGU758" s="456"/>
      <c r="OGV758" s="456"/>
      <c r="OGW758" s="456"/>
      <c r="OGX758" s="456"/>
      <c r="OGY758" s="456"/>
      <c r="OGZ758" s="456"/>
      <c r="OHA758" s="456"/>
      <c r="OHB758" s="456"/>
      <c r="OHC758" s="456"/>
      <c r="OHD758" s="456"/>
      <c r="OHE758" s="456"/>
      <c r="OHF758" s="456"/>
      <c r="OHG758" s="456"/>
      <c r="OHH758" s="456"/>
      <c r="OHI758" s="456"/>
      <c r="OHJ758" s="456"/>
      <c r="OHK758" s="456"/>
      <c r="OHL758" s="456"/>
      <c r="OHM758" s="456"/>
      <c r="OHN758" s="456"/>
      <c r="OHO758" s="456"/>
      <c r="OHP758" s="456"/>
      <c r="OHQ758" s="456"/>
      <c r="OHR758" s="456"/>
      <c r="OHS758" s="456"/>
      <c r="OHT758" s="456"/>
      <c r="OHU758" s="456"/>
      <c r="OHV758" s="456"/>
      <c r="OHW758" s="456"/>
      <c r="OHX758" s="456"/>
      <c r="OHY758" s="456"/>
      <c r="OHZ758" s="456"/>
      <c r="OIA758" s="456"/>
      <c r="OIB758" s="456"/>
      <c r="OIC758" s="456"/>
      <c r="OID758" s="456"/>
      <c r="OIE758" s="456"/>
      <c r="OIF758" s="456"/>
      <c r="OIG758" s="456"/>
      <c r="OIH758" s="456"/>
      <c r="OII758" s="456"/>
      <c r="OIJ758" s="456"/>
      <c r="OIK758" s="456"/>
      <c r="OIL758" s="456"/>
      <c r="OIM758" s="456"/>
      <c r="OIN758" s="456"/>
      <c r="OIO758" s="456"/>
      <c r="OIP758" s="456"/>
      <c r="OIQ758" s="456"/>
      <c r="OIR758" s="456"/>
      <c r="OIS758" s="456"/>
      <c r="OIT758" s="456"/>
      <c r="OIU758" s="456"/>
      <c r="OIV758" s="456"/>
      <c r="OIW758" s="456"/>
      <c r="OIX758" s="456"/>
      <c r="OIY758" s="456"/>
      <c r="OIZ758" s="456"/>
      <c r="OJA758" s="456"/>
      <c r="OJB758" s="456"/>
      <c r="OJC758" s="456"/>
      <c r="OJD758" s="456"/>
      <c r="OJE758" s="456"/>
      <c r="OJF758" s="456"/>
      <c r="OJG758" s="456"/>
      <c r="OJH758" s="456"/>
      <c r="OJI758" s="456"/>
      <c r="OJJ758" s="456"/>
      <c r="OJK758" s="456"/>
      <c r="OJL758" s="456"/>
      <c r="OJM758" s="456"/>
      <c r="OJN758" s="456"/>
      <c r="OJO758" s="456"/>
      <c r="OJP758" s="456"/>
      <c r="OJQ758" s="456"/>
      <c r="OJR758" s="456"/>
      <c r="OJS758" s="456"/>
      <c r="OJT758" s="456"/>
      <c r="OJU758" s="456"/>
      <c r="OJV758" s="456"/>
      <c r="OJW758" s="456"/>
      <c r="OJX758" s="456"/>
      <c r="OJY758" s="456"/>
      <c r="OJZ758" s="456"/>
      <c r="OKA758" s="456"/>
      <c r="OKB758" s="456"/>
      <c r="OKC758" s="456"/>
      <c r="OKD758" s="456"/>
      <c r="OKE758" s="456"/>
      <c r="OKF758" s="456"/>
      <c r="OKG758" s="456"/>
      <c r="OKH758" s="456"/>
      <c r="OKI758" s="456"/>
      <c r="OKJ758" s="456"/>
      <c r="OKK758" s="456"/>
      <c r="OKL758" s="456"/>
      <c r="OKM758" s="456"/>
      <c r="OKN758" s="456"/>
      <c r="OKO758" s="456"/>
      <c r="OKP758" s="456"/>
      <c r="OKQ758" s="456"/>
      <c r="OKR758" s="456"/>
      <c r="OKS758" s="456"/>
      <c r="OKT758" s="456"/>
      <c r="OKU758" s="456"/>
      <c r="OKV758" s="456"/>
      <c r="OKW758" s="456"/>
      <c r="OKX758" s="456"/>
      <c r="OKY758" s="456"/>
      <c r="OKZ758" s="456"/>
      <c r="OLA758" s="456"/>
      <c r="OLB758" s="456"/>
      <c r="OLC758" s="456"/>
      <c r="OLD758" s="456"/>
      <c r="OLE758" s="456"/>
      <c r="OLF758" s="456"/>
      <c r="OLG758" s="456"/>
      <c r="OLH758" s="456"/>
      <c r="OLI758" s="456"/>
      <c r="OLJ758" s="456"/>
      <c r="OLK758" s="456"/>
      <c r="OLL758" s="456"/>
      <c r="OLM758" s="456"/>
      <c r="OLN758" s="456"/>
      <c r="OLO758" s="456"/>
      <c r="OLP758" s="456"/>
      <c r="OLQ758" s="456"/>
      <c r="OLR758" s="456"/>
      <c r="OLS758" s="456"/>
      <c r="OLT758" s="456"/>
      <c r="OLU758" s="456"/>
      <c r="OLV758" s="456"/>
      <c r="OLW758" s="456"/>
      <c r="OLX758" s="456"/>
      <c r="OLY758" s="456"/>
      <c r="OLZ758" s="456"/>
      <c r="OMA758" s="456"/>
      <c r="OMB758" s="456"/>
      <c r="OMC758" s="456"/>
      <c r="OMD758" s="456"/>
      <c r="OME758" s="456"/>
      <c r="OMF758" s="456"/>
      <c r="OMG758" s="456"/>
      <c r="OMH758" s="456"/>
      <c r="OMI758" s="456"/>
      <c r="OMJ758" s="456"/>
      <c r="OMK758" s="456"/>
      <c r="OML758" s="456"/>
      <c r="OMM758" s="456"/>
      <c r="OMN758" s="456"/>
      <c r="OMO758" s="456"/>
      <c r="OMP758" s="456"/>
      <c r="OMQ758" s="456"/>
      <c r="OMR758" s="456"/>
      <c r="OMS758" s="456"/>
      <c r="OMT758" s="456"/>
      <c r="OMU758" s="456"/>
      <c r="OMV758" s="456"/>
      <c r="OMW758" s="456"/>
      <c r="OMX758" s="456"/>
      <c r="OMY758" s="456"/>
      <c r="OMZ758" s="456"/>
      <c r="ONA758" s="456"/>
      <c r="ONB758" s="456"/>
      <c r="ONC758" s="456"/>
      <c r="OND758" s="456"/>
      <c r="ONE758" s="456"/>
      <c r="ONF758" s="456"/>
      <c r="ONG758" s="456"/>
      <c r="ONH758" s="456"/>
      <c r="ONI758" s="456"/>
      <c r="ONJ758" s="456"/>
      <c r="ONK758" s="456"/>
      <c r="ONL758" s="456"/>
      <c r="ONM758" s="456"/>
      <c r="ONN758" s="456"/>
      <c r="ONO758" s="456"/>
      <c r="ONP758" s="456"/>
      <c r="ONQ758" s="456"/>
      <c r="ONR758" s="456"/>
      <c r="ONS758" s="456"/>
      <c r="ONT758" s="456"/>
      <c r="ONU758" s="456"/>
      <c r="ONV758" s="456"/>
      <c r="ONW758" s="456"/>
      <c r="ONX758" s="456"/>
      <c r="ONY758" s="456"/>
      <c r="ONZ758" s="456"/>
      <c r="OOA758" s="456"/>
      <c r="OOB758" s="456"/>
      <c r="OOC758" s="456"/>
      <c r="OOD758" s="456"/>
      <c r="OOE758" s="456"/>
      <c r="OOF758" s="456"/>
      <c r="OOG758" s="456"/>
      <c r="OOH758" s="456"/>
      <c r="OOI758" s="456"/>
      <c r="OOJ758" s="456"/>
      <c r="OOK758" s="456"/>
      <c r="OOL758" s="456"/>
      <c r="OOM758" s="456"/>
      <c r="OON758" s="456"/>
      <c r="OOO758" s="456"/>
      <c r="OOP758" s="456"/>
      <c r="OOQ758" s="456"/>
      <c r="OOR758" s="456"/>
      <c r="OOS758" s="456"/>
      <c r="OOT758" s="456"/>
      <c r="OOU758" s="456"/>
      <c r="OOV758" s="456"/>
      <c r="OOW758" s="456"/>
      <c r="OOX758" s="456"/>
      <c r="OOY758" s="456"/>
      <c r="OOZ758" s="456"/>
      <c r="OPA758" s="456"/>
      <c r="OPB758" s="456"/>
      <c r="OPC758" s="456"/>
      <c r="OPD758" s="456"/>
      <c r="OPE758" s="456"/>
      <c r="OPF758" s="456"/>
      <c r="OPG758" s="456"/>
      <c r="OPH758" s="456"/>
      <c r="OPI758" s="456"/>
      <c r="OPJ758" s="456"/>
      <c r="OPK758" s="456"/>
      <c r="OPL758" s="456"/>
      <c r="OPM758" s="456"/>
      <c r="OPN758" s="456"/>
      <c r="OPO758" s="456"/>
      <c r="OPP758" s="456"/>
      <c r="OPQ758" s="456"/>
      <c r="OPR758" s="456"/>
      <c r="OPS758" s="456"/>
      <c r="OPT758" s="456"/>
      <c r="OPU758" s="456"/>
      <c r="OPV758" s="456"/>
      <c r="OPW758" s="456"/>
      <c r="OPX758" s="456"/>
      <c r="OPY758" s="456"/>
      <c r="OPZ758" s="456"/>
      <c r="OQA758" s="456"/>
      <c r="OQB758" s="456"/>
      <c r="OQC758" s="456"/>
      <c r="OQD758" s="456"/>
      <c r="OQE758" s="456"/>
      <c r="OQF758" s="456"/>
      <c r="OQG758" s="456"/>
      <c r="OQH758" s="456"/>
      <c r="OQI758" s="456"/>
      <c r="OQJ758" s="456"/>
      <c r="OQK758" s="456"/>
      <c r="OQL758" s="456"/>
      <c r="OQM758" s="456"/>
      <c r="OQN758" s="456"/>
      <c r="OQO758" s="456"/>
      <c r="OQP758" s="456"/>
      <c r="OQQ758" s="456"/>
      <c r="OQR758" s="456"/>
      <c r="OQS758" s="456"/>
      <c r="OQT758" s="456"/>
      <c r="OQU758" s="456"/>
      <c r="OQV758" s="456"/>
      <c r="OQW758" s="456"/>
      <c r="OQX758" s="456"/>
      <c r="OQY758" s="456"/>
      <c r="OQZ758" s="456"/>
      <c r="ORA758" s="456"/>
      <c r="ORB758" s="456"/>
      <c r="ORC758" s="456"/>
      <c r="ORD758" s="456"/>
      <c r="ORE758" s="456"/>
      <c r="ORF758" s="456"/>
      <c r="ORG758" s="456"/>
      <c r="ORH758" s="456"/>
      <c r="ORI758" s="456"/>
      <c r="ORJ758" s="456"/>
      <c r="ORK758" s="456"/>
      <c r="ORL758" s="456"/>
      <c r="ORM758" s="456"/>
      <c r="ORN758" s="456"/>
      <c r="ORO758" s="456"/>
      <c r="ORP758" s="456"/>
      <c r="ORQ758" s="456"/>
      <c r="ORR758" s="456"/>
      <c r="ORS758" s="456"/>
      <c r="ORT758" s="456"/>
      <c r="ORU758" s="456"/>
      <c r="ORV758" s="456"/>
      <c r="ORW758" s="456"/>
      <c r="ORX758" s="456"/>
      <c r="ORY758" s="456"/>
      <c r="ORZ758" s="456"/>
      <c r="OSA758" s="456"/>
      <c r="OSB758" s="456"/>
      <c r="OSC758" s="456"/>
      <c r="OSD758" s="456"/>
      <c r="OSE758" s="456"/>
      <c r="OSF758" s="456"/>
      <c r="OSG758" s="456"/>
      <c r="OSH758" s="456"/>
      <c r="OSI758" s="456"/>
      <c r="OSJ758" s="456"/>
      <c r="OSK758" s="456"/>
      <c r="OSL758" s="456"/>
      <c r="OSM758" s="456"/>
      <c r="OSN758" s="456"/>
      <c r="OSO758" s="456"/>
      <c r="OSP758" s="456"/>
      <c r="OSQ758" s="456"/>
      <c r="OSR758" s="456"/>
      <c r="OSS758" s="456"/>
      <c r="OST758" s="456"/>
      <c r="OSU758" s="456"/>
      <c r="OSV758" s="456"/>
      <c r="OSW758" s="456"/>
      <c r="OSX758" s="456"/>
      <c r="OSY758" s="456"/>
      <c r="OSZ758" s="456"/>
      <c r="OTA758" s="456"/>
      <c r="OTB758" s="456"/>
      <c r="OTC758" s="456"/>
      <c r="OTD758" s="456"/>
      <c r="OTE758" s="456"/>
      <c r="OTF758" s="456"/>
      <c r="OTG758" s="456"/>
      <c r="OTH758" s="456"/>
      <c r="OTI758" s="456"/>
      <c r="OTJ758" s="456"/>
      <c r="OTK758" s="456"/>
      <c r="OTL758" s="456"/>
      <c r="OTM758" s="456"/>
      <c r="OTN758" s="456"/>
      <c r="OTO758" s="456"/>
      <c r="OTP758" s="456"/>
      <c r="OTQ758" s="456"/>
      <c r="OTR758" s="456"/>
      <c r="OTS758" s="456"/>
      <c r="OTT758" s="456"/>
      <c r="OTU758" s="456"/>
      <c r="OTV758" s="456"/>
      <c r="OTW758" s="456"/>
      <c r="OTX758" s="456"/>
      <c r="OTY758" s="456"/>
      <c r="OTZ758" s="456"/>
      <c r="OUA758" s="456"/>
      <c r="OUB758" s="456"/>
      <c r="OUC758" s="456"/>
      <c r="OUD758" s="456"/>
      <c r="OUE758" s="456"/>
      <c r="OUF758" s="456"/>
      <c r="OUG758" s="456"/>
      <c r="OUH758" s="456"/>
      <c r="OUI758" s="456"/>
      <c r="OUJ758" s="456"/>
      <c r="OUK758" s="456"/>
      <c r="OUL758" s="456"/>
      <c r="OUM758" s="456"/>
      <c r="OUN758" s="456"/>
      <c r="OUO758" s="456"/>
      <c r="OUP758" s="456"/>
      <c r="OUQ758" s="456"/>
      <c r="OUR758" s="456"/>
      <c r="OUS758" s="456"/>
      <c r="OUT758" s="456"/>
      <c r="OUU758" s="456"/>
      <c r="OUV758" s="456"/>
      <c r="OUW758" s="456"/>
      <c r="OUX758" s="456"/>
      <c r="OUY758" s="456"/>
      <c r="OUZ758" s="456"/>
      <c r="OVA758" s="456"/>
      <c r="OVB758" s="456"/>
      <c r="OVC758" s="456"/>
      <c r="OVD758" s="456"/>
      <c r="OVE758" s="456"/>
      <c r="OVF758" s="456"/>
      <c r="OVG758" s="456"/>
      <c r="OVH758" s="456"/>
      <c r="OVI758" s="456"/>
      <c r="OVJ758" s="456"/>
      <c r="OVK758" s="456"/>
      <c r="OVL758" s="456"/>
      <c r="OVM758" s="456"/>
      <c r="OVN758" s="456"/>
      <c r="OVO758" s="456"/>
      <c r="OVP758" s="456"/>
      <c r="OVQ758" s="456"/>
      <c r="OVR758" s="456"/>
      <c r="OVS758" s="456"/>
      <c r="OVT758" s="456"/>
      <c r="OVU758" s="456"/>
      <c r="OVV758" s="456"/>
      <c r="OVW758" s="456"/>
      <c r="OVX758" s="456"/>
      <c r="OVY758" s="456"/>
      <c r="OVZ758" s="456"/>
      <c r="OWA758" s="456"/>
      <c r="OWB758" s="456"/>
      <c r="OWC758" s="456"/>
      <c r="OWD758" s="456"/>
      <c r="OWE758" s="456"/>
      <c r="OWF758" s="456"/>
      <c r="OWG758" s="456"/>
      <c r="OWH758" s="456"/>
      <c r="OWI758" s="456"/>
      <c r="OWJ758" s="456"/>
      <c r="OWK758" s="456"/>
      <c r="OWL758" s="456"/>
      <c r="OWM758" s="456"/>
      <c r="OWN758" s="456"/>
      <c r="OWO758" s="456"/>
      <c r="OWP758" s="456"/>
      <c r="OWQ758" s="456"/>
      <c r="OWR758" s="456"/>
      <c r="OWS758" s="456"/>
      <c r="OWT758" s="456"/>
      <c r="OWU758" s="456"/>
      <c r="OWV758" s="456"/>
      <c r="OWW758" s="456"/>
      <c r="OWX758" s="456"/>
      <c r="OWY758" s="456"/>
      <c r="OWZ758" s="456"/>
      <c r="OXA758" s="456"/>
      <c r="OXB758" s="456"/>
      <c r="OXC758" s="456"/>
      <c r="OXD758" s="456"/>
      <c r="OXE758" s="456"/>
      <c r="OXF758" s="456"/>
      <c r="OXG758" s="456"/>
      <c r="OXH758" s="456"/>
      <c r="OXI758" s="456"/>
      <c r="OXJ758" s="456"/>
      <c r="OXK758" s="456"/>
      <c r="OXL758" s="456"/>
      <c r="OXM758" s="456"/>
      <c r="OXN758" s="456"/>
      <c r="OXO758" s="456"/>
      <c r="OXP758" s="456"/>
      <c r="OXQ758" s="456"/>
      <c r="OXR758" s="456"/>
      <c r="OXS758" s="456"/>
      <c r="OXT758" s="456"/>
      <c r="OXU758" s="456"/>
      <c r="OXV758" s="456"/>
      <c r="OXW758" s="456"/>
      <c r="OXX758" s="456"/>
      <c r="OXY758" s="456"/>
      <c r="OXZ758" s="456"/>
      <c r="OYA758" s="456"/>
      <c r="OYB758" s="456"/>
      <c r="OYC758" s="456"/>
      <c r="OYD758" s="456"/>
      <c r="OYE758" s="456"/>
      <c r="OYF758" s="456"/>
      <c r="OYG758" s="456"/>
      <c r="OYH758" s="456"/>
      <c r="OYI758" s="456"/>
      <c r="OYJ758" s="456"/>
      <c r="OYK758" s="456"/>
      <c r="OYL758" s="456"/>
      <c r="OYM758" s="456"/>
      <c r="OYN758" s="456"/>
      <c r="OYO758" s="456"/>
      <c r="OYP758" s="456"/>
      <c r="OYQ758" s="456"/>
      <c r="OYR758" s="456"/>
      <c r="OYS758" s="456"/>
      <c r="OYT758" s="456"/>
      <c r="OYU758" s="456"/>
      <c r="OYV758" s="456"/>
      <c r="OYW758" s="456"/>
      <c r="OYX758" s="456"/>
      <c r="OYY758" s="456"/>
      <c r="OYZ758" s="456"/>
      <c r="OZA758" s="456"/>
      <c r="OZB758" s="456"/>
      <c r="OZC758" s="456"/>
      <c r="OZD758" s="456"/>
      <c r="OZE758" s="456"/>
      <c r="OZF758" s="456"/>
      <c r="OZG758" s="456"/>
      <c r="OZH758" s="456"/>
      <c r="OZI758" s="456"/>
      <c r="OZJ758" s="456"/>
      <c r="OZK758" s="456"/>
      <c r="OZL758" s="456"/>
      <c r="OZM758" s="456"/>
      <c r="OZN758" s="456"/>
      <c r="OZO758" s="456"/>
      <c r="OZP758" s="456"/>
      <c r="OZQ758" s="456"/>
      <c r="OZR758" s="456"/>
      <c r="OZS758" s="456"/>
      <c r="OZT758" s="456"/>
      <c r="OZU758" s="456"/>
      <c r="OZV758" s="456"/>
      <c r="OZW758" s="456"/>
      <c r="OZX758" s="456"/>
      <c r="OZY758" s="456"/>
      <c r="OZZ758" s="456"/>
      <c r="PAA758" s="456"/>
      <c r="PAB758" s="456"/>
      <c r="PAC758" s="456"/>
      <c r="PAD758" s="456"/>
      <c r="PAE758" s="456"/>
      <c r="PAF758" s="456"/>
      <c r="PAG758" s="456"/>
      <c r="PAH758" s="456"/>
      <c r="PAI758" s="456"/>
      <c r="PAJ758" s="456"/>
      <c r="PAK758" s="456"/>
      <c r="PAL758" s="456"/>
      <c r="PAM758" s="456"/>
      <c r="PAN758" s="456"/>
      <c r="PAO758" s="456"/>
      <c r="PAP758" s="456"/>
      <c r="PAQ758" s="456"/>
      <c r="PAR758" s="456"/>
      <c r="PAS758" s="456"/>
      <c r="PAT758" s="456"/>
      <c r="PAU758" s="456"/>
      <c r="PAV758" s="456"/>
      <c r="PAW758" s="456"/>
      <c r="PAX758" s="456"/>
      <c r="PAY758" s="456"/>
      <c r="PAZ758" s="456"/>
      <c r="PBA758" s="456"/>
      <c r="PBB758" s="456"/>
      <c r="PBC758" s="456"/>
      <c r="PBD758" s="456"/>
      <c r="PBE758" s="456"/>
      <c r="PBF758" s="456"/>
      <c r="PBG758" s="456"/>
      <c r="PBH758" s="456"/>
      <c r="PBI758" s="456"/>
      <c r="PBJ758" s="456"/>
      <c r="PBK758" s="456"/>
      <c r="PBL758" s="456"/>
      <c r="PBM758" s="456"/>
      <c r="PBN758" s="456"/>
      <c r="PBO758" s="456"/>
      <c r="PBP758" s="456"/>
      <c r="PBQ758" s="456"/>
      <c r="PBR758" s="456"/>
      <c r="PBS758" s="456"/>
      <c r="PBT758" s="456"/>
      <c r="PBU758" s="456"/>
      <c r="PBV758" s="456"/>
      <c r="PBW758" s="456"/>
      <c r="PBX758" s="456"/>
      <c r="PBY758" s="456"/>
      <c r="PBZ758" s="456"/>
      <c r="PCA758" s="456"/>
      <c r="PCB758" s="456"/>
      <c r="PCC758" s="456"/>
      <c r="PCD758" s="456"/>
      <c r="PCE758" s="456"/>
      <c r="PCF758" s="456"/>
      <c r="PCG758" s="456"/>
      <c r="PCH758" s="456"/>
      <c r="PCI758" s="456"/>
      <c r="PCJ758" s="456"/>
      <c r="PCK758" s="456"/>
      <c r="PCL758" s="456"/>
      <c r="PCM758" s="456"/>
      <c r="PCN758" s="456"/>
      <c r="PCO758" s="456"/>
      <c r="PCP758" s="456"/>
      <c r="PCQ758" s="456"/>
      <c r="PCR758" s="456"/>
      <c r="PCS758" s="456"/>
      <c r="PCT758" s="456"/>
      <c r="PCU758" s="456"/>
      <c r="PCV758" s="456"/>
      <c r="PCW758" s="456"/>
      <c r="PCX758" s="456"/>
      <c r="PCY758" s="456"/>
      <c r="PCZ758" s="456"/>
      <c r="PDA758" s="456"/>
      <c r="PDB758" s="456"/>
      <c r="PDC758" s="456"/>
      <c r="PDD758" s="456"/>
      <c r="PDE758" s="456"/>
      <c r="PDF758" s="456"/>
      <c r="PDG758" s="456"/>
      <c r="PDH758" s="456"/>
      <c r="PDI758" s="456"/>
      <c r="PDJ758" s="456"/>
      <c r="PDK758" s="456"/>
      <c r="PDL758" s="456"/>
      <c r="PDM758" s="456"/>
      <c r="PDN758" s="456"/>
      <c r="PDO758" s="456"/>
      <c r="PDP758" s="456"/>
      <c r="PDQ758" s="456"/>
      <c r="PDR758" s="456"/>
      <c r="PDS758" s="456"/>
      <c r="PDT758" s="456"/>
      <c r="PDU758" s="456"/>
      <c r="PDV758" s="456"/>
      <c r="PDW758" s="456"/>
      <c r="PDX758" s="456"/>
      <c r="PDY758" s="456"/>
      <c r="PDZ758" s="456"/>
      <c r="PEA758" s="456"/>
      <c r="PEB758" s="456"/>
      <c r="PEC758" s="456"/>
      <c r="PED758" s="456"/>
      <c r="PEE758" s="456"/>
      <c r="PEF758" s="456"/>
      <c r="PEG758" s="456"/>
      <c r="PEH758" s="456"/>
      <c r="PEI758" s="456"/>
      <c r="PEJ758" s="456"/>
      <c r="PEK758" s="456"/>
      <c r="PEL758" s="456"/>
      <c r="PEM758" s="456"/>
      <c r="PEN758" s="456"/>
      <c r="PEO758" s="456"/>
      <c r="PEP758" s="456"/>
      <c r="PEQ758" s="456"/>
      <c r="PER758" s="456"/>
      <c r="PES758" s="456"/>
      <c r="PET758" s="456"/>
      <c r="PEU758" s="456"/>
      <c r="PEV758" s="456"/>
      <c r="PEW758" s="456"/>
      <c r="PEX758" s="456"/>
      <c r="PEY758" s="456"/>
      <c r="PEZ758" s="456"/>
      <c r="PFA758" s="456"/>
      <c r="PFB758" s="456"/>
      <c r="PFC758" s="456"/>
      <c r="PFD758" s="456"/>
      <c r="PFE758" s="456"/>
      <c r="PFF758" s="456"/>
      <c r="PFG758" s="456"/>
      <c r="PFH758" s="456"/>
      <c r="PFI758" s="456"/>
      <c r="PFJ758" s="456"/>
      <c r="PFK758" s="456"/>
      <c r="PFL758" s="456"/>
      <c r="PFM758" s="456"/>
      <c r="PFN758" s="456"/>
      <c r="PFO758" s="456"/>
      <c r="PFP758" s="456"/>
      <c r="PFQ758" s="456"/>
      <c r="PFR758" s="456"/>
      <c r="PFS758" s="456"/>
      <c r="PFT758" s="456"/>
      <c r="PFU758" s="456"/>
      <c r="PFV758" s="456"/>
      <c r="PFW758" s="456"/>
      <c r="PFX758" s="456"/>
      <c r="PFY758" s="456"/>
      <c r="PFZ758" s="456"/>
      <c r="PGA758" s="456"/>
      <c r="PGB758" s="456"/>
      <c r="PGC758" s="456"/>
      <c r="PGD758" s="456"/>
      <c r="PGE758" s="456"/>
      <c r="PGF758" s="456"/>
      <c r="PGG758" s="456"/>
      <c r="PGH758" s="456"/>
      <c r="PGI758" s="456"/>
      <c r="PGJ758" s="456"/>
      <c r="PGK758" s="456"/>
      <c r="PGL758" s="456"/>
      <c r="PGM758" s="456"/>
      <c r="PGN758" s="456"/>
      <c r="PGO758" s="456"/>
      <c r="PGP758" s="456"/>
      <c r="PGQ758" s="456"/>
      <c r="PGR758" s="456"/>
      <c r="PGS758" s="456"/>
      <c r="PGT758" s="456"/>
      <c r="PGU758" s="456"/>
      <c r="PGV758" s="456"/>
      <c r="PGW758" s="456"/>
      <c r="PGX758" s="456"/>
      <c r="PGY758" s="456"/>
      <c r="PGZ758" s="456"/>
      <c r="PHA758" s="456"/>
      <c r="PHB758" s="456"/>
      <c r="PHC758" s="456"/>
      <c r="PHD758" s="456"/>
      <c r="PHE758" s="456"/>
      <c r="PHF758" s="456"/>
      <c r="PHG758" s="456"/>
      <c r="PHH758" s="456"/>
      <c r="PHI758" s="456"/>
      <c r="PHJ758" s="456"/>
      <c r="PHK758" s="456"/>
      <c r="PHL758" s="456"/>
      <c r="PHM758" s="456"/>
      <c r="PHN758" s="456"/>
      <c r="PHO758" s="456"/>
      <c r="PHP758" s="456"/>
      <c r="PHQ758" s="456"/>
      <c r="PHR758" s="456"/>
      <c r="PHS758" s="456"/>
      <c r="PHT758" s="456"/>
      <c r="PHU758" s="456"/>
      <c r="PHV758" s="456"/>
      <c r="PHW758" s="456"/>
      <c r="PHX758" s="456"/>
      <c r="PHY758" s="456"/>
      <c r="PHZ758" s="456"/>
      <c r="PIA758" s="456"/>
      <c r="PIB758" s="456"/>
      <c r="PIC758" s="456"/>
      <c r="PID758" s="456"/>
      <c r="PIE758" s="456"/>
      <c r="PIF758" s="456"/>
      <c r="PIG758" s="456"/>
      <c r="PIH758" s="456"/>
      <c r="PII758" s="456"/>
      <c r="PIJ758" s="456"/>
      <c r="PIK758" s="456"/>
      <c r="PIL758" s="456"/>
      <c r="PIM758" s="456"/>
      <c r="PIN758" s="456"/>
      <c r="PIO758" s="456"/>
      <c r="PIP758" s="456"/>
      <c r="PIQ758" s="456"/>
      <c r="PIR758" s="456"/>
      <c r="PIS758" s="456"/>
      <c r="PIT758" s="456"/>
      <c r="PIU758" s="456"/>
      <c r="PIV758" s="456"/>
      <c r="PIW758" s="456"/>
      <c r="PIX758" s="456"/>
      <c r="PIY758" s="456"/>
      <c r="PIZ758" s="456"/>
      <c r="PJA758" s="456"/>
      <c r="PJB758" s="456"/>
      <c r="PJC758" s="456"/>
      <c r="PJD758" s="456"/>
      <c r="PJE758" s="456"/>
      <c r="PJF758" s="456"/>
      <c r="PJG758" s="456"/>
      <c r="PJH758" s="456"/>
      <c r="PJI758" s="456"/>
      <c r="PJJ758" s="456"/>
      <c r="PJK758" s="456"/>
      <c r="PJL758" s="456"/>
      <c r="PJM758" s="456"/>
      <c r="PJN758" s="456"/>
      <c r="PJO758" s="456"/>
      <c r="PJP758" s="456"/>
      <c r="PJQ758" s="456"/>
      <c r="PJR758" s="456"/>
      <c r="PJS758" s="456"/>
      <c r="PJT758" s="456"/>
      <c r="PJU758" s="456"/>
      <c r="PJV758" s="456"/>
      <c r="PJW758" s="456"/>
      <c r="PJX758" s="456"/>
      <c r="PJY758" s="456"/>
      <c r="PJZ758" s="456"/>
      <c r="PKA758" s="456"/>
      <c r="PKB758" s="456"/>
      <c r="PKC758" s="456"/>
      <c r="PKD758" s="456"/>
      <c r="PKE758" s="456"/>
      <c r="PKF758" s="456"/>
      <c r="PKG758" s="456"/>
      <c r="PKH758" s="456"/>
      <c r="PKI758" s="456"/>
      <c r="PKJ758" s="456"/>
      <c r="PKK758" s="456"/>
      <c r="PKL758" s="456"/>
      <c r="PKM758" s="456"/>
      <c r="PKN758" s="456"/>
      <c r="PKO758" s="456"/>
      <c r="PKP758" s="456"/>
      <c r="PKQ758" s="456"/>
      <c r="PKR758" s="456"/>
      <c r="PKS758" s="456"/>
      <c r="PKT758" s="456"/>
      <c r="PKU758" s="456"/>
      <c r="PKV758" s="456"/>
      <c r="PKW758" s="456"/>
      <c r="PKX758" s="456"/>
      <c r="PKY758" s="456"/>
      <c r="PKZ758" s="456"/>
      <c r="PLA758" s="456"/>
      <c r="PLB758" s="456"/>
      <c r="PLC758" s="456"/>
      <c r="PLD758" s="456"/>
      <c r="PLE758" s="456"/>
      <c r="PLF758" s="456"/>
      <c r="PLG758" s="456"/>
      <c r="PLH758" s="456"/>
      <c r="PLI758" s="456"/>
      <c r="PLJ758" s="456"/>
      <c r="PLK758" s="456"/>
      <c r="PLL758" s="456"/>
      <c r="PLM758" s="456"/>
      <c r="PLN758" s="456"/>
      <c r="PLO758" s="456"/>
      <c r="PLP758" s="456"/>
      <c r="PLQ758" s="456"/>
      <c r="PLR758" s="456"/>
      <c r="PLS758" s="456"/>
      <c r="PLT758" s="456"/>
      <c r="PLU758" s="456"/>
      <c r="PLV758" s="456"/>
      <c r="PLW758" s="456"/>
      <c r="PLX758" s="456"/>
      <c r="PLY758" s="456"/>
      <c r="PLZ758" s="456"/>
      <c r="PMA758" s="456"/>
      <c r="PMB758" s="456"/>
      <c r="PMC758" s="456"/>
      <c r="PMD758" s="456"/>
      <c r="PME758" s="456"/>
      <c r="PMF758" s="456"/>
      <c r="PMG758" s="456"/>
      <c r="PMH758" s="456"/>
      <c r="PMI758" s="456"/>
      <c r="PMJ758" s="456"/>
      <c r="PMK758" s="456"/>
      <c r="PML758" s="456"/>
      <c r="PMM758" s="456"/>
      <c r="PMN758" s="456"/>
      <c r="PMO758" s="456"/>
      <c r="PMP758" s="456"/>
      <c r="PMQ758" s="456"/>
      <c r="PMR758" s="456"/>
      <c r="PMS758" s="456"/>
      <c r="PMT758" s="456"/>
      <c r="PMU758" s="456"/>
      <c r="PMV758" s="456"/>
      <c r="PMW758" s="456"/>
      <c r="PMX758" s="456"/>
      <c r="PMY758" s="456"/>
      <c r="PMZ758" s="456"/>
      <c r="PNA758" s="456"/>
      <c r="PNB758" s="456"/>
      <c r="PNC758" s="456"/>
      <c r="PND758" s="456"/>
      <c r="PNE758" s="456"/>
      <c r="PNF758" s="456"/>
      <c r="PNG758" s="456"/>
      <c r="PNH758" s="456"/>
      <c r="PNI758" s="456"/>
      <c r="PNJ758" s="456"/>
      <c r="PNK758" s="456"/>
      <c r="PNL758" s="456"/>
      <c r="PNM758" s="456"/>
      <c r="PNN758" s="456"/>
      <c r="PNO758" s="456"/>
      <c r="PNP758" s="456"/>
      <c r="PNQ758" s="456"/>
      <c r="PNR758" s="456"/>
      <c r="PNS758" s="456"/>
      <c r="PNT758" s="456"/>
      <c r="PNU758" s="456"/>
      <c r="PNV758" s="456"/>
      <c r="PNW758" s="456"/>
      <c r="PNX758" s="456"/>
      <c r="PNY758" s="456"/>
      <c r="PNZ758" s="456"/>
      <c r="POA758" s="456"/>
      <c r="POB758" s="456"/>
      <c r="POC758" s="456"/>
      <c r="POD758" s="456"/>
      <c r="POE758" s="456"/>
      <c r="POF758" s="456"/>
      <c r="POG758" s="456"/>
      <c r="POH758" s="456"/>
      <c r="POI758" s="456"/>
      <c r="POJ758" s="456"/>
      <c r="POK758" s="456"/>
      <c r="POL758" s="456"/>
      <c r="POM758" s="456"/>
      <c r="PON758" s="456"/>
      <c r="POO758" s="456"/>
      <c r="POP758" s="456"/>
      <c r="POQ758" s="456"/>
      <c r="POR758" s="456"/>
      <c r="POS758" s="456"/>
      <c r="POT758" s="456"/>
      <c r="POU758" s="456"/>
      <c r="POV758" s="456"/>
      <c r="POW758" s="456"/>
      <c r="POX758" s="456"/>
      <c r="POY758" s="456"/>
      <c r="POZ758" s="456"/>
      <c r="PPA758" s="456"/>
      <c r="PPB758" s="456"/>
      <c r="PPC758" s="456"/>
      <c r="PPD758" s="456"/>
      <c r="PPE758" s="456"/>
      <c r="PPF758" s="456"/>
      <c r="PPG758" s="456"/>
      <c r="PPH758" s="456"/>
      <c r="PPI758" s="456"/>
      <c r="PPJ758" s="456"/>
      <c r="PPK758" s="456"/>
      <c r="PPL758" s="456"/>
      <c r="PPM758" s="456"/>
      <c r="PPN758" s="456"/>
      <c r="PPO758" s="456"/>
      <c r="PPP758" s="456"/>
      <c r="PPQ758" s="456"/>
      <c r="PPR758" s="456"/>
      <c r="PPS758" s="456"/>
      <c r="PPT758" s="456"/>
      <c r="PPU758" s="456"/>
      <c r="PPV758" s="456"/>
      <c r="PPW758" s="456"/>
      <c r="PPX758" s="456"/>
      <c r="PPY758" s="456"/>
      <c r="PPZ758" s="456"/>
      <c r="PQA758" s="456"/>
      <c r="PQB758" s="456"/>
      <c r="PQC758" s="456"/>
      <c r="PQD758" s="456"/>
      <c r="PQE758" s="456"/>
      <c r="PQF758" s="456"/>
      <c r="PQG758" s="456"/>
      <c r="PQH758" s="456"/>
      <c r="PQI758" s="456"/>
      <c r="PQJ758" s="456"/>
      <c r="PQK758" s="456"/>
      <c r="PQL758" s="456"/>
      <c r="PQM758" s="456"/>
      <c r="PQN758" s="456"/>
      <c r="PQO758" s="456"/>
      <c r="PQP758" s="456"/>
      <c r="PQQ758" s="456"/>
      <c r="PQR758" s="456"/>
      <c r="PQS758" s="456"/>
      <c r="PQT758" s="456"/>
      <c r="PQU758" s="456"/>
      <c r="PQV758" s="456"/>
      <c r="PQW758" s="456"/>
      <c r="PQX758" s="456"/>
      <c r="PQY758" s="456"/>
      <c r="PQZ758" s="456"/>
      <c r="PRA758" s="456"/>
      <c r="PRB758" s="456"/>
      <c r="PRC758" s="456"/>
      <c r="PRD758" s="456"/>
      <c r="PRE758" s="456"/>
      <c r="PRF758" s="456"/>
      <c r="PRG758" s="456"/>
      <c r="PRH758" s="456"/>
      <c r="PRI758" s="456"/>
      <c r="PRJ758" s="456"/>
      <c r="PRK758" s="456"/>
      <c r="PRL758" s="456"/>
      <c r="PRM758" s="456"/>
      <c r="PRN758" s="456"/>
      <c r="PRO758" s="456"/>
      <c r="PRP758" s="456"/>
      <c r="PRQ758" s="456"/>
      <c r="PRR758" s="456"/>
      <c r="PRS758" s="456"/>
      <c r="PRT758" s="456"/>
      <c r="PRU758" s="456"/>
      <c r="PRV758" s="456"/>
      <c r="PRW758" s="456"/>
      <c r="PRX758" s="456"/>
      <c r="PRY758" s="456"/>
      <c r="PRZ758" s="456"/>
      <c r="PSA758" s="456"/>
      <c r="PSB758" s="456"/>
      <c r="PSC758" s="456"/>
      <c r="PSD758" s="456"/>
      <c r="PSE758" s="456"/>
      <c r="PSF758" s="456"/>
      <c r="PSG758" s="456"/>
      <c r="PSH758" s="456"/>
      <c r="PSI758" s="456"/>
      <c r="PSJ758" s="456"/>
      <c r="PSK758" s="456"/>
      <c r="PSL758" s="456"/>
      <c r="PSM758" s="456"/>
      <c r="PSN758" s="456"/>
      <c r="PSO758" s="456"/>
      <c r="PSP758" s="456"/>
      <c r="PSQ758" s="456"/>
      <c r="PSR758" s="456"/>
      <c r="PSS758" s="456"/>
      <c r="PST758" s="456"/>
      <c r="PSU758" s="456"/>
      <c r="PSV758" s="456"/>
      <c r="PSW758" s="456"/>
      <c r="PSX758" s="456"/>
      <c r="PSY758" s="456"/>
      <c r="PSZ758" s="456"/>
      <c r="PTA758" s="456"/>
      <c r="PTB758" s="456"/>
      <c r="PTC758" s="456"/>
      <c r="PTD758" s="456"/>
      <c r="PTE758" s="456"/>
      <c r="PTF758" s="456"/>
      <c r="PTG758" s="456"/>
      <c r="PTH758" s="456"/>
      <c r="PTI758" s="456"/>
      <c r="PTJ758" s="456"/>
      <c r="PTK758" s="456"/>
      <c r="PTL758" s="456"/>
      <c r="PTM758" s="456"/>
      <c r="PTN758" s="456"/>
      <c r="PTO758" s="456"/>
      <c r="PTP758" s="456"/>
      <c r="PTQ758" s="456"/>
      <c r="PTR758" s="456"/>
      <c r="PTS758" s="456"/>
      <c r="PTT758" s="456"/>
      <c r="PTU758" s="456"/>
      <c r="PTV758" s="456"/>
      <c r="PTW758" s="456"/>
      <c r="PTX758" s="456"/>
      <c r="PTY758" s="456"/>
      <c r="PTZ758" s="456"/>
      <c r="PUA758" s="456"/>
      <c r="PUB758" s="456"/>
      <c r="PUC758" s="456"/>
      <c r="PUD758" s="456"/>
      <c r="PUE758" s="456"/>
      <c r="PUF758" s="456"/>
      <c r="PUG758" s="456"/>
      <c r="PUH758" s="456"/>
      <c r="PUI758" s="456"/>
      <c r="PUJ758" s="456"/>
      <c r="PUK758" s="456"/>
      <c r="PUL758" s="456"/>
      <c r="PUM758" s="456"/>
      <c r="PUN758" s="456"/>
      <c r="PUO758" s="456"/>
      <c r="PUP758" s="456"/>
      <c r="PUQ758" s="456"/>
      <c r="PUR758" s="456"/>
      <c r="PUS758" s="456"/>
      <c r="PUT758" s="456"/>
      <c r="PUU758" s="456"/>
      <c r="PUV758" s="456"/>
      <c r="PUW758" s="456"/>
      <c r="PUX758" s="456"/>
      <c r="PUY758" s="456"/>
      <c r="PUZ758" s="456"/>
      <c r="PVA758" s="456"/>
      <c r="PVB758" s="456"/>
      <c r="PVC758" s="456"/>
      <c r="PVD758" s="456"/>
      <c r="PVE758" s="456"/>
      <c r="PVF758" s="456"/>
      <c r="PVG758" s="456"/>
      <c r="PVH758" s="456"/>
      <c r="PVI758" s="456"/>
      <c r="PVJ758" s="456"/>
      <c r="PVK758" s="456"/>
      <c r="PVL758" s="456"/>
      <c r="PVM758" s="456"/>
      <c r="PVN758" s="456"/>
      <c r="PVO758" s="456"/>
      <c r="PVP758" s="456"/>
      <c r="PVQ758" s="456"/>
      <c r="PVR758" s="456"/>
      <c r="PVS758" s="456"/>
      <c r="PVT758" s="456"/>
      <c r="PVU758" s="456"/>
      <c r="PVV758" s="456"/>
      <c r="PVW758" s="456"/>
      <c r="PVX758" s="456"/>
      <c r="PVY758" s="456"/>
      <c r="PVZ758" s="456"/>
      <c r="PWA758" s="456"/>
      <c r="PWB758" s="456"/>
      <c r="PWC758" s="456"/>
      <c r="PWD758" s="456"/>
      <c r="PWE758" s="456"/>
      <c r="PWF758" s="456"/>
      <c r="PWG758" s="456"/>
      <c r="PWH758" s="456"/>
      <c r="PWI758" s="456"/>
      <c r="PWJ758" s="456"/>
      <c r="PWK758" s="456"/>
      <c r="PWL758" s="456"/>
      <c r="PWM758" s="456"/>
      <c r="PWN758" s="456"/>
      <c r="PWO758" s="456"/>
      <c r="PWP758" s="456"/>
      <c r="PWQ758" s="456"/>
      <c r="PWR758" s="456"/>
      <c r="PWS758" s="456"/>
      <c r="PWT758" s="456"/>
      <c r="PWU758" s="456"/>
      <c r="PWV758" s="456"/>
      <c r="PWW758" s="456"/>
      <c r="PWX758" s="456"/>
      <c r="PWY758" s="456"/>
      <c r="PWZ758" s="456"/>
      <c r="PXA758" s="456"/>
      <c r="PXB758" s="456"/>
      <c r="PXC758" s="456"/>
      <c r="PXD758" s="456"/>
      <c r="PXE758" s="456"/>
      <c r="PXF758" s="456"/>
      <c r="PXG758" s="456"/>
      <c r="PXH758" s="456"/>
      <c r="PXI758" s="456"/>
      <c r="PXJ758" s="456"/>
      <c r="PXK758" s="456"/>
      <c r="PXL758" s="456"/>
      <c r="PXM758" s="456"/>
      <c r="PXN758" s="456"/>
      <c r="PXO758" s="456"/>
      <c r="PXP758" s="456"/>
      <c r="PXQ758" s="456"/>
      <c r="PXR758" s="456"/>
      <c r="PXS758" s="456"/>
      <c r="PXT758" s="456"/>
      <c r="PXU758" s="456"/>
      <c r="PXV758" s="456"/>
      <c r="PXW758" s="456"/>
      <c r="PXX758" s="456"/>
      <c r="PXY758" s="456"/>
      <c r="PXZ758" s="456"/>
      <c r="PYA758" s="456"/>
      <c r="PYB758" s="456"/>
      <c r="PYC758" s="456"/>
      <c r="PYD758" s="456"/>
      <c r="PYE758" s="456"/>
      <c r="PYF758" s="456"/>
      <c r="PYG758" s="456"/>
      <c r="PYH758" s="456"/>
      <c r="PYI758" s="456"/>
      <c r="PYJ758" s="456"/>
      <c r="PYK758" s="456"/>
      <c r="PYL758" s="456"/>
      <c r="PYM758" s="456"/>
      <c r="PYN758" s="456"/>
      <c r="PYO758" s="456"/>
      <c r="PYP758" s="456"/>
      <c r="PYQ758" s="456"/>
      <c r="PYR758" s="456"/>
      <c r="PYS758" s="456"/>
      <c r="PYT758" s="456"/>
      <c r="PYU758" s="456"/>
      <c r="PYV758" s="456"/>
      <c r="PYW758" s="456"/>
      <c r="PYX758" s="456"/>
      <c r="PYY758" s="456"/>
      <c r="PYZ758" s="456"/>
      <c r="PZA758" s="456"/>
      <c r="PZB758" s="456"/>
      <c r="PZC758" s="456"/>
      <c r="PZD758" s="456"/>
      <c r="PZE758" s="456"/>
      <c r="PZF758" s="456"/>
      <c r="PZG758" s="456"/>
      <c r="PZH758" s="456"/>
      <c r="PZI758" s="456"/>
      <c r="PZJ758" s="456"/>
      <c r="PZK758" s="456"/>
      <c r="PZL758" s="456"/>
      <c r="PZM758" s="456"/>
      <c r="PZN758" s="456"/>
      <c r="PZO758" s="456"/>
      <c r="PZP758" s="456"/>
      <c r="PZQ758" s="456"/>
      <c r="PZR758" s="456"/>
      <c r="PZS758" s="456"/>
      <c r="PZT758" s="456"/>
      <c r="PZU758" s="456"/>
      <c r="PZV758" s="456"/>
      <c r="PZW758" s="456"/>
      <c r="PZX758" s="456"/>
      <c r="PZY758" s="456"/>
      <c r="PZZ758" s="456"/>
      <c r="QAA758" s="456"/>
      <c r="QAB758" s="456"/>
      <c r="QAC758" s="456"/>
      <c r="QAD758" s="456"/>
      <c r="QAE758" s="456"/>
      <c r="QAF758" s="456"/>
      <c r="QAG758" s="456"/>
      <c r="QAH758" s="456"/>
      <c r="QAI758" s="456"/>
      <c r="QAJ758" s="456"/>
      <c r="QAK758" s="456"/>
      <c r="QAL758" s="456"/>
      <c r="QAM758" s="456"/>
      <c r="QAN758" s="456"/>
      <c r="QAO758" s="456"/>
      <c r="QAP758" s="456"/>
      <c r="QAQ758" s="456"/>
      <c r="QAR758" s="456"/>
      <c r="QAS758" s="456"/>
      <c r="QAT758" s="456"/>
      <c r="QAU758" s="456"/>
      <c r="QAV758" s="456"/>
      <c r="QAW758" s="456"/>
      <c r="QAX758" s="456"/>
      <c r="QAY758" s="456"/>
      <c r="QAZ758" s="456"/>
      <c r="QBA758" s="456"/>
      <c r="QBB758" s="456"/>
      <c r="QBC758" s="456"/>
      <c r="QBD758" s="456"/>
      <c r="QBE758" s="456"/>
      <c r="QBF758" s="456"/>
      <c r="QBG758" s="456"/>
      <c r="QBH758" s="456"/>
      <c r="QBI758" s="456"/>
      <c r="QBJ758" s="456"/>
      <c r="QBK758" s="456"/>
      <c r="QBL758" s="456"/>
      <c r="QBM758" s="456"/>
      <c r="QBN758" s="456"/>
      <c r="QBO758" s="456"/>
      <c r="QBP758" s="456"/>
      <c r="QBQ758" s="456"/>
      <c r="QBR758" s="456"/>
      <c r="QBS758" s="456"/>
      <c r="QBT758" s="456"/>
      <c r="QBU758" s="456"/>
      <c r="QBV758" s="456"/>
      <c r="QBW758" s="456"/>
      <c r="QBX758" s="456"/>
      <c r="QBY758" s="456"/>
      <c r="QBZ758" s="456"/>
      <c r="QCA758" s="456"/>
      <c r="QCB758" s="456"/>
      <c r="QCC758" s="456"/>
      <c r="QCD758" s="456"/>
      <c r="QCE758" s="456"/>
      <c r="QCF758" s="456"/>
      <c r="QCG758" s="456"/>
      <c r="QCH758" s="456"/>
      <c r="QCI758" s="456"/>
      <c r="QCJ758" s="456"/>
      <c r="QCK758" s="456"/>
      <c r="QCL758" s="456"/>
      <c r="QCM758" s="456"/>
      <c r="QCN758" s="456"/>
      <c r="QCO758" s="456"/>
      <c r="QCP758" s="456"/>
      <c r="QCQ758" s="456"/>
      <c r="QCR758" s="456"/>
      <c r="QCS758" s="456"/>
      <c r="QCT758" s="456"/>
      <c r="QCU758" s="456"/>
      <c r="QCV758" s="456"/>
      <c r="QCW758" s="456"/>
      <c r="QCX758" s="456"/>
      <c r="QCY758" s="456"/>
      <c r="QCZ758" s="456"/>
      <c r="QDA758" s="456"/>
      <c r="QDB758" s="456"/>
      <c r="QDC758" s="456"/>
      <c r="QDD758" s="456"/>
      <c r="QDE758" s="456"/>
      <c r="QDF758" s="456"/>
      <c r="QDG758" s="456"/>
      <c r="QDH758" s="456"/>
      <c r="QDI758" s="456"/>
      <c r="QDJ758" s="456"/>
      <c r="QDK758" s="456"/>
      <c r="QDL758" s="456"/>
      <c r="QDM758" s="456"/>
      <c r="QDN758" s="456"/>
      <c r="QDO758" s="456"/>
      <c r="QDP758" s="456"/>
      <c r="QDQ758" s="456"/>
      <c r="QDR758" s="456"/>
      <c r="QDS758" s="456"/>
      <c r="QDT758" s="456"/>
      <c r="QDU758" s="456"/>
      <c r="QDV758" s="456"/>
      <c r="QDW758" s="456"/>
      <c r="QDX758" s="456"/>
      <c r="QDY758" s="456"/>
      <c r="QDZ758" s="456"/>
      <c r="QEA758" s="456"/>
      <c r="QEB758" s="456"/>
      <c r="QEC758" s="456"/>
      <c r="QED758" s="456"/>
      <c r="QEE758" s="456"/>
      <c r="QEF758" s="456"/>
      <c r="QEG758" s="456"/>
      <c r="QEH758" s="456"/>
      <c r="QEI758" s="456"/>
      <c r="QEJ758" s="456"/>
      <c r="QEK758" s="456"/>
      <c r="QEL758" s="456"/>
      <c r="QEM758" s="456"/>
      <c r="QEN758" s="456"/>
      <c r="QEO758" s="456"/>
      <c r="QEP758" s="456"/>
      <c r="QEQ758" s="456"/>
      <c r="QER758" s="456"/>
      <c r="QES758" s="456"/>
      <c r="QET758" s="456"/>
      <c r="QEU758" s="456"/>
      <c r="QEV758" s="456"/>
      <c r="QEW758" s="456"/>
      <c r="QEX758" s="456"/>
      <c r="QEY758" s="456"/>
      <c r="QEZ758" s="456"/>
      <c r="QFA758" s="456"/>
      <c r="QFB758" s="456"/>
      <c r="QFC758" s="456"/>
      <c r="QFD758" s="456"/>
      <c r="QFE758" s="456"/>
      <c r="QFF758" s="456"/>
      <c r="QFG758" s="456"/>
      <c r="QFH758" s="456"/>
      <c r="QFI758" s="456"/>
      <c r="QFJ758" s="456"/>
      <c r="QFK758" s="456"/>
      <c r="QFL758" s="456"/>
      <c r="QFM758" s="456"/>
      <c r="QFN758" s="456"/>
      <c r="QFO758" s="456"/>
      <c r="QFP758" s="456"/>
      <c r="QFQ758" s="456"/>
      <c r="QFR758" s="456"/>
      <c r="QFS758" s="456"/>
      <c r="QFT758" s="456"/>
      <c r="QFU758" s="456"/>
      <c r="QFV758" s="456"/>
      <c r="QFW758" s="456"/>
      <c r="QFX758" s="456"/>
      <c r="QFY758" s="456"/>
      <c r="QFZ758" s="456"/>
      <c r="QGA758" s="456"/>
      <c r="QGB758" s="456"/>
      <c r="QGC758" s="456"/>
      <c r="QGD758" s="456"/>
      <c r="QGE758" s="456"/>
      <c r="QGF758" s="456"/>
      <c r="QGG758" s="456"/>
      <c r="QGH758" s="456"/>
      <c r="QGI758" s="456"/>
      <c r="QGJ758" s="456"/>
      <c r="QGK758" s="456"/>
      <c r="QGL758" s="456"/>
      <c r="QGM758" s="456"/>
      <c r="QGN758" s="456"/>
      <c r="QGO758" s="456"/>
      <c r="QGP758" s="456"/>
      <c r="QGQ758" s="456"/>
      <c r="QGR758" s="456"/>
      <c r="QGS758" s="456"/>
      <c r="QGT758" s="456"/>
      <c r="QGU758" s="456"/>
      <c r="QGV758" s="456"/>
      <c r="QGW758" s="456"/>
      <c r="QGX758" s="456"/>
      <c r="QGY758" s="456"/>
      <c r="QGZ758" s="456"/>
      <c r="QHA758" s="456"/>
      <c r="QHB758" s="456"/>
      <c r="QHC758" s="456"/>
      <c r="QHD758" s="456"/>
      <c r="QHE758" s="456"/>
      <c r="QHF758" s="456"/>
      <c r="QHG758" s="456"/>
      <c r="QHH758" s="456"/>
      <c r="QHI758" s="456"/>
      <c r="QHJ758" s="456"/>
      <c r="QHK758" s="456"/>
      <c r="QHL758" s="456"/>
      <c r="QHM758" s="456"/>
      <c r="QHN758" s="456"/>
      <c r="QHO758" s="456"/>
      <c r="QHP758" s="456"/>
      <c r="QHQ758" s="456"/>
      <c r="QHR758" s="456"/>
      <c r="QHS758" s="456"/>
      <c r="QHT758" s="456"/>
      <c r="QHU758" s="456"/>
      <c r="QHV758" s="456"/>
      <c r="QHW758" s="456"/>
      <c r="QHX758" s="456"/>
      <c r="QHY758" s="456"/>
      <c r="QHZ758" s="456"/>
      <c r="QIA758" s="456"/>
      <c r="QIB758" s="456"/>
      <c r="QIC758" s="456"/>
      <c r="QID758" s="456"/>
      <c r="QIE758" s="456"/>
      <c r="QIF758" s="456"/>
      <c r="QIG758" s="456"/>
      <c r="QIH758" s="456"/>
      <c r="QII758" s="456"/>
      <c r="QIJ758" s="456"/>
      <c r="QIK758" s="456"/>
      <c r="QIL758" s="456"/>
      <c r="QIM758" s="456"/>
      <c r="QIN758" s="456"/>
      <c r="QIO758" s="456"/>
      <c r="QIP758" s="456"/>
      <c r="QIQ758" s="456"/>
      <c r="QIR758" s="456"/>
      <c r="QIS758" s="456"/>
      <c r="QIT758" s="456"/>
      <c r="QIU758" s="456"/>
      <c r="QIV758" s="456"/>
      <c r="QIW758" s="456"/>
      <c r="QIX758" s="456"/>
      <c r="QIY758" s="456"/>
      <c r="QIZ758" s="456"/>
      <c r="QJA758" s="456"/>
      <c r="QJB758" s="456"/>
      <c r="QJC758" s="456"/>
      <c r="QJD758" s="456"/>
      <c r="QJE758" s="456"/>
      <c r="QJF758" s="456"/>
      <c r="QJG758" s="456"/>
      <c r="QJH758" s="456"/>
      <c r="QJI758" s="456"/>
      <c r="QJJ758" s="456"/>
      <c r="QJK758" s="456"/>
      <c r="QJL758" s="456"/>
      <c r="QJM758" s="456"/>
      <c r="QJN758" s="456"/>
      <c r="QJO758" s="456"/>
      <c r="QJP758" s="456"/>
      <c r="QJQ758" s="456"/>
      <c r="QJR758" s="456"/>
      <c r="QJS758" s="456"/>
      <c r="QJT758" s="456"/>
      <c r="QJU758" s="456"/>
      <c r="QJV758" s="456"/>
      <c r="QJW758" s="456"/>
      <c r="QJX758" s="456"/>
      <c r="QJY758" s="456"/>
      <c r="QJZ758" s="456"/>
      <c r="QKA758" s="456"/>
      <c r="QKB758" s="456"/>
      <c r="QKC758" s="456"/>
      <c r="QKD758" s="456"/>
      <c r="QKE758" s="456"/>
      <c r="QKF758" s="456"/>
      <c r="QKG758" s="456"/>
      <c r="QKH758" s="456"/>
      <c r="QKI758" s="456"/>
      <c r="QKJ758" s="456"/>
      <c r="QKK758" s="456"/>
      <c r="QKL758" s="456"/>
      <c r="QKM758" s="456"/>
      <c r="QKN758" s="456"/>
      <c r="QKO758" s="456"/>
      <c r="QKP758" s="456"/>
      <c r="QKQ758" s="456"/>
      <c r="QKR758" s="456"/>
      <c r="QKS758" s="456"/>
      <c r="QKT758" s="456"/>
      <c r="QKU758" s="456"/>
      <c r="QKV758" s="456"/>
      <c r="QKW758" s="456"/>
      <c r="QKX758" s="456"/>
      <c r="QKY758" s="456"/>
      <c r="QKZ758" s="456"/>
      <c r="QLA758" s="456"/>
      <c r="QLB758" s="456"/>
      <c r="QLC758" s="456"/>
      <c r="QLD758" s="456"/>
      <c r="QLE758" s="456"/>
      <c r="QLF758" s="456"/>
      <c r="QLG758" s="456"/>
      <c r="QLH758" s="456"/>
      <c r="QLI758" s="456"/>
      <c r="QLJ758" s="456"/>
      <c r="QLK758" s="456"/>
      <c r="QLL758" s="456"/>
      <c r="QLM758" s="456"/>
      <c r="QLN758" s="456"/>
      <c r="QLO758" s="456"/>
      <c r="QLP758" s="456"/>
      <c r="QLQ758" s="456"/>
      <c r="QLR758" s="456"/>
      <c r="QLS758" s="456"/>
      <c r="QLT758" s="456"/>
      <c r="QLU758" s="456"/>
      <c r="QLV758" s="456"/>
      <c r="QLW758" s="456"/>
      <c r="QLX758" s="456"/>
      <c r="QLY758" s="456"/>
      <c r="QLZ758" s="456"/>
      <c r="QMA758" s="456"/>
      <c r="QMB758" s="456"/>
      <c r="QMC758" s="456"/>
      <c r="QMD758" s="456"/>
      <c r="QME758" s="456"/>
      <c r="QMF758" s="456"/>
      <c r="QMG758" s="456"/>
      <c r="QMH758" s="456"/>
      <c r="QMI758" s="456"/>
      <c r="QMJ758" s="456"/>
      <c r="QMK758" s="456"/>
      <c r="QML758" s="456"/>
      <c r="QMM758" s="456"/>
      <c r="QMN758" s="456"/>
      <c r="QMO758" s="456"/>
      <c r="QMP758" s="456"/>
      <c r="QMQ758" s="456"/>
      <c r="QMR758" s="456"/>
      <c r="QMS758" s="456"/>
      <c r="QMT758" s="456"/>
      <c r="QMU758" s="456"/>
      <c r="QMV758" s="456"/>
      <c r="QMW758" s="456"/>
      <c r="QMX758" s="456"/>
      <c r="QMY758" s="456"/>
      <c r="QMZ758" s="456"/>
      <c r="QNA758" s="456"/>
      <c r="QNB758" s="456"/>
      <c r="QNC758" s="456"/>
      <c r="QND758" s="456"/>
      <c r="QNE758" s="456"/>
      <c r="QNF758" s="456"/>
      <c r="QNG758" s="456"/>
      <c r="QNH758" s="456"/>
      <c r="QNI758" s="456"/>
      <c r="QNJ758" s="456"/>
      <c r="QNK758" s="456"/>
      <c r="QNL758" s="456"/>
      <c r="QNM758" s="456"/>
      <c r="QNN758" s="456"/>
      <c r="QNO758" s="456"/>
      <c r="QNP758" s="456"/>
      <c r="QNQ758" s="456"/>
      <c r="QNR758" s="456"/>
      <c r="QNS758" s="456"/>
      <c r="QNT758" s="456"/>
      <c r="QNU758" s="456"/>
      <c r="QNV758" s="456"/>
      <c r="QNW758" s="456"/>
      <c r="QNX758" s="456"/>
      <c r="QNY758" s="456"/>
      <c r="QNZ758" s="456"/>
      <c r="QOA758" s="456"/>
      <c r="QOB758" s="456"/>
      <c r="QOC758" s="456"/>
      <c r="QOD758" s="456"/>
      <c r="QOE758" s="456"/>
      <c r="QOF758" s="456"/>
      <c r="QOG758" s="456"/>
      <c r="QOH758" s="456"/>
      <c r="QOI758" s="456"/>
      <c r="QOJ758" s="456"/>
      <c r="QOK758" s="456"/>
      <c r="QOL758" s="456"/>
      <c r="QOM758" s="456"/>
      <c r="QON758" s="456"/>
      <c r="QOO758" s="456"/>
      <c r="QOP758" s="456"/>
      <c r="QOQ758" s="456"/>
      <c r="QOR758" s="456"/>
      <c r="QOS758" s="456"/>
      <c r="QOT758" s="456"/>
      <c r="QOU758" s="456"/>
      <c r="QOV758" s="456"/>
      <c r="QOW758" s="456"/>
      <c r="QOX758" s="456"/>
      <c r="QOY758" s="456"/>
      <c r="QOZ758" s="456"/>
      <c r="QPA758" s="456"/>
      <c r="QPB758" s="456"/>
      <c r="QPC758" s="456"/>
      <c r="QPD758" s="456"/>
      <c r="QPE758" s="456"/>
      <c r="QPF758" s="456"/>
      <c r="QPG758" s="456"/>
      <c r="QPH758" s="456"/>
      <c r="QPI758" s="456"/>
      <c r="QPJ758" s="456"/>
      <c r="QPK758" s="456"/>
      <c r="QPL758" s="456"/>
      <c r="QPM758" s="456"/>
      <c r="QPN758" s="456"/>
      <c r="QPO758" s="456"/>
      <c r="QPP758" s="456"/>
      <c r="QPQ758" s="456"/>
      <c r="QPR758" s="456"/>
      <c r="QPS758" s="456"/>
      <c r="QPT758" s="456"/>
      <c r="QPU758" s="456"/>
      <c r="QPV758" s="456"/>
      <c r="QPW758" s="456"/>
      <c r="QPX758" s="456"/>
      <c r="QPY758" s="456"/>
      <c r="QPZ758" s="456"/>
      <c r="QQA758" s="456"/>
      <c r="QQB758" s="456"/>
      <c r="QQC758" s="456"/>
      <c r="QQD758" s="456"/>
      <c r="QQE758" s="456"/>
      <c r="QQF758" s="456"/>
      <c r="QQG758" s="456"/>
      <c r="QQH758" s="456"/>
      <c r="QQI758" s="456"/>
      <c r="QQJ758" s="456"/>
      <c r="QQK758" s="456"/>
      <c r="QQL758" s="456"/>
      <c r="QQM758" s="456"/>
      <c r="QQN758" s="456"/>
      <c r="QQO758" s="456"/>
      <c r="QQP758" s="456"/>
      <c r="QQQ758" s="456"/>
      <c r="QQR758" s="456"/>
      <c r="QQS758" s="456"/>
      <c r="QQT758" s="456"/>
      <c r="QQU758" s="456"/>
      <c r="QQV758" s="456"/>
      <c r="QQW758" s="456"/>
      <c r="QQX758" s="456"/>
      <c r="QQY758" s="456"/>
      <c r="QQZ758" s="456"/>
      <c r="QRA758" s="456"/>
      <c r="QRB758" s="456"/>
      <c r="QRC758" s="456"/>
      <c r="QRD758" s="456"/>
      <c r="QRE758" s="456"/>
      <c r="QRF758" s="456"/>
      <c r="QRG758" s="456"/>
      <c r="QRH758" s="456"/>
      <c r="QRI758" s="456"/>
      <c r="QRJ758" s="456"/>
      <c r="QRK758" s="456"/>
      <c r="QRL758" s="456"/>
      <c r="QRM758" s="456"/>
      <c r="QRN758" s="456"/>
      <c r="QRO758" s="456"/>
      <c r="QRP758" s="456"/>
      <c r="QRQ758" s="456"/>
      <c r="QRR758" s="456"/>
      <c r="QRS758" s="456"/>
      <c r="QRT758" s="456"/>
      <c r="QRU758" s="456"/>
      <c r="QRV758" s="456"/>
      <c r="QRW758" s="456"/>
      <c r="QRX758" s="456"/>
      <c r="QRY758" s="456"/>
      <c r="QRZ758" s="456"/>
      <c r="QSA758" s="456"/>
      <c r="QSB758" s="456"/>
      <c r="QSC758" s="456"/>
      <c r="QSD758" s="456"/>
      <c r="QSE758" s="456"/>
      <c r="QSF758" s="456"/>
      <c r="QSG758" s="456"/>
      <c r="QSH758" s="456"/>
      <c r="QSI758" s="456"/>
      <c r="QSJ758" s="456"/>
      <c r="QSK758" s="456"/>
      <c r="QSL758" s="456"/>
      <c r="QSM758" s="456"/>
      <c r="QSN758" s="456"/>
      <c r="QSO758" s="456"/>
      <c r="QSP758" s="456"/>
      <c r="QSQ758" s="456"/>
      <c r="QSR758" s="456"/>
      <c r="QSS758" s="456"/>
      <c r="QST758" s="456"/>
      <c r="QSU758" s="456"/>
      <c r="QSV758" s="456"/>
      <c r="QSW758" s="456"/>
      <c r="QSX758" s="456"/>
      <c r="QSY758" s="456"/>
      <c r="QSZ758" s="456"/>
      <c r="QTA758" s="456"/>
      <c r="QTB758" s="456"/>
      <c r="QTC758" s="456"/>
      <c r="QTD758" s="456"/>
      <c r="QTE758" s="456"/>
      <c r="QTF758" s="456"/>
      <c r="QTG758" s="456"/>
      <c r="QTH758" s="456"/>
      <c r="QTI758" s="456"/>
      <c r="QTJ758" s="456"/>
      <c r="QTK758" s="456"/>
      <c r="QTL758" s="456"/>
      <c r="QTM758" s="456"/>
      <c r="QTN758" s="456"/>
      <c r="QTO758" s="456"/>
      <c r="QTP758" s="456"/>
      <c r="QTQ758" s="456"/>
      <c r="QTR758" s="456"/>
      <c r="QTS758" s="456"/>
      <c r="QTT758" s="456"/>
      <c r="QTU758" s="456"/>
      <c r="QTV758" s="456"/>
      <c r="QTW758" s="456"/>
      <c r="QTX758" s="456"/>
      <c r="QTY758" s="456"/>
      <c r="QTZ758" s="456"/>
      <c r="QUA758" s="456"/>
      <c r="QUB758" s="456"/>
      <c r="QUC758" s="456"/>
      <c r="QUD758" s="456"/>
      <c r="QUE758" s="456"/>
      <c r="QUF758" s="456"/>
      <c r="QUG758" s="456"/>
      <c r="QUH758" s="456"/>
      <c r="QUI758" s="456"/>
      <c r="QUJ758" s="456"/>
      <c r="QUK758" s="456"/>
      <c r="QUL758" s="456"/>
      <c r="QUM758" s="456"/>
      <c r="QUN758" s="456"/>
      <c r="QUO758" s="456"/>
      <c r="QUP758" s="456"/>
      <c r="QUQ758" s="456"/>
      <c r="QUR758" s="456"/>
      <c r="QUS758" s="456"/>
      <c r="QUT758" s="456"/>
      <c r="QUU758" s="456"/>
      <c r="QUV758" s="456"/>
      <c r="QUW758" s="456"/>
      <c r="QUX758" s="456"/>
      <c r="QUY758" s="456"/>
      <c r="QUZ758" s="456"/>
      <c r="QVA758" s="456"/>
      <c r="QVB758" s="456"/>
      <c r="QVC758" s="456"/>
      <c r="QVD758" s="456"/>
      <c r="QVE758" s="456"/>
      <c r="QVF758" s="456"/>
      <c r="QVG758" s="456"/>
      <c r="QVH758" s="456"/>
      <c r="QVI758" s="456"/>
      <c r="QVJ758" s="456"/>
      <c r="QVK758" s="456"/>
      <c r="QVL758" s="456"/>
      <c r="QVM758" s="456"/>
      <c r="QVN758" s="456"/>
      <c r="QVO758" s="456"/>
      <c r="QVP758" s="456"/>
      <c r="QVQ758" s="456"/>
      <c r="QVR758" s="456"/>
      <c r="QVS758" s="456"/>
      <c r="QVT758" s="456"/>
      <c r="QVU758" s="456"/>
      <c r="QVV758" s="456"/>
      <c r="QVW758" s="456"/>
      <c r="QVX758" s="456"/>
      <c r="QVY758" s="456"/>
      <c r="QVZ758" s="456"/>
      <c r="QWA758" s="456"/>
      <c r="QWB758" s="456"/>
      <c r="QWC758" s="456"/>
      <c r="QWD758" s="456"/>
      <c r="QWE758" s="456"/>
      <c r="QWF758" s="456"/>
      <c r="QWG758" s="456"/>
      <c r="QWH758" s="456"/>
      <c r="QWI758" s="456"/>
      <c r="QWJ758" s="456"/>
      <c r="QWK758" s="456"/>
      <c r="QWL758" s="456"/>
      <c r="QWM758" s="456"/>
      <c r="QWN758" s="456"/>
      <c r="QWO758" s="456"/>
      <c r="QWP758" s="456"/>
      <c r="QWQ758" s="456"/>
      <c r="QWR758" s="456"/>
      <c r="QWS758" s="456"/>
      <c r="QWT758" s="456"/>
      <c r="QWU758" s="456"/>
      <c r="QWV758" s="456"/>
      <c r="QWW758" s="456"/>
      <c r="QWX758" s="456"/>
      <c r="QWY758" s="456"/>
      <c r="QWZ758" s="456"/>
      <c r="QXA758" s="456"/>
      <c r="QXB758" s="456"/>
      <c r="QXC758" s="456"/>
      <c r="QXD758" s="456"/>
      <c r="QXE758" s="456"/>
      <c r="QXF758" s="456"/>
      <c r="QXG758" s="456"/>
      <c r="QXH758" s="456"/>
      <c r="QXI758" s="456"/>
      <c r="QXJ758" s="456"/>
      <c r="QXK758" s="456"/>
      <c r="QXL758" s="456"/>
      <c r="QXM758" s="456"/>
      <c r="QXN758" s="456"/>
      <c r="QXO758" s="456"/>
      <c r="QXP758" s="456"/>
      <c r="QXQ758" s="456"/>
      <c r="QXR758" s="456"/>
      <c r="QXS758" s="456"/>
      <c r="QXT758" s="456"/>
      <c r="QXU758" s="456"/>
      <c r="QXV758" s="456"/>
      <c r="QXW758" s="456"/>
      <c r="QXX758" s="456"/>
      <c r="QXY758" s="456"/>
      <c r="QXZ758" s="456"/>
      <c r="QYA758" s="456"/>
      <c r="QYB758" s="456"/>
      <c r="QYC758" s="456"/>
      <c r="QYD758" s="456"/>
      <c r="QYE758" s="456"/>
      <c r="QYF758" s="456"/>
      <c r="QYG758" s="456"/>
      <c r="QYH758" s="456"/>
      <c r="QYI758" s="456"/>
      <c r="QYJ758" s="456"/>
      <c r="QYK758" s="456"/>
      <c r="QYL758" s="456"/>
      <c r="QYM758" s="456"/>
      <c r="QYN758" s="456"/>
      <c r="QYO758" s="456"/>
      <c r="QYP758" s="456"/>
      <c r="QYQ758" s="456"/>
      <c r="QYR758" s="456"/>
      <c r="QYS758" s="456"/>
      <c r="QYT758" s="456"/>
      <c r="QYU758" s="456"/>
      <c r="QYV758" s="456"/>
      <c r="QYW758" s="456"/>
      <c r="QYX758" s="456"/>
      <c r="QYY758" s="456"/>
      <c r="QYZ758" s="456"/>
      <c r="QZA758" s="456"/>
      <c r="QZB758" s="456"/>
      <c r="QZC758" s="456"/>
      <c r="QZD758" s="456"/>
      <c r="QZE758" s="456"/>
      <c r="QZF758" s="456"/>
      <c r="QZG758" s="456"/>
      <c r="QZH758" s="456"/>
      <c r="QZI758" s="456"/>
      <c r="QZJ758" s="456"/>
      <c r="QZK758" s="456"/>
      <c r="QZL758" s="456"/>
      <c r="QZM758" s="456"/>
      <c r="QZN758" s="456"/>
      <c r="QZO758" s="456"/>
      <c r="QZP758" s="456"/>
      <c r="QZQ758" s="456"/>
      <c r="QZR758" s="456"/>
      <c r="QZS758" s="456"/>
      <c r="QZT758" s="456"/>
      <c r="QZU758" s="456"/>
      <c r="QZV758" s="456"/>
      <c r="QZW758" s="456"/>
      <c r="QZX758" s="456"/>
      <c r="QZY758" s="456"/>
      <c r="QZZ758" s="456"/>
      <c r="RAA758" s="456"/>
      <c r="RAB758" s="456"/>
      <c r="RAC758" s="456"/>
      <c r="RAD758" s="456"/>
      <c r="RAE758" s="456"/>
      <c r="RAF758" s="456"/>
      <c r="RAG758" s="456"/>
      <c r="RAH758" s="456"/>
      <c r="RAI758" s="456"/>
      <c r="RAJ758" s="456"/>
      <c r="RAK758" s="456"/>
      <c r="RAL758" s="456"/>
      <c r="RAM758" s="456"/>
      <c r="RAN758" s="456"/>
      <c r="RAO758" s="456"/>
      <c r="RAP758" s="456"/>
      <c r="RAQ758" s="456"/>
      <c r="RAR758" s="456"/>
      <c r="RAS758" s="456"/>
      <c r="RAT758" s="456"/>
      <c r="RAU758" s="456"/>
      <c r="RAV758" s="456"/>
      <c r="RAW758" s="456"/>
      <c r="RAX758" s="456"/>
      <c r="RAY758" s="456"/>
      <c r="RAZ758" s="456"/>
      <c r="RBA758" s="456"/>
      <c r="RBB758" s="456"/>
      <c r="RBC758" s="456"/>
      <c r="RBD758" s="456"/>
      <c r="RBE758" s="456"/>
      <c r="RBF758" s="456"/>
      <c r="RBG758" s="456"/>
      <c r="RBH758" s="456"/>
      <c r="RBI758" s="456"/>
      <c r="RBJ758" s="456"/>
      <c r="RBK758" s="456"/>
      <c r="RBL758" s="456"/>
      <c r="RBM758" s="456"/>
      <c r="RBN758" s="456"/>
      <c r="RBO758" s="456"/>
      <c r="RBP758" s="456"/>
      <c r="RBQ758" s="456"/>
      <c r="RBR758" s="456"/>
      <c r="RBS758" s="456"/>
      <c r="RBT758" s="456"/>
      <c r="RBU758" s="456"/>
      <c r="RBV758" s="456"/>
      <c r="RBW758" s="456"/>
      <c r="RBX758" s="456"/>
      <c r="RBY758" s="456"/>
      <c r="RBZ758" s="456"/>
      <c r="RCA758" s="456"/>
      <c r="RCB758" s="456"/>
      <c r="RCC758" s="456"/>
      <c r="RCD758" s="456"/>
      <c r="RCE758" s="456"/>
      <c r="RCF758" s="456"/>
      <c r="RCG758" s="456"/>
      <c r="RCH758" s="456"/>
      <c r="RCI758" s="456"/>
      <c r="RCJ758" s="456"/>
      <c r="RCK758" s="456"/>
      <c r="RCL758" s="456"/>
      <c r="RCM758" s="456"/>
      <c r="RCN758" s="456"/>
      <c r="RCO758" s="456"/>
      <c r="RCP758" s="456"/>
      <c r="RCQ758" s="456"/>
      <c r="RCR758" s="456"/>
      <c r="RCS758" s="456"/>
      <c r="RCT758" s="456"/>
      <c r="RCU758" s="456"/>
      <c r="RCV758" s="456"/>
      <c r="RCW758" s="456"/>
      <c r="RCX758" s="456"/>
      <c r="RCY758" s="456"/>
      <c r="RCZ758" s="456"/>
      <c r="RDA758" s="456"/>
      <c r="RDB758" s="456"/>
      <c r="RDC758" s="456"/>
      <c r="RDD758" s="456"/>
      <c r="RDE758" s="456"/>
      <c r="RDF758" s="456"/>
      <c r="RDG758" s="456"/>
      <c r="RDH758" s="456"/>
      <c r="RDI758" s="456"/>
      <c r="RDJ758" s="456"/>
      <c r="RDK758" s="456"/>
      <c r="RDL758" s="456"/>
      <c r="RDM758" s="456"/>
      <c r="RDN758" s="456"/>
      <c r="RDO758" s="456"/>
      <c r="RDP758" s="456"/>
      <c r="RDQ758" s="456"/>
      <c r="RDR758" s="456"/>
      <c r="RDS758" s="456"/>
      <c r="RDT758" s="456"/>
      <c r="RDU758" s="456"/>
      <c r="RDV758" s="456"/>
      <c r="RDW758" s="456"/>
      <c r="RDX758" s="456"/>
      <c r="RDY758" s="456"/>
      <c r="RDZ758" s="456"/>
      <c r="REA758" s="456"/>
      <c r="REB758" s="456"/>
      <c r="REC758" s="456"/>
      <c r="RED758" s="456"/>
      <c r="REE758" s="456"/>
      <c r="REF758" s="456"/>
      <c r="REG758" s="456"/>
      <c r="REH758" s="456"/>
      <c r="REI758" s="456"/>
      <c r="REJ758" s="456"/>
      <c r="REK758" s="456"/>
      <c r="REL758" s="456"/>
      <c r="REM758" s="456"/>
      <c r="REN758" s="456"/>
      <c r="REO758" s="456"/>
      <c r="REP758" s="456"/>
      <c r="REQ758" s="456"/>
      <c r="RER758" s="456"/>
      <c r="RES758" s="456"/>
      <c r="RET758" s="456"/>
      <c r="REU758" s="456"/>
      <c r="REV758" s="456"/>
      <c r="REW758" s="456"/>
      <c r="REX758" s="456"/>
      <c r="REY758" s="456"/>
      <c r="REZ758" s="456"/>
      <c r="RFA758" s="456"/>
      <c r="RFB758" s="456"/>
      <c r="RFC758" s="456"/>
      <c r="RFD758" s="456"/>
      <c r="RFE758" s="456"/>
      <c r="RFF758" s="456"/>
      <c r="RFG758" s="456"/>
      <c r="RFH758" s="456"/>
      <c r="RFI758" s="456"/>
      <c r="RFJ758" s="456"/>
      <c r="RFK758" s="456"/>
      <c r="RFL758" s="456"/>
      <c r="RFM758" s="456"/>
      <c r="RFN758" s="456"/>
      <c r="RFO758" s="456"/>
      <c r="RFP758" s="456"/>
      <c r="RFQ758" s="456"/>
      <c r="RFR758" s="456"/>
      <c r="RFS758" s="456"/>
      <c r="RFT758" s="456"/>
      <c r="RFU758" s="456"/>
      <c r="RFV758" s="456"/>
      <c r="RFW758" s="456"/>
      <c r="RFX758" s="456"/>
      <c r="RFY758" s="456"/>
      <c r="RFZ758" s="456"/>
      <c r="RGA758" s="456"/>
      <c r="RGB758" s="456"/>
      <c r="RGC758" s="456"/>
      <c r="RGD758" s="456"/>
      <c r="RGE758" s="456"/>
      <c r="RGF758" s="456"/>
      <c r="RGG758" s="456"/>
      <c r="RGH758" s="456"/>
      <c r="RGI758" s="456"/>
      <c r="RGJ758" s="456"/>
      <c r="RGK758" s="456"/>
      <c r="RGL758" s="456"/>
      <c r="RGM758" s="456"/>
      <c r="RGN758" s="456"/>
      <c r="RGO758" s="456"/>
      <c r="RGP758" s="456"/>
      <c r="RGQ758" s="456"/>
      <c r="RGR758" s="456"/>
      <c r="RGS758" s="456"/>
      <c r="RGT758" s="456"/>
      <c r="RGU758" s="456"/>
      <c r="RGV758" s="456"/>
      <c r="RGW758" s="456"/>
      <c r="RGX758" s="456"/>
      <c r="RGY758" s="456"/>
      <c r="RGZ758" s="456"/>
      <c r="RHA758" s="456"/>
      <c r="RHB758" s="456"/>
      <c r="RHC758" s="456"/>
      <c r="RHD758" s="456"/>
      <c r="RHE758" s="456"/>
      <c r="RHF758" s="456"/>
      <c r="RHG758" s="456"/>
      <c r="RHH758" s="456"/>
      <c r="RHI758" s="456"/>
      <c r="RHJ758" s="456"/>
      <c r="RHK758" s="456"/>
      <c r="RHL758" s="456"/>
      <c r="RHM758" s="456"/>
      <c r="RHN758" s="456"/>
      <c r="RHO758" s="456"/>
      <c r="RHP758" s="456"/>
      <c r="RHQ758" s="456"/>
      <c r="RHR758" s="456"/>
      <c r="RHS758" s="456"/>
      <c r="RHT758" s="456"/>
      <c r="RHU758" s="456"/>
      <c r="RHV758" s="456"/>
      <c r="RHW758" s="456"/>
      <c r="RHX758" s="456"/>
      <c r="RHY758" s="456"/>
      <c r="RHZ758" s="456"/>
      <c r="RIA758" s="456"/>
      <c r="RIB758" s="456"/>
      <c r="RIC758" s="456"/>
      <c r="RID758" s="456"/>
      <c r="RIE758" s="456"/>
      <c r="RIF758" s="456"/>
      <c r="RIG758" s="456"/>
      <c r="RIH758" s="456"/>
      <c r="RII758" s="456"/>
      <c r="RIJ758" s="456"/>
      <c r="RIK758" s="456"/>
      <c r="RIL758" s="456"/>
      <c r="RIM758" s="456"/>
      <c r="RIN758" s="456"/>
      <c r="RIO758" s="456"/>
      <c r="RIP758" s="456"/>
      <c r="RIQ758" s="456"/>
      <c r="RIR758" s="456"/>
      <c r="RIS758" s="456"/>
      <c r="RIT758" s="456"/>
      <c r="RIU758" s="456"/>
      <c r="RIV758" s="456"/>
      <c r="RIW758" s="456"/>
      <c r="RIX758" s="456"/>
      <c r="RIY758" s="456"/>
      <c r="RIZ758" s="456"/>
      <c r="RJA758" s="456"/>
      <c r="RJB758" s="456"/>
      <c r="RJC758" s="456"/>
      <c r="RJD758" s="456"/>
      <c r="RJE758" s="456"/>
      <c r="RJF758" s="456"/>
      <c r="RJG758" s="456"/>
      <c r="RJH758" s="456"/>
      <c r="RJI758" s="456"/>
      <c r="RJJ758" s="456"/>
      <c r="RJK758" s="456"/>
      <c r="RJL758" s="456"/>
      <c r="RJM758" s="456"/>
      <c r="RJN758" s="456"/>
      <c r="RJO758" s="456"/>
      <c r="RJP758" s="456"/>
      <c r="RJQ758" s="456"/>
      <c r="RJR758" s="456"/>
      <c r="RJS758" s="456"/>
      <c r="RJT758" s="456"/>
      <c r="RJU758" s="456"/>
      <c r="RJV758" s="456"/>
      <c r="RJW758" s="456"/>
      <c r="RJX758" s="456"/>
      <c r="RJY758" s="456"/>
      <c r="RJZ758" s="456"/>
      <c r="RKA758" s="456"/>
      <c r="RKB758" s="456"/>
      <c r="RKC758" s="456"/>
      <c r="RKD758" s="456"/>
      <c r="RKE758" s="456"/>
      <c r="RKF758" s="456"/>
      <c r="RKG758" s="456"/>
      <c r="RKH758" s="456"/>
      <c r="RKI758" s="456"/>
      <c r="RKJ758" s="456"/>
      <c r="RKK758" s="456"/>
      <c r="RKL758" s="456"/>
      <c r="RKM758" s="456"/>
      <c r="RKN758" s="456"/>
      <c r="RKO758" s="456"/>
      <c r="RKP758" s="456"/>
      <c r="RKQ758" s="456"/>
      <c r="RKR758" s="456"/>
      <c r="RKS758" s="456"/>
      <c r="RKT758" s="456"/>
      <c r="RKU758" s="456"/>
      <c r="RKV758" s="456"/>
      <c r="RKW758" s="456"/>
      <c r="RKX758" s="456"/>
      <c r="RKY758" s="456"/>
      <c r="RKZ758" s="456"/>
      <c r="RLA758" s="456"/>
      <c r="RLB758" s="456"/>
      <c r="RLC758" s="456"/>
      <c r="RLD758" s="456"/>
      <c r="RLE758" s="456"/>
      <c r="RLF758" s="456"/>
      <c r="RLG758" s="456"/>
      <c r="RLH758" s="456"/>
      <c r="RLI758" s="456"/>
      <c r="RLJ758" s="456"/>
      <c r="RLK758" s="456"/>
      <c r="RLL758" s="456"/>
      <c r="RLM758" s="456"/>
      <c r="RLN758" s="456"/>
      <c r="RLO758" s="456"/>
      <c r="RLP758" s="456"/>
      <c r="RLQ758" s="456"/>
      <c r="RLR758" s="456"/>
      <c r="RLS758" s="456"/>
      <c r="RLT758" s="456"/>
      <c r="RLU758" s="456"/>
      <c r="RLV758" s="456"/>
      <c r="RLW758" s="456"/>
      <c r="RLX758" s="456"/>
      <c r="RLY758" s="456"/>
      <c r="RLZ758" s="456"/>
      <c r="RMA758" s="456"/>
      <c r="RMB758" s="456"/>
      <c r="RMC758" s="456"/>
      <c r="RMD758" s="456"/>
      <c r="RME758" s="456"/>
      <c r="RMF758" s="456"/>
      <c r="RMG758" s="456"/>
      <c r="RMH758" s="456"/>
      <c r="RMI758" s="456"/>
      <c r="RMJ758" s="456"/>
      <c r="RMK758" s="456"/>
      <c r="RML758" s="456"/>
      <c r="RMM758" s="456"/>
      <c r="RMN758" s="456"/>
      <c r="RMO758" s="456"/>
      <c r="RMP758" s="456"/>
      <c r="RMQ758" s="456"/>
      <c r="RMR758" s="456"/>
      <c r="RMS758" s="456"/>
      <c r="RMT758" s="456"/>
      <c r="RMU758" s="456"/>
      <c r="RMV758" s="456"/>
      <c r="RMW758" s="456"/>
      <c r="RMX758" s="456"/>
      <c r="RMY758" s="456"/>
      <c r="RMZ758" s="456"/>
      <c r="RNA758" s="456"/>
      <c r="RNB758" s="456"/>
      <c r="RNC758" s="456"/>
      <c r="RND758" s="456"/>
      <c r="RNE758" s="456"/>
      <c r="RNF758" s="456"/>
      <c r="RNG758" s="456"/>
      <c r="RNH758" s="456"/>
      <c r="RNI758" s="456"/>
      <c r="RNJ758" s="456"/>
      <c r="RNK758" s="456"/>
      <c r="RNL758" s="456"/>
      <c r="RNM758" s="456"/>
      <c r="RNN758" s="456"/>
      <c r="RNO758" s="456"/>
      <c r="RNP758" s="456"/>
      <c r="RNQ758" s="456"/>
      <c r="RNR758" s="456"/>
      <c r="RNS758" s="456"/>
      <c r="RNT758" s="456"/>
      <c r="RNU758" s="456"/>
      <c r="RNV758" s="456"/>
      <c r="RNW758" s="456"/>
      <c r="RNX758" s="456"/>
      <c r="RNY758" s="456"/>
      <c r="RNZ758" s="456"/>
      <c r="ROA758" s="456"/>
      <c r="ROB758" s="456"/>
      <c r="ROC758" s="456"/>
      <c r="ROD758" s="456"/>
      <c r="ROE758" s="456"/>
      <c r="ROF758" s="456"/>
      <c r="ROG758" s="456"/>
      <c r="ROH758" s="456"/>
      <c r="ROI758" s="456"/>
      <c r="ROJ758" s="456"/>
      <c r="ROK758" s="456"/>
      <c r="ROL758" s="456"/>
      <c r="ROM758" s="456"/>
      <c r="RON758" s="456"/>
      <c r="ROO758" s="456"/>
      <c r="ROP758" s="456"/>
      <c r="ROQ758" s="456"/>
      <c r="ROR758" s="456"/>
      <c r="ROS758" s="456"/>
      <c r="ROT758" s="456"/>
      <c r="ROU758" s="456"/>
      <c r="ROV758" s="456"/>
      <c r="ROW758" s="456"/>
      <c r="ROX758" s="456"/>
      <c r="ROY758" s="456"/>
      <c r="ROZ758" s="456"/>
      <c r="RPA758" s="456"/>
      <c r="RPB758" s="456"/>
      <c r="RPC758" s="456"/>
      <c r="RPD758" s="456"/>
      <c r="RPE758" s="456"/>
      <c r="RPF758" s="456"/>
      <c r="RPG758" s="456"/>
      <c r="RPH758" s="456"/>
      <c r="RPI758" s="456"/>
      <c r="RPJ758" s="456"/>
      <c r="RPK758" s="456"/>
      <c r="RPL758" s="456"/>
      <c r="RPM758" s="456"/>
      <c r="RPN758" s="456"/>
      <c r="RPO758" s="456"/>
      <c r="RPP758" s="456"/>
      <c r="RPQ758" s="456"/>
      <c r="RPR758" s="456"/>
      <c r="RPS758" s="456"/>
      <c r="RPT758" s="456"/>
      <c r="RPU758" s="456"/>
      <c r="RPV758" s="456"/>
      <c r="RPW758" s="456"/>
      <c r="RPX758" s="456"/>
      <c r="RPY758" s="456"/>
      <c r="RPZ758" s="456"/>
      <c r="RQA758" s="456"/>
      <c r="RQB758" s="456"/>
      <c r="RQC758" s="456"/>
      <c r="RQD758" s="456"/>
      <c r="RQE758" s="456"/>
      <c r="RQF758" s="456"/>
      <c r="RQG758" s="456"/>
      <c r="RQH758" s="456"/>
      <c r="RQI758" s="456"/>
      <c r="RQJ758" s="456"/>
      <c r="RQK758" s="456"/>
      <c r="RQL758" s="456"/>
      <c r="RQM758" s="456"/>
      <c r="RQN758" s="456"/>
      <c r="RQO758" s="456"/>
      <c r="RQP758" s="456"/>
      <c r="RQQ758" s="456"/>
      <c r="RQR758" s="456"/>
      <c r="RQS758" s="456"/>
      <c r="RQT758" s="456"/>
      <c r="RQU758" s="456"/>
      <c r="RQV758" s="456"/>
      <c r="RQW758" s="456"/>
      <c r="RQX758" s="456"/>
      <c r="RQY758" s="456"/>
      <c r="RQZ758" s="456"/>
      <c r="RRA758" s="456"/>
      <c r="RRB758" s="456"/>
      <c r="RRC758" s="456"/>
      <c r="RRD758" s="456"/>
      <c r="RRE758" s="456"/>
      <c r="RRF758" s="456"/>
      <c r="RRG758" s="456"/>
      <c r="RRH758" s="456"/>
      <c r="RRI758" s="456"/>
      <c r="RRJ758" s="456"/>
      <c r="RRK758" s="456"/>
      <c r="RRL758" s="456"/>
      <c r="RRM758" s="456"/>
      <c r="RRN758" s="456"/>
      <c r="RRO758" s="456"/>
      <c r="RRP758" s="456"/>
      <c r="RRQ758" s="456"/>
      <c r="RRR758" s="456"/>
      <c r="RRS758" s="456"/>
      <c r="RRT758" s="456"/>
      <c r="RRU758" s="456"/>
      <c r="RRV758" s="456"/>
      <c r="RRW758" s="456"/>
      <c r="RRX758" s="456"/>
      <c r="RRY758" s="456"/>
      <c r="RRZ758" s="456"/>
      <c r="RSA758" s="456"/>
      <c r="RSB758" s="456"/>
      <c r="RSC758" s="456"/>
      <c r="RSD758" s="456"/>
      <c r="RSE758" s="456"/>
      <c r="RSF758" s="456"/>
      <c r="RSG758" s="456"/>
      <c r="RSH758" s="456"/>
      <c r="RSI758" s="456"/>
      <c r="RSJ758" s="456"/>
      <c r="RSK758" s="456"/>
      <c r="RSL758" s="456"/>
      <c r="RSM758" s="456"/>
      <c r="RSN758" s="456"/>
      <c r="RSO758" s="456"/>
      <c r="RSP758" s="456"/>
      <c r="RSQ758" s="456"/>
      <c r="RSR758" s="456"/>
      <c r="RSS758" s="456"/>
      <c r="RST758" s="456"/>
      <c r="RSU758" s="456"/>
      <c r="RSV758" s="456"/>
      <c r="RSW758" s="456"/>
      <c r="RSX758" s="456"/>
      <c r="RSY758" s="456"/>
      <c r="RSZ758" s="456"/>
      <c r="RTA758" s="456"/>
      <c r="RTB758" s="456"/>
      <c r="RTC758" s="456"/>
      <c r="RTD758" s="456"/>
      <c r="RTE758" s="456"/>
      <c r="RTF758" s="456"/>
      <c r="RTG758" s="456"/>
      <c r="RTH758" s="456"/>
      <c r="RTI758" s="456"/>
      <c r="RTJ758" s="456"/>
      <c r="RTK758" s="456"/>
      <c r="RTL758" s="456"/>
      <c r="RTM758" s="456"/>
      <c r="RTN758" s="456"/>
      <c r="RTO758" s="456"/>
      <c r="RTP758" s="456"/>
      <c r="RTQ758" s="456"/>
      <c r="RTR758" s="456"/>
      <c r="RTS758" s="456"/>
      <c r="RTT758" s="456"/>
      <c r="RTU758" s="456"/>
      <c r="RTV758" s="456"/>
      <c r="RTW758" s="456"/>
      <c r="RTX758" s="456"/>
      <c r="RTY758" s="456"/>
      <c r="RTZ758" s="456"/>
      <c r="RUA758" s="456"/>
      <c r="RUB758" s="456"/>
      <c r="RUC758" s="456"/>
      <c r="RUD758" s="456"/>
      <c r="RUE758" s="456"/>
      <c r="RUF758" s="456"/>
      <c r="RUG758" s="456"/>
      <c r="RUH758" s="456"/>
      <c r="RUI758" s="456"/>
      <c r="RUJ758" s="456"/>
      <c r="RUK758" s="456"/>
      <c r="RUL758" s="456"/>
      <c r="RUM758" s="456"/>
      <c r="RUN758" s="456"/>
      <c r="RUO758" s="456"/>
      <c r="RUP758" s="456"/>
      <c r="RUQ758" s="456"/>
      <c r="RUR758" s="456"/>
      <c r="RUS758" s="456"/>
      <c r="RUT758" s="456"/>
      <c r="RUU758" s="456"/>
      <c r="RUV758" s="456"/>
      <c r="RUW758" s="456"/>
      <c r="RUX758" s="456"/>
      <c r="RUY758" s="456"/>
      <c r="RUZ758" s="456"/>
      <c r="RVA758" s="456"/>
      <c r="RVB758" s="456"/>
      <c r="RVC758" s="456"/>
      <c r="RVD758" s="456"/>
      <c r="RVE758" s="456"/>
      <c r="RVF758" s="456"/>
      <c r="RVG758" s="456"/>
      <c r="RVH758" s="456"/>
      <c r="RVI758" s="456"/>
      <c r="RVJ758" s="456"/>
      <c r="RVK758" s="456"/>
      <c r="RVL758" s="456"/>
      <c r="RVM758" s="456"/>
      <c r="RVN758" s="456"/>
      <c r="RVO758" s="456"/>
      <c r="RVP758" s="456"/>
      <c r="RVQ758" s="456"/>
      <c r="RVR758" s="456"/>
      <c r="RVS758" s="456"/>
      <c r="RVT758" s="456"/>
      <c r="RVU758" s="456"/>
      <c r="RVV758" s="456"/>
      <c r="RVW758" s="456"/>
      <c r="RVX758" s="456"/>
      <c r="RVY758" s="456"/>
      <c r="RVZ758" s="456"/>
      <c r="RWA758" s="456"/>
      <c r="RWB758" s="456"/>
      <c r="RWC758" s="456"/>
      <c r="RWD758" s="456"/>
      <c r="RWE758" s="456"/>
      <c r="RWF758" s="456"/>
      <c r="RWG758" s="456"/>
      <c r="RWH758" s="456"/>
      <c r="RWI758" s="456"/>
      <c r="RWJ758" s="456"/>
      <c r="RWK758" s="456"/>
      <c r="RWL758" s="456"/>
      <c r="RWM758" s="456"/>
      <c r="RWN758" s="456"/>
      <c r="RWO758" s="456"/>
      <c r="RWP758" s="456"/>
      <c r="RWQ758" s="456"/>
      <c r="RWR758" s="456"/>
      <c r="RWS758" s="456"/>
      <c r="RWT758" s="456"/>
      <c r="RWU758" s="456"/>
      <c r="RWV758" s="456"/>
      <c r="RWW758" s="456"/>
      <c r="RWX758" s="456"/>
      <c r="RWY758" s="456"/>
      <c r="RWZ758" s="456"/>
      <c r="RXA758" s="456"/>
      <c r="RXB758" s="456"/>
      <c r="RXC758" s="456"/>
      <c r="RXD758" s="456"/>
      <c r="RXE758" s="456"/>
      <c r="RXF758" s="456"/>
      <c r="RXG758" s="456"/>
      <c r="RXH758" s="456"/>
      <c r="RXI758" s="456"/>
      <c r="RXJ758" s="456"/>
      <c r="RXK758" s="456"/>
      <c r="RXL758" s="456"/>
      <c r="RXM758" s="456"/>
      <c r="RXN758" s="456"/>
      <c r="RXO758" s="456"/>
      <c r="RXP758" s="456"/>
      <c r="RXQ758" s="456"/>
      <c r="RXR758" s="456"/>
      <c r="RXS758" s="456"/>
      <c r="RXT758" s="456"/>
      <c r="RXU758" s="456"/>
      <c r="RXV758" s="456"/>
      <c r="RXW758" s="456"/>
      <c r="RXX758" s="456"/>
      <c r="RXY758" s="456"/>
      <c r="RXZ758" s="456"/>
      <c r="RYA758" s="456"/>
      <c r="RYB758" s="456"/>
      <c r="RYC758" s="456"/>
      <c r="RYD758" s="456"/>
      <c r="RYE758" s="456"/>
      <c r="RYF758" s="456"/>
      <c r="RYG758" s="456"/>
      <c r="RYH758" s="456"/>
      <c r="RYI758" s="456"/>
      <c r="RYJ758" s="456"/>
      <c r="RYK758" s="456"/>
      <c r="RYL758" s="456"/>
      <c r="RYM758" s="456"/>
      <c r="RYN758" s="456"/>
      <c r="RYO758" s="456"/>
      <c r="RYP758" s="456"/>
      <c r="RYQ758" s="456"/>
      <c r="RYR758" s="456"/>
      <c r="RYS758" s="456"/>
      <c r="RYT758" s="456"/>
      <c r="RYU758" s="456"/>
      <c r="RYV758" s="456"/>
      <c r="RYW758" s="456"/>
      <c r="RYX758" s="456"/>
      <c r="RYY758" s="456"/>
      <c r="RYZ758" s="456"/>
      <c r="RZA758" s="456"/>
      <c r="RZB758" s="456"/>
      <c r="RZC758" s="456"/>
      <c r="RZD758" s="456"/>
      <c r="RZE758" s="456"/>
      <c r="RZF758" s="456"/>
      <c r="RZG758" s="456"/>
      <c r="RZH758" s="456"/>
      <c r="RZI758" s="456"/>
      <c r="RZJ758" s="456"/>
      <c r="RZK758" s="456"/>
      <c r="RZL758" s="456"/>
      <c r="RZM758" s="456"/>
      <c r="RZN758" s="456"/>
      <c r="RZO758" s="456"/>
      <c r="RZP758" s="456"/>
      <c r="RZQ758" s="456"/>
      <c r="RZR758" s="456"/>
      <c r="RZS758" s="456"/>
      <c r="RZT758" s="456"/>
      <c r="RZU758" s="456"/>
      <c r="RZV758" s="456"/>
      <c r="RZW758" s="456"/>
      <c r="RZX758" s="456"/>
      <c r="RZY758" s="456"/>
      <c r="RZZ758" s="456"/>
      <c r="SAA758" s="456"/>
      <c r="SAB758" s="456"/>
      <c r="SAC758" s="456"/>
      <c r="SAD758" s="456"/>
      <c r="SAE758" s="456"/>
      <c r="SAF758" s="456"/>
      <c r="SAG758" s="456"/>
      <c r="SAH758" s="456"/>
      <c r="SAI758" s="456"/>
      <c r="SAJ758" s="456"/>
      <c r="SAK758" s="456"/>
      <c r="SAL758" s="456"/>
      <c r="SAM758" s="456"/>
      <c r="SAN758" s="456"/>
      <c r="SAO758" s="456"/>
      <c r="SAP758" s="456"/>
      <c r="SAQ758" s="456"/>
      <c r="SAR758" s="456"/>
      <c r="SAS758" s="456"/>
      <c r="SAT758" s="456"/>
      <c r="SAU758" s="456"/>
      <c r="SAV758" s="456"/>
      <c r="SAW758" s="456"/>
      <c r="SAX758" s="456"/>
      <c r="SAY758" s="456"/>
      <c r="SAZ758" s="456"/>
      <c r="SBA758" s="456"/>
      <c r="SBB758" s="456"/>
      <c r="SBC758" s="456"/>
      <c r="SBD758" s="456"/>
      <c r="SBE758" s="456"/>
      <c r="SBF758" s="456"/>
      <c r="SBG758" s="456"/>
      <c r="SBH758" s="456"/>
      <c r="SBI758" s="456"/>
      <c r="SBJ758" s="456"/>
      <c r="SBK758" s="456"/>
      <c r="SBL758" s="456"/>
      <c r="SBM758" s="456"/>
      <c r="SBN758" s="456"/>
      <c r="SBO758" s="456"/>
      <c r="SBP758" s="456"/>
      <c r="SBQ758" s="456"/>
      <c r="SBR758" s="456"/>
      <c r="SBS758" s="456"/>
      <c r="SBT758" s="456"/>
      <c r="SBU758" s="456"/>
      <c r="SBV758" s="456"/>
      <c r="SBW758" s="456"/>
      <c r="SBX758" s="456"/>
      <c r="SBY758" s="456"/>
      <c r="SBZ758" s="456"/>
      <c r="SCA758" s="456"/>
      <c r="SCB758" s="456"/>
      <c r="SCC758" s="456"/>
      <c r="SCD758" s="456"/>
      <c r="SCE758" s="456"/>
      <c r="SCF758" s="456"/>
      <c r="SCG758" s="456"/>
      <c r="SCH758" s="456"/>
      <c r="SCI758" s="456"/>
      <c r="SCJ758" s="456"/>
      <c r="SCK758" s="456"/>
      <c r="SCL758" s="456"/>
      <c r="SCM758" s="456"/>
      <c r="SCN758" s="456"/>
      <c r="SCO758" s="456"/>
      <c r="SCP758" s="456"/>
      <c r="SCQ758" s="456"/>
      <c r="SCR758" s="456"/>
      <c r="SCS758" s="456"/>
      <c r="SCT758" s="456"/>
      <c r="SCU758" s="456"/>
      <c r="SCV758" s="456"/>
      <c r="SCW758" s="456"/>
      <c r="SCX758" s="456"/>
      <c r="SCY758" s="456"/>
      <c r="SCZ758" s="456"/>
      <c r="SDA758" s="456"/>
      <c r="SDB758" s="456"/>
      <c r="SDC758" s="456"/>
      <c r="SDD758" s="456"/>
      <c r="SDE758" s="456"/>
      <c r="SDF758" s="456"/>
      <c r="SDG758" s="456"/>
      <c r="SDH758" s="456"/>
      <c r="SDI758" s="456"/>
      <c r="SDJ758" s="456"/>
      <c r="SDK758" s="456"/>
      <c r="SDL758" s="456"/>
      <c r="SDM758" s="456"/>
      <c r="SDN758" s="456"/>
      <c r="SDO758" s="456"/>
      <c r="SDP758" s="456"/>
      <c r="SDQ758" s="456"/>
      <c r="SDR758" s="456"/>
      <c r="SDS758" s="456"/>
      <c r="SDT758" s="456"/>
      <c r="SDU758" s="456"/>
      <c r="SDV758" s="456"/>
      <c r="SDW758" s="456"/>
      <c r="SDX758" s="456"/>
      <c r="SDY758" s="456"/>
      <c r="SDZ758" s="456"/>
      <c r="SEA758" s="456"/>
      <c r="SEB758" s="456"/>
      <c r="SEC758" s="456"/>
      <c r="SED758" s="456"/>
      <c r="SEE758" s="456"/>
      <c r="SEF758" s="456"/>
      <c r="SEG758" s="456"/>
      <c r="SEH758" s="456"/>
      <c r="SEI758" s="456"/>
      <c r="SEJ758" s="456"/>
      <c r="SEK758" s="456"/>
      <c r="SEL758" s="456"/>
      <c r="SEM758" s="456"/>
      <c r="SEN758" s="456"/>
      <c r="SEO758" s="456"/>
      <c r="SEP758" s="456"/>
      <c r="SEQ758" s="456"/>
      <c r="SER758" s="456"/>
      <c r="SES758" s="456"/>
      <c r="SET758" s="456"/>
      <c r="SEU758" s="456"/>
      <c r="SEV758" s="456"/>
      <c r="SEW758" s="456"/>
      <c r="SEX758" s="456"/>
      <c r="SEY758" s="456"/>
      <c r="SEZ758" s="456"/>
      <c r="SFA758" s="456"/>
      <c r="SFB758" s="456"/>
      <c r="SFC758" s="456"/>
      <c r="SFD758" s="456"/>
      <c r="SFE758" s="456"/>
      <c r="SFF758" s="456"/>
      <c r="SFG758" s="456"/>
      <c r="SFH758" s="456"/>
      <c r="SFI758" s="456"/>
      <c r="SFJ758" s="456"/>
      <c r="SFK758" s="456"/>
      <c r="SFL758" s="456"/>
      <c r="SFM758" s="456"/>
      <c r="SFN758" s="456"/>
      <c r="SFO758" s="456"/>
      <c r="SFP758" s="456"/>
      <c r="SFQ758" s="456"/>
      <c r="SFR758" s="456"/>
      <c r="SFS758" s="456"/>
      <c r="SFT758" s="456"/>
      <c r="SFU758" s="456"/>
      <c r="SFV758" s="456"/>
      <c r="SFW758" s="456"/>
      <c r="SFX758" s="456"/>
      <c r="SFY758" s="456"/>
      <c r="SFZ758" s="456"/>
      <c r="SGA758" s="456"/>
      <c r="SGB758" s="456"/>
      <c r="SGC758" s="456"/>
      <c r="SGD758" s="456"/>
      <c r="SGE758" s="456"/>
      <c r="SGF758" s="456"/>
      <c r="SGG758" s="456"/>
      <c r="SGH758" s="456"/>
      <c r="SGI758" s="456"/>
      <c r="SGJ758" s="456"/>
      <c r="SGK758" s="456"/>
      <c r="SGL758" s="456"/>
      <c r="SGM758" s="456"/>
      <c r="SGN758" s="456"/>
      <c r="SGO758" s="456"/>
      <c r="SGP758" s="456"/>
      <c r="SGQ758" s="456"/>
      <c r="SGR758" s="456"/>
      <c r="SGS758" s="456"/>
      <c r="SGT758" s="456"/>
      <c r="SGU758" s="456"/>
      <c r="SGV758" s="456"/>
      <c r="SGW758" s="456"/>
      <c r="SGX758" s="456"/>
      <c r="SGY758" s="456"/>
      <c r="SGZ758" s="456"/>
      <c r="SHA758" s="456"/>
      <c r="SHB758" s="456"/>
      <c r="SHC758" s="456"/>
      <c r="SHD758" s="456"/>
      <c r="SHE758" s="456"/>
      <c r="SHF758" s="456"/>
      <c r="SHG758" s="456"/>
      <c r="SHH758" s="456"/>
      <c r="SHI758" s="456"/>
      <c r="SHJ758" s="456"/>
      <c r="SHK758" s="456"/>
      <c r="SHL758" s="456"/>
      <c r="SHM758" s="456"/>
      <c r="SHN758" s="456"/>
      <c r="SHO758" s="456"/>
      <c r="SHP758" s="456"/>
      <c r="SHQ758" s="456"/>
      <c r="SHR758" s="456"/>
      <c r="SHS758" s="456"/>
      <c r="SHT758" s="456"/>
      <c r="SHU758" s="456"/>
      <c r="SHV758" s="456"/>
      <c r="SHW758" s="456"/>
      <c r="SHX758" s="456"/>
      <c r="SHY758" s="456"/>
      <c r="SHZ758" s="456"/>
      <c r="SIA758" s="456"/>
      <c r="SIB758" s="456"/>
      <c r="SIC758" s="456"/>
      <c r="SID758" s="456"/>
      <c r="SIE758" s="456"/>
      <c r="SIF758" s="456"/>
      <c r="SIG758" s="456"/>
      <c r="SIH758" s="456"/>
      <c r="SII758" s="456"/>
      <c r="SIJ758" s="456"/>
      <c r="SIK758" s="456"/>
      <c r="SIL758" s="456"/>
      <c r="SIM758" s="456"/>
      <c r="SIN758" s="456"/>
      <c r="SIO758" s="456"/>
      <c r="SIP758" s="456"/>
      <c r="SIQ758" s="456"/>
      <c r="SIR758" s="456"/>
      <c r="SIS758" s="456"/>
      <c r="SIT758" s="456"/>
      <c r="SIU758" s="456"/>
      <c r="SIV758" s="456"/>
      <c r="SIW758" s="456"/>
      <c r="SIX758" s="456"/>
      <c r="SIY758" s="456"/>
      <c r="SIZ758" s="456"/>
      <c r="SJA758" s="456"/>
      <c r="SJB758" s="456"/>
      <c r="SJC758" s="456"/>
      <c r="SJD758" s="456"/>
      <c r="SJE758" s="456"/>
      <c r="SJF758" s="456"/>
      <c r="SJG758" s="456"/>
      <c r="SJH758" s="456"/>
      <c r="SJI758" s="456"/>
      <c r="SJJ758" s="456"/>
      <c r="SJK758" s="456"/>
      <c r="SJL758" s="456"/>
      <c r="SJM758" s="456"/>
      <c r="SJN758" s="456"/>
      <c r="SJO758" s="456"/>
      <c r="SJP758" s="456"/>
      <c r="SJQ758" s="456"/>
      <c r="SJR758" s="456"/>
      <c r="SJS758" s="456"/>
      <c r="SJT758" s="456"/>
      <c r="SJU758" s="456"/>
      <c r="SJV758" s="456"/>
      <c r="SJW758" s="456"/>
      <c r="SJX758" s="456"/>
      <c r="SJY758" s="456"/>
      <c r="SJZ758" s="456"/>
      <c r="SKA758" s="456"/>
      <c r="SKB758" s="456"/>
      <c r="SKC758" s="456"/>
      <c r="SKD758" s="456"/>
      <c r="SKE758" s="456"/>
      <c r="SKF758" s="456"/>
      <c r="SKG758" s="456"/>
      <c r="SKH758" s="456"/>
      <c r="SKI758" s="456"/>
      <c r="SKJ758" s="456"/>
      <c r="SKK758" s="456"/>
      <c r="SKL758" s="456"/>
      <c r="SKM758" s="456"/>
      <c r="SKN758" s="456"/>
      <c r="SKO758" s="456"/>
      <c r="SKP758" s="456"/>
      <c r="SKQ758" s="456"/>
      <c r="SKR758" s="456"/>
      <c r="SKS758" s="456"/>
      <c r="SKT758" s="456"/>
      <c r="SKU758" s="456"/>
      <c r="SKV758" s="456"/>
      <c r="SKW758" s="456"/>
      <c r="SKX758" s="456"/>
      <c r="SKY758" s="456"/>
      <c r="SKZ758" s="456"/>
      <c r="SLA758" s="456"/>
      <c r="SLB758" s="456"/>
      <c r="SLC758" s="456"/>
      <c r="SLD758" s="456"/>
      <c r="SLE758" s="456"/>
      <c r="SLF758" s="456"/>
      <c r="SLG758" s="456"/>
      <c r="SLH758" s="456"/>
      <c r="SLI758" s="456"/>
      <c r="SLJ758" s="456"/>
      <c r="SLK758" s="456"/>
      <c r="SLL758" s="456"/>
      <c r="SLM758" s="456"/>
      <c r="SLN758" s="456"/>
      <c r="SLO758" s="456"/>
      <c r="SLP758" s="456"/>
      <c r="SLQ758" s="456"/>
      <c r="SLR758" s="456"/>
      <c r="SLS758" s="456"/>
      <c r="SLT758" s="456"/>
      <c r="SLU758" s="456"/>
      <c r="SLV758" s="456"/>
      <c r="SLW758" s="456"/>
      <c r="SLX758" s="456"/>
      <c r="SLY758" s="456"/>
      <c r="SLZ758" s="456"/>
      <c r="SMA758" s="456"/>
      <c r="SMB758" s="456"/>
      <c r="SMC758" s="456"/>
      <c r="SMD758" s="456"/>
      <c r="SME758" s="456"/>
      <c r="SMF758" s="456"/>
      <c r="SMG758" s="456"/>
      <c r="SMH758" s="456"/>
      <c r="SMI758" s="456"/>
      <c r="SMJ758" s="456"/>
      <c r="SMK758" s="456"/>
      <c r="SML758" s="456"/>
      <c r="SMM758" s="456"/>
      <c r="SMN758" s="456"/>
      <c r="SMO758" s="456"/>
      <c r="SMP758" s="456"/>
      <c r="SMQ758" s="456"/>
      <c r="SMR758" s="456"/>
      <c r="SMS758" s="456"/>
      <c r="SMT758" s="456"/>
      <c r="SMU758" s="456"/>
      <c r="SMV758" s="456"/>
      <c r="SMW758" s="456"/>
      <c r="SMX758" s="456"/>
      <c r="SMY758" s="456"/>
      <c r="SMZ758" s="456"/>
      <c r="SNA758" s="456"/>
      <c r="SNB758" s="456"/>
      <c r="SNC758" s="456"/>
      <c r="SND758" s="456"/>
      <c r="SNE758" s="456"/>
      <c r="SNF758" s="456"/>
      <c r="SNG758" s="456"/>
      <c r="SNH758" s="456"/>
      <c r="SNI758" s="456"/>
      <c r="SNJ758" s="456"/>
      <c r="SNK758" s="456"/>
      <c r="SNL758" s="456"/>
      <c r="SNM758" s="456"/>
      <c r="SNN758" s="456"/>
      <c r="SNO758" s="456"/>
      <c r="SNP758" s="456"/>
      <c r="SNQ758" s="456"/>
      <c r="SNR758" s="456"/>
      <c r="SNS758" s="456"/>
      <c r="SNT758" s="456"/>
      <c r="SNU758" s="456"/>
      <c r="SNV758" s="456"/>
      <c r="SNW758" s="456"/>
      <c r="SNX758" s="456"/>
      <c r="SNY758" s="456"/>
      <c r="SNZ758" s="456"/>
      <c r="SOA758" s="456"/>
      <c r="SOB758" s="456"/>
      <c r="SOC758" s="456"/>
      <c r="SOD758" s="456"/>
      <c r="SOE758" s="456"/>
      <c r="SOF758" s="456"/>
      <c r="SOG758" s="456"/>
      <c r="SOH758" s="456"/>
      <c r="SOI758" s="456"/>
      <c r="SOJ758" s="456"/>
      <c r="SOK758" s="456"/>
      <c r="SOL758" s="456"/>
      <c r="SOM758" s="456"/>
      <c r="SON758" s="456"/>
      <c r="SOO758" s="456"/>
      <c r="SOP758" s="456"/>
      <c r="SOQ758" s="456"/>
      <c r="SOR758" s="456"/>
      <c r="SOS758" s="456"/>
      <c r="SOT758" s="456"/>
      <c r="SOU758" s="456"/>
      <c r="SOV758" s="456"/>
      <c r="SOW758" s="456"/>
      <c r="SOX758" s="456"/>
      <c r="SOY758" s="456"/>
      <c r="SOZ758" s="456"/>
      <c r="SPA758" s="456"/>
      <c r="SPB758" s="456"/>
      <c r="SPC758" s="456"/>
      <c r="SPD758" s="456"/>
      <c r="SPE758" s="456"/>
      <c r="SPF758" s="456"/>
      <c r="SPG758" s="456"/>
      <c r="SPH758" s="456"/>
      <c r="SPI758" s="456"/>
      <c r="SPJ758" s="456"/>
      <c r="SPK758" s="456"/>
      <c r="SPL758" s="456"/>
      <c r="SPM758" s="456"/>
      <c r="SPN758" s="456"/>
      <c r="SPO758" s="456"/>
      <c r="SPP758" s="456"/>
      <c r="SPQ758" s="456"/>
      <c r="SPR758" s="456"/>
      <c r="SPS758" s="456"/>
      <c r="SPT758" s="456"/>
      <c r="SPU758" s="456"/>
      <c r="SPV758" s="456"/>
      <c r="SPW758" s="456"/>
      <c r="SPX758" s="456"/>
      <c r="SPY758" s="456"/>
      <c r="SPZ758" s="456"/>
      <c r="SQA758" s="456"/>
      <c r="SQB758" s="456"/>
      <c r="SQC758" s="456"/>
      <c r="SQD758" s="456"/>
      <c r="SQE758" s="456"/>
      <c r="SQF758" s="456"/>
      <c r="SQG758" s="456"/>
      <c r="SQH758" s="456"/>
      <c r="SQI758" s="456"/>
      <c r="SQJ758" s="456"/>
      <c r="SQK758" s="456"/>
      <c r="SQL758" s="456"/>
      <c r="SQM758" s="456"/>
      <c r="SQN758" s="456"/>
      <c r="SQO758" s="456"/>
      <c r="SQP758" s="456"/>
      <c r="SQQ758" s="456"/>
      <c r="SQR758" s="456"/>
      <c r="SQS758" s="456"/>
      <c r="SQT758" s="456"/>
      <c r="SQU758" s="456"/>
      <c r="SQV758" s="456"/>
      <c r="SQW758" s="456"/>
      <c r="SQX758" s="456"/>
      <c r="SQY758" s="456"/>
      <c r="SQZ758" s="456"/>
      <c r="SRA758" s="456"/>
      <c r="SRB758" s="456"/>
      <c r="SRC758" s="456"/>
      <c r="SRD758" s="456"/>
      <c r="SRE758" s="456"/>
      <c r="SRF758" s="456"/>
      <c r="SRG758" s="456"/>
      <c r="SRH758" s="456"/>
      <c r="SRI758" s="456"/>
      <c r="SRJ758" s="456"/>
      <c r="SRK758" s="456"/>
      <c r="SRL758" s="456"/>
      <c r="SRM758" s="456"/>
      <c r="SRN758" s="456"/>
      <c r="SRO758" s="456"/>
      <c r="SRP758" s="456"/>
      <c r="SRQ758" s="456"/>
      <c r="SRR758" s="456"/>
      <c r="SRS758" s="456"/>
      <c r="SRT758" s="456"/>
      <c r="SRU758" s="456"/>
      <c r="SRV758" s="456"/>
      <c r="SRW758" s="456"/>
      <c r="SRX758" s="456"/>
      <c r="SRY758" s="456"/>
      <c r="SRZ758" s="456"/>
      <c r="SSA758" s="456"/>
      <c r="SSB758" s="456"/>
      <c r="SSC758" s="456"/>
      <c r="SSD758" s="456"/>
      <c r="SSE758" s="456"/>
      <c r="SSF758" s="456"/>
      <c r="SSG758" s="456"/>
      <c r="SSH758" s="456"/>
      <c r="SSI758" s="456"/>
      <c r="SSJ758" s="456"/>
      <c r="SSK758" s="456"/>
      <c r="SSL758" s="456"/>
      <c r="SSM758" s="456"/>
      <c r="SSN758" s="456"/>
      <c r="SSO758" s="456"/>
      <c r="SSP758" s="456"/>
      <c r="SSQ758" s="456"/>
      <c r="SSR758" s="456"/>
      <c r="SSS758" s="456"/>
      <c r="SST758" s="456"/>
      <c r="SSU758" s="456"/>
      <c r="SSV758" s="456"/>
      <c r="SSW758" s="456"/>
      <c r="SSX758" s="456"/>
      <c r="SSY758" s="456"/>
      <c r="SSZ758" s="456"/>
      <c r="STA758" s="456"/>
      <c r="STB758" s="456"/>
      <c r="STC758" s="456"/>
      <c r="STD758" s="456"/>
      <c r="STE758" s="456"/>
      <c r="STF758" s="456"/>
      <c r="STG758" s="456"/>
      <c r="STH758" s="456"/>
      <c r="STI758" s="456"/>
      <c r="STJ758" s="456"/>
      <c r="STK758" s="456"/>
      <c r="STL758" s="456"/>
      <c r="STM758" s="456"/>
      <c r="STN758" s="456"/>
      <c r="STO758" s="456"/>
      <c r="STP758" s="456"/>
      <c r="STQ758" s="456"/>
      <c r="STR758" s="456"/>
      <c r="STS758" s="456"/>
      <c r="STT758" s="456"/>
      <c r="STU758" s="456"/>
      <c r="STV758" s="456"/>
      <c r="STW758" s="456"/>
      <c r="STX758" s="456"/>
      <c r="STY758" s="456"/>
      <c r="STZ758" s="456"/>
      <c r="SUA758" s="456"/>
      <c r="SUB758" s="456"/>
      <c r="SUC758" s="456"/>
      <c r="SUD758" s="456"/>
      <c r="SUE758" s="456"/>
      <c r="SUF758" s="456"/>
      <c r="SUG758" s="456"/>
      <c r="SUH758" s="456"/>
      <c r="SUI758" s="456"/>
      <c r="SUJ758" s="456"/>
      <c r="SUK758" s="456"/>
      <c r="SUL758" s="456"/>
      <c r="SUM758" s="456"/>
      <c r="SUN758" s="456"/>
      <c r="SUO758" s="456"/>
      <c r="SUP758" s="456"/>
      <c r="SUQ758" s="456"/>
      <c r="SUR758" s="456"/>
      <c r="SUS758" s="456"/>
      <c r="SUT758" s="456"/>
      <c r="SUU758" s="456"/>
      <c r="SUV758" s="456"/>
      <c r="SUW758" s="456"/>
      <c r="SUX758" s="456"/>
      <c r="SUY758" s="456"/>
      <c r="SUZ758" s="456"/>
      <c r="SVA758" s="456"/>
      <c r="SVB758" s="456"/>
      <c r="SVC758" s="456"/>
      <c r="SVD758" s="456"/>
      <c r="SVE758" s="456"/>
      <c r="SVF758" s="456"/>
      <c r="SVG758" s="456"/>
      <c r="SVH758" s="456"/>
      <c r="SVI758" s="456"/>
      <c r="SVJ758" s="456"/>
      <c r="SVK758" s="456"/>
      <c r="SVL758" s="456"/>
      <c r="SVM758" s="456"/>
      <c r="SVN758" s="456"/>
      <c r="SVO758" s="456"/>
      <c r="SVP758" s="456"/>
      <c r="SVQ758" s="456"/>
      <c r="SVR758" s="456"/>
      <c r="SVS758" s="456"/>
      <c r="SVT758" s="456"/>
      <c r="SVU758" s="456"/>
      <c r="SVV758" s="456"/>
      <c r="SVW758" s="456"/>
      <c r="SVX758" s="456"/>
      <c r="SVY758" s="456"/>
      <c r="SVZ758" s="456"/>
      <c r="SWA758" s="456"/>
      <c r="SWB758" s="456"/>
      <c r="SWC758" s="456"/>
      <c r="SWD758" s="456"/>
      <c r="SWE758" s="456"/>
      <c r="SWF758" s="456"/>
      <c r="SWG758" s="456"/>
      <c r="SWH758" s="456"/>
      <c r="SWI758" s="456"/>
      <c r="SWJ758" s="456"/>
      <c r="SWK758" s="456"/>
      <c r="SWL758" s="456"/>
      <c r="SWM758" s="456"/>
      <c r="SWN758" s="456"/>
      <c r="SWO758" s="456"/>
      <c r="SWP758" s="456"/>
      <c r="SWQ758" s="456"/>
      <c r="SWR758" s="456"/>
      <c r="SWS758" s="456"/>
      <c r="SWT758" s="456"/>
      <c r="SWU758" s="456"/>
      <c r="SWV758" s="456"/>
      <c r="SWW758" s="456"/>
      <c r="SWX758" s="456"/>
      <c r="SWY758" s="456"/>
      <c r="SWZ758" s="456"/>
      <c r="SXA758" s="456"/>
      <c r="SXB758" s="456"/>
      <c r="SXC758" s="456"/>
      <c r="SXD758" s="456"/>
      <c r="SXE758" s="456"/>
      <c r="SXF758" s="456"/>
      <c r="SXG758" s="456"/>
      <c r="SXH758" s="456"/>
      <c r="SXI758" s="456"/>
      <c r="SXJ758" s="456"/>
      <c r="SXK758" s="456"/>
      <c r="SXL758" s="456"/>
      <c r="SXM758" s="456"/>
      <c r="SXN758" s="456"/>
      <c r="SXO758" s="456"/>
      <c r="SXP758" s="456"/>
      <c r="SXQ758" s="456"/>
      <c r="SXR758" s="456"/>
      <c r="SXS758" s="456"/>
      <c r="SXT758" s="456"/>
      <c r="SXU758" s="456"/>
      <c r="SXV758" s="456"/>
      <c r="SXW758" s="456"/>
      <c r="SXX758" s="456"/>
      <c r="SXY758" s="456"/>
      <c r="SXZ758" s="456"/>
      <c r="SYA758" s="456"/>
      <c r="SYB758" s="456"/>
      <c r="SYC758" s="456"/>
      <c r="SYD758" s="456"/>
      <c r="SYE758" s="456"/>
      <c r="SYF758" s="456"/>
      <c r="SYG758" s="456"/>
      <c r="SYH758" s="456"/>
      <c r="SYI758" s="456"/>
      <c r="SYJ758" s="456"/>
      <c r="SYK758" s="456"/>
      <c r="SYL758" s="456"/>
      <c r="SYM758" s="456"/>
      <c r="SYN758" s="456"/>
      <c r="SYO758" s="456"/>
      <c r="SYP758" s="456"/>
      <c r="SYQ758" s="456"/>
      <c r="SYR758" s="456"/>
      <c r="SYS758" s="456"/>
      <c r="SYT758" s="456"/>
      <c r="SYU758" s="456"/>
      <c r="SYV758" s="456"/>
      <c r="SYW758" s="456"/>
      <c r="SYX758" s="456"/>
      <c r="SYY758" s="456"/>
      <c r="SYZ758" s="456"/>
      <c r="SZA758" s="456"/>
      <c r="SZB758" s="456"/>
      <c r="SZC758" s="456"/>
      <c r="SZD758" s="456"/>
      <c r="SZE758" s="456"/>
      <c r="SZF758" s="456"/>
      <c r="SZG758" s="456"/>
      <c r="SZH758" s="456"/>
      <c r="SZI758" s="456"/>
      <c r="SZJ758" s="456"/>
      <c r="SZK758" s="456"/>
      <c r="SZL758" s="456"/>
      <c r="SZM758" s="456"/>
      <c r="SZN758" s="456"/>
      <c r="SZO758" s="456"/>
      <c r="SZP758" s="456"/>
      <c r="SZQ758" s="456"/>
      <c r="SZR758" s="456"/>
      <c r="SZS758" s="456"/>
      <c r="SZT758" s="456"/>
      <c r="SZU758" s="456"/>
      <c r="SZV758" s="456"/>
      <c r="SZW758" s="456"/>
      <c r="SZX758" s="456"/>
      <c r="SZY758" s="456"/>
      <c r="SZZ758" s="456"/>
      <c r="TAA758" s="456"/>
      <c r="TAB758" s="456"/>
      <c r="TAC758" s="456"/>
      <c r="TAD758" s="456"/>
      <c r="TAE758" s="456"/>
      <c r="TAF758" s="456"/>
      <c r="TAG758" s="456"/>
      <c r="TAH758" s="456"/>
      <c r="TAI758" s="456"/>
      <c r="TAJ758" s="456"/>
      <c r="TAK758" s="456"/>
      <c r="TAL758" s="456"/>
      <c r="TAM758" s="456"/>
      <c r="TAN758" s="456"/>
      <c r="TAO758" s="456"/>
      <c r="TAP758" s="456"/>
      <c r="TAQ758" s="456"/>
      <c r="TAR758" s="456"/>
      <c r="TAS758" s="456"/>
      <c r="TAT758" s="456"/>
      <c r="TAU758" s="456"/>
      <c r="TAV758" s="456"/>
      <c r="TAW758" s="456"/>
      <c r="TAX758" s="456"/>
      <c r="TAY758" s="456"/>
      <c r="TAZ758" s="456"/>
      <c r="TBA758" s="456"/>
      <c r="TBB758" s="456"/>
      <c r="TBC758" s="456"/>
      <c r="TBD758" s="456"/>
      <c r="TBE758" s="456"/>
      <c r="TBF758" s="456"/>
      <c r="TBG758" s="456"/>
      <c r="TBH758" s="456"/>
      <c r="TBI758" s="456"/>
      <c r="TBJ758" s="456"/>
      <c r="TBK758" s="456"/>
      <c r="TBL758" s="456"/>
      <c r="TBM758" s="456"/>
      <c r="TBN758" s="456"/>
      <c r="TBO758" s="456"/>
      <c r="TBP758" s="456"/>
      <c r="TBQ758" s="456"/>
      <c r="TBR758" s="456"/>
      <c r="TBS758" s="456"/>
      <c r="TBT758" s="456"/>
      <c r="TBU758" s="456"/>
      <c r="TBV758" s="456"/>
      <c r="TBW758" s="456"/>
      <c r="TBX758" s="456"/>
      <c r="TBY758" s="456"/>
      <c r="TBZ758" s="456"/>
      <c r="TCA758" s="456"/>
      <c r="TCB758" s="456"/>
      <c r="TCC758" s="456"/>
      <c r="TCD758" s="456"/>
      <c r="TCE758" s="456"/>
      <c r="TCF758" s="456"/>
      <c r="TCG758" s="456"/>
      <c r="TCH758" s="456"/>
      <c r="TCI758" s="456"/>
      <c r="TCJ758" s="456"/>
      <c r="TCK758" s="456"/>
      <c r="TCL758" s="456"/>
      <c r="TCM758" s="456"/>
      <c r="TCN758" s="456"/>
      <c r="TCO758" s="456"/>
      <c r="TCP758" s="456"/>
      <c r="TCQ758" s="456"/>
      <c r="TCR758" s="456"/>
      <c r="TCS758" s="456"/>
      <c r="TCT758" s="456"/>
      <c r="TCU758" s="456"/>
      <c r="TCV758" s="456"/>
      <c r="TCW758" s="456"/>
      <c r="TCX758" s="456"/>
      <c r="TCY758" s="456"/>
      <c r="TCZ758" s="456"/>
      <c r="TDA758" s="456"/>
      <c r="TDB758" s="456"/>
      <c r="TDC758" s="456"/>
      <c r="TDD758" s="456"/>
      <c r="TDE758" s="456"/>
      <c r="TDF758" s="456"/>
      <c r="TDG758" s="456"/>
      <c r="TDH758" s="456"/>
      <c r="TDI758" s="456"/>
      <c r="TDJ758" s="456"/>
      <c r="TDK758" s="456"/>
      <c r="TDL758" s="456"/>
      <c r="TDM758" s="456"/>
      <c r="TDN758" s="456"/>
      <c r="TDO758" s="456"/>
      <c r="TDP758" s="456"/>
      <c r="TDQ758" s="456"/>
      <c r="TDR758" s="456"/>
      <c r="TDS758" s="456"/>
      <c r="TDT758" s="456"/>
      <c r="TDU758" s="456"/>
      <c r="TDV758" s="456"/>
      <c r="TDW758" s="456"/>
      <c r="TDX758" s="456"/>
      <c r="TDY758" s="456"/>
      <c r="TDZ758" s="456"/>
      <c r="TEA758" s="456"/>
      <c r="TEB758" s="456"/>
      <c r="TEC758" s="456"/>
      <c r="TED758" s="456"/>
      <c r="TEE758" s="456"/>
      <c r="TEF758" s="456"/>
      <c r="TEG758" s="456"/>
      <c r="TEH758" s="456"/>
      <c r="TEI758" s="456"/>
      <c r="TEJ758" s="456"/>
      <c r="TEK758" s="456"/>
      <c r="TEL758" s="456"/>
      <c r="TEM758" s="456"/>
      <c r="TEN758" s="456"/>
      <c r="TEO758" s="456"/>
      <c r="TEP758" s="456"/>
      <c r="TEQ758" s="456"/>
      <c r="TER758" s="456"/>
      <c r="TES758" s="456"/>
      <c r="TET758" s="456"/>
      <c r="TEU758" s="456"/>
      <c r="TEV758" s="456"/>
      <c r="TEW758" s="456"/>
      <c r="TEX758" s="456"/>
      <c r="TEY758" s="456"/>
      <c r="TEZ758" s="456"/>
      <c r="TFA758" s="456"/>
      <c r="TFB758" s="456"/>
      <c r="TFC758" s="456"/>
      <c r="TFD758" s="456"/>
      <c r="TFE758" s="456"/>
      <c r="TFF758" s="456"/>
      <c r="TFG758" s="456"/>
      <c r="TFH758" s="456"/>
      <c r="TFI758" s="456"/>
      <c r="TFJ758" s="456"/>
      <c r="TFK758" s="456"/>
      <c r="TFL758" s="456"/>
      <c r="TFM758" s="456"/>
      <c r="TFN758" s="456"/>
      <c r="TFO758" s="456"/>
      <c r="TFP758" s="456"/>
      <c r="TFQ758" s="456"/>
      <c r="TFR758" s="456"/>
      <c r="TFS758" s="456"/>
      <c r="TFT758" s="456"/>
      <c r="TFU758" s="456"/>
      <c r="TFV758" s="456"/>
      <c r="TFW758" s="456"/>
      <c r="TFX758" s="456"/>
      <c r="TFY758" s="456"/>
      <c r="TFZ758" s="456"/>
      <c r="TGA758" s="456"/>
      <c r="TGB758" s="456"/>
      <c r="TGC758" s="456"/>
      <c r="TGD758" s="456"/>
      <c r="TGE758" s="456"/>
      <c r="TGF758" s="456"/>
      <c r="TGG758" s="456"/>
      <c r="TGH758" s="456"/>
      <c r="TGI758" s="456"/>
      <c r="TGJ758" s="456"/>
      <c r="TGK758" s="456"/>
      <c r="TGL758" s="456"/>
      <c r="TGM758" s="456"/>
      <c r="TGN758" s="456"/>
      <c r="TGO758" s="456"/>
      <c r="TGP758" s="456"/>
      <c r="TGQ758" s="456"/>
      <c r="TGR758" s="456"/>
      <c r="TGS758" s="456"/>
      <c r="TGT758" s="456"/>
      <c r="TGU758" s="456"/>
      <c r="TGV758" s="456"/>
      <c r="TGW758" s="456"/>
      <c r="TGX758" s="456"/>
      <c r="TGY758" s="456"/>
      <c r="TGZ758" s="456"/>
      <c r="THA758" s="456"/>
      <c r="THB758" s="456"/>
      <c r="THC758" s="456"/>
      <c r="THD758" s="456"/>
      <c r="THE758" s="456"/>
      <c r="THF758" s="456"/>
      <c r="THG758" s="456"/>
      <c r="THH758" s="456"/>
      <c r="THI758" s="456"/>
      <c r="THJ758" s="456"/>
      <c r="THK758" s="456"/>
      <c r="THL758" s="456"/>
      <c r="THM758" s="456"/>
      <c r="THN758" s="456"/>
      <c r="THO758" s="456"/>
      <c r="THP758" s="456"/>
      <c r="THQ758" s="456"/>
      <c r="THR758" s="456"/>
      <c r="THS758" s="456"/>
      <c r="THT758" s="456"/>
      <c r="THU758" s="456"/>
      <c r="THV758" s="456"/>
      <c r="THW758" s="456"/>
      <c r="THX758" s="456"/>
      <c r="THY758" s="456"/>
      <c r="THZ758" s="456"/>
      <c r="TIA758" s="456"/>
      <c r="TIB758" s="456"/>
      <c r="TIC758" s="456"/>
      <c r="TID758" s="456"/>
      <c r="TIE758" s="456"/>
      <c r="TIF758" s="456"/>
      <c r="TIG758" s="456"/>
      <c r="TIH758" s="456"/>
      <c r="TII758" s="456"/>
      <c r="TIJ758" s="456"/>
      <c r="TIK758" s="456"/>
      <c r="TIL758" s="456"/>
      <c r="TIM758" s="456"/>
      <c r="TIN758" s="456"/>
      <c r="TIO758" s="456"/>
      <c r="TIP758" s="456"/>
      <c r="TIQ758" s="456"/>
      <c r="TIR758" s="456"/>
      <c r="TIS758" s="456"/>
      <c r="TIT758" s="456"/>
      <c r="TIU758" s="456"/>
      <c r="TIV758" s="456"/>
      <c r="TIW758" s="456"/>
      <c r="TIX758" s="456"/>
      <c r="TIY758" s="456"/>
      <c r="TIZ758" s="456"/>
      <c r="TJA758" s="456"/>
      <c r="TJB758" s="456"/>
      <c r="TJC758" s="456"/>
      <c r="TJD758" s="456"/>
      <c r="TJE758" s="456"/>
      <c r="TJF758" s="456"/>
      <c r="TJG758" s="456"/>
      <c r="TJH758" s="456"/>
      <c r="TJI758" s="456"/>
      <c r="TJJ758" s="456"/>
      <c r="TJK758" s="456"/>
      <c r="TJL758" s="456"/>
      <c r="TJM758" s="456"/>
      <c r="TJN758" s="456"/>
      <c r="TJO758" s="456"/>
      <c r="TJP758" s="456"/>
      <c r="TJQ758" s="456"/>
      <c r="TJR758" s="456"/>
      <c r="TJS758" s="456"/>
      <c r="TJT758" s="456"/>
      <c r="TJU758" s="456"/>
      <c r="TJV758" s="456"/>
      <c r="TJW758" s="456"/>
      <c r="TJX758" s="456"/>
      <c r="TJY758" s="456"/>
      <c r="TJZ758" s="456"/>
      <c r="TKA758" s="456"/>
      <c r="TKB758" s="456"/>
      <c r="TKC758" s="456"/>
      <c r="TKD758" s="456"/>
      <c r="TKE758" s="456"/>
      <c r="TKF758" s="456"/>
      <c r="TKG758" s="456"/>
      <c r="TKH758" s="456"/>
      <c r="TKI758" s="456"/>
      <c r="TKJ758" s="456"/>
      <c r="TKK758" s="456"/>
      <c r="TKL758" s="456"/>
      <c r="TKM758" s="456"/>
      <c r="TKN758" s="456"/>
      <c r="TKO758" s="456"/>
      <c r="TKP758" s="456"/>
      <c r="TKQ758" s="456"/>
      <c r="TKR758" s="456"/>
      <c r="TKS758" s="456"/>
      <c r="TKT758" s="456"/>
      <c r="TKU758" s="456"/>
      <c r="TKV758" s="456"/>
      <c r="TKW758" s="456"/>
      <c r="TKX758" s="456"/>
      <c r="TKY758" s="456"/>
      <c r="TKZ758" s="456"/>
      <c r="TLA758" s="456"/>
      <c r="TLB758" s="456"/>
      <c r="TLC758" s="456"/>
      <c r="TLD758" s="456"/>
      <c r="TLE758" s="456"/>
      <c r="TLF758" s="456"/>
      <c r="TLG758" s="456"/>
      <c r="TLH758" s="456"/>
      <c r="TLI758" s="456"/>
      <c r="TLJ758" s="456"/>
      <c r="TLK758" s="456"/>
      <c r="TLL758" s="456"/>
      <c r="TLM758" s="456"/>
      <c r="TLN758" s="456"/>
      <c r="TLO758" s="456"/>
      <c r="TLP758" s="456"/>
      <c r="TLQ758" s="456"/>
      <c r="TLR758" s="456"/>
      <c r="TLS758" s="456"/>
      <c r="TLT758" s="456"/>
      <c r="TLU758" s="456"/>
      <c r="TLV758" s="456"/>
      <c r="TLW758" s="456"/>
      <c r="TLX758" s="456"/>
      <c r="TLY758" s="456"/>
      <c r="TLZ758" s="456"/>
      <c r="TMA758" s="456"/>
      <c r="TMB758" s="456"/>
      <c r="TMC758" s="456"/>
      <c r="TMD758" s="456"/>
      <c r="TME758" s="456"/>
      <c r="TMF758" s="456"/>
      <c r="TMG758" s="456"/>
      <c r="TMH758" s="456"/>
      <c r="TMI758" s="456"/>
      <c r="TMJ758" s="456"/>
      <c r="TMK758" s="456"/>
      <c r="TML758" s="456"/>
      <c r="TMM758" s="456"/>
      <c r="TMN758" s="456"/>
      <c r="TMO758" s="456"/>
      <c r="TMP758" s="456"/>
      <c r="TMQ758" s="456"/>
      <c r="TMR758" s="456"/>
      <c r="TMS758" s="456"/>
      <c r="TMT758" s="456"/>
      <c r="TMU758" s="456"/>
      <c r="TMV758" s="456"/>
      <c r="TMW758" s="456"/>
      <c r="TMX758" s="456"/>
      <c r="TMY758" s="456"/>
      <c r="TMZ758" s="456"/>
      <c r="TNA758" s="456"/>
      <c r="TNB758" s="456"/>
      <c r="TNC758" s="456"/>
      <c r="TND758" s="456"/>
      <c r="TNE758" s="456"/>
      <c r="TNF758" s="456"/>
      <c r="TNG758" s="456"/>
      <c r="TNH758" s="456"/>
      <c r="TNI758" s="456"/>
      <c r="TNJ758" s="456"/>
      <c r="TNK758" s="456"/>
      <c r="TNL758" s="456"/>
      <c r="TNM758" s="456"/>
      <c r="TNN758" s="456"/>
      <c r="TNO758" s="456"/>
      <c r="TNP758" s="456"/>
      <c r="TNQ758" s="456"/>
      <c r="TNR758" s="456"/>
      <c r="TNS758" s="456"/>
      <c r="TNT758" s="456"/>
      <c r="TNU758" s="456"/>
      <c r="TNV758" s="456"/>
      <c r="TNW758" s="456"/>
      <c r="TNX758" s="456"/>
      <c r="TNY758" s="456"/>
      <c r="TNZ758" s="456"/>
      <c r="TOA758" s="456"/>
      <c r="TOB758" s="456"/>
      <c r="TOC758" s="456"/>
      <c r="TOD758" s="456"/>
      <c r="TOE758" s="456"/>
      <c r="TOF758" s="456"/>
      <c r="TOG758" s="456"/>
      <c r="TOH758" s="456"/>
      <c r="TOI758" s="456"/>
      <c r="TOJ758" s="456"/>
      <c r="TOK758" s="456"/>
      <c r="TOL758" s="456"/>
      <c r="TOM758" s="456"/>
      <c r="TON758" s="456"/>
      <c r="TOO758" s="456"/>
      <c r="TOP758" s="456"/>
      <c r="TOQ758" s="456"/>
      <c r="TOR758" s="456"/>
      <c r="TOS758" s="456"/>
      <c r="TOT758" s="456"/>
      <c r="TOU758" s="456"/>
      <c r="TOV758" s="456"/>
      <c r="TOW758" s="456"/>
      <c r="TOX758" s="456"/>
      <c r="TOY758" s="456"/>
      <c r="TOZ758" s="456"/>
      <c r="TPA758" s="456"/>
      <c r="TPB758" s="456"/>
      <c r="TPC758" s="456"/>
      <c r="TPD758" s="456"/>
      <c r="TPE758" s="456"/>
      <c r="TPF758" s="456"/>
      <c r="TPG758" s="456"/>
      <c r="TPH758" s="456"/>
      <c r="TPI758" s="456"/>
      <c r="TPJ758" s="456"/>
      <c r="TPK758" s="456"/>
      <c r="TPL758" s="456"/>
      <c r="TPM758" s="456"/>
      <c r="TPN758" s="456"/>
      <c r="TPO758" s="456"/>
      <c r="TPP758" s="456"/>
      <c r="TPQ758" s="456"/>
      <c r="TPR758" s="456"/>
      <c r="TPS758" s="456"/>
      <c r="TPT758" s="456"/>
      <c r="TPU758" s="456"/>
      <c r="TPV758" s="456"/>
      <c r="TPW758" s="456"/>
      <c r="TPX758" s="456"/>
      <c r="TPY758" s="456"/>
      <c r="TPZ758" s="456"/>
      <c r="TQA758" s="456"/>
      <c r="TQB758" s="456"/>
      <c r="TQC758" s="456"/>
      <c r="TQD758" s="456"/>
      <c r="TQE758" s="456"/>
      <c r="TQF758" s="456"/>
      <c r="TQG758" s="456"/>
      <c r="TQH758" s="456"/>
      <c r="TQI758" s="456"/>
      <c r="TQJ758" s="456"/>
      <c r="TQK758" s="456"/>
      <c r="TQL758" s="456"/>
      <c r="TQM758" s="456"/>
      <c r="TQN758" s="456"/>
      <c r="TQO758" s="456"/>
      <c r="TQP758" s="456"/>
      <c r="TQQ758" s="456"/>
      <c r="TQR758" s="456"/>
      <c r="TQS758" s="456"/>
      <c r="TQT758" s="456"/>
      <c r="TQU758" s="456"/>
      <c r="TQV758" s="456"/>
      <c r="TQW758" s="456"/>
      <c r="TQX758" s="456"/>
      <c r="TQY758" s="456"/>
      <c r="TQZ758" s="456"/>
      <c r="TRA758" s="456"/>
      <c r="TRB758" s="456"/>
      <c r="TRC758" s="456"/>
      <c r="TRD758" s="456"/>
      <c r="TRE758" s="456"/>
      <c r="TRF758" s="456"/>
      <c r="TRG758" s="456"/>
      <c r="TRH758" s="456"/>
      <c r="TRI758" s="456"/>
      <c r="TRJ758" s="456"/>
      <c r="TRK758" s="456"/>
      <c r="TRL758" s="456"/>
      <c r="TRM758" s="456"/>
      <c r="TRN758" s="456"/>
      <c r="TRO758" s="456"/>
      <c r="TRP758" s="456"/>
      <c r="TRQ758" s="456"/>
      <c r="TRR758" s="456"/>
      <c r="TRS758" s="456"/>
      <c r="TRT758" s="456"/>
      <c r="TRU758" s="456"/>
      <c r="TRV758" s="456"/>
      <c r="TRW758" s="456"/>
      <c r="TRX758" s="456"/>
      <c r="TRY758" s="456"/>
      <c r="TRZ758" s="456"/>
      <c r="TSA758" s="456"/>
      <c r="TSB758" s="456"/>
      <c r="TSC758" s="456"/>
      <c r="TSD758" s="456"/>
      <c r="TSE758" s="456"/>
      <c r="TSF758" s="456"/>
      <c r="TSG758" s="456"/>
      <c r="TSH758" s="456"/>
      <c r="TSI758" s="456"/>
      <c r="TSJ758" s="456"/>
      <c r="TSK758" s="456"/>
      <c r="TSL758" s="456"/>
      <c r="TSM758" s="456"/>
      <c r="TSN758" s="456"/>
      <c r="TSO758" s="456"/>
      <c r="TSP758" s="456"/>
      <c r="TSQ758" s="456"/>
      <c r="TSR758" s="456"/>
      <c r="TSS758" s="456"/>
      <c r="TST758" s="456"/>
      <c r="TSU758" s="456"/>
      <c r="TSV758" s="456"/>
      <c r="TSW758" s="456"/>
      <c r="TSX758" s="456"/>
      <c r="TSY758" s="456"/>
      <c r="TSZ758" s="456"/>
      <c r="TTA758" s="456"/>
      <c r="TTB758" s="456"/>
      <c r="TTC758" s="456"/>
      <c r="TTD758" s="456"/>
      <c r="TTE758" s="456"/>
      <c r="TTF758" s="456"/>
      <c r="TTG758" s="456"/>
      <c r="TTH758" s="456"/>
      <c r="TTI758" s="456"/>
      <c r="TTJ758" s="456"/>
      <c r="TTK758" s="456"/>
      <c r="TTL758" s="456"/>
      <c r="TTM758" s="456"/>
      <c r="TTN758" s="456"/>
      <c r="TTO758" s="456"/>
      <c r="TTP758" s="456"/>
      <c r="TTQ758" s="456"/>
      <c r="TTR758" s="456"/>
      <c r="TTS758" s="456"/>
      <c r="TTT758" s="456"/>
      <c r="TTU758" s="456"/>
      <c r="TTV758" s="456"/>
      <c r="TTW758" s="456"/>
      <c r="TTX758" s="456"/>
      <c r="TTY758" s="456"/>
      <c r="TTZ758" s="456"/>
      <c r="TUA758" s="456"/>
      <c r="TUB758" s="456"/>
      <c r="TUC758" s="456"/>
      <c r="TUD758" s="456"/>
      <c r="TUE758" s="456"/>
      <c r="TUF758" s="456"/>
      <c r="TUG758" s="456"/>
      <c r="TUH758" s="456"/>
      <c r="TUI758" s="456"/>
      <c r="TUJ758" s="456"/>
      <c r="TUK758" s="456"/>
      <c r="TUL758" s="456"/>
      <c r="TUM758" s="456"/>
      <c r="TUN758" s="456"/>
      <c r="TUO758" s="456"/>
      <c r="TUP758" s="456"/>
      <c r="TUQ758" s="456"/>
      <c r="TUR758" s="456"/>
      <c r="TUS758" s="456"/>
      <c r="TUT758" s="456"/>
      <c r="TUU758" s="456"/>
      <c r="TUV758" s="456"/>
      <c r="TUW758" s="456"/>
      <c r="TUX758" s="456"/>
      <c r="TUY758" s="456"/>
      <c r="TUZ758" s="456"/>
      <c r="TVA758" s="456"/>
      <c r="TVB758" s="456"/>
      <c r="TVC758" s="456"/>
      <c r="TVD758" s="456"/>
      <c r="TVE758" s="456"/>
      <c r="TVF758" s="456"/>
      <c r="TVG758" s="456"/>
      <c r="TVH758" s="456"/>
      <c r="TVI758" s="456"/>
      <c r="TVJ758" s="456"/>
      <c r="TVK758" s="456"/>
      <c r="TVL758" s="456"/>
      <c r="TVM758" s="456"/>
      <c r="TVN758" s="456"/>
      <c r="TVO758" s="456"/>
      <c r="TVP758" s="456"/>
      <c r="TVQ758" s="456"/>
      <c r="TVR758" s="456"/>
      <c r="TVS758" s="456"/>
      <c r="TVT758" s="456"/>
      <c r="TVU758" s="456"/>
      <c r="TVV758" s="456"/>
      <c r="TVW758" s="456"/>
      <c r="TVX758" s="456"/>
      <c r="TVY758" s="456"/>
      <c r="TVZ758" s="456"/>
      <c r="TWA758" s="456"/>
      <c r="TWB758" s="456"/>
      <c r="TWC758" s="456"/>
      <c r="TWD758" s="456"/>
      <c r="TWE758" s="456"/>
      <c r="TWF758" s="456"/>
      <c r="TWG758" s="456"/>
      <c r="TWH758" s="456"/>
      <c r="TWI758" s="456"/>
      <c r="TWJ758" s="456"/>
      <c r="TWK758" s="456"/>
      <c r="TWL758" s="456"/>
      <c r="TWM758" s="456"/>
      <c r="TWN758" s="456"/>
      <c r="TWO758" s="456"/>
      <c r="TWP758" s="456"/>
      <c r="TWQ758" s="456"/>
      <c r="TWR758" s="456"/>
      <c r="TWS758" s="456"/>
      <c r="TWT758" s="456"/>
      <c r="TWU758" s="456"/>
      <c r="TWV758" s="456"/>
      <c r="TWW758" s="456"/>
      <c r="TWX758" s="456"/>
      <c r="TWY758" s="456"/>
      <c r="TWZ758" s="456"/>
      <c r="TXA758" s="456"/>
      <c r="TXB758" s="456"/>
      <c r="TXC758" s="456"/>
      <c r="TXD758" s="456"/>
      <c r="TXE758" s="456"/>
      <c r="TXF758" s="456"/>
      <c r="TXG758" s="456"/>
      <c r="TXH758" s="456"/>
      <c r="TXI758" s="456"/>
      <c r="TXJ758" s="456"/>
      <c r="TXK758" s="456"/>
      <c r="TXL758" s="456"/>
      <c r="TXM758" s="456"/>
      <c r="TXN758" s="456"/>
      <c r="TXO758" s="456"/>
      <c r="TXP758" s="456"/>
      <c r="TXQ758" s="456"/>
      <c r="TXR758" s="456"/>
      <c r="TXS758" s="456"/>
      <c r="TXT758" s="456"/>
      <c r="TXU758" s="456"/>
      <c r="TXV758" s="456"/>
      <c r="TXW758" s="456"/>
      <c r="TXX758" s="456"/>
      <c r="TXY758" s="456"/>
      <c r="TXZ758" s="456"/>
      <c r="TYA758" s="456"/>
      <c r="TYB758" s="456"/>
      <c r="TYC758" s="456"/>
      <c r="TYD758" s="456"/>
      <c r="TYE758" s="456"/>
      <c r="TYF758" s="456"/>
      <c r="TYG758" s="456"/>
      <c r="TYH758" s="456"/>
      <c r="TYI758" s="456"/>
      <c r="TYJ758" s="456"/>
      <c r="TYK758" s="456"/>
      <c r="TYL758" s="456"/>
      <c r="TYM758" s="456"/>
      <c r="TYN758" s="456"/>
      <c r="TYO758" s="456"/>
      <c r="TYP758" s="456"/>
      <c r="TYQ758" s="456"/>
      <c r="TYR758" s="456"/>
      <c r="TYS758" s="456"/>
      <c r="TYT758" s="456"/>
      <c r="TYU758" s="456"/>
      <c r="TYV758" s="456"/>
      <c r="TYW758" s="456"/>
      <c r="TYX758" s="456"/>
      <c r="TYY758" s="456"/>
      <c r="TYZ758" s="456"/>
      <c r="TZA758" s="456"/>
      <c r="TZB758" s="456"/>
      <c r="TZC758" s="456"/>
      <c r="TZD758" s="456"/>
      <c r="TZE758" s="456"/>
      <c r="TZF758" s="456"/>
      <c r="TZG758" s="456"/>
      <c r="TZH758" s="456"/>
      <c r="TZI758" s="456"/>
      <c r="TZJ758" s="456"/>
      <c r="TZK758" s="456"/>
      <c r="TZL758" s="456"/>
      <c r="TZM758" s="456"/>
      <c r="TZN758" s="456"/>
      <c r="TZO758" s="456"/>
      <c r="TZP758" s="456"/>
      <c r="TZQ758" s="456"/>
      <c r="TZR758" s="456"/>
      <c r="TZS758" s="456"/>
      <c r="TZT758" s="456"/>
      <c r="TZU758" s="456"/>
      <c r="TZV758" s="456"/>
      <c r="TZW758" s="456"/>
      <c r="TZX758" s="456"/>
      <c r="TZY758" s="456"/>
      <c r="TZZ758" s="456"/>
      <c r="UAA758" s="456"/>
      <c r="UAB758" s="456"/>
      <c r="UAC758" s="456"/>
      <c r="UAD758" s="456"/>
      <c r="UAE758" s="456"/>
      <c r="UAF758" s="456"/>
      <c r="UAG758" s="456"/>
      <c r="UAH758" s="456"/>
      <c r="UAI758" s="456"/>
      <c r="UAJ758" s="456"/>
      <c r="UAK758" s="456"/>
      <c r="UAL758" s="456"/>
      <c r="UAM758" s="456"/>
      <c r="UAN758" s="456"/>
      <c r="UAO758" s="456"/>
      <c r="UAP758" s="456"/>
      <c r="UAQ758" s="456"/>
      <c r="UAR758" s="456"/>
      <c r="UAS758" s="456"/>
      <c r="UAT758" s="456"/>
      <c r="UAU758" s="456"/>
      <c r="UAV758" s="456"/>
      <c r="UAW758" s="456"/>
      <c r="UAX758" s="456"/>
      <c r="UAY758" s="456"/>
      <c r="UAZ758" s="456"/>
      <c r="UBA758" s="456"/>
      <c r="UBB758" s="456"/>
      <c r="UBC758" s="456"/>
      <c r="UBD758" s="456"/>
      <c r="UBE758" s="456"/>
      <c r="UBF758" s="456"/>
      <c r="UBG758" s="456"/>
      <c r="UBH758" s="456"/>
      <c r="UBI758" s="456"/>
      <c r="UBJ758" s="456"/>
      <c r="UBK758" s="456"/>
      <c r="UBL758" s="456"/>
      <c r="UBM758" s="456"/>
      <c r="UBN758" s="456"/>
      <c r="UBO758" s="456"/>
      <c r="UBP758" s="456"/>
      <c r="UBQ758" s="456"/>
      <c r="UBR758" s="456"/>
      <c r="UBS758" s="456"/>
      <c r="UBT758" s="456"/>
      <c r="UBU758" s="456"/>
      <c r="UBV758" s="456"/>
      <c r="UBW758" s="456"/>
      <c r="UBX758" s="456"/>
      <c r="UBY758" s="456"/>
      <c r="UBZ758" s="456"/>
      <c r="UCA758" s="456"/>
      <c r="UCB758" s="456"/>
      <c r="UCC758" s="456"/>
      <c r="UCD758" s="456"/>
      <c r="UCE758" s="456"/>
      <c r="UCF758" s="456"/>
      <c r="UCG758" s="456"/>
      <c r="UCH758" s="456"/>
      <c r="UCI758" s="456"/>
      <c r="UCJ758" s="456"/>
      <c r="UCK758" s="456"/>
      <c r="UCL758" s="456"/>
      <c r="UCM758" s="456"/>
      <c r="UCN758" s="456"/>
      <c r="UCO758" s="456"/>
      <c r="UCP758" s="456"/>
      <c r="UCQ758" s="456"/>
      <c r="UCR758" s="456"/>
      <c r="UCS758" s="456"/>
      <c r="UCT758" s="456"/>
      <c r="UCU758" s="456"/>
      <c r="UCV758" s="456"/>
      <c r="UCW758" s="456"/>
      <c r="UCX758" s="456"/>
      <c r="UCY758" s="456"/>
      <c r="UCZ758" s="456"/>
      <c r="UDA758" s="456"/>
      <c r="UDB758" s="456"/>
      <c r="UDC758" s="456"/>
      <c r="UDD758" s="456"/>
      <c r="UDE758" s="456"/>
      <c r="UDF758" s="456"/>
      <c r="UDG758" s="456"/>
      <c r="UDH758" s="456"/>
      <c r="UDI758" s="456"/>
      <c r="UDJ758" s="456"/>
      <c r="UDK758" s="456"/>
      <c r="UDL758" s="456"/>
      <c r="UDM758" s="456"/>
      <c r="UDN758" s="456"/>
      <c r="UDO758" s="456"/>
      <c r="UDP758" s="456"/>
      <c r="UDQ758" s="456"/>
      <c r="UDR758" s="456"/>
      <c r="UDS758" s="456"/>
      <c r="UDT758" s="456"/>
      <c r="UDU758" s="456"/>
      <c r="UDV758" s="456"/>
      <c r="UDW758" s="456"/>
      <c r="UDX758" s="456"/>
      <c r="UDY758" s="456"/>
      <c r="UDZ758" s="456"/>
      <c r="UEA758" s="456"/>
      <c r="UEB758" s="456"/>
      <c r="UEC758" s="456"/>
      <c r="UED758" s="456"/>
      <c r="UEE758" s="456"/>
      <c r="UEF758" s="456"/>
      <c r="UEG758" s="456"/>
      <c r="UEH758" s="456"/>
      <c r="UEI758" s="456"/>
      <c r="UEJ758" s="456"/>
      <c r="UEK758" s="456"/>
      <c r="UEL758" s="456"/>
      <c r="UEM758" s="456"/>
      <c r="UEN758" s="456"/>
      <c r="UEO758" s="456"/>
      <c r="UEP758" s="456"/>
      <c r="UEQ758" s="456"/>
      <c r="UER758" s="456"/>
      <c r="UES758" s="456"/>
      <c r="UET758" s="456"/>
      <c r="UEU758" s="456"/>
      <c r="UEV758" s="456"/>
      <c r="UEW758" s="456"/>
      <c r="UEX758" s="456"/>
      <c r="UEY758" s="456"/>
      <c r="UEZ758" s="456"/>
      <c r="UFA758" s="456"/>
      <c r="UFB758" s="456"/>
      <c r="UFC758" s="456"/>
      <c r="UFD758" s="456"/>
      <c r="UFE758" s="456"/>
      <c r="UFF758" s="456"/>
      <c r="UFG758" s="456"/>
      <c r="UFH758" s="456"/>
      <c r="UFI758" s="456"/>
      <c r="UFJ758" s="456"/>
      <c r="UFK758" s="456"/>
      <c r="UFL758" s="456"/>
      <c r="UFM758" s="456"/>
      <c r="UFN758" s="456"/>
      <c r="UFO758" s="456"/>
      <c r="UFP758" s="456"/>
      <c r="UFQ758" s="456"/>
      <c r="UFR758" s="456"/>
      <c r="UFS758" s="456"/>
      <c r="UFT758" s="456"/>
      <c r="UFU758" s="456"/>
      <c r="UFV758" s="456"/>
      <c r="UFW758" s="456"/>
      <c r="UFX758" s="456"/>
      <c r="UFY758" s="456"/>
      <c r="UFZ758" s="456"/>
      <c r="UGA758" s="456"/>
      <c r="UGB758" s="456"/>
      <c r="UGC758" s="456"/>
      <c r="UGD758" s="456"/>
      <c r="UGE758" s="456"/>
      <c r="UGF758" s="456"/>
      <c r="UGG758" s="456"/>
      <c r="UGH758" s="456"/>
      <c r="UGI758" s="456"/>
      <c r="UGJ758" s="456"/>
      <c r="UGK758" s="456"/>
      <c r="UGL758" s="456"/>
      <c r="UGM758" s="456"/>
      <c r="UGN758" s="456"/>
      <c r="UGO758" s="456"/>
      <c r="UGP758" s="456"/>
      <c r="UGQ758" s="456"/>
      <c r="UGR758" s="456"/>
      <c r="UGS758" s="456"/>
      <c r="UGT758" s="456"/>
      <c r="UGU758" s="456"/>
      <c r="UGV758" s="456"/>
      <c r="UGW758" s="456"/>
      <c r="UGX758" s="456"/>
      <c r="UGY758" s="456"/>
      <c r="UGZ758" s="456"/>
      <c r="UHA758" s="456"/>
      <c r="UHB758" s="456"/>
      <c r="UHC758" s="456"/>
      <c r="UHD758" s="456"/>
      <c r="UHE758" s="456"/>
      <c r="UHF758" s="456"/>
      <c r="UHG758" s="456"/>
      <c r="UHH758" s="456"/>
      <c r="UHI758" s="456"/>
      <c r="UHJ758" s="456"/>
      <c r="UHK758" s="456"/>
      <c r="UHL758" s="456"/>
      <c r="UHM758" s="456"/>
      <c r="UHN758" s="456"/>
      <c r="UHO758" s="456"/>
      <c r="UHP758" s="456"/>
      <c r="UHQ758" s="456"/>
      <c r="UHR758" s="456"/>
      <c r="UHS758" s="456"/>
      <c r="UHT758" s="456"/>
      <c r="UHU758" s="456"/>
      <c r="UHV758" s="456"/>
      <c r="UHW758" s="456"/>
      <c r="UHX758" s="456"/>
      <c r="UHY758" s="456"/>
      <c r="UHZ758" s="456"/>
      <c r="UIA758" s="456"/>
      <c r="UIB758" s="456"/>
      <c r="UIC758" s="456"/>
      <c r="UID758" s="456"/>
      <c r="UIE758" s="456"/>
      <c r="UIF758" s="456"/>
      <c r="UIG758" s="456"/>
      <c r="UIH758" s="456"/>
      <c r="UII758" s="456"/>
      <c r="UIJ758" s="456"/>
      <c r="UIK758" s="456"/>
      <c r="UIL758" s="456"/>
      <c r="UIM758" s="456"/>
      <c r="UIN758" s="456"/>
      <c r="UIO758" s="456"/>
      <c r="UIP758" s="456"/>
      <c r="UIQ758" s="456"/>
      <c r="UIR758" s="456"/>
      <c r="UIS758" s="456"/>
      <c r="UIT758" s="456"/>
      <c r="UIU758" s="456"/>
      <c r="UIV758" s="456"/>
      <c r="UIW758" s="456"/>
      <c r="UIX758" s="456"/>
      <c r="UIY758" s="456"/>
      <c r="UIZ758" s="456"/>
      <c r="UJA758" s="456"/>
      <c r="UJB758" s="456"/>
      <c r="UJC758" s="456"/>
      <c r="UJD758" s="456"/>
      <c r="UJE758" s="456"/>
      <c r="UJF758" s="456"/>
      <c r="UJG758" s="456"/>
      <c r="UJH758" s="456"/>
      <c r="UJI758" s="456"/>
      <c r="UJJ758" s="456"/>
      <c r="UJK758" s="456"/>
      <c r="UJL758" s="456"/>
      <c r="UJM758" s="456"/>
      <c r="UJN758" s="456"/>
      <c r="UJO758" s="456"/>
      <c r="UJP758" s="456"/>
      <c r="UJQ758" s="456"/>
      <c r="UJR758" s="456"/>
      <c r="UJS758" s="456"/>
      <c r="UJT758" s="456"/>
      <c r="UJU758" s="456"/>
      <c r="UJV758" s="456"/>
      <c r="UJW758" s="456"/>
      <c r="UJX758" s="456"/>
      <c r="UJY758" s="456"/>
      <c r="UJZ758" s="456"/>
      <c r="UKA758" s="456"/>
      <c r="UKB758" s="456"/>
      <c r="UKC758" s="456"/>
      <c r="UKD758" s="456"/>
      <c r="UKE758" s="456"/>
      <c r="UKF758" s="456"/>
      <c r="UKG758" s="456"/>
      <c r="UKH758" s="456"/>
      <c r="UKI758" s="456"/>
      <c r="UKJ758" s="456"/>
      <c r="UKK758" s="456"/>
      <c r="UKL758" s="456"/>
      <c r="UKM758" s="456"/>
      <c r="UKN758" s="456"/>
      <c r="UKO758" s="456"/>
      <c r="UKP758" s="456"/>
      <c r="UKQ758" s="456"/>
      <c r="UKR758" s="456"/>
      <c r="UKS758" s="456"/>
      <c r="UKT758" s="456"/>
      <c r="UKU758" s="456"/>
      <c r="UKV758" s="456"/>
      <c r="UKW758" s="456"/>
      <c r="UKX758" s="456"/>
      <c r="UKY758" s="456"/>
      <c r="UKZ758" s="456"/>
      <c r="ULA758" s="456"/>
      <c r="ULB758" s="456"/>
      <c r="ULC758" s="456"/>
      <c r="ULD758" s="456"/>
      <c r="ULE758" s="456"/>
      <c r="ULF758" s="456"/>
      <c r="ULG758" s="456"/>
      <c r="ULH758" s="456"/>
      <c r="ULI758" s="456"/>
      <c r="ULJ758" s="456"/>
      <c r="ULK758" s="456"/>
      <c r="ULL758" s="456"/>
      <c r="ULM758" s="456"/>
      <c r="ULN758" s="456"/>
      <c r="ULO758" s="456"/>
      <c r="ULP758" s="456"/>
      <c r="ULQ758" s="456"/>
      <c r="ULR758" s="456"/>
      <c r="ULS758" s="456"/>
      <c r="ULT758" s="456"/>
      <c r="ULU758" s="456"/>
      <c r="ULV758" s="456"/>
      <c r="ULW758" s="456"/>
      <c r="ULX758" s="456"/>
      <c r="ULY758" s="456"/>
      <c r="ULZ758" s="456"/>
      <c r="UMA758" s="456"/>
      <c r="UMB758" s="456"/>
      <c r="UMC758" s="456"/>
      <c r="UMD758" s="456"/>
      <c r="UME758" s="456"/>
      <c r="UMF758" s="456"/>
      <c r="UMG758" s="456"/>
      <c r="UMH758" s="456"/>
      <c r="UMI758" s="456"/>
      <c r="UMJ758" s="456"/>
      <c r="UMK758" s="456"/>
      <c r="UML758" s="456"/>
      <c r="UMM758" s="456"/>
      <c r="UMN758" s="456"/>
      <c r="UMO758" s="456"/>
      <c r="UMP758" s="456"/>
      <c r="UMQ758" s="456"/>
      <c r="UMR758" s="456"/>
      <c r="UMS758" s="456"/>
      <c r="UMT758" s="456"/>
      <c r="UMU758" s="456"/>
      <c r="UMV758" s="456"/>
      <c r="UMW758" s="456"/>
      <c r="UMX758" s="456"/>
      <c r="UMY758" s="456"/>
      <c r="UMZ758" s="456"/>
      <c r="UNA758" s="456"/>
      <c r="UNB758" s="456"/>
      <c r="UNC758" s="456"/>
      <c r="UND758" s="456"/>
      <c r="UNE758" s="456"/>
      <c r="UNF758" s="456"/>
      <c r="UNG758" s="456"/>
      <c r="UNH758" s="456"/>
      <c r="UNI758" s="456"/>
      <c r="UNJ758" s="456"/>
      <c r="UNK758" s="456"/>
      <c r="UNL758" s="456"/>
      <c r="UNM758" s="456"/>
      <c r="UNN758" s="456"/>
      <c r="UNO758" s="456"/>
      <c r="UNP758" s="456"/>
      <c r="UNQ758" s="456"/>
      <c r="UNR758" s="456"/>
      <c r="UNS758" s="456"/>
      <c r="UNT758" s="456"/>
      <c r="UNU758" s="456"/>
      <c r="UNV758" s="456"/>
      <c r="UNW758" s="456"/>
      <c r="UNX758" s="456"/>
      <c r="UNY758" s="456"/>
      <c r="UNZ758" s="456"/>
      <c r="UOA758" s="456"/>
      <c r="UOB758" s="456"/>
      <c r="UOC758" s="456"/>
      <c r="UOD758" s="456"/>
      <c r="UOE758" s="456"/>
      <c r="UOF758" s="456"/>
      <c r="UOG758" s="456"/>
      <c r="UOH758" s="456"/>
      <c r="UOI758" s="456"/>
      <c r="UOJ758" s="456"/>
      <c r="UOK758" s="456"/>
      <c r="UOL758" s="456"/>
      <c r="UOM758" s="456"/>
      <c r="UON758" s="456"/>
      <c r="UOO758" s="456"/>
      <c r="UOP758" s="456"/>
      <c r="UOQ758" s="456"/>
      <c r="UOR758" s="456"/>
      <c r="UOS758" s="456"/>
      <c r="UOT758" s="456"/>
      <c r="UOU758" s="456"/>
      <c r="UOV758" s="456"/>
      <c r="UOW758" s="456"/>
      <c r="UOX758" s="456"/>
      <c r="UOY758" s="456"/>
      <c r="UOZ758" s="456"/>
      <c r="UPA758" s="456"/>
      <c r="UPB758" s="456"/>
      <c r="UPC758" s="456"/>
      <c r="UPD758" s="456"/>
      <c r="UPE758" s="456"/>
      <c r="UPF758" s="456"/>
      <c r="UPG758" s="456"/>
      <c r="UPH758" s="456"/>
      <c r="UPI758" s="456"/>
      <c r="UPJ758" s="456"/>
      <c r="UPK758" s="456"/>
      <c r="UPL758" s="456"/>
      <c r="UPM758" s="456"/>
      <c r="UPN758" s="456"/>
      <c r="UPO758" s="456"/>
      <c r="UPP758" s="456"/>
      <c r="UPQ758" s="456"/>
      <c r="UPR758" s="456"/>
      <c r="UPS758" s="456"/>
      <c r="UPT758" s="456"/>
      <c r="UPU758" s="456"/>
      <c r="UPV758" s="456"/>
      <c r="UPW758" s="456"/>
      <c r="UPX758" s="456"/>
      <c r="UPY758" s="456"/>
      <c r="UPZ758" s="456"/>
      <c r="UQA758" s="456"/>
      <c r="UQB758" s="456"/>
      <c r="UQC758" s="456"/>
      <c r="UQD758" s="456"/>
      <c r="UQE758" s="456"/>
      <c r="UQF758" s="456"/>
      <c r="UQG758" s="456"/>
      <c r="UQH758" s="456"/>
      <c r="UQI758" s="456"/>
      <c r="UQJ758" s="456"/>
      <c r="UQK758" s="456"/>
      <c r="UQL758" s="456"/>
      <c r="UQM758" s="456"/>
      <c r="UQN758" s="456"/>
      <c r="UQO758" s="456"/>
      <c r="UQP758" s="456"/>
      <c r="UQQ758" s="456"/>
      <c r="UQR758" s="456"/>
      <c r="UQS758" s="456"/>
      <c r="UQT758" s="456"/>
      <c r="UQU758" s="456"/>
      <c r="UQV758" s="456"/>
      <c r="UQW758" s="456"/>
      <c r="UQX758" s="456"/>
      <c r="UQY758" s="456"/>
      <c r="UQZ758" s="456"/>
      <c r="URA758" s="456"/>
      <c r="URB758" s="456"/>
      <c r="URC758" s="456"/>
      <c r="URD758" s="456"/>
      <c r="URE758" s="456"/>
      <c r="URF758" s="456"/>
      <c r="URG758" s="456"/>
      <c r="URH758" s="456"/>
      <c r="URI758" s="456"/>
      <c r="URJ758" s="456"/>
      <c r="URK758" s="456"/>
      <c r="URL758" s="456"/>
      <c r="URM758" s="456"/>
      <c r="URN758" s="456"/>
      <c r="URO758" s="456"/>
      <c r="URP758" s="456"/>
      <c r="URQ758" s="456"/>
      <c r="URR758" s="456"/>
      <c r="URS758" s="456"/>
      <c r="URT758" s="456"/>
      <c r="URU758" s="456"/>
      <c r="URV758" s="456"/>
      <c r="URW758" s="456"/>
      <c r="URX758" s="456"/>
      <c r="URY758" s="456"/>
      <c r="URZ758" s="456"/>
      <c r="USA758" s="456"/>
      <c r="USB758" s="456"/>
      <c r="USC758" s="456"/>
      <c r="USD758" s="456"/>
      <c r="USE758" s="456"/>
      <c r="USF758" s="456"/>
      <c r="USG758" s="456"/>
      <c r="USH758" s="456"/>
      <c r="USI758" s="456"/>
      <c r="USJ758" s="456"/>
      <c r="USK758" s="456"/>
      <c r="USL758" s="456"/>
      <c r="USM758" s="456"/>
      <c r="USN758" s="456"/>
      <c r="USO758" s="456"/>
      <c r="USP758" s="456"/>
      <c r="USQ758" s="456"/>
      <c r="USR758" s="456"/>
      <c r="USS758" s="456"/>
      <c r="UST758" s="456"/>
      <c r="USU758" s="456"/>
      <c r="USV758" s="456"/>
      <c r="USW758" s="456"/>
      <c r="USX758" s="456"/>
      <c r="USY758" s="456"/>
      <c r="USZ758" s="456"/>
      <c r="UTA758" s="456"/>
      <c r="UTB758" s="456"/>
      <c r="UTC758" s="456"/>
      <c r="UTD758" s="456"/>
      <c r="UTE758" s="456"/>
      <c r="UTF758" s="456"/>
      <c r="UTG758" s="456"/>
      <c r="UTH758" s="456"/>
      <c r="UTI758" s="456"/>
      <c r="UTJ758" s="456"/>
      <c r="UTK758" s="456"/>
      <c r="UTL758" s="456"/>
      <c r="UTM758" s="456"/>
      <c r="UTN758" s="456"/>
      <c r="UTO758" s="456"/>
      <c r="UTP758" s="456"/>
      <c r="UTQ758" s="456"/>
      <c r="UTR758" s="456"/>
      <c r="UTS758" s="456"/>
      <c r="UTT758" s="456"/>
      <c r="UTU758" s="456"/>
      <c r="UTV758" s="456"/>
      <c r="UTW758" s="456"/>
      <c r="UTX758" s="456"/>
      <c r="UTY758" s="456"/>
      <c r="UTZ758" s="456"/>
      <c r="UUA758" s="456"/>
      <c r="UUB758" s="456"/>
      <c r="UUC758" s="456"/>
      <c r="UUD758" s="456"/>
      <c r="UUE758" s="456"/>
      <c r="UUF758" s="456"/>
      <c r="UUG758" s="456"/>
      <c r="UUH758" s="456"/>
      <c r="UUI758" s="456"/>
      <c r="UUJ758" s="456"/>
      <c r="UUK758" s="456"/>
      <c r="UUL758" s="456"/>
      <c r="UUM758" s="456"/>
      <c r="UUN758" s="456"/>
      <c r="UUO758" s="456"/>
      <c r="UUP758" s="456"/>
      <c r="UUQ758" s="456"/>
      <c r="UUR758" s="456"/>
      <c r="UUS758" s="456"/>
      <c r="UUT758" s="456"/>
      <c r="UUU758" s="456"/>
      <c r="UUV758" s="456"/>
      <c r="UUW758" s="456"/>
      <c r="UUX758" s="456"/>
      <c r="UUY758" s="456"/>
      <c r="UUZ758" s="456"/>
      <c r="UVA758" s="456"/>
      <c r="UVB758" s="456"/>
      <c r="UVC758" s="456"/>
      <c r="UVD758" s="456"/>
      <c r="UVE758" s="456"/>
      <c r="UVF758" s="456"/>
      <c r="UVG758" s="456"/>
      <c r="UVH758" s="456"/>
      <c r="UVI758" s="456"/>
      <c r="UVJ758" s="456"/>
      <c r="UVK758" s="456"/>
      <c r="UVL758" s="456"/>
      <c r="UVM758" s="456"/>
      <c r="UVN758" s="456"/>
      <c r="UVO758" s="456"/>
      <c r="UVP758" s="456"/>
      <c r="UVQ758" s="456"/>
      <c r="UVR758" s="456"/>
      <c r="UVS758" s="456"/>
      <c r="UVT758" s="456"/>
      <c r="UVU758" s="456"/>
      <c r="UVV758" s="456"/>
      <c r="UVW758" s="456"/>
      <c r="UVX758" s="456"/>
      <c r="UVY758" s="456"/>
      <c r="UVZ758" s="456"/>
      <c r="UWA758" s="456"/>
      <c r="UWB758" s="456"/>
      <c r="UWC758" s="456"/>
      <c r="UWD758" s="456"/>
      <c r="UWE758" s="456"/>
      <c r="UWF758" s="456"/>
      <c r="UWG758" s="456"/>
      <c r="UWH758" s="456"/>
      <c r="UWI758" s="456"/>
      <c r="UWJ758" s="456"/>
      <c r="UWK758" s="456"/>
      <c r="UWL758" s="456"/>
      <c r="UWM758" s="456"/>
      <c r="UWN758" s="456"/>
      <c r="UWO758" s="456"/>
      <c r="UWP758" s="456"/>
      <c r="UWQ758" s="456"/>
      <c r="UWR758" s="456"/>
      <c r="UWS758" s="456"/>
      <c r="UWT758" s="456"/>
      <c r="UWU758" s="456"/>
      <c r="UWV758" s="456"/>
      <c r="UWW758" s="456"/>
      <c r="UWX758" s="456"/>
      <c r="UWY758" s="456"/>
      <c r="UWZ758" s="456"/>
      <c r="UXA758" s="456"/>
      <c r="UXB758" s="456"/>
      <c r="UXC758" s="456"/>
      <c r="UXD758" s="456"/>
      <c r="UXE758" s="456"/>
      <c r="UXF758" s="456"/>
      <c r="UXG758" s="456"/>
      <c r="UXH758" s="456"/>
      <c r="UXI758" s="456"/>
      <c r="UXJ758" s="456"/>
      <c r="UXK758" s="456"/>
      <c r="UXL758" s="456"/>
      <c r="UXM758" s="456"/>
      <c r="UXN758" s="456"/>
      <c r="UXO758" s="456"/>
      <c r="UXP758" s="456"/>
      <c r="UXQ758" s="456"/>
      <c r="UXR758" s="456"/>
      <c r="UXS758" s="456"/>
      <c r="UXT758" s="456"/>
      <c r="UXU758" s="456"/>
      <c r="UXV758" s="456"/>
      <c r="UXW758" s="456"/>
      <c r="UXX758" s="456"/>
      <c r="UXY758" s="456"/>
      <c r="UXZ758" s="456"/>
      <c r="UYA758" s="456"/>
      <c r="UYB758" s="456"/>
      <c r="UYC758" s="456"/>
      <c r="UYD758" s="456"/>
      <c r="UYE758" s="456"/>
      <c r="UYF758" s="456"/>
      <c r="UYG758" s="456"/>
      <c r="UYH758" s="456"/>
      <c r="UYI758" s="456"/>
      <c r="UYJ758" s="456"/>
      <c r="UYK758" s="456"/>
      <c r="UYL758" s="456"/>
      <c r="UYM758" s="456"/>
      <c r="UYN758" s="456"/>
      <c r="UYO758" s="456"/>
      <c r="UYP758" s="456"/>
      <c r="UYQ758" s="456"/>
      <c r="UYR758" s="456"/>
      <c r="UYS758" s="456"/>
      <c r="UYT758" s="456"/>
      <c r="UYU758" s="456"/>
      <c r="UYV758" s="456"/>
      <c r="UYW758" s="456"/>
      <c r="UYX758" s="456"/>
      <c r="UYY758" s="456"/>
      <c r="UYZ758" s="456"/>
      <c r="UZA758" s="456"/>
      <c r="UZB758" s="456"/>
      <c r="UZC758" s="456"/>
      <c r="UZD758" s="456"/>
      <c r="UZE758" s="456"/>
      <c r="UZF758" s="456"/>
      <c r="UZG758" s="456"/>
      <c r="UZH758" s="456"/>
      <c r="UZI758" s="456"/>
      <c r="UZJ758" s="456"/>
      <c r="UZK758" s="456"/>
      <c r="UZL758" s="456"/>
      <c r="UZM758" s="456"/>
      <c r="UZN758" s="456"/>
      <c r="UZO758" s="456"/>
      <c r="UZP758" s="456"/>
      <c r="UZQ758" s="456"/>
      <c r="UZR758" s="456"/>
      <c r="UZS758" s="456"/>
      <c r="UZT758" s="456"/>
      <c r="UZU758" s="456"/>
      <c r="UZV758" s="456"/>
      <c r="UZW758" s="456"/>
      <c r="UZX758" s="456"/>
      <c r="UZY758" s="456"/>
      <c r="UZZ758" s="456"/>
      <c r="VAA758" s="456"/>
      <c r="VAB758" s="456"/>
      <c r="VAC758" s="456"/>
      <c r="VAD758" s="456"/>
      <c r="VAE758" s="456"/>
      <c r="VAF758" s="456"/>
      <c r="VAG758" s="456"/>
      <c r="VAH758" s="456"/>
      <c r="VAI758" s="456"/>
      <c r="VAJ758" s="456"/>
      <c r="VAK758" s="456"/>
      <c r="VAL758" s="456"/>
      <c r="VAM758" s="456"/>
      <c r="VAN758" s="456"/>
      <c r="VAO758" s="456"/>
      <c r="VAP758" s="456"/>
      <c r="VAQ758" s="456"/>
      <c r="VAR758" s="456"/>
      <c r="VAS758" s="456"/>
      <c r="VAT758" s="456"/>
      <c r="VAU758" s="456"/>
      <c r="VAV758" s="456"/>
      <c r="VAW758" s="456"/>
      <c r="VAX758" s="456"/>
      <c r="VAY758" s="456"/>
      <c r="VAZ758" s="456"/>
      <c r="VBA758" s="456"/>
      <c r="VBB758" s="456"/>
      <c r="VBC758" s="456"/>
      <c r="VBD758" s="456"/>
      <c r="VBE758" s="456"/>
      <c r="VBF758" s="456"/>
      <c r="VBG758" s="456"/>
      <c r="VBH758" s="456"/>
      <c r="VBI758" s="456"/>
      <c r="VBJ758" s="456"/>
      <c r="VBK758" s="456"/>
      <c r="VBL758" s="456"/>
      <c r="VBM758" s="456"/>
      <c r="VBN758" s="456"/>
      <c r="VBO758" s="456"/>
      <c r="VBP758" s="456"/>
      <c r="VBQ758" s="456"/>
      <c r="VBR758" s="456"/>
      <c r="VBS758" s="456"/>
      <c r="VBT758" s="456"/>
      <c r="VBU758" s="456"/>
      <c r="VBV758" s="456"/>
      <c r="VBW758" s="456"/>
      <c r="VBX758" s="456"/>
      <c r="VBY758" s="456"/>
      <c r="VBZ758" s="456"/>
      <c r="VCA758" s="456"/>
      <c r="VCB758" s="456"/>
      <c r="VCC758" s="456"/>
      <c r="VCD758" s="456"/>
      <c r="VCE758" s="456"/>
      <c r="VCF758" s="456"/>
      <c r="VCG758" s="456"/>
      <c r="VCH758" s="456"/>
      <c r="VCI758" s="456"/>
      <c r="VCJ758" s="456"/>
      <c r="VCK758" s="456"/>
      <c r="VCL758" s="456"/>
      <c r="VCM758" s="456"/>
      <c r="VCN758" s="456"/>
      <c r="VCO758" s="456"/>
      <c r="VCP758" s="456"/>
      <c r="VCQ758" s="456"/>
      <c r="VCR758" s="456"/>
      <c r="VCS758" s="456"/>
      <c r="VCT758" s="456"/>
      <c r="VCU758" s="456"/>
      <c r="VCV758" s="456"/>
      <c r="VCW758" s="456"/>
      <c r="VCX758" s="456"/>
      <c r="VCY758" s="456"/>
      <c r="VCZ758" s="456"/>
      <c r="VDA758" s="456"/>
      <c r="VDB758" s="456"/>
      <c r="VDC758" s="456"/>
      <c r="VDD758" s="456"/>
      <c r="VDE758" s="456"/>
      <c r="VDF758" s="456"/>
      <c r="VDG758" s="456"/>
      <c r="VDH758" s="456"/>
      <c r="VDI758" s="456"/>
      <c r="VDJ758" s="456"/>
      <c r="VDK758" s="456"/>
      <c r="VDL758" s="456"/>
      <c r="VDM758" s="456"/>
      <c r="VDN758" s="456"/>
      <c r="VDO758" s="456"/>
      <c r="VDP758" s="456"/>
      <c r="VDQ758" s="456"/>
      <c r="VDR758" s="456"/>
      <c r="VDS758" s="456"/>
      <c r="VDT758" s="456"/>
      <c r="VDU758" s="456"/>
      <c r="VDV758" s="456"/>
      <c r="VDW758" s="456"/>
      <c r="VDX758" s="456"/>
      <c r="VDY758" s="456"/>
      <c r="VDZ758" s="456"/>
      <c r="VEA758" s="456"/>
      <c r="VEB758" s="456"/>
      <c r="VEC758" s="456"/>
      <c r="VED758" s="456"/>
      <c r="VEE758" s="456"/>
      <c r="VEF758" s="456"/>
      <c r="VEG758" s="456"/>
      <c r="VEH758" s="456"/>
      <c r="VEI758" s="456"/>
      <c r="VEJ758" s="456"/>
      <c r="VEK758" s="456"/>
      <c r="VEL758" s="456"/>
      <c r="VEM758" s="456"/>
      <c r="VEN758" s="456"/>
      <c r="VEO758" s="456"/>
      <c r="VEP758" s="456"/>
      <c r="VEQ758" s="456"/>
      <c r="VER758" s="456"/>
      <c r="VES758" s="456"/>
      <c r="VET758" s="456"/>
      <c r="VEU758" s="456"/>
      <c r="VEV758" s="456"/>
      <c r="VEW758" s="456"/>
      <c r="VEX758" s="456"/>
      <c r="VEY758" s="456"/>
      <c r="VEZ758" s="456"/>
      <c r="VFA758" s="456"/>
      <c r="VFB758" s="456"/>
      <c r="VFC758" s="456"/>
      <c r="VFD758" s="456"/>
      <c r="VFE758" s="456"/>
      <c r="VFF758" s="456"/>
      <c r="VFG758" s="456"/>
      <c r="VFH758" s="456"/>
      <c r="VFI758" s="456"/>
      <c r="VFJ758" s="456"/>
      <c r="VFK758" s="456"/>
      <c r="VFL758" s="456"/>
      <c r="VFM758" s="456"/>
      <c r="VFN758" s="456"/>
      <c r="VFO758" s="456"/>
      <c r="VFP758" s="456"/>
      <c r="VFQ758" s="456"/>
      <c r="VFR758" s="456"/>
      <c r="VFS758" s="456"/>
      <c r="VFT758" s="456"/>
      <c r="VFU758" s="456"/>
      <c r="VFV758" s="456"/>
      <c r="VFW758" s="456"/>
      <c r="VFX758" s="456"/>
      <c r="VFY758" s="456"/>
      <c r="VFZ758" s="456"/>
      <c r="VGA758" s="456"/>
      <c r="VGB758" s="456"/>
      <c r="VGC758" s="456"/>
      <c r="VGD758" s="456"/>
      <c r="VGE758" s="456"/>
      <c r="VGF758" s="456"/>
      <c r="VGG758" s="456"/>
      <c r="VGH758" s="456"/>
      <c r="VGI758" s="456"/>
      <c r="VGJ758" s="456"/>
      <c r="VGK758" s="456"/>
      <c r="VGL758" s="456"/>
      <c r="VGM758" s="456"/>
      <c r="VGN758" s="456"/>
      <c r="VGO758" s="456"/>
      <c r="VGP758" s="456"/>
      <c r="VGQ758" s="456"/>
      <c r="VGR758" s="456"/>
      <c r="VGS758" s="456"/>
      <c r="VGT758" s="456"/>
      <c r="VGU758" s="456"/>
      <c r="VGV758" s="456"/>
      <c r="VGW758" s="456"/>
      <c r="VGX758" s="456"/>
      <c r="VGY758" s="456"/>
      <c r="VGZ758" s="456"/>
      <c r="VHA758" s="456"/>
      <c r="VHB758" s="456"/>
      <c r="VHC758" s="456"/>
      <c r="VHD758" s="456"/>
      <c r="VHE758" s="456"/>
      <c r="VHF758" s="456"/>
      <c r="VHG758" s="456"/>
      <c r="VHH758" s="456"/>
      <c r="VHI758" s="456"/>
      <c r="VHJ758" s="456"/>
      <c r="VHK758" s="456"/>
      <c r="VHL758" s="456"/>
      <c r="VHM758" s="456"/>
      <c r="VHN758" s="456"/>
      <c r="VHO758" s="456"/>
      <c r="VHP758" s="456"/>
      <c r="VHQ758" s="456"/>
      <c r="VHR758" s="456"/>
      <c r="VHS758" s="456"/>
      <c r="VHT758" s="456"/>
      <c r="VHU758" s="456"/>
      <c r="VHV758" s="456"/>
      <c r="VHW758" s="456"/>
      <c r="VHX758" s="456"/>
      <c r="VHY758" s="456"/>
      <c r="VHZ758" s="456"/>
      <c r="VIA758" s="456"/>
      <c r="VIB758" s="456"/>
      <c r="VIC758" s="456"/>
      <c r="VID758" s="456"/>
      <c r="VIE758" s="456"/>
      <c r="VIF758" s="456"/>
      <c r="VIG758" s="456"/>
      <c r="VIH758" s="456"/>
      <c r="VII758" s="456"/>
      <c r="VIJ758" s="456"/>
      <c r="VIK758" s="456"/>
      <c r="VIL758" s="456"/>
      <c r="VIM758" s="456"/>
      <c r="VIN758" s="456"/>
      <c r="VIO758" s="456"/>
      <c r="VIP758" s="456"/>
      <c r="VIQ758" s="456"/>
      <c r="VIR758" s="456"/>
      <c r="VIS758" s="456"/>
      <c r="VIT758" s="456"/>
      <c r="VIU758" s="456"/>
      <c r="VIV758" s="456"/>
      <c r="VIW758" s="456"/>
      <c r="VIX758" s="456"/>
      <c r="VIY758" s="456"/>
      <c r="VIZ758" s="456"/>
      <c r="VJA758" s="456"/>
      <c r="VJB758" s="456"/>
      <c r="VJC758" s="456"/>
      <c r="VJD758" s="456"/>
      <c r="VJE758" s="456"/>
      <c r="VJF758" s="456"/>
      <c r="VJG758" s="456"/>
      <c r="VJH758" s="456"/>
      <c r="VJI758" s="456"/>
      <c r="VJJ758" s="456"/>
      <c r="VJK758" s="456"/>
      <c r="VJL758" s="456"/>
      <c r="VJM758" s="456"/>
      <c r="VJN758" s="456"/>
      <c r="VJO758" s="456"/>
      <c r="VJP758" s="456"/>
      <c r="VJQ758" s="456"/>
      <c r="VJR758" s="456"/>
      <c r="VJS758" s="456"/>
      <c r="VJT758" s="456"/>
      <c r="VJU758" s="456"/>
      <c r="VJV758" s="456"/>
      <c r="VJW758" s="456"/>
      <c r="VJX758" s="456"/>
      <c r="VJY758" s="456"/>
      <c r="VJZ758" s="456"/>
      <c r="VKA758" s="456"/>
      <c r="VKB758" s="456"/>
      <c r="VKC758" s="456"/>
      <c r="VKD758" s="456"/>
      <c r="VKE758" s="456"/>
      <c r="VKF758" s="456"/>
      <c r="VKG758" s="456"/>
      <c r="VKH758" s="456"/>
      <c r="VKI758" s="456"/>
      <c r="VKJ758" s="456"/>
      <c r="VKK758" s="456"/>
      <c r="VKL758" s="456"/>
      <c r="VKM758" s="456"/>
      <c r="VKN758" s="456"/>
      <c r="VKO758" s="456"/>
      <c r="VKP758" s="456"/>
      <c r="VKQ758" s="456"/>
      <c r="VKR758" s="456"/>
      <c r="VKS758" s="456"/>
      <c r="VKT758" s="456"/>
      <c r="VKU758" s="456"/>
      <c r="VKV758" s="456"/>
      <c r="VKW758" s="456"/>
      <c r="VKX758" s="456"/>
      <c r="VKY758" s="456"/>
      <c r="VKZ758" s="456"/>
      <c r="VLA758" s="456"/>
      <c r="VLB758" s="456"/>
      <c r="VLC758" s="456"/>
      <c r="VLD758" s="456"/>
      <c r="VLE758" s="456"/>
      <c r="VLF758" s="456"/>
      <c r="VLG758" s="456"/>
      <c r="VLH758" s="456"/>
      <c r="VLI758" s="456"/>
      <c r="VLJ758" s="456"/>
      <c r="VLK758" s="456"/>
      <c r="VLL758" s="456"/>
      <c r="VLM758" s="456"/>
      <c r="VLN758" s="456"/>
      <c r="VLO758" s="456"/>
      <c r="VLP758" s="456"/>
      <c r="VLQ758" s="456"/>
      <c r="VLR758" s="456"/>
      <c r="VLS758" s="456"/>
      <c r="VLT758" s="456"/>
      <c r="VLU758" s="456"/>
      <c r="VLV758" s="456"/>
      <c r="VLW758" s="456"/>
      <c r="VLX758" s="456"/>
      <c r="VLY758" s="456"/>
      <c r="VLZ758" s="456"/>
      <c r="VMA758" s="456"/>
      <c r="VMB758" s="456"/>
      <c r="VMC758" s="456"/>
      <c r="VMD758" s="456"/>
      <c r="VME758" s="456"/>
      <c r="VMF758" s="456"/>
      <c r="VMG758" s="456"/>
      <c r="VMH758" s="456"/>
      <c r="VMI758" s="456"/>
      <c r="VMJ758" s="456"/>
      <c r="VMK758" s="456"/>
      <c r="VML758" s="456"/>
      <c r="VMM758" s="456"/>
      <c r="VMN758" s="456"/>
      <c r="VMO758" s="456"/>
      <c r="VMP758" s="456"/>
      <c r="VMQ758" s="456"/>
      <c r="VMR758" s="456"/>
      <c r="VMS758" s="456"/>
      <c r="VMT758" s="456"/>
      <c r="VMU758" s="456"/>
      <c r="VMV758" s="456"/>
      <c r="VMW758" s="456"/>
      <c r="VMX758" s="456"/>
      <c r="VMY758" s="456"/>
      <c r="VMZ758" s="456"/>
      <c r="VNA758" s="456"/>
      <c r="VNB758" s="456"/>
      <c r="VNC758" s="456"/>
      <c r="VND758" s="456"/>
      <c r="VNE758" s="456"/>
      <c r="VNF758" s="456"/>
      <c r="VNG758" s="456"/>
      <c r="VNH758" s="456"/>
      <c r="VNI758" s="456"/>
      <c r="VNJ758" s="456"/>
      <c r="VNK758" s="456"/>
      <c r="VNL758" s="456"/>
      <c r="VNM758" s="456"/>
      <c r="VNN758" s="456"/>
      <c r="VNO758" s="456"/>
      <c r="VNP758" s="456"/>
      <c r="VNQ758" s="456"/>
      <c r="VNR758" s="456"/>
      <c r="VNS758" s="456"/>
      <c r="VNT758" s="456"/>
      <c r="VNU758" s="456"/>
      <c r="VNV758" s="456"/>
      <c r="VNW758" s="456"/>
      <c r="VNX758" s="456"/>
      <c r="VNY758" s="456"/>
      <c r="VNZ758" s="456"/>
      <c r="VOA758" s="456"/>
      <c r="VOB758" s="456"/>
      <c r="VOC758" s="456"/>
      <c r="VOD758" s="456"/>
      <c r="VOE758" s="456"/>
      <c r="VOF758" s="456"/>
      <c r="VOG758" s="456"/>
      <c r="VOH758" s="456"/>
      <c r="VOI758" s="456"/>
      <c r="VOJ758" s="456"/>
      <c r="VOK758" s="456"/>
      <c r="VOL758" s="456"/>
      <c r="VOM758" s="456"/>
      <c r="VON758" s="456"/>
      <c r="VOO758" s="456"/>
      <c r="VOP758" s="456"/>
      <c r="VOQ758" s="456"/>
      <c r="VOR758" s="456"/>
      <c r="VOS758" s="456"/>
      <c r="VOT758" s="456"/>
      <c r="VOU758" s="456"/>
      <c r="VOV758" s="456"/>
      <c r="VOW758" s="456"/>
      <c r="VOX758" s="456"/>
      <c r="VOY758" s="456"/>
      <c r="VOZ758" s="456"/>
      <c r="VPA758" s="456"/>
      <c r="VPB758" s="456"/>
      <c r="VPC758" s="456"/>
      <c r="VPD758" s="456"/>
      <c r="VPE758" s="456"/>
      <c r="VPF758" s="456"/>
      <c r="VPG758" s="456"/>
      <c r="VPH758" s="456"/>
      <c r="VPI758" s="456"/>
      <c r="VPJ758" s="456"/>
      <c r="VPK758" s="456"/>
      <c r="VPL758" s="456"/>
      <c r="VPM758" s="456"/>
      <c r="VPN758" s="456"/>
      <c r="VPO758" s="456"/>
      <c r="VPP758" s="456"/>
      <c r="VPQ758" s="456"/>
      <c r="VPR758" s="456"/>
      <c r="VPS758" s="456"/>
      <c r="VPT758" s="456"/>
      <c r="VPU758" s="456"/>
      <c r="VPV758" s="456"/>
      <c r="VPW758" s="456"/>
      <c r="VPX758" s="456"/>
      <c r="VPY758" s="456"/>
      <c r="VPZ758" s="456"/>
      <c r="VQA758" s="456"/>
      <c r="VQB758" s="456"/>
      <c r="VQC758" s="456"/>
      <c r="VQD758" s="456"/>
      <c r="VQE758" s="456"/>
      <c r="VQF758" s="456"/>
      <c r="VQG758" s="456"/>
      <c r="VQH758" s="456"/>
      <c r="VQI758" s="456"/>
      <c r="VQJ758" s="456"/>
      <c r="VQK758" s="456"/>
      <c r="VQL758" s="456"/>
      <c r="VQM758" s="456"/>
      <c r="VQN758" s="456"/>
      <c r="VQO758" s="456"/>
      <c r="VQP758" s="456"/>
      <c r="VQQ758" s="456"/>
      <c r="VQR758" s="456"/>
      <c r="VQS758" s="456"/>
      <c r="VQT758" s="456"/>
      <c r="VQU758" s="456"/>
      <c r="VQV758" s="456"/>
      <c r="VQW758" s="456"/>
      <c r="VQX758" s="456"/>
      <c r="VQY758" s="456"/>
      <c r="VQZ758" s="456"/>
      <c r="VRA758" s="456"/>
      <c r="VRB758" s="456"/>
      <c r="VRC758" s="456"/>
      <c r="VRD758" s="456"/>
      <c r="VRE758" s="456"/>
      <c r="VRF758" s="456"/>
      <c r="VRG758" s="456"/>
      <c r="VRH758" s="456"/>
      <c r="VRI758" s="456"/>
      <c r="VRJ758" s="456"/>
      <c r="VRK758" s="456"/>
      <c r="VRL758" s="456"/>
      <c r="VRM758" s="456"/>
      <c r="VRN758" s="456"/>
      <c r="VRO758" s="456"/>
      <c r="VRP758" s="456"/>
      <c r="VRQ758" s="456"/>
      <c r="VRR758" s="456"/>
      <c r="VRS758" s="456"/>
      <c r="VRT758" s="456"/>
      <c r="VRU758" s="456"/>
      <c r="VRV758" s="456"/>
      <c r="VRW758" s="456"/>
      <c r="VRX758" s="456"/>
      <c r="VRY758" s="456"/>
      <c r="VRZ758" s="456"/>
      <c r="VSA758" s="456"/>
      <c r="VSB758" s="456"/>
      <c r="VSC758" s="456"/>
      <c r="VSD758" s="456"/>
      <c r="VSE758" s="456"/>
      <c r="VSF758" s="456"/>
      <c r="VSG758" s="456"/>
      <c r="VSH758" s="456"/>
      <c r="VSI758" s="456"/>
      <c r="VSJ758" s="456"/>
      <c r="VSK758" s="456"/>
      <c r="VSL758" s="456"/>
      <c r="VSM758" s="456"/>
      <c r="VSN758" s="456"/>
      <c r="VSO758" s="456"/>
      <c r="VSP758" s="456"/>
      <c r="VSQ758" s="456"/>
      <c r="VSR758" s="456"/>
      <c r="VSS758" s="456"/>
      <c r="VST758" s="456"/>
      <c r="VSU758" s="456"/>
      <c r="VSV758" s="456"/>
      <c r="VSW758" s="456"/>
      <c r="VSX758" s="456"/>
      <c r="VSY758" s="456"/>
      <c r="VSZ758" s="456"/>
      <c r="VTA758" s="456"/>
      <c r="VTB758" s="456"/>
      <c r="VTC758" s="456"/>
      <c r="VTD758" s="456"/>
      <c r="VTE758" s="456"/>
      <c r="VTF758" s="456"/>
      <c r="VTG758" s="456"/>
      <c r="VTH758" s="456"/>
      <c r="VTI758" s="456"/>
      <c r="VTJ758" s="456"/>
      <c r="VTK758" s="456"/>
      <c r="VTL758" s="456"/>
      <c r="VTM758" s="456"/>
      <c r="VTN758" s="456"/>
      <c r="VTO758" s="456"/>
      <c r="VTP758" s="456"/>
      <c r="VTQ758" s="456"/>
      <c r="VTR758" s="456"/>
      <c r="VTS758" s="456"/>
      <c r="VTT758" s="456"/>
      <c r="VTU758" s="456"/>
      <c r="VTV758" s="456"/>
      <c r="VTW758" s="456"/>
      <c r="VTX758" s="456"/>
      <c r="VTY758" s="456"/>
      <c r="VTZ758" s="456"/>
      <c r="VUA758" s="456"/>
      <c r="VUB758" s="456"/>
      <c r="VUC758" s="456"/>
      <c r="VUD758" s="456"/>
      <c r="VUE758" s="456"/>
      <c r="VUF758" s="456"/>
      <c r="VUG758" s="456"/>
      <c r="VUH758" s="456"/>
      <c r="VUI758" s="456"/>
      <c r="VUJ758" s="456"/>
      <c r="VUK758" s="456"/>
      <c r="VUL758" s="456"/>
      <c r="VUM758" s="456"/>
      <c r="VUN758" s="456"/>
      <c r="VUO758" s="456"/>
      <c r="VUP758" s="456"/>
      <c r="VUQ758" s="456"/>
      <c r="VUR758" s="456"/>
      <c r="VUS758" s="456"/>
      <c r="VUT758" s="456"/>
      <c r="VUU758" s="456"/>
      <c r="VUV758" s="456"/>
      <c r="VUW758" s="456"/>
      <c r="VUX758" s="456"/>
      <c r="VUY758" s="456"/>
      <c r="VUZ758" s="456"/>
      <c r="VVA758" s="456"/>
      <c r="VVB758" s="456"/>
      <c r="VVC758" s="456"/>
      <c r="VVD758" s="456"/>
      <c r="VVE758" s="456"/>
      <c r="VVF758" s="456"/>
      <c r="VVG758" s="456"/>
      <c r="VVH758" s="456"/>
      <c r="VVI758" s="456"/>
      <c r="VVJ758" s="456"/>
      <c r="VVK758" s="456"/>
      <c r="VVL758" s="456"/>
      <c r="VVM758" s="456"/>
      <c r="VVN758" s="456"/>
      <c r="VVO758" s="456"/>
      <c r="VVP758" s="456"/>
      <c r="VVQ758" s="456"/>
      <c r="VVR758" s="456"/>
      <c r="VVS758" s="456"/>
      <c r="VVT758" s="456"/>
      <c r="VVU758" s="456"/>
      <c r="VVV758" s="456"/>
      <c r="VVW758" s="456"/>
      <c r="VVX758" s="456"/>
      <c r="VVY758" s="456"/>
      <c r="VVZ758" s="456"/>
      <c r="VWA758" s="456"/>
      <c r="VWB758" s="456"/>
      <c r="VWC758" s="456"/>
      <c r="VWD758" s="456"/>
      <c r="VWE758" s="456"/>
      <c r="VWF758" s="456"/>
      <c r="VWG758" s="456"/>
      <c r="VWH758" s="456"/>
      <c r="VWI758" s="456"/>
      <c r="VWJ758" s="456"/>
      <c r="VWK758" s="456"/>
      <c r="VWL758" s="456"/>
      <c r="VWM758" s="456"/>
      <c r="VWN758" s="456"/>
      <c r="VWO758" s="456"/>
      <c r="VWP758" s="456"/>
      <c r="VWQ758" s="456"/>
      <c r="VWR758" s="456"/>
      <c r="VWS758" s="456"/>
      <c r="VWT758" s="456"/>
      <c r="VWU758" s="456"/>
      <c r="VWV758" s="456"/>
      <c r="VWW758" s="456"/>
      <c r="VWX758" s="456"/>
      <c r="VWY758" s="456"/>
      <c r="VWZ758" s="456"/>
      <c r="VXA758" s="456"/>
      <c r="VXB758" s="456"/>
      <c r="VXC758" s="456"/>
      <c r="VXD758" s="456"/>
      <c r="VXE758" s="456"/>
      <c r="VXF758" s="456"/>
      <c r="VXG758" s="456"/>
      <c r="VXH758" s="456"/>
      <c r="VXI758" s="456"/>
      <c r="VXJ758" s="456"/>
      <c r="VXK758" s="456"/>
      <c r="VXL758" s="456"/>
      <c r="VXM758" s="456"/>
      <c r="VXN758" s="456"/>
      <c r="VXO758" s="456"/>
      <c r="VXP758" s="456"/>
      <c r="VXQ758" s="456"/>
      <c r="VXR758" s="456"/>
      <c r="VXS758" s="456"/>
      <c r="VXT758" s="456"/>
      <c r="VXU758" s="456"/>
      <c r="VXV758" s="456"/>
      <c r="VXW758" s="456"/>
      <c r="VXX758" s="456"/>
      <c r="VXY758" s="456"/>
      <c r="VXZ758" s="456"/>
      <c r="VYA758" s="456"/>
      <c r="VYB758" s="456"/>
      <c r="VYC758" s="456"/>
      <c r="VYD758" s="456"/>
      <c r="VYE758" s="456"/>
      <c r="VYF758" s="456"/>
      <c r="VYG758" s="456"/>
      <c r="VYH758" s="456"/>
      <c r="VYI758" s="456"/>
      <c r="VYJ758" s="456"/>
      <c r="VYK758" s="456"/>
      <c r="VYL758" s="456"/>
      <c r="VYM758" s="456"/>
      <c r="VYN758" s="456"/>
      <c r="VYO758" s="456"/>
      <c r="VYP758" s="456"/>
      <c r="VYQ758" s="456"/>
      <c r="VYR758" s="456"/>
      <c r="VYS758" s="456"/>
      <c r="VYT758" s="456"/>
      <c r="VYU758" s="456"/>
      <c r="VYV758" s="456"/>
      <c r="VYW758" s="456"/>
      <c r="VYX758" s="456"/>
      <c r="VYY758" s="456"/>
      <c r="VYZ758" s="456"/>
      <c r="VZA758" s="456"/>
      <c r="VZB758" s="456"/>
      <c r="VZC758" s="456"/>
      <c r="VZD758" s="456"/>
      <c r="VZE758" s="456"/>
      <c r="VZF758" s="456"/>
      <c r="VZG758" s="456"/>
      <c r="VZH758" s="456"/>
      <c r="VZI758" s="456"/>
      <c r="VZJ758" s="456"/>
      <c r="VZK758" s="456"/>
      <c r="VZL758" s="456"/>
      <c r="VZM758" s="456"/>
      <c r="VZN758" s="456"/>
      <c r="VZO758" s="456"/>
      <c r="VZP758" s="456"/>
      <c r="VZQ758" s="456"/>
      <c r="VZR758" s="456"/>
      <c r="VZS758" s="456"/>
      <c r="VZT758" s="456"/>
      <c r="VZU758" s="456"/>
      <c r="VZV758" s="456"/>
      <c r="VZW758" s="456"/>
      <c r="VZX758" s="456"/>
      <c r="VZY758" s="456"/>
      <c r="VZZ758" s="456"/>
      <c r="WAA758" s="456"/>
      <c r="WAB758" s="456"/>
      <c r="WAC758" s="456"/>
      <c r="WAD758" s="456"/>
      <c r="WAE758" s="456"/>
      <c r="WAF758" s="456"/>
      <c r="WAG758" s="456"/>
      <c r="WAH758" s="456"/>
      <c r="WAI758" s="456"/>
      <c r="WAJ758" s="456"/>
      <c r="WAK758" s="456"/>
      <c r="WAL758" s="456"/>
      <c r="WAM758" s="456"/>
      <c r="WAN758" s="456"/>
      <c r="WAO758" s="456"/>
      <c r="WAP758" s="456"/>
      <c r="WAQ758" s="456"/>
      <c r="WAR758" s="456"/>
      <c r="WAS758" s="456"/>
      <c r="WAT758" s="456"/>
      <c r="WAU758" s="456"/>
      <c r="WAV758" s="456"/>
      <c r="WAW758" s="456"/>
      <c r="WAX758" s="456"/>
      <c r="WAY758" s="456"/>
      <c r="WAZ758" s="456"/>
      <c r="WBA758" s="456"/>
      <c r="WBB758" s="456"/>
      <c r="WBC758" s="456"/>
      <c r="WBD758" s="456"/>
      <c r="WBE758" s="456"/>
      <c r="WBF758" s="456"/>
      <c r="WBG758" s="456"/>
      <c r="WBH758" s="456"/>
      <c r="WBI758" s="456"/>
      <c r="WBJ758" s="456"/>
      <c r="WBK758" s="456"/>
      <c r="WBL758" s="456"/>
      <c r="WBM758" s="456"/>
      <c r="WBN758" s="456"/>
      <c r="WBO758" s="456"/>
      <c r="WBP758" s="456"/>
      <c r="WBQ758" s="456"/>
      <c r="WBR758" s="456"/>
      <c r="WBS758" s="456"/>
      <c r="WBT758" s="456"/>
      <c r="WBU758" s="456"/>
      <c r="WBV758" s="456"/>
      <c r="WBW758" s="456"/>
      <c r="WBX758" s="456"/>
      <c r="WBY758" s="456"/>
      <c r="WBZ758" s="456"/>
      <c r="WCA758" s="456"/>
      <c r="WCB758" s="456"/>
      <c r="WCC758" s="456"/>
      <c r="WCD758" s="456"/>
      <c r="WCE758" s="456"/>
      <c r="WCF758" s="456"/>
      <c r="WCG758" s="456"/>
      <c r="WCH758" s="456"/>
      <c r="WCI758" s="456"/>
      <c r="WCJ758" s="456"/>
      <c r="WCK758" s="456"/>
      <c r="WCL758" s="456"/>
      <c r="WCM758" s="456"/>
      <c r="WCN758" s="456"/>
      <c r="WCO758" s="456"/>
      <c r="WCP758" s="456"/>
      <c r="WCQ758" s="456"/>
      <c r="WCR758" s="456"/>
      <c r="WCS758" s="456"/>
      <c r="WCT758" s="456"/>
      <c r="WCU758" s="456"/>
      <c r="WCV758" s="456"/>
      <c r="WCW758" s="456"/>
      <c r="WCX758" s="456"/>
      <c r="WCY758" s="456"/>
      <c r="WCZ758" s="456"/>
      <c r="WDA758" s="456"/>
      <c r="WDB758" s="456"/>
      <c r="WDC758" s="456"/>
      <c r="WDD758" s="456"/>
      <c r="WDE758" s="456"/>
      <c r="WDF758" s="456"/>
      <c r="WDG758" s="456"/>
      <c r="WDH758" s="456"/>
      <c r="WDI758" s="456"/>
      <c r="WDJ758" s="456"/>
      <c r="WDK758" s="456"/>
      <c r="WDL758" s="456"/>
      <c r="WDM758" s="456"/>
      <c r="WDN758" s="456"/>
      <c r="WDO758" s="456"/>
      <c r="WDP758" s="456"/>
      <c r="WDQ758" s="456"/>
      <c r="WDR758" s="456"/>
      <c r="WDS758" s="456"/>
      <c r="WDT758" s="456"/>
      <c r="WDU758" s="456"/>
      <c r="WDV758" s="456"/>
      <c r="WDW758" s="456"/>
      <c r="WDX758" s="456"/>
      <c r="WDY758" s="456"/>
      <c r="WDZ758" s="456"/>
      <c r="WEA758" s="456"/>
      <c r="WEB758" s="456"/>
      <c r="WEC758" s="456"/>
      <c r="WED758" s="456"/>
      <c r="WEE758" s="456"/>
      <c r="WEF758" s="456"/>
      <c r="WEG758" s="456"/>
      <c r="WEH758" s="456"/>
      <c r="WEI758" s="456"/>
      <c r="WEJ758" s="456"/>
      <c r="WEK758" s="456"/>
      <c r="WEL758" s="456"/>
      <c r="WEM758" s="456"/>
      <c r="WEN758" s="456"/>
      <c r="WEO758" s="456"/>
      <c r="WEP758" s="456"/>
      <c r="WEQ758" s="456"/>
      <c r="WER758" s="456"/>
      <c r="WES758" s="456"/>
      <c r="WET758" s="456"/>
      <c r="WEU758" s="456"/>
      <c r="WEV758" s="456"/>
      <c r="WEW758" s="456"/>
      <c r="WEX758" s="456"/>
      <c r="WEY758" s="456"/>
      <c r="WEZ758" s="456"/>
      <c r="WFA758" s="456"/>
      <c r="WFB758" s="456"/>
      <c r="WFC758" s="456"/>
      <c r="WFD758" s="456"/>
      <c r="WFE758" s="456"/>
      <c r="WFF758" s="456"/>
      <c r="WFG758" s="456"/>
      <c r="WFH758" s="456"/>
      <c r="WFI758" s="456"/>
      <c r="WFJ758" s="456"/>
      <c r="WFK758" s="456"/>
      <c r="WFL758" s="456"/>
      <c r="WFM758" s="456"/>
      <c r="WFN758" s="456"/>
      <c r="WFO758" s="456"/>
      <c r="WFP758" s="456"/>
      <c r="WFQ758" s="456"/>
      <c r="WFR758" s="456"/>
      <c r="WFS758" s="456"/>
      <c r="WFT758" s="456"/>
      <c r="WFU758" s="456"/>
      <c r="WFV758" s="456"/>
      <c r="WFW758" s="456"/>
      <c r="WFX758" s="456"/>
      <c r="WFY758" s="456"/>
      <c r="WFZ758" s="456"/>
      <c r="WGA758" s="456"/>
      <c r="WGB758" s="456"/>
      <c r="WGC758" s="456"/>
      <c r="WGD758" s="456"/>
      <c r="WGE758" s="456"/>
      <c r="WGF758" s="456"/>
      <c r="WGG758" s="456"/>
      <c r="WGH758" s="456"/>
      <c r="WGI758" s="456"/>
      <c r="WGJ758" s="456"/>
      <c r="WGK758" s="456"/>
      <c r="WGL758" s="456"/>
      <c r="WGM758" s="456"/>
      <c r="WGN758" s="456"/>
      <c r="WGO758" s="456"/>
      <c r="WGP758" s="456"/>
      <c r="WGQ758" s="456"/>
      <c r="WGR758" s="456"/>
      <c r="WGS758" s="456"/>
      <c r="WGT758" s="456"/>
      <c r="WGU758" s="456"/>
      <c r="WGV758" s="456"/>
      <c r="WGW758" s="456"/>
      <c r="WGX758" s="456"/>
      <c r="WGY758" s="456"/>
      <c r="WGZ758" s="456"/>
      <c r="WHA758" s="456"/>
      <c r="WHB758" s="456"/>
      <c r="WHC758" s="456"/>
      <c r="WHD758" s="456"/>
      <c r="WHE758" s="456"/>
      <c r="WHF758" s="456"/>
      <c r="WHG758" s="456"/>
      <c r="WHH758" s="456"/>
      <c r="WHI758" s="456"/>
      <c r="WHJ758" s="456"/>
      <c r="WHK758" s="456"/>
      <c r="WHL758" s="456"/>
      <c r="WHM758" s="456"/>
      <c r="WHN758" s="456"/>
      <c r="WHO758" s="456"/>
      <c r="WHP758" s="456"/>
      <c r="WHQ758" s="456"/>
      <c r="WHR758" s="456"/>
      <c r="WHS758" s="456"/>
      <c r="WHT758" s="456"/>
      <c r="WHU758" s="456"/>
      <c r="WHV758" s="456"/>
      <c r="WHW758" s="456"/>
      <c r="WHX758" s="456"/>
      <c r="WHY758" s="456"/>
      <c r="WHZ758" s="456"/>
      <c r="WIA758" s="456"/>
      <c r="WIB758" s="456"/>
      <c r="WIC758" s="456"/>
      <c r="WID758" s="456"/>
      <c r="WIE758" s="456"/>
      <c r="WIF758" s="456"/>
      <c r="WIG758" s="456"/>
      <c r="WIH758" s="456"/>
      <c r="WII758" s="456"/>
      <c r="WIJ758" s="456"/>
      <c r="WIK758" s="456"/>
      <c r="WIL758" s="456"/>
      <c r="WIM758" s="456"/>
      <c r="WIN758" s="456"/>
      <c r="WIO758" s="456"/>
      <c r="WIP758" s="456"/>
      <c r="WIQ758" s="456"/>
      <c r="WIR758" s="456"/>
      <c r="WIS758" s="456"/>
      <c r="WIT758" s="456"/>
      <c r="WIU758" s="456"/>
      <c r="WIV758" s="456"/>
      <c r="WIW758" s="456"/>
      <c r="WIX758" s="456"/>
      <c r="WIY758" s="456"/>
      <c r="WIZ758" s="456"/>
      <c r="WJA758" s="456"/>
      <c r="WJB758" s="456"/>
      <c r="WJC758" s="456"/>
      <c r="WJD758" s="456"/>
      <c r="WJE758" s="456"/>
      <c r="WJF758" s="456"/>
      <c r="WJG758" s="456"/>
      <c r="WJH758" s="456"/>
      <c r="WJI758" s="456"/>
      <c r="WJJ758" s="456"/>
      <c r="WJK758" s="456"/>
      <c r="WJL758" s="456"/>
      <c r="WJM758" s="456"/>
      <c r="WJN758" s="456"/>
      <c r="WJO758" s="456"/>
      <c r="WJP758" s="456"/>
      <c r="WJQ758" s="456"/>
      <c r="WJR758" s="456"/>
      <c r="WJS758" s="456"/>
      <c r="WJT758" s="456"/>
      <c r="WJU758" s="456"/>
      <c r="WJV758" s="456"/>
      <c r="WJW758" s="456"/>
      <c r="WJX758" s="456"/>
      <c r="WJY758" s="456"/>
      <c r="WJZ758" s="456"/>
      <c r="WKA758" s="456"/>
      <c r="WKB758" s="456"/>
      <c r="WKC758" s="456"/>
      <c r="WKD758" s="456"/>
      <c r="WKE758" s="456"/>
      <c r="WKF758" s="456"/>
      <c r="WKG758" s="456"/>
      <c r="WKH758" s="456"/>
      <c r="WKI758" s="456"/>
      <c r="WKJ758" s="456"/>
      <c r="WKK758" s="456"/>
      <c r="WKL758" s="456"/>
      <c r="WKM758" s="456"/>
      <c r="WKN758" s="456"/>
      <c r="WKO758" s="456"/>
      <c r="WKP758" s="456"/>
      <c r="WKQ758" s="456"/>
      <c r="WKR758" s="456"/>
      <c r="WKS758" s="456"/>
      <c r="WKT758" s="456"/>
      <c r="WKU758" s="456"/>
      <c r="WKV758" s="456"/>
      <c r="WKW758" s="456"/>
      <c r="WKX758" s="456"/>
      <c r="WKY758" s="456"/>
      <c r="WKZ758" s="456"/>
      <c r="WLA758" s="456"/>
      <c r="WLB758" s="456"/>
      <c r="WLC758" s="456"/>
      <c r="WLD758" s="456"/>
      <c r="WLE758" s="456"/>
      <c r="WLF758" s="456"/>
      <c r="WLG758" s="456"/>
      <c r="WLH758" s="456"/>
      <c r="WLI758" s="456"/>
      <c r="WLJ758" s="456"/>
      <c r="WLK758" s="456"/>
      <c r="WLL758" s="456"/>
      <c r="WLM758" s="456"/>
      <c r="WLN758" s="456"/>
      <c r="WLO758" s="456"/>
      <c r="WLP758" s="456"/>
      <c r="WLQ758" s="456"/>
      <c r="WLR758" s="456"/>
      <c r="WLS758" s="456"/>
      <c r="WLT758" s="456"/>
      <c r="WLU758" s="456"/>
      <c r="WLV758" s="456"/>
      <c r="WLW758" s="456"/>
      <c r="WLX758" s="456"/>
      <c r="WLY758" s="456"/>
      <c r="WLZ758" s="456"/>
      <c r="WMA758" s="456"/>
      <c r="WMB758" s="456"/>
      <c r="WMC758" s="456"/>
      <c r="WMD758" s="456"/>
      <c r="WME758" s="456"/>
      <c r="WMF758" s="456"/>
      <c r="WMG758" s="456"/>
      <c r="WMH758" s="456"/>
      <c r="WMI758" s="456"/>
      <c r="WMJ758" s="456"/>
      <c r="WMK758" s="456"/>
      <c r="WML758" s="456"/>
      <c r="WMM758" s="456"/>
      <c r="WMN758" s="456"/>
      <c r="WMO758" s="456"/>
      <c r="WMP758" s="456"/>
      <c r="WMQ758" s="456"/>
      <c r="WMR758" s="456"/>
      <c r="WMS758" s="456"/>
      <c r="WMT758" s="456"/>
      <c r="WMU758" s="456"/>
      <c r="WMV758" s="456"/>
      <c r="WMW758" s="456"/>
      <c r="WMX758" s="456"/>
      <c r="WMY758" s="456"/>
      <c r="WMZ758" s="456"/>
      <c r="WNA758" s="456"/>
      <c r="WNB758" s="456"/>
      <c r="WNC758" s="456"/>
      <c r="WND758" s="456"/>
      <c r="WNE758" s="456"/>
      <c r="WNF758" s="456"/>
      <c r="WNG758" s="456"/>
      <c r="WNH758" s="456"/>
      <c r="WNI758" s="456"/>
      <c r="WNJ758" s="456"/>
      <c r="WNK758" s="456"/>
      <c r="WNL758" s="456"/>
      <c r="WNM758" s="456"/>
      <c r="WNN758" s="456"/>
      <c r="WNO758" s="456"/>
      <c r="WNP758" s="456"/>
      <c r="WNQ758" s="456"/>
      <c r="WNR758" s="456"/>
      <c r="WNS758" s="456"/>
      <c r="WNT758" s="456"/>
      <c r="WNU758" s="456"/>
      <c r="WNV758" s="456"/>
      <c r="WNW758" s="456"/>
      <c r="WNX758" s="456"/>
      <c r="WNY758" s="456"/>
      <c r="WNZ758" s="456"/>
      <c r="WOA758" s="456"/>
      <c r="WOB758" s="456"/>
      <c r="WOC758" s="456"/>
      <c r="WOD758" s="456"/>
      <c r="WOE758" s="456"/>
      <c r="WOF758" s="456"/>
      <c r="WOG758" s="456"/>
      <c r="WOH758" s="456"/>
      <c r="WOI758" s="456"/>
      <c r="WOJ758" s="456"/>
      <c r="WOK758" s="456"/>
      <c r="WOL758" s="456"/>
      <c r="WOM758" s="456"/>
      <c r="WON758" s="456"/>
      <c r="WOO758" s="456"/>
      <c r="WOP758" s="456"/>
      <c r="WOQ758" s="456"/>
      <c r="WOR758" s="456"/>
      <c r="WOS758" s="456"/>
      <c r="WOT758" s="456"/>
      <c r="WOU758" s="456"/>
      <c r="WOV758" s="456"/>
      <c r="WOW758" s="456"/>
      <c r="WOX758" s="456"/>
      <c r="WOY758" s="456"/>
      <c r="WOZ758" s="456"/>
      <c r="WPA758" s="456"/>
      <c r="WPB758" s="456"/>
      <c r="WPC758" s="456"/>
      <c r="WPD758" s="456"/>
      <c r="WPE758" s="456"/>
      <c r="WPF758" s="456"/>
      <c r="WPG758" s="456"/>
      <c r="WPH758" s="456"/>
      <c r="WPI758" s="456"/>
      <c r="WPJ758" s="456"/>
      <c r="WPK758" s="456"/>
      <c r="WPL758" s="456"/>
      <c r="WPM758" s="456"/>
      <c r="WPN758" s="456"/>
      <c r="WPO758" s="456"/>
      <c r="WPP758" s="456"/>
      <c r="WPQ758" s="456"/>
      <c r="WPR758" s="456"/>
      <c r="WPS758" s="456"/>
      <c r="WPT758" s="456"/>
      <c r="WPU758" s="456"/>
      <c r="WPV758" s="456"/>
      <c r="WPW758" s="456"/>
      <c r="WPX758" s="456"/>
      <c r="WPY758" s="456"/>
      <c r="WPZ758" s="456"/>
      <c r="WQA758" s="456"/>
      <c r="WQB758" s="456"/>
      <c r="WQC758" s="456"/>
      <c r="WQD758" s="456"/>
      <c r="WQE758" s="456"/>
      <c r="WQF758" s="456"/>
      <c r="WQG758" s="456"/>
      <c r="WQH758" s="456"/>
      <c r="WQI758" s="456"/>
      <c r="WQJ758" s="456"/>
      <c r="WQK758" s="456"/>
      <c r="WQL758" s="456"/>
      <c r="WQM758" s="456"/>
      <c r="WQN758" s="456"/>
      <c r="WQO758" s="456"/>
      <c r="WQP758" s="456"/>
      <c r="WQQ758" s="456"/>
      <c r="WQR758" s="456"/>
      <c r="WQS758" s="456"/>
      <c r="WQT758" s="456"/>
      <c r="WQU758" s="456"/>
      <c r="WQV758" s="456"/>
      <c r="WQW758" s="456"/>
      <c r="WQX758" s="456"/>
      <c r="WQY758" s="456"/>
      <c r="WQZ758" s="456"/>
      <c r="WRA758" s="456"/>
      <c r="WRB758" s="456"/>
      <c r="WRC758" s="456"/>
      <c r="WRD758" s="456"/>
      <c r="WRE758" s="456"/>
      <c r="WRF758" s="456"/>
      <c r="WRG758" s="456"/>
      <c r="WRH758" s="456"/>
      <c r="WRI758" s="456"/>
      <c r="WRJ758" s="456"/>
      <c r="WRK758" s="456"/>
      <c r="WRL758" s="456"/>
      <c r="WRM758" s="456"/>
      <c r="WRN758" s="456"/>
      <c r="WRO758" s="456"/>
      <c r="WRP758" s="456"/>
      <c r="WRQ758" s="456"/>
      <c r="WRR758" s="456"/>
      <c r="WRS758" s="456"/>
      <c r="WRT758" s="456"/>
      <c r="WRU758" s="456"/>
      <c r="WRV758" s="456"/>
      <c r="WRW758" s="456"/>
      <c r="WRX758" s="456"/>
      <c r="WRY758" s="456"/>
      <c r="WRZ758" s="456"/>
      <c r="WSA758" s="456"/>
      <c r="WSB758" s="456"/>
      <c r="WSC758" s="456"/>
      <c r="WSD758" s="456"/>
      <c r="WSE758" s="456"/>
      <c r="WSF758" s="456"/>
      <c r="WSG758" s="456"/>
      <c r="WSH758" s="456"/>
      <c r="WSI758" s="456"/>
      <c r="WSJ758" s="456"/>
      <c r="WSK758" s="456"/>
      <c r="WSL758" s="456"/>
      <c r="WSM758" s="456"/>
      <c r="WSN758" s="456"/>
      <c r="WSO758" s="456"/>
      <c r="WSP758" s="456"/>
      <c r="WSQ758" s="456"/>
      <c r="WSR758" s="456"/>
      <c r="WSS758" s="456"/>
      <c r="WST758" s="456"/>
      <c r="WSU758" s="456"/>
      <c r="WSV758" s="456"/>
      <c r="WSW758" s="456"/>
      <c r="WSX758" s="456"/>
      <c r="WSY758" s="456"/>
      <c r="WSZ758" s="456"/>
      <c r="WTA758" s="456"/>
      <c r="WTB758" s="456"/>
      <c r="WTC758" s="456"/>
      <c r="WTD758" s="456"/>
      <c r="WTE758" s="456"/>
      <c r="WTF758" s="456"/>
      <c r="WTG758" s="456"/>
      <c r="WTH758" s="456"/>
      <c r="WTI758" s="456"/>
      <c r="WTJ758" s="456"/>
      <c r="WTK758" s="456"/>
      <c r="WTL758" s="456"/>
      <c r="WTM758" s="456"/>
      <c r="WTN758" s="456"/>
      <c r="WTO758" s="456"/>
      <c r="WTP758" s="456"/>
      <c r="WTQ758" s="456"/>
      <c r="WTR758" s="456"/>
      <c r="WTS758" s="456"/>
      <c r="WTT758" s="456"/>
      <c r="WTU758" s="456"/>
      <c r="WTV758" s="456"/>
      <c r="WTW758" s="456"/>
      <c r="WTX758" s="456"/>
      <c r="WTY758" s="456"/>
      <c r="WTZ758" s="456"/>
      <c r="WUA758" s="456"/>
      <c r="WUB758" s="456"/>
      <c r="WUC758" s="456"/>
      <c r="WUD758" s="456"/>
      <c r="WUE758" s="456"/>
      <c r="WUF758" s="456"/>
      <c r="WUG758" s="456"/>
      <c r="WUH758" s="456"/>
      <c r="WUI758" s="456"/>
      <c r="WUJ758" s="456"/>
      <c r="WUK758" s="456"/>
      <c r="WUL758" s="456"/>
      <c r="WUM758" s="456"/>
      <c r="WUN758" s="456"/>
      <c r="WUO758" s="456"/>
      <c r="WUP758" s="456"/>
      <c r="WUQ758" s="456"/>
      <c r="WUR758" s="456"/>
      <c r="WUS758" s="456"/>
      <c r="WUT758" s="456"/>
      <c r="WUU758" s="456"/>
      <c r="WUV758" s="456"/>
      <c r="WUW758" s="456"/>
      <c r="WUX758" s="456"/>
      <c r="WUY758" s="456"/>
      <c r="WUZ758" s="456"/>
      <c r="WVA758" s="456"/>
      <c r="WVB758" s="456"/>
      <c r="WVC758" s="456"/>
      <c r="WVD758" s="456"/>
      <c r="WVE758" s="456"/>
      <c r="WVF758" s="456"/>
      <c r="WVG758" s="456"/>
      <c r="WVH758" s="456"/>
      <c r="WVI758" s="456"/>
      <c r="WVJ758" s="456"/>
      <c r="WVK758" s="456"/>
      <c r="WVL758" s="456"/>
      <c r="WVM758" s="456"/>
      <c r="WVN758" s="456"/>
      <c r="WVO758" s="456"/>
      <c r="WVP758" s="456"/>
      <c r="WVQ758" s="456"/>
      <c r="WVR758" s="456"/>
      <c r="WVS758" s="456"/>
      <c r="WVT758" s="456"/>
      <c r="WVU758" s="456"/>
      <c r="WVV758" s="456"/>
      <c r="WVW758" s="456"/>
      <c r="WVX758" s="456"/>
      <c r="WVY758" s="456"/>
      <c r="WVZ758" s="456"/>
      <c r="WWA758" s="456"/>
      <c r="WWB758" s="456"/>
      <c r="WWC758" s="456"/>
      <c r="WWD758" s="456"/>
      <c r="WWE758" s="456"/>
      <c r="WWF758" s="456"/>
      <c r="WWG758" s="456"/>
      <c r="WWH758" s="456"/>
      <c r="WWI758" s="456"/>
      <c r="WWJ758" s="456"/>
      <c r="WWK758" s="456"/>
      <c r="WWL758" s="456"/>
      <c r="WWM758" s="456"/>
      <c r="WWN758" s="456"/>
      <c r="WWO758" s="456"/>
      <c r="WWP758" s="456"/>
      <c r="WWQ758" s="456"/>
      <c r="WWR758" s="456"/>
      <c r="WWS758" s="456"/>
      <c r="WWT758" s="456"/>
      <c r="WWU758" s="456"/>
      <c r="WWV758" s="456"/>
      <c r="WWW758" s="456"/>
      <c r="WWX758" s="456"/>
      <c r="WWY758" s="456"/>
      <c r="WWZ758" s="456"/>
      <c r="WXA758" s="456"/>
      <c r="WXB758" s="456"/>
      <c r="WXC758" s="456"/>
      <c r="WXD758" s="456"/>
      <c r="WXE758" s="456"/>
      <c r="WXF758" s="456"/>
      <c r="WXG758" s="456"/>
      <c r="WXH758" s="456"/>
      <c r="WXI758" s="456"/>
      <c r="WXJ758" s="456"/>
      <c r="WXK758" s="456"/>
      <c r="WXL758" s="456"/>
      <c r="WXM758" s="456"/>
      <c r="WXN758" s="456"/>
      <c r="WXO758" s="456"/>
      <c r="WXP758" s="456"/>
      <c r="WXQ758" s="456"/>
      <c r="WXR758" s="456"/>
      <c r="WXS758" s="456"/>
      <c r="WXT758" s="456"/>
      <c r="WXU758" s="456"/>
      <c r="WXV758" s="456"/>
      <c r="WXW758" s="456"/>
      <c r="WXX758" s="456"/>
      <c r="WXY758" s="456"/>
      <c r="WXZ758" s="456"/>
      <c r="WYA758" s="456"/>
      <c r="WYB758" s="456"/>
      <c r="WYC758" s="456"/>
      <c r="WYD758" s="456"/>
      <c r="WYE758" s="456"/>
      <c r="WYF758" s="456"/>
      <c r="WYG758" s="456"/>
      <c r="WYH758" s="456"/>
      <c r="WYI758" s="456"/>
      <c r="WYJ758" s="456"/>
      <c r="WYK758" s="456"/>
      <c r="WYL758" s="456"/>
      <c r="WYM758" s="456"/>
      <c r="WYN758" s="456"/>
      <c r="WYO758" s="456"/>
      <c r="WYP758" s="456"/>
      <c r="WYQ758" s="456"/>
      <c r="WYR758" s="456"/>
      <c r="WYS758" s="456"/>
      <c r="WYT758" s="456"/>
      <c r="WYU758" s="456"/>
      <c r="WYV758" s="456"/>
      <c r="WYW758" s="456"/>
      <c r="WYX758" s="456"/>
      <c r="WYY758" s="456"/>
      <c r="WYZ758" s="456"/>
      <c r="WZA758" s="456"/>
      <c r="WZB758" s="456"/>
      <c r="WZC758" s="456"/>
      <c r="WZD758" s="456"/>
      <c r="WZE758" s="456"/>
      <c r="WZF758" s="456"/>
      <c r="WZG758" s="456"/>
      <c r="WZH758" s="456"/>
      <c r="WZI758" s="456"/>
      <c r="WZJ758" s="456"/>
      <c r="WZK758" s="456"/>
      <c r="WZL758" s="456"/>
      <c r="WZM758" s="456"/>
      <c r="WZN758" s="456"/>
      <c r="WZO758" s="456"/>
      <c r="WZP758" s="456"/>
      <c r="WZQ758" s="456"/>
      <c r="WZR758" s="456"/>
      <c r="WZS758" s="456"/>
      <c r="WZT758" s="456"/>
      <c r="WZU758" s="456"/>
      <c r="WZV758" s="456"/>
      <c r="WZW758" s="456"/>
      <c r="WZX758" s="456"/>
      <c r="WZY758" s="456"/>
      <c r="WZZ758" s="456"/>
      <c r="XAA758" s="456"/>
      <c r="XAB758" s="456"/>
      <c r="XAC758" s="456"/>
      <c r="XAD758" s="456"/>
      <c r="XAE758" s="456"/>
      <c r="XAF758" s="456"/>
      <c r="XAG758" s="456"/>
      <c r="XAH758" s="456"/>
      <c r="XAI758" s="456"/>
      <c r="XAJ758" s="456"/>
      <c r="XAK758" s="456"/>
      <c r="XAL758" s="456"/>
      <c r="XAM758" s="456"/>
      <c r="XAN758" s="456"/>
      <c r="XAO758" s="456"/>
      <c r="XAP758" s="456"/>
      <c r="XAQ758" s="456"/>
      <c r="XAR758" s="456"/>
      <c r="XAS758" s="456"/>
      <c r="XAT758" s="456"/>
      <c r="XAU758" s="456"/>
      <c r="XAV758" s="456"/>
      <c r="XAW758" s="456"/>
      <c r="XAX758" s="456"/>
      <c r="XAY758" s="456"/>
      <c r="XAZ758" s="456"/>
      <c r="XBA758" s="456"/>
      <c r="XBB758" s="456"/>
      <c r="XBC758" s="456"/>
      <c r="XBD758" s="456"/>
      <c r="XBE758" s="456"/>
      <c r="XBF758" s="456"/>
      <c r="XBG758" s="456"/>
      <c r="XBH758" s="456"/>
      <c r="XBI758" s="456"/>
      <c r="XBJ758" s="456"/>
      <c r="XBK758" s="456"/>
      <c r="XBL758" s="456"/>
      <c r="XBM758" s="456"/>
      <c r="XBN758" s="456"/>
      <c r="XBO758" s="456"/>
      <c r="XBP758" s="456"/>
      <c r="XBQ758" s="456"/>
      <c r="XBR758" s="456"/>
      <c r="XBS758" s="456"/>
      <c r="XBT758" s="456"/>
      <c r="XBU758" s="456"/>
      <c r="XBV758" s="456"/>
      <c r="XBW758" s="456"/>
      <c r="XBX758" s="456"/>
      <c r="XBY758" s="456"/>
      <c r="XBZ758" s="456"/>
      <c r="XCA758" s="456"/>
      <c r="XCB758" s="456"/>
      <c r="XCC758" s="456"/>
      <c r="XCD758" s="456"/>
      <c r="XCE758" s="456"/>
      <c r="XCF758" s="456"/>
      <c r="XCG758" s="456"/>
      <c r="XCH758" s="456"/>
      <c r="XCI758" s="456"/>
      <c r="XCJ758" s="456"/>
      <c r="XCK758" s="456"/>
      <c r="XCL758" s="456"/>
      <c r="XCM758" s="456"/>
      <c r="XCN758" s="456"/>
      <c r="XCO758" s="456"/>
      <c r="XCP758" s="456"/>
      <c r="XCQ758" s="456"/>
      <c r="XCR758" s="456"/>
      <c r="XCS758" s="456"/>
      <c r="XCT758" s="456"/>
      <c r="XCU758" s="456"/>
      <c r="XCV758" s="456"/>
      <c r="XCW758" s="456"/>
      <c r="XCX758" s="456"/>
      <c r="XCY758" s="456"/>
      <c r="XCZ758" s="456"/>
      <c r="XDA758" s="456"/>
      <c r="XDB758" s="456"/>
      <c r="XDC758" s="456"/>
      <c r="XDD758" s="456"/>
      <c r="XDE758" s="456"/>
      <c r="XDF758" s="456"/>
      <c r="XDG758" s="456"/>
      <c r="XDH758" s="456"/>
      <c r="XDI758" s="456"/>
      <c r="XDJ758" s="456"/>
      <c r="XDK758" s="456"/>
      <c r="XDL758" s="456"/>
      <c r="XDM758" s="456"/>
      <c r="XDN758" s="456"/>
      <c r="XDO758" s="456"/>
      <c r="XDP758" s="456"/>
      <c r="XDQ758" s="456"/>
      <c r="XDR758" s="456"/>
      <c r="XDS758" s="456"/>
      <c r="XDT758" s="456"/>
      <c r="XDU758" s="456"/>
      <c r="XDV758" s="456"/>
      <c r="XDW758" s="456"/>
      <c r="XDX758" s="456"/>
      <c r="XDY758" s="456"/>
      <c r="XDZ758" s="456"/>
      <c r="XEA758" s="456"/>
      <c r="XEB758" s="456"/>
      <c r="XEC758" s="456"/>
      <c r="XED758" s="456"/>
      <c r="XEE758" s="456"/>
      <c r="XEF758" s="456"/>
      <c r="XEG758" s="456"/>
      <c r="XEH758" s="456"/>
      <c r="XEI758" s="456"/>
      <c r="XEJ758" s="456"/>
      <c r="XEK758" s="456"/>
      <c r="XEL758" s="456"/>
      <c r="XEM758" s="456"/>
      <c r="XEN758" s="456"/>
      <c r="XEO758" s="456"/>
      <c r="XEP758" s="456"/>
      <c r="XEQ758" s="456"/>
      <c r="XER758" s="456"/>
      <c r="XES758" s="456"/>
      <c r="XET758" s="456"/>
      <c r="XEU758" s="456"/>
      <c r="XEV758" s="456"/>
      <c r="XEW758" s="456"/>
      <c r="XEX758" s="456"/>
      <c r="XEY758" s="456"/>
      <c r="XEZ758" s="456"/>
      <c r="XFA758" s="456"/>
      <c r="XFB758" s="456"/>
      <c r="XFC758" s="456"/>
    </row>
    <row r="759" spans="1:16383" ht="12.75" customHeight="1">
      <c r="A759" s="456"/>
      <c r="B759" s="456"/>
      <c r="C759" s="748" t="s">
        <v>1279</v>
      </c>
      <c r="D759" s="747"/>
      <c r="E759" s="747"/>
      <c r="F759" s="747"/>
      <c r="G759" s="747"/>
      <c r="H759" s="747"/>
      <c r="I759" s="747"/>
      <c r="J759" s="747"/>
      <c r="K759" s="747"/>
      <c r="L759" s="747"/>
      <c r="M759" s="747"/>
      <c r="N759" s="747"/>
      <c r="O759" s="747"/>
      <c r="P759" s="747"/>
      <c r="Q759" s="747"/>
      <c r="R759" s="747"/>
      <c r="S759" s="747"/>
      <c r="T759" s="747"/>
      <c r="U759" s="747"/>
      <c r="V759" s="747"/>
      <c r="W759" s="747"/>
      <c r="X759" s="747"/>
      <c r="Y759" s="747"/>
      <c r="Z759" s="747"/>
      <c r="AA759" s="747"/>
      <c r="AB759" s="747"/>
      <c r="AC759" s="747"/>
      <c r="AD759" s="747"/>
      <c r="AE759" s="747"/>
      <c r="AF759" s="747"/>
      <c r="AG759" s="747"/>
      <c r="AH759" s="747"/>
      <c r="AI759" s="747"/>
      <c r="AJ759" s="747"/>
      <c r="AK759" s="747"/>
      <c r="AL759" s="747"/>
      <c r="AM759" s="747"/>
      <c r="AN759" s="747"/>
      <c r="AO759" s="747"/>
      <c r="AP759" s="747"/>
      <c r="AQ759" s="747"/>
      <c r="AR759" s="747"/>
      <c r="AT759" s="64"/>
      <c r="AU759" s="64"/>
      <c r="AV759" s="64"/>
      <c r="AW759" s="64"/>
      <c r="AX759" s="64"/>
      <c r="AY759" s="64"/>
      <c r="AZ759" s="46"/>
      <c r="BA759" s="46"/>
      <c r="BB759" s="279"/>
      <c r="BC759" s="279"/>
      <c r="BD759" s="279"/>
      <c r="BE759" s="279"/>
      <c r="BF759" s="279"/>
      <c r="BG759" s="279"/>
      <c r="BH759" s="279"/>
      <c r="BI759" s="279"/>
      <c r="BJ759" s="279"/>
      <c r="BK759" s="279"/>
      <c r="BL759" s="279"/>
      <c r="BM759" s="279"/>
      <c r="BN759" s="279"/>
      <c r="BO759" s="279"/>
      <c r="BP759" s="279"/>
      <c r="BQ759" s="279"/>
      <c r="BR759" s="279"/>
      <c r="BS759" s="279"/>
      <c r="BT759" s="279"/>
      <c r="BU759" s="279"/>
      <c r="BV759" s="279"/>
      <c r="BW759" s="279"/>
      <c r="BX759" s="279"/>
      <c r="BY759" s="279"/>
      <c r="BZ759" s="279"/>
      <c r="CA759" s="279"/>
      <c r="CB759" s="279"/>
      <c r="CC759" s="279"/>
      <c r="CD759" s="456"/>
      <c r="CE759" s="46"/>
      <c r="CF759" s="279"/>
      <c r="CG759" s="279"/>
      <c r="CH759" s="279"/>
      <c r="CI759" s="279"/>
      <c r="CJ759" s="279"/>
      <c r="CK759" s="279"/>
      <c r="CL759" s="279"/>
      <c r="CM759" s="279"/>
      <c r="CN759" s="279"/>
      <c r="CO759" s="279"/>
      <c r="CP759" s="279"/>
      <c r="CQ759" s="279"/>
      <c r="CR759" s="279"/>
      <c r="CS759" s="279"/>
      <c r="CT759" s="279"/>
      <c r="CU759" s="279"/>
      <c r="CV759" s="279"/>
      <c r="CW759" s="279"/>
      <c r="CX759" s="279"/>
      <c r="CY759" s="279"/>
      <c r="CZ759" s="279"/>
      <c r="DA759" s="279"/>
      <c r="DB759" s="279"/>
      <c r="DC759" s="279"/>
      <c r="DD759" s="279"/>
      <c r="DE759" s="279"/>
      <c r="DF759" s="279"/>
      <c r="DG759" s="279"/>
      <c r="DH759" s="279"/>
      <c r="DI759" s="279"/>
      <c r="DJ759" s="279"/>
      <c r="DK759" s="279"/>
      <c r="DL759" s="279"/>
      <c r="DM759" s="279"/>
      <c r="DN759" s="279"/>
      <c r="DO759" s="279"/>
      <c r="DP759" s="279"/>
      <c r="DQ759" s="279"/>
      <c r="DR759" s="279"/>
      <c r="DS759" s="279"/>
      <c r="DT759" s="279"/>
      <c r="DU759" s="279"/>
      <c r="DV759" s="279"/>
      <c r="DW759" s="279"/>
      <c r="DX759" s="279"/>
      <c r="DY759" s="279"/>
      <c r="DZ759" s="279"/>
      <c r="EA759" s="279"/>
      <c r="EB759" s="279"/>
      <c r="EC759" s="279"/>
      <c r="ED759" s="279"/>
      <c r="EE759" s="279"/>
      <c r="EF759" s="279"/>
      <c r="EG759" s="279"/>
      <c r="EH759" s="279"/>
      <c r="EI759" s="279"/>
      <c r="EJ759" s="279"/>
      <c r="EK759" s="279"/>
      <c r="EL759" s="279"/>
      <c r="EM759" s="279"/>
      <c r="EN759" s="279"/>
      <c r="EO759" s="279"/>
      <c r="EP759" s="279"/>
      <c r="EQ759" s="279"/>
      <c r="ER759" s="279"/>
      <c r="ES759" s="279"/>
      <c r="ET759" s="279"/>
      <c r="EU759" s="279"/>
      <c r="EV759" s="279"/>
      <c r="EW759" s="279"/>
      <c r="EX759" s="279"/>
      <c r="EY759" s="279"/>
      <c r="EZ759" s="279"/>
      <c r="FA759" s="279"/>
      <c r="FB759" s="279"/>
      <c r="FC759" s="279"/>
      <c r="FD759" s="279"/>
      <c r="FE759" s="279"/>
      <c r="FF759" s="279"/>
      <c r="FG759" s="279"/>
      <c r="FH759" s="279"/>
      <c r="FI759" s="279"/>
      <c r="FJ759" s="279"/>
      <c r="FK759" s="279"/>
      <c r="FL759" s="279"/>
      <c r="FM759" s="279"/>
      <c r="FN759" s="279"/>
      <c r="FO759" s="279"/>
      <c r="FP759" s="279"/>
      <c r="FQ759" s="279"/>
      <c r="FR759" s="279"/>
      <c r="FS759" s="279"/>
      <c r="FT759" s="279"/>
      <c r="FU759" s="279"/>
      <c r="FV759" s="279"/>
      <c r="FW759" s="279"/>
      <c r="FX759" s="279"/>
      <c r="FY759" s="279"/>
      <c r="FZ759" s="279"/>
      <c r="GA759" s="279"/>
      <c r="GB759" s="279"/>
      <c r="GC759" s="279"/>
      <c r="GD759" s="279"/>
      <c r="GE759" s="279"/>
      <c r="GF759" s="279"/>
      <c r="GG759" s="279"/>
      <c r="GH759" s="279"/>
      <c r="GI759" s="279"/>
      <c r="GJ759" s="279"/>
      <c r="GK759" s="279"/>
      <c r="GL759" s="279"/>
      <c r="GM759" s="279"/>
      <c r="GN759" s="279"/>
      <c r="GO759" s="279"/>
      <c r="GP759" s="279"/>
      <c r="GQ759" s="279"/>
      <c r="GR759" s="279"/>
      <c r="GS759" s="279"/>
      <c r="GT759" s="279"/>
      <c r="GU759" s="279"/>
      <c r="GV759" s="279"/>
      <c r="GW759" s="279"/>
      <c r="GX759" s="279"/>
      <c r="GY759" s="279"/>
      <c r="GZ759" s="279"/>
      <c r="HA759" s="279"/>
      <c r="HB759" s="279"/>
      <c r="HC759" s="279"/>
      <c r="HD759" s="279"/>
      <c r="HE759" s="279"/>
      <c r="HF759" s="279"/>
      <c r="HG759" s="279"/>
      <c r="HH759" s="279"/>
      <c r="HI759" s="279"/>
      <c r="HJ759" s="279"/>
      <c r="HK759" s="279"/>
      <c r="HL759" s="279"/>
      <c r="HM759" s="279"/>
      <c r="HN759" s="279"/>
      <c r="HO759" s="279"/>
      <c r="HP759" s="279"/>
      <c r="HQ759" s="279"/>
      <c r="HR759" s="279"/>
      <c r="HS759" s="279"/>
      <c r="HT759" s="279"/>
      <c r="HU759" s="279"/>
      <c r="HV759" s="279"/>
      <c r="HW759" s="279"/>
      <c r="HX759" s="279"/>
      <c r="HY759" s="279"/>
      <c r="HZ759" s="279"/>
      <c r="IA759" s="279"/>
      <c r="IB759" s="279"/>
      <c r="IC759" s="279"/>
      <c r="ID759" s="279"/>
      <c r="IE759" s="279"/>
      <c r="IF759" s="279"/>
      <c r="IG759" s="279"/>
      <c r="IH759" s="279"/>
      <c r="II759" s="279"/>
      <c r="IJ759" s="279"/>
      <c r="IK759" s="279"/>
      <c r="IL759" s="279"/>
      <c r="IM759" s="279"/>
      <c r="IN759" s="279"/>
      <c r="IO759" s="279"/>
      <c r="IP759" s="279"/>
      <c r="IQ759" s="279"/>
      <c r="IR759" s="279"/>
      <c r="IS759" s="279"/>
      <c r="IT759" s="279"/>
      <c r="IU759" s="279"/>
      <c r="IV759" s="279"/>
      <c r="IW759" s="279"/>
      <c r="IX759" s="279"/>
      <c r="IY759" s="279"/>
      <c r="IZ759" s="279"/>
      <c r="JA759" s="279"/>
      <c r="JB759" s="279"/>
      <c r="JC759" s="279"/>
      <c r="JD759" s="279"/>
      <c r="JE759" s="279"/>
      <c r="JF759" s="279"/>
      <c r="JG759" s="279"/>
      <c r="JH759" s="279"/>
      <c r="JI759" s="279"/>
      <c r="JJ759" s="279"/>
      <c r="JK759" s="279"/>
      <c r="JL759" s="279"/>
      <c r="JM759" s="279"/>
      <c r="JN759" s="279"/>
      <c r="JO759" s="279"/>
      <c r="JP759" s="279"/>
      <c r="JQ759" s="279"/>
      <c r="JR759" s="279"/>
      <c r="JS759" s="279"/>
      <c r="JT759" s="279"/>
      <c r="JU759" s="279"/>
      <c r="JV759" s="279"/>
      <c r="JW759" s="279"/>
      <c r="JX759" s="279"/>
      <c r="JY759" s="279"/>
      <c r="JZ759" s="279"/>
      <c r="KA759" s="279"/>
      <c r="KB759" s="279"/>
      <c r="KC759" s="279"/>
      <c r="KD759" s="279"/>
      <c r="KE759" s="279"/>
      <c r="KF759" s="279"/>
      <c r="KG759" s="279"/>
      <c r="KH759" s="279"/>
      <c r="KI759" s="279"/>
      <c r="KJ759" s="279"/>
      <c r="KK759" s="279"/>
      <c r="KL759" s="279"/>
      <c r="KM759" s="279"/>
      <c r="KN759" s="279"/>
      <c r="KO759" s="279"/>
      <c r="KP759" s="279"/>
      <c r="KQ759" s="279"/>
      <c r="KR759" s="279"/>
      <c r="KS759" s="279"/>
      <c r="KT759" s="279"/>
      <c r="KU759" s="279"/>
      <c r="KV759" s="279"/>
      <c r="KW759" s="279"/>
      <c r="KX759" s="279"/>
      <c r="KY759" s="279"/>
      <c r="KZ759" s="279"/>
      <c r="LA759" s="279"/>
      <c r="LB759" s="279"/>
      <c r="LC759" s="279"/>
      <c r="LD759" s="279"/>
      <c r="LE759" s="279"/>
      <c r="LF759" s="279"/>
      <c r="LG759" s="279"/>
      <c r="LH759" s="279"/>
      <c r="LI759" s="279"/>
      <c r="LJ759" s="279"/>
      <c r="LK759" s="279"/>
      <c r="LL759" s="279"/>
      <c r="LM759" s="279"/>
      <c r="LN759" s="279"/>
      <c r="LO759" s="279"/>
      <c r="LP759" s="279"/>
      <c r="LQ759" s="279"/>
      <c r="LR759" s="279"/>
      <c r="LS759" s="279"/>
      <c r="LT759" s="279"/>
      <c r="LU759" s="279"/>
      <c r="LV759" s="279"/>
      <c r="LW759" s="279"/>
      <c r="LX759" s="279"/>
      <c r="LY759" s="279"/>
      <c r="LZ759" s="279"/>
      <c r="MA759" s="279"/>
      <c r="MB759" s="279"/>
      <c r="MC759" s="279"/>
      <c r="MD759" s="279"/>
      <c r="ME759" s="279"/>
      <c r="MF759" s="279"/>
      <c r="MG759" s="279"/>
      <c r="MH759" s="279"/>
      <c r="MI759" s="279"/>
      <c r="MJ759" s="279"/>
      <c r="MK759" s="279"/>
      <c r="ML759" s="279"/>
      <c r="MM759" s="279"/>
      <c r="MN759" s="279"/>
      <c r="MO759" s="279"/>
      <c r="MP759" s="279"/>
      <c r="MQ759" s="279"/>
      <c r="MR759" s="279"/>
      <c r="MS759" s="279"/>
      <c r="MT759" s="279"/>
      <c r="MU759" s="279"/>
      <c r="MV759" s="279"/>
      <c r="MW759" s="279"/>
      <c r="MX759" s="279"/>
      <c r="MY759" s="279"/>
      <c r="MZ759" s="279"/>
      <c r="NA759" s="279"/>
      <c r="NB759" s="279"/>
      <c r="NC759" s="279"/>
      <c r="ND759" s="279"/>
      <c r="NE759" s="279"/>
      <c r="NF759" s="279"/>
      <c r="NG759" s="279"/>
      <c r="NH759" s="279"/>
      <c r="NI759" s="279"/>
      <c r="NJ759" s="279"/>
      <c r="NK759" s="279"/>
      <c r="NL759" s="279"/>
      <c r="NM759" s="279"/>
      <c r="NN759" s="279"/>
      <c r="NO759" s="279"/>
      <c r="NP759" s="279"/>
      <c r="NQ759" s="279"/>
      <c r="NR759" s="279"/>
      <c r="NS759" s="279"/>
      <c r="NT759" s="279"/>
      <c r="NU759" s="279"/>
      <c r="NV759" s="279"/>
      <c r="NW759" s="279"/>
      <c r="NX759" s="279"/>
      <c r="NY759" s="279"/>
      <c r="NZ759" s="279"/>
      <c r="OA759" s="279"/>
      <c r="OB759" s="279"/>
      <c r="OC759" s="279"/>
      <c r="OD759" s="279"/>
      <c r="OE759" s="279"/>
      <c r="OF759" s="279"/>
      <c r="OG759" s="279"/>
      <c r="OH759" s="279"/>
      <c r="OI759" s="279"/>
      <c r="OJ759" s="279"/>
      <c r="OK759" s="279"/>
      <c r="OL759" s="279"/>
      <c r="OM759" s="279"/>
      <c r="ON759" s="279"/>
      <c r="OO759" s="279"/>
      <c r="OP759" s="279"/>
      <c r="OQ759" s="279"/>
      <c r="OR759" s="279"/>
      <c r="OS759" s="279"/>
      <c r="OT759" s="279"/>
      <c r="OU759" s="279"/>
      <c r="OV759" s="279"/>
      <c r="OW759" s="279"/>
      <c r="OX759" s="279"/>
      <c r="OY759" s="279"/>
      <c r="OZ759" s="279"/>
      <c r="PA759" s="279"/>
      <c r="PB759" s="279"/>
      <c r="PC759" s="279"/>
      <c r="PD759" s="279"/>
      <c r="PE759" s="279"/>
      <c r="PF759" s="279"/>
      <c r="PG759" s="279"/>
      <c r="PH759" s="279"/>
      <c r="PI759" s="279"/>
      <c r="PJ759" s="279"/>
      <c r="PK759" s="279"/>
      <c r="PL759" s="279"/>
      <c r="PM759" s="279"/>
      <c r="PN759" s="279"/>
      <c r="PO759" s="279"/>
      <c r="PP759" s="279"/>
      <c r="PQ759" s="279"/>
      <c r="PR759" s="279"/>
      <c r="PS759" s="279"/>
      <c r="PT759" s="279"/>
      <c r="PU759" s="279"/>
      <c r="PV759" s="279"/>
      <c r="PW759" s="279"/>
      <c r="PX759" s="279"/>
      <c r="PY759" s="279"/>
      <c r="PZ759" s="279"/>
      <c r="QA759" s="279"/>
      <c r="QB759" s="279"/>
      <c r="QC759" s="279"/>
      <c r="QD759" s="279"/>
      <c r="QE759" s="279"/>
      <c r="QF759" s="279"/>
      <c r="QG759" s="279"/>
      <c r="QH759" s="279"/>
      <c r="QI759" s="279"/>
      <c r="QJ759" s="279"/>
      <c r="QK759" s="279"/>
      <c r="QL759" s="279"/>
      <c r="QM759" s="279"/>
      <c r="QN759" s="279"/>
      <c r="QO759" s="279"/>
      <c r="QP759" s="279"/>
      <c r="QQ759" s="279"/>
      <c r="QR759" s="279"/>
      <c r="QS759" s="279"/>
      <c r="QT759" s="279"/>
      <c r="QU759" s="279"/>
      <c r="QV759" s="279"/>
      <c r="QW759" s="279"/>
      <c r="QX759" s="279"/>
      <c r="QY759" s="279"/>
      <c r="QZ759" s="279"/>
      <c r="RA759" s="279"/>
      <c r="RB759" s="279"/>
      <c r="RC759" s="279"/>
      <c r="RD759" s="279"/>
      <c r="RE759" s="279"/>
      <c r="RF759" s="279"/>
      <c r="RG759" s="279"/>
      <c r="RH759" s="279"/>
      <c r="RI759" s="279"/>
      <c r="RJ759" s="279"/>
      <c r="RK759" s="279"/>
      <c r="RL759" s="279"/>
      <c r="RM759" s="279"/>
      <c r="RN759" s="279"/>
      <c r="RO759" s="279"/>
      <c r="RP759" s="279"/>
      <c r="RQ759" s="279"/>
      <c r="RR759" s="279"/>
      <c r="RS759" s="279"/>
      <c r="RT759" s="279"/>
      <c r="RU759" s="279"/>
      <c r="RV759" s="279"/>
      <c r="RW759" s="279"/>
      <c r="RX759" s="279"/>
      <c r="RY759" s="279"/>
      <c r="RZ759" s="279"/>
      <c r="SA759" s="279"/>
      <c r="SB759" s="279"/>
      <c r="SC759" s="279"/>
      <c r="SD759" s="279"/>
      <c r="SE759" s="279"/>
      <c r="SF759" s="279"/>
      <c r="SG759" s="279"/>
      <c r="SH759" s="279"/>
      <c r="SI759" s="279"/>
      <c r="SJ759" s="279"/>
      <c r="SK759" s="279"/>
      <c r="SL759" s="279"/>
      <c r="SM759" s="279"/>
      <c r="SN759" s="279"/>
      <c r="SO759" s="279"/>
      <c r="SP759" s="279"/>
      <c r="SQ759" s="279"/>
      <c r="SR759" s="279"/>
      <c r="SS759" s="279"/>
      <c r="ST759" s="279"/>
      <c r="SU759" s="279"/>
      <c r="SV759" s="279"/>
      <c r="SW759" s="279"/>
      <c r="SX759" s="279"/>
      <c r="SY759" s="279"/>
      <c r="SZ759" s="279"/>
      <c r="TA759" s="279"/>
      <c r="TB759" s="279"/>
      <c r="TC759" s="279"/>
      <c r="TD759" s="279"/>
      <c r="TE759" s="279"/>
      <c r="TF759" s="279"/>
      <c r="TG759" s="279"/>
      <c r="TH759" s="279"/>
      <c r="TI759" s="279"/>
      <c r="TJ759" s="279"/>
      <c r="TK759" s="279"/>
      <c r="TL759" s="279"/>
      <c r="TM759" s="279"/>
      <c r="TN759" s="279"/>
      <c r="TO759" s="279"/>
      <c r="TP759" s="279"/>
      <c r="TQ759" s="279"/>
      <c r="TR759" s="279"/>
      <c r="TS759" s="279"/>
      <c r="TT759" s="279"/>
      <c r="TU759" s="279"/>
      <c r="TV759" s="279"/>
      <c r="TW759" s="279"/>
      <c r="TX759" s="279"/>
      <c r="TY759" s="279"/>
      <c r="TZ759" s="279"/>
      <c r="UA759" s="279"/>
      <c r="UB759" s="279"/>
      <c r="UC759" s="279"/>
      <c r="UD759" s="279"/>
      <c r="UE759" s="279"/>
      <c r="UF759" s="279"/>
      <c r="UG759" s="279"/>
      <c r="UH759" s="279"/>
      <c r="UI759" s="279"/>
      <c r="UJ759" s="279"/>
      <c r="UK759" s="279"/>
      <c r="UL759" s="279"/>
      <c r="UM759" s="279"/>
      <c r="UN759" s="279"/>
      <c r="UO759" s="279"/>
      <c r="UP759" s="279"/>
      <c r="UQ759" s="279"/>
      <c r="UR759" s="279"/>
      <c r="US759" s="279"/>
      <c r="UT759" s="279"/>
      <c r="UU759" s="279"/>
      <c r="UV759" s="279"/>
      <c r="UW759" s="279"/>
      <c r="UX759" s="279"/>
      <c r="UY759" s="279"/>
      <c r="UZ759" s="279"/>
      <c r="VA759" s="279"/>
      <c r="VB759" s="279"/>
      <c r="VC759" s="279"/>
      <c r="VD759" s="279"/>
      <c r="VE759" s="279"/>
      <c r="VF759" s="279"/>
      <c r="VG759" s="279"/>
      <c r="VH759" s="279"/>
      <c r="VI759" s="279"/>
      <c r="VJ759" s="279"/>
      <c r="VK759" s="279"/>
      <c r="VL759" s="279"/>
      <c r="VM759" s="279"/>
      <c r="VN759" s="279"/>
      <c r="VO759" s="279"/>
      <c r="VP759" s="279"/>
      <c r="VQ759" s="279"/>
      <c r="VR759" s="279"/>
      <c r="VS759" s="279"/>
      <c r="VT759" s="279"/>
      <c r="VU759" s="279"/>
      <c r="VV759" s="279"/>
      <c r="VW759" s="279"/>
      <c r="VX759" s="279"/>
      <c r="VY759" s="279"/>
      <c r="VZ759" s="279"/>
      <c r="WA759" s="279"/>
      <c r="WB759" s="279"/>
      <c r="WC759" s="279"/>
      <c r="WD759" s="279"/>
      <c r="WE759" s="279"/>
      <c r="WF759" s="279"/>
      <c r="WG759" s="279"/>
      <c r="WH759" s="279"/>
      <c r="WI759" s="279"/>
      <c r="WJ759" s="279"/>
      <c r="WK759" s="279"/>
      <c r="WL759" s="279"/>
      <c r="WM759" s="279"/>
      <c r="WN759" s="279"/>
      <c r="WO759" s="279"/>
      <c r="WP759" s="279"/>
      <c r="WQ759" s="279"/>
      <c r="WR759" s="279"/>
      <c r="WS759" s="279"/>
      <c r="WT759" s="279"/>
      <c r="WU759" s="279"/>
      <c r="WV759" s="279"/>
      <c r="WW759" s="279"/>
      <c r="WX759" s="279"/>
      <c r="WY759" s="279"/>
      <c r="WZ759" s="279"/>
      <c r="XA759" s="279"/>
      <c r="XB759" s="279"/>
      <c r="XC759" s="279"/>
      <c r="XD759" s="279"/>
      <c r="XE759" s="279"/>
      <c r="XF759" s="279"/>
      <c r="XG759" s="279"/>
      <c r="XH759" s="279"/>
      <c r="XI759" s="279"/>
      <c r="XJ759" s="279"/>
      <c r="XK759" s="279"/>
      <c r="XL759" s="279"/>
      <c r="XM759" s="279"/>
      <c r="XN759" s="279"/>
      <c r="XO759" s="279"/>
      <c r="XP759" s="279"/>
      <c r="XQ759" s="279"/>
      <c r="XR759" s="279"/>
      <c r="XS759" s="279"/>
      <c r="XT759" s="279"/>
      <c r="XU759" s="279"/>
      <c r="XV759" s="279"/>
      <c r="XW759" s="279"/>
      <c r="XX759" s="279"/>
      <c r="XY759" s="279"/>
      <c r="XZ759" s="279"/>
      <c r="YA759" s="279"/>
      <c r="YB759" s="279"/>
      <c r="YC759" s="279"/>
      <c r="YD759" s="279"/>
      <c r="YE759" s="279"/>
      <c r="YF759" s="279"/>
      <c r="YG759" s="279"/>
      <c r="YH759" s="279"/>
      <c r="YI759" s="279"/>
      <c r="YJ759" s="279"/>
      <c r="YK759" s="279"/>
      <c r="YL759" s="279"/>
      <c r="YM759" s="279"/>
      <c r="YN759" s="279"/>
      <c r="YO759" s="279"/>
      <c r="YP759" s="279"/>
      <c r="YQ759" s="279"/>
      <c r="YR759" s="279"/>
      <c r="YS759" s="279"/>
      <c r="YT759" s="279"/>
      <c r="YU759" s="279"/>
      <c r="YV759" s="279"/>
      <c r="YW759" s="279"/>
      <c r="YX759" s="279"/>
      <c r="YY759" s="279"/>
      <c r="YZ759" s="279"/>
      <c r="ZA759" s="279"/>
      <c r="ZB759" s="279"/>
      <c r="ZC759" s="279"/>
      <c r="ZD759" s="279"/>
      <c r="ZE759" s="279"/>
      <c r="ZF759" s="279"/>
      <c r="ZG759" s="279"/>
      <c r="ZH759" s="279"/>
      <c r="ZI759" s="279"/>
      <c r="ZJ759" s="279"/>
      <c r="ZK759" s="279"/>
      <c r="ZL759" s="279"/>
      <c r="ZM759" s="279"/>
      <c r="ZN759" s="279"/>
      <c r="ZO759" s="279"/>
      <c r="ZP759" s="279"/>
      <c r="ZQ759" s="279"/>
      <c r="ZR759" s="279"/>
      <c r="ZS759" s="279"/>
      <c r="ZT759" s="279"/>
      <c r="ZU759" s="279"/>
      <c r="ZV759" s="279"/>
      <c r="ZW759" s="279"/>
      <c r="ZX759" s="279"/>
      <c r="ZY759" s="279"/>
      <c r="ZZ759" s="279"/>
      <c r="AAA759" s="279"/>
      <c r="AAB759" s="279"/>
      <c r="AAC759" s="279"/>
      <c r="AAD759" s="279"/>
      <c r="AAE759" s="279"/>
      <c r="AAF759" s="279"/>
      <c r="AAG759" s="279"/>
      <c r="AAH759" s="279"/>
      <c r="AAI759" s="279"/>
      <c r="AAJ759" s="279"/>
      <c r="AAK759" s="279"/>
      <c r="AAL759" s="279"/>
      <c r="AAM759" s="279"/>
      <c r="AAN759" s="279"/>
      <c r="AAO759" s="279"/>
      <c r="AAP759" s="279"/>
      <c r="AAQ759" s="279"/>
      <c r="AAR759" s="279"/>
      <c r="AAS759" s="279"/>
      <c r="AAT759" s="279"/>
      <c r="AAU759" s="279"/>
      <c r="AAV759" s="279"/>
      <c r="AAW759" s="279"/>
      <c r="AAX759" s="279"/>
      <c r="AAY759" s="279"/>
      <c r="AAZ759" s="279"/>
      <c r="ABA759" s="279"/>
      <c r="ABB759" s="279"/>
      <c r="ABC759" s="279"/>
      <c r="ABD759" s="279"/>
      <c r="ABE759" s="279"/>
      <c r="ABF759" s="279"/>
      <c r="ABG759" s="279"/>
      <c r="ABH759" s="279"/>
      <c r="ABI759" s="279"/>
      <c r="ABJ759" s="279"/>
      <c r="ABK759" s="279"/>
      <c r="ABL759" s="279"/>
      <c r="ABM759" s="279"/>
      <c r="ABN759" s="279"/>
      <c r="ABO759" s="279"/>
      <c r="ABP759" s="279"/>
      <c r="ABQ759" s="279"/>
      <c r="ABR759" s="279"/>
      <c r="ABS759" s="279"/>
      <c r="ABT759" s="279"/>
      <c r="ABU759" s="279"/>
      <c r="ABV759" s="279"/>
      <c r="ABW759" s="279"/>
      <c r="ABX759" s="279"/>
      <c r="ABY759" s="279"/>
      <c r="ABZ759" s="279"/>
      <c r="ACA759" s="279"/>
      <c r="ACB759" s="279"/>
      <c r="ACC759" s="279"/>
      <c r="ACD759" s="279"/>
      <c r="ACE759" s="279"/>
      <c r="ACF759" s="279"/>
      <c r="ACG759" s="279"/>
      <c r="ACH759" s="279"/>
      <c r="ACI759" s="279"/>
      <c r="ACJ759" s="279"/>
      <c r="ACK759" s="279"/>
      <c r="ACL759" s="279"/>
      <c r="ACM759" s="279"/>
      <c r="ACN759" s="279"/>
      <c r="ACO759" s="279"/>
      <c r="ACP759" s="279"/>
      <c r="ACQ759" s="279"/>
      <c r="ACR759" s="279"/>
      <c r="ACS759" s="279"/>
      <c r="ACT759" s="279"/>
      <c r="ACU759" s="279"/>
      <c r="ACV759" s="279"/>
      <c r="ACW759" s="279"/>
      <c r="ACX759" s="279"/>
      <c r="ACY759" s="279"/>
      <c r="ACZ759" s="279"/>
      <c r="ADA759" s="279"/>
      <c r="ADB759" s="279"/>
      <c r="ADC759" s="279"/>
      <c r="ADD759" s="279"/>
      <c r="ADE759" s="279"/>
      <c r="ADF759" s="279"/>
      <c r="ADG759" s="279"/>
      <c r="ADH759" s="279"/>
      <c r="ADI759" s="279"/>
      <c r="ADJ759" s="279"/>
      <c r="ADK759" s="279"/>
      <c r="ADL759" s="279"/>
      <c r="ADM759" s="279"/>
      <c r="ADN759" s="279"/>
      <c r="ADO759" s="279"/>
      <c r="ADP759" s="279"/>
      <c r="ADQ759" s="279"/>
      <c r="ADR759" s="279"/>
      <c r="ADS759" s="279"/>
      <c r="ADT759" s="279"/>
      <c r="ADU759" s="279"/>
      <c r="ADV759" s="279"/>
      <c r="ADW759" s="279"/>
      <c r="ADX759" s="279"/>
      <c r="ADY759" s="279"/>
      <c r="ADZ759" s="279"/>
      <c r="AEA759" s="279"/>
      <c r="AEB759" s="279"/>
      <c r="AEC759" s="279"/>
      <c r="AED759" s="279"/>
      <c r="AEE759" s="279"/>
      <c r="AEF759" s="279"/>
      <c r="AEG759" s="279"/>
      <c r="AEH759" s="279"/>
      <c r="AEI759" s="279"/>
      <c r="AEJ759" s="279"/>
      <c r="AEK759" s="279"/>
      <c r="AEL759" s="279"/>
      <c r="AEM759" s="279"/>
      <c r="AEN759" s="279"/>
      <c r="AEO759" s="279"/>
      <c r="AEP759" s="279"/>
      <c r="AEQ759" s="279"/>
      <c r="AER759" s="279"/>
      <c r="AES759" s="279"/>
      <c r="AET759" s="279"/>
      <c r="AEU759" s="279"/>
      <c r="AEV759" s="279"/>
      <c r="AEW759" s="279"/>
      <c r="AEX759" s="279"/>
      <c r="AEY759" s="279"/>
      <c r="AEZ759" s="279"/>
      <c r="AFA759" s="279"/>
      <c r="AFB759" s="279"/>
      <c r="AFC759" s="279"/>
      <c r="AFD759" s="279"/>
      <c r="AFE759" s="279"/>
      <c r="AFF759" s="279"/>
      <c r="AFG759" s="279"/>
      <c r="AFH759" s="279"/>
      <c r="AFI759" s="279"/>
      <c r="AFJ759" s="279"/>
      <c r="AFK759" s="279"/>
      <c r="AFL759" s="279"/>
      <c r="AFM759" s="279"/>
      <c r="AFN759" s="279"/>
      <c r="AFO759" s="279"/>
      <c r="AFP759" s="279"/>
      <c r="AFQ759" s="279"/>
      <c r="AFR759" s="279"/>
      <c r="AFS759" s="279"/>
      <c r="AFT759" s="279"/>
      <c r="AFU759" s="279"/>
      <c r="AFV759" s="279"/>
      <c r="AFW759" s="279"/>
      <c r="AFX759" s="279"/>
      <c r="AFY759" s="279"/>
      <c r="AFZ759" s="279"/>
      <c r="AGA759" s="279"/>
      <c r="AGB759" s="279"/>
      <c r="AGC759" s="279"/>
      <c r="AGD759" s="279"/>
      <c r="AGE759" s="279"/>
      <c r="AGF759" s="279"/>
      <c r="AGG759" s="279"/>
      <c r="AGH759" s="279"/>
      <c r="AGI759" s="279"/>
      <c r="AGJ759" s="279"/>
      <c r="AGK759" s="279"/>
      <c r="AGL759" s="279"/>
      <c r="AGM759" s="279"/>
      <c r="AGN759" s="279"/>
      <c r="AGO759" s="279"/>
      <c r="AGP759" s="279"/>
      <c r="AGQ759" s="279"/>
      <c r="AGR759" s="279"/>
      <c r="AGS759" s="279"/>
      <c r="AGT759" s="279"/>
      <c r="AGU759" s="279"/>
      <c r="AGV759" s="279"/>
      <c r="AGW759" s="279"/>
      <c r="AGX759" s="279"/>
      <c r="AGY759" s="279"/>
      <c r="AGZ759" s="279"/>
      <c r="AHA759" s="279"/>
      <c r="AHB759" s="279"/>
      <c r="AHC759" s="279"/>
      <c r="AHD759" s="279"/>
      <c r="AHE759" s="279"/>
      <c r="AHF759" s="279"/>
      <c r="AHG759" s="279"/>
      <c r="AHH759" s="279"/>
      <c r="AHI759" s="279"/>
      <c r="AHJ759" s="279"/>
      <c r="AHK759" s="279"/>
      <c r="AHL759" s="279"/>
      <c r="AHM759" s="279"/>
      <c r="AHN759" s="279"/>
      <c r="AHO759" s="279"/>
      <c r="AHP759" s="279"/>
      <c r="AHQ759" s="279"/>
      <c r="AHR759" s="279"/>
      <c r="AHS759" s="279"/>
      <c r="AHT759" s="279"/>
      <c r="AHU759" s="279"/>
      <c r="AHV759" s="279"/>
      <c r="AHW759" s="279"/>
      <c r="AHX759" s="279"/>
      <c r="AHY759" s="279"/>
      <c r="AHZ759" s="279"/>
      <c r="AIA759" s="279"/>
      <c r="AIB759" s="279"/>
      <c r="AIC759" s="279"/>
      <c r="AID759" s="279"/>
      <c r="AIE759" s="279"/>
      <c r="AIF759" s="279"/>
      <c r="AIG759" s="279"/>
      <c r="AIH759" s="279"/>
      <c r="AII759" s="279"/>
      <c r="AIJ759" s="279"/>
      <c r="AIK759" s="279"/>
      <c r="AIL759" s="279"/>
      <c r="AIM759" s="279"/>
      <c r="AIN759" s="279"/>
      <c r="AIO759" s="279"/>
      <c r="AIP759" s="279"/>
      <c r="AIQ759" s="279"/>
      <c r="AIR759" s="279"/>
      <c r="AIS759" s="279"/>
      <c r="AIT759" s="279"/>
      <c r="AIU759" s="279"/>
      <c r="AIV759" s="279"/>
      <c r="AIW759" s="279"/>
      <c r="AIX759" s="279"/>
      <c r="AIY759" s="279"/>
      <c r="AIZ759" s="279"/>
      <c r="AJA759" s="279"/>
      <c r="AJB759" s="279"/>
      <c r="AJC759" s="279"/>
      <c r="AJD759" s="279"/>
      <c r="AJE759" s="279"/>
      <c r="AJF759" s="279"/>
      <c r="AJG759" s="279"/>
      <c r="AJH759" s="279"/>
      <c r="AJI759" s="279"/>
      <c r="AJJ759" s="279"/>
      <c r="AJK759" s="279"/>
      <c r="AJL759" s="279"/>
      <c r="AJM759" s="279"/>
      <c r="AJN759" s="279"/>
      <c r="AJO759" s="279"/>
      <c r="AJP759" s="279"/>
      <c r="AJQ759" s="279"/>
      <c r="AJR759" s="279"/>
      <c r="AJS759" s="279"/>
      <c r="AJT759" s="279"/>
      <c r="AJU759" s="279"/>
      <c r="AJV759" s="279"/>
      <c r="AJW759" s="279"/>
      <c r="AJX759" s="279"/>
      <c r="AJY759" s="279"/>
      <c r="AJZ759" s="279"/>
      <c r="AKA759" s="279"/>
      <c r="AKB759" s="279"/>
      <c r="AKC759" s="279"/>
      <c r="AKD759" s="279"/>
      <c r="AKE759" s="279"/>
      <c r="AKF759" s="279"/>
      <c r="AKG759" s="279"/>
      <c r="AKH759" s="279"/>
      <c r="AKI759" s="279"/>
      <c r="AKJ759" s="279"/>
      <c r="AKK759" s="279"/>
      <c r="AKL759" s="279"/>
      <c r="AKM759" s="279"/>
      <c r="AKN759" s="279"/>
      <c r="AKO759" s="279"/>
      <c r="AKP759" s="279"/>
      <c r="AKQ759" s="279"/>
      <c r="AKR759" s="279"/>
      <c r="AKS759" s="279"/>
      <c r="AKT759" s="279"/>
      <c r="AKU759" s="279"/>
      <c r="AKV759" s="279"/>
      <c r="AKW759" s="279"/>
      <c r="AKX759" s="279"/>
      <c r="AKY759" s="279"/>
      <c r="AKZ759" s="279"/>
      <c r="ALA759" s="279"/>
      <c r="ALB759" s="279"/>
      <c r="ALC759" s="279"/>
      <c r="ALD759" s="279"/>
      <c r="ALE759" s="279"/>
      <c r="ALF759" s="279"/>
      <c r="ALG759" s="279"/>
      <c r="ALH759" s="279"/>
      <c r="ALI759" s="279"/>
      <c r="ALJ759" s="279"/>
      <c r="ALK759" s="279"/>
      <c r="ALL759" s="279"/>
      <c r="ALM759" s="279"/>
      <c r="ALN759" s="279"/>
      <c r="ALO759" s="279"/>
      <c r="ALP759" s="279"/>
      <c r="ALQ759" s="279"/>
      <c r="ALR759" s="279"/>
      <c r="ALS759" s="279"/>
      <c r="ALT759" s="279"/>
      <c r="ALU759" s="279"/>
      <c r="ALV759" s="279"/>
      <c r="ALW759" s="279"/>
      <c r="ALX759" s="279"/>
      <c r="ALY759" s="279"/>
      <c r="ALZ759" s="279"/>
      <c r="AMA759" s="279"/>
      <c r="AMB759" s="279"/>
      <c r="AMC759" s="279"/>
      <c r="AMD759" s="279"/>
      <c r="AME759" s="279"/>
      <c r="AMF759" s="279"/>
      <c r="AMG759" s="279"/>
      <c r="AMH759" s="279"/>
      <c r="AMI759" s="279"/>
      <c r="AMJ759" s="279"/>
      <c r="AMK759" s="279"/>
      <c r="AML759" s="279"/>
      <c r="AMM759" s="279"/>
      <c r="AMN759" s="279"/>
      <c r="AMO759" s="279"/>
      <c r="AMP759" s="279"/>
      <c r="AMQ759" s="279"/>
      <c r="AMR759" s="279"/>
      <c r="AMS759" s="279"/>
      <c r="AMT759" s="279"/>
      <c r="AMU759" s="279"/>
      <c r="AMV759" s="279"/>
      <c r="AMW759" s="279"/>
      <c r="AMX759" s="279"/>
      <c r="AMY759" s="279"/>
      <c r="AMZ759" s="279"/>
      <c r="ANA759" s="279"/>
      <c r="ANB759" s="279"/>
      <c r="ANC759" s="279"/>
      <c r="AND759" s="279"/>
      <c r="ANE759" s="279"/>
      <c r="ANF759" s="279"/>
      <c r="ANG759" s="279"/>
      <c r="ANH759" s="279"/>
      <c r="ANI759" s="279"/>
      <c r="ANJ759" s="279"/>
      <c r="ANK759" s="279"/>
      <c r="ANL759" s="279"/>
      <c r="ANM759" s="279"/>
      <c r="ANN759" s="279"/>
      <c r="ANO759" s="279"/>
      <c r="ANP759" s="279"/>
      <c r="ANQ759" s="279"/>
      <c r="ANR759" s="279"/>
      <c r="ANS759" s="279"/>
      <c r="ANT759" s="279"/>
      <c r="ANU759" s="279"/>
      <c r="ANV759" s="279"/>
      <c r="ANW759" s="279"/>
      <c r="ANX759" s="279"/>
      <c r="ANY759" s="279"/>
      <c r="ANZ759" s="279"/>
      <c r="AOA759" s="279"/>
      <c r="AOB759" s="279"/>
      <c r="AOC759" s="279"/>
      <c r="AOD759" s="279"/>
      <c r="AOE759" s="279"/>
      <c r="AOF759" s="279"/>
      <c r="AOG759" s="279"/>
      <c r="AOH759" s="279"/>
      <c r="AOI759" s="279"/>
      <c r="AOJ759" s="279"/>
      <c r="AOK759" s="279"/>
      <c r="AOL759" s="279"/>
      <c r="AOM759" s="279"/>
      <c r="AON759" s="279"/>
      <c r="AOO759" s="279"/>
      <c r="AOP759" s="279"/>
      <c r="AOQ759" s="279"/>
      <c r="AOR759" s="279"/>
      <c r="AOS759" s="279"/>
      <c r="AOT759" s="279"/>
      <c r="AOU759" s="279"/>
      <c r="AOV759" s="279"/>
      <c r="AOW759" s="279"/>
      <c r="AOX759" s="279"/>
      <c r="AOY759" s="279"/>
      <c r="AOZ759" s="279"/>
      <c r="APA759" s="279"/>
      <c r="APB759" s="279"/>
      <c r="APC759" s="279"/>
      <c r="APD759" s="279"/>
      <c r="APE759" s="279"/>
      <c r="APF759" s="279"/>
      <c r="APG759" s="279"/>
      <c r="APH759" s="279"/>
      <c r="API759" s="279"/>
      <c r="APJ759" s="279"/>
      <c r="APK759" s="279"/>
      <c r="APL759" s="279"/>
      <c r="APM759" s="279"/>
      <c r="APN759" s="279"/>
      <c r="APO759" s="279"/>
      <c r="APP759" s="279"/>
      <c r="APQ759" s="279"/>
      <c r="APR759" s="279"/>
      <c r="APS759" s="279"/>
      <c r="APT759" s="279"/>
      <c r="APU759" s="279"/>
      <c r="APV759" s="279"/>
      <c r="APW759" s="279"/>
      <c r="APX759" s="279"/>
      <c r="APY759" s="279"/>
      <c r="APZ759" s="279"/>
      <c r="AQA759" s="279"/>
      <c r="AQB759" s="279"/>
      <c r="AQC759" s="279"/>
      <c r="AQD759" s="279"/>
      <c r="AQE759" s="279"/>
      <c r="AQF759" s="279"/>
      <c r="AQG759" s="279"/>
      <c r="AQH759" s="279"/>
      <c r="AQI759" s="279"/>
      <c r="AQJ759" s="279"/>
      <c r="AQK759" s="279"/>
      <c r="AQL759" s="279"/>
      <c r="AQM759" s="279"/>
      <c r="AQN759" s="279"/>
      <c r="AQO759" s="279"/>
      <c r="AQP759" s="279"/>
      <c r="AQQ759" s="279"/>
      <c r="AQR759" s="279"/>
      <c r="AQS759" s="279"/>
      <c r="AQT759" s="279"/>
      <c r="AQU759" s="279"/>
      <c r="AQV759" s="279"/>
      <c r="AQW759" s="279"/>
      <c r="AQX759" s="279"/>
      <c r="AQY759" s="279"/>
      <c r="AQZ759" s="279"/>
      <c r="ARA759" s="279"/>
      <c r="ARB759" s="279"/>
      <c r="ARC759" s="279"/>
      <c r="ARD759" s="279"/>
      <c r="ARE759" s="279"/>
      <c r="ARF759" s="279"/>
      <c r="ARG759" s="279"/>
      <c r="ARH759" s="279"/>
      <c r="ARI759" s="279"/>
      <c r="ARJ759" s="279"/>
      <c r="ARK759" s="279"/>
      <c r="ARL759" s="279"/>
      <c r="ARM759" s="279"/>
      <c r="ARN759" s="279"/>
      <c r="ARO759" s="279"/>
      <c r="ARP759" s="279"/>
      <c r="ARQ759" s="279"/>
      <c r="ARR759" s="279"/>
      <c r="ARS759" s="279"/>
      <c r="ART759" s="279"/>
      <c r="ARU759" s="279"/>
      <c r="ARV759" s="279"/>
      <c r="ARW759" s="279"/>
      <c r="ARX759" s="279"/>
      <c r="ARY759" s="279"/>
      <c r="ARZ759" s="279"/>
      <c r="ASA759" s="279"/>
      <c r="ASB759" s="279"/>
      <c r="ASC759" s="279"/>
      <c r="ASD759" s="279"/>
      <c r="ASE759" s="279"/>
      <c r="ASF759" s="279"/>
      <c r="ASG759" s="279"/>
      <c r="ASH759" s="279"/>
      <c r="ASI759" s="279"/>
      <c r="ASJ759" s="279"/>
      <c r="ASK759" s="279"/>
      <c r="ASL759" s="279"/>
      <c r="ASM759" s="279"/>
      <c r="ASN759" s="279"/>
      <c r="ASO759" s="279"/>
      <c r="ASP759" s="279"/>
      <c r="ASQ759" s="279"/>
      <c r="ASR759" s="279"/>
      <c r="ASS759" s="279"/>
      <c r="AST759" s="279"/>
      <c r="ASU759" s="279"/>
      <c r="ASV759" s="279"/>
      <c r="ASW759" s="279"/>
      <c r="ASX759" s="279"/>
      <c r="ASY759" s="279"/>
      <c r="ASZ759" s="279"/>
      <c r="ATA759" s="279"/>
      <c r="ATB759" s="279"/>
      <c r="ATC759" s="279"/>
      <c r="ATD759" s="279"/>
      <c r="ATE759" s="279"/>
      <c r="ATF759" s="279"/>
      <c r="ATG759" s="279"/>
      <c r="ATH759" s="279"/>
      <c r="ATI759" s="279"/>
      <c r="ATJ759" s="279"/>
      <c r="ATK759" s="279"/>
      <c r="ATL759" s="279"/>
      <c r="ATM759" s="279"/>
      <c r="ATN759" s="279"/>
      <c r="ATO759" s="279"/>
      <c r="ATP759" s="279"/>
      <c r="ATQ759" s="279"/>
      <c r="ATR759" s="279"/>
      <c r="ATS759" s="279"/>
      <c r="ATT759" s="279"/>
      <c r="ATU759" s="279"/>
      <c r="ATV759" s="279"/>
      <c r="ATW759" s="279"/>
      <c r="ATX759" s="279"/>
      <c r="ATY759" s="279"/>
      <c r="ATZ759" s="279"/>
      <c r="AUA759" s="279"/>
      <c r="AUB759" s="279"/>
      <c r="AUC759" s="279"/>
      <c r="AUD759" s="279"/>
      <c r="AUE759" s="279"/>
      <c r="AUF759" s="279"/>
      <c r="AUG759" s="279"/>
      <c r="AUH759" s="279"/>
      <c r="AUI759" s="279"/>
      <c r="AUJ759" s="279"/>
      <c r="AUK759" s="279"/>
      <c r="AUL759" s="279"/>
      <c r="AUM759" s="279"/>
      <c r="AUN759" s="279"/>
      <c r="AUO759" s="279"/>
      <c r="AUP759" s="279"/>
      <c r="AUQ759" s="279"/>
      <c r="AUR759" s="279"/>
      <c r="AUS759" s="279"/>
      <c r="AUT759" s="279"/>
      <c r="AUU759" s="279"/>
      <c r="AUV759" s="279"/>
      <c r="AUW759" s="279"/>
      <c r="AUX759" s="279"/>
      <c r="AUY759" s="279"/>
      <c r="AUZ759" s="279"/>
      <c r="AVA759" s="279"/>
      <c r="AVB759" s="279"/>
      <c r="AVC759" s="279"/>
      <c r="AVD759" s="279"/>
      <c r="AVE759" s="279"/>
      <c r="AVF759" s="279"/>
      <c r="AVG759" s="279"/>
      <c r="AVH759" s="279"/>
      <c r="AVI759" s="279"/>
      <c r="AVJ759" s="279"/>
      <c r="AVK759" s="279"/>
      <c r="AVL759" s="279"/>
      <c r="AVM759" s="279"/>
      <c r="AVN759" s="279"/>
      <c r="AVO759" s="279"/>
      <c r="AVP759" s="279"/>
      <c r="AVQ759" s="279"/>
      <c r="AVR759" s="279"/>
      <c r="AVS759" s="279"/>
      <c r="AVT759" s="279"/>
      <c r="AVU759" s="279"/>
      <c r="AVV759" s="279"/>
      <c r="AVW759" s="279"/>
      <c r="AVX759" s="279"/>
      <c r="AVY759" s="279"/>
      <c r="AVZ759" s="279"/>
      <c r="AWA759" s="279"/>
      <c r="AWB759" s="279"/>
      <c r="AWC759" s="279"/>
      <c r="AWD759" s="279"/>
      <c r="AWE759" s="279"/>
      <c r="AWF759" s="279"/>
      <c r="AWG759" s="279"/>
      <c r="AWH759" s="279"/>
      <c r="AWI759" s="279"/>
      <c r="AWJ759" s="279"/>
      <c r="AWK759" s="279"/>
      <c r="AWL759" s="279"/>
      <c r="AWM759" s="279"/>
      <c r="AWN759" s="279"/>
      <c r="AWO759" s="279"/>
      <c r="AWP759" s="279"/>
      <c r="AWQ759" s="279"/>
      <c r="AWR759" s="279"/>
      <c r="AWS759" s="279"/>
      <c r="AWT759" s="279"/>
      <c r="AWU759" s="279"/>
      <c r="AWV759" s="279"/>
      <c r="AWW759" s="279"/>
      <c r="AWX759" s="279"/>
      <c r="AWY759" s="279"/>
      <c r="AWZ759" s="279"/>
      <c r="AXA759" s="279"/>
      <c r="AXB759" s="279"/>
      <c r="AXC759" s="279"/>
      <c r="AXD759" s="279"/>
      <c r="AXE759" s="279"/>
      <c r="AXF759" s="279"/>
      <c r="AXG759" s="279"/>
      <c r="AXH759" s="279"/>
      <c r="AXI759" s="279"/>
      <c r="AXJ759" s="279"/>
      <c r="AXK759" s="279"/>
      <c r="AXL759" s="279"/>
      <c r="AXM759" s="279"/>
      <c r="AXN759" s="279"/>
      <c r="AXO759" s="279"/>
      <c r="AXP759" s="279"/>
      <c r="AXQ759" s="279"/>
      <c r="AXR759" s="279"/>
      <c r="AXS759" s="279"/>
      <c r="AXT759" s="279"/>
      <c r="AXU759" s="279"/>
      <c r="AXV759" s="279"/>
      <c r="AXW759" s="279"/>
      <c r="AXX759" s="279"/>
      <c r="AXY759" s="279"/>
      <c r="AXZ759" s="279"/>
      <c r="AYA759" s="279"/>
      <c r="AYB759" s="279"/>
      <c r="AYC759" s="279"/>
      <c r="AYD759" s="279"/>
      <c r="AYE759" s="279"/>
      <c r="AYF759" s="279"/>
      <c r="AYG759" s="279"/>
      <c r="AYH759" s="279"/>
      <c r="AYI759" s="279"/>
      <c r="AYJ759" s="279"/>
      <c r="AYK759" s="279"/>
      <c r="AYL759" s="279"/>
      <c r="AYM759" s="279"/>
      <c r="AYN759" s="279"/>
      <c r="AYO759" s="279"/>
      <c r="AYP759" s="279"/>
      <c r="AYQ759" s="279"/>
      <c r="AYR759" s="279"/>
      <c r="AYS759" s="279"/>
      <c r="AYT759" s="279"/>
      <c r="AYU759" s="279"/>
      <c r="AYV759" s="279"/>
      <c r="AYW759" s="279"/>
      <c r="AYX759" s="279"/>
      <c r="AYY759" s="279"/>
      <c r="AYZ759" s="279"/>
      <c r="AZA759" s="279"/>
      <c r="AZB759" s="279"/>
      <c r="AZC759" s="279"/>
      <c r="AZD759" s="279"/>
      <c r="AZE759" s="279"/>
      <c r="AZF759" s="279"/>
      <c r="AZG759" s="279"/>
      <c r="AZH759" s="279"/>
      <c r="AZI759" s="279"/>
      <c r="AZJ759" s="279"/>
      <c r="AZK759" s="279"/>
      <c r="AZL759" s="279"/>
      <c r="AZM759" s="279"/>
      <c r="AZN759" s="279"/>
      <c r="AZO759" s="279"/>
      <c r="AZP759" s="279"/>
      <c r="AZQ759" s="279"/>
      <c r="AZR759" s="279"/>
      <c r="AZS759" s="279"/>
      <c r="AZT759" s="279"/>
      <c r="AZU759" s="279"/>
      <c r="AZV759" s="279"/>
      <c r="AZW759" s="279"/>
      <c r="AZX759" s="279"/>
      <c r="AZY759" s="279"/>
      <c r="AZZ759" s="279"/>
      <c r="BAA759" s="279"/>
      <c r="BAB759" s="279"/>
      <c r="BAC759" s="279"/>
      <c r="BAD759" s="279"/>
      <c r="BAE759" s="279"/>
      <c r="BAF759" s="279"/>
      <c r="BAG759" s="279"/>
      <c r="BAH759" s="279"/>
      <c r="BAI759" s="279"/>
      <c r="BAJ759" s="279"/>
      <c r="BAK759" s="279"/>
      <c r="BAL759" s="279"/>
      <c r="BAM759" s="279"/>
      <c r="BAN759" s="279"/>
      <c r="BAO759" s="279"/>
      <c r="BAP759" s="279"/>
      <c r="BAQ759" s="279"/>
      <c r="BAR759" s="279"/>
      <c r="BAS759" s="279"/>
      <c r="BAT759" s="279"/>
      <c r="BAU759" s="279"/>
      <c r="BAV759" s="279"/>
      <c r="BAW759" s="279"/>
      <c r="BAX759" s="279"/>
      <c r="BAY759" s="279"/>
      <c r="BAZ759" s="279"/>
      <c r="BBA759" s="279"/>
      <c r="BBB759" s="279"/>
      <c r="BBC759" s="279"/>
      <c r="BBD759" s="279"/>
      <c r="BBE759" s="279"/>
      <c r="BBF759" s="279"/>
      <c r="BBG759" s="279"/>
      <c r="BBH759" s="279"/>
      <c r="BBI759" s="279"/>
      <c r="BBJ759" s="279"/>
      <c r="BBK759" s="279"/>
      <c r="BBL759" s="279"/>
      <c r="BBM759" s="279"/>
      <c r="BBN759" s="279"/>
      <c r="BBO759" s="279"/>
      <c r="BBP759" s="279"/>
      <c r="BBQ759" s="279"/>
      <c r="BBR759" s="279"/>
      <c r="BBS759" s="279"/>
      <c r="BBT759" s="279"/>
      <c r="BBU759" s="279"/>
      <c r="BBV759" s="279"/>
      <c r="BBW759" s="279"/>
      <c r="BBX759" s="279"/>
      <c r="BBY759" s="279"/>
      <c r="BBZ759" s="279"/>
      <c r="BCA759" s="279"/>
      <c r="BCB759" s="279"/>
      <c r="BCC759" s="279"/>
      <c r="BCD759" s="279"/>
      <c r="BCE759" s="279"/>
      <c r="BCF759" s="279"/>
      <c r="BCG759" s="279"/>
      <c r="BCH759" s="279"/>
      <c r="BCI759" s="279"/>
      <c r="BCJ759" s="279"/>
      <c r="BCK759" s="279"/>
      <c r="BCL759" s="279"/>
      <c r="BCM759" s="279"/>
      <c r="BCN759" s="279"/>
      <c r="BCO759" s="279"/>
      <c r="BCP759" s="279"/>
      <c r="BCQ759" s="279"/>
      <c r="BCR759" s="279"/>
      <c r="BCS759" s="279"/>
      <c r="BCT759" s="279"/>
      <c r="BCU759" s="279"/>
      <c r="BCV759" s="279"/>
      <c r="BCW759" s="279"/>
      <c r="BCX759" s="279"/>
      <c r="BCY759" s="279"/>
      <c r="BCZ759" s="279"/>
      <c r="BDA759" s="279"/>
      <c r="BDB759" s="279"/>
      <c r="BDC759" s="279"/>
      <c r="BDD759" s="279"/>
      <c r="BDE759" s="279"/>
      <c r="BDF759" s="279"/>
      <c r="BDG759" s="279"/>
      <c r="BDH759" s="279"/>
      <c r="BDI759" s="279"/>
      <c r="BDJ759" s="279"/>
      <c r="BDK759" s="279"/>
      <c r="BDL759" s="279"/>
      <c r="BDM759" s="279"/>
      <c r="BDN759" s="279"/>
      <c r="BDO759" s="279"/>
      <c r="BDP759" s="279"/>
      <c r="BDQ759" s="279"/>
      <c r="BDR759" s="279"/>
      <c r="BDS759" s="279"/>
      <c r="BDT759" s="279"/>
      <c r="BDU759" s="279"/>
      <c r="BDV759" s="279"/>
      <c r="BDW759" s="279"/>
      <c r="BDX759" s="279"/>
      <c r="BDY759" s="279"/>
      <c r="BDZ759" s="279"/>
      <c r="BEA759" s="279"/>
      <c r="BEB759" s="279"/>
      <c r="BEC759" s="279"/>
      <c r="BED759" s="279"/>
      <c r="BEE759" s="279"/>
      <c r="BEF759" s="279"/>
      <c r="BEG759" s="279"/>
      <c r="BEH759" s="279"/>
      <c r="BEI759" s="279"/>
      <c r="BEJ759" s="279"/>
      <c r="BEK759" s="279"/>
      <c r="BEL759" s="279"/>
      <c r="BEM759" s="279"/>
      <c r="BEN759" s="279"/>
      <c r="BEO759" s="279"/>
      <c r="BEP759" s="279"/>
      <c r="BEQ759" s="279"/>
      <c r="BER759" s="279"/>
      <c r="BES759" s="279"/>
      <c r="BET759" s="279"/>
      <c r="BEU759" s="279"/>
      <c r="BEV759" s="279"/>
      <c r="BEW759" s="279"/>
      <c r="BEX759" s="279"/>
      <c r="BEY759" s="279"/>
      <c r="BEZ759" s="279"/>
      <c r="BFA759" s="279"/>
      <c r="BFB759" s="279"/>
      <c r="BFC759" s="279"/>
      <c r="BFD759" s="279"/>
      <c r="BFE759" s="279"/>
      <c r="BFF759" s="279"/>
      <c r="BFG759" s="279"/>
      <c r="BFH759" s="279"/>
      <c r="BFI759" s="279"/>
      <c r="BFJ759" s="279"/>
      <c r="BFK759" s="279"/>
      <c r="BFL759" s="279"/>
      <c r="BFM759" s="279"/>
      <c r="BFN759" s="279"/>
      <c r="BFO759" s="279"/>
      <c r="BFP759" s="279"/>
      <c r="BFQ759" s="279"/>
      <c r="BFR759" s="279"/>
      <c r="BFS759" s="279"/>
      <c r="BFT759" s="279"/>
      <c r="BFU759" s="279"/>
      <c r="BFV759" s="279"/>
      <c r="BFW759" s="279"/>
      <c r="BFX759" s="279"/>
      <c r="BFY759" s="279"/>
      <c r="BFZ759" s="279"/>
      <c r="BGA759" s="279"/>
      <c r="BGB759" s="279"/>
      <c r="BGC759" s="279"/>
      <c r="BGD759" s="279"/>
      <c r="BGE759" s="279"/>
      <c r="BGF759" s="279"/>
      <c r="BGG759" s="279"/>
      <c r="BGH759" s="279"/>
      <c r="BGI759" s="279"/>
      <c r="BGJ759" s="279"/>
      <c r="BGK759" s="279"/>
      <c r="BGL759" s="279"/>
      <c r="BGM759" s="279"/>
      <c r="BGN759" s="279"/>
      <c r="BGO759" s="279"/>
      <c r="BGP759" s="279"/>
      <c r="BGQ759" s="279"/>
      <c r="BGR759" s="279"/>
      <c r="BGS759" s="279"/>
      <c r="BGT759" s="279"/>
      <c r="BGU759" s="279"/>
      <c r="BGV759" s="279"/>
      <c r="BGW759" s="279"/>
      <c r="BGX759" s="279"/>
      <c r="BGY759" s="279"/>
      <c r="BGZ759" s="279"/>
      <c r="BHA759" s="279"/>
      <c r="BHB759" s="279"/>
      <c r="BHC759" s="279"/>
      <c r="BHD759" s="279"/>
      <c r="BHE759" s="279"/>
      <c r="BHF759" s="279"/>
      <c r="BHG759" s="279"/>
      <c r="BHH759" s="279"/>
      <c r="BHI759" s="279"/>
      <c r="BHJ759" s="279"/>
      <c r="BHK759" s="279"/>
      <c r="BHL759" s="279"/>
      <c r="BHM759" s="279"/>
      <c r="BHN759" s="279"/>
      <c r="BHO759" s="279"/>
      <c r="BHP759" s="279"/>
      <c r="BHQ759" s="279"/>
      <c r="BHR759" s="279"/>
      <c r="BHS759" s="279"/>
      <c r="BHT759" s="279"/>
      <c r="BHU759" s="279"/>
      <c r="BHV759" s="279"/>
      <c r="BHW759" s="279"/>
      <c r="BHX759" s="279"/>
      <c r="BHY759" s="279"/>
      <c r="BHZ759" s="279"/>
      <c r="BIA759" s="279"/>
      <c r="BIB759" s="279"/>
      <c r="BIC759" s="279"/>
      <c r="BID759" s="279"/>
      <c r="BIE759" s="279"/>
      <c r="BIF759" s="279"/>
      <c r="BIG759" s="279"/>
      <c r="BIH759" s="279"/>
      <c r="BII759" s="279"/>
      <c r="BIJ759" s="279"/>
      <c r="BIK759" s="279"/>
      <c r="BIL759" s="279"/>
      <c r="BIM759" s="279"/>
      <c r="BIN759" s="279"/>
      <c r="BIO759" s="279"/>
      <c r="BIP759" s="279"/>
      <c r="BIQ759" s="279"/>
      <c r="BIR759" s="279"/>
      <c r="BIS759" s="279"/>
      <c r="BIT759" s="279"/>
      <c r="BIU759" s="279"/>
      <c r="BIV759" s="279"/>
      <c r="BIW759" s="279"/>
      <c r="BIX759" s="279"/>
      <c r="BIY759" s="279"/>
      <c r="BIZ759" s="279"/>
      <c r="BJA759" s="279"/>
      <c r="BJB759" s="279"/>
      <c r="BJC759" s="279"/>
      <c r="BJD759" s="279"/>
      <c r="BJE759" s="279"/>
      <c r="BJF759" s="279"/>
      <c r="BJG759" s="279"/>
      <c r="BJH759" s="279"/>
      <c r="BJI759" s="279"/>
      <c r="BJJ759" s="279"/>
      <c r="BJK759" s="279"/>
      <c r="BJL759" s="279"/>
      <c r="BJM759" s="279"/>
      <c r="BJN759" s="279"/>
      <c r="BJO759" s="279"/>
      <c r="BJP759" s="279"/>
      <c r="BJQ759" s="279"/>
      <c r="BJR759" s="279"/>
      <c r="BJS759" s="279"/>
      <c r="BJT759" s="279"/>
      <c r="BJU759" s="279"/>
      <c r="BJV759" s="279"/>
      <c r="BJW759" s="279"/>
      <c r="BJX759" s="279"/>
      <c r="BJY759" s="279"/>
      <c r="BJZ759" s="279"/>
      <c r="BKA759" s="279"/>
      <c r="BKB759" s="279"/>
      <c r="BKC759" s="279"/>
      <c r="BKD759" s="279"/>
      <c r="BKE759" s="279"/>
      <c r="BKF759" s="279"/>
      <c r="BKG759" s="279"/>
      <c r="BKH759" s="279"/>
      <c r="BKI759" s="279"/>
      <c r="BKJ759" s="279"/>
      <c r="BKK759" s="279"/>
      <c r="BKL759" s="279"/>
      <c r="BKM759" s="279"/>
      <c r="BKN759" s="279"/>
      <c r="BKO759" s="279"/>
      <c r="BKP759" s="279"/>
      <c r="BKQ759" s="279"/>
      <c r="BKR759" s="279"/>
      <c r="BKS759" s="279"/>
      <c r="BKT759" s="279"/>
      <c r="BKU759" s="279"/>
      <c r="BKV759" s="279"/>
      <c r="BKW759" s="279"/>
      <c r="BKX759" s="279"/>
      <c r="BKY759" s="279"/>
      <c r="BKZ759" s="279"/>
      <c r="BLA759" s="279"/>
      <c r="BLB759" s="279"/>
      <c r="BLC759" s="279"/>
      <c r="BLD759" s="279"/>
      <c r="BLE759" s="279"/>
      <c r="BLF759" s="279"/>
      <c r="BLG759" s="279"/>
      <c r="BLH759" s="279"/>
      <c r="BLI759" s="279"/>
      <c r="BLJ759" s="279"/>
      <c r="BLK759" s="279"/>
      <c r="BLL759" s="279"/>
      <c r="BLM759" s="279"/>
      <c r="BLN759" s="279"/>
      <c r="BLO759" s="279"/>
      <c r="BLP759" s="279"/>
      <c r="BLQ759" s="279"/>
      <c r="BLR759" s="279"/>
      <c r="BLS759" s="279"/>
      <c r="BLT759" s="279"/>
      <c r="BLU759" s="279"/>
      <c r="BLV759" s="279"/>
      <c r="BLW759" s="279"/>
      <c r="BLX759" s="279"/>
      <c r="BLY759" s="279"/>
      <c r="BLZ759" s="279"/>
      <c r="BMA759" s="279"/>
      <c r="BMB759" s="279"/>
      <c r="BMC759" s="279"/>
      <c r="BMD759" s="279"/>
      <c r="BME759" s="279"/>
      <c r="BMF759" s="279"/>
      <c r="BMG759" s="279"/>
      <c r="BMH759" s="279"/>
      <c r="BMI759" s="279"/>
      <c r="BMJ759" s="279"/>
      <c r="BMK759" s="279"/>
      <c r="BML759" s="279"/>
      <c r="BMM759" s="279"/>
      <c r="BMN759" s="279"/>
      <c r="BMO759" s="279"/>
      <c r="BMP759" s="279"/>
      <c r="BMQ759" s="279"/>
      <c r="BMR759" s="279"/>
      <c r="BMS759" s="279"/>
      <c r="BMT759" s="279"/>
      <c r="BMU759" s="279"/>
      <c r="BMV759" s="279"/>
      <c r="BMW759" s="279"/>
      <c r="BMX759" s="279"/>
      <c r="BMY759" s="279"/>
      <c r="BMZ759" s="279"/>
      <c r="BNA759" s="279"/>
      <c r="BNB759" s="279"/>
      <c r="BNC759" s="279"/>
      <c r="BND759" s="279"/>
      <c r="BNE759" s="279"/>
      <c r="BNF759" s="279"/>
      <c r="BNG759" s="279"/>
      <c r="BNH759" s="279"/>
      <c r="BNI759" s="279"/>
      <c r="BNJ759" s="279"/>
      <c r="BNK759" s="279"/>
      <c r="BNL759" s="279"/>
      <c r="BNM759" s="279"/>
      <c r="BNN759" s="279"/>
      <c r="BNO759" s="279"/>
      <c r="BNP759" s="279"/>
      <c r="BNQ759" s="279"/>
      <c r="BNR759" s="279"/>
      <c r="BNS759" s="279"/>
      <c r="BNT759" s="279"/>
      <c r="BNU759" s="279"/>
      <c r="BNV759" s="279"/>
      <c r="BNW759" s="279"/>
      <c r="BNX759" s="279"/>
      <c r="BNY759" s="279"/>
      <c r="BNZ759" s="279"/>
      <c r="BOA759" s="279"/>
      <c r="BOB759" s="279"/>
      <c r="BOC759" s="279"/>
      <c r="BOD759" s="279"/>
      <c r="BOE759" s="279"/>
      <c r="BOF759" s="279"/>
      <c r="BOG759" s="279"/>
      <c r="BOH759" s="279"/>
      <c r="BOI759" s="279"/>
      <c r="BOJ759" s="279"/>
      <c r="BOK759" s="279"/>
      <c r="BOL759" s="279"/>
      <c r="BOM759" s="279"/>
      <c r="BON759" s="279"/>
      <c r="BOO759" s="279"/>
      <c r="BOP759" s="279"/>
      <c r="BOQ759" s="279"/>
      <c r="BOR759" s="279"/>
      <c r="BOS759" s="279"/>
      <c r="BOT759" s="279"/>
      <c r="BOU759" s="279"/>
      <c r="BOV759" s="279"/>
      <c r="BOW759" s="279"/>
      <c r="BOX759" s="279"/>
      <c r="BOY759" s="279"/>
      <c r="BOZ759" s="279"/>
      <c r="BPA759" s="279"/>
      <c r="BPB759" s="279"/>
      <c r="BPC759" s="279"/>
      <c r="BPD759" s="279"/>
      <c r="BPE759" s="279"/>
      <c r="BPF759" s="279"/>
      <c r="BPG759" s="279"/>
      <c r="BPH759" s="279"/>
      <c r="BPI759" s="279"/>
      <c r="BPJ759" s="279"/>
      <c r="BPK759" s="279"/>
      <c r="BPL759" s="279"/>
      <c r="BPM759" s="279"/>
      <c r="BPN759" s="279"/>
      <c r="BPO759" s="279"/>
      <c r="BPP759" s="279"/>
      <c r="BPQ759" s="279"/>
      <c r="BPR759" s="279"/>
      <c r="BPS759" s="279"/>
      <c r="BPT759" s="279"/>
      <c r="BPU759" s="279"/>
      <c r="BPV759" s="279"/>
      <c r="BPW759" s="279"/>
      <c r="BPX759" s="279"/>
      <c r="BPY759" s="279"/>
      <c r="BPZ759" s="279"/>
      <c r="BQA759" s="279"/>
      <c r="BQB759" s="279"/>
      <c r="BQC759" s="279"/>
      <c r="BQD759" s="279"/>
      <c r="BQE759" s="279"/>
      <c r="BQF759" s="279"/>
      <c r="BQG759" s="279"/>
      <c r="BQH759" s="279"/>
      <c r="BQI759" s="279"/>
      <c r="BQJ759" s="279"/>
      <c r="BQK759" s="279"/>
      <c r="BQL759" s="279"/>
      <c r="BQM759" s="279"/>
      <c r="BQN759" s="279"/>
      <c r="BQO759" s="279"/>
      <c r="BQP759" s="279"/>
      <c r="BQQ759" s="279"/>
      <c r="BQR759" s="279"/>
      <c r="BQS759" s="279"/>
      <c r="BQT759" s="279"/>
      <c r="BQU759" s="279"/>
      <c r="BQV759" s="279"/>
      <c r="BQW759" s="279"/>
      <c r="BQX759" s="279"/>
      <c r="BQY759" s="279"/>
      <c r="BQZ759" s="279"/>
      <c r="BRA759" s="279"/>
      <c r="BRB759" s="279"/>
      <c r="BRC759" s="279"/>
      <c r="BRD759" s="279"/>
      <c r="BRE759" s="279"/>
      <c r="BRF759" s="279"/>
      <c r="BRG759" s="279"/>
      <c r="BRH759" s="279"/>
      <c r="BRI759" s="279"/>
      <c r="BRJ759" s="279"/>
      <c r="BRK759" s="279"/>
      <c r="BRL759" s="279"/>
      <c r="BRM759" s="279"/>
      <c r="BRN759" s="279"/>
      <c r="BRO759" s="279"/>
      <c r="BRP759" s="279"/>
      <c r="BRQ759" s="279"/>
      <c r="BRR759" s="279"/>
      <c r="BRS759" s="279"/>
      <c r="BRT759" s="279"/>
      <c r="BRU759" s="279"/>
      <c r="BRV759" s="279"/>
      <c r="BRW759" s="279"/>
      <c r="BRX759" s="279"/>
      <c r="BRY759" s="279"/>
      <c r="BRZ759" s="279"/>
      <c r="BSA759" s="279"/>
      <c r="BSB759" s="279"/>
      <c r="BSC759" s="279"/>
      <c r="BSD759" s="279"/>
      <c r="BSE759" s="279"/>
      <c r="BSF759" s="279"/>
      <c r="BSG759" s="279"/>
      <c r="BSH759" s="279"/>
      <c r="BSI759" s="279"/>
      <c r="BSJ759" s="279"/>
      <c r="BSK759" s="279"/>
      <c r="BSL759" s="279"/>
      <c r="BSM759" s="279"/>
      <c r="BSN759" s="279"/>
      <c r="BSO759" s="279"/>
      <c r="BSP759" s="279"/>
      <c r="BSQ759" s="279"/>
      <c r="BSR759" s="279"/>
      <c r="BSS759" s="279"/>
      <c r="BST759" s="279"/>
      <c r="BSU759" s="279"/>
      <c r="BSV759" s="279"/>
      <c r="BSW759" s="279"/>
      <c r="BSX759" s="279"/>
      <c r="BSY759" s="279"/>
      <c r="BSZ759" s="279"/>
      <c r="BTA759" s="279"/>
      <c r="BTB759" s="279"/>
      <c r="BTC759" s="279"/>
      <c r="BTD759" s="279"/>
      <c r="BTE759" s="279"/>
      <c r="BTF759" s="279"/>
      <c r="BTG759" s="279"/>
      <c r="BTH759" s="279"/>
      <c r="BTI759" s="279"/>
      <c r="BTJ759" s="279"/>
      <c r="BTK759" s="279"/>
      <c r="BTL759" s="279"/>
      <c r="BTM759" s="279"/>
      <c r="BTN759" s="279"/>
      <c r="BTO759" s="279"/>
      <c r="BTP759" s="279"/>
      <c r="BTQ759" s="279"/>
      <c r="BTR759" s="279"/>
      <c r="BTS759" s="279"/>
      <c r="BTT759" s="279"/>
      <c r="BTU759" s="279"/>
      <c r="BTV759" s="279"/>
      <c r="BTW759" s="279"/>
      <c r="BTX759" s="279"/>
      <c r="BTY759" s="279"/>
      <c r="BTZ759" s="279"/>
      <c r="BUA759" s="279"/>
      <c r="BUB759" s="279"/>
      <c r="BUC759" s="279"/>
      <c r="BUD759" s="279"/>
      <c r="BUE759" s="279"/>
      <c r="BUF759" s="279"/>
      <c r="BUG759" s="279"/>
      <c r="BUH759" s="279"/>
      <c r="BUI759" s="279"/>
      <c r="BUJ759" s="279"/>
      <c r="BUK759" s="279"/>
      <c r="BUL759" s="279"/>
      <c r="BUM759" s="279"/>
      <c r="BUN759" s="279"/>
      <c r="BUO759" s="279"/>
      <c r="BUP759" s="279"/>
      <c r="BUQ759" s="279"/>
      <c r="BUR759" s="279"/>
      <c r="BUS759" s="279"/>
      <c r="BUT759" s="279"/>
      <c r="BUU759" s="279"/>
      <c r="BUV759" s="279"/>
      <c r="BUW759" s="279"/>
      <c r="BUX759" s="279"/>
      <c r="BUY759" s="279"/>
      <c r="BUZ759" s="279"/>
      <c r="BVA759" s="279"/>
      <c r="BVB759" s="279"/>
      <c r="BVC759" s="279"/>
      <c r="BVD759" s="279"/>
      <c r="BVE759" s="279"/>
      <c r="BVF759" s="279"/>
      <c r="BVG759" s="279"/>
      <c r="BVH759" s="279"/>
      <c r="BVI759" s="279"/>
      <c r="BVJ759" s="279"/>
      <c r="BVK759" s="279"/>
      <c r="BVL759" s="279"/>
      <c r="BVM759" s="279"/>
      <c r="BVN759" s="279"/>
      <c r="BVO759" s="279"/>
      <c r="BVP759" s="279"/>
      <c r="BVQ759" s="279"/>
      <c r="BVR759" s="279"/>
      <c r="BVS759" s="279"/>
      <c r="BVT759" s="279"/>
      <c r="BVU759" s="279"/>
      <c r="BVV759" s="279"/>
      <c r="BVW759" s="279"/>
      <c r="BVX759" s="279"/>
      <c r="BVY759" s="279"/>
      <c r="BVZ759" s="279"/>
      <c r="BWA759" s="279"/>
      <c r="BWB759" s="279"/>
      <c r="BWC759" s="279"/>
      <c r="BWD759" s="279"/>
      <c r="BWE759" s="279"/>
      <c r="BWF759" s="279"/>
      <c r="BWG759" s="279"/>
      <c r="BWH759" s="279"/>
      <c r="BWI759" s="279"/>
      <c r="BWJ759" s="279"/>
      <c r="BWK759" s="279"/>
      <c r="BWL759" s="279"/>
      <c r="BWM759" s="279"/>
      <c r="BWN759" s="279"/>
      <c r="BWO759" s="279"/>
      <c r="BWP759" s="279"/>
      <c r="BWQ759" s="279"/>
      <c r="BWR759" s="279"/>
      <c r="BWS759" s="279"/>
      <c r="BWT759" s="279"/>
      <c r="BWU759" s="279"/>
      <c r="BWV759" s="279"/>
      <c r="BWW759" s="279"/>
      <c r="BWX759" s="279"/>
      <c r="BWY759" s="279"/>
      <c r="BWZ759" s="279"/>
      <c r="BXA759" s="279"/>
      <c r="BXB759" s="279"/>
      <c r="BXC759" s="279"/>
      <c r="BXD759" s="279"/>
      <c r="BXE759" s="279"/>
      <c r="BXF759" s="279"/>
      <c r="BXG759" s="279"/>
      <c r="BXH759" s="279"/>
      <c r="BXI759" s="279"/>
      <c r="BXJ759" s="279"/>
      <c r="BXK759" s="279"/>
      <c r="BXL759" s="279"/>
      <c r="BXM759" s="279"/>
      <c r="BXN759" s="279"/>
      <c r="BXO759" s="279"/>
      <c r="BXP759" s="279"/>
      <c r="BXQ759" s="279"/>
      <c r="BXR759" s="279"/>
      <c r="BXS759" s="279"/>
      <c r="BXT759" s="279"/>
      <c r="BXU759" s="279"/>
      <c r="BXV759" s="279"/>
      <c r="BXW759" s="279"/>
      <c r="BXX759" s="279"/>
      <c r="BXY759" s="279"/>
      <c r="BXZ759" s="279"/>
      <c r="BYA759" s="279"/>
      <c r="BYB759" s="279"/>
      <c r="BYC759" s="279"/>
      <c r="BYD759" s="279"/>
      <c r="BYE759" s="279"/>
      <c r="BYF759" s="279"/>
      <c r="BYG759" s="279"/>
      <c r="BYH759" s="279"/>
      <c r="BYI759" s="279"/>
      <c r="BYJ759" s="279"/>
      <c r="BYK759" s="279"/>
      <c r="BYL759" s="279"/>
      <c r="BYM759" s="279"/>
      <c r="BYN759" s="279"/>
      <c r="BYO759" s="279"/>
      <c r="BYP759" s="279"/>
      <c r="BYQ759" s="279"/>
      <c r="BYR759" s="279"/>
      <c r="BYS759" s="279"/>
      <c r="BYT759" s="279"/>
      <c r="BYU759" s="279"/>
      <c r="BYV759" s="279"/>
      <c r="BYW759" s="279"/>
      <c r="BYX759" s="279"/>
      <c r="BYY759" s="279"/>
      <c r="BYZ759" s="279"/>
      <c r="BZA759" s="279"/>
      <c r="BZB759" s="279"/>
      <c r="BZC759" s="279"/>
      <c r="BZD759" s="279"/>
      <c r="BZE759" s="279"/>
      <c r="BZF759" s="279"/>
      <c r="BZG759" s="279"/>
      <c r="BZH759" s="279"/>
      <c r="BZI759" s="279"/>
      <c r="BZJ759" s="279"/>
      <c r="BZK759" s="279"/>
      <c r="BZL759" s="279"/>
      <c r="BZM759" s="279"/>
      <c r="BZN759" s="279"/>
      <c r="BZO759" s="279"/>
      <c r="BZP759" s="279"/>
      <c r="BZQ759" s="279"/>
      <c r="BZR759" s="279"/>
      <c r="BZS759" s="279"/>
      <c r="BZT759" s="279"/>
      <c r="BZU759" s="279"/>
      <c r="BZV759" s="279"/>
      <c r="BZW759" s="279"/>
      <c r="BZX759" s="279"/>
      <c r="BZY759" s="279"/>
      <c r="BZZ759" s="279"/>
      <c r="CAA759" s="279"/>
      <c r="CAB759" s="279"/>
      <c r="CAC759" s="279"/>
      <c r="CAD759" s="279"/>
      <c r="CAE759" s="279"/>
      <c r="CAF759" s="279"/>
      <c r="CAG759" s="279"/>
      <c r="CAH759" s="279"/>
      <c r="CAI759" s="279"/>
      <c r="CAJ759" s="279"/>
      <c r="CAK759" s="279"/>
      <c r="CAL759" s="279"/>
      <c r="CAM759" s="279"/>
      <c r="CAN759" s="279"/>
      <c r="CAO759" s="279"/>
      <c r="CAP759" s="279"/>
      <c r="CAQ759" s="279"/>
      <c r="CAR759" s="279"/>
      <c r="CAS759" s="279"/>
      <c r="CAT759" s="279"/>
      <c r="CAU759" s="279"/>
      <c r="CAV759" s="279"/>
      <c r="CAW759" s="279"/>
      <c r="CAX759" s="279"/>
      <c r="CAY759" s="279"/>
      <c r="CAZ759" s="279"/>
      <c r="CBA759" s="279"/>
      <c r="CBB759" s="279"/>
      <c r="CBC759" s="279"/>
      <c r="CBD759" s="279"/>
      <c r="CBE759" s="279"/>
      <c r="CBF759" s="279"/>
      <c r="CBG759" s="279"/>
      <c r="CBH759" s="279"/>
      <c r="CBI759" s="279"/>
      <c r="CBJ759" s="279"/>
      <c r="CBK759" s="279"/>
      <c r="CBL759" s="279"/>
      <c r="CBM759" s="279"/>
      <c r="CBN759" s="279"/>
      <c r="CBO759" s="279"/>
      <c r="CBP759" s="279"/>
      <c r="CBQ759" s="279"/>
      <c r="CBR759" s="279"/>
      <c r="CBS759" s="279"/>
      <c r="CBT759" s="279"/>
      <c r="CBU759" s="279"/>
      <c r="CBV759" s="279"/>
      <c r="CBW759" s="279"/>
      <c r="CBX759" s="279"/>
      <c r="CBY759" s="279"/>
      <c r="CBZ759" s="279"/>
      <c r="CCA759" s="279"/>
      <c r="CCB759" s="279"/>
      <c r="CCC759" s="279"/>
      <c r="CCD759" s="279"/>
      <c r="CCE759" s="279"/>
      <c r="CCF759" s="279"/>
      <c r="CCG759" s="279"/>
      <c r="CCH759" s="279"/>
      <c r="CCI759" s="279"/>
      <c r="CCJ759" s="279"/>
      <c r="CCK759" s="279"/>
      <c r="CCL759" s="279"/>
      <c r="CCM759" s="279"/>
      <c r="CCN759" s="279"/>
      <c r="CCO759" s="279"/>
      <c r="CCP759" s="279"/>
      <c r="CCQ759" s="279"/>
      <c r="CCR759" s="279"/>
      <c r="CCS759" s="279"/>
      <c r="CCT759" s="279"/>
      <c r="CCU759" s="279"/>
      <c r="CCV759" s="279"/>
      <c r="CCW759" s="279"/>
      <c r="CCX759" s="279"/>
      <c r="CCY759" s="279"/>
      <c r="CCZ759" s="279"/>
      <c r="CDA759" s="279"/>
      <c r="CDB759" s="279"/>
      <c r="CDC759" s="279"/>
      <c r="CDD759" s="279"/>
      <c r="CDE759" s="279"/>
      <c r="CDF759" s="279"/>
      <c r="CDG759" s="279"/>
      <c r="CDH759" s="279"/>
      <c r="CDI759" s="279"/>
      <c r="CDJ759" s="279"/>
      <c r="CDK759" s="279"/>
      <c r="CDL759" s="279"/>
      <c r="CDM759" s="279"/>
      <c r="CDN759" s="279"/>
      <c r="CDO759" s="279"/>
      <c r="CDP759" s="279"/>
      <c r="CDQ759" s="279"/>
      <c r="CDR759" s="279"/>
      <c r="CDS759" s="279"/>
      <c r="CDT759" s="279"/>
      <c r="CDU759" s="279"/>
      <c r="CDV759" s="279"/>
      <c r="CDW759" s="279"/>
      <c r="CDX759" s="279"/>
      <c r="CDY759" s="279"/>
      <c r="CDZ759" s="279"/>
      <c r="CEA759" s="279"/>
      <c r="CEB759" s="279"/>
      <c r="CEC759" s="279"/>
      <c r="CED759" s="279"/>
      <c r="CEE759" s="279"/>
      <c r="CEF759" s="279"/>
      <c r="CEG759" s="279"/>
      <c r="CEH759" s="279"/>
      <c r="CEI759" s="279"/>
      <c r="CEJ759" s="279"/>
      <c r="CEK759" s="279"/>
      <c r="CEL759" s="279"/>
      <c r="CEM759" s="279"/>
      <c r="CEN759" s="279"/>
      <c r="CEO759" s="279"/>
      <c r="CEP759" s="279"/>
      <c r="CEQ759" s="279"/>
      <c r="CER759" s="279"/>
      <c r="CES759" s="279"/>
      <c r="CET759" s="279"/>
      <c r="CEU759" s="279"/>
      <c r="CEV759" s="279"/>
      <c r="CEW759" s="279"/>
      <c r="CEX759" s="279"/>
      <c r="CEY759" s="279"/>
      <c r="CEZ759" s="279"/>
      <c r="CFA759" s="279"/>
      <c r="CFB759" s="279"/>
      <c r="CFC759" s="279"/>
      <c r="CFD759" s="279"/>
      <c r="CFE759" s="279"/>
      <c r="CFF759" s="279"/>
      <c r="CFG759" s="279"/>
      <c r="CFH759" s="279"/>
      <c r="CFI759" s="279"/>
      <c r="CFJ759" s="279"/>
      <c r="CFK759" s="279"/>
      <c r="CFL759" s="279"/>
      <c r="CFM759" s="279"/>
      <c r="CFN759" s="279"/>
      <c r="CFO759" s="279"/>
      <c r="CFP759" s="279"/>
      <c r="CFQ759" s="279"/>
      <c r="CFR759" s="279"/>
      <c r="CFS759" s="279"/>
      <c r="CFT759" s="279"/>
      <c r="CFU759" s="279"/>
      <c r="CFV759" s="279"/>
      <c r="CFW759" s="279"/>
      <c r="CFX759" s="279"/>
      <c r="CFY759" s="279"/>
      <c r="CFZ759" s="279"/>
      <c r="CGA759" s="279"/>
      <c r="CGB759" s="279"/>
      <c r="CGC759" s="279"/>
      <c r="CGD759" s="279"/>
      <c r="CGE759" s="279"/>
      <c r="CGF759" s="279"/>
      <c r="CGG759" s="279"/>
      <c r="CGH759" s="279"/>
      <c r="CGI759" s="279"/>
      <c r="CGJ759" s="279"/>
      <c r="CGK759" s="279"/>
      <c r="CGL759" s="279"/>
      <c r="CGM759" s="279"/>
      <c r="CGN759" s="279"/>
      <c r="CGO759" s="279"/>
      <c r="CGP759" s="279"/>
      <c r="CGQ759" s="279"/>
      <c r="CGR759" s="279"/>
      <c r="CGS759" s="279"/>
      <c r="CGT759" s="279"/>
      <c r="CGU759" s="279"/>
      <c r="CGV759" s="279"/>
      <c r="CGW759" s="279"/>
      <c r="CGX759" s="279"/>
      <c r="CGY759" s="279"/>
      <c r="CGZ759" s="279"/>
      <c r="CHA759" s="279"/>
      <c r="CHB759" s="279"/>
      <c r="CHC759" s="279"/>
      <c r="CHD759" s="279"/>
      <c r="CHE759" s="279"/>
      <c r="CHF759" s="279"/>
      <c r="CHG759" s="279"/>
      <c r="CHH759" s="279"/>
      <c r="CHI759" s="279"/>
      <c r="CHJ759" s="279"/>
      <c r="CHK759" s="279"/>
      <c r="CHL759" s="279"/>
      <c r="CHM759" s="279"/>
      <c r="CHN759" s="279"/>
      <c r="CHO759" s="279"/>
      <c r="CHP759" s="279"/>
      <c r="CHQ759" s="279"/>
      <c r="CHR759" s="279"/>
      <c r="CHS759" s="279"/>
      <c r="CHT759" s="279"/>
      <c r="CHU759" s="279"/>
      <c r="CHV759" s="279"/>
      <c r="CHW759" s="279"/>
      <c r="CHX759" s="279"/>
      <c r="CHY759" s="279"/>
      <c r="CHZ759" s="279"/>
      <c r="CIA759" s="279"/>
      <c r="CIB759" s="279"/>
      <c r="CIC759" s="279"/>
      <c r="CID759" s="279"/>
      <c r="CIE759" s="279"/>
      <c r="CIF759" s="279"/>
      <c r="CIG759" s="279"/>
      <c r="CIH759" s="279"/>
      <c r="CII759" s="279"/>
      <c r="CIJ759" s="279"/>
      <c r="CIK759" s="279"/>
      <c r="CIL759" s="279"/>
      <c r="CIM759" s="279"/>
      <c r="CIN759" s="279"/>
      <c r="CIO759" s="279"/>
      <c r="CIP759" s="279"/>
      <c r="CIQ759" s="279"/>
      <c r="CIR759" s="279"/>
      <c r="CIS759" s="279"/>
      <c r="CIT759" s="279"/>
      <c r="CIU759" s="279"/>
      <c r="CIV759" s="279"/>
      <c r="CIW759" s="279"/>
      <c r="CIX759" s="279"/>
      <c r="CIY759" s="279"/>
      <c r="CIZ759" s="279"/>
      <c r="CJA759" s="279"/>
      <c r="CJB759" s="279"/>
      <c r="CJC759" s="279"/>
      <c r="CJD759" s="279"/>
      <c r="CJE759" s="279"/>
      <c r="CJF759" s="279"/>
      <c r="CJG759" s="279"/>
      <c r="CJH759" s="279"/>
      <c r="CJI759" s="279"/>
      <c r="CJJ759" s="279"/>
      <c r="CJK759" s="279"/>
      <c r="CJL759" s="279"/>
      <c r="CJM759" s="279"/>
      <c r="CJN759" s="279"/>
      <c r="CJO759" s="279"/>
      <c r="CJP759" s="279"/>
      <c r="CJQ759" s="279"/>
      <c r="CJR759" s="279"/>
      <c r="CJS759" s="279"/>
      <c r="CJT759" s="279"/>
      <c r="CJU759" s="279"/>
      <c r="CJV759" s="279"/>
      <c r="CJW759" s="279"/>
      <c r="CJX759" s="279"/>
      <c r="CJY759" s="279"/>
      <c r="CJZ759" s="279"/>
      <c r="CKA759" s="279"/>
      <c r="CKB759" s="279"/>
      <c r="CKC759" s="279"/>
      <c r="CKD759" s="279"/>
      <c r="CKE759" s="279"/>
      <c r="CKF759" s="279"/>
      <c r="CKG759" s="279"/>
      <c r="CKH759" s="279"/>
      <c r="CKI759" s="279"/>
      <c r="CKJ759" s="279"/>
      <c r="CKK759" s="279"/>
      <c r="CKL759" s="279"/>
      <c r="CKM759" s="279"/>
      <c r="CKN759" s="279"/>
      <c r="CKO759" s="279"/>
      <c r="CKP759" s="279"/>
      <c r="CKQ759" s="279"/>
      <c r="CKR759" s="279"/>
      <c r="CKS759" s="279"/>
      <c r="CKT759" s="279"/>
      <c r="CKU759" s="279"/>
      <c r="CKV759" s="279"/>
      <c r="CKW759" s="279"/>
      <c r="CKX759" s="279"/>
      <c r="CKY759" s="279"/>
      <c r="CKZ759" s="279"/>
      <c r="CLA759" s="279"/>
      <c r="CLB759" s="279"/>
      <c r="CLC759" s="279"/>
      <c r="CLD759" s="279"/>
      <c r="CLE759" s="279"/>
      <c r="CLF759" s="279"/>
      <c r="CLG759" s="279"/>
      <c r="CLH759" s="279"/>
      <c r="CLI759" s="279"/>
      <c r="CLJ759" s="279"/>
      <c r="CLK759" s="279"/>
      <c r="CLL759" s="279"/>
      <c r="CLM759" s="279"/>
      <c r="CLN759" s="279"/>
      <c r="CLO759" s="279"/>
      <c r="CLP759" s="279"/>
      <c r="CLQ759" s="279"/>
      <c r="CLR759" s="279"/>
      <c r="CLS759" s="279"/>
      <c r="CLT759" s="279"/>
      <c r="CLU759" s="279"/>
      <c r="CLV759" s="279"/>
      <c r="CLW759" s="279"/>
      <c r="CLX759" s="279"/>
      <c r="CLY759" s="279"/>
      <c r="CLZ759" s="279"/>
      <c r="CMA759" s="279"/>
      <c r="CMB759" s="279"/>
      <c r="CMC759" s="279"/>
      <c r="CMD759" s="279"/>
      <c r="CME759" s="279"/>
      <c r="CMF759" s="279"/>
      <c r="CMG759" s="279"/>
      <c r="CMH759" s="279"/>
      <c r="CMI759" s="279"/>
      <c r="CMJ759" s="279"/>
      <c r="CMK759" s="279"/>
      <c r="CML759" s="279"/>
      <c r="CMM759" s="279"/>
      <c r="CMN759" s="279"/>
      <c r="CMO759" s="279"/>
      <c r="CMP759" s="279"/>
      <c r="CMQ759" s="279"/>
      <c r="CMR759" s="279"/>
      <c r="CMS759" s="279"/>
      <c r="CMT759" s="279"/>
      <c r="CMU759" s="279"/>
      <c r="CMV759" s="279"/>
      <c r="CMW759" s="279"/>
      <c r="CMX759" s="279"/>
      <c r="CMY759" s="279"/>
      <c r="CMZ759" s="279"/>
      <c r="CNA759" s="279"/>
      <c r="CNB759" s="279"/>
      <c r="CNC759" s="279"/>
      <c r="CND759" s="279"/>
      <c r="CNE759" s="279"/>
      <c r="CNF759" s="279"/>
      <c r="CNG759" s="279"/>
      <c r="CNH759" s="279"/>
      <c r="CNI759" s="279"/>
      <c r="CNJ759" s="279"/>
      <c r="CNK759" s="279"/>
      <c r="CNL759" s="279"/>
      <c r="CNM759" s="279"/>
      <c r="CNN759" s="279"/>
      <c r="CNO759" s="279"/>
      <c r="CNP759" s="279"/>
      <c r="CNQ759" s="279"/>
      <c r="CNR759" s="279"/>
      <c r="CNS759" s="279"/>
      <c r="CNT759" s="279"/>
      <c r="CNU759" s="279"/>
      <c r="CNV759" s="279"/>
      <c r="CNW759" s="279"/>
      <c r="CNX759" s="279"/>
      <c r="CNY759" s="279"/>
      <c r="CNZ759" s="279"/>
      <c r="COA759" s="279"/>
      <c r="COB759" s="279"/>
      <c r="COC759" s="279"/>
      <c r="COD759" s="279"/>
      <c r="COE759" s="279"/>
      <c r="COF759" s="279"/>
      <c r="COG759" s="279"/>
      <c r="COH759" s="279"/>
      <c r="COI759" s="279"/>
      <c r="COJ759" s="279"/>
      <c r="COK759" s="279"/>
      <c r="COL759" s="279"/>
      <c r="COM759" s="279"/>
      <c r="CON759" s="279"/>
      <c r="COO759" s="279"/>
      <c r="COP759" s="279"/>
      <c r="COQ759" s="279"/>
      <c r="COR759" s="279"/>
      <c r="COS759" s="279"/>
      <c r="COT759" s="279"/>
      <c r="COU759" s="279"/>
      <c r="COV759" s="279"/>
      <c r="COW759" s="279"/>
      <c r="COX759" s="279"/>
      <c r="COY759" s="279"/>
      <c r="COZ759" s="279"/>
      <c r="CPA759" s="279"/>
      <c r="CPB759" s="279"/>
      <c r="CPC759" s="279"/>
      <c r="CPD759" s="279"/>
      <c r="CPE759" s="279"/>
      <c r="CPF759" s="279"/>
      <c r="CPG759" s="279"/>
      <c r="CPH759" s="279"/>
      <c r="CPI759" s="279"/>
      <c r="CPJ759" s="279"/>
      <c r="CPK759" s="279"/>
      <c r="CPL759" s="279"/>
      <c r="CPM759" s="279"/>
      <c r="CPN759" s="279"/>
      <c r="CPO759" s="279"/>
      <c r="CPP759" s="279"/>
      <c r="CPQ759" s="279"/>
      <c r="CPR759" s="279"/>
      <c r="CPS759" s="279"/>
      <c r="CPT759" s="279"/>
      <c r="CPU759" s="279"/>
      <c r="CPV759" s="279"/>
      <c r="CPW759" s="279"/>
      <c r="CPX759" s="279"/>
      <c r="CPY759" s="279"/>
      <c r="CPZ759" s="279"/>
      <c r="CQA759" s="279"/>
      <c r="CQB759" s="279"/>
      <c r="CQC759" s="279"/>
      <c r="CQD759" s="279"/>
      <c r="CQE759" s="279"/>
      <c r="CQF759" s="279"/>
      <c r="CQG759" s="279"/>
      <c r="CQH759" s="279"/>
      <c r="CQI759" s="279"/>
      <c r="CQJ759" s="279"/>
      <c r="CQK759" s="279"/>
      <c r="CQL759" s="279"/>
      <c r="CQM759" s="279"/>
      <c r="CQN759" s="279"/>
      <c r="CQO759" s="279"/>
      <c r="CQP759" s="279"/>
      <c r="CQQ759" s="279"/>
      <c r="CQR759" s="279"/>
      <c r="CQS759" s="279"/>
      <c r="CQT759" s="279"/>
      <c r="CQU759" s="279"/>
      <c r="CQV759" s="279"/>
      <c r="CQW759" s="279"/>
      <c r="CQX759" s="279"/>
      <c r="CQY759" s="279"/>
      <c r="CQZ759" s="279"/>
      <c r="CRA759" s="279"/>
      <c r="CRB759" s="279"/>
      <c r="CRC759" s="279"/>
      <c r="CRD759" s="279"/>
      <c r="CRE759" s="279"/>
      <c r="CRF759" s="279"/>
      <c r="CRG759" s="279"/>
      <c r="CRH759" s="279"/>
      <c r="CRI759" s="279"/>
      <c r="CRJ759" s="279"/>
      <c r="CRK759" s="279"/>
      <c r="CRL759" s="279"/>
      <c r="CRM759" s="279"/>
      <c r="CRN759" s="279"/>
      <c r="CRO759" s="279"/>
      <c r="CRP759" s="279"/>
      <c r="CRQ759" s="279"/>
      <c r="CRR759" s="279"/>
      <c r="CRS759" s="279"/>
      <c r="CRT759" s="279"/>
      <c r="CRU759" s="279"/>
      <c r="CRV759" s="279"/>
      <c r="CRW759" s="279"/>
      <c r="CRX759" s="279"/>
      <c r="CRY759" s="279"/>
      <c r="CRZ759" s="279"/>
      <c r="CSA759" s="279"/>
      <c r="CSB759" s="279"/>
      <c r="CSC759" s="279"/>
      <c r="CSD759" s="279"/>
      <c r="CSE759" s="279"/>
      <c r="CSF759" s="279"/>
      <c r="CSG759" s="279"/>
      <c r="CSH759" s="279"/>
      <c r="CSI759" s="279"/>
      <c r="CSJ759" s="279"/>
      <c r="CSK759" s="279"/>
      <c r="CSL759" s="279"/>
      <c r="CSM759" s="279"/>
      <c r="CSN759" s="279"/>
      <c r="CSO759" s="279"/>
      <c r="CSP759" s="279"/>
      <c r="CSQ759" s="279"/>
      <c r="CSR759" s="279"/>
      <c r="CSS759" s="279"/>
      <c r="CST759" s="279"/>
      <c r="CSU759" s="279"/>
      <c r="CSV759" s="279"/>
      <c r="CSW759" s="279"/>
      <c r="CSX759" s="279"/>
      <c r="CSY759" s="279"/>
      <c r="CSZ759" s="279"/>
      <c r="CTA759" s="279"/>
      <c r="CTB759" s="279"/>
      <c r="CTC759" s="279"/>
      <c r="CTD759" s="279"/>
      <c r="CTE759" s="279"/>
      <c r="CTF759" s="279"/>
      <c r="CTG759" s="279"/>
      <c r="CTH759" s="279"/>
      <c r="CTI759" s="279"/>
      <c r="CTJ759" s="279"/>
      <c r="CTK759" s="279"/>
      <c r="CTL759" s="279"/>
      <c r="CTM759" s="279"/>
      <c r="CTN759" s="279"/>
      <c r="CTO759" s="279"/>
      <c r="CTP759" s="279"/>
      <c r="CTQ759" s="279"/>
      <c r="CTR759" s="279"/>
      <c r="CTS759" s="279"/>
      <c r="CTT759" s="279"/>
      <c r="CTU759" s="279"/>
      <c r="CTV759" s="279"/>
      <c r="CTW759" s="279"/>
      <c r="CTX759" s="279"/>
      <c r="CTY759" s="279"/>
      <c r="CTZ759" s="279"/>
      <c r="CUA759" s="279"/>
      <c r="CUB759" s="279"/>
      <c r="CUC759" s="279"/>
      <c r="CUD759" s="279"/>
      <c r="CUE759" s="279"/>
      <c r="CUF759" s="279"/>
      <c r="CUG759" s="279"/>
      <c r="CUH759" s="279"/>
      <c r="CUI759" s="279"/>
      <c r="CUJ759" s="279"/>
      <c r="CUK759" s="279"/>
      <c r="CUL759" s="279"/>
      <c r="CUM759" s="279"/>
      <c r="CUN759" s="279"/>
      <c r="CUO759" s="279"/>
      <c r="CUP759" s="279"/>
      <c r="CUQ759" s="279"/>
      <c r="CUR759" s="279"/>
      <c r="CUS759" s="279"/>
      <c r="CUT759" s="279"/>
      <c r="CUU759" s="279"/>
      <c r="CUV759" s="279"/>
      <c r="CUW759" s="279"/>
      <c r="CUX759" s="279"/>
      <c r="CUY759" s="279"/>
      <c r="CUZ759" s="279"/>
      <c r="CVA759" s="279"/>
      <c r="CVB759" s="279"/>
      <c r="CVC759" s="279"/>
      <c r="CVD759" s="279"/>
      <c r="CVE759" s="279"/>
      <c r="CVF759" s="279"/>
      <c r="CVG759" s="279"/>
      <c r="CVH759" s="279"/>
      <c r="CVI759" s="279"/>
      <c r="CVJ759" s="279"/>
      <c r="CVK759" s="279"/>
      <c r="CVL759" s="279"/>
      <c r="CVM759" s="279"/>
      <c r="CVN759" s="279"/>
      <c r="CVO759" s="279"/>
      <c r="CVP759" s="279"/>
      <c r="CVQ759" s="279"/>
      <c r="CVR759" s="279"/>
      <c r="CVS759" s="279"/>
      <c r="CVT759" s="279"/>
      <c r="CVU759" s="279"/>
      <c r="CVV759" s="279"/>
      <c r="CVW759" s="279"/>
      <c r="CVX759" s="279"/>
      <c r="CVY759" s="279"/>
      <c r="CVZ759" s="279"/>
      <c r="CWA759" s="279"/>
      <c r="CWB759" s="279"/>
      <c r="CWC759" s="279"/>
      <c r="CWD759" s="279"/>
      <c r="CWE759" s="279"/>
      <c r="CWF759" s="279"/>
      <c r="CWG759" s="279"/>
      <c r="CWH759" s="279"/>
      <c r="CWI759" s="279"/>
      <c r="CWJ759" s="279"/>
      <c r="CWK759" s="279"/>
      <c r="CWL759" s="279"/>
      <c r="CWM759" s="279"/>
      <c r="CWN759" s="279"/>
      <c r="CWO759" s="279"/>
      <c r="CWP759" s="279"/>
      <c r="CWQ759" s="279"/>
      <c r="CWR759" s="279"/>
      <c r="CWS759" s="279"/>
      <c r="CWT759" s="279"/>
      <c r="CWU759" s="279"/>
      <c r="CWV759" s="279"/>
      <c r="CWW759" s="279"/>
      <c r="CWX759" s="279"/>
      <c r="CWY759" s="279"/>
      <c r="CWZ759" s="279"/>
      <c r="CXA759" s="279"/>
      <c r="CXB759" s="279"/>
      <c r="CXC759" s="279"/>
      <c r="CXD759" s="279"/>
      <c r="CXE759" s="279"/>
      <c r="CXF759" s="279"/>
      <c r="CXG759" s="279"/>
      <c r="CXH759" s="279"/>
      <c r="CXI759" s="279"/>
      <c r="CXJ759" s="279"/>
      <c r="CXK759" s="279"/>
      <c r="CXL759" s="279"/>
      <c r="CXM759" s="279"/>
      <c r="CXN759" s="279"/>
      <c r="CXO759" s="279"/>
      <c r="CXP759" s="279"/>
      <c r="CXQ759" s="279"/>
      <c r="CXR759" s="279"/>
      <c r="CXS759" s="279"/>
      <c r="CXT759" s="279"/>
      <c r="CXU759" s="279"/>
      <c r="CXV759" s="279"/>
      <c r="CXW759" s="279"/>
      <c r="CXX759" s="279"/>
      <c r="CXY759" s="279"/>
      <c r="CXZ759" s="279"/>
      <c r="CYA759" s="279"/>
      <c r="CYB759" s="279"/>
      <c r="CYC759" s="279"/>
      <c r="CYD759" s="279"/>
      <c r="CYE759" s="279"/>
      <c r="CYF759" s="279"/>
      <c r="CYG759" s="279"/>
      <c r="CYH759" s="279"/>
      <c r="CYI759" s="279"/>
      <c r="CYJ759" s="279"/>
      <c r="CYK759" s="279"/>
      <c r="CYL759" s="279"/>
      <c r="CYM759" s="279"/>
      <c r="CYN759" s="279"/>
      <c r="CYO759" s="279"/>
      <c r="CYP759" s="279"/>
      <c r="CYQ759" s="279"/>
      <c r="CYR759" s="279"/>
      <c r="CYS759" s="279"/>
      <c r="CYT759" s="279"/>
      <c r="CYU759" s="279"/>
      <c r="CYV759" s="279"/>
      <c r="CYW759" s="279"/>
      <c r="CYX759" s="279"/>
      <c r="CYY759" s="279"/>
      <c r="CYZ759" s="279"/>
      <c r="CZA759" s="279"/>
      <c r="CZB759" s="279"/>
      <c r="CZC759" s="279"/>
      <c r="CZD759" s="279"/>
      <c r="CZE759" s="279"/>
      <c r="CZF759" s="279"/>
      <c r="CZG759" s="279"/>
      <c r="CZH759" s="279"/>
      <c r="CZI759" s="279"/>
      <c r="CZJ759" s="279"/>
      <c r="CZK759" s="279"/>
      <c r="CZL759" s="279"/>
      <c r="CZM759" s="279"/>
      <c r="CZN759" s="279"/>
      <c r="CZO759" s="279"/>
      <c r="CZP759" s="279"/>
      <c r="CZQ759" s="279"/>
      <c r="CZR759" s="279"/>
      <c r="CZS759" s="279"/>
      <c r="CZT759" s="279"/>
      <c r="CZU759" s="279"/>
      <c r="CZV759" s="279"/>
      <c r="CZW759" s="279"/>
      <c r="CZX759" s="279"/>
      <c r="CZY759" s="279"/>
      <c r="CZZ759" s="279"/>
      <c r="DAA759" s="279"/>
      <c r="DAB759" s="279"/>
      <c r="DAC759" s="279"/>
      <c r="DAD759" s="279"/>
      <c r="DAE759" s="279"/>
      <c r="DAF759" s="279"/>
      <c r="DAG759" s="279"/>
      <c r="DAH759" s="279"/>
      <c r="DAI759" s="279"/>
      <c r="DAJ759" s="279"/>
      <c r="DAK759" s="279"/>
      <c r="DAL759" s="279"/>
      <c r="DAM759" s="279"/>
      <c r="DAN759" s="279"/>
      <c r="DAO759" s="279"/>
      <c r="DAP759" s="279"/>
      <c r="DAQ759" s="279"/>
      <c r="DAR759" s="279"/>
      <c r="DAS759" s="279"/>
      <c r="DAT759" s="279"/>
      <c r="DAU759" s="279"/>
      <c r="DAV759" s="279"/>
      <c r="DAW759" s="279"/>
      <c r="DAX759" s="279"/>
      <c r="DAY759" s="279"/>
      <c r="DAZ759" s="279"/>
      <c r="DBA759" s="279"/>
      <c r="DBB759" s="279"/>
      <c r="DBC759" s="279"/>
      <c r="DBD759" s="279"/>
      <c r="DBE759" s="279"/>
      <c r="DBF759" s="279"/>
      <c r="DBG759" s="279"/>
      <c r="DBH759" s="279"/>
      <c r="DBI759" s="279"/>
      <c r="DBJ759" s="279"/>
      <c r="DBK759" s="279"/>
      <c r="DBL759" s="279"/>
      <c r="DBM759" s="279"/>
      <c r="DBN759" s="279"/>
      <c r="DBO759" s="279"/>
      <c r="DBP759" s="279"/>
      <c r="DBQ759" s="279"/>
      <c r="DBR759" s="279"/>
      <c r="DBS759" s="279"/>
      <c r="DBT759" s="279"/>
      <c r="DBU759" s="279"/>
      <c r="DBV759" s="279"/>
      <c r="DBW759" s="279"/>
      <c r="DBX759" s="279"/>
      <c r="DBY759" s="279"/>
      <c r="DBZ759" s="279"/>
      <c r="DCA759" s="279"/>
      <c r="DCB759" s="279"/>
      <c r="DCC759" s="279"/>
      <c r="DCD759" s="279"/>
      <c r="DCE759" s="279"/>
      <c r="DCF759" s="279"/>
      <c r="DCG759" s="279"/>
      <c r="DCH759" s="279"/>
      <c r="DCI759" s="279"/>
      <c r="DCJ759" s="279"/>
      <c r="DCK759" s="279"/>
      <c r="DCL759" s="279"/>
      <c r="DCM759" s="279"/>
      <c r="DCN759" s="279"/>
      <c r="DCO759" s="279"/>
      <c r="DCP759" s="279"/>
      <c r="DCQ759" s="279"/>
      <c r="DCR759" s="279"/>
      <c r="DCS759" s="279"/>
      <c r="DCT759" s="279"/>
      <c r="DCU759" s="279"/>
      <c r="DCV759" s="279"/>
      <c r="DCW759" s="279"/>
      <c r="DCX759" s="279"/>
      <c r="DCY759" s="279"/>
      <c r="DCZ759" s="279"/>
      <c r="DDA759" s="279"/>
      <c r="DDB759" s="279"/>
      <c r="DDC759" s="279"/>
      <c r="DDD759" s="279"/>
      <c r="DDE759" s="279"/>
      <c r="DDF759" s="279"/>
      <c r="DDG759" s="279"/>
      <c r="DDH759" s="279"/>
      <c r="DDI759" s="279"/>
      <c r="DDJ759" s="279"/>
      <c r="DDK759" s="279"/>
      <c r="DDL759" s="279"/>
      <c r="DDM759" s="279"/>
      <c r="DDN759" s="279"/>
      <c r="DDO759" s="279"/>
      <c r="DDP759" s="279"/>
      <c r="DDQ759" s="279"/>
      <c r="DDR759" s="279"/>
      <c r="DDS759" s="279"/>
      <c r="DDT759" s="279"/>
      <c r="DDU759" s="279"/>
      <c r="DDV759" s="279"/>
      <c r="DDW759" s="279"/>
      <c r="DDX759" s="279"/>
      <c r="DDY759" s="279"/>
      <c r="DDZ759" s="279"/>
      <c r="DEA759" s="279"/>
      <c r="DEB759" s="279"/>
      <c r="DEC759" s="279"/>
      <c r="DED759" s="279"/>
      <c r="DEE759" s="279"/>
      <c r="DEF759" s="279"/>
      <c r="DEG759" s="279"/>
      <c r="DEH759" s="279"/>
      <c r="DEI759" s="279"/>
      <c r="DEJ759" s="279"/>
      <c r="DEK759" s="279"/>
      <c r="DEL759" s="279"/>
      <c r="DEM759" s="279"/>
      <c r="DEN759" s="279"/>
      <c r="DEO759" s="279"/>
      <c r="DEP759" s="279"/>
      <c r="DEQ759" s="279"/>
      <c r="DER759" s="279"/>
      <c r="DES759" s="279"/>
      <c r="DET759" s="279"/>
      <c r="DEU759" s="279"/>
      <c r="DEV759" s="279"/>
      <c r="DEW759" s="279"/>
      <c r="DEX759" s="279"/>
      <c r="DEY759" s="279"/>
      <c r="DEZ759" s="279"/>
      <c r="DFA759" s="279"/>
      <c r="DFB759" s="279"/>
      <c r="DFC759" s="279"/>
      <c r="DFD759" s="279"/>
      <c r="DFE759" s="279"/>
      <c r="DFF759" s="279"/>
      <c r="DFG759" s="279"/>
      <c r="DFH759" s="279"/>
      <c r="DFI759" s="279"/>
      <c r="DFJ759" s="279"/>
      <c r="DFK759" s="279"/>
      <c r="DFL759" s="279"/>
      <c r="DFM759" s="279"/>
      <c r="DFN759" s="279"/>
      <c r="DFO759" s="279"/>
      <c r="DFP759" s="279"/>
      <c r="DFQ759" s="279"/>
      <c r="DFR759" s="279"/>
      <c r="DFS759" s="279"/>
      <c r="DFT759" s="279"/>
      <c r="DFU759" s="279"/>
      <c r="DFV759" s="279"/>
      <c r="DFW759" s="279"/>
      <c r="DFX759" s="279"/>
      <c r="DFY759" s="279"/>
      <c r="DFZ759" s="279"/>
      <c r="DGA759" s="279"/>
      <c r="DGB759" s="279"/>
      <c r="DGC759" s="279"/>
      <c r="DGD759" s="279"/>
      <c r="DGE759" s="279"/>
      <c r="DGF759" s="279"/>
      <c r="DGG759" s="279"/>
      <c r="DGH759" s="279"/>
      <c r="DGI759" s="279"/>
      <c r="DGJ759" s="279"/>
      <c r="DGK759" s="279"/>
      <c r="DGL759" s="279"/>
      <c r="DGM759" s="279"/>
      <c r="DGN759" s="279"/>
      <c r="DGO759" s="279"/>
      <c r="DGP759" s="279"/>
      <c r="DGQ759" s="279"/>
      <c r="DGR759" s="279"/>
      <c r="DGS759" s="279"/>
      <c r="DGT759" s="279"/>
      <c r="DGU759" s="279"/>
      <c r="DGV759" s="279"/>
      <c r="DGW759" s="279"/>
      <c r="DGX759" s="279"/>
      <c r="DGY759" s="279"/>
      <c r="DGZ759" s="279"/>
      <c r="DHA759" s="279"/>
      <c r="DHB759" s="279"/>
      <c r="DHC759" s="279"/>
      <c r="DHD759" s="279"/>
      <c r="DHE759" s="279"/>
      <c r="DHF759" s="279"/>
      <c r="DHG759" s="279"/>
      <c r="DHH759" s="279"/>
      <c r="DHI759" s="279"/>
      <c r="DHJ759" s="279"/>
      <c r="DHK759" s="279"/>
      <c r="DHL759" s="279"/>
      <c r="DHM759" s="279"/>
      <c r="DHN759" s="279"/>
      <c r="DHO759" s="279"/>
      <c r="DHP759" s="279"/>
      <c r="DHQ759" s="279"/>
      <c r="DHR759" s="279"/>
      <c r="DHS759" s="279"/>
      <c r="DHT759" s="279"/>
      <c r="DHU759" s="279"/>
      <c r="DHV759" s="279"/>
      <c r="DHW759" s="279"/>
      <c r="DHX759" s="279"/>
      <c r="DHY759" s="279"/>
      <c r="DHZ759" s="279"/>
      <c r="DIA759" s="279"/>
      <c r="DIB759" s="279"/>
      <c r="DIC759" s="279"/>
      <c r="DID759" s="279"/>
      <c r="DIE759" s="279"/>
      <c r="DIF759" s="279"/>
      <c r="DIG759" s="279"/>
      <c r="DIH759" s="279"/>
      <c r="DII759" s="279"/>
      <c r="DIJ759" s="279"/>
      <c r="DIK759" s="279"/>
      <c r="DIL759" s="279"/>
      <c r="DIM759" s="279"/>
      <c r="DIN759" s="279"/>
      <c r="DIO759" s="279"/>
      <c r="DIP759" s="279"/>
      <c r="DIQ759" s="279"/>
      <c r="DIR759" s="279"/>
      <c r="DIS759" s="279"/>
      <c r="DIT759" s="279"/>
      <c r="DIU759" s="279"/>
      <c r="DIV759" s="279"/>
      <c r="DIW759" s="279"/>
      <c r="DIX759" s="279"/>
      <c r="DIY759" s="279"/>
      <c r="DIZ759" s="279"/>
      <c r="DJA759" s="279"/>
      <c r="DJB759" s="279"/>
      <c r="DJC759" s="279"/>
      <c r="DJD759" s="279"/>
      <c r="DJE759" s="279"/>
      <c r="DJF759" s="279"/>
      <c r="DJG759" s="279"/>
      <c r="DJH759" s="279"/>
      <c r="DJI759" s="279"/>
      <c r="DJJ759" s="279"/>
      <c r="DJK759" s="279"/>
      <c r="DJL759" s="279"/>
      <c r="DJM759" s="279"/>
      <c r="DJN759" s="279"/>
      <c r="DJO759" s="279"/>
      <c r="DJP759" s="279"/>
      <c r="DJQ759" s="279"/>
      <c r="DJR759" s="279"/>
      <c r="DJS759" s="279"/>
      <c r="DJT759" s="279"/>
      <c r="DJU759" s="279"/>
      <c r="DJV759" s="279"/>
      <c r="DJW759" s="279"/>
      <c r="DJX759" s="279"/>
      <c r="DJY759" s="279"/>
      <c r="DJZ759" s="279"/>
      <c r="DKA759" s="279"/>
      <c r="DKB759" s="279"/>
      <c r="DKC759" s="279"/>
      <c r="DKD759" s="279"/>
      <c r="DKE759" s="279"/>
      <c r="DKF759" s="279"/>
      <c r="DKG759" s="279"/>
      <c r="DKH759" s="279"/>
      <c r="DKI759" s="279"/>
      <c r="DKJ759" s="279"/>
      <c r="DKK759" s="279"/>
      <c r="DKL759" s="279"/>
      <c r="DKM759" s="279"/>
      <c r="DKN759" s="279"/>
      <c r="DKO759" s="279"/>
      <c r="DKP759" s="279"/>
      <c r="DKQ759" s="279"/>
      <c r="DKR759" s="279"/>
      <c r="DKS759" s="279"/>
      <c r="DKT759" s="279"/>
      <c r="DKU759" s="279"/>
      <c r="DKV759" s="279"/>
      <c r="DKW759" s="279"/>
      <c r="DKX759" s="279"/>
      <c r="DKY759" s="279"/>
      <c r="DKZ759" s="279"/>
      <c r="DLA759" s="279"/>
      <c r="DLB759" s="279"/>
      <c r="DLC759" s="279"/>
      <c r="DLD759" s="279"/>
      <c r="DLE759" s="279"/>
      <c r="DLF759" s="279"/>
      <c r="DLG759" s="279"/>
      <c r="DLH759" s="279"/>
      <c r="DLI759" s="279"/>
      <c r="DLJ759" s="279"/>
      <c r="DLK759" s="279"/>
      <c r="DLL759" s="279"/>
      <c r="DLM759" s="279"/>
      <c r="DLN759" s="279"/>
      <c r="DLO759" s="279"/>
      <c r="DLP759" s="279"/>
      <c r="DLQ759" s="279"/>
      <c r="DLR759" s="279"/>
      <c r="DLS759" s="279"/>
      <c r="DLT759" s="279"/>
      <c r="DLU759" s="279"/>
      <c r="DLV759" s="279"/>
      <c r="DLW759" s="279"/>
      <c r="DLX759" s="279"/>
      <c r="DLY759" s="279"/>
      <c r="DLZ759" s="279"/>
      <c r="DMA759" s="279"/>
      <c r="DMB759" s="279"/>
      <c r="DMC759" s="279"/>
      <c r="DMD759" s="279"/>
      <c r="DME759" s="279"/>
      <c r="DMF759" s="279"/>
      <c r="DMG759" s="279"/>
      <c r="DMH759" s="279"/>
      <c r="DMI759" s="279"/>
      <c r="DMJ759" s="279"/>
      <c r="DMK759" s="279"/>
      <c r="DML759" s="279"/>
      <c r="DMM759" s="279"/>
      <c r="DMN759" s="279"/>
      <c r="DMO759" s="279"/>
      <c r="DMP759" s="279"/>
      <c r="DMQ759" s="279"/>
      <c r="DMR759" s="279"/>
      <c r="DMS759" s="279"/>
      <c r="DMT759" s="279"/>
      <c r="DMU759" s="279"/>
      <c r="DMV759" s="279"/>
      <c r="DMW759" s="279"/>
      <c r="DMX759" s="279"/>
      <c r="DMY759" s="279"/>
      <c r="DMZ759" s="279"/>
      <c r="DNA759" s="279"/>
      <c r="DNB759" s="279"/>
      <c r="DNC759" s="279"/>
      <c r="DND759" s="279"/>
      <c r="DNE759" s="279"/>
      <c r="DNF759" s="279"/>
      <c r="DNG759" s="279"/>
      <c r="DNH759" s="279"/>
      <c r="DNI759" s="279"/>
      <c r="DNJ759" s="279"/>
      <c r="DNK759" s="279"/>
      <c r="DNL759" s="279"/>
      <c r="DNM759" s="279"/>
      <c r="DNN759" s="279"/>
      <c r="DNO759" s="279"/>
      <c r="DNP759" s="279"/>
      <c r="DNQ759" s="279"/>
      <c r="DNR759" s="279"/>
      <c r="DNS759" s="279"/>
      <c r="DNT759" s="279"/>
      <c r="DNU759" s="279"/>
      <c r="DNV759" s="279"/>
      <c r="DNW759" s="279"/>
      <c r="DNX759" s="279"/>
      <c r="DNY759" s="279"/>
      <c r="DNZ759" s="279"/>
      <c r="DOA759" s="279"/>
      <c r="DOB759" s="279"/>
      <c r="DOC759" s="279"/>
      <c r="DOD759" s="279"/>
      <c r="DOE759" s="279"/>
      <c r="DOF759" s="279"/>
      <c r="DOG759" s="279"/>
      <c r="DOH759" s="279"/>
      <c r="DOI759" s="279"/>
      <c r="DOJ759" s="279"/>
      <c r="DOK759" s="279"/>
      <c r="DOL759" s="279"/>
      <c r="DOM759" s="279"/>
      <c r="DON759" s="279"/>
      <c r="DOO759" s="279"/>
      <c r="DOP759" s="279"/>
      <c r="DOQ759" s="279"/>
      <c r="DOR759" s="279"/>
      <c r="DOS759" s="279"/>
      <c r="DOT759" s="279"/>
      <c r="DOU759" s="279"/>
      <c r="DOV759" s="279"/>
      <c r="DOW759" s="279"/>
      <c r="DOX759" s="279"/>
      <c r="DOY759" s="279"/>
      <c r="DOZ759" s="279"/>
      <c r="DPA759" s="279"/>
      <c r="DPB759" s="279"/>
      <c r="DPC759" s="279"/>
      <c r="DPD759" s="279"/>
      <c r="DPE759" s="279"/>
      <c r="DPF759" s="279"/>
      <c r="DPG759" s="279"/>
      <c r="DPH759" s="279"/>
      <c r="DPI759" s="279"/>
      <c r="DPJ759" s="279"/>
      <c r="DPK759" s="279"/>
      <c r="DPL759" s="279"/>
      <c r="DPM759" s="279"/>
      <c r="DPN759" s="279"/>
      <c r="DPO759" s="279"/>
      <c r="DPP759" s="279"/>
      <c r="DPQ759" s="279"/>
      <c r="DPR759" s="279"/>
      <c r="DPS759" s="279"/>
      <c r="DPT759" s="279"/>
      <c r="DPU759" s="279"/>
      <c r="DPV759" s="279"/>
      <c r="DPW759" s="279"/>
      <c r="DPX759" s="279"/>
      <c r="DPY759" s="279"/>
      <c r="DPZ759" s="279"/>
      <c r="DQA759" s="279"/>
      <c r="DQB759" s="279"/>
      <c r="DQC759" s="279"/>
      <c r="DQD759" s="279"/>
      <c r="DQE759" s="279"/>
      <c r="DQF759" s="279"/>
      <c r="DQG759" s="279"/>
      <c r="DQH759" s="279"/>
      <c r="DQI759" s="279"/>
      <c r="DQJ759" s="279"/>
      <c r="DQK759" s="279"/>
      <c r="DQL759" s="279"/>
      <c r="DQM759" s="279"/>
      <c r="DQN759" s="279"/>
      <c r="DQO759" s="279"/>
      <c r="DQP759" s="279"/>
      <c r="DQQ759" s="279"/>
      <c r="DQR759" s="279"/>
      <c r="DQS759" s="279"/>
      <c r="DQT759" s="279"/>
      <c r="DQU759" s="279"/>
      <c r="DQV759" s="279"/>
      <c r="DQW759" s="279"/>
      <c r="DQX759" s="279"/>
      <c r="DQY759" s="279"/>
      <c r="DQZ759" s="279"/>
      <c r="DRA759" s="279"/>
      <c r="DRB759" s="279"/>
      <c r="DRC759" s="279"/>
      <c r="DRD759" s="279"/>
      <c r="DRE759" s="279"/>
      <c r="DRF759" s="279"/>
      <c r="DRG759" s="279"/>
      <c r="DRH759" s="279"/>
      <c r="DRI759" s="279"/>
      <c r="DRJ759" s="279"/>
      <c r="DRK759" s="279"/>
      <c r="DRL759" s="279"/>
      <c r="DRM759" s="279"/>
      <c r="DRN759" s="279"/>
      <c r="DRO759" s="279"/>
      <c r="DRP759" s="279"/>
      <c r="DRQ759" s="279"/>
      <c r="DRR759" s="279"/>
      <c r="DRS759" s="279"/>
      <c r="DRT759" s="279"/>
      <c r="DRU759" s="279"/>
      <c r="DRV759" s="279"/>
      <c r="DRW759" s="279"/>
      <c r="DRX759" s="279"/>
      <c r="DRY759" s="279"/>
      <c r="DRZ759" s="279"/>
      <c r="DSA759" s="279"/>
      <c r="DSB759" s="279"/>
      <c r="DSC759" s="279"/>
      <c r="DSD759" s="279"/>
      <c r="DSE759" s="279"/>
      <c r="DSF759" s="279"/>
      <c r="DSG759" s="279"/>
      <c r="DSH759" s="279"/>
      <c r="DSI759" s="279"/>
      <c r="DSJ759" s="279"/>
      <c r="DSK759" s="279"/>
      <c r="DSL759" s="279"/>
      <c r="DSM759" s="279"/>
      <c r="DSN759" s="279"/>
      <c r="DSO759" s="279"/>
      <c r="DSP759" s="279"/>
      <c r="DSQ759" s="279"/>
      <c r="DSR759" s="279"/>
      <c r="DSS759" s="279"/>
      <c r="DST759" s="279"/>
      <c r="DSU759" s="279"/>
      <c r="DSV759" s="279"/>
      <c r="DSW759" s="279"/>
      <c r="DSX759" s="279"/>
      <c r="DSY759" s="279"/>
      <c r="DSZ759" s="279"/>
      <c r="DTA759" s="279"/>
      <c r="DTB759" s="279"/>
      <c r="DTC759" s="279"/>
      <c r="DTD759" s="279"/>
      <c r="DTE759" s="279"/>
      <c r="DTF759" s="279"/>
      <c r="DTG759" s="279"/>
      <c r="DTH759" s="279"/>
      <c r="DTI759" s="279"/>
      <c r="DTJ759" s="279"/>
      <c r="DTK759" s="279"/>
      <c r="DTL759" s="279"/>
      <c r="DTM759" s="279"/>
      <c r="DTN759" s="279"/>
      <c r="DTO759" s="279"/>
      <c r="DTP759" s="279"/>
      <c r="DTQ759" s="279"/>
      <c r="DTR759" s="279"/>
      <c r="DTS759" s="279"/>
      <c r="DTT759" s="279"/>
      <c r="DTU759" s="279"/>
      <c r="DTV759" s="279"/>
      <c r="DTW759" s="279"/>
      <c r="DTX759" s="279"/>
      <c r="DTY759" s="279"/>
      <c r="DTZ759" s="279"/>
      <c r="DUA759" s="279"/>
      <c r="DUB759" s="279"/>
      <c r="DUC759" s="279"/>
      <c r="DUD759" s="279"/>
      <c r="DUE759" s="279"/>
      <c r="DUF759" s="279"/>
      <c r="DUG759" s="279"/>
      <c r="DUH759" s="279"/>
      <c r="DUI759" s="279"/>
      <c r="DUJ759" s="279"/>
      <c r="DUK759" s="279"/>
      <c r="DUL759" s="279"/>
      <c r="DUM759" s="279"/>
      <c r="DUN759" s="279"/>
      <c r="DUO759" s="279"/>
      <c r="DUP759" s="279"/>
      <c r="DUQ759" s="279"/>
      <c r="DUR759" s="279"/>
      <c r="DUS759" s="279"/>
      <c r="DUT759" s="279"/>
      <c r="DUU759" s="279"/>
      <c r="DUV759" s="279"/>
      <c r="DUW759" s="279"/>
      <c r="DUX759" s="279"/>
      <c r="DUY759" s="279"/>
      <c r="DUZ759" s="279"/>
      <c r="DVA759" s="279"/>
      <c r="DVB759" s="279"/>
      <c r="DVC759" s="279"/>
      <c r="DVD759" s="279"/>
      <c r="DVE759" s="279"/>
      <c r="DVF759" s="279"/>
      <c r="DVG759" s="279"/>
      <c r="DVH759" s="279"/>
      <c r="DVI759" s="279"/>
      <c r="DVJ759" s="279"/>
      <c r="DVK759" s="279"/>
      <c r="DVL759" s="279"/>
      <c r="DVM759" s="279"/>
      <c r="DVN759" s="279"/>
      <c r="DVO759" s="279"/>
      <c r="DVP759" s="279"/>
      <c r="DVQ759" s="279"/>
      <c r="DVR759" s="279"/>
      <c r="DVS759" s="279"/>
      <c r="DVT759" s="279"/>
      <c r="DVU759" s="279"/>
      <c r="DVV759" s="279"/>
      <c r="DVW759" s="279"/>
      <c r="DVX759" s="279"/>
      <c r="DVY759" s="279"/>
      <c r="DVZ759" s="279"/>
      <c r="DWA759" s="279"/>
      <c r="DWB759" s="279"/>
      <c r="DWC759" s="279"/>
      <c r="DWD759" s="279"/>
      <c r="DWE759" s="279"/>
      <c r="DWF759" s="279"/>
      <c r="DWG759" s="279"/>
      <c r="DWH759" s="279"/>
      <c r="DWI759" s="279"/>
      <c r="DWJ759" s="279"/>
      <c r="DWK759" s="279"/>
      <c r="DWL759" s="279"/>
      <c r="DWM759" s="279"/>
      <c r="DWN759" s="279"/>
      <c r="DWO759" s="279"/>
      <c r="DWP759" s="279"/>
      <c r="DWQ759" s="279"/>
      <c r="DWR759" s="279"/>
      <c r="DWS759" s="279"/>
      <c r="DWT759" s="279"/>
      <c r="DWU759" s="279"/>
      <c r="DWV759" s="279"/>
      <c r="DWW759" s="279"/>
      <c r="DWX759" s="279"/>
      <c r="DWY759" s="279"/>
      <c r="DWZ759" s="279"/>
      <c r="DXA759" s="279"/>
      <c r="DXB759" s="279"/>
      <c r="DXC759" s="279"/>
      <c r="DXD759" s="279"/>
      <c r="DXE759" s="279"/>
      <c r="DXF759" s="279"/>
      <c r="DXG759" s="279"/>
      <c r="DXH759" s="279"/>
      <c r="DXI759" s="279"/>
      <c r="DXJ759" s="279"/>
      <c r="DXK759" s="279"/>
      <c r="DXL759" s="279"/>
      <c r="DXM759" s="279"/>
      <c r="DXN759" s="279"/>
      <c r="DXO759" s="279"/>
      <c r="DXP759" s="279"/>
      <c r="DXQ759" s="279"/>
      <c r="DXR759" s="279"/>
      <c r="DXS759" s="279"/>
      <c r="DXT759" s="279"/>
      <c r="DXU759" s="279"/>
      <c r="DXV759" s="279"/>
      <c r="DXW759" s="279"/>
      <c r="DXX759" s="279"/>
      <c r="DXY759" s="279"/>
      <c r="DXZ759" s="279"/>
      <c r="DYA759" s="279"/>
      <c r="DYB759" s="279"/>
      <c r="DYC759" s="279"/>
      <c r="DYD759" s="279"/>
      <c r="DYE759" s="279"/>
      <c r="DYF759" s="279"/>
      <c r="DYG759" s="279"/>
      <c r="DYH759" s="279"/>
      <c r="DYI759" s="279"/>
      <c r="DYJ759" s="279"/>
      <c r="DYK759" s="279"/>
      <c r="DYL759" s="279"/>
      <c r="DYM759" s="279"/>
      <c r="DYN759" s="279"/>
      <c r="DYO759" s="279"/>
      <c r="DYP759" s="279"/>
      <c r="DYQ759" s="279"/>
      <c r="DYR759" s="279"/>
      <c r="DYS759" s="279"/>
      <c r="DYT759" s="279"/>
      <c r="DYU759" s="279"/>
      <c r="DYV759" s="279"/>
      <c r="DYW759" s="279"/>
      <c r="DYX759" s="279"/>
      <c r="DYY759" s="279"/>
      <c r="DYZ759" s="279"/>
      <c r="DZA759" s="279"/>
      <c r="DZB759" s="279"/>
      <c r="DZC759" s="279"/>
      <c r="DZD759" s="279"/>
      <c r="DZE759" s="279"/>
      <c r="DZF759" s="279"/>
      <c r="DZG759" s="279"/>
      <c r="DZH759" s="279"/>
      <c r="DZI759" s="279"/>
      <c r="DZJ759" s="279"/>
      <c r="DZK759" s="279"/>
      <c r="DZL759" s="279"/>
      <c r="DZM759" s="279"/>
      <c r="DZN759" s="279"/>
      <c r="DZO759" s="279"/>
      <c r="DZP759" s="279"/>
      <c r="DZQ759" s="279"/>
      <c r="DZR759" s="279"/>
      <c r="DZS759" s="279"/>
      <c r="DZT759" s="279"/>
      <c r="DZU759" s="279"/>
      <c r="DZV759" s="279"/>
      <c r="DZW759" s="279"/>
      <c r="DZX759" s="279"/>
      <c r="DZY759" s="279"/>
      <c r="DZZ759" s="279"/>
      <c r="EAA759" s="279"/>
      <c r="EAB759" s="279"/>
      <c r="EAC759" s="279"/>
      <c r="EAD759" s="279"/>
      <c r="EAE759" s="279"/>
      <c r="EAF759" s="279"/>
      <c r="EAG759" s="279"/>
      <c r="EAH759" s="279"/>
      <c r="EAI759" s="279"/>
      <c r="EAJ759" s="279"/>
      <c r="EAK759" s="279"/>
      <c r="EAL759" s="279"/>
      <c r="EAM759" s="279"/>
      <c r="EAN759" s="279"/>
      <c r="EAO759" s="279"/>
      <c r="EAP759" s="279"/>
      <c r="EAQ759" s="279"/>
      <c r="EAR759" s="279"/>
      <c r="EAS759" s="279"/>
      <c r="EAT759" s="279"/>
      <c r="EAU759" s="279"/>
      <c r="EAV759" s="279"/>
      <c r="EAW759" s="279"/>
      <c r="EAX759" s="279"/>
      <c r="EAY759" s="279"/>
      <c r="EAZ759" s="279"/>
      <c r="EBA759" s="279"/>
      <c r="EBB759" s="279"/>
      <c r="EBC759" s="279"/>
      <c r="EBD759" s="279"/>
      <c r="EBE759" s="279"/>
      <c r="EBF759" s="279"/>
      <c r="EBG759" s="279"/>
      <c r="EBH759" s="279"/>
      <c r="EBI759" s="279"/>
      <c r="EBJ759" s="279"/>
      <c r="EBK759" s="279"/>
      <c r="EBL759" s="279"/>
      <c r="EBM759" s="279"/>
      <c r="EBN759" s="279"/>
      <c r="EBO759" s="279"/>
      <c r="EBP759" s="279"/>
      <c r="EBQ759" s="279"/>
      <c r="EBR759" s="279"/>
      <c r="EBS759" s="279"/>
      <c r="EBT759" s="279"/>
      <c r="EBU759" s="279"/>
      <c r="EBV759" s="279"/>
      <c r="EBW759" s="279"/>
      <c r="EBX759" s="279"/>
      <c r="EBY759" s="279"/>
      <c r="EBZ759" s="279"/>
      <c r="ECA759" s="279"/>
      <c r="ECB759" s="279"/>
      <c r="ECC759" s="279"/>
      <c r="ECD759" s="279"/>
      <c r="ECE759" s="279"/>
      <c r="ECF759" s="279"/>
      <c r="ECG759" s="279"/>
      <c r="ECH759" s="279"/>
      <c r="ECI759" s="279"/>
      <c r="ECJ759" s="279"/>
      <c r="ECK759" s="279"/>
      <c r="ECL759" s="279"/>
      <c r="ECM759" s="279"/>
      <c r="ECN759" s="279"/>
      <c r="ECO759" s="279"/>
      <c r="ECP759" s="279"/>
      <c r="ECQ759" s="279"/>
      <c r="ECR759" s="279"/>
      <c r="ECS759" s="279"/>
      <c r="ECT759" s="279"/>
      <c r="ECU759" s="279"/>
      <c r="ECV759" s="279"/>
      <c r="ECW759" s="279"/>
      <c r="ECX759" s="279"/>
      <c r="ECY759" s="279"/>
      <c r="ECZ759" s="279"/>
      <c r="EDA759" s="279"/>
      <c r="EDB759" s="279"/>
      <c r="EDC759" s="279"/>
      <c r="EDD759" s="279"/>
      <c r="EDE759" s="279"/>
      <c r="EDF759" s="279"/>
      <c r="EDG759" s="279"/>
      <c r="EDH759" s="279"/>
      <c r="EDI759" s="279"/>
      <c r="EDJ759" s="279"/>
      <c r="EDK759" s="279"/>
      <c r="EDL759" s="279"/>
      <c r="EDM759" s="279"/>
      <c r="EDN759" s="279"/>
      <c r="EDO759" s="279"/>
      <c r="EDP759" s="279"/>
      <c r="EDQ759" s="279"/>
      <c r="EDR759" s="279"/>
      <c r="EDS759" s="279"/>
      <c r="EDT759" s="279"/>
      <c r="EDU759" s="279"/>
      <c r="EDV759" s="279"/>
      <c r="EDW759" s="279"/>
      <c r="EDX759" s="279"/>
      <c r="EDY759" s="279"/>
      <c r="EDZ759" s="279"/>
      <c r="EEA759" s="279"/>
      <c r="EEB759" s="279"/>
      <c r="EEC759" s="279"/>
      <c r="EED759" s="279"/>
      <c r="EEE759" s="279"/>
      <c r="EEF759" s="279"/>
      <c r="EEG759" s="279"/>
      <c r="EEH759" s="279"/>
      <c r="EEI759" s="279"/>
      <c r="EEJ759" s="279"/>
      <c r="EEK759" s="279"/>
      <c r="EEL759" s="279"/>
      <c r="EEM759" s="279"/>
      <c r="EEN759" s="279"/>
      <c r="EEO759" s="279"/>
      <c r="EEP759" s="279"/>
      <c r="EEQ759" s="279"/>
      <c r="EER759" s="279"/>
      <c r="EES759" s="279"/>
      <c r="EET759" s="279"/>
      <c r="EEU759" s="279"/>
      <c r="EEV759" s="279"/>
      <c r="EEW759" s="279"/>
      <c r="EEX759" s="279"/>
      <c r="EEY759" s="279"/>
      <c r="EEZ759" s="279"/>
      <c r="EFA759" s="279"/>
      <c r="EFB759" s="279"/>
      <c r="EFC759" s="279"/>
      <c r="EFD759" s="279"/>
      <c r="EFE759" s="279"/>
      <c r="EFF759" s="279"/>
      <c r="EFG759" s="279"/>
      <c r="EFH759" s="279"/>
      <c r="EFI759" s="279"/>
      <c r="EFJ759" s="279"/>
      <c r="EFK759" s="279"/>
      <c r="EFL759" s="279"/>
      <c r="EFM759" s="279"/>
      <c r="EFN759" s="279"/>
      <c r="EFO759" s="279"/>
      <c r="EFP759" s="279"/>
      <c r="EFQ759" s="279"/>
      <c r="EFR759" s="279"/>
      <c r="EFS759" s="279"/>
      <c r="EFT759" s="279"/>
      <c r="EFU759" s="279"/>
      <c r="EFV759" s="279"/>
      <c r="EFW759" s="279"/>
      <c r="EFX759" s="279"/>
      <c r="EFY759" s="279"/>
      <c r="EFZ759" s="279"/>
      <c r="EGA759" s="279"/>
      <c r="EGB759" s="279"/>
      <c r="EGC759" s="279"/>
      <c r="EGD759" s="279"/>
      <c r="EGE759" s="279"/>
      <c r="EGF759" s="279"/>
      <c r="EGG759" s="279"/>
      <c r="EGH759" s="279"/>
      <c r="EGI759" s="279"/>
      <c r="EGJ759" s="279"/>
      <c r="EGK759" s="279"/>
      <c r="EGL759" s="279"/>
      <c r="EGM759" s="279"/>
      <c r="EGN759" s="279"/>
      <c r="EGO759" s="279"/>
      <c r="EGP759" s="279"/>
      <c r="EGQ759" s="279"/>
      <c r="EGR759" s="279"/>
      <c r="EGS759" s="279"/>
      <c r="EGT759" s="279"/>
      <c r="EGU759" s="279"/>
      <c r="EGV759" s="279"/>
      <c r="EGW759" s="279"/>
      <c r="EGX759" s="279"/>
      <c r="EGY759" s="279"/>
      <c r="EGZ759" s="279"/>
      <c r="EHA759" s="279"/>
      <c r="EHB759" s="279"/>
      <c r="EHC759" s="279"/>
      <c r="EHD759" s="279"/>
      <c r="EHE759" s="279"/>
      <c r="EHF759" s="279"/>
      <c r="EHG759" s="279"/>
      <c r="EHH759" s="279"/>
      <c r="EHI759" s="279"/>
      <c r="EHJ759" s="279"/>
      <c r="EHK759" s="279"/>
      <c r="EHL759" s="279"/>
      <c r="EHM759" s="279"/>
      <c r="EHN759" s="279"/>
      <c r="EHO759" s="279"/>
      <c r="EHP759" s="279"/>
      <c r="EHQ759" s="279"/>
      <c r="EHR759" s="279"/>
      <c r="EHS759" s="279"/>
      <c r="EHT759" s="279"/>
      <c r="EHU759" s="279"/>
      <c r="EHV759" s="279"/>
      <c r="EHW759" s="279"/>
      <c r="EHX759" s="279"/>
      <c r="EHY759" s="279"/>
      <c r="EHZ759" s="279"/>
      <c r="EIA759" s="279"/>
      <c r="EIB759" s="279"/>
      <c r="EIC759" s="279"/>
      <c r="EID759" s="279"/>
      <c r="EIE759" s="279"/>
      <c r="EIF759" s="279"/>
      <c r="EIG759" s="279"/>
      <c r="EIH759" s="279"/>
      <c r="EII759" s="279"/>
      <c r="EIJ759" s="279"/>
      <c r="EIK759" s="279"/>
      <c r="EIL759" s="279"/>
      <c r="EIM759" s="279"/>
      <c r="EIN759" s="279"/>
      <c r="EIO759" s="279"/>
      <c r="EIP759" s="279"/>
      <c r="EIQ759" s="279"/>
      <c r="EIR759" s="279"/>
      <c r="EIS759" s="279"/>
      <c r="EIT759" s="279"/>
      <c r="EIU759" s="279"/>
      <c r="EIV759" s="279"/>
      <c r="EIW759" s="279"/>
      <c r="EIX759" s="279"/>
      <c r="EIY759" s="279"/>
      <c r="EIZ759" s="279"/>
      <c r="EJA759" s="279"/>
      <c r="EJB759" s="279"/>
      <c r="EJC759" s="279"/>
      <c r="EJD759" s="279"/>
      <c r="EJE759" s="279"/>
      <c r="EJF759" s="279"/>
      <c r="EJG759" s="279"/>
      <c r="EJH759" s="279"/>
      <c r="EJI759" s="279"/>
      <c r="EJJ759" s="279"/>
      <c r="EJK759" s="279"/>
      <c r="EJL759" s="279"/>
      <c r="EJM759" s="279"/>
      <c r="EJN759" s="279"/>
      <c r="EJO759" s="279"/>
      <c r="EJP759" s="279"/>
      <c r="EJQ759" s="279"/>
      <c r="EJR759" s="279"/>
      <c r="EJS759" s="279"/>
      <c r="EJT759" s="279"/>
      <c r="EJU759" s="279"/>
      <c r="EJV759" s="279"/>
      <c r="EJW759" s="279"/>
      <c r="EJX759" s="279"/>
      <c r="EJY759" s="279"/>
      <c r="EJZ759" s="279"/>
      <c r="EKA759" s="279"/>
      <c r="EKB759" s="279"/>
      <c r="EKC759" s="279"/>
      <c r="EKD759" s="279"/>
      <c r="EKE759" s="279"/>
      <c r="EKF759" s="279"/>
      <c r="EKG759" s="279"/>
      <c r="EKH759" s="279"/>
      <c r="EKI759" s="279"/>
      <c r="EKJ759" s="279"/>
      <c r="EKK759" s="279"/>
      <c r="EKL759" s="279"/>
      <c r="EKM759" s="279"/>
      <c r="EKN759" s="279"/>
      <c r="EKO759" s="279"/>
      <c r="EKP759" s="279"/>
      <c r="EKQ759" s="279"/>
      <c r="EKR759" s="279"/>
      <c r="EKS759" s="279"/>
      <c r="EKT759" s="279"/>
      <c r="EKU759" s="279"/>
      <c r="EKV759" s="279"/>
      <c r="EKW759" s="279"/>
      <c r="EKX759" s="279"/>
      <c r="EKY759" s="279"/>
      <c r="EKZ759" s="279"/>
      <c r="ELA759" s="279"/>
      <c r="ELB759" s="279"/>
      <c r="ELC759" s="279"/>
      <c r="ELD759" s="279"/>
      <c r="ELE759" s="279"/>
      <c r="ELF759" s="279"/>
      <c r="ELG759" s="279"/>
      <c r="ELH759" s="279"/>
      <c r="ELI759" s="279"/>
      <c r="ELJ759" s="279"/>
      <c r="ELK759" s="279"/>
      <c r="ELL759" s="279"/>
      <c r="ELM759" s="279"/>
      <c r="ELN759" s="279"/>
      <c r="ELO759" s="279"/>
      <c r="ELP759" s="279"/>
      <c r="ELQ759" s="279"/>
      <c r="ELR759" s="279"/>
      <c r="ELS759" s="279"/>
      <c r="ELT759" s="279"/>
      <c r="ELU759" s="279"/>
      <c r="ELV759" s="279"/>
      <c r="ELW759" s="279"/>
      <c r="ELX759" s="279"/>
      <c r="ELY759" s="279"/>
      <c r="ELZ759" s="279"/>
      <c r="EMA759" s="279"/>
      <c r="EMB759" s="279"/>
      <c r="EMC759" s="279"/>
      <c r="EMD759" s="279"/>
      <c r="EME759" s="279"/>
      <c r="EMF759" s="279"/>
      <c r="EMG759" s="279"/>
      <c r="EMH759" s="279"/>
      <c r="EMI759" s="279"/>
      <c r="EMJ759" s="279"/>
      <c r="EMK759" s="279"/>
      <c r="EML759" s="279"/>
      <c r="EMM759" s="279"/>
      <c r="EMN759" s="279"/>
      <c r="EMO759" s="279"/>
      <c r="EMP759" s="279"/>
      <c r="EMQ759" s="279"/>
      <c r="EMR759" s="279"/>
      <c r="EMS759" s="279"/>
      <c r="EMT759" s="279"/>
      <c r="EMU759" s="279"/>
      <c r="EMV759" s="279"/>
      <c r="EMW759" s="279"/>
      <c r="EMX759" s="279"/>
      <c r="EMY759" s="279"/>
      <c r="EMZ759" s="279"/>
      <c r="ENA759" s="279"/>
      <c r="ENB759" s="279"/>
      <c r="ENC759" s="279"/>
      <c r="END759" s="279"/>
      <c r="ENE759" s="279"/>
      <c r="ENF759" s="279"/>
      <c r="ENG759" s="279"/>
      <c r="ENH759" s="279"/>
      <c r="ENI759" s="279"/>
      <c r="ENJ759" s="279"/>
      <c r="ENK759" s="279"/>
      <c r="ENL759" s="279"/>
      <c r="ENM759" s="279"/>
      <c r="ENN759" s="279"/>
      <c r="ENO759" s="279"/>
      <c r="ENP759" s="279"/>
      <c r="ENQ759" s="279"/>
      <c r="ENR759" s="279"/>
      <c r="ENS759" s="279"/>
      <c r="ENT759" s="279"/>
      <c r="ENU759" s="279"/>
      <c r="ENV759" s="279"/>
      <c r="ENW759" s="279"/>
      <c r="ENX759" s="279"/>
      <c r="ENY759" s="279"/>
      <c r="ENZ759" s="279"/>
      <c r="EOA759" s="279"/>
      <c r="EOB759" s="279"/>
      <c r="EOC759" s="279"/>
      <c r="EOD759" s="279"/>
      <c r="EOE759" s="279"/>
      <c r="EOF759" s="279"/>
      <c r="EOG759" s="279"/>
      <c r="EOH759" s="279"/>
      <c r="EOI759" s="279"/>
      <c r="EOJ759" s="279"/>
      <c r="EOK759" s="279"/>
      <c r="EOL759" s="279"/>
      <c r="EOM759" s="279"/>
      <c r="EON759" s="279"/>
      <c r="EOO759" s="279"/>
      <c r="EOP759" s="279"/>
      <c r="EOQ759" s="279"/>
      <c r="EOR759" s="279"/>
      <c r="EOS759" s="279"/>
      <c r="EOT759" s="279"/>
      <c r="EOU759" s="279"/>
      <c r="EOV759" s="279"/>
      <c r="EOW759" s="279"/>
      <c r="EOX759" s="279"/>
      <c r="EOY759" s="279"/>
      <c r="EOZ759" s="279"/>
      <c r="EPA759" s="279"/>
      <c r="EPB759" s="279"/>
      <c r="EPC759" s="279"/>
      <c r="EPD759" s="279"/>
      <c r="EPE759" s="279"/>
      <c r="EPF759" s="279"/>
      <c r="EPG759" s="279"/>
      <c r="EPH759" s="279"/>
      <c r="EPI759" s="279"/>
      <c r="EPJ759" s="279"/>
      <c r="EPK759" s="279"/>
      <c r="EPL759" s="279"/>
      <c r="EPM759" s="279"/>
      <c r="EPN759" s="279"/>
      <c r="EPO759" s="279"/>
      <c r="EPP759" s="279"/>
      <c r="EPQ759" s="279"/>
      <c r="EPR759" s="279"/>
      <c r="EPS759" s="279"/>
      <c r="EPT759" s="279"/>
      <c r="EPU759" s="279"/>
      <c r="EPV759" s="279"/>
      <c r="EPW759" s="279"/>
      <c r="EPX759" s="279"/>
      <c r="EPY759" s="279"/>
      <c r="EPZ759" s="279"/>
      <c r="EQA759" s="279"/>
      <c r="EQB759" s="279"/>
      <c r="EQC759" s="279"/>
      <c r="EQD759" s="279"/>
      <c r="EQE759" s="279"/>
      <c r="EQF759" s="279"/>
      <c r="EQG759" s="279"/>
      <c r="EQH759" s="279"/>
      <c r="EQI759" s="279"/>
      <c r="EQJ759" s="279"/>
      <c r="EQK759" s="279"/>
      <c r="EQL759" s="279"/>
      <c r="EQM759" s="279"/>
      <c r="EQN759" s="279"/>
      <c r="EQO759" s="279"/>
      <c r="EQP759" s="279"/>
      <c r="EQQ759" s="279"/>
      <c r="EQR759" s="279"/>
      <c r="EQS759" s="279"/>
      <c r="EQT759" s="279"/>
      <c r="EQU759" s="279"/>
      <c r="EQV759" s="279"/>
      <c r="EQW759" s="279"/>
      <c r="EQX759" s="279"/>
      <c r="EQY759" s="279"/>
      <c r="EQZ759" s="279"/>
      <c r="ERA759" s="279"/>
      <c r="ERB759" s="279"/>
      <c r="ERC759" s="279"/>
      <c r="ERD759" s="279"/>
      <c r="ERE759" s="279"/>
      <c r="ERF759" s="279"/>
      <c r="ERG759" s="279"/>
      <c r="ERH759" s="279"/>
      <c r="ERI759" s="279"/>
      <c r="ERJ759" s="279"/>
      <c r="ERK759" s="279"/>
      <c r="ERL759" s="279"/>
      <c r="ERM759" s="279"/>
      <c r="ERN759" s="279"/>
      <c r="ERO759" s="279"/>
      <c r="ERP759" s="279"/>
      <c r="ERQ759" s="279"/>
      <c r="ERR759" s="279"/>
      <c r="ERS759" s="279"/>
      <c r="ERT759" s="279"/>
      <c r="ERU759" s="279"/>
      <c r="ERV759" s="279"/>
      <c r="ERW759" s="279"/>
      <c r="ERX759" s="279"/>
      <c r="ERY759" s="279"/>
      <c r="ERZ759" s="279"/>
      <c r="ESA759" s="279"/>
      <c r="ESB759" s="279"/>
      <c r="ESC759" s="279"/>
      <c r="ESD759" s="279"/>
      <c r="ESE759" s="279"/>
      <c r="ESF759" s="279"/>
      <c r="ESG759" s="279"/>
      <c r="ESH759" s="279"/>
      <c r="ESI759" s="279"/>
      <c r="ESJ759" s="279"/>
      <c r="ESK759" s="279"/>
      <c r="ESL759" s="279"/>
      <c r="ESM759" s="279"/>
      <c r="ESN759" s="279"/>
      <c r="ESO759" s="279"/>
      <c r="ESP759" s="279"/>
      <c r="ESQ759" s="279"/>
      <c r="ESR759" s="279"/>
      <c r="ESS759" s="279"/>
      <c r="EST759" s="279"/>
      <c r="ESU759" s="279"/>
      <c r="ESV759" s="279"/>
      <c r="ESW759" s="279"/>
      <c r="ESX759" s="279"/>
      <c r="ESY759" s="279"/>
      <c r="ESZ759" s="279"/>
      <c r="ETA759" s="279"/>
      <c r="ETB759" s="279"/>
      <c r="ETC759" s="279"/>
      <c r="ETD759" s="279"/>
      <c r="ETE759" s="279"/>
      <c r="ETF759" s="279"/>
      <c r="ETG759" s="279"/>
      <c r="ETH759" s="279"/>
      <c r="ETI759" s="279"/>
      <c r="ETJ759" s="279"/>
      <c r="ETK759" s="279"/>
      <c r="ETL759" s="279"/>
      <c r="ETM759" s="279"/>
      <c r="ETN759" s="279"/>
      <c r="ETO759" s="279"/>
      <c r="ETP759" s="279"/>
      <c r="ETQ759" s="279"/>
      <c r="ETR759" s="279"/>
      <c r="ETS759" s="279"/>
      <c r="ETT759" s="279"/>
      <c r="ETU759" s="279"/>
      <c r="ETV759" s="279"/>
      <c r="ETW759" s="279"/>
      <c r="ETX759" s="279"/>
      <c r="ETY759" s="279"/>
      <c r="ETZ759" s="279"/>
      <c r="EUA759" s="279"/>
      <c r="EUB759" s="279"/>
      <c r="EUC759" s="279"/>
      <c r="EUD759" s="279"/>
      <c r="EUE759" s="279"/>
      <c r="EUF759" s="279"/>
      <c r="EUG759" s="279"/>
      <c r="EUH759" s="279"/>
      <c r="EUI759" s="279"/>
      <c r="EUJ759" s="279"/>
      <c r="EUK759" s="279"/>
      <c r="EUL759" s="279"/>
      <c r="EUM759" s="279"/>
      <c r="EUN759" s="279"/>
      <c r="EUO759" s="279"/>
      <c r="EUP759" s="279"/>
      <c r="EUQ759" s="279"/>
      <c r="EUR759" s="279"/>
      <c r="EUS759" s="279"/>
      <c r="EUT759" s="279"/>
      <c r="EUU759" s="279"/>
      <c r="EUV759" s="279"/>
      <c r="EUW759" s="279"/>
      <c r="EUX759" s="279"/>
      <c r="EUY759" s="279"/>
      <c r="EUZ759" s="279"/>
      <c r="EVA759" s="279"/>
      <c r="EVB759" s="279"/>
      <c r="EVC759" s="279"/>
      <c r="EVD759" s="279"/>
      <c r="EVE759" s="279"/>
      <c r="EVF759" s="279"/>
      <c r="EVG759" s="279"/>
      <c r="EVH759" s="279"/>
      <c r="EVI759" s="279"/>
      <c r="EVJ759" s="279"/>
      <c r="EVK759" s="279"/>
      <c r="EVL759" s="279"/>
      <c r="EVM759" s="279"/>
      <c r="EVN759" s="279"/>
      <c r="EVO759" s="279"/>
      <c r="EVP759" s="279"/>
      <c r="EVQ759" s="279"/>
      <c r="EVR759" s="279"/>
      <c r="EVS759" s="279"/>
      <c r="EVT759" s="279"/>
      <c r="EVU759" s="279"/>
      <c r="EVV759" s="279"/>
      <c r="EVW759" s="279"/>
      <c r="EVX759" s="279"/>
      <c r="EVY759" s="279"/>
      <c r="EVZ759" s="279"/>
      <c r="EWA759" s="279"/>
      <c r="EWB759" s="279"/>
      <c r="EWC759" s="279"/>
      <c r="EWD759" s="279"/>
      <c r="EWE759" s="279"/>
      <c r="EWF759" s="279"/>
      <c r="EWG759" s="279"/>
      <c r="EWH759" s="279"/>
      <c r="EWI759" s="279"/>
      <c r="EWJ759" s="279"/>
      <c r="EWK759" s="279"/>
      <c r="EWL759" s="279"/>
      <c r="EWM759" s="279"/>
      <c r="EWN759" s="279"/>
      <c r="EWO759" s="279"/>
      <c r="EWP759" s="279"/>
      <c r="EWQ759" s="279"/>
      <c r="EWR759" s="279"/>
      <c r="EWS759" s="279"/>
      <c r="EWT759" s="279"/>
      <c r="EWU759" s="279"/>
      <c r="EWV759" s="279"/>
      <c r="EWW759" s="279"/>
      <c r="EWX759" s="279"/>
      <c r="EWY759" s="279"/>
      <c r="EWZ759" s="279"/>
      <c r="EXA759" s="279"/>
      <c r="EXB759" s="279"/>
      <c r="EXC759" s="279"/>
      <c r="EXD759" s="279"/>
      <c r="EXE759" s="279"/>
      <c r="EXF759" s="279"/>
      <c r="EXG759" s="279"/>
      <c r="EXH759" s="279"/>
      <c r="EXI759" s="279"/>
      <c r="EXJ759" s="279"/>
      <c r="EXK759" s="279"/>
      <c r="EXL759" s="279"/>
      <c r="EXM759" s="279"/>
      <c r="EXN759" s="279"/>
      <c r="EXO759" s="279"/>
      <c r="EXP759" s="279"/>
      <c r="EXQ759" s="279"/>
      <c r="EXR759" s="279"/>
      <c r="EXS759" s="279"/>
      <c r="EXT759" s="279"/>
      <c r="EXU759" s="279"/>
      <c r="EXV759" s="279"/>
      <c r="EXW759" s="279"/>
      <c r="EXX759" s="279"/>
      <c r="EXY759" s="279"/>
      <c r="EXZ759" s="279"/>
      <c r="EYA759" s="279"/>
      <c r="EYB759" s="279"/>
      <c r="EYC759" s="279"/>
      <c r="EYD759" s="279"/>
      <c r="EYE759" s="279"/>
      <c r="EYF759" s="279"/>
      <c r="EYG759" s="279"/>
      <c r="EYH759" s="279"/>
      <c r="EYI759" s="279"/>
      <c r="EYJ759" s="279"/>
      <c r="EYK759" s="279"/>
      <c r="EYL759" s="279"/>
      <c r="EYM759" s="279"/>
      <c r="EYN759" s="279"/>
      <c r="EYO759" s="279"/>
      <c r="EYP759" s="279"/>
      <c r="EYQ759" s="279"/>
      <c r="EYR759" s="279"/>
      <c r="EYS759" s="279"/>
      <c r="EYT759" s="279"/>
      <c r="EYU759" s="279"/>
      <c r="EYV759" s="279"/>
      <c r="EYW759" s="279"/>
      <c r="EYX759" s="279"/>
      <c r="EYY759" s="279"/>
      <c r="EYZ759" s="279"/>
      <c r="EZA759" s="279"/>
      <c r="EZB759" s="279"/>
      <c r="EZC759" s="279"/>
      <c r="EZD759" s="279"/>
      <c r="EZE759" s="279"/>
      <c r="EZF759" s="279"/>
      <c r="EZG759" s="279"/>
      <c r="EZH759" s="279"/>
      <c r="EZI759" s="279"/>
      <c r="EZJ759" s="279"/>
      <c r="EZK759" s="279"/>
      <c r="EZL759" s="279"/>
      <c r="EZM759" s="279"/>
      <c r="EZN759" s="279"/>
      <c r="EZO759" s="279"/>
      <c r="EZP759" s="279"/>
      <c r="EZQ759" s="279"/>
      <c r="EZR759" s="279"/>
      <c r="EZS759" s="279"/>
      <c r="EZT759" s="279"/>
      <c r="EZU759" s="279"/>
      <c r="EZV759" s="279"/>
      <c r="EZW759" s="279"/>
      <c r="EZX759" s="279"/>
      <c r="EZY759" s="279"/>
      <c r="EZZ759" s="279"/>
      <c r="FAA759" s="279"/>
      <c r="FAB759" s="279"/>
      <c r="FAC759" s="279"/>
      <c r="FAD759" s="279"/>
      <c r="FAE759" s="279"/>
      <c r="FAF759" s="279"/>
      <c r="FAG759" s="279"/>
      <c r="FAH759" s="279"/>
      <c r="FAI759" s="279"/>
      <c r="FAJ759" s="279"/>
      <c r="FAK759" s="279"/>
      <c r="FAL759" s="279"/>
      <c r="FAM759" s="279"/>
      <c r="FAN759" s="279"/>
      <c r="FAO759" s="279"/>
      <c r="FAP759" s="279"/>
      <c r="FAQ759" s="279"/>
      <c r="FAR759" s="279"/>
      <c r="FAS759" s="279"/>
      <c r="FAT759" s="279"/>
      <c r="FAU759" s="279"/>
      <c r="FAV759" s="279"/>
      <c r="FAW759" s="279"/>
      <c r="FAX759" s="279"/>
      <c r="FAY759" s="279"/>
      <c r="FAZ759" s="279"/>
      <c r="FBA759" s="279"/>
      <c r="FBB759" s="279"/>
      <c r="FBC759" s="279"/>
      <c r="FBD759" s="279"/>
      <c r="FBE759" s="279"/>
      <c r="FBF759" s="279"/>
      <c r="FBG759" s="279"/>
      <c r="FBH759" s="279"/>
      <c r="FBI759" s="279"/>
      <c r="FBJ759" s="279"/>
      <c r="FBK759" s="279"/>
      <c r="FBL759" s="279"/>
      <c r="FBM759" s="279"/>
      <c r="FBN759" s="279"/>
      <c r="FBO759" s="279"/>
      <c r="FBP759" s="279"/>
      <c r="FBQ759" s="279"/>
      <c r="FBR759" s="279"/>
      <c r="FBS759" s="279"/>
      <c r="FBT759" s="279"/>
      <c r="FBU759" s="279"/>
      <c r="FBV759" s="279"/>
      <c r="FBW759" s="279"/>
      <c r="FBX759" s="279"/>
      <c r="FBY759" s="279"/>
      <c r="FBZ759" s="279"/>
      <c r="FCA759" s="279"/>
      <c r="FCB759" s="279"/>
      <c r="FCC759" s="279"/>
      <c r="FCD759" s="279"/>
      <c r="FCE759" s="279"/>
      <c r="FCF759" s="279"/>
      <c r="FCG759" s="279"/>
      <c r="FCH759" s="279"/>
      <c r="FCI759" s="279"/>
      <c r="FCJ759" s="279"/>
      <c r="FCK759" s="279"/>
      <c r="FCL759" s="279"/>
      <c r="FCM759" s="279"/>
      <c r="FCN759" s="279"/>
      <c r="FCO759" s="279"/>
      <c r="FCP759" s="279"/>
      <c r="FCQ759" s="279"/>
      <c r="FCR759" s="279"/>
      <c r="FCS759" s="279"/>
      <c r="FCT759" s="279"/>
      <c r="FCU759" s="279"/>
      <c r="FCV759" s="279"/>
      <c r="FCW759" s="279"/>
      <c r="FCX759" s="279"/>
      <c r="FCY759" s="279"/>
      <c r="FCZ759" s="279"/>
      <c r="FDA759" s="279"/>
      <c r="FDB759" s="279"/>
      <c r="FDC759" s="279"/>
      <c r="FDD759" s="279"/>
      <c r="FDE759" s="279"/>
      <c r="FDF759" s="279"/>
      <c r="FDG759" s="279"/>
      <c r="FDH759" s="279"/>
      <c r="FDI759" s="279"/>
      <c r="FDJ759" s="279"/>
      <c r="FDK759" s="279"/>
      <c r="FDL759" s="279"/>
      <c r="FDM759" s="279"/>
      <c r="FDN759" s="279"/>
      <c r="FDO759" s="279"/>
      <c r="FDP759" s="279"/>
      <c r="FDQ759" s="279"/>
      <c r="FDR759" s="279"/>
      <c r="FDS759" s="279"/>
      <c r="FDT759" s="279"/>
      <c r="FDU759" s="279"/>
      <c r="FDV759" s="279"/>
      <c r="FDW759" s="279"/>
      <c r="FDX759" s="279"/>
      <c r="FDY759" s="279"/>
      <c r="FDZ759" s="279"/>
      <c r="FEA759" s="279"/>
      <c r="FEB759" s="279"/>
      <c r="FEC759" s="279"/>
      <c r="FED759" s="279"/>
      <c r="FEE759" s="279"/>
      <c r="FEF759" s="279"/>
      <c r="FEG759" s="279"/>
      <c r="FEH759" s="279"/>
      <c r="FEI759" s="279"/>
      <c r="FEJ759" s="279"/>
      <c r="FEK759" s="279"/>
      <c r="FEL759" s="279"/>
      <c r="FEM759" s="279"/>
      <c r="FEN759" s="279"/>
      <c r="FEO759" s="279"/>
      <c r="FEP759" s="279"/>
      <c r="FEQ759" s="279"/>
      <c r="FER759" s="279"/>
      <c r="FES759" s="279"/>
      <c r="FET759" s="279"/>
      <c r="FEU759" s="279"/>
      <c r="FEV759" s="279"/>
      <c r="FEW759" s="279"/>
      <c r="FEX759" s="279"/>
      <c r="FEY759" s="279"/>
      <c r="FEZ759" s="279"/>
      <c r="FFA759" s="279"/>
      <c r="FFB759" s="279"/>
      <c r="FFC759" s="279"/>
      <c r="FFD759" s="279"/>
      <c r="FFE759" s="279"/>
      <c r="FFF759" s="279"/>
      <c r="FFG759" s="279"/>
      <c r="FFH759" s="279"/>
      <c r="FFI759" s="279"/>
      <c r="FFJ759" s="279"/>
      <c r="FFK759" s="279"/>
      <c r="FFL759" s="279"/>
      <c r="FFM759" s="279"/>
      <c r="FFN759" s="279"/>
      <c r="FFO759" s="279"/>
      <c r="FFP759" s="279"/>
      <c r="FFQ759" s="279"/>
      <c r="FFR759" s="279"/>
      <c r="FFS759" s="279"/>
      <c r="FFT759" s="279"/>
      <c r="FFU759" s="279"/>
      <c r="FFV759" s="279"/>
      <c r="FFW759" s="279"/>
      <c r="FFX759" s="279"/>
      <c r="FFY759" s="279"/>
      <c r="FFZ759" s="279"/>
      <c r="FGA759" s="279"/>
      <c r="FGB759" s="279"/>
      <c r="FGC759" s="279"/>
      <c r="FGD759" s="279"/>
      <c r="FGE759" s="279"/>
      <c r="FGF759" s="279"/>
      <c r="FGG759" s="279"/>
      <c r="FGH759" s="279"/>
      <c r="FGI759" s="279"/>
      <c r="FGJ759" s="279"/>
      <c r="FGK759" s="279"/>
      <c r="FGL759" s="279"/>
      <c r="FGM759" s="279"/>
      <c r="FGN759" s="279"/>
      <c r="FGO759" s="279"/>
      <c r="FGP759" s="279"/>
      <c r="FGQ759" s="279"/>
      <c r="FGR759" s="279"/>
      <c r="FGS759" s="279"/>
      <c r="FGT759" s="279"/>
      <c r="FGU759" s="279"/>
      <c r="FGV759" s="279"/>
      <c r="FGW759" s="279"/>
      <c r="FGX759" s="279"/>
      <c r="FGY759" s="279"/>
      <c r="FGZ759" s="279"/>
      <c r="FHA759" s="279"/>
      <c r="FHB759" s="279"/>
      <c r="FHC759" s="279"/>
      <c r="FHD759" s="279"/>
      <c r="FHE759" s="279"/>
      <c r="FHF759" s="279"/>
      <c r="FHG759" s="279"/>
      <c r="FHH759" s="279"/>
      <c r="FHI759" s="279"/>
      <c r="FHJ759" s="279"/>
      <c r="FHK759" s="279"/>
      <c r="FHL759" s="279"/>
      <c r="FHM759" s="279"/>
      <c r="FHN759" s="279"/>
      <c r="FHO759" s="279"/>
      <c r="FHP759" s="279"/>
      <c r="FHQ759" s="279"/>
      <c r="FHR759" s="279"/>
      <c r="FHS759" s="279"/>
      <c r="FHT759" s="279"/>
      <c r="FHU759" s="279"/>
      <c r="FHV759" s="279"/>
      <c r="FHW759" s="279"/>
      <c r="FHX759" s="279"/>
      <c r="FHY759" s="279"/>
      <c r="FHZ759" s="279"/>
      <c r="FIA759" s="279"/>
      <c r="FIB759" s="279"/>
      <c r="FIC759" s="279"/>
      <c r="FID759" s="279"/>
      <c r="FIE759" s="279"/>
      <c r="FIF759" s="279"/>
      <c r="FIG759" s="279"/>
      <c r="FIH759" s="279"/>
      <c r="FII759" s="279"/>
      <c r="FIJ759" s="279"/>
      <c r="FIK759" s="279"/>
      <c r="FIL759" s="279"/>
      <c r="FIM759" s="279"/>
      <c r="FIN759" s="279"/>
      <c r="FIO759" s="279"/>
      <c r="FIP759" s="279"/>
      <c r="FIQ759" s="279"/>
      <c r="FIR759" s="279"/>
      <c r="FIS759" s="279"/>
      <c r="FIT759" s="279"/>
      <c r="FIU759" s="279"/>
      <c r="FIV759" s="279"/>
      <c r="FIW759" s="279"/>
      <c r="FIX759" s="279"/>
      <c r="FIY759" s="279"/>
      <c r="FIZ759" s="279"/>
      <c r="FJA759" s="279"/>
      <c r="FJB759" s="279"/>
      <c r="FJC759" s="279"/>
      <c r="FJD759" s="279"/>
      <c r="FJE759" s="279"/>
      <c r="FJF759" s="279"/>
      <c r="FJG759" s="279"/>
      <c r="FJH759" s="279"/>
      <c r="FJI759" s="279"/>
      <c r="FJJ759" s="279"/>
      <c r="FJK759" s="279"/>
      <c r="FJL759" s="279"/>
      <c r="FJM759" s="279"/>
      <c r="FJN759" s="279"/>
      <c r="FJO759" s="279"/>
      <c r="FJP759" s="279"/>
      <c r="FJQ759" s="279"/>
      <c r="FJR759" s="279"/>
      <c r="FJS759" s="279"/>
      <c r="FJT759" s="279"/>
      <c r="FJU759" s="279"/>
      <c r="FJV759" s="279"/>
      <c r="FJW759" s="279"/>
      <c r="FJX759" s="279"/>
      <c r="FJY759" s="279"/>
      <c r="FJZ759" s="279"/>
      <c r="FKA759" s="279"/>
      <c r="FKB759" s="279"/>
      <c r="FKC759" s="279"/>
      <c r="FKD759" s="279"/>
      <c r="FKE759" s="279"/>
      <c r="FKF759" s="279"/>
      <c r="FKG759" s="279"/>
      <c r="FKH759" s="279"/>
      <c r="FKI759" s="279"/>
      <c r="FKJ759" s="279"/>
      <c r="FKK759" s="279"/>
      <c r="FKL759" s="279"/>
      <c r="FKM759" s="279"/>
      <c r="FKN759" s="279"/>
      <c r="FKO759" s="279"/>
      <c r="FKP759" s="279"/>
      <c r="FKQ759" s="279"/>
      <c r="FKR759" s="279"/>
      <c r="FKS759" s="279"/>
      <c r="FKT759" s="279"/>
      <c r="FKU759" s="279"/>
      <c r="FKV759" s="279"/>
      <c r="FKW759" s="279"/>
      <c r="FKX759" s="279"/>
      <c r="FKY759" s="279"/>
      <c r="FKZ759" s="279"/>
      <c r="FLA759" s="279"/>
      <c r="FLB759" s="279"/>
      <c r="FLC759" s="279"/>
      <c r="FLD759" s="279"/>
      <c r="FLE759" s="279"/>
      <c r="FLF759" s="279"/>
      <c r="FLG759" s="279"/>
      <c r="FLH759" s="279"/>
      <c r="FLI759" s="279"/>
      <c r="FLJ759" s="279"/>
      <c r="FLK759" s="279"/>
      <c r="FLL759" s="279"/>
      <c r="FLM759" s="279"/>
      <c r="FLN759" s="279"/>
      <c r="FLO759" s="279"/>
      <c r="FLP759" s="279"/>
      <c r="FLQ759" s="279"/>
      <c r="FLR759" s="279"/>
      <c r="FLS759" s="279"/>
      <c r="FLT759" s="279"/>
      <c r="FLU759" s="279"/>
      <c r="FLV759" s="279"/>
      <c r="FLW759" s="279"/>
      <c r="FLX759" s="279"/>
      <c r="FLY759" s="279"/>
      <c r="FLZ759" s="279"/>
      <c r="FMA759" s="279"/>
      <c r="FMB759" s="279"/>
      <c r="FMC759" s="279"/>
      <c r="FMD759" s="279"/>
      <c r="FME759" s="279"/>
      <c r="FMF759" s="279"/>
      <c r="FMG759" s="279"/>
      <c r="FMH759" s="279"/>
      <c r="FMI759" s="279"/>
      <c r="FMJ759" s="279"/>
      <c r="FMK759" s="279"/>
      <c r="FML759" s="279"/>
      <c r="FMM759" s="279"/>
      <c r="FMN759" s="279"/>
      <c r="FMO759" s="279"/>
      <c r="FMP759" s="279"/>
      <c r="FMQ759" s="279"/>
      <c r="FMR759" s="279"/>
      <c r="FMS759" s="279"/>
      <c r="FMT759" s="279"/>
      <c r="FMU759" s="279"/>
      <c r="FMV759" s="279"/>
      <c r="FMW759" s="279"/>
      <c r="FMX759" s="279"/>
      <c r="FMY759" s="279"/>
      <c r="FMZ759" s="279"/>
      <c r="FNA759" s="279"/>
      <c r="FNB759" s="279"/>
      <c r="FNC759" s="279"/>
      <c r="FND759" s="279"/>
      <c r="FNE759" s="279"/>
      <c r="FNF759" s="279"/>
      <c r="FNG759" s="279"/>
      <c r="FNH759" s="279"/>
      <c r="FNI759" s="279"/>
      <c r="FNJ759" s="279"/>
      <c r="FNK759" s="279"/>
      <c r="FNL759" s="279"/>
      <c r="FNM759" s="279"/>
      <c r="FNN759" s="279"/>
      <c r="FNO759" s="279"/>
      <c r="FNP759" s="279"/>
      <c r="FNQ759" s="279"/>
      <c r="FNR759" s="279"/>
      <c r="FNS759" s="279"/>
      <c r="FNT759" s="279"/>
      <c r="FNU759" s="279"/>
      <c r="FNV759" s="279"/>
      <c r="FNW759" s="279"/>
      <c r="FNX759" s="279"/>
      <c r="FNY759" s="279"/>
      <c r="FNZ759" s="279"/>
      <c r="FOA759" s="279"/>
      <c r="FOB759" s="279"/>
      <c r="FOC759" s="279"/>
      <c r="FOD759" s="279"/>
      <c r="FOE759" s="279"/>
      <c r="FOF759" s="279"/>
      <c r="FOG759" s="279"/>
      <c r="FOH759" s="279"/>
      <c r="FOI759" s="279"/>
      <c r="FOJ759" s="279"/>
      <c r="FOK759" s="279"/>
      <c r="FOL759" s="279"/>
      <c r="FOM759" s="279"/>
      <c r="FON759" s="279"/>
      <c r="FOO759" s="279"/>
      <c r="FOP759" s="279"/>
      <c r="FOQ759" s="279"/>
      <c r="FOR759" s="279"/>
      <c r="FOS759" s="279"/>
      <c r="FOT759" s="279"/>
      <c r="FOU759" s="279"/>
      <c r="FOV759" s="279"/>
      <c r="FOW759" s="279"/>
      <c r="FOX759" s="279"/>
      <c r="FOY759" s="279"/>
      <c r="FOZ759" s="279"/>
      <c r="FPA759" s="279"/>
      <c r="FPB759" s="279"/>
      <c r="FPC759" s="279"/>
      <c r="FPD759" s="279"/>
      <c r="FPE759" s="279"/>
      <c r="FPF759" s="279"/>
      <c r="FPG759" s="279"/>
      <c r="FPH759" s="279"/>
      <c r="FPI759" s="279"/>
      <c r="FPJ759" s="279"/>
      <c r="FPK759" s="279"/>
      <c r="FPL759" s="279"/>
      <c r="FPM759" s="279"/>
      <c r="FPN759" s="279"/>
      <c r="FPO759" s="279"/>
      <c r="FPP759" s="279"/>
      <c r="FPQ759" s="279"/>
      <c r="FPR759" s="279"/>
      <c r="FPS759" s="279"/>
      <c r="FPT759" s="279"/>
      <c r="FPU759" s="279"/>
      <c r="FPV759" s="279"/>
      <c r="FPW759" s="279"/>
      <c r="FPX759" s="279"/>
      <c r="FPY759" s="279"/>
      <c r="FPZ759" s="279"/>
      <c r="FQA759" s="279"/>
      <c r="FQB759" s="279"/>
      <c r="FQC759" s="279"/>
      <c r="FQD759" s="279"/>
      <c r="FQE759" s="279"/>
      <c r="FQF759" s="279"/>
      <c r="FQG759" s="279"/>
      <c r="FQH759" s="279"/>
      <c r="FQI759" s="279"/>
      <c r="FQJ759" s="279"/>
      <c r="FQK759" s="279"/>
      <c r="FQL759" s="279"/>
      <c r="FQM759" s="279"/>
      <c r="FQN759" s="279"/>
      <c r="FQO759" s="279"/>
      <c r="FQP759" s="279"/>
      <c r="FQQ759" s="279"/>
      <c r="FQR759" s="279"/>
      <c r="FQS759" s="279"/>
      <c r="FQT759" s="279"/>
      <c r="FQU759" s="279"/>
      <c r="FQV759" s="279"/>
      <c r="FQW759" s="279"/>
      <c r="FQX759" s="279"/>
      <c r="FQY759" s="279"/>
      <c r="FQZ759" s="279"/>
      <c r="FRA759" s="279"/>
      <c r="FRB759" s="279"/>
      <c r="FRC759" s="279"/>
      <c r="FRD759" s="279"/>
      <c r="FRE759" s="279"/>
      <c r="FRF759" s="279"/>
      <c r="FRG759" s="279"/>
      <c r="FRH759" s="279"/>
      <c r="FRI759" s="279"/>
      <c r="FRJ759" s="279"/>
      <c r="FRK759" s="279"/>
      <c r="FRL759" s="279"/>
      <c r="FRM759" s="279"/>
      <c r="FRN759" s="279"/>
      <c r="FRO759" s="279"/>
      <c r="FRP759" s="279"/>
      <c r="FRQ759" s="279"/>
      <c r="FRR759" s="279"/>
      <c r="FRS759" s="279"/>
      <c r="FRT759" s="279"/>
      <c r="FRU759" s="279"/>
      <c r="FRV759" s="279"/>
      <c r="FRW759" s="279"/>
      <c r="FRX759" s="279"/>
      <c r="FRY759" s="279"/>
      <c r="FRZ759" s="279"/>
      <c r="FSA759" s="279"/>
      <c r="FSB759" s="279"/>
      <c r="FSC759" s="279"/>
      <c r="FSD759" s="279"/>
      <c r="FSE759" s="279"/>
      <c r="FSF759" s="279"/>
      <c r="FSG759" s="279"/>
      <c r="FSH759" s="279"/>
      <c r="FSI759" s="279"/>
      <c r="FSJ759" s="279"/>
      <c r="FSK759" s="279"/>
      <c r="FSL759" s="279"/>
      <c r="FSM759" s="279"/>
      <c r="FSN759" s="279"/>
      <c r="FSO759" s="279"/>
      <c r="FSP759" s="279"/>
      <c r="FSQ759" s="279"/>
      <c r="FSR759" s="279"/>
      <c r="FSS759" s="279"/>
      <c r="FST759" s="279"/>
      <c r="FSU759" s="279"/>
      <c r="FSV759" s="279"/>
      <c r="FSW759" s="279"/>
      <c r="FSX759" s="279"/>
      <c r="FSY759" s="279"/>
      <c r="FSZ759" s="279"/>
      <c r="FTA759" s="279"/>
      <c r="FTB759" s="279"/>
      <c r="FTC759" s="279"/>
      <c r="FTD759" s="279"/>
      <c r="FTE759" s="279"/>
      <c r="FTF759" s="279"/>
      <c r="FTG759" s="279"/>
      <c r="FTH759" s="279"/>
      <c r="FTI759" s="279"/>
      <c r="FTJ759" s="279"/>
      <c r="FTK759" s="279"/>
      <c r="FTL759" s="279"/>
      <c r="FTM759" s="279"/>
      <c r="FTN759" s="279"/>
      <c r="FTO759" s="279"/>
      <c r="FTP759" s="279"/>
      <c r="FTQ759" s="279"/>
      <c r="FTR759" s="279"/>
      <c r="FTS759" s="279"/>
      <c r="FTT759" s="279"/>
      <c r="FTU759" s="279"/>
      <c r="FTV759" s="279"/>
      <c r="FTW759" s="279"/>
      <c r="FTX759" s="279"/>
      <c r="FTY759" s="279"/>
      <c r="FTZ759" s="279"/>
      <c r="FUA759" s="279"/>
      <c r="FUB759" s="279"/>
      <c r="FUC759" s="279"/>
      <c r="FUD759" s="279"/>
      <c r="FUE759" s="279"/>
      <c r="FUF759" s="279"/>
      <c r="FUG759" s="279"/>
      <c r="FUH759" s="279"/>
      <c r="FUI759" s="279"/>
      <c r="FUJ759" s="279"/>
      <c r="FUK759" s="279"/>
      <c r="FUL759" s="279"/>
      <c r="FUM759" s="279"/>
      <c r="FUN759" s="279"/>
      <c r="FUO759" s="279"/>
      <c r="FUP759" s="279"/>
      <c r="FUQ759" s="279"/>
      <c r="FUR759" s="279"/>
      <c r="FUS759" s="279"/>
      <c r="FUT759" s="279"/>
      <c r="FUU759" s="279"/>
      <c r="FUV759" s="279"/>
      <c r="FUW759" s="279"/>
      <c r="FUX759" s="279"/>
      <c r="FUY759" s="279"/>
      <c r="FUZ759" s="279"/>
      <c r="FVA759" s="279"/>
      <c r="FVB759" s="279"/>
      <c r="FVC759" s="279"/>
      <c r="FVD759" s="279"/>
      <c r="FVE759" s="279"/>
      <c r="FVF759" s="279"/>
      <c r="FVG759" s="279"/>
      <c r="FVH759" s="279"/>
      <c r="FVI759" s="279"/>
      <c r="FVJ759" s="279"/>
      <c r="FVK759" s="279"/>
      <c r="FVL759" s="279"/>
      <c r="FVM759" s="279"/>
      <c r="FVN759" s="279"/>
      <c r="FVO759" s="279"/>
      <c r="FVP759" s="279"/>
      <c r="FVQ759" s="279"/>
      <c r="FVR759" s="279"/>
      <c r="FVS759" s="279"/>
      <c r="FVT759" s="279"/>
      <c r="FVU759" s="279"/>
      <c r="FVV759" s="279"/>
      <c r="FVW759" s="279"/>
      <c r="FVX759" s="279"/>
      <c r="FVY759" s="279"/>
      <c r="FVZ759" s="279"/>
      <c r="FWA759" s="279"/>
      <c r="FWB759" s="279"/>
      <c r="FWC759" s="279"/>
      <c r="FWD759" s="279"/>
      <c r="FWE759" s="279"/>
      <c r="FWF759" s="279"/>
      <c r="FWG759" s="279"/>
      <c r="FWH759" s="279"/>
      <c r="FWI759" s="279"/>
      <c r="FWJ759" s="279"/>
      <c r="FWK759" s="279"/>
      <c r="FWL759" s="279"/>
      <c r="FWM759" s="279"/>
      <c r="FWN759" s="279"/>
      <c r="FWO759" s="279"/>
      <c r="FWP759" s="279"/>
      <c r="FWQ759" s="279"/>
      <c r="FWR759" s="279"/>
      <c r="FWS759" s="279"/>
      <c r="FWT759" s="279"/>
      <c r="FWU759" s="279"/>
      <c r="FWV759" s="279"/>
      <c r="FWW759" s="279"/>
      <c r="FWX759" s="279"/>
      <c r="FWY759" s="279"/>
      <c r="FWZ759" s="279"/>
      <c r="FXA759" s="279"/>
      <c r="FXB759" s="279"/>
      <c r="FXC759" s="279"/>
      <c r="FXD759" s="279"/>
      <c r="FXE759" s="279"/>
      <c r="FXF759" s="279"/>
      <c r="FXG759" s="279"/>
      <c r="FXH759" s="279"/>
      <c r="FXI759" s="279"/>
      <c r="FXJ759" s="279"/>
      <c r="FXK759" s="279"/>
      <c r="FXL759" s="279"/>
      <c r="FXM759" s="279"/>
      <c r="FXN759" s="279"/>
      <c r="FXO759" s="279"/>
      <c r="FXP759" s="279"/>
      <c r="FXQ759" s="279"/>
      <c r="FXR759" s="279"/>
      <c r="FXS759" s="279"/>
      <c r="FXT759" s="279"/>
      <c r="FXU759" s="279"/>
      <c r="FXV759" s="279"/>
      <c r="FXW759" s="279"/>
      <c r="FXX759" s="279"/>
      <c r="FXY759" s="279"/>
      <c r="FXZ759" s="279"/>
      <c r="FYA759" s="279"/>
      <c r="FYB759" s="279"/>
      <c r="FYC759" s="279"/>
      <c r="FYD759" s="279"/>
      <c r="FYE759" s="279"/>
      <c r="FYF759" s="279"/>
      <c r="FYG759" s="279"/>
      <c r="FYH759" s="279"/>
      <c r="FYI759" s="279"/>
      <c r="FYJ759" s="279"/>
      <c r="FYK759" s="279"/>
      <c r="FYL759" s="279"/>
      <c r="FYM759" s="279"/>
      <c r="FYN759" s="279"/>
      <c r="FYO759" s="279"/>
      <c r="FYP759" s="279"/>
      <c r="FYQ759" s="279"/>
      <c r="FYR759" s="279"/>
      <c r="FYS759" s="279"/>
      <c r="FYT759" s="279"/>
      <c r="FYU759" s="279"/>
      <c r="FYV759" s="279"/>
      <c r="FYW759" s="279"/>
      <c r="FYX759" s="279"/>
      <c r="FYY759" s="279"/>
      <c r="FYZ759" s="279"/>
      <c r="FZA759" s="279"/>
      <c r="FZB759" s="279"/>
      <c r="FZC759" s="279"/>
      <c r="FZD759" s="279"/>
      <c r="FZE759" s="279"/>
      <c r="FZF759" s="279"/>
      <c r="FZG759" s="279"/>
      <c r="FZH759" s="279"/>
      <c r="FZI759" s="279"/>
      <c r="FZJ759" s="279"/>
      <c r="FZK759" s="279"/>
      <c r="FZL759" s="279"/>
      <c r="FZM759" s="279"/>
      <c r="FZN759" s="279"/>
      <c r="FZO759" s="279"/>
      <c r="FZP759" s="279"/>
      <c r="FZQ759" s="279"/>
      <c r="FZR759" s="279"/>
      <c r="FZS759" s="279"/>
      <c r="FZT759" s="279"/>
      <c r="FZU759" s="279"/>
      <c r="FZV759" s="279"/>
      <c r="FZW759" s="279"/>
      <c r="FZX759" s="279"/>
      <c r="FZY759" s="279"/>
      <c r="FZZ759" s="279"/>
      <c r="GAA759" s="279"/>
      <c r="GAB759" s="279"/>
      <c r="GAC759" s="279"/>
      <c r="GAD759" s="279"/>
      <c r="GAE759" s="279"/>
      <c r="GAF759" s="279"/>
      <c r="GAG759" s="279"/>
      <c r="GAH759" s="279"/>
      <c r="GAI759" s="279"/>
      <c r="GAJ759" s="279"/>
      <c r="GAK759" s="279"/>
      <c r="GAL759" s="279"/>
      <c r="GAM759" s="279"/>
      <c r="GAN759" s="279"/>
      <c r="GAO759" s="279"/>
      <c r="GAP759" s="279"/>
      <c r="GAQ759" s="279"/>
      <c r="GAR759" s="279"/>
      <c r="GAS759" s="279"/>
      <c r="GAT759" s="279"/>
      <c r="GAU759" s="279"/>
      <c r="GAV759" s="279"/>
      <c r="GAW759" s="279"/>
      <c r="GAX759" s="279"/>
      <c r="GAY759" s="279"/>
      <c r="GAZ759" s="279"/>
      <c r="GBA759" s="279"/>
      <c r="GBB759" s="279"/>
      <c r="GBC759" s="279"/>
      <c r="GBD759" s="279"/>
      <c r="GBE759" s="279"/>
      <c r="GBF759" s="279"/>
      <c r="GBG759" s="279"/>
      <c r="GBH759" s="279"/>
      <c r="GBI759" s="279"/>
      <c r="GBJ759" s="279"/>
      <c r="GBK759" s="279"/>
      <c r="GBL759" s="279"/>
      <c r="GBM759" s="279"/>
      <c r="GBN759" s="279"/>
      <c r="GBO759" s="279"/>
      <c r="GBP759" s="279"/>
      <c r="GBQ759" s="279"/>
      <c r="GBR759" s="279"/>
      <c r="GBS759" s="279"/>
      <c r="GBT759" s="279"/>
      <c r="GBU759" s="279"/>
      <c r="GBV759" s="279"/>
      <c r="GBW759" s="279"/>
      <c r="GBX759" s="279"/>
      <c r="GBY759" s="279"/>
      <c r="GBZ759" s="279"/>
      <c r="GCA759" s="279"/>
      <c r="GCB759" s="279"/>
      <c r="GCC759" s="279"/>
      <c r="GCD759" s="279"/>
      <c r="GCE759" s="279"/>
      <c r="GCF759" s="279"/>
      <c r="GCG759" s="279"/>
      <c r="GCH759" s="279"/>
      <c r="GCI759" s="279"/>
      <c r="GCJ759" s="279"/>
      <c r="GCK759" s="279"/>
      <c r="GCL759" s="279"/>
      <c r="GCM759" s="279"/>
      <c r="GCN759" s="279"/>
      <c r="GCO759" s="279"/>
      <c r="GCP759" s="279"/>
      <c r="GCQ759" s="279"/>
      <c r="GCR759" s="279"/>
      <c r="GCS759" s="279"/>
      <c r="GCT759" s="279"/>
      <c r="GCU759" s="279"/>
      <c r="GCV759" s="279"/>
      <c r="GCW759" s="279"/>
      <c r="GCX759" s="279"/>
      <c r="GCY759" s="279"/>
      <c r="GCZ759" s="279"/>
      <c r="GDA759" s="279"/>
      <c r="GDB759" s="279"/>
      <c r="GDC759" s="279"/>
      <c r="GDD759" s="279"/>
      <c r="GDE759" s="279"/>
      <c r="GDF759" s="279"/>
      <c r="GDG759" s="279"/>
      <c r="GDH759" s="279"/>
      <c r="GDI759" s="279"/>
      <c r="GDJ759" s="279"/>
      <c r="GDK759" s="279"/>
      <c r="GDL759" s="279"/>
      <c r="GDM759" s="279"/>
      <c r="GDN759" s="279"/>
      <c r="GDO759" s="279"/>
      <c r="GDP759" s="279"/>
      <c r="GDQ759" s="279"/>
      <c r="GDR759" s="279"/>
      <c r="GDS759" s="279"/>
      <c r="GDT759" s="279"/>
      <c r="GDU759" s="279"/>
      <c r="GDV759" s="279"/>
      <c r="GDW759" s="279"/>
      <c r="GDX759" s="279"/>
      <c r="GDY759" s="279"/>
      <c r="GDZ759" s="279"/>
      <c r="GEA759" s="279"/>
      <c r="GEB759" s="279"/>
      <c r="GEC759" s="279"/>
      <c r="GED759" s="279"/>
      <c r="GEE759" s="279"/>
      <c r="GEF759" s="279"/>
      <c r="GEG759" s="279"/>
      <c r="GEH759" s="279"/>
      <c r="GEI759" s="279"/>
      <c r="GEJ759" s="279"/>
      <c r="GEK759" s="279"/>
      <c r="GEL759" s="279"/>
      <c r="GEM759" s="279"/>
      <c r="GEN759" s="279"/>
      <c r="GEO759" s="279"/>
      <c r="GEP759" s="279"/>
      <c r="GEQ759" s="279"/>
      <c r="GER759" s="279"/>
      <c r="GES759" s="279"/>
      <c r="GET759" s="279"/>
      <c r="GEU759" s="279"/>
      <c r="GEV759" s="279"/>
      <c r="GEW759" s="279"/>
      <c r="GEX759" s="279"/>
      <c r="GEY759" s="279"/>
      <c r="GEZ759" s="279"/>
      <c r="GFA759" s="279"/>
      <c r="GFB759" s="279"/>
      <c r="GFC759" s="279"/>
      <c r="GFD759" s="279"/>
      <c r="GFE759" s="279"/>
      <c r="GFF759" s="279"/>
      <c r="GFG759" s="279"/>
      <c r="GFH759" s="279"/>
      <c r="GFI759" s="279"/>
      <c r="GFJ759" s="279"/>
      <c r="GFK759" s="279"/>
      <c r="GFL759" s="279"/>
      <c r="GFM759" s="279"/>
      <c r="GFN759" s="279"/>
      <c r="GFO759" s="279"/>
      <c r="GFP759" s="279"/>
      <c r="GFQ759" s="279"/>
      <c r="GFR759" s="279"/>
      <c r="GFS759" s="279"/>
      <c r="GFT759" s="279"/>
      <c r="GFU759" s="279"/>
      <c r="GFV759" s="279"/>
      <c r="GFW759" s="279"/>
      <c r="GFX759" s="279"/>
      <c r="GFY759" s="279"/>
      <c r="GFZ759" s="279"/>
      <c r="GGA759" s="279"/>
      <c r="GGB759" s="279"/>
      <c r="GGC759" s="279"/>
      <c r="GGD759" s="279"/>
      <c r="GGE759" s="279"/>
      <c r="GGF759" s="279"/>
      <c r="GGG759" s="279"/>
      <c r="GGH759" s="279"/>
      <c r="GGI759" s="279"/>
      <c r="GGJ759" s="279"/>
      <c r="GGK759" s="279"/>
      <c r="GGL759" s="279"/>
      <c r="GGM759" s="279"/>
      <c r="GGN759" s="279"/>
      <c r="GGO759" s="279"/>
      <c r="GGP759" s="279"/>
      <c r="GGQ759" s="279"/>
      <c r="GGR759" s="279"/>
      <c r="GGS759" s="279"/>
      <c r="GGT759" s="279"/>
      <c r="GGU759" s="279"/>
      <c r="GGV759" s="279"/>
      <c r="GGW759" s="279"/>
      <c r="GGX759" s="279"/>
      <c r="GGY759" s="279"/>
      <c r="GGZ759" s="279"/>
      <c r="GHA759" s="279"/>
      <c r="GHB759" s="279"/>
      <c r="GHC759" s="279"/>
      <c r="GHD759" s="279"/>
      <c r="GHE759" s="279"/>
      <c r="GHF759" s="279"/>
      <c r="GHG759" s="279"/>
      <c r="GHH759" s="279"/>
      <c r="GHI759" s="279"/>
      <c r="GHJ759" s="279"/>
      <c r="GHK759" s="279"/>
      <c r="GHL759" s="279"/>
      <c r="GHM759" s="279"/>
      <c r="GHN759" s="279"/>
      <c r="GHO759" s="279"/>
      <c r="GHP759" s="279"/>
      <c r="GHQ759" s="279"/>
      <c r="GHR759" s="279"/>
      <c r="GHS759" s="279"/>
      <c r="GHT759" s="279"/>
      <c r="GHU759" s="279"/>
      <c r="GHV759" s="279"/>
      <c r="GHW759" s="279"/>
      <c r="GHX759" s="279"/>
      <c r="GHY759" s="279"/>
      <c r="GHZ759" s="279"/>
      <c r="GIA759" s="279"/>
      <c r="GIB759" s="279"/>
      <c r="GIC759" s="279"/>
      <c r="GID759" s="279"/>
      <c r="GIE759" s="279"/>
      <c r="GIF759" s="279"/>
      <c r="GIG759" s="279"/>
      <c r="GIH759" s="279"/>
      <c r="GII759" s="279"/>
      <c r="GIJ759" s="279"/>
      <c r="GIK759" s="279"/>
      <c r="GIL759" s="279"/>
      <c r="GIM759" s="279"/>
      <c r="GIN759" s="279"/>
      <c r="GIO759" s="279"/>
      <c r="GIP759" s="279"/>
      <c r="GIQ759" s="279"/>
      <c r="GIR759" s="279"/>
      <c r="GIS759" s="279"/>
      <c r="GIT759" s="279"/>
      <c r="GIU759" s="279"/>
      <c r="GIV759" s="279"/>
      <c r="GIW759" s="279"/>
      <c r="GIX759" s="279"/>
      <c r="GIY759" s="279"/>
      <c r="GIZ759" s="279"/>
      <c r="GJA759" s="279"/>
      <c r="GJB759" s="279"/>
      <c r="GJC759" s="279"/>
      <c r="GJD759" s="279"/>
      <c r="GJE759" s="279"/>
      <c r="GJF759" s="279"/>
      <c r="GJG759" s="279"/>
      <c r="GJH759" s="279"/>
      <c r="GJI759" s="279"/>
      <c r="GJJ759" s="279"/>
      <c r="GJK759" s="279"/>
      <c r="GJL759" s="279"/>
      <c r="GJM759" s="279"/>
      <c r="GJN759" s="279"/>
      <c r="GJO759" s="279"/>
      <c r="GJP759" s="279"/>
      <c r="GJQ759" s="279"/>
      <c r="GJR759" s="279"/>
      <c r="GJS759" s="279"/>
      <c r="GJT759" s="279"/>
      <c r="GJU759" s="279"/>
      <c r="GJV759" s="279"/>
      <c r="GJW759" s="279"/>
      <c r="GJX759" s="279"/>
      <c r="GJY759" s="279"/>
      <c r="GJZ759" s="279"/>
      <c r="GKA759" s="279"/>
      <c r="GKB759" s="279"/>
      <c r="GKC759" s="279"/>
      <c r="GKD759" s="279"/>
      <c r="GKE759" s="279"/>
      <c r="GKF759" s="279"/>
      <c r="GKG759" s="279"/>
      <c r="GKH759" s="279"/>
      <c r="GKI759" s="279"/>
      <c r="GKJ759" s="279"/>
      <c r="GKK759" s="279"/>
      <c r="GKL759" s="279"/>
      <c r="GKM759" s="279"/>
      <c r="GKN759" s="279"/>
      <c r="GKO759" s="279"/>
      <c r="GKP759" s="279"/>
      <c r="GKQ759" s="279"/>
      <c r="GKR759" s="279"/>
      <c r="GKS759" s="279"/>
      <c r="GKT759" s="279"/>
      <c r="GKU759" s="279"/>
      <c r="GKV759" s="279"/>
      <c r="GKW759" s="279"/>
      <c r="GKX759" s="279"/>
      <c r="GKY759" s="279"/>
      <c r="GKZ759" s="279"/>
      <c r="GLA759" s="279"/>
      <c r="GLB759" s="279"/>
      <c r="GLC759" s="279"/>
      <c r="GLD759" s="279"/>
      <c r="GLE759" s="279"/>
      <c r="GLF759" s="279"/>
      <c r="GLG759" s="279"/>
      <c r="GLH759" s="279"/>
      <c r="GLI759" s="279"/>
      <c r="GLJ759" s="279"/>
      <c r="GLK759" s="279"/>
      <c r="GLL759" s="279"/>
      <c r="GLM759" s="279"/>
      <c r="GLN759" s="279"/>
      <c r="GLO759" s="279"/>
      <c r="GLP759" s="279"/>
      <c r="GLQ759" s="279"/>
      <c r="GLR759" s="279"/>
      <c r="GLS759" s="279"/>
      <c r="GLT759" s="279"/>
      <c r="GLU759" s="279"/>
      <c r="GLV759" s="279"/>
      <c r="GLW759" s="279"/>
      <c r="GLX759" s="279"/>
      <c r="GLY759" s="279"/>
      <c r="GLZ759" s="279"/>
      <c r="GMA759" s="279"/>
      <c r="GMB759" s="279"/>
      <c r="GMC759" s="279"/>
      <c r="GMD759" s="279"/>
      <c r="GME759" s="279"/>
      <c r="GMF759" s="279"/>
      <c r="GMG759" s="279"/>
      <c r="GMH759" s="279"/>
      <c r="GMI759" s="279"/>
      <c r="GMJ759" s="279"/>
      <c r="GMK759" s="279"/>
      <c r="GML759" s="279"/>
      <c r="GMM759" s="279"/>
      <c r="GMN759" s="279"/>
      <c r="GMO759" s="279"/>
      <c r="GMP759" s="279"/>
      <c r="GMQ759" s="279"/>
      <c r="GMR759" s="279"/>
      <c r="GMS759" s="279"/>
      <c r="GMT759" s="279"/>
      <c r="GMU759" s="279"/>
      <c r="GMV759" s="279"/>
      <c r="GMW759" s="279"/>
      <c r="GMX759" s="279"/>
      <c r="GMY759" s="279"/>
      <c r="GMZ759" s="279"/>
      <c r="GNA759" s="279"/>
      <c r="GNB759" s="279"/>
      <c r="GNC759" s="279"/>
      <c r="GND759" s="279"/>
      <c r="GNE759" s="279"/>
      <c r="GNF759" s="279"/>
      <c r="GNG759" s="279"/>
      <c r="GNH759" s="279"/>
      <c r="GNI759" s="279"/>
      <c r="GNJ759" s="279"/>
      <c r="GNK759" s="279"/>
      <c r="GNL759" s="279"/>
      <c r="GNM759" s="279"/>
      <c r="GNN759" s="279"/>
      <c r="GNO759" s="279"/>
      <c r="GNP759" s="279"/>
      <c r="GNQ759" s="279"/>
      <c r="GNR759" s="279"/>
      <c r="GNS759" s="279"/>
      <c r="GNT759" s="279"/>
      <c r="GNU759" s="279"/>
      <c r="GNV759" s="279"/>
      <c r="GNW759" s="279"/>
      <c r="GNX759" s="279"/>
      <c r="GNY759" s="279"/>
      <c r="GNZ759" s="279"/>
      <c r="GOA759" s="279"/>
      <c r="GOB759" s="279"/>
      <c r="GOC759" s="279"/>
      <c r="GOD759" s="279"/>
      <c r="GOE759" s="279"/>
      <c r="GOF759" s="279"/>
      <c r="GOG759" s="279"/>
      <c r="GOH759" s="279"/>
      <c r="GOI759" s="279"/>
      <c r="GOJ759" s="279"/>
      <c r="GOK759" s="279"/>
      <c r="GOL759" s="279"/>
      <c r="GOM759" s="279"/>
      <c r="GON759" s="279"/>
      <c r="GOO759" s="279"/>
      <c r="GOP759" s="279"/>
      <c r="GOQ759" s="279"/>
      <c r="GOR759" s="279"/>
      <c r="GOS759" s="279"/>
      <c r="GOT759" s="279"/>
      <c r="GOU759" s="279"/>
      <c r="GOV759" s="279"/>
      <c r="GOW759" s="279"/>
      <c r="GOX759" s="279"/>
      <c r="GOY759" s="279"/>
      <c r="GOZ759" s="279"/>
      <c r="GPA759" s="279"/>
      <c r="GPB759" s="279"/>
      <c r="GPC759" s="279"/>
      <c r="GPD759" s="279"/>
      <c r="GPE759" s="279"/>
      <c r="GPF759" s="279"/>
      <c r="GPG759" s="279"/>
      <c r="GPH759" s="279"/>
      <c r="GPI759" s="279"/>
      <c r="GPJ759" s="279"/>
      <c r="GPK759" s="279"/>
      <c r="GPL759" s="279"/>
      <c r="GPM759" s="279"/>
      <c r="GPN759" s="279"/>
      <c r="GPO759" s="279"/>
      <c r="GPP759" s="279"/>
      <c r="GPQ759" s="279"/>
      <c r="GPR759" s="279"/>
      <c r="GPS759" s="279"/>
      <c r="GPT759" s="279"/>
      <c r="GPU759" s="279"/>
      <c r="GPV759" s="279"/>
      <c r="GPW759" s="279"/>
      <c r="GPX759" s="279"/>
      <c r="GPY759" s="279"/>
      <c r="GPZ759" s="279"/>
      <c r="GQA759" s="279"/>
      <c r="GQB759" s="279"/>
      <c r="GQC759" s="279"/>
      <c r="GQD759" s="279"/>
      <c r="GQE759" s="279"/>
      <c r="GQF759" s="279"/>
      <c r="GQG759" s="279"/>
      <c r="GQH759" s="279"/>
      <c r="GQI759" s="279"/>
      <c r="GQJ759" s="279"/>
      <c r="GQK759" s="279"/>
      <c r="GQL759" s="279"/>
      <c r="GQM759" s="279"/>
      <c r="GQN759" s="279"/>
      <c r="GQO759" s="279"/>
      <c r="GQP759" s="279"/>
      <c r="GQQ759" s="279"/>
      <c r="GQR759" s="279"/>
      <c r="GQS759" s="279"/>
      <c r="GQT759" s="279"/>
      <c r="GQU759" s="279"/>
      <c r="GQV759" s="279"/>
      <c r="GQW759" s="279"/>
      <c r="GQX759" s="279"/>
      <c r="GQY759" s="279"/>
      <c r="GQZ759" s="279"/>
      <c r="GRA759" s="279"/>
      <c r="GRB759" s="279"/>
      <c r="GRC759" s="279"/>
      <c r="GRD759" s="279"/>
      <c r="GRE759" s="279"/>
      <c r="GRF759" s="279"/>
      <c r="GRG759" s="279"/>
      <c r="GRH759" s="279"/>
      <c r="GRI759" s="279"/>
      <c r="GRJ759" s="279"/>
      <c r="GRK759" s="279"/>
      <c r="GRL759" s="279"/>
      <c r="GRM759" s="279"/>
      <c r="GRN759" s="279"/>
      <c r="GRO759" s="279"/>
      <c r="GRP759" s="279"/>
      <c r="GRQ759" s="279"/>
      <c r="GRR759" s="279"/>
      <c r="GRS759" s="279"/>
      <c r="GRT759" s="279"/>
      <c r="GRU759" s="279"/>
      <c r="GRV759" s="279"/>
      <c r="GRW759" s="279"/>
      <c r="GRX759" s="279"/>
      <c r="GRY759" s="279"/>
      <c r="GRZ759" s="279"/>
      <c r="GSA759" s="279"/>
      <c r="GSB759" s="279"/>
      <c r="GSC759" s="279"/>
      <c r="GSD759" s="279"/>
      <c r="GSE759" s="279"/>
      <c r="GSF759" s="279"/>
      <c r="GSG759" s="279"/>
      <c r="GSH759" s="279"/>
      <c r="GSI759" s="279"/>
      <c r="GSJ759" s="279"/>
      <c r="GSK759" s="279"/>
      <c r="GSL759" s="279"/>
      <c r="GSM759" s="279"/>
      <c r="GSN759" s="279"/>
      <c r="GSO759" s="279"/>
      <c r="GSP759" s="279"/>
      <c r="GSQ759" s="279"/>
      <c r="GSR759" s="279"/>
      <c r="GSS759" s="279"/>
      <c r="GST759" s="279"/>
      <c r="GSU759" s="279"/>
      <c r="GSV759" s="279"/>
      <c r="GSW759" s="279"/>
      <c r="GSX759" s="279"/>
      <c r="GSY759" s="279"/>
      <c r="GSZ759" s="279"/>
      <c r="GTA759" s="279"/>
      <c r="GTB759" s="279"/>
      <c r="GTC759" s="279"/>
      <c r="GTD759" s="279"/>
      <c r="GTE759" s="279"/>
      <c r="GTF759" s="279"/>
      <c r="GTG759" s="279"/>
      <c r="GTH759" s="279"/>
      <c r="GTI759" s="279"/>
      <c r="GTJ759" s="279"/>
      <c r="GTK759" s="279"/>
      <c r="GTL759" s="279"/>
      <c r="GTM759" s="279"/>
      <c r="GTN759" s="279"/>
      <c r="GTO759" s="279"/>
      <c r="GTP759" s="279"/>
      <c r="GTQ759" s="279"/>
      <c r="GTR759" s="279"/>
      <c r="GTS759" s="279"/>
      <c r="GTT759" s="279"/>
      <c r="GTU759" s="279"/>
      <c r="GTV759" s="279"/>
      <c r="GTW759" s="279"/>
      <c r="GTX759" s="279"/>
      <c r="GTY759" s="279"/>
      <c r="GTZ759" s="279"/>
      <c r="GUA759" s="279"/>
      <c r="GUB759" s="279"/>
      <c r="GUC759" s="279"/>
      <c r="GUD759" s="279"/>
      <c r="GUE759" s="279"/>
      <c r="GUF759" s="279"/>
      <c r="GUG759" s="279"/>
      <c r="GUH759" s="279"/>
      <c r="GUI759" s="279"/>
      <c r="GUJ759" s="279"/>
      <c r="GUK759" s="279"/>
      <c r="GUL759" s="279"/>
      <c r="GUM759" s="279"/>
      <c r="GUN759" s="279"/>
      <c r="GUO759" s="279"/>
      <c r="GUP759" s="279"/>
      <c r="GUQ759" s="279"/>
      <c r="GUR759" s="279"/>
      <c r="GUS759" s="279"/>
      <c r="GUT759" s="279"/>
      <c r="GUU759" s="279"/>
      <c r="GUV759" s="279"/>
      <c r="GUW759" s="279"/>
      <c r="GUX759" s="279"/>
      <c r="GUY759" s="279"/>
      <c r="GUZ759" s="279"/>
      <c r="GVA759" s="279"/>
      <c r="GVB759" s="279"/>
      <c r="GVC759" s="279"/>
      <c r="GVD759" s="279"/>
      <c r="GVE759" s="279"/>
      <c r="GVF759" s="279"/>
      <c r="GVG759" s="279"/>
      <c r="GVH759" s="279"/>
      <c r="GVI759" s="279"/>
      <c r="GVJ759" s="279"/>
      <c r="GVK759" s="279"/>
      <c r="GVL759" s="279"/>
      <c r="GVM759" s="279"/>
      <c r="GVN759" s="279"/>
      <c r="GVO759" s="279"/>
      <c r="GVP759" s="279"/>
      <c r="GVQ759" s="279"/>
      <c r="GVR759" s="279"/>
      <c r="GVS759" s="279"/>
      <c r="GVT759" s="279"/>
      <c r="GVU759" s="279"/>
      <c r="GVV759" s="279"/>
      <c r="GVW759" s="279"/>
      <c r="GVX759" s="279"/>
      <c r="GVY759" s="279"/>
      <c r="GVZ759" s="279"/>
      <c r="GWA759" s="279"/>
      <c r="GWB759" s="279"/>
      <c r="GWC759" s="279"/>
      <c r="GWD759" s="279"/>
      <c r="GWE759" s="279"/>
      <c r="GWF759" s="279"/>
      <c r="GWG759" s="279"/>
      <c r="GWH759" s="279"/>
      <c r="GWI759" s="279"/>
      <c r="GWJ759" s="279"/>
      <c r="GWK759" s="279"/>
      <c r="GWL759" s="279"/>
      <c r="GWM759" s="279"/>
      <c r="GWN759" s="279"/>
      <c r="GWO759" s="279"/>
      <c r="GWP759" s="279"/>
      <c r="GWQ759" s="279"/>
      <c r="GWR759" s="279"/>
      <c r="GWS759" s="279"/>
      <c r="GWT759" s="279"/>
      <c r="GWU759" s="279"/>
      <c r="GWV759" s="279"/>
      <c r="GWW759" s="279"/>
      <c r="GWX759" s="279"/>
      <c r="GWY759" s="279"/>
      <c r="GWZ759" s="279"/>
      <c r="GXA759" s="279"/>
      <c r="GXB759" s="279"/>
      <c r="GXC759" s="279"/>
      <c r="GXD759" s="279"/>
      <c r="GXE759" s="279"/>
      <c r="GXF759" s="279"/>
      <c r="GXG759" s="279"/>
      <c r="GXH759" s="279"/>
      <c r="GXI759" s="279"/>
      <c r="GXJ759" s="279"/>
      <c r="GXK759" s="279"/>
      <c r="GXL759" s="279"/>
      <c r="GXM759" s="279"/>
      <c r="GXN759" s="279"/>
      <c r="GXO759" s="279"/>
      <c r="GXP759" s="279"/>
      <c r="GXQ759" s="279"/>
      <c r="GXR759" s="279"/>
      <c r="GXS759" s="279"/>
      <c r="GXT759" s="279"/>
      <c r="GXU759" s="279"/>
      <c r="GXV759" s="279"/>
      <c r="GXW759" s="279"/>
      <c r="GXX759" s="279"/>
      <c r="GXY759" s="279"/>
      <c r="GXZ759" s="279"/>
      <c r="GYA759" s="279"/>
      <c r="GYB759" s="279"/>
      <c r="GYC759" s="279"/>
      <c r="GYD759" s="279"/>
      <c r="GYE759" s="279"/>
      <c r="GYF759" s="279"/>
      <c r="GYG759" s="279"/>
      <c r="GYH759" s="279"/>
      <c r="GYI759" s="279"/>
      <c r="GYJ759" s="279"/>
      <c r="GYK759" s="279"/>
      <c r="GYL759" s="279"/>
      <c r="GYM759" s="279"/>
      <c r="GYN759" s="279"/>
      <c r="GYO759" s="279"/>
      <c r="GYP759" s="279"/>
      <c r="GYQ759" s="279"/>
      <c r="GYR759" s="279"/>
      <c r="GYS759" s="279"/>
      <c r="GYT759" s="279"/>
      <c r="GYU759" s="279"/>
      <c r="GYV759" s="279"/>
      <c r="GYW759" s="279"/>
      <c r="GYX759" s="279"/>
      <c r="GYY759" s="279"/>
      <c r="GYZ759" s="279"/>
      <c r="GZA759" s="279"/>
      <c r="GZB759" s="279"/>
      <c r="GZC759" s="279"/>
      <c r="GZD759" s="279"/>
      <c r="GZE759" s="279"/>
      <c r="GZF759" s="279"/>
      <c r="GZG759" s="279"/>
      <c r="GZH759" s="279"/>
      <c r="GZI759" s="279"/>
      <c r="GZJ759" s="279"/>
      <c r="GZK759" s="279"/>
      <c r="GZL759" s="279"/>
      <c r="GZM759" s="279"/>
      <c r="GZN759" s="279"/>
      <c r="GZO759" s="279"/>
      <c r="GZP759" s="279"/>
      <c r="GZQ759" s="279"/>
      <c r="GZR759" s="279"/>
      <c r="GZS759" s="279"/>
      <c r="GZT759" s="279"/>
      <c r="GZU759" s="279"/>
      <c r="GZV759" s="279"/>
      <c r="GZW759" s="279"/>
      <c r="GZX759" s="279"/>
      <c r="GZY759" s="279"/>
      <c r="GZZ759" s="279"/>
      <c r="HAA759" s="279"/>
      <c r="HAB759" s="279"/>
      <c r="HAC759" s="279"/>
      <c r="HAD759" s="279"/>
      <c r="HAE759" s="279"/>
      <c r="HAF759" s="279"/>
      <c r="HAG759" s="279"/>
      <c r="HAH759" s="279"/>
      <c r="HAI759" s="279"/>
      <c r="HAJ759" s="279"/>
      <c r="HAK759" s="279"/>
      <c r="HAL759" s="279"/>
      <c r="HAM759" s="279"/>
      <c r="HAN759" s="279"/>
      <c r="HAO759" s="279"/>
      <c r="HAP759" s="279"/>
      <c r="HAQ759" s="279"/>
      <c r="HAR759" s="279"/>
      <c r="HAS759" s="279"/>
      <c r="HAT759" s="279"/>
      <c r="HAU759" s="279"/>
      <c r="HAV759" s="279"/>
      <c r="HAW759" s="279"/>
      <c r="HAX759" s="279"/>
      <c r="HAY759" s="279"/>
      <c r="HAZ759" s="279"/>
      <c r="HBA759" s="279"/>
      <c r="HBB759" s="279"/>
      <c r="HBC759" s="279"/>
      <c r="HBD759" s="279"/>
      <c r="HBE759" s="279"/>
      <c r="HBF759" s="279"/>
      <c r="HBG759" s="279"/>
      <c r="HBH759" s="279"/>
      <c r="HBI759" s="279"/>
      <c r="HBJ759" s="279"/>
      <c r="HBK759" s="279"/>
      <c r="HBL759" s="279"/>
      <c r="HBM759" s="279"/>
      <c r="HBN759" s="279"/>
      <c r="HBO759" s="279"/>
      <c r="HBP759" s="279"/>
      <c r="HBQ759" s="279"/>
      <c r="HBR759" s="279"/>
      <c r="HBS759" s="279"/>
      <c r="HBT759" s="279"/>
      <c r="HBU759" s="279"/>
      <c r="HBV759" s="279"/>
      <c r="HBW759" s="279"/>
      <c r="HBX759" s="279"/>
      <c r="HBY759" s="279"/>
      <c r="HBZ759" s="279"/>
      <c r="HCA759" s="279"/>
      <c r="HCB759" s="279"/>
      <c r="HCC759" s="279"/>
      <c r="HCD759" s="279"/>
      <c r="HCE759" s="279"/>
      <c r="HCF759" s="279"/>
      <c r="HCG759" s="279"/>
      <c r="HCH759" s="279"/>
      <c r="HCI759" s="279"/>
      <c r="HCJ759" s="279"/>
      <c r="HCK759" s="279"/>
      <c r="HCL759" s="279"/>
      <c r="HCM759" s="279"/>
      <c r="HCN759" s="279"/>
      <c r="HCO759" s="279"/>
      <c r="HCP759" s="279"/>
      <c r="HCQ759" s="279"/>
      <c r="HCR759" s="279"/>
      <c r="HCS759" s="279"/>
      <c r="HCT759" s="279"/>
      <c r="HCU759" s="279"/>
      <c r="HCV759" s="279"/>
      <c r="HCW759" s="279"/>
      <c r="HCX759" s="279"/>
      <c r="HCY759" s="279"/>
      <c r="HCZ759" s="279"/>
      <c r="HDA759" s="279"/>
      <c r="HDB759" s="279"/>
      <c r="HDC759" s="279"/>
      <c r="HDD759" s="279"/>
      <c r="HDE759" s="279"/>
      <c r="HDF759" s="279"/>
      <c r="HDG759" s="279"/>
      <c r="HDH759" s="279"/>
      <c r="HDI759" s="279"/>
      <c r="HDJ759" s="279"/>
      <c r="HDK759" s="279"/>
      <c r="HDL759" s="279"/>
      <c r="HDM759" s="279"/>
      <c r="HDN759" s="279"/>
      <c r="HDO759" s="279"/>
      <c r="HDP759" s="279"/>
      <c r="HDQ759" s="279"/>
      <c r="HDR759" s="279"/>
      <c r="HDS759" s="279"/>
      <c r="HDT759" s="279"/>
      <c r="HDU759" s="279"/>
      <c r="HDV759" s="279"/>
      <c r="HDW759" s="279"/>
      <c r="HDX759" s="279"/>
      <c r="HDY759" s="279"/>
      <c r="HDZ759" s="279"/>
      <c r="HEA759" s="279"/>
      <c r="HEB759" s="279"/>
      <c r="HEC759" s="279"/>
      <c r="HED759" s="279"/>
      <c r="HEE759" s="279"/>
      <c r="HEF759" s="279"/>
      <c r="HEG759" s="279"/>
      <c r="HEH759" s="279"/>
      <c r="HEI759" s="279"/>
      <c r="HEJ759" s="279"/>
      <c r="HEK759" s="279"/>
      <c r="HEL759" s="279"/>
      <c r="HEM759" s="279"/>
      <c r="HEN759" s="279"/>
      <c r="HEO759" s="279"/>
      <c r="HEP759" s="279"/>
      <c r="HEQ759" s="279"/>
      <c r="HER759" s="279"/>
      <c r="HES759" s="279"/>
      <c r="HET759" s="279"/>
      <c r="HEU759" s="279"/>
      <c r="HEV759" s="279"/>
      <c r="HEW759" s="279"/>
      <c r="HEX759" s="279"/>
      <c r="HEY759" s="279"/>
      <c r="HEZ759" s="279"/>
      <c r="HFA759" s="279"/>
      <c r="HFB759" s="279"/>
      <c r="HFC759" s="279"/>
      <c r="HFD759" s="279"/>
      <c r="HFE759" s="279"/>
      <c r="HFF759" s="279"/>
      <c r="HFG759" s="279"/>
      <c r="HFH759" s="279"/>
      <c r="HFI759" s="279"/>
      <c r="HFJ759" s="279"/>
      <c r="HFK759" s="279"/>
      <c r="HFL759" s="279"/>
      <c r="HFM759" s="279"/>
      <c r="HFN759" s="279"/>
      <c r="HFO759" s="279"/>
      <c r="HFP759" s="279"/>
      <c r="HFQ759" s="279"/>
      <c r="HFR759" s="279"/>
      <c r="HFS759" s="279"/>
      <c r="HFT759" s="279"/>
      <c r="HFU759" s="279"/>
      <c r="HFV759" s="279"/>
      <c r="HFW759" s="279"/>
      <c r="HFX759" s="279"/>
      <c r="HFY759" s="279"/>
      <c r="HFZ759" s="279"/>
      <c r="HGA759" s="279"/>
      <c r="HGB759" s="279"/>
      <c r="HGC759" s="279"/>
      <c r="HGD759" s="279"/>
      <c r="HGE759" s="279"/>
      <c r="HGF759" s="279"/>
      <c r="HGG759" s="279"/>
      <c r="HGH759" s="279"/>
      <c r="HGI759" s="279"/>
      <c r="HGJ759" s="279"/>
      <c r="HGK759" s="279"/>
      <c r="HGL759" s="279"/>
      <c r="HGM759" s="279"/>
      <c r="HGN759" s="279"/>
      <c r="HGO759" s="279"/>
      <c r="HGP759" s="279"/>
      <c r="HGQ759" s="279"/>
      <c r="HGR759" s="279"/>
      <c r="HGS759" s="279"/>
      <c r="HGT759" s="279"/>
      <c r="HGU759" s="279"/>
      <c r="HGV759" s="279"/>
      <c r="HGW759" s="279"/>
      <c r="HGX759" s="279"/>
      <c r="HGY759" s="279"/>
      <c r="HGZ759" s="279"/>
      <c r="HHA759" s="279"/>
      <c r="HHB759" s="279"/>
      <c r="HHC759" s="279"/>
      <c r="HHD759" s="279"/>
      <c r="HHE759" s="279"/>
      <c r="HHF759" s="279"/>
      <c r="HHG759" s="279"/>
      <c r="HHH759" s="279"/>
      <c r="HHI759" s="279"/>
      <c r="HHJ759" s="279"/>
      <c r="HHK759" s="279"/>
      <c r="HHL759" s="279"/>
      <c r="HHM759" s="279"/>
      <c r="HHN759" s="279"/>
      <c r="HHO759" s="279"/>
      <c r="HHP759" s="279"/>
      <c r="HHQ759" s="279"/>
      <c r="HHR759" s="279"/>
      <c r="HHS759" s="279"/>
      <c r="HHT759" s="279"/>
      <c r="HHU759" s="279"/>
      <c r="HHV759" s="279"/>
      <c r="HHW759" s="279"/>
      <c r="HHX759" s="279"/>
      <c r="HHY759" s="279"/>
      <c r="HHZ759" s="279"/>
      <c r="HIA759" s="279"/>
      <c r="HIB759" s="279"/>
      <c r="HIC759" s="279"/>
      <c r="HID759" s="279"/>
      <c r="HIE759" s="279"/>
      <c r="HIF759" s="279"/>
      <c r="HIG759" s="279"/>
      <c r="HIH759" s="279"/>
      <c r="HII759" s="279"/>
      <c r="HIJ759" s="279"/>
      <c r="HIK759" s="279"/>
      <c r="HIL759" s="279"/>
      <c r="HIM759" s="279"/>
      <c r="HIN759" s="279"/>
      <c r="HIO759" s="279"/>
      <c r="HIP759" s="279"/>
      <c r="HIQ759" s="279"/>
      <c r="HIR759" s="279"/>
      <c r="HIS759" s="279"/>
      <c r="HIT759" s="279"/>
      <c r="HIU759" s="279"/>
      <c r="HIV759" s="279"/>
      <c r="HIW759" s="279"/>
      <c r="HIX759" s="279"/>
      <c r="HIY759" s="279"/>
      <c r="HIZ759" s="279"/>
      <c r="HJA759" s="279"/>
      <c r="HJB759" s="279"/>
      <c r="HJC759" s="279"/>
      <c r="HJD759" s="279"/>
      <c r="HJE759" s="279"/>
      <c r="HJF759" s="279"/>
      <c r="HJG759" s="279"/>
      <c r="HJH759" s="279"/>
      <c r="HJI759" s="279"/>
      <c r="HJJ759" s="279"/>
      <c r="HJK759" s="279"/>
      <c r="HJL759" s="279"/>
      <c r="HJM759" s="279"/>
      <c r="HJN759" s="279"/>
      <c r="HJO759" s="279"/>
      <c r="HJP759" s="279"/>
      <c r="HJQ759" s="279"/>
      <c r="HJR759" s="279"/>
      <c r="HJS759" s="279"/>
      <c r="HJT759" s="279"/>
      <c r="HJU759" s="279"/>
      <c r="HJV759" s="279"/>
      <c r="HJW759" s="279"/>
      <c r="HJX759" s="279"/>
      <c r="HJY759" s="279"/>
      <c r="HJZ759" s="279"/>
      <c r="HKA759" s="279"/>
      <c r="HKB759" s="279"/>
      <c r="HKC759" s="279"/>
      <c r="HKD759" s="279"/>
      <c r="HKE759" s="279"/>
      <c r="HKF759" s="279"/>
      <c r="HKG759" s="279"/>
      <c r="HKH759" s="279"/>
      <c r="HKI759" s="279"/>
      <c r="HKJ759" s="279"/>
      <c r="HKK759" s="279"/>
      <c r="HKL759" s="279"/>
      <c r="HKM759" s="279"/>
      <c r="HKN759" s="279"/>
      <c r="HKO759" s="279"/>
      <c r="HKP759" s="279"/>
      <c r="HKQ759" s="279"/>
      <c r="HKR759" s="279"/>
      <c r="HKS759" s="279"/>
      <c r="HKT759" s="279"/>
      <c r="HKU759" s="279"/>
      <c r="HKV759" s="279"/>
      <c r="HKW759" s="279"/>
      <c r="HKX759" s="279"/>
      <c r="HKY759" s="279"/>
      <c r="HKZ759" s="279"/>
      <c r="HLA759" s="279"/>
      <c r="HLB759" s="279"/>
      <c r="HLC759" s="279"/>
      <c r="HLD759" s="279"/>
      <c r="HLE759" s="279"/>
      <c r="HLF759" s="279"/>
      <c r="HLG759" s="279"/>
      <c r="HLH759" s="279"/>
      <c r="HLI759" s="279"/>
      <c r="HLJ759" s="279"/>
      <c r="HLK759" s="279"/>
      <c r="HLL759" s="279"/>
      <c r="HLM759" s="279"/>
      <c r="HLN759" s="279"/>
      <c r="HLO759" s="279"/>
      <c r="HLP759" s="279"/>
      <c r="HLQ759" s="279"/>
      <c r="HLR759" s="279"/>
      <c r="HLS759" s="279"/>
      <c r="HLT759" s="279"/>
      <c r="HLU759" s="279"/>
      <c r="HLV759" s="279"/>
      <c r="HLW759" s="279"/>
      <c r="HLX759" s="279"/>
      <c r="HLY759" s="279"/>
      <c r="HLZ759" s="279"/>
      <c r="HMA759" s="279"/>
      <c r="HMB759" s="279"/>
      <c r="HMC759" s="279"/>
      <c r="HMD759" s="279"/>
      <c r="HME759" s="279"/>
      <c r="HMF759" s="279"/>
      <c r="HMG759" s="279"/>
      <c r="HMH759" s="279"/>
      <c r="HMI759" s="279"/>
      <c r="HMJ759" s="279"/>
      <c r="HMK759" s="279"/>
      <c r="HML759" s="279"/>
      <c r="HMM759" s="279"/>
      <c r="HMN759" s="279"/>
      <c r="HMO759" s="279"/>
      <c r="HMP759" s="279"/>
      <c r="HMQ759" s="279"/>
      <c r="HMR759" s="279"/>
      <c r="HMS759" s="279"/>
      <c r="HMT759" s="279"/>
      <c r="HMU759" s="279"/>
      <c r="HMV759" s="279"/>
      <c r="HMW759" s="279"/>
      <c r="HMX759" s="279"/>
      <c r="HMY759" s="279"/>
      <c r="HMZ759" s="279"/>
      <c r="HNA759" s="279"/>
      <c r="HNB759" s="279"/>
      <c r="HNC759" s="279"/>
      <c r="HND759" s="279"/>
      <c r="HNE759" s="279"/>
      <c r="HNF759" s="279"/>
      <c r="HNG759" s="279"/>
      <c r="HNH759" s="279"/>
      <c r="HNI759" s="279"/>
      <c r="HNJ759" s="279"/>
      <c r="HNK759" s="279"/>
      <c r="HNL759" s="279"/>
      <c r="HNM759" s="279"/>
      <c r="HNN759" s="279"/>
      <c r="HNO759" s="279"/>
      <c r="HNP759" s="279"/>
      <c r="HNQ759" s="279"/>
      <c r="HNR759" s="279"/>
      <c r="HNS759" s="279"/>
      <c r="HNT759" s="279"/>
      <c r="HNU759" s="279"/>
      <c r="HNV759" s="279"/>
      <c r="HNW759" s="279"/>
      <c r="HNX759" s="279"/>
      <c r="HNY759" s="279"/>
      <c r="HNZ759" s="279"/>
      <c r="HOA759" s="279"/>
      <c r="HOB759" s="279"/>
      <c r="HOC759" s="279"/>
      <c r="HOD759" s="279"/>
      <c r="HOE759" s="279"/>
      <c r="HOF759" s="279"/>
      <c r="HOG759" s="279"/>
      <c r="HOH759" s="279"/>
      <c r="HOI759" s="279"/>
      <c r="HOJ759" s="279"/>
      <c r="HOK759" s="279"/>
      <c r="HOL759" s="279"/>
      <c r="HOM759" s="279"/>
      <c r="HON759" s="279"/>
      <c r="HOO759" s="279"/>
      <c r="HOP759" s="279"/>
      <c r="HOQ759" s="279"/>
      <c r="HOR759" s="279"/>
      <c r="HOS759" s="279"/>
      <c r="HOT759" s="279"/>
      <c r="HOU759" s="279"/>
      <c r="HOV759" s="279"/>
      <c r="HOW759" s="279"/>
      <c r="HOX759" s="279"/>
      <c r="HOY759" s="279"/>
      <c r="HOZ759" s="279"/>
      <c r="HPA759" s="279"/>
      <c r="HPB759" s="279"/>
      <c r="HPC759" s="279"/>
      <c r="HPD759" s="279"/>
      <c r="HPE759" s="279"/>
      <c r="HPF759" s="279"/>
      <c r="HPG759" s="279"/>
      <c r="HPH759" s="279"/>
      <c r="HPI759" s="279"/>
      <c r="HPJ759" s="279"/>
      <c r="HPK759" s="279"/>
      <c r="HPL759" s="279"/>
      <c r="HPM759" s="279"/>
      <c r="HPN759" s="279"/>
      <c r="HPO759" s="279"/>
      <c r="HPP759" s="279"/>
      <c r="HPQ759" s="279"/>
      <c r="HPR759" s="279"/>
      <c r="HPS759" s="279"/>
      <c r="HPT759" s="279"/>
      <c r="HPU759" s="279"/>
      <c r="HPV759" s="279"/>
      <c r="HPW759" s="279"/>
      <c r="HPX759" s="279"/>
      <c r="HPY759" s="279"/>
      <c r="HPZ759" s="279"/>
      <c r="HQA759" s="279"/>
      <c r="HQB759" s="279"/>
      <c r="HQC759" s="279"/>
      <c r="HQD759" s="279"/>
      <c r="HQE759" s="279"/>
      <c r="HQF759" s="279"/>
      <c r="HQG759" s="279"/>
      <c r="HQH759" s="279"/>
      <c r="HQI759" s="279"/>
      <c r="HQJ759" s="279"/>
      <c r="HQK759" s="279"/>
      <c r="HQL759" s="279"/>
      <c r="HQM759" s="279"/>
      <c r="HQN759" s="279"/>
      <c r="HQO759" s="279"/>
      <c r="HQP759" s="279"/>
      <c r="HQQ759" s="279"/>
      <c r="HQR759" s="279"/>
      <c r="HQS759" s="279"/>
      <c r="HQT759" s="279"/>
      <c r="HQU759" s="279"/>
      <c r="HQV759" s="279"/>
      <c r="HQW759" s="279"/>
      <c r="HQX759" s="279"/>
      <c r="HQY759" s="279"/>
      <c r="HQZ759" s="279"/>
      <c r="HRA759" s="279"/>
      <c r="HRB759" s="279"/>
      <c r="HRC759" s="279"/>
      <c r="HRD759" s="279"/>
      <c r="HRE759" s="279"/>
      <c r="HRF759" s="279"/>
      <c r="HRG759" s="279"/>
      <c r="HRH759" s="279"/>
      <c r="HRI759" s="279"/>
      <c r="HRJ759" s="279"/>
      <c r="HRK759" s="279"/>
      <c r="HRL759" s="279"/>
      <c r="HRM759" s="279"/>
      <c r="HRN759" s="279"/>
      <c r="HRO759" s="279"/>
      <c r="HRP759" s="279"/>
      <c r="HRQ759" s="279"/>
      <c r="HRR759" s="279"/>
      <c r="HRS759" s="279"/>
      <c r="HRT759" s="279"/>
      <c r="HRU759" s="279"/>
      <c r="HRV759" s="279"/>
      <c r="HRW759" s="279"/>
      <c r="HRX759" s="279"/>
      <c r="HRY759" s="279"/>
      <c r="HRZ759" s="279"/>
      <c r="HSA759" s="279"/>
      <c r="HSB759" s="279"/>
      <c r="HSC759" s="279"/>
      <c r="HSD759" s="279"/>
      <c r="HSE759" s="279"/>
      <c r="HSF759" s="279"/>
      <c r="HSG759" s="279"/>
      <c r="HSH759" s="279"/>
      <c r="HSI759" s="279"/>
      <c r="HSJ759" s="279"/>
      <c r="HSK759" s="279"/>
      <c r="HSL759" s="279"/>
      <c r="HSM759" s="279"/>
      <c r="HSN759" s="279"/>
      <c r="HSO759" s="279"/>
      <c r="HSP759" s="279"/>
      <c r="HSQ759" s="279"/>
      <c r="HSR759" s="279"/>
      <c r="HSS759" s="279"/>
      <c r="HST759" s="279"/>
      <c r="HSU759" s="279"/>
      <c r="HSV759" s="279"/>
      <c r="HSW759" s="279"/>
      <c r="HSX759" s="279"/>
      <c r="HSY759" s="279"/>
      <c r="HSZ759" s="279"/>
      <c r="HTA759" s="279"/>
      <c r="HTB759" s="279"/>
      <c r="HTC759" s="279"/>
      <c r="HTD759" s="279"/>
      <c r="HTE759" s="279"/>
      <c r="HTF759" s="279"/>
      <c r="HTG759" s="279"/>
      <c r="HTH759" s="279"/>
      <c r="HTI759" s="279"/>
      <c r="HTJ759" s="279"/>
      <c r="HTK759" s="279"/>
      <c r="HTL759" s="279"/>
      <c r="HTM759" s="279"/>
      <c r="HTN759" s="279"/>
      <c r="HTO759" s="279"/>
      <c r="HTP759" s="279"/>
      <c r="HTQ759" s="279"/>
      <c r="HTR759" s="279"/>
      <c r="HTS759" s="279"/>
      <c r="HTT759" s="279"/>
      <c r="HTU759" s="279"/>
      <c r="HTV759" s="279"/>
      <c r="HTW759" s="279"/>
      <c r="HTX759" s="279"/>
      <c r="HTY759" s="279"/>
      <c r="HTZ759" s="279"/>
      <c r="HUA759" s="279"/>
      <c r="HUB759" s="279"/>
      <c r="HUC759" s="279"/>
      <c r="HUD759" s="279"/>
      <c r="HUE759" s="279"/>
      <c r="HUF759" s="279"/>
      <c r="HUG759" s="279"/>
      <c r="HUH759" s="279"/>
      <c r="HUI759" s="279"/>
      <c r="HUJ759" s="279"/>
      <c r="HUK759" s="279"/>
      <c r="HUL759" s="279"/>
      <c r="HUM759" s="279"/>
      <c r="HUN759" s="279"/>
      <c r="HUO759" s="279"/>
      <c r="HUP759" s="279"/>
      <c r="HUQ759" s="279"/>
      <c r="HUR759" s="279"/>
      <c r="HUS759" s="279"/>
      <c r="HUT759" s="279"/>
      <c r="HUU759" s="279"/>
      <c r="HUV759" s="279"/>
      <c r="HUW759" s="279"/>
      <c r="HUX759" s="279"/>
      <c r="HUY759" s="279"/>
      <c r="HUZ759" s="279"/>
      <c r="HVA759" s="279"/>
      <c r="HVB759" s="279"/>
      <c r="HVC759" s="279"/>
      <c r="HVD759" s="279"/>
      <c r="HVE759" s="279"/>
      <c r="HVF759" s="279"/>
      <c r="HVG759" s="279"/>
      <c r="HVH759" s="279"/>
      <c r="HVI759" s="279"/>
      <c r="HVJ759" s="279"/>
      <c r="HVK759" s="279"/>
      <c r="HVL759" s="279"/>
      <c r="HVM759" s="279"/>
      <c r="HVN759" s="279"/>
      <c r="HVO759" s="279"/>
      <c r="HVP759" s="279"/>
      <c r="HVQ759" s="279"/>
      <c r="HVR759" s="279"/>
      <c r="HVS759" s="279"/>
      <c r="HVT759" s="279"/>
      <c r="HVU759" s="279"/>
      <c r="HVV759" s="279"/>
      <c r="HVW759" s="279"/>
      <c r="HVX759" s="279"/>
      <c r="HVY759" s="279"/>
      <c r="HVZ759" s="279"/>
      <c r="HWA759" s="279"/>
      <c r="HWB759" s="279"/>
      <c r="HWC759" s="279"/>
      <c r="HWD759" s="279"/>
      <c r="HWE759" s="279"/>
      <c r="HWF759" s="279"/>
      <c r="HWG759" s="279"/>
      <c r="HWH759" s="279"/>
      <c r="HWI759" s="279"/>
      <c r="HWJ759" s="279"/>
      <c r="HWK759" s="279"/>
      <c r="HWL759" s="279"/>
      <c r="HWM759" s="279"/>
      <c r="HWN759" s="279"/>
      <c r="HWO759" s="279"/>
      <c r="HWP759" s="279"/>
      <c r="HWQ759" s="279"/>
      <c r="HWR759" s="279"/>
      <c r="HWS759" s="279"/>
      <c r="HWT759" s="279"/>
      <c r="HWU759" s="279"/>
      <c r="HWV759" s="279"/>
      <c r="HWW759" s="279"/>
      <c r="HWX759" s="279"/>
      <c r="HWY759" s="279"/>
      <c r="HWZ759" s="279"/>
      <c r="HXA759" s="279"/>
      <c r="HXB759" s="279"/>
      <c r="HXC759" s="279"/>
      <c r="HXD759" s="279"/>
      <c r="HXE759" s="279"/>
      <c r="HXF759" s="279"/>
      <c r="HXG759" s="279"/>
      <c r="HXH759" s="279"/>
      <c r="HXI759" s="279"/>
      <c r="HXJ759" s="279"/>
      <c r="HXK759" s="279"/>
      <c r="HXL759" s="279"/>
      <c r="HXM759" s="279"/>
      <c r="HXN759" s="279"/>
      <c r="HXO759" s="279"/>
      <c r="HXP759" s="279"/>
      <c r="HXQ759" s="279"/>
      <c r="HXR759" s="279"/>
      <c r="HXS759" s="279"/>
      <c r="HXT759" s="279"/>
      <c r="HXU759" s="279"/>
      <c r="HXV759" s="279"/>
      <c r="HXW759" s="279"/>
      <c r="HXX759" s="279"/>
      <c r="HXY759" s="279"/>
      <c r="HXZ759" s="279"/>
      <c r="HYA759" s="279"/>
      <c r="HYB759" s="279"/>
      <c r="HYC759" s="279"/>
      <c r="HYD759" s="279"/>
      <c r="HYE759" s="279"/>
      <c r="HYF759" s="279"/>
      <c r="HYG759" s="279"/>
      <c r="HYH759" s="279"/>
      <c r="HYI759" s="279"/>
      <c r="HYJ759" s="279"/>
      <c r="HYK759" s="279"/>
      <c r="HYL759" s="279"/>
      <c r="HYM759" s="279"/>
      <c r="HYN759" s="279"/>
      <c r="HYO759" s="279"/>
      <c r="HYP759" s="279"/>
      <c r="HYQ759" s="279"/>
      <c r="HYR759" s="279"/>
      <c r="HYS759" s="279"/>
      <c r="HYT759" s="279"/>
      <c r="HYU759" s="279"/>
      <c r="HYV759" s="279"/>
      <c r="HYW759" s="279"/>
      <c r="HYX759" s="279"/>
      <c r="HYY759" s="279"/>
      <c r="HYZ759" s="279"/>
      <c r="HZA759" s="279"/>
      <c r="HZB759" s="279"/>
      <c r="HZC759" s="279"/>
      <c r="HZD759" s="279"/>
      <c r="HZE759" s="279"/>
      <c r="HZF759" s="279"/>
      <c r="HZG759" s="279"/>
      <c r="HZH759" s="279"/>
      <c r="HZI759" s="279"/>
      <c r="HZJ759" s="279"/>
      <c r="HZK759" s="279"/>
      <c r="HZL759" s="279"/>
      <c r="HZM759" s="279"/>
      <c r="HZN759" s="279"/>
      <c r="HZO759" s="279"/>
      <c r="HZP759" s="279"/>
      <c r="HZQ759" s="279"/>
      <c r="HZR759" s="279"/>
      <c r="HZS759" s="279"/>
      <c r="HZT759" s="279"/>
      <c r="HZU759" s="279"/>
      <c r="HZV759" s="279"/>
      <c r="HZW759" s="279"/>
      <c r="HZX759" s="279"/>
      <c r="HZY759" s="279"/>
      <c r="HZZ759" s="279"/>
      <c r="IAA759" s="279"/>
      <c r="IAB759" s="279"/>
      <c r="IAC759" s="279"/>
      <c r="IAD759" s="279"/>
      <c r="IAE759" s="279"/>
      <c r="IAF759" s="279"/>
      <c r="IAG759" s="279"/>
      <c r="IAH759" s="279"/>
      <c r="IAI759" s="279"/>
      <c r="IAJ759" s="279"/>
      <c r="IAK759" s="279"/>
      <c r="IAL759" s="279"/>
      <c r="IAM759" s="279"/>
      <c r="IAN759" s="279"/>
      <c r="IAO759" s="279"/>
      <c r="IAP759" s="279"/>
      <c r="IAQ759" s="279"/>
      <c r="IAR759" s="279"/>
      <c r="IAS759" s="279"/>
      <c r="IAT759" s="279"/>
      <c r="IAU759" s="279"/>
      <c r="IAV759" s="279"/>
      <c r="IAW759" s="279"/>
      <c r="IAX759" s="279"/>
      <c r="IAY759" s="279"/>
      <c r="IAZ759" s="279"/>
      <c r="IBA759" s="279"/>
      <c r="IBB759" s="279"/>
      <c r="IBC759" s="279"/>
      <c r="IBD759" s="279"/>
      <c r="IBE759" s="279"/>
      <c r="IBF759" s="279"/>
      <c r="IBG759" s="279"/>
      <c r="IBH759" s="279"/>
      <c r="IBI759" s="279"/>
      <c r="IBJ759" s="279"/>
      <c r="IBK759" s="279"/>
      <c r="IBL759" s="279"/>
      <c r="IBM759" s="279"/>
      <c r="IBN759" s="279"/>
      <c r="IBO759" s="279"/>
      <c r="IBP759" s="279"/>
      <c r="IBQ759" s="279"/>
      <c r="IBR759" s="279"/>
      <c r="IBS759" s="279"/>
      <c r="IBT759" s="279"/>
      <c r="IBU759" s="279"/>
      <c r="IBV759" s="279"/>
      <c r="IBW759" s="279"/>
      <c r="IBX759" s="279"/>
      <c r="IBY759" s="279"/>
      <c r="IBZ759" s="279"/>
      <c r="ICA759" s="279"/>
      <c r="ICB759" s="279"/>
      <c r="ICC759" s="279"/>
      <c r="ICD759" s="279"/>
      <c r="ICE759" s="279"/>
      <c r="ICF759" s="279"/>
      <c r="ICG759" s="279"/>
      <c r="ICH759" s="279"/>
      <c r="ICI759" s="279"/>
      <c r="ICJ759" s="279"/>
      <c r="ICK759" s="279"/>
      <c r="ICL759" s="279"/>
      <c r="ICM759" s="279"/>
      <c r="ICN759" s="279"/>
      <c r="ICO759" s="279"/>
      <c r="ICP759" s="279"/>
      <c r="ICQ759" s="279"/>
      <c r="ICR759" s="279"/>
      <c r="ICS759" s="279"/>
      <c r="ICT759" s="279"/>
      <c r="ICU759" s="279"/>
      <c r="ICV759" s="279"/>
      <c r="ICW759" s="279"/>
      <c r="ICX759" s="279"/>
      <c r="ICY759" s="279"/>
      <c r="ICZ759" s="279"/>
      <c r="IDA759" s="279"/>
      <c r="IDB759" s="279"/>
      <c r="IDC759" s="279"/>
      <c r="IDD759" s="279"/>
      <c r="IDE759" s="279"/>
      <c r="IDF759" s="279"/>
      <c r="IDG759" s="279"/>
      <c r="IDH759" s="279"/>
      <c r="IDI759" s="279"/>
      <c r="IDJ759" s="279"/>
      <c r="IDK759" s="279"/>
      <c r="IDL759" s="279"/>
      <c r="IDM759" s="279"/>
      <c r="IDN759" s="279"/>
      <c r="IDO759" s="279"/>
      <c r="IDP759" s="279"/>
      <c r="IDQ759" s="279"/>
      <c r="IDR759" s="279"/>
      <c r="IDS759" s="279"/>
      <c r="IDT759" s="279"/>
      <c r="IDU759" s="279"/>
      <c r="IDV759" s="279"/>
      <c r="IDW759" s="279"/>
      <c r="IDX759" s="279"/>
      <c r="IDY759" s="279"/>
      <c r="IDZ759" s="279"/>
      <c r="IEA759" s="279"/>
      <c r="IEB759" s="279"/>
      <c r="IEC759" s="279"/>
      <c r="IED759" s="279"/>
      <c r="IEE759" s="279"/>
      <c r="IEF759" s="279"/>
      <c r="IEG759" s="279"/>
      <c r="IEH759" s="279"/>
      <c r="IEI759" s="279"/>
      <c r="IEJ759" s="279"/>
      <c r="IEK759" s="279"/>
      <c r="IEL759" s="279"/>
      <c r="IEM759" s="279"/>
      <c r="IEN759" s="279"/>
      <c r="IEO759" s="279"/>
      <c r="IEP759" s="279"/>
      <c r="IEQ759" s="279"/>
      <c r="IER759" s="279"/>
      <c r="IES759" s="279"/>
      <c r="IET759" s="279"/>
      <c r="IEU759" s="279"/>
      <c r="IEV759" s="279"/>
      <c r="IEW759" s="279"/>
      <c r="IEX759" s="279"/>
      <c r="IEY759" s="279"/>
      <c r="IEZ759" s="279"/>
      <c r="IFA759" s="279"/>
      <c r="IFB759" s="279"/>
      <c r="IFC759" s="279"/>
      <c r="IFD759" s="279"/>
      <c r="IFE759" s="279"/>
      <c r="IFF759" s="279"/>
      <c r="IFG759" s="279"/>
      <c r="IFH759" s="279"/>
      <c r="IFI759" s="279"/>
      <c r="IFJ759" s="279"/>
      <c r="IFK759" s="279"/>
      <c r="IFL759" s="279"/>
      <c r="IFM759" s="279"/>
      <c r="IFN759" s="279"/>
      <c r="IFO759" s="279"/>
      <c r="IFP759" s="279"/>
      <c r="IFQ759" s="279"/>
      <c r="IFR759" s="279"/>
      <c r="IFS759" s="279"/>
      <c r="IFT759" s="279"/>
      <c r="IFU759" s="279"/>
      <c r="IFV759" s="279"/>
      <c r="IFW759" s="279"/>
      <c r="IFX759" s="279"/>
      <c r="IFY759" s="279"/>
      <c r="IFZ759" s="279"/>
      <c r="IGA759" s="279"/>
      <c r="IGB759" s="279"/>
      <c r="IGC759" s="279"/>
      <c r="IGD759" s="279"/>
      <c r="IGE759" s="279"/>
      <c r="IGF759" s="279"/>
      <c r="IGG759" s="279"/>
      <c r="IGH759" s="279"/>
      <c r="IGI759" s="279"/>
      <c r="IGJ759" s="279"/>
      <c r="IGK759" s="279"/>
      <c r="IGL759" s="279"/>
      <c r="IGM759" s="279"/>
      <c r="IGN759" s="279"/>
      <c r="IGO759" s="279"/>
      <c r="IGP759" s="279"/>
      <c r="IGQ759" s="279"/>
      <c r="IGR759" s="279"/>
      <c r="IGS759" s="279"/>
      <c r="IGT759" s="279"/>
      <c r="IGU759" s="279"/>
      <c r="IGV759" s="279"/>
      <c r="IGW759" s="279"/>
      <c r="IGX759" s="279"/>
      <c r="IGY759" s="279"/>
      <c r="IGZ759" s="279"/>
      <c r="IHA759" s="279"/>
      <c r="IHB759" s="279"/>
      <c r="IHC759" s="279"/>
      <c r="IHD759" s="279"/>
      <c r="IHE759" s="279"/>
      <c r="IHF759" s="279"/>
      <c r="IHG759" s="279"/>
      <c r="IHH759" s="279"/>
      <c r="IHI759" s="279"/>
      <c r="IHJ759" s="279"/>
      <c r="IHK759" s="279"/>
      <c r="IHL759" s="279"/>
      <c r="IHM759" s="279"/>
      <c r="IHN759" s="279"/>
      <c r="IHO759" s="279"/>
      <c r="IHP759" s="279"/>
      <c r="IHQ759" s="279"/>
      <c r="IHR759" s="279"/>
      <c r="IHS759" s="279"/>
      <c r="IHT759" s="279"/>
      <c r="IHU759" s="279"/>
      <c r="IHV759" s="279"/>
      <c r="IHW759" s="279"/>
      <c r="IHX759" s="279"/>
      <c r="IHY759" s="279"/>
      <c r="IHZ759" s="279"/>
      <c r="IIA759" s="279"/>
      <c r="IIB759" s="279"/>
      <c r="IIC759" s="279"/>
      <c r="IID759" s="279"/>
      <c r="IIE759" s="279"/>
      <c r="IIF759" s="279"/>
      <c r="IIG759" s="279"/>
      <c r="IIH759" s="279"/>
      <c r="III759" s="279"/>
      <c r="IIJ759" s="279"/>
      <c r="IIK759" s="279"/>
      <c r="IIL759" s="279"/>
      <c r="IIM759" s="279"/>
      <c r="IIN759" s="279"/>
      <c r="IIO759" s="279"/>
      <c r="IIP759" s="279"/>
      <c r="IIQ759" s="279"/>
      <c r="IIR759" s="279"/>
      <c r="IIS759" s="279"/>
      <c r="IIT759" s="279"/>
      <c r="IIU759" s="279"/>
      <c r="IIV759" s="279"/>
      <c r="IIW759" s="279"/>
      <c r="IIX759" s="279"/>
      <c r="IIY759" s="279"/>
      <c r="IIZ759" s="279"/>
      <c r="IJA759" s="279"/>
      <c r="IJB759" s="279"/>
      <c r="IJC759" s="279"/>
      <c r="IJD759" s="279"/>
      <c r="IJE759" s="279"/>
      <c r="IJF759" s="279"/>
      <c r="IJG759" s="279"/>
      <c r="IJH759" s="279"/>
      <c r="IJI759" s="279"/>
      <c r="IJJ759" s="279"/>
      <c r="IJK759" s="279"/>
      <c r="IJL759" s="279"/>
      <c r="IJM759" s="279"/>
      <c r="IJN759" s="279"/>
      <c r="IJO759" s="279"/>
      <c r="IJP759" s="279"/>
      <c r="IJQ759" s="279"/>
      <c r="IJR759" s="279"/>
      <c r="IJS759" s="279"/>
      <c r="IJT759" s="279"/>
      <c r="IJU759" s="279"/>
      <c r="IJV759" s="279"/>
      <c r="IJW759" s="279"/>
      <c r="IJX759" s="279"/>
      <c r="IJY759" s="279"/>
      <c r="IJZ759" s="279"/>
      <c r="IKA759" s="279"/>
      <c r="IKB759" s="279"/>
      <c r="IKC759" s="279"/>
      <c r="IKD759" s="279"/>
      <c r="IKE759" s="279"/>
      <c r="IKF759" s="279"/>
      <c r="IKG759" s="279"/>
      <c r="IKH759" s="279"/>
      <c r="IKI759" s="279"/>
      <c r="IKJ759" s="279"/>
      <c r="IKK759" s="279"/>
      <c r="IKL759" s="279"/>
      <c r="IKM759" s="279"/>
      <c r="IKN759" s="279"/>
      <c r="IKO759" s="279"/>
      <c r="IKP759" s="279"/>
      <c r="IKQ759" s="279"/>
      <c r="IKR759" s="279"/>
      <c r="IKS759" s="279"/>
      <c r="IKT759" s="279"/>
      <c r="IKU759" s="279"/>
      <c r="IKV759" s="279"/>
      <c r="IKW759" s="279"/>
      <c r="IKX759" s="279"/>
      <c r="IKY759" s="279"/>
      <c r="IKZ759" s="279"/>
      <c r="ILA759" s="279"/>
      <c r="ILB759" s="279"/>
      <c r="ILC759" s="279"/>
      <c r="ILD759" s="279"/>
      <c r="ILE759" s="279"/>
      <c r="ILF759" s="279"/>
      <c r="ILG759" s="279"/>
      <c r="ILH759" s="279"/>
      <c r="ILI759" s="279"/>
      <c r="ILJ759" s="279"/>
      <c r="ILK759" s="279"/>
      <c r="ILL759" s="279"/>
      <c r="ILM759" s="279"/>
      <c r="ILN759" s="279"/>
      <c r="ILO759" s="279"/>
      <c r="ILP759" s="279"/>
      <c r="ILQ759" s="279"/>
      <c r="ILR759" s="279"/>
      <c r="ILS759" s="279"/>
      <c r="ILT759" s="279"/>
      <c r="ILU759" s="279"/>
      <c r="ILV759" s="279"/>
      <c r="ILW759" s="279"/>
      <c r="ILX759" s="279"/>
      <c r="ILY759" s="279"/>
      <c r="ILZ759" s="279"/>
      <c r="IMA759" s="279"/>
      <c r="IMB759" s="279"/>
      <c r="IMC759" s="279"/>
      <c r="IMD759" s="279"/>
      <c r="IME759" s="279"/>
      <c r="IMF759" s="279"/>
      <c r="IMG759" s="279"/>
      <c r="IMH759" s="279"/>
      <c r="IMI759" s="279"/>
      <c r="IMJ759" s="279"/>
      <c r="IMK759" s="279"/>
      <c r="IML759" s="279"/>
      <c r="IMM759" s="279"/>
      <c r="IMN759" s="279"/>
      <c r="IMO759" s="279"/>
      <c r="IMP759" s="279"/>
      <c r="IMQ759" s="279"/>
      <c r="IMR759" s="279"/>
      <c r="IMS759" s="279"/>
      <c r="IMT759" s="279"/>
      <c r="IMU759" s="279"/>
      <c r="IMV759" s="279"/>
      <c r="IMW759" s="279"/>
      <c r="IMX759" s="279"/>
      <c r="IMY759" s="279"/>
      <c r="IMZ759" s="279"/>
      <c r="INA759" s="279"/>
      <c r="INB759" s="279"/>
      <c r="INC759" s="279"/>
      <c r="IND759" s="279"/>
      <c r="INE759" s="279"/>
      <c r="INF759" s="279"/>
      <c r="ING759" s="279"/>
      <c r="INH759" s="279"/>
      <c r="INI759" s="279"/>
      <c r="INJ759" s="279"/>
      <c r="INK759" s="279"/>
      <c r="INL759" s="279"/>
      <c r="INM759" s="279"/>
      <c r="INN759" s="279"/>
      <c r="INO759" s="279"/>
      <c r="INP759" s="279"/>
      <c r="INQ759" s="279"/>
      <c r="INR759" s="279"/>
      <c r="INS759" s="279"/>
      <c r="INT759" s="279"/>
      <c r="INU759" s="279"/>
      <c r="INV759" s="279"/>
      <c r="INW759" s="279"/>
      <c r="INX759" s="279"/>
      <c r="INY759" s="279"/>
      <c r="INZ759" s="279"/>
      <c r="IOA759" s="279"/>
      <c r="IOB759" s="279"/>
      <c r="IOC759" s="279"/>
      <c r="IOD759" s="279"/>
      <c r="IOE759" s="279"/>
      <c r="IOF759" s="279"/>
      <c r="IOG759" s="279"/>
      <c r="IOH759" s="279"/>
      <c r="IOI759" s="279"/>
      <c r="IOJ759" s="279"/>
      <c r="IOK759" s="279"/>
      <c r="IOL759" s="279"/>
      <c r="IOM759" s="279"/>
      <c r="ION759" s="279"/>
      <c r="IOO759" s="279"/>
      <c r="IOP759" s="279"/>
      <c r="IOQ759" s="279"/>
      <c r="IOR759" s="279"/>
      <c r="IOS759" s="279"/>
      <c r="IOT759" s="279"/>
      <c r="IOU759" s="279"/>
      <c r="IOV759" s="279"/>
      <c r="IOW759" s="279"/>
      <c r="IOX759" s="279"/>
      <c r="IOY759" s="279"/>
      <c r="IOZ759" s="279"/>
      <c r="IPA759" s="279"/>
      <c r="IPB759" s="279"/>
      <c r="IPC759" s="279"/>
      <c r="IPD759" s="279"/>
      <c r="IPE759" s="279"/>
      <c r="IPF759" s="279"/>
      <c r="IPG759" s="279"/>
      <c r="IPH759" s="279"/>
      <c r="IPI759" s="279"/>
      <c r="IPJ759" s="279"/>
      <c r="IPK759" s="279"/>
      <c r="IPL759" s="279"/>
      <c r="IPM759" s="279"/>
      <c r="IPN759" s="279"/>
      <c r="IPO759" s="279"/>
      <c r="IPP759" s="279"/>
      <c r="IPQ759" s="279"/>
      <c r="IPR759" s="279"/>
      <c r="IPS759" s="279"/>
      <c r="IPT759" s="279"/>
      <c r="IPU759" s="279"/>
      <c r="IPV759" s="279"/>
      <c r="IPW759" s="279"/>
      <c r="IPX759" s="279"/>
      <c r="IPY759" s="279"/>
      <c r="IPZ759" s="279"/>
      <c r="IQA759" s="279"/>
      <c r="IQB759" s="279"/>
      <c r="IQC759" s="279"/>
      <c r="IQD759" s="279"/>
      <c r="IQE759" s="279"/>
      <c r="IQF759" s="279"/>
      <c r="IQG759" s="279"/>
      <c r="IQH759" s="279"/>
      <c r="IQI759" s="279"/>
      <c r="IQJ759" s="279"/>
      <c r="IQK759" s="279"/>
      <c r="IQL759" s="279"/>
      <c r="IQM759" s="279"/>
      <c r="IQN759" s="279"/>
      <c r="IQO759" s="279"/>
      <c r="IQP759" s="279"/>
      <c r="IQQ759" s="279"/>
      <c r="IQR759" s="279"/>
      <c r="IQS759" s="279"/>
      <c r="IQT759" s="279"/>
      <c r="IQU759" s="279"/>
      <c r="IQV759" s="279"/>
      <c r="IQW759" s="279"/>
      <c r="IQX759" s="279"/>
      <c r="IQY759" s="279"/>
      <c r="IQZ759" s="279"/>
      <c r="IRA759" s="279"/>
      <c r="IRB759" s="279"/>
      <c r="IRC759" s="279"/>
      <c r="IRD759" s="279"/>
      <c r="IRE759" s="279"/>
      <c r="IRF759" s="279"/>
      <c r="IRG759" s="279"/>
      <c r="IRH759" s="279"/>
      <c r="IRI759" s="279"/>
      <c r="IRJ759" s="279"/>
      <c r="IRK759" s="279"/>
      <c r="IRL759" s="279"/>
      <c r="IRM759" s="279"/>
      <c r="IRN759" s="279"/>
      <c r="IRO759" s="279"/>
      <c r="IRP759" s="279"/>
      <c r="IRQ759" s="279"/>
      <c r="IRR759" s="279"/>
      <c r="IRS759" s="279"/>
      <c r="IRT759" s="279"/>
      <c r="IRU759" s="279"/>
      <c r="IRV759" s="279"/>
      <c r="IRW759" s="279"/>
      <c r="IRX759" s="279"/>
      <c r="IRY759" s="279"/>
      <c r="IRZ759" s="279"/>
      <c r="ISA759" s="279"/>
      <c r="ISB759" s="279"/>
      <c r="ISC759" s="279"/>
      <c r="ISD759" s="279"/>
      <c r="ISE759" s="279"/>
      <c r="ISF759" s="279"/>
      <c r="ISG759" s="279"/>
      <c r="ISH759" s="279"/>
      <c r="ISI759" s="279"/>
      <c r="ISJ759" s="279"/>
      <c r="ISK759" s="279"/>
      <c r="ISL759" s="279"/>
      <c r="ISM759" s="279"/>
      <c r="ISN759" s="279"/>
      <c r="ISO759" s="279"/>
      <c r="ISP759" s="279"/>
      <c r="ISQ759" s="279"/>
      <c r="ISR759" s="279"/>
      <c r="ISS759" s="279"/>
      <c r="IST759" s="279"/>
      <c r="ISU759" s="279"/>
      <c r="ISV759" s="279"/>
      <c r="ISW759" s="279"/>
      <c r="ISX759" s="279"/>
      <c r="ISY759" s="279"/>
      <c r="ISZ759" s="279"/>
      <c r="ITA759" s="279"/>
      <c r="ITB759" s="279"/>
      <c r="ITC759" s="279"/>
      <c r="ITD759" s="279"/>
      <c r="ITE759" s="279"/>
      <c r="ITF759" s="279"/>
      <c r="ITG759" s="279"/>
      <c r="ITH759" s="279"/>
      <c r="ITI759" s="279"/>
      <c r="ITJ759" s="279"/>
      <c r="ITK759" s="279"/>
      <c r="ITL759" s="279"/>
      <c r="ITM759" s="279"/>
      <c r="ITN759" s="279"/>
      <c r="ITO759" s="279"/>
      <c r="ITP759" s="279"/>
      <c r="ITQ759" s="279"/>
      <c r="ITR759" s="279"/>
      <c r="ITS759" s="279"/>
      <c r="ITT759" s="279"/>
      <c r="ITU759" s="279"/>
      <c r="ITV759" s="279"/>
      <c r="ITW759" s="279"/>
      <c r="ITX759" s="279"/>
      <c r="ITY759" s="279"/>
      <c r="ITZ759" s="279"/>
      <c r="IUA759" s="279"/>
      <c r="IUB759" s="279"/>
      <c r="IUC759" s="279"/>
      <c r="IUD759" s="279"/>
      <c r="IUE759" s="279"/>
      <c r="IUF759" s="279"/>
      <c r="IUG759" s="279"/>
      <c r="IUH759" s="279"/>
      <c r="IUI759" s="279"/>
      <c r="IUJ759" s="279"/>
      <c r="IUK759" s="279"/>
      <c r="IUL759" s="279"/>
      <c r="IUM759" s="279"/>
      <c r="IUN759" s="279"/>
      <c r="IUO759" s="279"/>
      <c r="IUP759" s="279"/>
      <c r="IUQ759" s="279"/>
      <c r="IUR759" s="279"/>
      <c r="IUS759" s="279"/>
      <c r="IUT759" s="279"/>
      <c r="IUU759" s="279"/>
      <c r="IUV759" s="279"/>
      <c r="IUW759" s="279"/>
      <c r="IUX759" s="279"/>
      <c r="IUY759" s="279"/>
      <c r="IUZ759" s="279"/>
      <c r="IVA759" s="279"/>
      <c r="IVB759" s="279"/>
      <c r="IVC759" s="279"/>
      <c r="IVD759" s="279"/>
      <c r="IVE759" s="279"/>
      <c r="IVF759" s="279"/>
      <c r="IVG759" s="279"/>
      <c r="IVH759" s="279"/>
      <c r="IVI759" s="279"/>
      <c r="IVJ759" s="279"/>
      <c r="IVK759" s="279"/>
      <c r="IVL759" s="279"/>
      <c r="IVM759" s="279"/>
      <c r="IVN759" s="279"/>
      <c r="IVO759" s="279"/>
      <c r="IVP759" s="279"/>
      <c r="IVQ759" s="279"/>
      <c r="IVR759" s="279"/>
      <c r="IVS759" s="279"/>
      <c r="IVT759" s="279"/>
      <c r="IVU759" s="279"/>
      <c r="IVV759" s="279"/>
      <c r="IVW759" s="279"/>
      <c r="IVX759" s="279"/>
      <c r="IVY759" s="279"/>
      <c r="IVZ759" s="279"/>
      <c r="IWA759" s="279"/>
      <c r="IWB759" s="279"/>
      <c r="IWC759" s="279"/>
      <c r="IWD759" s="279"/>
      <c r="IWE759" s="279"/>
      <c r="IWF759" s="279"/>
      <c r="IWG759" s="279"/>
      <c r="IWH759" s="279"/>
      <c r="IWI759" s="279"/>
      <c r="IWJ759" s="279"/>
      <c r="IWK759" s="279"/>
      <c r="IWL759" s="279"/>
      <c r="IWM759" s="279"/>
      <c r="IWN759" s="279"/>
      <c r="IWO759" s="279"/>
      <c r="IWP759" s="279"/>
      <c r="IWQ759" s="279"/>
      <c r="IWR759" s="279"/>
      <c r="IWS759" s="279"/>
      <c r="IWT759" s="279"/>
      <c r="IWU759" s="279"/>
      <c r="IWV759" s="279"/>
      <c r="IWW759" s="279"/>
      <c r="IWX759" s="279"/>
      <c r="IWY759" s="279"/>
      <c r="IWZ759" s="279"/>
      <c r="IXA759" s="279"/>
      <c r="IXB759" s="279"/>
      <c r="IXC759" s="279"/>
      <c r="IXD759" s="279"/>
      <c r="IXE759" s="279"/>
      <c r="IXF759" s="279"/>
      <c r="IXG759" s="279"/>
      <c r="IXH759" s="279"/>
      <c r="IXI759" s="279"/>
      <c r="IXJ759" s="279"/>
      <c r="IXK759" s="279"/>
      <c r="IXL759" s="279"/>
      <c r="IXM759" s="279"/>
      <c r="IXN759" s="279"/>
      <c r="IXO759" s="279"/>
      <c r="IXP759" s="279"/>
      <c r="IXQ759" s="279"/>
      <c r="IXR759" s="279"/>
      <c r="IXS759" s="279"/>
      <c r="IXT759" s="279"/>
      <c r="IXU759" s="279"/>
      <c r="IXV759" s="279"/>
      <c r="IXW759" s="279"/>
      <c r="IXX759" s="279"/>
      <c r="IXY759" s="279"/>
      <c r="IXZ759" s="279"/>
      <c r="IYA759" s="279"/>
      <c r="IYB759" s="279"/>
      <c r="IYC759" s="279"/>
      <c r="IYD759" s="279"/>
      <c r="IYE759" s="279"/>
      <c r="IYF759" s="279"/>
      <c r="IYG759" s="279"/>
      <c r="IYH759" s="279"/>
      <c r="IYI759" s="279"/>
      <c r="IYJ759" s="279"/>
      <c r="IYK759" s="279"/>
      <c r="IYL759" s="279"/>
      <c r="IYM759" s="279"/>
      <c r="IYN759" s="279"/>
      <c r="IYO759" s="279"/>
      <c r="IYP759" s="279"/>
      <c r="IYQ759" s="279"/>
      <c r="IYR759" s="279"/>
      <c r="IYS759" s="279"/>
      <c r="IYT759" s="279"/>
      <c r="IYU759" s="279"/>
      <c r="IYV759" s="279"/>
      <c r="IYW759" s="279"/>
      <c r="IYX759" s="279"/>
      <c r="IYY759" s="279"/>
      <c r="IYZ759" s="279"/>
      <c r="IZA759" s="279"/>
      <c r="IZB759" s="279"/>
      <c r="IZC759" s="279"/>
      <c r="IZD759" s="279"/>
      <c r="IZE759" s="279"/>
      <c r="IZF759" s="279"/>
      <c r="IZG759" s="279"/>
      <c r="IZH759" s="279"/>
      <c r="IZI759" s="279"/>
      <c r="IZJ759" s="279"/>
      <c r="IZK759" s="279"/>
      <c r="IZL759" s="279"/>
      <c r="IZM759" s="279"/>
      <c r="IZN759" s="279"/>
      <c r="IZO759" s="279"/>
      <c r="IZP759" s="279"/>
      <c r="IZQ759" s="279"/>
      <c r="IZR759" s="279"/>
      <c r="IZS759" s="279"/>
      <c r="IZT759" s="279"/>
      <c r="IZU759" s="279"/>
      <c r="IZV759" s="279"/>
      <c r="IZW759" s="279"/>
      <c r="IZX759" s="279"/>
      <c r="IZY759" s="279"/>
      <c r="IZZ759" s="279"/>
      <c r="JAA759" s="279"/>
      <c r="JAB759" s="279"/>
      <c r="JAC759" s="279"/>
      <c r="JAD759" s="279"/>
      <c r="JAE759" s="279"/>
      <c r="JAF759" s="279"/>
      <c r="JAG759" s="279"/>
      <c r="JAH759" s="279"/>
      <c r="JAI759" s="279"/>
      <c r="JAJ759" s="279"/>
      <c r="JAK759" s="279"/>
      <c r="JAL759" s="279"/>
      <c r="JAM759" s="279"/>
      <c r="JAN759" s="279"/>
      <c r="JAO759" s="279"/>
      <c r="JAP759" s="279"/>
      <c r="JAQ759" s="279"/>
      <c r="JAR759" s="279"/>
      <c r="JAS759" s="279"/>
      <c r="JAT759" s="279"/>
      <c r="JAU759" s="279"/>
      <c r="JAV759" s="279"/>
      <c r="JAW759" s="279"/>
      <c r="JAX759" s="279"/>
      <c r="JAY759" s="279"/>
      <c r="JAZ759" s="279"/>
      <c r="JBA759" s="279"/>
      <c r="JBB759" s="279"/>
      <c r="JBC759" s="279"/>
      <c r="JBD759" s="279"/>
      <c r="JBE759" s="279"/>
      <c r="JBF759" s="279"/>
      <c r="JBG759" s="279"/>
      <c r="JBH759" s="279"/>
      <c r="JBI759" s="279"/>
      <c r="JBJ759" s="279"/>
      <c r="JBK759" s="279"/>
      <c r="JBL759" s="279"/>
      <c r="JBM759" s="279"/>
      <c r="JBN759" s="279"/>
      <c r="JBO759" s="279"/>
      <c r="JBP759" s="279"/>
      <c r="JBQ759" s="279"/>
      <c r="JBR759" s="279"/>
      <c r="JBS759" s="279"/>
      <c r="JBT759" s="279"/>
      <c r="JBU759" s="279"/>
      <c r="JBV759" s="279"/>
      <c r="JBW759" s="279"/>
      <c r="JBX759" s="279"/>
      <c r="JBY759" s="279"/>
      <c r="JBZ759" s="279"/>
      <c r="JCA759" s="279"/>
      <c r="JCB759" s="279"/>
      <c r="JCC759" s="279"/>
      <c r="JCD759" s="279"/>
      <c r="JCE759" s="279"/>
      <c r="JCF759" s="279"/>
      <c r="JCG759" s="279"/>
      <c r="JCH759" s="279"/>
      <c r="JCI759" s="279"/>
      <c r="JCJ759" s="279"/>
      <c r="JCK759" s="279"/>
      <c r="JCL759" s="279"/>
      <c r="JCM759" s="279"/>
      <c r="JCN759" s="279"/>
      <c r="JCO759" s="279"/>
      <c r="JCP759" s="279"/>
      <c r="JCQ759" s="279"/>
      <c r="JCR759" s="279"/>
      <c r="JCS759" s="279"/>
      <c r="JCT759" s="279"/>
      <c r="JCU759" s="279"/>
      <c r="JCV759" s="279"/>
      <c r="JCW759" s="279"/>
      <c r="JCX759" s="279"/>
      <c r="JCY759" s="279"/>
      <c r="JCZ759" s="279"/>
      <c r="JDA759" s="279"/>
      <c r="JDB759" s="279"/>
      <c r="JDC759" s="279"/>
      <c r="JDD759" s="279"/>
      <c r="JDE759" s="279"/>
      <c r="JDF759" s="279"/>
      <c r="JDG759" s="279"/>
      <c r="JDH759" s="279"/>
      <c r="JDI759" s="279"/>
      <c r="JDJ759" s="279"/>
      <c r="JDK759" s="279"/>
      <c r="JDL759" s="279"/>
      <c r="JDM759" s="279"/>
      <c r="JDN759" s="279"/>
      <c r="JDO759" s="279"/>
      <c r="JDP759" s="279"/>
      <c r="JDQ759" s="279"/>
      <c r="JDR759" s="279"/>
      <c r="JDS759" s="279"/>
      <c r="JDT759" s="279"/>
      <c r="JDU759" s="279"/>
      <c r="JDV759" s="279"/>
      <c r="JDW759" s="279"/>
      <c r="JDX759" s="279"/>
      <c r="JDY759" s="279"/>
      <c r="JDZ759" s="279"/>
      <c r="JEA759" s="279"/>
      <c r="JEB759" s="279"/>
      <c r="JEC759" s="279"/>
      <c r="JED759" s="279"/>
      <c r="JEE759" s="279"/>
      <c r="JEF759" s="279"/>
      <c r="JEG759" s="279"/>
      <c r="JEH759" s="279"/>
      <c r="JEI759" s="279"/>
      <c r="JEJ759" s="279"/>
      <c r="JEK759" s="279"/>
      <c r="JEL759" s="279"/>
      <c r="JEM759" s="279"/>
      <c r="JEN759" s="279"/>
      <c r="JEO759" s="279"/>
      <c r="JEP759" s="279"/>
      <c r="JEQ759" s="279"/>
      <c r="JER759" s="279"/>
      <c r="JES759" s="279"/>
      <c r="JET759" s="279"/>
      <c r="JEU759" s="279"/>
      <c r="JEV759" s="279"/>
      <c r="JEW759" s="279"/>
      <c r="JEX759" s="279"/>
      <c r="JEY759" s="279"/>
      <c r="JEZ759" s="279"/>
      <c r="JFA759" s="279"/>
      <c r="JFB759" s="279"/>
      <c r="JFC759" s="279"/>
      <c r="JFD759" s="279"/>
      <c r="JFE759" s="279"/>
      <c r="JFF759" s="279"/>
      <c r="JFG759" s="279"/>
      <c r="JFH759" s="279"/>
      <c r="JFI759" s="279"/>
      <c r="JFJ759" s="279"/>
      <c r="JFK759" s="279"/>
      <c r="JFL759" s="279"/>
      <c r="JFM759" s="279"/>
      <c r="JFN759" s="279"/>
      <c r="JFO759" s="279"/>
      <c r="JFP759" s="279"/>
      <c r="JFQ759" s="279"/>
      <c r="JFR759" s="279"/>
      <c r="JFS759" s="279"/>
      <c r="JFT759" s="279"/>
      <c r="JFU759" s="279"/>
      <c r="JFV759" s="279"/>
      <c r="JFW759" s="279"/>
      <c r="JFX759" s="279"/>
      <c r="JFY759" s="279"/>
      <c r="JFZ759" s="279"/>
      <c r="JGA759" s="279"/>
      <c r="JGB759" s="279"/>
      <c r="JGC759" s="279"/>
      <c r="JGD759" s="279"/>
      <c r="JGE759" s="279"/>
      <c r="JGF759" s="279"/>
      <c r="JGG759" s="279"/>
      <c r="JGH759" s="279"/>
      <c r="JGI759" s="279"/>
      <c r="JGJ759" s="279"/>
      <c r="JGK759" s="279"/>
      <c r="JGL759" s="279"/>
      <c r="JGM759" s="279"/>
      <c r="JGN759" s="279"/>
      <c r="JGO759" s="279"/>
      <c r="JGP759" s="279"/>
      <c r="JGQ759" s="279"/>
      <c r="JGR759" s="279"/>
      <c r="JGS759" s="279"/>
      <c r="JGT759" s="279"/>
      <c r="JGU759" s="279"/>
      <c r="JGV759" s="279"/>
      <c r="JGW759" s="279"/>
      <c r="JGX759" s="279"/>
      <c r="JGY759" s="279"/>
      <c r="JGZ759" s="279"/>
      <c r="JHA759" s="279"/>
      <c r="JHB759" s="279"/>
      <c r="JHC759" s="279"/>
      <c r="JHD759" s="279"/>
      <c r="JHE759" s="279"/>
      <c r="JHF759" s="279"/>
      <c r="JHG759" s="279"/>
      <c r="JHH759" s="279"/>
      <c r="JHI759" s="279"/>
      <c r="JHJ759" s="279"/>
      <c r="JHK759" s="279"/>
      <c r="JHL759" s="279"/>
      <c r="JHM759" s="279"/>
      <c r="JHN759" s="279"/>
      <c r="JHO759" s="279"/>
      <c r="JHP759" s="279"/>
      <c r="JHQ759" s="279"/>
      <c r="JHR759" s="279"/>
      <c r="JHS759" s="279"/>
      <c r="JHT759" s="279"/>
      <c r="JHU759" s="279"/>
      <c r="JHV759" s="279"/>
      <c r="JHW759" s="279"/>
      <c r="JHX759" s="279"/>
      <c r="JHY759" s="279"/>
      <c r="JHZ759" s="279"/>
      <c r="JIA759" s="279"/>
      <c r="JIB759" s="279"/>
      <c r="JIC759" s="279"/>
      <c r="JID759" s="279"/>
      <c r="JIE759" s="279"/>
      <c r="JIF759" s="279"/>
      <c r="JIG759" s="279"/>
      <c r="JIH759" s="279"/>
      <c r="JII759" s="279"/>
      <c r="JIJ759" s="279"/>
      <c r="JIK759" s="279"/>
      <c r="JIL759" s="279"/>
      <c r="JIM759" s="279"/>
      <c r="JIN759" s="279"/>
      <c r="JIO759" s="279"/>
      <c r="JIP759" s="279"/>
      <c r="JIQ759" s="279"/>
      <c r="JIR759" s="279"/>
      <c r="JIS759" s="279"/>
      <c r="JIT759" s="279"/>
      <c r="JIU759" s="279"/>
      <c r="JIV759" s="279"/>
      <c r="JIW759" s="279"/>
      <c r="JIX759" s="279"/>
      <c r="JIY759" s="279"/>
      <c r="JIZ759" s="279"/>
      <c r="JJA759" s="279"/>
      <c r="JJB759" s="279"/>
      <c r="JJC759" s="279"/>
      <c r="JJD759" s="279"/>
      <c r="JJE759" s="279"/>
      <c r="JJF759" s="279"/>
      <c r="JJG759" s="279"/>
      <c r="JJH759" s="279"/>
      <c r="JJI759" s="279"/>
      <c r="JJJ759" s="279"/>
      <c r="JJK759" s="279"/>
      <c r="JJL759" s="279"/>
      <c r="JJM759" s="279"/>
      <c r="JJN759" s="279"/>
      <c r="JJO759" s="279"/>
      <c r="JJP759" s="279"/>
      <c r="JJQ759" s="279"/>
      <c r="JJR759" s="279"/>
      <c r="JJS759" s="279"/>
      <c r="JJT759" s="279"/>
      <c r="JJU759" s="279"/>
      <c r="JJV759" s="279"/>
      <c r="JJW759" s="279"/>
      <c r="JJX759" s="279"/>
      <c r="JJY759" s="279"/>
      <c r="JJZ759" s="279"/>
      <c r="JKA759" s="279"/>
      <c r="JKB759" s="279"/>
      <c r="JKC759" s="279"/>
      <c r="JKD759" s="279"/>
      <c r="JKE759" s="279"/>
      <c r="JKF759" s="279"/>
      <c r="JKG759" s="279"/>
      <c r="JKH759" s="279"/>
      <c r="JKI759" s="279"/>
      <c r="JKJ759" s="279"/>
      <c r="JKK759" s="279"/>
      <c r="JKL759" s="279"/>
      <c r="JKM759" s="279"/>
      <c r="JKN759" s="279"/>
      <c r="JKO759" s="279"/>
      <c r="JKP759" s="279"/>
      <c r="JKQ759" s="279"/>
      <c r="JKR759" s="279"/>
      <c r="JKS759" s="279"/>
      <c r="JKT759" s="279"/>
      <c r="JKU759" s="279"/>
      <c r="JKV759" s="279"/>
      <c r="JKW759" s="279"/>
      <c r="JKX759" s="279"/>
      <c r="JKY759" s="279"/>
      <c r="JKZ759" s="279"/>
      <c r="JLA759" s="279"/>
      <c r="JLB759" s="279"/>
      <c r="JLC759" s="279"/>
      <c r="JLD759" s="279"/>
      <c r="JLE759" s="279"/>
      <c r="JLF759" s="279"/>
      <c r="JLG759" s="279"/>
      <c r="JLH759" s="279"/>
      <c r="JLI759" s="279"/>
      <c r="JLJ759" s="279"/>
      <c r="JLK759" s="279"/>
      <c r="JLL759" s="279"/>
      <c r="JLM759" s="279"/>
      <c r="JLN759" s="279"/>
      <c r="JLO759" s="279"/>
      <c r="JLP759" s="279"/>
      <c r="JLQ759" s="279"/>
      <c r="JLR759" s="279"/>
      <c r="JLS759" s="279"/>
      <c r="JLT759" s="279"/>
      <c r="JLU759" s="279"/>
      <c r="JLV759" s="279"/>
      <c r="JLW759" s="279"/>
      <c r="JLX759" s="279"/>
      <c r="JLY759" s="279"/>
      <c r="JLZ759" s="279"/>
      <c r="JMA759" s="279"/>
      <c r="JMB759" s="279"/>
      <c r="JMC759" s="279"/>
      <c r="JMD759" s="279"/>
      <c r="JME759" s="279"/>
      <c r="JMF759" s="279"/>
      <c r="JMG759" s="279"/>
      <c r="JMH759" s="279"/>
      <c r="JMI759" s="279"/>
      <c r="JMJ759" s="279"/>
      <c r="JMK759" s="279"/>
      <c r="JML759" s="279"/>
      <c r="JMM759" s="279"/>
      <c r="JMN759" s="279"/>
      <c r="JMO759" s="279"/>
      <c r="JMP759" s="279"/>
      <c r="JMQ759" s="279"/>
      <c r="JMR759" s="279"/>
      <c r="JMS759" s="279"/>
      <c r="JMT759" s="279"/>
      <c r="JMU759" s="279"/>
      <c r="JMV759" s="279"/>
      <c r="JMW759" s="279"/>
      <c r="JMX759" s="279"/>
      <c r="JMY759" s="279"/>
      <c r="JMZ759" s="279"/>
      <c r="JNA759" s="279"/>
      <c r="JNB759" s="279"/>
      <c r="JNC759" s="279"/>
      <c r="JND759" s="279"/>
      <c r="JNE759" s="279"/>
      <c r="JNF759" s="279"/>
      <c r="JNG759" s="279"/>
      <c r="JNH759" s="279"/>
      <c r="JNI759" s="279"/>
      <c r="JNJ759" s="279"/>
      <c r="JNK759" s="279"/>
      <c r="JNL759" s="279"/>
      <c r="JNM759" s="279"/>
      <c r="JNN759" s="279"/>
      <c r="JNO759" s="279"/>
      <c r="JNP759" s="279"/>
      <c r="JNQ759" s="279"/>
      <c r="JNR759" s="279"/>
      <c r="JNS759" s="279"/>
      <c r="JNT759" s="279"/>
      <c r="JNU759" s="279"/>
      <c r="JNV759" s="279"/>
      <c r="JNW759" s="279"/>
      <c r="JNX759" s="279"/>
      <c r="JNY759" s="279"/>
      <c r="JNZ759" s="279"/>
      <c r="JOA759" s="279"/>
      <c r="JOB759" s="279"/>
      <c r="JOC759" s="279"/>
      <c r="JOD759" s="279"/>
      <c r="JOE759" s="279"/>
      <c r="JOF759" s="279"/>
      <c r="JOG759" s="279"/>
      <c r="JOH759" s="279"/>
      <c r="JOI759" s="279"/>
      <c r="JOJ759" s="279"/>
      <c r="JOK759" s="279"/>
      <c r="JOL759" s="279"/>
      <c r="JOM759" s="279"/>
      <c r="JON759" s="279"/>
      <c r="JOO759" s="279"/>
      <c r="JOP759" s="279"/>
      <c r="JOQ759" s="279"/>
      <c r="JOR759" s="279"/>
      <c r="JOS759" s="279"/>
      <c r="JOT759" s="279"/>
      <c r="JOU759" s="279"/>
      <c r="JOV759" s="279"/>
      <c r="JOW759" s="279"/>
      <c r="JOX759" s="279"/>
      <c r="JOY759" s="279"/>
      <c r="JOZ759" s="279"/>
      <c r="JPA759" s="279"/>
      <c r="JPB759" s="279"/>
      <c r="JPC759" s="279"/>
      <c r="JPD759" s="279"/>
      <c r="JPE759" s="279"/>
      <c r="JPF759" s="279"/>
      <c r="JPG759" s="279"/>
      <c r="JPH759" s="279"/>
      <c r="JPI759" s="279"/>
      <c r="JPJ759" s="279"/>
      <c r="JPK759" s="279"/>
      <c r="JPL759" s="279"/>
      <c r="JPM759" s="279"/>
      <c r="JPN759" s="279"/>
      <c r="JPO759" s="279"/>
      <c r="JPP759" s="279"/>
      <c r="JPQ759" s="279"/>
      <c r="JPR759" s="279"/>
      <c r="JPS759" s="279"/>
      <c r="JPT759" s="279"/>
      <c r="JPU759" s="279"/>
      <c r="JPV759" s="279"/>
      <c r="JPW759" s="279"/>
      <c r="JPX759" s="279"/>
      <c r="JPY759" s="279"/>
      <c r="JPZ759" s="279"/>
      <c r="JQA759" s="279"/>
      <c r="JQB759" s="279"/>
      <c r="JQC759" s="279"/>
      <c r="JQD759" s="279"/>
      <c r="JQE759" s="279"/>
      <c r="JQF759" s="279"/>
      <c r="JQG759" s="279"/>
      <c r="JQH759" s="279"/>
      <c r="JQI759" s="279"/>
      <c r="JQJ759" s="279"/>
      <c r="JQK759" s="279"/>
      <c r="JQL759" s="279"/>
      <c r="JQM759" s="279"/>
      <c r="JQN759" s="279"/>
      <c r="JQO759" s="279"/>
      <c r="JQP759" s="279"/>
      <c r="JQQ759" s="279"/>
      <c r="JQR759" s="279"/>
      <c r="JQS759" s="279"/>
      <c r="JQT759" s="279"/>
      <c r="JQU759" s="279"/>
      <c r="JQV759" s="279"/>
      <c r="JQW759" s="279"/>
      <c r="JQX759" s="279"/>
      <c r="JQY759" s="279"/>
      <c r="JQZ759" s="279"/>
      <c r="JRA759" s="279"/>
      <c r="JRB759" s="279"/>
      <c r="JRC759" s="279"/>
      <c r="JRD759" s="279"/>
      <c r="JRE759" s="279"/>
      <c r="JRF759" s="279"/>
      <c r="JRG759" s="279"/>
      <c r="JRH759" s="279"/>
      <c r="JRI759" s="279"/>
      <c r="JRJ759" s="279"/>
      <c r="JRK759" s="279"/>
      <c r="JRL759" s="279"/>
      <c r="JRM759" s="279"/>
      <c r="JRN759" s="279"/>
      <c r="JRO759" s="279"/>
      <c r="JRP759" s="279"/>
      <c r="JRQ759" s="279"/>
      <c r="JRR759" s="279"/>
      <c r="JRS759" s="279"/>
      <c r="JRT759" s="279"/>
      <c r="JRU759" s="279"/>
      <c r="JRV759" s="279"/>
      <c r="JRW759" s="279"/>
      <c r="JRX759" s="279"/>
      <c r="JRY759" s="279"/>
      <c r="JRZ759" s="279"/>
      <c r="JSA759" s="279"/>
      <c r="JSB759" s="279"/>
      <c r="JSC759" s="279"/>
      <c r="JSD759" s="279"/>
      <c r="JSE759" s="279"/>
      <c r="JSF759" s="279"/>
      <c r="JSG759" s="279"/>
      <c r="JSH759" s="279"/>
      <c r="JSI759" s="279"/>
      <c r="JSJ759" s="279"/>
      <c r="JSK759" s="279"/>
      <c r="JSL759" s="279"/>
      <c r="JSM759" s="279"/>
      <c r="JSN759" s="279"/>
      <c r="JSO759" s="279"/>
      <c r="JSP759" s="279"/>
      <c r="JSQ759" s="279"/>
      <c r="JSR759" s="279"/>
      <c r="JSS759" s="279"/>
      <c r="JST759" s="279"/>
      <c r="JSU759" s="279"/>
      <c r="JSV759" s="279"/>
      <c r="JSW759" s="279"/>
      <c r="JSX759" s="279"/>
      <c r="JSY759" s="279"/>
      <c r="JSZ759" s="279"/>
      <c r="JTA759" s="279"/>
      <c r="JTB759" s="279"/>
      <c r="JTC759" s="279"/>
      <c r="JTD759" s="279"/>
      <c r="JTE759" s="279"/>
      <c r="JTF759" s="279"/>
      <c r="JTG759" s="279"/>
      <c r="JTH759" s="279"/>
      <c r="JTI759" s="279"/>
      <c r="JTJ759" s="279"/>
      <c r="JTK759" s="279"/>
      <c r="JTL759" s="279"/>
      <c r="JTM759" s="279"/>
      <c r="JTN759" s="279"/>
      <c r="JTO759" s="279"/>
      <c r="JTP759" s="279"/>
      <c r="JTQ759" s="279"/>
      <c r="JTR759" s="279"/>
      <c r="JTS759" s="279"/>
      <c r="JTT759" s="279"/>
      <c r="JTU759" s="279"/>
      <c r="JTV759" s="279"/>
      <c r="JTW759" s="279"/>
      <c r="JTX759" s="279"/>
      <c r="JTY759" s="279"/>
      <c r="JTZ759" s="279"/>
      <c r="JUA759" s="279"/>
      <c r="JUB759" s="279"/>
      <c r="JUC759" s="279"/>
      <c r="JUD759" s="279"/>
      <c r="JUE759" s="279"/>
      <c r="JUF759" s="279"/>
      <c r="JUG759" s="279"/>
      <c r="JUH759" s="279"/>
      <c r="JUI759" s="279"/>
      <c r="JUJ759" s="279"/>
      <c r="JUK759" s="279"/>
      <c r="JUL759" s="279"/>
      <c r="JUM759" s="279"/>
      <c r="JUN759" s="279"/>
      <c r="JUO759" s="279"/>
      <c r="JUP759" s="279"/>
      <c r="JUQ759" s="279"/>
      <c r="JUR759" s="279"/>
      <c r="JUS759" s="279"/>
      <c r="JUT759" s="279"/>
      <c r="JUU759" s="279"/>
      <c r="JUV759" s="279"/>
      <c r="JUW759" s="279"/>
      <c r="JUX759" s="279"/>
      <c r="JUY759" s="279"/>
      <c r="JUZ759" s="279"/>
      <c r="JVA759" s="279"/>
      <c r="JVB759" s="279"/>
      <c r="JVC759" s="279"/>
      <c r="JVD759" s="279"/>
      <c r="JVE759" s="279"/>
      <c r="JVF759" s="279"/>
      <c r="JVG759" s="279"/>
      <c r="JVH759" s="279"/>
      <c r="JVI759" s="279"/>
      <c r="JVJ759" s="279"/>
      <c r="JVK759" s="279"/>
      <c r="JVL759" s="279"/>
      <c r="JVM759" s="279"/>
      <c r="JVN759" s="279"/>
      <c r="JVO759" s="279"/>
      <c r="JVP759" s="279"/>
      <c r="JVQ759" s="279"/>
      <c r="JVR759" s="279"/>
      <c r="JVS759" s="279"/>
      <c r="JVT759" s="279"/>
      <c r="JVU759" s="279"/>
      <c r="JVV759" s="279"/>
      <c r="JVW759" s="279"/>
      <c r="JVX759" s="279"/>
      <c r="JVY759" s="279"/>
      <c r="JVZ759" s="279"/>
      <c r="JWA759" s="279"/>
      <c r="JWB759" s="279"/>
      <c r="JWC759" s="279"/>
      <c r="JWD759" s="279"/>
      <c r="JWE759" s="279"/>
      <c r="JWF759" s="279"/>
      <c r="JWG759" s="279"/>
      <c r="JWH759" s="279"/>
      <c r="JWI759" s="279"/>
      <c r="JWJ759" s="279"/>
      <c r="JWK759" s="279"/>
      <c r="JWL759" s="279"/>
      <c r="JWM759" s="279"/>
      <c r="JWN759" s="279"/>
      <c r="JWO759" s="279"/>
      <c r="JWP759" s="279"/>
      <c r="JWQ759" s="279"/>
      <c r="JWR759" s="279"/>
      <c r="JWS759" s="279"/>
      <c r="JWT759" s="279"/>
      <c r="JWU759" s="279"/>
      <c r="JWV759" s="279"/>
      <c r="JWW759" s="279"/>
      <c r="JWX759" s="279"/>
      <c r="JWY759" s="279"/>
      <c r="JWZ759" s="279"/>
      <c r="JXA759" s="279"/>
      <c r="JXB759" s="279"/>
      <c r="JXC759" s="279"/>
      <c r="JXD759" s="279"/>
      <c r="JXE759" s="279"/>
      <c r="JXF759" s="279"/>
      <c r="JXG759" s="279"/>
      <c r="JXH759" s="279"/>
      <c r="JXI759" s="279"/>
      <c r="JXJ759" s="279"/>
      <c r="JXK759" s="279"/>
      <c r="JXL759" s="279"/>
      <c r="JXM759" s="279"/>
      <c r="JXN759" s="279"/>
      <c r="JXO759" s="279"/>
      <c r="JXP759" s="279"/>
      <c r="JXQ759" s="279"/>
      <c r="JXR759" s="279"/>
      <c r="JXS759" s="279"/>
      <c r="JXT759" s="279"/>
      <c r="JXU759" s="279"/>
      <c r="JXV759" s="279"/>
      <c r="JXW759" s="279"/>
      <c r="JXX759" s="279"/>
      <c r="JXY759" s="279"/>
      <c r="JXZ759" s="279"/>
      <c r="JYA759" s="279"/>
      <c r="JYB759" s="279"/>
      <c r="JYC759" s="279"/>
      <c r="JYD759" s="279"/>
      <c r="JYE759" s="279"/>
      <c r="JYF759" s="279"/>
      <c r="JYG759" s="279"/>
      <c r="JYH759" s="279"/>
      <c r="JYI759" s="279"/>
      <c r="JYJ759" s="279"/>
      <c r="JYK759" s="279"/>
      <c r="JYL759" s="279"/>
      <c r="JYM759" s="279"/>
      <c r="JYN759" s="279"/>
      <c r="JYO759" s="279"/>
      <c r="JYP759" s="279"/>
      <c r="JYQ759" s="279"/>
      <c r="JYR759" s="279"/>
      <c r="JYS759" s="279"/>
      <c r="JYT759" s="279"/>
      <c r="JYU759" s="279"/>
      <c r="JYV759" s="279"/>
      <c r="JYW759" s="279"/>
      <c r="JYX759" s="279"/>
      <c r="JYY759" s="279"/>
      <c r="JYZ759" s="279"/>
      <c r="JZA759" s="279"/>
      <c r="JZB759" s="279"/>
      <c r="JZC759" s="279"/>
      <c r="JZD759" s="279"/>
      <c r="JZE759" s="279"/>
      <c r="JZF759" s="279"/>
      <c r="JZG759" s="279"/>
      <c r="JZH759" s="279"/>
      <c r="JZI759" s="279"/>
      <c r="JZJ759" s="279"/>
      <c r="JZK759" s="279"/>
      <c r="JZL759" s="279"/>
      <c r="JZM759" s="279"/>
      <c r="JZN759" s="279"/>
      <c r="JZO759" s="279"/>
      <c r="JZP759" s="279"/>
      <c r="JZQ759" s="279"/>
      <c r="JZR759" s="279"/>
      <c r="JZS759" s="279"/>
      <c r="JZT759" s="279"/>
      <c r="JZU759" s="279"/>
      <c r="JZV759" s="279"/>
      <c r="JZW759" s="279"/>
      <c r="JZX759" s="279"/>
      <c r="JZY759" s="279"/>
      <c r="JZZ759" s="279"/>
      <c r="KAA759" s="279"/>
      <c r="KAB759" s="279"/>
      <c r="KAC759" s="279"/>
      <c r="KAD759" s="279"/>
      <c r="KAE759" s="279"/>
      <c r="KAF759" s="279"/>
      <c r="KAG759" s="279"/>
      <c r="KAH759" s="279"/>
      <c r="KAI759" s="279"/>
      <c r="KAJ759" s="279"/>
      <c r="KAK759" s="279"/>
      <c r="KAL759" s="279"/>
      <c r="KAM759" s="279"/>
      <c r="KAN759" s="279"/>
      <c r="KAO759" s="279"/>
      <c r="KAP759" s="279"/>
      <c r="KAQ759" s="279"/>
      <c r="KAR759" s="279"/>
      <c r="KAS759" s="279"/>
      <c r="KAT759" s="279"/>
      <c r="KAU759" s="279"/>
      <c r="KAV759" s="279"/>
      <c r="KAW759" s="279"/>
      <c r="KAX759" s="279"/>
      <c r="KAY759" s="279"/>
      <c r="KAZ759" s="279"/>
      <c r="KBA759" s="279"/>
      <c r="KBB759" s="279"/>
      <c r="KBC759" s="279"/>
      <c r="KBD759" s="279"/>
      <c r="KBE759" s="279"/>
      <c r="KBF759" s="279"/>
      <c r="KBG759" s="279"/>
      <c r="KBH759" s="279"/>
      <c r="KBI759" s="279"/>
      <c r="KBJ759" s="279"/>
      <c r="KBK759" s="279"/>
      <c r="KBL759" s="279"/>
      <c r="KBM759" s="279"/>
      <c r="KBN759" s="279"/>
      <c r="KBO759" s="279"/>
      <c r="KBP759" s="279"/>
      <c r="KBQ759" s="279"/>
      <c r="KBR759" s="279"/>
      <c r="KBS759" s="279"/>
      <c r="KBT759" s="279"/>
      <c r="KBU759" s="279"/>
      <c r="KBV759" s="279"/>
      <c r="KBW759" s="279"/>
      <c r="KBX759" s="279"/>
      <c r="KBY759" s="279"/>
      <c r="KBZ759" s="279"/>
      <c r="KCA759" s="279"/>
      <c r="KCB759" s="279"/>
      <c r="KCC759" s="279"/>
      <c r="KCD759" s="279"/>
      <c r="KCE759" s="279"/>
      <c r="KCF759" s="279"/>
      <c r="KCG759" s="279"/>
      <c r="KCH759" s="279"/>
      <c r="KCI759" s="279"/>
      <c r="KCJ759" s="279"/>
      <c r="KCK759" s="279"/>
      <c r="KCL759" s="279"/>
      <c r="KCM759" s="279"/>
      <c r="KCN759" s="279"/>
      <c r="KCO759" s="279"/>
      <c r="KCP759" s="279"/>
      <c r="KCQ759" s="279"/>
      <c r="KCR759" s="279"/>
      <c r="KCS759" s="279"/>
      <c r="KCT759" s="279"/>
      <c r="KCU759" s="279"/>
      <c r="KCV759" s="279"/>
      <c r="KCW759" s="279"/>
      <c r="KCX759" s="279"/>
      <c r="KCY759" s="279"/>
      <c r="KCZ759" s="279"/>
      <c r="KDA759" s="279"/>
      <c r="KDB759" s="279"/>
      <c r="KDC759" s="279"/>
      <c r="KDD759" s="279"/>
      <c r="KDE759" s="279"/>
      <c r="KDF759" s="279"/>
      <c r="KDG759" s="279"/>
      <c r="KDH759" s="279"/>
      <c r="KDI759" s="279"/>
      <c r="KDJ759" s="279"/>
      <c r="KDK759" s="279"/>
      <c r="KDL759" s="279"/>
      <c r="KDM759" s="279"/>
      <c r="KDN759" s="279"/>
      <c r="KDO759" s="279"/>
      <c r="KDP759" s="279"/>
      <c r="KDQ759" s="279"/>
      <c r="KDR759" s="279"/>
      <c r="KDS759" s="279"/>
      <c r="KDT759" s="279"/>
      <c r="KDU759" s="279"/>
      <c r="KDV759" s="279"/>
      <c r="KDW759" s="279"/>
      <c r="KDX759" s="279"/>
      <c r="KDY759" s="279"/>
      <c r="KDZ759" s="279"/>
      <c r="KEA759" s="279"/>
      <c r="KEB759" s="279"/>
      <c r="KEC759" s="279"/>
      <c r="KED759" s="279"/>
      <c r="KEE759" s="279"/>
      <c r="KEF759" s="279"/>
      <c r="KEG759" s="279"/>
      <c r="KEH759" s="279"/>
      <c r="KEI759" s="279"/>
      <c r="KEJ759" s="279"/>
      <c r="KEK759" s="279"/>
      <c r="KEL759" s="279"/>
      <c r="KEM759" s="279"/>
      <c r="KEN759" s="279"/>
      <c r="KEO759" s="279"/>
      <c r="KEP759" s="279"/>
      <c r="KEQ759" s="279"/>
      <c r="KER759" s="279"/>
      <c r="KES759" s="279"/>
      <c r="KET759" s="279"/>
      <c r="KEU759" s="279"/>
      <c r="KEV759" s="279"/>
      <c r="KEW759" s="279"/>
      <c r="KEX759" s="279"/>
      <c r="KEY759" s="279"/>
      <c r="KEZ759" s="279"/>
      <c r="KFA759" s="279"/>
      <c r="KFB759" s="279"/>
      <c r="KFC759" s="279"/>
      <c r="KFD759" s="279"/>
      <c r="KFE759" s="279"/>
      <c r="KFF759" s="279"/>
      <c r="KFG759" s="279"/>
      <c r="KFH759" s="279"/>
      <c r="KFI759" s="279"/>
      <c r="KFJ759" s="279"/>
      <c r="KFK759" s="279"/>
      <c r="KFL759" s="279"/>
      <c r="KFM759" s="279"/>
      <c r="KFN759" s="279"/>
      <c r="KFO759" s="279"/>
      <c r="KFP759" s="279"/>
      <c r="KFQ759" s="279"/>
      <c r="KFR759" s="279"/>
      <c r="KFS759" s="279"/>
      <c r="KFT759" s="279"/>
      <c r="KFU759" s="279"/>
      <c r="KFV759" s="279"/>
      <c r="KFW759" s="279"/>
      <c r="KFX759" s="279"/>
      <c r="KFY759" s="279"/>
      <c r="KFZ759" s="279"/>
      <c r="KGA759" s="279"/>
      <c r="KGB759" s="279"/>
      <c r="KGC759" s="279"/>
      <c r="KGD759" s="279"/>
      <c r="KGE759" s="279"/>
      <c r="KGF759" s="279"/>
      <c r="KGG759" s="279"/>
      <c r="KGH759" s="279"/>
      <c r="KGI759" s="279"/>
      <c r="KGJ759" s="279"/>
      <c r="KGK759" s="279"/>
      <c r="KGL759" s="279"/>
      <c r="KGM759" s="279"/>
      <c r="KGN759" s="279"/>
      <c r="KGO759" s="279"/>
      <c r="KGP759" s="279"/>
      <c r="KGQ759" s="279"/>
      <c r="KGR759" s="279"/>
      <c r="KGS759" s="279"/>
      <c r="KGT759" s="279"/>
      <c r="KGU759" s="279"/>
      <c r="KGV759" s="279"/>
      <c r="KGW759" s="279"/>
      <c r="KGX759" s="279"/>
      <c r="KGY759" s="279"/>
      <c r="KGZ759" s="279"/>
      <c r="KHA759" s="279"/>
      <c r="KHB759" s="279"/>
      <c r="KHC759" s="279"/>
      <c r="KHD759" s="279"/>
      <c r="KHE759" s="279"/>
      <c r="KHF759" s="279"/>
      <c r="KHG759" s="279"/>
      <c r="KHH759" s="279"/>
      <c r="KHI759" s="279"/>
      <c r="KHJ759" s="279"/>
      <c r="KHK759" s="279"/>
      <c r="KHL759" s="279"/>
      <c r="KHM759" s="279"/>
      <c r="KHN759" s="279"/>
      <c r="KHO759" s="279"/>
      <c r="KHP759" s="279"/>
      <c r="KHQ759" s="279"/>
      <c r="KHR759" s="279"/>
      <c r="KHS759" s="279"/>
      <c r="KHT759" s="279"/>
      <c r="KHU759" s="279"/>
      <c r="KHV759" s="279"/>
      <c r="KHW759" s="279"/>
      <c r="KHX759" s="279"/>
      <c r="KHY759" s="279"/>
      <c r="KHZ759" s="279"/>
      <c r="KIA759" s="279"/>
      <c r="KIB759" s="279"/>
      <c r="KIC759" s="279"/>
      <c r="KID759" s="279"/>
      <c r="KIE759" s="279"/>
      <c r="KIF759" s="279"/>
      <c r="KIG759" s="279"/>
      <c r="KIH759" s="279"/>
      <c r="KII759" s="279"/>
      <c r="KIJ759" s="279"/>
      <c r="KIK759" s="279"/>
      <c r="KIL759" s="279"/>
      <c r="KIM759" s="279"/>
      <c r="KIN759" s="279"/>
      <c r="KIO759" s="279"/>
      <c r="KIP759" s="279"/>
      <c r="KIQ759" s="279"/>
      <c r="KIR759" s="279"/>
      <c r="KIS759" s="279"/>
      <c r="KIT759" s="279"/>
      <c r="KIU759" s="279"/>
      <c r="KIV759" s="279"/>
      <c r="KIW759" s="279"/>
      <c r="KIX759" s="279"/>
      <c r="KIY759" s="279"/>
      <c r="KIZ759" s="279"/>
      <c r="KJA759" s="279"/>
      <c r="KJB759" s="279"/>
      <c r="KJC759" s="279"/>
      <c r="KJD759" s="279"/>
      <c r="KJE759" s="279"/>
      <c r="KJF759" s="279"/>
      <c r="KJG759" s="279"/>
      <c r="KJH759" s="279"/>
      <c r="KJI759" s="279"/>
      <c r="KJJ759" s="279"/>
      <c r="KJK759" s="279"/>
      <c r="KJL759" s="279"/>
      <c r="KJM759" s="279"/>
      <c r="KJN759" s="279"/>
      <c r="KJO759" s="279"/>
      <c r="KJP759" s="279"/>
      <c r="KJQ759" s="279"/>
      <c r="KJR759" s="279"/>
      <c r="KJS759" s="279"/>
      <c r="KJT759" s="279"/>
      <c r="KJU759" s="279"/>
      <c r="KJV759" s="279"/>
      <c r="KJW759" s="279"/>
      <c r="KJX759" s="279"/>
      <c r="KJY759" s="279"/>
      <c r="KJZ759" s="279"/>
      <c r="KKA759" s="279"/>
      <c r="KKB759" s="279"/>
      <c r="KKC759" s="279"/>
      <c r="KKD759" s="279"/>
      <c r="KKE759" s="279"/>
      <c r="KKF759" s="279"/>
      <c r="KKG759" s="279"/>
      <c r="KKH759" s="279"/>
      <c r="KKI759" s="279"/>
      <c r="KKJ759" s="279"/>
      <c r="KKK759" s="279"/>
      <c r="KKL759" s="279"/>
      <c r="KKM759" s="279"/>
      <c r="KKN759" s="279"/>
      <c r="KKO759" s="279"/>
      <c r="KKP759" s="279"/>
      <c r="KKQ759" s="279"/>
      <c r="KKR759" s="279"/>
      <c r="KKS759" s="279"/>
      <c r="KKT759" s="279"/>
      <c r="KKU759" s="279"/>
      <c r="KKV759" s="279"/>
      <c r="KKW759" s="279"/>
      <c r="KKX759" s="279"/>
      <c r="KKY759" s="279"/>
      <c r="KKZ759" s="279"/>
      <c r="KLA759" s="279"/>
      <c r="KLB759" s="279"/>
      <c r="KLC759" s="279"/>
      <c r="KLD759" s="279"/>
      <c r="KLE759" s="279"/>
      <c r="KLF759" s="279"/>
      <c r="KLG759" s="279"/>
      <c r="KLH759" s="279"/>
      <c r="KLI759" s="279"/>
      <c r="KLJ759" s="279"/>
      <c r="KLK759" s="279"/>
      <c r="KLL759" s="279"/>
      <c r="KLM759" s="279"/>
      <c r="KLN759" s="279"/>
      <c r="KLO759" s="279"/>
      <c r="KLP759" s="279"/>
      <c r="KLQ759" s="279"/>
      <c r="KLR759" s="279"/>
      <c r="KLS759" s="279"/>
      <c r="KLT759" s="279"/>
      <c r="KLU759" s="279"/>
      <c r="KLV759" s="279"/>
      <c r="KLW759" s="279"/>
      <c r="KLX759" s="279"/>
      <c r="KLY759" s="279"/>
      <c r="KLZ759" s="279"/>
      <c r="KMA759" s="279"/>
      <c r="KMB759" s="279"/>
      <c r="KMC759" s="279"/>
      <c r="KMD759" s="279"/>
      <c r="KME759" s="279"/>
      <c r="KMF759" s="279"/>
      <c r="KMG759" s="279"/>
      <c r="KMH759" s="279"/>
      <c r="KMI759" s="279"/>
      <c r="KMJ759" s="279"/>
      <c r="KMK759" s="279"/>
      <c r="KML759" s="279"/>
      <c r="KMM759" s="279"/>
      <c r="KMN759" s="279"/>
      <c r="KMO759" s="279"/>
      <c r="KMP759" s="279"/>
      <c r="KMQ759" s="279"/>
      <c r="KMR759" s="279"/>
      <c r="KMS759" s="279"/>
      <c r="KMT759" s="279"/>
      <c r="KMU759" s="279"/>
      <c r="KMV759" s="279"/>
      <c r="KMW759" s="279"/>
      <c r="KMX759" s="279"/>
      <c r="KMY759" s="279"/>
      <c r="KMZ759" s="279"/>
      <c r="KNA759" s="279"/>
      <c r="KNB759" s="279"/>
      <c r="KNC759" s="279"/>
      <c r="KND759" s="279"/>
      <c r="KNE759" s="279"/>
      <c r="KNF759" s="279"/>
      <c r="KNG759" s="279"/>
      <c r="KNH759" s="279"/>
      <c r="KNI759" s="279"/>
      <c r="KNJ759" s="279"/>
      <c r="KNK759" s="279"/>
      <c r="KNL759" s="279"/>
      <c r="KNM759" s="279"/>
      <c r="KNN759" s="279"/>
      <c r="KNO759" s="279"/>
      <c r="KNP759" s="279"/>
      <c r="KNQ759" s="279"/>
      <c r="KNR759" s="279"/>
      <c r="KNS759" s="279"/>
      <c r="KNT759" s="279"/>
      <c r="KNU759" s="279"/>
      <c r="KNV759" s="279"/>
      <c r="KNW759" s="279"/>
      <c r="KNX759" s="279"/>
      <c r="KNY759" s="279"/>
      <c r="KNZ759" s="279"/>
      <c r="KOA759" s="279"/>
      <c r="KOB759" s="279"/>
      <c r="KOC759" s="279"/>
      <c r="KOD759" s="279"/>
      <c r="KOE759" s="279"/>
      <c r="KOF759" s="279"/>
      <c r="KOG759" s="279"/>
      <c r="KOH759" s="279"/>
      <c r="KOI759" s="279"/>
      <c r="KOJ759" s="279"/>
      <c r="KOK759" s="279"/>
      <c r="KOL759" s="279"/>
      <c r="KOM759" s="279"/>
      <c r="KON759" s="279"/>
      <c r="KOO759" s="279"/>
      <c r="KOP759" s="279"/>
      <c r="KOQ759" s="279"/>
      <c r="KOR759" s="279"/>
      <c r="KOS759" s="279"/>
      <c r="KOT759" s="279"/>
      <c r="KOU759" s="279"/>
      <c r="KOV759" s="279"/>
      <c r="KOW759" s="279"/>
      <c r="KOX759" s="279"/>
      <c r="KOY759" s="279"/>
      <c r="KOZ759" s="279"/>
      <c r="KPA759" s="279"/>
      <c r="KPB759" s="279"/>
      <c r="KPC759" s="279"/>
      <c r="KPD759" s="279"/>
      <c r="KPE759" s="279"/>
      <c r="KPF759" s="279"/>
      <c r="KPG759" s="279"/>
      <c r="KPH759" s="279"/>
      <c r="KPI759" s="279"/>
      <c r="KPJ759" s="279"/>
      <c r="KPK759" s="279"/>
      <c r="KPL759" s="279"/>
      <c r="KPM759" s="279"/>
      <c r="KPN759" s="279"/>
      <c r="KPO759" s="279"/>
      <c r="KPP759" s="279"/>
      <c r="KPQ759" s="279"/>
      <c r="KPR759" s="279"/>
      <c r="KPS759" s="279"/>
      <c r="KPT759" s="279"/>
      <c r="KPU759" s="279"/>
      <c r="KPV759" s="279"/>
      <c r="KPW759" s="279"/>
      <c r="KPX759" s="279"/>
      <c r="KPY759" s="279"/>
      <c r="KPZ759" s="279"/>
      <c r="KQA759" s="279"/>
      <c r="KQB759" s="279"/>
      <c r="KQC759" s="279"/>
      <c r="KQD759" s="279"/>
      <c r="KQE759" s="279"/>
      <c r="KQF759" s="279"/>
      <c r="KQG759" s="279"/>
      <c r="KQH759" s="279"/>
      <c r="KQI759" s="279"/>
      <c r="KQJ759" s="279"/>
      <c r="KQK759" s="279"/>
      <c r="KQL759" s="279"/>
      <c r="KQM759" s="279"/>
      <c r="KQN759" s="279"/>
      <c r="KQO759" s="279"/>
      <c r="KQP759" s="279"/>
      <c r="KQQ759" s="279"/>
      <c r="KQR759" s="279"/>
      <c r="KQS759" s="279"/>
      <c r="KQT759" s="279"/>
      <c r="KQU759" s="279"/>
      <c r="KQV759" s="279"/>
      <c r="KQW759" s="279"/>
      <c r="KQX759" s="279"/>
      <c r="KQY759" s="279"/>
      <c r="KQZ759" s="279"/>
      <c r="KRA759" s="279"/>
      <c r="KRB759" s="279"/>
      <c r="KRC759" s="279"/>
      <c r="KRD759" s="279"/>
      <c r="KRE759" s="279"/>
      <c r="KRF759" s="279"/>
      <c r="KRG759" s="279"/>
      <c r="KRH759" s="279"/>
      <c r="KRI759" s="279"/>
      <c r="KRJ759" s="279"/>
      <c r="KRK759" s="279"/>
      <c r="KRL759" s="279"/>
      <c r="KRM759" s="279"/>
      <c r="KRN759" s="279"/>
      <c r="KRO759" s="279"/>
      <c r="KRP759" s="279"/>
      <c r="KRQ759" s="279"/>
      <c r="KRR759" s="279"/>
      <c r="KRS759" s="279"/>
      <c r="KRT759" s="279"/>
      <c r="KRU759" s="279"/>
      <c r="KRV759" s="279"/>
      <c r="KRW759" s="279"/>
      <c r="KRX759" s="279"/>
      <c r="KRY759" s="279"/>
      <c r="KRZ759" s="279"/>
      <c r="KSA759" s="279"/>
      <c r="KSB759" s="279"/>
      <c r="KSC759" s="279"/>
      <c r="KSD759" s="279"/>
      <c r="KSE759" s="279"/>
      <c r="KSF759" s="279"/>
      <c r="KSG759" s="279"/>
      <c r="KSH759" s="279"/>
      <c r="KSI759" s="279"/>
      <c r="KSJ759" s="279"/>
      <c r="KSK759" s="279"/>
      <c r="KSL759" s="279"/>
      <c r="KSM759" s="279"/>
      <c r="KSN759" s="279"/>
      <c r="KSO759" s="279"/>
      <c r="KSP759" s="279"/>
      <c r="KSQ759" s="279"/>
      <c r="KSR759" s="279"/>
      <c r="KSS759" s="279"/>
      <c r="KST759" s="279"/>
      <c r="KSU759" s="279"/>
      <c r="KSV759" s="279"/>
      <c r="KSW759" s="279"/>
      <c r="KSX759" s="279"/>
      <c r="KSY759" s="279"/>
      <c r="KSZ759" s="279"/>
      <c r="KTA759" s="279"/>
      <c r="KTB759" s="279"/>
      <c r="KTC759" s="279"/>
      <c r="KTD759" s="279"/>
      <c r="KTE759" s="279"/>
      <c r="KTF759" s="279"/>
      <c r="KTG759" s="279"/>
      <c r="KTH759" s="279"/>
      <c r="KTI759" s="279"/>
      <c r="KTJ759" s="279"/>
      <c r="KTK759" s="279"/>
      <c r="KTL759" s="279"/>
      <c r="KTM759" s="279"/>
      <c r="KTN759" s="279"/>
      <c r="KTO759" s="279"/>
      <c r="KTP759" s="279"/>
      <c r="KTQ759" s="279"/>
      <c r="KTR759" s="279"/>
      <c r="KTS759" s="279"/>
      <c r="KTT759" s="279"/>
      <c r="KTU759" s="279"/>
      <c r="KTV759" s="279"/>
      <c r="KTW759" s="279"/>
      <c r="KTX759" s="279"/>
      <c r="KTY759" s="279"/>
      <c r="KTZ759" s="279"/>
      <c r="KUA759" s="279"/>
      <c r="KUB759" s="279"/>
      <c r="KUC759" s="279"/>
      <c r="KUD759" s="279"/>
      <c r="KUE759" s="279"/>
      <c r="KUF759" s="279"/>
      <c r="KUG759" s="279"/>
      <c r="KUH759" s="279"/>
      <c r="KUI759" s="279"/>
      <c r="KUJ759" s="279"/>
      <c r="KUK759" s="279"/>
      <c r="KUL759" s="279"/>
      <c r="KUM759" s="279"/>
      <c r="KUN759" s="279"/>
      <c r="KUO759" s="279"/>
      <c r="KUP759" s="279"/>
      <c r="KUQ759" s="279"/>
      <c r="KUR759" s="279"/>
      <c r="KUS759" s="279"/>
      <c r="KUT759" s="279"/>
      <c r="KUU759" s="279"/>
      <c r="KUV759" s="279"/>
      <c r="KUW759" s="279"/>
      <c r="KUX759" s="279"/>
      <c r="KUY759" s="279"/>
      <c r="KUZ759" s="279"/>
      <c r="KVA759" s="279"/>
      <c r="KVB759" s="279"/>
      <c r="KVC759" s="279"/>
      <c r="KVD759" s="279"/>
      <c r="KVE759" s="279"/>
      <c r="KVF759" s="279"/>
      <c r="KVG759" s="279"/>
      <c r="KVH759" s="279"/>
      <c r="KVI759" s="279"/>
      <c r="KVJ759" s="279"/>
      <c r="KVK759" s="279"/>
      <c r="KVL759" s="279"/>
      <c r="KVM759" s="279"/>
      <c r="KVN759" s="279"/>
      <c r="KVO759" s="279"/>
      <c r="KVP759" s="279"/>
      <c r="KVQ759" s="279"/>
      <c r="KVR759" s="279"/>
      <c r="KVS759" s="279"/>
      <c r="KVT759" s="279"/>
      <c r="KVU759" s="279"/>
      <c r="KVV759" s="279"/>
      <c r="KVW759" s="279"/>
      <c r="KVX759" s="279"/>
      <c r="KVY759" s="279"/>
      <c r="KVZ759" s="279"/>
      <c r="KWA759" s="279"/>
      <c r="KWB759" s="279"/>
      <c r="KWC759" s="279"/>
      <c r="KWD759" s="279"/>
      <c r="KWE759" s="279"/>
      <c r="KWF759" s="279"/>
      <c r="KWG759" s="279"/>
      <c r="KWH759" s="279"/>
      <c r="KWI759" s="279"/>
      <c r="KWJ759" s="279"/>
      <c r="KWK759" s="279"/>
      <c r="KWL759" s="279"/>
      <c r="KWM759" s="279"/>
      <c r="KWN759" s="279"/>
      <c r="KWO759" s="279"/>
      <c r="KWP759" s="279"/>
      <c r="KWQ759" s="279"/>
      <c r="KWR759" s="279"/>
      <c r="KWS759" s="279"/>
      <c r="KWT759" s="279"/>
      <c r="KWU759" s="279"/>
      <c r="KWV759" s="279"/>
      <c r="KWW759" s="279"/>
      <c r="KWX759" s="279"/>
      <c r="KWY759" s="279"/>
      <c r="KWZ759" s="279"/>
      <c r="KXA759" s="279"/>
      <c r="KXB759" s="279"/>
      <c r="KXC759" s="279"/>
      <c r="KXD759" s="279"/>
      <c r="KXE759" s="279"/>
      <c r="KXF759" s="279"/>
      <c r="KXG759" s="279"/>
      <c r="KXH759" s="279"/>
      <c r="KXI759" s="279"/>
      <c r="KXJ759" s="279"/>
      <c r="KXK759" s="279"/>
      <c r="KXL759" s="279"/>
      <c r="KXM759" s="279"/>
      <c r="KXN759" s="279"/>
      <c r="KXO759" s="279"/>
      <c r="KXP759" s="279"/>
      <c r="KXQ759" s="279"/>
      <c r="KXR759" s="279"/>
      <c r="KXS759" s="279"/>
      <c r="KXT759" s="279"/>
      <c r="KXU759" s="279"/>
      <c r="KXV759" s="279"/>
      <c r="KXW759" s="279"/>
      <c r="KXX759" s="279"/>
      <c r="KXY759" s="279"/>
      <c r="KXZ759" s="279"/>
      <c r="KYA759" s="279"/>
      <c r="KYB759" s="279"/>
      <c r="KYC759" s="279"/>
      <c r="KYD759" s="279"/>
      <c r="KYE759" s="279"/>
      <c r="KYF759" s="279"/>
      <c r="KYG759" s="279"/>
      <c r="KYH759" s="279"/>
      <c r="KYI759" s="279"/>
      <c r="KYJ759" s="279"/>
      <c r="KYK759" s="279"/>
      <c r="KYL759" s="279"/>
      <c r="KYM759" s="279"/>
      <c r="KYN759" s="279"/>
      <c r="KYO759" s="279"/>
      <c r="KYP759" s="279"/>
      <c r="KYQ759" s="279"/>
      <c r="KYR759" s="279"/>
      <c r="KYS759" s="279"/>
      <c r="KYT759" s="279"/>
      <c r="KYU759" s="279"/>
      <c r="KYV759" s="279"/>
      <c r="KYW759" s="279"/>
      <c r="KYX759" s="279"/>
      <c r="KYY759" s="279"/>
      <c r="KYZ759" s="279"/>
      <c r="KZA759" s="279"/>
      <c r="KZB759" s="279"/>
      <c r="KZC759" s="279"/>
      <c r="KZD759" s="279"/>
      <c r="KZE759" s="279"/>
      <c r="KZF759" s="279"/>
      <c r="KZG759" s="279"/>
      <c r="KZH759" s="279"/>
      <c r="KZI759" s="279"/>
      <c r="KZJ759" s="279"/>
      <c r="KZK759" s="279"/>
      <c r="KZL759" s="279"/>
      <c r="KZM759" s="279"/>
      <c r="KZN759" s="279"/>
      <c r="KZO759" s="279"/>
      <c r="KZP759" s="279"/>
      <c r="KZQ759" s="279"/>
      <c r="KZR759" s="279"/>
      <c r="KZS759" s="279"/>
      <c r="KZT759" s="279"/>
      <c r="KZU759" s="279"/>
      <c r="KZV759" s="279"/>
      <c r="KZW759" s="279"/>
      <c r="KZX759" s="279"/>
      <c r="KZY759" s="279"/>
      <c r="KZZ759" s="279"/>
      <c r="LAA759" s="279"/>
      <c r="LAB759" s="279"/>
      <c r="LAC759" s="279"/>
      <c r="LAD759" s="279"/>
      <c r="LAE759" s="279"/>
      <c r="LAF759" s="279"/>
      <c r="LAG759" s="279"/>
      <c r="LAH759" s="279"/>
      <c r="LAI759" s="279"/>
      <c r="LAJ759" s="279"/>
      <c r="LAK759" s="279"/>
      <c r="LAL759" s="279"/>
      <c r="LAM759" s="279"/>
      <c r="LAN759" s="279"/>
      <c r="LAO759" s="279"/>
      <c r="LAP759" s="279"/>
      <c r="LAQ759" s="279"/>
      <c r="LAR759" s="279"/>
      <c r="LAS759" s="279"/>
      <c r="LAT759" s="279"/>
      <c r="LAU759" s="279"/>
      <c r="LAV759" s="279"/>
      <c r="LAW759" s="279"/>
      <c r="LAX759" s="279"/>
      <c r="LAY759" s="279"/>
      <c r="LAZ759" s="279"/>
      <c r="LBA759" s="279"/>
      <c r="LBB759" s="279"/>
      <c r="LBC759" s="279"/>
      <c r="LBD759" s="279"/>
      <c r="LBE759" s="279"/>
      <c r="LBF759" s="279"/>
      <c r="LBG759" s="279"/>
      <c r="LBH759" s="279"/>
      <c r="LBI759" s="279"/>
      <c r="LBJ759" s="279"/>
      <c r="LBK759" s="279"/>
      <c r="LBL759" s="279"/>
      <c r="LBM759" s="279"/>
      <c r="LBN759" s="279"/>
      <c r="LBO759" s="279"/>
      <c r="LBP759" s="279"/>
      <c r="LBQ759" s="279"/>
      <c r="LBR759" s="279"/>
      <c r="LBS759" s="279"/>
      <c r="LBT759" s="279"/>
      <c r="LBU759" s="279"/>
      <c r="LBV759" s="279"/>
      <c r="LBW759" s="279"/>
      <c r="LBX759" s="279"/>
      <c r="LBY759" s="279"/>
      <c r="LBZ759" s="279"/>
      <c r="LCA759" s="279"/>
      <c r="LCB759" s="279"/>
      <c r="LCC759" s="279"/>
      <c r="LCD759" s="279"/>
      <c r="LCE759" s="279"/>
      <c r="LCF759" s="279"/>
      <c r="LCG759" s="279"/>
      <c r="LCH759" s="279"/>
      <c r="LCI759" s="279"/>
      <c r="LCJ759" s="279"/>
      <c r="LCK759" s="279"/>
      <c r="LCL759" s="279"/>
      <c r="LCM759" s="279"/>
      <c r="LCN759" s="279"/>
      <c r="LCO759" s="279"/>
      <c r="LCP759" s="279"/>
      <c r="LCQ759" s="279"/>
      <c r="LCR759" s="279"/>
      <c r="LCS759" s="279"/>
      <c r="LCT759" s="279"/>
      <c r="LCU759" s="279"/>
      <c r="LCV759" s="279"/>
      <c r="LCW759" s="279"/>
      <c r="LCX759" s="279"/>
      <c r="LCY759" s="279"/>
      <c r="LCZ759" s="279"/>
      <c r="LDA759" s="279"/>
      <c r="LDB759" s="279"/>
      <c r="LDC759" s="279"/>
      <c r="LDD759" s="279"/>
      <c r="LDE759" s="279"/>
      <c r="LDF759" s="279"/>
      <c r="LDG759" s="279"/>
      <c r="LDH759" s="279"/>
      <c r="LDI759" s="279"/>
      <c r="LDJ759" s="279"/>
      <c r="LDK759" s="279"/>
      <c r="LDL759" s="279"/>
      <c r="LDM759" s="279"/>
      <c r="LDN759" s="279"/>
      <c r="LDO759" s="279"/>
      <c r="LDP759" s="279"/>
      <c r="LDQ759" s="279"/>
      <c r="LDR759" s="279"/>
      <c r="LDS759" s="279"/>
      <c r="LDT759" s="279"/>
      <c r="LDU759" s="279"/>
      <c r="LDV759" s="279"/>
      <c r="LDW759" s="279"/>
      <c r="LDX759" s="279"/>
      <c r="LDY759" s="279"/>
      <c r="LDZ759" s="279"/>
      <c r="LEA759" s="279"/>
      <c r="LEB759" s="279"/>
      <c r="LEC759" s="279"/>
      <c r="LED759" s="279"/>
      <c r="LEE759" s="279"/>
      <c r="LEF759" s="279"/>
      <c r="LEG759" s="279"/>
      <c r="LEH759" s="279"/>
      <c r="LEI759" s="279"/>
      <c r="LEJ759" s="279"/>
      <c r="LEK759" s="279"/>
      <c r="LEL759" s="279"/>
      <c r="LEM759" s="279"/>
      <c r="LEN759" s="279"/>
      <c r="LEO759" s="279"/>
      <c r="LEP759" s="279"/>
      <c r="LEQ759" s="279"/>
      <c r="LER759" s="279"/>
      <c r="LES759" s="279"/>
      <c r="LET759" s="279"/>
      <c r="LEU759" s="279"/>
      <c r="LEV759" s="279"/>
      <c r="LEW759" s="279"/>
      <c r="LEX759" s="279"/>
      <c r="LEY759" s="279"/>
      <c r="LEZ759" s="279"/>
      <c r="LFA759" s="279"/>
      <c r="LFB759" s="279"/>
      <c r="LFC759" s="279"/>
      <c r="LFD759" s="279"/>
      <c r="LFE759" s="279"/>
      <c r="LFF759" s="279"/>
      <c r="LFG759" s="279"/>
      <c r="LFH759" s="279"/>
      <c r="LFI759" s="279"/>
      <c r="LFJ759" s="279"/>
      <c r="LFK759" s="279"/>
      <c r="LFL759" s="279"/>
      <c r="LFM759" s="279"/>
      <c r="LFN759" s="279"/>
      <c r="LFO759" s="279"/>
      <c r="LFP759" s="279"/>
      <c r="LFQ759" s="279"/>
      <c r="LFR759" s="279"/>
      <c r="LFS759" s="279"/>
      <c r="LFT759" s="279"/>
      <c r="LFU759" s="279"/>
      <c r="LFV759" s="279"/>
      <c r="LFW759" s="279"/>
      <c r="LFX759" s="279"/>
      <c r="LFY759" s="279"/>
      <c r="LFZ759" s="279"/>
      <c r="LGA759" s="279"/>
      <c r="LGB759" s="279"/>
      <c r="LGC759" s="279"/>
      <c r="LGD759" s="279"/>
      <c r="LGE759" s="279"/>
      <c r="LGF759" s="279"/>
      <c r="LGG759" s="279"/>
      <c r="LGH759" s="279"/>
      <c r="LGI759" s="279"/>
      <c r="LGJ759" s="279"/>
      <c r="LGK759" s="279"/>
      <c r="LGL759" s="279"/>
      <c r="LGM759" s="279"/>
      <c r="LGN759" s="279"/>
      <c r="LGO759" s="279"/>
      <c r="LGP759" s="279"/>
      <c r="LGQ759" s="279"/>
      <c r="LGR759" s="279"/>
      <c r="LGS759" s="279"/>
      <c r="LGT759" s="279"/>
      <c r="LGU759" s="279"/>
      <c r="LGV759" s="279"/>
      <c r="LGW759" s="279"/>
      <c r="LGX759" s="279"/>
      <c r="LGY759" s="279"/>
      <c r="LGZ759" s="279"/>
      <c r="LHA759" s="279"/>
      <c r="LHB759" s="279"/>
      <c r="LHC759" s="279"/>
      <c r="LHD759" s="279"/>
      <c r="LHE759" s="279"/>
      <c r="LHF759" s="279"/>
      <c r="LHG759" s="279"/>
      <c r="LHH759" s="279"/>
      <c r="LHI759" s="279"/>
      <c r="LHJ759" s="279"/>
      <c r="LHK759" s="279"/>
      <c r="LHL759" s="279"/>
      <c r="LHM759" s="279"/>
      <c r="LHN759" s="279"/>
      <c r="LHO759" s="279"/>
      <c r="LHP759" s="279"/>
      <c r="LHQ759" s="279"/>
      <c r="LHR759" s="279"/>
      <c r="LHS759" s="279"/>
      <c r="LHT759" s="279"/>
      <c r="LHU759" s="279"/>
      <c r="LHV759" s="279"/>
      <c r="LHW759" s="279"/>
      <c r="LHX759" s="279"/>
      <c r="LHY759" s="279"/>
      <c r="LHZ759" s="279"/>
      <c r="LIA759" s="279"/>
      <c r="LIB759" s="279"/>
      <c r="LIC759" s="279"/>
      <c r="LID759" s="279"/>
      <c r="LIE759" s="279"/>
      <c r="LIF759" s="279"/>
      <c r="LIG759" s="279"/>
      <c r="LIH759" s="279"/>
      <c r="LII759" s="279"/>
      <c r="LIJ759" s="279"/>
      <c r="LIK759" s="279"/>
      <c r="LIL759" s="279"/>
      <c r="LIM759" s="279"/>
      <c r="LIN759" s="279"/>
      <c r="LIO759" s="279"/>
      <c r="LIP759" s="279"/>
      <c r="LIQ759" s="279"/>
      <c r="LIR759" s="279"/>
      <c r="LIS759" s="279"/>
      <c r="LIT759" s="279"/>
      <c r="LIU759" s="279"/>
      <c r="LIV759" s="279"/>
      <c r="LIW759" s="279"/>
      <c r="LIX759" s="279"/>
      <c r="LIY759" s="279"/>
      <c r="LIZ759" s="279"/>
      <c r="LJA759" s="279"/>
      <c r="LJB759" s="279"/>
      <c r="LJC759" s="279"/>
      <c r="LJD759" s="279"/>
      <c r="LJE759" s="279"/>
      <c r="LJF759" s="279"/>
      <c r="LJG759" s="279"/>
      <c r="LJH759" s="279"/>
      <c r="LJI759" s="279"/>
      <c r="LJJ759" s="279"/>
      <c r="LJK759" s="279"/>
      <c r="LJL759" s="279"/>
      <c r="LJM759" s="279"/>
      <c r="LJN759" s="279"/>
      <c r="LJO759" s="279"/>
      <c r="LJP759" s="279"/>
      <c r="LJQ759" s="279"/>
      <c r="LJR759" s="279"/>
      <c r="LJS759" s="279"/>
      <c r="LJT759" s="279"/>
      <c r="LJU759" s="279"/>
      <c r="LJV759" s="279"/>
      <c r="LJW759" s="279"/>
      <c r="LJX759" s="279"/>
      <c r="LJY759" s="279"/>
      <c r="LJZ759" s="279"/>
      <c r="LKA759" s="279"/>
      <c r="LKB759" s="279"/>
      <c r="LKC759" s="279"/>
      <c r="LKD759" s="279"/>
      <c r="LKE759" s="279"/>
      <c r="LKF759" s="279"/>
      <c r="LKG759" s="279"/>
      <c r="LKH759" s="279"/>
      <c r="LKI759" s="279"/>
      <c r="LKJ759" s="279"/>
      <c r="LKK759" s="279"/>
      <c r="LKL759" s="279"/>
      <c r="LKM759" s="279"/>
      <c r="LKN759" s="279"/>
      <c r="LKO759" s="279"/>
      <c r="LKP759" s="279"/>
      <c r="LKQ759" s="279"/>
      <c r="LKR759" s="279"/>
      <c r="LKS759" s="279"/>
      <c r="LKT759" s="279"/>
      <c r="LKU759" s="279"/>
      <c r="LKV759" s="279"/>
      <c r="LKW759" s="279"/>
      <c r="LKX759" s="279"/>
      <c r="LKY759" s="279"/>
      <c r="LKZ759" s="279"/>
      <c r="LLA759" s="279"/>
      <c r="LLB759" s="279"/>
      <c r="LLC759" s="279"/>
      <c r="LLD759" s="279"/>
      <c r="LLE759" s="279"/>
      <c r="LLF759" s="279"/>
      <c r="LLG759" s="279"/>
      <c r="LLH759" s="279"/>
      <c r="LLI759" s="279"/>
      <c r="LLJ759" s="279"/>
      <c r="LLK759" s="279"/>
      <c r="LLL759" s="279"/>
      <c r="LLM759" s="279"/>
      <c r="LLN759" s="279"/>
      <c r="LLO759" s="279"/>
      <c r="LLP759" s="279"/>
      <c r="LLQ759" s="279"/>
      <c r="LLR759" s="279"/>
      <c r="LLS759" s="279"/>
      <c r="LLT759" s="279"/>
      <c r="LLU759" s="279"/>
      <c r="LLV759" s="279"/>
      <c r="LLW759" s="279"/>
      <c r="LLX759" s="279"/>
      <c r="LLY759" s="279"/>
      <c r="LLZ759" s="279"/>
      <c r="LMA759" s="279"/>
      <c r="LMB759" s="279"/>
      <c r="LMC759" s="279"/>
      <c r="LMD759" s="279"/>
      <c r="LME759" s="279"/>
      <c r="LMF759" s="279"/>
      <c r="LMG759" s="279"/>
      <c r="LMH759" s="279"/>
      <c r="LMI759" s="279"/>
      <c r="LMJ759" s="279"/>
      <c r="LMK759" s="279"/>
      <c r="LML759" s="279"/>
      <c r="LMM759" s="279"/>
      <c r="LMN759" s="279"/>
      <c r="LMO759" s="279"/>
      <c r="LMP759" s="279"/>
      <c r="LMQ759" s="279"/>
      <c r="LMR759" s="279"/>
      <c r="LMS759" s="279"/>
      <c r="LMT759" s="279"/>
      <c r="LMU759" s="279"/>
      <c r="LMV759" s="279"/>
      <c r="LMW759" s="279"/>
      <c r="LMX759" s="279"/>
      <c r="LMY759" s="279"/>
      <c r="LMZ759" s="279"/>
      <c r="LNA759" s="279"/>
      <c r="LNB759" s="279"/>
      <c r="LNC759" s="279"/>
      <c r="LND759" s="279"/>
      <c r="LNE759" s="279"/>
      <c r="LNF759" s="279"/>
      <c r="LNG759" s="279"/>
      <c r="LNH759" s="279"/>
      <c r="LNI759" s="279"/>
      <c r="LNJ759" s="279"/>
      <c r="LNK759" s="279"/>
      <c r="LNL759" s="279"/>
      <c r="LNM759" s="279"/>
      <c r="LNN759" s="279"/>
      <c r="LNO759" s="279"/>
      <c r="LNP759" s="279"/>
      <c r="LNQ759" s="279"/>
      <c r="LNR759" s="279"/>
      <c r="LNS759" s="279"/>
      <c r="LNT759" s="279"/>
      <c r="LNU759" s="279"/>
      <c r="LNV759" s="279"/>
      <c r="LNW759" s="279"/>
      <c r="LNX759" s="279"/>
      <c r="LNY759" s="279"/>
      <c r="LNZ759" s="279"/>
      <c r="LOA759" s="279"/>
      <c r="LOB759" s="279"/>
      <c r="LOC759" s="279"/>
      <c r="LOD759" s="279"/>
      <c r="LOE759" s="279"/>
      <c r="LOF759" s="279"/>
      <c r="LOG759" s="279"/>
      <c r="LOH759" s="279"/>
      <c r="LOI759" s="279"/>
      <c r="LOJ759" s="279"/>
      <c r="LOK759" s="279"/>
      <c r="LOL759" s="279"/>
      <c r="LOM759" s="279"/>
      <c r="LON759" s="279"/>
      <c r="LOO759" s="279"/>
      <c r="LOP759" s="279"/>
      <c r="LOQ759" s="279"/>
      <c r="LOR759" s="279"/>
      <c r="LOS759" s="279"/>
      <c r="LOT759" s="279"/>
      <c r="LOU759" s="279"/>
      <c r="LOV759" s="279"/>
      <c r="LOW759" s="279"/>
      <c r="LOX759" s="279"/>
      <c r="LOY759" s="279"/>
      <c r="LOZ759" s="279"/>
      <c r="LPA759" s="279"/>
      <c r="LPB759" s="279"/>
      <c r="LPC759" s="279"/>
      <c r="LPD759" s="279"/>
      <c r="LPE759" s="279"/>
      <c r="LPF759" s="279"/>
      <c r="LPG759" s="279"/>
      <c r="LPH759" s="279"/>
      <c r="LPI759" s="279"/>
      <c r="LPJ759" s="279"/>
      <c r="LPK759" s="279"/>
      <c r="LPL759" s="279"/>
      <c r="LPM759" s="279"/>
      <c r="LPN759" s="279"/>
      <c r="LPO759" s="279"/>
      <c r="LPP759" s="279"/>
      <c r="LPQ759" s="279"/>
      <c r="LPR759" s="279"/>
      <c r="LPS759" s="279"/>
      <c r="LPT759" s="279"/>
      <c r="LPU759" s="279"/>
      <c r="LPV759" s="279"/>
      <c r="LPW759" s="279"/>
      <c r="LPX759" s="279"/>
      <c r="LPY759" s="279"/>
      <c r="LPZ759" s="279"/>
      <c r="LQA759" s="279"/>
      <c r="LQB759" s="279"/>
      <c r="LQC759" s="279"/>
      <c r="LQD759" s="279"/>
      <c r="LQE759" s="279"/>
      <c r="LQF759" s="279"/>
      <c r="LQG759" s="279"/>
      <c r="LQH759" s="279"/>
      <c r="LQI759" s="279"/>
      <c r="LQJ759" s="279"/>
      <c r="LQK759" s="279"/>
      <c r="LQL759" s="279"/>
      <c r="LQM759" s="279"/>
      <c r="LQN759" s="279"/>
      <c r="LQO759" s="279"/>
      <c r="LQP759" s="279"/>
      <c r="LQQ759" s="279"/>
      <c r="LQR759" s="279"/>
      <c r="LQS759" s="279"/>
      <c r="LQT759" s="279"/>
      <c r="LQU759" s="279"/>
      <c r="LQV759" s="279"/>
      <c r="LQW759" s="279"/>
      <c r="LQX759" s="279"/>
      <c r="LQY759" s="279"/>
      <c r="LQZ759" s="279"/>
      <c r="LRA759" s="279"/>
      <c r="LRB759" s="279"/>
      <c r="LRC759" s="279"/>
      <c r="LRD759" s="279"/>
      <c r="LRE759" s="279"/>
      <c r="LRF759" s="279"/>
      <c r="LRG759" s="279"/>
      <c r="LRH759" s="279"/>
      <c r="LRI759" s="279"/>
      <c r="LRJ759" s="279"/>
      <c r="LRK759" s="279"/>
      <c r="LRL759" s="279"/>
      <c r="LRM759" s="279"/>
      <c r="LRN759" s="279"/>
      <c r="LRO759" s="279"/>
      <c r="LRP759" s="279"/>
      <c r="LRQ759" s="279"/>
      <c r="LRR759" s="279"/>
      <c r="LRS759" s="279"/>
      <c r="LRT759" s="279"/>
      <c r="LRU759" s="279"/>
      <c r="LRV759" s="279"/>
      <c r="LRW759" s="279"/>
      <c r="LRX759" s="279"/>
      <c r="LRY759" s="279"/>
      <c r="LRZ759" s="279"/>
      <c r="LSA759" s="279"/>
      <c r="LSB759" s="279"/>
      <c r="LSC759" s="279"/>
      <c r="LSD759" s="279"/>
      <c r="LSE759" s="279"/>
      <c r="LSF759" s="279"/>
      <c r="LSG759" s="279"/>
      <c r="LSH759" s="279"/>
      <c r="LSI759" s="279"/>
      <c r="LSJ759" s="279"/>
      <c r="LSK759" s="279"/>
      <c r="LSL759" s="279"/>
      <c r="LSM759" s="279"/>
      <c r="LSN759" s="279"/>
      <c r="LSO759" s="279"/>
      <c r="LSP759" s="279"/>
      <c r="LSQ759" s="279"/>
      <c r="LSR759" s="279"/>
      <c r="LSS759" s="279"/>
      <c r="LST759" s="279"/>
      <c r="LSU759" s="279"/>
      <c r="LSV759" s="279"/>
      <c r="LSW759" s="279"/>
      <c r="LSX759" s="279"/>
      <c r="LSY759" s="279"/>
      <c r="LSZ759" s="279"/>
      <c r="LTA759" s="279"/>
      <c r="LTB759" s="279"/>
      <c r="LTC759" s="279"/>
      <c r="LTD759" s="279"/>
      <c r="LTE759" s="279"/>
      <c r="LTF759" s="279"/>
      <c r="LTG759" s="279"/>
      <c r="LTH759" s="279"/>
      <c r="LTI759" s="279"/>
      <c r="LTJ759" s="279"/>
      <c r="LTK759" s="279"/>
      <c r="LTL759" s="279"/>
      <c r="LTM759" s="279"/>
      <c r="LTN759" s="279"/>
      <c r="LTO759" s="279"/>
      <c r="LTP759" s="279"/>
      <c r="LTQ759" s="279"/>
      <c r="LTR759" s="279"/>
      <c r="LTS759" s="279"/>
      <c r="LTT759" s="279"/>
      <c r="LTU759" s="279"/>
      <c r="LTV759" s="279"/>
      <c r="LTW759" s="279"/>
      <c r="LTX759" s="279"/>
      <c r="LTY759" s="279"/>
      <c r="LTZ759" s="279"/>
      <c r="LUA759" s="279"/>
      <c r="LUB759" s="279"/>
      <c r="LUC759" s="279"/>
      <c r="LUD759" s="279"/>
      <c r="LUE759" s="279"/>
      <c r="LUF759" s="279"/>
      <c r="LUG759" s="279"/>
      <c r="LUH759" s="279"/>
      <c r="LUI759" s="279"/>
      <c r="LUJ759" s="279"/>
      <c r="LUK759" s="279"/>
      <c r="LUL759" s="279"/>
      <c r="LUM759" s="279"/>
      <c r="LUN759" s="279"/>
      <c r="LUO759" s="279"/>
      <c r="LUP759" s="279"/>
      <c r="LUQ759" s="279"/>
      <c r="LUR759" s="279"/>
      <c r="LUS759" s="279"/>
      <c r="LUT759" s="279"/>
      <c r="LUU759" s="279"/>
      <c r="LUV759" s="279"/>
      <c r="LUW759" s="279"/>
      <c r="LUX759" s="279"/>
      <c r="LUY759" s="279"/>
      <c r="LUZ759" s="279"/>
      <c r="LVA759" s="279"/>
      <c r="LVB759" s="279"/>
      <c r="LVC759" s="279"/>
      <c r="LVD759" s="279"/>
      <c r="LVE759" s="279"/>
      <c r="LVF759" s="279"/>
      <c r="LVG759" s="279"/>
      <c r="LVH759" s="279"/>
      <c r="LVI759" s="279"/>
      <c r="LVJ759" s="279"/>
      <c r="LVK759" s="279"/>
      <c r="LVL759" s="279"/>
      <c r="LVM759" s="279"/>
      <c r="LVN759" s="279"/>
      <c r="LVO759" s="279"/>
      <c r="LVP759" s="279"/>
      <c r="LVQ759" s="279"/>
      <c r="LVR759" s="279"/>
      <c r="LVS759" s="279"/>
      <c r="LVT759" s="279"/>
      <c r="LVU759" s="279"/>
      <c r="LVV759" s="279"/>
      <c r="LVW759" s="279"/>
      <c r="LVX759" s="279"/>
      <c r="LVY759" s="279"/>
      <c r="LVZ759" s="279"/>
      <c r="LWA759" s="279"/>
      <c r="LWB759" s="279"/>
      <c r="LWC759" s="279"/>
      <c r="LWD759" s="279"/>
      <c r="LWE759" s="279"/>
      <c r="LWF759" s="279"/>
      <c r="LWG759" s="279"/>
      <c r="LWH759" s="279"/>
      <c r="LWI759" s="279"/>
      <c r="LWJ759" s="279"/>
      <c r="LWK759" s="279"/>
      <c r="LWL759" s="279"/>
      <c r="LWM759" s="279"/>
      <c r="LWN759" s="279"/>
      <c r="LWO759" s="279"/>
      <c r="LWP759" s="279"/>
      <c r="LWQ759" s="279"/>
      <c r="LWR759" s="279"/>
      <c r="LWS759" s="279"/>
      <c r="LWT759" s="279"/>
      <c r="LWU759" s="279"/>
      <c r="LWV759" s="279"/>
      <c r="LWW759" s="279"/>
      <c r="LWX759" s="279"/>
      <c r="LWY759" s="279"/>
      <c r="LWZ759" s="279"/>
      <c r="LXA759" s="279"/>
      <c r="LXB759" s="279"/>
      <c r="LXC759" s="279"/>
      <c r="LXD759" s="279"/>
      <c r="LXE759" s="279"/>
      <c r="LXF759" s="279"/>
      <c r="LXG759" s="279"/>
      <c r="LXH759" s="279"/>
      <c r="LXI759" s="279"/>
      <c r="LXJ759" s="279"/>
      <c r="LXK759" s="279"/>
      <c r="LXL759" s="279"/>
      <c r="LXM759" s="279"/>
      <c r="LXN759" s="279"/>
      <c r="LXO759" s="279"/>
      <c r="LXP759" s="279"/>
      <c r="LXQ759" s="279"/>
      <c r="LXR759" s="279"/>
      <c r="LXS759" s="279"/>
      <c r="LXT759" s="279"/>
      <c r="LXU759" s="279"/>
      <c r="LXV759" s="279"/>
      <c r="LXW759" s="279"/>
      <c r="LXX759" s="279"/>
      <c r="LXY759" s="279"/>
      <c r="LXZ759" s="279"/>
      <c r="LYA759" s="279"/>
      <c r="LYB759" s="279"/>
      <c r="LYC759" s="279"/>
      <c r="LYD759" s="279"/>
      <c r="LYE759" s="279"/>
      <c r="LYF759" s="279"/>
      <c r="LYG759" s="279"/>
      <c r="LYH759" s="279"/>
      <c r="LYI759" s="279"/>
      <c r="LYJ759" s="279"/>
      <c r="LYK759" s="279"/>
      <c r="LYL759" s="279"/>
      <c r="LYM759" s="279"/>
      <c r="LYN759" s="279"/>
      <c r="LYO759" s="279"/>
      <c r="LYP759" s="279"/>
      <c r="LYQ759" s="279"/>
      <c r="LYR759" s="279"/>
      <c r="LYS759" s="279"/>
      <c r="LYT759" s="279"/>
      <c r="LYU759" s="279"/>
      <c r="LYV759" s="279"/>
      <c r="LYW759" s="279"/>
      <c r="LYX759" s="279"/>
      <c r="LYY759" s="279"/>
      <c r="LYZ759" s="279"/>
      <c r="LZA759" s="279"/>
      <c r="LZB759" s="279"/>
      <c r="LZC759" s="279"/>
      <c r="LZD759" s="279"/>
      <c r="LZE759" s="279"/>
      <c r="LZF759" s="279"/>
      <c r="LZG759" s="279"/>
      <c r="LZH759" s="279"/>
      <c r="LZI759" s="279"/>
      <c r="LZJ759" s="279"/>
      <c r="LZK759" s="279"/>
      <c r="LZL759" s="279"/>
      <c r="LZM759" s="279"/>
      <c r="LZN759" s="279"/>
      <c r="LZO759" s="279"/>
      <c r="LZP759" s="279"/>
      <c r="LZQ759" s="279"/>
      <c r="LZR759" s="279"/>
      <c r="LZS759" s="279"/>
      <c r="LZT759" s="279"/>
      <c r="LZU759" s="279"/>
      <c r="LZV759" s="279"/>
      <c r="LZW759" s="279"/>
      <c r="LZX759" s="279"/>
      <c r="LZY759" s="279"/>
      <c r="LZZ759" s="279"/>
      <c r="MAA759" s="279"/>
      <c r="MAB759" s="279"/>
      <c r="MAC759" s="279"/>
      <c r="MAD759" s="279"/>
      <c r="MAE759" s="279"/>
      <c r="MAF759" s="279"/>
      <c r="MAG759" s="279"/>
      <c r="MAH759" s="279"/>
      <c r="MAI759" s="279"/>
      <c r="MAJ759" s="279"/>
      <c r="MAK759" s="279"/>
      <c r="MAL759" s="279"/>
      <c r="MAM759" s="279"/>
      <c r="MAN759" s="279"/>
      <c r="MAO759" s="279"/>
      <c r="MAP759" s="279"/>
      <c r="MAQ759" s="279"/>
      <c r="MAR759" s="279"/>
      <c r="MAS759" s="279"/>
      <c r="MAT759" s="279"/>
      <c r="MAU759" s="279"/>
      <c r="MAV759" s="279"/>
      <c r="MAW759" s="279"/>
      <c r="MAX759" s="279"/>
      <c r="MAY759" s="279"/>
      <c r="MAZ759" s="279"/>
      <c r="MBA759" s="279"/>
      <c r="MBB759" s="279"/>
      <c r="MBC759" s="279"/>
      <c r="MBD759" s="279"/>
      <c r="MBE759" s="279"/>
      <c r="MBF759" s="279"/>
      <c r="MBG759" s="279"/>
      <c r="MBH759" s="279"/>
      <c r="MBI759" s="279"/>
      <c r="MBJ759" s="279"/>
      <c r="MBK759" s="279"/>
      <c r="MBL759" s="279"/>
      <c r="MBM759" s="279"/>
      <c r="MBN759" s="279"/>
      <c r="MBO759" s="279"/>
      <c r="MBP759" s="279"/>
      <c r="MBQ759" s="279"/>
      <c r="MBR759" s="279"/>
      <c r="MBS759" s="279"/>
      <c r="MBT759" s="279"/>
      <c r="MBU759" s="279"/>
      <c r="MBV759" s="279"/>
      <c r="MBW759" s="279"/>
      <c r="MBX759" s="279"/>
      <c r="MBY759" s="279"/>
      <c r="MBZ759" s="279"/>
      <c r="MCA759" s="279"/>
      <c r="MCB759" s="279"/>
      <c r="MCC759" s="279"/>
      <c r="MCD759" s="279"/>
      <c r="MCE759" s="279"/>
      <c r="MCF759" s="279"/>
      <c r="MCG759" s="279"/>
      <c r="MCH759" s="279"/>
      <c r="MCI759" s="279"/>
      <c r="MCJ759" s="279"/>
      <c r="MCK759" s="279"/>
      <c r="MCL759" s="279"/>
      <c r="MCM759" s="279"/>
      <c r="MCN759" s="279"/>
      <c r="MCO759" s="279"/>
      <c r="MCP759" s="279"/>
      <c r="MCQ759" s="279"/>
      <c r="MCR759" s="279"/>
      <c r="MCS759" s="279"/>
      <c r="MCT759" s="279"/>
      <c r="MCU759" s="279"/>
      <c r="MCV759" s="279"/>
      <c r="MCW759" s="279"/>
      <c r="MCX759" s="279"/>
      <c r="MCY759" s="279"/>
      <c r="MCZ759" s="279"/>
      <c r="MDA759" s="279"/>
      <c r="MDB759" s="279"/>
      <c r="MDC759" s="279"/>
      <c r="MDD759" s="279"/>
      <c r="MDE759" s="279"/>
      <c r="MDF759" s="279"/>
      <c r="MDG759" s="279"/>
      <c r="MDH759" s="279"/>
      <c r="MDI759" s="279"/>
      <c r="MDJ759" s="279"/>
      <c r="MDK759" s="279"/>
      <c r="MDL759" s="279"/>
      <c r="MDM759" s="279"/>
      <c r="MDN759" s="279"/>
      <c r="MDO759" s="279"/>
      <c r="MDP759" s="279"/>
      <c r="MDQ759" s="279"/>
      <c r="MDR759" s="279"/>
      <c r="MDS759" s="279"/>
      <c r="MDT759" s="279"/>
      <c r="MDU759" s="279"/>
      <c r="MDV759" s="279"/>
      <c r="MDW759" s="279"/>
      <c r="MDX759" s="279"/>
      <c r="MDY759" s="279"/>
      <c r="MDZ759" s="279"/>
      <c r="MEA759" s="279"/>
      <c r="MEB759" s="279"/>
      <c r="MEC759" s="279"/>
      <c r="MED759" s="279"/>
      <c r="MEE759" s="279"/>
      <c r="MEF759" s="279"/>
      <c r="MEG759" s="279"/>
      <c r="MEH759" s="279"/>
      <c r="MEI759" s="279"/>
      <c r="MEJ759" s="279"/>
      <c r="MEK759" s="279"/>
      <c r="MEL759" s="279"/>
      <c r="MEM759" s="279"/>
      <c r="MEN759" s="279"/>
      <c r="MEO759" s="279"/>
      <c r="MEP759" s="279"/>
      <c r="MEQ759" s="279"/>
      <c r="MER759" s="279"/>
      <c r="MES759" s="279"/>
      <c r="MET759" s="279"/>
      <c r="MEU759" s="279"/>
      <c r="MEV759" s="279"/>
      <c r="MEW759" s="279"/>
      <c r="MEX759" s="279"/>
      <c r="MEY759" s="279"/>
      <c r="MEZ759" s="279"/>
      <c r="MFA759" s="279"/>
      <c r="MFB759" s="279"/>
      <c r="MFC759" s="279"/>
      <c r="MFD759" s="279"/>
      <c r="MFE759" s="279"/>
      <c r="MFF759" s="279"/>
      <c r="MFG759" s="279"/>
      <c r="MFH759" s="279"/>
      <c r="MFI759" s="279"/>
      <c r="MFJ759" s="279"/>
      <c r="MFK759" s="279"/>
      <c r="MFL759" s="279"/>
      <c r="MFM759" s="279"/>
      <c r="MFN759" s="279"/>
      <c r="MFO759" s="279"/>
      <c r="MFP759" s="279"/>
      <c r="MFQ759" s="279"/>
      <c r="MFR759" s="279"/>
      <c r="MFS759" s="279"/>
      <c r="MFT759" s="279"/>
      <c r="MFU759" s="279"/>
      <c r="MFV759" s="279"/>
      <c r="MFW759" s="279"/>
      <c r="MFX759" s="279"/>
      <c r="MFY759" s="279"/>
      <c r="MFZ759" s="279"/>
      <c r="MGA759" s="279"/>
      <c r="MGB759" s="279"/>
      <c r="MGC759" s="279"/>
      <c r="MGD759" s="279"/>
      <c r="MGE759" s="279"/>
      <c r="MGF759" s="279"/>
      <c r="MGG759" s="279"/>
      <c r="MGH759" s="279"/>
      <c r="MGI759" s="279"/>
      <c r="MGJ759" s="279"/>
      <c r="MGK759" s="279"/>
      <c r="MGL759" s="279"/>
      <c r="MGM759" s="279"/>
      <c r="MGN759" s="279"/>
      <c r="MGO759" s="279"/>
      <c r="MGP759" s="279"/>
      <c r="MGQ759" s="279"/>
      <c r="MGR759" s="279"/>
      <c r="MGS759" s="279"/>
      <c r="MGT759" s="279"/>
      <c r="MGU759" s="279"/>
      <c r="MGV759" s="279"/>
      <c r="MGW759" s="279"/>
      <c r="MGX759" s="279"/>
      <c r="MGY759" s="279"/>
      <c r="MGZ759" s="279"/>
      <c r="MHA759" s="279"/>
      <c r="MHB759" s="279"/>
      <c r="MHC759" s="279"/>
      <c r="MHD759" s="279"/>
      <c r="MHE759" s="279"/>
      <c r="MHF759" s="279"/>
      <c r="MHG759" s="279"/>
      <c r="MHH759" s="279"/>
      <c r="MHI759" s="279"/>
      <c r="MHJ759" s="279"/>
      <c r="MHK759" s="279"/>
      <c r="MHL759" s="279"/>
      <c r="MHM759" s="279"/>
      <c r="MHN759" s="279"/>
      <c r="MHO759" s="279"/>
      <c r="MHP759" s="279"/>
      <c r="MHQ759" s="279"/>
      <c r="MHR759" s="279"/>
      <c r="MHS759" s="279"/>
      <c r="MHT759" s="279"/>
      <c r="MHU759" s="279"/>
      <c r="MHV759" s="279"/>
      <c r="MHW759" s="279"/>
      <c r="MHX759" s="279"/>
      <c r="MHY759" s="279"/>
      <c r="MHZ759" s="279"/>
      <c r="MIA759" s="279"/>
      <c r="MIB759" s="279"/>
      <c r="MIC759" s="279"/>
      <c r="MID759" s="279"/>
      <c r="MIE759" s="279"/>
      <c r="MIF759" s="279"/>
      <c r="MIG759" s="279"/>
      <c r="MIH759" s="279"/>
      <c r="MII759" s="279"/>
      <c r="MIJ759" s="279"/>
      <c r="MIK759" s="279"/>
      <c r="MIL759" s="279"/>
      <c r="MIM759" s="279"/>
      <c r="MIN759" s="279"/>
      <c r="MIO759" s="279"/>
      <c r="MIP759" s="279"/>
      <c r="MIQ759" s="279"/>
      <c r="MIR759" s="279"/>
      <c r="MIS759" s="279"/>
      <c r="MIT759" s="279"/>
      <c r="MIU759" s="279"/>
      <c r="MIV759" s="279"/>
      <c r="MIW759" s="279"/>
      <c r="MIX759" s="279"/>
      <c r="MIY759" s="279"/>
      <c r="MIZ759" s="279"/>
      <c r="MJA759" s="279"/>
      <c r="MJB759" s="279"/>
      <c r="MJC759" s="279"/>
      <c r="MJD759" s="279"/>
      <c r="MJE759" s="279"/>
      <c r="MJF759" s="279"/>
      <c r="MJG759" s="279"/>
      <c r="MJH759" s="279"/>
      <c r="MJI759" s="279"/>
      <c r="MJJ759" s="279"/>
      <c r="MJK759" s="279"/>
      <c r="MJL759" s="279"/>
      <c r="MJM759" s="279"/>
      <c r="MJN759" s="279"/>
      <c r="MJO759" s="279"/>
      <c r="MJP759" s="279"/>
      <c r="MJQ759" s="279"/>
      <c r="MJR759" s="279"/>
      <c r="MJS759" s="279"/>
      <c r="MJT759" s="279"/>
      <c r="MJU759" s="279"/>
      <c r="MJV759" s="279"/>
      <c r="MJW759" s="279"/>
      <c r="MJX759" s="279"/>
      <c r="MJY759" s="279"/>
      <c r="MJZ759" s="279"/>
      <c r="MKA759" s="279"/>
      <c r="MKB759" s="279"/>
      <c r="MKC759" s="279"/>
      <c r="MKD759" s="279"/>
      <c r="MKE759" s="279"/>
      <c r="MKF759" s="279"/>
      <c r="MKG759" s="279"/>
      <c r="MKH759" s="279"/>
      <c r="MKI759" s="279"/>
      <c r="MKJ759" s="279"/>
      <c r="MKK759" s="279"/>
      <c r="MKL759" s="279"/>
      <c r="MKM759" s="279"/>
      <c r="MKN759" s="279"/>
      <c r="MKO759" s="279"/>
      <c r="MKP759" s="279"/>
      <c r="MKQ759" s="279"/>
      <c r="MKR759" s="279"/>
      <c r="MKS759" s="279"/>
      <c r="MKT759" s="279"/>
      <c r="MKU759" s="279"/>
      <c r="MKV759" s="279"/>
      <c r="MKW759" s="279"/>
      <c r="MKX759" s="279"/>
      <c r="MKY759" s="279"/>
      <c r="MKZ759" s="279"/>
      <c r="MLA759" s="279"/>
      <c r="MLB759" s="279"/>
      <c r="MLC759" s="279"/>
      <c r="MLD759" s="279"/>
      <c r="MLE759" s="279"/>
      <c r="MLF759" s="279"/>
      <c r="MLG759" s="279"/>
      <c r="MLH759" s="279"/>
      <c r="MLI759" s="279"/>
      <c r="MLJ759" s="279"/>
      <c r="MLK759" s="279"/>
      <c r="MLL759" s="279"/>
      <c r="MLM759" s="279"/>
      <c r="MLN759" s="279"/>
      <c r="MLO759" s="279"/>
      <c r="MLP759" s="279"/>
      <c r="MLQ759" s="279"/>
      <c r="MLR759" s="279"/>
      <c r="MLS759" s="279"/>
      <c r="MLT759" s="279"/>
      <c r="MLU759" s="279"/>
      <c r="MLV759" s="279"/>
      <c r="MLW759" s="279"/>
      <c r="MLX759" s="279"/>
      <c r="MLY759" s="279"/>
      <c r="MLZ759" s="279"/>
      <c r="MMA759" s="279"/>
      <c r="MMB759" s="279"/>
      <c r="MMC759" s="279"/>
      <c r="MMD759" s="279"/>
      <c r="MME759" s="279"/>
      <c r="MMF759" s="279"/>
      <c r="MMG759" s="279"/>
      <c r="MMH759" s="279"/>
      <c r="MMI759" s="279"/>
      <c r="MMJ759" s="279"/>
      <c r="MMK759" s="279"/>
      <c r="MML759" s="279"/>
      <c r="MMM759" s="279"/>
      <c r="MMN759" s="279"/>
      <c r="MMO759" s="279"/>
      <c r="MMP759" s="279"/>
      <c r="MMQ759" s="279"/>
      <c r="MMR759" s="279"/>
      <c r="MMS759" s="279"/>
      <c r="MMT759" s="279"/>
      <c r="MMU759" s="279"/>
      <c r="MMV759" s="279"/>
      <c r="MMW759" s="279"/>
      <c r="MMX759" s="279"/>
      <c r="MMY759" s="279"/>
      <c r="MMZ759" s="279"/>
      <c r="MNA759" s="279"/>
      <c r="MNB759" s="279"/>
      <c r="MNC759" s="279"/>
      <c r="MND759" s="279"/>
      <c r="MNE759" s="279"/>
      <c r="MNF759" s="279"/>
      <c r="MNG759" s="279"/>
      <c r="MNH759" s="279"/>
      <c r="MNI759" s="279"/>
      <c r="MNJ759" s="279"/>
      <c r="MNK759" s="279"/>
      <c r="MNL759" s="279"/>
      <c r="MNM759" s="279"/>
      <c r="MNN759" s="279"/>
      <c r="MNO759" s="279"/>
      <c r="MNP759" s="279"/>
      <c r="MNQ759" s="279"/>
      <c r="MNR759" s="279"/>
      <c r="MNS759" s="279"/>
      <c r="MNT759" s="279"/>
      <c r="MNU759" s="279"/>
      <c r="MNV759" s="279"/>
      <c r="MNW759" s="279"/>
      <c r="MNX759" s="279"/>
      <c r="MNY759" s="279"/>
      <c r="MNZ759" s="279"/>
      <c r="MOA759" s="279"/>
      <c r="MOB759" s="279"/>
      <c r="MOC759" s="279"/>
      <c r="MOD759" s="279"/>
      <c r="MOE759" s="279"/>
      <c r="MOF759" s="279"/>
      <c r="MOG759" s="279"/>
      <c r="MOH759" s="279"/>
      <c r="MOI759" s="279"/>
      <c r="MOJ759" s="279"/>
      <c r="MOK759" s="279"/>
      <c r="MOL759" s="279"/>
      <c r="MOM759" s="279"/>
      <c r="MON759" s="279"/>
      <c r="MOO759" s="279"/>
      <c r="MOP759" s="279"/>
      <c r="MOQ759" s="279"/>
      <c r="MOR759" s="279"/>
      <c r="MOS759" s="279"/>
      <c r="MOT759" s="279"/>
      <c r="MOU759" s="279"/>
      <c r="MOV759" s="279"/>
      <c r="MOW759" s="279"/>
      <c r="MOX759" s="279"/>
      <c r="MOY759" s="279"/>
      <c r="MOZ759" s="279"/>
      <c r="MPA759" s="279"/>
      <c r="MPB759" s="279"/>
      <c r="MPC759" s="279"/>
      <c r="MPD759" s="279"/>
      <c r="MPE759" s="279"/>
      <c r="MPF759" s="279"/>
      <c r="MPG759" s="279"/>
      <c r="MPH759" s="279"/>
      <c r="MPI759" s="279"/>
      <c r="MPJ759" s="279"/>
      <c r="MPK759" s="279"/>
      <c r="MPL759" s="279"/>
      <c r="MPM759" s="279"/>
      <c r="MPN759" s="279"/>
      <c r="MPO759" s="279"/>
      <c r="MPP759" s="279"/>
      <c r="MPQ759" s="279"/>
      <c r="MPR759" s="279"/>
      <c r="MPS759" s="279"/>
      <c r="MPT759" s="279"/>
      <c r="MPU759" s="279"/>
      <c r="MPV759" s="279"/>
      <c r="MPW759" s="279"/>
      <c r="MPX759" s="279"/>
      <c r="MPY759" s="279"/>
      <c r="MPZ759" s="279"/>
      <c r="MQA759" s="279"/>
      <c r="MQB759" s="279"/>
      <c r="MQC759" s="279"/>
      <c r="MQD759" s="279"/>
      <c r="MQE759" s="279"/>
      <c r="MQF759" s="279"/>
      <c r="MQG759" s="279"/>
      <c r="MQH759" s="279"/>
      <c r="MQI759" s="279"/>
      <c r="MQJ759" s="279"/>
      <c r="MQK759" s="279"/>
      <c r="MQL759" s="279"/>
      <c r="MQM759" s="279"/>
      <c r="MQN759" s="279"/>
      <c r="MQO759" s="279"/>
      <c r="MQP759" s="279"/>
      <c r="MQQ759" s="279"/>
      <c r="MQR759" s="279"/>
      <c r="MQS759" s="279"/>
      <c r="MQT759" s="279"/>
      <c r="MQU759" s="279"/>
      <c r="MQV759" s="279"/>
      <c r="MQW759" s="279"/>
      <c r="MQX759" s="279"/>
      <c r="MQY759" s="279"/>
      <c r="MQZ759" s="279"/>
      <c r="MRA759" s="279"/>
      <c r="MRB759" s="279"/>
      <c r="MRC759" s="279"/>
      <c r="MRD759" s="279"/>
      <c r="MRE759" s="279"/>
      <c r="MRF759" s="279"/>
      <c r="MRG759" s="279"/>
      <c r="MRH759" s="279"/>
      <c r="MRI759" s="279"/>
      <c r="MRJ759" s="279"/>
      <c r="MRK759" s="279"/>
      <c r="MRL759" s="279"/>
      <c r="MRM759" s="279"/>
      <c r="MRN759" s="279"/>
      <c r="MRO759" s="279"/>
      <c r="MRP759" s="279"/>
      <c r="MRQ759" s="279"/>
      <c r="MRR759" s="279"/>
      <c r="MRS759" s="279"/>
      <c r="MRT759" s="279"/>
      <c r="MRU759" s="279"/>
      <c r="MRV759" s="279"/>
      <c r="MRW759" s="279"/>
      <c r="MRX759" s="279"/>
      <c r="MRY759" s="279"/>
      <c r="MRZ759" s="279"/>
      <c r="MSA759" s="279"/>
      <c r="MSB759" s="279"/>
      <c r="MSC759" s="279"/>
      <c r="MSD759" s="279"/>
      <c r="MSE759" s="279"/>
      <c r="MSF759" s="279"/>
      <c r="MSG759" s="279"/>
      <c r="MSH759" s="279"/>
      <c r="MSI759" s="279"/>
      <c r="MSJ759" s="279"/>
      <c r="MSK759" s="279"/>
      <c r="MSL759" s="279"/>
      <c r="MSM759" s="279"/>
      <c r="MSN759" s="279"/>
      <c r="MSO759" s="279"/>
      <c r="MSP759" s="279"/>
      <c r="MSQ759" s="279"/>
      <c r="MSR759" s="279"/>
      <c r="MSS759" s="279"/>
      <c r="MST759" s="279"/>
      <c r="MSU759" s="279"/>
      <c r="MSV759" s="279"/>
      <c r="MSW759" s="279"/>
      <c r="MSX759" s="279"/>
      <c r="MSY759" s="279"/>
      <c r="MSZ759" s="279"/>
      <c r="MTA759" s="279"/>
      <c r="MTB759" s="279"/>
      <c r="MTC759" s="279"/>
      <c r="MTD759" s="279"/>
      <c r="MTE759" s="279"/>
      <c r="MTF759" s="279"/>
      <c r="MTG759" s="279"/>
      <c r="MTH759" s="279"/>
      <c r="MTI759" s="279"/>
      <c r="MTJ759" s="279"/>
      <c r="MTK759" s="279"/>
      <c r="MTL759" s="279"/>
      <c r="MTM759" s="279"/>
      <c r="MTN759" s="279"/>
      <c r="MTO759" s="279"/>
      <c r="MTP759" s="279"/>
      <c r="MTQ759" s="279"/>
      <c r="MTR759" s="279"/>
      <c r="MTS759" s="279"/>
      <c r="MTT759" s="279"/>
      <c r="MTU759" s="279"/>
      <c r="MTV759" s="279"/>
      <c r="MTW759" s="279"/>
      <c r="MTX759" s="279"/>
      <c r="MTY759" s="279"/>
      <c r="MTZ759" s="279"/>
      <c r="MUA759" s="279"/>
      <c r="MUB759" s="279"/>
      <c r="MUC759" s="279"/>
      <c r="MUD759" s="279"/>
      <c r="MUE759" s="279"/>
      <c r="MUF759" s="279"/>
      <c r="MUG759" s="279"/>
      <c r="MUH759" s="279"/>
      <c r="MUI759" s="279"/>
      <c r="MUJ759" s="279"/>
      <c r="MUK759" s="279"/>
      <c r="MUL759" s="279"/>
      <c r="MUM759" s="279"/>
      <c r="MUN759" s="279"/>
      <c r="MUO759" s="279"/>
      <c r="MUP759" s="279"/>
      <c r="MUQ759" s="279"/>
      <c r="MUR759" s="279"/>
      <c r="MUS759" s="279"/>
      <c r="MUT759" s="279"/>
      <c r="MUU759" s="279"/>
      <c r="MUV759" s="279"/>
      <c r="MUW759" s="279"/>
      <c r="MUX759" s="279"/>
      <c r="MUY759" s="279"/>
      <c r="MUZ759" s="279"/>
      <c r="MVA759" s="279"/>
      <c r="MVB759" s="279"/>
      <c r="MVC759" s="279"/>
      <c r="MVD759" s="279"/>
      <c r="MVE759" s="279"/>
      <c r="MVF759" s="279"/>
      <c r="MVG759" s="279"/>
      <c r="MVH759" s="279"/>
      <c r="MVI759" s="279"/>
      <c r="MVJ759" s="279"/>
      <c r="MVK759" s="279"/>
      <c r="MVL759" s="279"/>
      <c r="MVM759" s="279"/>
      <c r="MVN759" s="279"/>
      <c r="MVO759" s="279"/>
      <c r="MVP759" s="279"/>
      <c r="MVQ759" s="279"/>
      <c r="MVR759" s="279"/>
      <c r="MVS759" s="279"/>
      <c r="MVT759" s="279"/>
      <c r="MVU759" s="279"/>
      <c r="MVV759" s="279"/>
      <c r="MVW759" s="279"/>
      <c r="MVX759" s="279"/>
      <c r="MVY759" s="279"/>
      <c r="MVZ759" s="279"/>
      <c r="MWA759" s="279"/>
      <c r="MWB759" s="279"/>
      <c r="MWC759" s="279"/>
      <c r="MWD759" s="279"/>
      <c r="MWE759" s="279"/>
      <c r="MWF759" s="279"/>
      <c r="MWG759" s="279"/>
      <c r="MWH759" s="279"/>
      <c r="MWI759" s="279"/>
      <c r="MWJ759" s="279"/>
      <c r="MWK759" s="279"/>
      <c r="MWL759" s="279"/>
      <c r="MWM759" s="279"/>
      <c r="MWN759" s="279"/>
      <c r="MWO759" s="279"/>
      <c r="MWP759" s="279"/>
      <c r="MWQ759" s="279"/>
      <c r="MWR759" s="279"/>
      <c r="MWS759" s="279"/>
      <c r="MWT759" s="279"/>
      <c r="MWU759" s="279"/>
      <c r="MWV759" s="279"/>
      <c r="MWW759" s="279"/>
      <c r="MWX759" s="279"/>
      <c r="MWY759" s="279"/>
      <c r="MWZ759" s="279"/>
      <c r="MXA759" s="279"/>
      <c r="MXB759" s="279"/>
      <c r="MXC759" s="279"/>
      <c r="MXD759" s="279"/>
      <c r="MXE759" s="279"/>
      <c r="MXF759" s="279"/>
      <c r="MXG759" s="279"/>
      <c r="MXH759" s="279"/>
      <c r="MXI759" s="279"/>
      <c r="MXJ759" s="279"/>
      <c r="MXK759" s="279"/>
      <c r="MXL759" s="279"/>
      <c r="MXM759" s="279"/>
      <c r="MXN759" s="279"/>
      <c r="MXO759" s="279"/>
      <c r="MXP759" s="279"/>
      <c r="MXQ759" s="279"/>
      <c r="MXR759" s="279"/>
      <c r="MXS759" s="279"/>
      <c r="MXT759" s="279"/>
      <c r="MXU759" s="279"/>
      <c r="MXV759" s="279"/>
      <c r="MXW759" s="279"/>
      <c r="MXX759" s="279"/>
      <c r="MXY759" s="279"/>
      <c r="MXZ759" s="279"/>
      <c r="MYA759" s="279"/>
      <c r="MYB759" s="279"/>
      <c r="MYC759" s="279"/>
      <c r="MYD759" s="279"/>
      <c r="MYE759" s="279"/>
      <c r="MYF759" s="279"/>
      <c r="MYG759" s="279"/>
      <c r="MYH759" s="279"/>
      <c r="MYI759" s="279"/>
      <c r="MYJ759" s="279"/>
      <c r="MYK759" s="279"/>
      <c r="MYL759" s="279"/>
      <c r="MYM759" s="279"/>
      <c r="MYN759" s="279"/>
      <c r="MYO759" s="279"/>
      <c r="MYP759" s="279"/>
      <c r="MYQ759" s="279"/>
      <c r="MYR759" s="279"/>
      <c r="MYS759" s="279"/>
      <c r="MYT759" s="279"/>
      <c r="MYU759" s="279"/>
      <c r="MYV759" s="279"/>
      <c r="MYW759" s="279"/>
      <c r="MYX759" s="279"/>
      <c r="MYY759" s="279"/>
      <c r="MYZ759" s="279"/>
      <c r="MZA759" s="279"/>
      <c r="MZB759" s="279"/>
      <c r="MZC759" s="279"/>
      <c r="MZD759" s="279"/>
      <c r="MZE759" s="279"/>
      <c r="MZF759" s="279"/>
      <c r="MZG759" s="279"/>
      <c r="MZH759" s="279"/>
      <c r="MZI759" s="279"/>
      <c r="MZJ759" s="279"/>
      <c r="MZK759" s="279"/>
      <c r="MZL759" s="279"/>
      <c r="MZM759" s="279"/>
      <c r="MZN759" s="279"/>
      <c r="MZO759" s="279"/>
      <c r="MZP759" s="279"/>
      <c r="MZQ759" s="279"/>
      <c r="MZR759" s="279"/>
      <c r="MZS759" s="279"/>
      <c r="MZT759" s="279"/>
      <c r="MZU759" s="279"/>
      <c r="MZV759" s="279"/>
      <c r="MZW759" s="279"/>
      <c r="MZX759" s="279"/>
      <c r="MZY759" s="279"/>
      <c r="MZZ759" s="279"/>
      <c r="NAA759" s="279"/>
      <c r="NAB759" s="279"/>
      <c r="NAC759" s="279"/>
      <c r="NAD759" s="279"/>
      <c r="NAE759" s="279"/>
      <c r="NAF759" s="279"/>
      <c r="NAG759" s="279"/>
      <c r="NAH759" s="279"/>
      <c r="NAI759" s="279"/>
      <c r="NAJ759" s="279"/>
      <c r="NAK759" s="279"/>
      <c r="NAL759" s="279"/>
      <c r="NAM759" s="279"/>
      <c r="NAN759" s="279"/>
      <c r="NAO759" s="279"/>
      <c r="NAP759" s="279"/>
      <c r="NAQ759" s="279"/>
      <c r="NAR759" s="279"/>
      <c r="NAS759" s="279"/>
      <c r="NAT759" s="279"/>
      <c r="NAU759" s="279"/>
      <c r="NAV759" s="279"/>
      <c r="NAW759" s="279"/>
      <c r="NAX759" s="279"/>
      <c r="NAY759" s="279"/>
      <c r="NAZ759" s="279"/>
      <c r="NBA759" s="279"/>
      <c r="NBB759" s="279"/>
      <c r="NBC759" s="279"/>
      <c r="NBD759" s="279"/>
      <c r="NBE759" s="279"/>
      <c r="NBF759" s="279"/>
      <c r="NBG759" s="279"/>
      <c r="NBH759" s="279"/>
      <c r="NBI759" s="279"/>
      <c r="NBJ759" s="279"/>
      <c r="NBK759" s="279"/>
      <c r="NBL759" s="279"/>
      <c r="NBM759" s="279"/>
      <c r="NBN759" s="279"/>
      <c r="NBO759" s="279"/>
      <c r="NBP759" s="279"/>
      <c r="NBQ759" s="279"/>
      <c r="NBR759" s="279"/>
      <c r="NBS759" s="279"/>
      <c r="NBT759" s="279"/>
      <c r="NBU759" s="279"/>
      <c r="NBV759" s="279"/>
      <c r="NBW759" s="279"/>
      <c r="NBX759" s="279"/>
      <c r="NBY759" s="279"/>
      <c r="NBZ759" s="279"/>
      <c r="NCA759" s="279"/>
      <c r="NCB759" s="279"/>
      <c r="NCC759" s="279"/>
      <c r="NCD759" s="279"/>
      <c r="NCE759" s="279"/>
      <c r="NCF759" s="279"/>
      <c r="NCG759" s="279"/>
      <c r="NCH759" s="279"/>
      <c r="NCI759" s="279"/>
      <c r="NCJ759" s="279"/>
      <c r="NCK759" s="279"/>
      <c r="NCL759" s="279"/>
      <c r="NCM759" s="279"/>
      <c r="NCN759" s="279"/>
      <c r="NCO759" s="279"/>
      <c r="NCP759" s="279"/>
      <c r="NCQ759" s="279"/>
      <c r="NCR759" s="279"/>
      <c r="NCS759" s="279"/>
      <c r="NCT759" s="279"/>
      <c r="NCU759" s="279"/>
      <c r="NCV759" s="279"/>
      <c r="NCW759" s="279"/>
      <c r="NCX759" s="279"/>
      <c r="NCY759" s="279"/>
      <c r="NCZ759" s="279"/>
      <c r="NDA759" s="279"/>
      <c r="NDB759" s="279"/>
      <c r="NDC759" s="279"/>
      <c r="NDD759" s="279"/>
      <c r="NDE759" s="279"/>
      <c r="NDF759" s="279"/>
      <c r="NDG759" s="279"/>
      <c r="NDH759" s="279"/>
      <c r="NDI759" s="279"/>
      <c r="NDJ759" s="279"/>
      <c r="NDK759" s="279"/>
      <c r="NDL759" s="279"/>
      <c r="NDM759" s="279"/>
      <c r="NDN759" s="279"/>
      <c r="NDO759" s="279"/>
      <c r="NDP759" s="279"/>
      <c r="NDQ759" s="279"/>
      <c r="NDR759" s="279"/>
      <c r="NDS759" s="279"/>
      <c r="NDT759" s="279"/>
      <c r="NDU759" s="279"/>
      <c r="NDV759" s="279"/>
      <c r="NDW759" s="279"/>
      <c r="NDX759" s="279"/>
      <c r="NDY759" s="279"/>
      <c r="NDZ759" s="279"/>
      <c r="NEA759" s="279"/>
      <c r="NEB759" s="279"/>
      <c r="NEC759" s="279"/>
      <c r="NED759" s="279"/>
      <c r="NEE759" s="279"/>
      <c r="NEF759" s="279"/>
      <c r="NEG759" s="279"/>
      <c r="NEH759" s="279"/>
      <c r="NEI759" s="279"/>
      <c r="NEJ759" s="279"/>
      <c r="NEK759" s="279"/>
      <c r="NEL759" s="279"/>
      <c r="NEM759" s="279"/>
      <c r="NEN759" s="279"/>
      <c r="NEO759" s="279"/>
      <c r="NEP759" s="279"/>
      <c r="NEQ759" s="279"/>
      <c r="NER759" s="279"/>
      <c r="NES759" s="279"/>
      <c r="NET759" s="279"/>
      <c r="NEU759" s="279"/>
      <c r="NEV759" s="279"/>
      <c r="NEW759" s="279"/>
      <c r="NEX759" s="279"/>
      <c r="NEY759" s="279"/>
      <c r="NEZ759" s="279"/>
      <c r="NFA759" s="279"/>
      <c r="NFB759" s="279"/>
      <c r="NFC759" s="279"/>
      <c r="NFD759" s="279"/>
      <c r="NFE759" s="279"/>
      <c r="NFF759" s="279"/>
      <c r="NFG759" s="279"/>
      <c r="NFH759" s="279"/>
      <c r="NFI759" s="279"/>
      <c r="NFJ759" s="279"/>
      <c r="NFK759" s="279"/>
      <c r="NFL759" s="279"/>
      <c r="NFM759" s="279"/>
      <c r="NFN759" s="279"/>
      <c r="NFO759" s="279"/>
      <c r="NFP759" s="279"/>
      <c r="NFQ759" s="279"/>
      <c r="NFR759" s="279"/>
      <c r="NFS759" s="279"/>
      <c r="NFT759" s="279"/>
      <c r="NFU759" s="279"/>
      <c r="NFV759" s="279"/>
      <c r="NFW759" s="279"/>
      <c r="NFX759" s="279"/>
      <c r="NFY759" s="279"/>
      <c r="NFZ759" s="279"/>
      <c r="NGA759" s="279"/>
      <c r="NGB759" s="279"/>
      <c r="NGC759" s="279"/>
      <c r="NGD759" s="279"/>
      <c r="NGE759" s="279"/>
      <c r="NGF759" s="279"/>
      <c r="NGG759" s="279"/>
      <c r="NGH759" s="279"/>
      <c r="NGI759" s="279"/>
      <c r="NGJ759" s="279"/>
      <c r="NGK759" s="279"/>
      <c r="NGL759" s="279"/>
      <c r="NGM759" s="279"/>
      <c r="NGN759" s="279"/>
      <c r="NGO759" s="279"/>
      <c r="NGP759" s="279"/>
      <c r="NGQ759" s="279"/>
      <c r="NGR759" s="279"/>
      <c r="NGS759" s="279"/>
      <c r="NGT759" s="279"/>
      <c r="NGU759" s="279"/>
      <c r="NGV759" s="279"/>
      <c r="NGW759" s="279"/>
      <c r="NGX759" s="279"/>
      <c r="NGY759" s="279"/>
      <c r="NGZ759" s="279"/>
      <c r="NHA759" s="279"/>
      <c r="NHB759" s="279"/>
      <c r="NHC759" s="279"/>
      <c r="NHD759" s="279"/>
      <c r="NHE759" s="279"/>
      <c r="NHF759" s="279"/>
      <c r="NHG759" s="279"/>
      <c r="NHH759" s="279"/>
      <c r="NHI759" s="279"/>
      <c r="NHJ759" s="279"/>
      <c r="NHK759" s="279"/>
      <c r="NHL759" s="279"/>
      <c r="NHM759" s="279"/>
      <c r="NHN759" s="279"/>
      <c r="NHO759" s="279"/>
      <c r="NHP759" s="279"/>
      <c r="NHQ759" s="279"/>
      <c r="NHR759" s="279"/>
      <c r="NHS759" s="279"/>
      <c r="NHT759" s="279"/>
      <c r="NHU759" s="279"/>
      <c r="NHV759" s="279"/>
      <c r="NHW759" s="279"/>
      <c r="NHX759" s="279"/>
      <c r="NHY759" s="279"/>
      <c r="NHZ759" s="279"/>
      <c r="NIA759" s="279"/>
      <c r="NIB759" s="279"/>
      <c r="NIC759" s="279"/>
      <c r="NID759" s="279"/>
      <c r="NIE759" s="279"/>
      <c r="NIF759" s="279"/>
      <c r="NIG759" s="279"/>
      <c r="NIH759" s="279"/>
      <c r="NII759" s="279"/>
      <c r="NIJ759" s="279"/>
      <c r="NIK759" s="279"/>
      <c r="NIL759" s="279"/>
      <c r="NIM759" s="279"/>
      <c r="NIN759" s="279"/>
      <c r="NIO759" s="279"/>
      <c r="NIP759" s="279"/>
      <c r="NIQ759" s="279"/>
      <c r="NIR759" s="279"/>
      <c r="NIS759" s="279"/>
      <c r="NIT759" s="279"/>
      <c r="NIU759" s="279"/>
      <c r="NIV759" s="279"/>
      <c r="NIW759" s="279"/>
      <c r="NIX759" s="279"/>
      <c r="NIY759" s="279"/>
      <c r="NIZ759" s="279"/>
      <c r="NJA759" s="279"/>
      <c r="NJB759" s="279"/>
      <c r="NJC759" s="279"/>
      <c r="NJD759" s="279"/>
      <c r="NJE759" s="279"/>
      <c r="NJF759" s="279"/>
      <c r="NJG759" s="279"/>
      <c r="NJH759" s="279"/>
      <c r="NJI759" s="279"/>
      <c r="NJJ759" s="279"/>
      <c r="NJK759" s="279"/>
      <c r="NJL759" s="279"/>
      <c r="NJM759" s="279"/>
      <c r="NJN759" s="279"/>
      <c r="NJO759" s="279"/>
      <c r="NJP759" s="279"/>
      <c r="NJQ759" s="279"/>
      <c r="NJR759" s="279"/>
      <c r="NJS759" s="279"/>
      <c r="NJT759" s="279"/>
      <c r="NJU759" s="279"/>
      <c r="NJV759" s="279"/>
      <c r="NJW759" s="279"/>
      <c r="NJX759" s="279"/>
      <c r="NJY759" s="279"/>
      <c r="NJZ759" s="279"/>
      <c r="NKA759" s="279"/>
      <c r="NKB759" s="279"/>
      <c r="NKC759" s="279"/>
      <c r="NKD759" s="279"/>
      <c r="NKE759" s="279"/>
      <c r="NKF759" s="279"/>
      <c r="NKG759" s="279"/>
      <c r="NKH759" s="279"/>
      <c r="NKI759" s="279"/>
      <c r="NKJ759" s="279"/>
      <c r="NKK759" s="279"/>
      <c r="NKL759" s="279"/>
      <c r="NKM759" s="279"/>
      <c r="NKN759" s="279"/>
      <c r="NKO759" s="279"/>
      <c r="NKP759" s="279"/>
      <c r="NKQ759" s="279"/>
      <c r="NKR759" s="279"/>
      <c r="NKS759" s="279"/>
      <c r="NKT759" s="279"/>
      <c r="NKU759" s="279"/>
      <c r="NKV759" s="279"/>
      <c r="NKW759" s="279"/>
      <c r="NKX759" s="279"/>
      <c r="NKY759" s="279"/>
      <c r="NKZ759" s="279"/>
      <c r="NLA759" s="279"/>
      <c r="NLB759" s="279"/>
      <c r="NLC759" s="279"/>
      <c r="NLD759" s="279"/>
      <c r="NLE759" s="279"/>
      <c r="NLF759" s="279"/>
      <c r="NLG759" s="279"/>
      <c r="NLH759" s="279"/>
      <c r="NLI759" s="279"/>
      <c r="NLJ759" s="279"/>
      <c r="NLK759" s="279"/>
      <c r="NLL759" s="279"/>
      <c r="NLM759" s="279"/>
      <c r="NLN759" s="279"/>
      <c r="NLO759" s="279"/>
      <c r="NLP759" s="279"/>
      <c r="NLQ759" s="279"/>
      <c r="NLR759" s="279"/>
      <c r="NLS759" s="279"/>
      <c r="NLT759" s="279"/>
      <c r="NLU759" s="279"/>
      <c r="NLV759" s="279"/>
      <c r="NLW759" s="279"/>
      <c r="NLX759" s="279"/>
      <c r="NLY759" s="279"/>
      <c r="NLZ759" s="279"/>
      <c r="NMA759" s="279"/>
      <c r="NMB759" s="279"/>
      <c r="NMC759" s="279"/>
      <c r="NMD759" s="279"/>
      <c r="NME759" s="279"/>
      <c r="NMF759" s="279"/>
      <c r="NMG759" s="279"/>
      <c r="NMH759" s="279"/>
      <c r="NMI759" s="279"/>
      <c r="NMJ759" s="279"/>
      <c r="NMK759" s="279"/>
      <c r="NML759" s="279"/>
      <c r="NMM759" s="279"/>
      <c r="NMN759" s="279"/>
      <c r="NMO759" s="279"/>
      <c r="NMP759" s="279"/>
      <c r="NMQ759" s="279"/>
      <c r="NMR759" s="279"/>
      <c r="NMS759" s="279"/>
      <c r="NMT759" s="279"/>
      <c r="NMU759" s="279"/>
      <c r="NMV759" s="279"/>
      <c r="NMW759" s="279"/>
      <c r="NMX759" s="279"/>
      <c r="NMY759" s="279"/>
      <c r="NMZ759" s="279"/>
      <c r="NNA759" s="279"/>
      <c r="NNB759" s="279"/>
      <c r="NNC759" s="279"/>
      <c r="NND759" s="279"/>
      <c r="NNE759" s="279"/>
      <c r="NNF759" s="279"/>
      <c r="NNG759" s="279"/>
      <c r="NNH759" s="279"/>
      <c r="NNI759" s="279"/>
      <c r="NNJ759" s="279"/>
      <c r="NNK759" s="279"/>
      <c r="NNL759" s="279"/>
      <c r="NNM759" s="279"/>
      <c r="NNN759" s="279"/>
      <c r="NNO759" s="279"/>
      <c r="NNP759" s="279"/>
      <c r="NNQ759" s="279"/>
      <c r="NNR759" s="279"/>
      <c r="NNS759" s="279"/>
      <c r="NNT759" s="279"/>
      <c r="NNU759" s="279"/>
      <c r="NNV759" s="279"/>
      <c r="NNW759" s="279"/>
      <c r="NNX759" s="279"/>
      <c r="NNY759" s="279"/>
      <c r="NNZ759" s="279"/>
      <c r="NOA759" s="279"/>
      <c r="NOB759" s="279"/>
      <c r="NOC759" s="279"/>
      <c r="NOD759" s="279"/>
      <c r="NOE759" s="279"/>
      <c r="NOF759" s="279"/>
      <c r="NOG759" s="279"/>
      <c r="NOH759" s="279"/>
      <c r="NOI759" s="279"/>
      <c r="NOJ759" s="279"/>
      <c r="NOK759" s="279"/>
      <c r="NOL759" s="279"/>
      <c r="NOM759" s="279"/>
      <c r="NON759" s="279"/>
      <c r="NOO759" s="279"/>
      <c r="NOP759" s="279"/>
      <c r="NOQ759" s="279"/>
      <c r="NOR759" s="279"/>
      <c r="NOS759" s="279"/>
      <c r="NOT759" s="279"/>
      <c r="NOU759" s="279"/>
      <c r="NOV759" s="279"/>
      <c r="NOW759" s="279"/>
      <c r="NOX759" s="279"/>
      <c r="NOY759" s="279"/>
      <c r="NOZ759" s="279"/>
      <c r="NPA759" s="279"/>
      <c r="NPB759" s="279"/>
      <c r="NPC759" s="279"/>
      <c r="NPD759" s="279"/>
      <c r="NPE759" s="279"/>
      <c r="NPF759" s="279"/>
      <c r="NPG759" s="279"/>
      <c r="NPH759" s="279"/>
      <c r="NPI759" s="279"/>
      <c r="NPJ759" s="279"/>
      <c r="NPK759" s="279"/>
      <c r="NPL759" s="279"/>
      <c r="NPM759" s="279"/>
      <c r="NPN759" s="279"/>
      <c r="NPO759" s="279"/>
      <c r="NPP759" s="279"/>
      <c r="NPQ759" s="279"/>
      <c r="NPR759" s="279"/>
      <c r="NPS759" s="279"/>
      <c r="NPT759" s="279"/>
      <c r="NPU759" s="279"/>
      <c r="NPV759" s="279"/>
      <c r="NPW759" s="279"/>
      <c r="NPX759" s="279"/>
      <c r="NPY759" s="279"/>
      <c r="NPZ759" s="279"/>
      <c r="NQA759" s="279"/>
      <c r="NQB759" s="279"/>
      <c r="NQC759" s="279"/>
      <c r="NQD759" s="279"/>
      <c r="NQE759" s="279"/>
      <c r="NQF759" s="279"/>
      <c r="NQG759" s="279"/>
      <c r="NQH759" s="279"/>
      <c r="NQI759" s="279"/>
      <c r="NQJ759" s="279"/>
      <c r="NQK759" s="279"/>
      <c r="NQL759" s="279"/>
      <c r="NQM759" s="279"/>
      <c r="NQN759" s="279"/>
      <c r="NQO759" s="279"/>
      <c r="NQP759" s="279"/>
      <c r="NQQ759" s="279"/>
      <c r="NQR759" s="279"/>
      <c r="NQS759" s="279"/>
      <c r="NQT759" s="279"/>
      <c r="NQU759" s="279"/>
      <c r="NQV759" s="279"/>
      <c r="NQW759" s="279"/>
      <c r="NQX759" s="279"/>
      <c r="NQY759" s="279"/>
      <c r="NQZ759" s="279"/>
      <c r="NRA759" s="279"/>
      <c r="NRB759" s="279"/>
      <c r="NRC759" s="279"/>
      <c r="NRD759" s="279"/>
      <c r="NRE759" s="279"/>
      <c r="NRF759" s="279"/>
      <c r="NRG759" s="279"/>
      <c r="NRH759" s="279"/>
      <c r="NRI759" s="279"/>
      <c r="NRJ759" s="279"/>
      <c r="NRK759" s="279"/>
      <c r="NRL759" s="279"/>
      <c r="NRM759" s="279"/>
      <c r="NRN759" s="279"/>
      <c r="NRO759" s="279"/>
      <c r="NRP759" s="279"/>
      <c r="NRQ759" s="279"/>
      <c r="NRR759" s="279"/>
      <c r="NRS759" s="279"/>
      <c r="NRT759" s="279"/>
      <c r="NRU759" s="279"/>
      <c r="NRV759" s="279"/>
      <c r="NRW759" s="279"/>
      <c r="NRX759" s="279"/>
      <c r="NRY759" s="279"/>
      <c r="NRZ759" s="279"/>
      <c r="NSA759" s="279"/>
      <c r="NSB759" s="279"/>
      <c r="NSC759" s="279"/>
      <c r="NSD759" s="279"/>
      <c r="NSE759" s="279"/>
      <c r="NSF759" s="279"/>
      <c r="NSG759" s="279"/>
      <c r="NSH759" s="279"/>
      <c r="NSI759" s="279"/>
      <c r="NSJ759" s="279"/>
      <c r="NSK759" s="279"/>
      <c r="NSL759" s="279"/>
      <c r="NSM759" s="279"/>
      <c r="NSN759" s="279"/>
      <c r="NSO759" s="279"/>
      <c r="NSP759" s="279"/>
      <c r="NSQ759" s="279"/>
      <c r="NSR759" s="279"/>
      <c r="NSS759" s="279"/>
      <c r="NST759" s="279"/>
      <c r="NSU759" s="279"/>
      <c r="NSV759" s="279"/>
      <c r="NSW759" s="279"/>
      <c r="NSX759" s="279"/>
      <c r="NSY759" s="279"/>
      <c r="NSZ759" s="279"/>
      <c r="NTA759" s="279"/>
      <c r="NTB759" s="279"/>
      <c r="NTC759" s="279"/>
      <c r="NTD759" s="279"/>
      <c r="NTE759" s="279"/>
      <c r="NTF759" s="279"/>
      <c r="NTG759" s="279"/>
      <c r="NTH759" s="279"/>
      <c r="NTI759" s="279"/>
      <c r="NTJ759" s="279"/>
      <c r="NTK759" s="279"/>
      <c r="NTL759" s="279"/>
      <c r="NTM759" s="279"/>
      <c r="NTN759" s="279"/>
      <c r="NTO759" s="279"/>
      <c r="NTP759" s="279"/>
      <c r="NTQ759" s="279"/>
      <c r="NTR759" s="279"/>
      <c r="NTS759" s="279"/>
      <c r="NTT759" s="279"/>
      <c r="NTU759" s="279"/>
      <c r="NTV759" s="279"/>
      <c r="NTW759" s="279"/>
      <c r="NTX759" s="279"/>
      <c r="NTY759" s="279"/>
      <c r="NTZ759" s="279"/>
      <c r="NUA759" s="279"/>
      <c r="NUB759" s="279"/>
      <c r="NUC759" s="279"/>
      <c r="NUD759" s="279"/>
      <c r="NUE759" s="279"/>
      <c r="NUF759" s="279"/>
      <c r="NUG759" s="279"/>
      <c r="NUH759" s="279"/>
      <c r="NUI759" s="279"/>
      <c r="NUJ759" s="279"/>
      <c r="NUK759" s="279"/>
      <c r="NUL759" s="279"/>
      <c r="NUM759" s="279"/>
      <c r="NUN759" s="279"/>
      <c r="NUO759" s="279"/>
      <c r="NUP759" s="279"/>
      <c r="NUQ759" s="279"/>
      <c r="NUR759" s="279"/>
      <c r="NUS759" s="279"/>
      <c r="NUT759" s="279"/>
      <c r="NUU759" s="279"/>
      <c r="NUV759" s="279"/>
      <c r="NUW759" s="279"/>
      <c r="NUX759" s="279"/>
      <c r="NUY759" s="279"/>
      <c r="NUZ759" s="279"/>
      <c r="NVA759" s="279"/>
      <c r="NVB759" s="279"/>
      <c r="NVC759" s="279"/>
      <c r="NVD759" s="279"/>
      <c r="NVE759" s="279"/>
      <c r="NVF759" s="279"/>
      <c r="NVG759" s="279"/>
      <c r="NVH759" s="279"/>
      <c r="NVI759" s="279"/>
      <c r="NVJ759" s="279"/>
      <c r="NVK759" s="279"/>
      <c r="NVL759" s="279"/>
      <c r="NVM759" s="279"/>
      <c r="NVN759" s="279"/>
      <c r="NVO759" s="279"/>
      <c r="NVP759" s="279"/>
      <c r="NVQ759" s="279"/>
      <c r="NVR759" s="279"/>
      <c r="NVS759" s="279"/>
      <c r="NVT759" s="279"/>
      <c r="NVU759" s="279"/>
      <c r="NVV759" s="279"/>
      <c r="NVW759" s="279"/>
      <c r="NVX759" s="279"/>
      <c r="NVY759" s="279"/>
      <c r="NVZ759" s="279"/>
      <c r="NWA759" s="279"/>
      <c r="NWB759" s="279"/>
      <c r="NWC759" s="279"/>
      <c r="NWD759" s="279"/>
      <c r="NWE759" s="279"/>
      <c r="NWF759" s="279"/>
      <c r="NWG759" s="279"/>
      <c r="NWH759" s="279"/>
      <c r="NWI759" s="279"/>
      <c r="NWJ759" s="279"/>
      <c r="NWK759" s="279"/>
      <c r="NWL759" s="279"/>
      <c r="NWM759" s="279"/>
      <c r="NWN759" s="279"/>
      <c r="NWO759" s="279"/>
      <c r="NWP759" s="279"/>
      <c r="NWQ759" s="279"/>
      <c r="NWR759" s="279"/>
      <c r="NWS759" s="279"/>
      <c r="NWT759" s="279"/>
      <c r="NWU759" s="279"/>
      <c r="NWV759" s="279"/>
      <c r="NWW759" s="279"/>
      <c r="NWX759" s="279"/>
      <c r="NWY759" s="279"/>
      <c r="NWZ759" s="279"/>
      <c r="NXA759" s="279"/>
      <c r="NXB759" s="279"/>
      <c r="NXC759" s="279"/>
      <c r="NXD759" s="279"/>
      <c r="NXE759" s="279"/>
      <c r="NXF759" s="279"/>
      <c r="NXG759" s="279"/>
      <c r="NXH759" s="279"/>
      <c r="NXI759" s="279"/>
      <c r="NXJ759" s="279"/>
      <c r="NXK759" s="279"/>
      <c r="NXL759" s="279"/>
      <c r="NXM759" s="279"/>
      <c r="NXN759" s="279"/>
      <c r="NXO759" s="279"/>
      <c r="NXP759" s="279"/>
      <c r="NXQ759" s="279"/>
      <c r="NXR759" s="279"/>
      <c r="NXS759" s="279"/>
      <c r="NXT759" s="279"/>
      <c r="NXU759" s="279"/>
      <c r="NXV759" s="279"/>
      <c r="NXW759" s="279"/>
      <c r="NXX759" s="279"/>
      <c r="NXY759" s="279"/>
      <c r="NXZ759" s="279"/>
      <c r="NYA759" s="279"/>
      <c r="NYB759" s="279"/>
      <c r="NYC759" s="279"/>
      <c r="NYD759" s="279"/>
      <c r="NYE759" s="279"/>
      <c r="NYF759" s="279"/>
      <c r="NYG759" s="279"/>
      <c r="NYH759" s="279"/>
      <c r="NYI759" s="279"/>
      <c r="NYJ759" s="279"/>
      <c r="NYK759" s="279"/>
      <c r="NYL759" s="279"/>
      <c r="NYM759" s="279"/>
      <c r="NYN759" s="279"/>
      <c r="NYO759" s="279"/>
      <c r="NYP759" s="279"/>
      <c r="NYQ759" s="279"/>
      <c r="NYR759" s="279"/>
      <c r="NYS759" s="279"/>
      <c r="NYT759" s="279"/>
      <c r="NYU759" s="279"/>
      <c r="NYV759" s="279"/>
      <c r="NYW759" s="279"/>
      <c r="NYX759" s="279"/>
      <c r="NYY759" s="279"/>
      <c r="NYZ759" s="279"/>
      <c r="NZA759" s="279"/>
      <c r="NZB759" s="279"/>
      <c r="NZC759" s="279"/>
      <c r="NZD759" s="279"/>
      <c r="NZE759" s="279"/>
      <c r="NZF759" s="279"/>
      <c r="NZG759" s="279"/>
      <c r="NZH759" s="279"/>
      <c r="NZI759" s="279"/>
      <c r="NZJ759" s="279"/>
      <c r="NZK759" s="279"/>
      <c r="NZL759" s="279"/>
      <c r="NZM759" s="279"/>
      <c r="NZN759" s="279"/>
      <c r="NZO759" s="279"/>
      <c r="NZP759" s="279"/>
      <c r="NZQ759" s="279"/>
      <c r="NZR759" s="279"/>
      <c r="NZS759" s="279"/>
      <c r="NZT759" s="279"/>
      <c r="NZU759" s="279"/>
      <c r="NZV759" s="279"/>
      <c r="NZW759" s="279"/>
      <c r="NZX759" s="279"/>
      <c r="NZY759" s="279"/>
      <c r="NZZ759" s="279"/>
      <c r="OAA759" s="279"/>
      <c r="OAB759" s="279"/>
      <c r="OAC759" s="279"/>
      <c r="OAD759" s="279"/>
      <c r="OAE759" s="279"/>
      <c r="OAF759" s="279"/>
      <c r="OAG759" s="279"/>
      <c r="OAH759" s="279"/>
      <c r="OAI759" s="279"/>
      <c r="OAJ759" s="279"/>
      <c r="OAK759" s="279"/>
      <c r="OAL759" s="279"/>
      <c r="OAM759" s="279"/>
      <c r="OAN759" s="279"/>
      <c r="OAO759" s="279"/>
      <c r="OAP759" s="279"/>
      <c r="OAQ759" s="279"/>
      <c r="OAR759" s="279"/>
      <c r="OAS759" s="279"/>
      <c r="OAT759" s="279"/>
      <c r="OAU759" s="279"/>
      <c r="OAV759" s="279"/>
      <c r="OAW759" s="279"/>
      <c r="OAX759" s="279"/>
      <c r="OAY759" s="279"/>
      <c r="OAZ759" s="279"/>
      <c r="OBA759" s="279"/>
      <c r="OBB759" s="279"/>
      <c r="OBC759" s="279"/>
      <c r="OBD759" s="279"/>
      <c r="OBE759" s="279"/>
      <c r="OBF759" s="279"/>
      <c r="OBG759" s="279"/>
      <c r="OBH759" s="279"/>
      <c r="OBI759" s="279"/>
      <c r="OBJ759" s="279"/>
      <c r="OBK759" s="279"/>
      <c r="OBL759" s="279"/>
      <c r="OBM759" s="279"/>
      <c r="OBN759" s="279"/>
      <c r="OBO759" s="279"/>
      <c r="OBP759" s="279"/>
      <c r="OBQ759" s="279"/>
      <c r="OBR759" s="279"/>
      <c r="OBS759" s="279"/>
      <c r="OBT759" s="279"/>
      <c r="OBU759" s="279"/>
      <c r="OBV759" s="279"/>
      <c r="OBW759" s="279"/>
      <c r="OBX759" s="279"/>
      <c r="OBY759" s="279"/>
      <c r="OBZ759" s="279"/>
      <c r="OCA759" s="279"/>
      <c r="OCB759" s="279"/>
      <c r="OCC759" s="279"/>
      <c r="OCD759" s="279"/>
      <c r="OCE759" s="279"/>
      <c r="OCF759" s="279"/>
      <c r="OCG759" s="279"/>
      <c r="OCH759" s="279"/>
      <c r="OCI759" s="279"/>
      <c r="OCJ759" s="279"/>
      <c r="OCK759" s="279"/>
      <c r="OCL759" s="279"/>
      <c r="OCM759" s="279"/>
      <c r="OCN759" s="279"/>
      <c r="OCO759" s="279"/>
      <c r="OCP759" s="279"/>
      <c r="OCQ759" s="279"/>
      <c r="OCR759" s="279"/>
      <c r="OCS759" s="279"/>
      <c r="OCT759" s="279"/>
      <c r="OCU759" s="279"/>
      <c r="OCV759" s="279"/>
      <c r="OCW759" s="279"/>
      <c r="OCX759" s="279"/>
      <c r="OCY759" s="279"/>
      <c r="OCZ759" s="279"/>
      <c r="ODA759" s="279"/>
      <c r="ODB759" s="279"/>
      <c r="ODC759" s="279"/>
      <c r="ODD759" s="279"/>
      <c r="ODE759" s="279"/>
      <c r="ODF759" s="279"/>
      <c r="ODG759" s="279"/>
      <c r="ODH759" s="279"/>
      <c r="ODI759" s="279"/>
      <c r="ODJ759" s="279"/>
      <c r="ODK759" s="279"/>
      <c r="ODL759" s="279"/>
      <c r="ODM759" s="279"/>
      <c r="ODN759" s="279"/>
      <c r="ODO759" s="279"/>
      <c r="ODP759" s="279"/>
      <c r="ODQ759" s="279"/>
      <c r="ODR759" s="279"/>
      <c r="ODS759" s="279"/>
      <c r="ODT759" s="279"/>
      <c r="ODU759" s="279"/>
      <c r="ODV759" s="279"/>
      <c r="ODW759" s="279"/>
      <c r="ODX759" s="279"/>
      <c r="ODY759" s="279"/>
      <c r="ODZ759" s="279"/>
      <c r="OEA759" s="279"/>
      <c r="OEB759" s="279"/>
      <c r="OEC759" s="279"/>
      <c r="OED759" s="279"/>
      <c r="OEE759" s="279"/>
      <c r="OEF759" s="279"/>
      <c r="OEG759" s="279"/>
      <c r="OEH759" s="279"/>
      <c r="OEI759" s="279"/>
      <c r="OEJ759" s="279"/>
      <c r="OEK759" s="279"/>
      <c r="OEL759" s="279"/>
      <c r="OEM759" s="279"/>
      <c r="OEN759" s="279"/>
      <c r="OEO759" s="279"/>
      <c r="OEP759" s="279"/>
      <c r="OEQ759" s="279"/>
      <c r="OER759" s="279"/>
      <c r="OES759" s="279"/>
      <c r="OET759" s="279"/>
      <c r="OEU759" s="279"/>
      <c r="OEV759" s="279"/>
      <c r="OEW759" s="279"/>
      <c r="OEX759" s="279"/>
      <c r="OEY759" s="279"/>
      <c r="OEZ759" s="279"/>
      <c r="OFA759" s="279"/>
      <c r="OFB759" s="279"/>
      <c r="OFC759" s="279"/>
      <c r="OFD759" s="279"/>
      <c r="OFE759" s="279"/>
      <c r="OFF759" s="279"/>
      <c r="OFG759" s="279"/>
      <c r="OFH759" s="279"/>
      <c r="OFI759" s="279"/>
      <c r="OFJ759" s="279"/>
      <c r="OFK759" s="279"/>
      <c r="OFL759" s="279"/>
      <c r="OFM759" s="279"/>
      <c r="OFN759" s="279"/>
      <c r="OFO759" s="279"/>
      <c r="OFP759" s="279"/>
      <c r="OFQ759" s="279"/>
      <c r="OFR759" s="279"/>
      <c r="OFS759" s="279"/>
      <c r="OFT759" s="279"/>
      <c r="OFU759" s="279"/>
      <c r="OFV759" s="279"/>
      <c r="OFW759" s="279"/>
      <c r="OFX759" s="279"/>
      <c r="OFY759" s="279"/>
      <c r="OFZ759" s="279"/>
      <c r="OGA759" s="279"/>
      <c r="OGB759" s="279"/>
      <c r="OGC759" s="279"/>
      <c r="OGD759" s="279"/>
      <c r="OGE759" s="279"/>
      <c r="OGF759" s="279"/>
      <c r="OGG759" s="279"/>
      <c r="OGH759" s="279"/>
      <c r="OGI759" s="279"/>
      <c r="OGJ759" s="279"/>
      <c r="OGK759" s="279"/>
      <c r="OGL759" s="279"/>
      <c r="OGM759" s="279"/>
      <c r="OGN759" s="279"/>
      <c r="OGO759" s="279"/>
      <c r="OGP759" s="279"/>
      <c r="OGQ759" s="279"/>
      <c r="OGR759" s="279"/>
      <c r="OGS759" s="279"/>
      <c r="OGT759" s="279"/>
      <c r="OGU759" s="279"/>
      <c r="OGV759" s="279"/>
      <c r="OGW759" s="279"/>
      <c r="OGX759" s="279"/>
      <c r="OGY759" s="279"/>
      <c r="OGZ759" s="279"/>
      <c r="OHA759" s="279"/>
      <c r="OHB759" s="279"/>
      <c r="OHC759" s="279"/>
      <c r="OHD759" s="279"/>
      <c r="OHE759" s="279"/>
      <c r="OHF759" s="279"/>
      <c r="OHG759" s="279"/>
      <c r="OHH759" s="279"/>
      <c r="OHI759" s="279"/>
      <c r="OHJ759" s="279"/>
      <c r="OHK759" s="279"/>
      <c r="OHL759" s="279"/>
      <c r="OHM759" s="279"/>
      <c r="OHN759" s="279"/>
      <c r="OHO759" s="279"/>
      <c r="OHP759" s="279"/>
      <c r="OHQ759" s="279"/>
      <c r="OHR759" s="279"/>
      <c r="OHS759" s="279"/>
      <c r="OHT759" s="279"/>
      <c r="OHU759" s="279"/>
      <c r="OHV759" s="279"/>
      <c r="OHW759" s="279"/>
      <c r="OHX759" s="279"/>
      <c r="OHY759" s="279"/>
      <c r="OHZ759" s="279"/>
      <c r="OIA759" s="279"/>
      <c r="OIB759" s="279"/>
      <c r="OIC759" s="279"/>
      <c r="OID759" s="279"/>
      <c r="OIE759" s="279"/>
      <c r="OIF759" s="279"/>
      <c r="OIG759" s="279"/>
      <c r="OIH759" s="279"/>
      <c r="OII759" s="279"/>
      <c r="OIJ759" s="279"/>
      <c r="OIK759" s="279"/>
      <c r="OIL759" s="279"/>
      <c r="OIM759" s="279"/>
      <c r="OIN759" s="279"/>
      <c r="OIO759" s="279"/>
      <c r="OIP759" s="279"/>
      <c r="OIQ759" s="279"/>
      <c r="OIR759" s="279"/>
      <c r="OIS759" s="279"/>
      <c r="OIT759" s="279"/>
      <c r="OIU759" s="279"/>
      <c r="OIV759" s="279"/>
      <c r="OIW759" s="279"/>
      <c r="OIX759" s="279"/>
      <c r="OIY759" s="279"/>
      <c r="OIZ759" s="279"/>
      <c r="OJA759" s="279"/>
      <c r="OJB759" s="279"/>
      <c r="OJC759" s="279"/>
      <c r="OJD759" s="279"/>
      <c r="OJE759" s="279"/>
      <c r="OJF759" s="279"/>
      <c r="OJG759" s="279"/>
      <c r="OJH759" s="279"/>
      <c r="OJI759" s="279"/>
      <c r="OJJ759" s="279"/>
      <c r="OJK759" s="279"/>
      <c r="OJL759" s="279"/>
      <c r="OJM759" s="279"/>
      <c r="OJN759" s="279"/>
      <c r="OJO759" s="279"/>
      <c r="OJP759" s="279"/>
      <c r="OJQ759" s="279"/>
      <c r="OJR759" s="279"/>
      <c r="OJS759" s="279"/>
      <c r="OJT759" s="279"/>
      <c r="OJU759" s="279"/>
      <c r="OJV759" s="279"/>
      <c r="OJW759" s="279"/>
      <c r="OJX759" s="279"/>
      <c r="OJY759" s="279"/>
      <c r="OJZ759" s="279"/>
      <c r="OKA759" s="279"/>
      <c r="OKB759" s="279"/>
      <c r="OKC759" s="279"/>
      <c r="OKD759" s="279"/>
      <c r="OKE759" s="279"/>
      <c r="OKF759" s="279"/>
      <c r="OKG759" s="279"/>
      <c r="OKH759" s="279"/>
      <c r="OKI759" s="279"/>
      <c r="OKJ759" s="279"/>
      <c r="OKK759" s="279"/>
      <c r="OKL759" s="279"/>
      <c r="OKM759" s="279"/>
      <c r="OKN759" s="279"/>
      <c r="OKO759" s="279"/>
      <c r="OKP759" s="279"/>
      <c r="OKQ759" s="279"/>
      <c r="OKR759" s="279"/>
      <c r="OKS759" s="279"/>
      <c r="OKT759" s="279"/>
      <c r="OKU759" s="279"/>
      <c r="OKV759" s="279"/>
      <c r="OKW759" s="279"/>
      <c r="OKX759" s="279"/>
      <c r="OKY759" s="279"/>
      <c r="OKZ759" s="279"/>
      <c r="OLA759" s="279"/>
      <c r="OLB759" s="279"/>
      <c r="OLC759" s="279"/>
      <c r="OLD759" s="279"/>
      <c r="OLE759" s="279"/>
      <c r="OLF759" s="279"/>
      <c r="OLG759" s="279"/>
      <c r="OLH759" s="279"/>
      <c r="OLI759" s="279"/>
      <c r="OLJ759" s="279"/>
      <c r="OLK759" s="279"/>
      <c r="OLL759" s="279"/>
      <c r="OLM759" s="279"/>
      <c r="OLN759" s="279"/>
      <c r="OLO759" s="279"/>
      <c r="OLP759" s="279"/>
      <c r="OLQ759" s="279"/>
      <c r="OLR759" s="279"/>
      <c r="OLS759" s="279"/>
      <c r="OLT759" s="279"/>
      <c r="OLU759" s="279"/>
      <c r="OLV759" s="279"/>
      <c r="OLW759" s="279"/>
      <c r="OLX759" s="279"/>
      <c r="OLY759" s="279"/>
      <c r="OLZ759" s="279"/>
      <c r="OMA759" s="279"/>
      <c r="OMB759" s="279"/>
      <c r="OMC759" s="279"/>
      <c r="OMD759" s="279"/>
      <c r="OME759" s="279"/>
      <c r="OMF759" s="279"/>
      <c r="OMG759" s="279"/>
      <c r="OMH759" s="279"/>
      <c r="OMI759" s="279"/>
      <c r="OMJ759" s="279"/>
      <c r="OMK759" s="279"/>
      <c r="OML759" s="279"/>
      <c r="OMM759" s="279"/>
      <c r="OMN759" s="279"/>
      <c r="OMO759" s="279"/>
      <c r="OMP759" s="279"/>
      <c r="OMQ759" s="279"/>
      <c r="OMR759" s="279"/>
      <c r="OMS759" s="279"/>
      <c r="OMT759" s="279"/>
      <c r="OMU759" s="279"/>
      <c r="OMV759" s="279"/>
      <c r="OMW759" s="279"/>
      <c r="OMX759" s="279"/>
      <c r="OMY759" s="279"/>
      <c r="OMZ759" s="279"/>
      <c r="ONA759" s="279"/>
      <c r="ONB759" s="279"/>
      <c r="ONC759" s="279"/>
      <c r="OND759" s="279"/>
      <c r="ONE759" s="279"/>
      <c r="ONF759" s="279"/>
      <c r="ONG759" s="279"/>
      <c r="ONH759" s="279"/>
      <c r="ONI759" s="279"/>
      <c r="ONJ759" s="279"/>
      <c r="ONK759" s="279"/>
      <c r="ONL759" s="279"/>
      <c r="ONM759" s="279"/>
      <c r="ONN759" s="279"/>
      <c r="ONO759" s="279"/>
      <c r="ONP759" s="279"/>
      <c r="ONQ759" s="279"/>
      <c r="ONR759" s="279"/>
      <c r="ONS759" s="279"/>
      <c r="ONT759" s="279"/>
      <c r="ONU759" s="279"/>
      <c r="ONV759" s="279"/>
      <c r="ONW759" s="279"/>
      <c r="ONX759" s="279"/>
      <c r="ONY759" s="279"/>
      <c r="ONZ759" s="279"/>
      <c r="OOA759" s="279"/>
      <c r="OOB759" s="279"/>
      <c r="OOC759" s="279"/>
      <c r="OOD759" s="279"/>
      <c r="OOE759" s="279"/>
      <c r="OOF759" s="279"/>
      <c r="OOG759" s="279"/>
      <c r="OOH759" s="279"/>
      <c r="OOI759" s="279"/>
      <c r="OOJ759" s="279"/>
      <c r="OOK759" s="279"/>
      <c r="OOL759" s="279"/>
      <c r="OOM759" s="279"/>
      <c r="OON759" s="279"/>
      <c r="OOO759" s="279"/>
      <c r="OOP759" s="279"/>
      <c r="OOQ759" s="279"/>
      <c r="OOR759" s="279"/>
      <c r="OOS759" s="279"/>
      <c r="OOT759" s="279"/>
      <c r="OOU759" s="279"/>
      <c r="OOV759" s="279"/>
      <c r="OOW759" s="279"/>
      <c r="OOX759" s="279"/>
      <c r="OOY759" s="279"/>
      <c r="OOZ759" s="279"/>
      <c r="OPA759" s="279"/>
      <c r="OPB759" s="279"/>
      <c r="OPC759" s="279"/>
      <c r="OPD759" s="279"/>
      <c r="OPE759" s="279"/>
      <c r="OPF759" s="279"/>
      <c r="OPG759" s="279"/>
      <c r="OPH759" s="279"/>
      <c r="OPI759" s="279"/>
      <c r="OPJ759" s="279"/>
      <c r="OPK759" s="279"/>
      <c r="OPL759" s="279"/>
      <c r="OPM759" s="279"/>
      <c r="OPN759" s="279"/>
      <c r="OPO759" s="279"/>
      <c r="OPP759" s="279"/>
      <c r="OPQ759" s="279"/>
      <c r="OPR759" s="279"/>
      <c r="OPS759" s="279"/>
      <c r="OPT759" s="279"/>
      <c r="OPU759" s="279"/>
      <c r="OPV759" s="279"/>
      <c r="OPW759" s="279"/>
      <c r="OPX759" s="279"/>
      <c r="OPY759" s="279"/>
      <c r="OPZ759" s="279"/>
      <c r="OQA759" s="279"/>
      <c r="OQB759" s="279"/>
      <c r="OQC759" s="279"/>
      <c r="OQD759" s="279"/>
      <c r="OQE759" s="279"/>
      <c r="OQF759" s="279"/>
      <c r="OQG759" s="279"/>
      <c r="OQH759" s="279"/>
      <c r="OQI759" s="279"/>
      <c r="OQJ759" s="279"/>
      <c r="OQK759" s="279"/>
      <c r="OQL759" s="279"/>
      <c r="OQM759" s="279"/>
      <c r="OQN759" s="279"/>
      <c r="OQO759" s="279"/>
      <c r="OQP759" s="279"/>
      <c r="OQQ759" s="279"/>
      <c r="OQR759" s="279"/>
      <c r="OQS759" s="279"/>
      <c r="OQT759" s="279"/>
      <c r="OQU759" s="279"/>
      <c r="OQV759" s="279"/>
      <c r="OQW759" s="279"/>
      <c r="OQX759" s="279"/>
      <c r="OQY759" s="279"/>
      <c r="OQZ759" s="279"/>
      <c r="ORA759" s="279"/>
      <c r="ORB759" s="279"/>
      <c r="ORC759" s="279"/>
      <c r="ORD759" s="279"/>
      <c r="ORE759" s="279"/>
      <c r="ORF759" s="279"/>
      <c r="ORG759" s="279"/>
      <c r="ORH759" s="279"/>
      <c r="ORI759" s="279"/>
      <c r="ORJ759" s="279"/>
      <c r="ORK759" s="279"/>
      <c r="ORL759" s="279"/>
      <c r="ORM759" s="279"/>
      <c r="ORN759" s="279"/>
      <c r="ORO759" s="279"/>
      <c r="ORP759" s="279"/>
      <c r="ORQ759" s="279"/>
      <c r="ORR759" s="279"/>
      <c r="ORS759" s="279"/>
      <c r="ORT759" s="279"/>
      <c r="ORU759" s="279"/>
      <c r="ORV759" s="279"/>
      <c r="ORW759" s="279"/>
      <c r="ORX759" s="279"/>
      <c r="ORY759" s="279"/>
      <c r="ORZ759" s="279"/>
      <c r="OSA759" s="279"/>
      <c r="OSB759" s="279"/>
      <c r="OSC759" s="279"/>
      <c r="OSD759" s="279"/>
      <c r="OSE759" s="279"/>
      <c r="OSF759" s="279"/>
      <c r="OSG759" s="279"/>
      <c r="OSH759" s="279"/>
      <c r="OSI759" s="279"/>
      <c r="OSJ759" s="279"/>
      <c r="OSK759" s="279"/>
      <c r="OSL759" s="279"/>
      <c r="OSM759" s="279"/>
      <c r="OSN759" s="279"/>
      <c r="OSO759" s="279"/>
      <c r="OSP759" s="279"/>
      <c r="OSQ759" s="279"/>
      <c r="OSR759" s="279"/>
      <c r="OSS759" s="279"/>
      <c r="OST759" s="279"/>
      <c r="OSU759" s="279"/>
      <c r="OSV759" s="279"/>
      <c r="OSW759" s="279"/>
      <c r="OSX759" s="279"/>
      <c r="OSY759" s="279"/>
      <c r="OSZ759" s="279"/>
      <c r="OTA759" s="279"/>
      <c r="OTB759" s="279"/>
      <c r="OTC759" s="279"/>
      <c r="OTD759" s="279"/>
      <c r="OTE759" s="279"/>
      <c r="OTF759" s="279"/>
      <c r="OTG759" s="279"/>
      <c r="OTH759" s="279"/>
      <c r="OTI759" s="279"/>
      <c r="OTJ759" s="279"/>
      <c r="OTK759" s="279"/>
      <c r="OTL759" s="279"/>
      <c r="OTM759" s="279"/>
      <c r="OTN759" s="279"/>
      <c r="OTO759" s="279"/>
      <c r="OTP759" s="279"/>
      <c r="OTQ759" s="279"/>
      <c r="OTR759" s="279"/>
      <c r="OTS759" s="279"/>
      <c r="OTT759" s="279"/>
      <c r="OTU759" s="279"/>
      <c r="OTV759" s="279"/>
      <c r="OTW759" s="279"/>
      <c r="OTX759" s="279"/>
      <c r="OTY759" s="279"/>
      <c r="OTZ759" s="279"/>
      <c r="OUA759" s="279"/>
      <c r="OUB759" s="279"/>
      <c r="OUC759" s="279"/>
      <c r="OUD759" s="279"/>
      <c r="OUE759" s="279"/>
      <c r="OUF759" s="279"/>
      <c r="OUG759" s="279"/>
      <c r="OUH759" s="279"/>
      <c r="OUI759" s="279"/>
      <c r="OUJ759" s="279"/>
      <c r="OUK759" s="279"/>
      <c r="OUL759" s="279"/>
      <c r="OUM759" s="279"/>
      <c r="OUN759" s="279"/>
      <c r="OUO759" s="279"/>
      <c r="OUP759" s="279"/>
      <c r="OUQ759" s="279"/>
      <c r="OUR759" s="279"/>
      <c r="OUS759" s="279"/>
      <c r="OUT759" s="279"/>
      <c r="OUU759" s="279"/>
      <c r="OUV759" s="279"/>
      <c r="OUW759" s="279"/>
      <c r="OUX759" s="279"/>
      <c r="OUY759" s="279"/>
      <c r="OUZ759" s="279"/>
      <c r="OVA759" s="279"/>
      <c r="OVB759" s="279"/>
      <c r="OVC759" s="279"/>
      <c r="OVD759" s="279"/>
      <c r="OVE759" s="279"/>
      <c r="OVF759" s="279"/>
      <c r="OVG759" s="279"/>
      <c r="OVH759" s="279"/>
      <c r="OVI759" s="279"/>
      <c r="OVJ759" s="279"/>
      <c r="OVK759" s="279"/>
      <c r="OVL759" s="279"/>
      <c r="OVM759" s="279"/>
      <c r="OVN759" s="279"/>
      <c r="OVO759" s="279"/>
      <c r="OVP759" s="279"/>
      <c r="OVQ759" s="279"/>
      <c r="OVR759" s="279"/>
      <c r="OVS759" s="279"/>
      <c r="OVT759" s="279"/>
      <c r="OVU759" s="279"/>
      <c r="OVV759" s="279"/>
      <c r="OVW759" s="279"/>
      <c r="OVX759" s="279"/>
      <c r="OVY759" s="279"/>
      <c r="OVZ759" s="279"/>
      <c r="OWA759" s="279"/>
      <c r="OWB759" s="279"/>
      <c r="OWC759" s="279"/>
      <c r="OWD759" s="279"/>
      <c r="OWE759" s="279"/>
      <c r="OWF759" s="279"/>
      <c r="OWG759" s="279"/>
      <c r="OWH759" s="279"/>
      <c r="OWI759" s="279"/>
      <c r="OWJ759" s="279"/>
      <c r="OWK759" s="279"/>
      <c r="OWL759" s="279"/>
      <c r="OWM759" s="279"/>
      <c r="OWN759" s="279"/>
      <c r="OWO759" s="279"/>
      <c r="OWP759" s="279"/>
      <c r="OWQ759" s="279"/>
      <c r="OWR759" s="279"/>
      <c r="OWS759" s="279"/>
      <c r="OWT759" s="279"/>
      <c r="OWU759" s="279"/>
      <c r="OWV759" s="279"/>
      <c r="OWW759" s="279"/>
      <c r="OWX759" s="279"/>
      <c r="OWY759" s="279"/>
      <c r="OWZ759" s="279"/>
      <c r="OXA759" s="279"/>
      <c r="OXB759" s="279"/>
      <c r="OXC759" s="279"/>
      <c r="OXD759" s="279"/>
      <c r="OXE759" s="279"/>
      <c r="OXF759" s="279"/>
      <c r="OXG759" s="279"/>
      <c r="OXH759" s="279"/>
      <c r="OXI759" s="279"/>
      <c r="OXJ759" s="279"/>
      <c r="OXK759" s="279"/>
      <c r="OXL759" s="279"/>
      <c r="OXM759" s="279"/>
      <c r="OXN759" s="279"/>
      <c r="OXO759" s="279"/>
      <c r="OXP759" s="279"/>
      <c r="OXQ759" s="279"/>
      <c r="OXR759" s="279"/>
      <c r="OXS759" s="279"/>
      <c r="OXT759" s="279"/>
      <c r="OXU759" s="279"/>
      <c r="OXV759" s="279"/>
      <c r="OXW759" s="279"/>
      <c r="OXX759" s="279"/>
      <c r="OXY759" s="279"/>
      <c r="OXZ759" s="279"/>
      <c r="OYA759" s="279"/>
      <c r="OYB759" s="279"/>
      <c r="OYC759" s="279"/>
      <c r="OYD759" s="279"/>
      <c r="OYE759" s="279"/>
      <c r="OYF759" s="279"/>
      <c r="OYG759" s="279"/>
      <c r="OYH759" s="279"/>
      <c r="OYI759" s="279"/>
      <c r="OYJ759" s="279"/>
      <c r="OYK759" s="279"/>
      <c r="OYL759" s="279"/>
      <c r="OYM759" s="279"/>
      <c r="OYN759" s="279"/>
      <c r="OYO759" s="279"/>
      <c r="OYP759" s="279"/>
      <c r="OYQ759" s="279"/>
      <c r="OYR759" s="279"/>
      <c r="OYS759" s="279"/>
      <c r="OYT759" s="279"/>
      <c r="OYU759" s="279"/>
      <c r="OYV759" s="279"/>
      <c r="OYW759" s="279"/>
      <c r="OYX759" s="279"/>
      <c r="OYY759" s="279"/>
      <c r="OYZ759" s="279"/>
      <c r="OZA759" s="279"/>
      <c r="OZB759" s="279"/>
      <c r="OZC759" s="279"/>
      <c r="OZD759" s="279"/>
      <c r="OZE759" s="279"/>
      <c r="OZF759" s="279"/>
      <c r="OZG759" s="279"/>
      <c r="OZH759" s="279"/>
      <c r="OZI759" s="279"/>
      <c r="OZJ759" s="279"/>
      <c r="OZK759" s="279"/>
      <c r="OZL759" s="279"/>
      <c r="OZM759" s="279"/>
      <c r="OZN759" s="279"/>
      <c r="OZO759" s="279"/>
      <c r="OZP759" s="279"/>
      <c r="OZQ759" s="279"/>
      <c r="OZR759" s="279"/>
      <c r="OZS759" s="279"/>
      <c r="OZT759" s="279"/>
      <c r="OZU759" s="279"/>
      <c r="OZV759" s="279"/>
      <c r="OZW759" s="279"/>
      <c r="OZX759" s="279"/>
      <c r="OZY759" s="279"/>
      <c r="OZZ759" s="279"/>
      <c r="PAA759" s="279"/>
      <c r="PAB759" s="279"/>
      <c r="PAC759" s="279"/>
      <c r="PAD759" s="279"/>
      <c r="PAE759" s="279"/>
      <c r="PAF759" s="279"/>
      <c r="PAG759" s="279"/>
      <c r="PAH759" s="279"/>
      <c r="PAI759" s="279"/>
      <c r="PAJ759" s="279"/>
      <c r="PAK759" s="279"/>
      <c r="PAL759" s="279"/>
      <c r="PAM759" s="279"/>
      <c r="PAN759" s="279"/>
      <c r="PAO759" s="279"/>
      <c r="PAP759" s="279"/>
      <c r="PAQ759" s="279"/>
      <c r="PAR759" s="279"/>
      <c r="PAS759" s="279"/>
      <c r="PAT759" s="279"/>
      <c r="PAU759" s="279"/>
      <c r="PAV759" s="279"/>
      <c r="PAW759" s="279"/>
      <c r="PAX759" s="279"/>
      <c r="PAY759" s="279"/>
      <c r="PAZ759" s="279"/>
      <c r="PBA759" s="279"/>
      <c r="PBB759" s="279"/>
      <c r="PBC759" s="279"/>
      <c r="PBD759" s="279"/>
      <c r="PBE759" s="279"/>
      <c r="PBF759" s="279"/>
      <c r="PBG759" s="279"/>
      <c r="PBH759" s="279"/>
      <c r="PBI759" s="279"/>
      <c r="PBJ759" s="279"/>
      <c r="PBK759" s="279"/>
      <c r="PBL759" s="279"/>
      <c r="PBM759" s="279"/>
      <c r="PBN759" s="279"/>
      <c r="PBO759" s="279"/>
      <c r="PBP759" s="279"/>
      <c r="PBQ759" s="279"/>
      <c r="PBR759" s="279"/>
      <c r="PBS759" s="279"/>
      <c r="PBT759" s="279"/>
      <c r="PBU759" s="279"/>
      <c r="PBV759" s="279"/>
      <c r="PBW759" s="279"/>
      <c r="PBX759" s="279"/>
      <c r="PBY759" s="279"/>
      <c r="PBZ759" s="279"/>
      <c r="PCA759" s="279"/>
      <c r="PCB759" s="279"/>
      <c r="PCC759" s="279"/>
      <c r="PCD759" s="279"/>
      <c r="PCE759" s="279"/>
      <c r="PCF759" s="279"/>
      <c r="PCG759" s="279"/>
      <c r="PCH759" s="279"/>
      <c r="PCI759" s="279"/>
      <c r="PCJ759" s="279"/>
      <c r="PCK759" s="279"/>
      <c r="PCL759" s="279"/>
      <c r="PCM759" s="279"/>
      <c r="PCN759" s="279"/>
      <c r="PCO759" s="279"/>
      <c r="PCP759" s="279"/>
      <c r="PCQ759" s="279"/>
      <c r="PCR759" s="279"/>
      <c r="PCS759" s="279"/>
      <c r="PCT759" s="279"/>
      <c r="PCU759" s="279"/>
      <c r="PCV759" s="279"/>
      <c r="PCW759" s="279"/>
      <c r="PCX759" s="279"/>
      <c r="PCY759" s="279"/>
      <c r="PCZ759" s="279"/>
      <c r="PDA759" s="279"/>
      <c r="PDB759" s="279"/>
      <c r="PDC759" s="279"/>
      <c r="PDD759" s="279"/>
      <c r="PDE759" s="279"/>
      <c r="PDF759" s="279"/>
      <c r="PDG759" s="279"/>
      <c r="PDH759" s="279"/>
      <c r="PDI759" s="279"/>
      <c r="PDJ759" s="279"/>
      <c r="PDK759" s="279"/>
      <c r="PDL759" s="279"/>
      <c r="PDM759" s="279"/>
      <c r="PDN759" s="279"/>
      <c r="PDO759" s="279"/>
      <c r="PDP759" s="279"/>
      <c r="PDQ759" s="279"/>
      <c r="PDR759" s="279"/>
      <c r="PDS759" s="279"/>
      <c r="PDT759" s="279"/>
      <c r="PDU759" s="279"/>
      <c r="PDV759" s="279"/>
      <c r="PDW759" s="279"/>
      <c r="PDX759" s="279"/>
      <c r="PDY759" s="279"/>
      <c r="PDZ759" s="279"/>
      <c r="PEA759" s="279"/>
      <c r="PEB759" s="279"/>
      <c r="PEC759" s="279"/>
      <c r="PED759" s="279"/>
      <c r="PEE759" s="279"/>
      <c r="PEF759" s="279"/>
      <c r="PEG759" s="279"/>
      <c r="PEH759" s="279"/>
      <c r="PEI759" s="279"/>
      <c r="PEJ759" s="279"/>
      <c r="PEK759" s="279"/>
      <c r="PEL759" s="279"/>
      <c r="PEM759" s="279"/>
      <c r="PEN759" s="279"/>
      <c r="PEO759" s="279"/>
      <c r="PEP759" s="279"/>
      <c r="PEQ759" s="279"/>
      <c r="PER759" s="279"/>
      <c r="PES759" s="279"/>
      <c r="PET759" s="279"/>
      <c r="PEU759" s="279"/>
      <c r="PEV759" s="279"/>
      <c r="PEW759" s="279"/>
      <c r="PEX759" s="279"/>
      <c r="PEY759" s="279"/>
      <c r="PEZ759" s="279"/>
      <c r="PFA759" s="279"/>
      <c r="PFB759" s="279"/>
      <c r="PFC759" s="279"/>
      <c r="PFD759" s="279"/>
      <c r="PFE759" s="279"/>
      <c r="PFF759" s="279"/>
      <c r="PFG759" s="279"/>
      <c r="PFH759" s="279"/>
      <c r="PFI759" s="279"/>
      <c r="PFJ759" s="279"/>
      <c r="PFK759" s="279"/>
      <c r="PFL759" s="279"/>
      <c r="PFM759" s="279"/>
      <c r="PFN759" s="279"/>
      <c r="PFO759" s="279"/>
      <c r="PFP759" s="279"/>
      <c r="PFQ759" s="279"/>
      <c r="PFR759" s="279"/>
      <c r="PFS759" s="279"/>
      <c r="PFT759" s="279"/>
      <c r="PFU759" s="279"/>
      <c r="PFV759" s="279"/>
      <c r="PFW759" s="279"/>
      <c r="PFX759" s="279"/>
      <c r="PFY759" s="279"/>
      <c r="PFZ759" s="279"/>
      <c r="PGA759" s="279"/>
      <c r="PGB759" s="279"/>
      <c r="PGC759" s="279"/>
      <c r="PGD759" s="279"/>
      <c r="PGE759" s="279"/>
      <c r="PGF759" s="279"/>
      <c r="PGG759" s="279"/>
      <c r="PGH759" s="279"/>
      <c r="PGI759" s="279"/>
      <c r="PGJ759" s="279"/>
      <c r="PGK759" s="279"/>
      <c r="PGL759" s="279"/>
      <c r="PGM759" s="279"/>
      <c r="PGN759" s="279"/>
      <c r="PGO759" s="279"/>
      <c r="PGP759" s="279"/>
      <c r="PGQ759" s="279"/>
      <c r="PGR759" s="279"/>
      <c r="PGS759" s="279"/>
      <c r="PGT759" s="279"/>
      <c r="PGU759" s="279"/>
      <c r="PGV759" s="279"/>
      <c r="PGW759" s="279"/>
      <c r="PGX759" s="279"/>
      <c r="PGY759" s="279"/>
      <c r="PGZ759" s="279"/>
      <c r="PHA759" s="279"/>
      <c r="PHB759" s="279"/>
      <c r="PHC759" s="279"/>
      <c r="PHD759" s="279"/>
      <c r="PHE759" s="279"/>
      <c r="PHF759" s="279"/>
      <c r="PHG759" s="279"/>
      <c r="PHH759" s="279"/>
      <c r="PHI759" s="279"/>
      <c r="PHJ759" s="279"/>
      <c r="PHK759" s="279"/>
      <c r="PHL759" s="279"/>
      <c r="PHM759" s="279"/>
      <c r="PHN759" s="279"/>
      <c r="PHO759" s="279"/>
      <c r="PHP759" s="279"/>
      <c r="PHQ759" s="279"/>
      <c r="PHR759" s="279"/>
      <c r="PHS759" s="279"/>
      <c r="PHT759" s="279"/>
      <c r="PHU759" s="279"/>
      <c r="PHV759" s="279"/>
      <c r="PHW759" s="279"/>
      <c r="PHX759" s="279"/>
      <c r="PHY759" s="279"/>
      <c r="PHZ759" s="279"/>
      <c r="PIA759" s="279"/>
      <c r="PIB759" s="279"/>
      <c r="PIC759" s="279"/>
      <c r="PID759" s="279"/>
      <c r="PIE759" s="279"/>
      <c r="PIF759" s="279"/>
      <c r="PIG759" s="279"/>
      <c r="PIH759" s="279"/>
      <c r="PII759" s="279"/>
      <c r="PIJ759" s="279"/>
      <c r="PIK759" s="279"/>
      <c r="PIL759" s="279"/>
      <c r="PIM759" s="279"/>
      <c r="PIN759" s="279"/>
      <c r="PIO759" s="279"/>
      <c r="PIP759" s="279"/>
      <c r="PIQ759" s="279"/>
      <c r="PIR759" s="279"/>
      <c r="PIS759" s="279"/>
      <c r="PIT759" s="279"/>
      <c r="PIU759" s="279"/>
      <c r="PIV759" s="279"/>
      <c r="PIW759" s="279"/>
      <c r="PIX759" s="279"/>
      <c r="PIY759" s="279"/>
      <c r="PIZ759" s="279"/>
      <c r="PJA759" s="279"/>
      <c r="PJB759" s="279"/>
      <c r="PJC759" s="279"/>
      <c r="PJD759" s="279"/>
      <c r="PJE759" s="279"/>
      <c r="PJF759" s="279"/>
      <c r="PJG759" s="279"/>
      <c r="PJH759" s="279"/>
      <c r="PJI759" s="279"/>
      <c r="PJJ759" s="279"/>
      <c r="PJK759" s="279"/>
      <c r="PJL759" s="279"/>
      <c r="PJM759" s="279"/>
      <c r="PJN759" s="279"/>
      <c r="PJO759" s="279"/>
      <c r="PJP759" s="279"/>
      <c r="PJQ759" s="279"/>
      <c r="PJR759" s="279"/>
      <c r="PJS759" s="279"/>
      <c r="PJT759" s="279"/>
      <c r="PJU759" s="279"/>
      <c r="PJV759" s="279"/>
      <c r="PJW759" s="279"/>
      <c r="PJX759" s="279"/>
      <c r="PJY759" s="279"/>
      <c r="PJZ759" s="279"/>
      <c r="PKA759" s="279"/>
      <c r="PKB759" s="279"/>
      <c r="PKC759" s="279"/>
      <c r="PKD759" s="279"/>
      <c r="PKE759" s="279"/>
      <c r="PKF759" s="279"/>
      <c r="PKG759" s="279"/>
      <c r="PKH759" s="279"/>
      <c r="PKI759" s="279"/>
      <c r="PKJ759" s="279"/>
      <c r="PKK759" s="279"/>
      <c r="PKL759" s="279"/>
      <c r="PKM759" s="279"/>
      <c r="PKN759" s="279"/>
      <c r="PKO759" s="279"/>
      <c r="PKP759" s="279"/>
      <c r="PKQ759" s="279"/>
      <c r="PKR759" s="279"/>
      <c r="PKS759" s="279"/>
      <c r="PKT759" s="279"/>
      <c r="PKU759" s="279"/>
      <c r="PKV759" s="279"/>
      <c r="PKW759" s="279"/>
      <c r="PKX759" s="279"/>
      <c r="PKY759" s="279"/>
      <c r="PKZ759" s="279"/>
      <c r="PLA759" s="279"/>
      <c r="PLB759" s="279"/>
      <c r="PLC759" s="279"/>
      <c r="PLD759" s="279"/>
      <c r="PLE759" s="279"/>
      <c r="PLF759" s="279"/>
      <c r="PLG759" s="279"/>
      <c r="PLH759" s="279"/>
      <c r="PLI759" s="279"/>
      <c r="PLJ759" s="279"/>
      <c r="PLK759" s="279"/>
      <c r="PLL759" s="279"/>
      <c r="PLM759" s="279"/>
      <c r="PLN759" s="279"/>
      <c r="PLO759" s="279"/>
      <c r="PLP759" s="279"/>
      <c r="PLQ759" s="279"/>
      <c r="PLR759" s="279"/>
      <c r="PLS759" s="279"/>
      <c r="PLT759" s="279"/>
      <c r="PLU759" s="279"/>
      <c r="PLV759" s="279"/>
      <c r="PLW759" s="279"/>
      <c r="PLX759" s="279"/>
      <c r="PLY759" s="279"/>
      <c r="PLZ759" s="279"/>
      <c r="PMA759" s="279"/>
      <c r="PMB759" s="279"/>
      <c r="PMC759" s="279"/>
      <c r="PMD759" s="279"/>
      <c r="PME759" s="279"/>
      <c r="PMF759" s="279"/>
      <c r="PMG759" s="279"/>
      <c r="PMH759" s="279"/>
      <c r="PMI759" s="279"/>
      <c r="PMJ759" s="279"/>
      <c r="PMK759" s="279"/>
      <c r="PML759" s="279"/>
      <c r="PMM759" s="279"/>
      <c r="PMN759" s="279"/>
      <c r="PMO759" s="279"/>
      <c r="PMP759" s="279"/>
      <c r="PMQ759" s="279"/>
      <c r="PMR759" s="279"/>
      <c r="PMS759" s="279"/>
      <c r="PMT759" s="279"/>
      <c r="PMU759" s="279"/>
      <c r="PMV759" s="279"/>
      <c r="PMW759" s="279"/>
      <c r="PMX759" s="279"/>
      <c r="PMY759" s="279"/>
      <c r="PMZ759" s="279"/>
      <c r="PNA759" s="279"/>
      <c r="PNB759" s="279"/>
      <c r="PNC759" s="279"/>
      <c r="PND759" s="279"/>
      <c r="PNE759" s="279"/>
      <c r="PNF759" s="279"/>
      <c r="PNG759" s="279"/>
      <c r="PNH759" s="279"/>
      <c r="PNI759" s="279"/>
      <c r="PNJ759" s="279"/>
      <c r="PNK759" s="279"/>
      <c r="PNL759" s="279"/>
      <c r="PNM759" s="279"/>
      <c r="PNN759" s="279"/>
      <c r="PNO759" s="279"/>
      <c r="PNP759" s="279"/>
      <c r="PNQ759" s="279"/>
      <c r="PNR759" s="279"/>
      <c r="PNS759" s="279"/>
      <c r="PNT759" s="279"/>
      <c r="PNU759" s="279"/>
      <c r="PNV759" s="279"/>
      <c r="PNW759" s="279"/>
      <c r="PNX759" s="279"/>
      <c r="PNY759" s="279"/>
      <c r="PNZ759" s="279"/>
      <c r="POA759" s="279"/>
      <c r="POB759" s="279"/>
      <c r="POC759" s="279"/>
      <c r="POD759" s="279"/>
      <c r="POE759" s="279"/>
      <c r="POF759" s="279"/>
      <c r="POG759" s="279"/>
      <c r="POH759" s="279"/>
      <c r="POI759" s="279"/>
      <c r="POJ759" s="279"/>
      <c r="POK759" s="279"/>
      <c r="POL759" s="279"/>
      <c r="POM759" s="279"/>
      <c r="PON759" s="279"/>
      <c r="POO759" s="279"/>
      <c r="POP759" s="279"/>
      <c r="POQ759" s="279"/>
      <c r="POR759" s="279"/>
      <c r="POS759" s="279"/>
      <c r="POT759" s="279"/>
      <c r="POU759" s="279"/>
      <c r="POV759" s="279"/>
      <c r="POW759" s="279"/>
      <c r="POX759" s="279"/>
      <c r="POY759" s="279"/>
      <c r="POZ759" s="279"/>
      <c r="PPA759" s="279"/>
      <c r="PPB759" s="279"/>
      <c r="PPC759" s="279"/>
      <c r="PPD759" s="279"/>
      <c r="PPE759" s="279"/>
      <c r="PPF759" s="279"/>
      <c r="PPG759" s="279"/>
      <c r="PPH759" s="279"/>
      <c r="PPI759" s="279"/>
      <c r="PPJ759" s="279"/>
      <c r="PPK759" s="279"/>
      <c r="PPL759" s="279"/>
      <c r="PPM759" s="279"/>
      <c r="PPN759" s="279"/>
      <c r="PPO759" s="279"/>
      <c r="PPP759" s="279"/>
      <c r="PPQ759" s="279"/>
      <c r="PPR759" s="279"/>
      <c r="PPS759" s="279"/>
      <c r="PPT759" s="279"/>
      <c r="PPU759" s="279"/>
      <c r="PPV759" s="279"/>
      <c r="PPW759" s="279"/>
      <c r="PPX759" s="279"/>
      <c r="PPY759" s="279"/>
      <c r="PPZ759" s="279"/>
      <c r="PQA759" s="279"/>
      <c r="PQB759" s="279"/>
      <c r="PQC759" s="279"/>
      <c r="PQD759" s="279"/>
      <c r="PQE759" s="279"/>
      <c r="PQF759" s="279"/>
      <c r="PQG759" s="279"/>
      <c r="PQH759" s="279"/>
      <c r="PQI759" s="279"/>
      <c r="PQJ759" s="279"/>
      <c r="PQK759" s="279"/>
      <c r="PQL759" s="279"/>
      <c r="PQM759" s="279"/>
      <c r="PQN759" s="279"/>
      <c r="PQO759" s="279"/>
      <c r="PQP759" s="279"/>
      <c r="PQQ759" s="279"/>
      <c r="PQR759" s="279"/>
      <c r="PQS759" s="279"/>
      <c r="PQT759" s="279"/>
      <c r="PQU759" s="279"/>
      <c r="PQV759" s="279"/>
      <c r="PQW759" s="279"/>
      <c r="PQX759" s="279"/>
      <c r="PQY759" s="279"/>
      <c r="PQZ759" s="279"/>
      <c r="PRA759" s="279"/>
      <c r="PRB759" s="279"/>
      <c r="PRC759" s="279"/>
      <c r="PRD759" s="279"/>
      <c r="PRE759" s="279"/>
      <c r="PRF759" s="279"/>
      <c r="PRG759" s="279"/>
      <c r="PRH759" s="279"/>
      <c r="PRI759" s="279"/>
      <c r="PRJ759" s="279"/>
      <c r="PRK759" s="279"/>
      <c r="PRL759" s="279"/>
      <c r="PRM759" s="279"/>
      <c r="PRN759" s="279"/>
      <c r="PRO759" s="279"/>
      <c r="PRP759" s="279"/>
      <c r="PRQ759" s="279"/>
      <c r="PRR759" s="279"/>
      <c r="PRS759" s="279"/>
      <c r="PRT759" s="279"/>
      <c r="PRU759" s="279"/>
      <c r="PRV759" s="279"/>
      <c r="PRW759" s="279"/>
      <c r="PRX759" s="279"/>
      <c r="PRY759" s="279"/>
      <c r="PRZ759" s="279"/>
      <c r="PSA759" s="279"/>
      <c r="PSB759" s="279"/>
      <c r="PSC759" s="279"/>
      <c r="PSD759" s="279"/>
      <c r="PSE759" s="279"/>
      <c r="PSF759" s="279"/>
      <c r="PSG759" s="279"/>
      <c r="PSH759" s="279"/>
      <c r="PSI759" s="279"/>
      <c r="PSJ759" s="279"/>
      <c r="PSK759" s="279"/>
      <c r="PSL759" s="279"/>
      <c r="PSM759" s="279"/>
      <c r="PSN759" s="279"/>
      <c r="PSO759" s="279"/>
      <c r="PSP759" s="279"/>
      <c r="PSQ759" s="279"/>
      <c r="PSR759" s="279"/>
      <c r="PSS759" s="279"/>
      <c r="PST759" s="279"/>
      <c r="PSU759" s="279"/>
      <c r="PSV759" s="279"/>
      <c r="PSW759" s="279"/>
      <c r="PSX759" s="279"/>
      <c r="PSY759" s="279"/>
      <c r="PSZ759" s="279"/>
      <c r="PTA759" s="279"/>
      <c r="PTB759" s="279"/>
      <c r="PTC759" s="279"/>
      <c r="PTD759" s="279"/>
      <c r="PTE759" s="279"/>
      <c r="PTF759" s="279"/>
      <c r="PTG759" s="279"/>
      <c r="PTH759" s="279"/>
      <c r="PTI759" s="279"/>
      <c r="PTJ759" s="279"/>
      <c r="PTK759" s="279"/>
      <c r="PTL759" s="279"/>
      <c r="PTM759" s="279"/>
      <c r="PTN759" s="279"/>
      <c r="PTO759" s="279"/>
      <c r="PTP759" s="279"/>
      <c r="PTQ759" s="279"/>
      <c r="PTR759" s="279"/>
      <c r="PTS759" s="279"/>
      <c r="PTT759" s="279"/>
      <c r="PTU759" s="279"/>
      <c r="PTV759" s="279"/>
      <c r="PTW759" s="279"/>
      <c r="PTX759" s="279"/>
      <c r="PTY759" s="279"/>
      <c r="PTZ759" s="279"/>
      <c r="PUA759" s="279"/>
      <c r="PUB759" s="279"/>
      <c r="PUC759" s="279"/>
      <c r="PUD759" s="279"/>
      <c r="PUE759" s="279"/>
      <c r="PUF759" s="279"/>
      <c r="PUG759" s="279"/>
      <c r="PUH759" s="279"/>
      <c r="PUI759" s="279"/>
      <c r="PUJ759" s="279"/>
      <c r="PUK759" s="279"/>
      <c r="PUL759" s="279"/>
      <c r="PUM759" s="279"/>
      <c r="PUN759" s="279"/>
      <c r="PUO759" s="279"/>
      <c r="PUP759" s="279"/>
      <c r="PUQ759" s="279"/>
      <c r="PUR759" s="279"/>
      <c r="PUS759" s="279"/>
      <c r="PUT759" s="279"/>
      <c r="PUU759" s="279"/>
      <c r="PUV759" s="279"/>
      <c r="PUW759" s="279"/>
      <c r="PUX759" s="279"/>
      <c r="PUY759" s="279"/>
      <c r="PUZ759" s="279"/>
      <c r="PVA759" s="279"/>
      <c r="PVB759" s="279"/>
      <c r="PVC759" s="279"/>
      <c r="PVD759" s="279"/>
      <c r="PVE759" s="279"/>
      <c r="PVF759" s="279"/>
      <c r="PVG759" s="279"/>
      <c r="PVH759" s="279"/>
      <c r="PVI759" s="279"/>
      <c r="PVJ759" s="279"/>
      <c r="PVK759" s="279"/>
      <c r="PVL759" s="279"/>
      <c r="PVM759" s="279"/>
      <c r="PVN759" s="279"/>
      <c r="PVO759" s="279"/>
      <c r="PVP759" s="279"/>
      <c r="PVQ759" s="279"/>
      <c r="PVR759" s="279"/>
      <c r="PVS759" s="279"/>
      <c r="PVT759" s="279"/>
      <c r="PVU759" s="279"/>
      <c r="PVV759" s="279"/>
      <c r="PVW759" s="279"/>
      <c r="PVX759" s="279"/>
      <c r="PVY759" s="279"/>
      <c r="PVZ759" s="279"/>
      <c r="PWA759" s="279"/>
      <c r="PWB759" s="279"/>
      <c r="PWC759" s="279"/>
      <c r="PWD759" s="279"/>
      <c r="PWE759" s="279"/>
      <c r="PWF759" s="279"/>
      <c r="PWG759" s="279"/>
      <c r="PWH759" s="279"/>
      <c r="PWI759" s="279"/>
      <c r="PWJ759" s="279"/>
      <c r="PWK759" s="279"/>
      <c r="PWL759" s="279"/>
      <c r="PWM759" s="279"/>
      <c r="PWN759" s="279"/>
      <c r="PWO759" s="279"/>
      <c r="PWP759" s="279"/>
      <c r="PWQ759" s="279"/>
      <c r="PWR759" s="279"/>
      <c r="PWS759" s="279"/>
      <c r="PWT759" s="279"/>
      <c r="PWU759" s="279"/>
      <c r="PWV759" s="279"/>
      <c r="PWW759" s="279"/>
      <c r="PWX759" s="279"/>
      <c r="PWY759" s="279"/>
      <c r="PWZ759" s="279"/>
      <c r="PXA759" s="279"/>
      <c r="PXB759" s="279"/>
      <c r="PXC759" s="279"/>
      <c r="PXD759" s="279"/>
      <c r="PXE759" s="279"/>
      <c r="PXF759" s="279"/>
      <c r="PXG759" s="279"/>
      <c r="PXH759" s="279"/>
      <c r="PXI759" s="279"/>
      <c r="PXJ759" s="279"/>
      <c r="PXK759" s="279"/>
      <c r="PXL759" s="279"/>
      <c r="PXM759" s="279"/>
      <c r="PXN759" s="279"/>
      <c r="PXO759" s="279"/>
      <c r="PXP759" s="279"/>
      <c r="PXQ759" s="279"/>
      <c r="PXR759" s="279"/>
      <c r="PXS759" s="279"/>
      <c r="PXT759" s="279"/>
      <c r="PXU759" s="279"/>
      <c r="PXV759" s="279"/>
      <c r="PXW759" s="279"/>
      <c r="PXX759" s="279"/>
      <c r="PXY759" s="279"/>
      <c r="PXZ759" s="279"/>
      <c r="PYA759" s="279"/>
      <c r="PYB759" s="279"/>
      <c r="PYC759" s="279"/>
      <c r="PYD759" s="279"/>
      <c r="PYE759" s="279"/>
      <c r="PYF759" s="279"/>
      <c r="PYG759" s="279"/>
      <c r="PYH759" s="279"/>
      <c r="PYI759" s="279"/>
      <c r="PYJ759" s="279"/>
      <c r="PYK759" s="279"/>
      <c r="PYL759" s="279"/>
      <c r="PYM759" s="279"/>
      <c r="PYN759" s="279"/>
      <c r="PYO759" s="279"/>
      <c r="PYP759" s="279"/>
      <c r="PYQ759" s="279"/>
      <c r="PYR759" s="279"/>
      <c r="PYS759" s="279"/>
      <c r="PYT759" s="279"/>
      <c r="PYU759" s="279"/>
      <c r="PYV759" s="279"/>
      <c r="PYW759" s="279"/>
      <c r="PYX759" s="279"/>
      <c r="PYY759" s="279"/>
      <c r="PYZ759" s="279"/>
      <c r="PZA759" s="279"/>
      <c r="PZB759" s="279"/>
      <c r="PZC759" s="279"/>
      <c r="PZD759" s="279"/>
      <c r="PZE759" s="279"/>
      <c r="PZF759" s="279"/>
      <c r="PZG759" s="279"/>
      <c r="PZH759" s="279"/>
      <c r="PZI759" s="279"/>
      <c r="PZJ759" s="279"/>
      <c r="PZK759" s="279"/>
      <c r="PZL759" s="279"/>
      <c r="PZM759" s="279"/>
      <c r="PZN759" s="279"/>
      <c r="PZO759" s="279"/>
      <c r="PZP759" s="279"/>
      <c r="PZQ759" s="279"/>
      <c r="PZR759" s="279"/>
      <c r="PZS759" s="279"/>
      <c r="PZT759" s="279"/>
      <c r="PZU759" s="279"/>
      <c r="PZV759" s="279"/>
      <c r="PZW759" s="279"/>
      <c r="PZX759" s="279"/>
      <c r="PZY759" s="279"/>
      <c r="PZZ759" s="279"/>
      <c r="QAA759" s="279"/>
      <c r="QAB759" s="279"/>
      <c r="QAC759" s="279"/>
      <c r="QAD759" s="279"/>
      <c r="QAE759" s="279"/>
      <c r="QAF759" s="279"/>
      <c r="QAG759" s="279"/>
      <c r="QAH759" s="279"/>
      <c r="QAI759" s="279"/>
      <c r="QAJ759" s="279"/>
      <c r="QAK759" s="279"/>
      <c r="QAL759" s="279"/>
      <c r="QAM759" s="279"/>
      <c r="QAN759" s="279"/>
      <c r="QAO759" s="279"/>
      <c r="QAP759" s="279"/>
      <c r="QAQ759" s="279"/>
      <c r="QAR759" s="279"/>
      <c r="QAS759" s="279"/>
      <c r="QAT759" s="279"/>
      <c r="QAU759" s="279"/>
      <c r="QAV759" s="279"/>
      <c r="QAW759" s="279"/>
      <c r="QAX759" s="279"/>
      <c r="QAY759" s="279"/>
      <c r="QAZ759" s="279"/>
      <c r="QBA759" s="279"/>
      <c r="QBB759" s="279"/>
      <c r="QBC759" s="279"/>
      <c r="QBD759" s="279"/>
      <c r="QBE759" s="279"/>
      <c r="QBF759" s="279"/>
      <c r="QBG759" s="279"/>
      <c r="QBH759" s="279"/>
      <c r="QBI759" s="279"/>
      <c r="QBJ759" s="279"/>
      <c r="QBK759" s="279"/>
      <c r="QBL759" s="279"/>
      <c r="QBM759" s="279"/>
      <c r="QBN759" s="279"/>
      <c r="QBO759" s="279"/>
      <c r="QBP759" s="279"/>
      <c r="QBQ759" s="279"/>
      <c r="QBR759" s="279"/>
      <c r="QBS759" s="279"/>
      <c r="QBT759" s="279"/>
      <c r="QBU759" s="279"/>
      <c r="QBV759" s="279"/>
      <c r="QBW759" s="279"/>
      <c r="QBX759" s="279"/>
      <c r="QBY759" s="279"/>
      <c r="QBZ759" s="279"/>
      <c r="QCA759" s="279"/>
      <c r="QCB759" s="279"/>
      <c r="QCC759" s="279"/>
      <c r="QCD759" s="279"/>
      <c r="QCE759" s="279"/>
      <c r="QCF759" s="279"/>
      <c r="QCG759" s="279"/>
      <c r="QCH759" s="279"/>
      <c r="QCI759" s="279"/>
      <c r="QCJ759" s="279"/>
      <c r="QCK759" s="279"/>
      <c r="QCL759" s="279"/>
      <c r="QCM759" s="279"/>
      <c r="QCN759" s="279"/>
      <c r="QCO759" s="279"/>
      <c r="QCP759" s="279"/>
      <c r="QCQ759" s="279"/>
      <c r="QCR759" s="279"/>
      <c r="QCS759" s="279"/>
      <c r="QCT759" s="279"/>
      <c r="QCU759" s="279"/>
      <c r="QCV759" s="279"/>
      <c r="QCW759" s="279"/>
      <c r="QCX759" s="279"/>
      <c r="QCY759" s="279"/>
      <c r="QCZ759" s="279"/>
      <c r="QDA759" s="279"/>
      <c r="QDB759" s="279"/>
      <c r="QDC759" s="279"/>
      <c r="QDD759" s="279"/>
      <c r="QDE759" s="279"/>
      <c r="QDF759" s="279"/>
      <c r="QDG759" s="279"/>
      <c r="QDH759" s="279"/>
      <c r="QDI759" s="279"/>
      <c r="QDJ759" s="279"/>
      <c r="QDK759" s="279"/>
      <c r="QDL759" s="279"/>
      <c r="QDM759" s="279"/>
      <c r="QDN759" s="279"/>
      <c r="QDO759" s="279"/>
      <c r="QDP759" s="279"/>
      <c r="QDQ759" s="279"/>
      <c r="QDR759" s="279"/>
      <c r="QDS759" s="279"/>
      <c r="QDT759" s="279"/>
      <c r="QDU759" s="279"/>
      <c r="QDV759" s="279"/>
      <c r="QDW759" s="279"/>
      <c r="QDX759" s="279"/>
      <c r="QDY759" s="279"/>
      <c r="QDZ759" s="279"/>
      <c r="QEA759" s="279"/>
      <c r="QEB759" s="279"/>
      <c r="QEC759" s="279"/>
      <c r="QED759" s="279"/>
      <c r="QEE759" s="279"/>
      <c r="QEF759" s="279"/>
      <c r="QEG759" s="279"/>
      <c r="QEH759" s="279"/>
      <c r="QEI759" s="279"/>
      <c r="QEJ759" s="279"/>
      <c r="QEK759" s="279"/>
      <c r="QEL759" s="279"/>
      <c r="QEM759" s="279"/>
      <c r="QEN759" s="279"/>
      <c r="QEO759" s="279"/>
      <c r="QEP759" s="279"/>
      <c r="QEQ759" s="279"/>
      <c r="QER759" s="279"/>
      <c r="QES759" s="279"/>
      <c r="QET759" s="279"/>
      <c r="QEU759" s="279"/>
      <c r="QEV759" s="279"/>
      <c r="QEW759" s="279"/>
      <c r="QEX759" s="279"/>
      <c r="QEY759" s="279"/>
      <c r="QEZ759" s="279"/>
      <c r="QFA759" s="279"/>
      <c r="QFB759" s="279"/>
      <c r="QFC759" s="279"/>
      <c r="QFD759" s="279"/>
      <c r="QFE759" s="279"/>
      <c r="QFF759" s="279"/>
      <c r="QFG759" s="279"/>
      <c r="QFH759" s="279"/>
      <c r="QFI759" s="279"/>
      <c r="QFJ759" s="279"/>
      <c r="QFK759" s="279"/>
      <c r="QFL759" s="279"/>
      <c r="QFM759" s="279"/>
      <c r="QFN759" s="279"/>
      <c r="QFO759" s="279"/>
      <c r="QFP759" s="279"/>
      <c r="QFQ759" s="279"/>
      <c r="QFR759" s="279"/>
      <c r="QFS759" s="279"/>
      <c r="QFT759" s="279"/>
      <c r="QFU759" s="279"/>
      <c r="QFV759" s="279"/>
      <c r="QFW759" s="279"/>
      <c r="QFX759" s="279"/>
      <c r="QFY759" s="279"/>
      <c r="QFZ759" s="279"/>
      <c r="QGA759" s="279"/>
      <c r="QGB759" s="279"/>
      <c r="QGC759" s="279"/>
      <c r="QGD759" s="279"/>
      <c r="QGE759" s="279"/>
      <c r="QGF759" s="279"/>
      <c r="QGG759" s="279"/>
      <c r="QGH759" s="279"/>
      <c r="QGI759" s="279"/>
      <c r="QGJ759" s="279"/>
      <c r="QGK759" s="279"/>
      <c r="QGL759" s="279"/>
      <c r="QGM759" s="279"/>
      <c r="QGN759" s="279"/>
      <c r="QGO759" s="279"/>
      <c r="QGP759" s="279"/>
      <c r="QGQ759" s="279"/>
      <c r="QGR759" s="279"/>
      <c r="QGS759" s="279"/>
      <c r="QGT759" s="279"/>
      <c r="QGU759" s="279"/>
      <c r="QGV759" s="279"/>
      <c r="QGW759" s="279"/>
      <c r="QGX759" s="279"/>
      <c r="QGY759" s="279"/>
      <c r="QGZ759" s="279"/>
      <c r="QHA759" s="279"/>
      <c r="QHB759" s="279"/>
      <c r="QHC759" s="279"/>
      <c r="QHD759" s="279"/>
      <c r="QHE759" s="279"/>
      <c r="QHF759" s="279"/>
      <c r="QHG759" s="279"/>
      <c r="QHH759" s="279"/>
      <c r="QHI759" s="279"/>
      <c r="QHJ759" s="279"/>
      <c r="QHK759" s="279"/>
      <c r="QHL759" s="279"/>
      <c r="QHM759" s="279"/>
      <c r="QHN759" s="279"/>
      <c r="QHO759" s="279"/>
      <c r="QHP759" s="279"/>
      <c r="QHQ759" s="279"/>
      <c r="QHR759" s="279"/>
      <c r="QHS759" s="279"/>
      <c r="QHT759" s="279"/>
      <c r="QHU759" s="279"/>
      <c r="QHV759" s="279"/>
      <c r="QHW759" s="279"/>
      <c r="QHX759" s="279"/>
      <c r="QHY759" s="279"/>
      <c r="QHZ759" s="279"/>
      <c r="QIA759" s="279"/>
      <c r="QIB759" s="279"/>
      <c r="QIC759" s="279"/>
      <c r="QID759" s="279"/>
      <c r="QIE759" s="279"/>
      <c r="QIF759" s="279"/>
      <c r="QIG759" s="279"/>
      <c r="QIH759" s="279"/>
      <c r="QII759" s="279"/>
      <c r="QIJ759" s="279"/>
      <c r="QIK759" s="279"/>
      <c r="QIL759" s="279"/>
      <c r="QIM759" s="279"/>
      <c r="QIN759" s="279"/>
      <c r="QIO759" s="279"/>
      <c r="QIP759" s="279"/>
      <c r="QIQ759" s="279"/>
      <c r="QIR759" s="279"/>
      <c r="QIS759" s="279"/>
      <c r="QIT759" s="279"/>
      <c r="QIU759" s="279"/>
      <c r="QIV759" s="279"/>
      <c r="QIW759" s="279"/>
      <c r="QIX759" s="279"/>
      <c r="QIY759" s="279"/>
      <c r="QIZ759" s="279"/>
      <c r="QJA759" s="279"/>
      <c r="QJB759" s="279"/>
      <c r="QJC759" s="279"/>
      <c r="QJD759" s="279"/>
      <c r="QJE759" s="279"/>
      <c r="QJF759" s="279"/>
      <c r="QJG759" s="279"/>
      <c r="QJH759" s="279"/>
      <c r="QJI759" s="279"/>
      <c r="QJJ759" s="279"/>
      <c r="QJK759" s="279"/>
      <c r="QJL759" s="279"/>
      <c r="QJM759" s="279"/>
      <c r="QJN759" s="279"/>
      <c r="QJO759" s="279"/>
      <c r="QJP759" s="279"/>
      <c r="QJQ759" s="279"/>
      <c r="QJR759" s="279"/>
      <c r="QJS759" s="279"/>
      <c r="QJT759" s="279"/>
      <c r="QJU759" s="279"/>
      <c r="QJV759" s="279"/>
      <c r="QJW759" s="279"/>
      <c r="QJX759" s="279"/>
      <c r="QJY759" s="279"/>
      <c r="QJZ759" s="279"/>
      <c r="QKA759" s="279"/>
      <c r="QKB759" s="279"/>
      <c r="QKC759" s="279"/>
      <c r="QKD759" s="279"/>
      <c r="QKE759" s="279"/>
      <c r="QKF759" s="279"/>
      <c r="QKG759" s="279"/>
      <c r="QKH759" s="279"/>
      <c r="QKI759" s="279"/>
      <c r="QKJ759" s="279"/>
      <c r="QKK759" s="279"/>
      <c r="QKL759" s="279"/>
      <c r="QKM759" s="279"/>
      <c r="QKN759" s="279"/>
      <c r="QKO759" s="279"/>
      <c r="QKP759" s="279"/>
      <c r="QKQ759" s="279"/>
      <c r="QKR759" s="279"/>
      <c r="QKS759" s="279"/>
      <c r="QKT759" s="279"/>
      <c r="QKU759" s="279"/>
      <c r="QKV759" s="279"/>
      <c r="QKW759" s="279"/>
      <c r="QKX759" s="279"/>
      <c r="QKY759" s="279"/>
      <c r="QKZ759" s="279"/>
      <c r="QLA759" s="279"/>
      <c r="QLB759" s="279"/>
      <c r="QLC759" s="279"/>
      <c r="QLD759" s="279"/>
      <c r="QLE759" s="279"/>
      <c r="QLF759" s="279"/>
      <c r="QLG759" s="279"/>
      <c r="QLH759" s="279"/>
      <c r="QLI759" s="279"/>
      <c r="QLJ759" s="279"/>
      <c r="QLK759" s="279"/>
      <c r="QLL759" s="279"/>
      <c r="QLM759" s="279"/>
      <c r="QLN759" s="279"/>
      <c r="QLO759" s="279"/>
      <c r="QLP759" s="279"/>
      <c r="QLQ759" s="279"/>
      <c r="QLR759" s="279"/>
      <c r="QLS759" s="279"/>
      <c r="QLT759" s="279"/>
      <c r="QLU759" s="279"/>
      <c r="QLV759" s="279"/>
      <c r="QLW759" s="279"/>
      <c r="QLX759" s="279"/>
      <c r="QLY759" s="279"/>
      <c r="QLZ759" s="279"/>
      <c r="QMA759" s="279"/>
      <c r="QMB759" s="279"/>
      <c r="QMC759" s="279"/>
      <c r="QMD759" s="279"/>
      <c r="QME759" s="279"/>
      <c r="QMF759" s="279"/>
      <c r="QMG759" s="279"/>
      <c r="QMH759" s="279"/>
      <c r="QMI759" s="279"/>
      <c r="QMJ759" s="279"/>
      <c r="QMK759" s="279"/>
      <c r="QML759" s="279"/>
      <c r="QMM759" s="279"/>
      <c r="QMN759" s="279"/>
      <c r="QMO759" s="279"/>
      <c r="QMP759" s="279"/>
      <c r="QMQ759" s="279"/>
      <c r="QMR759" s="279"/>
      <c r="QMS759" s="279"/>
      <c r="QMT759" s="279"/>
      <c r="QMU759" s="279"/>
      <c r="QMV759" s="279"/>
      <c r="QMW759" s="279"/>
      <c r="QMX759" s="279"/>
      <c r="QMY759" s="279"/>
      <c r="QMZ759" s="279"/>
      <c r="QNA759" s="279"/>
      <c r="QNB759" s="279"/>
      <c r="QNC759" s="279"/>
      <c r="QND759" s="279"/>
      <c r="QNE759" s="279"/>
      <c r="QNF759" s="279"/>
      <c r="QNG759" s="279"/>
      <c r="QNH759" s="279"/>
      <c r="QNI759" s="279"/>
      <c r="QNJ759" s="279"/>
      <c r="QNK759" s="279"/>
      <c r="QNL759" s="279"/>
      <c r="QNM759" s="279"/>
      <c r="QNN759" s="279"/>
      <c r="QNO759" s="279"/>
      <c r="QNP759" s="279"/>
      <c r="QNQ759" s="279"/>
      <c r="QNR759" s="279"/>
      <c r="QNS759" s="279"/>
      <c r="QNT759" s="279"/>
      <c r="QNU759" s="279"/>
      <c r="QNV759" s="279"/>
      <c r="QNW759" s="279"/>
      <c r="QNX759" s="279"/>
      <c r="QNY759" s="279"/>
      <c r="QNZ759" s="279"/>
      <c r="QOA759" s="279"/>
      <c r="QOB759" s="279"/>
      <c r="QOC759" s="279"/>
      <c r="QOD759" s="279"/>
      <c r="QOE759" s="279"/>
      <c r="QOF759" s="279"/>
      <c r="QOG759" s="279"/>
      <c r="QOH759" s="279"/>
      <c r="QOI759" s="279"/>
      <c r="QOJ759" s="279"/>
      <c r="QOK759" s="279"/>
      <c r="QOL759" s="279"/>
      <c r="QOM759" s="279"/>
      <c r="QON759" s="279"/>
      <c r="QOO759" s="279"/>
      <c r="QOP759" s="279"/>
      <c r="QOQ759" s="279"/>
      <c r="QOR759" s="279"/>
      <c r="QOS759" s="279"/>
      <c r="QOT759" s="279"/>
      <c r="QOU759" s="279"/>
      <c r="QOV759" s="279"/>
      <c r="QOW759" s="279"/>
      <c r="QOX759" s="279"/>
      <c r="QOY759" s="279"/>
      <c r="QOZ759" s="279"/>
      <c r="QPA759" s="279"/>
      <c r="QPB759" s="279"/>
      <c r="QPC759" s="279"/>
      <c r="QPD759" s="279"/>
      <c r="QPE759" s="279"/>
      <c r="QPF759" s="279"/>
      <c r="QPG759" s="279"/>
      <c r="QPH759" s="279"/>
      <c r="QPI759" s="279"/>
      <c r="QPJ759" s="279"/>
      <c r="QPK759" s="279"/>
      <c r="QPL759" s="279"/>
      <c r="QPM759" s="279"/>
      <c r="QPN759" s="279"/>
      <c r="QPO759" s="279"/>
      <c r="QPP759" s="279"/>
      <c r="QPQ759" s="279"/>
      <c r="QPR759" s="279"/>
      <c r="QPS759" s="279"/>
      <c r="QPT759" s="279"/>
      <c r="QPU759" s="279"/>
      <c r="QPV759" s="279"/>
      <c r="QPW759" s="279"/>
      <c r="QPX759" s="279"/>
      <c r="QPY759" s="279"/>
      <c r="QPZ759" s="279"/>
      <c r="QQA759" s="279"/>
      <c r="QQB759" s="279"/>
      <c r="QQC759" s="279"/>
      <c r="QQD759" s="279"/>
      <c r="QQE759" s="279"/>
      <c r="QQF759" s="279"/>
      <c r="QQG759" s="279"/>
      <c r="QQH759" s="279"/>
      <c r="QQI759" s="279"/>
      <c r="QQJ759" s="279"/>
      <c r="QQK759" s="279"/>
      <c r="QQL759" s="279"/>
      <c r="QQM759" s="279"/>
      <c r="QQN759" s="279"/>
      <c r="QQO759" s="279"/>
      <c r="QQP759" s="279"/>
      <c r="QQQ759" s="279"/>
      <c r="QQR759" s="279"/>
      <c r="QQS759" s="279"/>
      <c r="QQT759" s="279"/>
      <c r="QQU759" s="279"/>
      <c r="QQV759" s="279"/>
      <c r="QQW759" s="279"/>
      <c r="QQX759" s="279"/>
      <c r="QQY759" s="279"/>
      <c r="QQZ759" s="279"/>
      <c r="QRA759" s="279"/>
      <c r="QRB759" s="279"/>
      <c r="QRC759" s="279"/>
      <c r="QRD759" s="279"/>
      <c r="QRE759" s="279"/>
      <c r="QRF759" s="279"/>
      <c r="QRG759" s="279"/>
      <c r="QRH759" s="279"/>
      <c r="QRI759" s="279"/>
      <c r="QRJ759" s="279"/>
      <c r="QRK759" s="279"/>
      <c r="QRL759" s="279"/>
      <c r="QRM759" s="279"/>
      <c r="QRN759" s="279"/>
      <c r="QRO759" s="279"/>
      <c r="QRP759" s="279"/>
      <c r="QRQ759" s="279"/>
      <c r="QRR759" s="279"/>
      <c r="QRS759" s="279"/>
      <c r="QRT759" s="279"/>
      <c r="QRU759" s="279"/>
      <c r="QRV759" s="279"/>
      <c r="QRW759" s="279"/>
      <c r="QRX759" s="279"/>
      <c r="QRY759" s="279"/>
      <c r="QRZ759" s="279"/>
      <c r="QSA759" s="279"/>
      <c r="QSB759" s="279"/>
      <c r="QSC759" s="279"/>
      <c r="QSD759" s="279"/>
      <c r="QSE759" s="279"/>
      <c r="QSF759" s="279"/>
      <c r="QSG759" s="279"/>
      <c r="QSH759" s="279"/>
      <c r="QSI759" s="279"/>
      <c r="QSJ759" s="279"/>
      <c r="QSK759" s="279"/>
      <c r="QSL759" s="279"/>
      <c r="QSM759" s="279"/>
      <c r="QSN759" s="279"/>
      <c r="QSO759" s="279"/>
      <c r="QSP759" s="279"/>
      <c r="QSQ759" s="279"/>
      <c r="QSR759" s="279"/>
      <c r="QSS759" s="279"/>
      <c r="QST759" s="279"/>
      <c r="QSU759" s="279"/>
      <c r="QSV759" s="279"/>
      <c r="QSW759" s="279"/>
      <c r="QSX759" s="279"/>
      <c r="QSY759" s="279"/>
      <c r="QSZ759" s="279"/>
      <c r="QTA759" s="279"/>
      <c r="QTB759" s="279"/>
      <c r="QTC759" s="279"/>
      <c r="QTD759" s="279"/>
      <c r="QTE759" s="279"/>
      <c r="QTF759" s="279"/>
      <c r="QTG759" s="279"/>
      <c r="QTH759" s="279"/>
      <c r="QTI759" s="279"/>
      <c r="QTJ759" s="279"/>
      <c r="QTK759" s="279"/>
      <c r="QTL759" s="279"/>
      <c r="QTM759" s="279"/>
      <c r="QTN759" s="279"/>
      <c r="QTO759" s="279"/>
      <c r="QTP759" s="279"/>
      <c r="QTQ759" s="279"/>
      <c r="QTR759" s="279"/>
      <c r="QTS759" s="279"/>
      <c r="QTT759" s="279"/>
      <c r="QTU759" s="279"/>
      <c r="QTV759" s="279"/>
      <c r="QTW759" s="279"/>
      <c r="QTX759" s="279"/>
      <c r="QTY759" s="279"/>
      <c r="QTZ759" s="279"/>
      <c r="QUA759" s="279"/>
      <c r="QUB759" s="279"/>
      <c r="QUC759" s="279"/>
      <c r="QUD759" s="279"/>
      <c r="QUE759" s="279"/>
      <c r="QUF759" s="279"/>
      <c r="QUG759" s="279"/>
      <c r="QUH759" s="279"/>
      <c r="QUI759" s="279"/>
      <c r="QUJ759" s="279"/>
      <c r="QUK759" s="279"/>
      <c r="QUL759" s="279"/>
      <c r="QUM759" s="279"/>
      <c r="QUN759" s="279"/>
      <c r="QUO759" s="279"/>
      <c r="QUP759" s="279"/>
      <c r="QUQ759" s="279"/>
      <c r="QUR759" s="279"/>
      <c r="QUS759" s="279"/>
      <c r="QUT759" s="279"/>
      <c r="QUU759" s="279"/>
      <c r="QUV759" s="279"/>
      <c r="QUW759" s="279"/>
      <c r="QUX759" s="279"/>
      <c r="QUY759" s="279"/>
      <c r="QUZ759" s="279"/>
      <c r="QVA759" s="279"/>
      <c r="QVB759" s="279"/>
      <c r="QVC759" s="279"/>
      <c r="QVD759" s="279"/>
      <c r="QVE759" s="279"/>
      <c r="QVF759" s="279"/>
      <c r="QVG759" s="279"/>
      <c r="QVH759" s="279"/>
      <c r="QVI759" s="279"/>
      <c r="QVJ759" s="279"/>
      <c r="QVK759" s="279"/>
      <c r="QVL759" s="279"/>
      <c r="QVM759" s="279"/>
      <c r="QVN759" s="279"/>
      <c r="QVO759" s="279"/>
      <c r="QVP759" s="279"/>
      <c r="QVQ759" s="279"/>
      <c r="QVR759" s="279"/>
      <c r="QVS759" s="279"/>
      <c r="QVT759" s="279"/>
      <c r="QVU759" s="279"/>
      <c r="QVV759" s="279"/>
      <c r="QVW759" s="279"/>
      <c r="QVX759" s="279"/>
      <c r="QVY759" s="279"/>
      <c r="QVZ759" s="279"/>
      <c r="QWA759" s="279"/>
      <c r="QWB759" s="279"/>
      <c r="QWC759" s="279"/>
      <c r="QWD759" s="279"/>
      <c r="QWE759" s="279"/>
      <c r="QWF759" s="279"/>
      <c r="QWG759" s="279"/>
      <c r="QWH759" s="279"/>
      <c r="QWI759" s="279"/>
      <c r="QWJ759" s="279"/>
      <c r="QWK759" s="279"/>
      <c r="QWL759" s="279"/>
      <c r="QWM759" s="279"/>
      <c r="QWN759" s="279"/>
      <c r="QWO759" s="279"/>
      <c r="QWP759" s="279"/>
      <c r="QWQ759" s="279"/>
      <c r="QWR759" s="279"/>
      <c r="QWS759" s="279"/>
      <c r="QWT759" s="279"/>
      <c r="QWU759" s="279"/>
      <c r="QWV759" s="279"/>
      <c r="QWW759" s="279"/>
      <c r="QWX759" s="279"/>
      <c r="QWY759" s="279"/>
      <c r="QWZ759" s="279"/>
      <c r="QXA759" s="279"/>
      <c r="QXB759" s="279"/>
      <c r="QXC759" s="279"/>
      <c r="QXD759" s="279"/>
      <c r="QXE759" s="279"/>
      <c r="QXF759" s="279"/>
      <c r="QXG759" s="279"/>
      <c r="QXH759" s="279"/>
      <c r="QXI759" s="279"/>
      <c r="QXJ759" s="279"/>
      <c r="QXK759" s="279"/>
      <c r="QXL759" s="279"/>
      <c r="QXM759" s="279"/>
      <c r="QXN759" s="279"/>
      <c r="QXO759" s="279"/>
      <c r="QXP759" s="279"/>
      <c r="QXQ759" s="279"/>
      <c r="QXR759" s="279"/>
      <c r="QXS759" s="279"/>
      <c r="QXT759" s="279"/>
      <c r="QXU759" s="279"/>
      <c r="QXV759" s="279"/>
      <c r="QXW759" s="279"/>
      <c r="QXX759" s="279"/>
      <c r="QXY759" s="279"/>
      <c r="QXZ759" s="279"/>
      <c r="QYA759" s="279"/>
      <c r="QYB759" s="279"/>
      <c r="QYC759" s="279"/>
      <c r="QYD759" s="279"/>
      <c r="QYE759" s="279"/>
      <c r="QYF759" s="279"/>
      <c r="QYG759" s="279"/>
      <c r="QYH759" s="279"/>
      <c r="QYI759" s="279"/>
      <c r="QYJ759" s="279"/>
      <c r="QYK759" s="279"/>
      <c r="QYL759" s="279"/>
      <c r="QYM759" s="279"/>
      <c r="QYN759" s="279"/>
      <c r="QYO759" s="279"/>
      <c r="QYP759" s="279"/>
      <c r="QYQ759" s="279"/>
      <c r="QYR759" s="279"/>
      <c r="QYS759" s="279"/>
      <c r="QYT759" s="279"/>
      <c r="QYU759" s="279"/>
      <c r="QYV759" s="279"/>
      <c r="QYW759" s="279"/>
      <c r="QYX759" s="279"/>
      <c r="QYY759" s="279"/>
      <c r="QYZ759" s="279"/>
      <c r="QZA759" s="279"/>
      <c r="QZB759" s="279"/>
      <c r="QZC759" s="279"/>
      <c r="QZD759" s="279"/>
      <c r="QZE759" s="279"/>
      <c r="QZF759" s="279"/>
      <c r="QZG759" s="279"/>
      <c r="QZH759" s="279"/>
      <c r="QZI759" s="279"/>
      <c r="QZJ759" s="279"/>
      <c r="QZK759" s="279"/>
      <c r="QZL759" s="279"/>
      <c r="QZM759" s="279"/>
      <c r="QZN759" s="279"/>
      <c r="QZO759" s="279"/>
      <c r="QZP759" s="279"/>
      <c r="QZQ759" s="279"/>
      <c r="QZR759" s="279"/>
      <c r="QZS759" s="279"/>
      <c r="QZT759" s="279"/>
      <c r="QZU759" s="279"/>
      <c r="QZV759" s="279"/>
      <c r="QZW759" s="279"/>
      <c r="QZX759" s="279"/>
      <c r="QZY759" s="279"/>
      <c r="QZZ759" s="279"/>
      <c r="RAA759" s="279"/>
      <c r="RAB759" s="279"/>
      <c r="RAC759" s="279"/>
      <c r="RAD759" s="279"/>
      <c r="RAE759" s="279"/>
      <c r="RAF759" s="279"/>
      <c r="RAG759" s="279"/>
      <c r="RAH759" s="279"/>
      <c r="RAI759" s="279"/>
      <c r="RAJ759" s="279"/>
      <c r="RAK759" s="279"/>
      <c r="RAL759" s="279"/>
      <c r="RAM759" s="279"/>
      <c r="RAN759" s="279"/>
      <c r="RAO759" s="279"/>
      <c r="RAP759" s="279"/>
      <c r="RAQ759" s="279"/>
      <c r="RAR759" s="279"/>
      <c r="RAS759" s="279"/>
      <c r="RAT759" s="279"/>
      <c r="RAU759" s="279"/>
      <c r="RAV759" s="279"/>
      <c r="RAW759" s="279"/>
      <c r="RAX759" s="279"/>
      <c r="RAY759" s="279"/>
      <c r="RAZ759" s="279"/>
      <c r="RBA759" s="279"/>
      <c r="RBB759" s="279"/>
      <c r="RBC759" s="279"/>
      <c r="RBD759" s="279"/>
      <c r="RBE759" s="279"/>
      <c r="RBF759" s="279"/>
      <c r="RBG759" s="279"/>
      <c r="RBH759" s="279"/>
      <c r="RBI759" s="279"/>
      <c r="RBJ759" s="279"/>
      <c r="RBK759" s="279"/>
      <c r="RBL759" s="279"/>
      <c r="RBM759" s="279"/>
      <c r="RBN759" s="279"/>
      <c r="RBO759" s="279"/>
      <c r="RBP759" s="279"/>
      <c r="RBQ759" s="279"/>
      <c r="RBR759" s="279"/>
      <c r="RBS759" s="279"/>
      <c r="RBT759" s="279"/>
      <c r="RBU759" s="279"/>
      <c r="RBV759" s="279"/>
      <c r="RBW759" s="279"/>
      <c r="RBX759" s="279"/>
      <c r="RBY759" s="279"/>
      <c r="RBZ759" s="279"/>
      <c r="RCA759" s="279"/>
      <c r="RCB759" s="279"/>
      <c r="RCC759" s="279"/>
      <c r="RCD759" s="279"/>
      <c r="RCE759" s="279"/>
      <c r="RCF759" s="279"/>
      <c r="RCG759" s="279"/>
      <c r="RCH759" s="279"/>
      <c r="RCI759" s="279"/>
      <c r="RCJ759" s="279"/>
      <c r="RCK759" s="279"/>
      <c r="RCL759" s="279"/>
      <c r="RCM759" s="279"/>
      <c r="RCN759" s="279"/>
      <c r="RCO759" s="279"/>
      <c r="RCP759" s="279"/>
      <c r="RCQ759" s="279"/>
      <c r="RCR759" s="279"/>
      <c r="RCS759" s="279"/>
      <c r="RCT759" s="279"/>
      <c r="RCU759" s="279"/>
      <c r="RCV759" s="279"/>
      <c r="RCW759" s="279"/>
      <c r="RCX759" s="279"/>
      <c r="RCY759" s="279"/>
      <c r="RCZ759" s="279"/>
      <c r="RDA759" s="279"/>
      <c r="RDB759" s="279"/>
      <c r="RDC759" s="279"/>
      <c r="RDD759" s="279"/>
      <c r="RDE759" s="279"/>
      <c r="RDF759" s="279"/>
      <c r="RDG759" s="279"/>
      <c r="RDH759" s="279"/>
      <c r="RDI759" s="279"/>
      <c r="RDJ759" s="279"/>
      <c r="RDK759" s="279"/>
      <c r="RDL759" s="279"/>
      <c r="RDM759" s="279"/>
      <c r="RDN759" s="279"/>
      <c r="RDO759" s="279"/>
      <c r="RDP759" s="279"/>
      <c r="RDQ759" s="279"/>
      <c r="RDR759" s="279"/>
      <c r="RDS759" s="279"/>
      <c r="RDT759" s="279"/>
      <c r="RDU759" s="279"/>
      <c r="RDV759" s="279"/>
      <c r="RDW759" s="279"/>
      <c r="RDX759" s="279"/>
      <c r="RDY759" s="279"/>
      <c r="RDZ759" s="279"/>
      <c r="REA759" s="279"/>
      <c r="REB759" s="279"/>
      <c r="REC759" s="279"/>
      <c r="RED759" s="279"/>
      <c r="REE759" s="279"/>
      <c r="REF759" s="279"/>
      <c r="REG759" s="279"/>
      <c r="REH759" s="279"/>
      <c r="REI759" s="279"/>
      <c r="REJ759" s="279"/>
      <c r="REK759" s="279"/>
      <c r="REL759" s="279"/>
      <c r="REM759" s="279"/>
      <c r="REN759" s="279"/>
      <c r="REO759" s="279"/>
      <c r="REP759" s="279"/>
      <c r="REQ759" s="279"/>
      <c r="RER759" s="279"/>
      <c r="RES759" s="279"/>
      <c r="RET759" s="279"/>
      <c r="REU759" s="279"/>
      <c r="REV759" s="279"/>
      <c r="REW759" s="279"/>
      <c r="REX759" s="279"/>
      <c r="REY759" s="279"/>
      <c r="REZ759" s="279"/>
      <c r="RFA759" s="279"/>
      <c r="RFB759" s="279"/>
      <c r="RFC759" s="279"/>
      <c r="RFD759" s="279"/>
      <c r="RFE759" s="279"/>
      <c r="RFF759" s="279"/>
      <c r="RFG759" s="279"/>
      <c r="RFH759" s="279"/>
      <c r="RFI759" s="279"/>
      <c r="RFJ759" s="279"/>
      <c r="RFK759" s="279"/>
      <c r="RFL759" s="279"/>
      <c r="RFM759" s="279"/>
      <c r="RFN759" s="279"/>
      <c r="RFO759" s="279"/>
      <c r="RFP759" s="279"/>
      <c r="RFQ759" s="279"/>
      <c r="RFR759" s="279"/>
      <c r="RFS759" s="279"/>
      <c r="RFT759" s="279"/>
      <c r="RFU759" s="279"/>
      <c r="RFV759" s="279"/>
      <c r="RFW759" s="279"/>
      <c r="RFX759" s="279"/>
      <c r="RFY759" s="279"/>
      <c r="RFZ759" s="279"/>
      <c r="RGA759" s="279"/>
      <c r="RGB759" s="279"/>
      <c r="RGC759" s="279"/>
      <c r="RGD759" s="279"/>
      <c r="RGE759" s="279"/>
      <c r="RGF759" s="279"/>
      <c r="RGG759" s="279"/>
      <c r="RGH759" s="279"/>
      <c r="RGI759" s="279"/>
      <c r="RGJ759" s="279"/>
      <c r="RGK759" s="279"/>
      <c r="RGL759" s="279"/>
      <c r="RGM759" s="279"/>
      <c r="RGN759" s="279"/>
      <c r="RGO759" s="279"/>
      <c r="RGP759" s="279"/>
      <c r="RGQ759" s="279"/>
      <c r="RGR759" s="279"/>
      <c r="RGS759" s="279"/>
      <c r="RGT759" s="279"/>
      <c r="RGU759" s="279"/>
      <c r="RGV759" s="279"/>
      <c r="RGW759" s="279"/>
      <c r="RGX759" s="279"/>
      <c r="RGY759" s="279"/>
      <c r="RGZ759" s="279"/>
      <c r="RHA759" s="279"/>
      <c r="RHB759" s="279"/>
      <c r="RHC759" s="279"/>
      <c r="RHD759" s="279"/>
      <c r="RHE759" s="279"/>
      <c r="RHF759" s="279"/>
      <c r="RHG759" s="279"/>
      <c r="RHH759" s="279"/>
      <c r="RHI759" s="279"/>
      <c r="RHJ759" s="279"/>
      <c r="RHK759" s="279"/>
      <c r="RHL759" s="279"/>
      <c r="RHM759" s="279"/>
      <c r="RHN759" s="279"/>
      <c r="RHO759" s="279"/>
      <c r="RHP759" s="279"/>
      <c r="RHQ759" s="279"/>
      <c r="RHR759" s="279"/>
      <c r="RHS759" s="279"/>
      <c r="RHT759" s="279"/>
      <c r="RHU759" s="279"/>
      <c r="RHV759" s="279"/>
      <c r="RHW759" s="279"/>
      <c r="RHX759" s="279"/>
      <c r="RHY759" s="279"/>
      <c r="RHZ759" s="279"/>
      <c r="RIA759" s="279"/>
      <c r="RIB759" s="279"/>
      <c r="RIC759" s="279"/>
      <c r="RID759" s="279"/>
      <c r="RIE759" s="279"/>
      <c r="RIF759" s="279"/>
      <c r="RIG759" s="279"/>
      <c r="RIH759" s="279"/>
      <c r="RII759" s="279"/>
      <c r="RIJ759" s="279"/>
      <c r="RIK759" s="279"/>
      <c r="RIL759" s="279"/>
      <c r="RIM759" s="279"/>
      <c r="RIN759" s="279"/>
      <c r="RIO759" s="279"/>
      <c r="RIP759" s="279"/>
      <c r="RIQ759" s="279"/>
      <c r="RIR759" s="279"/>
      <c r="RIS759" s="279"/>
      <c r="RIT759" s="279"/>
      <c r="RIU759" s="279"/>
      <c r="RIV759" s="279"/>
      <c r="RIW759" s="279"/>
      <c r="RIX759" s="279"/>
      <c r="RIY759" s="279"/>
      <c r="RIZ759" s="279"/>
      <c r="RJA759" s="279"/>
      <c r="RJB759" s="279"/>
      <c r="RJC759" s="279"/>
      <c r="RJD759" s="279"/>
      <c r="RJE759" s="279"/>
      <c r="RJF759" s="279"/>
      <c r="RJG759" s="279"/>
      <c r="RJH759" s="279"/>
      <c r="RJI759" s="279"/>
      <c r="RJJ759" s="279"/>
      <c r="RJK759" s="279"/>
      <c r="RJL759" s="279"/>
      <c r="RJM759" s="279"/>
      <c r="RJN759" s="279"/>
      <c r="RJO759" s="279"/>
      <c r="RJP759" s="279"/>
      <c r="RJQ759" s="279"/>
      <c r="RJR759" s="279"/>
      <c r="RJS759" s="279"/>
      <c r="RJT759" s="279"/>
      <c r="RJU759" s="279"/>
      <c r="RJV759" s="279"/>
      <c r="RJW759" s="279"/>
      <c r="RJX759" s="279"/>
      <c r="RJY759" s="279"/>
      <c r="RJZ759" s="279"/>
      <c r="RKA759" s="279"/>
      <c r="RKB759" s="279"/>
      <c r="RKC759" s="279"/>
      <c r="RKD759" s="279"/>
      <c r="RKE759" s="279"/>
      <c r="RKF759" s="279"/>
      <c r="RKG759" s="279"/>
      <c r="RKH759" s="279"/>
      <c r="RKI759" s="279"/>
      <c r="RKJ759" s="279"/>
      <c r="RKK759" s="279"/>
      <c r="RKL759" s="279"/>
      <c r="RKM759" s="279"/>
      <c r="RKN759" s="279"/>
      <c r="RKO759" s="279"/>
      <c r="RKP759" s="279"/>
      <c r="RKQ759" s="279"/>
      <c r="RKR759" s="279"/>
      <c r="RKS759" s="279"/>
      <c r="RKT759" s="279"/>
      <c r="RKU759" s="279"/>
      <c r="RKV759" s="279"/>
      <c r="RKW759" s="279"/>
      <c r="RKX759" s="279"/>
      <c r="RKY759" s="279"/>
      <c r="RKZ759" s="279"/>
      <c r="RLA759" s="279"/>
      <c r="RLB759" s="279"/>
      <c r="RLC759" s="279"/>
      <c r="RLD759" s="279"/>
      <c r="RLE759" s="279"/>
      <c r="RLF759" s="279"/>
      <c r="RLG759" s="279"/>
      <c r="RLH759" s="279"/>
      <c r="RLI759" s="279"/>
      <c r="RLJ759" s="279"/>
      <c r="RLK759" s="279"/>
      <c r="RLL759" s="279"/>
      <c r="RLM759" s="279"/>
      <c r="RLN759" s="279"/>
      <c r="RLO759" s="279"/>
      <c r="RLP759" s="279"/>
      <c r="RLQ759" s="279"/>
      <c r="RLR759" s="279"/>
      <c r="RLS759" s="279"/>
      <c r="RLT759" s="279"/>
      <c r="RLU759" s="279"/>
      <c r="RLV759" s="279"/>
      <c r="RLW759" s="279"/>
      <c r="RLX759" s="279"/>
      <c r="RLY759" s="279"/>
      <c r="RLZ759" s="279"/>
      <c r="RMA759" s="279"/>
      <c r="RMB759" s="279"/>
      <c r="RMC759" s="279"/>
      <c r="RMD759" s="279"/>
      <c r="RME759" s="279"/>
      <c r="RMF759" s="279"/>
      <c r="RMG759" s="279"/>
      <c r="RMH759" s="279"/>
      <c r="RMI759" s="279"/>
      <c r="RMJ759" s="279"/>
      <c r="RMK759" s="279"/>
      <c r="RML759" s="279"/>
      <c r="RMM759" s="279"/>
      <c r="RMN759" s="279"/>
      <c r="RMO759" s="279"/>
      <c r="RMP759" s="279"/>
      <c r="RMQ759" s="279"/>
      <c r="RMR759" s="279"/>
      <c r="RMS759" s="279"/>
      <c r="RMT759" s="279"/>
      <c r="RMU759" s="279"/>
      <c r="RMV759" s="279"/>
      <c r="RMW759" s="279"/>
      <c r="RMX759" s="279"/>
      <c r="RMY759" s="279"/>
      <c r="RMZ759" s="279"/>
      <c r="RNA759" s="279"/>
      <c r="RNB759" s="279"/>
      <c r="RNC759" s="279"/>
      <c r="RND759" s="279"/>
      <c r="RNE759" s="279"/>
      <c r="RNF759" s="279"/>
      <c r="RNG759" s="279"/>
      <c r="RNH759" s="279"/>
      <c r="RNI759" s="279"/>
      <c r="RNJ759" s="279"/>
      <c r="RNK759" s="279"/>
      <c r="RNL759" s="279"/>
      <c r="RNM759" s="279"/>
      <c r="RNN759" s="279"/>
      <c r="RNO759" s="279"/>
      <c r="RNP759" s="279"/>
      <c r="RNQ759" s="279"/>
      <c r="RNR759" s="279"/>
      <c r="RNS759" s="279"/>
      <c r="RNT759" s="279"/>
      <c r="RNU759" s="279"/>
      <c r="RNV759" s="279"/>
      <c r="RNW759" s="279"/>
      <c r="RNX759" s="279"/>
      <c r="RNY759" s="279"/>
      <c r="RNZ759" s="279"/>
      <c r="ROA759" s="279"/>
      <c r="ROB759" s="279"/>
      <c r="ROC759" s="279"/>
      <c r="ROD759" s="279"/>
      <c r="ROE759" s="279"/>
      <c r="ROF759" s="279"/>
      <c r="ROG759" s="279"/>
      <c r="ROH759" s="279"/>
      <c r="ROI759" s="279"/>
      <c r="ROJ759" s="279"/>
      <c r="ROK759" s="279"/>
      <c r="ROL759" s="279"/>
      <c r="ROM759" s="279"/>
      <c r="RON759" s="279"/>
      <c r="ROO759" s="279"/>
      <c r="ROP759" s="279"/>
      <c r="ROQ759" s="279"/>
      <c r="ROR759" s="279"/>
      <c r="ROS759" s="279"/>
      <c r="ROT759" s="279"/>
      <c r="ROU759" s="279"/>
      <c r="ROV759" s="279"/>
      <c r="ROW759" s="279"/>
      <c r="ROX759" s="279"/>
      <c r="ROY759" s="279"/>
      <c r="ROZ759" s="279"/>
      <c r="RPA759" s="279"/>
      <c r="RPB759" s="279"/>
      <c r="RPC759" s="279"/>
      <c r="RPD759" s="279"/>
      <c r="RPE759" s="279"/>
      <c r="RPF759" s="279"/>
      <c r="RPG759" s="279"/>
      <c r="RPH759" s="279"/>
      <c r="RPI759" s="279"/>
      <c r="RPJ759" s="279"/>
      <c r="RPK759" s="279"/>
      <c r="RPL759" s="279"/>
      <c r="RPM759" s="279"/>
      <c r="RPN759" s="279"/>
      <c r="RPO759" s="279"/>
      <c r="RPP759" s="279"/>
      <c r="RPQ759" s="279"/>
      <c r="RPR759" s="279"/>
      <c r="RPS759" s="279"/>
      <c r="RPT759" s="279"/>
      <c r="RPU759" s="279"/>
      <c r="RPV759" s="279"/>
      <c r="RPW759" s="279"/>
      <c r="RPX759" s="279"/>
      <c r="RPY759" s="279"/>
      <c r="RPZ759" s="279"/>
      <c r="RQA759" s="279"/>
      <c r="RQB759" s="279"/>
      <c r="RQC759" s="279"/>
      <c r="RQD759" s="279"/>
      <c r="RQE759" s="279"/>
      <c r="RQF759" s="279"/>
      <c r="RQG759" s="279"/>
      <c r="RQH759" s="279"/>
      <c r="RQI759" s="279"/>
      <c r="RQJ759" s="279"/>
      <c r="RQK759" s="279"/>
      <c r="RQL759" s="279"/>
      <c r="RQM759" s="279"/>
      <c r="RQN759" s="279"/>
      <c r="RQO759" s="279"/>
      <c r="RQP759" s="279"/>
      <c r="RQQ759" s="279"/>
      <c r="RQR759" s="279"/>
      <c r="RQS759" s="279"/>
      <c r="RQT759" s="279"/>
      <c r="RQU759" s="279"/>
      <c r="RQV759" s="279"/>
      <c r="RQW759" s="279"/>
      <c r="RQX759" s="279"/>
      <c r="RQY759" s="279"/>
      <c r="RQZ759" s="279"/>
      <c r="RRA759" s="279"/>
      <c r="RRB759" s="279"/>
      <c r="RRC759" s="279"/>
      <c r="RRD759" s="279"/>
      <c r="RRE759" s="279"/>
      <c r="RRF759" s="279"/>
      <c r="RRG759" s="279"/>
      <c r="RRH759" s="279"/>
      <c r="RRI759" s="279"/>
      <c r="RRJ759" s="279"/>
      <c r="RRK759" s="279"/>
      <c r="RRL759" s="279"/>
      <c r="RRM759" s="279"/>
      <c r="RRN759" s="279"/>
      <c r="RRO759" s="279"/>
      <c r="RRP759" s="279"/>
      <c r="RRQ759" s="279"/>
      <c r="RRR759" s="279"/>
      <c r="RRS759" s="279"/>
      <c r="RRT759" s="279"/>
      <c r="RRU759" s="279"/>
      <c r="RRV759" s="279"/>
      <c r="RRW759" s="279"/>
      <c r="RRX759" s="279"/>
      <c r="RRY759" s="279"/>
      <c r="RRZ759" s="279"/>
      <c r="RSA759" s="279"/>
      <c r="RSB759" s="279"/>
      <c r="RSC759" s="279"/>
      <c r="RSD759" s="279"/>
      <c r="RSE759" s="279"/>
      <c r="RSF759" s="279"/>
      <c r="RSG759" s="279"/>
      <c r="RSH759" s="279"/>
      <c r="RSI759" s="279"/>
      <c r="RSJ759" s="279"/>
      <c r="RSK759" s="279"/>
      <c r="RSL759" s="279"/>
      <c r="RSM759" s="279"/>
      <c r="RSN759" s="279"/>
      <c r="RSO759" s="279"/>
      <c r="RSP759" s="279"/>
      <c r="RSQ759" s="279"/>
      <c r="RSR759" s="279"/>
      <c r="RSS759" s="279"/>
      <c r="RST759" s="279"/>
      <c r="RSU759" s="279"/>
      <c r="RSV759" s="279"/>
      <c r="RSW759" s="279"/>
      <c r="RSX759" s="279"/>
      <c r="RSY759" s="279"/>
      <c r="RSZ759" s="279"/>
      <c r="RTA759" s="279"/>
      <c r="RTB759" s="279"/>
      <c r="RTC759" s="279"/>
      <c r="RTD759" s="279"/>
      <c r="RTE759" s="279"/>
      <c r="RTF759" s="279"/>
      <c r="RTG759" s="279"/>
      <c r="RTH759" s="279"/>
      <c r="RTI759" s="279"/>
      <c r="RTJ759" s="279"/>
      <c r="RTK759" s="279"/>
      <c r="RTL759" s="279"/>
      <c r="RTM759" s="279"/>
      <c r="RTN759" s="279"/>
      <c r="RTO759" s="279"/>
      <c r="RTP759" s="279"/>
      <c r="RTQ759" s="279"/>
      <c r="RTR759" s="279"/>
      <c r="RTS759" s="279"/>
      <c r="RTT759" s="279"/>
      <c r="RTU759" s="279"/>
      <c r="RTV759" s="279"/>
      <c r="RTW759" s="279"/>
      <c r="RTX759" s="279"/>
      <c r="RTY759" s="279"/>
      <c r="RTZ759" s="279"/>
      <c r="RUA759" s="279"/>
      <c r="RUB759" s="279"/>
      <c r="RUC759" s="279"/>
      <c r="RUD759" s="279"/>
      <c r="RUE759" s="279"/>
      <c r="RUF759" s="279"/>
      <c r="RUG759" s="279"/>
      <c r="RUH759" s="279"/>
      <c r="RUI759" s="279"/>
      <c r="RUJ759" s="279"/>
      <c r="RUK759" s="279"/>
      <c r="RUL759" s="279"/>
      <c r="RUM759" s="279"/>
      <c r="RUN759" s="279"/>
      <c r="RUO759" s="279"/>
      <c r="RUP759" s="279"/>
      <c r="RUQ759" s="279"/>
      <c r="RUR759" s="279"/>
      <c r="RUS759" s="279"/>
      <c r="RUT759" s="279"/>
      <c r="RUU759" s="279"/>
      <c r="RUV759" s="279"/>
      <c r="RUW759" s="279"/>
      <c r="RUX759" s="279"/>
      <c r="RUY759" s="279"/>
      <c r="RUZ759" s="279"/>
      <c r="RVA759" s="279"/>
      <c r="RVB759" s="279"/>
      <c r="RVC759" s="279"/>
      <c r="RVD759" s="279"/>
      <c r="RVE759" s="279"/>
      <c r="RVF759" s="279"/>
      <c r="RVG759" s="279"/>
      <c r="RVH759" s="279"/>
      <c r="RVI759" s="279"/>
      <c r="RVJ759" s="279"/>
      <c r="RVK759" s="279"/>
      <c r="RVL759" s="279"/>
      <c r="RVM759" s="279"/>
      <c r="RVN759" s="279"/>
      <c r="RVO759" s="279"/>
      <c r="RVP759" s="279"/>
      <c r="RVQ759" s="279"/>
      <c r="RVR759" s="279"/>
      <c r="RVS759" s="279"/>
      <c r="RVT759" s="279"/>
      <c r="RVU759" s="279"/>
      <c r="RVV759" s="279"/>
      <c r="RVW759" s="279"/>
      <c r="RVX759" s="279"/>
      <c r="RVY759" s="279"/>
      <c r="RVZ759" s="279"/>
      <c r="RWA759" s="279"/>
      <c r="RWB759" s="279"/>
      <c r="RWC759" s="279"/>
      <c r="RWD759" s="279"/>
      <c r="RWE759" s="279"/>
      <c r="RWF759" s="279"/>
      <c r="RWG759" s="279"/>
      <c r="RWH759" s="279"/>
      <c r="RWI759" s="279"/>
      <c r="RWJ759" s="279"/>
      <c r="RWK759" s="279"/>
      <c r="RWL759" s="279"/>
      <c r="RWM759" s="279"/>
      <c r="RWN759" s="279"/>
      <c r="RWO759" s="279"/>
      <c r="RWP759" s="279"/>
      <c r="RWQ759" s="279"/>
      <c r="RWR759" s="279"/>
      <c r="RWS759" s="279"/>
      <c r="RWT759" s="279"/>
      <c r="RWU759" s="279"/>
      <c r="RWV759" s="279"/>
      <c r="RWW759" s="279"/>
      <c r="RWX759" s="279"/>
      <c r="RWY759" s="279"/>
      <c r="RWZ759" s="279"/>
      <c r="RXA759" s="279"/>
      <c r="RXB759" s="279"/>
      <c r="RXC759" s="279"/>
      <c r="RXD759" s="279"/>
      <c r="RXE759" s="279"/>
      <c r="RXF759" s="279"/>
      <c r="RXG759" s="279"/>
      <c r="RXH759" s="279"/>
      <c r="RXI759" s="279"/>
      <c r="RXJ759" s="279"/>
      <c r="RXK759" s="279"/>
      <c r="RXL759" s="279"/>
      <c r="RXM759" s="279"/>
      <c r="RXN759" s="279"/>
      <c r="RXO759" s="279"/>
      <c r="RXP759" s="279"/>
      <c r="RXQ759" s="279"/>
      <c r="RXR759" s="279"/>
      <c r="RXS759" s="279"/>
      <c r="RXT759" s="279"/>
      <c r="RXU759" s="279"/>
      <c r="RXV759" s="279"/>
      <c r="RXW759" s="279"/>
      <c r="RXX759" s="279"/>
      <c r="RXY759" s="279"/>
      <c r="RXZ759" s="279"/>
      <c r="RYA759" s="279"/>
      <c r="RYB759" s="279"/>
      <c r="RYC759" s="279"/>
      <c r="RYD759" s="279"/>
      <c r="RYE759" s="279"/>
      <c r="RYF759" s="279"/>
      <c r="RYG759" s="279"/>
      <c r="RYH759" s="279"/>
      <c r="RYI759" s="279"/>
      <c r="RYJ759" s="279"/>
      <c r="RYK759" s="279"/>
      <c r="RYL759" s="279"/>
      <c r="RYM759" s="279"/>
      <c r="RYN759" s="279"/>
      <c r="RYO759" s="279"/>
      <c r="RYP759" s="279"/>
      <c r="RYQ759" s="279"/>
      <c r="RYR759" s="279"/>
      <c r="RYS759" s="279"/>
      <c r="RYT759" s="279"/>
      <c r="RYU759" s="279"/>
      <c r="RYV759" s="279"/>
      <c r="RYW759" s="279"/>
      <c r="RYX759" s="279"/>
      <c r="RYY759" s="279"/>
      <c r="RYZ759" s="279"/>
      <c r="RZA759" s="279"/>
      <c r="RZB759" s="279"/>
      <c r="RZC759" s="279"/>
      <c r="RZD759" s="279"/>
      <c r="RZE759" s="279"/>
      <c r="RZF759" s="279"/>
      <c r="RZG759" s="279"/>
      <c r="RZH759" s="279"/>
      <c r="RZI759" s="279"/>
      <c r="RZJ759" s="279"/>
      <c r="RZK759" s="279"/>
      <c r="RZL759" s="279"/>
      <c r="RZM759" s="279"/>
      <c r="RZN759" s="279"/>
      <c r="RZO759" s="279"/>
      <c r="RZP759" s="279"/>
      <c r="RZQ759" s="279"/>
      <c r="RZR759" s="279"/>
      <c r="RZS759" s="279"/>
      <c r="RZT759" s="279"/>
      <c r="RZU759" s="279"/>
      <c r="RZV759" s="279"/>
      <c r="RZW759" s="279"/>
      <c r="RZX759" s="279"/>
      <c r="RZY759" s="279"/>
      <c r="RZZ759" s="279"/>
      <c r="SAA759" s="279"/>
      <c r="SAB759" s="279"/>
      <c r="SAC759" s="279"/>
      <c r="SAD759" s="279"/>
      <c r="SAE759" s="279"/>
      <c r="SAF759" s="279"/>
      <c r="SAG759" s="279"/>
      <c r="SAH759" s="279"/>
      <c r="SAI759" s="279"/>
      <c r="SAJ759" s="279"/>
      <c r="SAK759" s="279"/>
      <c r="SAL759" s="279"/>
      <c r="SAM759" s="279"/>
      <c r="SAN759" s="279"/>
      <c r="SAO759" s="279"/>
      <c r="SAP759" s="279"/>
      <c r="SAQ759" s="279"/>
      <c r="SAR759" s="279"/>
      <c r="SAS759" s="279"/>
      <c r="SAT759" s="279"/>
      <c r="SAU759" s="279"/>
      <c r="SAV759" s="279"/>
      <c r="SAW759" s="279"/>
      <c r="SAX759" s="279"/>
      <c r="SAY759" s="279"/>
      <c r="SAZ759" s="279"/>
      <c r="SBA759" s="279"/>
      <c r="SBB759" s="279"/>
      <c r="SBC759" s="279"/>
      <c r="SBD759" s="279"/>
      <c r="SBE759" s="279"/>
      <c r="SBF759" s="279"/>
      <c r="SBG759" s="279"/>
      <c r="SBH759" s="279"/>
      <c r="SBI759" s="279"/>
      <c r="SBJ759" s="279"/>
      <c r="SBK759" s="279"/>
      <c r="SBL759" s="279"/>
      <c r="SBM759" s="279"/>
      <c r="SBN759" s="279"/>
      <c r="SBO759" s="279"/>
      <c r="SBP759" s="279"/>
      <c r="SBQ759" s="279"/>
      <c r="SBR759" s="279"/>
      <c r="SBS759" s="279"/>
      <c r="SBT759" s="279"/>
      <c r="SBU759" s="279"/>
      <c r="SBV759" s="279"/>
      <c r="SBW759" s="279"/>
      <c r="SBX759" s="279"/>
      <c r="SBY759" s="279"/>
      <c r="SBZ759" s="279"/>
      <c r="SCA759" s="279"/>
      <c r="SCB759" s="279"/>
      <c r="SCC759" s="279"/>
      <c r="SCD759" s="279"/>
      <c r="SCE759" s="279"/>
      <c r="SCF759" s="279"/>
      <c r="SCG759" s="279"/>
      <c r="SCH759" s="279"/>
      <c r="SCI759" s="279"/>
      <c r="SCJ759" s="279"/>
      <c r="SCK759" s="279"/>
      <c r="SCL759" s="279"/>
      <c r="SCM759" s="279"/>
      <c r="SCN759" s="279"/>
      <c r="SCO759" s="279"/>
      <c r="SCP759" s="279"/>
      <c r="SCQ759" s="279"/>
      <c r="SCR759" s="279"/>
      <c r="SCS759" s="279"/>
      <c r="SCT759" s="279"/>
      <c r="SCU759" s="279"/>
      <c r="SCV759" s="279"/>
      <c r="SCW759" s="279"/>
      <c r="SCX759" s="279"/>
      <c r="SCY759" s="279"/>
      <c r="SCZ759" s="279"/>
      <c r="SDA759" s="279"/>
      <c r="SDB759" s="279"/>
      <c r="SDC759" s="279"/>
      <c r="SDD759" s="279"/>
      <c r="SDE759" s="279"/>
      <c r="SDF759" s="279"/>
      <c r="SDG759" s="279"/>
      <c r="SDH759" s="279"/>
      <c r="SDI759" s="279"/>
      <c r="SDJ759" s="279"/>
      <c r="SDK759" s="279"/>
      <c r="SDL759" s="279"/>
      <c r="SDM759" s="279"/>
      <c r="SDN759" s="279"/>
      <c r="SDO759" s="279"/>
      <c r="SDP759" s="279"/>
      <c r="SDQ759" s="279"/>
      <c r="SDR759" s="279"/>
      <c r="SDS759" s="279"/>
      <c r="SDT759" s="279"/>
      <c r="SDU759" s="279"/>
      <c r="SDV759" s="279"/>
      <c r="SDW759" s="279"/>
      <c r="SDX759" s="279"/>
      <c r="SDY759" s="279"/>
      <c r="SDZ759" s="279"/>
      <c r="SEA759" s="279"/>
      <c r="SEB759" s="279"/>
      <c r="SEC759" s="279"/>
      <c r="SED759" s="279"/>
      <c r="SEE759" s="279"/>
      <c r="SEF759" s="279"/>
      <c r="SEG759" s="279"/>
      <c r="SEH759" s="279"/>
      <c r="SEI759" s="279"/>
      <c r="SEJ759" s="279"/>
      <c r="SEK759" s="279"/>
      <c r="SEL759" s="279"/>
      <c r="SEM759" s="279"/>
      <c r="SEN759" s="279"/>
      <c r="SEO759" s="279"/>
      <c r="SEP759" s="279"/>
      <c r="SEQ759" s="279"/>
      <c r="SER759" s="279"/>
      <c r="SES759" s="279"/>
      <c r="SET759" s="279"/>
      <c r="SEU759" s="279"/>
      <c r="SEV759" s="279"/>
      <c r="SEW759" s="279"/>
      <c r="SEX759" s="279"/>
      <c r="SEY759" s="279"/>
      <c r="SEZ759" s="279"/>
      <c r="SFA759" s="279"/>
      <c r="SFB759" s="279"/>
      <c r="SFC759" s="279"/>
      <c r="SFD759" s="279"/>
      <c r="SFE759" s="279"/>
      <c r="SFF759" s="279"/>
      <c r="SFG759" s="279"/>
      <c r="SFH759" s="279"/>
      <c r="SFI759" s="279"/>
      <c r="SFJ759" s="279"/>
      <c r="SFK759" s="279"/>
      <c r="SFL759" s="279"/>
      <c r="SFM759" s="279"/>
      <c r="SFN759" s="279"/>
      <c r="SFO759" s="279"/>
      <c r="SFP759" s="279"/>
      <c r="SFQ759" s="279"/>
      <c r="SFR759" s="279"/>
      <c r="SFS759" s="279"/>
      <c r="SFT759" s="279"/>
      <c r="SFU759" s="279"/>
      <c r="SFV759" s="279"/>
      <c r="SFW759" s="279"/>
      <c r="SFX759" s="279"/>
      <c r="SFY759" s="279"/>
      <c r="SFZ759" s="279"/>
      <c r="SGA759" s="279"/>
      <c r="SGB759" s="279"/>
      <c r="SGC759" s="279"/>
      <c r="SGD759" s="279"/>
      <c r="SGE759" s="279"/>
      <c r="SGF759" s="279"/>
      <c r="SGG759" s="279"/>
      <c r="SGH759" s="279"/>
      <c r="SGI759" s="279"/>
      <c r="SGJ759" s="279"/>
      <c r="SGK759" s="279"/>
      <c r="SGL759" s="279"/>
      <c r="SGM759" s="279"/>
      <c r="SGN759" s="279"/>
      <c r="SGO759" s="279"/>
      <c r="SGP759" s="279"/>
      <c r="SGQ759" s="279"/>
      <c r="SGR759" s="279"/>
      <c r="SGS759" s="279"/>
      <c r="SGT759" s="279"/>
      <c r="SGU759" s="279"/>
      <c r="SGV759" s="279"/>
      <c r="SGW759" s="279"/>
      <c r="SGX759" s="279"/>
      <c r="SGY759" s="279"/>
      <c r="SGZ759" s="279"/>
      <c r="SHA759" s="279"/>
      <c r="SHB759" s="279"/>
      <c r="SHC759" s="279"/>
      <c r="SHD759" s="279"/>
      <c r="SHE759" s="279"/>
      <c r="SHF759" s="279"/>
      <c r="SHG759" s="279"/>
      <c r="SHH759" s="279"/>
      <c r="SHI759" s="279"/>
      <c r="SHJ759" s="279"/>
      <c r="SHK759" s="279"/>
      <c r="SHL759" s="279"/>
      <c r="SHM759" s="279"/>
      <c r="SHN759" s="279"/>
      <c r="SHO759" s="279"/>
      <c r="SHP759" s="279"/>
      <c r="SHQ759" s="279"/>
      <c r="SHR759" s="279"/>
      <c r="SHS759" s="279"/>
      <c r="SHT759" s="279"/>
      <c r="SHU759" s="279"/>
      <c r="SHV759" s="279"/>
      <c r="SHW759" s="279"/>
      <c r="SHX759" s="279"/>
      <c r="SHY759" s="279"/>
      <c r="SHZ759" s="279"/>
      <c r="SIA759" s="279"/>
      <c r="SIB759" s="279"/>
      <c r="SIC759" s="279"/>
      <c r="SID759" s="279"/>
      <c r="SIE759" s="279"/>
      <c r="SIF759" s="279"/>
      <c r="SIG759" s="279"/>
      <c r="SIH759" s="279"/>
      <c r="SII759" s="279"/>
      <c r="SIJ759" s="279"/>
      <c r="SIK759" s="279"/>
      <c r="SIL759" s="279"/>
      <c r="SIM759" s="279"/>
      <c r="SIN759" s="279"/>
      <c r="SIO759" s="279"/>
      <c r="SIP759" s="279"/>
      <c r="SIQ759" s="279"/>
      <c r="SIR759" s="279"/>
      <c r="SIS759" s="279"/>
      <c r="SIT759" s="279"/>
      <c r="SIU759" s="279"/>
      <c r="SIV759" s="279"/>
      <c r="SIW759" s="279"/>
      <c r="SIX759" s="279"/>
      <c r="SIY759" s="279"/>
      <c r="SIZ759" s="279"/>
      <c r="SJA759" s="279"/>
      <c r="SJB759" s="279"/>
      <c r="SJC759" s="279"/>
      <c r="SJD759" s="279"/>
      <c r="SJE759" s="279"/>
      <c r="SJF759" s="279"/>
      <c r="SJG759" s="279"/>
      <c r="SJH759" s="279"/>
      <c r="SJI759" s="279"/>
      <c r="SJJ759" s="279"/>
      <c r="SJK759" s="279"/>
      <c r="SJL759" s="279"/>
      <c r="SJM759" s="279"/>
      <c r="SJN759" s="279"/>
      <c r="SJO759" s="279"/>
      <c r="SJP759" s="279"/>
      <c r="SJQ759" s="279"/>
      <c r="SJR759" s="279"/>
      <c r="SJS759" s="279"/>
      <c r="SJT759" s="279"/>
      <c r="SJU759" s="279"/>
      <c r="SJV759" s="279"/>
      <c r="SJW759" s="279"/>
      <c r="SJX759" s="279"/>
      <c r="SJY759" s="279"/>
      <c r="SJZ759" s="279"/>
      <c r="SKA759" s="279"/>
      <c r="SKB759" s="279"/>
      <c r="SKC759" s="279"/>
      <c r="SKD759" s="279"/>
      <c r="SKE759" s="279"/>
      <c r="SKF759" s="279"/>
      <c r="SKG759" s="279"/>
      <c r="SKH759" s="279"/>
      <c r="SKI759" s="279"/>
      <c r="SKJ759" s="279"/>
      <c r="SKK759" s="279"/>
      <c r="SKL759" s="279"/>
      <c r="SKM759" s="279"/>
      <c r="SKN759" s="279"/>
      <c r="SKO759" s="279"/>
      <c r="SKP759" s="279"/>
      <c r="SKQ759" s="279"/>
      <c r="SKR759" s="279"/>
      <c r="SKS759" s="279"/>
      <c r="SKT759" s="279"/>
      <c r="SKU759" s="279"/>
      <c r="SKV759" s="279"/>
      <c r="SKW759" s="279"/>
      <c r="SKX759" s="279"/>
      <c r="SKY759" s="279"/>
      <c r="SKZ759" s="279"/>
      <c r="SLA759" s="279"/>
      <c r="SLB759" s="279"/>
      <c r="SLC759" s="279"/>
      <c r="SLD759" s="279"/>
      <c r="SLE759" s="279"/>
      <c r="SLF759" s="279"/>
      <c r="SLG759" s="279"/>
      <c r="SLH759" s="279"/>
      <c r="SLI759" s="279"/>
      <c r="SLJ759" s="279"/>
      <c r="SLK759" s="279"/>
      <c r="SLL759" s="279"/>
      <c r="SLM759" s="279"/>
      <c r="SLN759" s="279"/>
      <c r="SLO759" s="279"/>
      <c r="SLP759" s="279"/>
      <c r="SLQ759" s="279"/>
      <c r="SLR759" s="279"/>
      <c r="SLS759" s="279"/>
      <c r="SLT759" s="279"/>
      <c r="SLU759" s="279"/>
      <c r="SLV759" s="279"/>
      <c r="SLW759" s="279"/>
      <c r="SLX759" s="279"/>
      <c r="SLY759" s="279"/>
      <c r="SLZ759" s="279"/>
      <c r="SMA759" s="279"/>
      <c r="SMB759" s="279"/>
      <c r="SMC759" s="279"/>
      <c r="SMD759" s="279"/>
      <c r="SME759" s="279"/>
      <c r="SMF759" s="279"/>
      <c r="SMG759" s="279"/>
      <c r="SMH759" s="279"/>
      <c r="SMI759" s="279"/>
      <c r="SMJ759" s="279"/>
      <c r="SMK759" s="279"/>
      <c r="SML759" s="279"/>
      <c r="SMM759" s="279"/>
      <c r="SMN759" s="279"/>
      <c r="SMO759" s="279"/>
      <c r="SMP759" s="279"/>
      <c r="SMQ759" s="279"/>
      <c r="SMR759" s="279"/>
      <c r="SMS759" s="279"/>
      <c r="SMT759" s="279"/>
      <c r="SMU759" s="279"/>
      <c r="SMV759" s="279"/>
      <c r="SMW759" s="279"/>
      <c r="SMX759" s="279"/>
      <c r="SMY759" s="279"/>
      <c r="SMZ759" s="279"/>
      <c r="SNA759" s="279"/>
      <c r="SNB759" s="279"/>
      <c r="SNC759" s="279"/>
      <c r="SND759" s="279"/>
      <c r="SNE759" s="279"/>
      <c r="SNF759" s="279"/>
      <c r="SNG759" s="279"/>
      <c r="SNH759" s="279"/>
      <c r="SNI759" s="279"/>
      <c r="SNJ759" s="279"/>
      <c r="SNK759" s="279"/>
      <c r="SNL759" s="279"/>
      <c r="SNM759" s="279"/>
      <c r="SNN759" s="279"/>
      <c r="SNO759" s="279"/>
      <c r="SNP759" s="279"/>
      <c r="SNQ759" s="279"/>
      <c r="SNR759" s="279"/>
      <c r="SNS759" s="279"/>
      <c r="SNT759" s="279"/>
      <c r="SNU759" s="279"/>
      <c r="SNV759" s="279"/>
      <c r="SNW759" s="279"/>
      <c r="SNX759" s="279"/>
      <c r="SNY759" s="279"/>
      <c r="SNZ759" s="279"/>
      <c r="SOA759" s="279"/>
      <c r="SOB759" s="279"/>
      <c r="SOC759" s="279"/>
      <c r="SOD759" s="279"/>
      <c r="SOE759" s="279"/>
      <c r="SOF759" s="279"/>
      <c r="SOG759" s="279"/>
      <c r="SOH759" s="279"/>
      <c r="SOI759" s="279"/>
      <c r="SOJ759" s="279"/>
      <c r="SOK759" s="279"/>
      <c r="SOL759" s="279"/>
      <c r="SOM759" s="279"/>
      <c r="SON759" s="279"/>
      <c r="SOO759" s="279"/>
      <c r="SOP759" s="279"/>
      <c r="SOQ759" s="279"/>
      <c r="SOR759" s="279"/>
      <c r="SOS759" s="279"/>
      <c r="SOT759" s="279"/>
      <c r="SOU759" s="279"/>
      <c r="SOV759" s="279"/>
      <c r="SOW759" s="279"/>
      <c r="SOX759" s="279"/>
      <c r="SOY759" s="279"/>
      <c r="SOZ759" s="279"/>
      <c r="SPA759" s="279"/>
      <c r="SPB759" s="279"/>
      <c r="SPC759" s="279"/>
      <c r="SPD759" s="279"/>
      <c r="SPE759" s="279"/>
      <c r="SPF759" s="279"/>
      <c r="SPG759" s="279"/>
      <c r="SPH759" s="279"/>
      <c r="SPI759" s="279"/>
      <c r="SPJ759" s="279"/>
      <c r="SPK759" s="279"/>
      <c r="SPL759" s="279"/>
      <c r="SPM759" s="279"/>
      <c r="SPN759" s="279"/>
      <c r="SPO759" s="279"/>
      <c r="SPP759" s="279"/>
      <c r="SPQ759" s="279"/>
      <c r="SPR759" s="279"/>
      <c r="SPS759" s="279"/>
      <c r="SPT759" s="279"/>
      <c r="SPU759" s="279"/>
      <c r="SPV759" s="279"/>
      <c r="SPW759" s="279"/>
      <c r="SPX759" s="279"/>
      <c r="SPY759" s="279"/>
      <c r="SPZ759" s="279"/>
      <c r="SQA759" s="279"/>
      <c r="SQB759" s="279"/>
      <c r="SQC759" s="279"/>
      <c r="SQD759" s="279"/>
      <c r="SQE759" s="279"/>
      <c r="SQF759" s="279"/>
      <c r="SQG759" s="279"/>
      <c r="SQH759" s="279"/>
      <c r="SQI759" s="279"/>
      <c r="SQJ759" s="279"/>
      <c r="SQK759" s="279"/>
      <c r="SQL759" s="279"/>
      <c r="SQM759" s="279"/>
      <c r="SQN759" s="279"/>
      <c r="SQO759" s="279"/>
      <c r="SQP759" s="279"/>
      <c r="SQQ759" s="279"/>
      <c r="SQR759" s="279"/>
      <c r="SQS759" s="279"/>
      <c r="SQT759" s="279"/>
      <c r="SQU759" s="279"/>
      <c r="SQV759" s="279"/>
      <c r="SQW759" s="279"/>
      <c r="SQX759" s="279"/>
      <c r="SQY759" s="279"/>
      <c r="SQZ759" s="279"/>
      <c r="SRA759" s="279"/>
      <c r="SRB759" s="279"/>
      <c r="SRC759" s="279"/>
      <c r="SRD759" s="279"/>
      <c r="SRE759" s="279"/>
      <c r="SRF759" s="279"/>
      <c r="SRG759" s="279"/>
      <c r="SRH759" s="279"/>
      <c r="SRI759" s="279"/>
      <c r="SRJ759" s="279"/>
      <c r="SRK759" s="279"/>
      <c r="SRL759" s="279"/>
      <c r="SRM759" s="279"/>
      <c r="SRN759" s="279"/>
      <c r="SRO759" s="279"/>
      <c r="SRP759" s="279"/>
      <c r="SRQ759" s="279"/>
      <c r="SRR759" s="279"/>
      <c r="SRS759" s="279"/>
      <c r="SRT759" s="279"/>
      <c r="SRU759" s="279"/>
      <c r="SRV759" s="279"/>
      <c r="SRW759" s="279"/>
      <c r="SRX759" s="279"/>
      <c r="SRY759" s="279"/>
      <c r="SRZ759" s="279"/>
      <c r="SSA759" s="279"/>
      <c r="SSB759" s="279"/>
      <c r="SSC759" s="279"/>
      <c r="SSD759" s="279"/>
      <c r="SSE759" s="279"/>
      <c r="SSF759" s="279"/>
      <c r="SSG759" s="279"/>
      <c r="SSH759" s="279"/>
      <c r="SSI759" s="279"/>
      <c r="SSJ759" s="279"/>
      <c r="SSK759" s="279"/>
      <c r="SSL759" s="279"/>
      <c r="SSM759" s="279"/>
      <c r="SSN759" s="279"/>
      <c r="SSO759" s="279"/>
      <c r="SSP759" s="279"/>
      <c r="SSQ759" s="279"/>
      <c r="SSR759" s="279"/>
      <c r="SSS759" s="279"/>
      <c r="SST759" s="279"/>
      <c r="SSU759" s="279"/>
      <c r="SSV759" s="279"/>
      <c r="SSW759" s="279"/>
      <c r="SSX759" s="279"/>
      <c r="SSY759" s="279"/>
      <c r="SSZ759" s="279"/>
      <c r="STA759" s="279"/>
      <c r="STB759" s="279"/>
      <c r="STC759" s="279"/>
      <c r="STD759" s="279"/>
      <c r="STE759" s="279"/>
      <c r="STF759" s="279"/>
      <c r="STG759" s="279"/>
      <c r="STH759" s="279"/>
      <c r="STI759" s="279"/>
      <c r="STJ759" s="279"/>
      <c r="STK759" s="279"/>
      <c r="STL759" s="279"/>
      <c r="STM759" s="279"/>
      <c r="STN759" s="279"/>
      <c r="STO759" s="279"/>
      <c r="STP759" s="279"/>
      <c r="STQ759" s="279"/>
      <c r="STR759" s="279"/>
      <c r="STS759" s="279"/>
      <c r="STT759" s="279"/>
      <c r="STU759" s="279"/>
      <c r="STV759" s="279"/>
      <c r="STW759" s="279"/>
      <c r="STX759" s="279"/>
      <c r="STY759" s="279"/>
      <c r="STZ759" s="279"/>
      <c r="SUA759" s="279"/>
      <c r="SUB759" s="279"/>
      <c r="SUC759" s="279"/>
      <c r="SUD759" s="279"/>
      <c r="SUE759" s="279"/>
      <c r="SUF759" s="279"/>
      <c r="SUG759" s="279"/>
      <c r="SUH759" s="279"/>
      <c r="SUI759" s="279"/>
      <c r="SUJ759" s="279"/>
      <c r="SUK759" s="279"/>
      <c r="SUL759" s="279"/>
      <c r="SUM759" s="279"/>
      <c r="SUN759" s="279"/>
      <c r="SUO759" s="279"/>
      <c r="SUP759" s="279"/>
      <c r="SUQ759" s="279"/>
      <c r="SUR759" s="279"/>
      <c r="SUS759" s="279"/>
      <c r="SUT759" s="279"/>
      <c r="SUU759" s="279"/>
      <c r="SUV759" s="279"/>
      <c r="SUW759" s="279"/>
      <c r="SUX759" s="279"/>
      <c r="SUY759" s="279"/>
      <c r="SUZ759" s="279"/>
      <c r="SVA759" s="279"/>
      <c r="SVB759" s="279"/>
      <c r="SVC759" s="279"/>
      <c r="SVD759" s="279"/>
      <c r="SVE759" s="279"/>
      <c r="SVF759" s="279"/>
      <c r="SVG759" s="279"/>
      <c r="SVH759" s="279"/>
      <c r="SVI759" s="279"/>
      <c r="SVJ759" s="279"/>
      <c r="SVK759" s="279"/>
      <c r="SVL759" s="279"/>
      <c r="SVM759" s="279"/>
      <c r="SVN759" s="279"/>
      <c r="SVO759" s="279"/>
      <c r="SVP759" s="279"/>
      <c r="SVQ759" s="279"/>
      <c r="SVR759" s="279"/>
      <c r="SVS759" s="279"/>
      <c r="SVT759" s="279"/>
      <c r="SVU759" s="279"/>
      <c r="SVV759" s="279"/>
      <c r="SVW759" s="279"/>
      <c r="SVX759" s="279"/>
      <c r="SVY759" s="279"/>
      <c r="SVZ759" s="279"/>
      <c r="SWA759" s="279"/>
      <c r="SWB759" s="279"/>
      <c r="SWC759" s="279"/>
      <c r="SWD759" s="279"/>
      <c r="SWE759" s="279"/>
      <c r="SWF759" s="279"/>
      <c r="SWG759" s="279"/>
      <c r="SWH759" s="279"/>
      <c r="SWI759" s="279"/>
      <c r="SWJ759" s="279"/>
      <c r="SWK759" s="279"/>
      <c r="SWL759" s="279"/>
      <c r="SWM759" s="279"/>
      <c r="SWN759" s="279"/>
      <c r="SWO759" s="279"/>
      <c r="SWP759" s="279"/>
      <c r="SWQ759" s="279"/>
      <c r="SWR759" s="279"/>
      <c r="SWS759" s="279"/>
      <c r="SWT759" s="279"/>
      <c r="SWU759" s="279"/>
      <c r="SWV759" s="279"/>
      <c r="SWW759" s="279"/>
      <c r="SWX759" s="279"/>
      <c r="SWY759" s="279"/>
      <c r="SWZ759" s="279"/>
      <c r="SXA759" s="279"/>
      <c r="SXB759" s="279"/>
      <c r="SXC759" s="279"/>
      <c r="SXD759" s="279"/>
      <c r="SXE759" s="279"/>
      <c r="SXF759" s="279"/>
      <c r="SXG759" s="279"/>
      <c r="SXH759" s="279"/>
      <c r="SXI759" s="279"/>
      <c r="SXJ759" s="279"/>
      <c r="SXK759" s="279"/>
      <c r="SXL759" s="279"/>
      <c r="SXM759" s="279"/>
      <c r="SXN759" s="279"/>
      <c r="SXO759" s="279"/>
      <c r="SXP759" s="279"/>
      <c r="SXQ759" s="279"/>
      <c r="SXR759" s="279"/>
      <c r="SXS759" s="279"/>
      <c r="SXT759" s="279"/>
      <c r="SXU759" s="279"/>
      <c r="SXV759" s="279"/>
      <c r="SXW759" s="279"/>
      <c r="SXX759" s="279"/>
      <c r="SXY759" s="279"/>
      <c r="SXZ759" s="279"/>
      <c r="SYA759" s="279"/>
      <c r="SYB759" s="279"/>
      <c r="SYC759" s="279"/>
      <c r="SYD759" s="279"/>
      <c r="SYE759" s="279"/>
      <c r="SYF759" s="279"/>
      <c r="SYG759" s="279"/>
      <c r="SYH759" s="279"/>
      <c r="SYI759" s="279"/>
      <c r="SYJ759" s="279"/>
      <c r="SYK759" s="279"/>
      <c r="SYL759" s="279"/>
      <c r="SYM759" s="279"/>
      <c r="SYN759" s="279"/>
      <c r="SYO759" s="279"/>
      <c r="SYP759" s="279"/>
      <c r="SYQ759" s="279"/>
      <c r="SYR759" s="279"/>
      <c r="SYS759" s="279"/>
      <c r="SYT759" s="279"/>
      <c r="SYU759" s="279"/>
      <c r="SYV759" s="279"/>
      <c r="SYW759" s="279"/>
      <c r="SYX759" s="279"/>
      <c r="SYY759" s="279"/>
      <c r="SYZ759" s="279"/>
      <c r="SZA759" s="279"/>
      <c r="SZB759" s="279"/>
      <c r="SZC759" s="279"/>
      <c r="SZD759" s="279"/>
      <c r="SZE759" s="279"/>
      <c r="SZF759" s="279"/>
      <c r="SZG759" s="279"/>
      <c r="SZH759" s="279"/>
      <c r="SZI759" s="279"/>
      <c r="SZJ759" s="279"/>
      <c r="SZK759" s="279"/>
      <c r="SZL759" s="279"/>
      <c r="SZM759" s="279"/>
      <c r="SZN759" s="279"/>
      <c r="SZO759" s="279"/>
      <c r="SZP759" s="279"/>
      <c r="SZQ759" s="279"/>
      <c r="SZR759" s="279"/>
      <c r="SZS759" s="279"/>
      <c r="SZT759" s="279"/>
      <c r="SZU759" s="279"/>
      <c r="SZV759" s="279"/>
      <c r="SZW759" s="279"/>
      <c r="SZX759" s="279"/>
      <c r="SZY759" s="279"/>
      <c r="SZZ759" s="279"/>
      <c r="TAA759" s="279"/>
      <c r="TAB759" s="279"/>
      <c r="TAC759" s="279"/>
      <c r="TAD759" s="279"/>
      <c r="TAE759" s="279"/>
      <c r="TAF759" s="279"/>
      <c r="TAG759" s="279"/>
      <c r="TAH759" s="279"/>
      <c r="TAI759" s="279"/>
      <c r="TAJ759" s="279"/>
      <c r="TAK759" s="279"/>
      <c r="TAL759" s="279"/>
      <c r="TAM759" s="279"/>
      <c r="TAN759" s="279"/>
      <c r="TAO759" s="279"/>
      <c r="TAP759" s="279"/>
      <c r="TAQ759" s="279"/>
      <c r="TAR759" s="279"/>
      <c r="TAS759" s="279"/>
      <c r="TAT759" s="279"/>
      <c r="TAU759" s="279"/>
      <c r="TAV759" s="279"/>
      <c r="TAW759" s="279"/>
      <c r="TAX759" s="279"/>
      <c r="TAY759" s="279"/>
      <c r="TAZ759" s="279"/>
      <c r="TBA759" s="279"/>
      <c r="TBB759" s="279"/>
      <c r="TBC759" s="279"/>
      <c r="TBD759" s="279"/>
      <c r="TBE759" s="279"/>
      <c r="TBF759" s="279"/>
      <c r="TBG759" s="279"/>
      <c r="TBH759" s="279"/>
      <c r="TBI759" s="279"/>
      <c r="TBJ759" s="279"/>
      <c r="TBK759" s="279"/>
      <c r="TBL759" s="279"/>
      <c r="TBM759" s="279"/>
      <c r="TBN759" s="279"/>
      <c r="TBO759" s="279"/>
      <c r="TBP759" s="279"/>
      <c r="TBQ759" s="279"/>
      <c r="TBR759" s="279"/>
      <c r="TBS759" s="279"/>
      <c r="TBT759" s="279"/>
      <c r="TBU759" s="279"/>
      <c r="TBV759" s="279"/>
      <c r="TBW759" s="279"/>
      <c r="TBX759" s="279"/>
      <c r="TBY759" s="279"/>
      <c r="TBZ759" s="279"/>
      <c r="TCA759" s="279"/>
      <c r="TCB759" s="279"/>
      <c r="TCC759" s="279"/>
      <c r="TCD759" s="279"/>
      <c r="TCE759" s="279"/>
      <c r="TCF759" s="279"/>
      <c r="TCG759" s="279"/>
      <c r="TCH759" s="279"/>
      <c r="TCI759" s="279"/>
      <c r="TCJ759" s="279"/>
      <c r="TCK759" s="279"/>
      <c r="TCL759" s="279"/>
      <c r="TCM759" s="279"/>
      <c r="TCN759" s="279"/>
      <c r="TCO759" s="279"/>
      <c r="TCP759" s="279"/>
      <c r="TCQ759" s="279"/>
      <c r="TCR759" s="279"/>
      <c r="TCS759" s="279"/>
      <c r="TCT759" s="279"/>
      <c r="TCU759" s="279"/>
      <c r="TCV759" s="279"/>
      <c r="TCW759" s="279"/>
      <c r="TCX759" s="279"/>
      <c r="TCY759" s="279"/>
      <c r="TCZ759" s="279"/>
      <c r="TDA759" s="279"/>
      <c r="TDB759" s="279"/>
      <c r="TDC759" s="279"/>
      <c r="TDD759" s="279"/>
      <c r="TDE759" s="279"/>
      <c r="TDF759" s="279"/>
      <c r="TDG759" s="279"/>
      <c r="TDH759" s="279"/>
      <c r="TDI759" s="279"/>
      <c r="TDJ759" s="279"/>
      <c r="TDK759" s="279"/>
      <c r="TDL759" s="279"/>
      <c r="TDM759" s="279"/>
      <c r="TDN759" s="279"/>
      <c r="TDO759" s="279"/>
      <c r="TDP759" s="279"/>
      <c r="TDQ759" s="279"/>
      <c r="TDR759" s="279"/>
      <c r="TDS759" s="279"/>
      <c r="TDT759" s="279"/>
      <c r="TDU759" s="279"/>
      <c r="TDV759" s="279"/>
      <c r="TDW759" s="279"/>
      <c r="TDX759" s="279"/>
      <c r="TDY759" s="279"/>
      <c r="TDZ759" s="279"/>
      <c r="TEA759" s="279"/>
      <c r="TEB759" s="279"/>
      <c r="TEC759" s="279"/>
      <c r="TED759" s="279"/>
      <c r="TEE759" s="279"/>
      <c r="TEF759" s="279"/>
      <c r="TEG759" s="279"/>
      <c r="TEH759" s="279"/>
      <c r="TEI759" s="279"/>
      <c r="TEJ759" s="279"/>
      <c r="TEK759" s="279"/>
      <c r="TEL759" s="279"/>
      <c r="TEM759" s="279"/>
      <c r="TEN759" s="279"/>
      <c r="TEO759" s="279"/>
      <c r="TEP759" s="279"/>
      <c r="TEQ759" s="279"/>
      <c r="TER759" s="279"/>
      <c r="TES759" s="279"/>
      <c r="TET759" s="279"/>
      <c r="TEU759" s="279"/>
      <c r="TEV759" s="279"/>
      <c r="TEW759" s="279"/>
      <c r="TEX759" s="279"/>
      <c r="TEY759" s="279"/>
      <c r="TEZ759" s="279"/>
      <c r="TFA759" s="279"/>
      <c r="TFB759" s="279"/>
      <c r="TFC759" s="279"/>
      <c r="TFD759" s="279"/>
      <c r="TFE759" s="279"/>
      <c r="TFF759" s="279"/>
      <c r="TFG759" s="279"/>
      <c r="TFH759" s="279"/>
      <c r="TFI759" s="279"/>
      <c r="TFJ759" s="279"/>
      <c r="TFK759" s="279"/>
      <c r="TFL759" s="279"/>
      <c r="TFM759" s="279"/>
      <c r="TFN759" s="279"/>
      <c r="TFO759" s="279"/>
      <c r="TFP759" s="279"/>
      <c r="TFQ759" s="279"/>
      <c r="TFR759" s="279"/>
      <c r="TFS759" s="279"/>
      <c r="TFT759" s="279"/>
      <c r="TFU759" s="279"/>
      <c r="TFV759" s="279"/>
      <c r="TFW759" s="279"/>
      <c r="TFX759" s="279"/>
      <c r="TFY759" s="279"/>
      <c r="TFZ759" s="279"/>
      <c r="TGA759" s="279"/>
      <c r="TGB759" s="279"/>
      <c r="TGC759" s="279"/>
      <c r="TGD759" s="279"/>
      <c r="TGE759" s="279"/>
      <c r="TGF759" s="279"/>
      <c r="TGG759" s="279"/>
      <c r="TGH759" s="279"/>
      <c r="TGI759" s="279"/>
      <c r="TGJ759" s="279"/>
      <c r="TGK759" s="279"/>
      <c r="TGL759" s="279"/>
      <c r="TGM759" s="279"/>
      <c r="TGN759" s="279"/>
      <c r="TGO759" s="279"/>
      <c r="TGP759" s="279"/>
      <c r="TGQ759" s="279"/>
      <c r="TGR759" s="279"/>
      <c r="TGS759" s="279"/>
      <c r="TGT759" s="279"/>
      <c r="TGU759" s="279"/>
      <c r="TGV759" s="279"/>
      <c r="TGW759" s="279"/>
      <c r="TGX759" s="279"/>
      <c r="TGY759" s="279"/>
      <c r="TGZ759" s="279"/>
      <c r="THA759" s="279"/>
      <c r="THB759" s="279"/>
      <c r="THC759" s="279"/>
      <c r="THD759" s="279"/>
      <c r="THE759" s="279"/>
      <c r="THF759" s="279"/>
      <c r="THG759" s="279"/>
      <c r="THH759" s="279"/>
      <c r="THI759" s="279"/>
      <c r="THJ759" s="279"/>
      <c r="THK759" s="279"/>
      <c r="THL759" s="279"/>
      <c r="THM759" s="279"/>
      <c r="THN759" s="279"/>
      <c r="THO759" s="279"/>
      <c r="THP759" s="279"/>
      <c r="THQ759" s="279"/>
      <c r="THR759" s="279"/>
      <c r="THS759" s="279"/>
      <c r="THT759" s="279"/>
      <c r="THU759" s="279"/>
      <c r="THV759" s="279"/>
      <c r="THW759" s="279"/>
      <c r="THX759" s="279"/>
      <c r="THY759" s="279"/>
      <c r="THZ759" s="279"/>
      <c r="TIA759" s="279"/>
      <c r="TIB759" s="279"/>
      <c r="TIC759" s="279"/>
      <c r="TID759" s="279"/>
      <c r="TIE759" s="279"/>
      <c r="TIF759" s="279"/>
      <c r="TIG759" s="279"/>
      <c r="TIH759" s="279"/>
      <c r="TII759" s="279"/>
      <c r="TIJ759" s="279"/>
      <c r="TIK759" s="279"/>
      <c r="TIL759" s="279"/>
      <c r="TIM759" s="279"/>
      <c r="TIN759" s="279"/>
      <c r="TIO759" s="279"/>
      <c r="TIP759" s="279"/>
      <c r="TIQ759" s="279"/>
      <c r="TIR759" s="279"/>
      <c r="TIS759" s="279"/>
      <c r="TIT759" s="279"/>
      <c r="TIU759" s="279"/>
      <c r="TIV759" s="279"/>
      <c r="TIW759" s="279"/>
      <c r="TIX759" s="279"/>
      <c r="TIY759" s="279"/>
      <c r="TIZ759" s="279"/>
      <c r="TJA759" s="279"/>
      <c r="TJB759" s="279"/>
      <c r="TJC759" s="279"/>
      <c r="TJD759" s="279"/>
      <c r="TJE759" s="279"/>
      <c r="TJF759" s="279"/>
      <c r="TJG759" s="279"/>
      <c r="TJH759" s="279"/>
      <c r="TJI759" s="279"/>
      <c r="TJJ759" s="279"/>
      <c r="TJK759" s="279"/>
      <c r="TJL759" s="279"/>
      <c r="TJM759" s="279"/>
      <c r="TJN759" s="279"/>
      <c r="TJO759" s="279"/>
      <c r="TJP759" s="279"/>
      <c r="TJQ759" s="279"/>
      <c r="TJR759" s="279"/>
      <c r="TJS759" s="279"/>
      <c r="TJT759" s="279"/>
      <c r="TJU759" s="279"/>
      <c r="TJV759" s="279"/>
      <c r="TJW759" s="279"/>
      <c r="TJX759" s="279"/>
      <c r="TJY759" s="279"/>
      <c r="TJZ759" s="279"/>
      <c r="TKA759" s="279"/>
      <c r="TKB759" s="279"/>
      <c r="TKC759" s="279"/>
      <c r="TKD759" s="279"/>
      <c r="TKE759" s="279"/>
      <c r="TKF759" s="279"/>
      <c r="TKG759" s="279"/>
      <c r="TKH759" s="279"/>
      <c r="TKI759" s="279"/>
      <c r="TKJ759" s="279"/>
      <c r="TKK759" s="279"/>
      <c r="TKL759" s="279"/>
      <c r="TKM759" s="279"/>
      <c r="TKN759" s="279"/>
      <c r="TKO759" s="279"/>
      <c r="TKP759" s="279"/>
      <c r="TKQ759" s="279"/>
      <c r="TKR759" s="279"/>
      <c r="TKS759" s="279"/>
      <c r="TKT759" s="279"/>
      <c r="TKU759" s="279"/>
      <c r="TKV759" s="279"/>
      <c r="TKW759" s="279"/>
      <c r="TKX759" s="279"/>
      <c r="TKY759" s="279"/>
      <c r="TKZ759" s="279"/>
      <c r="TLA759" s="279"/>
      <c r="TLB759" s="279"/>
      <c r="TLC759" s="279"/>
      <c r="TLD759" s="279"/>
      <c r="TLE759" s="279"/>
      <c r="TLF759" s="279"/>
      <c r="TLG759" s="279"/>
      <c r="TLH759" s="279"/>
      <c r="TLI759" s="279"/>
      <c r="TLJ759" s="279"/>
      <c r="TLK759" s="279"/>
      <c r="TLL759" s="279"/>
      <c r="TLM759" s="279"/>
      <c r="TLN759" s="279"/>
      <c r="TLO759" s="279"/>
      <c r="TLP759" s="279"/>
      <c r="TLQ759" s="279"/>
      <c r="TLR759" s="279"/>
      <c r="TLS759" s="279"/>
      <c r="TLT759" s="279"/>
      <c r="TLU759" s="279"/>
      <c r="TLV759" s="279"/>
      <c r="TLW759" s="279"/>
      <c r="TLX759" s="279"/>
      <c r="TLY759" s="279"/>
      <c r="TLZ759" s="279"/>
      <c r="TMA759" s="279"/>
      <c r="TMB759" s="279"/>
      <c r="TMC759" s="279"/>
      <c r="TMD759" s="279"/>
      <c r="TME759" s="279"/>
      <c r="TMF759" s="279"/>
      <c r="TMG759" s="279"/>
      <c r="TMH759" s="279"/>
      <c r="TMI759" s="279"/>
      <c r="TMJ759" s="279"/>
      <c r="TMK759" s="279"/>
      <c r="TML759" s="279"/>
      <c r="TMM759" s="279"/>
      <c r="TMN759" s="279"/>
      <c r="TMO759" s="279"/>
      <c r="TMP759" s="279"/>
      <c r="TMQ759" s="279"/>
      <c r="TMR759" s="279"/>
      <c r="TMS759" s="279"/>
      <c r="TMT759" s="279"/>
      <c r="TMU759" s="279"/>
      <c r="TMV759" s="279"/>
      <c r="TMW759" s="279"/>
      <c r="TMX759" s="279"/>
      <c r="TMY759" s="279"/>
      <c r="TMZ759" s="279"/>
      <c r="TNA759" s="279"/>
      <c r="TNB759" s="279"/>
      <c r="TNC759" s="279"/>
      <c r="TND759" s="279"/>
      <c r="TNE759" s="279"/>
      <c r="TNF759" s="279"/>
      <c r="TNG759" s="279"/>
      <c r="TNH759" s="279"/>
      <c r="TNI759" s="279"/>
      <c r="TNJ759" s="279"/>
      <c r="TNK759" s="279"/>
      <c r="TNL759" s="279"/>
      <c r="TNM759" s="279"/>
      <c r="TNN759" s="279"/>
      <c r="TNO759" s="279"/>
      <c r="TNP759" s="279"/>
      <c r="TNQ759" s="279"/>
      <c r="TNR759" s="279"/>
      <c r="TNS759" s="279"/>
      <c r="TNT759" s="279"/>
      <c r="TNU759" s="279"/>
      <c r="TNV759" s="279"/>
      <c r="TNW759" s="279"/>
      <c r="TNX759" s="279"/>
      <c r="TNY759" s="279"/>
      <c r="TNZ759" s="279"/>
      <c r="TOA759" s="279"/>
      <c r="TOB759" s="279"/>
      <c r="TOC759" s="279"/>
      <c r="TOD759" s="279"/>
      <c r="TOE759" s="279"/>
      <c r="TOF759" s="279"/>
      <c r="TOG759" s="279"/>
      <c r="TOH759" s="279"/>
      <c r="TOI759" s="279"/>
      <c r="TOJ759" s="279"/>
      <c r="TOK759" s="279"/>
      <c r="TOL759" s="279"/>
      <c r="TOM759" s="279"/>
      <c r="TON759" s="279"/>
      <c r="TOO759" s="279"/>
      <c r="TOP759" s="279"/>
      <c r="TOQ759" s="279"/>
      <c r="TOR759" s="279"/>
      <c r="TOS759" s="279"/>
      <c r="TOT759" s="279"/>
      <c r="TOU759" s="279"/>
      <c r="TOV759" s="279"/>
      <c r="TOW759" s="279"/>
      <c r="TOX759" s="279"/>
      <c r="TOY759" s="279"/>
      <c r="TOZ759" s="279"/>
      <c r="TPA759" s="279"/>
      <c r="TPB759" s="279"/>
      <c r="TPC759" s="279"/>
      <c r="TPD759" s="279"/>
      <c r="TPE759" s="279"/>
      <c r="TPF759" s="279"/>
      <c r="TPG759" s="279"/>
      <c r="TPH759" s="279"/>
      <c r="TPI759" s="279"/>
      <c r="TPJ759" s="279"/>
      <c r="TPK759" s="279"/>
      <c r="TPL759" s="279"/>
      <c r="TPM759" s="279"/>
      <c r="TPN759" s="279"/>
      <c r="TPO759" s="279"/>
      <c r="TPP759" s="279"/>
      <c r="TPQ759" s="279"/>
      <c r="TPR759" s="279"/>
      <c r="TPS759" s="279"/>
      <c r="TPT759" s="279"/>
      <c r="TPU759" s="279"/>
      <c r="TPV759" s="279"/>
      <c r="TPW759" s="279"/>
      <c r="TPX759" s="279"/>
      <c r="TPY759" s="279"/>
      <c r="TPZ759" s="279"/>
      <c r="TQA759" s="279"/>
      <c r="TQB759" s="279"/>
      <c r="TQC759" s="279"/>
      <c r="TQD759" s="279"/>
      <c r="TQE759" s="279"/>
      <c r="TQF759" s="279"/>
      <c r="TQG759" s="279"/>
      <c r="TQH759" s="279"/>
      <c r="TQI759" s="279"/>
      <c r="TQJ759" s="279"/>
      <c r="TQK759" s="279"/>
      <c r="TQL759" s="279"/>
      <c r="TQM759" s="279"/>
      <c r="TQN759" s="279"/>
      <c r="TQO759" s="279"/>
      <c r="TQP759" s="279"/>
      <c r="TQQ759" s="279"/>
      <c r="TQR759" s="279"/>
      <c r="TQS759" s="279"/>
      <c r="TQT759" s="279"/>
      <c r="TQU759" s="279"/>
      <c r="TQV759" s="279"/>
      <c r="TQW759" s="279"/>
      <c r="TQX759" s="279"/>
      <c r="TQY759" s="279"/>
      <c r="TQZ759" s="279"/>
      <c r="TRA759" s="279"/>
      <c r="TRB759" s="279"/>
      <c r="TRC759" s="279"/>
      <c r="TRD759" s="279"/>
      <c r="TRE759" s="279"/>
      <c r="TRF759" s="279"/>
      <c r="TRG759" s="279"/>
      <c r="TRH759" s="279"/>
      <c r="TRI759" s="279"/>
      <c r="TRJ759" s="279"/>
      <c r="TRK759" s="279"/>
      <c r="TRL759" s="279"/>
      <c r="TRM759" s="279"/>
      <c r="TRN759" s="279"/>
      <c r="TRO759" s="279"/>
      <c r="TRP759" s="279"/>
      <c r="TRQ759" s="279"/>
      <c r="TRR759" s="279"/>
      <c r="TRS759" s="279"/>
      <c r="TRT759" s="279"/>
      <c r="TRU759" s="279"/>
      <c r="TRV759" s="279"/>
      <c r="TRW759" s="279"/>
      <c r="TRX759" s="279"/>
      <c r="TRY759" s="279"/>
      <c r="TRZ759" s="279"/>
      <c r="TSA759" s="279"/>
      <c r="TSB759" s="279"/>
      <c r="TSC759" s="279"/>
      <c r="TSD759" s="279"/>
      <c r="TSE759" s="279"/>
      <c r="TSF759" s="279"/>
      <c r="TSG759" s="279"/>
      <c r="TSH759" s="279"/>
      <c r="TSI759" s="279"/>
      <c r="TSJ759" s="279"/>
      <c r="TSK759" s="279"/>
      <c r="TSL759" s="279"/>
      <c r="TSM759" s="279"/>
      <c r="TSN759" s="279"/>
      <c r="TSO759" s="279"/>
      <c r="TSP759" s="279"/>
      <c r="TSQ759" s="279"/>
      <c r="TSR759" s="279"/>
      <c r="TSS759" s="279"/>
      <c r="TST759" s="279"/>
      <c r="TSU759" s="279"/>
      <c r="TSV759" s="279"/>
      <c r="TSW759" s="279"/>
      <c r="TSX759" s="279"/>
      <c r="TSY759" s="279"/>
      <c r="TSZ759" s="279"/>
      <c r="TTA759" s="279"/>
      <c r="TTB759" s="279"/>
      <c r="TTC759" s="279"/>
      <c r="TTD759" s="279"/>
      <c r="TTE759" s="279"/>
      <c r="TTF759" s="279"/>
      <c r="TTG759" s="279"/>
      <c r="TTH759" s="279"/>
      <c r="TTI759" s="279"/>
      <c r="TTJ759" s="279"/>
      <c r="TTK759" s="279"/>
      <c r="TTL759" s="279"/>
      <c r="TTM759" s="279"/>
      <c r="TTN759" s="279"/>
      <c r="TTO759" s="279"/>
      <c r="TTP759" s="279"/>
      <c r="TTQ759" s="279"/>
      <c r="TTR759" s="279"/>
      <c r="TTS759" s="279"/>
      <c r="TTT759" s="279"/>
      <c r="TTU759" s="279"/>
      <c r="TTV759" s="279"/>
      <c r="TTW759" s="279"/>
      <c r="TTX759" s="279"/>
      <c r="TTY759" s="279"/>
      <c r="TTZ759" s="279"/>
      <c r="TUA759" s="279"/>
      <c r="TUB759" s="279"/>
      <c r="TUC759" s="279"/>
      <c r="TUD759" s="279"/>
      <c r="TUE759" s="279"/>
      <c r="TUF759" s="279"/>
      <c r="TUG759" s="279"/>
      <c r="TUH759" s="279"/>
      <c r="TUI759" s="279"/>
      <c r="TUJ759" s="279"/>
      <c r="TUK759" s="279"/>
      <c r="TUL759" s="279"/>
      <c r="TUM759" s="279"/>
      <c r="TUN759" s="279"/>
      <c r="TUO759" s="279"/>
      <c r="TUP759" s="279"/>
      <c r="TUQ759" s="279"/>
      <c r="TUR759" s="279"/>
      <c r="TUS759" s="279"/>
      <c r="TUT759" s="279"/>
      <c r="TUU759" s="279"/>
      <c r="TUV759" s="279"/>
      <c r="TUW759" s="279"/>
      <c r="TUX759" s="279"/>
      <c r="TUY759" s="279"/>
      <c r="TUZ759" s="279"/>
      <c r="TVA759" s="279"/>
      <c r="TVB759" s="279"/>
      <c r="TVC759" s="279"/>
      <c r="TVD759" s="279"/>
      <c r="TVE759" s="279"/>
      <c r="TVF759" s="279"/>
      <c r="TVG759" s="279"/>
      <c r="TVH759" s="279"/>
      <c r="TVI759" s="279"/>
      <c r="TVJ759" s="279"/>
      <c r="TVK759" s="279"/>
      <c r="TVL759" s="279"/>
      <c r="TVM759" s="279"/>
      <c r="TVN759" s="279"/>
      <c r="TVO759" s="279"/>
      <c r="TVP759" s="279"/>
      <c r="TVQ759" s="279"/>
      <c r="TVR759" s="279"/>
      <c r="TVS759" s="279"/>
      <c r="TVT759" s="279"/>
      <c r="TVU759" s="279"/>
      <c r="TVV759" s="279"/>
      <c r="TVW759" s="279"/>
      <c r="TVX759" s="279"/>
      <c r="TVY759" s="279"/>
      <c r="TVZ759" s="279"/>
      <c r="TWA759" s="279"/>
      <c r="TWB759" s="279"/>
      <c r="TWC759" s="279"/>
      <c r="TWD759" s="279"/>
      <c r="TWE759" s="279"/>
      <c r="TWF759" s="279"/>
      <c r="TWG759" s="279"/>
      <c r="TWH759" s="279"/>
      <c r="TWI759" s="279"/>
      <c r="TWJ759" s="279"/>
      <c r="TWK759" s="279"/>
      <c r="TWL759" s="279"/>
      <c r="TWM759" s="279"/>
      <c r="TWN759" s="279"/>
      <c r="TWO759" s="279"/>
      <c r="TWP759" s="279"/>
      <c r="TWQ759" s="279"/>
      <c r="TWR759" s="279"/>
      <c r="TWS759" s="279"/>
      <c r="TWT759" s="279"/>
      <c r="TWU759" s="279"/>
      <c r="TWV759" s="279"/>
      <c r="TWW759" s="279"/>
      <c r="TWX759" s="279"/>
      <c r="TWY759" s="279"/>
      <c r="TWZ759" s="279"/>
      <c r="TXA759" s="279"/>
      <c r="TXB759" s="279"/>
      <c r="TXC759" s="279"/>
      <c r="TXD759" s="279"/>
      <c r="TXE759" s="279"/>
      <c r="TXF759" s="279"/>
      <c r="TXG759" s="279"/>
      <c r="TXH759" s="279"/>
      <c r="TXI759" s="279"/>
      <c r="TXJ759" s="279"/>
      <c r="TXK759" s="279"/>
      <c r="TXL759" s="279"/>
      <c r="TXM759" s="279"/>
      <c r="TXN759" s="279"/>
      <c r="TXO759" s="279"/>
      <c r="TXP759" s="279"/>
      <c r="TXQ759" s="279"/>
      <c r="TXR759" s="279"/>
      <c r="TXS759" s="279"/>
      <c r="TXT759" s="279"/>
      <c r="TXU759" s="279"/>
      <c r="TXV759" s="279"/>
      <c r="TXW759" s="279"/>
      <c r="TXX759" s="279"/>
      <c r="TXY759" s="279"/>
      <c r="TXZ759" s="279"/>
      <c r="TYA759" s="279"/>
      <c r="TYB759" s="279"/>
      <c r="TYC759" s="279"/>
      <c r="TYD759" s="279"/>
      <c r="TYE759" s="279"/>
      <c r="TYF759" s="279"/>
      <c r="TYG759" s="279"/>
      <c r="TYH759" s="279"/>
      <c r="TYI759" s="279"/>
      <c r="TYJ759" s="279"/>
      <c r="TYK759" s="279"/>
      <c r="TYL759" s="279"/>
      <c r="TYM759" s="279"/>
      <c r="TYN759" s="279"/>
      <c r="TYO759" s="279"/>
      <c r="TYP759" s="279"/>
      <c r="TYQ759" s="279"/>
      <c r="TYR759" s="279"/>
      <c r="TYS759" s="279"/>
      <c r="TYT759" s="279"/>
      <c r="TYU759" s="279"/>
      <c r="TYV759" s="279"/>
      <c r="TYW759" s="279"/>
      <c r="TYX759" s="279"/>
      <c r="TYY759" s="279"/>
      <c r="TYZ759" s="279"/>
      <c r="TZA759" s="279"/>
      <c r="TZB759" s="279"/>
      <c r="TZC759" s="279"/>
      <c r="TZD759" s="279"/>
      <c r="TZE759" s="279"/>
      <c r="TZF759" s="279"/>
      <c r="TZG759" s="279"/>
      <c r="TZH759" s="279"/>
      <c r="TZI759" s="279"/>
      <c r="TZJ759" s="279"/>
      <c r="TZK759" s="279"/>
      <c r="TZL759" s="279"/>
      <c r="TZM759" s="279"/>
      <c r="TZN759" s="279"/>
      <c r="TZO759" s="279"/>
      <c r="TZP759" s="279"/>
      <c r="TZQ759" s="279"/>
      <c r="TZR759" s="279"/>
      <c r="TZS759" s="279"/>
      <c r="TZT759" s="279"/>
      <c r="TZU759" s="279"/>
      <c r="TZV759" s="279"/>
      <c r="TZW759" s="279"/>
      <c r="TZX759" s="279"/>
      <c r="TZY759" s="279"/>
      <c r="TZZ759" s="279"/>
      <c r="UAA759" s="279"/>
      <c r="UAB759" s="279"/>
      <c r="UAC759" s="279"/>
      <c r="UAD759" s="279"/>
      <c r="UAE759" s="279"/>
      <c r="UAF759" s="279"/>
      <c r="UAG759" s="279"/>
      <c r="UAH759" s="279"/>
      <c r="UAI759" s="279"/>
      <c r="UAJ759" s="279"/>
      <c r="UAK759" s="279"/>
      <c r="UAL759" s="279"/>
      <c r="UAM759" s="279"/>
      <c r="UAN759" s="279"/>
      <c r="UAO759" s="279"/>
      <c r="UAP759" s="279"/>
      <c r="UAQ759" s="279"/>
      <c r="UAR759" s="279"/>
      <c r="UAS759" s="279"/>
      <c r="UAT759" s="279"/>
      <c r="UAU759" s="279"/>
      <c r="UAV759" s="279"/>
      <c r="UAW759" s="279"/>
      <c r="UAX759" s="279"/>
      <c r="UAY759" s="279"/>
      <c r="UAZ759" s="279"/>
      <c r="UBA759" s="279"/>
      <c r="UBB759" s="279"/>
      <c r="UBC759" s="279"/>
      <c r="UBD759" s="279"/>
      <c r="UBE759" s="279"/>
      <c r="UBF759" s="279"/>
      <c r="UBG759" s="279"/>
      <c r="UBH759" s="279"/>
      <c r="UBI759" s="279"/>
      <c r="UBJ759" s="279"/>
      <c r="UBK759" s="279"/>
      <c r="UBL759" s="279"/>
      <c r="UBM759" s="279"/>
      <c r="UBN759" s="279"/>
      <c r="UBO759" s="279"/>
      <c r="UBP759" s="279"/>
      <c r="UBQ759" s="279"/>
      <c r="UBR759" s="279"/>
      <c r="UBS759" s="279"/>
      <c r="UBT759" s="279"/>
      <c r="UBU759" s="279"/>
      <c r="UBV759" s="279"/>
      <c r="UBW759" s="279"/>
      <c r="UBX759" s="279"/>
      <c r="UBY759" s="279"/>
      <c r="UBZ759" s="279"/>
      <c r="UCA759" s="279"/>
      <c r="UCB759" s="279"/>
      <c r="UCC759" s="279"/>
      <c r="UCD759" s="279"/>
      <c r="UCE759" s="279"/>
      <c r="UCF759" s="279"/>
      <c r="UCG759" s="279"/>
      <c r="UCH759" s="279"/>
      <c r="UCI759" s="279"/>
      <c r="UCJ759" s="279"/>
      <c r="UCK759" s="279"/>
      <c r="UCL759" s="279"/>
      <c r="UCM759" s="279"/>
      <c r="UCN759" s="279"/>
      <c r="UCO759" s="279"/>
      <c r="UCP759" s="279"/>
      <c r="UCQ759" s="279"/>
      <c r="UCR759" s="279"/>
      <c r="UCS759" s="279"/>
      <c r="UCT759" s="279"/>
      <c r="UCU759" s="279"/>
      <c r="UCV759" s="279"/>
      <c r="UCW759" s="279"/>
      <c r="UCX759" s="279"/>
      <c r="UCY759" s="279"/>
      <c r="UCZ759" s="279"/>
      <c r="UDA759" s="279"/>
      <c r="UDB759" s="279"/>
      <c r="UDC759" s="279"/>
      <c r="UDD759" s="279"/>
      <c r="UDE759" s="279"/>
      <c r="UDF759" s="279"/>
      <c r="UDG759" s="279"/>
      <c r="UDH759" s="279"/>
      <c r="UDI759" s="279"/>
      <c r="UDJ759" s="279"/>
      <c r="UDK759" s="279"/>
      <c r="UDL759" s="279"/>
      <c r="UDM759" s="279"/>
      <c r="UDN759" s="279"/>
      <c r="UDO759" s="279"/>
      <c r="UDP759" s="279"/>
      <c r="UDQ759" s="279"/>
      <c r="UDR759" s="279"/>
      <c r="UDS759" s="279"/>
      <c r="UDT759" s="279"/>
      <c r="UDU759" s="279"/>
      <c r="UDV759" s="279"/>
      <c r="UDW759" s="279"/>
      <c r="UDX759" s="279"/>
      <c r="UDY759" s="279"/>
      <c r="UDZ759" s="279"/>
      <c r="UEA759" s="279"/>
      <c r="UEB759" s="279"/>
      <c r="UEC759" s="279"/>
      <c r="UED759" s="279"/>
      <c r="UEE759" s="279"/>
      <c r="UEF759" s="279"/>
      <c r="UEG759" s="279"/>
      <c r="UEH759" s="279"/>
      <c r="UEI759" s="279"/>
      <c r="UEJ759" s="279"/>
      <c r="UEK759" s="279"/>
      <c r="UEL759" s="279"/>
      <c r="UEM759" s="279"/>
      <c r="UEN759" s="279"/>
      <c r="UEO759" s="279"/>
      <c r="UEP759" s="279"/>
      <c r="UEQ759" s="279"/>
      <c r="UER759" s="279"/>
      <c r="UES759" s="279"/>
      <c r="UET759" s="279"/>
      <c r="UEU759" s="279"/>
      <c r="UEV759" s="279"/>
      <c r="UEW759" s="279"/>
      <c r="UEX759" s="279"/>
      <c r="UEY759" s="279"/>
      <c r="UEZ759" s="279"/>
      <c r="UFA759" s="279"/>
      <c r="UFB759" s="279"/>
      <c r="UFC759" s="279"/>
      <c r="UFD759" s="279"/>
      <c r="UFE759" s="279"/>
      <c r="UFF759" s="279"/>
      <c r="UFG759" s="279"/>
      <c r="UFH759" s="279"/>
      <c r="UFI759" s="279"/>
      <c r="UFJ759" s="279"/>
      <c r="UFK759" s="279"/>
      <c r="UFL759" s="279"/>
      <c r="UFM759" s="279"/>
      <c r="UFN759" s="279"/>
      <c r="UFO759" s="279"/>
      <c r="UFP759" s="279"/>
      <c r="UFQ759" s="279"/>
      <c r="UFR759" s="279"/>
      <c r="UFS759" s="279"/>
      <c r="UFT759" s="279"/>
      <c r="UFU759" s="279"/>
      <c r="UFV759" s="279"/>
      <c r="UFW759" s="279"/>
      <c r="UFX759" s="279"/>
      <c r="UFY759" s="279"/>
      <c r="UFZ759" s="279"/>
      <c r="UGA759" s="279"/>
      <c r="UGB759" s="279"/>
      <c r="UGC759" s="279"/>
      <c r="UGD759" s="279"/>
      <c r="UGE759" s="279"/>
      <c r="UGF759" s="279"/>
      <c r="UGG759" s="279"/>
      <c r="UGH759" s="279"/>
      <c r="UGI759" s="279"/>
      <c r="UGJ759" s="279"/>
      <c r="UGK759" s="279"/>
      <c r="UGL759" s="279"/>
      <c r="UGM759" s="279"/>
      <c r="UGN759" s="279"/>
      <c r="UGO759" s="279"/>
      <c r="UGP759" s="279"/>
      <c r="UGQ759" s="279"/>
      <c r="UGR759" s="279"/>
      <c r="UGS759" s="279"/>
      <c r="UGT759" s="279"/>
      <c r="UGU759" s="279"/>
      <c r="UGV759" s="279"/>
      <c r="UGW759" s="279"/>
      <c r="UGX759" s="279"/>
      <c r="UGY759" s="279"/>
      <c r="UGZ759" s="279"/>
      <c r="UHA759" s="279"/>
      <c r="UHB759" s="279"/>
      <c r="UHC759" s="279"/>
      <c r="UHD759" s="279"/>
      <c r="UHE759" s="279"/>
      <c r="UHF759" s="279"/>
      <c r="UHG759" s="279"/>
      <c r="UHH759" s="279"/>
      <c r="UHI759" s="279"/>
      <c r="UHJ759" s="279"/>
      <c r="UHK759" s="279"/>
      <c r="UHL759" s="279"/>
      <c r="UHM759" s="279"/>
      <c r="UHN759" s="279"/>
      <c r="UHO759" s="279"/>
      <c r="UHP759" s="279"/>
      <c r="UHQ759" s="279"/>
      <c r="UHR759" s="279"/>
      <c r="UHS759" s="279"/>
      <c r="UHT759" s="279"/>
      <c r="UHU759" s="279"/>
      <c r="UHV759" s="279"/>
      <c r="UHW759" s="279"/>
      <c r="UHX759" s="279"/>
      <c r="UHY759" s="279"/>
      <c r="UHZ759" s="279"/>
      <c r="UIA759" s="279"/>
      <c r="UIB759" s="279"/>
      <c r="UIC759" s="279"/>
      <c r="UID759" s="279"/>
      <c r="UIE759" s="279"/>
      <c r="UIF759" s="279"/>
      <c r="UIG759" s="279"/>
      <c r="UIH759" s="279"/>
      <c r="UII759" s="279"/>
      <c r="UIJ759" s="279"/>
      <c r="UIK759" s="279"/>
      <c r="UIL759" s="279"/>
      <c r="UIM759" s="279"/>
      <c r="UIN759" s="279"/>
      <c r="UIO759" s="279"/>
      <c r="UIP759" s="279"/>
      <c r="UIQ759" s="279"/>
      <c r="UIR759" s="279"/>
      <c r="UIS759" s="279"/>
      <c r="UIT759" s="279"/>
      <c r="UIU759" s="279"/>
      <c r="UIV759" s="279"/>
      <c r="UIW759" s="279"/>
      <c r="UIX759" s="279"/>
      <c r="UIY759" s="279"/>
      <c r="UIZ759" s="279"/>
      <c r="UJA759" s="279"/>
      <c r="UJB759" s="279"/>
      <c r="UJC759" s="279"/>
      <c r="UJD759" s="279"/>
      <c r="UJE759" s="279"/>
      <c r="UJF759" s="279"/>
      <c r="UJG759" s="279"/>
      <c r="UJH759" s="279"/>
      <c r="UJI759" s="279"/>
      <c r="UJJ759" s="279"/>
      <c r="UJK759" s="279"/>
      <c r="UJL759" s="279"/>
      <c r="UJM759" s="279"/>
      <c r="UJN759" s="279"/>
      <c r="UJO759" s="279"/>
      <c r="UJP759" s="279"/>
      <c r="UJQ759" s="279"/>
      <c r="UJR759" s="279"/>
      <c r="UJS759" s="279"/>
      <c r="UJT759" s="279"/>
      <c r="UJU759" s="279"/>
      <c r="UJV759" s="279"/>
      <c r="UJW759" s="279"/>
      <c r="UJX759" s="279"/>
      <c r="UJY759" s="279"/>
      <c r="UJZ759" s="279"/>
      <c r="UKA759" s="279"/>
      <c r="UKB759" s="279"/>
      <c r="UKC759" s="279"/>
      <c r="UKD759" s="279"/>
      <c r="UKE759" s="279"/>
      <c r="UKF759" s="279"/>
      <c r="UKG759" s="279"/>
      <c r="UKH759" s="279"/>
      <c r="UKI759" s="279"/>
      <c r="UKJ759" s="279"/>
      <c r="UKK759" s="279"/>
      <c r="UKL759" s="279"/>
      <c r="UKM759" s="279"/>
      <c r="UKN759" s="279"/>
      <c r="UKO759" s="279"/>
      <c r="UKP759" s="279"/>
      <c r="UKQ759" s="279"/>
      <c r="UKR759" s="279"/>
      <c r="UKS759" s="279"/>
      <c r="UKT759" s="279"/>
      <c r="UKU759" s="279"/>
      <c r="UKV759" s="279"/>
      <c r="UKW759" s="279"/>
      <c r="UKX759" s="279"/>
      <c r="UKY759" s="279"/>
      <c r="UKZ759" s="279"/>
      <c r="ULA759" s="279"/>
      <c r="ULB759" s="279"/>
      <c r="ULC759" s="279"/>
      <c r="ULD759" s="279"/>
      <c r="ULE759" s="279"/>
      <c r="ULF759" s="279"/>
      <c r="ULG759" s="279"/>
      <c r="ULH759" s="279"/>
      <c r="ULI759" s="279"/>
      <c r="ULJ759" s="279"/>
      <c r="ULK759" s="279"/>
      <c r="ULL759" s="279"/>
      <c r="ULM759" s="279"/>
      <c r="ULN759" s="279"/>
      <c r="ULO759" s="279"/>
      <c r="ULP759" s="279"/>
      <c r="ULQ759" s="279"/>
      <c r="ULR759" s="279"/>
      <c r="ULS759" s="279"/>
      <c r="ULT759" s="279"/>
      <c r="ULU759" s="279"/>
      <c r="ULV759" s="279"/>
      <c r="ULW759" s="279"/>
      <c r="ULX759" s="279"/>
      <c r="ULY759" s="279"/>
      <c r="ULZ759" s="279"/>
      <c r="UMA759" s="279"/>
      <c r="UMB759" s="279"/>
      <c r="UMC759" s="279"/>
      <c r="UMD759" s="279"/>
      <c r="UME759" s="279"/>
      <c r="UMF759" s="279"/>
      <c r="UMG759" s="279"/>
      <c r="UMH759" s="279"/>
      <c r="UMI759" s="279"/>
      <c r="UMJ759" s="279"/>
      <c r="UMK759" s="279"/>
      <c r="UML759" s="279"/>
      <c r="UMM759" s="279"/>
      <c r="UMN759" s="279"/>
      <c r="UMO759" s="279"/>
      <c r="UMP759" s="279"/>
      <c r="UMQ759" s="279"/>
      <c r="UMR759" s="279"/>
      <c r="UMS759" s="279"/>
      <c r="UMT759" s="279"/>
      <c r="UMU759" s="279"/>
      <c r="UMV759" s="279"/>
      <c r="UMW759" s="279"/>
      <c r="UMX759" s="279"/>
      <c r="UMY759" s="279"/>
      <c r="UMZ759" s="279"/>
      <c r="UNA759" s="279"/>
      <c r="UNB759" s="279"/>
      <c r="UNC759" s="279"/>
      <c r="UND759" s="279"/>
      <c r="UNE759" s="279"/>
      <c r="UNF759" s="279"/>
      <c r="UNG759" s="279"/>
      <c r="UNH759" s="279"/>
      <c r="UNI759" s="279"/>
      <c r="UNJ759" s="279"/>
      <c r="UNK759" s="279"/>
      <c r="UNL759" s="279"/>
      <c r="UNM759" s="279"/>
      <c r="UNN759" s="279"/>
      <c r="UNO759" s="279"/>
      <c r="UNP759" s="279"/>
      <c r="UNQ759" s="279"/>
      <c r="UNR759" s="279"/>
      <c r="UNS759" s="279"/>
      <c r="UNT759" s="279"/>
      <c r="UNU759" s="279"/>
      <c r="UNV759" s="279"/>
      <c r="UNW759" s="279"/>
      <c r="UNX759" s="279"/>
      <c r="UNY759" s="279"/>
      <c r="UNZ759" s="279"/>
      <c r="UOA759" s="279"/>
      <c r="UOB759" s="279"/>
      <c r="UOC759" s="279"/>
      <c r="UOD759" s="279"/>
      <c r="UOE759" s="279"/>
      <c r="UOF759" s="279"/>
      <c r="UOG759" s="279"/>
      <c r="UOH759" s="279"/>
      <c r="UOI759" s="279"/>
      <c r="UOJ759" s="279"/>
      <c r="UOK759" s="279"/>
      <c r="UOL759" s="279"/>
      <c r="UOM759" s="279"/>
      <c r="UON759" s="279"/>
      <c r="UOO759" s="279"/>
      <c r="UOP759" s="279"/>
      <c r="UOQ759" s="279"/>
      <c r="UOR759" s="279"/>
      <c r="UOS759" s="279"/>
      <c r="UOT759" s="279"/>
      <c r="UOU759" s="279"/>
      <c r="UOV759" s="279"/>
      <c r="UOW759" s="279"/>
      <c r="UOX759" s="279"/>
      <c r="UOY759" s="279"/>
      <c r="UOZ759" s="279"/>
      <c r="UPA759" s="279"/>
      <c r="UPB759" s="279"/>
      <c r="UPC759" s="279"/>
      <c r="UPD759" s="279"/>
      <c r="UPE759" s="279"/>
      <c r="UPF759" s="279"/>
      <c r="UPG759" s="279"/>
      <c r="UPH759" s="279"/>
      <c r="UPI759" s="279"/>
      <c r="UPJ759" s="279"/>
      <c r="UPK759" s="279"/>
      <c r="UPL759" s="279"/>
      <c r="UPM759" s="279"/>
      <c r="UPN759" s="279"/>
      <c r="UPO759" s="279"/>
      <c r="UPP759" s="279"/>
      <c r="UPQ759" s="279"/>
      <c r="UPR759" s="279"/>
      <c r="UPS759" s="279"/>
      <c r="UPT759" s="279"/>
      <c r="UPU759" s="279"/>
      <c r="UPV759" s="279"/>
      <c r="UPW759" s="279"/>
      <c r="UPX759" s="279"/>
      <c r="UPY759" s="279"/>
      <c r="UPZ759" s="279"/>
      <c r="UQA759" s="279"/>
      <c r="UQB759" s="279"/>
      <c r="UQC759" s="279"/>
      <c r="UQD759" s="279"/>
      <c r="UQE759" s="279"/>
      <c r="UQF759" s="279"/>
      <c r="UQG759" s="279"/>
      <c r="UQH759" s="279"/>
      <c r="UQI759" s="279"/>
      <c r="UQJ759" s="279"/>
      <c r="UQK759" s="279"/>
      <c r="UQL759" s="279"/>
      <c r="UQM759" s="279"/>
      <c r="UQN759" s="279"/>
      <c r="UQO759" s="279"/>
      <c r="UQP759" s="279"/>
      <c r="UQQ759" s="279"/>
      <c r="UQR759" s="279"/>
      <c r="UQS759" s="279"/>
      <c r="UQT759" s="279"/>
      <c r="UQU759" s="279"/>
      <c r="UQV759" s="279"/>
      <c r="UQW759" s="279"/>
      <c r="UQX759" s="279"/>
      <c r="UQY759" s="279"/>
      <c r="UQZ759" s="279"/>
      <c r="URA759" s="279"/>
      <c r="URB759" s="279"/>
      <c r="URC759" s="279"/>
      <c r="URD759" s="279"/>
      <c r="URE759" s="279"/>
      <c r="URF759" s="279"/>
      <c r="URG759" s="279"/>
      <c r="URH759" s="279"/>
      <c r="URI759" s="279"/>
      <c r="URJ759" s="279"/>
      <c r="URK759" s="279"/>
      <c r="URL759" s="279"/>
      <c r="URM759" s="279"/>
      <c r="URN759" s="279"/>
      <c r="URO759" s="279"/>
      <c r="URP759" s="279"/>
      <c r="URQ759" s="279"/>
      <c r="URR759" s="279"/>
      <c r="URS759" s="279"/>
      <c r="URT759" s="279"/>
      <c r="URU759" s="279"/>
      <c r="URV759" s="279"/>
      <c r="URW759" s="279"/>
      <c r="URX759" s="279"/>
      <c r="URY759" s="279"/>
      <c r="URZ759" s="279"/>
      <c r="USA759" s="279"/>
      <c r="USB759" s="279"/>
      <c r="USC759" s="279"/>
      <c r="USD759" s="279"/>
      <c r="USE759" s="279"/>
      <c r="USF759" s="279"/>
      <c r="USG759" s="279"/>
      <c r="USH759" s="279"/>
      <c r="USI759" s="279"/>
      <c r="USJ759" s="279"/>
      <c r="USK759" s="279"/>
      <c r="USL759" s="279"/>
      <c r="USM759" s="279"/>
      <c r="USN759" s="279"/>
      <c r="USO759" s="279"/>
      <c r="USP759" s="279"/>
      <c r="USQ759" s="279"/>
      <c r="USR759" s="279"/>
      <c r="USS759" s="279"/>
      <c r="UST759" s="279"/>
      <c r="USU759" s="279"/>
      <c r="USV759" s="279"/>
      <c r="USW759" s="279"/>
      <c r="USX759" s="279"/>
      <c r="USY759" s="279"/>
      <c r="USZ759" s="279"/>
      <c r="UTA759" s="279"/>
      <c r="UTB759" s="279"/>
      <c r="UTC759" s="279"/>
      <c r="UTD759" s="279"/>
      <c r="UTE759" s="279"/>
      <c r="UTF759" s="279"/>
      <c r="UTG759" s="279"/>
      <c r="UTH759" s="279"/>
      <c r="UTI759" s="279"/>
      <c r="UTJ759" s="279"/>
      <c r="UTK759" s="279"/>
      <c r="UTL759" s="279"/>
      <c r="UTM759" s="279"/>
      <c r="UTN759" s="279"/>
      <c r="UTO759" s="279"/>
      <c r="UTP759" s="279"/>
      <c r="UTQ759" s="279"/>
      <c r="UTR759" s="279"/>
      <c r="UTS759" s="279"/>
      <c r="UTT759" s="279"/>
      <c r="UTU759" s="279"/>
      <c r="UTV759" s="279"/>
      <c r="UTW759" s="279"/>
      <c r="UTX759" s="279"/>
      <c r="UTY759" s="279"/>
      <c r="UTZ759" s="279"/>
      <c r="UUA759" s="279"/>
      <c r="UUB759" s="279"/>
      <c r="UUC759" s="279"/>
      <c r="UUD759" s="279"/>
      <c r="UUE759" s="279"/>
      <c r="UUF759" s="279"/>
      <c r="UUG759" s="279"/>
      <c r="UUH759" s="279"/>
      <c r="UUI759" s="279"/>
      <c r="UUJ759" s="279"/>
      <c r="UUK759" s="279"/>
      <c r="UUL759" s="279"/>
      <c r="UUM759" s="279"/>
      <c r="UUN759" s="279"/>
      <c r="UUO759" s="279"/>
      <c r="UUP759" s="279"/>
      <c r="UUQ759" s="279"/>
      <c r="UUR759" s="279"/>
      <c r="UUS759" s="279"/>
      <c r="UUT759" s="279"/>
      <c r="UUU759" s="279"/>
      <c r="UUV759" s="279"/>
      <c r="UUW759" s="279"/>
      <c r="UUX759" s="279"/>
      <c r="UUY759" s="279"/>
      <c r="UUZ759" s="279"/>
      <c r="UVA759" s="279"/>
      <c r="UVB759" s="279"/>
      <c r="UVC759" s="279"/>
      <c r="UVD759" s="279"/>
      <c r="UVE759" s="279"/>
      <c r="UVF759" s="279"/>
      <c r="UVG759" s="279"/>
      <c r="UVH759" s="279"/>
      <c r="UVI759" s="279"/>
      <c r="UVJ759" s="279"/>
      <c r="UVK759" s="279"/>
      <c r="UVL759" s="279"/>
      <c r="UVM759" s="279"/>
      <c r="UVN759" s="279"/>
      <c r="UVO759" s="279"/>
      <c r="UVP759" s="279"/>
      <c r="UVQ759" s="279"/>
      <c r="UVR759" s="279"/>
      <c r="UVS759" s="279"/>
      <c r="UVT759" s="279"/>
      <c r="UVU759" s="279"/>
      <c r="UVV759" s="279"/>
      <c r="UVW759" s="279"/>
      <c r="UVX759" s="279"/>
      <c r="UVY759" s="279"/>
      <c r="UVZ759" s="279"/>
      <c r="UWA759" s="279"/>
      <c r="UWB759" s="279"/>
      <c r="UWC759" s="279"/>
      <c r="UWD759" s="279"/>
      <c r="UWE759" s="279"/>
      <c r="UWF759" s="279"/>
      <c r="UWG759" s="279"/>
      <c r="UWH759" s="279"/>
      <c r="UWI759" s="279"/>
      <c r="UWJ759" s="279"/>
      <c r="UWK759" s="279"/>
      <c r="UWL759" s="279"/>
      <c r="UWM759" s="279"/>
      <c r="UWN759" s="279"/>
      <c r="UWO759" s="279"/>
      <c r="UWP759" s="279"/>
      <c r="UWQ759" s="279"/>
      <c r="UWR759" s="279"/>
      <c r="UWS759" s="279"/>
      <c r="UWT759" s="279"/>
      <c r="UWU759" s="279"/>
      <c r="UWV759" s="279"/>
      <c r="UWW759" s="279"/>
      <c r="UWX759" s="279"/>
      <c r="UWY759" s="279"/>
      <c r="UWZ759" s="279"/>
      <c r="UXA759" s="279"/>
      <c r="UXB759" s="279"/>
      <c r="UXC759" s="279"/>
      <c r="UXD759" s="279"/>
      <c r="UXE759" s="279"/>
      <c r="UXF759" s="279"/>
      <c r="UXG759" s="279"/>
      <c r="UXH759" s="279"/>
      <c r="UXI759" s="279"/>
      <c r="UXJ759" s="279"/>
      <c r="UXK759" s="279"/>
      <c r="UXL759" s="279"/>
      <c r="UXM759" s="279"/>
      <c r="UXN759" s="279"/>
      <c r="UXO759" s="279"/>
      <c r="UXP759" s="279"/>
      <c r="UXQ759" s="279"/>
      <c r="UXR759" s="279"/>
      <c r="UXS759" s="279"/>
      <c r="UXT759" s="279"/>
      <c r="UXU759" s="279"/>
      <c r="UXV759" s="279"/>
      <c r="UXW759" s="279"/>
      <c r="UXX759" s="279"/>
      <c r="UXY759" s="279"/>
      <c r="UXZ759" s="279"/>
      <c r="UYA759" s="279"/>
      <c r="UYB759" s="279"/>
      <c r="UYC759" s="279"/>
      <c r="UYD759" s="279"/>
      <c r="UYE759" s="279"/>
      <c r="UYF759" s="279"/>
      <c r="UYG759" s="279"/>
      <c r="UYH759" s="279"/>
      <c r="UYI759" s="279"/>
      <c r="UYJ759" s="279"/>
      <c r="UYK759" s="279"/>
      <c r="UYL759" s="279"/>
      <c r="UYM759" s="279"/>
      <c r="UYN759" s="279"/>
      <c r="UYO759" s="279"/>
      <c r="UYP759" s="279"/>
      <c r="UYQ759" s="279"/>
      <c r="UYR759" s="279"/>
      <c r="UYS759" s="279"/>
      <c r="UYT759" s="279"/>
      <c r="UYU759" s="279"/>
      <c r="UYV759" s="279"/>
      <c r="UYW759" s="279"/>
      <c r="UYX759" s="279"/>
      <c r="UYY759" s="279"/>
      <c r="UYZ759" s="279"/>
      <c r="UZA759" s="279"/>
      <c r="UZB759" s="279"/>
      <c r="UZC759" s="279"/>
      <c r="UZD759" s="279"/>
      <c r="UZE759" s="279"/>
      <c r="UZF759" s="279"/>
      <c r="UZG759" s="279"/>
      <c r="UZH759" s="279"/>
      <c r="UZI759" s="279"/>
      <c r="UZJ759" s="279"/>
      <c r="UZK759" s="279"/>
      <c r="UZL759" s="279"/>
      <c r="UZM759" s="279"/>
      <c r="UZN759" s="279"/>
      <c r="UZO759" s="279"/>
      <c r="UZP759" s="279"/>
      <c r="UZQ759" s="279"/>
      <c r="UZR759" s="279"/>
      <c r="UZS759" s="279"/>
      <c r="UZT759" s="279"/>
      <c r="UZU759" s="279"/>
      <c r="UZV759" s="279"/>
      <c r="UZW759" s="279"/>
      <c r="UZX759" s="279"/>
      <c r="UZY759" s="279"/>
      <c r="UZZ759" s="279"/>
      <c r="VAA759" s="279"/>
      <c r="VAB759" s="279"/>
      <c r="VAC759" s="279"/>
      <c r="VAD759" s="279"/>
      <c r="VAE759" s="279"/>
      <c r="VAF759" s="279"/>
      <c r="VAG759" s="279"/>
      <c r="VAH759" s="279"/>
      <c r="VAI759" s="279"/>
      <c r="VAJ759" s="279"/>
      <c r="VAK759" s="279"/>
      <c r="VAL759" s="279"/>
      <c r="VAM759" s="279"/>
      <c r="VAN759" s="279"/>
      <c r="VAO759" s="279"/>
      <c r="VAP759" s="279"/>
      <c r="VAQ759" s="279"/>
      <c r="VAR759" s="279"/>
      <c r="VAS759" s="279"/>
      <c r="VAT759" s="279"/>
      <c r="VAU759" s="279"/>
      <c r="VAV759" s="279"/>
      <c r="VAW759" s="279"/>
      <c r="VAX759" s="279"/>
      <c r="VAY759" s="279"/>
      <c r="VAZ759" s="279"/>
      <c r="VBA759" s="279"/>
      <c r="VBB759" s="279"/>
      <c r="VBC759" s="279"/>
      <c r="VBD759" s="279"/>
      <c r="VBE759" s="279"/>
      <c r="VBF759" s="279"/>
      <c r="VBG759" s="279"/>
      <c r="VBH759" s="279"/>
      <c r="VBI759" s="279"/>
      <c r="VBJ759" s="279"/>
      <c r="VBK759" s="279"/>
      <c r="VBL759" s="279"/>
      <c r="VBM759" s="279"/>
      <c r="VBN759" s="279"/>
      <c r="VBO759" s="279"/>
      <c r="VBP759" s="279"/>
      <c r="VBQ759" s="279"/>
      <c r="VBR759" s="279"/>
      <c r="VBS759" s="279"/>
      <c r="VBT759" s="279"/>
      <c r="VBU759" s="279"/>
      <c r="VBV759" s="279"/>
      <c r="VBW759" s="279"/>
      <c r="VBX759" s="279"/>
      <c r="VBY759" s="279"/>
      <c r="VBZ759" s="279"/>
      <c r="VCA759" s="279"/>
      <c r="VCB759" s="279"/>
      <c r="VCC759" s="279"/>
      <c r="VCD759" s="279"/>
      <c r="VCE759" s="279"/>
      <c r="VCF759" s="279"/>
      <c r="VCG759" s="279"/>
      <c r="VCH759" s="279"/>
      <c r="VCI759" s="279"/>
      <c r="VCJ759" s="279"/>
      <c r="VCK759" s="279"/>
      <c r="VCL759" s="279"/>
      <c r="VCM759" s="279"/>
      <c r="VCN759" s="279"/>
      <c r="VCO759" s="279"/>
      <c r="VCP759" s="279"/>
      <c r="VCQ759" s="279"/>
      <c r="VCR759" s="279"/>
      <c r="VCS759" s="279"/>
      <c r="VCT759" s="279"/>
      <c r="VCU759" s="279"/>
      <c r="VCV759" s="279"/>
      <c r="VCW759" s="279"/>
      <c r="VCX759" s="279"/>
      <c r="VCY759" s="279"/>
      <c r="VCZ759" s="279"/>
      <c r="VDA759" s="279"/>
      <c r="VDB759" s="279"/>
      <c r="VDC759" s="279"/>
      <c r="VDD759" s="279"/>
      <c r="VDE759" s="279"/>
      <c r="VDF759" s="279"/>
      <c r="VDG759" s="279"/>
      <c r="VDH759" s="279"/>
      <c r="VDI759" s="279"/>
      <c r="VDJ759" s="279"/>
      <c r="VDK759" s="279"/>
      <c r="VDL759" s="279"/>
      <c r="VDM759" s="279"/>
      <c r="VDN759" s="279"/>
      <c r="VDO759" s="279"/>
      <c r="VDP759" s="279"/>
      <c r="VDQ759" s="279"/>
      <c r="VDR759" s="279"/>
      <c r="VDS759" s="279"/>
      <c r="VDT759" s="279"/>
      <c r="VDU759" s="279"/>
      <c r="VDV759" s="279"/>
      <c r="VDW759" s="279"/>
      <c r="VDX759" s="279"/>
      <c r="VDY759" s="279"/>
      <c r="VDZ759" s="279"/>
      <c r="VEA759" s="279"/>
      <c r="VEB759" s="279"/>
      <c r="VEC759" s="279"/>
      <c r="VED759" s="279"/>
      <c r="VEE759" s="279"/>
      <c r="VEF759" s="279"/>
      <c r="VEG759" s="279"/>
      <c r="VEH759" s="279"/>
      <c r="VEI759" s="279"/>
      <c r="VEJ759" s="279"/>
      <c r="VEK759" s="279"/>
      <c r="VEL759" s="279"/>
      <c r="VEM759" s="279"/>
      <c r="VEN759" s="279"/>
      <c r="VEO759" s="279"/>
      <c r="VEP759" s="279"/>
      <c r="VEQ759" s="279"/>
      <c r="VER759" s="279"/>
      <c r="VES759" s="279"/>
      <c r="VET759" s="279"/>
      <c r="VEU759" s="279"/>
      <c r="VEV759" s="279"/>
      <c r="VEW759" s="279"/>
      <c r="VEX759" s="279"/>
      <c r="VEY759" s="279"/>
      <c r="VEZ759" s="279"/>
      <c r="VFA759" s="279"/>
      <c r="VFB759" s="279"/>
      <c r="VFC759" s="279"/>
      <c r="VFD759" s="279"/>
      <c r="VFE759" s="279"/>
      <c r="VFF759" s="279"/>
      <c r="VFG759" s="279"/>
      <c r="VFH759" s="279"/>
      <c r="VFI759" s="279"/>
      <c r="VFJ759" s="279"/>
      <c r="VFK759" s="279"/>
      <c r="VFL759" s="279"/>
      <c r="VFM759" s="279"/>
      <c r="VFN759" s="279"/>
      <c r="VFO759" s="279"/>
      <c r="VFP759" s="279"/>
      <c r="VFQ759" s="279"/>
      <c r="VFR759" s="279"/>
      <c r="VFS759" s="279"/>
      <c r="VFT759" s="279"/>
      <c r="VFU759" s="279"/>
      <c r="VFV759" s="279"/>
      <c r="VFW759" s="279"/>
      <c r="VFX759" s="279"/>
      <c r="VFY759" s="279"/>
      <c r="VFZ759" s="279"/>
      <c r="VGA759" s="279"/>
      <c r="VGB759" s="279"/>
      <c r="VGC759" s="279"/>
      <c r="VGD759" s="279"/>
      <c r="VGE759" s="279"/>
      <c r="VGF759" s="279"/>
      <c r="VGG759" s="279"/>
      <c r="VGH759" s="279"/>
      <c r="VGI759" s="279"/>
      <c r="VGJ759" s="279"/>
      <c r="VGK759" s="279"/>
      <c r="VGL759" s="279"/>
      <c r="VGM759" s="279"/>
      <c r="VGN759" s="279"/>
      <c r="VGO759" s="279"/>
      <c r="VGP759" s="279"/>
      <c r="VGQ759" s="279"/>
      <c r="VGR759" s="279"/>
      <c r="VGS759" s="279"/>
      <c r="VGT759" s="279"/>
      <c r="VGU759" s="279"/>
      <c r="VGV759" s="279"/>
      <c r="VGW759" s="279"/>
      <c r="VGX759" s="279"/>
      <c r="VGY759" s="279"/>
      <c r="VGZ759" s="279"/>
      <c r="VHA759" s="279"/>
      <c r="VHB759" s="279"/>
      <c r="VHC759" s="279"/>
      <c r="VHD759" s="279"/>
      <c r="VHE759" s="279"/>
      <c r="VHF759" s="279"/>
      <c r="VHG759" s="279"/>
      <c r="VHH759" s="279"/>
      <c r="VHI759" s="279"/>
      <c r="VHJ759" s="279"/>
      <c r="VHK759" s="279"/>
      <c r="VHL759" s="279"/>
      <c r="VHM759" s="279"/>
      <c r="VHN759" s="279"/>
      <c r="VHO759" s="279"/>
      <c r="VHP759" s="279"/>
      <c r="VHQ759" s="279"/>
      <c r="VHR759" s="279"/>
      <c r="VHS759" s="279"/>
      <c r="VHT759" s="279"/>
      <c r="VHU759" s="279"/>
      <c r="VHV759" s="279"/>
      <c r="VHW759" s="279"/>
      <c r="VHX759" s="279"/>
      <c r="VHY759" s="279"/>
      <c r="VHZ759" s="279"/>
      <c r="VIA759" s="279"/>
      <c r="VIB759" s="279"/>
      <c r="VIC759" s="279"/>
      <c r="VID759" s="279"/>
      <c r="VIE759" s="279"/>
      <c r="VIF759" s="279"/>
      <c r="VIG759" s="279"/>
      <c r="VIH759" s="279"/>
      <c r="VII759" s="279"/>
      <c r="VIJ759" s="279"/>
      <c r="VIK759" s="279"/>
      <c r="VIL759" s="279"/>
      <c r="VIM759" s="279"/>
      <c r="VIN759" s="279"/>
      <c r="VIO759" s="279"/>
      <c r="VIP759" s="279"/>
      <c r="VIQ759" s="279"/>
      <c r="VIR759" s="279"/>
      <c r="VIS759" s="279"/>
      <c r="VIT759" s="279"/>
      <c r="VIU759" s="279"/>
      <c r="VIV759" s="279"/>
      <c r="VIW759" s="279"/>
      <c r="VIX759" s="279"/>
      <c r="VIY759" s="279"/>
      <c r="VIZ759" s="279"/>
      <c r="VJA759" s="279"/>
      <c r="VJB759" s="279"/>
      <c r="VJC759" s="279"/>
      <c r="VJD759" s="279"/>
      <c r="VJE759" s="279"/>
      <c r="VJF759" s="279"/>
      <c r="VJG759" s="279"/>
      <c r="VJH759" s="279"/>
      <c r="VJI759" s="279"/>
      <c r="VJJ759" s="279"/>
      <c r="VJK759" s="279"/>
      <c r="VJL759" s="279"/>
      <c r="VJM759" s="279"/>
      <c r="VJN759" s="279"/>
      <c r="VJO759" s="279"/>
      <c r="VJP759" s="279"/>
      <c r="VJQ759" s="279"/>
      <c r="VJR759" s="279"/>
      <c r="VJS759" s="279"/>
      <c r="VJT759" s="279"/>
      <c r="VJU759" s="279"/>
      <c r="VJV759" s="279"/>
      <c r="VJW759" s="279"/>
      <c r="VJX759" s="279"/>
      <c r="VJY759" s="279"/>
      <c r="VJZ759" s="279"/>
      <c r="VKA759" s="279"/>
      <c r="VKB759" s="279"/>
      <c r="VKC759" s="279"/>
      <c r="VKD759" s="279"/>
      <c r="VKE759" s="279"/>
      <c r="VKF759" s="279"/>
      <c r="VKG759" s="279"/>
      <c r="VKH759" s="279"/>
      <c r="VKI759" s="279"/>
      <c r="VKJ759" s="279"/>
      <c r="VKK759" s="279"/>
      <c r="VKL759" s="279"/>
      <c r="VKM759" s="279"/>
      <c r="VKN759" s="279"/>
      <c r="VKO759" s="279"/>
      <c r="VKP759" s="279"/>
      <c r="VKQ759" s="279"/>
      <c r="VKR759" s="279"/>
      <c r="VKS759" s="279"/>
      <c r="VKT759" s="279"/>
      <c r="VKU759" s="279"/>
      <c r="VKV759" s="279"/>
      <c r="VKW759" s="279"/>
      <c r="VKX759" s="279"/>
      <c r="VKY759" s="279"/>
      <c r="VKZ759" s="279"/>
      <c r="VLA759" s="279"/>
      <c r="VLB759" s="279"/>
      <c r="VLC759" s="279"/>
      <c r="VLD759" s="279"/>
      <c r="VLE759" s="279"/>
      <c r="VLF759" s="279"/>
      <c r="VLG759" s="279"/>
      <c r="VLH759" s="279"/>
      <c r="VLI759" s="279"/>
      <c r="VLJ759" s="279"/>
      <c r="VLK759" s="279"/>
      <c r="VLL759" s="279"/>
      <c r="VLM759" s="279"/>
      <c r="VLN759" s="279"/>
      <c r="VLO759" s="279"/>
      <c r="VLP759" s="279"/>
      <c r="VLQ759" s="279"/>
      <c r="VLR759" s="279"/>
      <c r="VLS759" s="279"/>
      <c r="VLT759" s="279"/>
      <c r="VLU759" s="279"/>
      <c r="VLV759" s="279"/>
      <c r="VLW759" s="279"/>
      <c r="VLX759" s="279"/>
      <c r="VLY759" s="279"/>
      <c r="VLZ759" s="279"/>
      <c r="VMA759" s="279"/>
      <c r="VMB759" s="279"/>
      <c r="VMC759" s="279"/>
      <c r="VMD759" s="279"/>
      <c r="VME759" s="279"/>
      <c r="VMF759" s="279"/>
      <c r="VMG759" s="279"/>
      <c r="VMH759" s="279"/>
      <c r="VMI759" s="279"/>
      <c r="VMJ759" s="279"/>
      <c r="VMK759" s="279"/>
      <c r="VML759" s="279"/>
      <c r="VMM759" s="279"/>
      <c r="VMN759" s="279"/>
      <c r="VMO759" s="279"/>
      <c r="VMP759" s="279"/>
      <c r="VMQ759" s="279"/>
      <c r="VMR759" s="279"/>
      <c r="VMS759" s="279"/>
      <c r="VMT759" s="279"/>
      <c r="VMU759" s="279"/>
      <c r="VMV759" s="279"/>
      <c r="VMW759" s="279"/>
      <c r="VMX759" s="279"/>
      <c r="VMY759" s="279"/>
      <c r="VMZ759" s="279"/>
      <c r="VNA759" s="279"/>
      <c r="VNB759" s="279"/>
      <c r="VNC759" s="279"/>
      <c r="VND759" s="279"/>
      <c r="VNE759" s="279"/>
      <c r="VNF759" s="279"/>
      <c r="VNG759" s="279"/>
      <c r="VNH759" s="279"/>
      <c r="VNI759" s="279"/>
      <c r="VNJ759" s="279"/>
      <c r="VNK759" s="279"/>
      <c r="VNL759" s="279"/>
      <c r="VNM759" s="279"/>
      <c r="VNN759" s="279"/>
      <c r="VNO759" s="279"/>
      <c r="VNP759" s="279"/>
      <c r="VNQ759" s="279"/>
      <c r="VNR759" s="279"/>
      <c r="VNS759" s="279"/>
      <c r="VNT759" s="279"/>
      <c r="VNU759" s="279"/>
      <c r="VNV759" s="279"/>
      <c r="VNW759" s="279"/>
      <c r="VNX759" s="279"/>
      <c r="VNY759" s="279"/>
      <c r="VNZ759" s="279"/>
      <c r="VOA759" s="279"/>
      <c r="VOB759" s="279"/>
      <c r="VOC759" s="279"/>
      <c r="VOD759" s="279"/>
      <c r="VOE759" s="279"/>
      <c r="VOF759" s="279"/>
      <c r="VOG759" s="279"/>
      <c r="VOH759" s="279"/>
      <c r="VOI759" s="279"/>
      <c r="VOJ759" s="279"/>
      <c r="VOK759" s="279"/>
      <c r="VOL759" s="279"/>
      <c r="VOM759" s="279"/>
      <c r="VON759" s="279"/>
      <c r="VOO759" s="279"/>
      <c r="VOP759" s="279"/>
      <c r="VOQ759" s="279"/>
      <c r="VOR759" s="279"/>
      <c r="VOS759" s="279"/>
      <c r="VOT759" s="279"/>
      <c r="VOU759" s="279"/>
      <c r="VOV759" s="279"/>
      <c r="VOW759" s="279"/>
      <c r="VOX759" s="279"/>
      <c r="VOY759" s="279"/>
      <c r="VOZ759" s="279"/>
      <c r="VPA759" s="279"/>
      <c r="VPB759" s="279"/>
      <c r="VPC759" s="279"/>
      <c r="VPD759" s="279"/>
      <c r="VPE759" s="279"/>
      <c r="VPF759" s="279"/>
      <c r="VPG759" s="279"/>
      <c r="VPH759" s="279"/>
      <c r="VPI759" s="279"/>
      <c r="VPJ759" s="279"/>
      <c r="VPK759" s="279"/>
      <c r="VPL759" s="279"/>
      <c r="VPM759" s="279"/>
      <c r="VPN759" s="279"/>
      <c r="VPO759" s="279"/>
      <c r="VPP759" s="279"/>
      <c r="VPQ759" s="279"/>
      <c r="VPR759" s="279"/>
      <c r="VPS759" s="279"/>
      <c r="VPT759" s="279"/>
      <c r="VPU759" s="279"/>
      <c r="VPV759" s="279"/>
      <c r="VPW759" s="279"/>
      <c r="VPX759" s="279"/>
      <c r="VPY759" s="279"/>
      <c r="VPZ759" s="279"/>
      <c r="VQA759" s="279"/>
      <c r="VQB759" s="279"/>
      <c r="VQC759" s="279"/>
      <c r="VQD759" s="279"/>
      <c r="VQE759" s="279"/>
      <c r="VQF759" s="279"/>
      <c r="VQG759" s="279"/>
      <c r="VQH759" s="279"/>
      <c r="VQI759" s="279"/>
      <c r="VQJ759" s="279"/>
      <c r="VQK759" s="279"/>
      <c r="VQL759" s="279"/>
      <c r="VQM759" s="279"/>
      <c r="VQN759" s="279"/>
      <c r="VQO759" s="279"/>
      <c r="VQP759" s="279"/>
      <c r="VQQ759" s="279"/>
      <c r="VQR759" s="279"/>
      <c r="VQS759" s="279"/>
      <c r="VQT759" s="279"/>
      <c r="VQU759" s="279"/>
      <c r="VQV759" s="279"/>
      <c r="VQW759" s="279"/>
      <c r="VQX759" s="279"/>
      <c r="VQY759" s="279"/>
      <c r="VQZ759" s="279"/>
      <c r="VRA759" s="279"/>
      <c r="VRB759" s="279"/>
      <c r="VRC759" s="279"/>
      <c r="VRD759" s="279"/>
      <c r="VRE759" s="279"/>
      <c r="VRF759" s="279"/>
      <c r="VRG759" s="279"/>
      <c r="VRH759" s="279"/>
      <c r="VRI759" s="279"/>
      <c r="VRJ759" s="279"/>
      <c r="VRK759" s="279"/>
      <c r="VRL759" s="279"/>
      <c r="VRM759" s="279"/>
      <c r="VRN759" s="279"/>
      <c r="VRO759" s="279"/>
      <c r="VRP759" s="279"/>
      <c r="VRQ759" s="279"/>
      <c r="VRR759" s="279"/>
      <c r="VRS759" s="279"/>
      <c r="VRT759" s="279"/>
      <c r="VRU759" s="279"/>
      <c r="VRV759" s="279"/>
      <c r="VRW759" s="279"/>
      <c r="VRX759" s="279"/>
      <c r="VRY759" s="279"/>
      <c r="VRZ759" s="279"/>
      <c r="VSA759" s="279"/>
      <c r="VSB759" s="279"/>
      <c r="VSC759" s="279"/>
      <c r="VSD759" s="279"/>
      <c r="VSE759" s="279"/>
      <c r="VSF759" s="279"/>
      <c r="VSG759" s="279"/>
      <c r="VSH759" s="279"/>
      <c r="VSI759" s="279"/>
      <c r="VSJ759" s="279"/>
      <c r="VSK759" s="279"/>
      <c r="VSL759" s="279"/>
      <c r="VSM759" s="279"/>
      <c r="VSN759" s="279"/>
      <c r="VSO759" s="279"/>
      <c r="VSP759" s="279"/>
      <c r="VSQ759" s="279"/>
      <c r="VSR759" s="279"/>
      <c r="VSS759" s="279"/>
      <c r="VST759" s="279"/>
      <c r="VSU759" s="279"/>
      <c r="VSV759" s="279"/>
      <c r="VSW759" s="279"/>
      <c r="VSX759" s="279"/>
      <c r="VSY759" s="279"/>
      <c r="VSZ759" s="279"/>
      <c r="VTA759" s="279"/>
      <c r="VTB759" s="279"/>
      <c r="VTC759" s="279"/>
      <c r="VTD759" s="279"/>
      <c r="VTE759" s="279"/>
      <c r="VTF759" s="279"/>
      <c r="VTG759" s="279"/>
      <c r="VTH759" s="279"/>
      <c r="VTI759" s="279"/>
      <c r="VTJ759" s="279"/>
      <c r="VTK759" s="279"/>
      <c r="VTL759" s="279"/>
      <c r="VTM759" s="279"/>
      <c r="VTN759" s="279"/>
      <c r="VTO759" s="279"/>
      <c r="VTP759" s="279"/>
      <c r="VTQ759" s="279"/>
      <c r="VTR759" s="279"/>
      <c r="VTS759" s="279"/>
      <c r="VTT759" s="279"/>
      <c r="VTU759" s="279"/>
      <c r="VTV759" s="279"/>
      <c r="VTW759" s="279"/>
      <c r="VTX759" s="279"/>
      <c r="VTY759" s="279"/>
      <c r="VTZ759" s="279"/>
      <c r="VUA759" s="279"/>
      <c r="VUB759" s="279"/>
      <c r="VUC759" s="279"/>
      <c r="VUD759" s="279"/>
      <c r="VUE759" s="279"/>
      <c r="VUF759" s="279"/>
      <c r="VUG759" s="279"/>
      <c r="VUH759" s="279"/>
      <c r="VUI759" s="279"/>
      <c r="VUJ759" s="279"/>
      <c r="VUK759" s="279"/>
      <c r="VUL759" s="279"/>
      <c r="VUM759" s="279"/>
      <c r="VUN759" s="279"/>
      <c r="VUO759" s="279"/>
      <c r="VUP759" s="279"/>
      <c r="VUQ759" s="279"/>
      <c r="VUR759" s="279"/>
      <c r="VUS759" s="279"/>
      <c r="VUT759" s="279"/>
      <c r="VUU759" s="279"/>
      <c r="VUV759" s="279"/>
      <c r="VUW759" s="279"/>
      <c r="VUX759" s="279"/>
      <c r="VUY759" s="279"/>
      <c r="VUZ759" s="279"/>
      <c r="VVA759" s="279"/>
      <c r="VVB759" s="279"/>
      <c r="VVC759" s="279"/>
      <c r="VVD759" s="279"/>
      <c r="VVE759" s="279"/>
      <c r="VVF759" s="279"/>
      <c r="VVG759" s="279"/>
      <c r="VVH759" s="279"/>
      <c r="VVI759" s="279"/>
      <c r="VVJ759" s="279"/>
      <c r="VVK759" s="279"/>
      <c r="VVL759" s="279"/>
      <c r="VVM759" s="279"/>
      <c r="VVN759" s="279"/>
      <c r="VVO759" s="279"/>
      <c r="VVP759" s="279"/>
      <c r="VVQ759" s="279"/>
      <c r="VVR759" s="279"/>
      <c r="VVS759" s="279"/>
      <c r="VVT759" s="279"/>
      <c r="VVU759" s="279"/>
      <c r="VVV759" s="279"/>
      <c r="VVW759" s="279"/>
      <c r="VVX759" s="279"/>
      <c r="VVY759" s="279"/>
      <c r="VVZ759" s="279"/>
      <c r="VWA759" s="279"/>
      <c r="VWB759" s="279"/>
      <c r="VWC759" s="279"/>
      <c r="VWD759" s="279"/>
      <c r="VWE759" s="279"/>
      <c r="VWF759" s="279"/>
      <c r="VWG759" s="279"/>
      <c r="VWH759" s="279"/>
      <c r="VWI759" s="279"/>
      <c r="VWJ759" s="279"/>
      <c r="VWK759" s="279"/>
      <c r="VWL759" s="279"/>
      <c r="VWM759" s="279"/>
      <c r="VWN759" s="279"/>
      <c r="VWO759" s="279"/>
      <c r="VWP759" s="279"/>
      <c r="VWQ759" s="279"/>
      <c r="VWR759" s="279"/>
      <c r="VWS759" s="279"/>
      <c r="VWT759" s="279"/>
      <c r="VWU759" s="279"/>
      <c r="VWV759" s="279"/>
      <c r="VWW759" s="279"/>
      <c r="VWX759" s="279"/>
      <c r="VWY759" s="279"/>
      <c r="VWZ759" s="279"/>
      <c r="VXA759" s="279"/>
      <c r="VXB759" s="279"/>
      <c r="VXC759" s="279"/>
      <c r="VXD759" s="279"/>
      <c r="VXE759" s="279"/>
      <c r="VXF759" s="279"/>
      <c r="VXG759" s="279"/>
      <c r="VXH759" s="279"/>
      <c r="VXI759" s="279"/>
      <c r="VXJ759" s="279"/>
      <c r="VXK759" s="279"/>
      <c r="VXL759" s="279"/>
      <c r="VXM759" s="279"/>
      <c r="VXN759" s="279"/>
      <c r="VXO759" s="279"/>
      <c r="VXP759" s="279"/>
      <c r="VXQ759" s="279"/>
      <c r="VXR759" s="279"/>
      <c r="VXS759" s="279"/>
      <c r="VXT759" s="279"/>
      <c r="VXU759" s="279"/>
      <c r="VXV759" s="279"/>
      <c r="VXW759" s="279"/>
      <c r="VXX759" s="279"/>
      <c r="VXY759" s="279"/>
      <c r="VXZ759" s="279"/>
      <c r="VYA759" s="279"/>
      <c r="VYB759" s="279"/>
      <c r="VYC759" s="279"/>
      <c r="VYD759" s="279"/>
      <c r="VYE759" s="279"/>
      <c r="VYF759" s="279"/>
      <c r="VYG759" s="279"/>
      <c r="VYH759" s="279"/>
      <c r="VYI759" s="279"/>
      <c r="VYJ759" s="279"/>
      <c r="VYK759" s="279"/>
      <c r="VYL759" s="279"/>
      <c r="VYM759" s="279"/>
      <c r="VYN759" s="279"/>
      <c r="VYO759" s="279"/>
      <c r="VYP759" s="279"/>
      <c r="VYQ759" s="279"/>
      <c r="VYR759" s="279"/>
      <c r="VYS759" s="279"/>
      <c r="VYT759" s="279"/>
      <c r="VYU759" s="279"/>
      <c r="VYV759" s="279"/>
      <c r="VYW759" s="279"/>
      <c r="VYX759" s="279"/>
      <c r="VYY759" s="279"/>
      <c r="VYZ759" s="279"/>
      <c r="VZA759" s="279"/>
      <c r="VZB759" s="279"/>
      <c r="VZC759" s="279"/>
      <c r="VZD759" s="279"/>
      <c r="VZE759" s="279"/>
      <c r="VZF759" s="279"/>
      <c r="VZG759" s="279"/>
      <c r="VZH759" s="279"/>
      <c r="VZI759" s="279"/>
      <c r="VZJ759" s="279"/>
      <c r="VZK759" s="279"/>
      <c r="VZL759" s="279"/>
      <c r="VZM759" s="279"/>
      <c r="VZN759" s="279"/>
      <c r="VZO759" s="279"/>
      <c r="VZP759" s="279"/>
      <c r="VZQ759" s="279"/>
      <c r="VZR759" s="279"/>
      <c r="VZS759" s="279"/>
      <c r="VZT759" s="279"/>
      <c r="VZU759" s="279"/>
      <c r="VZV759" s="279"/>
      <c r="VZW759" s="279"/>
      <c r="VZX759" s="279"/>
      <c r="VZY759" s="279"/>
      <c r="VZZ759" s="279"/>
      <c r="WAA759" s="279"/>
      <c r="WAB759" s="279"/>
      <c r="WAC759" s="279"/>
      <c r="WAD759" s="279"/>
      <c r="WAE759" s="279"/>
      <c r="WAF759" s="279"/>
      <c r="WAG759" s="279"/>
      <c r="WAH759" s="279"/>
      <c r="WAI759" s="279"/>
      <c r="WAJ759" s="279"/>
      <c r="WAK759" s="279"/>
      <c r="WAL759" s="279"/>
      <c r="WAM759" s="279"/>
      <c r="WAN759" s="279"/>
      <c r="WAO759" s="279"/>
      <c r="WAP759" s="279"/>
      <c r="WAQ759" s="279"/>
      <c r="WAR759" s="279"/>
      <c r="WAS759" s="279"/>
      <c r="WAT759" s="279"/>
      <c r="WAU759" s="279"/>
      <c r="WAV759" s="279"/>
      <c r="WAW759" s="279"/>
      <c r="WAX759" s="279"/>
      <c r="WAY759" s="279"/>
      <c r="WAZ759" s="279"/>
      <c r="WBA759" s="279"/>
      <c r="WBB759" s="279"/>
      <c r="WBC759" s="279"/>
      <c r="WBD759" s="279"/>
      <c r="WBE759" s="279"/>
      <c r="WBF759" s="279"/>
      <c r="WBG759" s="279"/>
      <c r="WBH759" s="279"/>
      <c r="WBI759" s="279"/>
      <c r="WBJ759" s="279"/>
      <c r="WBK759" s="279"/>
      <c r="WBL759" s="279"/>
      <c r="WBM759" s="279"/>
      <c r="WBN759" s="279"/>
      <c r="WBO759" s="279"/>
      <c r="WBP759" s="279"/>
      <c r="WBQ759" s="279"/>
      <c r="WBR759" s="279"/>
      <c r="WBS759" s="279"/>
      <c r="WBT759" s="279"/>
      <c r="WBU759" s="279"/>
      <c r="WBV759" s="279"/>
      <c r="WBW759" s="279"/>
      <c r="WBX759" s="279"/>
      <c r="WBY759" s="279"/>
      <c r="WBZ759" s="279"/>
      <c r="WCA759" s="279"/>
      <c r="WCB759" s="279"/>
      <c r="WCC759" s="279"/>
      <c r="WCD759" s="279"/>
      <c r="WCE759" s="279"/>
      <c r="WCF759" s="279"/>
      <c r="WCG759" s="279"/>
      <c r="WCH759" s="279"/>
      <c r="WCI759" s="279"/>
      <c r="WCJ759" s="279"/>
      <c r="WCK759" s="279"/>
      <c r="WCL759" s="279"/>
      <c r="WCM759" s="279"/>
      <c r="WCN759" s="279"/>
      <c r="WCO759" s="279"/>
      <c r="WCP759" s="279"/>
      <c r="WCQ759" s="279"/>
      <c r="WCR759" s="279"/>
      <c r="WCS759" s="279"/>
      <c r="WCT759" s="279"/>
      <c r="WCU759" s="279"/>
      <c r="WCV759" s="279"/>
      <c r="WCW759" s="279"/>
      <c r="WCX759" s="279"/>
      <c r="WCY759" s="279"/>
      <c r="WCZ759" s="279"/>
      <c r="WDA759" s="279"/>
      <c r="WDB759" s="279"/>
      <c r="WDC759" s="279"/>
      <c r="WDD759" s="279"/>
      <c r="WDE759" s="279"/>
      <c r="WDF759" s="279"/>
      <c r="WDG759" s="279"/>
      <c r="WDH759" s="279"/>
      <c r="WDI759" s="279"/>
      <c r="WDJ759" s="279"/>
      <c r="WDK759" s="279"/>
      <c r="WDL759" s="279"/>
      <c r="WDM759" s="279"/>
      <c r="WDN759" s="279"/>
      <c r="WDO759" s="279"/>
      <c r="WDP759" s="279"/>
      <c r="WDQ759" s="279"/>
      <c r="WDR759" s="279"/>
      <c r="WDS759" s="279"/>
      <c r="WDT759" s="279"/>
      <c r="WDU759" s="279"/>
      <c r="WDV759" s="279"/>
      <c r="WDW759" s="279"/>
      <c r="WDX759" s="279"/>
      <c r="WDY759" s="279"/>
      <c r="WDZ759" s="279"/>
      <c r="WEA759" s="279"/>
      <c r="WEB759" s="279"/>
      <c r="WEC759" s="279"/>
      <c r="WED759" s="279"/>
      <c r="WEE759" s="279"/>
      <c r="WEF759" s="279"/>
      <c r="WEG759" s="279"/>
      <c r="WEH759" s="279"/>
      <c r="WEI759" s="279"/>
      <c r="WEJ759" s="279"/>
      <c r="WEK759" s="279"/>
      <c r="WEL759" s="279"/>
      <c r="WEM759" s="279"/>
      <c r="WEN759" s="279"/>
      <c r="WEO759" s="279"/>
      <c r="WEP759" s="279"/>
      <c r="WEQ759" s="279"/>
      <c r="WER759" s="279"/>
      <c r="WES759" s="279"/>
      <c r="WET759" s="279"/>
      <c r="WEU759" s="279"/>
      <c r="WEV759" s="279"/>
      <c r="WEW759" s="279"/>
      <c r="WEX759" s="279"/>
      <c r="WEY759" s="279"/>
      <c r="WEZ759" s="279"/>
      <c r="WFA759" s="279"/>
      <c r="WFB759" s="279"/>
      <c r="WFC759" s="279"/>
      <c r="WFD759" s="279"/>
      <c r="WFE759" s="279"/>
      <c r="WFF759" s="279"/>
      <c r="WFG759" s="279"/>
      <c r="WFH759" s="279"/>
      <c r="WFI759" s="279"/>
      <c r="WFJ759" s="279"/>
      <c r="WFK759" s="279"/>
      <c r="WFL759" s="279"/>
      <c r="WFM759" s="279"/>
      <c r="WFN759" s="279"/>
      <c r="WFO759" s="279"/>
      <c r="WFP759" s="279"/>
      <c r="WFQ759" s="279"/>
      <c r="WFR759" s="279"/>
      <c r="WFS759" s="279"/>
      <c r="WFT759" s="279"/>
      <c r="WFU759" s="279"/>
      <c r="WFV759" s="279"/>
      <c r="WFW759" s="279"/>
      <c r="WFX759" s="279"/>
      <c r="WFY759" s="279"/>
      <c r="WFZ759" s="279"/>
      <c r="WGA759" s="279"/>
      <c r="WGB759" s="279"/>
      <c r="WGC759" s="279"/>
      <c r="WGD759" s="279"/>
      <c r="WGE759" s="279"/>
      <c r="WGF759" s="279"/>
      <c r="WGG759" s="279"/>
      <c r="WGH759" s="279"/>
      <c r="WGI759" s="279"/>
      <c r="WGJ759" s="279"/>
      <c r="WGK759" s="279"/>
      <c r="WGL759" s="279"/>
      <c r="WGM759" s="279"/>
      <c r="WGN759" s="279"/>
      <c r="WGO759" s="279"/>
      <c r="WGP759" s="279"/>
      <c r="WGQ759" s="279"/>
      <c r="WGR759" s="279"/>
      <c r="WGS759" s="279"/>
      <c r="WGT759" s="279"/>
      <c r="WGU759" s="279"/>
      <c r="WGV759" s="279"/>
      <c r="WGW759" s="279"/>
      <c r="WGX759" s="279"/>
      <c r="WGY759" s="279"/>
      <c r="WGZ759" s="279"/>
      <c r="WHA759" s="279"/>
      <c r="WHB759" s="279"/>
      <c r="WHC759" s="279"/>
      <c r="WHD759" s="279"/>
      <c r="WHE759" s="279"/>
      <c r="WHF759" s="279"/>
      <c r="WHG759" s="279"/>
      <c r="WHH759" s="279"/>
      <c r="WHI759" s="279"/>
      <c r="WHJ759" s="279"/>
      <c r="WHK759" s="279"/>
      <c r="WHL759" s="279"/>
      <c r="WHM759" s="279"/>
      <c r="WHN759" s="279"/>
      <c r="WHO759" s="279"/>
      <c r="WHP759" s="279"/>
      <c r="WHQ759" s="279"/>
      <c r="WHR759" s="279"/>
      <c r="WHS759" s="279"/>
      <c r="WHT759" s="279"/>
      <c r="WHU759" s="279"/>
      <c r="WHV759" s="279"/>
      <c r="WHW759" s="279"/>
      <c r="WHX759" s="279"/>
      <c r="WHY759" s="279"/>
      <c r="WHZ759" s="279"/>
      <c r="WIA759" s="279"/>
      <c r="WIB759" s="279"/>
      <c r="WIC759" s="279"/>
      <c r="WID759" s="279"/>
      <c r="WIE759" s="279"/>
      <c r="WIF759" s="279"/>
      <c r="WIG759" s="279"/>
      <c r="WIH759" s="279"/>
      <c r="WII759" s="279"/>
      <c r="WIJ759" s="279"/>
      <c r="WIK759" s="279"/>
      <c r="WIL759" s="279"/>
      <c r="WIM759" s="279"/>
      <c r="WIN759" s="279"/>
      <c r="WIO759" s="279"/>
      <c r="WIP759" s="279"/>
      <c r="WIQ759" s="279"/>
      <c r="WIR759" s="279"/>
      <c r="WIS759" s="279"/>
      <c r="WIT759" s="279"/>
      <c r="WIU759" s="279"/>
      <c r="WIV759" s="279"/>
      <c r="WIW759" s="279"/>
      <c r="WIX759" s="279"/>
      <c r="WIY759" s="279"/>
      <c r="WIZ759" s="279"/>
      <c r="WJA759" s="279"/>
      <c r="WJB759" s="279"/>
      <c r="WJC759" s="279"/>
      <c r="WJD759" s="279"/>
      <c r="WJE759" s="279"/>
      <c r="WJF759" s="279"/>
      <c r="WJG759" s="279"/>
      <c r="WJH759" s="279"/>
      <c r="WJI759" s="279"/>
      <c r="WJJ759" s="279"/>
      <c r="WJK759" s="279"/>
      <c r="WJL759" s="279"/>
      <c r="WJM759" s="279"/>
      <c r="WJN759" s="279"/>
      <c r="WJO759" s="279"/>
      <c r="WJP759" s="279"/>
      <c r="WJQ759" s="279"/>
      <c r="WJR759" s="279"/>
      <c r="WJS759" s="279"/>
      <c r="WJT759" s="279"/>
      <c r="WJU759" s="279"/>
      <c r="WJV759" s="279"/>
      <c r="WJW759" s="279"/>
      <c r="WJX759" s="279"/>
      <c r="WJY759" s="279"/>
      <c r="WJZ759" s="279"/>
      <c r="WKA759" s="279"/>
      <c r="WKB759" s="279"/>
      <c r="WKC759" s="279"/>
      <c r="WKD759" s="279"/>
      <c r="WKE759" s="279"/>
      <c r="WKF759" s="279"/>
      <c r="WKG759" s="279"/>
      <c r="WKH759" s="279"/>
      <c r="WKI759" s="279"/>
      <c r="WKJ759" s="279"/>
      <c r="WKK759" s="279"/>
      <c r="WKL759" s="279"/>
      <c r="WKM759" s="279"/>
      <c r="WKN759" s="279"/>
      <c r="WKO759" s="279"/>
      <c r="WKP759" s="279"/>
      <c r="WKQ759" s="279"/>
      <c r="WKR759" s="279"/>
      <c r="WKS759" s="279"/>
      <c r="WKT759" s="279"/>
      <c r="WKU759" s="279"/>
      <c r="WKV759" s="279"/>
      <c r="WKW759" s="279"/>
      <c r="WKX759" s="279"/>
      <c r="WKY759" s="279"/>
      <c r="WKZ759" s="279"/>
      <c r="WLA759" s="279"/>
      <c r="WLB759" s="279"/>
      <c r="WLC759" s="279"/>
      <c r="WLD759" s="279"/>
      <c r="WLE759" s="279"/>
      <c r="WLF759" s="279"/>
      <c r="WLG759" s="279"/>
      <c r="WLH759" s="279"/>
      <c r="WLI759" s="279"/>
      <c r="WLJ759" s="279"/>
      <c r="WLK759" s="279"/>
      <c r="WLL759" s="279"/>
      <c r="WLM759" s="279"/>
      <c r="WLN759" s="279"/>
      <c r="WLO759" s="279"/>
      <c r="WLP759" s="279"/>
      <c r="WLQ759" s="279"/>
      <c r="WLR759" s="279"/>
      <c r="WLS759" s="279"/>
      <c r="WLT759" s="279"/>
      <c r="WLU759" s="279"/>
      <c r="WLV759" s="279"/>
      <c r="WLW759" s="279"/>
      <c r="WLX759" s="279"/>
      <c r="WLY759" s="279"/>
      <c r="WLZ759" s="279"/>
      <c r="WMA759" s="279"/>
      <c r="WMB759" s="279"/>
      <c r="WMC759" s="279"/>
      <c r="WMD759" s="279"/>
      <c r="WME759" s="279"/>
      <c r="WMF759" s="279"/>
      <c r="WMG759" s="279"/>
      <c r="WMH759" s="279"/>
      <c r="WMI759" s="279"/>
      <c r="WMJ759" s="279"/>
      <c r="WMK759" s="279"/>
      <c r="WML759" s="279"/>
      <c r="WMM759" s="279"/>
      <c r="WMN759" s="279"/>
      <c r="WMO759" s="279"/>
      <c r="WMP759" s="279"/>
      <c r="WMQ759" s="279"/>
      <c r="WMR759" s="279"/>
      <c r="WMS759" s="279"/>
      <c r="WMT759" s="279"/>
      <c r="WMU759" s="279"/>
      <c r="WMV759" s="279"/>
      <c r="WMW759" s="279"/>
      <c r="WMX759" s="279"/>
      <c r="WMY759" s="279"/>
      <c r="WMZ759" s="279"/>
      <c r="WNA759" s="279"/>
      <c r="WNB759" s="279"/>
      <c r="WNC759" s="279"/>
      <c r="WND759" s="279"/>
      <c r="WNE759" s="279"/>
      <c r="WNF759" s="279"/>
      <c r="WNG759" s="279"/>
      <c r="WNH759" s="279"/>
      <c r="WNI759" s="279"/>
      <c r="WNJ759" s="279"/>
      <c r="WNK759" s="279"/>
      <c r="WNL759" s="279"/>
      <c r="WNM759" s="279"/>
      <c r="WNN759" s="279"/>
      <c r="WNO759" s="279"/>
      <c r="WNP759" s="279"/>
      <c r="WNQ759" s="279"/>
      <c r="WNR759" s="279"/>
      <c r="WNS759" s="279"/>
      <c r="WNT759" s="279"/>
      <c r="WNU759" s="279"/>
      <c r="WNV759" s="279"/>
      <c r="WNW759" s="279"/>
      <c r="WNX759" s="279"/>
      <c r="WNY759" s="279"/>
      <c r="WNZ759" s="279"/>
      <c r="WOA759" s="279"/>
      <c r="WOB759" s="279"/>
      <c r="WOC759" s="279"/>
      <c r="WOD759" s="279"/>
      <c r="WOE759" s="279"/>
      <c r="WOF759" s="279"/>
      <c r="WOG759" s="279"/>
      <c r="WOH759" s="279"/>
      <c r="WOI759" s="279"/>
      <c r="WOJ759" s="279"/>
      <c r="WOK759" s="279"/>
      <c r="WOL759" s="279"/>
      <c r="WOM759" s="279"/>
      <c r="WON759" s="279"/>
      <c r="WOO759" s="279"/>
      <c r="WOP759" s="279"/>
      <c r="WOQ759" s="279"/>
      <c r="WOR759" s="279"/>
      <c r="WOS759" s="279"/>
      <c r="WOT759" s="279"/>
      <c r="WOU759" s="279"/>
      <c r="WOV759" s="279"/>
      <c r="WOW759" s="279"/>
      <c r="WOX759" s="279"/>
      <c r="WOY759" s="279"/>
      <c r="WOZ759" s="279"/>
      <c r="WPA759" s="279"/>
      <c r="WPB759" s="279"/>
      <c r="WPC759" s="279"/>
      <c r="WPD759" s="279"/>
      <c r="WPE759" s="279"/>
      <c r="WPF759" s="279"/>
      <c r="WPG759" s="279"/>
      <c r="WPH759" s="279"/>
      <c r="WPI759" s="279"/>
      <c r="WPJ759" s="279"/>
      <c r="WPK759" s="279"/>
      <c r="WPL759" s="279"/>
      <c r="WPM759" s="279"/>
      <c r="WPN759" s="279"/>
      <c r="WPO759" s="279"/>
      <c r="WPP759" s="279"/>
      <c r="WPQ759" s="279"/>
      <c r="WPR759" s="279"/>
      <c r="WPS759" s="279"/>
      <c r="WPT759" s="279"/>
      <c r="WPU759" s="279"/>
      <c r="WPV759" s="279"/>
      <c r="WPW759" s="279"/>
      <c r="WPX759" s="279"/>
      <c r="WPY759" s="279"/>
      <c r="WPZ759" s="279"/>
      <c r="WQA759" s="279"/>
      <c r="WQB759" s="279"/>
      <c r="WQC759" s="279"/>
      <c r="WQD759" s="279"/>
      <c r="WQE759" s="279"/>
      <c r="WQF759" s="279"/>
      <c r="WQG759" s="279"/>
      <c r="WQH759" s="279"/>
      <c r="WQI759" s="279"/>
      <c r="WQJ759" s="279"/>
      <c r="WQK759" s="279"/>
      <c r="WQL759" s="279"/>
      <c r="WQM759" s="279"/>
      <c r="WQN759" s="279"/>
      <c r="WQO759" s="279"/>
      <c r="WQP759" s="279"/>
      <c r="WQQ759" s="279"/>
      <c r="WQR759" s="279"/>
      <c r="WQS759" s="279"/>
      <c r="WQT759" s="279"/>
      <c r="WQU759" s="279"/>
      <c r="WQV759" s="279"/>
      <c r="WQW759" s="279"/>
      <c r="WQX759" s="279"/>
      <c r="WQY759" s="279"/>
      <c r="WQZ759" s="279"/>
      <c r="WRA759" s="279"/>
      <c r="WRB759" s="279"/>
      <c r="WRC759" s="279"/>
      <c r="WRD759" s="279"/>
      <c r="WRE759" s="279"/>
      <c r="WRF759" s="279"/>
      <c r="WRG759" s="279"/>
      <c r="WRH759" s="279"/>
      <c r="WRI759" s="279"/>
      <c r="WRJ759" s="279"/>
      <c r="WRK759" s="279"/>
      <c r="WRL759" s="279"/>
      <c r="WRM759" s="279"/>
      <c r="WRN759" s="279"/>
      <c r="WRO759" s="279"/>
      <c r="WRP759" s="279"/>
      <c r="WRQ759" s="279"/>
      <c r="WRR759" s="279"/>
      <c r="WRS759" s="279"/>
      <c r="WRT759" s="279"/>
      <c r="WRU759" s="279"/>
      <c r="WRV759" s="279"/>
      <c r="WRW759" s="279"/>
      <c r="WRX759" s="279"/>
      <c r="WRY759" s="279"/>
      <c r="WRZ759" s="279"/>
      <c r="WSA759" s="279"/>
      <c r="WSB759" s="279"/>
      <c r="WSC759" s="279"/>
      <c r="WSD759" s="279"/>
      <c r="WSE759" s="279"/>
      <c r="WSF759" s="279"/>
      <c r="WSG759" s="279"/>
      <c r="WSH759" s="279"/>
      <c r="WSI759" s="279"/>
      <c r="WSJ759" s="279"/>
      <c r="WSK759" s="279"/>
      <c r="WSL759" s="279"/>
      <c r="WSM759" s="279"/>
      <c r="WSN759" s="279"/>
      <c r="WSO759" s="279"/>
      <c r="WSP759" s="279"/>
      <c r="WSQ759" s="279"/>
      <c r="WSR759" s="279"/>
      <c r="WSS759" s="279"/>
      <c r="WST759" s="279"/>
      <c r="WSU759" s="279"/>
      <c r="WSV759" s="279"/>
      <c r="WSW759" s="279"/>
      <c r="WSX759" s="279"/>
      <c r="WSY759" s="279"/>
      <c r="WSZ759" s="279"/>
      <c r="WTA759" s="279"/>
      <c r="WTB759" s="279"/>
      <c r="WTC759" s="279"/>
      <c r="WTD759" s="279"/>
      <c r="WTE759" s="279"/>
      <c r="WTF759" s="279"/>
      <c r="WTG759" s="279"/>
      <c r="WTH759" s="279"/>
      <c r="WTI759" s="279"/>
      <c r="WTJ759" s="279"/>
      <c r="WTK759" s="279"/>
      <c r="WTL759" s="279"/>
      <c r="WTM759" s="279"/>
      <c r="WTN759" s="279"/>
      <c r="WTO759" s="279"/>
      <c r="WTP759" s="279"/>
      <c r="WTQ759" s="279"/>
      <c r="WTR759" s="279"/>
      <c r="WTS759" s="279"/>
      <c r="WTT759" s="279"/>
      <c r="WTU759" s="279"/>
      <c r="WTV759" s="279"/>
      <c r="WTW759" s="279"/>
      <c r="WTX759" s="279"/>
      <c r="WTY759" s="279"/>
      <c r="WTZ759" s="279"/>
      <c r="WUA759" s="279"/>
      <c r="WUB759" s="279"/>
      <c r="WUC759" s="279"/>
      <c r="WUD759" s="279"/>
      <c r="WUE759" s="279"/>
      <c r="WUF759" s="279"/>
      <c r="WUG759" s="279"/>
      <c r="WUH759" s="279"/>
      <c r="WUI759" s="279"/>
      <c r="WUJ759" s="279"/>
      <c r="WUK759" s="279"/>
      <c r="WUL759" s="279"/>
      <c r="WUM759" s="279"/>
      <c r="WUN759" s="279"/>
      <c r="WUO759" s="279"/>
      <c r="WUP759" s="279"/>
      <c r="WUQ759" s="279"/>
      <c r="WUR759" s="279"/>
      <c r="WUS759" s="279"/>
      <c r="WUT759" s="279"/>
      <c r="WUU759" s="279"/>
      <c r="WUV759" s="279"/>
      <c r="WUW759" s="279"/>
      <c r="WUX759" s="279"/>
      <c r="WUY759" s="279"/>
      <c r="WUZ759" s="279"/>
      <c r="WVA759" s="279"/>
      <c r="WVB759" s="279"/>
      <c r="WVC759" s="279"/>
      <c r="WVD759" s="279"/>
      <c r="WVE759" s="279"/>
      <c r="WVF759" s="279"/>
      <c r="WVG759" s="279"/>
      <c r="WVH759" s="279"/>
      <c r="WVI759" s="279"/>
      <c r="WVJ759" s="279"/>
      <c r="WVK759" s="279"/>
      <c r="WVL759" s="279"/>
      <c r="WVM759" s="279"/>
      <c r="WVN759" s="279"/>
      <c r="WVO759" s="279"/>
      <c r="WVP759" s="279"/>
      <c r="WVQ759" s="279"/>
      <c r="WVR759" s="279"/>
      <c r="WVS759" s="279"/>
      <c r="WVT759" s="279"/>
      <c r="WVU759" s="279"/>
      <c r="WVV759" s="279"/>
      <c r="WVW759" s="279"/>
      <c r="WVX759" s="279"/>
      <c r="WVY759" s="279"/>
      <c r="WVZ759" s="279"/>
      <c r="WWA759" s="279"/>
      <c r="WWB759" s="279"/>
      <c r="WWC759" s="279"/>
      <c r="WWD759" s="279"/>
      <c r="WWE759" s="279"/>
      <c r="WWF759" s="279"/>
      <c r="WWG759" s="279"/>
      <c r="WWH759" s="279"/>
      <c r="WWI759" s="279"/>
      <c r="WWJ759" s="279"/>
      <c r="WWK759" s="279"/>
      <c r="WWL759" s="279"/>
      <c r="WWM759" s="279"/>
      <c r="WWN759" s="279"/>
      <c r="WWO759" s="279"/>
      <c r="WWP759" s="279"/>
      <c r="WWQ759" s="279"/>
      <c r="WWR759" s="279"/>
      <c r="WWS759" s="279"/>
      <c r="WWT759" s="279"/>
      <c r="WWU759" s="279"/>
      <c r="WWV759" s="279"/>
      <c r="WWW759" s="279"/>
      <c r="WWX759" s="279"/>
      <c r="WWY759" s="279"/>
      <c r="WWZ759" s="279"/>
      <c r="WXA759" s="279"/>
      <c r="WXB759" s="279"/>
      <c r="WXC759" s="279"/>
      <c r="WXD759" s="279"/>
      <c r="WXE759" s="279"/>
      <c r="WXF759" s="279"/>
      <c r="WXG759" s="279"/>
      <c r="WXH759" s="279"/>
      <c r="WXI759" s="279"/>
      <c r="WXJ759" s="279"/>
      <c r="WXK759" s="279"/>
      <c r="WXL759" s="279"/>
      <c r="WXM759" s="279"/>
      <c r="WXN759" s="279"/>
      <c r="WXO759" s="279"/>
      <c r="WXP759" s="279"/>
      <c r="WXQ759" s="279"/>
      <c r="WXR759" s="279"/>
      <c r="WXS759" s="279"/>
      <c r="WXT759" s="279"/>
      <c r="WXU759" s="279"/>
      <c r="WXV759" s="279"/>
      <c r="WXW759" s="279"/>
      <c r="WXX759" s="279"/>
      <c r="WXY759" s="279"/>
      <c r="WXZ759" s="279"/>
      <c r="WYA759" s="279"/>
      <c r="WYB759" s="279"/>
      <c r="WYC759" s="279"/>
      <c r="WYD759" s="279"/>
      <c r="WYE759" s="279"/>
      <c r="WYF759" s="279"/>
      <c r="WYG759" s="279"/>
      <c r="WYH759" s="279"/>
      <c r="WYI759" s="279"/>
      <c r="WYJ759" s="279"/>
      <c r="WYK759" s="279"/>
      <c r="WYL759" s="279"/>
      <c r="WYM759" s="279"/>
      <c r="WYN759" s="279"/>
      <c r="WYO759" s="279"/>
      <c r="WYP759" s="279"/>
      <c r="WYQ759" s="279"/>
      <c r="WYR759" s="279"/>
      <c r="WYS759" s="279"/>
      <c r="WYT759" s="279"/>
      <c r="WYU759" s="279"/>
      <c r="WYV759" s="279"/>
      <c r="WYW759" s="279"/>
      <c r="WYX759" s="279"/>
      <c r="WYY759" s="279"/>
      <c r="WYZ759" s="279"/>
      <c r="WZA759" s="279"/>
      <c r="WZB759" s="279"/>
      <c r="WZC759" s="279"/>
      <c r="WZD759" s="279"/>
      <c r="WZE759" s="279"/>
      <c r="WZF759" s="279"/>
      <c r="WZG759" s="279"/>
      <c r="WZH759" s="279"/>
      <c r="WZI759" s="279"/>
      <c r="WZJ759" s="279"/>
      <c r="WZK759" s="279"/>
      <c r="WZL759" s="279"/>
      <c r="WZM759" s="279"/>
      <c r="WZN759" s="279"/>
      <c r="WZO759" s="279"/>
      <c r="WZP759" s="279"/>
      <c r="WZQ759" s="279"/>
      <c r="WZR759" s="279"/>
      <c r="WZS759" s="279"/>
      <c r="WZT759" s="279"/>
      <c r="WZU759" s="279"/>
      <c r="WZV759" s="279"/>
      <c r="WZW759" s="279"/>
      <c r="WZX759" s="279"/>
      <c r="WZY759" s="279"/>
      <c r="WZZ759" s="279"/>
      <c r="XAA759" s="279"/>
      <c r="XAB759" s="279"/>
      <c r="XAC759" s="279"/>
      <c r="XAD759" s="279"/>
      <c r="XAE759" s="279"/>
      <c r="XAF759" s="279"/>
      <c r="XAG759" s="279"/>
      <c r="XAH759" s="279"/>
      <c r="XAI759" s="279"/>
      <c r="XAJ759" s="279"/>
      <c r="XAK759" s="279"/>
      <c r="XAL759" s="279"/>
      <c r="XAM759" s="279"/>
      <c r="XAN759" s="279"/>
      <c r="XAO759" s="279"/>
      <c r="XAP759" s="279"/>
      <c r="XAQ759" s="279"/>
      <c r="XAR759" s="279"/>
      <c r="XAS759" s="279"/>
      <c r="XAT759" s="279"/>
      <c r="XAU759" s="279"/>
      <c r="XAV759" s="279"/>
      <c r="XAW759" s="279"/>
      <c r="XAX759" s="279"/>
      <c r="XAY759" s="279"/>
      <c r="XAZ759" s="279"/>
      <c r="XBA759" s="279"/>
      <c r="XBB759" s="279"/>
      <c r="XBC759" s="279"/>
      <c r="XBD759" s="279"/>
      <c r="XBE759" s="279"/>
      <c r="XBF759" s="279"/>
      <c r="XBG759" s="279"/>
      <c r="XBH759" s="279"/>
      <c r="XBI759" s="279"/>
      <c r="XBJ759" s="279"/>
      <c r="XBK759" s="279"/>
      <c r="XBL759" s="279"/>
      <c r="XBM759" s="279"/>
      <c r="XBN759" s="279"/>
      <c r="XBO759" s="279"/>
      <c r="XBP759" s="279"/>
      <c r="XBQ759" s="279"/>
      <c r="XBR759" s="279"/>
      <c r="XBS759" s="279"/>
      <c r="XBT759" s="279"/>
      <c r="XBU759" s="279"/>
      <c r="XBV759" s="279"/>
      <c r="XBW759" s="279"/>
      <c r="XBX759" s="279"/>
      <c r="XBY759" s="279"/>
      <c r="XBZ759" s="279"/>
      <c r="XCA759" s="279"/>
      <c r="XCB759" s="279"/>
      <c r="XCC759" s="279"/>
      <c r="XCD759" s="279"/>
      <c r="XCE759" s="279"/>
      <c r="XCF759" s="279"/>
      <c r="XCG759" s="279"/>
      <c r="XCH759" s="279"/>
      <c r="XCI759" s="279"/>
      <c r="XCJ759" s="279"/>
      <c r="XCK759" s="279"/>
      <c r="XCL759" s="279"/>
      <c r="XCM759" s="279"/>
      <c r="XCN759" s="279"/>
      <c r="XCO759" s="279"/>
      <c r="XCP759" s="279"/>
      <c r="XCQ759" s="279"/>
      <c r="XCR759" s="279"/>
      <c r="XCS759" s="279"/>
      <c r="XCT759" s="279"/>
      <c r="XCU759" s="279"/>
      <c r="XCV759" s="279"/>
      <c r="XCW759" s="279"/>
      <c r="XCX759" s="279"/>
      <c r="XCY759" s="279"/>
      <c r="XCZ759" s="279"/>
      <c r="XDA759" s="279"/>
      <c r="XDB759" s="279"/>
      <c r="XDC759" s="279"/>
      <c r="XDD759" s="279"/>
      <c r="XDE759" s="279"/>
      <c r="XDF759" s="279"/>
      <c r="XDG759" s="279"/>
      <c r="XDH759" s="279"/>
      <c r="XDI759" s="279"/>
      <c r="XDJ759" s="279"/>
      <c r="XDK759" s="279"/>
      <c r="XDL759" s="279"/>
      <c r="XDM759" s="279"/>
      <c r="XDN759" s="279"/>
      <c r="XDO759" s="279"/>
      <c r="XDP759" s="279"/>
      <c r="XDQ759" s="279"/>
      <c r="XDR759" s="279"/>
      <c r="XDS759" s="279"/>
      <c r="XDT759" s="279"/>
      <c r="XDU759" s="279"/>
      <c r="XDV759" s="279"/>
      <c r="XDW759" s="279"/>
      <c r="XDX759" s="279"/>
      <c r="XDY759" s="279"/>
      <c r="XDZ759" s="279"/>
      <c r="XEA759" s="279"/>
      <c r="XEB759" s="279"/>
      <c r="XEC759" s="279"/>
      <c r="XED759" s="279"/>
      <c r="XEE759" s="279"/>
      <c r="XEF759" s="279"/>
      <c r="XEG759" s="279"/>
      <c r="XEH759" s="279"/>
      <c r="XEI759" s="279"/>
      <c r="XEJ759" s="279"/>
      <c r="XEK759" s="279"/>
      <c r="XEL759" s="279"/>
      <c r="XEM759" s="279"/>
      <c r="XEN759" s="279"/>
      <c r="XEO759" s="279"/>
      <c r="XEP759" s="279"/>
      <c r="XEQ759" s="279"/>
      <c r="XER759" s="279"/>
      <c r="XES759" s="279"/>
      <c r="XET759" s="279"/>
      <c r="XEU759" s="279"/>
      <c r="XEV759" s="279"/>
      <c r="XEW759" s="279"/>
      <c r="XEX759" s="279"/>
      <c r="XEY759" s="279"/>
      <c r="XEZ759" s="279"/>
      <c r="XFA759" s="279"/>
      <c r="XFB759" s="279"/>
      <c r="XFC759" s="279"/>
    </row>
    <row r="760" spans="1:16383" ht="18.75" customHeight="1">
      <c r="A760" s="39" t="s">
        <v>704</v>
      </c>
      <c r="B760" s="67"/>
      <c r="C760" s="68" t="s">
        <v>1280</v>
      </c>
      <c r="D760" s="67"/>
      <c r="E760" s="67"/>
      <c r="F760" s="67"/>
      <c r="G760" s="623"/>
      <c r="H760" s="623"/>
      <c r="I760" s="623"/>
      <c r="J760" s="623"/>
      <c r="K760" s="623"/>
      <c r="L760" s="67"/>
      <c r="M760" s="67"/>
      <c r="N760" s="67"/>
      <c r="O760" s="67"/>
      <c r="P760" s="67"/>
      <c r="Q760" s="623"/>
      <c r="R760" s="623"/>
      <c r="S760" s="623"/>
      <c r="T760" s="623"/>
      <c r="U760" s="623"/>
      <c r="V760" s="456"/>
      <c r="W760" s="456"/>
      <c r="X760" s="456"/>
      <c r="Y760" s="456"/>
      <c r="Z760" s="456"/>
      <c r="AA760" s="456"/>
      <c r="AB760" s="456"/>
      <c r="AC760" s="456"/>
      <c r="AD760" s="456"/>
      <c r="AE760" s="456"/>
      <c r="AF760" s="456"/>
      <c r="AG760" s="456"/>
      <c r="AH760" s="456"/>
      <c r="AI760" s="456"/>
      <c r="AJ760" s="456"/>
      <c r="AK760" s="456"/>
      <c r="AL760" s="456"/>
      <c r="AT760" s="64"/>
      <c r="AU760" s="64"/>
      <c r="AV760" s="64"/>
      <c r="AW760" s="64"/>
      <c r="AX760" s="64"/>
      <c r="AY760" s="64"/>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5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56"/>
      <c r="DH760" s="456"/>
      <c r="DI760" s="456"/>
      <c r="DJ760" s="456"/>
      <c r="DK760" s="456"/>
      <c r="DL760" s="456"/>
      <c r="DM760" s="456"/>
      <c r="DN760" s="456"/>
      <c r="DO760" s="456"/>
      <c r="DP760" s="456"/>
      <c r="DQ760" s="456"/>
      <c r="DR760" s="456"/>
      <c r="DS760" s="456"/>
      <c r="DT760" s="456"/>
      <c r="DU760" s="456"/>
      <c r="DV760" s="456"/>
      <c r="DW760" s="456"/>
      <c r="DX760" s="456"/>
      <c r="DY760" s="456"/>
      <c r="DZ760" s="456"/>
      <c r="EA760" s="456"/>
      <c r="EB760" s="456"/>
      <c r="EC760" s="456"/>
      <c r="ED760" s="456"/>
      <c r="EE760" s="456"/>
      <c r="EF760" s="456"/>
      <c r="EG760" s="456"/>
      <c r="EH760" s="456"/>
      <c r="EI760" s="456"/>
      <c r="EJ760" s="456"/>
      <c r="EK760" s="456"/>
      <c r="EL760" s="456"/>
      <c r="EM760" s="456"/>
      <c r="EN760" s="456"/>
      <c r="EO760" s="456"/>
      <c r="EP760" s="456"/>
      <c r="EQ760" s="456"/>
      <c r="ER760" s="456"/>
      <c r="ES760" s="456"/>
      <c r="ET760" s="456"/>
      <c r="EU760" s="456"/>
      <c r="EV760" s="456"/>
      <c r="EW760" s="456"/>
      <c r="EX760" s="456"/>
      <c r="EY760" s="456"/>
      <c r="EZ760" s="456"/>
      <c r="FA760" s="456"/>
      <c r="FB760" s="456"/>
      <c r="FC760" s="456"/>
      <c r="FD760" s="456"/>
      <c r="FE760" s="456"/>
      <c r="FF760" s="456"/>
      <c r="FG760" s="456"/>
      <c r="FH760" s="456"/>
      <c r="FI760" s="456"/>
      <c r="FJ760" s="456"/>
      <c r="FK760" s="456"/>
      <c r="FL760" s="456"/>
      <c r="FM760" s="456"/>
      <c r="FN760" s="456"/>
      <c r="FO760" s="456"/>
      <c r="FP760" s="456"/>
      <c r="FQ760" s="456"/>
      <c r="FR760" s="456"/>
      <c r="FS760" s="456"/>
      <c r="FT760" s="456"/>
      <c r="FU760" s="456"/>
      <c r="FV760" s="456"/>
      <c r="FW760" s="456"/>
      <c r="FX760" s="456"/>
      <c r="FY760" s="456"/>
      <c r="FZ760" s="456"/>
      <c r="GA760" s="456"/>
      <c r="GB760" s="456"/>
      <c r="GC760" s="456"/>
      <c r="GD760" s="456"/>
      <c r="GE760" s="456"/>
      <c r="GF760" s="456"/>
      <c r="GG760" s="456"/>
      <c r="GH760" s="456"/>
      <c r="GI760" s="456"/>
      <c r="GJ760" s="456"/>
      <c r="GK760" s="456"/>
      <c r="GL760" s="456"/>
      <c r="GM760" s="456"/>
      <c r="GN760" s="456"/>
      <c r="GO760" s="456"/>
      <c r="GP760" s="456"/>
      <c r="GQ760" s="456"/>
      <c r="GR760" s="456"/>
      <c r="GS760" s="456"/>
      <c r="GT760" s="456"/>
      <c r="GU760" s="456"/>
      <c r="GV760" s="456"/>
      <c r="GW760" s="456"/>
      <c r="GX760" s="456"/>
      <c r="GY760" s="456"/>
      <c r="GZ760" s="456"/>
      <c r="HA760" s="456"/>
      <c r="HB760" s="456"/>
      <c r="HC760" s="456"/>
      <c r="HD760" s="456"/>
      <c r="HE760" s="456"/>
      <c r="HF760" s="456"/>
      <c r="HG760" s="456"/>
      <c r="HH760" s="456"/>
      <c r="HI760" s="456"/>
      <c r="HJ760" s="456"/>
      <c r="HK760" s="456"/>
      <c r="HL760" s="456"/>
      <c r="HM760" s="456"/>
      <c r="HN760" s="456"/>
      <c r="HO760" s="456"/>
      <c r="HP760" s="456"/>
      <c r="HQ760" s="456"/>
      <c r="HR760" s="456"/>
      <c r="HS760" s="456"/>
      <c r="HT760" s="456"/>
      <c r="HU760" s="456"/>
      <c r="HV760" s="456"/>
      <c r="HW760" s="456"/>
      <c r="HX760" s="456"/>
      <c r="HY760" s="456"/>
      <c r="HZ760" s="456"/>
      <c r="IA760" s="456"/>
      <c r="IB760" s="456"/>
      <c r="IC760" s="456"/>
      <c r="ID760" s="456"/>
      <c r="IE760" s="456"/>
      <c r="IF760" s="456"/>
      <c r="IG760" s="456"/>
      <c r="IH760" s="456"/>
      <c r="II760" s="456"/>
      <c r="IJ760" s="456"/>
      <c r="IK760" s="456"/>
      <c r="IL760" s="456"/>
      <c r="IM760" s="456"/>
      <c r="IN760" s="456"/>
      <c r="IO760" s="456"/>
      <c r="IP760" s="456"/>
      <c r="IQ760" s="456"/>
      <c r="IR760" s="456"/>
      <c r="IS760" s="456"/>
      <c r="IT760" s="456"/>
      <c r="IU760" s="456"/>
      <c r="IV760" s="456"/>
      <c r="IW760" s="456"/>
      <c r="IX760" s="456"/>
      <c r="IY760" s="456"/>
      <c r="IZ760" s="456"/>
      <c r="JA760" s="456"/>
      <c r="JB760" s="456"/>
      <c r="JC760" s="456"/>
      <c r="JD760" s="456"/>
      <c r="JE760" s="456"/>
      <c r="JF760" s="456"/>
      <c r="JG760" s="456"/>
      <c r="JH760" s="456"/>
      <c r="JI760" s="456"/>
      <c r="JJ760" s="456"/>
      <c r="JK760" s="456"/>
      <c r="JL760" s="456"/>
      <c r="JM760" s="456"/>
      <c r="JN760" s="456"/>
      <c r="JO760" s="456"/>
      <c r="JP760" s="456"/>
      <c r="JQ760" s="456"/>
      <c r="JR760" s="456"/>
      <c r="JS760" s="456"/>
      <c r="JT760" s="456"/>
      <c r="JU760" s="456"/>
      <c r="JV760" s="456"/>
      <c r="JW760" s="456"/>
      <c r="JX760" s="456"/>
      <c r="JY760" s="456"/>
      <c r="JZ760" s="456"/>
      <c r="KA760" s="456"/>
      <c r="KB760" s="456"/>
      <c r="KC760" s="456"/>
      <c r="KD760" s="456"/>
      <c r="KE760" s="456"/>
      <c r="KF760" s="456"/>
      <c r="KG760" s="456"/>
      <c r="KH760" s="456"/>
      <c r="KI760" s="456"/>
      <c r="KJ760" s="456"/>
      <c r="KK760" s="456"/>
      <c r="KL760" s="456"/>
      <c r="KM760" s="456"/>
      <c r="KN760" s="456"/>
      <c r="KO760" s="456"/>
      <c r="KP760" s="456"/>
      <c r="KQ760" s="456"/>
      <c r="KR760" s="456"/>
      <c r="KS760" s="456"/>
      <c r="KT760" s="456"/>
      <c r="KU760" s="456"/>
      <c r="KV760" s="456"/>
      <c r="KW760" s="456"/>
      <c r="KX760" s="456"/>
      <c r="KY760" s="456"/>
      <c r="KZ760" s="456"/>
      <c r="LA760" s="456"/>
      <c r="LB760" s="456"/>
      <c r="LC760" s="456"/>
      <c r="LD760" s="456"/>
      <c r="LE760" s="456"/>
      <c r="LF760" s="456"/>
      <c r="LG760" s="456"/>
      <c r="LH760" s="456"/>
      <c r="LI760" s="456"/>
      <c r="LJ760" s="456"/>
      <c r="LK760" s="456"/>
      <c r="LL760" s="456"/>
      <c r="LM760" s="456"/>
      <c r="LN760" s="456"/>
      <c r="LO760" s="456"/>
      <c r="LP760" s="456"/>
      <c r="LQ760" s="456"/>
      <c r="LR760" s="456"/>
      <c r="LS760" s="456"/>
      <c r="LT760" s="456"/>
      <c r="LU760" s="456"/>
      <c r="LV760" s="456"/>
      <c r="LW760" s="456"/>
      <c r="LX760" s="456"/>
      <c r="LY760" s="456"/>
      <c r="LZ760" s="456"/>
      <c r="MA760" s="456"/>
      <c r="MB760" s="456"/>
      <c r="MC760" s="456"/>
      <c r="MD760" s="456"/>
      <c r="ME760" s="456"/>
      <c r="MF760" s="456"/>
      <c r="MG760" s="456"/>
      <c r="MH760" s="456"/>
      <c r="MI760" s="456"/>
      <c r="MJ760" s="456"/>
      <c r="MK760" s="456"/>
      <c r="ML760" s="456"/>
      <c r="MM760" s="456"/>
      <c r="MN760" s="456"/>
      <c r="MO760" s="456"/>
      <c r="MP760" s="456"/>
      <c r="MQ760" s="456"/>
      <c r="MR760" s="456"/>
      <c r="MS760" s="456"/>
      <c r="MT760" s="456"/>
      <c r="MU760" s="456"/>
      <c r="MV760" s="456"/>
      <c r="MW760" s="456"/>
      <c r="MX760" s="456"/>
      <c r="MY760" s="456"/>
      <c r="MZ760" s="456"/>
      <c r="NA760" s="456"/>
      <c r="NB760" s="456"/>
      <c r="NC760" s="456"/>
      <c r="ND760" s="456"/>
      <c r="NE760" s="456"/>
      <c r="NF760" s="456"/>
      <c r="NG760" s="456"/>
      <c r="NH760" s="456"/>
      <c r="NI760" s="456"/>
      <c r="NJ760" s="456"/>
      <c r="NK760" s="456"/>
      <c r="NL760" s="456"/>
      <c r="NM760" s="456"/>
      <c r="NN760" s="456"/>
      <c r="NO760" s="456"/>
      <c r="NP760" s="456"/>
      <c r="NQ760" s="456"/>
      <c r="NR760" s="456"/>
      <c r="NS760" s="456"/>
      <c r="NT760" s="456"/>
      <c r="NU760" s="456"/>
      <c r="NV760" s="456"/>
      <c r="NW760" s="456"/>
      <c r="NX760" s="456"/>
      <c r="NY760" s="456"/>
      <c r="NZ760" s="456"/>
      <c r="OA760" s="456"/>
      <c r="OB760" s="456"/>
      <c r="OC760" s="456"/>
      <c r="OD760" s="456"/>
      <c r="OE760" s="456"/>
      <c r="OF760" s="456"/>
      <c r="OG760" s="456"/>
      <c r="OH760" s="456"/>
      <c r="OI760" s="456"/>
      <c r="OJ760" s="456"/>
      <c r="OK760" s="456"/>
      <c r="OL760" s="456"/>
      <c r="OM760" s="456"/>
      <c r="ON760" s="456"/>
      <c r="OO760" s="456"/>
      <c r="OP760" s="456"/>
      <c r="OQ760" s="456"/>
      <c r="OR760" s="456"/>
      <c r="OS760" s="456"/>
      <c r="OT760" s="456"/>
      <c r="OU760" s="456"/>
      <c r="OV760" s="456"/>
      <c r="OW760" s="456"/>
      <c r="OX760" s="456"/>
      <c r="OY760" s="456"/>
      <c r="OZ760" s="456"/>
      <c r="PA760" s="456"/>
      <c r="PB760" s="456"/>
      <c r="PC760" s="456"/>
      <c r="PD760" s="456"/>
      <c r="PE760" s="456"/>
      <c r="PF760" s="456"/>
      <c r="PG760" s="456"/>
      <c r="PH760" s="456"/>
      <c r="PI760" s="456"/>
      <c r="PJ760" s="456"/>
      <c r="PK760" s="456"/>
      <c r="PL760" s="456"/>
      <c r="PM760" s="456"/>
      <c r="PN760" s="456"/>
      <c r="PO760" s="456"/>
      <c r="PP760" s="456"/>
      <c r="PQ760" s="456"/>
      <c r="PR760" s="456"/>
      <c r="PS760" s="456"/>
      <c r="PT760" s="456"/>
      <c r="PU760" s="456"/>
      <c r="PV760" s="456"/>
      <c r="PW760" s="456"/>
      <c r="PX760" s="456"/>
      <c r="PY760" s="456"/>
      <c r="PZ760" s="456"/>
      <c r="QA760" s="456"/>
      <c r="QB760" s="456"/>
      <c r="QC760" s="456"/>
      <c r="QD760" s="456"/>
      <c r="QE760" s="456"/>
      <c r="QF760" s="456"/>
      <c r="QG760" s="456"/>
      <c r="QH760" s="456"/>
      <c r="QI760" s="456"/>
      <c r="QJ760" s="456"/>
      <c r="QK760" s="456"/>
      <c r="QL760" s="456"/>
      <c r="QM760" s="456"/>
      <c r="QN760" s="456"/>
      <c r="QO760" s="456"/>
      <c r="QP760" s="456"/>
      <c r="QQ760" s="456"/>
      <c r="QR760" s="456"/>
      <c r="QS760" s="456"/>
      <c r="QT760" s="456"/>
      <c r="QU760" s="456"/>
      <c r="QV760" s="456"/>
      <c r="QW760" s="456"/>
      <c r="QX760" s="456"/>
      <c r="QY760" s="456"/>
      <c r="QZ760" s="456"/>
      <c r="RA760" s="456"/>
      <c r="RB760" s="456"/>
      <c r="RC760" s="456"/>
      <c r="RD760" s="456"/>
      <c r="RE760" s="456"/>
      <c r="RF760" s="456"/>
      <c r="RG760" s="456"/>
      <c r="RH760" s="456"/>
      <c r="RI760" s="456"/>
      <c r="RJ760" s="456"/>
      <c r="RK760" s="456"/>
      <c r="RL760" s="456"/>
      <c r="RM760" s="456"/>
      <c r="RN760" s="456"/>
      <c r="RO760" s="456"/>
      <c r="RP760" s="456"/>
      <c r="RQ760" s="456"/>
      <c r="RR760" s="456"/>
      <c r="RS760" s="456"/>
      <c r="RT760" s="456"/>
      <c r="RU760" s="456"/>
      <c r="RV760" s="456"/>
      <c r="RW760" s="456"/>
      <c r="RX760" s="456"/>
      <c r="RY760" s="456"/>
      <c r="RZ760" s="456"/>
      <c r="SA760" s="456"/>
      <c r="SB760" s="456"/>
      <c r="SC760" s="456"/>
      <c r="SD760" s="456"/>
      <c r="SE760" s="456"/>
      <c r="SF760" s="456"/>
      <c r="SG760" s="456"/>
      <c r="SH760" s="456"/>
      <c r="SI760" s="456"/>
      <c r="SJ760" s="456"/>
      <c r="SK760" s="456"/>
      <c r="SL760" s="456"/>
      <c r="SM760" s="456"/>
      <c r="SN760" s="456"/>
      <c r="SO760" s="456"/>
      <c r="SP760" s="456"/>
      <c r="SQ760" s="456"/>
      <c r="SR760" s="456"/>
      <c r="SS760" s="456"/>
      <c r="ST760" s="456"/>
      <c r="SU760" s="456"/>
      <c r="SV760" s="456"/>
      <c r="SW760" s="456"/>
      <c r="SX760" s="456"/>
      <c r="SY760" s="456"/>
      <c r="SZ760" s="456"/>
      <c r="TA760" s="456"/>
      <c r="TB760" s="456"/>
      <c r="TC760" s="456"/>
      <c r="TD760" s="456"/>
      <c r="TE760" s="456"/>
      <c r="TF760" s="456"/>
      <c r="TG760" s="456"/>
      <c r="TH760" s="456"/>
      <c r="TI760" s="456"/>
      <c r="TJ760" s="456"/>
      <c r="TK760" s="456"/>
      <c r="TL760" s="456"/>
      <c r="TM760" s="456"/>
      <c r="TN760" s="456"/>
      <c r="TO760" s="456"/>
      <c r="TP760" s="456"/>
      <c r="TQ760" s="456"/>
      <c r="TR760" s="456"/>
      <c r="TS760" s="456"/>
      <c r="TT760" s="456"/>
      <c r="TU760" s="456"/>
      <c r="TV760" s="456"/>
      <c r="TW760" s="456"/>
      <c r="TX760" s="456"/>
      <c r="TY760" s="456"/>
      <c r="TZ760" s="456"/>
      <c r="UA760" s="456"/>
      <c r="UB760" s="456"/>
      <c r="UC760" s="456"/>
      <c r="UD760" s="456"/>
      <c r="UE760" s="456"/>
      <c r="UF760" s="456"/>
      <c r="UG760" s="456"/>
      <c r="UH760" s="456"/>
      <c r="UI760" s="456"/>
      <c r="UJ760" s="456"/>
      <c r="UK760" s="456"/>
      <c r="UL760" s="456"/>
      <c r="UM760" s="456"/>
      <c r="UN760" s="456"/>
      <c r="UO760" s="456"/>
      <c r="UP760" s="456"/>
      <c r="UQ760" s="456"/>
      <c r="UR760" s="456"/>
      <c r="US760" s="456"/>
      <c r="UT760" s="456"/>
      <c r="UU760" s="456"/>
      <c r="UV760" s="456"/>
      <c r="UW760" s="456"/>
      <c r="UX760" s="456"/>
      <c r="UY760" s="456"/>
      <c r="UZ760" s="456"/>
      <c r="VA760" s="456"/>
      <c r="VB760" s="456"/>
      <c r="VC760" s="456"/>
      <c r="VD760" s="456"/>
      <c r="VE760" s="456"/>
      <c r="VF760" s="456"/>
      <c r="VG760" s="456"/>
      <c r="VH760" s="456"/>
      <c r="VI760" s="456"/>
      <c r="VJ760" s="456"/>
      <c r="VK760" s="456"/>
      <c r="VL760" s="456"/>
      <c r="VM760" s="456"/>
      <c r="VN760" s="456"/>
      <c r="VO760" s="456"/>
      <c r="VP760" s="456"/>
      <c r="VQ760" s="456"/>
      <c r="VR760" s="456"/>
      <c r="VS760" s="456"/>
      <c r="VT760" s="456"/>
      <c r="VU760" s="456"/>
      <c r="VV760" s="456"/>
      <c r="VW760" s="456"/>
      <c r="VX760" s="456"/>
      <c r="VY760" s="456"/>
      <c r="VZ760" s="456"/>
      <c r="WA760" s="456"/>
      <c r="WB760" s="456"/>
      <c r="WC760" s="456"/>
      <c r="WD760" s="456"/>
      <c r="WE760" s="456"/>
      <c r="WF760" s="456"/>
      <c r="WG760" s="456"/>
      <c r="WH760" s="456"/>
      <c r="WI760" s="456"/>
      <c r="WJ760" s="456"/>
      <c r="WK760" s="456"/>
      <c r="WL760" s="456"/>
      <c r="WM760" s="456"/>
      <c r="WN760" s="456"/>
      <c r="WO760" s="456"/>
      <c r="WP760" s="456"/>
      <c r="WQ760" s="456"/>
      <c r="WR760" s="456"/>
      <c r="WS760" s="456"/>
      <c r="WT760" s="456"/>
      <c r="WU760" s="456"/>
      <c r="WV760" s="456"/>
      <c r="WW760" s="456"/>
      <c r="WX760" s="456"/>
      <c r="WY760" s="456"/>
      <c r="WZ760" s="456"/>
      <c r="XA760" s="456"/>
      <c r="XB760" s="456"/>
      <c r="XC760" s="456"/>
      <c r="XD760" s="456"/>
      <c r="XE760" s="456"/>
      <c r="XF760" s="456"/>
      <c r="XG760" s="456"/>
      <c r="XH760" s="456"/>
      <c r="XI760" s="456"/>
      <c r="XJ760" s="456"/>
      <c r="XK760" s="456"/>
      <c r="XL760" s="456"/>
      <c r="XM760" s="456"/>
      <c r="XN760" s="456"/>
      <c r="XO760" s="456"/>
      <c r="XP760" s="456"/>
      <c r="XQ760" s="456"/>
      <c r="XR760" s="456"/>
      <c r="XS760" s="456"/>
      <c r="XT760" s="456"/>
      <c r="XU760" s="456"/>
      <c r="XV760" s="456"/>
      <c r="XW760" s="456"/>
      <c r="XX760" s="456"/>
      <c r="XY760" s="456"/>
      <c r="XZ760" s="456"/>
      <c r="YA760" s="456"/>
      <c r="YB760" s="456"/>
      <c r="YC760" s="456"/>
      <c r="YD760" s="456"/>
      <c r="YE760" s="456"/>
      <c r="YF760" s="456"/>
      <c r="YG760" s="456"/>
      <c r="YH760" s="456"/>
      <c r="YI760" s="456"/>
      <c r="YJ760" s="456"/>
      <c r="YK760" s="456"/>
      <c r="YL760" s="456"/>
      <c r="YM760" s="456"/>
      <c r="YN760" s="456"/>
      <c r="YO760" s="456"/>
      <c r="YP760" s="456"/>
      <c r="YQ760" s="456"/>
      <c r="YR760" s="456"/>
      <c r="YS760" s="456"/>
      <c r="YT760" s="456"/>
      <c r="YU760" s="456"/>
      <c r="YV760" s="456"/>
      <c r="YW760" s="456"/>
      <c r="YX760" s="456"/>
      <c r="YY760" s="456"/>
      <c r="YZ760" s="456"/>
      <c r="ZA760" s="456"/>
      <c r="ZB760" s="456"/>
      <c r="ZC760" s="456"/>
      <c r="ZD760" s="456"/>
      <c r="ZE760" s="456"/>
      <c r="ZF760" s="456"/>
      <c r="ZG760" s="456"/>
      <c r="ZH760" s="456"/>
      <c r="ZI760" s="456"/>
      <c r="ZJ760" s="456"/>
      <c r="ZK760" s="456"/>
      <c r="ZL760" s="456"/>
      <c r="ZM760" s="456"/>
      <c r="ZN760" s="456"/>
      <c r="ZO760" s="456"/>
      <c r="ZP760" s="456"/>
      <c r="ZQ760" s="456"/>
      <c r="ZR760" s="456"/>
      <c r="ZS760" s="456"/>
      <c r="ZT760" s="456"/>
      <c r="ZU760" s="456"/>
      <c r="ZV760" s="456"/>
      <c r="ZW760" s="456"/>
      <c r="ZX760" s="456"/>
      <c r="ZY760" s="456"/>
      <c r="ZZ760" s="456"/>
      <c r="AAA760" s="456"/>
      <c r="AAB760" s="456"/>
      <c r="AAC760" s="456"/>
      <c r="AAD760" s="456"/>
      <c r="AAE760" s="456"/>
      <c r="AAF760" s="456"/>
      <c r="AAG760" s="456"/>
      <c r="AAH760" s="456"/>
      <c r="AAI760" s="456"/>
      <c r="AAJ760" s="456"/>
      <c r="AAK760" s="456"/>
      <c r="AAL760" s="456"/>
      <c r="AAM760" s="456"/>
      <c r="AAN760" s="456"/>
      <c r="AAO760" s="456"/>
      <c r="AAP760" s="456"/>
      <c r="AAQ760" s="456"/>
      <c r="AAR760" s="456"/>
      <c r="AAS760" s="456"/>
      <c r="AAT760" s="456"/>
      <c r="AAU760" s="456"/>
      <c r="AAV760" s="456"/>
      <c r="AAW760" s="456"/>
      <c r="AAX760" s="456"/>
      <c r="AAY760" s="456"/>
      <c r="AAZ760" s="456"/>
      <c r="ABA760" s="456"/>
      <c r="ABB760" s="456"/>
      <c r="ABC760" s="456"/>
      <c r="ABD760" s="456"/>
      <c r="ABE760" s="456"/>
      <c r="ABF760" s="456"/>
      <c r="ABG760" s="456"/>
      <c r="ABH760" s="456"/>
      <c r="ABI760" s="456"/>
      <c r="ABJ760" s="456"/>
      <c r="ABK760" s="456"/>
      <c r="ABL760" s="456"/>
      <c r="ABM760" s="456"/>
      <c r="ABN760" s="456"/>
      <c r="ABO760" s="456"/>
      <c r="ABP760" s="456"/>
      <c r="ABQ760" s="456"/>
      <c r="ABR760" s="456"/>
      <c r="ABS760" s="456"/>
      <c r="ABT760" s="456"/>
      <c r="ABU760" s="456"/>
      <c r="ABV760" s="456"/>
      <c r="ABW760" s="456"/>
      <c r="ABX760" s="456"/>
      <c r="ABY760" s="456"/>
      <c r="ABZ760" s="456"/>
      <c r="ACA760" s="456"/>
      <c r="ACB760" s="456"/>
      <c r="ACC760" s="456"/>
      <c r="ACD760" s="456"/>
      <c r="ACE760" s="456"/>
      <c r="ACF760" s="456"/>
      <c r="ACG760" s="456"/>
      <c r="ACH760" s="456"/>
      <c r="ACI760" s="456"/>
      <c r="ACJ760" s="456"/>
      <c r="ACK760" s="456"/>
      <c r="ACL760" s="456"/>
      <c r="ACM760" s="456"/>
      <c r="ACN760" s="456"/>
      <c r="ACO760" s="456"/>
      <c r="ACP760" s="456"/>
      <c r="ACQ760" s="456"/>
      <c r="ACR760" s="456"/>
      <c r="ACS760" s="456"/>
      <c r="ACT760" s="456"/>
      <c r="ACU760" s="456"/>
      <c r="ACV760" s="456"/>
      <c r="ACW760" s="456"/>
      <c r="ACX760" s="456"/>
      <c r="ACY760" s="456"/>
      <c r="ACZ760" s="456"/>
      <c r="ADA760" s="456"/>
      <c r="ADB760" s="456"/>
      <c r="ADC760" s="456"/>
      <c r="ADD760" s="456"/>
      <c r="ADE760" s="456"/>
      <c r="ADF760" s="456"/>
      <c r="ADG760" s="456"/>
      <c r="ADH760" s="456"/>
      <c r="ADI760" s="456"/>
      <c r="ADJ760" s="456"/>
      <c r="ADK760" s="456"/>
      <c r="ADL760" s="456"/>
      <c r="ADM760" s="456"/>
      <c r="ADN760" s="456"/>
      <c r="ADO760" s="456"/>
      <c r="ADP760" s="456"/>
      <c r="ADQ760" s="456"/>
      <c r="ADR760" s="456"/>
      <c r="ADS760" s="456"/>
      <c r="ADT760" s="456"/>
      <c r="ADU760" s="456"/>
      <c r="ADV760" s="456"/>
      <c r="ADW760" s="456"/>
      <c r="ADX760" s="456"/>
      <c r="ADY760" s="456"/>
      <c r="ADZ760" s="456"/>
      <c r="AEA760" s="456"/>
      <c r="AEB760" s="456"/>
      <c r="AEC760" s="456"/>
      <c r="AED760" s="456"/>
      <c r="AEE760" s="456"/>
      <c r="AEF760" s="456"/>
      <c r="AEG760" s="456"/>
      <c r="AEH760" s="456"/>
      <c r="AEI760" s="456"/>
      <c r="AEJ760" s="456"/>
      <c r="AEK760" s="456"/>
      <c r="AEL760" s="456"/>
      <c r="AEM760" s="456"/>
      <c r="AEN760" s="456"/>
      <c r="AEO760" s="456"/>
      <c r="AEP760" s="456"/>
      <c r="AEQ760" s="456"/>
      <c r="AER760" s="456"/>
      <c r="AES760" s="456"/>
      <c r="AET760" s="456"/>
      <c r="AEU760" s="456"/>
      <c r="AEV760" s="456"/>
      <c r="AEW760" s="456"/>
      <c r="AEX760" s="456"/>
      <c r="AEY760" s="456"/>
      <c r="AEZ760" s="456"/>
      <c r="AFA760" s="456"/>
      <c r="AFB760" s="456"/>
      <c r="AFC760" s="456"/>
      <c r="AFD760" s="456"/>
      <c r="AFE760" s="456"/>
      <c r="AFF760" s="456"/>
      <c r="AFG760" s="456"/>
      <c r="AFH760" s="456"/>
      <c r="AFI760" s="456"/>
      <c r="AFJ760" s="456"/>
      <c r="AFK760" s="456"/>
      <c r="AFL760" s="456"/>
      <c r="AFM760" s="456"/>
      <c r="AFN760" s="456"/>
      <c r="AFO760" s="456"/>
      <c r="AFP760" s="456"/>
      <c r="AFQ760" s="456"/>
      <c r="AFR760" s="456"/>
      <c r="AFS760" s="456"/>
      <c r="AFT760" s="456"/>
      <c r="AFU760" s="456"/>
      <c r="AFV760" s="456"/>
      <c r="AFW760" s="456"/>
      <c r="AFX760" s="456"/>
      <c r="AFY760" s="456"/>
      <c r="AFZ760" s="456"/>
      <c r="AGA760" s="456"/>
      <c r="AGB760" s="456"/>
      <c r="AGC760" s="456"/>
      <c r="AGD760" s="456"/>
      <c r="AGE760" s="456"/>
      <c r="AGF760" s="456"/>
      <c r="AGG760" s="456"/>
      <c r="AGH760" s="456"/>
      <c r="AGI760" s="456"/>
      <c r="AGJ760" s="456"/>
      <c r="AGK760" s="456"/>
      <c r="AGL760" s="456"/>
      <c r="AGM760" s="456"/>
      <c r="AGN760" s="456"/>
      <c r="AGO760" s="456"/>
      <c r="AGP760" s="456"/>
      <c r="AGQ760" s="456"/>
      <c r="AGR760" s="456"/>
      <c r="AGS760" s="456"/>
      <c r="AGT760" s="456"/>
      <c r="AGU760" s="456"/>
      <c r="AGV760" s="456"/>
      <c r="AGW760" s="456"/>
      <c r="AGX760" s="456"/>
      <c r="AGY760" s="456"/>
      <c r="AGZ760" s="456"/>
      <c r="AHA760" s="456"/>
      <c r="AHB760" s="456"/>
      <c r="AHC760" s="456"/>
      <c r="AHD760" s="456"/>
      <c r="AHE760" s="456"/>
      <c r="AHF760" s="456"/>
      <c r="AHG760" s="456"/>
      <c r="AHH760" s="456"/>
      <c r="AHI760" s="456"/>
      <c r="AHJ760" s="456"/>
      <c r="AHK760" s="456"/>
      <c r="AHL760" s="456"/>
      <c r="AHM760" s="456"/>
      <c r="AHN760" s="456"/>
      <c r="AHO760" s="456"/>
      <c r="AHP760" s="456"/>
      <c r="AHQ760" s="456"/>
      <c r="AHR760" s="456"/>
      <c r="AHS760" s="456"/>
      <c r="AHT760" s="456"/>
      <c r="AHU760" s="456"/>
      <c r="AHV760" s="456"/>
      <c r="AHW760" s="456"/>
      <c r="AHX760" s="456"/>
      <c r="AHY760" s="456"/>
      <c r="AHZ760" s="456"/>
      <c r="AIA760" s="456"/>
      <c r="AIB760" s="456"/>
      <c r="AIC760" s="456"/>
      <c r="AID760" s="456"/>
      <c r="AIE760" s="456"/>
      <c r="AIF760" s="456"/>
      <c r="AIG760" s="456"/>
      <c r="AIH760" s="456"/>
      <c r="AII760" s="456"/>
      <c r="AIJ760" s="456"/>
      <c r="AIK760" s="456"/>
      <c r="AIL760" s="456"/>
      <c r="AIM760" s="456"/>
      <c r="AIN760" s="456"/>
      <c r="AIO760" s="456"/>
      <c r="AIP760" s="456"/>
      <c r="AIQ760" s="456"/>
      <c r="AIR760" s="456"/>
      <c r="AIS760" s="456"/>
      <c r="AIT760" s="456"/>
      <c r="AIU760" s="456"/>
      <c r="AIV760" s="456"/>
      <c r="AIW760" s="456"/>
      <c r="AIX760" s="456"/>
      <c r="AIY760" s="456"/>
      <c r="AIZ760" s="456"/>
      <c r="AJA760" s="456"/>
      <c r="AJB760" s="456"/>
      <c r="AJC760" s="456"/>
      <c r="AJD760" s="456"/>
      <c r="AJE760" s="456"/>
      <c r="AJF760" s="456"/>
      <c r="AJG760" s="456"/>
      <c r="AJH760" s="456"/>
      <c r="AJI760" s="456"/>
      <c r="AJJ760" s="456"/>
      <c r="AJK760" s="456"/>
      <c r="AJL760" s="456"/>
      <c r="AJM760" s="456"/>
      <c r="AJN760" s="456"/>
      <c r="AJO760" s="456"/>
      <c r="AJP760" s="456"/>
      <c r="AJQ760" s="456"/>
      <c r="AJR760" s="456"/>
      <c r="AJS760" s="456"/>
      <c r="AJT760" s="456"/>
      <c r="AJU760" s="456"/>
      <c r="AJV760" s="456"/>
      <c r="AJW760" s="456"/>
      <c r="AJX760" s="456"/>
      <c r="AJY760" s="456"/>
      <c r="AJZ760" s="456"/>
      <c r="AKA760" s="456"/>
      <c r="AKB760" s="456"/>
      <c r="AKC760" s="456"/>
      <c r="AKD760" s="456"/>
      <c r="AKE760" s="456"/>
      <c r="AKF760" s="456"/>
      <c r="AKG760" s="456"/>
      <c r="AKH760" s="456"/>
      <c r="AKI760" s="456"/>
      <c r="AKJ760" s="456"/>
      <c r="AKK760" s="456"/>
      <c r="AKL760" s="456"/>
      <c r="AKM760" s="456"/>
      <c r="AKN760" s="456"/>
      <c r="AKO760" s="456"/>
      <c r="AKP760" s="456"/>
      <c r="AKQ760" s="456"/>
      <c r="AKR760" s="456"/>
      <c r="AKS760" s="456"/>
      <c r="AKT760" s="456"/>
      <c r="AKU760" s="456"/>
      <c r="AKV760" s="456"/>
      <c r="AKW760" s="456"/>
      <c r="AKX760" s="456"/>
      <c r="AKY760" s="456"/>
      <c r="AKZ760" s="456"/>
      <c r="ALA760" s="456"/>
      <c r="ALB760" s="456"/>
      <c r="ALC760" s="456"/>
      <c r="ALD760" s="456"/>
      <c r="ALE760" s="456"/>
      <c r="ALF760" s="456"/>
      <c r="ALG760" s="456"/>
      <c r="ALH760" s="456"/>
      <c r="ALI760" s="456"/>
      <c r="ALJ760" s="456"/>
      <c r="ALK760" s="456"/>
      <c r="ALL760" s="456"/>
      <c r="ALM760" s="456"/>
      <c r="ALN760" s="456"/>
      <c r="ALO760" s="456"/>
      <c r="ALP760" s="456"/>
      <c r="ALQ760" s="456"/>
      <c r="ALR760" s="456"/>
      <c r="ALS760" s="456"/>
      <c r="ALT760" s="456"/>
      <c r="ALU760" s="456"/>
      <c r="ALV760" s="456"/>
      <c r="ALW760" s="456"/>
      <c r="ALX760" s="456"/>
      <c r="ALY760" s="456"/>
      <c r="ALZ760" s="456"/>
      <c r="AMA760" s="456"/>
      <c r="AMB760" s="456"/>
      <c r="AMC760" s="456"/>
      <c r="AMD760" s="456"/>
      <c r="AME760" s="456"/>
      <c r="AMF760" s="456"/>
      <c r="AMG760" s="456"/>
      <c r="AMH760" s="456"/>
      <c r="AMI760" s="456"/>
      <c r="AMJ760" s="456"/>
      <c r="AMK760" s="456"/>
      <c r="AML760" s="456"/>
      <c r="AMM760" s="456"/>
      <c r="AMN760" s="456"/>
      <c r="AMO760" s="456"/>
      <c r="AMP760" s="456"/>
      <c r="AMQ760" s="456"/>
      <c r="AMR760" s="456"/>
      <c r="AMS760" s="456"/>
      <c r="AMT760" s="456"/>
      <c r="AMU760" s="456"/>
      <c r="AMV760" s="456"/>
      <c r="AMW760" s="456"/>
      <c r="AMX760" s="456"/>
      <c r="AMY760" s="456"/>
      <c r="AMZ760" s="456"/>
      <c r="ANA760" s="456"/>
      <c r="ANB760" s="456"/>
      <c r="ANC760" s="456"/>
      <c r="AND760" s="456"/>
      <c r="ANE760" s="456"/>
      <c r="ANF760" s="456"/>
      <c r="ANG760" s="456"/>
      <c r="ANH760" s="456"/>
      <c r="ANI760" s="456"/>
      <c r="ANJ760" s="456"/>
      <c r="ANK760" s="456"/>
      <c r="ANL760" s="456"/>
      <c r="ANM760" s="456"/>
      <c r="ANN760" s="456"/>
      <c r="ANO760" s="456"/>
      <c r="ANP760" s="456"/>
      <c r="ANQ760" s="456"/>
      <c r="ANR760" s="456"/>
      <c r="ANS760" s="456"/>
      <c r="ANT760" s="456"/>
      <c r="ANU760" s="456"/>
      <c r="ANV760" s="456"/>
      <c r="ANW760" s="456"/>
      <c r="ANX760" s="456"/>
      <c r="ANY760" s="456"/>
      <c r="ANZ760" s="456"/>
      <c r="AOA760" s="456"/>
      <c r="AOB760" s="456"/>
      <c r="AOC760" s="456"/>
      <c r="AOD760" s="456"/>
      <c r="AOE760" s="456"/>
      <c r="AOF760" s="456"/>
      <c r="AOG760" s="456"/>
      <c r="AOH760" s="456"/>
      <c r="AOI760" s="456"/>
      <c r="AOJ760" s="456"/>
      <c r="AOK760" s="456"/>
      <c r="AOL760" s="456"/>
      <c r="AOM760" s="456"/>
      <c r="AON760" s="456"/>
      <c r="AOO760" s="456"/>
      <c r="AOP760" s="456"/>
      <c r="AOQ760" s="456"/>
      <c r="AOR760" s="456"/>
      <c r="AOS760" s="456"/>
      <c r="AOT760" s="456"/>
      <c r="AOU760" s="456"/>
      <c r="AOV760" s="456"/>
      <c r="AOW760" s="456"/>
      <c r="AOX760" s="456"/>
      <c r="AOY760" s="456"/>
      <c r="AOZ760" s="456"/>
      <c r="APA760" s="456"/>
      <c r="APB760" s="456"/>
      <c r="APC760" s="456"/>
      <c r="APD760" s="456"/>
      <c r="APE760" s="456"/>
      <c r="APF760" s="456"/>
      <c r="APG760" s="456"/>
      <c r="APH760" s="456"/>
      <c r="API760" s="456"/>
      <c r="APJ760" s="456"/>
      <c r="APK760" s="456"/>
      <c r="APL760" s="456"/>
      <c r="APM760" s="456"/>
      <c r="APN760" s="456"/>
      <c r="APO760" s="456"/>
      <c r="APP760" s="456"/>
      <c r="APQ760" s="456"/>
      <c r="APR760" s="456"/>
      <c r="APS760" s="456"/>
      <c r="APT760" s="456"/>
      <c r="APU760" s="456"/>
      <c r="APV760" s="456"/>
      <c r="APW760" s="456"/>
      <c r="APX760" s="456"/>
      <c r="APY760" s="456"/>
      <c r="APZ760" s="456"/>
      <c r="AQA760" s="456"/>
      <c r="AQB760" s="456"/>
      <c r="AQC760" s="456"/>
      <c r="AQD760" s="456"/>
      <c r="AQE760" s="456"/>
      <c r="AQF760" s="456"/>
      <c r="AQG760" s="456"/>
      <c r="AQH760" s="456"/>
      <c r="AQI760" s="456"/>
      <c r="AQJ760" s="456"/>
      <c r="AQK760" s="456"/>
      <c r="AQL760" s="456"/>
      <c r="AQM760" s="456"/>
      <c r="AQN760" s="456"/>
      <c r="AQO760" s="456"/>
      <c r="AQP760" s="456"/>
      <c r="AQQ760" s="456"/>
      <c r="AQR760" s="456"/>
      <c r="AQS760" s="456"/>
      <c r="AQT760" s="456"/>
      <c r="AQU760" s="456"/>
      <c r="AQV760" s="456"/>
      <c r="AQW760" s="456"/>
      <c r="AQX760" s="456"/>
      <c r="AQY760" s="456"/>
      <c r="AQZ760" s="456"/>
      <c r="ARA760" s="456"/>
      <c r="ARB760" s="456"/>
      <c r="ARC760" s="456"/>
      <c r="ARD760" s="456"/>
      <c r="ARE760" s="456"/>
      <c r="ARF760" s="456"/>
      <c r="ARG760" s="456"/>
      <c r="ARH760" s="456"/>
      <c r="ARI760" s="456"/>
      <c r="ARJ760" s="456"/>
      <c r="ARK760" s="456"/>
      <c r="ARL760" s="456"/>
      <c r="ARM760" s="456"/>
      <c r="ARN760" s="456"/>
      <c r="ARO760" s="456"/>
      <c r="ARP760" s="456"/>
      <c r="ARQ760" s="456"/>
      <c r="ARR760" s="456"/>
      <c r="ARS760" s="456"/>
      <c r="ART760" s="456"/>
      <c r="ARU760" s="456"/>
      <c r="ARV760" s="456"/>
      <c r="ARW760" s="456"/>
      <c r="ARX760" s="456"/>
      <c r="ARY760" s="456"/>
      <c r="ARZ760" s="456"/>
      <c r="ASA760" s="456"/>
      <c r="ASB760" s="456"/>
      <c r="ASC760" s="456"/>
      <c r="ASD760" s="456"/>
      <c r="ASE760" s="456"/>
      <c r="ASF760" s="456"/>
      <c r="ASG760" s="456"/>
      <c r="ASH760" s="456"/>
      <c r="ASI760" s="456"/>
      <c r="ASJ760" s="456"/>
      <c r="ASK760" s="456"/>
      <c r="ASL760" s="456"/>
      <c r="ASM760" s="456"/>
      <c r="ASN760" s="456"/>
      <c r="ASO760" s="456"/>
      <c r="ASP760" s="456"/>
      <c r="ASQ760" s="456"/>
      <c r="ASR760" s="456"/>
      <c r="ASS760" s="456"/>
      <c r="AST760" s="456"/>
      <c r="ASU760" s="456"/>
      <c r="ASV760" s="456"/>
      <c r="ASW760" s="456"/>
      <c r="ASX760" s="456"/>
      <c r="ASY760" s="456"/>
      <c r="ASZ760" s="456"/>
      <c r="ATA760" s="456"/>
      <c r="ATB760" s="456"/>
      <c r="ATC760" s="456"/>
      <c r="ATD760" s="456"/>
      <c r="ATE760" s="456"/>
      <c r="ATF760" s="456"/>
      <c r="ATG760" s="456"/>
      <c r="ATH760" s="456"/>
      <c r="ATI760" s="456"/>
      <c r="ATJ760" s="456"/>
      <c r="ATK760" s="456"/>
      <c r="ATL760" s="456"/>
      <c r="ATM760" s="456"/>
      <c r="ATN760" s="456"/>
      <c r="ATO760" s="456"/>
      <c r="ATP760" s="456"/>
      <c r="ATQ760" s="456"/>
      <c r="ATR760" s="456"/>
      <c r="ATS760" s="456"/>
      <c r="ATT760" s="456"/>
      <c r="ATU760" s="456"/>
      <c r="ATV760" s="456"/>
      <c r="ATW760" s="456"/>
      <c r="ATX760" s="456"/>
      <c r="ATY760" s="456"/>
      <c r="ATZ760" s="456"/>
      <c r="AUA760" s="456"/>
      <c r="AUB760" s="456"/>
      <c r="AUC760" s="456"/>
      <c r="AUD760" s="456"/>
      <c r="AUE760" s="456"/>
      <c r="AUF760" s="456"/>
      <c r="AUG760" s="456"/>
      <c r="AUH760" s="456"/>
      <c r="AUI760" s="456"/>
      <c r="AUJ760" s="456"/>
      <c r="AUK760" s="456"/>
      <c r="AUL760" s="456"/>
      <c r="AUM760" s="456"/>
      <c r="AUN760" s="456"/>
      <c r="AUO760" s="456"/>
      <c r="AUP760" s="456"/>
      <c r="AUQ760" s="456"/>
      <c r="AUR760" s="456"/>
      <c r="AUS760" s="456"/>
      <c r="AUT760" s="456"/>
      <c r="AUU760" s="456"/>
      <c r="AUV760" s="456"/>
      <c r="AUW760" s="456"/>
      <c r="AUX760" s="456"/>
      <c r="AUY760" s="456"/>
      <c r="AUZ760" s="456"/>
      <c r="AVA760" s="456"/>
      <c r="AVB760" s="456"/>
      <c r="AVC760" s="456"/>
      <c r="AVD760" s="456"/>
      <c r="AVE760" s="456"/>
      <c r="AVF760" s="456"/>
      <c r="AVG760" s="456"/>
      <c r="AVH760" s="456"/>
      <c r="AVI760" s="456"/>
      <c r="AVJ760" s="456"/>
      <c r="AVK760" s="456"/>
      <c r="AVL760" s="456"/>
      <c r="AVM760" s="456"/>
      <c r="AVN760" s="456"/>
      <c r="AVO760" s="456"/>
      <c r="AVP760" s="456"/>
      <c r="AVQ760" s="456"/>
      <c r="AVR760" s="456"/>
      <c r="AVS760" s="456"/>
      <c r="AVT760" s="456"/>
      <c r="AVU760" s="456"/>
      <c r="AVV760" s="456"/>
      <c r="AVW760" s="456"/>
      <c r="AVX760" s="456"/>
      <c r="AVY760" s="456"/>
      <c r="AVZ760" s="456"/>
      <c r="AWA760" s="456"/>
      <c r="AWB760" s="456"/>
      <c r="AWC760" s="456"/>
      <c r="AWD760" s="456"/>
      <c r="AWE760" s="456"/>
      <c r="AWF760" s="456"/>
      <c r="AWG760" s="456"/>
      <c r="AWH760" s="456"/>
      <c r="AWI760" s="456"/>
      <c r="AWJ760" s="456"/>
      <c r="AWK760" s="456"/>
      <c r="AWL760" s="456"/>
      <c r="AWM760" s="456"/>
      <c r="AWN760" s="456"/>
      <c r="AWO760" s="456"/>
      <c r="AWP760" s="456"/>
      <c r="AWQ760" s="456"/>
      <c r="AWR760" s="456"/>
      <c r="AWS760" s="456"/>
      <c r="AWT760" s="456"/>
      <c r="AWU760" s="456"/>
      <c r="AWV760" s="456"/>
      <c r="AWW760" s="456"/>
      <c r="AWX760" s="456"/>
      <c r="AWY760" s="456"/>
      <c r="AWZ760" s="456"/>
      <c r="AXA760" s="456"/>
      <c r="AXB760" s="456"/>
      <c r="AXC760" s="456"/>
      <c r="AXD760" s="456"/>
      <c r="AXE760" s="456"/>
      <c r="AXF760" s="456"/>
      <c r="AXG760" s="456"/>
      <c r="AXH760" s="456"/>
      <c r="AXI760" s="456"/>
      <c r="AXJ760" s="456"/>
      <c r="AXK760" s="456"/>
      <c r="AXL760" s="456"/>
      <c r="AXM760" s="456"/>
      <c r="AXN760" s="456"/>
      <c r="AXO760" s="456"/>
      <c r="AXP760" s="456"/>
      <c r="AXQ760" s="456"/>
      <c r="AXR760" s="456"/>
      <c r="AXS760" s="456"/>
      <c r="AXT760" s="456"/>
      <c r="AXU760" s="456"/>
      <c r="AXV760" s="456"/>
      <c r="AXW760" s="456"/>
      <c r="AXX760" s="456"/>
      <c r="AXY760" s="456"/>
      <c r="AXZ760" s="456"/>
      <c r="AYA760" s="456"/>
      <c r="AYB760" s="456"/>
      <c r="AYC760" s="456"/>
      <c r="AYD760" s="456"/>
      <c r="AYE760" s="456"/>
      <c r="AYF760" s="456"/>
      <c r="AYG760" s="456"/>
      <c r="AYH760" s="456"/>
      <c r="AYI760" s="456"/>
      <c r="AYJ760" s="456"/>
      <c r="AYK760" s="456"/>
      <c r="AYL760" s="456"/>
      <c r="AYM760" s="456"/>
      <c r="AYN760" s="456"/>
      <c r="AYO760" s="456"/>
      <c r="AYP760" s="456"/>
      <c r="AYQ760" s="456"/>
      <c r="AYR760" s="456"/>
      <c r="AYS760" s="456"/>
      <c r="AYT760" s="456"/>
      <c r="AYU760" s="456"/>
      <c r="AYV760" s="456"/>
      <c r="AYW760" s="456"/>
      <c r="AYX760" s="456"/>
      <c r="AYY760" s="456"/>
      <c r="AYZ760" s="456"/>
      <c r="AZA760" s="456"/>
      <c r="AZB760" s="456"/>
      <c r="AZC760" s="456"/>
      <c r="AZD760" s="456"/>
      <c r="AZE760" s="456"/>
      <c r="AZF760" s="456"/>
      <c r="AZG760" s="456"/>
      <c r="AZH760" s="456"/>
      <c r="AZI760" s="456"/>
      <c r="AZJ760" s="456"/>
      <c r="AZK760" s="456"/>
      <c r="AZL760" s="456"/>
      <c r="AZM760" s="456"/>
      <c r="AZN760" s="456"/>
      <c r="AZO760" s="456"/>
      <c r="AZP760" s="456"/>
      <c r="AZQ760" s="456"/>
      <c r="AZR760" s="456"/>
      <c r="AZS760" s="456"/>
      <c r="AZT760" s="456"/>
      <c r="AZU760" s="456"/>
      <c r="AZV760" s="456"/>
      <c r="AZW760" s="456"/>
      <c r="AZX760" s="456"/>
      <c r="AZY760" s="456"/>
      <c r="AZZ760" s="456"/>
      <c r="BAA760" s="456"/>
      <c r="BAB760" s="456"/>
      <c r="BAC760" s="456"/>
      <c r="BAD760" s="456"/>
      <c r="BAE760" s="456"/>
      <c r="BAF760" s="456"/>
      <c r="BAG760" s="456"/>
      <c r="BAH760" s="456"/>
      <c r="BAI760" s="456"/>
      <c r="BAJ760" s="456"/>
      <c r="BAK760" s="456"/>
      <c r="BAL760" s="456"/>
      <c r="BAM760" s="456"/>
      <c r="BAN760" s="456"/>
      <c r="BAO760" s="456"/>
      <c r="BAP760" s="456"/>
      <c r="BAQ760" s="456"/>
      <c r="BAR760" s="456"/>
      <c r="BAS760" s="456"/>
      <c r="BAT760" s="456"/>
      <c r="BAU760" s="456"/>
      <c r="BAV760" s="456"/>
      <c r="BAW760" s="456"/>
      <c r="BAX760" s="456"/>
      <c r="BAY760" s="456"/>
      <c r="BAZ760" s="456"/>
      <c r="BBA760" s="456"/>
      <c r="BBB760" s="456"/>
      <c r="BBC760" s="456"/>
      <c r="BBD760" s="456"/>
      <c r="BBE760" s="456"/>
      <c r="BBF760" s="456"/>
      <c r="BBG760" s="456"/>
      <c r="BBH760" s="456"/>
      <c r="BBI760" s="456"/>
      <c r="BBJ760" s="456"/>
      <c r="BBK760" s="456"/>
      <c r="BBL760" s="456"/>
      <c r="BBM760" s="456"/>
      <c r="BBN760" s="456"/>
      <c r="BBO760" s="456"/>
      <c r="BBP760" s="456"/>
      <c r="BBQ760" s="456"/>
      <c r="BBR760" s="456"/>
      <c r="BBS760" s="456"/>
      <c r="BBT760" s="456"/>
      <c r="BBU760" s="456"/>
      <c r="BBV760" s="456"/>
      <c r="BBW760" s="456"/>
      <c r="BBX760" s="456"/>
      <c r="BBY760" s="456"/>
      <c r="BBZ760" s="456"/>
      <c r="BCA760" s="456"/>
      <c r="BCB760" s="456"/>
      <c r="BCC760" s="456"/>
      <c r="BCD760" s="456"/>
      <c r="BCE760" s="456"/>
      <c r="BCF760" s="456"/>
      <c r="BCG760" s="456"/>
      <c r="BCH760" s="456"/>
      <c r="BCI760" s="456"/>
      <c r="BCJ760" s="456"/>
      <c r="BCK760" s="456"/>
      <c r="BCL760" s="456"/>
      <c r="BCM760" s="456"/>
      <c r="BCN760" s="456"/>
      <c r="BCO760" s="456"/>
      <c r="BCP760" s="456"/>
      <c r="BCQ760" s="456"/>
      <c r="BCR760" s="456"/>
      <c r="BCS760" s="456"/>
      <c r="BCT760" s="456"/>
      <c r="BCU760" s="456"/>
      <c r="BCV760" s="456"/>
      <c r="BCW760" s="456"/>
      <c r="BCX760" s="456"/>
      <c r="BCY760" s="456"/>
      <c r="BCZ760" s="456"/>
      <c r="BDA760" s="456"/>
      <c r="BDB760" s="456"/>
      <c r="BDC760" s="456"/>
      <c r="BDD760" s="456"/>
      <c r="BDE760" s="456"/>
      <c r="BDF760" s="456"/>
      <c r="BDG760" s="456"/>
      <c r="BDH760" s="456"/>
      <c r="BDI760" s="456"/>
      <c r="BDJ760" s="456"/>
      <c r="BDK760" s="456"/>
      <c r="BDL760" s="456"/>
      <c r="BDM760" s="456"/>
      <c r="BDN760" s="456"/>
      <c r="BDO760" s="456"/>
      <c r="BDP760" s="456"/>
      <c r="BDQ760" s="456"/>
      <c r="BDR760" s="456"/>
      <c r="BDS760" s="456"/>
      <c r="BDT760" s="456"/>
      <c r="BDU760" s="456"/>
      <c r="BDV760" s="456"/>
      <c r="BDW760" s="456"/>
      <c r="BDX760" s="456"/>
      <c r="BDY760" s="456"/>
      <c r="BDZ760" s="456"/>
      <c r="BEA760" s="456"/>
      <c r="BEB760" s="456"/>
      <c r="BEC760" s="456"/>
      <c r="BED760" s="456"/>
      <c r="BEE760" s="456"/>
      <c r="BEF760" s="456"/>
      <c r="BEG760" s="456"/>
      <c r="BEH760" s="456"/>
      <c r="BEI760" s="456"/>
      <c r="BEJ760" s="456"/>
      <c r="BEK760" s="456"/>
      <c r="BEL760" s="456"/>
      <c r="BEM760" s="456"/>
      <c r="BEN760" s="456"/>
      <c r="BEO760" s="456"/>
      <c r="BEP760" s="456"/>
      <c r="BEQ760" s="456"/>
      <c r="BER760" s="456"/>
      <c r="BES760" s="456"/>
      <c r="BET760" s="456"/>
      <c r="BEU760" s="456"/>
      <c r="BEV760" s="456"/>
      <c r="BEW760" s="456"/>
      <c r="BEX760" s="456"/>
      <c r="BEY760" s="456"/>
      <c r="BEZ760" s="456"/>
      <c r="BFA760" s="456"/>
      <c r="BFB760" s="456"/>
      <c r="BFC760" s="456"/>
      <c r="BFD760" s="456"/>
      <c r="BFE760" s="456"/>
      <c r="BFF760" s="456"/>
      <c r="BFG760" s="456"/>
      <c r="BFH760" s="456"/>
      <c r="BFI760" s="456"/>
      <c r="BFJ760" s="456"/>
      <c r="BFK760" s="456"/>
      <c r="BFL760" s="456"/>
      <c r="BFM760" s="456"/>
      <c r="BFN760" s="456"/>
      <c r="BFO760" s="456"/>
      <c r="BFP760" s="456"/>
      <c r="BFQ760" s="456"/>
      <c r="BFR760" s="456"/>
      <c r="BFS760" s="456"/>
      <c r="BFT760" s="456"/>
      <c r="BFU760" s="456"/>
      <c r="BFV760" s="456"/>
      <c r="BFW760" s="456"/>
      <c r="BFX760" s="456"/>
      <c r="BFY760" s="456"/>
      <c r="BFZ760" s="456"/>
      <c r="BGA760" s="456"/>
      <c r="BGB760" s="456"/>
      <c r="BGC760" s="456"/>
      <c r="BGD760" s="456"/>
      <c r="BGE760" s="456"/>
      <c r="BGF760" s="456"/>
      <c r="BGG760" s="456"/>
      <c r="BGH760" s="456"/>
      <c r="BGI760" s="456"/>
      <c r="BGJ760" s="456"/>
      <c r="BGK760" s="456"/>
      <c r="BGL760" s="456"/>
      <c r="BGM760" s="456"/>
      <c r="BGN760" s="456"/>
      <c r="BGO760" s="456"/>
      <c r="BGP760" s="456"/>
      <c r="BGQ760" s="456"/>
      <c r="BGR760" s="456"/>
      <c r="BGS760" s="456"/>
      <c r="BGT760" s="456"/>
      <c r="BGU760" s="456"/>
      <c r="BGV760" s="456"/>
      <c r="BGW760" s="456"/>
      <c r="BGX760" s="456"/>
      <c r="BGY760" s="456"/>
      <c r="BGZ760" s="456"/>
      <c r="BHA760" s="456"/>
      <c r="BHB760" s="456"/>
      <c r="BHC760" s="456"/>
      <c r="BHD760" s="456"/>
      <c r="BHE760" s="456"/>
      <c r="BHF760" s="456"/>
      <c r="BHG760" s="456"/>
      <c r="BHH760" s="456"/>
      <c r="BHI760" s="456"/>
      <c r="BHJ760" s="456"/>
      <c r="BHK760" s="456"/>
      <c r="BHL760" s="456"/>
      <c r="BHM760" s="456"/>
      <c r="BHN760" s="456"/>
      <c r="BHO760" s="456"/>
      <c r="BHP760" s="456"/>
      <c r="BHQ760" s="456"/>
      <c r="BHR760" s="456"/>
      <c r="BHS760" s="456"/>
      <c r="BHT760" s="456"/>
      <c r="BHU760" s="456"/>
      <c r="BHV760" s="456"/>
      <c r="BHW760" s="456"/>
      <c r="BHX760" s="456"/>
      <c r="BHY760" s="456"/>
      <c r="BHZ760" s="456"/>
      <c r="BIA760" s="456"/>
      <c r="BIB760" s="456"/>
      <c r="BIC760" s="456"/>
      <c r="BID760" s="456"/>
      <c r="BIE760" s="456"/>
      <c r="BIF760" s="456"/>
      <c r="BIG760" s="456"/>
      <c r="BIH760" s="456"/>
      <c r="BII760" s="456"/>
      <c r="BIJ760" s="456"/>
      <c r="BIK760" s="456"/>
      <c r="BIL760" s="456"/>
      <c r="BIM760" s="456"/>
      <c r="BIN760" s="456"/>
      <c r="BIO760" s="456"/>
      <c r="BIP760" s="456"/>
      <c r="BIQ760" s="456"/>
      <c r="BIR760" s="456"/>
      <c r="BIS760" s="456"/>
      <c r="BIT760" s="456"/>
      <c r="BIU760" s="456"/>
      <c r="BIV760" s="456"/>
      <c r="BIW760" s="456"/>
      <c r="BIX760" s="456"/>
      <c r="BIY760" s="456"/>
      <c r="BIZ760" s="456"/>
      <c r="BJA760" s="456"/>
      <c r="BJB760" s="456"/>
      <c r="BJC760" s="456"/>
      <c r="BJD760" s="456"/>
      <c r="BJE760" s="456"/>
      <c r="BJF760" s="456"/>
      <c r="BJG760" s="456"/>
      <c r="BJH760" s="456"/>
      <c r="BJI760" s="456"/>
      <c r="BJJ760" s="456"/>
      <c r="BJK760" s="456"/>
      <c r="BJL760" s="456"/>
      <c r="BJM760" s="456"/>
      <c r="BJN760" s="456"/>
      <c r="BJO760" s="456"/>
      <c r="BJP760" s="456"/>
      <c r="BJQ760" s="456"/>
      <c r="BJR760" s="456"/>
      <c r="BJS760" s="456"/>
      <c r="BJT760" s="456"/>
      <c r="BJU760" s="456"/>
      <c r="BJV760" s="456"/>
      <c r="BJW760" s="456"/>
      <c r="BJX760" s="456"/>
      <c r="BJY760" s="456"/>
      <c r="BJZ760" s="456"/>
      <c r="BKA760" s="456"/>
      <c r="BKB760" s="456"/>
      <c r="BKC760" s="456"/>
      <c r="BKD760" s="456"/>
      <c r="BKE760" s="456"/>
      <c r="BKF760" s="456"/>
      <c r="BKG760" s="456"/>
      <c r="BKH760" s="456"/>
      <c r="BKI760" s="456"/>
      <c r="BKJ760" s="456"/>
      <c r="BKK760" s="456"/>
      <c r="BKL760" s="456"/>
      <c r="BKM760" s="456"/>
      <c r="BKN760" s="456"/>
      <c r="BKO760" s="456"/>
      <c r="BKP760" s="456"/>
      <c r="BKQ760" s="456"/>
      <c r="BKR760" s="456"/>
      <c r="BKS760" s="456"/>
      <c r="BKT760" s="456"/>
      <c r="BKU760" s="456"/>
      <c r="BKV760" s="456"/>
      <c r="BKW760" s="456"/>
      <c r="BKX760" s="456"/>
      <c r="BKY760" s="456"/>
      <c r="BKZ760" s="456"/>
      <c r="BLA760" s="456"/>
      <c r="BLB760" s="456"/>
      <c r="BLC760" s="456"/>
      <c r="BLD760" s="456"/>
      <c r="BLE760" s="456"/>
      <c r="BLF760" s="456"/>
      <c r="BLG760" s="456"/>
      <c r="BLH760" s="456"/>
      <c r="BLI760" s="456"/>
      <c r="BLJ760" s="456"/>
      <c r="BLK760" s="456"/>
      <c r="BLL760" s="456"/>
      <c r="BLM760" s="456"/>
      <c r="BLN760" s="456"/>
      <c r="BLO760" s="456"/>
      <c r="BLP760" s="456"/>
      <c r="BLQ760" s="456"/>
      <c r="BLR760" s="456"/>
      <c r="BLS760" s="456"/>
      <c r="BLT760" s="456"/>
      <c r="BLU760" s="456"/>
      <c r="BLV760" s="456"/>
      <c r="BLW760" s="456"/>
      <c r="BLX760" s="456"/>
      <c r="BLY760" s="456"/>
      <c r="BLZ760" s="456"/>
      <c r="BMA760" s="456"/>
      <c r="BMB760" s="456"/>
      <c r="BMC760" s="456"/>
      <c r="BMD760" s="456"/>
      <c r="BME760" s="456"/>
      <c r="BMF760" s="456"/>
      <c r="BMG760" s="456"/>
      <c r="BMH760" s="456"/>
      <c r="BMI760" s="456"/>
      <c r="BMJ760" s="456"/>
      <c r="BMK760" s="456"/>
      <c r="BML760" s="456"/>
      <c r="BMM760" s="456"/>
      <c r="BMN760" s="456"/>
      <c r="BMO760" s="456"/>
      <c r="BMP760" s="456"/>
      <c r="BMQ760" s="456"/>
      <c r="BMR760" s="456"/>
      <c r="BMS760" s="456"/>
      <c r="BMT760" s="456"/>
      <c r="BMU760" s="456"/>
      <c r="BMV760" s="456"/>
      <c r="BMW760" s="456"/>
      <c r="BMX760" s="456"/>
      <c r="BMY760" s="456"/>
      <c r="BMZ760" s="456"/>
      <c r="BNA760" s="456"/>
      <c r="BNB760" s="456"/>
      <c r="BNC760" s="456"/>
      <c r="BND760" s="456"/>
      <c r="BNE760" s="456"/>
      <c r="BNF760" s="456"/>
      <c r="BNG760" s="456"/>
      <c r="BNH760" s="456"/>
      <c r="BNI760" s="456"/>
      <c r="BNJ760" s="456"/>
      <c r="BNK760" s="456"/>
      <c r="BNL760" s="456"/>
      <c r="BNM760" s="456"/>
      <c r="BNN760" s="456"/>
      <c r="BNO760" s="456"/>
      <c r="BNP760" s="456"/>
      <c r="BNQ760" s="456"/>
      <c r="BNR760" s="456"/>
      <c r="BNS760" s="456"/>
      <c r="BNT760" s="456"/>
      <c r="BNU760" s="456"/>
      <c r="BNV760" s="456"/>
      <c r="BNW760" s="456"/>
      <c r="BNX760" s="456"/>
      <c r="BNY760" s="456"/>
      <c r="BNZ760" s="456"/>
      <c r="BOA760" s="456"/>
      <c r="BOB760" s="456"/>
      <c r="BOC760" s="456"/>
      <c r="BOD760" s="456"/>
      <c r="BOE760" s="456"/>
      <c r="BOF760" s="456"/>
      <c r="BOG760" s="456"/>
      <c r="BOH760" s="456"/>
      <c r="BOI760" s="456"/>
      <c r="BOJ760" s="456"/>
      <c r="BOK760" s="456"/>
      <c r="BOL760" s="456"/>
      <c r="BOM760" s="456"/>
      <c r="BON760" s="456"/>
      <c r="BOO760" s="456"/>
      <c r="BOP760" s="456"/>
      <c r="BOQ760" s="456"/>
      <c r="BOR760" s="456"/>
      <c r="BOS760" s="456"/>
      <c r="BOT760" s="456"/>
      <c r="BOU760" s="456"/>
      <c r="BOV760" s="456"/>
      <c r="BOW760" s="456"/>
      <c r="BOX760" s="456"/>
      <c r="BOY760" s="456"/>
      <c r="BOZ760" s="456"/>
      <c r="BPA760" s="456"/>
      <c r="BPB760" s="456"/>
      <c r="BPC760" s="456"/>
      <c r="BPD760" s="456"/>
      <c r="BPE760" s="456"/>
      <c r="BPF760" s="456"/>
      <c r="BPG760" s="456"/>
      <c r="BPH760" s="456"/>
      <c r="BPI760" s="456"/>
      <c r="BPJ760" s="456"/>
      <c r="BPK760" s="456"/>
      <c r="BPL760" s="456"/>
      <c r="BPM760" s="456"/>
      <c r="BPN760" s="456"/>
      <c r="BPO760" s="456"/>
      <c r="BPP760" s="456"/>
      <c r="BPQ760" s="456"/>
      <c r="BPR760" s="456"/>
      <c r="BPS760" s="456"/>
      <c r="BPT760" s="456"/>
      <c r="BPU760" s="456"/>
      <c r="BPV760" s="456"/>
      <c r="BPW760" s="456"/>
      <c r="BPX760" s="456"/>
      <c r="BPY760" s="456"/>
      <c r="BPZ760" s="456"/>
      <c r="BQA760" s="456"/>
      <c r="BQB760" s="456"/>
      <c r="BQC760" s="456"/>
      <c r="BQD760" s="456"/>
      <c r="BQE760" s="456"/>
      <c r="BQF760" s="456"/>
      <c r="BQG760" s="456"/>
      <c r="BQH760" s="456"/>
      <c r="BQI760" s="456"/>
      <c r="BQJ760" s="456"/>
      <c r="BQK760" s="456"/>
      <c r="BQL760" s="456"/>
      <c r="BQM760" s="456"/>
      <c r="BQN760" s="456"/>
      <c r="BQO760" s="456"/>
      <c r="BQP760" s="456"/>
      <c r="BQQ760" s="456"/>
      <c r="BQR760" s="456"/>
      <c r="BQS760" s="456"/>
      <c r="BQT760" s="456"/>
      <c r="BQU760" s="456"/>
      <c r="BQV760" s="456"/>
      <c r="BQW760" s="456"/>
      <c r="BQX760" s="456"/>
      <c r="BQY760" s="456"/>
      <c r="BQZ760" s="456"/>
      <c r="BRA760" s="456"/>
      <c r="BRB760" s="456"/>
      <c r="BRC760" s="456"/>
      <c r="BRD760" s="456"/>
      <c r="BRE760" s="456"/>
      <c r="BRF760" s="456"/>
      <c r="BRG760" s="456"/>
      <c r="BRH760" s="456"/>
      <c r="BRI760" s="456"/>
      <c r="BRJ760" s="456"/>
      <c r="BRK760" s="456"/>
      <c r="BRL760" s="456"/>
      <c r="BRM760" s="456"/>
      <c r="BRN760" s="456"/>
      <c r="BRO760" s="456"/>
      <c r="BRP760" s="456"/>
      <c r="BRQ760" s="456"/>
      <c r="BRR760" s="456"/>
      <c r="BRS760" s="456"/>
      <c r="BRT760" s="456"/>
      <c r="BRU760" s="456"/>
      <c r="BRV760" s="456"/>
      <c r="BRW760" s="456"/>
      <c r="BRX760" s="456"/>
      <c r="BRY760" s="456"/>
      <c r="BRZ760" s="456"/>
      <c r="BSA760" s="456"/>
      <c r="BSB760" s="456"/>
      <c r="BSC760" s="456"/>
      <c r="BSD760" s="456"/>
      <c r="BSE760" s="456"/>
      <c r="BSF760" s="456"/>
      <c r="BSG760" s="456"/>
      <c r="BSH760" s="456"/>
      <c r="BSI760" s="456"/>
      <c r="BSJ760" s="456"/>
      <c r="BSK760" s="456"/>
      <c r="BSL760" s="456"/>
      <c r="BSM760" s="456"/>
      <c r="BSN760" s="456"/>
      <c r="BSO760" s="456"/>
      <c r="BSP760" s="456"/>
      <c r="BSQ760" s="456"/>
      <c r="BSR760" s="456"/>
      <c r="BSS760" s="456"/>
      <c r="BST760" s="456"/>
      <c r="BSU760" s="456"/>
      <c r="BSV760" s="456"/>
      <c r="BSW760" s="456"/>
      <c r="BSX760" s="456"/>
      <c r="BSY760" s="456"/>
      <c r="BSZ760" s="456"/>
      <c r="BTA760" s="456"/>
      <c r="BTB760" s="456"/>
      <c r="BTC760" s="456"/>
      <c r="BTD760" s="456"/>
      <c r="BTE760" s="456"/>
      <c r="BTF760" s="456"/>
      <c r="BTG760" s="456"/>
      <c r="BTH760" s="456"/>
      <c r="BTI760" s="456"/>
      <c r="BTJ760" s="456"/>
      <c r="BTK760" s="456"/>
      <c r="BTL760" s="456"/>
      <c r="BTM760" s="456"/>
      <c r="BTN760" s="456"/>
      <c r="BTO760" s="456"/>
      <c r="BTP760" s="456"/>
      <c r="BTQ760" s="456"/>
      <c r="BTR760" s="456"/>
      <c r="BTS760" s="456"/>
      <c r="BTT760" s="456"/>
      <c r="BTU760" s="456"/>
      <c r="BTV760" s="456"/>
      <c r="BTW760" s="456"/>
      <c r="BTX760" s="456"/>
      <c r="BTY760" s="456"/>
      <c r="BTZ760" s="456"/>
      <c r="BUA760" s="456"/>
      <c r="BUB760" s="456"/>
      <c r="BUC760" s="456"/>
      <c r="BUD760" s="456"/>
      <c r="BUE760" s="456"/>
      <c r="BUF760" s="456"/>
      <c r="BUG760" s="456"/>
      <c r="BUH760" s="456"/>
      <c r="BUI760" s="456"/>
      <c r="BUJ760" s="456"/>
      <c r="BUK760" s="456"/>
      <c r="BUL760" s="456"/>
      <c r="BUM760" s="456"/>
      <c r="BUN760" s="456"/>
      <c r="BUO760" s="456"/>
      <c r="BUP760" s="456"/>
      <c r="BUQ760" s="456"/>
      <c r="BUR760" s="456"/>
      <c r="BUS760" s="456"/>
      <c r="BUT760" s="456"/>
      <c r="BUU760" s="456"/>
      <c r="BUV760" s="456"/>
      <c r="BUW760" s="456"/>
      <c r="BUX760" s="456"/>
      <c r="BUY760" s="456"/>
      <c r="BUZ760" s="456"/>
      <c r="BVA760" s="456"/>
      <c r="BVB760" s="456"/>
      <c r="BVC760" s="456"/>
      <c r="BVD760" s="456"/>
      <c r="BVE760" s="456"/>
      <c r="BVF760" s="456"/>
      <c r="BVG760" s="456"/>
      <c r="BVH760" s="456"/>
      <c r="BVI760" s="456"/>
      <c r="BVJ760" s="456"/>
      <c r="BVK760" s="456"/>
      <c r="BVL760" s="456"/>
      <c r="BVM760" s="456"/>
      <c r="BVN760" s="456"/>
      <c r="BVO760" s="456"/>
      <c r="BVP760" s="456"/>
      <c r="BVQ760" s="456"/>
      <c r="BVR760" s="456"/>
      <c r="BVS760" s="456"/>
      <c r="BVT760" s="456"/>
      <c r="BVU760" s="456"/>
      <c r="BVV760" s="456"/>
      <c r="BVW760" s="456"/>
      <c r="BVX760" s="456"/>
      <c r="BVY760" s="456"/>
      <c r="BVZ760" s="456"/>
      <c r="BWA760" s="456"/>
      <c r="BWB760" s="456"/>
      <c r="BWC760" s="456"/>
      <c r="BWD760" s="456"/>
      <c r="BWE760" s="456"/>
      <c r="BWF760" s="456"/>
      <c r="BWG760" s="456"/>
      <c r="BWH760" s="456"/>
      <c r="BWI760" s="456"/>
      <c r="BWJ760" s="456"/>
      <c r="BWK760" s="456"/>
      <c r="BWL760" s="456"/>
      <c r="BWM760" s="456"/>
      <c r="BWN760" s="456"/>
      <c r="BWO760" s="456"/>
      <c r="BWP760" s="456"/>
      <c r="BWQ760" s="456"/>
      <c r="BWR760" s="456"/>
      <c r="BWS760" s="456"/>
      <c r="BWT760" s="456"/>
      <c r="BWU760" s="456"/>
      <c r="BWV760" s="456"/>
      <c r="BWW760" s="456"/>
      <c r="BWX760" s="456"/>
      <c r="BWY760" s="456"/>
      <c r="BWZ760" s="456"/>
      <c r="BXA760" s="456"/>
      <c r="BXB760" s="456"/>
      <c r="BXC760" s="456"/>
      <c r="BXD760" s="456"/>
      <c r="BXE760" s="456"/>
      <c r="BXF760" s="456"/>
      <c r="BXG760" s="456"/>
      <c r="BXH760" s="456"/>
      <c r="BXI760" s="456"/>
      <c r="BXJ760" s="456"/>
      <c r="BXK760" s="456"/>
      <c r="BXL760" s="456"/>
      <c r="BXM760" s="456"/>
      <c r="BXN760" s="456"/>
      <c r="BXO760" s="456"/>
      <c r="BXP760" s="456"/>
      <c r="BXQ760" s="456"/>
      <c r="BXR760" s="456"/>
      <c r="BXS760" s="456"/>
      <c r="BXT760" s="456"/>
      <c r="BXU760" s="456"/>
      <c r="BXV760" s="456"/>
      <c r="BXW760" s="456"/>
      <c r="BXX760" s="456"/>
      <c r="BXY760" s="456"/>
      <c r="BXZ760" s="456"/>
      <c r="BYA760" s="456"/>
      <c r="BYB760" s="456"/>
      <c r="BYC760" s="456"/>
      <c r="BYD760" s="456"/>
      <c r="BYE760" s="456"/>
      <c r="BYF760" s="456"/>
      <c r="BYG760" s="456"/>
      <c r="BYH760" s="456"/>
      <c r="BYI760" s="456"/>
      <c r="BYJ760" s="456"/>
      <c r="BYK760" s="456"/>
      <c r="BYL760" s="456"/>
      <c r="BYM760" s="456"/>
      <c r="BYN760" s="456"/>
      <c r="BYO760" s="456"/>
      <c r="BYP760" s="456"/>
      <c r="BYQ760" s="456"/>
      <c r="BYR760" s="456"/>
      <c r="BYS760" s="456"/>
      <c r="BYT760" s="456"/>
      <c r="BYU760" s="456"/>
      <c r="BYV760" s="456"/>
      <c r="BYW760" s="456"/>
      <c r="BYX760" s="456"/>
      <c r="BYY760" s="456"/>
      <c r="BYZ760" s="456"/>
      <c r="BZA760" s="456"/>
      <c r="BZB760" s="456"/>
      <c r="BZC760" s="456"/>
      <c r="BZD760" s="456"/>
      <c r="BZE760" s="456"/>
      <c r="BZF760" s="456"/>
      <c r="BZG760" s="456"/>
      <c r="BZH760" s="456"/>
      <c r="BZI760" s="456"/>
      <c r="BZJ760" s="456"/>
      <c r="BZK760" s="456"/>
      <c r="BZL760" s="456"/>
      <c r="BZM760" s="456"/>
      <c r="BZN760" s="456"/>
      <c r="BZO760" s="456"/>
      <c r="BZP760" s="456"/>
      <c r="BZQ760" s="456"/>
      <c r="BZR760" s="456"/>
      <c r="BZS760" s="456"/>
      <c r="BZT760" s="456"/>
      <c r="BZU760" s="456"/>
      <c r="BZV760" s="456"/>
      <c r="BZW760" s="456"/>
      <c r="BZX760" s="456"/>
      <c r="BZY760" s="456"/>
      <c r="BZZ760" s="456"/>
      <c r="CAA760" s="456"/>
      <c r="CAB760" s="456"/>
      <c r="CAC760" s="456"/>
      <c r="CAD760" s="456"/>
      <c r="CAE760" s="456"/>
      <c r="CAF760" s="456"/>
      <c r="CAG760" s="456"/>
      <c r="CAH760" s="456"/>
      <c r="CAI760" s="456"/>
      <c r="CAJ760" s="456"/>
      <c r="CAK760" s="456"/>
      <c r="CAL760" s="456"/>
      <c r="CAM760" s="456"/>
      <c r="CAN760" s="456"/>
      <c r="CAO760" s="456"/>
      <c r="CAP760" s="456"/>
      <c r="CAQ760" s="456"/>
      <c r="CAR760" s="456"/>
      <c r="CAS760" s="456"/>
      <c r="CAT760" s="456"/>
      <c r="CAU760" s="456"/>
      <c r="CAV760" s="456"/>
      <c r="CAW760" s="456"/>
      <c r="CAX760" s="456"/>
      <c r="CAY760" s="456"/>
      <c r="CAZ760" s="456"/>
      <c r="CBA760" s="456"/>
      <c r="CBB760" s="456"/>
      <c r="CBC760" s="456"/>
      <c r="CBD760" s="456"/>
      <c r="CBE760" s="456"/>
      <c r="CBF760" s="456"/>
      <c r="CBG760" s="456"/>
      <c r="CBH760" s="456"/>
      <c r="CBI760" s="456"/>
      <c r="CBJ760" s="456"/>
      <c r="CBK760" s="456"/>
      <c r="CBL760" s="456"/>
      <c r="CBM760" s="456"/>
      <c r="CBN760" s="456"/>
      <c r="CBO760" s="456"/>
      <c r="CBP760" s="456"/>
      <c r="CBQ760" s="456"/>
      <c r="CBR760" s="456"/>
      <c r="CBS760" s="456"/>
      <c r="CBT760" s="456"/>
      <c r="CBU760" s="456"/>
      <c r="CBV760" s="456"/>
      <c r="CBW760" s="456"/>
      <c r="CBX760" s="456"/>
      <c r="CBY760" s="456"/>
      <c r="CBZ760" s="456"/>
      <c r="CCA760" s="456"/>
      <c r="CCB760" s="456"/>
      <c r="CCC760" s="456"/>
      <c r="CCD760" s="456"/>
      <c r="CCE760" s="456"/>
      <c r="CCF760" s="456"/>
      <c r="CCG760" s="456"/>
      <c r="CCH760" s="456"/>
      <c r="CCI760" s="456"/>
      <c r="CCJ760" s="456"/>
      <c r="CCK760" s="456"/>
      <c r="CCL760" s="456"/>
      <c r="CCM760" s="456"/>
      <c r="CCN760" s="456"/>
      <c r="CCO760" s="456"/>
      <c r="CCP760" s="456"/>
      <c r="CCQ760" s="456"/>
      <c r="CCR760" s="456"/>
      <c r="CCS760" s="456"/>
      <c r="CCT760" s="456"/>
      <c r="CCU760" s="456"/>
      <c r="CCV760" s="456"/>
      <c r="CCW760" s="456"/>
      <c r="CCX760" s="456"/>
      <c r="CCY760" s="456"/>
      <c r="CCZ760" s="456"/>
      <c r="CDA760" s="456"/>
      <c r="CDB760" s="456"/>
      <c r="CDC760" s="456"/>
      <c r="CDD760" s="456"/>
      <c r="CDE760" s="456"/>
      <c r="CDF760" s="456"/>
      <c r="CDG760" s="456"/>
      <c r="CDH760" s="456"/>
      <c r="CDI760" s="456"/>
      <c r="CDJ760" s="456"/>
      <c r="CDK760" s="456"/>
      <c r="CDL760" s="456"/>
      <c r="CDM760" s="456"/>
      <c r="CDN760" s="456"/>
      <c r="CDO760" s="456"/>
      <c r="CDP760" s="456"/>
      <c r="CDQ760" s="456"/>
      <c r="CDR760" s="456"/>
      <c r="CDS760" s="456"/>
      <c r="CDT760" s="456"/>
      <c r="CDU760" s="456"/>
      <c r="CDV760" s="456"/>
      <c r="CDW760" s="456"/>
      <c r="CDX760" s="456"/>
      <c r="CDY760" s="456"/>
      <c r="CDZ760" s="456"/>
      <c r="CEA760" s="456"/>
      <c r="CEB760" s="456"/>
      <c r="CEC760" s="456"/>
      <c r="CED760" s="456"/>
      <c r="CEE760" s="456"/>
      <c r="CEF760" s="456"/>
      <c r="CEG760" s="456"/>
      <c r="CEH760" s="456"/>
      <c r="CEI760" s="456"/>
      <c r="CEJ760" s="456"/>
      <c r="CEK760" s="456"/>
      <c r="CEL760" s="456"/>
      <c r="CEM760" s="456"/>
      <c r="CEN760" s="456"/>
      <c r="CEO760" s="456"/>
      <c r="CEP760" s="456"/>
      <c r="CEQ760" s="456"/>
      <c r="CER760" s="456"/>
      <c r="CES760" s="456"/>
      <c r="CET760" s="456"/>
      <c r="CEU760" s="456"/>
      <c r="CEV760" s="456"/>
      <c r="CEW760" s="456"/>
      <c r="CEX760" s="456"/>
      <c r="CEY760" s="456"/>
      <c r="CEZ760" s="456"/>
      <c r="CFA760" s="456"/>
      <c r="CFB760" s="456"/>
      <c r="CFC760" s="456"/>
      <c r="CFD760" s="456"/>
      <c r="CFE760" s="456"/>
      <c r="CFF760" s="456"/>
      <c r="CFG760" s="456"/>
      <c r="CFH760" s="456"/>
      <c r="CFI760" s="456"/>
      <c r="CFJ760" s="456"/>
      <c r="CFK760" s="456"/>
      <c r="CFL760" s="456"/>
      <c r="CFM760" s="456"/>
      <c r="CFN760" s="456"/>
      <c r="CFO760" s="456"/>
      <c r="CFP760" s="456"/>
      <c r="CFQ760" s="456"/>
      <c r="CFR760" s="456"/>
      <c r="CFS760" s="456"/>
      <c r="CFT760" s="456"/>
      <c r="CFU760" s="456"/>
      <c r="CFV760" s="456"/>
      <c r="CFW760" s="456"/>
      <c r="CFX760" s="456"/>
      <c r="CFY760" s="456"/>
      <c r="CFZ760" s="456"/>
      <c r="CGA760" s="456"/>
      <c r="CGB760" s="456"/>
      <c r="CGC760" s="456"/>
      <c r="CGD760" s="456"/>
      <c r="CGE760" s="456"/>
      <c r="CGF760" s="456"/>
      <c r="CGG760" s="456"/>
      <c r="CGH760" s="456"/>
      <c r="CGI760" s="456"/>
      <c r="CGJ760" s="456"/>
      <c r="CGK760" s="456"/>
      <c r="CGL760" s="456"/>
      <c r="CGM760" s="456"/>
      <c r="CGN760" s="456"/>
      <c r="CGO760" s="456"/>
      <c r="CGP760" s="456"/>
      <c r="CGQ760" s="456"/>
      <c r="CGR760" s="456"/>
      <c r="CGS760" s="456"/>
      <c r="CGT760" s="456"/>
      <c r="CGU760" s="456"/>
      <c r="CGV760" s="456"/>
      <c r="CGW760" s="456"/>
      <c r="CGX760" s="456"/>
      <c r="CGY760" s="456"/>
      <c r="CGZ760" s="456"/>
      <c r="CHA760" s="456"/>
      <c r="CHB760" s="456"/>
      <c r="CHC760" s="456"/>
      <c r="CHD760" s="456"/>
      <c r="CHE760" s="456"/>
      <c r="CHF760" s="456"/>
      <c r="CHG760" s="456"/>
      <c r="CHH760" s="456"/>
      <c r="CHI760" s="456"/>
      <c r="CHJ760" s="456"/>
      <c r="CHK760" s="456"/>
      <c r="CHL760" s="456"/>
      <c r="CHM760" s="456"/>
      <c r="CHN760" s="456"/>
      <c r="CHO760" s="456"/>
      <c r="CHP760" s="456"/>
      <c r="CHQ760" s="456"/>
      <c r="CHR760" s="456"/>
      <c r="CHS760" s="456"/>
      <c r="CHT760" s="456"/>
      <c r="CHU760" s="456"/>
      <c r="CHV760" s="456"/>
      <c r="CHW760" s="456"/>
      <c r="CHX760" s="456"/>
      <c r="CHY760" s="456"/>
      <c r="CHZ760" s="456"/>
      <c r="CIA760" s="456"/>
      <c r="CIB760" s="456"/>
      <c r="CIC760" s="456"/>
      <c r="CID760" s="456"/>
      <c r="CIE760" s="456"/>
      <c r="CIF760" s="456"/>
      <c r="CIG760" s="456"/>
      <c r="CIH760" s="456"/>
      <c r="CII760" s="456"/>
      <c r="CIJ760" s="456"/>
      <c r="CIK760" s="456"/>
      <c r="CIL760" s="456"/>
      <c r="CIM760" s="456"/>
      <c r="CIN760" s="456"/>
      <c r="CIO760" s="456"/>
      <c r="CIP760" s="456"/>
      <c r="CIQ760" s="456"/>
      <c r="CIR760" s="456"/>
      <c r="CIS760" s="456"/>
      <c r="CIT760" s="456"/>
      <c r="CIU760" s="456"/>
      <c r="CIV760" s="456"/>
      <c r="CIW760" s="456"/>
      <c r="CIX760" s="456"/>
      <c r="CIY760" s="456"/>
      <c r="CIZ760" s="456"/>
      <c r="CJA760" s="456"/>
      <c r="CJB760" s="456"/>
      <c r="CJC760" s="456"/>
      <c r="CJD760" s="456"/>
      <c r="CJE760" s="456"/>
      <c r="CJF760" s="456"/>
      <c r="CJG760" s="456"/>
      <c r="CJH760" s="456"/>
      <c r="CJI760" s="456"/>
      <c r="CJJ760" s="456"/>
      <c r="CJK760" s="456"/>
      <c r="CJL760" s="456"/>
      <c r="CJM760" s="456"/>
      <c r="CJN760" s="456"/>
      <c r="CJO760" s="456"/>
      <c r="CJP760" s="456"/>
      <c r="CJQ760" s="456"/>
      <c r="CJR760" s="456"/>
      <c r="CJS760" s="456"/>
      <c r="CJT760" s="456"/>
      <c r="CJU760" s="456"/>
      <c r="CJV760" s="456"/>
      <c r="CJW760" s="456"/>
      <c r="CJX760" s="456"/>
      <c r="CJY760" s="456"/>
      <c r="CJZ760" s="456"/>
      <c r="CKA760" s="456"/>
      <c r="CKB760" s="456"/>
      <c r="CKC760" s="456"/>
      <c r="CKD760" s="456"/>
      <c r="CKE760" s="456"/>
      <c r="CKF760" s="456"/>
      <c r="CKG760" s="456"/>
      <c r="CKH760" s="456"/>
      <c r="CKI760" s="456"/>
      <c r="CKJ760" s="456"/>
      <c r="CKK760" s="456"/>
      <c r="CKL760" s="456"/>
      <c r="CKM760" s="456"/>
      <c r="CKN760" s="456"/>
      <c r="CKO760" s="456"/>
      <c r="CKP760" s="456"/>
      <c r="CKQ760" s="456"/>
      <c r="CKR760" s="456"/>
      <c r="CKS760" s="456"/>
      <c r="CKT760" s="456"/>
      <c r="CKU760" s="456"/>
      <c r="CKV760" s="456"/>
      <c r="CKW760" s="456"/>
      <c r="CKX760" s="456"/>
      <c r="CKY760" s="456"/>
      <c r="CKZ760" s="456"/>
      <c r="CLA760" s="456"/>
      <c r="CLB760" s="456"/>
      <c r="CLC760" s="456"/>
      <c r="CLD760" s="456"/>
      <c r="CLE760" s="456"/>
      <c r="CLF760" s="456"/>
      <c r="CLG760" s="456"/>
      <c r="CLH760" s="456"/>
      <c r="CLI760" s="456"/>
      <c r="CLJ760" s="456"/>
      <c r="CLK760" s="456"/>
      <c r="CLL760" s="456"/>
      <c r="CLM760" s="456"/>
      <c r="CLN760" s="456"/>
      <c r="CLO760" s="456"/>
      <c r="CLP760" s="456"/>
      <c r="CLQ760" s="456"/>
      <c r="CLR760" s="456"/>
      <c r="CLS760" s="456"/>
      <c r="CLT760" s="456"/>
      <c r="CLU760" s="456"/>
      <c r="CLV760" s="456"/>
      <c r="CLW760" s="456"/>
      <c r="CLX760" s="456"/>
      <c r="CLY760" s="456"/>
      <c r="CLZ760" s="456"/>
      <c r="CMA760" s="456"/>
      <c r="CMB760" s="456"/>
      <c r="CMC760" s="456"/>
      <c r="CMD760" s="456"/>
      <c r="CME760" s="456"/>
      <c r="CMF760" s="456"/>
      <c r="CMG760" s="456"/>
      <c r="CMH760" s="456"/>
      <c r="CMI760" s="456"/>
      <c r="CMJ760" s="456"/>
      <c r="CMK760" s="456"/>
      <c r="CML760" s="456"/>
      <c r="CMM760" s="456"/>
      <c r="CMN760" s="456"/>
      <c r="CMO760" s="456"/>
      <c r="CMP760" s="456"/>
      <c r="CMQ760" s="456"/>
      <c r="CMR760" s="456"/>
      <c r="CMS760" s="456"/>
      <c r="CMT760" s="456"/>
      <c r="CMU760" s="456"/>
      <c r="CMV760" s="456"/>
      <c r="CMW760" s="456"/>
      <c r="CMX760" s="456"/>
      <c r="CMY760" s="456"/>
      <c r="CMZ760" s="456"/>
      <c r="CNA760" s="456"/>
      <c r="CNB760" s="456"/>
      <c r="CNC760" s="456"/>
      <c r="CND760" s="456"/>
      <c r="CNE760" s="456"/>
      <c r="CNF760" s="456"/>
      <c r="CNG760" s="456"/>
      <c r="CNH760" s="456"/>
      <c r="CNI760" s="456"/>
      <c r="CNJ760" s="456"/>
      <c r="CNK760" s="456"/>
      <c r="CNL760" s="456"/>
      <c r="CNM760" s="456"/>
      <c r="CNN760" s="456"/>
      <c r="CNO760" s="456"/>
      <c r="CNP760" s="456"/>
      <c r="CNQ760" s="456"/>
      <c r="CNR760" s="456"/>
      <c r="CNS760" s="456"/>
      <c r="CNT760" s="456"/>
      <c r="CNU760" s="456"/>
      <c r="CNV760" s="456"/>
      <c r="CNW760" s="456"/>
      <c r="CNX760" s="456"/>
      <c r="CNY760" s="456"/>
      <c r="CNZ760" s="456"/>
      <c r="COA760" s="456"/>
      <c r="COB760" s="456"/>
      <c r="COC760" s="456"/>
      <c r="COD760" s="456"/>
      <c r="COE760" s="456"/>
      <c r="COF760" s="456"/>
      <c r="COG760" s="456"/>
      <c r="COH760" s="456"/>
      <c r="COI760" s="456"/>
      <c r="COJ760" s="456"/>
      <c r="COK760" s="456"/>
      <c r="COL760" s="456"/>
      <c r="COM760" s="456"/>
      <c r="CON760" s="456"/>
      <c r="COO760" s="456"/>
      <c r="COP760" s="456"/>
      <c r="COQ760" s="456"/>
      <c r="COR760" s="456"/>
      <c r="COS760" s="456"/>
      <c r="COT760" s="456"/>
      <c r="COU760" s="456"/>
      <c r="COV760" s="456"/>
      <c r="COW760" s="456"/>
      <c r="COX760" s="456"/>
      <c r="COY760" s="456"/>
      <c r="COZ760" s="456"/>
      <c r="CPA760" s="456"/>
      <c r="CPB760" s="456"/>
      <c r="CPC760" s="456"/>
      <c r="CPD760" s="456"/>
      <c r="CPE760" s="456"/>
      <c r="CPF760" s="456"/>
      <c r="CPG760" s="456"/>
      <c r="CPH760" s="456"/>
      <c r="CPI760" s="456"/>
      <c r="CPJ760" s="456"/>
      <c r="CPK760" s="456"/>
      <c r="CPL760" s="456"/>
      <c r="CPM760" s="456"/>
      <c r="CPN760" s="456"/>
      <c r="CPO760" s="456"/>
      <c r="CPP760" s="456"/>
      <c r="CPQ760" s="456"/>
      <c r="CPR760" s="456"/>
      <c r="CPS760" s="456"/>
      <c r="CPT760" s="456"/>
      <c r="CPU760" s="456"/>
      <c r="CPV760" s="456"/>
      <c r="CPW760" s="456"/>
      <c r="CPX760" s="456"/>
      <c r="CPY760" s="456"/>
      <c r="CPZ760" s="456"/>
      <c r="CQA760" s="456"/>
      <c r="CQB760" s="456"/>
      <c r="CQC760" s="456"/>
      <c r="CQD760" s="456"/>
      <c r="CQE760" s="456"/>
      <c r="CQF760" s="456"/>
      <c r="CQG760" s="456"/>
      <c r="CQH760" s="456"/>
      <c r="CQI760" s="456"/>
      <c r="CQJ760" s="456"/>
      <c r="CQK760" s="456"/>
      <c r="CQL760" s="456"/>
      <c r="CQM760" s="456"/>
      <c r="CQN760" s="456"/>
      <c r="CQO760" s="456"/>
      <c r="CQP760" s="456"/>
      <c r="CQQ760" s="456"/>
      <c r="CQR760" s="456"/>
      <c r="CQS760" s="456"/>
      <c r="CQT760" s="456"/>
      <c r="CQU760" s="456"/>
      <c r="CQV760" s="456"/>
      <c r="CQW760" s="456"/>
      <c r="CQX760" s="456"/>
      <c r="CQY760" s="456"/>
      <c r="CQZ760" s="456"/>
      <c r="CRA760" s="456"/>
      <c r="CRB760" s="456"/>
      <c r="CRC760" s="456"/>
      <c r="CRD760" s="456"/>
      <c r="CRE760" s="456"/>
      <c r="CRF760" s="456"/>
      <c r="CRG760" s="456"/>
      <c r="CRH760" s="456"/>
      <c r="CRI760" s="456"/>
      <c r="CRJ760" s="456"/>
      <c r="CRK760" s="456"/>
      <c r="CRL760" s="456"/>
      <c r="CRM760" s="456"/>
      <c r="CRN760" s="456"/>
      <c r="CRO760" s="456"/>
      <c r="CRP760" s="456"/>
      <c r="CRQ760" s="456"/>
      <c r="CRR760" s="456"/>
      <c r="CRS760" s="456"/>
      <c r="CRT760" s="456"/>
      <c r="CRU760" s="456"/>
      <c r="CRV760" s="456"/>
      <c r="CRW760" s="456"/>
      <c r="CRX760" s="456"/>
      <c r="CRY760" s="456"/>
      <c r="CRZ760" s="456"/>
      <c r="CSA760" s="456"/>
      <c r="CSB760" s="456"/>
      <c r="CSC760" s="456"/>
      <c r="CSD760" s="456"/>
      <c r="CSE760" s="456"/>
      <c r="CSF760" s="456"/>
      <c r="CSG760" s="456"/>
      <c r="CSH760" s="456"/>
      <c r="CSI760" s="456"/>
      <c r="CSJ760" s="456"/>
      <c r="CSK760" s="456"/>
      <c r="CSL760" s="456"/>
      <c r="CSM760" s="456"/>
      <c r="CSN760" s="456"/>
      <c r="CSO760" s="456"/>
      <c r="CSP760" s="456"/>
      <c r="CSQ760" s="456"/>
      <c r="CSR760" s="456"/>
      <c r="CSS760" s="456"/>
      <c r="CST760" s="456"/>
      <c r="CSU760" s="456"/>
      <c r="CSV760" s="456"/>
      <c r="CSW760" s="456"/>
      <c r="CSX760" s="456"/>
      <c r="CSY760" s="456"/>
      <c r="CSZ760" s="456"/>
      <c r="CTA760" s="456"/>
      <c r="CTB760" s="456"/>
      <c r="CTC760" s="456"/>
      <c r="CTD760" s="456"/>
      <c r="CTE760" s="456"/>
      <c r="CTF760" s="456"/>
      <c r="CTG760" s="456"/>
      <c r="CTH760" s="456"/>
      <c r="CTI760" s="456"/>
      <c r="CTJ760" s="456"/>
      <c r="CTK760" s="456"/>
      <c r="CTL760" s="456"/>
      <c r="CTM760" s="456"/>
      <c r="CTN760" s="456"/>
      <c r="CTO760" s="456"/>
      <c r="CTP760" s="456"/>
      <c r="CTQ760" s="456"/>
      <c r="CTR760" s="456"/>
      <c r="CTS760" s="456"/>
      <c r="CTT760" s="456"/>
      <c r="CTU760" s="456"/>
      <c r="CTV760" s="456"/>
      <c r="CTW760" s="456"/>
      <c r="CTX760" s="456"/>
      <c r="CTY760" s="456"/>
      <c r="CTZ760" s="456"/>
      <c r="CUA760" s="456"/>
      <c r="CUB760" s="456"/>
      <c r="CUC760" s="456"/>
      <c r="CUD760" s="456"/>
      <c r="CUE760" s="456"/>
      <c r="CUF760" s="456"/>
      <c r="CUG760" s="456"/>
      <c r="CUH760" s="456"/>
      <c r="CUI760" s="456"/>
      <c r="CUJ760" s="456"/>
      <c r="CUK760" s="456"/>
      <c r="CUL760" s="456"/>
      <c r="CUM760" s="456"/>
      <c r="CUN760" s="456"/>
      <c r="CUO760" s="456"/>
      <c r="CUP760" s="456"/>
      <c r="CUQ760" s="456"/>
      <c r="CUR760" s="456"/>
      <c r="CUS760" s="456"/>
      <c r="CUT760" s="456"/>
      <c r="CUU760" s="456"/>
      <c r="CUV760" s="456"/>
      <c r="CUW760" s="456"/>
      <c r="CUX760" s="456"/>
      <c r="CUY760" s="456"/>
      <c r="CUZ760" s="456"/>
      <c r="CVA760" s="456"/>
      <c r="CVB760" s="456"/>
      <c r="CVC760" s="456"/>
      <c r="CVD760" s="456"/>
      <c r="CVE760" s="456"/>
      <c r="CVF760" s="456"/>
      <c r="CVG760" s="456"/>
      <c r="CVH760" s="456"/>
      <c r="CVI760" s="456"/>
      <c r="CVJ760" s="456"/>
      <c r="CVK760" s="456"/>
      <c r="CVL760" s="456"/>
      <c r="CVM760" s="456"/>
      <c r="CVN760" s="456"/>
      <c r="CVO760" s="456"/>
      <c r="CVP760" s="456"/>
      <c r="CVQ760" s="456"/>
      <c r="CVR760" s="456"/>
      <c r="CVS760" s="456"/>
      <c r="CVT760" s="456"/>
      <c r="CVU760" s="456"/>
      <c r="CVV760" s="456"/>
      <c r="CVW760" s="456"/>
      <c r="CVX760" s="456"/>
      <c r="CVY760" s="456"/>
      <c r="CVZ760" s="456"/>
      <c r="CWA760" s="456"/>
      <c r="CWB760" s="456"/>
      <c r="CWC760" s="456"/>
      <c r="CWD760" s="456"/>
      <c r="CWE760" s="456"/>
      <c r="CWF760" s="456"/>
      <c r="CWG760" s="456"/>
      <c r="CWH760" s="456"/>
      <c r="CWI760" s="456"/>
      <c r="CWJ760" s="456"/>
      <c r="CWK760" s="456"/>
      <c r="CWL760" s="456"/>
      <c r="CWM760" s="456"/>
      <c r="CWN760" s="456"/>
      <c r="CWO760" s="456"/>
      <c r="CWP760" s="456"/>
      <c r="CWQ760" s="456"/>
      <c r="CWR760" s="456"/>
      <c r="CWS760" s="456"/>
      <c r="CWT760" s="456"/>
      <c r="CWU760" s="456"/>
      <c r="CWV760" s="456"/>
      <c r="CWW760" s="456"/>
      <c r="CWX760" s="456"/>
      <c r="CWY760" s="456"/>
      <c r="CWZ760" s="456"/>
      <c r="CXA760" s="456"/>
      <c r="CXB760" s="456"/>
      <c r="CXC760" s="456"/>
      <c r="CXD760" s="456"/>
      <c r="CXE760" s="456"/>
      <c r="CXF760" s="456"/>
      <c r="CXG760" s="456"/>
      <c r="CXH760" s="456"/>
      <c r="CXI760" s="456"/>
      <c r="CXJ760" s="456"/>
      <c r="CXK760" s="456"/>
      <c r="CXL760" s="456"/>
      <c r="CXM760" s="456"/>
      <c r="CXN760" s="456"/>
      <c r="CXO760" s="456"/>
      <c r="CXP760" s="456"/>
      <c r="CXQ760" s="456"/>
      <c r="CXR760" s="456"/>
      <c r="CXS760" s="456"/>
      <c r="CXT760" s="456"/>
      <c r="CXU760" s="456"/>
      <c r="CXV760" s="456"/>
      <c r="CXW760" s="456"/>
      <c r="CXX760" s="456"/>
      <c r="CXY760" s="456"/>
      <c r="CXZ760" s="456"/>
      <c r="CYA760" s="456"/>
      <c r="CYB760" s="456"/>
      <c r="CYC760" s="456"/>
      <c r="CYD760" s="456"/>
      <c r="CYE760" s="456"/>
      <c r="CYF760" s="456"/>
      <c r="CYG760" s="456"/>
      <c r="CYH760" s="456"/>
      <c r="CYI760" s="456"/>
      <c r="CYJ760" s="456"/>
      <c r="CYK760" s="456"/>
      <c r="CYL760" s="456"/>
      <c r="CYM760" s="456"/>
      <c r="CYN760" s="456"/>
      <c r="CYO760" s="456"/>
      <c r="CYP760" s="456"/>
      <c r="CYQ760" s="456"/>
      <c r="CYR760" s="456"/>
      <c r="CYS760" s="456"/>
      <c r="CYT760" s="456"/>
      <c r="CYU760" s="456"/>
      <c r="CYV760" s="456"/>
      <c r="CYW760" s="456"/>
      <c r="CYX760" s="456"/>
      <c r="CYY760" s="456"/>
      <c r="CYZ760" s="456"/>
      <c r="CZA760" s="456"/>
      <c r="CZB760" s="456"/>
      <c r="CZC760" s="456"/>
      <c r="CZD760" s="456"/>
      <c r="CZE760" s="456"/>
      <c r="CZF760" s="456"/>
      <c r="CZG760" s="456"/>
      <c r="CZH760" s="456"/>
      <c r="CZI760" s="456"/>
      <c r="CZJ760" s="456"/>
      <c r="CZK760" s="456"/>
      <c r="CZL760" s="456"/>
      <c r="CZM760" s="456"/>
      <c r="CZN760" s="456"/>
      <c r="CZO760" s="456"/>
      <c r="CZP760" s="456"/>
      <c r="CZQ760" s="456"/>
      <c r="CZR760" s="456"/>
      <c r="CZS760" s="456"/>
      <c r="CZT760" s="456"/>
      <c r="CZU760" s="456"/>
      <c r="CZV760" s="456"/>
      <c r="CZW760" s="456"/>
      <c r="CZX760" s="456"/>
      <c r="CZY760" s="456"/>
      <c r="CZZ760" s="456"/>
      <c r="DAA760" s="456"/>
      <c r="DAB760" s="456"/>
      <c r="DAC760" s="456"/>
      <c r="DAD760" s="456"/>
      <c r="DAE760" s="456"/>
      <c r="DAF760" s="456"/>
      <c r="DAG760" s="456"/>
      <c r="DAH760" s="456"/>
      <c r="DAI760" s="456"/>
      <c r="DAJ760" s="456"/>
      <c r="DAK760" s="456"/>
      <c r="DAL760" s="456"/>
      <c r="DAM760" s="456"/>
      <c r="DAN760" s="456"/>
      <c r="DAO760" s="456"/>
      <c r="DAP760" s="456"/>
      <c r="DAQ760" s="456"/>
      <c r="DAR760" s="456"/>
      <c r="DAS760" s="456"/>
      <c r="DAT760" s="456"/>
      <c r="DAU760" s="456"/>
      <c r="DAV760" s="456"/>
      <c r="DAW760" s="456"/>
      <c r="DAX760" s="456"/>
      <c r="DAY760" s="456"/>
      <c r="DAZ760" s="456"/>
      <c r="DBA760" s="456"/>
      <c r="DBB760" s="456"/>
      <c r="DBC760" s="456"/>
      <c r="DBD760" s="456"/>
      <c r="DBE760" s="456"/>
      <c r="DBF760" s="456"/>
      <c r="DBG760" s="456"/>
      <c r="DBH760" s="456"/>
      <c r="DBI760" s="456"/>
      <c r="DBJ760" s="456"/>
      <c r="DBK760" s="456"/>
      <c r="DBL760" s="456"/>
      <c r="DBM760" s="456"/>
      <c r="DBN760" s="456"/>
      <c r="DBO760" s="456"/>
      <c r="DBP760" s="456"/>
      <c r="DBQ760" s="456"/>
      <c r="DBR760" s="456"/>
      <c r="DBS760" s="456"/>
      <c r="DBT760" s="456"/>
      <c r="DBU760" s="456"/>
      <c r="DBV760" s="456"/>
      <c r="DBW760" s="456"/>
      <c r="DBX760" s="456"/>
      <c r="DBY760" s="456"/>
      <c r="DBZ760" s="456"/>
      <c r="DCA760" s="456"/>
      <c r="DCB760" s="456"/>
      <c r="DCC760" s="456"/>
      <c r="DCD760" s="456"/>
      <c r="DCE760" s="456"/>
      <c r="DCF760" s="456"/>
      <c r="DCG760" s="456"/>
      <c r="DCH760" s="456"/>
      <c r="DCI760" s="456"/>
      <c r="DCJ760" s="456"/>
      <c r="DCK760" s="456"/>
      <c r="DCL760" s="456"/>
      <c r="DCM760" s="456"/>
      <c r="DCN760" s="456"/>
      <c r="DCO760" s="456"/>
      <c r="DCP760" s="456"/>
      <c r="DCQ760" s="456"/>
      <c r="DCR760" s="456"/>
      <c r="DCS760" s="456"/>
      <c r="DCT760" s="456"/>
      <c r="DCU760" s="456"/>
      <c r="DCV760" s="456"/>
      <c r="DCW760" s="456"/>
      <c r="DCX760" s="456"/>
      <c r="DCY760" s="456"/>
      <c r="DCZ760" s="456"/>
      <c r="DDA760" s="456"/>
      <c r="DDB760" s="456"/>
      <c r="DDC760" s="456"/>
      <c r="DDD760" s="456"/>
      <c r="DDE760" s="456"/>
      <c r="DDF760" s="456"/>
      <c r="DDG760" s="456"/>
      <c r="DDH760" s="456"/>
      <c r="DDI760" s="456"/>
      <c r="DDJ760" s="456"/>
      <c r="DDK760" s="456"/>
      <c r="DDL760" s="456"/>
      <c r="DDM760" s="456"/>
      <c r="DDN760" s="456"/>
      <c r="DDO760" s="456"/>
      <c r="DDP760" s="456"/>
      <c r="DDQ760" s="456"/>
      <c r="DDR760" s="456"/>
      <c r="DDS760" s="456"/>
      <c r="DDT760" s="456"/>
      <c r="DDU760" s="456"/>
      <c r="DDV760" s="456"/>
      <c r="DDW760" s="456"/>
      <c r="DDX760" s="456"/>
      <c r="DDY760" s="456"/>
      <c r="DDZ760" s="456"/>
      <c r="DEA760" s="456"/>
      <c r="DEB760" s="456"/>
      <c r="DEC760" s="456"/>
      <c r="DED760" s="456"/>
      <c r="DEE760" s="456"/>
      <c r="DEF760" s="456"/>
      <c r="DEG760" s="456"/>
      <c r="DEH760" s="456"/>
      <c r="DEI760" s="456"/>
      <c r="DEJ760" s="456"/>
      <c r="DEK760" s="456"/>
      <c r="DEL760" s="456"/>
      <c r="DEM760" s="456"/>
      <c r="DEN760" s="456"/>
      <c r="DEO760" s="456"/>
      <c r="DEP760" s="456"/>
      <c r="DEQ760" s="456"/>
      <c r="DER760" s="456"/>
      <c r="DES760" s="456"/>
      <c r="DET760" s="456"/>
      <c r="DEU760" s="456"/>
      <c r="DEV760" s="456"/>
      <c r="DEW760" s="456"/>
      <c r="DEX760" s="456"/>
      <c r="DEY760" s="456"/>
      <c r="DEZ760" s="456"/>
      <c r="DFA760" s="456"/>
      <c r="DFB760" s="456"/>
      <c r="DFC760" s="456"/>
      <c r="DFD760" s="456"/>
      <c r="DFE760" s="456"/>
      <c r="DFF760" s="456"/>
      <c r="DFG760" s="456"/>
      <c r="DFH760" s="456"/>
      <c r="DFI760" s="456"/>
      <c r="DFJ760" s="456"/>
      <c r="DFK760" s="456"/>
      <c r="DFL760" s="456"/>
      <c r="DFM760" s="456"/>
      <c r="DFN760" s="456"/>
      <c r="DFO760" s="456"/>
      <c r="DFP760" s="456"/>
      <c r="DFQ760" s="456"/>
      <c r="DFR760" s="456"/>
      <c r="DFS760" s="456"/>
      <c r="DFT760" s="456"/>
      <c r="DFU760" s="456"/>
      <c r="DFV760" s="456"/>
      <c r="DFW760" s="456"/>
      <c r="DFX760" s="456"/>
      <c r="DFY760" s="456"/>
      <c r="DFZ760" s="456"/>
      <c r="DGA760" s="456"/>
      <c r="DGB760" s="456"/>
      <c r="DGC760" s="456"/>
      <c r="DGD760" s="456"/>
      <c r="DGE760" s="456"/>
      <c r="DGF760" s="456"/>
      <c r="DGG760" s="456"/>
      <c r="DGH760" s="456"/>
      <c r="DGI760" s="456"/>
      <c r="DGJ760" s="456"/>
      <c r="DGK760" s="456"/>
      <c r="DGL760" s="456"/>
      <c r="DGM760" s="456"/>
      <c r="DGN760" s="456"/>
      <c r="DGO760" s="456"/>
      <c r="DGP760" s="456"/>
      <c r="DGQ760" s="456"/>
      <c r="DGR760" s="456"/>
      <c r="DGS760" s="456"/>
      <c r="DGT760" s="456"/>
      <c r="DGU760" s="456"/>
      <c r="DGV760" s="456"/>
      <c r="DGW760" s="456"/>
      <c r="DGX760" s="456"/>
      <c r="DGY760" s="456"/>
      <c r="DGZ760" s="456"/>
      <c r="DHA760" s="456"/>
      <c r="DHB760" s="456"/>
      <c r="DHC760" s="456"/>
      <c r="DHD760" s="456"/>
      <c r="DHE760" s="456"/>
      <c r="DHF760" s="456"/>
      <c r="DHG760" s="456"/>
      <c r="DHH760" s="456"/>
      <c r="DHI760" s="456"/>
      <c r="DHJ760" s="456"/>
      <c r="DHK760" s="456"/>
      <c r="DHL760" s="456"/>
      <c r="DHM760" s="456"/>
      <c r="DHN760" s="456"/>
      <c r="DHO760" s="456"/>
      <c r="DHP760" s="456"/>
      <c r="DHQ760" s="456"/>
      <c r="DHR760" s="456"/>
      <c r="DHS760" s="456"/>
      <c r="DHT760" s="456"/>
      <c r="DHU760" s="456"/>
      <c r="DHV760" s="456"/>
      <c r="DHW760" s="456"/>
      <c r="DHX760" s="456"/>
      <c r="DHY760" s="456"/>
      <c r="DHZ760" s="456"/>
      <c r="DIA760" s="456"/>
      <c r="DIB760" s="456"/>
      <c r="DIC760" s="456"/>
      <c r="DID760" s="456"/>
      <c r="DIE760" s="456"/>
      <c r="DIF760" s="456"/>
      <c r="DIG760" s="456"/>
      <c r="DIH760" s="456"/>
      <c r="DII760" s="456"/>
      <c r="DIJ760" s="456"/>
      <c r="DIK760" s="456"/>
      <c r="DIL760" s="456"/>
      <c r="DIM760" s="456"/>
      <c r="DIN760" s="456"/>
      <c r="DIO760" s="456"/>
      <c r="DIP760" s="456"/>
      <c r="DIQ760" s="456"/>
      <c r="DIR760" s="456"/>
      <c r="DIS760" s="456"/>
      <c r="DIT760" s="456"/>
      <c r="DIU760" s="456"/>
      <c r="DIV760" s="456"/>
      <c r="DIW760" s="456"/>
      <c r="DIX760" s="456"/>
      <c r="DIY760" s="456"/>
      <c r="DIZ760" s="456"/>
      <c r="DJA760" s="456"/>
      <c r="DJB760" s="456"/>
      <c r="DJC760" s="456"/>
      <c r="DJD760" s="456"/>
      <c r="DJE760" s="456"/>
      <c r="DJF760" s="456"/>
      <c r="DJG760" s="456"/>
      <c r="DJH760" s="456"/>
      <c r="DJI760" s="456"/>
      <c r="DJJ760" s="456"/>
      <c r="DJK760" s="456"/>
      <c r="DJL760" s="456"/>
      <c r="DJM760" s="456"/>
      <c r="DJN760" s="456"/>
      <c r="DJO760" s="456"/>
      <c r="DJP760" s="456"/>
      <c r="DJQ760" s="456"/>
      <c r="DJR760" s="456"/>
      <c r="DJS760" s="456"/>
      <c r="DJT760" s="456"/>
      <c r="DJU760" s="456"/>
      <c r="DJV760" s="456"/>
      <c r="DJW760" s="456"/>
      <c r="DJX760" s="456"/>
      <c r="DJY760" s="456"/>
      <c r="DJZ760" s="456"/>
      <c r="DKA760" s="456"/>
      <c r="DKB760" s="456"/>
      <c r="DKC760" s="456"/>
      <c r="DKD760" s="456"/>
      <c r="DKE760" s="456"/>
      <c r="DKF760" s="456"/>
      <c r="DKG760" s="456"/>
      <c r="DKH760" s="456"/>
      <c r="DKI760" s="456"/>
      <c r="DKJ760" s="456"/>
      <c r="DKK760" s="456"/>
      <c r="DKL760" s="456"/>
      <c r="DKM760" s="456"/>
      <c r="DKN760" s="456"/>
      <c r="DKO760" s="456"/>
      <c r="DKP760" s="456"/>
      <c r="DKQ760" s="456"/>
      <c r="DKR760" s="456"/>
      <c r="DKS760" s="456"/>
      <c r="DKT760" s="456"/>
      <c r="DKU760" s="456"/>
      <c r="DKV760" s="456"/>
      <c r="DKW760" s="456"/>
      <c r="DKX760" s="456"/>
      <c r="DKY760" s="456"/>
      <c r="DKZ760" s="456"/>
      <c r="DLA760" s="456"/>
      <c r="DLB760" s="456"/>
      <c r="DLC760" s="456"/>
      <c r="DLD760" s="456"/>
      <c r="DLE760" s="456"/>
      <c r="DLF760" s="456"/>
      <c r="DLG760" s="456"/>
      <c r="DLH760" s="456"/>
      <c r="DLI760" s="456"/>
      <c r="DLJ760" s="456"/>
      <c r="DLK760" s="456"/>
      <c r="DLL760" s="456"/>
      <c r="DLM760" s="456"/>
      <c r="DLN760" s="456"/>
      <c r="DLO760" s="456"/>
      <c r="DLP760" s="456"/>
      <c r="DLQ760" s="456"/>
      <c r="DLR760" s="456"/>
      <c r="DLS760" s="456"/>
      <c r="DLT760" s="456"/>
      <c r="DLU760" s="456"/>
      <c r="DLV760" s="456"/>
      <c r="DLW760" s="456"/>
      <c r="DLX760" s="456"/>
      <c r="DLY760" s="456"/>
      <c r="DLZ760" s="456"/>
      <c r="DMA760" s="456"/>
      <c r="DMB760" s="456"/>
      <c r="DMC760" s="456"/>
      <c r="DMD760" s="456"/>
      <c r="DME760" s="456"/>
      <c r="DMF760" s="456"/>
      <c r="DMG760" s="456"/>
      <c r="DMH760" s="456"/>
      <c r="DMI760" s="456"/>
      <c r="DMJ760" s="456"/>
      <c r="DMK760" s="456"/>
      <c r="DML760" s="456"/>
      <c r="DMM760" s="456"/>
      <c r="DMN760" s="456"/>
      <c r="DMO760" s="456"/>
      <c r="DMP760" s="456"/>
      <c r="DMQ760" s="456"/>
      <c r="DMR760" s="456"/>
      <c r="DMS760" s="456"/>
      <c r="DMT760" s="456"/>
      <c r="DMU760" s="456"/>
      <c r="DMV760" s="456"/>
      <c r="DMW760" s="456"/>
      <c r="DMX760" s="456"/>
      <c r="DMY760" s="456"/>
      <c r="DMZ760" s="456"/>
      <c r="DNA760" s="456"/>
      <c r="DNB760" s="456"/>
      <c r="DNC760" s="456"/>
      <c r="DND760" s="456"/>
      <c r="DNE760" s="456"/>
      <c r="DNF760" s="456"/>
      <c r="DNG760" s="456"/>
      <c r="DNH760" s="456"/>
      <c r="DNI760" s="456"/>
      <c r="DNJ760" s="456"/>
      <c r="DNK760" s="456"/>
      <c r="DNL760" s="456"/>
      <c r="DNM760" s="456"/>
      <c r="DNN760" s="456"/>
      <c r="DNO760" s="456"/>
      <c r="DNP760" s="456"/>
      <c r="DNQ760" s="456"/>
      <c r="DNR760" s="456"/>
      <c r="DNS760" s="456"/>
      <c r="DNT760" s="456"/>
      <c r="DNU760" s="456"/>
      <c r="DNV760" s="456"/>
      <c r="DNW760" s="456"/>
      <c r="DNX760" s="456"/>
      <c r="DNY760" s="456"/>
      <c r="DNZ760" s="456"/>
      <c r="DOA760" s="456"/>
      <c r="DOB760" s="456"/>
      <c r="DOC760" s="456"/>
      <c r="DOD760" s="456"/>
      <c r="DOE760" s="456"/>
      <c r="DOF760" s="456"/>
      <c r="DOG760" s="456"/>
      <c r="DOH760" s="456"/>
      <c r="DOI760" s="456"/>
      <c r="DOJ760" s="456"/>
      <c r="DOK760" s="456"/>
      <c r="DOL760" s="456"/>
      <c r="DOM760" s="456"/>
      <c r="DON760" s="456"/>
      <c r="DOO760" s="456"/>
      <c r="DOP760" s="456"/>
      <c r="DOQ760" s="456"/>
      <c r="DOR760" s="456"/>
      <c r="DOS760" s="456"/>
      <c r="DOT760" s="456"/>
      <c r="DOU760" s="456"/>
      <c r="DOV760" s="456"/>
      <c r="DOW760" s="456"/>
      <c r="DOX760" s="456"/>
      <c r="DOY760" s="456"/>
      <c r="DOZ760" s="456"/>
      <c r="DPA760" s="456"/>
      <c r="DPB760" s="456"/>
      <c r="DPC760" s="456"/>
      <c r="DPD760" s="456"/>
      <c r="DPE760" s="456"/>
      <c r="DPF760" s="456"/>
      <c r="DPG760" s="456"/>
      <c r="DPH760" s="456"/>
      <c r="DPI760" s="456"/>
      <c r="DPJ760" s="456"/>
      <c r="DPK760" s="456"/>
      <c r="DPL760" s="456"/>
      <c r="DPM760" s="456"/>
      <c r="DPN760" s="456"/>
      <c r="DPO760" s="456"/>
      <c r="DPP760" s="456"/>
      <c r="DPQ760" s="456"/>
      <c r="DPR760" s="456"/>
      <c r="DPS760" s="456"/>
      <c r="DPT760" s="456"/>
      <c r="DPU760" s="456"/>
      <c r="DPV760" s="456"/>
      <c r="DPW760" s="456"/>
      <c r="DPX760" s="456"/>
      <c r="DPY760" s="456"/>
      <c r="DPZ760" s="456"/>
      <c r="DQA760" s="456"/>
      <c r="DQB760" s="456"/>
      <c r="DQC760" s="456"/>
      <c r="DQD760" s="456"/>
      <c r="DQE760" s="456"/>
      <c r="DQF760" s="456"/>
      <c r="DQG760" s="456"/>
      <c r="DQH760" s="456"/>
      <c r="DQI760" s="456"/>
      <c r="DQJ760" s="456"/>
      <c r="DQK760" s="456"/>
      <c r="DQL760" s="456"/>
      <c r="DQM760" s="456"/>
      <c r="DQN760" s="456"/>
      <c r="DQO760" s="456"/>
      <c r="DQP760" s="456"/>
      <c r="DQQ760" s="456"/>
      <c r="DQR760" s="456"/>
      <c r="DQS760" s="456"/>
      <c r="DQT760" s="456"/>
      <c r="DQU760" s="456"/>
      <c r="DQV760" s="456"/>
      <c r="DQW760" s="456"/>
      <c r="DQX760" s="456"/>
      <c r="DQY760" s="456"/>
      <c r="DQZ760" s="456"/>
      <c r="DRA760" s="456"/>
      <c r="DRB760" s="456"/>
      <c r="DRC760" s="456"/>
      <c r="DRD760" s="456"/>
      <c r="DRE760" s="456"/>
      <c r="DRF760" s="456"/>
      <c r="DRG760" s="456"/>
      <c r="DRH760" s="456"/>
      <c r="DRI760" s="456"/>
      <c r="DRJ760" s="456"/>
      <c r="DRK760" s="456"/>
      <c r="DRL760" s="456"/>
      <c r="DRM760" s="456"/>
      <c r="DRN760" s="456"/>
      <c r="DRO760" s="456"/>
      <c r="DRP760" s="456"/>
      <c r="DRQ760" s="456"/>
      <c r="DRR760" s="456"/>
      <c r="DRS760" s="456"/>
      <c r="DRT760" s="456"/>
      <c r="DRU760" s="456"/>
      <c r="DRV760" s="456"/>
      <c r="DRW760" s="456"/>
      <c r="DRX760" s="456"/>
      <c r="DRY760" s="456"/>
      <c r="DRZ760" s="456"/>
      <c r="DSA760" s="456"/>
      <c r="DSB760" s="456"/>
      <c r="DSC760" s="456"/>
      <c r="DSD760" s="456"/>
      <c r="DSE760" s="456"/>
      <c r="DSF760" s="456"/>
      <c r="DSG760" s="456"/>
      <c r="DSH760" s="456"/>
      <c r="DSI760" s="456"/>
      <c r="DSJ760" s="456"/>
      <c r="DSK760" s="456"/>
      <c r="DSL760" s="456"/>
      <c r="DSM760" s="456"/>
      <c r="DSN760" s="456"/>
      <c r="DSO760" s="456"/>
      <c r="DSP760" s="456"/>
      <c r="DSQ760" s="456"/>
      <c r="DSR760" s="456"/>
      <c r="DSS760" s="456"/>
      <c r="DST760" s="456"/>
      <c r="DSU760" s="456"/>
      <c r="DSV760" s="456"/>
      <c r="DSW760" s="456"/>
      <c r="DSX760" s="456"/>
      <c r="DSY760" s="456"/>
      <c r="DSZ760" s="456"/>
      <c r="DTA760" s="456"/>
      <c r="DTB760" s="456"/>
      <c r="DTC760" s="456"/>
      <c r="DTD760" s="456"/>
      <c r="DTE760" s="456"/>
      <c r="DTF760" s="456"/>
      <c r="DTG760" s="456"/>
      <c r="DTH760" s="456"/>
      <c r="DTI760" s="456"/>
      <c r="DTJ760" s="456"/>
      <c r="DTK760" s="456"/>
      <c r="DTL760" s="456"/>
      <c r="DTM760" s="456"/>
      <c r="DTN760" s="456"/>
      <c r="DTO760" s="456"/>
      <c r="DTP760" s="456"/>
      <c r="DTQ760" s="456"/>
      <c r="DTR760" s="456"/>
      <c r="DTS760" s="456"/>
      <c r="DTT760" s="456"/>
      <c r="DTU760" s="456"/>
      <c r="DTV760" s="456"/>
      <c r="DTW760" s="456"/>
      <c r="DTX760" s="456"/>
      <c r="DTY760" s="456"/>
      <c r="DTZ760" s="456"/>
      <c r="DUA760" s="456"/>
      <c r="DUB760" s="456"/>
      <c r="DUC760" s="456"/>
      <c r="DUD760" s="456"/>
      <c r="DUE760" s="456"/>
      <c r="DUF760" s="456"/>
      <c r="DUG760" s="456"/>
      <c r="DUH760" s="456"/>
      <c r="DUI760" s="456"/>
      <c r="DUJ760" s="456"/>
      <c r="DUK760" s="456"/>
      <c r="DUL760" s="456"/>
      <c r="DUM760" s="456"/>
      <c r="DUN760" s="456"/>
      <c r="DUO760" s="456"/>
      <c r="DUP760" s="456"/>
      <c r="DUQ760" s="456"/>
      <c r="DUR760" s="456"/>
      <c r="DUS760" s="456"/>
      <c r="DUT760" s="456"/>
      <c r="DUU760" s="456"/>
      <c r="DUV760" s="456"/>
      <c r="DUW760" s="456"/>
      <c r="DUX760" s="456"/>
      <c r="DUY760" s="456"/>
      <c r="DUZ760" s="456"/>
      <c r="DVA760" s="456"/>
      <c r="DVB760" s="456"/>
      <c r="DVC760" s="456"/>
      <c r="DVD760" s="456"/>
      <c r="DVE760" s="456"/>
      <c r="DVF760" s="456"/>
      <c r="DVG760" s="456"/>
      <c r="DVH760" s="456"/>
      <c r="DVI760" s="456"/>
      <c r="DVJ760" s="456"/>
      <c r="DVK760" s="456"/>
      <c r="DVL760" s="456"/>
      <c r="DVM760" s="456"/>
      <c r="DVN760" s="456"/>
      <c r="DVO760" s="456"/>
      <c r="DVP760" s="456"/>
      <c r="DVQ760" s="456"/>
      <c r="DVR760" s="456"/>
      <c r="DVS760" s="456"/>
      <c r="DVT760" s="456"/>
      <c r="DVU760" s="456"/>
      <c r="DVV760" s="456"/>
      <c r="DVW760" s="456"/>
      <c r="DVX760" s="456"/>
      <c r="DVY760" s="456"/>
      <c r="DVZ760" s="456"/>
      <c r="DWA760" s="456"/>
      <c r="DWB760" s="456"/>
      <c r="DWC760" s="456"/>
      <c r="DWD760" s="456"/>
      <c r="DWE760" s="456"/>
      <c r="DWF760" s="456"/>
      <c r="DWG760" s="456"/>
      <c r="DWH760" s="456"/>
      <c r="DWI760" s="456"/>
      <c r="DWJ760" s="456"/>
      <c r="DWK760" s="456"/>
      <c r="DWL760" s="456"/>
      <c r="DWM760" s="456"/>
      <c r="DWN760" s="456"/>
      <c r="DWO760" s="456"/>
      <c r="DWP760" s="456"/>
      <c r="DWQ760" s="456"/>
      <c r="DWR760" s="456"/>
      <c r="DWS760" s="456"/>
      <c r="DWT760" s="456"/>
      <c r="DWU760" s="456"/>
      <c r="DWV760" s="456"/>
      <c r="DWW760" s="456"/>
      <c r="DWX760" s="456"/>
      <c r="DWY760" s="456"/>
      <c r="DWZ760" s="456"/>
      <c r="DXA760" s="456"/>
      <c r="DXB760" s="456"/>
      <c r="DXC760" s="456"/>
      <c r="DXD760" s="456"/>
      <c r="DXE760" s="456"/>
      <c r="DXF760" s="456"/>
      <c r="DXG760" s="456"/>
      <c r="DXH760" s="456"/>
      <c r="DXI760" s="456"/>
      <c r="DXJ760" s="456"/>
      <c r="DXK760" s="456"/>
      <c r="DXL760" s="456"/>
      <c r="DXM760" s="456"/>
      <c r="DXN760" s="456"/>
      <c r="DXO760" s="456"/>
      <c r="DXP760" s="456"/>
      <c r="DXQ760" s="456"/>
      <c r="DXR760" s="456"/>
      <c r="DXS760" s="456"/>
      <c r="DXT760" s="456"/>
      <c r="DXU760" s="456"/>
      <c r="DXV760" s="456"/>
      <c r="DXW760" s="456"/>
      <c r="DXX760" s="456"/>
      <c r="DXY760" s="456"/>
      <c r="DXZ760" s="456"/>
      <c r="DYA760" s="456"/>
      <c r="DYB760" s="456"/>
      <c r="DYC760" s="456"/>
      <c r="DYD760" s="456"/>
      <c r="DYE760" s="456"/>
      <c r="DYF760" s="456"/>
      <c r="DYG760" s="456"/>
      <c r="DYH760" s="456"/>
      <c r="DYI760" s="456"/>
      <c r="DYJ760" s="456"/>
      <c r="DYK760" s="456"/>
      <c r="DYL760" s="456"/>
      <c r="DYM760" s="456"/>
      <c r="DYN760" s="456"/>
      <c r="DYO760" s="456"/>
      <c r="DYP760" s="456"/>
      <c r="DYQ760" s="456"/>
      <c r="DYR760" s="456"/>
      <c r="DYS760" s="456"/>
      <c r="DYT760" s="456"/>
      <c r="DYU760" s="456"/>
      <c r="DYV760" s="456"/>
      <c r="DYW760" s="456"/>
      <c r="DYX760" s="456"/>
      <c r="DYY760" s="456"/>
      <c r="DYZ760" s="456"/>
      <c r="DZA760" s="456"/>
      <c r="DZB760" s="456"/>
      <c r="DZC760" s="456"/>
      <c r="DZD760" s="456"/>
      <c r="DZE760" s="456"/>
      <c r="DZF760" s="456"/>
      <c r="DZG760" s="456"/>
      <c r="DZH760" s="456"/>
      <c r="DZI760" s="456"/>
      <c r="DZJ760" s="456"/>
      <c r="DZK760" s="456"/>
      <c r="DZL760" s="456"/>
      <c r="DZM760" s="456"/>
      <c r="DZN760" s="456"/>
      <c r="DZO760" s="456"/>
      <c r="DZP760" s="456"/>
      <c r="DZQ760" s="456"/>
      <c r="DZR760" s="456"/>
      <c r="DZS760" s="456"/>
      <c r="DZT760" s="456"/>
      <c r="DZU760" s="456"/>
      <c r="DZV760" s="456"/>
      <c r="DZW760" s="456"/>
      <c r="DZX760" s="456"/>
      <c r="DZY760" s="456"/>
      <c r="DZZ760" s="456"/>
      <c r="EAA760" s="456"/>
      <c r="EAB760" s="456"/>
      <c r="EAC760" s="456"/>
      <c r="EAD760" s="456"/>
      <c r="EAE760" s="456"/>
      <c r="EAF760" s="456"/>
      <c r="EAG760" s="456"/>
      <c r="EAH760" s="456"/>
      <c r="EAI760" s="456"/>
      <c r="EAJ760" s="456"/>
      <c r="EAK760" s="456"/>
      <c r="EAL760" s="456"/>
      <c r="EAM760" s="456"/>
      <c r="EAN760" s="456"/>
      <c r="EAO760" s="456"/>
      <c r="EAP760" s="456"/>
      <c r="EAQ760" s="456"/>
      <c r="EAR760" s="456"/>
      <c r="EAS760" s="456"/>
      <c r="EAT760" s="456"/>
      <c r="EAU760" s="456"/>
      <c r="EAV760" s="456"/>
      <c r="EAW760" s="456"/>
      <c r="EAX760" s="456"/>
      <c r="EAY760" s="456"/>
      <c r="EAZ760" s="456"/>
      <c r="EBA760" s="456"/>
      <c r="EBB760" s="456"/>
      <c r="EBC760" s="456"/>
      <c r="EBD760" s="456"/>
      <c r="EBE760" s="456"/>
      <c r="EBF760" s="456"/>
      <c r="EBG760" s="456"/>
      <c r="EBH760" s="456"/>
      <c r="EBI760" s="456"/>
      <c r="EBJ760" s="456"/>
      <c r="EBK760" s="456"/>
      <c r="EBL760" s="456"/>
      <c r="EBM760" s="456"/>
      <c r="EBN760" s="456"/>
      <c r="EBO760" s="456"/>
      <c r="EBP760" s="456"/>
      <c r="EBQ760" s="456"/>
      <c r="EBR760" s="456"/>
      <c r="EBS760" s="456"/>
      <c r="EBT760" s="456"/>
      <c r="EBU760" s="456"/>
      <c r="EBV760" s="456"/>
      <c r="EBW760" s="456"/>
      <c r="EBX760" s="456"/>
      <c r="EBY760" s="456"/>
      <c r="EBZ760" s="456"/>
      <c r="ECA760" s="456"/>
      <c r="ECB760" s="456"/>
      <c r="ECC760" s="456"/>
      <c r="ECD760" s="456"/>
      <c r="ECE760" s="456"/>
      <c r="ECF760" s="456"/>
      <c r="ECG760" s="456"/>
      <c r="ECH760" s="456"/>
      <c r="ECI760" s="456"/>
      <c r="ECJ760" s="456"/>
      <c r="ECK760" s="456"/>
      <c r="ECL760" s="456"/>
      <c r="ECM760" s="456"/>
      <c r="ECN760" s="456"/>
      <c r="ECO760" s="456"/>
      <c r="ECP760" s="456"/>
      <c r="ECQ760" s="456"/>
      <c r="ECR760" s="456"/>
      <c r="ECS760" s="456"/>
      <c r="ECT760" s="456"/>
      <c r="ECU760" s="456"/>
      <c r="ECV760" s="456"/>
      <c r="ECW760" s="456"/>
      <c r="ECX760" s="456"/>
      <c r="ECY760" s="456"/>
      <c r="ECZ760" s="456"/>
      <c r="EDA760" s="456"/>
      <c r="EDB760" s="456"/>
      <c r="EDC760" s="456"/>
      <c r="EDD760" s="456"/>
      <c r="EDE760" s="456"/>
      <c r="EDF760" s="456"/>
      <c r="EDG760" s="456"/>
      <c r="EDH760" s="456"/>
      <c r="EDI760" s="456"/>
      <c r="EDJ760" s="456"/>
      <c r="EDK760" s="456"/>
      <c r="EDL760" s="456"/>
      <c r="EDM760" s="456"/>
      <c r="EDN760" s="456"/>
      <c r="EDO760" s="456"/>
      <c r="EDP760" s="456"/>
      <c r="EDQ760" s="456"/>
      <c r="EDR760" s="456"/>
      <c r="EDS760" s="456"/>
      <c r="EDT760" s="456"/>
      <c r="EDU760" s="456"/>
      <c r="EDV760" s="456"/>
      <c r="EDW760" s="456"/>
      <c r="EDX760" s="456"/>
      <c r="EDY760" s="456"/>
      <c r="EDZ760" s="456"/>
      <c r="EEA760" s="456"/>
      <c r="EEB760" s="456"/>
      <c r="EEC760" s="456"/>
      <c r="EED760" s="456"/>
      <c r="EEE760" s="456"/>
      <c r="EEF760" s="456"/>
      <c r="EEG760" s="456"/>
      <c r="EEH760" s="456"/>
      <c r="EEI760" s="456"/>
      <c r="EEJ760" s="456"/>
      <c r="EEK760" s="456"/>
      <c r="EEL760" s="456"/>
      <c r="EEM760" s="456"/>
      <c r="EEN760" s="456"/>
      <c r="EEO760" s="456"/>
      <c r="EEP760" s="456"/>
      <c r="EEQ760" s="456"/>
      <c r="EER760" s="456"/>
      <c r="EES760" s="456"/>
      <c r="EET760" s="456"/>
      <c r="EEU760" s="456"/>
      <c r="EEV760" s="456"/>
      <c r="EEW760" s="456"/>
      <c r="EEX760" s="456"/>
      <c r="EEY760" s="456"/>
      <c r="EEZ760" s="456"/>
      <c r="EFA760" s="456"/>
      <c r="EFB760" s="456"/>
      <c r="EFC760" s="456"/>
      <c r="EFD760" s="456"/>
      <c r="EFE760" s="456"/>
      <c r="EFF760" s="456"/>
      <c r="EFG760" s="456"/>
      <c r="EFH760" s="456"/>
      <c r="EFI760" s="456"/>
      <c r="EFJ760" s="456"/>
      <c r="EFK760" s="456"/>
      <c r="EFL760" s="456"/>
      <c r="EFM760" s="456"/>
      <c r="EFN760" s="456"/>
      <c r="EFO760" s="456"/>
      <c r="EFP760" s="456"/>
      <c r="EFQ760" s="456"/>
      <c r="EFR760" s="456"/>
      <c r="EFS760" s="456"/>
      <c r="EFT760" s="456"/>
      <c r="EFU760" s="456"/>
      <c r="EFV760" s="456"/>
      <c r="EFW760" s="456"/>
      <c r="EFX760" s="456"/>
      <c r="EFY760" s="456"/>
      <c r="EFZ760" s="456"/>
      <c r="EGA760" s="456"/>
      <c r="EGB760" s="456"/>
      <c r="EGC760" s="456"/>
      <c r="EGD760" s="456"/>
      <c r="EGE760" s="456"/>
      <c r="EGF760" s="456"/>
      <c r="EGG760" s="456"/>
      <c r="EGH760" s="456"/>
      <c r="EGI760" s="456"/>
      <c r="EGJ760" s="456"/>
      <c r="EGK760" s="456"/>
      <c r="EGL760" s="456"/>
      <c r="EGM760" s="456"/>
      <c r="EGN760" s="456"/>
      <c r="EGO760" s="456"/>
      <c r="EGP760" s="456"/>
      <c r="EGQ760" s="456"/>
      <c r="EGR760" s="456"/>
      <c r="EGS760" s="456"/>
      <c r="EGT760" s="456"/>
      <c r="EGU760" s="456"/>
      <c r="EGV760" s="456"/>
      <c r="EGW760" s="456"/>
      <c r="EGX760" s="456"/>
      <c r="EGY760" s="456"/>
      <c r="EGZ760" s="456"/>
      <c r="EHA760" s="456"/>
      <c r="EHB760" s="456"/>
      <c r="EHC760" s="456"/>
      <c r="EHD760" s="456"/>
      <c r="EHE760" s="456"/>
      <c r="EHF760" s="456"/>
      <c r="EHG760" s="456"/>
      <c r="EHH760" s="456"/>
      <c r="EHI760" s="456"/>
      <c r="EHJ760" s="456"/>
      <c r="EHK760" s="456"/>
      <c r="EHL760" s="456"/>
      <c r="EHM760" s="456"/>
      <c r="EHN760" s="456"/>
      <c r="EHO760" s="456"/>
      <c r="EHP760" s="456"/>
      <c r="EHQ760" s="456"/>
      <c r="EHR760" s="456"/>
      <c r="EHS760" s="456"/>
      <c r="EHT760" s="456"/>
      <c r="EHU760" s="456"/>
      <c r="EHV760" s="456"/>
      <c r="EHW760" s="456"/>
      <c r="EHX760" s="456"/>
      <c r="EHY760" s="456"/>
      <c r="EHZ760" s="456"/>
      <c r="EIA760" s="456"/>
      <c r="EIB760" s="456"/>
      <c r="EIC760" s="456"/>
      <c r="EID760" s="456"/>
      <c r="EIE760" s="456"/>
      <c r="EIF760" s="456"/>
      <c r="EIG760" s="456"/>
      <c r="EIH760" s="456"/>
      <c r="EII760" s="456"/>
      <c r="EIJ760" s="456"/>
      <c r="EIK760" s="456"/>
      <c r="EIL760" s="456"/>
      <c r="EIM760" s="456"/>
      <c r="EIN760" s="456"/>
      <c r="EIO760" s="456"/>
      <c r="EIP760" s="456"/>
      <c r="EIQ760" s="456"/>
      <c r="EIR760" s="456"/>
      <c r="EIS760" s="456"/>
      <c r="EIT760" s="456"/>
      <c r="EIU760" s="456"/>
      <c r="EIV760" s="456"/>
      <c r="EIW760" s="456"/>
      <c r="EIX760" s="456"/>
      <c r="EIY760" s="456"/>
      <c r="EIZ760" s="456"/>
      <c r="EJA760" s="456"/>
      <c r="EJB760" s="456"/>
      <c r="EJC760" s="456"/>
      <c r="EJD760" s="456"/>
      <c r="EJE760" s="456"/>
      <c r="EJF760" s="456"/>
      <c r="EJG760" s="456"/>
      <c r="EJH760" s="456"/>
      <c r="EJI760" s="456"/>
      <c r="EJJ760" s="456"/>
      <c r="EJK760" s="456"/>
      <c r="EJL760" s="456"/>
      <c r="EJM760" s="456"/>
      <c r="EJN760" s="456"/>
      <c r="EJO760" s="456"/>
      <c r="EJP760" s="456"/>
      <c r="EJQ760" s="456"/>
      <c r="EJR760" s="456"/>
      <c r="EJS760" s="456"/>
      <c r="EJT760" s="456"/>
      <c r="EJU760" s="456"/>
      <c r="EJV760" s="456"/>
      <c r="EJW760" s="456"/>
      <c r="EJX760" s="456"/>
      <c r="EJY760" s="456"/>
      <c r="EJZ760" s="456"/>
      <c r="EKA760" s="456"/>
      <c r="EKB760" s="456"/>
      <c r="EKC760" s="456"/>
      <c r="EKD760" s="456"/>
      <c r="EKE760" s="456"/>
      <c r="EKF760" s="456"/>
      <c r="EKG760" s="456"/>
      <c r="EKH760" s="456"/>
      <c r="EKI760" s="456"/>
      <c r="EKJ760" s="456"/>
      <c r="EKK760" s="456"/>
      <c r="EKL760" s="456"/>
      <c r="EKM760" s="456"/>
      <c r="EKN760" s="456"/>
      <c r="EKO760" s="456"/>
      <c r="EKP760" s="456"/>
      <c r="EKQ760" s="456"/>
      <c r="EKR760" s="456"/>
      <c r="EKS760" s="456"/>
      <c r="EKT760" s="456"/>
      <c r="EKU760" s="456"/>
      <c r="EKV760" s="456"/>
      <c r="EKW760" s="456"/>
      <c r="EKX760" s="456"/>
      <c r="EKY760" s="456"/>
      <c r="EKZ760" s="456"/>
      <c r="ELA760" s="456"/>
      <c r="ELB760" s="456"/>
      <c r="ELC760" s="456"/>
      <c r="ELD760" s="456"/>
      <c r="ELE760" s="456"/>
      <c r="ELF760" s="456"/>
      <c r="ELG760" s="456"/>
      <c r="ELH760" s="456"/>
      <c r="ELI760" s="456"/>
      <c r="ELJ760" s="456"/>
      <c r="ELK760" s="456"/>
      <c r="ELL760" s="456"/>
      <c r="ELM760" s="456"/>
      <c r="ELN760" s="456"/>
      <c r="ELO760" s="456"/>
      <c r="ELP760" s="456"/>
      <c r="ELQ760" s="456"/>
      <c r="ELR760" s="456"/>
      <c r="ELS760" s="456"/>
      <c r="ELT760" s="456"/>
      <c r="ELU760" s="456"/>
      <c r="ELV760" s="456"/>
      <c r="ELW760" s="456"/>
      <c r="ELX760" s="456"/>
      <c r="ELY760" s="456"/>
      <c r="ELZ760" s="456"/>
      <c r="EMA760" s="456"/>
      <c r="EMB760" s="456"/>
      <c r="EMC760" s="456"/>
      <c r="EMD760" s="456"/>
      <c r="EME760" s="456"/>
      <c r="EMF760" s="456"/>
      <c r="EMG760" s="456"/>
      <c r="EMH760" s="456"/>
      <c r="EMI760" s="456"/>
      <c r="EMJ760" s="456"/>
      <c r="EMK760" s="456"/>
      <c r="EML760" s="456"/>
      <c r="EMM760" s="456"/>
      <c r="EMN760" s="456"/>
      <c r="EMO760" s="456"/>
      <c r="EMP760" s="456"/>
      <c r="EMQ760" s="456"/>
      <c r="EMR760" s="456"/>
      <c r="EMS760" s="456"/>
      <c r="EMT760" s="456"/>
      <c r="EMU760" s="456"/>
      <c r="EMV760" s="456"/>
      <c r="EMW760" s="456"/>
      <c r="EMX760" s="456"/>
      <c r="EMY760" s="456"/>
      <c r="EMZ760" s="456"/>
      <c r="ENA760" s="456"/>
      <c r="ENB760" s="456"/>
      <c r="ENC760" s="456"/>
      <c r="END760" s="456"/>
      <c r="ENE760" s="456"/>
      <c r="ENF760" s="456"/>
      <c r="ENG760" s="456"/>
      <c r="ENH760" s="456"/>
      <c r="ENI760" s="456"/>
      <c r="ENJ760" s="456"/>
      <c r="ENK760" s="456"/>
      <c r="ENL760" s="456"/>
      <c r="ENM760" s="456"/>
      <c r="ENN760" s="456"/>
      <c r="ENO760" s="456"/>
      <c r="ENP760" s="456"/>
      <c r="ENQ760" s="456"/>
      <c r="ENR760" s="456"/>
      <c r="ENS760" s="456"/>
      <c r="ENT760" s="456"/>
      <c r="ENU760" s="456"/>
      <c r="ENV760" s="456"/>
      <c r="ENW760" s="456"/>
      <c r="ENX760" s="456"/>
      <c r="ENY760" s="456"/>
      <c r="ENZ760" s="456"/>
      <c r="EOA760" s="456"/>
      <c r="EOB760" s="456"/>
      <c r="EOC760" s="456"/>
      <c r="EOD760" s="456"/>
      <c r="EOE760" s="456"/>
      <c r="EOF760" s="456"/>
      <c r="EOG760" s="456"/>
      <c r="EOH760" s="456"/>
      <c r="EOI760" s="456"/>
      <c r="EOJ760" s="456"/>
      <c r="EOK760" s="456"/>
      <c r="EOL760" s="456"/>
      <c r="EOM760" s="456"/>
      <c r="EON760" s="456"/>
      <c r="EOO760" s="456"/>
      <c r="EOP760" s="456"/>
      <c r="EOQ760" s="456"/>
      <c r="EOR760" s="456"/>
      <c r="EOS760" s="456"/>
      <c r="EOT760" s="456"/>
      <c r="EOU760" s="456"/>
      <c r="EOV760" s="456"/>
      <c r="EOW760" s="456"/>
      <c r="EOX760" s="456"/>
      <c r="EOY760" s="456"/>
      <c r="EOZ760" s="456"/>
      <c r="EPA760" s="456"/>
      <c r="EPB760" s="456"/>
      <c r="EPC760" s="456"/>
      <c r="EPD760" s="456"/>
      <c r="EPE760" s="456"/>
      <c r="EPF760" s="456"/>
      <c r="EPG760" s="456"/>
      <c r="EPH760" s="456"/>
      <c r="EPI760" s="456"/>
      <c r="EPJ760" s="456"/>
      <c r="EPK760" s="456"/>
      <c r="EPL760" s="456"/>
      <c r="EPM760" s="456"/>
      <c r="EPN760" s="456"/>
      <c r="EPO760" s="456"/>
      <c r="EPP760" s="456"/>
      <c r="EPQ760" s="456"/>
      <c r="EPR760" s="456"/>
      <c r="EPS760" s="456"/>
      <c r="EPT760" s="456"/>
      <c r="EPU760" s="456"/>
      <c r="EPV760" s="456"/>
      <c r="EPW760" s="456"/>
      <c r="EPX760" s="456"/>
      <c r="EPY760" s="456"/>
      <c r="EPZ760" s="456"/>
      <c r="EQA760" s="456"/>
      <c r="EQB760" s="456"/>
      <c r="EQC760" s="456"/>
      <c r="EQD760" s="456"/>
      <c r="EQE760" s="456"/>
      <c r="EQF760" s="456"/>
      <c r="EQG760" s="456"/>
      <c r="EQH760" s="456"/>
      <c r="EQI760" s="456"/>
      <c r="EQJ760" s="456"/>
      <c r="EQK760" s="456"/>
      <c r="EQL760" s="456"/>
      <c r="EQM760" s="456"/>
      <c r="EQN760" s="456"/>
      <c r="EQO760" s="456"/>
      <c r="EQP760" s="456"/>
      <c r="EQQ760" s="456"/>
      <c r="EQR760" s="456"/>
      <c r="EQS760" s="456"/>
      <c r="EQT760" s="456"/>
      <c r="EQU760" s="456"/>
      <c r="EQV760" s="456"/>
      <c r="EQW760" s="456"/>
      <c r="EQX760" s="456"/>
      <c r="EQY760" s="456"/>
      <c r="EQZ760" s="456"/>
      <c r="ERA760" s="456"/>
      <c r="ERB760" s="456"/>
      <c r="ERC760" s="456"/>
      <c r="ERD760" s="456"/>
      <c r="ERE760" s="456"/>
      <c r="ERF760" s="456"/>
      <c r="ERG760" s="456"/>
      <c r="ERH760" s="456"/>
      <c r="ERI760" s="456"/>
      <c r="ERJ760" s="456"/>
      <c r="ERK760" s="456"/>
      <c r="ERL760" s="456"/>
      <c r="ERM760" s="456"/>
      <c r="ERN760" s="456"/>
      <c r="ERO760" s="456"/>
      <c r="ERP760" s="456"/>
      <c r="ERQ760" s="456"/>
      <c r="ERR760" s="456"/>
      <c r="ERS760" s="456"/>
      <c r="ERT760" s="456"/>
      <c r="ERU760" s="456"/>
      <c r="ERV760" s="456"/>
      <c r="ERW760" s="456"/>
      <c r="ERX760" s="456"/>
      <c r="ERY760" s="456"/>
      <c r="ERZ760" s="456"/>
      <c r="ESA760" s="456"/>
      <c r="ESB760" s="456"/>
      <c r="ESC760" s="456"/>
      <c r="ESD760" s="456"/>
      <c r="ESE760" s="456"/>
      <c r="ESF760" s="456"/>
      <c r="ESG760" s="456"/>
      <c r="ESH760" s="456"/>
      <c r="ESI760" s="456"/>
      <c r="ESJ760" s="456"/>
      <c r="ESK760" s="456"/>
      <c r="ESL760" s="456"/>
      <c r="ESM760" s="456"/>
      <c r="ESN760" s="456"/>
      <c r="ESO760" s="456"/>
      <c r="ESP760" s="456"/>
      <c r="ESQ760" s="456"/>
      <c r="ESR760" s="456"/>
      <c r="ESS760" s="456"/>
      <c r="EST760" s="456"/>
      <c r="ESU760" s="456"/>
      <c r="ESV760" s="456"/>
      <c r="ESW760" s="456"/>
      <c r="ESX760" s="456"/>
      <c r="ESY760" s="456"/>
      <c r="ESZ760" s="456"/>
      <c r="ETA760" s="456"/>
      <c r="ETB760" s="456"/>
      <c r="ETC760" s="456"/>
      <c r="ETD760" s="456"/>
      <c r="ETE760" s="456"/>
      <c r="ETF760" s="456"/>
      <c r="ETG760" s="456"/>
      <c r="ETH760" s="456"/>
      <c r="ETI760" s="456"/>
      <c r="ETJ760" s="456"/>
      <c r="ETK760" s="456"/>
      <c r="ETL760" s="456"/>
      <c r="ETM760" s="456"/>
      <c r="ETN760" s="456"/>
      <c r="ETO760" s="456"/>
      <c r="ETP760" s="456"/>
      <c r="ETQ760" s="456"/>
      <c r="ETR760" s="456"/>
      <c r="ETS760" s="456"/>
      <c r="ETT760" s="456"/>
      <c r="ETU760" s="456"/>
      <c r="ETV760" s="456"/>
      <c r="ETW760" s="456"/>
      <c r="ETX760" s="456"/>
      <c r="ETY760" s="456"/>
      <c r="ETZ760" s="456"/>
      <c r="EUA760" s="456"/>
      <c r="EUB760" s="456"/>
      <c r="EUC760" s="456"/>
      <c r="EUD760" s="456"/>
      <c r="EUE760" s="456"/>
      <c r="EUF760" s="456"/>
      <c r="EUG760" s="456"/>
      <c r="EUH760" s="456"/>
      <c r="EUI760" s="456"/>
      <c r="EUJ760" s="456"/>
      <c r="EUK760" s="456"/>
      <c r="EUL760" s="456"/>
      <c r="EUM760" s="456"/>
      <c r="EUN760" s="456"/>
      <c r="EUO760" s="456"/>
      <c r="EUP760" s="456"/>
      <c r="EUQ760" s="456"/>
      <c r="EUR760" s="456"/>
      <c r="EUS760" s="456"/>
      <c r="EUT760" s="456"/>
      <c r="EUU760" s="456"/>
      <c r="EUV760" s="456"/>
      <c r="EUW760" s="456"/>
      <c r="EUX760" s="456"/>
      <c r="EUY760" s="456"/>
      <c r="EUZ760" s="456"/>
      <c r="EVA760" s="456"/>
      <c r="EVB760" s="456"/>
      <c r="EVC760" s="456"/>
      <c r="EVD760" s="456"/>
      <c r="EVE760" s="456"/>
      <c r="EVF760" s="456"/>
      <c r="EVG760" s="456"/>
      <c r="EVH760" s="456"/>
      <c r="EVI760" s="456"/>
      <c r="EVJ760" s="456"/>
      <c r="EVK760" s="456"/>
      <c r="EVL760" s="456"/>
      <c r="EVM760" s="456"/>
      <c r="EVN760" s="456"/>
      <c r="EVO760" s="456"/>
      <c r="EVP760" s="456"/>
      <c r="EVQ760" s="456"/>
      <c r="EVR760" s="456"/>
      <c r="EVS760" s="456"/>
      <c r="EVT760" s="456"/>
      <c r="EVU760" s="456"/>
      <c r="EVV760" s="456"/>
      <c r="EVW760" s="456"/>
      <c r="EVX760" s="456"/>
      <c r="EVY760" s="456"/>
      <c r="EVZ760" s="456"/>
      <c r="EWA760" s="456"/>
      <c r="EWB760" s="456"/>
      <c r="EWC760" s="456"/>
      <c r="EWD760" s="456"/>
      <c r="EWE760" s="456"/>
      <c r="EWF760" s="456"/>
      <c r="EWG760" s="456"/>
      <c r="EWH760" s="456"/>
      <c r="EWI760" s="456"/>
      <c r="EWJ760" s="456"/>
      <c r="EWK760" s="456"/>
      <c r="EWL760" s="456"/>
      <c r="EWM760" s="456"/>
      <c r="EWN760" s="456"/>
      <c r="EWO760" s="456"/>
      <c r="EWP760" s="456"/>
      <c r="EWQ760" s="456"/>
      <c r="EWR760" s="456"/>
      <c r="EWS760" s="456"/>
      <c r="EWT760" s="456"/>
      <c r="EWU760" s="456"/>
      <c r="EWV760" s="456"/>
      <c r="EWW760" s="456"/>
      <c r="EWX760" s="456"/>
      <c r="EWY760" s="456"/>
      <c r="EWZ760" s="456"/>
      <c r="EXA760" s="456"/>
      <c r="EXB760" s="456"/>
      <c r="EXC760" s="456"/>
      <c r="EXD760" s="456"/>
      <c r="EXE760" s="456"/>
      <c r="EXF760" s="456"/>
      <c r="EXG760" s="456"/>
      <c r="EXH760" s="456"/>
      <c r="EXI760" s="456"/>
      <c r="EXJ760" s="456"/>
      <c r="EXK760" s="456"/>
      <c r="EXL760" s="456"/>
      <c r="EXM760" s="456"/>
      <c r="EXN760" s="456"/>
      <c r="EXO760" s="456"/>
      <c r="EXP760" s="456"/>
      <c r="EXQ760" s="456"/>
      <c r="EXR760" s="456"/>
      <c r="EXS760" s="456"/>
      <c r="EXT760" s="456"/>
      <c r="EXU760" s="456"/>
      <c r="EXV760" s="456"/>
      <c r="EXW760" s="456"/>
      <c r="EXX760" s="456"/>
      <c r="EXY760" s="456"/>
      <c r="EXZ760" s="456"/>
      <c r="EYA760" s="456"/>
      <c r="EYB760" s="456"/>
      <c r="EYC760" s="456"/>
      <c r="EYD760" s="456"/>
      <c r="EYE760" s="456"/>
      <c r="EYF760" s="456"/>
      <c r="EYG760" s="456"/>
      <c r="EYH760" s="456"/>
      <c r="EYI760" s="456"/>
      <c r="EYJ760" s="456"/>
      <c r="EYK760" s="456"/>
      <c r="EYL760" s="456"/>
      <c r="EYM760" s="456"/>
      <c r="EYN760" s="456"/>
      <c r="EYO760" s="456"/>
      <c r="EYP760" s="456"/>
      <c r="EYQ760" s="456"/>
      <c r="EYR760" s="456"/>
      <c r="EYS760" s="456"/>
      <c r="EYT760" s="456"/>
      <c r="EYU760" s="456"/>
      <c r="EYV760" s="456"/>
      <c r="EYW760" s="456"/>
      <c r="EYX760" s="456"/>
      <c r="EYY760" s="456"/>
      <c r="EYZ760" s="456"/>
      <c r="EZA760" s="456"/>
      <c r="EZB760" s="456"/>
      <c r="EZC760" s="456"/>
      <c r="EZD760" s="456"/>
      <c r="EZE760" s="456"/>
      <c r="EZF760" s="456"/>
      <c r="EZG760" s="456"/>
      <c r="EZH760" s="456"/>
      <c r="EZI760" s="456"/>
      <c r="EZJ760" s="456"/>
      <c r="EZK760" s="456"/>
      <c r="EZL760" s="456"/>
      <c r="EZM760" s="456"/>
      <c r="EZN760" s="456"/>
      <c r="EZO760" s="456"/>
      <c r="EZP760" s="456"/>
      <c r="EZQ760" s="456"/>
      <c r="EZR760" s="456"/>
      <c r="EZS760" s="456"/>
      <c r="EZT760" s="456"/>
      <c r="EZU760" s="456"/>
      <c r="EZV760" s="456"/>
      <c r="EZW760" s="456"/>
      <c r="EZX760" s="456"/>
      <c r="EZY760" s="456"/>
      <c r="EZZ760" s="456"/>
      <c r="FAA760" s="456"/>
      <c r="FAB760" s="456"/>
      <c r="FAC760" s="456"/>
      <c r="FAD760" s="456"/>
      <c r="FAE760" s="456"/>
      <c r="FAF760" s="456"/>
      <c r="FAG760" s="456"/>
      <c r="FAH760" s="456"/>
      <c r="FAI760" s="456"/>
      <c r="FAJ760" s="456"/>
      <c r="FAK760" s="456"/>
      <c r="FAL760" s="456"/>
      <c r="FAM760" s="456"/>
      <c r="FAN760" s="456"/>
      <c r="FAO760" s="456"/>
      <c r="FAP760" s="456"/>
      <c r="FAQ760" s="456"/>
      <c r="FAR760" s="456"/>
      <c r="FAS760" s="456"/>
      <c r="FAT760" s="456"/>
      <c r="FAU760" s="456"/>
      <c r="FAV760" s="456"/>
      <c r="FAW760" s="456"/>
      <c r="FAX760" s="456"/>
      <c r="FAY760" s="456"/>
      <c r="FAZ760" s="456"/>
      <c r="FBA760" s="456"/>
      <c r="FBB760" s="456"/>
      <c r="FBC760" s="456"/>
      <c r="FBD760" s="456"/>
      <c r="FBE760" s="456"/>
      <c r="FBF760" s="456"/>
      <c r="FBG760" s="456"/>
      <c r="FBH760" s="456"/>
      <c r="FBI760" s="456"/>
      <c r="FBJ760" s="456"/>
      <c r="FBK760" s="456"/>
      <c r="FBL760" s="456"/>
      <c r="FBM760" s="456"/>
      <c r="FBN760" s="456"/>
      <c r="FBO760" s="456"/>
      <c r="FBP760" s="456"/>
      <c r="FBQ760" s="456"/>
      <c r="FBR760" s="456"/>
      <c r="FBS760" s="456"/>
      <c r="FBT760" s="456"/>
      <c r="FBU760" s="456"/>
      <c r="FBV760" s="456"/>
      <c r="FBW760" s="456"/>
      <c r="FBX760" s="456"/>
      <c r="FBY760" s="456"/>
      <c r="FBZ760" s="456"/>
      <c r="FCA760" s="456"/>
      <c r="FCB760" s="456"/>
      <c r="FCC760" s="456"/>
      <c r="FCD760" s="456"/>
      <c r="FCE760" s="456"/>
      <c r="FCF760" s="456"/>
      <c r="FCG760" s="456"/>
      <c r="FCH760" s="456"/>
      <c r="FCI760" s="456"/>
      <c r="FCJ760" s="456"/>
      <c r="FCK760" s="456"/>
      <c r="FCL760" s="456"/>
      <c r="FCM760" s="456"/>
      <c r="FCN760" s="456"/>
      <c r="FCO760" s="456"/>
      <c r="FCP760" s="456"/>
      <c r="FCQ760" s="456"/>
      <c r="FCR760" s="456"/>
      <c r="FCS760" s="456"/>
      <c r="FCT760" s="456"/>
      <c r="FCU760" s="456"/>
      <c r="FCV760" s="456"/>
      <c r="FCW760" s="456"/>
      <c r="FCX760" s="456"/>
      <c r="FCY760" s="456"/>
      <c r="FCZ760" s="456"/>
      <c r="FDA760" s="456"/>
      <c r="FDB760" s="456"/>
      <c r="FDC760" s="456"/>
      <c r="FDD760" s="456"/>
      <c r="FDE760" s="456"/>
      <c r="FDF760" s="456"/>
      <c r="FDG760" s="456"/>
      <c r="FDH760" s="456"/>
      <c r="FDI760" s="456"/>
      <c r="FDJ760" s="456"/>
      <c r="FDK760" s="456"/>
      <c r="FDL760" s="456"/>
      <c r="FDM760" s="456"/>
      <c r="FDN760" s="456"/>
      <c r="FDO760" s="456"/>
      <c r="FDP760" s="456"/>
      <c r="FDQ760" s="456"/>
      <c r="FDR760" s="456"/>
      <c r="FDS760" s="456"/>
      <c r="FDT760" s="456"/>
      <c r="FDU760" s="456"/>
      <c r="FDV760" s="456"/>
      <c r="FDW760" s="456"/>
      <c r="FDX760" s="456"/>
      <c r="FDY760" s="456"/>
      <c r="FDZ760" s="456"/>
      <c r="FEA760" s="456"/>
      <c r="FEB760" s="456"/>
      <c r="FEC760" s="456"/>
      <c r="FED760" s="456"/>
      <c r="FEE760" s="456"/>
      <c r="FEF760" s="456"/>
      <c r="FEG760" s="456"/>
      <c r="FEH760" s="456"/>
      <c r="FEI760" s="456"/>
      <c r="FEJ760" s="456"/>
      <c r="FEK760" s="456"/>
      <c r="FEL760" s="456"/>
      <c r="FEM760" s="456"/>
      <c r="FEN760" s="456"/>
      <c r="FEO760" s="456"/>
      <c r="FEP760" s="456"/>
      <c r="FEQ760" s="456"/>
      <c r="FER760" s="456"/>
      <c r="FES760" s="456"/>
      <c r="FET760" s="456"/>
      <c r="FEU760" s="456"/>
      <c r="FEV760" s="456"/>
      <c r="FEW760" s="456"/>
      <c r="FEX760" s="456"/>
      <c r="FEY760" s="456"/>
      <c r="FEZ760" s="456"/>
      <c r="FFA760" s="456"/>
      <c r="FFB760" s="456"/>
      <c r="FFC760" s="456"/>
      <c r="FFD760" s="456"/>
      <c r="FFE760" s="456"/>
      <c r="FFF760" s="456"/>
      <c r="FFG760" s="456"/>
      <c r="FFH760" s="456"/>
      <c r="FFI760" s="456"/>
      <c r="FFJ760" s="456"/>
      <c r="FFK760" s="456"/>
      <c r="FFL760" s="456"/>
      <c r="FFM760" s="456"/>
      <c r="FFN760" s="456"/>
      <c r="FFO760" s="456"/>
      <c r="FFP760" s="456"/>
      <c r="FFQ760" s="456"/>
      <c r="FFR760" s="456"/>
      <c r="FFS760" s="456"/>
      <c r="FFT760" s="456"/>
      <c r="FFU760" s="456"/>
      <c r="FFV760" s="456"/>
      <c r="FFW760" s="456"/>
      <c r="FFX760" s="456"/>
      <c r="FFY760" s="456"/>
      <c r="FFZ760" s="456"/>
      <c r="FGA760" s="456"/>
      <c r="FGB760" s="456"/>
      <c r="FGC760" s="456"/>
      <c r="FGD760" s="456"/>
      <c r="FGE760" s="456"/>
      <c r="FGF760" s="456"/>
      <c r="FGG760" s="456"/>
      <c r="FGH760" s="456"/>
      <c r="FGI760" s="456"/>
      <c r="FGJ760" s="456"/>
      <c r="FGK760" s="456"/>
      <c r="FGL760" s="456"/>
      <c r="FGM760" s="456"/>
      <c r="FGN760" s="456"/>
      <c r="FGO760" s="456"/>
      <c r="FGP760" s="456"/>
      <c r="FGQ760" s="456"/>
      <c r="FGR760" s="456"/>
      <c r="FGS760" s="456"/>
      <c r="FGT760" s="456"/>
      <c r="FGU760" s="456"/>
      <c r="FGV760" s="456"/>
      <c r="FGW760" s="456"/>
      <c r="FGX760" s="456"/>
      <c r="FGY760" s="456"/>
      <c r="FGZ760" s="456"/>
      <c r="FHA760" s="456"/>
      <c r="FHB760" s="456"/>
      <c r="FHC760" s="456"/>
      <c r="FHD760" s="456"/>
      <c r="FHE760" s="456"/>
      <c r="FHF760" s="456"/>
      <c r="FHG760" s="456"/>
      <c r="FHH760" s="456"/>
      <c r="FHI760" s="456"/>
      <c r="FHJ760" s="456"/>
      <c r="FHK760" s="456"/>
      <c r="FHL760" s="456"/>
      <c r="FHM760" s="456"/>
      <c r="FHN760" s="456"/>
      <c r="FHO760" s="456"/>
      <c r="FHP760" s="456"/>
      <c r="FHQ760" s="456"/>
      <c r="FHR760" s="456"/>
      <c r="FHS760" s="456"/>
      <c r="FHT760" s="456"/>
      <c r="FHU760" s="456"/>
      <c r="FHV760" s="456"/>
      <c r="FHW760" s="456"/>
      <c r="FHX760" s="456"/>
      <c r="FHY760" s="456"/>
      <c r="FHZ760" s="456"/>
      <c r="FIA760" s="456"/>
      <c r="FIB760" s="456"/>
      <c r="FIC760" s="456"/>
      <c r="FID760" s="456"/>
      <c r="FIE760" s="456"/>
      <c r="FIF760" s="456"/>
      <c r="FIG760" s="456"/>
      <c r="FIH760" s="456"/>
      <c r="FII760" s="456"/>
      <c r="FIJ760" s="456"/>
      <c r="FIK760" s="456"/>
      <c r="FIL760" s="456"/>
      <c r="FIM760" s="456"/>
      <c r="FIN760" s="456"/>
      <c r="FIO760" s="456"/>
      <c r="FIP760" s="456"/>
      <c r="FIQ760" s="456"/>
      <c r="FIR760" s="456"/>
      <c r="FIS760" s="456"/>
      <c r="FIT760" s="456"/>
      <c r="FIU760" s="456"/>
      <c r="FIV760" s="456"/>
      <c r="FIW760" s="456"/>
      <c r="FIX760" s="456"/>
      <c r="FIY760" s="456"/>
      <c r="FIZ760" s="456"/>
      <c r="FJA760" s="456"/>
      <c r="FJB760" s="456"/>
      <c r="FJC760" s="456"/>
      <c r="FJD760" s="456"/>
      <c r="FJE760" s="456"/>
      <c r="FJF760" s="456"/>
      <c r="FJG760" s="456"/>
      <c r="FJH760" s="456"/>
      <c r="FJI760" s="456"/>
      <c r="FJJ760" s="456"/>
      <c r="FJK760" s="456"/>
      <c r="FJL760" s="456"/>
      <c r="FJM760" s="456"/>
      <c r="FJN760" s="456"/>
      <c r="FJO760" s="456"/>
      <c r="FJP760" s="456"/>
      <c r="FJQ760" s="456"/>
      <c r="FJR760" s="456"/>
      <c r="FJS760" s="456"/>
      <c r="FJT760" s="456"/>
      <c r="FJU760" s="456"/>
      <c r="FJV760" s="456"/>
      <c r="FJW760" s="456"/>
      <c r="FJX760" s="456"/>
      <c r="FJY760" s="456"/>
      <c r="FJZ760" s="456"/>
      <c r="FKA760" s="456"/>
      <c r="FKB760" s="456"/>
      <c r="FKC760" s="456"/>
      <c r="FKD760" s="456"/>
      <c r="FKE760" s="456"/>
      <c r="FKF760" s="456"/>
      <c r="FKG760" s="456"/>
      <c r="FKH760" s="456"/>
      <c r="FKI760" s="456"/>
      <c r="FKJ760" s="456"/>
      <c r="FKK760" s="456"/>
      <c r="FKL760" s="456"/>
      <c r="FKM760" s="456"/>
      <c r="FKN760" s="456"/>
      <c r="FKO760" s="456"/>
      <c r="FKP760" s="456"/>
      <c r="FKQ760" s="456"/>
      <c r="FKR760" s="456"/>
      <c r="FKS760" s="456"/>
      <c r="FKT760" s="456"/>
      <c r="FKU760" s="456"/>
      <c r="FKV760" s="456"/>
      <c r="FKW760" s="456"/>
      <c r="FKX760" s="456"/>
      <c r="FKY760" s="456"/>
      <c r="FKZ760" s="456"/>
      <c r="FLA760" s="456"/>
      <c r="FLB760" s="456"/>
      <c r="FLC760" s="456"/>
      <c r="FLD760" s="456"/>
      <c r="FLE760" s="456"/>
      <c r="FLF760" s="456"/>
      <c r="FLG760" s="456"/>
      <c r="FLH760" s="456"/>
      <c r="FLI760" s="456"/>
      <c r="FLJ760" s="456"/>
      <c r="FLK760" s="456"/>
      <c r="FLL760" s="456"/>
      <c r="FLM760" s="456"/>
      <c r="FLN760" s="456"/>
      <c r="FLO760" s="456"/>
      <c r="FLP760" s="456"/>
      <c r="FLQ760" s="456"/>
      <c r="FLR760" s="456"/>
      <c r="FLS760" s="456"/>
      <c r="FLT760" s="456"/>
      <c r="FLU760" s="456"/>
      <c r="FLV760" s="456"/>
      <c r="FLW760" s="456"/>
      <c r="FLX760" s="456"/>
      <c r="FLY760" s="456"/>
      <c r="FLZ760" s="456"/>
      <c r="FMA760" s="456"/>
      <c r="FMB760" s="456"/>
      <c r="FMC760" s="456"/>
      <c r="FMD760" s="456"/>
      <c r="FME760" s="456"/>
      <c r="FMF760" s="456"/>
      <c r="FMG760" s="456"/>
      <c r="FMH760" s="456"/>
      <c r="FMI760" s="456"/>
      <c r="FMJ760" s="456"/>
      <c r="FMK760" s="456"/>
      <c r="FML760" s="456"/>
      <c r="FMM760" s="456"/>
      <c r="FMN760" s="456"/>
      <c r="FMO760" s="456"/>
      <c r="FMP760" s="456"/>
      <c r="FMQ760" s="456"/>
      <c r="FMR760" s="456"/>
      <c r="FMS760" s="456"/>
      <c r="FMT760" s="456"/>
      <c r="FMU760" s="456"/>
      <c r="FMV760" s="456"/>
      <c r="FMW760" s="456"/>
      <c r="FMX760" s="456"/>
      <c r="FMY760" s="456"/>
      <c r="FMZ760" s="456"/>
      <c r="FNA760" s="456"/>
      <c r="FNB760" s="456"/>
      <c r="FNC760" s="456"/>
      <c r="FND760" s="456"/>
      <c r="FNE760" s="456"/>
      <c r="FNF760" s="456"/>
      <c r="FNG760" s="456"/>
      <c r="FNH760" s="456"/>
      <c r="FNI760" s="456"/>
      <c r="FNJ760" s="456"/>
      <c r="FNK760" s="456"/>
      <c r="FNL760" s="456"/>
      <c r="FNM760" s="456"/>
      <c r="FNN760" s="456"/>
      <c r="FNO760" s="456"/>
      <c r="FNP760" s="456"/>
      <c r="FNQ760" s="456"/>
      <c r="FNR760" s="456"/>
      <c r="FNS760" s="456"/>
      <c r="FNT760" s="456"/>
      <c r="FNU760" s="456"/>
      <c r="FNV760" s="456"/>
      <c r="FNW760" s="456"/>
      <c r="FNX760" s="456"/>
      <c r="FNY760" s="456"/>
      <c r="FNZ760" s="456"/>
      <c r="FOA760" s="456"/>
      <c r="FOB760" s="456"/>
      <c r="FOC760" s="456"/>
      <c r="FOD760" s="456"/>
      <c r="FOE760" s="456"/>
      <c r="FOF760" s="456"/>
      <c r="FOG760" s="456"/>
      <c r="FOH760" s="456"/>
      <c r="FOI760" s="456"/>
      <c r="FOJ760" s="456"/>
      <c r="FOK760" s="456"/>
      <c r="FOL760" s="456"/>
      <c r="FOM760" s="456"/>
      <c r="FON760" s="456"/>
      <c r="FOO760" s="456"/>
      <c r="FOP760" s="456"/>
      <c r="FOQ760" s="456"/>
      <c r="FOR760" s="456"/>
      <c r="FOS760" s="456"/>
      <c r="FOT760" s="456"/>
      <c r="FOU760" s="456"/>
      <c r="FOV760" s="456"/>
      <c r="FOW760" s="456"/>
      <c r="FOX760" s="456"/>
      <c r="FOY760" s="456"/>
      <c r="FOZ760" s="456"/>
      <c r="FPA760" s="456"/>
      <c r="FPB760" s="456"/>
      <c r="FPC760" s="456"/>
      <c r="FPD760" s="456"/>
      <c r="FPE760" s="456"/>
      <c r="FPF760" s="456"/>
      <c r="FPG760" s="456"/>
      <c r="FPH760" s="456"/>
      <c r="FPI760" s="456"/>
      <c r="FPJ760" s="456"/>
      <c r="FPK760" s="456"/>
      <c r="FPL760" s="456"/>
      <c r="FPM760" s="456"/>
      <c r="FPN760" s="456"/>
      <c r="FPO760" s="456"/>
      <c r="FPP760" s="456"/>
      <c r="FPQ760" s="456"/>
      <c r="FPR760" s="456"/>
      <c r="FPS760" s="456"/>
      <c r="FPT760" s="456"/>
      <c r="FPU760" s="456"/>
      <c r="FPV760" s="456"/>
      <c r="FPW760" s="456"/>
      <c r="FPX760" s="456"/>
      <c r="FPY760" s="456"/>
      <c r="FPZ760" s="456"/>
      <c r="FQA760" s="456"/>
      <c r="FQB760" s="456"/>
      <c r="FQC760" s="456"/>
      <c r="FQD760" s="456"/>
      <c r="FQE760" s="456"/>
      <c r="FQF760" s="456"/>
      <c r="FQG760" s="456"/>
      <c r="FQH760" s="456"/>
      <c r="FQI760" s="456"/>
      <c r="FQJ760" s="456"/>
      <c r="FQK760" s="456"/>
      <c r="FQL760" s="456"/>
      <c r="FQM760" s="456"/>
      <c r="FQN760" s="456"/>
      <c r="FQO760" s="456"/>
      <c r="FQP760" s="456"/>
      <c r="FQQ760" s="456"/>
      <c r="FQR760" s="456"/>
      <c r="FQS760" s="456"/>
      <c r="FQT760" s="456"/>
      <c r="FQU760" s="456"/>
      <c r="FQV760" s="456"/>
      <c r="FQW760" s="456"/>
      <c r="FQX760" s="456"/>
      <c r="FQY760" s="456"/>
      <c r="FQZ760" s="456"/>
      <c r="FRA760" s="456"/>
      <c r="FRB760" s="456"/>
      <c r="FRC760" s="456"/>
      <c r="FRD760" s="456"/>
      <c r="FRE760" s="456"/>
      <c r="FRF760" s="456"/>
      <c r="FRG760" s="456"/>
      <c r="FRH760" s="456"/>
      <c r="FRI760" s="456"/>
      <c r="FRJ760" s="456"/>
      <c r="FRK760" s="456"/>
      <c r="FRL760" s="456"/>
      <c r="FRM760" s="456"/>
      <c r="FRN760" s="456"/>
      <c r="FRO760" s="456"/>
      <c r="FRP760" s="456"/>
      <c r="FRQ760" s="456"/>
      <c r="FRR760" s="456"/>
      <c r="FRS760" s="456"/>
      <c r="FRT760" s="456"/>
      <c r="FRU760" s="456"/>
      <c r="FRV760" s="456"/>
      <c r="FRW760" s="456"/>
      <c r="FRX760" s="456"/>
      <c r="FRY760" s="456"/>
      <c r="FRZ760" s="456"/>
      <c r="FSA760" s="456"/>
      <c r="FSB760" s="456"/>
      <c r="FSC760" s="456"/>
      <c r="FSD760" s="456"/>
      <c r="FSE760" s="456"/>
      <c r="FSF760" s="456"/>
      <c r="FSG760" s="456"/>
      <c r="FSH760" s="456"/>
      <c r="FSI760" s="456"/>
      <c r="FSJ760" s="456"/>
      <c r="FSK760" s="456"/>
      <c r="FSL760" s="456"/>
      <c r="FSM760" s="456"/>
      <c r="FSN760" s="456"/>
      <c r="FSO760" s="456"/>
      <c r="FSP760" s="456"/>
      <c r="FSQ760" s="456"/>
      <c r="FSR760" s="456"/>
      <c r="FSS760" s="456"/>
      <c r="FST760" s="456"/>
      <c r="FSU760" s="456"/>
      <c r="FSV760" s="456"/>
      <c r="FSW760" s="456"/>
      <c r="FSX760" s="456"/>
      <c r="FSY760" s="456"/>
      <c r="FSZ760" s="456"/>
      <c r="FTA760" s="456"/>
      <c r="FTB760" s="456"/>
      <c r="FTC760" s="456"/>
      <c r="FTD760" s="456"/>
      <c r="FTE760" s="456"/>
      <c r="FTF760" s="456"/>
      <c r="FTG760" s="456"/>
      <c r="FTH760" s="456"/>
      <c r="FTI760" s="456"/>
      <c r="FTJ760" s="456"/>
      <c r="FTK760" s="456"/>
      <c r="FTL760" s="456"/>
      <c r="FTM760" s="456"/>
      <c r="FTN760" s="456"/>
      <c r="FTO760" s="456"/>
      <c r="FTP760" s="456"/>
      <c r="FTQ760" s="456"/>
      <c r="FTR760" s="456"/>
      <c r="FTS760" s="456"/>
      <c r="FTT760" s="456"/>
      <c r="FTU760" s="456"/>
      <c r="FTV760" s="456"/>
      <c r="FTW760" s="456"/>
      <c r="FTX760" s="456"/>
      <c r="FTY760" s="456"/>
      <c r="FTZ760" s="456"/>
      <c r="FUA760" s="456"/>
      <c r="FUB760" s="456"/>
      <c r="FUC760" s="456"/>
      <c r="FUD760" s="456"/>
      <c r="FUE760" s="456"/>
      <c r="FUF760" s="456"/>
      <c r="FUG760" s="456"/>
      <c r="FUH760" s="456"/>
      <c r="FUI760" s="456"/>
      <c r="FUJ760" s="456"/>
      <c r="FUK760" s="456"/>
      <c r="FUL760" s="456"/>
      <c r="FUM760" s="456"/>
      <c r="FUN760" s="456"/>
      <c r="FUO760" s="456"/>
      <c r="FUP760" s="456"/>
      <c r="FUQ760" s="456"/>
      <c r="FUR760" s="456"/>
      <c r="FUS760" s="456"/>
      <c r="FUT760" s="456"/>
      <c r="FUU760" s="456"/>
      <c r="FUV760" s="456"/>
      <c r="FUW760" s="456"/>
      <c r="FUX760" s="456"/>
      <c r="FUY760" s="456"/>
      <c r="FUZ760" s="456"/>
      <c r="FVA760" s="456"/>
      <c r="FVB760" s="456"/>
      <c r="FVC760" s="456"/>
      <c r="FVD760" s="456"/>
      <c r="FVE760" s="456"/>
      <c r="FVF760" s="456"/>
      <c r="FVG760" s="456"/>
      <c r="FVH760" s="456"/>
      <c r="FVI760" s="456"/>
      <c r="FVJ760" s="456"/>
      <c r="FVK760" s="456"/>
      <c r="FVL760" s="456"/>
      <c r="FVM760" s="456"/>
      <c r="FVN760" s="456"/>
      <c r="FVO760" s="456"/>
      <c r="FVP760" s="456"/>
      <c r="FVQ760" s="456"/>
      <c r="FVR760" s="456"/>
      <c r="FVS760" s="456"/>
      <c r="FVT760" s="456"/>
      <c r="FVU760" s="456"/>
      <c r="FVV760" s="456"/>
      <c r="FVW760" s="456"/>
      <c r="FVX760" s="456"/>
      <c r="FVY760" s="456"/>
      <c r="FVZ760" s="456"/>
      <c r="FWA760" s="456"/>
      <c r="FWB760" s="456"/>
      <c r="FWC760" s="456"/>
      <c r="FWD760" s="456"/>
      <c r="FWE760" s="456"/>
      <c r="FWF760" s="456"/>
      <c r="FWG760" s="456"/>
      <c r="FWH760" s="456"/>
      <c r="FWI760" s="456"/>
      <c r="FWJ760" s="456"/>
      <c r="FWK760" s="456"/>
      <c r="FWL760" s="456"/>
      <c r="FWM760" s="456"/>
      <c r="FWN760" s="456"/>
      <c r="FWO760" s="456"/>
      <c r="FWP760" s="456"/>
      <c r="FWQ760" s="456"/>
      <c r="FWR760" s="456"/>
      <c r="FWS760" s="456"/>
      <c r="FWT760" s="456"/>
      <c r="FWU760" s="456"/>
      <c r="FWV760" s="456"/>
      <c r="FWW760" s="456"/>
      <c r="FWX760" s="456"/>
      <c r="FWY760" s="456"/>
      <c r="FWZ760" s="456"/>
      <c r="FXA760" s="456"/>
      <c r="FXB760" s="456"/>
      <c r="FXC760" s="456"/>
      <c r="FXD760" s="456"/>
      <c r="FXE760" s="456"/>
      <c r="FXF760" s="456"/>
      <c r="FXG760" s="456"/>
      <c r="FXH760" s="456"/>
      <c r="FXI760" s="456"/>
      <c r="FXJ760" s="456"/>
      <c r="FXK760" s="456"/>
      <c r="FXL760" s="456"/>
      <c r="FXM760" s="456"/>
      <c r="FXN760" s="456"/>
      <c r="FXO760" s="456"/>
      <c r="FXP760" s="456"/>
      <c r="FXQ760" s="456"/>
      <c r="FXR760" s="456"/>
      <c r="FXS760" s="456"/>
      <c r="FXT760" s="456"/>
      <c r="FXU760" s="456"/>
      <c r="FXV760" s="456"/>
      <c r="FXW760" s="456"/>
      <c r="FXX760" s="456"/>
      <c r="FXY760" s="456"/>
      <c r="FXZ760" s="456"/>
      <c r="FYA760" s="456"/>
      <c r="FYB760" s="456"/>
      <c r="FYC760" s="456"/>
      <c r="FYD760" s="456"/>
      <c r="FYE760" s="456"/>
      <c r="FYF760" s="456"/>
      <c r="FYG760" s="456"/>
      <c r="FYH760" s="456"/>
      <c r="FYI760" s="456"/>
      <c r="FYJ760" s="456"/>
      <c r="FYK760" s="456"/>
      <c r="FYL760" s="456"/>
      <c r="FYM760" s="456"/>
      <c r="FYN760" s="456"/>
      <c r="FYO760" s="456"/>
      <c r="FYP760" s="456"/>
      <c r="FYQ760" s="456"/>
      <c r="FYR760" s="456"/>
      <c r="FYS760" s="456"/>
      <c r="FYT760" s="456"/>
      <c r="FYU760" s="456"/>
      <c r="FYV760" s="456"/>
      <c r="FYW760" s="456"/>
      <c r="FYX760" s="456"/>
      <c r="FYY760" s="456"/>
      <c r="FYZ760" s="456"/>
      <c r="FZA760" s="456"/>
      <c r="FZB760" s="456"/>
      <c r="FZC760" s="456"/>
      <c r="FZD760" s="456"/>
      <c r="FZE760" s="456"/>
      <c r="FZF760" s="456"/>
      <c r="FZG760" s="456"/>
      <c r="FZH760" s="456"/>
      <c r="FZI760" s="456"/>
      <c r="FZJ760" s="456"/>
      <c r="FZK760" s="456"/>
      <c r="FZL760" s="456"/>
      <c r="FZM760" s="456"/>
      <c r="FZN760" s="456"/>
      <c r="FZO760" s="456"/>
      <c r="FZP760" s="456"/>
      <c r="FZQ760" s="456"/>
      <c r="FZR760" s="456"/>
      <c r="FZS760" s="456"/>
      <c r="FZT760" s="456"/>
      <c r="FZU760" s="456"/>
      <c r="FZV760" s="456"/>
      <c r="FZW760" s="456"/>
      <c r="FZX760" s="456"/>
      <c r="FZY760" s="456"/>
      <c r="FZZ760" s="456"/>
      <c r="GAA760" s="456"/>
      <c r="GAB760" s="456"/>
      <c r="GAC760" s="456"/>
      <c r="GAD760" s="456"/>
      <c r="GAE760" s="456"/>
      <c r="GAF760" s="456"/>
      <c r="GAG760" s="456"/>
      <c r="GAH760" s="456"/>
      <c r="GAI760" s="456"/>
      <c r="GAJ760" s="456"/>
      <c r="GAK760" s="456"/>
      <c r="GAL760" s="456"/>
      <c r="GAM760" s="456"/>
      <c r="GAN760" s="456"/>
      <c r="GAO760" s="456"/>
      <c r="GAP760" s="456"/>
      <c r="GAQ760" s="456"/>
      <c r="GAR760" s="456"/>
      <c r="GAS760" s="456"/>
      <c r="GAT760" s="456"/>
      <c r="GAU760" s="456"/>
      <c r="GAV760" s="456"/>
      <c r="GAW760" s="456"/>
      <c r="GAX760" s="456"/>
      <c r="GAY760" s="456"/>
      <c r="GAZ760" s="456"/>
      <c r="GBA760" s="456"/>
      <c r="GBB760" s="456"/>
      <c r="GBC760" s="456"/>
      <c r="GBD760" s="456"/>
      <c r="GBE760" s="456"/>
      <c r="GBF760" s="456"/>
      <c r="GBG760" s="456"/>
      <c r="GBH760" s="456"/>
      <c r="GBI760" s="456"/>
      <c r="GBJ760" s="456"/>
      <c r="GBK760" s="456"/>
      <c r="GBL760" s="456"/>
      <c r="GBM760" s="456"/>
      <c r="GBN760" s="456"/>
      <c r="GBO760" s="456"/>
      <c r="GBP760" s="456"/>
      <c r="GBQ760" s="456"/>
      <c r="GBR760" s="456"/>
      <c r="GBS760" s="456"/>
      <c r="GBT760" s="456"/>
      <c r="GBU760" s="456"/>
      <c r="GBV760" s="456"/>
      <c r="GBW760" s="456"/>
      <c r="GBX760" s="456"/>
      <c r="GBY760" s="456"/>
      <c r="GBZ760" s="456"/>
      <c r="GCA760" s="456"/>
      <c r="GCB760" s="456"/>
      <c r="GCC760" s="456"/>
      <c r="GCD760" s="456"/>
      <c r="GCE760" s="456"/>
      <c r="GCF760" s="456"/>
      <c r="GCG760" s="456"/>
      <c r="GCH760" s="456"/>
      <c r="GCI760" s="456"/>
      <c r="GCJ760" s="456"/>
      <c r="GCK760" s="456"/>
      <c r="GCL760" s="456"/>
      <c r="GCM760" s="456"/>
      <c r="GCN760" s="456"/>
      <c r="GCO760" s="456"/>
      <c r="GCP760" s="456"/>
      <c r="GCQ760" s="456"/>
      <c r="GCR760" s="456"/>
      <c r="GCS760" s="456"/>
      <c r="GCT760" s="456"/>
      <c r="GCU760" s="456"/>
      <c r="GCV760" s="456"/>
      <c r="GCW760" s="456"/>
      <c r="GCX760" s="456"/>
      <c r="GCY760" s="456"/>
      <c r="GCZ760" s="456"/>
      <c r="GDA760" s="456"/>
      <c r="GDB760" s="456"/>
      <c r="GDC760" s="456"/>
      <c r="GDD760" s="456"/>
      <c r="GDE760" s="456"/>
      <c r="GDF760" s="456"/>
      <c r="GDG760" s="456"/>
      <c r="GDH760" s="456"/>
      <c r="GDI760" s="456"/>
      <c r="GDJ760" s="456"/>
      <c r="GDK760" s="456"/>
      <c r="GDL760" s="456"/>
      <c r="GDM760" s="456"/>
      <c r="GDN760" s="456"/>
      <c r="GDO760" s="456"/>
      <c r="GDP760" s="456"/>
      <c r="GDQ760" s="456"/>
      <c r="GDR760" s="456"/>
      <c r="GDS760" s="456"/>
      <c r="GDT760" s="456"/>
      <c r="GDU760" s="456"/>
      <c r="GDV760" s="456"/>
      <c r="GDW760" s="456"/>
      <c r="GDX760" s="456"/>
      <c r="GDY760" s="456"/>
      <c r="GDZ760" s="456"/>
      <c r="GEA760" s="456"/>
      <c r="GEB760" s="456"/>
      <c r="GEC760" s="456"/>
      <c r="GED760" s="456"/>
      <c r="GEE760" s="456"/>
      <c r="GEF760" s="456"/>
      <c r="GEG760" s="456"/>
      <c r="GEH760" s="456"/>
      <c r="GEI760" s="456"/>
      <c r="GEJ760" s="456"/>
      <c r="GEK760" s="456"/>
      <c r="GEL760" s="456"/>
      <c r="GEM760" s="456"/>
      <c r="GEN760" s="456"/>
      <c r="GEO760" s="456"/>
      <c r="GEP760" s="456"/>
      <c r="GEQ760" s="456"/>
      <c r="GER760" s="456"/>
      <c r="GES760" s="456"/>
      <c r="GET760" s="456"/>
      <c r="GEU760" s="456"/>
      <c r="GEV760" s="456"/>
      <c r="GEW760" s="456"/>
      <c r="GEX760" s="456"/>
      <c r="GEY760" s="456"/>
      <c r="GEZ760" s="456"/>
      <c r="GFA760" s="456"/>
      <c r="GFB760" s="456"/>
      <c r="GFC760" s="456"/>
      <c r="GFD760" s="456"/>
      <c r="GFE760" s="456"/>
      <c r="GFF760" s="456"/>
      <c r="GFG760" s="456"/>
      <c r="GFH760" s="456"/>
      <c r="GFI760" s="456"/>
      <c r="GFJ760" s="456"/>
      <c r="GFK760" s="456"/>
      <c r="GFL760" s="456"/>
      <c r="GFM760" s="456"/>
      <c r="GFN760" s="456"/>
      <c r="GFO760" s="456"/>
      <c r="GFP760" s="456"/>
      <c r="GFQ760" s="456"/>
      <c r="GFR760" s="456"/>
      <c r="GFS760" s="456"/>
      <c r="GFT760" s="456"/>
      <c r="GFU760" s="456"/>
      <c r="GFV760" s="456"/>
      <c r="GFW760" s="456"/>
      <c r="GFX760" s="456"/>
      <c r="GFY760" s="456"/>
      <c r="GFZ760" s="456"/>
      <c r="GGA760" s="456"/>
      <c r="GGB760" s="456"/>
      <c r="GGC760" s="456"/>
      <c r="GGD760" s="456"/>
      <c r="GGE760" s="456"/>
      <c r="GGF760" s="456"/>
      <c r="GGG760" s="456"/>
      <c r="GGH760" s="456"/>
      <c r="GGI760" s="456"/>
      <c r="GGJ760" s="456"/>
      <c r="GGK760" s="456"/>
      <c r="GGL760" s="456"/>
      <c r="GGM760" s="456"/>
      <c r="GGN760" s="456"/>
      <c r="GGO760" s="456"/>
      <c r="GGP760" s="456"/>
      <c r="GGQ760" s="456"/>
      <c r="GGR760" s="456"/>
      <c r="GGS760" s="456"/>
      <c r="GGT760" s="456"/>
      <c r="GGU760" s="456"/>
      <c r="GGV760" s="456"/>
      <c r="GGW760" s="456"/>
      <c r="GGX760" s="456"/>
      <c r="GGY760" s="456"/>
      <c r="GGZ760" s="456"/>
      <c r="GHA760" s="456"/>
      <c r="GHB760" s="456"/>
      <c r="GHC760" s="456"/>
      <c r="GHD760" s="456"/>
      <c r="GHE760" s="456"/>
      <c r="GHF760" s="456"/>
      <c r="GHG760" s="456"/>
      <c r="GHH760" s="456"/>
      <c r="GHI760" s="456"/>
      <c r="GHJ760" s="456"/>
      <c r="GHK760" s="456"/>
      <c r="GHL760" s="456"/>
      <c r="GHM760" s="456"/>
      <c r="GHN760" s="456"/>
      <c r="GHO760" s="456"/>
      <c r="GHP760" s="456"/>
      <c r="GHQ760" s="456"/>
      <c r="GHR760" s="456"/>
      <c r="GHS760" s="456"/>
      <c r="GHT760" s="456"/>
      <c r="GHU760" s="456"/>
      <c r="GHV760" s="456"/>
      <c r="GHW760" s="456"/>
      <c r="GHX760" s="456"/>
      <c r="GHY760" s="456"/>
      <c r="GHZ760" s="456"/>
      <c r="GIA760" s="456"/>
      <c r="GIB760" s="456"/>
      <c r="GIC760" s="456"/>
      <c r="GID760" s="456"/>
      <c r="GIE760" s="456"/>
      <c r="GIF760" s="456"/>
      <c r="GIG760" s="456"/>
      <c r="GIH760" s="456"/>
      <c r="GII760" s="456"/>
      <c r="GIJ760" s="456"/>
      <c r="GIK760" s="456"/>
      <c r="GIL760" s="456"/>
      <c r="GIM760" s="456"/>
      <c r="GIN760" s="456"/>
      <c r="GIO760" s="456"/>
      <c r="GIP760" s="456"/>
      <c r="GIQ760" s="456"/>
      <c r="GIR760" s="456"/>
      <c r="GIS760" s="456"/>
      <c r="GIT760" s="456"/>
      <c r="GIU760" s="456"/>
      <c r="GIV760" s="456"/>
      <c r="GIW760" s="456"/>
      <c r="GIX760" s="456"/>
      <c r="GIY760" s="456"/>
      <c r="GIZ760" s="456"/>
      <c r="GJA760" s="456"/>
      <c r="GJB760" s="456"/>
      <c r="GJC760" s="456"/>
      <c r="GJD760" s="456"/>
      <c r="GJE760" s="456"/>
      <c r="GJF760" s="456"/>
      <c r="GJG760" s="456"/>
      <c r="GJH760" s="456"/>
      <c r="GJI760" s="456"/>
      <c r="GJJ760" s="456"/>
      <c r="GJK760" s="456"/>
      <c r="GJL760" s="456"/>
      <c r="GJM760" s="456"/>
      <c r="GJN760" s="456"/>
      <c r="GJO760" s="456"/>
      <c r="GJP760" s="456"/>
      <c r="GJQ760" s="456"/>
      <c r="GJR760" s="456"/>
      <c r="GJS760" s="456"/>
      <c r="GJT760" s="456"/>
      <c r="GJU760" s="456"/>
      <c r="GJV760" s="456"/>
      <c r="GJW760" s="456"/>
      <c r="GJX760" s="456"/>
      <c r="GJY760" s="456"/>
      <c r="GJZ760" s="456"/>
      <c r="GKA760" s="456"/>
      <c r="GKB760" s="456"/>
      <c r="GKC760" s="456"/>
      <c r="GKD760" s="456"/>
      <c r="GKE760" s="456"/>
      <c r="GKF760" s="456"/>
      <c r="GKG760" s="456"/>
      <c r="GKH760" s="456"/>
      <c r="GKI760" s="456"/>
      <c r="GKJ760" s="456"/>
      <c r="GKK760" s="456"/>
      <c r="GKL760" s="456"/>
      <c r="GKM760" s="456"/>
      <c r="GKN760" s="456"/>
      <c r="GKO760" s="456"/>
      <c r="GKP760" s="456"/>
      <c r="GKQ760" s="456"/>
      <c r="GKR760" s="456"/>
      <c r="GKS760" s="456"/>
      <c r="GKT760" s="456"/>
      <c r="GKU760" s="456"/>
      <c r="GKV760" s="456"/>
      <c r="GKW760" s="456"/>
      <c r="GKX760" s="456"/>
      <c r="GKY760" s="456"/>
      <c r="GKZ760" s="456"/>
      <c r="GLA760" s="456"/>
      <c r="GLB760" s="456"/>
      <c r="GLC760" s="456"/>
      <c r="GLD760" s="456"/>
      <c r="GLE760" s="456"/>
      <c r="GLF760" s="456"/>
      <c r="GLG760" s="456"/>
      <c r="GLH760" s="456"/>
      <c r="GLI760" s="456"/>
      <c r="GLJ760" s="456"/>
      <c r="GLK760" s="456"/>
      <c r="GLL760" s="456"/>
      <c r="GLM760" s="456"/>
      <c r="GLN760" s="456"/>
      <c r="GLO760" s="456"/>
      <c r="GLP760" s="456"/>
      <c r="GLQ760" s="456"/>
      <c r="GLR760" s="456"/>
      <c r="GLS760" s="456"/>
      <c r="GLT760" s="456"/>
      <c r="GLU760" s="456"/>
      <c r="GLV760" s="456"/>
      <c r="GLW760" s="456"/>
      <c r="GLX760" s="456"/>
      <c r="GLY760" s="456"/>
      <c r="GLZ760" s="456"/>
      <c r="GMA760" s="456"/>
      <c r="GMB760" s="456"/>
      <c r="GMC760" s="456"/>
      <c r="GMD760" s="456"/>
      <c r="GME760" s="456"/>
      <c r="GMF760" s="456"/>
      <c r="GMG760" s="456"/>
      <c r="GMH760" s="456"/>
      <c r="GMI760" s="456"/>
      <c r="GMJ760" s="456"/>
      <c r="GMK760" s="456"/>
      <c r="GML760" s="456"/>
      <c r="GMM760" s="456"/>
      <c r="GMN760" s="456"/>
      <c r="GMO760" s="456"/>
      <c r="GMP760" s="456"/>
      <c r="GMQ760" s="456"/>
      <c r="GMR760" s="456"/>
      <c r="GMS760" s="456"/>
      <c r="GMT760" s="456"/>
      <c r="GMU760" s="456"/>
      <c r="GMV760" s="456"/>
      <c r="GMW760" s="456"/>
      <c r="GMX760" s="456"/>
      <c r="GMY760" s="456"/>
      <c r="GMZ760" s="456"/>
      <c r="GNA760" s="456"/>
      <c r="GNB760" s="456"/>
      <c r="GNC760" s="456"/>
      <c r="GND760" s="456"/>
      <c r="GNE760" s="456"/>
      <c r="GNF760" s="456"/>
      <c r="GNG760" s="456"/>
      <c r="GNH760" s="456"/>
      <c r="GNI760" s="456"/>
      <c r="GNJ760" s="456"/>
      <c r="GNK760" s="456"/>
      <c r="GNL760" s="456"/>
      <c r="GNM760" s="456"/>
      <c r="GNN760" s="456"/>
      <c r="GNO760" s="456"/>
      <c r="GNP760" s="456"/>
      <c r="GNQ760" s="456"/>
      <c r="GNR760" s="456"/>
      <c r="GNS760" s="456"/>
      <c r="GNT760" s="456"/>
      <c r="GNU760" s="456"/>
      <c r="GNV760" s="456"/>
      <c r="GNW760" s="456"/>
      <c r="GNX760" s="456"/>
      <c r="GNY760" s="456"/>
      <c r="GNZ760" s="456"/>
      <c r="GOA760" s="456"/>
      <c r="GOB760" s="456"/>
      <c r="GOC760" s="456"/>
      <c r="GOD760" s="456"/>
      <c r="GOE760" s="456"/>
      <c r="GOF760" s="456"/>
      <c r="GOG760" s="456"/>
      <c r="GOH760" s="456"/>
      <c r="GOI760" s="456"/>
      <c r="GOJ760" s="456"/>
      <c r="GOK760" s="456"/>
      <c r="GOL760" s="456"/>
      <c r="GOM760" s="456"/>
      <c r="GON760" s="456"/>
      <c r="GOO760" s="456"/>
      <c r="GOP760" s="456"/>
      <c r="GOQ760" s="456"/>
      <c r="GOR760" s="456"/>
      <c r="GOS760" s="456"/>
      <c r="GOT760" s="456"/>
      <c r="GOU760" s="456"/>
      <c r="GOV760" s="456"/>
      <c r="GOW760" s="456"/>
      <c r="GOX760" s="456"/>
      <c r="GOY760" s="456"/>
      <c r="GOZ760" s="456"/>
      <c r="GPA760" s="456"/>
      <c r="GPB760" s="456"/>
      <c r="GPC760" s="456"/>
      <c r="GPD760" s="456"/>
      <c r="GPE760" s="456"/>
      <c r="GPF760" s="456"/>
      <c r="GPG760" s="456"/>
      <c r="GPH760" s="456"/>
      <c r="GPI760" s="456"/>
      <c r="GPJ760" s="456"/>
      <c r="GPK760" s="456"/>
      <c r="GPL760" s="456"/>
      <c r="GPM760" s="456"/>
      <c r="GPN760" s="456"/>
      <c r="GPO760" s="456"/>
      <c r="GPP760" s="456"/>
      <c r="GPQ760" s="456"/>
      <c r="GPR760" s="456"/>
      <c r="GPS760" s="456"/>
      <c r="GPT760" s="456"/>
      <c r="GPU760" s="456"/>
      <c r="GPV760" s="456"/>
      <c r="GPW760" s="456"/>
      <c r="GPX760" s="456"/>
      <c r="GPY760" s="456"/>
      <c r="GPZ760" s="456"/>
      <c r="GQA760" s="456"/>
      <c r="GQB760" s="456"/>
      <c r="GQC760" s="456"/>
      <c r="GQD760" s="456"/>
      <c r="GQE760" s="456"/>
      <c r="GQF760" s="456"/>
      <c r="GQG760" s="456"/>
      <c r="GQH760" s="456"/>
      <c r="GQI760" s="456"/>
      <c r="GQJ760" s="456"/>
      <c r="GQK760" s="456"/>
      <c r="GQL760" s="456"/>
      <c r="GQM760" s="456"/>
      <c r="GQN760" s="456"/>
      <c r="GQO760" s="456"/>
      <c r="GQP760" s="456"/>
      <c r="GQQ760" s="456"/>
      <c r="GQR760" s="456"/>
      <c r="GQS760" s="456"/>
      <c r="GQT760" s="456"/>
      <c r="GQU760" s="456"/>
      <c r="GQV760" s="456"/>
      <c r="GQW760" s="456"/>
      <c r="GQX760" s="456"/>
      <c r="GQY760" s="456"/>
      <c r="GQZ760" s="456"/>
      <c r="GRA760" s="456"/>
      <c r="GRB760" s="456"/>
      <c r="GRC760" s="456"/>
      <c r="GRD760" s="456"/>
      <c r="GRE760" s="456"/>
      <c r="GRF760" s="456"/>
      <c r="GRG760" s="456"/>
      <c r="GRH760" s="456"/>
      <c r="GRI760" s="456"/>
      <c r="GRJ760" s="456"/>
      <c r="GRK760" s="456"/>
      <c r="GRL760" s="456"/>
      <c r="GRM760" s="456"/>
      <c r="GRN760" s="456"/>
      <c r="GRO760" s="456"/>
      <c r="GRP760" s="456"/>
      <c r="GRQ760" s="456"/>
      <c r="GRR760" s="456"/>
      <c r="GRS760" s="456"/>
      <c r="GRT760" s="456"/>
      <c r="GRU760" s="456"/>
      <c r="GRV760" s="456"/>
      <c r="GRW760" s="456"/>
      <c r="GRX760" s="456"/>
      <c r="GRY760" s="456"/>
      <c r="GRZ760" s="456"/>
      <c r="GSA760" s="456"/>
      <c r="GSB760" s="456"/>
      <c r="GSC760" s="456"/>
      <c r="GSD760" s="456"/>
      <c r="GSE760" s="456"/>
      <c r="GSF760" s="456"/>
      <c r="GSG760" s="456"/>
      <c r="GSH760" s="456"/>
      <c r="GSI760" s="456"/>
      <c r="GSJ760" s="456"/>
      <c r="GSK760" s="456"/>
      <c r="GSL760" s="456"/>
      <c r="GSM760" s="456"/>
      <c r="GSN760" s="456"/>
      <c r="GSO760" s="456"/>
      <c r="GSP760" s="456"/>
      <c r="GSQ760" s="456"/>
      <c r="GSR760" s="456"/>
      <c r="GSS760" s="456"/>
      <c r="GST760" s="456"/>
      <c r="GSU760" s="456"/>
      <c r="GSV760" s="456"/>
      <c r="GSW760" s="456"/>
      <c r="GSX760" s="456"/>
      <c r="GSY760" s="456"/>
      <c r="GSZ760" s="456"/>
      <c r="GTA760" s="456"/>
      <c r="GTB760" s="456"/>
      <c r="GTC760" s="456"/>
      <c r="GTD760" s="456"/>
      <c r="GTE760" s="456"/>
      <c r="GTF760" s="456"/>
      <c r="GTG760" s="456"/>
      <c r="GTH760" s="456"/>
      <c r="GTI760" s="456"/>
      <c r="GTJ760" s="456"/>
      <c r="GTK760" s="456"/>
      <c r="GTL760" s="456"/>
      <c r="GTM760" s="456"/>
      <c r="GTN760" s="456"/>
      <c r="GTO760" s="456"/>
      <c r="GTP760" s="456"/>
      <c r="GTQ760" s="456"/>
      <c r="GTR760" s="456"/>
      <c r="GTS760" s="456"/>
      <c r="GTT760" s="456"/>
      <c r="GTU760" s="456"/>
      <c r="GTV760" s="456"/>
      <c r="GTW760" s="456"/>
      <c r="GTX760" s="456"/>
      <c r="GTY760" s="456"/>
      <c r="GTZ760" s="456"/>
      <c r="GUA760" s="456"/>
      <c r="GUB760" s="456"/>
      <c r="GUC760" s="456"/>
      <c r="GUD760" s="456"/>
      <c r="GUE760" s="456"/>
      <c r="GUF760" s="456"/>
      <c r="GUG760" s="456"/>
      <c r="GUH760" s="456"/>
      <c r="GUI760" s="456"/>
      <c r="GUJ760" s="456"/>
      <c r="GUK760" s="456"/>
      <c r="GUL760" s="456"/>
      <c r="GUM760" s="456"/>
      <c r="GUN760" s="456"/>
      <c r="GUO760" s="456"/>
      <c r="GUP760" s="456"/>
      <c r="GUQ760" s="456"/>
      <c r="GUR760" s="456"/>
      <c r="GUS760" s="456"/>
      <c r="GUT760" s="456"/>
      <c r="GUU760" s="456"/>
      <c r="GUV760" s="456"/>
      <c r="GUW760" s="456"/>
      <c r="GUX760" s="456"/>
      <c r="GUY760" s="456"/>
      <c r="GUZ760" s="456"/>
      <c r="GVA760" s="456"/>
      <c r="GVB760" s="456"/>
      <c r="GVC760" s="456"/>
      <c r="GVD760" s="456"/>
      <c r="GVE760" s="456"/>
      <c r="GVF760" s="456"/>
      <c r="GVG760" s="456"/>
      <c r="GVH760" s="456"/>
      <c r="GVI760" s="456"/>
      <c r="GVJ760" s="456"/>
      <c r="GVK760" s="456"/>
      <c r="GVL760" s="456"/>
      <c r="GVM760" s="456"/>
      <c r="GVN760" s="456"/>
      <c r="GVO760" s="456"/>
      <c r="GVP760" s="456"/>
      <c r="GVQ760" s="456"/>
      <c r="GVR760" s="456"/>
      <c r="GVS760" s="456"/>
      <c r="GVT760" s="456"/>
      <c r="GVU760" s="456"/>
      <c r="GVV760" s="456"/>
      <c r="GVW760" s="456"/>
      <c r="GVX760" s="456"/>
      <c r="GVY760" s="456"/>
      <c r="GVZ760" s="456"/>
      <c r="GWA760" s="456"/>
      <c r="GWB760" s="456"/>
      <c r="GWC760" s="456"/>
      <c r="GWD760" s="456"/>
      <c r="GWE760" s="456"/>
      <c r="GWF760" s="456"/>
      <c r="GWG760" s="456"/>
      <c r="GWH760" s="456"/>
      <c r="GWI760" s="456"/>
      <c r="GWJ760" s="456"/>
      <c r="GWK760" s="456"/>
      <c r="GWL760" s="456"/>
      <c r="GWM760" s="456"/>
      <c r="GWN760" s="456"/>
      <c r="GWO760" s="456"/>
      <c r="GWP760" s="456"/>
      <c r="GWQ760" s="456"/>
      <c r="GWR760" s="456"/>
      <c r="GWS760" s="456"/>
      <c r="GWT760" s="456"/>
      <c r="GWU760" s="456"/>
      <c r="GWV760" s="456"/>
      <c r="GWW760" s="456"/>
      <c r="GWX760" s="456"/>
      <c r="GWY760" s="456"/>
      <c r="GWZ760" s="456"/>
      <c r="GXA760" s="456"/>
      <c r="GXB760" s="456"/>
      <c r="GXC760" s="456"/>
      <c r="GXD760" s="456"/>
      <c r="GXE760" s="456"/>
      <c r="GXF760" s="456"/>
      <c r="GXG760" s="456"/>
      <c r="GXH760" s="456"/>
      <c r="GXI760" s="456"/>
      <c r="GXJ760" s="456"/>
      <c r="GXK760" s="456"/>
      <c r="GXL760" s="456"/>
      <c r="GXM760" s="456"/>
      <c r="GXN760" s="456"/>
      <c r="GXO760" s="456"/>
      <c r="GXP760" s="456"/>
      <c r="GXQ760" s="456"/>
      <c r="GXR760" s="456"/>
      <c r="GXS760" s="456"/>
      <c r="GXT760" s="456"/>
      <c r="GXU760" s="456"/>
      <c r="GXV760" s="456"/>
      <c r="GXW760" s="456"/>
      <c r="GXX760" s="456"/>
      <c r="GXY760" s="456"/>
      <c r="GXZ760" s="456"/>
      <c r="GYA760" s="456"/>
      <c r="GYB760" s="456"/>
      <c r="GYC760" s="456"/>
      <c r="GYD760" s="456"/>
      <c r="GYE760" s="456"/>
      <c r="GYF760" s="456"/>
      <c r="GYG760" s="456"/>
      <c r="GYH760" s="456"/>
      <c r="GYI760" s="456"/>
      <c r="GYJ760" s="456"/>
      <c r="GYK760" s="456"/>
      <c r="GYL760" s="456"/>
      <c r="GYM760" s="456"/>
      <c r="GYN760" s="456"/>
      <c r="GYO760" s="456"/>
      <c r="GYP760" s="456"/>
      <c r="GYQ760" s="456"/>
      <c r="GYR760" s="456"/>
      <c r="GYS760" s="456"/>
      <c r="GYT760" s="456"/>
      <c r="GYU760" s="456"/>
      <c r="GYV760" s="456"/>
      <c r="GYW760" s="456"/>
      <c r="GYX760" s="456"/>
      <c r="GYY760" s="456"/>
      <c r="GYZ760" s="456"/>
      <c r="GZA760" s="456"/>
      <c r="GZB760" s="456"/>
      <c r="GZC760" s="456"/>
      <c r="GZD760" s="456"/>
      <c r="GZE760" s="456"/>
      <c r="GZF760" s="456"/>
      <c r="GZG760" s="456"/>
      <c r="GZH760" s="456"/>
      <c r="GZI760" s="456"/>
      <c r="GZJ760" s="456"/>
      <c r="GZK760" s="456"/>
      <c r="GZL760" s="456"/>
      <c r="GZM760" s="456"/>
      <c r="GZN760" s="456"/>
      <c r="GZO760" s="456"/>
      <c r="GZP760" s="456"/>
      <c r="GZQ760" s="456"/>
      <c r="GZR760" s="456"/>
      <c r="GZS760" s="456"/>
      <c r="GZT760" s="456"/>
      <c r="GZU760" s="456"/>
      <c r="GZV760" s="456"/>
      <c r="GZW760" s="456"/>
      <c r="GZX760" s="456"/>
      <c r="GZY760" s="456"/>
      <c r="GZZ760" s="456"/>
      <c r="HAA760" s="456"/>
      <c r="HAB760" s="456"/>
      <c r="HAC760" s="456"/>
      <c r="HAD760" s="456"/>
      <c r="HAE760" s="456"/>
      <c r="HAF760" s="456"/>
      <c r="HAG760" s="456"/>
      <c r="HAH760" s="456"/>
      <c r="HAI760" s="456"/>
      <c r="HAJ760" s="456"/>
      <c r="HAK760" s="456"/>
      <c r="HAL760" s="456"/>
      <c r="HAM760" s="456"/>
      <c r="HAN760" s="456"/>
      <c r="HAO760" s="456"/>
      <c r="HAP760" s="456"/>
      <c r="HAQ760" s="456"/>
      <c r="HAR760" s="456"/>
      <c r="HAS760" s="456"/>
      <c r="HAT760" s="456"/>
      <c r="HAU760" s="456"/>
      <c r="HAV760" s="456"/>
      <c r="HAW760" s="456"/>
      <c r="HAX760" s="456"/>
      <c r="HAY760" s="456"/>
      <c r="HAZ760" s="456"/>
      <c r="HBA760" s="456"/>
      <c r="HBB760" s="456"/>
      <c r="HBC760" s="456"/>
      <c r="HBD760" s="456"/>
      <c r="HBE760" s="456"/>
      <c r="HBF760" s="456"/>
      <c r="HBG760" s="456"/>
      <c r="HBH760" s="456"/>
      <c r="HBI760" s="456"/>
      <c r="HBJ760" s="456"/>
      <c r="HBK760" s="456"/>
      <c r="HBL760" s="456"/>
      <c r="HBM760" s="456"/>
      <c r="HBN760" s="456"/>
      <c r="HBO760" s="456"/>
      <c r="HBP760" s="456"/>
      <c r="HBQ760" s="456"/>
      <c r="HBR760" s="456"/>
      <c r="HBS760" s="456"/>
      <c r="HBT760" s="456"/>
      <c r="HBU760" s="456"/>
      <c r="HBV760" s="456"/>
      <c r="HBW760" s="456"/>
      <c r="HBX760" s="456"/>
      <c r="HBY760" s="456"/>
      <c r="HBZ760" s="456"/>
      <c r="HCA760" s="456"/>
      <c r="HCB760" s="456"/>
      <c r="HCC760" s="456"/>
      <c r="HCD760" s="456"/>
      <c r="HCE760" s="456"/>
      <c r="HCF760" s="456"/>
      <c r="HCG760" s="456"/>
      <c r="HCH760" s="456"/>
      <c r="HCI760" s="456"/>
      <c r="HCJ760" s="456"/>
      <c r="HCK760" s="456"/>
      <c r="HCL760" s="456"/>
      <c r="HCM760" s="456"/>
      <c r="HCN760" s="456"/>
      <c r="HCO760" s="456"/>
      <c r="HCP760" s="456"/>
      <c r="HCQ760" s="456"/>
      <c r="HCR760" s="456"/>
      <c r="HCS760" s="456"/>
      <c r="HCT760" s="456"/>
      <c r="HCU760" s="456"/>
      <c r="HCV760" s="456"/>
      <c r="HCW760" s="456"/>
      <c r="HCX760" s="456"/>
      <c r="HCY760" s="456"/>
      <c r="HCZ760" s="456"/>
      <c r="HDA760" s="456"/>
      <c r="HDB760" s="456"/>
      <c r="HDC760" s="456"/>
      <c r="HDD760" s="456"/>
      <c r="HDE760" s="456"/>
      <c r="HDF760" s="456"/>
      <c r="HDG760" s="456"/>
      <c r="HDH760" s="456"/>
      <c r="HDI760" s="456"/>
      <c r="HDJ760" s="456"/>
      <c r="HDK760" s="456"/>
      <c r="HDL760" s="456"/>
      <c r="HDM760" s="456"/>
      <c r="HDN760" s="456"/>
      <c r="HDO760" s="456"/>
      <c r="HDP760" s="456"/>
      <c r="HDQ760" s="456"/>
      <c r="HDR760" s="456"/>
      <c r="HDS760" s="456"/>
      <c r="HDT760" s="456"/>
      <c r="HDU760" s="456"/>
      <c r="HDV760" s="456"/>
      <c r="HDW760" s="456"/>
      <c r="HDX760" s="456"/>
      <c r="HDY760" s="456"/>
      <c r="HDZ760" s="456"/>
      <c r="HEA760" s="456"/>
      <c r="HEB760" s="456"/>
      <c r="HEC760" s="456"/>
      <c r="HED760" s="456"/>
      <c r="HEE760" s="456"/>
      <c r="HEF760" s="456"/>
      <c r="HEG760" s="456"/>
      <c r="HEH760" s="456"/>
      <c r="HEI760" s="456"/>
      <c r="HEJ760" s="456"/>
      <c r="HEK760" s="456"/>
      <c r="HEL760" s="456"/>
      <c r="HEM760" s="456"/>
      <c r="HEN760" s="456"/>
      <c r="HEO760" s="456"/>
      <c r="HEP760" s="456"/>
      <c r="HEQ760" s="456"/>
      <c r="HER760" s="456"/>
      <c r="HES760" s="456"/>
      <c r="HET760" s="456"/>
      <c r="HEU760" s="456"/>
      <c r="HEV760" s="456"/>
      <c r="HEW760" s="456"/>
      <c r="HEX760" s="456"/>
      <c r="HEY760" s="456"/>
      <c r="HEZ760" s="456"/>
      <c r="HFA760" s="456"/>
      <c r="HFB760" s="456"/>
      <c r="HFC760" s="456"/>
      <c r="HFD760" s="456"/>
      <c r="HFE760" s="456"/>
      <c r="HFF760" s="456"/>
      <c r="HFG760" s="456"/>
      <c r="HFH760" s="456"/>
      <c r="HFI760" s="456"/>
      <c r="HFJ760" s="456"/>
      <c r="HFK760" s="456"/>
      <c r="HFL760" s="456"/>
      <c r="HFM760" s="456"/>
      <c r="HFN760" s="456"/>
      <c r="HFO760" s="456"/>
      <c r="HFP760" s="456"/>
      <c r="HFQ760" s="456"/>
      <c r="HFR760" s="456"/>
      <c r="HFS760" s="456"/>
      <c r="HFT760" s="456"/>
      <c r="HFU760" s="456"/>
      <c r="HFV760" s="456"/>
      <c r="HFW760" s="456"/>
      <c r="HFX760" s="456"/>
      <c r="HFY760" s="456"/>
      <c r="HFZ760" s="456"/>
      <c r="HGA760" s="456"/>
      <c r="HGB760" s="456"/>
      <c r="HGC760" s="456"/>
      <c r="HGD760" s="456"/>
      <c r="HGE760" s="456"/>
      <c r="HGF760" s="456"/>
      <c r="HGG760" s="456"/>
      <c r="HGH760" s="456"/>
      <c r="HGI760" s="456"/>
      <c r="HGJ760" s="456"/>
      <c r="HGK760" s="456"/>
      <c r="HGL760" s="456"/>
      <c r="HGM760" s="456"/>
      <c r="HGN760" s="456"/>
      <c r="HGO760" s="456"/>
      <c r="HGP760" s="456"/>
      <c r="HGQ760" s="456"/>
      <c r="HGR760" s="456"/>
      <c r="HGS760" s="456"/>
      <c r="HGT760" s="456"/>
      <c r="HGU760" s="456"/>
      <c r="HGV760" s="456"/>
      <c r="HGW760" s="456"/>
      <c r="HGX760" s="456"/>
      <c r="HGY760" s="456"/>
      <c r="HGZ760" s="456"/>
      <c r="HHA760" s="456"/>
      <c r="HHB760" s="456"/>
      <c r="HHC760" s="456"/>
      <c r="HHD760" s="456"/>
      <c r="HHE760" s="456"/>
      <c r="HHF760" s="456"/>
      <c r="HHG760" s="456"/>
      <c r="HHH760" s="456"/>
      <c r="HHI760" s="456"/>
      <c r="HHJ760" s="456"/>
      <c r="HHK760" s="456"/>
      <c r="HHL760" s="456"/>
      <c r="HHM760" s="456"/>
      <c r="HHN760" s="456"/>
      <c r="HHO760" s="456"/>
      <c r="HHP760" s="456"/>
      <c r="HHQ760" s="456"/>
      <c r="HHR760" s="456"/>
      <c r="HHS760" s="456"/>
      <c r="HHT760" s="456"/>
      <c r="HHU760" s="456"/>
      <c r="HHV760" s="456"/>
      <c r="HHW760" s="456"/>
      <c r="HHX760" s="456"/>
      <c r="HHY760" s="456"/>
      <c r="HHZ760" s="456"/>
      <c r="HIA760" s="456"/>
      <c r="HIB760" s="456"/>
      <c r="HIC760" s="456"/>
      <c r="HID760" s="456"/>
      <c r="HIE760" s="456"/>
      <c r="HIF760" s="456"/>
      <c r="HIG760" s="456"/>
      <c r="HIH760" s="456"/>
      <c r="HII760" s="456"/>
      <c r="HIJ760" s="456"/>
      <c r="HIK760" s="456"/>
      <c r="HIL760" s="456"/>
      <c r="HIM760" s="456"/>
      <c r="HIN760" s="456"/>
      <c r="HIO760" s="456"/>
      <c r="HIP760" s="456"/>
      <c r="HIQ760" s="456"/>
      <c r="HIR760" s="456"/>
      <c r="HIS760" s="456"/>
      <c r="HIT760" s="456"/>
      <c r="HIU760" s="456"/>
      <c r="HIV760" s="456"/>
      <c r="HIW760" s="456"/>
      <c r="HIX760" s="456"/>
      <c r="HIY760" s="456"/>
      <c r="HIZ760" s="456"/>
      <c r="HJA760" s="456"/>
      <c r="HJB760" s="456"/>
      <c r="HJC760" s="456"/>
      <c r="HJD760" s="456"/>
      <c r="HJE760" s="456"/>
      <c r="HJF760" s="456"/>
      <c r="HJG760" s="456"/>
      <c r="HJH760" s="456"/>
      <c r="HJI760" s="456"/>
      <c r="HJJ760" s="456"/>
      <c r="HJK760" s="456"/>
      <c r="HJL760" s="456"/>
      <c r="HJM760" s="456"/>
      <c r="HJN760" s="456"/>
      <c r="HJO760" s="456"/>
      <c r="HJP760" s="456"/>
      <c r="HJQ760" s="456"/>
      <c r="HJR760" s="456"/>
      <c r="HJS760" s="456"/>
      <c r="HJT760" s="456"/>
      <c r="HJU760" s="456"/>
      <c r="HJV760" s="456"/>
      <c r="HJW760" s="456"/>
      <c r="HJX760" s="456"/>
      <c r="HJY760" s="456"/>
      <c r="HJZ760" s="456"/>
      <c r="HKA760" s="456"/>
      <c r="HKB760" s="456"/>
      <c r="HKC760" s="456"/>
      <c r="HKD760" s="456"/>
      <c r="HKE760" s="456"/>
      <c r="HKF760" s="456"/>
      <c r="HKG760" s="456"/>
      <c r="HKH760" s="456"/>
      <c r="HKI760" s="456"/>
      <c r="HKJ760" s="456"/>
      <c r="HKK760" s="456"/>
      <c r="HKL760" s="456"/>
      <c r="HKM760" s="456"/>
      <c r="HKN760" s="456"/>
      <c r="HKO760" s="456"/>
      <c r="HKP760" s="456"/>
      <c r="HKQ760" s="456"/>
      <c r="HKR760" s="456"/>
      <c r="HKS760" s="456"/>
      <c r="HKT760" s="456"/>
      <c r="HKU760" s="456"/>
      <c r="HKV760" s="456"/>
      <c r="HKW760" s="456"/>
      <c r="HKX760" s="456"/>
      <c r="HKY760" s="456"/>
      <c r="HKZ760" s="456"/>
      <c r="HLA760" s="456"/>
      <c r="HLB760" s="456"/>
      <c r="HLC760" s="456"/>
      <c r="HLD760" s="456"/>
      <c r="HLE760" s="456"/>
      <c r="HLF760" s="456"/>
      <c r="HLG760" s="456"/>
      <c r="HLH760" s="456"/>
      <c r="HLI760" s="456"/>
      <c r="HLJ760" s="456"/>
      <c r="HLK760" s="456"/>
      <c r="HLL760" s="456"/>
      <c r="HLM760" s="456"/>
      <c r="HLN760" s="456"/>
      <c r="HLO760" s="456"/>
      <c r="HLP760" s="456"/>
      <c r="HLQ760" s="456"/>
      <c r="HLR760" s="456"/>
      <c r="HLS760" s="456"/>
      <c r="HLT760" s="456"/>
      <c r="HLU760" s="456"/>
      <c r="HLV760" s="456"/>
      <c r="HLW760" s="456"/>
      <c r="HLX760" s="456"/>
      <c r="HLY760" s="456"/>
      <c r="HLZ760" s="456"/>
      <c r="HMA760" s="456"/>
      <c r="HMB760" s="456"/>
      <c r="HMC760" s="456"/>
      <c r="HMD760" s="456"/>
      <c r="HME760" s="456"/>
      <c r="HMF760" s="456"/>
      <c r="HMG760" s="456"/>
      <c r="HMH760" s="456"/>
      <c r="HMI760" s="456"/>
      <c r="HMJ760" s="456"/>
      <c r="HMK760" s="456"/>
      <c r="HML760" s="456"/>
      <c r="HMM760" s="456"/>
      <c r="HMN760" s="456"/>
      <c r="HMO760" s="456"/>
      <c r="HMP760" s="456"/>
      <c r="HMQ760" s="456"/>
      <c r="HMR760" s="456"/>
      <c r="HMS760" s="456"/>
      <c r="HMT760" s="456"/>
      <c r="HMU760" s="456"/>
      <c r="HMV760" s="456"/>
      <c r="HMW760" s="456"/>
      <c r="HMX760" s="456"/>
      <c r="HMY760" s="456"/>
      <c r="HMZ760" s="456"/>
      <c r="HNA760" s="456"/>
      <c r="HNB760" s="456"/>
      <c r="HNC760" s="456"/>
      <c r="HND760" s="456"/>
      <c r="HNE760" s="456"/>
      <c r="HNF760" s="456"/>
      <c r="HNG760" s="456"/>
      <c r="HNH760" s="456"/>
      <c r="HNI760" s="456"/>
      <c r="HNJ760" s="456"/>
      <c r="HNK760" s="456"/>
      <c r="HNL760" s="456"/>
      <c r="HNM760" s="456"/>
      <c r="HNN760" s="456"/>
      <c r="HNO760" s="456"/>
      <c r="HNP760" s="456"/>
      <c r="HNQ760" s="456"/>
      <c r="HNR760" s="456"/>
      <c r="HNS760" s="456"/>
      <c r="HNT760" s="456"/>
      <c r="HNU760" s="456"/>
      <c r="HNV760" s="456"/>
      <c r="HNW760" s="456"/>
      <c r="HNX760" s="456"/>
      <c r="HNY760" s="456"/>
      <c r="HNZ760" s="456"/>
      <c r="HOA760" s="456"/>
      <c r="HOB760" s="456"/>
      <c r="HOC760" s="456"/>
      <c r="HOD760" s="456"/>
      <c r="HOE760" s="456"/>
      <c r="HOF760" s="456"/>
      <c r="HOG760" s="456"/>
      <c r="HOH760" s="456"/>
      <c r="HOI760" s="456"/>
      <c r="HOJ760" s="456"/>
      <c r="HOK760" s="456"/>
      <c r="HOL760" s="456"/>
      <c r="HOM760" s="456"/>
      <c r="HON760" s="456"/>
      <c r="HOO760" s="456"/>
      <c r="HOP760" s="456"/>
      <c r="HOQ760" s="456"/>
      <c r="HOR760" s="456"/>
      <c r="HOS760" s="456"/>
      <c r="HOT760" s="456"/>
      <c r="HOU760" s="456"/>
      <c r="HOV760" s="456"/>
      <c r="HOW760" s="456"/>
      <c r="HOX760" s="456"/>
      <c r="HOY760" s="456"/>
      <c r="HOZ760" s="456"/>
      <c r="HPA760" s="456"/>
      <c r="HPB760" s="456"/>
      <c r="HPC760" s="456"/>
      <c r="HPD760" s="456"/>
      <c r="HPE760" s="456"/>
      <c r="HPF760" s="456"/>
      <c r="HPG760" s="456"/>
      <c r="HPH760" s="456"/>
      <c r="HPI760" s="456"/>
      <c r="HPJ760" s="456"/>
      <c r="HPK760" s="456"/>
      <c r="HPL760" s="456"/>
      <c r="HPM760" s="456"/>
      <c r="HPN760" s="456"/>
      <c r="HPO760" s="456"/>
      <c r="HPP760" s="456"/>
      <c r="HPQ760" s="456"/>
      <c r="HPR760" s="456"/>
      <c r="HPS760" s="456"/>
      <c r="HPT760" s="456"/>
      <c r="HPU760" s="456"/>
      <c r="HPV760" s="456"/>
      <c r="HPW760" s="456"/>
      <c r="HPX760" s="456"/>
      <c r="HPY760" s="456"/>
      <c r="HPZ760" s="456"/>
      <c r="HQA760" s="456"/>
      <c r="HQB760" s="456"/>
      <c r="HQC760" s="456"/>
      <c r="HQD760" s="456"/>
      <c r="HQE760" s="456"/>
      <c r="HQF760" s="456"/>
      <c r="HQG760" s="456"/>
      <c r="HQH760" s="456"/>
      <c r="HQI760" s="456"/>
      <c r="HQJ760" s="456"/>
      <c r="HQK760" s="456"/>
      <c r="HQL760" s="456"/>
      <c r="HQM760" s="456"/>
      <c r="HQN760" s="456"/>
      <c r="HQO760" s="456"/>
      <c r="HQP760" s="456"/>
      <c r="HQQ760" s="456"/>
      <c r="HQR760" s="456"/>
      <c r="HQS760" s="456"/>
      <c r="HQT760" s="456"/>
      <c r="HQU760" s="456"/>
      <c r="HQV760" s="456"/>
      <c r="HQW760" s="456"/>
      <c r="HQX760" s="456"/>
      <c r="HQY760" s="456"/>
      <c r="HQZ760" s="456"/>
      <c r="HRA760" s="456"/>
      <c r="HRB760" s="456"/>
      <c r="HRC760" s="456"/>
      <c r="HRD760" s="456"/>
      <c r="HRE760" s="456"/>
      <c r="HRF760" s="456"/>
      <c r="HRG760" s="456"/>
      <c r="HRH760" s="456"/>
      <c r="HRI760" s="456"/>
      <c r="HRJ760" s="456"/>
      <c r="HRK760" s="456"/>
      <c r="HRL760" s="456"/>
      <c r="HRM760" s="456"/>
      <c r="HRN760" s="456"/>
      <c r="HRO760" s="456"/>
      <c r="HRP760" s="456"/>
      <c r="HRQ760" s="456"/>
      <c r="HRR760" s="456"/>
      <c r="HRS760" s="456"/>
      <c r="HRT760" s="456"/>
      <c r="HRU760" s="456"/>
      <c r="HRV760" s="456"/>
      <c r="HRW760" s="456"/>
      <c r="HRX760" s="456"/>
      <c r="HRY760" s="456"/>
      <c r="HRZ760" s="456"/>
      <c r="HSA760" s="456"/>
      <c r="HSB760" s="456"/>
      <c r="HSC760" s="456"/>
      <c r="HSD760" s="456"/>
      <c r="HSE760" s="456"/>
      <c r="HSF760" s="456"/>
      <c r="HSG760" s="456"/>
      <c r="HSH760" s="456"/>
      <c r="HSI760" s="456"/>
      <c r="HSJ760" s="456"/>
      <c r="HSK760" s="456"/>
      <c r="HSL760" s="456"/>
      <c r="HSM760" s="456"/>
      <c r="HSN760" s="456"/>
      <c r="HSO760" s="456"/>
      <c r="HSP760" s="456"/>
      <c r="HSQ760" s="456"/>
      <c r="HSR760" s="456"/>
      <c r="HSS760" s="456"/>
      <c r="HST760" s="456"/>
      <c r="HSU760" s="456"/>
      <c r="HSV760" s="456"/>
      <c r="HSW760" s="456"/>
      <c r="HSX760" s="456"/>
      <c r="HSY760" s="456"/>
      <c r="HSZ760" s="456"/>
      <c r="HTA760" s="456"/>
      <c r="HTB760" s="456"/>
      <c r="HTC760" s="456"/>
      <c r="HTD760" s="456"/>
      <c r="HTE760" s="456"/>
      <c r="HTF760" s="456"/>
      <c r="HTG760" s="456"/>
      <c r="HTH760" s="456"/>
      <c r="HTI760" s="456"/>
      <c r="HTJ760" s="456"/>
      <c r="HTK760" s="456"/>
      <c r="HTL760" s="456"/>
      <c r="HTM760" s="456"/>
      <c r="HTN760" s="456"/>
      <c r="HTO760" s="456"/>
      <c r="HTP760" s="456"/>
      <c r="HTQ760" s="456"/>
      <c r="HTR760" s="456"/>
      <c r="HTS760" s="456"/>
      <c r="HTT760" s="456"/>
      <c r="HTU760" s="456"/>
      <c r="HTV760" s="456"/>
      <c r="HTW760" s="456"/>
      <c r="HTX760" s="456"/>
      <c r="HTY760" s="456"/>
      <c r="HTZ760" s="456"/>
      <c r="HUA760" s="456"/>
      <c r="HUB760" s="456"/>
      <c r="HUC760" s="456"/>
      <c r="HUD760" s="456"/>
      <c r="HUE760" s="456"/>
      <c r="HUF760" s="456"/>
      <c r="HUG760" s="456"/>
      <c r="HUH760" s="456"/>
      <c r="HUI760" s="456"/>
      <c r="HUJ760" s="456"/>
      <c r="HUK760" s="456"/>
      <c r="HUL760" s="456"/>
      <c r="HUM760" s="456"/>
      <c r="HUN760" s="456"/>
      <c r="HUO760" s="456"/>
      <c r="HUP760" s="456"/>
      <c r="HUQ760" s="456"/>
      <c r="HUR760" s="456"/>
      <c r="HUS760" s="456"/>
      <c r="HUT760" s="456"/>
      <c r="HUU760" s="456"/>
      <c r="HUV760" s="456"/>
      <c r="HUW760" s="456"/>
      <c r="HUX760" s="456"/>
      <c r="HUY760" s="456"/>
      <c r="HUZ760" s="456"/>
      <c r="HVA760" s="456"/>
      <c r="HVB760" s="456"/>
      <c r="HVC760" s="456"/>
      <c r="HVD760" s="456"/>
      <c r="HVE760" s="456"/>
      <c r="HVF760" s="456"/>
      <c r="HVG760" s="456"/>
      <c r="HVH760" s="456"/>
      <c r="HVI760" s="456"/>
      <c r="HVJ760" s="456"/>
      <c r="HVK760" s="456"/>
      <c r="HVL760" s="456"/>
      <c r="HVM760" s="456"/>
      <c r="HVN760" s="456"/>
      <c r="HVO760" s="456"/>
      <c r="HVP760" s="456"/>
      <c r="HVQ760" s="456"/>
      <c r="HVR760" s="456"/>
      <c r="HVS760" s="456"/>
      <c r="HVT760" s="456"/>
      <c r="HVU760" s="456"/>
      <c r="HVV760" s="456"/>
      <c r="HVW760" s="456"/>
      <c r="HVX760" s="456"/>
      <c r="HVY760" s="456"/>
      <c r="HVZ760" s="456"/>
      <c r="HWA760" s="456"/>
      <c r="HWB760" s="456"/>
      <c r="HWC760" s="456"/>
      <c r="HWD760" s="456"/>
      <c r="HWE760" s="456"/>
      <c r="HWF760" s="456"/>
      <c r="HWG760" s="456"/>
      <c r="HWH760" s="456"/>
      <c r="HWI760" s="456"/>
      <c r="HWJ760" s="456"/>
      <c r="HWK760" s="456"/>
      <c r="HWL760" s="456"/>
      <c r="HWM760" s="456"/>
      <c r="HWN760" s="456"/>
      <c r="HWO760" s="456"/>
      <c r="HWP760" s="456"/>
      <c r="HWQ760" s="456"/>
      <c r="HWR760" s="456"/>
      <c r="HWS760" s="456"/>
      <c r="HWT760" s="456"/>
      <c r="HWU760" s="456"/>
      <c r="HWV760" s="456"/>
      <c r="HWW760" s="456"/>
      <c r="HWX760" s="456"/>
      <c r="HWY760" s="456"/>
      <c r="HWZ760" s="456"/>
      <c r="HXA760" s="456"/>
      <c r="HXB760" s="456"/>
      <c r="HXC760" s="456"/>
      <c r="HXD760" s="456"/>
      <c r="HXE760" s="456"/>
      <c r="HXF760" s="456"/>
      <c r="HXG760" s="456"/>
      <c r="HXH760" s="456"/>
      <c r="HXI760" s="456"/>
      <c r="HXJ760" s="456"/>
      <c r="HXK760" s="456"/>
      <c r="HXL760" s="456"/>
      <c r="HXM760" s="456"/>
      <c r="HXN760" s="456"/>
      <c r="HXO760" s="456"/>
      <c r="HXP760" s="456"/>
      <c r="HXQ760" s="456"/>
      <c r="HXR760" s="456"/>
      <c r="HXS760" s="456"/>
      <c r="HXT760" s="456"/>
      <c r="HXU760" s="456"/>
      <c r="HXV760" s="456"/>
      <c r="HXW760" s="456"/>
      <c r="HXX760" s="456"/>
      <c r="HXY760" s="456"/>
      <c r="HXZ760" s="456"/>
      <c r="HYA760" s="456"/>
      <c r="HYB760" s="456"/>
      <c r="HYC760" s="456"/>
      <c r="HYD760" s="456"/>
      <c r="HYE760" s="456"/>
      <c r="HYF760" s="456"/>
      <c r="HYG760" s="456"/>
      <c r="HYH760" s="456"/>
      <c r="HYI760" s="456"/>
      <c r="HYJ760" s="456"/>
      <c r="HYK760" s="456"/>
      <c r="HYL760" s="456"/>
      <c r="HYM760" s="456"/>
      <c r="HYN760" s="456"/>
      <c r="HYO760" s="456"/>
      <c r="HYP760" s="456"/>
      <c r="HYQ760" s="456"/>
      <c r="HYR760" s="456"/>
      <c r="HYS760" s="456"/>
      <c r="HYT760" s="456"/>
      <c r="HYU760" s="456"/>
      <c r="HYV760" s="456"/>
      <c r="HYW760" s="456"/>
      <c r="HYX760" s="456"/>
      <c r="HYY760" s="456"/>
      <c r="HYZ760" s="456"/>
      <c r="HZA760" s="456"/>
      <c r="HZB760" s="456"/>
      <c r="HZC760" s="456"/>
      <c r="HZD760" s="456"/>
      <c r="HZE760" s="456"/>
      <c r="HZF760" s="456"/>
      <c r="HZG760" s="456"/>
      <c r="HZH760" s="456"/>
      <c r="HZI760" s="456"/>
      <c r="HZJ760" s="456"/>
      <c r="HZK760" s="456"/>
      <c r="HZL760" s="456"/>
      <c r="HZM760" s="456"/>
      <c r="HZN760" s="456"/>
      <c r="HZO760" s="456"/>
      <c r="HZP760" s="456"/>
      <c r="HZQ760" s="456"/>
      <c r="HZR760" s="456"/>
      <c r="HZS760" s="456"/>
      <c r="HZT760" s="456"/>
      <c r="HZU760" s="456"/>
      <c r="HZV760" s="456"/>
      <c r="HZW760" s="456"/>
      <c r="HZX760" s="456"/>
      <c r="HZY760" s="456"/>
      <c r="HZZ760" s="456"/>
      <c r="IAA760" s="456"/>
      <c r="IAB760" s="456"/>
      <c r="IAC760" s="456"/>
      <c r="IAD760" s="456"/>
      <c r="IAE760" s="456"/>
      <c r="IAF760" s="456"/>
      <c r="IAG760" s="456"/>
      <c r="IAH760" s="456"/>
      <c r="IAI760" s="456"/>
      <c r="IAJ760" s="456"/>
      <c r="IAK760" s="456"/>
      <c r="IAL760" s="456"/>
      <c r="IAM760" s="456"/>
      <c r="IAN760" s="456"/>
      <c r="IAO760" s="456"/>
      <c r="IAP760" s="456"/>
      <c r="IAQ760" s="456"/>
      <c r="IAR760" s="456"/>
      <c r="IAS760" s="456"/>
      <c r="IAT760" s="456"/>
      <c r="IAU760" s="456"/>
      <c r="IAV760" s="456"/>
      <c r="IAW760" s="456"/>
      <c r="IAX760" s="456"/>
      <c r="IAY760" s="456"/>
      <c r="IAZ760" s="456"/>
      <c r="IBA760" s="456"/>
      <c r="IBB760" s="456"/>
      <c r="IBC760" s="456"/>
      <c r="IBD760" s="456"/>
      <c r="IBE760" s="456"/>
      <c r="IBF760" s="456"/>
      <c r="IBG760" s="456"/>
      <c r="IBH760" s="456"/>
      <c r="IBI760" s="456"/>
      <c r="IBJ760" s="456"/>
      <c r="IBK760" s="456"/>
      <c r="IBL760" s="456"/>
      <c r="IBM760" s="456"/>
      <c r="IBN760" s="456"/>
      <c r="IBO760" s="456"/>
      <c r="IBP760" s="456"/>
      <c r="IBQ760" s="456"/>
      <c r="IBR760" s="456"/>
      <c r="IBS760" s="456"/>
      <c r="IBT760" s="456"/>
      <c r="IBU760" s="456"/>
      <c r="IBV760" s="456"/>
      <c r="IBW760" s="456"/>
      <c r="IBX760" s="456"/>
      <c r="IBY760" s="456"/>
      <c r="IBZ760" s="456"/>
      <c r="ICA760" s="456"/>
      <c r="ICB760" s="456"/>
      <c r="ICC760" s="456"/>
      <c r="ICD760" s="456"/>
      <c r="ICE760" s="456"/>
      <c r="ICF760" s="456"/>
      <c r="ICG760" s="456"/>
      <c r="ICH760" s="456"/>
      <c r="ICI760" s="456"/>
      <c r="ICJ760" s="456"/>
      <c r="ICK760" s="456"/>
      <c r="ICL760" s="456"/>
      <c r="ICM760" s="456"/>
      <c r="ICN760" s="456"/>
      <c r="ICO760" s="456"/>
      <c r="ICP760" s="456"/>
      <c r="ICQ760" s="456"/>
      <c r="ICR760" s="456"/>
      <c r="ICS760" s="456"/>
      <c r="ICT760" s="456"/>
      <c r="ICU760" s="456"/>
      <c r="ICV760" s="456"/>
      <c r="ICW760" s="456"/>
      <c r="ICX760" s="456"/>
      <c r="ICY760" s="456"/>
      <c r="ICZ760" s="456"/>
      <c r="IDA760" s="456"/>
      <c r="IDB760" s="456"/>
      <c r="IDC760" s="456"/>
      <c r="IDD760" s="456"/>
      <c r="IDE760" s="456"/>
      <c r="IDF760" s="456"/>
      <c r="IDG760" s="456"/>
      <c r="IDH760" s="456"/>
      <c r="IDI760" s="456"/>
      <c r="IDJ760" s="456"/>
      <c r="IDK760" s="456"/>
      <c r="IDL760" s="456"/>
      <c r="IDM760" s="456"/>
      <c r="IDN760" s="456"/>
      <c r="IDO760" s="456"/>
      <c r="IDP760" s="456"/>
      <c r="IDQ760" s="456"/>
      <c r="IDR760" s="456"/>
      <c r="IDS760" s="456"/>
      <c r="IDT760" s="456"/>
      <c r="IDU760" s="456"/>
      <c r="IDV760" s="456"/>
      <c r="IDW760" s="456"/>
      <c r="IDX760" s="456"/>
      <c r="IDY760" s="456"/>
      <c r="IDZ760" s="456"/>
      <c r="IEA760" s="456"/>
      <c r="IEB760" s="456"/>
      <c r="IEC760" s="456"/>
      <c r="IED760" s="456"/>
      <c r="IEE760" s="456"/>
      <c r="IEF760" s="456"/>
      <c r="IEG760" s="456"/>
      <c r="IEH760" s="456"/>
      <c r="IEI760" s="456"/>
      <c r="IEJ760" s="456"/>
      <c r="IEK760" s="456"/>
      <c r="IEL760" s="456"/>
      <c r="IEM760" s="456"/>
      <c r="IEN760" s="456"/>
      <c r="IEO760" s="456"/>
      <c r="IEP760" s="456"/>
      <c r="IEQ760" s="456"/>
      <c r="IER760" s="456"/>
      <c r="IES760" s="456"/>
      <c r="IET760" s="456"/>
      <c r="IEU760" s="456"/>
      <c r="IEV760" s="456"/>
      <c r="IEW760" s="456"/>
      <c r="IEX760" s="456"/>
      <c r="IEY760" s="456"/>
      <c r="IEZ760" s="456"/>
      <c r="IFA760" s="456"/>
      <c r="IFB760" s="456"/>
      <c r="IFC760" s="456"/>
      <c r="IFD760" s="456"/>
      <c r="IFE760" s="456"/>
      <c r="IFF760" s="456"/>
      <c r="IFG760" s="456"/>
      <c r="IFH760" s="456"/>
      <c r="IFI760" s="456"/>
      <c r="IFJ760" s="456"/>
      <c r="IFK760" s="456"/>
      <c r="IFL760" s="456"/>
      <c r="IFM760" s="456"/>
      <c r="IFN760" s="456"/>
      <c r="IFO760" s="456"/>
      <c r="IFP760" s="456"/>
      <c r="IFQ760" s="456"/>
      <c r="IFR760" s="456"/>
      <c r="IFS760" s="456"/>
      <c r="IFT760" s="456"/>
      <c r="IFU760" s="456"/>
      <c r="IFV760" s="456"/>
      <c r="IFW760" s="456"/>
      <c r="IFX760" s="456"/>
      <c r="IFY760" s="456"/>
      <c r="IFZ760" s="456"/>
      <c r="IGA760" s="456"/>
      <c r="IGB760" s="456"/>
      <c r="IGC760" s="456"/>
      <c r="IGD760" s="456"/>
      <c r="IGE760" s="456"/>
      <c r="IGF760" s="456"/>
      <c r="IGG760" s="456"/>
      <c r="IGH760" s="456"/>
      <c r="IGI760" s="456"/>
      <c r="IGJ760" s="456"/>
      <c r="IGK760" s="456"/>
      <c r="IGL760" s="456"/>
      <c r="IGM760" s="456"/>
      <c r="IGN760" s="456"/>
      <c r="IGO760" s="456"/>
      <c r="IGP760" s="456"/>
      <c r="IGQ760" s="456"/>
      <c r="IGR760" s="456"/>
      <c r="IGS760" s="456"/>
      <c r="IGT760" s="456"/>
      <c r="IGU760" s="456"/>
      <c r="IGV760" s="456"/>
      <c r="IGW760" s="456"/>
      <c r="IGX760" s="456"/>
      <c r="IGY760" s="456"/>
      <c r="IGZ760" s="456"/>
      <c r="IHA760" s="456"/>
      <c r="IHB760" s="456"/>
      <c r="IHC760" s="456"/>
      <c r="IHD760" s="456"/>
      <c r="IHE760" s="456"/>
      <c r="IHF760" s="456"/>
      <c r="IHG760" s="456"/>
      <c r="IHH760" s="456"/>
      <c r="IHI760" s="456"/>
      <c r="IHJ760" s="456"/>
      <c r="IHK760" s="456"/>
      <c r="IHL760" s="456"/>
      <c r="IHM760" s="456"/>
      <c r="IHN760" s="456"/>
      <c r="IHO760" s="456"/>
      <c r="IHP760" s="456"/>
      <c r="IHQ760" s="456"/>
      <c r="IHR760" s="456"/>
      <c r="IHS760" s="456"/>
      <c r="IHT760" s="456"/>
      <c r="IHU760" s="456"/>
      <c r="IHV760" s="456"/>
      <c r="IHW760" s="456"/>
      <c r="IHX760" s="456"/>
      <c r="IHY760" s="456"/>
      <c r="IHZ760" s="456"/>
      <c r="IIA760" s="456"/>
      <c r="IIB760" s="456"/>
      <c r="IIC760" s="456"/>
      <c r="IID760" s="456"/>
      <c r="IIE760" s="456"/>
      <c r="IIF760" s="456"/>
      <c r="IIG760" s="456"/>
      <c r="IIH760" s="456"/>
      <c r="III760" s="456"/>
      <c r="IIJ760" s="456"/>
      <c r="IIK760" s="456"/>
      <c r="IIL760" s="456"/>
      <c r="IIM760" s="456"/>
      <c r="IIN760" s="456"/>
      <c r="IIO760" s="456"/>
      <c r="IIP760" s="456"/>
      <c r="IIQ760" s="456"/>
      <c r="IIR760" s="456"/>
      <c r="IIS760" s="456"/>
      <c r="IIT760" s="456"/>
      <c r="IIU760" s="456"/>
      <c r="IIV760" s="456"/>
      <c r="IIW760" s="456"/>
      <c r="IIX760" s="456"/>
      <c r="IIY760" s="456"/>
      <c r="IIZ760" s="456"/>
      <c r="IJA760" s="456"/>
      <c r="IJB760" s="456"/>
      <c r="IJC760" s="456"/>
      <c r="IJD760" s="456"/>
      <c r="IJE760" s="456"/>
      <c r="IJF760" s="456"/>
      <c r="IJG760" s="456"/>
      <c r="IJH760" s="456"/>
      <c r="IJI760" s="456"/>
      <c r="IJJ760" s="456"/>
      <c r="IJK760" s="456"/>
      <c r="IJL760" s="456"/>
      <c r="IJM760" s="456"/>
      <c r="IJN760" s="456"/>
      <c r="IJO760" s="456"/>
      <c r="IJP760" s="456"/>
      <c r="IJQ760" s="456"/>
      <c r="IJR760" s="456"/>
      <c r="IJS760" s="456"/>
      <c r="IJT760" s="456"/>
      <c r="IJU760" s="456"/>
      <c r="IJV760" s="456"/>
      <c r="IJW760" s="456"/>
      <c r="IJX760" s="456"/>
      <c r="IJY760" s="456"/>
      <c r="IJZ760" s="456"/>
      <c r="IKA760" s="456"/>
      <c r="IKB760" s="456"/>
      <c r="IKC760" s="456"/>
      <c r="IKD760" s="456"/>
      <c r="IKE760" s="456"/>
      <c r="IKF760" s="456"/>
      <c r="IKG760" s="456"/>
      <c r="IKH760" s="456"/>
      <c r="IKI760" s="456"/>
      <c r="IKJ760" s="456"/>
      <c r="IKK760" s="456"/>
      <c r="IKL760" s="456"/>
      <c r="IKM760" s="456"/>
      <c r="IKN760" s="456"/>
      <c r="IKO760" s="456"/>
      <c r="IKP760" s="456"/>
      <c r="IKQ760" s="456"/>
      <c r="IKR760" s="456"/>
      <c r="IKS760" s="456"/>
      <c r="IKT760" s="456"/>
      <c r="IKU760" s="456"/>
      <c r="IKV760" s="456"/>
      <c r="IKW760" s="456"/>
      <c r="IKX760" s="456"/>
      <c r="IKY760" s="456"/>
      <c r="IKZ760" s="456"/>
      <c r="ILA760" s="456"/>
      <c r="ILB760" s="456"/>
      <c r="ILC760" s="456"/>
      <c r="ILD760" s="456"/>
      <c r="ILE760" s="456"/>
      <c r="ILF760" s="456"/>
      <c r="ILG760" s="456"/>
      <c r="ILH760" s="456"/>
      <c r="ILI760" s="456"/>
      <c r="ILJ760" s="456"/>
      <c r="ILK760" s="456"/>
      <c r="ILL760" s="456"/>
      <c r="ILM760" s="456"/>
      <c r="ILN760" s="456"/>
      <c r="ILO760" s="456"/>
      <c r="ILP760" s="456"/>
      <c r="ILQ760" s="456"/>
      <c r="ILR760" s="456"/>
      <c r="ILS760" s="456"/>
      <c r="ILT760" s="456"/>
      <c r="ILU760" s="456"/>
      <c r="ILV760" s="456"/>
      <c r="ILW760" s="456"/>
      <c r="ILX760" s="456"/>
      <c r="ILY760" s="456"/>
      <c r="ILZ760" s="456"/>
      <c r="IMA760" s="456"/>
      <c r="IMB760" s="456"/>
      <c r="IMC760" s="456"/>
      <c r="IMD760" s="456"/>
      <c r="IME760" s="456"/>
      <c r="IMF760" s="456"/>
      <c r="IMG760" s="456"/>
      <c r="IMH760" s="456"/>
      <c r="IMI760" s="456"/>
      <c r="IMJ760" s="456"/>
      <c r="IMK760" s="456"/>
      <c r="IML760" s="456"/>
      <c r="IMM760" s="456"/>
      <c r="IMN760" s="456"/>
      <c r="IMO760" s="456"/>
      <c r="IMP760" s="456"/>
      <c r="IMQ760" s="456"/>
      <c r="IMR760" s="456"/>
      <c r="IMS760" s="456"/>
      <c r="IMT760" s="456"/>
      <c r="IMU760" s="456"/>
      <c r="IMV760" s="456"/>
      <c r="IMW760" s="456"/>
      <c r="IMX760" s="456"/>
      <c r="IMY760" s="456"/>
      <c r="IMZ760" s="456"/>
      <c r="INA760" s="456"/>
      <c r="INB760" s="456"/>
      <c r="INC760" s="456"/>
      <c r="IND760" s="456"/>
      <c r="INE760" s="456"/>
      <c r="INF760" s="456"/>
      <c r="ING760" s="456"/>
      <c r="INH760" s="456"/>
      <c r="INI760" s="456"/>
      <c r="INJ760" s="456"/>
      <c r="INK760" s="456"/>
      <c r="INL760" s="456"/>
      <c r="INM760" s="456"/>
      <c r="INN760" s="456"/>
      <c r="INO760" s="456"/>
      <c r="INP760" s="456"/>
      <c r="INQ760" s="456"/>
      <c r="INR760" s="456"/>
      <c r="INS760" s="456"/>
      <c r="INT760" s="456"/>
      <c r="INU760" s="456"/>
      <c r="INV760" s="456"/>
      <c r="INW760" s="456"/>
      <c r="INX760" s="456"/>
      <c r="INY760" s="456"/>
      <c r="INZ760" s="456"/>
      <c r="IOA760" s="456"/>
      <c r="IOB760" s="456"/>
      <c r="IOC760" s="456"/>
      <c r="IOD760" s="456"/>
      <c r="IOE760" s="456"/>
      <c r="IOF760" s="456"/>
      <c r="IOG760" s="456"/>
      <c r="IOH760" s="456"/>
      <c r="IOI760" s="456"/>
      <c r="IOJ760" s="456"/>
      <c r="IOK760" s="456"/>
      <c r="IOL760" s="456"/>
      <c r="IOM760" s="456"/>
      <c r="ION760" s="456"/>
      <c r="IOO760" s="456"/>
      <c r="IOP760" s="456"/>
      <c r="IOQ760" s="456"/>
      <c r="IOR760" s="456"/>
      <c r="IOS760" s="456"/>
      <c r="IOT760" s="456"/>
      <c r="IOU760" s="456"/>
      <c r="IOV760" s="456"/>
      <c r="IOW760" s="456"/>
      <c r="IOX760" s="456"/>
      <c r="IOY760" s="456"/>
      <c r="IOZ760" s="456"/>
      <c r="IPA760" s="456"/>
      <c r="IPB760" s="456"/>
      <c r="IPC760" s="456"/>
      <c r="IPD760" s="456"/>
      <c r="IPE760" s="456"/>
      <c r="IPF760" s="456"/>
      <c r="IPG760" s="456"/>
      <c r="IPH760" s="456"/>
      <c r="IPI760" s="456"/>
      <c r="IPJ760" s="456"/>
      <c r="IPK760" s="456"/>
      <c r="IPL760" s="456"/>
      <c r="IPM760" s="456"/>
      <c r="IPN760" s="456"/>
      <c r="IPO760" s="456"/>
      <c r="IPP760" s="456"/>
      <c r="IPQ760" s="456"/>
      <c r="IPR760" s="456"/>
      <c r="IPS760" s="456"/>
      <c r="IPT760" s="456"/>
      <c r="IPU760" s="456"/>
      <c r="IPV760" s="456"/>
      <c r="IPW760" s="456"/>
      <c r="IPX760" s="456"/>
      <c r="IPY760" s="456"/>
      <c r="IPZ760" s="456"/>
      <c r="IQA760" s="456"/>
      <c r="IQB760" s="456"/>
      <c r="IQC760" s="456"/>
      <c r="IQD760" s="456"/>
      <c r="IQE760" s="456"/>
      <c r="IQF760" s="456"/>
      <c r="IQG760" s="456"/>
      <c r="IQH760" s="456"/>
      <c r="IQI760" s="456"/>
      <c r="IQJ760" s="456"/>
      <c r="IQK760" s="456"/>
      <c r="IQL760" s="456"/>
      <c r="IQM760" s="456"/>
      <c r="IQN760" s="456"/>
      <c r="IQO760" s="456"/>
      <c r="IQP760" s="456"/>
      <c r="IQQ760" s="456"/>
      <c r="IQR760" s="456"/>
      <c r="IQS760" s="456"/>
      <c r="IQT760" s="456"/>
      <c r="IQU760" s="456"/>
      <c r="IQV760" s="456"/>
      <c r="IQW760" s="456"/>
      <c r="IQX760" s="456"/>
      <c r="IQY760" s="456"/>
      <c r="IQZ760" s="456"/>
      <c r="IRA760" s="456"/>
      <c r="IRB760" s="456"/>
      <c r="IRC760" s="456"/>
      <c r="IRD760" s="456"/>
      <c r="IRE760" s="456"/>
      <c r="IRF760" s="456"/>
      <c r="IRG760" s="456"/>
      <c r="IRH760" s="456"/>
      <c r="IRI760" s="456"/>
      <c r="IRJ760" s="456"/>
      <c r="IRK760" s="456"/>
      <c r="IRL760" s="456"/>
      <c r="IRM760" s="456"/>
      <c r="IRN760" s="456"/>
      <c r="IRO760" s="456"/>
      <c r="IRP760" s="456"/>
      <c r="IRQ760" s="456"/>
      <c r="IRR760" s="456"/>
      <c r="IRS760" s="456"/>
      <c r="IRT760" s="456"/>
      <c r="IRU760" s="456"/>
      <c r="IRV760" s="456"/>
      <c r="IRW760" s="456"/>
      <c r="IRX760" s="456"/>
      <c r="IRY760" s="456"/>
      <c r="IRZ760" s="456"/>
      <c r="ISA760" s="456"/>
      <c r="ISB760" s="456"/>
      <c r="ISC760" s="456"/>
      <c r="ISD760" s="456"/>
      <c r="ISE760" s="456"/>
      <c r="ISF760" s="456"/>
      <c r="ISG760" s="456"/>
      <c r="ISH760" s="456"/>
      <c r="ISI760" s="456"/>
      <c r="ISJ760" s="456"/>
      <c r="ISK760" s="456"/>
      <c r="ISL760" s="456"/>
      <c r="ISM760" s="456"/>
      <c r="ISN760" s="456"/>
      <c r="ISO760" s="456"/>
      <c r="ISP760" s="456"/>
      <c r="ISQ760" s="456"/>
      <c r="ISR760" s="456"/>
      <c r="ISS760" s="456"/>
      <c r="IST760" s="456"/>
      <c r="ISU760" s="456"/>
      <c r="ISV760" s="456"/>
      <c r="ISW760" s="456"/>
      <c r="ISX760" s="456"/>
      <c r="ISY760" s="456"/>
      <c r="ISZ760" s="456"/>
      <c r="ITA760" s="456"/>
      <c r="ITB760" s="456"/>
      <c r="ITC760" s="456"/>
      <c r="ITD760" s="456"/>
      <c r="ITE760" s="456"/>
      <c r="ITF760" s="456"/>
      <c r="ITG760" s="456"/>
      <c r="ITH760" s="456"/>
      <c r="ITI760" s="456"/>
      <c r="ITJ760" s="456"/>
      <c r="ITK760" s="456"/>
      <c r="ITL760" s="456"/>
      <c r="ITM760" s="456"/>
      <c r="ITN760" s="456"/>
      <c r="ITO760" s="456"/>
      <c r="ITP760" s="456"/>
      <c r="ITQ760" s="456"/>
      <c r="ITR760" s="456"/>
      <c r="ITS760" s="456"/>
      <c r="ITT760" s="456"/>
      <c r="ITU760" s="456"/>
      <c r="ITV760" s="456"/>
      <c r="ITW760" s="456"/>
      <c r="ITX760" s="456"/>
      <c r="ITY760" s="456"/>
      <c r="ITZ760" s="456"/>
      <c r="IUA760" s="456"/>
      <c r="IUB760" s="456"/>
      <c r="IUC760" s="456"/>
      <c r="IUD760" s="456"/>
      <c r="IUE760" s="456"/>
      <c r="IUF760" s="456"/>
      <c r="IUG760" s="456"/>
      <c r="IUH760" s="456"/>
      <c r="IUI760" s="456"/>
      <c r="IUJ760" s="456"/>
      <c r="IUK760" s="456"/>
      <c r="IUL760" s="456"/>
      <c r="IUM760" s="456"/>
      <c r="IUN760" s="456"/>
      <c r="IUO760" s="456"/>
      <c r="IUP760" s="456"/>
      <c r="IUQ760" s="456"/>
      <c r="IUR760" s="456"/>
      <c r="IUS760" s="456"/>
      <c r="IUT760" s="456"/>
      <c r="IUU760" s="456"/>
      <c r="IUV760" s="456"/>
      <c r="IUW760" s="456"/>
      <c r="IUX760" s="456"/>
      <c r="IUY760" s="456"/>
      <c r="IUZ760" s="456"/>
      <c r="IVA760" s="456"/>
      <c r="IVB760" s="456"/>
      <c r="IVC760" s="456"/>
      <c r="IVD760" s="456"/>
      <c r="IVE760" s="456"/>
      <c r="IVF760" s="456"/>
      <c r="IVG760" s="456"/>
      <c r="IVH760" s="456"/>
      <c r="IVI760" s="456"/>
      <c r="IVJ760" s="456"/>
      <c r="IVK760" s="456"/>
      <c r="IVL760" s="456"/>
      <c r="IVM760" s="456"/>
      <c r="IVN760" s="456"/>
      <c r="IVO760" s="456"/>
      <c r="IVP760" s="456"/>
      <c r="IVQ760" s="456"/>
      <c r="IVR760" s="456"/>
      <c r="IVS760" s="456"/>
      <c r="IVT760" s="456"/>
      <c r="IVU760" s="456"/>
      <c r="IVV760" s="456"/>
      <c r="IVW760" s="456"/>
      <c r="IVX760" s="456"/>
      <c r="IVY760" s="456"/>
      <c r="IVZ760" s="456"/>
      <c r="IWA760" s="456"/>
      <c r="IWB760" s="456"/>
      <c r="IWC760" s="456"/>
      <c r="IWD760" s="456"/>
      <c r="IWE760" s="456"/>
      <c r="IWF760" s="456"/>
      <c r="IWG760" s="456"/>
      <c r="IWH760" s="456"/>
      <c r="IWI760" s="456"/>
      <c r="IWJ760" s="456"/>
      <c r="IWK760" s="456"/>
      <c r="IWL760" s="456"/>
      <c r="IWM760" s="456"/>
      <c r="IWN760" s="456"/>
      <c r="IWO760" s="456"/>
      <c r="IWP760" s="456"/>
      <c r="IWQ760" s="456"/>
      <c r="IWR760" s="456"/>
      <c r="IWS760" s="456"/>
      <c r="IWT760" s="456"/>
      <c r="IWU760" s="456"/>
      <c r="IWV760" s="456"/>
      <c r="IWW760" s="456"/>
      <c r="IWX760" s="456"/>
      <c r="IWY760" s="456"/>
      <c r="IWZ760" s="456"/>
      <c r="IXA760" s="456"/>
      <c r="IXB760" s="456"/>
      <c r="IXC760" s="456"/>
      <c r="IXD760" s="456"/>
      <c r="IXE760" s="456"/>
      <c r="IXF760" s="456"/>
      <c r="IXG760" s="456"/>
      <c r="IXH760" s="456"/>
      <c r="IXI760" s="456"/>
      <c r="IXJ760" s="456"/>
      <c r="IXK760" s="456"/>
      <c r="IXL760" s="456"/>
      <c r="IXM760" s="456"/>
      <c r="IXN760" s="456"/>
      <c r="IXO760" s="456"/>
      <c r="IXP760" s="456"/>
      <c r="IXQ760" s="456"/>
      <c r="IXR760" s="456"/>
      <c r="IXS760" s="456"/>
      <c r="IXT760" s="456"/>
      <c r="IXU760" s="456"/>
      <c r="IXV760" s="456"/>
      <c r="IXW760" s="456"/>
      <c r="IXX760" s="456"/>
      <c r="IXY760" s="456"/>
      <c r="IXZ760" s="456"/>
      <c r="IYA760" s="456"/>
      <c r="IYB760" s="456"/>
      <c r="IYC760" s="456"/>
      <c r="IYD760" s="456"/>
      <c r="IYE760" s="456"/>
      <c r="IYF760" s="456"/>
      <c r="IYG760" s="456"/>
      <c r="IYH760" s="456"/>
      <c r="IYI760" s="456"/>
      <c r="IYJ760" s="456"/>
      <c r="IYK760" s="456"/>
      <c r="IYL760" s="456"/>
      <c r="IYM760" s="456"/>
      <c r="IYN760" s="456"/>
      <c r="IYO760" s="456"/>
      <c r="IYP760" s="456"/>
      <c r="IYQ760" s="456"/>
      <c r="IYR760" s="456"/>
      <c r="IYS760" s="456"/>
      <c r="IYT760" s="456"/>
      <c r="IYU760" s="456"/>
      <c r="IYV760" s="456"/>
      <c r="IYW760" s="456"/>
      <c r="IYX760" s="456"/>
      <c r="IYY760" s="456"/>
      <c r="IYZ760" s="456"/>
      <c r="IZA760" s="456"/>
      <c r="IZB760" s="456"/>
      <c r="IZC760" s="456"/>
      <c r="IZD760" s="456"/>
      <c r="IZE760" s="456"/>
      <c r="IZF760" s="456"/>
      <c r="IZG760" s="456"/>
      <c r="IZH760" s="456"/>
      <c r="IZI760" s="456"/>
      <c r="IZJ760" s="456"/>
      <c r="IZK760" s="456"/>
      <c r="IZL760" s="456"/>
      <c r="IZM760" s="456"/>
      <c r="IZN760" s="456"/>
      <c r="IZO760" s="456"/>
      <c r="IZP760" s="456"/>
      <c r="IZQ760" s="456"/>
      <c r="IZR760" s="456"/>
      <c r="IZS760" s="456"/>
      <c r="IZT760" s="456"/>
      <c r="IZU760" s="456"/>
      <c r="IZV760" s="456"/>
      <c r="IZW760" s="456"/>
      <c r="IZX760" s="456"/>
      <c r="IZY760" s="456"/>
      <c r="IZZ760" s="456"/>
      <c r="JAA760" s="456"/>
      <c r="JAB760" s="456"/>
      <c r="JAC760" s="456"/>
      <c r="JAD760" s="456"/>
      <c r="JAE760" s="456"/>
      <c r="JAF760" s="456"/>
      <c r="JAG760" s="456"/>
      <c r="JAH760" s="456"/>
      <c r="JAI760" s="456"/>
      <c r="JAJ760" s="456"/>
      <c r="JAK760" s="456"/>
      <c r="JAL760" s="456"/>
      <c r="JAM760" s="456"/>
      <c r="JAN760" s="456"/>
      <c r="JAO760" s="456"/>
      <c r="JAP760" s="456"/>
      <c r="JAQ760" s="456"/>
      <c r="JAR760" s="456"/>
      <c r="JAS760" s="456"/>
      <c r="JAT760" s="456"/>
      <c r="JAU760" s="456"/>
      <c r="JAV760" s="456"/>
      <c r="JAW760" s="456"/>
      <c r="JAX760" s="456"/>
      <c r="JAY760" s="456"/>
      <c r="JAZ760" s="456"/>
      <c r="JBA760" s="456"/>
      <c r="JBB760" s="456"/>
      <c r="JBC760" s="456"/>
      <c r="JBD760" s="456"/>
      <c r="JBE760" s="456"/>
      <c r="JBF760" s="456"/>
      <c r="JBG760" s="456"/>
      <c r="JBH760" s="456"/>
      <c r="JBI760" s="456"/>
      <c r="JBJ760" s="456"/>
      <c r="JBK760" s="456"/>
      <c r="JBL760" s="456"/>
      <c r="JBM760" s="456"/>
      <c r="JBN760" s="456"/>
      <c r="JBO760" s="456"/>
      <c r="JBP760" s="456"/>
      <c r="JBQ760" s="456"/>
      <c r="JBR760" s="456"/>
      <c r="JBS760" s="456"/>
      <c r="JBT760" s="456"/>
      <c r="JBU760" s="456"/>
      <c r="JBV760" s="456"/>
      <c r="JBW760" s="456"/>
      <c r="JBX760" s="456"/>
      <c r="JBY760" s="456"/>
      <c r="JBZ760" s="456"/>
      <c r="JCA760" s="456"/>
      <c r="JCB760" s="456"/>
      <c r="JCC760" s="456"/>
      <c r="JCD760" s="456"/>
      <c r="JCE760" s="456"/>
      <c r="JCF760" s="456"/>
      <c r="JCG760" s="456"/>
      <c r="JCH760" s="456"/>
      <c r="JCI760" s="456"/>
      <c r="JCJ760" s="456"/>
      <c r="JCK760" s="456"/>
      <c r="JCL760" s="456"/>
      <c r="JCM760" s="456"/>
      <c r="JCN760" s="456"/>
      <c r="JCO760" s="456"/>
      <c r="JCP760" s="456"/>
      <c r="JCQ760" s="456"/>
      <c r="JCR760" s="456"/>
      <c r="JCS760" s="456"/>
      <c r="JCT760" s="456"/>
      <c r="JCU760" s="456"/>
      <c r="JCV760" s="456"/>
      <c r="JCW760" s="456"/>
      <c r="JCX760" s="456"/>
      <c r="JCY760" s="456"/>
      <c r="JCZ760" s="456"/>
      <c r="JDA760" s="456"/>
      <c r="JDB760" s="456"/>
      <c r="JDC760" s="456"/>
      <c r="JDD760" s="456"/>
      <c r="JDE760" s="456"/>
      <c r="JDF760" s="456"/>
      <c r="JDG760" s="456"/>
      <c r="JDH760" s="456"/>
      <c r="JDI760" s="456"/>
      <c r="JDJ760" s="456"/>
      <c r="JDK760" s="456"/>
      <c r="JDL760" s="456"/>
      <c r="JDM760" s="456"/>
      <c r="JDN760" s="456"/>
      <c r="JDO760" s="456"/>
      <c r="JDP760" s="456"/>
      <c r="JDQ760" s="456"/>
      <c r="JDR760" s="456"/>
      <c r="JDS760" s="456"/>
      <c r="JDT760" s="456"/>
      <c r="JDU760" s="456"/>
      <c r="JDV760" s="456"/>
      <c r="JDW760" s="456"/>
      <c r="JDX760" s="456"/>
      <c r="JDY760" s="456"/>
      <c r="JDZ760" s="456"/>
      <c r="JEA760" s="456"/>
      <c r="JEB760" s="456"/>
      <c r="JEC760" s="456"/>
      <c r="JED760" s="456"/>
      <c r="JEE760" s="456"/>
      <c r="JEF760" s="456"/>
      <c r="JEG760" s="456"/>
      <c r="JEH760" s="456"/>
      <c r="JEI760" s="456"/>
      <c r="JEJ760" s="456"/>
      <c r="JEK760" s="456"/>
      <c r="JEL760" s="456"/>
      <c r="JEM760" s="456"/>
      <c r="JEN760" s="456"/>
      <c r="JEO760" s="456"/>
      <c r="JEP760" s="456"/>
      <c r="JEQ760" s="456"/>
      <c r="JER760" s="456"/>
      <c r="JES760" s="456"/>
      <c r="JET760" s="456"/>
      <c r="JEU760" s="456"/>
      <c r="JEV760" s="456"/>
      <c r="JEW760" s="456"/>
      <c r="JEX760" s="456"/>
      <c r="JEY760" s="456"/>
      <c r="JEZ760" s="456"/>
      <c r="JFA760" s="456"/>
      <c r="JFB760" s="456"/>
      <c r="JFC760" s="456"/>
      <c r="JFD760" s="456"/>
      <c r="JFE760" s="456"/>
      <c r="JFF760" s="456"/>
      <c r="JFG760" s="456"/>
      <c r="JFH760" s="456"/>
      <c r="JFI760" s="456"/>
      <c r="JFJ760" s="456"/>
      <c r="JFK760" s="456"/>
      <c r="JFL760" s="456"/>
      <c r="JFM760" s="456"/>
      <c r="JFN760" s="456"/>
      <c r="JFO760" s="456"/>
      <c r="JFP760" s="456"/>
      <c r="JFQ760" s="456"/>
      <c r="JFR760" s="456"/>
      <c r="JFS760" s="456"/>
      <c r="JFT760" s="456"/>
      <c r="JFU760" s="456"/>
      <c r="JFV760" s="456"/>
      <c r="JFW760" s="456"/>
      <c r="JFX760" s="456"/>
      <c r="JFY760" s="456"/>
      <c r="JFZ760" s="456"/>
      <c r="JGA760" s="456"/>
      <c r="JGB760" s="456"/>
      <c r="JGC760" s="456"/>
      <c r="JGD760" s="456"/>
      <c r="JGE760" s="456"/>
      <c r="JGF760" s="456"/>
      <c r="JGG760" s="456"/>
      <c r="JGH760" s="456"/>
      <c r="JGI760" s="456"/>
      <c r="JGJ760" s="456"/>
      <c r="JGK760" s="456"/>
      <c r="JGL760" s="456"/>
      <c r="JGM760" s="456"/>
      <c r="JGN760" s="456"/>
      <c r="JGO760" s="456"/>
      <c r="JGP760" s="456"/>
      <c r="JGQ760" s="456"/>
      <c r="JGR760" s="456"/>
      <c r="JGS760" s="456"/>
      <c r="JGT760" s="456"/>
      <c r="JGU760" s="456"/>
      <c r="JGV760" s="456"/>
      <c r="JGW760" s="456"/>
      <c r="JGX760" s="456"/>
      <c r="JGY760" s="456"/>
      <c r="JGZ760" s="456"/>
      <c r="JHA760" s="456"/>
      <c r="JHB760" s="456"/>
      <c r="JHC760" s="456"/>
      <c r="JHD760" s="456"/>
      <c r="JHE760" s="456"/>
      <c r="JHF760" s="456"/>
      <c r="JHG760" s="456"/>
      <c r="JHH760" s="456"/>
      <c r="JHI760" s="456"/>
      <c r="JHJ760" s="456"/>
      <c r="JHK760" s="456"/>
      <c r="JHL760" s="456"/>
      <c r="JHM760" s="456"/>
      <c r="JHN760" s="456"/>
      <c r="JHO760" s="456"/>
      <c r="JHP760" s="456"/>
      <c r="JHQ760" s="456"/>
      <c r="JHR760" s="456"/>
      <c r="JHS760" s="456"/>
      <c r="JHT760" s="456"/>
      <c r="JHU760" s="456"/>
      <c r="JHV760" s="456"/>
      <c r="JHW760" s="456"/>
      <c r="JHX760" s="456"/>
      <c r="JHY760" s="456"/>
      <c r="JHZ760" s="456"/>
      <c r="JIA760" s="456"/>
      <c r="JIB760" s="456"/>
      <c r="JIC760" s="456"/>
      <c r="JID760" s="456"/>
      <c r="JIE760" s="456"/>
      <c r="JIF760" s="456"/>
      <c r="JIG760" s="456"/>
      <c r="JIH760" s="456"/>
      <c r="JII760" s="456"/>
      <c r="JIJ760" s="456"/>
      <c r="JIK760" s="456"/>
      <c r="JIL760" s="456"/>
      <c r="JIM760" s="456"/>
      <c r="JIN760" s="456"/>
      <c r="JIO760" s="456"/>
      <c r="JIP760" s="456"/>
      <c r="JIQ760" s="456"/>
      <c r="JIR760" s="456"/>
      <c r="JIS760" s="456"/>
      <c r="JIT760" s="456"/>
      <c r="JIU760" s="456"/>
      <c r="JIV760" s="456"/>
      <c r="JIW760" s="456"/>
      <c r="JIX760" s="456"/>
      <c r="JIY760" s="456"/>
      <c r="JIZ760" s="456"/>
      <c r="JJA760" s="456"/>
      <c r="JJB760" s="456"/>
      <c r="JJC760" s="456"/>
      <c r="JJD760" s="456"/>
      <c r="JJE760" s="456"/>
      <c r="JJF760" s="456"/>
      <c r="JJG760" s="456"/>
      <c r="JJH760" s="456"/>
      <c r="JJI760" s="456"/>
      <c r="JJJ760" s="456"/>
      <c r="JJK760" s="456"/>
      <c r="JJL760" s="456"/>
      <c r="JJM760" s="456"/>
      <c r="JJN760" s="456"/>
      <c r="JJO760" s="456"/>
      <c r="JJP760" s="456"/>
      <c r="JJQ760" s="456"/>
      <c r="JJR760" s="456"/>
      <c r="JJS760" s="456"/>
      <c r="JJT760" s="456"/>
      <c r="JJU760" s="456"/>
      <c r="JJV760" s="456"/>
      <c r="JJW760" s="456"/>
      <c r="JJX760" s="456"/>
      <c r="JJY760" s="456"/>
      <c r="JJZ760" s="456"/>
      <c r="JKA760" s="456"/>
      <c r="JKB760" s="456"/>
      <c r="JKC760" s="456"/>
      <c r="JKD760" s="456"/>
      <c r="JKE760" s="456"/>
      <c r="JKF760" s="456"/>
      <c r="JKG760" s="456"/>
      <c r="JKH760" s="456"/>
      <c r="JKI760" s="456"/>
      <c r="JKJ760" s="456"/>
      <c r="JKK760" s="456"/>
      <c r="JKL760" s="456"/>
      <c r="JKM760" s="456"/>
      <c r="JKN760" s="456"/>
      <c r="JKO760" s="456"/>
      <c r="JKP760" s="456"/>
      <c r="JKQ760" s="456"/>
      <c r="JKR760" s="456"/>
      <c r="JKS760" s="456"/>
      <c r="JKT760" s="456"/>
      <c r="JKU760" s="456"/>
      <c r="JKV760" s="456"/>
      <c r="JKW760" s="456"/>
      <c r="JKX760" s="456"/>
      <c r="JKY760" s="456"/>
      <c r="JKZ760" s="456"/>
      <c r="JLA760" s="456"/>
      <c r="JLB760" s="456"/>
      <c r="JLC760" s="456"/>
      <c r="JLD760" s="456"/>
      <c r="JLE760" s="456"/>
      <c r="JLF760" s="456"/>
      <c r="JLG760" s="456"/>
      <c r="JLH760" s="456"/>
      <c r="JLI760" s="456"/>
      <c r="JLJ760" s="456"/>
      <c r="JLK760" s="456"/>
      <c r="JLL760" s="456"/>
      <c r="JLM760" s="456"/>
      <c r="JLN760" s="456"/>
      <c r="JLO760" s="456"/>
      <c r="JLP760" s="456"/>
      <c r="JLQ760" s="456"/>
      <c r="JLR760" s="456"/>
      <c r="JLS760" s="456"/>
      <c r="JLT760" s="456"/>
      <c r="JLU760" s="456"/>
      <c r="JLV760" s="456"/>
      <c r="JLW760" s="456"/>
      <c r="JLX760" s="456"/>
      <c r="JLY760" s="456"/>
      <c r="JLZ760" s="456"/>
      <c r="JMA760" s="456"/>
      <c r="JMB760" s="456"/>
      <c r="JMC760" s="456"/>
      <c r="JMD760" s="456"/>
      <c r="JME760" s="456"/>
      <c r="JMF760" s="456"/>
      <c r="JMG760" s="456"/>
      <c r="JMH760" s="456"/>
      <c r="JMI760" s="456"/>
      <c r="JMJ760" s="456"/>
      <c r="JMK760" s="456"/>
      <c r="JML760" s="456"/>
      <c r="JMM760" s="456"/>
      <c r="JMN760" s="456"/>
      <c r="JMO760" s="456"/>
      <c r="JMP760" s="456"/>
      <c r="JMQ760" s="456"/>
      <c r="JMR760" s="456"/>
      <c r="JMS760" s="456"/>
      <c r="JMT760" s="456"/>
      <c r="JMU760" s="456"/>
      <c r="JMV760" s="456"/>
      <c r="JMW760" s="456"/>
      <c r="JMX760" s="456"/>
      <c r="JMY760" s="456"/>
      <c r="JMZ760" s="456"/>
      <c r="JNA760" s="456"/>
      <c r="JNB760" s="456"/>
      <c r="JNC760" s="456"/>
      <c r="JND760" s="456"/>
      <c r="JNE760" s="456"/>
      <c r="JNF760" s="456"/>
      <c r="JNG760" s="456"/>
      <c r="JNH760" s="456"/>
      <c r="JNI760" s="456"/>
      <c r="JNJ760" s="456"/>
      <c r="JNK760" s="456"/>
      <c r="JNL760" s="456"/>
      <c r="JNM760" s="456"/>
      <c r="JNN760" s="456"/>
      <c r="JNO760" s="456"/>
      <c r="JNP760" s="456"/>
      <c r="JNQ760" s="456"/>
      <c r="JNR760" s="456"/>
      <c r="JNS760" s="456"/>
      <c r="JNT760" s="456"/>
      <c r="JNU760" s="456"/>
      <c r="JNV760" s="456"/>
      <c r="JNW760" s="456"/>
      <c r="JNX760" s="456"/>
      <c r="JNY760" s="456"/>
      <c r="JNZ760" s="456"/>
      <c r="JOA760" s="456"/>
      <c r="JOB760" s="456"/>
      <c r="JOC760" s="456"/>
      <c r="JOD760" s="456"/>
      <c r="JOE760" s="456"/>
      <c r="JOF760" s="456"/>
      <c r="JOG760" s="456"/>
      <c r="JOH760" s="456"/>
      <c r="JOI760" s="456"/>
      <c r="JOJ760" s="456"/>
      <c r="JOK760" s="456"/>
      <c r="JOL760" s="456"/>
      <c r="JOM760" s="456"/>
      <c r="JON760" s="456"/>
      <c r="JOO760" s="456"/>
      <c r="JOP760" s="456"/>
      <c r="JOQ760" s="456"/>
      <c r="JOR760" s="456"/>
      <c r="JOS760" s="456"/>
      <c r="JOT760" s="456"/>
      <c r="JOU760" s="456"/>
      <c r="JOV760" s="456"/>
      <c r="JOW760" s="456"/>
      <c r="JOX760" s="456"/>
      <c r="JOY760" s="456"/>
      <c r="JOZ760" s="456"/>
      <c r="JPA760" s="456"/>
      <c r="JPB760" s="456"/>
      <c r="JPC760" s="456"/>
      <c r="JPD760" s="456"/>
      <c r="JPE760" s="456"/>
      <c r="JPF760" s="456"/>
      <c r="JPG760" s="456"/>
      <c r="JPH760" s="456"/>
      <c r="JPI760" s="456"/>
      <c r="JPJ760" s="456"/>
      <c r="JPK760" s="456"/>
      <c r="JPL760" s="456"/>
      <c r="JPM760" s="456"/>
      <c r="JPN760" s="456"/>
      <c r="JPO760" s="456"/>
      <c r="JPP760" s="456"/>
      <c r="JPQ760" s="456"/>
      <c r="JPR760" s="456"/>
      <c r="JPS760" s="456"/>
      <c r="JPT760" s="456"/>
      <c r="JPU760" s="456"/>
      <c r="JPV760" s="456"/>
      <c r="JPW760" s="456"/>
      <c r="JPX760" s="456"/>
      <c r="JPY760" s="456"/>
      <c r="JPZ760" s="456"/>
      <c r="JQA760" s="456"/>
      <c r="JQB760" s="456"/>
      <c r="JQC760" s="456"/>
      <c r="JQD760" s="456"/>
      <c r="JQE760" s="456"/>
      <c r="JQF760" s="456"/>
      <c r="JQG760" s="456"/>
      <c r="JQH760" s="456"/>
      <c r="JQI760" s="456"/>
      <c r="JQJ760" s="456"/>
      <c r="JQK760" s="456"/>
      <c r="JQL760" s="456"/>
      <c r="JQM760" s="456"/>
      <c r="JQN760" s="456"/>
      <c r="JQO760" s="456"/>
      <c r="JQP760" s="456"/>
      <c r="JQQ760" s="456"/>
      <c r="JQR760" s="456"/>
      <c r="JQS760" s="456"/>
      <c r="JQT760" s="456"/>
      <c r="JQU760" s="456"/>
      <c r="JQV760" s="456"/>
      <c r="JQW760" s="456"/>
      <c r="JQX760" s="456"/>
      <c r="JQY760" s="456"/>
      <c r="JQZ760" s="456"/>
      <c r="JRA760" s="456"/>
      <c r="JRB760" s="456"/>
      <c r="JRC760" s="456"/>
      <c r="JRD760" s="456"/>
      <c r="JRE760" s="456"/>
      <c r="JRF760" s="456"/>
      <c r="JRG760" s="456"/>
      <c r="JRH760" s="456"/>
      <c r="JRI760" s="456"/>
      <c r="JRJ760" s="456"/>
      <c r="JRK760" s="456"/>
      <c r="JRL760" s="456"/>
      <c r="JRM760" s="456"/>
      <c r="JRN760" s="456"/>
      <c r="JRO760" s="456"/>
      <c r="JRP760" s="456"/>
      <c r="JRQ760" s="456"/>
      <c r="JRR760" s="456"/>
      <c r="JRS760" s="456"/>
      <c r="JRT760" s="456"/>
      <c r="JRU760" s="456"/>
      <c r="JRV760" s="456"/>
      <c r="JRW760" s="456"/>
      <c r="JRX760" s="456"/>
      <c r="JRY760" s="456"/>
      <c r="JRZ760" s="456"/>
      <c r="JSA760" s="456"/>
      <c r="JSB760" s="456"/>
      <c r="JSC760" s="456"/>
      <c r="JSD760" s="456"/>
      <c r="JSE760" s="456"/>
      <c r="JSF760" s="456"/>
      <c r="JSG760" s="456"/>
      <c r="JSH760" s="456"/>
      <c r="JSI760" s="456"/>
      <c r="JSJ760" s="456"/>
      <c r="JSK760" s="456"/>
      <c r="JSL760" s="456"/>
      <c r="JSM760" s="456"/>
      <c r="JSN760" s="456"/>
      <c r="JSO760" s="456"/>
      <c r="JSP760" s="456"/>
      <c r="JSQ760" s="456"/>
      <c r="JSR760" s="456"/>
      <c r="JSS760" s="456"/>
      <c r="JST760" s="456"/>
      <c r="JSU760" s="456"/>
      <c r="JSV760" s="456"/>
      <c r="JSW760" s="456"/>
      <c r="JSX760" s="456"/>
      <c r="JSY760" s="456"/>
      <c r="JSZ760" s="456"/>
      <c r="JTA760" s="456"/>
      <c r="JTB760" s="456"/>
      <c r="JTC760" s="456"/>
      <c r="JTD760" s="456"/>
      <c r="JTE760" s="456"/>
      <c r="JTF760" s="456"/>
      <c r="JTG760" s="456"/>
      <c r="JTH760" s="456"/>
      <c r="JTI760" s="456"/>
      <c r="JTJ760" s="456"/>
      <c r="JTK760" s="456"/>
      <c r="JTL760" s="456"/>
      <c r="JTM760" s="456"/>
      <c r="JTN760" s="456"/>
      <c r="JTO760" s="456"/>
      <c r="JTP760" s="456"/>
      <c r="JTQ760" s="456"/>
      <c r="JTR760" s="456"/>
      <c r="JTS760" s="456"/>
      <c r="JTT760" s="456"/>
      <c r="JTU760" s="456"/>
      <c r="JTV760" s="456"/>
      <c r="JTW760" s="456"/>
      <c r="JTX760" s="456"/>
      <c r="JTY760" s="456"/>
      <c r="JTZ760" s="456"/>
      <c r="JUA760" s="456"/>
      <c r="JUB760" s="456"/>
      <c r="JUC760" s="456"/>
      <c r="JUD760" s="456"/>
      <c r="JUE760" s="456"/>
      <c r="JUF760" s="456"/>
      <c r="JUG760" s="456"/>
      <c r="JUH760" s="456"/>
      <c r="JUI760" s="456"/>
      <c r="JUJ760" s="456"/>
      <c r="JUK760" s="456"/>
      <c r="JUL760" s="456"/>
      <c r="JUM760" s="456"/>
      <c r="JUN760" s="456"/>
      <c r="JUO760" s="456"/>
      <c r="JUP760" s="456"/>
      <c r="JUQ760" s="456"/>
      <c r="JUR760" s="456"/>
      <c r="JUS760" s="456"/>
      <c r="JUT760" s="456"/>
      <c r="JUU760" s="456"/>
      <c r="JUV760" s="456"/>
      <c r="JUW760" s="456"/>
      <c r="JUX760" s="456"/>
      <c r="JUY760" s="456"/>
      <c r="JUZ760" s="456"/>
      <c r="JVA760" s="456"/>
      <c r="JVB760" s="456"/>
      <c r="JVC760" s="456"/>
      <c r="JVD760" s="456"/>
      <c r="JVE760" s="456"/>
      <c r="JVF760" s="456"/>
      <c r="JVG760" s="456"/>
      <c r="JVH760" s="456"/>
      <c r="JVI760" s="456"/>
      <c r="JVJ760" s="456"/>
      <c r="JVK760" s="456"/>
      <c r="JVL760" s="456"/>
      <c r="JVM760" s="456"/>
      <c r="JVN760" s="456"/>
      <c r="JVO760" s="456"/>
      <c r="JVP760" s="456"/>
      <c r="JVQ760" s="456"/>
      <c r="JVR760" s="456"/>
      <c r="JVS760" s="456"/>
      <c r="JVT760" s="456"/>
      <c r="JVU760" s="456"/>
      <c r="JVV760" s="456"/>
      <c r="JVW760" s="456"/>
      <c r="JVX760" s="456"/>
      <c r="JVY760" s="456"/>
      <c r="JVZ760" s="456"/>
      <c r="JWA760" s="456"/>
      <c r="JWB760" s="456"/>
      <c r="JWC760" s="456"/>
      <c r="JWD760" s="456"/>
      <c r="JWE760" s="456"/>
      <c r="JWF760" s="456"/>
      <c r="JWG760" s="456"/>
      <c r="JWH760" s="456"/>
      <c r="JWI760" s="456"/>
      <c r="JWJ760" s="456"/>
      <c r="JWK760" s="456"/>
      <c r="JWL760" s="456"/>
      <c r="JWM760" s="456"/>
      <c r="JWN760" s="456"/>
      <c r="JWO760" s="456"/>
      <c r="JWP760" s="456"/>
      <c r="JWQ760" s="456"/>
      <c r="JWR760" s="456"/>
      <c r="JWS760" s="456"/>
      <c r="JWT760" s="456"/>
      <c r="JWU760" s="456"/>
      <c r="JWV760" s="456"/>
      <c r="JWW760" s="456"/>
      <c r="JWX760" s="456"/>
      <c r="JWY760" s="456"/>
      <c r="JWZ760" s="456"/>
      <c r="JXA760" s="456"/>
      <c r="JXB760" s="456"/>
      <c r="JXC760" s="456"/>
      <c r="JXD760" s="456"/>
      <c r="JXE760" s="456"/>
      <c r="JXF760" s="456"/>
      <c r="JXG760" s="456"/>
      <c r="JXH760" s="456"/>
      <c r="JXI760" s="456"/>
      <c r="JXJ760" s="456"/>
      <c r="JXK760" s="456"/>
      <c r="JXL760" s="456"/>
      <c r="JXM760" s="456"/>
      <c r="JXN760" s="456"/>
      <c r="JXO760" s="456"/>
      <c r="JXP760" s="456"/>
      <c r="JXQ760" s="456"/>
      <c r="JXR760" s="456"/>
      <c r="JXS760" s="456"/>
      <c r="JXT760" s="456"/>
      <c r="JXU760" s="456"/>
      <c r="JXV760" s="456"/>
      <c r="JXW760" s="456"/>
      <c r="JXX760" s="456"/>
      <c r="JXY760" s="456"/>
      <c r="JXZ760" s="456"/>
      <c r="JYA760" s="456"/>
      <c r="JYB760" s="456"/>
      <c r="JYC760" s="456"/>
      <c r="JYD760" s="456"/>
      <c r="JYE760" s="456"/>
      <c r="JYF760" s="456"/>
      <c r="JYG760" s="456"/>
      <c r="JYH760" s="456"/>
      <c r="JYI760" s="456"/>
      <c r="JYJ760" s="456"/>
      <c r="JYK760" s="456"/>
      <c r="JYL760" s="456"/>
      <c r="JYM760" s="456"/>
      <c r="JYN760" s="456"/>
      <c r="JYO760" s="456"/>
      <c r="JYP760" s="456"/>
      <c r="JYQ760" s="456"/>
      <c r="JYR760" s="456"/>
      <c r="JYS760" s="456"/>
      <c r="JYT760" s="456"/>
      <c r="JYU760" s="456"/>
      <c r="JYV760" s="456"/>
      <c r="JYW760" s="456"/>
      <c r="JYX760" s="456"/>
      <c r="JYY760" s="456"/>
      <c r="JYZ760" s="456"/>
      <c r="JZA760" s="456"/>
      <c r="JZB760" s="456"/>
      <c r="JZC760" s="456"/>
      <c r="JZD760" s="456"/>
      <c r="JZE760" s="456"/>
      <c r="JZF760" s="456"/>
      <c r="JZG760" s="456"/>
      <c r="JZH760" s="456"/>
      <c r="JZI760" s="456"/>
      <c r="JZJ760" s="456"/>
      <c r="JZK760" s="456"/>
      <c r="JZL760" s="456"/>
      <c r="JZM760" s="456"/>
      <c r="JZN760" s="456"/>
      <c r="JZO760" s="456"/>
      <c r="JZP760" s="456"/>
      <c r="JZQ760" s="456"/>
      <c r="JZR760" s="456"/>
      <c r="JZS760" s="456"/>
      <c r="JZT760" s="456"/>
      <c r="JZU760" s="456"/>
      <c r="JZV760" s="456"/>
      <c r="JZW760" s="456"/>
      <c r="JZX760" s="456"/>
      <c r="JZY760" s="456"/>
      <c r="JZZ760" s="456"/>
      <c r="KAA760" s="456"/>
      <c r="KAB760" s="456"/>
      <c r="KAC760" s="456"/>
      <c r="KAD760" s="456"/>
      <c r="KAE760" s="456"/>
      <c r="KAF760" s="456"/>
      <c r="KAG760" s="456"/>
      <c r="KAH760" s="456"/>
      <c r="KAI760" s="456"/>
      <c r="KAJ760" s="456"/>
      <c r="KAK760" s="456"/>
      <c r="KAL760" s="456"/>
      <c r="KAM760" s="456"/>
      <c r="KAN760" s="456"/>
      <c r="KAO760" s="456"/>
      <c r="KAP760" s="456"/>
      <c r="KAQ760" s="456"/>
      <c r="KAR760" s="456"/>
      <c r="KAS760" s="456"/>
      <c r="KAT760" s="456"/>
      <c r="KAU760" s="456"/>
      <c r="KAV760" s="456"/>
      <c r="KAW760" s="456"/>
      <c r="KAX760" s="456"/>
      <c r="KAY760" s="456"/>
      <c r="KAZ760" s="456"/>
      <c r="KBA760" s="456"/>
      <c r="KBB760" s="456"/>
      <c r="KBC760" s="456"/>
      <c r="KBD760" s="456"/>
      <c r="KBE760" s="456"/>
      <c r="KBF760" s="456"/>
      <c r="KBG760" s="456"/>
      <c r="KBH760" s="456"/>
      <c r="KBI760" s="456"/>
      <c r="KBJ760" s="456"/>
      <c r="KBK760" s="456"/>
      <c r="KBL760" s="456"/>
      <c r="KBM760" s="456"/>
      <c r="KBN760" s="456"/>
      <c r="KBO760" s="456"/>
      <c r="KBP760" s="456"/>
      <c r="KBQ760" s="456"/>
      <c r="KBR760" s="456"/>
      <c r="KBS760" s="456"/>
      <c r="KBT760" s="456"/>
      <c r="KBU760" s="456"/>
      <c r="KBV760" s="456"/>
      <c r="KBW760" s="456"/>
      <c r="KBX760" s="456"/>
      <c r="KBY760" s="456"/>
      <c r="KBZ760" s="456"/>
      <c r="KCA760" s="456"/>
      <c r="KCB760" s="456"/>
      <c r="KCC760" s="456"/>
      <c r="KCD760" s="456"/>
      <c r="KCE760" s="456"/>
      <c r="KCF760" s="456"/>
      <c r="KCG760" s="456"/>
      <c r="KCH760" s="456"/>
      <c r="KCI760" s="456"/>
      <c r="KCJ760" s="456"/>
      <c r="KCK760" s="456"/>
      <c r="KCL760" s="456"/>
      <c r="KCM760" s="456"/>
      <c r="KCN760" s="456"/>
      <c r="KCO760" s="456"/>
      <c r="KCP760" s="456"/>
      <c r="KCQ760" s="456"/>
      <c r="KCR760" s="456"/>
      <c r="KCS760" s="456"/>
      <c r="KCT760" s="456"/>
      <c r="KCU760" s="456"/>
      <c r="KCV760" s="456"/>
      <c r="KCW760" s="456"/>
      <c r="KCX760" s="456"/>
      <c r="KCY760" s="456"/>
      <c r="KCZ760" s="456"/>
      <c r="KDA760" s="456"/>
      <c r="KDB760" s="456"/>
      <c r="KDC760" s="456"/>
      <c r="KDD760" s="456"/>
      <c r="KDE760" s="456"/>
      <c r="KDF760" s="456"/>
      <c r="KDG760" s="456"/>
      <c r="KDH760" s="456"/>
      <c r="KDI760" s="456"/>
      <c r="KDJ760" s="456"/>
      <c r="KDK760" s="456"/>
      <c r="KDL760" s="456"/>
      <c r="KDM760" s="456"/>
      <c r="KDN760" s="456"/>
      <c r="KDO760" s="456"/>
      <c r="KDP760" s="456"/>
      <c r="KDQ760" s="456"/>
      <c r="KDR760" s="456"/>
      <c r="KDS760" s="456"/>
      <c r="KDT760" s="456"/>
      <c r="KDU760" s="456"/>
      <c r="KDV760" s="456"/>
      <c r="KDW760" s="456"/>
      <c r="KDX760" s="456"/>
      <c r="KDY760" s="456"/>
      <c r="KDZ760" s="456"/>
      <c r="KEA760" s="456"/>
      <c r="KEB760" s="456"/>
      <c r="KEC760" s="456"/>
      <c r="KED760" s="456"/>
      <c r="KEE760" s="456"/>
      <c r="KEF760" s="456"/>
      <c r="KEG760" s="456"/>
      <c r="KEH760" s="456"/>
      <c r="KEI760" s="456"/>
      <c r="KEJ760" s="456"/>
      <c r="KEK760" s="456"/>
      <c r="KEL760" s="456"/>
      <c r="KEM760" s="456"/>
      <c r="KEN760" s="456"/>
      <c r="KEO760" s="456"/>
      <c r="KEP760" s="456"/>
      <c r="KEQ760" s="456"/>
      <c r="KER760" s="456"/>
      <c r="KES760" s="456"/>
      <c r="KET760" s="456"/>
      <c r="KEU760" s="456"/>
      <c r="KEV760" s="456"/>
      <c r="KEW760" s="456"/>
      <c r="KEX760" s="456"/>
      <c r="KEY760" s="456"/>
      <c r="KEZ760" s="456"/>
      <c r="KFA760" s="456"/>
      <c r="KFB760" s="456"/>
      <c r="KFC760" s="456"/>
      <c r="KFD760" s="456"/>
      <c r="KFE760" s="456"/>
      <c r="KFF760" s="456"/>
      <c r="KFG760" s="456"/>
      <c r="KFH760" s="456"/>
      <c r="KFI760" s="456"/>
      <c r="KFJ760" s="456"/>
      <c r="KFK760" s="456"/>
      <c r="KFL760" s="456"/>
      <c r="KFM760" s="456"/>
      <c r="KFN760" s="456"/>
      <c r="KFO760" s="456"/>
      <c r="KFP760" s="456"/>
      <c r="KFQ760" s="456"/>
      <c r="KFR760" s="456"/>
      <c r="KFS760" s="456"/>
      <c r="KFT760" s="456"/>
      <c r="KFU760" s="456"/>
      <c r="KFV760" s="456"/>
      <c r="KFW760" s="456"/>
      <c r="KFX760" s="456"/>
      <c r="KFY760" s="456"/>
      <c r="KFZ760" s="456"/>
      <c r="KGA760" s="456"/>
      <c r="KGB760" s="456"/>
      <c r="KGC760" s="456"/>
      <c r="KGD760" s="456"/>
      <c r="KGE760" s="456"/>
      <c r="KGF760" s="456"/>
      <c r="KGG760" s="456"/>
      <c r="KGH760" s="456"/>
      <c r="KGI760" s="456"/>
      <c r="KGJ760" s="456"/>
      <c r="KGK760" s="456"/>
      <c r="KGL760" s="456"/>
      <c r="KGM760" s="456"/>
      <c r="KGN760" s="456"/>
      <c r="KGO760" s="456"/>
      <c r="KGP760" s="456"/>
      <c r="KGQ760" s="456"/>
      <c r="KGR760" s="456"/>
      <c r="KGS760" s="456"/>
      <c r="KGT760" s="456"/>
      <c r="KGU760" s="456"/>
      <c r="KGV760" s="456"/>
      <c r="KGW760" s="456"/>
      <c r="KGX760" s="456"/>
      <c r="KGY760" s="456"/>
      <c r="KGZ760" s="456"/>
      <c r="KHA760" s="456"/>
      <c r="KHB760" s="456"/>
      <c r="KHC760" s="456"/>
      <c r="KHD760" s="456"/>
      <c r="KHE760" s="456"/>
      <c r="KHF760" s="456"/>
      <c r="KHG760" s="456"/>
      <c r="KHH760" s="456"/>
      <c r="KHI760" s="456"/>
      <c r="KHJ760" s="456"/>
      <c r="KHK760" s="456"/>
      <c r="KHL760" s="456"/>
      <c r="KHM760" s="456"/>
      <c r="KHN760" s="456"/>
      <c r="KHO760" s="456"/>
      <c r="KHP760" s="456"/>
      <c r="KHQ760" s="456"/>
      <c r="KHR760" s="456"/>
      <c r="KHS760" s="456"/>
      <c r="KHT760" s="456"/>
      <c r="KHU760" s="456"/>
      <c r="KHV760" s="456"/>
      <c r="KHW760" s="456"/>
      <c r="KHX760" s="456"/>
      <c r="KHY760" s="456"/>
      <c r="KHZ760" s="456"/>
      <c r="KIA760" s="456"/>
      <c r="KIB760" s="456"/>
      <c r="KIC760" s="456"/>
      <c r="KID760" s="456"/>
      <c r="KIE760" s="456"/>
      <c r="KIF760" s="456"/>
      <c r="KIG760" s="456"/>
      <c r="KIH760" s="456"/>
      <c r="KII760" s="456"/>
      <c r="KIJ760" s="456"/>
      <c r="KIK760" s="456"/>
      <c r="KIL760" s="456"/>
      <c r="KIM760" s="456"/>
      <c r="KIN760" s="456"/>
      <c r="KIO760" s="456"/>
      <c r="KIP760" s="456"/>
      <c r="KIQ760" s="456"/>
      <c r="KIR760" s="456"/>
      <c r="KIS760" s="456"/>
      <c r="KIT760" s="456"/>
      <c r="KIU760" s="456"/>
      <c r="KIV760" s="456"/>
      <c r="KIW760" s="456"/>
      <c r="KIX760" s="456"/>
      <c r="KIY760" s="456"/>
      <c r="KIZ760" s="456"/>
      <c r="KJA760" s="456"/>
      <c r="KJB760" s="456"/>
      <c r="KJC760" s="456"/>
      <c r="KJD760" s="456"/>
      <c r="KJE760" s="456"/>
      <c r="KJF760" s="456"/>
      <c r="KJG760" s="456"/>
      <c r="KJH760" s="456"/>
      <c r="KJI760" s="456"/>
      <c r="KJJ760" s="456"/>
      <c r="KJK760" s="456"/>
      <c r="KJL760" s="456"/>
      <c r="KJM760" s="456"/>
      <c r="KJN760" s="456"/>
      <c r="KJO760" s="456"/>
      <c r="KJP760" s="456"/>
      <c r="KJQ760" s="456"/>
      <c r="KJR760" s="456"/>
      <c r="KJS760" s="456"/>
      <c r="KJT760" s="456"/>
      <c r="KJU760" s="456"/>
      <c r="KJV760" s="456"/>
      <c r="KJW760" s="456"/>
      <c r="KJX760" s="456"/>
      <c r="KJY760" s="456"/>
      <c r="KJZ760" s="456"/>
      <c r="KKA760" s="456"/>
      <c r="KKB760" s="456"/>
      <c r="KKC760" s="456"/>
      <c r="KKD760" s="456"/>
      <c r="KKE760" s="456"/>
      <c r="KKF760" s="456"/>
      <c r="KKG760" s="456"/>
      <c r="KKH760" s="456"/>
      <c r="KKI760" s="456"/>
      <c r="KKJ760" s="456"/>
      <c r="KKK760" s="456"/>
      <c r="KKL760" s="456"/>
      <c r="KKM760" s="456"/>
      <c r="KKN760" s="456"/>
      <c r="KKO760" s="456"/>
      <c r="KKP760" s="456"/>
      <c r="KKQ760" s="456"/>
      <c r="KKR760" s="456"/>
      <c r="KKS760" s="456"/>
      <c r="KKT760" s="456"/>
      <c r="KKU760" s="456"/>
      <c r="KKV760" s="456"/>
      <c r="KKW760" s="456"/>
      <c r="KKX760" s="456"/>
      <c r="KKY760" s="456"/>
      <c r="KKZ760" s="456"/>
      <c r="KLA760" s="456"/>
      <c r="KLB760" s="456"/>
      <c r="KLC760" s="456"/>
      <c r="KLD760" s="456"/>
      <c r="KLE760" s="456"/>
      <c r="KLF760" s="456"/>
      <c r="KLG760" s="456"/>
      <c r="KLH760" s="456"/>
      <c r="KLI760" s="456"/>
      <c r="KLJ760" s="456"/>
      <c r="KLK760" s="456"/>
      <c r="KLL760" s="456"/>
      <c r="KLM760" s="456"/>
      <c r="KLN760" s="456"/>
      <c r="KLO760" s="456"/>
      <c r="KLP760" s="456"/>
      <c r="KLQ760" s="456"/>
      <c r="KLR760" s="456"/>
      <c r="KLS760" s="456"/>
      <c r="KLT760" s="456"/>
      <c r="KLU760" s="456"/>
      <c r="KLV760" s="456"/>
      <c r="KLW760" s="456"/>
      <c r="KLX760" s="456"/>
      <c r="KLY760" s="456"/>
      <c r="KLZ760" s="456"/>
      <c r="KMA760" s="456"/>
      <c r="KMB760" s="456"/>
      <c r="KMC760" s="456"/>
      <c r="KMD760" s="456"/>
      <c r="KME760" s="456"/>
      <c r="KMF760" s="456"/>
      <c r="KMG760" s="456"/>
      <c r="KMH760" s="456"/>
      <c r="KMI760" s="456"/>
      <c r="KMJ760" s="456"/>
      <c r="KMK760" s="456"/>
      <c r="KML760" s="456"/>
      <c r="KMM760" s="456"/>
      <c r="KMN760" s="456"/>
      <c r="KMO760" s="456"/>
      <c r="KMP760" s="456"/>
      <c r="KMQ760" s="456"/>
      <c r="KMR760" s="456"/>
      <c r="KMS760" s="456"/>
      <c r="KMT760" s="456"/>
      <c r="KMU760" s="456"/>
      <c r="KMV760" s="456"/>
      <c r="KMW760" s="456"/>
      <c r="KMX760" s="456"/>
      <c r="KMY760" s="456"/>
      <c r="KMZ760" s="456"/>
      <c r="KNA760" s="456"/>
      <c r="KNB760" s="456"/>
      <c r="KNC760" s="456"/>
      <c r="KND760" s="456"/>
      <c r="KNE760" s="456"/>
      <c r="KNF760" s="456"/>
      <c r="KNG760" s="456"/>
      <c r="KNH760" s="456"/>
      <c r="KNI760" s="456"/>
      <c r="KNJ760" s="456"/>
      <c r="KNK760" s="456"/>
      <c r="KNL760" s="456"/>
      <c r="KNM760" s="456"/>
      <c r="KNN760" s="456"/>
      <c r="KNO760" s="456"/>
      <c r="KNP760" s="456"/>
      <c r="KNQ760" s="456"/>
      <c r="KNR760" s="456"/>
      <c r="KNS760" s="456"/>
      <c r="KNT760" s="456"/>
      <c r="KNU760" s="456"/>
      <c r="KNV760" s="456"/>
      <c r="KNW760" s="456"/>
      <c r="KNX760" s="456"/>
      <c r="KNY760" s="456"/>
      <c r="KNZ760" s="456"/>
      <c r="KOA760" s="456"/>
      <c r="KOB760" s="456"/>
      <c r="KOC760" s="456"/>
      <c r="KOD760" s="456"/>
      <c r="KOE760" s="456"/>
      <c r="KOF760" s="456"/>
      <c r="KOG760" s="456"/>
      <c r="KOH760" s="456"/>
      <c r="KOI760" s="456"/>
      <c r="KOJ760" s="456"/>
      <c r="KOK760" s="456"/>
      <c r="KOL760" s="456"/>
      <c r="KOM760" s="456"/>
      <c r="KON760" s="456"/>
      <c r="KOO760" s="456"/>
      <c r="KOP760" s="456"/>
      <c r="KOQ760" s="456"/>
      <c r="KOR760" s="456"/>
      <c r="KOS760" s="456"/>
      <c r="KOT760" s="456"/>
      <c r="KOU760" s="456"/>
      <c r="KOV760" s="456"/>
      <c r="KOW760" s="456"/>
      <c r="KOX760" s="456"/>
      <c r="KOY760" s="456"/>
      <c r="KOZ760" s="456"/>
      <c r="KPA760" s="456"/>
      <c r="KPB760" s="456"/>
      <c r="KPC760" s="456"/>
      <c r="KPD760" s="456"/>
      <c r="KPE760" s="456"/>
      <c r="KPF760" s="456"/>
      <c r="KPG760" s="456"/>
      <c r="KPH760" s="456"/>
      <c r="KPI760" s="456"/>
      <c r="KPJ760" s="456"/>
      <c r="KPK760" s="456"/>
      <c r="KPL760" s="456"/>
      <c r="KPM760" s="456"/>
      <c r="KPN760" s="456"/>
      <c r="KPO760" s="456"/>
      <c r="KPP760" s="456"/>
      <c r="KPQ760" s="456"/>
      <c r="KPR760" s="456"/>
      <c r="KPS760" s="456"/>
      <c r="KPT760" s="456"/>
      <c r="KPU760" s="456"/>
      <c r="KPV760" s="456"/>
      <c r="KPW760" s="456"/>
      <c r="KPX760" s="456"/>
      <c r="KPY760" s="456"/>
      <c r="KPZ760" s="456"/>
      <c r="KQA760" s="456"/>
      <c r="KQB760" s="456"/>
      <c r="KQC760" s="456"/>
      <c r="KQD760" s="456"/>
      <c r="KQE760" s="456"/>
      <c r="KQF760" s="456"/>
      <c r="KQG760" s="456"/>
      <c r="KQH760" s="456"/>
      <c r="KQI760" s="456"/>
      <c r="KQJ760" s="456"/>
      <c r="KQK760" s="456"/>
      <c r="KQL760" s="456"/>
      <c r="KQM760" s="456"/>
      <c r="KQN760" s="456"/>
      <c r="KQO760" s="456"/>
      <c r="KQP760" s="456"/>
      <c r="KQQ760" s="456"/>
      <c r="KQR760" s="456"/>
      <c r="KQS760" s="456"/>
      <c r="KQT760" s="456"/>
      <c r="KQU760" s="456"/>
      <c r="KQV760" s="456"/>
      <c r="KQW760" s="456"/>
      <c r="KQX760" s="456"/>
      <c r="KQY760" s="456"/>
      <c r="KQZ760" s="456"/>
      <c r="KRA760" s="456"/>
      <c r="KRB760" s="456"/>
      <c r="KRC760" s="456"/>
      <c r="KRD760" s="456"/>
      <c r="KRE760" s="456"/>
      <c r="KRF760" s="456"/>
      <c r="KRG760" s="456"/>
      <c r="KRH760" s="456"/>
      <c r="KRI760" s="456"/>
      <c r="KRJ760" s="456"/>
      <c r="KRK760" s="456"/>
      <c r="KRL760" s="456"/>
      <c r="KRM760" s="456"/>
      <c r="KRN760" s="456"/>
      <c r="KRO760" s="456"/>
      <c r="KRP760" s="456"/>
      <c r="KRQ760" s="456"/>
      <c r="KRR760" s="456"/>
      <c r="KRS760" s="456"/>
      <c r="KRT760" s="456"/>
      <c r="KRU760" s="456"/>
      <c r="KRV760" s="456"/>
      <c r="KRW760" s="456"/>
      <c r="KRX760" s="456"/>
      <c r="KRY760" s="456"/>
      <c r="KRZ760" s="456"/>
      <c r="KSA760" s="456"/>
      <c r="KSB760" s="456"/>
      <c r="KSC760" s="456"/>
      <c r="KSD760" s="456"/>
      <c r="KSE760" s="456"/>
      <c r="KSF760" s="456"/>
      <c r="KSG760" s="456"/>
      <c r="KSH760" s="456"/>
      <c r="KSI760" s="456"/>
      <c r="KSJ760" s="456"/>
      <c r="KSK760" s="456"/>
      <c r="KSL760" s="456"/>
      <c r="KSM760" s="456"/>
      <c r="KSN760" s="456"/>
      <c r="KSO760" s="456"/>
      <c r="KSP760" s="456"/>
      <c r="KSQ760" s="456"/>
      <c r="KSR760" s="456"/>
      <c r="KSS760" s="456"/>
      <c r="KST760" s="456"/>
      <c r="KSU760" s="456"/>
      <c r="KSV760" s="456"/>
      <c r="KSW760" s="456"/>
      <c r="KSX760" s="456"/>
      <c r="KSY760" s="456"/>
      <c r="KSZ760" s="456"/>
      <c r="KTA760" s="456"/>
      <c r="KTB760" s="456"/>
      <c r="KTC760" s="456"/>
      <c r="KTD760" s="456"/>
      <c r="KTE760" s="456"/>
      <c r="KTF760" s="456"/>
      <c r="KTG760" s="456"/>
      <c r="KTH760" s="456"/>
      <c r="KTI760" s="456"/>
      <c r="KTJ760" s="456"/>
      <c r="KTK760" s="456"/>
      <c r="KTL760" s="456"/>
      <c r="KTM760" s="456"/>
      <c r="KTN760" s="456"/>
      <c r="KTO760" s="456"/>
      <c r="KTP760" s="456"/>
      <c r="KTQ760" s="456"/>
      <c r="KTR760" s="456"/>
      <c r="KTS760" s="456"/>
      <c r="KTT760" s="456"/>
      <c r="KTU760" s="456"/>
      <c r="KTV760" s="456"/>
      <c r="KTW760" s="456"/>
      <c r="KTX760" s="456"/>
      <c r="KTY760" s="456"/>
      <c r="KTZ760" s="456"/>
      <c r="KUA760" s="456"/>
      <c r="KUB760" s="456"/>
      <c r="KUC760" s="456"/>
      <c r="KUD760" s="456"/>
      <c r="KUE760" s="456"/>
      <c r="KUF760" s="456"/>
      <c r="KUG760" s="456"/>
      <c r="KUH760" s="456"/>
      <c r="KUI760" s="456"/>
      <c r="KUJ760" s="456"/>
      <c r="KUK760" s="456"/>
      <c r="KUL760" s="456"/>
      <c r="KUM760" s="456"/>
      <c r="KUN760" s="456"/>
      <c r="KUO760" s="456"/>
      <c r="KUP760" s="456"/>
      <c r="KUQ760" s="456"/>
      <c r="KUR760" s="456"/>
      <c r="KUS760" s="456"/>
      <c r="KUT760" s="456"/>
      <c r="KUU760" s="456"/>
      <c r="KUV760" s="456"/>
      <c r="KUW760" s="456"/>
      <c r="KUX760" s="456"/>
      <c r="KUY760" s="456"/>
      <c r="KUZ760" s="456"/>
      <c r="KVA760" s="456"/>
      <c r="KVB760" s="456"/>
      <c r="KVC760" s="456"/>
      <c r="KVD760" s="456"/>
      <c r="KVE760" s="456"/>
      <c r="KVF760" s="456"/>
      <c r="KVG760" s="456"/>
      <c r="KVH760" s="456"/>
      <c r="KVI760" s="456"/>
      <c r="KVJ760" s="456"/>
      <c r="KVK760" s="456"/>
      <c r="KVL760" s="456"/>
      <c r="KVM760" s="456"/>
      <c r="KVN760" s="456"/>
      <c r="KVO760" s="456"/>
      <c r="KVP760" s="456"/>
      <c r="KVQ760" s="456"/>
      <c r="KVR760" s="456"/>
      <c r="KVS760" s="456"/>
      <c r="KVT760" s="456"/>
      <c r="KVU760" s="456"/>
      <c r="KVV760" s="456"/>
      <c r="KVW760" s="456"/>
      <c r="KVX760" s="456"/>
      <c r="KVY760" s="456"/>
      <c r="KVZ760" s="456"/>
      <c r="KWA760" s="456"/>
      <c r="KWB760" s="456"/>
      <c r="KWC760" s="456"/>
      <c r="KWD760" s="456"/>
      <c r="KWE760" s="456"/>
      <c r="KWF760" s="456"/>
      <c r="KWG760" s="456"/>
      <c r="KWH760" s="456"/>
      <c r="KWI760" s="456"/>
      <c r="KWJ760" s="456"/>
      <c r="KWK760" s="456"/>
      <c r="KWL760" s="456"/>
      <c r="KWM760" s="456"/>
      <c r="KWN760" s="456"/>
      <c r="KWO760" s="456"/>
      <c r="KWP760" s="456"/>
      <c r="KWQ760" s="456"/>
      <c r="KWR760" s="456"/>
      <c r="KWS760" s="456"/>
      <c r="KWT760" s="456"/>
      <c r="KWU760" s="456"/>
      <c r="KWV760" s="456"/>
      <c r="KWW760" s="456"/>
      <c r="KWX760" s="456"/>
      <c r="KWY760" s="456"/>
      <c r="KWZ760" s="456"/>
      <c r="KXA760" s="456"/>
      <c r="KXB760" s="456"/>
      <c r="KXC760" s="456"/>
      <c r="KXD760" s="456"/>
      <c r="KXE760" s="456"/>
      <c r="KXF760" s="456"/>
      <c r="KXG760" s="456"/>
      <c r="KXH760" s="456"/>
      <c r="KXI760" s="456"/>
      <c r="KXJ760" s="456"/>
      <c r="KXK760" s="456"/>
      <c r="KXL760" s="456"/>
      <c r="KXM760" s="456"/>
      <c r="KXN760" s="456"/>
      <c r="KXO760" s="456"/>
      <c r="KXP760" s="456"/>
      <c r="KXQ760" s="456"/>
      <c r="KXR760" s="456"/>
      <c r="KXS760" s="456"/>
      <c r="KXT760" s="456"/>
      <c r="KXU760" s="456"/>
      <c r="KXV760" s="456"/>
      <c r="KXW760" s="456"/>
      <c r="KXX760" s="456"/>
      <c r="KXY760" s="456"/>
      <c r="KXZ760" s="456"/>
      <c r="KYA760" s="456"/>
      <c r="KYB760" s="456"/>
      <c r="KYC760" s="456"/>
      <c r="KYD760" s="456"/>
      <c r="KYE760" s="456"/>
      <c r="KYF760" s="456"/>
      <c r="KYG760" s="456"/>
      <c r="KYH760" s="456"/>
      <c r="KYI760" s="456"/>
      <c r="KYJ760" s="456"/>
      <c r="KYK760" s="456"/>
      <c r="KYL760" s="456"/>
      <c r="KYM760" s="456"/>
      <c r="KYN760" s="456"/>
      <c r="KYO760" s="456"/>
      <c r="KYP760" s="456"/>
      <c r="KYQ760" s="456"/>
      <c r="KYR760" s="456"/>
      <c r="KYS760" s="456"/>
      <c r="KYT760" s="456"/>
      <c r="KYU760" s="456"/>
      <c r="KYV760" s="456"/>
      <c r="KYW760" s="456"/>
      <c r="KYX760" s="456"/>
      <c r="KYY760" s="456"/>
      <c r="KYZ760" s="456"/>
      <c r="KZA760" s="456"/>
      <c r="KZB760" s="456"/>
      <c r="KZC760" s="456"/>
      <c r="KZD760" s="456"/>
      <c r="KZE760" s="456"/>
      <c r="KZF760" s="456"/>
      <c r="KZG760" s="456"/>
      <c r="KZH760" s="456"/>
      <c r="KZI760" s="456"/>
      <c r="KZJ760" s="456"/>
      <c r="KZK760" s="456"/>
      <c r="KZL760" s="456"/>
      <c r="KZM760" s="456"/>
      <c r="KZN760" s="456"/>
      <c r="KZO760" s="456"/>
      <c r="KZP760" s="456"/>
      <c r="KZQ760" s="456"/>
      <c r="KZR760" s="456"/>
      <c r="KZS760" s="456"/>
      <c r="KZT760" s="456"/>
      <c r="KZU760" s="456"/>
      <c r="KZV760" s="456"/>
      <c r="KZW760" s="456"/>
      <c r="KZX760" s="456"/>
      <c r="KZY760" s="456"/>
      <c r="KZZ760" s="456"/>
      <c r="LAA760" s="456"/>
      <c r="LAB760" s="456"/>
      <c r="LAC760" s="456"/>
      <c r="LAD760" s="456"/>
      <c r="LAE760" s="456"/>
      <c r="LAF760" s="456"/>
      <c r="LAG760" s="456"/>
      <c r="LAH760" s="456"/>
      <c r="LAI760" s="456"/>
      <c r="LAJ760" s="456"/>
      <c r="LAK760" s="456"/>
      <c r="LAL760" s="456"/>
      <c r="LAM760" s="456"/>
      <c r="LAN760" s="456"/>
      <c r="LAO760" s="456"/>
      <c r="LAP760" s="456"/>
      <c r="LAQ760" s="456"/>
      <c r="LAR760" s="456"/>
      <c r="LAS760" s="456"/>
      <c r="LAT760" s="456"/>
      <c r="LAU760" s="456"/>
      <c r="LAV760" s="456"/>
      <c r="LAW760" s="456"/>
      <c r="LAX760" s="456"/>
      <c r="LAY760" s="456"/>
      <c r="LAZ760" s="456"/>
      <c r="LBA760" s="456"/>
      <c r="LBB760" s="456"/>
      <c r="LBC760" s="456"/>
      <c r="LBD760" s="456"/>
      <c r="LBE760" s="456"/>
      <c r="LBF760" s="456"/>
      <c r="LBG760" s="456"/>
      <c r="LBH760" s="456"/>
      <c r="LBI760" s="456"/>
      <c r="LBJ760" s="456"/>
      <c r="LBK760" s="456"/>
      <c r="LBL760" s="456"/>
      <c r="LBM760" s="456"/>
      <c r="LBN760" s="456"/>
      <c r="LBO760" s="456"/>
      <c r="LBP760" s="456"/>
      <c r="LBQ760" s="456"/>
      <c r="LBR760" s="456"/>
      <c r="LBS760" s="456"/>
      <c r="LBT760" s="456"/>
      <c r="LBU760" s="456"/>
      <c r="LBV760" s="456"/>
      <c r="LBW760" s="456"/>
      <c r="LBX760" s="456"/>
      <c r="LBY760" s="456"/>
      <c r="LBZ760" s="456"/>
      <c r="LCA760" s="456"/>
      <c r="LCB760" s="456"/>
      <c r="LCC760" s="456"/>
      <c r="LCD760" s="456"/>
      <c r="LCE760" s="456"/>
      <c r="LCF760" s="456"/>
      <c r="LCG760" s="456"/>
      <c r="LCH760" s="456"/>
      <c r="LCI760" s="456"/>
      <c r="LCJ760" s="456"/>
      <c r="LCK760" s="456"/>
      <c r="LCL760" s="456"/>
      <c r="LCM760" s="456"/>
      <c r="LCN760" s="456"/>
      <c r="LCO760" s="456"/>
      <c r="LCP760" s="456"/>
      <c r="LCQ760" s="456"/>
      <c r="LCR760" s="456"/>
      <c r="LCS760" s="456"/>
      <c r="LCT760" s="456"/>
      <c r="LCU760" s="456"/>
      <c r="LCV760" s="456"/>
      <c r="LCW760" s="456"/>
      <c r="LCX760" s="456"/>
      <c r="LCY760" s="456"/>
      <c r="LCZ760" s="456"/>
      <c r="LDA760" s="456"/>
      <c r="LDB760" s="456"/>
      <c r="LDC760" s="456"/>
      <c r="LDD760" s="456"/>
      <c r="LDE760" s="456"/>
      <c r="LDF760" s="456"/>
      <c r="LDG760" s="456"/>
      <c r="LDH760" s="456"/>
      <c r="LDI760" s="456"/>
      <c r="LDJ760" s="456"/>
      <c r="LDK760" s="456"/>
      <c r="LDL760" s="456"/>
      <c r="LDM760" s="456"/>
      <c r="LDN760" s="456"/>
      <c r="LDO760" s="456"/>
      <c r="LDP760" s="456"/>
      <c r="LDQ760" s="456"/>
      <c r="LDR760" s="456"/>
      <c r="LDS760" s="456"/>
      <c r="LDT760" s="456"/>
      <c r="LDU760" s="456"/>
      <c r="LDV760" s="456"/>
      <c r="LDW760" s="456"/>
      <c r="LDX760" s="456"/>
      <c r="LDY760" s="456"/>
      <c r="LDZ760" s="456"/>
      <c r="LEA760" s="456"/>
      <c r="LEB760" s="456"/>
      <c r="LEC760" s="456"/>
      <c r="LED760" s="456"/>
      <c r="LEE760" s="456"/>
      <c r="LEF760" s="456"/>
      <c r="LEG760" s="456"/>
      <c r="LEH760" s="456"/>
      <c r="LEI760" s="456"/>
      <c r="LEJ760" s="456"/>
      <c r="LEK760" s="456"/>
      <c r="LEL760" s="456"/>
      <c r="LEM760" s="456"/>
      <c r="LEN760" s="456"/>
      <c r="LEO760" s="456"/>
      <c r="LEP760" s="456"/>
      <c r="LEQ760" s="456"/>
      <c r="LER760" s="456"/>
      <c r="LES760" s="456"/>
      <c r="LET760" s="456"/>
      <c r="LEU760" s="456"/>
      <c r="LEV760" s="456"/>
      <c r="LEW760" s="456"/>
      <c r="LEX760" s="456"/>
      <c r="LEY760" s="456"/>
      <c r="LEZ760" s="456"/>
      <c r="LFA760" s="456"/>
      <c r="LFB760" s="456"/>
      <c r="LFC760" s="456"/>
      <c r="LFD760" s="456"/>
      <c r="LFE760" s="456"/>
      <c r="LFF760" s="456"/>
      <c r="LFG760" s="456"/>
      <c r="LFH760" s="456"/>
      <c r="LFI760" s="456"/>
      <c r="LFJ760" s="456"/>
      <c r="LFK760" s="456"/>
      <c r="LFL760" s="456"/>
      <c r="LFM760" s="456"/>
      <c r="LFN760" s="456"/>
      <c r="LFO760" s="456"/>
      <c r="LFP760" s="456"/>
      <c r="LFQ760" s="456"/>
      <c r="LFR760" s="456"/>
      <c r="LFS760" s="456"/>
      <c r="LFT760" s="456"/>
      <c r="LFU760" s="456"/>
      <c r="LFV760" s="456"/>
      <c r="LFW760" s="456"/>
      <c r="LFX760" s="456"/>
      <c r="LFY760" s="456"/>
      <c r="LFZ760" s="456"/>
      <c r="LGA760" s="456"/>
      <c r="LGB760" s="456"/>
      <c r="LGC760" s="456"/>
      <c r="LGD760" s="456"/>
      <c r="LGE760" s="456"/>
      <c r="LGF760" s="456"/>
      <c r="LGG760" s="456"/>
      <c r="LGH760" s="456"/>
      <c r="LGI760" s="456"/>
      <c r="LGJ760" s="456"/>
      <c r="LGK760" s="456"/>
      <c r="LGL760" s="456"/>
      <c r="LGM760" s="456"/>
      <c r="LGN760" s="456"/>
      <c r="LGO760" s="456"/>
      <c r="LGP760" s="456"/>
      <c r="LGQ760" s="456"/>
      <c r="LGR760" s="456"/>
      <c r="LGS760" s="456"/>
      <c r="LGT760" s="456"/>
      <c r="LGU760" s="456"/>
      <c r="LGV760" s="456"/>
      <c r="LGW760" s="456"/>
      <c r="LGX760" s="456"/>
      <c r="LGY760" s="456"/>
      <c r="LGZ760" s="456"/>
      <c r="LHA760" s="456"/>
      <c r="LHB760" s="456"/>
      <c r="LHC760" s="456"/>
      <c r="LHD760" s="456"/>
      <c r="LHE760" s="456"/>
      <c r="LHF760" s="456"/>
      <c r="LHG760" s="456"/>
      <c r="LHH760" s="456"/>
      <c r="LHI760" s="456"/>
      <c r="LHJ760" s="456"/>
      <c r="LHK760" s="456"/>
      <c r="LHL760" s="456"/>
      <c r="LHM760" s="456"/>
      <c r="LHN760" s="456"/>
      <c r="LHO760" s="456"/>
      <c r="LHP760" s="456"/>
      <c r="LHQ760" s="456"/>
      <c r="LHR760" s="456"/>
      <c r="LHS760" s="456"/>
      <c r="LHT760" s="456"/>
      <c r="LHU760" s="456"/>
      <c r="LHV760" s="456"/>
      <c r="LHW760" s="456"/>
      <c r="LHX760" s="456"/>
      <c r="LHY760" s="456"/>
      <c r="LHZ760" s="456"/>
      <c r="LIA760" s="456"/>
      <c r="LIB760" s="456"/>
      <c r="LIC760" s="456"/>
      <c r="LID760" s="456"/>
      <c r="LIE760" s="456"/>
      <c r="LIF760" s="456"/>
      <c r="LIG760" s="456"/>
      <c r="LIH760" s="456"/>
      <c r="LII760" s="456"/>
      <c r="LIJ760" s="456"/>
      <c r="LIK760" s="456"/>
      <c r="LIL760" s="456"/>
      <c r="LIM760" s="456"/>
      <c r="LIN760" s="456"/>
      <c r="LIO760" s="456"/>
      <c r="LIP760" s="456"/>
      <c r="LIQ760" s="456"/>
      <c r="LIR760" s="456"/>
      <c r="LIS760" s="456"/>
      <c r="LIT760" s="456"/>
      <c r="LIU760" s="456"/>
      <c r="LIV760" s="456"/>
      <c r="LIW760" s="456"/>
      <c r="LIX760" s="456"/>
      <c r="LIY760" s="456"/>
      <c r="LIZ760" s="456"/>
      <c r="LJA760" s="456"/>
      <c r="LJB760" s="456"/>
      <c r="LJC760" s="456"/>
      <c r="LJD760" s="456"/>
      <c r="LJE760" s="456"/>
      <c r="LJF760" s="456"/>
      <c r="LJG760" s="456"/>
      <c r="LJH760" s="456"/>
      <c r="LJI760" s="456"/>
      <c r="LJJ760" s="456"/>
      <c r="LJK760" s="456"/>
      <c r="LJL760" s="456"/>
      <c r="LJM760" s="456"/>
      <c r="LJN760" s="456"/>
      <c r="LJO760" s="456"/>
      <c r="LJP760" s="456"/>
      <c r="LJQ760" s="456"/>
      <c r="LJR760" s="456"/>
      <c r="LJS760" s="456"/>
      <c r="LJT760" s="456"/>
      <c r="LJU760" s="456"/>
      <c r="LJV760" s="456"/>
      <c r="LJW760" s="456"/>
      <c r="LJX760" s="456"/>
      <c r="LJY760" s="456"/>
      <c r="LJZ760" s="456"/>
      <c r="LKA760" s="456"/>
      <c r="LKB760" s="456"/>
      <c r="LKC760" s="456"/>
      <c r="LKD760" s="456"/>
      <c r="LKE760" s="456"/>
      <c r="LKF760" s="456"/>
      <c r="LKG760" s="456"/>
      <c r="LKH760" s="456"/>
      <c r="LKI760" s="456"/>
      <c r="LKJ760" s="456"/>
      <c r="LKK760" s="456"/>
      <c r="LKL760" s="456"/>
      <c r="LKM760" s="456"/>
      <c r="LKN760" s="456"/>
      <c r="LKO760" s="456"/>
      <c r="LKP760" s="456"/>
      <c r="LKQ760" s="456"/>
      <c r="LKR760" s="456"/>
      <c r="LKS760" s="456"/>
      <c r="LKT760" s="456"/>
      <c r="LKU760" s="456"/>
      <c r="LKV760" s="456"/>
      <c r="LKW760" s="456"/>
      <c r="LKX760" s="456"/>
      <c r="LKY760" s="456"/>
      <c r="LKZ760" s="456"/>
      <c r="LLA760" s="456"/>
      <c r="LLB760" s="456"/>
      <c r="LLC760" s="456"/>
      <c r="LLD760" s="456"/>
      <c r="LLE760" s="456"/>
      <c r="LLF760" s="456"/>
      <c r="LLG760" s="456"/>
      <c r="LLH760" s="456"/>
      <c r="LLI760" s="456"/>
      <c r="LLJ760" s="456"/>
      <c r="LLK760" s="456"/>
      <c r="LLL760" s="456"/>
      <c r="LLM760" s="456"/>
      <c r="LLN760" s="456"/>
      <c r="LLO760" s="456"/>
      <c r="LLP760" s="456"/>
      <c r="LLQ760" s="456"/>
      <c r="LLR760" s="456"/>
      <c r="LLS760" s="456"/>
      <c r="LLT760" s="456"/>
      <c r="LLU760" s="456"/>
      <c r="LLV760" s="456"/>
      <c r="LLW760" s="456"/>
      <c r="LLX760" s="456"/>
      <c r="LLY760" s="456"/>
      <c r="LLZ760" s="456"/>
      <c r="LMA760" s="456"/>
      <c r="LMB760" s="456"/>
      <c r="LMC760" s="456"/>
      <c r="LMD760" s="456"/>
      <c r="LME760" s="456"/>
      <c r="LMF760" s="456"/>
      <c r="LMG760" s="456"/>
      <c r="LMH760" s="456"/>
      <c r="LMI760" s="456"/>
      <c r="LMJ760" s="456"/>
      <c r="LMK760" s="456"/>
      <c r="LML760" s="456"/>
      <c r="LMM760" s="456"/>
      <c r="LMN760" s="456"/>
      <c r="LMO760" s="456"/>
      <c r="LMP760" s="456"/>
      <c r="LMQ760" s="456"/>
      <c r="LMR760" s="456"/>
      <c r="LMS760" s="456"/>
      <c r="LMT760" s="456"/>
      <c r="LMU760" s="456"/>
      <c r="LMV760" s="456"/>
      <c r="LMW760" s="456"/>
      <c r="LMX760" s="456"/>
      <c r="LMY760" s="456"/>
      <c r="LMZ760" s="456"/>
      <c r="LNA760" s="456"/>
      <c r="LNB760" s="456"/>
      <c r="LNC760" s="456"/>
      <c r="LND760" s="456"/>
      <c r="LNE760" s="456"/>
      <c r="LNF760" s="456"/>
      <c r="LNG760" s="456"/>
      <c r="LNH760" s="456"/>
      <c r="LNI760" s="456"/>
      <c r="LNJ760" s="456"/>
      <c r="LNK760" s="456"/>
      <c r="LNL760" s="456"/>
      <c r="LNM760" s="456"/>
      <c r="LNN760" s="456"/>
      <c r="LNO760" s="456"/>
      <c r="LNP760" s="456"/>
      <c r="LNQ760" s="456"/>
      <c r="LNR760" s="456"/>
      <c r="LNS760" s="456"/>
      <c r="LNT760" s="456"/>
      <c r="LNU760" s="456"/>
      <c r="LNV760" s="456"/>
      <c r="LNW760" s="456"/>
      <c r="LNX760" s="456"/>
      <c r="LNY760" s="456"/>
      <c r="LNZ760" s="456"/>
      <c r="LOA760" s="456"/>
      <c r="LOB760" s="456"/>
      <c r="LOC760" s="456"/>
      <c r="LOD760" s="456"/>
      <c r="LOE760" s="456"/>
      <c r="LOF760" s="456"/>
      <c r="LOG760" s="456"/>
      <c r="LOH760" s="456"/>
      <c r="LOI760" s="456"/>
      <c r="LOJ760" s="456"/>
      <c r="LOK760" s="456"/>
      <c r="LOL760" s="456"/>
      <c r="LOM760" s="456"/>
      <c r="LON760" s="456"/>
      <c r="LOO760" s="456"/>
      <c r="LOP760" s="456"/>
      <c r="LOQ760" s="456"/>
      <c r="LOR760" s="456"/>
      <c r="LOS760" s="456"/>
      <c r="LOT760" s="456"/>
      <c r="LOU760" s="456"/>
      <c r="LOV760" s="456"/>
      <c r="LOW760" s="456"/>
      <c r="LOX760" s="456"/>
      <c r="LOY760" s="456"/>
      <c r="LOZ760" s="456"/>
      <c r="LPA760" s="456"/>
      <c r="LPB760" s="456"/>
      <c r="LPC760" s="456"/>
      <c r="LPD760" s="456"/>
      <c r="LPE760" s="456"/>
      <c r="LPF760" s="456"/>
      <c r="LPG760" s="456"/>
      <c r="LPH760" s="456"/>
      <c r="LPI760" s="456"/>
      <c r="LPJ760" s="456"/>
      <c r="LPK760" s="456"/>
      <c r="LPL760" s="456"/>
      <c r="LPM760" s="456"/>
      <c r="LPN760" s="456"/>
      <c r="LPO760" s="456"/>
      <c r="LPP760" s="456"/>
      <c r="LPQ760" s="456"/>
      <c r="LPR760" s="456"/>
      <c r="LPS760" s="456"/>
      <c r="LPT760" s="456"/>
      <c r="LPU760" s="456"/>
      <c r="LPV760" s="456"/>
      <c r="LPW760" s="456"/>
      <c r="LPX760" s="456"/>
      <c r="LPY760" s="456"/>
      <c r="LPZ760" s="456"/>
      <c r="LQA760" s="456"/>
      <c r="LQB760" s="456"/>
      <c r="LQC760" s="456"/>
      <c r="LQD760" s="456"/>
      <c r="LQE760" s="456"/>
      <c r="LQF760" s="456"/>
      <c r="LQG760" s="456"/>
      <c r="LQH760" s="456"/>
      <c r="LQI760" s="456"/>
      <c r="LQJ760" s="456"/>
      <c r="LQK760" s="456"/>
      <c r="LQL760" s="456"/>
      <c r="LQM760" s="456"/>
      <c r="LQN760" s="456"/>
      <c r="LQO760" s="456"/>
      <c r="LQP760" s="456"/>
      <c r="LQQ760" s="456"/>
      <c r="LQR760" s="456"/>
      <c r="LQS760" s="456"/>
      <c r="LQT760" s="456"/>
      <c r="LQU760" s="456"/>
      <c r="LQV760" s="456"/>
      <c r="LQW760" s="456"/>
      <c r="LQX760" s="456"/>
      <c r="LQY760" s="456"/>
      <c r="LQZ760" s="456"/>
      <c r="LRA760" s="456"/>
      <c r="LRB760" s="456"/>
      <c r="LRC760" s="456"/>
      <c r="LRD760" s="456"/>
      <c r="LRE760" s="456"/>
      <c r="LRF760" s="456"/>
      <c r="LRG760" s="456"/>
      <c r="LRH760" s="456"/>
      <c r="LRI760" s="456"/>
      <c r="LRJ760" s="456"/>
      <c r="LRK760" s="456"/>
      <c r="LRL760" s="456"/>
      <c r="LRM760" s="456"/>
      <c r="LRN760" s="456"/>
      <c r="LRO760" s="456"/>
      <c r="LRP760" s="456"/>
      <c r="LRQ760" s="456"/>
      <c r="LRR760" s="456"/>
      <c r="LRS760" s="456"/>
      <c r="LRT760" s="456"/>
      <c r="LRU760" s="456"/>
      <c r="LRV760" s="456"/>
      <c r="LRW760" s="456"/>
      <c r="LRX760" s="456"/>
      <c r="LRY760" s="456"/>
      <c r="LRZ760" s="456"/>
      <c r="LSA760" s="456"/>
      <c r="LSB760" s="456"/>
      <c r="LSC760" s="456"/>
      <c r="LSD760" s="456"/>
      <c r="LSE760" s="456"/>
      <c r="LSF760" s="456"/>
      <c r="LSG760" s="456"/>
      <c r="LSH760" s="456"/>
      <c r="LSI760" s="456"/>
      <c r="LSJ760" s="456"/>
      <c r="LSK760" s="456"/>
      <c r="LSL760" s="456"/>
      <c r="LSM760" s="456"/>
      <c r="LSN760" s="456"/>
      <c r="LSO760" s="456"/>
      <c r="LSP760" s="456"/>
      <c r="LSQ760" s="456"/>
      <c r="LSR760" s="456"/>
      <c r="LSS760" s="456"/>
      <c r="LST760" s="456"/>
      <c r="LSU760" s="456"/>
      <c r="LSV760" s="456"/>
      <c r="LSW760" s="456"/>
      <c r="LSX760" s="456"/>
      <c r="LSY760" s="456"/>
      <c r="LSZ760" s="456"/>
      <c r="LTA760" s="456"/>
      <c r="LTB760" s="456"/>
      <c r="LTC760" s="456"/>
      <c r="LTD760" s="456"/>
      <c r="LTE760" s="456"/>
      <c r="LTF760" s="456"/>
      <c r="LTG760" s="456"/>
      <c r="LTH760" s="456"/>
      <c r="LTI760" s="456"/>
      <c r="LTJ760" s="456"/>
      <c r="LTK760" s="456"/>
      <c r="LTL760" s="456"/>
      <c r="LTM760" s="456"/>
      <c r="LTN760" s="456"/>
      <c r="LTO760" s="456"/>
      <c r="LTP760" s="456"/>
      <c r="LTQ760" s="456"/>
      <c r="LTR760" s="456"/>
      <c r="LTS760" s="456"/>
      <c r="LTT760" s="456"/>
      <c r="LTU760" s="456"/>
      <c r="LTV760" s="456"/>
      <c r="LTW760" s="456"/>
      <c r="LTX760" s="456"/>
      <c r="LTY760" s="456"/>
      <c r="LTZ760" s="456"/>
      <c r="LUA760" s="456"/>
      <c r="LUB760" s="456"/>
      <c r="LUC760" s="456"/>
      <c r="LUD760" s="456"/>
      <c r="LUE760" s="456"/>
      <c r="LUF760" s="456"/>
      <c r="LUG760" s="456"/>
      <c r="LUH760" s="456"/>
      <c r="LUI760" s="456"/>
      <c r="LUJ760" s="456"/>
      <c r="LUK760" s="456"/>
      <c r="LUL760" s="456"/>
      <c r="LUM760" s="456"/>
      <c r="LUN760" s="456"/>
      <c r="LUO760" s="456"/>
      <c r="LUP760" s="456"/>
      <c r="LUQ760" s="456"/>
      <c r="LUR760" s="456"/>
      <c r="LUS760" s="456"/>
      <c r="LUT760" s="456"/>
      <c r="LUU760" s="456"/>
      <c r="LUV760" s="456"/>
      <c r="LUW760" s="456"/>
      <c r="LUX760" s="456"/>
      <c r="LUY760" s="456"/>
      <c r="LUZ760" s="456"/>
      <c r="LVA760" s="456"/>
      <c r="LVB760" s="456"/>
      <c r="LVC760" s="456"/>
      <c r="LVD760" s="456"/>
      <c r="LVE760" s="456"/>
      <c r="LVF760" s="456"/>
      <c r="LVG760" s="456"/>
      <c r="LVH760" s="456"/>
      <c r="LVI760" s="456"/>
      <c r="LVJ760" s="456"/>
      <c r="LVK760" s="456"/>
      <c r="LVL760" s="456"/>
      <c r="LVM760" s="456"/>
      <c r="LVN760" s="456"/>
      <c r="LVO760" s="456"/>
      <c r="LVP760" s="456"/>
      <c r="LVQ760" s="456"/>
      <c r="LVR760" s="456"/>
      <c r="LVS760" s="456"/>
      <c r="LVT760" s="456"/>
      <c r="LVU760" s="456"/>
      <c r="LVV760" s="456"/>
      <c r="LVW760" s="456"/>
      <c r="LVX760" s="456"/>
      <c r="LVY760" s="456"/>
      <c r="LVZ760" s="456"/>
      <c r="LWA760" s="456"/>
      <c r="LWB760" s="456"/>
      <c r="LWC760" s="456"/>
      <c r="LWD760" s="456"/>
      <c r="LWE760" s="456"/>
      <c r="LWF760" s="456"/>
      <c r="LWG760" s="456"/>
      <c r="LWH760" s="456"/>
      <c r="LWI760" s="456"/>
      <c r="LWJ760" s="456"/>
      <c r="LWK760" s="456"/>
      <c r="LWL760" s="456"/>
      <c r="LWM760" s="456"/>
      <c r="LWN760" s="456"/>
      <c r="LWO760" s="456"/>
      <c r="LWP760" s="456"/>
      <c r="LWQ760" s="456"/>
      <c r="LWR760" s="456"/>
      <c r="LWS760" s="456"/>
      <c r="LWT760" s="456"/>
      <c r="LWU760" s="456"/>
      <c r="LWV760" s="456"/>
      <c r="LWW760" s="456"/>
      <c r="LWX760" s="456"/>
      <c r="LWY760" s="456"/>
      <c r="LWZ760" s="456"/>
      <c r="LXA760" s="456"/>
      <c r="LXB760" s="456"/>
      <c r="LXC760" s="456"/>
      <c r="LXD760" s="456"/>
      <c r="LXE760" s="456"/>
      <c r="LXF760" s="456"/>
      <c r="LXG760" s="456"/>
      <c r="LXH760" s="456"/>
      <c r="LXI760" s="456"/>
      <c r="LXJ760" s="456"/>
      <c r="LXK760" s="456"/>
      <c r="LXL760" s="456"/>
      <c r="LXM760" s="456"/>
      <c r="LXN760" s="456"/>
      <c r="LXO760" s="456"/>
      <c r="LXP760" s="456"/>
      <c r="LXQ760" s="456"/>
      <c r="LXR760" s="456"/>
      <c r="LXS760" s="456"/>
      <c r="LXT760" s="456"/>
      <c r="LXU760" s="456"/>
      <c r="LXV760" s="456"/>
      <c r="LXW760" s="456"/>
      <c r="LXX760" s="456"/>
      <c r="LXY760" s="456"/>
      <c r="LXZ760" s="456"/>
      <c r="LYA760" s="456"/>
      <c r="LYB760" s="456"/>
      <c r="LYC760" s="456"/>
      <c r="LYD760" s="456"/>
      <c r="LYE760" s="456"/>
      <c r="LYF760" s="456"/>
      <c r="LYG760" s="456"/>
      <c r="LYH760" s="456"/>
      <c r="LYI760" s="456"/>
      <c r="LYJ760" s="456"/>
      <c r="LYK760" s="456"/>
      <c r="LYL760" s="456"/>
      <c r="LYM760" s="456"/>
      <c r="LYN760" s="456"/>
      <c r="LYO760" s="456"/>
      <c r="LYP760" s="456"/>
      <c r="LYQ760" s="456"/>
      <c r="LYR760" s="456"/>
      <c r="LYS760" s="456"/>
      <c r="LYT760" s="456"/>
      <c r="LYU760" s="456"/>
      <c r="LYV760" s="456"/>
      <c r="LYW760" s="456"/>
      <c r="LYX760" s="456"/>
      <c r="LYY760" s="456"/>
      <c r="LYZ760" s="456"/>
      <c r="LZA760" s="456"/>
      <c r="LZB760" s="456"/>
      <c r="LZC760" s="456"/>
      <c r="LZD760" s="456"/>
      <c r="LZE760" s="456"/>
      <c r="LZF760" s="456"/>
      <c r="LZG760" s="456"/>
      <c r="LZH760" s="456"/>
      <c r="LZI760" s="456"/>
      <c r="LZJ760" s="456"/>
      <c r="LZK760" s="456"/>
      <c r="LZL760" s="456"/>
      <c r="LZM760" s="456"/>
      <c r="LZN760" s="456"/>
      <c r="LZO760" s="456"/>
      <c r="LZP760" s="456"/>
      <c r="LZQ760" s="456"/>
      <c r="LZR760" s="456"/>
      <c r="LZS760" s="456"/>
      <c r="LZT760" s="456"/>
      <c r="LZU760" s="456"/>
      <c r="LZV760" s="456"/>
      <c r="LZW760" s="456"/>
      <c r="LZX760" s="456"/>
      <c r="LZY760" s="456"/>
      <c r="LZZ760" s="456"/>
      <c r="MAA760" s="456"/>
      <c r="MAB760" s="456"/>
      <c r="MAC760" s="456"/>
      <c r="MAD760" s="456"/>
      <c r="MAE760" s="456"/>
      <c r="MAF760" s="456"/>
      <c r="MAG760" s="456"/>
      <c r="MAH760" s="456"/>
      <c r="MAI760" s="456"/>
      <c r="MAJ760" s="456"/>
      <c r="MAK760" s="456"/>
      <c r="MAL760" s="456"/>
      <c r="MAM760" s="456"/>
      <c r="MAN760" s="456"/>
      <c r="MAO760" s="456"/>
      <c r="MAP760" s="456"/>
      <c r="MAQ760" s="456"/>
      <c r="MAR760" s="456"/>
      <c r="MAS760" s="456"/>
      <c r="MAT760" s="456"/>
      <c r="MAU760" s="456"/>
      <c r="MAV760" s="456"/>
      <c r="MAW760" s="456"/>
      <c r="MAX760" s="456"/>
      <c r="MAY760" s="456"/>
      <c r="MAZ760" s="456"/>
      <c r="MBA760" s="456"/>
      <c r="MBB760" s="456"/>
      <c r="MBC760" s="456"/>
      <c r="MBD760" s="456"/>
      <c r="MBE760" s="456"/>
      <c r="MBF760" s="456"/>
      <c r="MBG760" s="456"/>
      <c r="MBH760" s="456"/>
      <c r="MBI760" s="456"/>
      <c r="MBJ760" s="456"/>
      <c r="MBK760" s="456"/>
      <c r="MBL760" s="456"/>
      <c r="MBM760" s="456"/>
      <c r="MBN760" s="456"/>
      <c r="MBO760" s="456"/>
      <c r="MBP760" s="456"/>
      <c r="MBQ760" s="456"/>
      <c r="MBR760" s="456"/>
      <c r="MBS760" s="456"/>
      <c r="MBT760" s="456"/>
      <c r="MBU760" s="456"/>
      <c r="MBV760" s="456"/>
      <c r="MBW760" s="456"/>
      <c r="MBX760" s="456"/>
      <c r="MBY760" s="456"/>
      <c r="MBZ760" s="456"/>
      <c r="MCA760" s="456"/>
      <c r="MCB760" s="456"/>
      <c r="MCC760" s="456"/>
      <c r="MCD760" s="456"/>
      <c r="MCE760" s="456"/>
      <c r="MCF760" s="456"/>
      <c r="MCG760" s="456"/>
      <c r="MCH760" s="456"/>
      <c r="MCI760" s="456"/>
      <c r="MCJ760" s="456"/>
      <c r="MCK760" s="456"/>
      <c r="MCL760" s="456"/>
      <c r="MCM760" s="456"/>
      <c r="MCN760" s="456"/>
      <c r="MCO760" s="456"/>
      <c r="MCP760" s="456"/>
      <c r="MCQ760" s="456"/>
      <c r="MCR760" s="456"/>
      <c r="MCS760" s="456"/>
      <c r="MCT760" s="456"/>
      <c r="MCU760" s="456"/>
      <c r="MCV760" s="456"/>
      <c r="MCW760" s="456"/>
      <c r="MCX760" s="456"/>
      <c r="MCY760" s="456"/>
      <c r="MCZ760" s="456"/>
      <c r="MDA760" s="456"/>
      <c r="MDB760" s="456"/>
      <c r="MDC760" s="456"/>
      <c r="MDD760" s="456"/>
      <c r="MDE760" s="456"/>
      <c r="MDF760" s="456"/>
      <c r="MDG760" s="456"/>
      <c r="MDH760" s="456"/>
      <c r="MDI760" s="456"/>
      <c r="MDJ760" s="456"/>
      <c r="MDK760" s="456"/>
      <c r="MDL760" s="456"/>
      <c r="MDM760" s="456"/>
      <c r="MDN760" s="456"/>
      <c r="MDO760" s="456"/>
      <c r="MDP760" s="456"/>
      <c r="MDQ760" s="456"/>
      <c r="MDR760" s="456"/>
      <c r="MDS760" s="456"/>
      <c r="MDT760" s="456"/>
      <c r="MDU760" s="456"/>
      <c r="MDV760" s="456"/>
      <c r="MDW760" s="456"/>
      <c r="MDX760" s="456"/>
      <c r="MDY760" s="456"/>
      <c r="MDZ760" s="456"/>
      <c r="MEA760" s="456"/>
      <c r="MEB760" s="456"/>
      <c r="MEC760" s="456"/>
      <c r="MED760" s="456"/>
      <c r="MEE760" s="456"/>
      <c r="MEF760" s="456"/>
      <c r="MEG760" s="456"/>
      <c r="MEH760" s="456"/>
      <c r="MEI760" s="456"/>
      <c r="MEJ760" s="456"/>
      <c r="MEK760" s="456"/>
      <c r="MEL760" s="456"/>
      <c r="MEM760" s="456"/>
      <c r="MEN760" s="456"/>
      <c r="MEO760" s="456"/>
      <c r="MEP760" s="456"/>
      <c r="MEQ760" s="456"/>
      <c r="MER760" s="456"/>
      <c r="MES760" s="456"/>
      <c r="MET760" s="456"/>
      <c r="MEU760" s="456"/>
      <c r="MEV760" s="456"/>
      <c r="MEW760" s="456"/>
      <c r="MEX760" s="456"/>
      <c r="MEY760" s="456"/>
      <c r="MEZ760" s="456"/>
      <c r="MFA760" s="456"/>
      <c r="MFB760" s="456"/>
      <c r="MFC760" s="456"/>
      <c r="MFD760" s="456"/>
      <c r="MFE760" s="456"/>
      <c r="MFF760" s="456"/>
      <c r="MFG760" s="456"/>
      <c r="MFH760" s="456"/>
      <c r="MFI760" s="456"/>
      <c r="MFJ760" s="456"/>
      <c r="MFK760" s="456"/>
      <c r="MFL760" s="456"/>
      <c r="MFM760" s="456"/>
      <c r="MFN760" s="456"/>
      <c r="MFO760" s="456"/>
      <c r="MFP760" s="456"/>
      <c r="MFQ760" s="456"/>
      <c r="MFR760" s="456"/>
      <c r="MFS760" s="456"/>
      <c r="MFT760" s="456"/>
      <c r="MFU760" s="456"/>
      <c r="MFV760" s="456"/>
      <c r="MFW760" s="456"/>
      <c r="MFX760" s="456"/>
      <c r="MFY760" s="456"/>
      <c r="MFZ760" s="456"/>
      <c r="MGA760" s="456"/>
      <c r="MGB760" s="456"/>
      <c r="MGC760" s="456"/>
      <c r="MGD760" s="456"/>
      <c r="MGE760" s="456"/>
      <c r="MGF760" s="456"/>
      <c r="MGG760" s="456"/>
      <c r="MGH760" s="456"/>
      <c r="MGI760" s="456"/>
      <c r="MGJ760" s="456"/>
      <c r="MGK760" s="456"/>
      <c r="MGL760" s="456"/>
      <c r="MGM760" s="456"/>
      <c r="MGN760" s="456"/>
      <c r="MGO760" s="456"/>
      <c r="MGP760" s="456"/>
      <c r="MGQ760" s="456"/>
      <c r="MGR760" s="456"/>
      <c r="MGS760" s="456"/>
      <c r="MGT760" s="456"/>
      <c r="MGU760" s="456"/>
      <c r="MGV760" s="456"/>
      <c r="MGW760" s="456"/>
      <c r="MGX760" s="456"/>
      <c r="MGY760" s="456"/>
      <c r="MGZ760" s="456"/>
      <c r="MHA760" s="456"/>
      <c r="MHB760" s="456"/>
      <c r="MHC760" s="456"/>
      <c r="MHD760" s="456"/>
      <c r="MHE760" s="456"/>
      <c r="MHF760" s="456"/>
      <c r="MHG760" s="456"/>
      <c r="MHH760" s="456"/>
      <c r="MHI760" s="456"/>
      <c r="MHJ760" s="456"/>
      <c r="MHK760" s="456"/>
      <c r="MHL760" s="456"/>
      <c r="MHM760" s="456"/>
      <c r="MHN760" s="456"/>
      <c r="MHO760" s="456"/>
      <c r="MHP760" s="456"/>
      <c r="MHQ760" s="456"/>
      <c r="MHR760" s="456"/>
      <c r="MHS760" s="456"/>
      <c r="MHT760" s="456"/>
      <c r="MHU760" s="456"/>
      <c r="MHV760" s="456"/>
      <c r="MHW760" s="456"/>
      <c r="MHX760" s="456"/>
      <c r="MHY760" s="456"/>
      <c r="MHZ760" s="456"/>
      <c r="MIA760" s="456"/>
      <c r="MIB760" s="456"/>
      <c r="MIC760" s="456"/>
      <c r="MID760" s="456"/>
      <c r="MIE760" s="456"/>
      <c r="MIF760" s="456"/>
      <c r="MIG760" s="456"/>
      <c r="MIH760" s="456"/>
      <c r="MII760" s="456"/>
      <c r="MIJ760" s="456"/>
      <c r="MIK760" s="456"/>
      <c r="MIL760" s="456"/>
      <c r="MIM760" s="456"/>
      <c r="MIN760" s="456"/>
      <c r="MIO760" s="456"/>
      <c r="MIP760" s="456"/>
      <c r="MIQ760" s="456"/>
      <c r="MIR760" s="456"/>
      <c r="MIS760" s="456"/>
      <c r="MIT760" s="456"/>
      <c r="MIU760" s="456"/>
      <c r="MIV760" s="456"/>
      <c r="MIW760" s="456"/>
      <c r="MIX760" s="456"/>
      <c r="MIY760" s="456"/>
      <c r="MIZ760" s="456"/>
      <c r="MJA760" s="456"/>
      <c r="MJB760" s="456"/>
      <c r="MJC760" s="456"/>
      <c r="MJD760" s="456"/>
      <c r="MJE760" s="456"/>
      <c r="MJF760" s="456"/>
      <c r="MJG760" s="456"/>
      <c r="MJH760" s="456"/>
      <c r="MJI760" s="456"/>
      <c r="MJJ760" s="456"/>
      <c r="MJK760" s="456"/>
      <c r="MJL760" s="456"/>
      <c r="MJM760" s="456"/>
      <c r="MJN760" s="456"/>
      <c r="MJO760" s="456"/>
      <c r="MJP760" s="456"/>
      <c r="MJQ760" s="456"/>
      <c r="MJR760" s="456"/>
      <c r="MJS760" s="456"/>
      <c r="MJT760" s="456"/>
      <c r="MJU760" s="456"/>
      <c r="MJV760" s="456"/>
      <c r="MJW760" s="456"/>
      <c r="MJX760" s="456"/>
      <c r="MJY760" s="456"/>
      <c r="MJZ760" s="456"/>
      <c r="MKA760" s="456"/>
      <c r="MKB760" s="456"/>
      <c r="MKC760" s="456"/>
      <c r="MKD760" s="456"/>
      <c r="MKE760" s="456"/>
      <c r="MKF760" s="456"/>
      <c r="MKG760" s="456"/>
      <c r="MKH760" s="456"/>
      <c r="MKI760" s="456"/>
      <c r="MKJ760" s="456"/>
      <c r="MKK760" s="456"/>
      <c r="MKL760" s="456"/>
      <c r="MKM760" s="456"/>
      <c r="MKN760" s="456"/>
      <c r="MKO760" s="456"/>
      <c r="MKP760" s="456"/>
      <c r="MKQ760" s="456"/>
      <c r="MKR760" s="456"/>
      <c r="MKS760" s="456"/>
      <c r="MKT760" s="456"/>
      <c r="MKU760" s="456"/>
      <c r="MKV760" s="456"/>
      <c r="MKW760" s="456"/>
      <c r="MKX760" s="456"/>
      <c r="MKY760" s="456"/>
      <c r="MKZ760" s="456"/>
      <c r="MLA760" s="456"/>
      <c r="MLB760" s="456"/>
      <c r="MLC760" s="456"/>
      <c r="MLD760" s="456"/>
      <c r="MLE760" s="456"/>
      <c r="MLF760" s="456"/>
      <c r="MLG760" s="456"/>
      <c r="MLH760" s="456"/>
      <c r="MLI760" s="456"/>
      <c r="MLJ760" s="456"/>
      <c r="MLK760" s="456"/>
      <c r="MLL760" s="456"/>
      <c r="MLM760" s="456"/>
      <c r="MLN760" s="456"/>
      <c r="MLO760" s="456"/>
      <c r="MLP760" s="456"/>
      <c r="MLQ760" s="456"/>
      <c r="MLR760" s="456"/>
      <c r="MLS760" s="456"/>
      <c r="MLT760" s="456"/>
      <c r="MLU760" s="456"/>
      <c r="MLV760" s="456"/>
      <c r="MLW760" s="456"/>
      <c r="MLX760" s="456"/>
      <c r="MLY760" s="456"/>
      <c r="MLZ760" s="456"/>
      <c r="MMA760" s="456"/>
      <c r="MMB760" s="456"/>
      <c r="MMC760" s="456"/>
      <c r="MMD760" s="456"/>
      <c r="MME760" s="456"/>
      <c r="MMF760" s="456"/>
      <c r="MMG760" s="456"/>
      <c r="MMH760" s="456"/>
      <c r="MMI760" s="456"/>
      <c r="MMJ760" s="456"/>
      <c r="MMK760" s="456"/>
      <c r="MML760" s="456"/>
      <c r="MMM760" s="456"/>
      <c r="MMN760" s="456"/>
      <c r="MMO760" s="456"/>
      <c r="MMP760" s="456"/>
      <c r="MMQ760" s="456"/>
      <c r="MMR760" s="456"/>
      <c r="MMS760" s="456"/>
      <c r="MMT760" s="456"/>
      <c r="MMU760" s="456"/>
      <c r="MMV760" s="456"/>
      <c r="MMW760" s="456"/>
      <c r="MMX760" s="456"/>
      <c r="MMY760" s="456"/>
      <c r="MMZ760" s="456"/>
      <c r="MNA760" s="456"/>
      <c r="MNB760" s="456"/>
      <c r="MNC760" s="456"/>
      <c r="MND760" s="456"/>
      <c r="MNE760" s="456"/>
      <c r="MNF760" s="456"/>
      <c r="MNG760" s="456"/>
      <c r="MNH760" s="456"/>
      <c r="MNI760" s="456"/>
      <c r="MNJ760" s="456"/>
      <c r="MNK760" s="456"/>
      <c r="MNL760" s="456"/>
      <c r="MNM760" s="456"/>
      <c r="MNN760" s="456"/>
      <c r="MNO760" s="456"/>
      <c r="MNP760" s="456"/>
      <c r="MNQ760" s="456"/>
      <c r="MNR760" s="456"/>
      <c r="MNS760" s="456"/>
      <c r="MNT760" s="456"/>
      <c r="MNU760" s="456"/>
      <c r="MNV760" s="456"/>
      <c r="MNW760" s="456"/>
      <c r="MNX760" s="456"/>
      <c r="MNY760" s="456"/>
      <c r="MNZ760" s="456"/>
      <c r="MOA760" s="456"/>
      <c r="MOB760" s="456"/>
      <c r="MOC760" s="456"/>
      <c r="MOD760" s="456"/>
      <c r="MOE760" s="456"/>
      <c r="MOF760" s="456"/>
      <c r="MOG760" s="456"/>
      <c r="MOH760" s="456"/>
      <c r="MOI760" s="456"/>
      <c r="MOJ760" s="456"/>
      <c r="MOK760" s="456"/>
      <c r="MOL760" s="456"/>
      <c r="MOM760" s="456"/>
      <c r="MON760" s="456"/>
      <c r="MOO760" s="456"/>
      <c r="MOP760" s="456"/>
      <c r="MOQ760" s="456"/>
      <c r="MOR760" s="456"/>
      <c r="MOS760" s="456"/>
      <c r="MOT760" s="456"/>
      <c r="MOU760" s="456"/>
      <c r="MOV760" s="456"/>
      <c r="MOW760" s="456"/>
      <c r="MOX760" s="456"/>
      <c r="MOY760" s="456"/>
      <c r="MOZ760" s="456"/>
      <c r="MPA760" s="456"/>
      <c r="MPB760" s="456"/>
      <c r="MPC760" s="456"/>
      <c r="MPD760" s="456"/>
      <c r="MPE760" s="456"/>
      <c r="MPF760" s="456"/>
      <c r="MPG760" s="456"/>
      <c r="MPH760" s="456"/>
      <c r="MPI760" s="456"/>
      <c r="MPJ760" s="456"/>
      <c r="MPK760" s="456"/>
      <c r="MPL760" s="456"/>
      <c r="MPM760" s="456"/>
      <c r="MPN760" s="456"/>
      <c r="MPO760" s="456"/>
      <c r="MPP760" s="456"/>
      <c r="MPQ760" s="456"/>
      <c r="MPR760" s="456"/>
      <c r="MPS760" s="456"/>
      <c r="MPT760" s="456"/>
      <c r="MPU760" s="456"/>
      <c r="MPV760" s="456"/>
      <c r="MPW760" s="456"/>
      <c r="MPX760" s="456"/>
      <c r="MPY760" s="456"/>
      <c r="MPZ760" s="456"/>
      <c r="MQA760" s="456"/>
      <c r="MQB760" s="456"/>
      <c r="MQC760" s="456"/>
      <c r="MQD760" s="456"/>
      <c r="MQE760" s="456"/>
      <c r="MQF760" s="456"/>
      <c r="MQG760" s="456"/>
      <c r="MQH760" s="456"/>
      <c r="MQI760" s="456"/>
      <c r="MQJ760" s="456"/>
      <c r="MQK760" s="456"/>
      <c r="MQL760" s="456"/>
      <c r="MQM760" s="456"/>
      <c r="MQN760" s="456"/>
      <c r="MQO760" s="456"/>
      <c r="MQP760" s="456"/>
      <c r="MQQ760" s="456"/>
      <c r="MQR760" s="456"/>
      <c r="MQS760" s="456"/>
      <c r="MQT760" s="456"/>
      <c r="MQU760" s="456"/>
      <c r="MQV760" s="456"/>
      <c r="MQW760" s="456"/>
      <c r="MQX760" s="456"/>
      <c r="MQY760" s="456"/>
      <c r="MQZ760" s="456"/>
      <c r="MRA760" s="456"/>
      <c r="MRB760" s="456"/>
      <c r="MRC760" s="456"/>
      <c r="MRD760" s="456"/>
      <c r="MRE760" s="456"/>
      <c r="MRF760" s="456"/>
      <c r="MRG760" s="456"/>
      <c r="MRH760" s="456"/>
      <c r="MRI760" s="456"/>
      <c r="MRJ760" s="456"/>
      <c r="MRK760" s="456"/>
      <c r="MRL760" s="456"/>
      <c r="MRM760" s="456"/>
      <c r="MRN760" s="456"/>
      <c r="MRO760" s="456"/>
      <c r="MRP760" s="456"/>
      <c r="MRQ760" s="456"/>
      <c r="MRR760" s="456"/>
      <c r="MRS760" s="456"/>
      <c r="MRT760" s="456"/>
      <c r="MRU760" s="456"/>
      <c r="MRV760" s="456"/>
      <c r="MRW760" s="456"/>
      <c r="MRX760" s="456"/>
      <c r="MRY760" s="456"/>
      <c r="MRZ760" s="456"/>
      <c r="MSA760" s="456"/>
      <c r="MSB760" s="456"/>
      <c r="MSC760" s="456"/>
      <c r="MSD760" s="456"/>
      <c r="MSE760" s="456"/>
      <c r="MSF760" s="456"/>
      <c r="MSG760" s="456"/>
      <c r="MSH760" s="456"/>
      <c r="MSI760" s="456"/>
      <c r="MSJ760" s="456"/>
      <c r="MSK760" s="456"/>
      <c r="MSL760" s="456"/>
      <c r="MSM760" s="456"/>
      <c r="MSN760" s="456"/>
      <c r="MSO760" s="456"/>
      <c r="MSP760" s="456"/>
      <c r="MSQ760" s="456"/>
      <c r="MSR760" s="456"/>
      <c r="MSS760" s="456"/>
      <c r="MST760" s="456"/>
      <c r="MSU760" s="456"/>
      <c r="MSV760" s="456"/>
      <c r="MSW760" s="456"/>
      <c r="MSX760" s="456"/>
      <c r="MSY760" s="456"/>
      <c r="MSZ760" s="456"/>
      <c r="MTA760" s="456"/>
      <c r="MTB760" s="456"/>
      <c r="MTC760" s="456"/>
      <c r="MTD760" s="456"/>
      <c r="MTE760" s="456"/>
      <c r="MTF760" s="456"/>
      <c r="MTG760" s="456"/>
      <c r="MTH760" s="456"/>
      <c r="MTI760" s="456"/>
      <c r="MTJ760" s="456"/>
      <c r="MTK760" s="456"/>
      <c r="MTL760" s="456"/>
      <c r="MTM760" s="456"/>
      <c r="MTN760" s="456"/>
      <c r="MTO760" s="456"/>
      <c r="MTP760" s="456"/>
      <c r="MTQ760" s="456"/>
      <c r="MTR760" s="456"/>
      <c r="MTS760" s="456"/>
      <c r="MTT760" s="456"/>
      <c r="MTU760" s="456"/>
      <c r="MTV760" s="456"/>
      <c r="MTW760" s="456"/>
      <c r="MTX760" s="456"/>
      <c r="MTY760" s="456"/>
      <c r="MTZ760" s="456"/>
      <c r="MUA760" s="456"/>
      <c r="MUB760" s="456"/>
      <c r="MUC760" s="456"/>
      <c r="MUD760" s="456"/>
      <c r="MUE760" s="456"/>
      <c r="MUF760" s="456"/>
      <c r="MUG760" s="456"/>
      <c r="MUH760" s="456"/>
      <c r="MUI760" s="456"/>
      <c r="MUJ760" s="456"/>
      <c r="MUK760" s="456"/>
      <c r="MUL760" s="456"/>
      <c r="MUM760" s="456"/>
      <c r="MUN760" s="456"/>
      <c r="MUO760" s="456"/>
      <c r="MUP760" s="456"/>
      <c r="MUQ760" s="456"/>
      <c r="MUR760" s="456"/>
      <c r="MUS760" s="456"/>
      <c r="MUT760" s="456"/>
      <c r="MUU760" s="456"/>
      <c r="MUV760" s="456"/>
      <c r="MUW760" s="456"/>
      <c r="MUX760" s="456"/>
      <c r="MUY760" s="456"/>
      <c r="MUZ760" s="456"/>
      <c r="MVA760" s="456"/>
      <c r="MVB760" s="456"/>
      <c r="MVC760" s="456"/>
      <c r="MVD760" s="456"/>
      <c r="MVE760" s="456"/>
      <c r="MVF760" s="456"/>
      <c r="MVG760" s="456"/>
      <c r="MVH760" s="456"/>
      <c r="MVI760" s="456"/>
      <c r="MVJ760" s="456"/>
      <c r="MVK760" s="456"/>
      <c r="MVL760" s="456"/>
      <c r="MVM760" s="456"/>
      <c r="MVN760" s="456"/>
      <c r="MVO760" s="456"/>
      <c r="MVP760" s="456"/>
      <c r="MVQ760" s="456"/>
      <c r="MVR760" s="456"/>
      <c r="MVS760" s="456"/>
      <c r="MVT760" s="456"/>
      <c r="MVU760" s="456"/>
      <c r="MVV760" s="456"/>
      <c r="MVW760" s="456"/>
      <c r="MVX760" s="456"/>
      <c r="MVY760" s="456"/>
      <c r="MVZ760" s="456"/>
      <c r="MWA760" s="456"/>
      <c r="MWB760" s="456"/>
      <c r="MWC760" s="456"/>
      <c r="MWD760" s="456"/>
      <c r="MWE760" s="456"/>
      <c r="MWF760" s="456"/>
      <c r="MWG760" s="456"/>
      <c r="MWH760" s="456"/>
      <c r="MWI760" s="456"/>
      <c r="MWJ760" s="456"/>
      <c r="MWK760" s="456"/>
      <c r="MWL760" s="456"/>
      <c r="MWM760" s="456"/>
      <c r="MWN760" s="456"/>
      <c r="MWO760" s="456"/>
      <c r="MWP760" s="456"/>
      <c r="MWQ760" s="456"/>
      <c r="MWR760" s="456"/>
      <c r="MWS760" s="456"/>
      <c r="MWT760" s="456"/>
      <c r="MWU760" s="456"/>
      <c r="MWV760" s="456"/>
      <c r="MWW760" s="456"/>
      <c r="MWX760" s="456"/>
      <c r="MWY760" s="456"/>
      <c r="MWZ760" s="456"/>
      <c r="MXA760" s="456"/>
      <c r="MXB760" s="456"/>
      <c r="MXC760" s="456"/>
      <c r="MXD760" s="456"/>
      <c r="MXE760" s="456"/>
      <c r="MXF760" s="456"/>
      <c r="MXG760" s="456"/>
      <c r="MXH760" s="456"/>
      <c r="MXI760" s="456"/>
      <c r="MXJ760" s="456"/>
      <c r="MXK760" s="456"/>
      <c r="MXL760" s="456"/>
      <c r="MXM760" s="456"/>
      <c r="MXN760" s="456"/>
      <c r="MXO760" s="456"/>
      <c r="MXP760" s="456"/>
      <c r="MXQ760" s="456"/>
      <c r="MXR760" s="456"/>
      <c r="MXS760" s="456"/>
      <c r="MXT760" s="456"/>
      <c r="MXU760" s="456"/>
      <c r="MXV760" s="456"/>
      <c r="MXW760" s="456"/>
      <c r="MXX760" s="456"/>
      <c r="MXY760" s="456"/>
      <c r="MXZ760" s="456"/>
      <c r="MYA760" s="456"/>
      <c r="MYB760" s="456"/>
      <c r="MYC760" s="456"/>
      <c r="MYD760" s="456"/>
      <c r="MYE760" s="456"/>
      <c r="MYF760" s="456"/>
      <c r="MYG760" s="456"/>
      <c r="MYH760" s="456"/>
      <c r="MYI760" s="456"/>
      <c r="MYJ760" s="456"/>
      <c r="MYK760" s="456"/>
      <c r="MYL760" s="456"/>
      <c r="MYM760" s="456"/>
      <c r="MYN760" s="456"/>
      <c r="MYO760" s="456"/>
      <c r="MYP760" s="456"/>
      <c r="MYQ760" s="456"/>
      <c r="MYR760" s="456"/>
      <c r="MYS760" s="456"/>
      <c r="MYT760" s="456"/>
      <c r="MYU760" s="456"/>
      <c r="MYV760" s="456"/>
      <c r="MYW760" s="456"/>
      <c r="MYX760" s="456"/>
      <c r="MYY760" s="456"/>
      <c r="MYZ760" s="456"/>
      <c r="MZA760" s="456"/>
      <c r="MZB760" s="456"/>
      <c r="MZC760" s="456"/>
      <c r="MZD760" s="456"/>
      <c r="MZE760" s="456"/>
      <c r="MZF760" s="456"/>
      <c r="MZG760" s="456"/>
      <c r="MZH760" s="456"/>
      <c r="MZI760" s="456"/>
      <c r="MZJ760" s="456"/>
      <c r="MZK760" s="456"/>
      <c r="MZL760" s="456"/>
      <c r="MZM760" s="456"/>
      <c r="MZN760" s="456"/>
      <c r="MZO760" s="456"/>
      <c r="MZP760" s="456"/>
      <c r="MZQ760" s="456"/>
      <c r="MZR760" s="456"/>
      <c r="MZS760" s="456"/>
      <c r="MZT760" s="456"/>
      <c r="MZU760" s="456"/>
      <c r="MZV760" s="456"/>
      <c r="MZW760" s="456"/>
      <c r="MZX760" s="456"/>
      <c r="MZY760" s="456"/>
      <c r="MZZ760" s="456"/>
      <c r="NAA760" s="456"/>
      <c r="NAB760" s="456"/>
      <c r="NAC760" s="456"/>
      <c r="NAD760" s="456"/>
      <c r="NAE760" s="456"/>
      <c r="NAF760" s="456"/>
      <c r="NAG760" s="456"/>
      <c r="NAH760" s="456"/>
      <c r="NAI760" s="456"/>
      <c r="NAJ760" s="456"/>
      <c r="NAK760" s="456"/>
      <c r="NAL760" s="456"/>
      <c r="NAM760" s="456"/>
      <c r="NAN760" s="456"/>
      <c r="NAO760" s="456"/>
      <c r="NAP760" s="456"/>
      <c r="NAQ760" s="456"/>
      <c r="NAR760" s="456"/>
      <c r="NAS760" s="456"/>
      <c r="NAT760" s="456"/>
      <c r="NAU760" s="456"/>
      <c r="NAV760" s="456"/>
      <c r="NAW760" s="456"/>
      <c r="NAX760" s="456"/>
      <c r="NAY760" s="456"/>
      <c r="NAZ760" s="456"/>
      <c r="NBA760" s="456"/>
      <c r="NBB760" s="456"/>
      <c r="NBC760" s="456"/>
      <c r="NBD760" s="456"/>
      <c r="NBE760" s="456"/>
      <c r="NBF760" s="456"/>
      <c r="NBG760" s="456"/>
      <c r="NBH760" s="456"/>
      <c r="NBI760" s="456"/>
      <c r="NBJ760" s="456"/>
      <c r="NBK760" s="456"/>
      <c r="NBL760" s="456"/>
      <c r="NBM760" s="456"/>
      <c r="NBN760" s="456"/>
      <c r="NBO760" s="456"/>
      <c r="NBP760" s="456"/>
      <c r="NBQ760" s="456"/>
      <c r="NBR760" s="456"/>
      <c r="NBS760" s="456"/>
      <c r="NBT760" s="456"/>
      <c r="NBU760" s="456"/>
      <c r="NBV760" s="456"/>
      <c r="NBW760" s="456"/>
      <c r="NBX760" s="456"/>
      <c r="NBY760" s="456"/>
      <c r="NBZ760" s="456"/>
      <c r="NCA760" s="456"/>
      <c r="NCB760" s="456"/>
      <c r="NCC760" s="456"/>
      <c r="NCD760" s="456"/>
      <c r="NCE760" s="456"/>
      <c r="NCF760" s="456"/>
      <c r="NCG760" s="456"/>
      <c r="NCH760" s="456"/>
      <c r="NCI760" s="456"/>
      <c r="NCJ760" s="456"/>
      <c r="NCK760" s="456"/>
      <c r="NCL760" s="456"/>
      <c r="NCM760" s="456"/>
      <c r="NCN760" s="456"/>
      <c r="NCO760" s="456"/>
      <c r="NCP760" s="456"/>
      <c r="NCQ760" s="456"/>
      <c r="NCR760" s="456"/>
      <c r="NCS760" s="456"/>
      <c r="NCT760" s="456"/>
      <c r="NCU760" s="456"/>
      <c r="NCV760" s="456"/>
      <c r="NCW760" s="456"/>
      <c r="NCX760" s="456"/>
      <c r="NCY760" s="456"/>
      <c r="NCZ760" s="456"/>
      <c r="NDA760" s="456"/>
      <c r="NDB760" s="456"/>
      <c r="NDC760" s="456"/>
      <c r="NDD760" s="456"/>
      <c r="NDE760" s="456"/>
      <c r="NDF760" s="456"/>
      <c r="NDG760" s="456"/>
      <c r="NDH760" s="456"/>
      <c r="NDI760" s="456"/>
      <c r="NDJ760" s="456"/>
      <c r="NDK760" s="456"/>
      <c r="NDL760" s="456"/>
      <c r="NDM760" s="456"/>
      <c r="NDN760" s="456"/>
      <c r="NDO760" s="456"/>
      <c r="NDP760" s="456"/>
      <c r="NDQ760" s="456"/>
      <c r="NDR760" s="456"/>
      <c r="NDS760" s="456"/>
      <c r="NDT760" s="456"/>
      <c r="NDU760" s="456"/>
      <c r="NDV760" s="456"/>
      <c r="NDW760" s="456"/>
      <c r="NDX760" s="456"/>
      <c r="NDY760" s="456"/>
      <c r="NDZ760" s="456"/>
      <c r="NEA760" s="456"/>
      <c r="NEB760" s="456"/>
      <c r="NEC760" s="456"/>
      <c r="NED760" s="456"/>
      <c r="NEE760" s="456"/>
      <c r="NEF760" s="456"/>
      <c r="NEG760" s="456"/>
      <c r="NEH760" s="456"/>
      <c r="NEI760" s="456"/>
      <c r="NEJ760" s="456"/>
      <c r="NEK760" s="456"/>
      <c r="NEL760" s="456"/>
      <c r="NEM760" s="456"/>
      <c r="NEN760" s="456"/>
      <c r="NEO760" s="456"/>
      <c r="NEP760" s="456"/>
      <c r="NEQ760" s="456"/>
      <c r="NER760" s="456"/>
      <c r="NES760" s="456"/>
      <c r="NET760" s="456"/>
      <c r="NEU760" s="456"/>
      <c r="NEV760" s="456"/>
      <c r="NEW760" s="456"/>
      <c r="NEX760" s="456"/>
      <c r="NEY760" s="456"/>
      <c r="NEZ760" s="456"/>
      <c r="NFA760" s="456"/>
      <c r="NFB760" s="456"/>
      <c r="NFC760" s="456"/>
      <c r="NFD760" s="456"/>
      <c r="NFE760" s="456"/>
      <c r="NFF760" s="456"/>
      <c r="NFG760" s="456"/>
      <c r="NFH760" s="456"/>
      <c r="NFI760" s="456"/>
      <c r="NFJ760" s="456"/>
      <c r="NFK760" s="456"/>
      <c r="NFL760" s="456"/>
      <c r="NFM760" s="456"/>
      <c r="NFN760" s="456"/>
      <c r="NFO760" s="456"/>
      <c r="NFP760" s="456"/>
      <c r="NFQ760" s="456"/>
      <c r="NFR760" s="456"/>
      <c r="NFS760" s="456"/>
      <c r="NFT760" s="456"/>
      <c r="NFU760" s="456"/>
      <c r="NFV760" s="456"/>
      <c r="NFW760" s="456"/>
      <c r="NFX760" s="456"/>
      <c r="NFY760" s="456"/>
      <c r="NFZ760" s="456"/>
      <c r="NGA760" s="456"/>
      <c r="NGB760" s="456"/>
      <c r="NGC760" s="456"/>
      <c r="NGD760" s="456"/>
      <c r="NGE760" s="456"/>
      <c r="NGF760" s="456"/>
      <c r="NGG760" s="456"/>
      <c r="NGH760" s="456"/>
      <c r="NGI760" s="456"/>
      <c r="NGJ760" s="456"/>
      <c r="NGK760" s="456"/>
      <c r="NGL760" s="456"/>
      <c r="NGM760" s="456"/>
      <c r="NGN760" s="456"/>
      <c r="NGO760" s="456"/>
      <c r="NGP760" s="456"/>
      <c r="NGQ760" s="456"/>
      <c r="NGR760" s="456"/>
      <c r="NGS760" s="456"/>
      <c r="NGT760" s="456"/>
      <c r="NGU760" s="456"/>
      <c r="NGV760" s="456"/>
      <c r="NGW760" s="456"/>
      <c r="NGX760" s="456"/>
      <c r="NGY760" s="456"/>
      <c r="NGZ760" s="456"/>
      <c r="NHA760" s="456"/>
      <c r="NHB760" s="456"/>
      <c r="NHC760" s="456"/>
      <c r="NHD760" s="456"/>
      <c r="NHE760" s="456"/>
      <c r="NHF760" s="456"/>
      <c r="NHG760" s="456"/>
      <c r="NHH760" s="456"/>
      <c r="NHI760" s="456"/>
      <c r="NHJ760" s="456"/>
      <c r="NHK760" s="456"/>
      <c r="NHL760" s="456"/>
      <c r="NHM760" s="456"/>
      <c r="NHN760" s="456"/>
      <c r="NHO760" s="456"/>
      <c r="NHP760" s="456"/>
      <c r="NHQ760" s="456"/>
      <c r="NHR760" s="456"/>
      <c r="NHS760" s="456"/>
      <c r="NHT760" s="456"/>
      <c r="NHU760" s="456"/>
      <c r="NHV760" s="456"/>
      <c r="NHW760" s="456"/>
      <c r="NHX760" s="456"/>
      <c r="NHY760" s="456"/>
      <c r="NHZ760" s="456"/>
      <c r="NIA760" s="456"/>
      <c r="NIB760" s="456"/>
      <c r="NIC760" s="456"/>
      <c r="NID760" s="456"/>
      <c r="NIE760" s="456"/>
      <c r="NIF760" s="456"/>
      <c r="NIG760" s="456"/>
      <c r="NIH760" s="456"/>
      <c r="NII760" s="456"/>
      <c r="NIJ760" s="456"/>
      <c r="NIK760" s="456"/>
      <c r="NIL760" s="456"/>
      <c r="NIM760" s="456"/>
      <c r="NIN760" s="456"/>
      <c r="NIO760" s="456"/>
      <c r="NIP760" s="456"/>
      <c r="NIQ760" s="456"/>
      <c r="NIR760" s="456"/>
      <c r="NIS760" s="456"/>
      <c r="NIT760" s="456"/>
      <c r="NIU760" s="456"/>
      <c r="NIV760" s="456"/>
      <c r="NIW760" s="456"/>
      <c r="NIX760" s="456"/>
      <c r="NIY760" s="456"/>
      <c r="NIZ760" s="456"/>
      <c r="NJA760" s="456"/>
      <c r="NJB760" s="456"/>
      <c r="NJC760" s="456"/>
      <c r="NJD760" s="456"/>
      <c r="NJE760" s="456"/>
      <c r="NJF760" s="456"/>
      <c r="NJG760" s="456"/>
      <c r="NJH760" s="456"/>
      <c r="NJI760" s="456"/>
      <c r="NJJ760" s="456"/>
      <c r="NJK760" s="456"/>
      <c r="NJL760" s="456"/>
      <c r="NJM760" s="456"/>
      <c r="NJN760" s="456"/>
      <c r="NJO760" s="456"/>
      <c r="NJP760" s="456"/>
      <c r="NJQ760" s="456"/>
      <c r="NJR760" s="456"/>
      <c r="NJS760" s="456"/>
      <c r="NJT760" s="456"/>
      <c r="NJU760" s="456"/>
      <c r="NJV760" s="456"/>
      <c r="NJW760" s="456"/>
      <c r="NJX760" s="456"/>
      <c r="NJY760" s="456"/>
      <c r="NJZ760" s="456"/>
      <c r="NKA760" s="456"/>
      <c r="NKB760" s="456"/>
      <c r="NKC760" s="456"/>
      <c r="NKD760" s="456"/>
      <c r="NKE760" s="456"/>
      <c r="NKF760" s="456"/>
      <c r="NKG760" s="456"/>
      <c r="NKH760" s="456"/>
      <c r="NKI760" s="456"/>
      <c r="NKJ760" s="456"/>
      <c r="NKK760" s="456"/>
      <c r="NKL760" s="456"/>
      <c r="NKM760" s="456"/>
      <c r="NKN760" s="456"/>
      <c r="NKO760" s="456"/>
      <c r="NKP760" s="456"/>
      <c r="NKQ760" s="456"/>
      <c r="NKR760" s="456"/>
      <c r="NKS760" s="456"/>
      <c r="NKT760" s="456"/>
      <c r="NKU760" s="456"/>
      <c r="NKV760" s="456"/>
      <c r="NKW760" s="456"/>
      <c r="NKX760" s="456"/>
      <c r="NKY760" s="456"/>
      <c r="NKZ760" s="456"/>
      <c r="NLA760" s="456"/>
      <c r="NLB760" s="456"/>
      <c r="NLC760" s="456"/>
      <c r="NLD760" s="456"/>
      <c r="NLE760" s="456"/>
      <c r="NLF760" s="456"/>
      <c r="NLG760" s="456"/>
      <c r="NLH760" s="456"/>
      <c r="NLI760" s="456"/>
      <c r="NLJ760" s="456"/>
      <c r="NLK760" s="456"/>
      <c r="NLL760" s="456"/>
      <c r="NLM760" s="456"/>
      <c r="NLN760" s="456"/>
      <c r="NLO760" s="456"/>
      <c r="NLP760" s="456"/>
      <c r="NLQ760" s="456"/>
      <c r="NLR760" s="456"/>
      <c r="NLS760" s="456"/>
      <c r="NLT760" s="456"/>
      <c r="NLU760" s="456"/>
      <c r="NLV760" s="456"/>
      <c r="NLW760" s="456"/>
      <c r="NLX760" s="456"/>
      <c r="NLY760" s="456"/>
      <c r="NLZ760" s="456"/>
      <c r="NMA760" s="456"/>
      <c r="NMB760" s="456"/>
      <c r="NMC760" s="456"/>
      <c r="NMD760" s="456"/>
      <c r="NME760" s="456"/>
      <c r="NMF760" s="456"/>
      <c r="NMG760" s="456"/>
      <c r="NMH760" s="456"/>
      <c r="NMI760" s="456"/>
      <c r="NMJ760" s="456"/>
      <c r="NMK760" s="456"/>
      <c r="NML760" s="456"/>
      <c r="NMM760" s="456"/>
      <c r="NMN760" s="456"/>
      <c r="NMO760" s="456"/>
      <c r="NMP760" s="456"/>
      <c r="NMQ760" s="456"/>
      <c r="NMR760" s="456"/>
      <c r="NMS760" s="456"/>
      <c r="NMT760" s="456"/>
      <c r="NMU760" s="456"/>
      <c r="NMV760" s="456"/>
      <c r="NMW760" s="456"/>
      <c r="NMX760" s="456"/>
      <c r="NMY760" s="456"/>
      <c r="NMZ760" s="456"/>
      <c r="NNA760" s="456"/>
      <c r="NNB760" s="456"/>
      <c r="NNC760" s="456"/>
      <c r="NND760" s="456"/>
      <c r="NNE760" s="456"/>
      <c r="NNF760" s="456"/>
      <c r="NNG760" s="456"/>
      <c r="NNH760" s="456"/>
      <c r="NNI760" s="456"/>
      <c r="NNJ760" s="456"/>
      <c r="NNK760" s="456"/>
      <c r="NNL760" s="456"/>
      <c r="NNM760" s="456"/>
      <c r="NNN760" s="456"/>
      <c r="NNO760" s="456"/>
      <c r="NNP760" s="456"/>
      <c r="NNQ760" s="456"/>
      <c r="NNR760" s="456"/>
      <c r="NNS760" s="456"/>
      <c r="NNT760" s="456"/>
      <c r="NNU760" s="456"/>
      <c r="NNV760" s="456"/>
      <c r="NNW760" s="456"/>
      <c r="NNX760" s="456"/>
      <c r="NNY760" s="456"/>
      <c r="NNZ760" s="456"/>
      <c r="NOA760" s="456"/>
      <c r="NOB760" s="456"/>
      <c r="NOC760" s="456"/>
      <c r="NOD760" s="456"/>
      <c r="NOE760" s="456"/>
      <c r="NOF760" s="456"/>
      <c r="NOG760" s="456"/>
      <c r="NOH760" s="456"/>
      <c r="NOI760" s="456"/>
      <c r="NOJ760" s="456"/>
      <c r="NOK760" s="456"/>
      <c r="NOL760" s="456"/>
      <c r="NOM760" s="456"/>
      <c r="NON760" s="456"/>
      <c r="NOO760" s="456"/>
      <c r="NOP760" s="456"/>
      <c r="NOQ760" s="456"/>
      <c r="NOR760" s="456"/>
      <c r="NOS760" s="456"/>
      <c r="NOT760" s="456"/>
      <c r="NOU760" s="456"/>
      <c r="NOV760" s="456"/>
      <c r="NOW760" s="456"/>
      <c r="NOX760" s="456"/>
      <c r="NOY760" s="456"/>
      <c r="NOZ760" s="456"/>
      <c r="NPA760" s="456"/>
      <c r="NPB760" s="456"/>
      <c r="NPC760" s="456"/>
      <c r="NPD760" s="456"/>
      <c r="NPE760" s="456"/>
      <c r="NPF760" s="456"/>
      <c r="NPG760" s="456"/>
      <c r="NPH760" s="456"/>
      <c r="NPI760" s="456"/>
      <c r="NPJ760" s="456"/>
      <c r="NPK760" s="456"/>
      <c r="NPL760" s="456"/>
      <c r="NPM760" s="456"/>
      <c r="NPN760" s="456"/>
      <c r="NPO760" s="456"/>
      <c r="NPP760" s="456"/>
      <c r="NPQ760" s="456"/>
      <c r="NPR760" s="456"/>
      <c r="NPS760" s="456"/>
      <c r="NPT760" s="456"/>
      <c r="NPU760" s="456"/>
      <c r="NPV760" s="456"/>
      <c r="NPW760" s="456"/>
      <c r="NPX760" s="456"/>
      <c r="NPY760" s="456"/>
      <c r="NPZ760" s="456"/>
      <c r="NQA760" s="456"/>
      <c r="NQB760" s="456"/>
      <c r="NQC760" s="456"/>
      <c r="NQD760" s="456"/>
      <c r="NQE760" s="456"/>
      <c r="NQF760" s="456"/>
      <c r="NQG760" s="456"/>
      <c r="NQH760" s="456"/>
      <c r="NQI760" s="456"/>
      <c r="NQJ760" s="456"/>
      <c r="NQK760" s="456"/>
      <c r="NQL760" s="456"/>
      <c r="NQM760" s="456"/>
      <c r="NQN760" s="456"/>
      <c r="NQO760" s="456"/>
      <c r="NQP760" s="456"/>
      <c r="NQQ760" s="456"/>
      <c r="NQR760" s="456"/>
      <c r="NQS760" s="456"/>
      <c r="NQT760" s="456"/>
      <c r="NQU760" s="456"/>
      <c r="NQV760" s="456"/>
      <c r="NQW760" s="456"/>
      <c r="NQX760" s="456"/>
      <c r="NQY760" s="456"/>
      <c r="NQZ760" s="456"/>
      <c r="NRA760" s="456"/>
      <c r="NRB760" s="456"/>
      <c r="NRC760" s="456"/>
      <c r="NRD760" s="456"/>
      <c r="NRE760" s="456"/>
      <c r="NRF760" s="456"/>
      <c r="NRG760" s="456"/>
      <c r="NRH760" s="456"/>
      <c r="NRI760" s="456"/>
      <c r="NRJ760" s="456"/>
      <c r="NRK760" s="456"/>
      <c r="NRL760" s="456"/>
      <c r="NRM760" s="456"/>
      <c r="NRN760" s="456"/>
      <c r="NRO760" s="456"/>
      <c r="NRP760" s="456"/>
      <c r="NRQ760" s="456"/>
      <c r="NRR760" s="456"/>
      <c r="NRS760" s="456"/>
      <c r="NRT760" s="456"/>
      <c r="NRU760" s="456"/>
      <c r="NRV760" s="456"/>
      <c r="NRW760" s="456"/>
      <c r="NRX760" s="456"/>
      <c r="NRY760" s="456"/>
      <c r="NRZ760" s="456"/>
      <c r="NSA760" s="456"/>
      <c r="NSB760" s="456"/>
      <c r="NSC760" s="456"/>
      <c r="NSD760" s="456"/>
      <c r="NSE760" s="456"/>
      <c r="NSF760" s="456"/>
      <c r="NSG760" s="456"/>
      <c r="NSH760" s="456"/>
      <c r="NSI760" s="456"/>
      <c r="NSJ760" s="456"/>
      <c r="NSK760" s="456"/>
      <c r="NSL760" s="456"/>
      <c r="NSM760" s="456"/>
      <c r="NSN760" s="456"/>
      <c r="NSO760" s="456"/>
      <c r="NSP760" s="456"/>
      <c r="NSQ760" s="456"/>
      <c r="NSR760" s="456"/>
      <c r="NSS760" s="456"/>
      <c r="NST760" s="456"/>
      <c r="NSU760" s="456"/>
      <c r="NSV760" s="456"/>
      <c r="NSW760" s="456"/>
      <c r="NSX760" s="456"/>
      <c r="NSY760" s="456"/>
      <c r="NSZ760" s="456"/>
      <c r="NTA760" s="456"/>
      <c r="NTB760" s="456"/>
      <c r="NTC760" s="456"/>
      <c r="NTD760" s="456"/>
      <c r="NTE760" s="456"/>
      <c r="NTF760" s="456"/>
      <c r="NTG760" s="456"/>
      <c r="NTH760" s="456"/>
      <c r="NTI760" s="456"/>
      <c r="NTJ760" s="456"/>
      <c r="NTK760" s="456"/>
      <c r="NTL760" s="456"/>
      <c r="NTM760" s="456"/>
      <c r="NTN760" s="456"/>
      <c r="NTO760" s="456"/>
      <c r="NTP760" s="456"/>
      <c r="NTQ760" s="456"/>
      <c r="NTR760" s="456"/>
      <c r="NTS760" s="456"/>
      <c r="NTT760" s="456"/>
      <c r="NTU760" s="456"/>
      <c r="NTV760" s="456"/>
      <c r="NTW760" s="456"/>
      <c r="NTX760" s="456"/>
      <c r="NTY760" s="456"/>
      <c r="NTZ760" s="456"/>
      <c r="NUA760" s="456"/>
      <c r="NUB760" s="456"/>
      <c r="NUC760" s="456"/>
      <c r="NUD760" s="456"/>
      <c r="NUE760" s="456"/>
      <c r="NUF760" s="456"/>
      <c r="NUG760" s="456"/>
      <c r="NUH760" s="456"/>
      <c r="NUI760" s="456"/>
      <c r="NUJ760" s="456"/>
      <c r="NUK760" s="456"/>
      <c r="NUL760" s="456"/>
      <c r="NUM760" s="456"/>
      <c r="NUN760" s="456"/>
      <c r="NUO760" s="456"/>
      <c r="NUP760" s="456"/>
      <c r="NUQ760" s="456"/>
      <c r="NUR760" s="456"/>
      <c r="NUS760" s="456"/>
      <c r="NUT760" s="456"/>
      <c r="NUU760" s="456"/>
      <c r="NUV760" s="456"/>
      <c r="NUW760" s="456"/>
      <c r="NUX760" s="456"/>
      <c r="NUY760" s="456"/>
      <c r="NUZ760" s="456"/>
      <c r="NVA760" s="456"/>
      <c r="NVB760" s="456"/>
      <c r="NVC760" s="456"/>
      <c r="NVD760" s="456"/>
      <c r="NVE760" s="456"/>
      <c r="NVF760" s="456"/>
      <c r="NVG760" s="456"/>
      <c r="NVH760" s="456"/>
      <c r="NVI760" s="456"/>
      <c r="NVJ760" s="456"/>
      <c r="NVK760" s="456"/>
      <c r="NVL760" s="456"/>
      <c r="NVM760" s="456"/>
      <c r="NVN760" s="456"/>
      <c r="NVO760" s="456"/>
      <c r="NVP760" s="456"/>
      <c r="NVQ760" s="456"/>
      <c r="NVR760" s="456"/>
      <c r="NVS760" s="456"/>
      <c r="NVT760" s="456"/>
      <c r="NVU760" s="456"/>
      <c r="NVV760" s="456"/>
      <c r="NVW760" s="456"/>
      <c r="NVX760" s="456"/>
      <c r="NVY760" s="456"/>
      <c r="NVZ760" s="456"/>
      <c r="NWA760" s="456"/>
      <c r="NWB760" s="456"/>
      <c r="NWC760" s="456"/>
      <c r="NWD760" s="456"/>
      <c r="NWE760" s="456"/>
      <c r="NWF760" s="456"/>
      <c r="NWG760" s="456"/>
      <c r="NWH760" s="456"/>
      <c r="NWI760" s="456"/>
      <c r="NWJ760" s="456"/>
      <c r="NWK760" s="456"/>
      <c r="NWL760" s="456"/>
      <c r="NWM760" s="456"/>
      <c r="NWN760" s="456"/>
      <c r="NWO760" s="456"/>
      <c r="NWP760" s="456"/>
      <c r="NWQ760" s="456"/>
      <c r="NWR760" s="456"/>
      <c r="NWS760" s="456"/>
      <c r="NWT760" s="456"/>
      <c r="NWU760" s="456"/>
      <c r="NWV760" s="456"/>
      <c r="NWW760" s="456"/>
      <c r="NWX760" s="456"/>
      <c r="NWY760" s="456"/>
      <c r="NWZ760" s="456"/>
      <c r="NXA760" s="456"/>
      <c r="NXB760" s="456"/>
      <c r="NXC760" s="456"/>
      <c r="NXD760" s="456"/>
      <c r="NXE760" s="456"/>
      <c r="NXF760" s="456"/>
      <c r="NXG760" s="456"/>
      <c r="NXH760" s="456"/>
      <c r="NXI760" s="456"/>
      <c r="NXJ760" s="456"/>
      <c r="NXK760" s="456"/>
      <c r="NXL760" s="456"/>
      <c r="NXM760" s="456"/>
      <c r="NXN760" s="456"/>
      <c r="NXO760" s="456"/>
      <c r="NXP760" s="456"/>
      <c r="NXQ760" s="456"/>
      <c r="NXR760" s="456"/>
      <c r="NXS760" s="456"/>
      <c r="NXT760" s="456"/>
      <c r="NXU760" s="456"/>
      <c r="NXV760" s="456"/>
      <c r="NXW760" s="456"/>
      <c r="NXX760" s="456"/>
      <c r="NXY760" s="456"/>
      <c r="NXZ760" s="456"/>
      <c r="NYA760" s="456"/>
      <c r="NYB760" s="456"/>
      <c r="NYC760" s="456"/>
      <c r="NYD760" s="456"/>
      <c r="NYE760" s="456"/>
      <c r="NYF760" s="456"/>
      <c r="NYG760" s="456"/>
      <c r="NYH760" s="456"/>
      <c r="NYI760" s="456"/>
      <c r="NYJ760" s="456"/>
      <c r="NYK760" s="456"/>
      <c r="NYL760" s="456"/>
      <c r="NYM760" s="456"/>
      <c r="NYN760" s="456"/>
      <c r="NYO760" s="456"/>
      <c r="NYP760" s="456"/>
      <c r="NYQ760" s="456"/>
      <c r="NYR760" s="456"/>
      <c r="NYS760" s="456"/>
      <c r="NYT760" s="456"/>
      <c r="NYU760" s="456"/>
      <c r="NYV760" s="456"/>
      <c r="NYW760" s="456"/>
      <c r="NYX760" s="456"/>
      <c r="NYY760" s="456"/>
      <c r="NYZ760" s="456"/>
      <c r="NZA760" s="456"/>
      <c r="NZB760" s="456"/>
      <c r="NZC760" s="456"/>
      <c r="NZD760" s="456"/>
      <c r="NZE760" s="456"/>
      <c r="NZF760" s="456"/>
      <c r="NZG760" s="456"/>
      <c r="NZH760" s="456"/>
      <c r="NZI760" s="456"/>
      <c r="NZJ760" s="456"/>
      <c r="NZK760" s="456"/>
      <c r="NZL760" s="456"/>
      <c r="NZM760" s="456"/>
      <c r="NZN760" s="456"/>
      <c r="NZO760" s="456"/>
      <c r="NZP760" s="456"/>
      <c r="NZQ760" s="456"/>
      <c r="NZR760" s="456"/>
      <c r="NZS760" s="456"/>
      <c r="NZT760" s="456"/>
      <c r="NZU760" s="456"/>
      <c r="NZV760" s="456"/>
      <c r="NZW760" s="456"/>
      <c r="NZX760" s="456"/>
      <c r="NZY760" s="456"/>
      <c r="NZZ760" s="456"/>
      <c r="OAA760" s="456"/>
      <c r="OAB760" s="456"/>
      <c r="OAC760" s="456"/>
      <c r="OAD760" s="456"/>
      <c r="OAE760" s="456"/>
      <c r="OAF760" s="456"/>
      <c r="OAG760" s="456"/>
      <c r="OAH760" s="456"/>
      <c r="OAI760" s="456"/>
      <c r="OAJ760" s="456"/>
      <c r="OAK760" s="456"/>
      <c r="OAL760" s="456"/>
      <c r="OAM760" s="456"/>
      <c r="OAN760" s="456"/>
      <c r="OAO760" s="456"/>
      <c r="OAP760" s="456"/>
      <c r="OAQ760" s="456"/>
      <c r="OAR760" s="456"/>
      <c r="OAS760" s="456"/>
      <c r="OAT760" s="456"/>
      <c r="OAU760" s="456"/>
      <c r="OAV760" s="456"/>
      <c r="OAW760" s="456"/>
      <c r="OAX760" s="456"/>
      <c r="OAY760" s="456"/>
      <c r="OAZ760" s="456"/>
      <c r="OBA760" s="456"/>
      <c r="OBB760" s="456"/>
      <c r="OBC760" s="456"/>
      <c r="OBD760" s="456"/>
      <c r="OBE760" s="456"/>
      <c r="OBF760" s="456"/>
      <c r="OBG760" s="456"/>
      <c r="OBH760" s="456"/>
      <c r="OBI760" s="456"/>
      <c r="OBJ760" s="456"/>
      <c r="OBK760" s="456"/>
      <c r="OBL760" s="456"/>
      <c r="OBM760" s="456"/>
      <c r="OBN760" s="456"/>
      <c r="OBO760" s="456"/>
      <c r="OBP760" s="456"/>
      <c r="OBQ760" s="456"/>
      <c r="OBR760" s="456"/>
      <c r="OBS760" s="456"/>
      <c r="OBT760" s="456"/>
      <c r="OBU760" s="456"/>
      <c r="OBV760" s="456"/>
      <c r="OBW760" s="456"/>
      <c r="OBX760" s="456"/>
      <c r="OBY760" s="456"/>
      <c r="OBZ760" s="456"/>
      <c r="OCA760" s="456"/>
      <c r="OCB760" s="456"/>
      <c r="OCC760" s="456"/>
      <c r="OCD760" s="456"/>
      <c r="OCE760" s="456"/>
      <c r="OCF760" s="456"/>
      <c r="OCG760" s="456"/>
      <c r="OCH760" s="456"/>
      <c r="OCI760" s="456"/>
      <c r="OCJ760" s="456"/>
      <c r="OCK760" s="456"/>
      <c r="OCL760" s="456"/>
      <c r="OCM760" s="456"/>
      <c r="OCN760" s="456"/>
      <c r="OCO760" s="456"/>
      <c r="OCP760" s="456"/>
      <c r="OCQ760" s="456"/>
      <c r="OCR760" s="456"/>
      <c r="OCS760" s="456"/>
      <c r="OCT760" s="456"/>
      <c r="OCU760" s="456"/>
      <c r="OCV760" s="456"/>
      <c r="OCW760" s="456"/>
      <c r="OCX760" s="456"/>
      <c r="OCY760" s="456"/>
      <c r="OCZ760" s="456"/>
      <c r="ODA760" s="456"/>
      <c r="ODB760" s="456"/>
      <c r="ODC760" s="456"/>
      <c r="ODD760" s="456"/>
      <c r="ODE760" s="456"/>
      <c r="ODF760" s="456"/>
      <c r="ODG760" s="456"/>
      <c r="ODH760" s="456"/>
      <c r="ODI760" s="456"/>
      <c r="ODJ760" s="456"/>
      <c r="ODK760" s="456"/>
      <c r="ODL760" s="456"/>
      <c r="ODM760" s="456"/>
      <c r="ODN760" s="456"/>
      <c r="ODO760" s="456"/>
      <c r="ODP760" s="456"/>
      <c r="ODQ760" s="456"/>
      <c r="ODR760" s="456"/>
      <c r="ODS760" s="456"/>
      <c r="ODT760" s="456"/>
      <c r="ODU760" s="456"/>
      <c r="ODV760" s="456"/>
      <c r="ODW760" s="456"/>
      <c r="ODX760" s="456"/>
      <c r="ODY760" s="456"/>
      <c r="ODZ760" s="456"/>
      <c r="OEA760" s="456"/>
      <c r="OEB760" s="456"/>
      <c r="OEC760" s="456"/>
      <c r="OED760" s="456"/>
      <c r="OEE760" s="456"/>
      <c r="OEF760" s="456"/>
      <c r="OEG760" s="456"/>
      <c r="OEH760" s="456"/>
      <c r="OEI760" s="456"/>
      <c r="OEJ760" s="456"/>
      <c r="OEK760" s="456"/>
      <c r="OEL760" s="456"/>
      <c r="OEM760" s="456"/>
      <c r="OEN760" s="456"/>
      <c r="OEO760" s="456"/>
      <c r="OEP760" s="456"/>
      <c r="OEQ760" s="456"/>
      <c r="OER760" s="456"/>
      <c r="OES760" s="456"/>
      <c r="OET760" s="456"/>
      <c r="OEU760" s="456"/>
      <c r="OEV760" s="456"/>
      <c r="OEW760" s="456"/>
      <c r="OEX760" s="456"/>
      <c r="OEY760" s="456"/>
      <c r="OEZ760" s="456"/>
      <c r="OFA760" s="456"/>
      <c r="OFB760" s="456"/>
      <c r="OFC760" s="456"/>
      <c r="OFD760" s="456"/>
      <c r="OFE760" s="456"/>
      <c r="OFF760" s="456"/>
      <c r="OFG760" s="456"/>
      <c r="OFH760" s="456"/>
      <c r="OFI760" s="456"/>
      <c r="OFJ760" s="456"/>
      <c r="OFK760" s="456"/>
      <c r="OFL760" s="456"/>
      <c r="OFM760" s="456"/>
      <c r="OFN760" s="456"/>
      <c r="OFO760" s="456"/>
      <c r="OFP760" s="456"/>
      <c r="OFQ760" s="456"/>
      <c r="OFR760" s="456"/>
      <c r="OFS760" s="456"/>
      <c r="OFT760" s="456"/>
      <c r="OFU760" s="456"/>
      <c r="OFV760" s="456"/>
      <c r="OFW760" s="456"/>
      <c r="OFX760" s="456"/>
      <c r="OFY760" s="456"/>
      <c r="OFZ760" s="456"/>
      <c r="OGA760" s="456"/>
      <c r="OGB760" s="456"/>
      <c r="OGC760" s="456"/>
      <c r="OGD760" s="456"/>
      <c r="OGE760" s="456"/>
      <c r="OGF760" s="456"/>
      <c r="OGG760" s="456"/>
      <c r="OGH760" s="456"/>
      <c r="OGI760" s="456"/>
      <c r="OGJ760" s="456"/>
      <c r="OGK760" s="456"/>
      <c r="OGL760" s="456"/>
      <c r="OGM760" s="456"/>
      <c r="OGN760" s="456"/>
      <c r="OGO760" s="456"/>
      <c r="OGP760" s="456"/>
      <c r="OGQ760" s="456"/>
      <c r="OGR760" s="456"/>
      <c r="OGS760" s="456"/>
      <c r="OGT760" s="456"/>
      <c r="OGU760" s="456"/>
      <c r="OGV760" s="456"/>
      <c r="OGW760" s="456"/>
      <c r="OGX760" s="456"/>
      <c r="OGY760" s="456"/>
      <c r="OGZ760" s="456"/>
      <c r="OHA760" s="456"/>
      <c r="OHB760" s="456"/>
      <c r="OHC760" s="456"/>
      <c r="OHD760" s="456"/>
      <c r="OHE760" s="456"/>
      <c r="OHF760" s="456"/>
      <c r="OHG760" s="456"/>
      <c r="OHH760" s="456"/>
      <c r="OHI760" s="456"/>
      <c r="OHJ760" s="456"/>
      <c r="OHK760" s="456"/>
      <c r="OHL760" s="456"/>
      <c r="OHM760" s="456"/>
      <c r="OHN760" s="456"/>
      <c r="OHO760" s="456"/>
      <c r="OHP760" s="456"/>
      <c r="OHQ760" s="456"/>
      <c r="OHR760" s="456"/>
      <c r="OHS760" s="456"/>
      <c r="OHT760" s="456"/>
      <c r="OHU760" s="456"/>
      <c r="OHV760" s="456"/>
      <c r="OHW760" s="456"/>
      <c r="OHX760" s="456"/>
      <c r="OHY760" s="456"/>
      <c r="OHZ760" s="456"/>
      <c r="OIA760" s="456"/>
      <c r="OIB760" s="456"/>
      <c r="OIC760" s="456"/>
      <c r="OID760" s="456"/>
      <c r="OIE760" s="456"/>
      <c r="OIF760" s="456"/>
      <c r="OIG760" s="456"/>
      <c r="OIH760" s="456"/>
      <c r="OII760" s="456"/>
      <c r="OIJ760" s="456"/>
      <c r="OIK760" s="456"/>
      <c r="OIL760" s="456"/>
      <c r="OIM760" s="456"/>
      <c r="OIN760" s="456"/>
      <c r="OIO760" s="456"/>
      <c r="OIP760" s="456"/>
      <c r="OIQ760" s="456"/>
      <c r="OIR760" s="456"/>
      <c r="OIS760" s="456"/>
      <c r="OIT760" s="456"/>
      <c r="OIU760" s="456"/>
      <c r="OIV760" s="456"/>
      <c r="OIW760" s="456"/>
      <c r="OIX760" s="456"/>
      <c r="OIY760" s="456"/>
      <c r="OIZ760" s="456"/>
      <c r="OJA760" s="456"/>
      <c r="OJB760" s="456"/>
      <c r="OJC760" s="456"/>
      <c r="OJD760" s="456"/>
      <c r="OJE760" s="456"/>
      <c r="OJF760" s="456"/>
      <c r="OJG760" s="456"/>
      <c r="OJH760" s="456"/>
      <c r="OJI760" s="456"/>
      <c r="OJJ760" s="456"/>
      <c r="OJK760" s="456"/>
      <c r="OJL760" s="456"/>
      <c r="OJM760" s="456"/>
      <c r="OJN760" s="456"/>
      <c r="OJO760" s="456"/>
      <c r="OJP760" s="456"/>
      <c r="OJQ760" s="456"/>
      <c r="OJR760" s="456"/>
      <c r="OJS760" s="456"/>
      <c r="OJT760" s="456"/>
      <c r="OJU760" s="456"/>
      <c r="OJV760" s="456"/>
      <c r="OJW760" s="456"/>
      <c r="OJX760" s="456"/>
      <c r="OJY760" s="456"/>
      <c r="OJZ760" s="456"/>
      <c r="OKA760" s="456"/>
      <c r="OKB760" s="456"/>
      <c r="OKC760" s="456"/>
      <c r="OKD760" s="456"/>
      <c r="OKE760" s="456"/>
      <c r="OKF760" s="456"/>
      <c r="OKG760" s="456"/>
      <c r="OKH760" s="456"/>
      <c r="OKI760" s="456"/>
      <c r="OKJ760" s="456"/>
      <c r="OKK760" s="456"/>
      <c r="OKL760" s="456"/>
      <c r="OKM760" s="456"/>
      <c r="OKN760" s="456"/>
      <c r="OKO760" s="456"/>
      <c r="OKP760" s="456"/>
      <c r="OKQ760" s="456"/>
      <c r="OKR760" s="456"/>
      <c r="OKS760" s="456"/>
      <c r="OKT760" s="456"/>
      <c r="OKU760" s="456"/>
      <c r="OKV760" s="456"/>
      <c r="OKW760" s="456"/>
      <c r="OKX760" s="456"/>
      <c r="OKY760" s="456"/>
      <c r="OKZ760" s="456"/>
      <c r="OLA760" s="456"/>
      <c r="OLB760" s="456"/>
      <c r="OLC760" s="456"/>
      <c r="OLD760" s="456"/>
      <c r="OLE760" s="456"/>
      <c r="OLF760" s="456"/>
      <c r="OLG760" s="456"/>
      <c r="OLH760" s="456"/>
      <c r="OLI760" s="456"/>
      <c r="OLJ760" s="456"/>
      <c r="OLK760" s="456"/>
      <c r="OLL760" s="456"/>
      <c r="OLM760" s="456"/>
      <c r="OLN760" s="456"/>
      <c r="OLO760" s="456"/>
      <c r="OLP760" s="456"/>
      <c r="OLQ760" s="456"/>
      <c r="OLR760" s="456"/>
      <c r="OLS760" s="456"/>
      <c r="OLT760" s="456"/>
      <c r="OLU760" s="456"/>
      <c r="OLV760" s="456"/>
      <c r="OLW760" s="456"/>
      <c r="OLX760" s="456"/>
      <c r="OLY760" s="456"/>
      <c r="OLZ760" s="456"/>
      <c r="OMA760" s="456"/>
      <c r="OMB760" s="456"/>
      <c r="OMC760" s="456"/>
      <c r="OMD760" s="456"/>
      <c r="OME760" s="456"/>
      <c r="OMF760" s="456"/>
      <c r="OMG760" s="456"/>
      <c r="OMH760" s="456"/>
      <c r="OMI760" s="456"/>
      <c r="OMJ760" s="456"/>
      <c r="OMK760" s="456"/>
      <c r="OML760" s="456"/>
      <c r="OMM760" s="456"/>
      <c r="OMN760" s="456"/>
      <c r="OMO760" s="456"/>
      <c r="OMP760" s="456"/>
      <c r="OMQ760" s="456"/>
      <c r="OMR760" s="456"/>
      <c r="OMS760" s="456"/>
      <c r="OMT760" s="456"/>
      <c r="OMU760" s="456"/>
      <c r="OMV760" s="456"/>
      <c r="OMW760" s="456"/>
      <c r="OMX760" s="456"/>
      <c r="OMY760" s="456"/>
      <c r="OMZ760" s="456"/>
      <c r="ONA760" s="456"/>
      <c r="ONB760" s="456"/>
      <c r="ONC760" s="456"/>
      <c r="OND760" s="456"/>
      <c r="ONE760" s="456"/>
      <c r="ONF760" s="456"/>
      <c r="ONG760" s="456"/>
      <c r="ONH760" s="456"/>
      <c r="ONI760" s="456"/>
      <c r="ONJ760" s="456"/>
      <c r="ONK760" s="456"/>
      <c r="ONL760" s="456"/>
      <c r="ONM760" s="456"/>
      <c r="ONN760" s="456"/>
      <c r="ONO760" s="456"/>
      <c r="ONP760" s="456"/>
      <c r="ONQ760" s="456"/>
      <c r="ONR760" s="456"/>
      <c r="ONS760" s="456"/>
      <c r="ONT760" s="456"/>
      <c r="ONU760" s="456"/>
      <c r="ONV760" s="456"/>
      <c r="ONW760" s="456"/>
      <c r="ONX760" s="456"/>
      <c r="ONY760" s="456"/>
      <c r="ONZ760" s="456"/>
      <c r="OOA760" s="456"/>
      <c r="OOB760" s="456"/>
      <c r="OOC760" s="456"/>
      <c r="OOD760" s="456"/>
      <c r="OOE760" s="456"/>
      <c r="OOF760" s="456"/>
      <c r="OOG760" s="456"/>
      <c r="OOH760" s="456"/>
      <c r="OOI760" s="456"/>
      <c r="OOJ760" s="456"/>
      <c r="OOK760" s="456"/>
      <c r="OOL760" s="456"/>
      <c r="OOM760" s="456"/>
      <c r="OON760" s="456"/>
      <c r="OOO760" s="456"/>
      <c r="OOP760" s="456"/>
      <c r="OOQ760" s="456"/>
      <c r="OOR760" s="456"/>
      <c r="OOS760" s="456"/>
      <c r="OOT760" s="456"/>
      <c r="OOU760" s="456"/>
      <c r="OOV760" s="456"/>
      <c r="OOW760" s="456"/>
      <c r="OOX760" s="456"/>
      <c r="OOY760" s="456"/>
      <c r="OOZ760" s="456"/>
      <c r="OPA760" s="456"/>
      <c r="OPB760" s="456"/>
      <c r="OPC760" s="456"/>
      <c r="OPD760" s="456"/>
      <c r="OPE760" s="456"/>
      <c r="OPF760" s="456"/>
      <c r="OPG760" s="456"/>
      <c r="OPH760" s="456"/>
      <c r="OPI760" s="456"/>
      <c r="OPJ760" s="456"/>
      <c r="OPK760" s="456"/>
      <c r="OPL760" s="456"/>
      <c r="OPM760" s="456"/>
      <c r="OPN760" s="456"/>
      <c r="OPO760" s="456"/>
      <c r="OPP760" s="456"/>
      <c r="OPQ760" s="456"/>
      <c r="OPR760" s="456"/>
      <c r="OPS760" s="456"/>
      <c r="OPT760" s="456"/>
      <c r="OPU760" s="456"/>
      <c r="OPV760" s="456"/>
      <c r="OPW760" s="456"/>
      <c r="OPX760" s="456"/>
      <c r="OPY760" s="456"/>
      <c r="OPZ760" s="456"/>
      <c r="OQA760" s="456"/>
      <c r="OQB760" s="456"/>
      <c r="OQC760" s="456"/>
      <c r="OQD760" s="456"/>
      <c r="OQE760" s="456"/>
      <c r="OQF760" s="456"/>
      <c r="OQG760" s="456"/>
      <c r="OQH760" s="456"/>
      <c r="OQI760" s="456"/>
      <c r="OQJ760" s="456"/>
      <c r="OQK760" s="456"/>
      <c r="OQL760" s="456"/>
      <c r="OQM760" s="456"/>
      <c r="OQN760" s="456"/>
      <c r="OQO760" s="456"/>
      <c r="OQP760" s="456"/>
      <c r="OQQ760" s="456"/>
      <c r="OQR760" s="456"/>
      <c r="OQS760" s="456"/>
      <c r="OQT760" s="456"/>
      <c r="OQU760" s="456"/>
      <c r="OQV760" s="456"/>
      <c r="OQW760" s="456"/>
      <c r="OQX760" s="456"/>
      <c r="OQY760" s="456"/>
      <c r="OQZ760" s="456"/>
      <c r="ORA760" s="456"/>
      <c r="ORB760" s="456"/>
      <c r="ORC760" s="456"/>
      <c r="ORD760" s="456"/>
      <c r="ORE760" s="456"/>
      <c r="ORF760" s="456"/>
      <c r="ORG760" s="456"/>
      <c r="ORH760" s="456"/>
      <c r="ORI760" s="456"/>
      <c r="ORJ760" s="456"/>
      <c r="ORK760" s="456"/>
      <c r="ORL760" s="456"/>
      <c r="ORM760" s="456"/>
      <c r="ORN760" s="456"/>
      <c r="ORO760" s="456"/>
      <c r="ORP760" s="456"/>
      <c r="ORQ760" s="456"/>
      <c r="ORR760" s="456"/>
      <c r="ORS760" s="456"/>
      <c r="ORT760" s="456"/>
      <c r="ORU760" s="456"/>
      <c r="ORV760" s="456"/>
      <c r="ORW760" s="456"/>
      <c r="ORX760" s="456"/>
      <c r="ORY760" s="456"/>
      <c r="ORZ760" s="456"/>
      <c r="OSA760" s="456"/>
      <c r="OSB760" s="456"/>
      <c r="OSC760" s="456"/>
      <c r="OSD760" s="456"/>
      <c r="OSE760" s="456"/>
      <c r="OSF760" s="456"/>
      <c r="OSG760" s="456"/>
      <c r="OSH760" s="456"/>
      <c r="OSI760" s="456"/>
      <c r="OSJ760" s="456"/>
      <c r="OSK760" s="456"/>
      <c r="OSL760" s="456"/>
      <c r="OSM760" s="456"/>
      <c r="OSN760" s="456"/>
      <c r="OSO760" s="456"/>
      <c r="OSP760" s="456"/>
      <c r="OSQ760" s="456"/>
      <c r="OSR760" s="456"/>
      <c r="OSS760" s="456"/>
      <c r="OST760" s="456"/>
      <c r="OSU760" s="456"/>
      <c r="OSV760" s="456"/>
      <c r="OSW760" s="456"/>
      <c r="OSX760" s="456"/>
      <c r="OSY760" s="456"/>
      <c r="OSZ760" s="456"/>
      <c r="OTA760" s="456"/>
      <c r="OTB760" s="456"/>
      <c r="OTC760" s="456"/>
      <c r="OTD760" s="456"/>
      <c r="OTE760" s="456"/>
      <c r="OTF760" s="456"/>
      <c r="OTG760" s="456"/>
      <c r="OTH760" s="456"/>
      <c r="OTI760" s="456"/>
      <c r="OTJ760" s="456"/>
      <c r="OTK760" s="456"/>
      <c r="OTL760" s="456"/>
      <c r="OTM760" s="456"/>
      <c r="OTN760" s="456"/>
      <c r="OTO760" s="456"/>
      <c r="OTP760" s="456"/>
      <c r="OTQ760" s="456"/>
      <c r="OTR760" s="456"/>
      <c r="OTS760" s="456"/>
      <c r="OTT760" s="456"/>
      <c r="OTU760" s="456"/>
      <c r="OTV760" s="456"/>
      <c r="OTW760" s="456"/>
      <c r="OTX760" s="456"/>
      <c r="OTY760" s="456"/>
      <c r="OTZ760" s="456"/>
      <c r="OUA760" s="456"/>
      <c r="OUB760" s="456"/>
      <c r="OUC760" s="456"/>
      <c r="OUD760" s="456"/>
      <c r="OUE760" s="456"/>
      <c r="OUF760" s="456"/>
      <c r="OUG760" s="456"/>
      <c r="OUH760" s="456"/>
      <c r="OUI760" s="456"/>
      <c r="OUJ760" s="456"/>
      <c r="OUK760" s="456"/>
      <c r="OUL760" s="456"/>
      <c r="OUM760" s="456"/>
      <c r="OUN760" s="456"/>
      <c r="OUO760" s="456"/>
      <c r="OUP760" s="456"/>
      <c r="OUQ760" s="456"/>
      <c r="OUR760" s="456"/>
      <c r="OUS760" s="456"/>
      <c r="OUT760" s="456"/>
      <c r="OUU760" s="456"/>
      <c r="OUV760" s="456"/>
      <c r="OUW760" s="456"/>
      <c r="OUX760" s="456"/>
      <c r="OUY760" s="456"/>
      <c r="OUZ760" s="456"/>
      <c r="OVA760" s="456"/>
      <c r="OVB760" s="456"/>
      <c r="OVC760" s="456"/>
      <c r="OVD760" s="456"/>
      <c r="OVE760" s="456"/>
      <c r="OVF760" s="456"/>
      <c r="OVG760" s="456"/>
      <c r="OVH760" s="456"/>
      <c r="OVI760" s="456"/>
      <c r="OVJ760" s="456"/>
      <c r="OVK760" s="456"/>
      <c r="OVL760" s="456"/>
      <c r="OVM760" s="456"/>
      <c r="OVN760" s="456"/>
      <c r="OVO760" s="456"/>
      <c r="OVP760" s="456"/>
      <c r="OVQ760" s="456"/>
      <c r="OVR760" s="456"/>
      <c r="OVS760" s="456"/>
      <c r="OVT760" s="456"/>
      <c r="OVU760" s="456"/>
      <c r="OVV760" s="456"/>
      <c r="OVW760" s="456"/>
      <c r="OVX760" s="456"/>
      <c r="OVY760" s="456"/>
      <c r="OVZ760" s="456"/>
      <c r="OWA760" s="456"/>
      <c r="OWB760" s="456"/>
      <c r="OWC760" s="456"/>
      <c r="OWD760" s="456"/>
      <c r="OWE760" s="456"/>
      <c r="OWF760" s="456"/>
      <c r="OWG760" s="456"/>
      <c r="OWH760" s="456"/>
      <c r="OWI760" s="456"/>
      <c r="OWJ760" s="456"/>
      <c r="OWK760" s="456"/>
      <c r="OWL760" s="456"/>
      <c r="OWM760" s="456"/>
      <c r="OWN760" s="456"/>
      <c r="OWO760" s="456"/>
      <c r="OWP760" s="456"/>
      <c r="OWQ760" s="456"/>
      <c r="OWR760" s="456"/>
      <c r="OWS760" s="456"/>
      <c r="OWT760" s="456"/>
      <c r="OWU760" s="456"/>
      <c r="OWV760" s="456"/>
      <c r="OWW760" s="456"/>
      <c r="OWX760" s="456"/>
      <c r="OWY760" s="456"/>
      <c r="OWZ760" s="456"/>
      <c r="OXA760" s="456"/>
      <c r="OXB760" s="456"/>
      <c r="OXC760" s="456"/>
      <c r="OXD760" s="456"/>
      <c r="OXE760" s="456"/>
      <c r="OXF760" s="456"/>
      <c r="OXG760" s="456"/>
      <c r="OXH760" s="456"/>
      <c r="OXI760" s="456"/>
      <c r="OXJ760" s="456"/>
      <c r="OXK760" s="456"/>
      <c r="OXL760" s="456"/>
      <c r="OXM760" s="456"/>
      <c r="OXN760" s="456"/>
      <c r="OXO760" s="456"/>
      <c r="OXP760" s="456"/>
      <c r="OXQ760" s="456"/>
      <c r="OXR760" s="456"/>
      <c r="OXS760" s="456"/>
      <c r="OXT760" s="456"/>
      <c r="OXU760" s="456"/>
      <c r="OXV760" s="456"/>
      <c r="OXW760" s="456"/>
      <c r="OXX760" s="456"/>
      <c r="OXY760" s="456"/>
      <c r="OXZ760" s="456"/>
      <c r="OYA760" s="456"/>
      <c r="OYB760" s="456"/>
      <c r="OYC760" s="456"/>
      <c r="OYD760" s="456"/>
      <c r="OYE760" s="456"/>
      <c r="OYF760" s="456"/>
      <c r="OYG760" s="456"/>
      <c r="OYH760" s="456"/>
      <c r="OYI760" s="456"/>
      <c r="OYJ760" s="456"/>
      <c r="OYK760" s="456"/>
      <c r="OYL760" s="456"/>
      <c r="OYM760" s="456"/>
      <c r="OYN760" s="456"/>
      <c r="OYO760" s="456"/>
      <c r="OYP760" s="456"/>
      <c r="OYQ760" s="456"/>
      <c r="OYR760" s="456"/>
      <c r="OYS760" s="456"/>
      <c r="OYT760" s="456"/>
      <c r="OYU760" s="456"/>
      <c r="OYV760" s="456"/>
      <c r="OYW760" s="456"/>
      <c r="OYX760" s="456"/>
      <c r="OYY760" s="456"/>
      <c r="OYZ760" s="456"/>
      <c r="OZA760" s="456"/>
      <c r="OZB760" s="456"/>
      <c r="OZC760" s="456"/>
      <c r="OZD760" s="456"/>
      <c r="OZE760" s="456"/>
      <c r="OZF760" s="456"/>
      <c r="OZG760" s="456"/>
      <c r="OZH760" s="456"/>
      <c r="OZI760" s="456"/>
      <c r="OZJ760" s="456"/>
      <c r="OZK760" s="456"/>
      <c r="OZL760" s="456"/>
      <c r="OZM760" s="456"/>
      <c r="OZN760" s="456"/>
      <c r="OZO760" s="456"/>
      <c r="OZP760" s="456"/>
      <c r="OZQ760" s="456"/>
      <c r="OZR760" s="456"/>
      <c r="OZS760" s="456"/>
      <c r="OZT760" s="456"/>
      <c r="OZU760" s="456"/>
      <c r="OZV760" s="456"/>
      <c r="OZW760" s="456"/>
      <c r="OZX760" s="456"/>
      <c r="OZY760" s="456"/>
      <c r="OZZ760" s="456"/>
      <c r="PAA760" s="456"/>
      <c r="PAB760" s="456"/>
      <c r="PAC760" s="456"/>
      <c r="PAD760" s="456"/>
      <c r="PAE760" s="456"/>
      <c r="PAF760" s="456"/>
      <c r="PAG760" s="456"/>
      <c r="PAH760" s="456"/>
      <c r="PAI760" s="456"/>
      <c r="PAJ760" s="456"/>
      <c r="PAK760" s="456"/>
      <c r="PAL760" s="456"/>
      <c r="PAM760" s="456"/>
      <c r="PAN760" s="456"/>
      <c r="PAO760" s="456"/>
      <c r="PAP760" s="456"/>
      <c r="PAQ760" s="456"/>
      <c r="PAR760" s="456"/>
      <c r="PAS760" s="456"/>
      <c r="PAT760" s="456"/>
      <c r="PAU760" s="456"/>
      <c r="PAV760" s="456"/>
      <c r="PAW760" s="456"/>
      <c r="PAX760" s="456"/>
      <c r="PAY760" s="456"/>
      <c r="PAZ760" s="456"/>
      <c r="PBA760" s="456"/>
      <c r="PBB760" s="456"/>
      <c r="PBC760" s="456"/>
      <c r="PBD760" s="456"/>
      <c r="PBE760" s="456"/>
      <c r="PBF760" s="456"/>
      <c r="PBG760" s="456"/>
      <c r="PBH760" s="456"/>
      <c r="PBI760" s="456"/>
      <c r="PBJ760" s="456"/>
      <c r="PBK760" s="456"/>
      <c r="PBL760" s="456"/>
      <c r="PBM760" s="456"/>
      <c r="PBN760" s="456"/>
      <c r="PBO760" s="456"/>
      <c r="PBP760" s="456"/>
      <c r="PBQ760" s="456"/>
      <c r="PBR760" s="456"/>
      <c r="PBS760" s="456"/>
      <c r="PBT760" s="456"/>
      <c r="PBU760" s="456"/>
      <c r="PBV760" s="456"/>
      <c r="PBW760" s="456"/>
      <c r="PBX760" s="456"/>
      <c r="PBY760" s="456"/>
      <c r="PBZ760" s="456"/>
      <c r="PCA760" s="456"/>
      <c r="PCB760" s="456"/>
      <c r="PCC760" s="456"/>
      <c r="PCD760" s="456"/>
      <c r="PCE760" s="456"/>
      <c r="PCF760" s="456"/>
      <c r="PCG760" s="456"/>
      <c r="PCH760" s="456"/>
      <c r="PCI760" s="456"/>
      <c r="PCJ760" s="456"/>
      <c r="PCK760" s="456"/>
      <c r="PCL760" s="456"/>
      <c r="PCM760" s="456"/>
      <c r="PCN760" s="456"/>
      <c r="PCO760" s="456"/>
      <c r="PCP760" s="456"/>
      <c r="PCQ760" s="456"/>
      <c r="PCR760" s="456"/>
      <c r="PCS760" s="456"/>
      <c r="PCT760" s="456"/>
      <c r="PCU760" s="456"/>
      <c r="PCV760" s="456"/>
      <c r="PCW760" s="456"/>
      <c r="PCX760" s="456"/>
      <c r="PCY760" s="456"/>
      <c r="PCZ760" s="456"/>
      <c r="PDA760" s="456"/>
      <c r="PDB760" s="456"/>
      <c r="PDC760" s="456"/>
      <c r="PDD760" s="456"/>
      <c r="PDE760" s="456"/>
      <c r="PDF760" s="456"/>
      <c r="PDG760" s="456"/>
      <c r="PDH760" s="456"/>
      <c r="PDI760" s="456"/>
      <c r="PDJ760" s="456"/>
      <c r="PDK760" s="456"/>
      <c r="PDL760" s="456"/>
      <c r="PDM760" s="456"/>
      <c r="PDN760" s="456"/>
      <c r="PDO760" s="456"/>
      <c r="PDP760" s="456"/>
      <c r="PDQ760" s="456"/>
      <c r="PDR760" s="456"/>
      <c r="PDS760" s="456"/>
      <c r="PDT760" s="456"/>
      <c r="PDU760" s="456"/>
      <c r="PDV760" s="456"/>
      <c r="PDW760" s="456"/>
      <c r="PDX760" s="456"/>
      <c r="PDY760" s="456"/>
      <c r="PDZ760" s="456"/>
      <c r="PEA760" s="456"/>
      <c r="PEB760" s="456"/>
      <c r="PEC760" s="456"/>
      <c r="PED760" s="456"/>
      <c r="PEE760" s="456"/>
      <c r="PEF760" s="456"/>
      <c r="PEG760" s="456"/>
      <c r="PEH760" s="456"/>
      <c r="PEI760" s="456"/>
      <c r="PEJ760" s="456"/>
      <c r="PEK760" s="456"/>
      <c r="PEL760" s="456"/>
      <c r="PEM760" s="456"/>
      <c r="PEN760" s="456"/>
      <c r="PEO760" s="456"/>
      <c r="PEP760" s="456"/>
      <c r="PEQ760" s="456"/>
      <c r="PER760" s="456"/>
      <c r="PES760" s="456"/>
      <c r="PET760" s="456"/>
      <c r="PEU760" s="456"/>
      <c r="PEV760" s="456"/>
      <c r="PEW760" s="456"/>
      <c r="PEX760" s="456"/>
      <c r="PEY760" s="456"/>
      <c r="PEZ760" s="456"/>
      <c r="PFA760" s="456"/>
      <c r="PFB760" s="456"/>
      <c r="PFC760" s="456"/>
      <c r="PFD760" s="456"/>
      <c r="PFE760" s="456"/>
      <c r="PFF760" s="456"/>
      <c r="PFG760" s="456"/>
      <c r="PFH760" s="456"/>
      <c r="PFI760" s="456"/>
      <c r="PFJ760" s="456"/>
      <c r="PFK760" s="456"/>
      <c r="PFL760" s="456"/>
      <c r="PFM760" s="456"/>
      <c r="PFN760" s="456"/>
      <c r="PFO760" s="456"/>
      <c r="PFP760" s="456"/>
      <c r="PFQ760" s="456"/>
      <c r="PFR760" s="456"/>
      <c r="PFS760" s="456"/>
      <c r="PFT760" s="456"/>
      <c r="PFU760" s="456"/>
      <c r="PFV760" s="456"/>
      <c r="PFW760" s="456"/>
      <c r="PFX760" s="456"/>
      <c r="PFY760" s="456"/>
      <c r="PFZ760" s="456"/>
      <c r="PGA760" s="456"/>
      <c r="PGB760" s="456"/>
      <c r="PGC760" s="456"/>
      <c r="PGD760" s="456"/>
      <c r="PGE760" s="456"/>
      <c r="PGF760" s="456"/>
      <c r="PGG760" s="456"/>
      <c r="PGH760" s="456"/>
      <c r="PGI760" s="456"/>
      <c r="PGJ760" s="456"/>
      <c r="PGK760" s="456"/>
      <c r="PGL760" s="456"/>
      <c r="PGM760" s="456"/>
      <c r="PGN760" s="456"/>
      <c r="PGO760" s="456"/>
      <c r="PGP760" s="456"/>
      <c r="PGQ760" s="456"/>
      <c r="PGR760" s="456"/>
      <c r="PGS760" s="456"/>
      <c r="PGT760" s="456"/>
      <c r="PGU760" s="456"/>
      <c r="PGV760" s="456"/>
      <c r="PGW760" s="456"/>
      <c r="PGX760" s="456"/>
      <c r="PGY760" s="456"/>
      <c r="PGZ760" s="456"/>
      <c r="PHA760" s="456"/>
      <c r="PHB760" s="456"/>
      <c r="PHC760" s="456"/>
      <c r="PHD760" s="456"/>
      <c r="PHE760" s="456"/>
      <c r="PHF760" s="456"/>
      <c r="PHG760" s="456"/>
      <c r="PHH760" s="456"/>
      <c r="PHI760" s="456"/>
      <c r="PHJ760" s="456"/>
      <c r="PHK760" s="456"/>
      <c r="PHL760" s="456"/>
      <c r="PHM760" s="456"/>
      <c r="PHN760" s="456"/>
      <c r="PHO760" s="456"/>
      <c r="PHP760" s="456"/>
      <c r="PHQ760" s="456"/>
      <c r="PHR760" s="456"/>
      <c r="PHS760" s="456"/>
      <c r="PHT760" s="456"/>
      <c r="PHU760" s="456"/>
      <c r="PHV760" s="456"/>
      <c r="PHW760" s="456"/>
      <c r="PHX760" s="456"/>
      <c r="PHY760" s="456"/>
      <c r="PHZ760" s="456"/>
      <c r="PIA760" s="456"/>
      <c r="PIB760" s="456"/>
      <c r="PIC760" s="456"/>
      <c r="PID760" s="456"/>
      <c r="PIE760" s="456"/>
      <c r="PIF760" s="456"/>
      <c r="PIG760" s="456"/>
      <c r="PIH760" s="456"/>
      <c r="PII760" s="456"/>
      <c r="PIJ760" s="456"/>
      <c r="PIK760" s="456"/>
      <c r="PIL760" s="456"/>
      <c r="PIM760" s="456"/>
      <c r="PIN760" s="456"/>
      <c r="PIO760" s="456"/>
      <c r="PIP760" s="456"/>
      <c r="PIQ760" s="456"/>
      <c r="PIR760" s="456"/>
      <c r="PIS760" s="456"/>
      <c r="PIT760" s="456"/>
      <c r="PIU760" s="456"/>
      <c r="PIV760" s="456"/>
      <c r="PIW760" s="456"/>
      <c r="PIX760" s="456"/>
      <c r="PIY760" s="456"/>
      <c r="PIZ760" s="456"/>
      <c r="PJA760" s="456"/>
      <c r="PJB760" s="456"/>
      <c r="PJC760" s="456"/>
      <c r="PJD760" s="456"/>
      <c r="PJE760" s="456"/>
      <c r="PJF760" s="456"/>
      <c r="PJG760" s="456"/>
      <c r="PJH760" s="456"/>
      <c r="PJI760" s="456"/>
      <c r="PJJ760" s="456"/>
      <c r="PJK760" s="456"/>
      <c r="PJL760" s="456"/>
      <c r="PJM760" s="456"/>
      <c r="PJN760" s="456"/>
      <c r="PJO760" s="456"/>
      <c r="PJP760" s="456"/>
      <c r="PJQ760" s="456"/>
      <c r="PJR760" s="456"/>
      <c r="PJS760" s="456"/>
      <c r="PJT760" s="456"/>
      <c r="PJU760" s="456"/>
      <c r="PJV760" s="456"/>
      <c r="PJW760" s="456"/>
      <c r="PJX760" s="456"/>
      <c r="PJY760" s="456"/>
      <c r="PJZ760" s="456"/>
      <c r="PKA760" s="456"/>
      <c r="PKB760" s="456"/>
      <c r="PKC760" s="456"/>
      <c r="PKD760" s="456"/>
      <c r="PKE760" s="456"/>
      <c r="PKF760" s="456"/>
      <c r="PKG760" s="456"/>
      <c r="PKH760" s="456"/>
      <c r="PKI760" s="456"/>
      <c r="PKJ760" s="456"/>
      <c r="PKK760" s="456"/>
      <c r="PKL760" s="456"/>
      <c r="PKM760" s="456"/>
      <c r="PKN760" s="456"/>
      <c r="PKO760" s="456"/>
      <c r="PKP760" s="456"/>
      <c r="PKQ760" s="456"/>
      <c r="PKR760" s="456"/>
      <c r="PKS760" s="456"/>
      <c r="PKT760" s="456"/>
      <c r="PKU760" s="456"/>
      <c r="PKV760" s="456"/>
      <c r="PKW760" s="456"/>
      <c r="PKX760" s="456"/>
      <c r="PKY760" s="456"/>
      <c r="PKZ760" s="456"/>
      <c r="PLA760" s="456"/>
      <c r="PLB760" s="456"/>
      <c r="PLC760" s="456"/>
      <c r="PLD760" s="456"/>
      <c r="PLE760" s="456"/>
      <c r="PLF760" s="456"/>
      <c r="PLG760" s="456"/>
      <c r="PLH760" s="456"/>
      <c r="PLI760" s="456"/>
      <c r="PLJ760" s="456"/>
      <c r="PLK760" s="456"/>
      <c r="PLL760" s="456"/>
      <c r="PLM760" s="456"/>
      <c r="PLN760" s="456"/>
      <c r="PLO760" s="456"/>
      <c r="PLP760" s="456"/>
      <c r="PLQ760" s="456"/>
      <c r="PLR760" s="456"/>
      <c r="PLS760" s="456"/>
      <c r="PLT760" s="456"/>
      <c r="PLU760" s="456"/>
      <c r="PLV760" s="456"/>
      <c r="PLW760" s="456"/>
      <c r="PLX760" s="456"/>
      <c r="PLY760" s="456"/>
      <c r="PLZ760" s="456"/>
      <c r="PMA760" s="456"/>
      <c r="PMB760" s="456"/>
      <c r="PMC760" s="456"/>
      <c r="PMD760" s="456"/>
      <c r="PME760" s="456"/>
      <c r="PMF760" s="456"/>
      <c r="PMG760" s="456"/>
      <c r="PMH760" s="456"/>
      <c r="PMI760" s="456"/>
      <c r="PMJ760" s="456"/>
      <c r="PMK760" s="456"/>
      <c r="PML760" s="456"/>
      <c r="PMM760" s="456"/>
      <c r="PMN760" s="456"/>
      <c r="PMO760" s="456"/>
      <c r="PMP760" s="456"/>
      <c r="PMQ760" s="456"/>
      <c r="PMR760" s="456"/>
      <c r="PMS760" s="456"/>
      <c r="PMT760" s="456"/>
      <c r="PMU760" s="456"/>
      <c r="PMV760" s="456"/>
      <c r="PMW760" s="456"/>
      <c r="PMX760" s="456"/>
      <c r="PMY760" s="456"/>
      <c r="PMZ760" s="456"/>
      <c r="PNA760" s="456"/>
      <c r="PNB760" s="456"/>
      <c r="PNC760" s="456"/>
      <c r="PND760" s="456"/>
      <c r="PNE760" s="456"/>
      <c r="PNF760" s="456"/>
      <c r="PNG760" s="456"/>
      <c r="PNH760" s="456"/>
      <c r="PNI760" s="456"/>
      <c r="PNJ760" s="456"/>
      <c r="PNK760" s="456"/>
      <c r="PNL760" s="456"/>
      <c r="PNM760" s="456"/>
      <c r="PNN760" s="456"/>
      <c r="PNO760" s="456"/>
      <c r="PNP760" s="456"/>
      <c r="PNQ760" s="456"/>
      <c r="PNR760" s="456"/>
      <c r="PNS760" s="456"/>
      <c r="PNT760" s="456"/>
      <c r="PNU760" s="456"/>
      <c r="PNV760" s="456"/>
      <c r="PNW760" s="456"/>
      <c r="PNX760" s="456"/>
      <c r="PNY760" s="456"/>
      <c r="PNZ760" s="456"/>
      <c r="POA760" s="456"/>
      <c r="POB760" s="456"/>
      <c r="POC760" s="456"/>
      <c r="POD760" s="456"/>
      <c r="POE760" s="456"/>
      <c r="POF760" s="456"/>
      <c r="POG760" s="456"/>
      <c r="POH760" s="456"/>
      <c r="POI760" s="456"/>
      <c r="POJ760" s="456"/>
      <c r="POK760" s="456"/>
      <c r="POL760" s="456"/>
      <c r="POM760" s="456"/>
      <c r="PON760" s="456"/>
      <c r="POO760" s="456"/>
      <c r="POP760" s="456"/>
      <c r="POQ760" s="456"/>
      <c r="POR760" s="456"/>
      <c r="POS760" s="456"/>
      <c r="POT760" s="456"/>
      <c r="POU760" s="456"/>
      <c r="POV760" s="456"/>
      <c r="POW760" s="456"/>
      <c r="POX760" s="456"/>
      <c r="POY760" s="456"/>
      <c r="POZ760" s="456"/>
      <c r="PPA760" s="456"/>
      <c r="PPB760" s="456"/>
      <c r="PPC760" s="456"/>
      <c r="PPD760" s="456"/>
      <c r="PPE760" s="456"/>
      <c r="PPF760" s="456"/>
      <c r="PPG760" s="456"/>
      <c r="PPH760" s="456"/>
      <c r="PPI760" s="456"/>
      <c r="PPJ760" s="456"/>
      <c r="PPK760" s="456"/>
      <c r="PPL760" s="456"/>
      <c r="PPM760" s="456"/>
      <c r="PPN760" s="456"/>
      <c r="PPO760" s="456"/>
      <c r="PPP760" s="456"/>
      <c r="PPQ760" s="456"/>
      <c r="PPR760" s="456"/>
      <c r="PPS760" s="456"/>
      <c r="PPT760" s="456"/>
      <c r="PPU760" s="456"/>
      <c r="PPV760" s="456"/>
      <c r="PPW760" s="456"/>
      <c r="PPX760" s="456"/>
      <c r="PPY760" s="456"/>
      <c r="PPZ760" s="456"/>
      <c r="PQA760" s="456"/>
      <c r="PQB760" s="456"/>
      <c r="PQC760" s="456"/>
      <c r="PQD760" s="456"/>
      <c r="PQE760" s="456"/>
      <c r="PQF760" s="456"/>
      <c r="PQG760" s="456"/>
      <c r="PQH760" s="456"/>
      <c r="PQI760" s="456"/>
      <c r="PQJ760" s="456"/>
      <c r="PQK760" s="456"/>
      <c r="PQL760" s="456"/>
      <c r="PQM760" s="456"/>
      <c r="PQN760" s="456"/>
      <c r="PQO760" s="456"/>
      <c r="PQP760" s="456"/>
      <c r="PQQ760" s="456"/>
      <c r="PQR760" s="456"/>
      <c r="PQS760" s="456"/>
      <c r="PQT760" s="456"/>
      <c r="PQU760" s="456"/>
      <c r="PQV760" s="456"/>
      <c r="PQW760" s="456"/>
      <c r="PQX760" s="456"/>
      <c r="PQY760" s="456"/>
      <c r="PQZ760" s="456"/>
      <c r="PRA760" s="456"/>
      <c r="PRB760" s="456"/>
      <c r="PRC760" s="456"/>
      <c r="PRD760" s="456"/>
      <c r="PRE760" s="456"/>
      <c r="PRF760" s="456"/>
      <c r="PRG760" s="456"/>
      <c r="PRH760" s="456"/>
      <c r="PRI760" s="456"/>
      <c r="PRJ760" s="456"/>
      <c r="PRK760" s="456"/>
      <c r="PRL760" s="456"/>
      <c r="PRM760" s="456"/>
      <c r="PRN760" s="456"/>
      <c r="PRO760" s="456"/>
      <c r="PRP760" s="456"/>
      <c r="PRQ760" s="456"/>
      <c r="PRR760" s="456"/>
      <c r="PRS760" s="456"/>
      <c r="PRT760" s="456"/>
      <c r="PRU760" s="456"/>
      <c r="PRV760" s="456"/>
      <c r="PRW760" s="456"/>
      <c r="PRX760" s="456"/>
      <c r="PRY760" s="456"/>
      <c r="PRZ760" s="456"/>
      <c r="PSA760" s="456"/>
      <c r="PSB760" s="456"/>
      <c r="PSC760" s="456"/>
      <c r="PSD760" s="456"/>
      <c r="PSE760" s="456"/>
      <c r="PSF760" s="456"/>
      <c r="PSG760" s="456"/>
      <c r="PSH760" s="456"/>
      <c r="PSI760" s="456"/>
      <c r="PSJ760" s="456"/>
      <c r="PSK760" s="456"/>
      <c r="PSL760" s="456"/>
      <c r="PSM760" s="456"/>
      <c r="PSN760" s="456"/>
      <c r="PSO760" s="456"/>
      <c r="PSP760" s="456"/>
      <c r="PSQ760" s="456"/>
      <c r="PSR760" s="456"/>
      <c r="PSS760" s="456"/>
      <c r="PST760" s="456"/>
      <c r="PSU760" s="456"/>
      <c r="PSV760" s="456"/>
      <c r="PSW760" s="456"/>
      <c r="PSX760" s="456"/>
      <c r="PSY760" s="456"/>
      <c r="PSZ760" s="456"/>
      <c r="PTA760" s="456"/>
      <c r="PTB760" s="456"/>
      <c r="PTC760" s="456"/>
      <c r="PTD760" s="456"/>
      <c r="PTE760" s="456"/>
      <c r="PTF760" s="456"/>
      <c r="PTG760" s="456"/>
      <c r="PTH760" s="456"/>
      <c r="PTI760" s="456"/>
      <c r="PTJ760" s="456"/>
      <c r="PTK760" s="456"/>
      <c r="PTL760" s="456"/>
      <c r="PTM760" s="456"/>
      <c r="PTN760" s="456"/>
      <c r="PTO760" s="456"/>
      <c r="PTP760" s="456"/>
      <c r="PTQ760" s="456"/>
      <c r="PTR760" s="456"/>
      <c r="PTS760" s="456"/>
      <c r="PTT760" s="456"/>
      <c r="PTU760" s="456"/>
      <c r="PTV760" s="456"/>
      <c r="PTW760" s="456"/>
      <c r="PTX760" s="456"/>
      <c r="PTY760" s="456"/>
      <c r="PTZ760" s="456"/>
      <c r="PUA760" s="456"/>
      <c r="PUB760" s="456"/>
      <c r="PUC760" s="456"/>
      <c r="PUD760" s="456"/>
      <c r="PUE760" s="456"/>
      <c r="PUF760" s="456"/>
      <c r="PUG760" s="456"/>
      <c r="PUH760" s="456"/>
      <c r="PUI760" s="456"/>
      <c r="PUJ760" s="456"/>
      <c r="PUK760" s="456"/>
      <c r="PUL760" s="456"/>
      <c r="PUM760" s="456"/>
      <c r="PUN760" s="456"/>
      <c r="PUO760" s="456"/>
      <c r="PUP760" s="456"/>
      <c r="PUQ760" s="456"/>
      <c r="PUR760" s="456"/>
      <c r="PUS760" s="456"/>
      <c r="PUT760" s="456"/>
      <c r="PUU760" s="456"/>
      <c r="PUV760" s="456"/>
      <c r="PUW760" s="456"/>
      <c r="PUX760" s="456"/>
      <c r="PUY760" s="456"/>
      <c r="PUZ760" s="456"/>
      <c r="PVA760" s="456"/>
      <c r="PVB760" s="456"/>
      <c r="PVC760" s="456"/>
      <c r="PVD760" s="456"/>
      <c r="PVE760" s="456"/>
      <c r="PVF760" s="456"/>
      <c r="PVG760" s="456"/>
      <c r="PVH760" s="456"/>
      <c r="PVI760" s="456"/>
      <c r="PVJ760" s="456"/>
      <c r="PVK760" s="456"/>
      <c r="PVL760" s="456"/>
      <c r="PVM760" s="456"/>
      <c r="PVN760" s="456"/>
      <c r="PVO760" s="456"/>
      <c r="PVP760" s="456"/>
      <c r="PVQ760" s="456"/>
      <c r="PVR760" s="456"/>
      <c r="PVS760" s="456"/>
      <c r="PVT760" s="456"/>
      <c r="PVU760" s="456"/>
      <c r="PVV760" s="456"/>
      <c r="PVW760" s="456"/>
      <c r="PVX760" s="456"/>
      <c r="PVY760" s="456"/>
      <c r="PVZ760" s="456"/>
      <c r="PWA760" s="456"/>
      <c r="PWB760" s="456"/>
      <c r="PWC760" s="456"/>
      <c r="PWD760" s="456"/>
      <c r="PWE760" s="456"/>
      <c r="PWF760" s="456"/>
      <c r="PWG760" s="456"/>
      <c r="PWH760" s="456"/>
      <c r="PWI760" s="456"/>
      <c r="PWJ760" s="456"/>
      <c r="PWK760" s="456"/>
      <c r="PWL760" s="456"/>
      <c r="PWM760" s="456"/>
      <c r="PWN760" s="456"/>
      <c r="PWO760" s="456"/>
      <c r="PWP760" s="456"/>
      <c r="PWQ760" s="456"/>
      <c r="PWR760" s="456"/>
      <c r="PWS760" s="456"/>
      <c r="PWT760" s="456"/>
      <c r="PWU760" s="456"/>
      <c r="PWV760" s="456"/>
      <c r="PWW760" s="456"/>
      <c r="PWX760" s="456"/>
      <c r="PWY760" s="456"/>
      <c r="PWZ760" s="456"/>
      <c r="PXA760" s="456"/>
      <c r="PXB760" s="456"/>
      <c r="PXC760" s="456"/>
      <c r="PXD760" s="456"/>
      <c r="PXE760" s="456"/>
      <c r="PXF760" s="456"/>
      <c r="PXG760" s="456"/>
      <c r="PXH760" s="456"/>
      <c r="PXI760" s="456"/>
      <c r="PXJ760" s="456"/>
      <c r="PXK760" s="456"/>
      <c r="PXL760" s="456"/>
      <c r="PXM760" s="456"/>
      <c r="PXN760" s="456"/>
      <c r="PXO760" s="456"/>
      <c r="PXP760" s="456"/>
      <c r="PXQ760" s="456"/>
      <c r="PXR760" s="456"/>
      <c r="PXS760" s="456"/>
      <c r="PXT760" s="456"/>
      <c r="PXU760" s="456"/>
      <c r="PXV760" s="456"/>
      <c r="PXW760" s="456"/>
      <c r="PXX760" s="456"/>
      <c r="PXY760" s="456"/>
      <c r="PXZ760" s="456"/>
      <c r="PYA760" s="456"/>
      <c r="PYB760" s="456"/>
      <c r="PYC760" s="456"/>
      <c r="PYD760" s="456"/>
      <c r="PYE760" s="456"/>
      <c r="PYF760" s="456"/>
      <c r="PYG760" s="456"/>
      <c r="PYH760" s="456"/>
      <c r="PYI760" s="456"/>
      <c r="PYJ760" s="456"/>
      <c r="PYK760" s="456"/>
      <c r="PYL760" s="456"/>
      <c r="PYM760" s="456"/>
      <c r="PYN760" s="456"/>
      <c r="PYO760" s="456"/>
      <c r="PYP760" s="456"/>
      <c r="PYQ760" s="456"/>
      <c r="PYR760" s="456"/>
      <c r="PYS760" s="456"/>
      <c r="PYT760" s="456"/>
      <c r="PYU760" s="456"/>
      <c r="PYV760" s="456"/>
      <c r="PYW760" s="456"/>
      <c r="PYX760" s="456"/>
      <c r="PYY760" s="456"/>
      <c r="PYZ760" s="456"/>
      <c r="PZA760" s="456"/>
      <c r="PZB760" s="456"/>
      <c r="PZC760" s="456"/>
      <c r="PZD760" s="456"/>
      <c r="PZE760" s="456"/>
      <c r="PZF760" s="456"/>
      <c r="PZG760" s="456"/>
      <c r="PZH760" s="456"/>
      <c r="PZI760" s="456"/>
      <c r="PZJ760" s="456"/>
      <c r="PZK760" s="456"/>
      <c r="PZL760" s="456"/>
      <c r="PZM760" s="456"/>
      <c r="PZN760" s="456"/>
      <c r="PZO760" s="456"/>
      <c r="PZP760" s="456"/>
      <c r="PZQ760" s="456"/>
      <c r="PZR760" s="456"/>
      <c r="PZS760" s="456"/>
      <c r="PZT760" s="456"/>
      <c r="PZU760" s="456"/>
      <c r="PZV760" s="456"/>
      <c r="PZW760" s="456"/>
      <c r="PZX760" s="456"/>
      <c r="PZY760" s="456"/>
      <c r="PZZ760" s="456"/>
      <c r="QAA760" s="456"/>
      <c r="QAB760" s="456"/>
      <c r="QAC760" s="456"/>
      <c r="QAD760" s="456"/>
      <c r="QAE760" s="456"/>
      <c r="QAF760" s="456"/>
      <c r="QAG760" s="456"/>
      <c r="QAH760" s="456"/>
      <c r="QAI760" s="456"/>
      <c r="QAJ760" s="456"/>
      <c r="QAK760" s="456"/>
      <c r="QAL760" s="456"/>
      <c r="QAM760" s="456"/>
      <c r="QAN760" s="456"/>
      <c r="QAO760" s="456"/>
      <c r="QAP760" s="456"/>
      <c r="QAQ760" s="456"/>
      <c r="QAR760" s="456"/>
      <c r="QAS760" s="456"/>
      <c r="QAT760" s="456"/>
      <c r="QAU760" s="456"/>
      <c r="QAV760" s="456"/>
      <c r="QAW760" s="456"/>
      <c r="QAX760" s="456"/>
      <c r="QAY760" s="456"/>
      <c r="QAZ760" s="456"/>
      <c r="QBA760" s="456"/>
      <c r="QBB760" s="456"/>
      <c r="QBC760" s="456"/>
      <c r="QBD760" s="456"/>
      <c r="QBE760" s="456"/>
      <c r="QBF760" s="456"/>
      <c r="QBG760" s="456"/>
      <c r="QBH760" s="456"/>
      <c r="QBI760" s="456"/>
      <c r="QBJ760" s="456"/>
      <c r="QBK760" s="456"/>
      <c r="QBL760" s="456"/>
      <c r="QBM760" s="456"/>
      <c r="QBN760" s="456"/>
      <c r="QBO760" s="456"/>
      <c r="QBP760" s="456"/>
      <c r="QBQ760" s="456"/>
      <c r="QBR760" s="456"/>
      <c r="QBS760" s="456"/>
      <c r="QBT760" s="456"/>
      <c r="QBU760" s="456"/>
      <c r="QBV760" s="456"/>
      <c r="QBW760" s="456"/>
      <c r="QBX760" s="456"/>
      <c r="QBY760" s="456"/>
      <c r="QBZ760" s="456"/>
      <c r="QCA760" s="456"/>
      <c r="QCB760" s="456"/>
      <c r="QCC760" s="456"/>
      <c r="QCD760" s="456"/>
      <c r="QCE760" s="456"/>
      <c r="QCF760" s="456"/>
      <c r="QCG760" s="456"/>
      <c r="QCH760" s="456"/>
      <c r="QCI760" s="456"/>
      <c r="QCJ760" s="456"/>
      <c r="QCK760" s="456"/>
      <c r="QCL760" s="456"/>
      <c r="QCM760" s="456"/>
      <c r="QCN760" s="456"/>
      <c r="QCO760" s="456"/>
      <c r="QCP760" s="456"/>
      <c r="QCQ760" s="456"/>
      <c r="QCR760" s="456"/>
      <c r="QCS760" s="456"/>
      <c r="QCT760" s="456"/>
      <c r="QCU760" s="456"/>
      <c r="QCV760" s="456"/>
      <c r="QCW760" s="456"/>
      <c r="QCX760" s="456"/>
      <c r="QCY760" s="456"/>
      <c r="QCZ760" s="456"/>
      <c r="QDA760" s="456"/>
      <c r="QDB760" s="456"/>
      <c r="QDC760" s="456"/>
      <c r="QDD760" s="456"/>
      <c r="QDE760" s="456"/>
      <c r="QDF760" s="456"/>
      <c r="QDG760" s="456"/>
      <c r="QDH760" s="456"/>
      <c r="QDI760" s="456"/>
      <c r="QDJ760" s="456"/>
      <c r="QDK760" s="456"/>
      <c r="QDL760" s="456"/>
      <c r="QDM760" s="456"/>
      <c r="QDN760" s="456"/>
      <c r="QDO760" s="456"/>
      <c r="QDP760" s="456"/>
      <c r="QDQ760" s="456"/>
      <c r="QDR760" s="456"/>
      <c r="QDS760" s="456"/>
      <c r="QDT760" s="456"/>
      <c r="QDU760" s="456"/>
      <c r="QDV760" s="456"/>
      <c r="QDW760" s="456"/>
      <c r="QDX760" s="456"/>
      <c r="QDY760" s="456"/>
      <c r="QDZ760" s="456"/>
      <c r="QEA760" s="456"/>
      <c r="QEB760" s="456"/>
      <c r="QEC760" s="456"/>
      <c r="QED760" s="456"/>
      <c r="QEE760" s="456"/>
      <c r="QEF760" s="456"/>
      <c r="QEG760" s="456"/>
      <c r="QEH760" s="456"/>
      <c r="QEI760" s="456"/>
      <c r="QEJ760" s="456"/>
      <c r="QEK760" s="456"/>
      <c r="QEL760" s="456"/>
      <c r="QEM760" s="456"/>
      <c r="QEN760" s="456"/>
      <c r="QEO760" s="456"/>
      <c r="QEP760" s="456"/>
      <c r="QEQ760" s="456"/>
      <c r="QER760" s="456"/>
      <c r="QES760" s="456"/>
      <c r="QET760" s="456"/>
      <c r="QEU760" s="456"/>
      <c r="QEV760" s="456"/>
      <c r="QEW760" s="456"/>
      <c r="QEX760" s="456"/>
      <c r="QEY760" s="456"/>
      <c r="QEZ760" s="456"/>
      <c r="QFA760" s="456"/>
      <c r="QFB760" s="456"/>
      <c r="QFC760" s="456"/>
      <c r="QFD760" s="456"/>
      <c r="QFE760" s="456"/>
      <c r="QFF760" s="456"/>
      <c r="QFG760" s="456"/>
      <c r="QFH760" s="456"/>
      <c r="QFI760" s="456"/>
      <c r="QFJ760" s="456"/>
      <c r="QFK760" s="456"/>
      <c r="QFL760" s="456"/>
      <c r="QFM760" s="456"/>
      <c r="QFN760" s="456"/>
      <c r="QFO760" s="456"/>
      <c r="QFP760" s="456"/>
      <c r="QFQ760" s="456"/>
      <c r="QFR760" s="456"/>
      <c r="QFS760" s="456"/>
      <c r="QFT760" s="456"/>
      <c r="QFU760" s="456"/>
      <c r="QFV760" s="456"/>
      <c r="QFW760" s="456"/>
      <c r="QFX760" s="456"/>
      <c r="QFY760" s="456"/>
      <c r="QFZ760" s="456"/>
      <c r="QGA760" s="456"/>
      <c r="QGB760" s="456"/>
      <c r="QGC760" s="456"/>
      <c r="QGD760" s="456"/>
      <c r="QGE760" s="456"/>
      <c r="QGF760" s="456"/>
      <c r="QGG760" s="456"/>
      <c r="QGH760" s="456"/>
      <c r="QGI760" s="456"/>
      <c r="QGJ760" s="456"/>
      <c r="QGK760" s="456"/>
      <c r="QGL760" s="456"/>
      <c r="QGM760" s="456"/>
      <c r="QGN760" s="456"/>
      <c r="QGO760" s="456"/>
      <c r="QGP760" s="456"/>
      <c r="QGQ760" s="456"/>
      <c r="QGR760" s="456"/>
      <c r="QGS760" s="456"/>
      <c r="QGT760" s="456"/>
      <c r="QGU760" s="456"/>
      <c r="QGV760" s="456"/>
      <c r="QGW760" s="456"/>
      <c r="QGX760" s="456"/>
      <c r="QGY760" s="456"/>
      <c r="QGZ760" s="456"/>
      <c r="QHA760" s="456"/>
      <c r="QHB760" s="456"/>
      <c r="QHC760" s="456"/>
      <c r="QHD760" s="456"/>
      <c r="QHE760" s="456"/>
      <c r="QHF760" s="456"/>
      <c r="QHG760" s="456"/>
      <c r="QHH760" s="456"/>
      <c r="QHI760" s="456"/>
      <c r="QHJ760" s="456"/>
      <c r="QHK760" s="456"/>
      <c r="QHL760" s="456"/>
      <c r="QHM760" s="456"/>
      <c r="QHN760" s="456"/>
      <c r="QHO760" s="456"/>
      <c r="QHP760" s="456"/>
      <c r="QHQ760" s="456"/>
      <c r="QHR760" s="456"/>
      <c r="QHS760" s="456"/>
      <c r="QHT760" s="456"/>
      <c r="QHU760" s="456"/>
      <c r="QHV760" s="456"/>
      <c r="QHW760" s="456"/>
      <c r="QHX760" s="456"/>
      <c r="QHY760" s="456"/>
      <c r="QHZ760" s="456"/>
      <c r="QIA760" s="456"/>
      <c r="QIB760" s="456"/>
      <c r="QIC760" s="456"/>
      <c r="QID760" s="456"/>
      <c r="QIE760" s="456"/>
      <c r="QIF760" s="456"/>
      <c r="QIG760" s="456"/>
      <c r="QIH760" s="456"/>
      <c r="QII760" s="456"/>
      <c r="QIJ760" s="456"/>
      <c r="QIK760" s="456"/>
      <c r="QIL760" s="456"/>
      <c r="QIM760" s="456"/>
      <c r="QIN760" s="456"/>
      <c r="QIO760" s="456"/>
      <c r="QIP760" s="456"/>
      <c r="QIQ760" s="456"/>
      <c r="QIR760" s="456"/>
      <c r="QIS760" s="456"/>
      <c r="QIT760" s="456"/>
      <c r="QIU760" s="456"/>
      <c r="QIV760" s="456"/>
      <c r="QIW760" s="456"/>
      <c r="QIX760" s="456"/>
      <c r="QIY760" s="456"/>
      <c r="QIZ760" s="456"/>
      <c r="QJA760" s="456"/>
      <c r="QJB760" s="456"/>
      <c r="QJC760" s="456"/>
      <c r="QJD760" s="456"/>
      <c r="QJE760" s="456"/>
      <c r="QJF760" s="456"/>
      <c r="QJG760" s="456"/>
      <c r="QJH760" s="456"/>
      <c r="QJI760" s="456"/>
      <c r="QJJ760" s="456"/>
      <c r="QJK760" s="456"/>
      <c r="QJL760" s="456"/>
      <c r="QJM760" s="456"/>
      <c r="QJN760" s="456"/>
      <c r="QJO760" s="456"/>
      <c r="QJP760" s="456"/>
      <c r="QJQ760" s="456"/>
      <c r="QJR760" s="456"/>
      <c r="QJS760" s="456"/>
      <c r="QJT760" s="456"/>
      <c r="QJU760" s="456"/>
      <c r="QJV760" s="456"/>
      <c r="QJW760" s="456"/>
      <c r="QJX760" s="456"/>
      <c r="QJY760" s="456"/>
      <c r="QJZ760" s="456"/>
      <c r="QKA760" s="456"/>
      <c r="QKB760" s="456"/>
      <c r="QKC760" s="456"/>
      <c r="QKD760" s="456"/>
      <c r="QKE760" s="456"/>
      <c r="QKF760" s="456"/>
      <c r="QKG760" s="456"/>
      <c r="QKH760" s="456"/>
      <c r="QKI760" s="456"/>
      <c r="QKJ760" s="456"/>
      <c r="QKK760" s="456"/>
      <c r="QKL760" s="456"/>
      <c r="QKM760" s="456"/>
      <c r="QKN760" s="456"/>
      <c r="QKO760" s="456"/>
      <c r="QKP760" s="456"/>
      <c r="QKQ760" s="456"/>
      <c r="QKR760" s="456"/>
      <c r="QKS760" s="456"/>
      <c r="QKT760" s="456"/>
      <c r="QKU760" s="456"/>
      <c r="QKV760" s="456"/>
      <c r="QKW760" s="456"/>
      <c r="QKX760" s="456"/>
      <c r="QKY760" s="456"/>
      <c r="QKZ760" s="456"/>
      <c r="QLA760" s="456"/>
      <c r="QLB760" s="456"/>
      <c r="QLC760" s="456"/>
      <c r="QLD760" s="456"/>
      <c r="QLE760" s="456"/>
      <c r="QLF760" s="456"/>
      <c r="QLG760" s="456"/>
      <c r="QLH760" s="456"/>
      <c r="QLI760" s="456"/>
      <c r="QLJ760" s="456"/>
      <c r="QLK760" s="456"/>
      <c r="QLL760" s="456"/>
      <c r="QLM760" s="456"/>
      <c r="QLN760" s="456"/>
      <c r="QLO760" s="456"/>
      <c r="QLP760" s="456"/>
      <c r="QLQ760" s="456"/>
      <c r="QLR760" s="456"/>
      <c r="QLS760" s="456"/>
      <c r="QLT760" s="456"/>
      <c r="QLU760" s="456"/>
      <c r="QLV760" s="456"/>
      <c r="QLW760" s="456"/>
      <c r="QLX760" s="456"/>
      <c r="QLY760" s="456"/>
      <c r="QLZ760" s="456"/>
      <c r="QMA760" s="456"/>
      <c r="QMB760" s="456"/>
      <c r="QMC760" s="456"/>
      <c r="QMD760" s="456"/>
      <c r="QME760" s="456"/>
      <c r="QMF760" s="456"/>
      <c r="QMG760" s="456"/>
      <c r="QMH760" s="456"/>
      <c r="QMI760" s="456"/>
      <c r="QMJ760" s="456"/>
      <c r="QMK760" s="456"/>
      <c r="QML760" s="456"/>
      <c r="QMM760" s="456"/>
      <c r="QMN760" s="456"/>
      <c r="QMO760" s="456"/>
      <c r="QMP760" s="456"/>
      <c r="QMQ760" s="456"/>
      <c r="QMR760" s="456"/>
      <c r="QMS760" s="456"/>
      <c r="QMT760" s="456"/>
      <c r="QMU760" s="456"/>
      <c r="QMV760" s="456"/>
      <c r="QMW760" s="456"/>
      <c r="QMX760" s="456"/>
      <c r="QMY760" s="456"/>
      <c r="QMZ760" s="456"/>
      <c r="QNA760" s="456"/>
      <c r="QNB760" s="456"/>
      <c r="QNC760" s="456"/>
      <c r="QND760" s="456"/>
      <c r="QNE760" s="456"/>
      <c r="QNF760" s="456"/>
      <c r="QNG760" s="456"/>
      <c r="QNH760" s="456"/>
      <c r="QNI760" s="456"/>
      <c r="QNJ760" s="456"/>
      <c r="QNK760" s="456"/>
      <c r="QNL760" s="456"/>
      <c r="QNM760" s="456"/>
      <c r="QNN760" s="456"/>
      <c r="QNO760" s="456"/>
      <c r="QNP760" s="456"/>
      <c r="QNQ760" s="456"/>
      <c r="QNR760" s="456"/>
      <c r="QNS760" s="456"/>
      <c r="QNT760" s="456"/>
      <c r="QNU760" s="456"/>
      <c r="QNV760" s="456"/>
      <c r="QNW760" s="456"/>
      <c r="QNX760" s="456"/>
      <c r="QNY760" s="456"/>
      <c r="QNZ760" s="456"/>
      <c r="QOA760" s="456"/>
      <c r="QOB760" s="456"/>
      <c r="QOC760" s="456"/>
      <c r="QOD760" s="456"/>
      <c r="QOE760" s="456"/>
      <c r="QOF760" s="456"/>
      <c r="QOG760" s="456"/>
      <c r="QOH760" s="456"/>
      <c r="QOI760" s="456"/>
      <c r="QOJ760" s="456"/>
      <c r="QOK760" s="456"/>
      <c r="QOL760" s="456"/>
      <c r="QOM760" s="456"/>
      <c r="QON760" s="456"/>
      <c r="QOO760" s="456"/>
      <c r="QOP760" s="456"/>
      <c r="QOQ760" s="456"/>
      <c r="QOR760" s="456"/>
      <c r="QOS760" s="456"/>
      <c r="QOT760" s="456"/>
      <c r="QOU760" s="456"/>
      <c r="QOV760" s="456"/>
      <c r="QOW760" s="456"/>
      <c r="QOX760" s="456"/>
      <c r="QOY760" s="456"/>
      <c r="QOZ760" s="456"/>
      <c r="QPA760" s="456"/>
      <c r="QPB760" s="456"/>
      <c r="QPC760" s="456"/>
      <c r="QPD760" s="456"/>
      <c r="QPE760" s="456"/>
      <c r="QPF760" s="456"/>
      <c r="QPG760" s="456"/>
      <c r="QPH760" s="456"/>
      <c r="QPI760" s="456"/>
      <c r="QPJ760" s="456"/>
      <c r="QPK760" s="456"/>
      <c r="QPL760" s="456"/>
      <c r="QPM760" s="456"/>
      <c r="QPN760" s="456"/>
      <c r="QPO760" s="456"/>
      <c r="QPP760" s="456"/>
      <c r="QPQ760" s="456"/>
      <c r="QPR760" s="456"/>
      <c r="QPS760" s="456"/>
      <c r="QPT760" s="456"/>
      <c r="QPU760" s="456"/>
      <c r="QPV760" s="456"/>
      <c r="QPW760" s="456"/>
      <c r="QPX760" s="456"/>
      <c r="QPY760" s="456"/>
      <c r="QPZ760" s="456"/>
      <c r="QQA760" s="456"/>
      <c r="QQB760" s="456"/>
      <c r="QQC760" s="456"/>
      <c r="QQD760" s="456"/>
      <c r="QQE760" s="456"/>
      <c r="QQF760" s="456"/>
      <c r="QQG760" s="456"/>
      <c r="QQH760" s="456"/>
      <c r="QQI760" s="456"/>
      <c r="QQJ760" s="456"/>
      <c r="QQK760" s="456"/>
      <c r="QQL760" s="456"/>
      <c r="QQM760" s="456"/>
      <c r="QQN760" s="456"/>
      <c r="QQO760" s="456"/>
      <c r="QQP760" s="456"/>
      <c r="QQQ760" s="456"/>
      <c r="QQR760" s="456"/>
      <c r="QQS760" s="456"/>
      <c r="QQT760" s="456"/>
      <c r="QQU760" s="456"/>
      <c r="QQV760" s="456"/>
      <c r="QQW760" s="456"/>
      <c r="QQX760" s="456"/>
      <c r="QQY760" s="456"/>
      <c r="QQZ760" s="456"/>
      <c r="QRA760" s="456"/>
      <c r="QRB760" s="456"/>
      <c r="QRC760" s="456"/>
      <c r="QRD760" s="456"/>
      <c r="QRE760" s="456"/>
      <c r="QRF760" s="456"/>
      <c r="QRG760" s="456"/>
      <c r="QRH760" s="456"/>
      <c r="QRI760" s="456"/>
      <c r="QRJ760" s="456"/>
      <c r="QRK760" s="456"/>
      <c r="QRL760" s="456"/>
      <c r="QRM760" s="456"/>
      <c r="QRN760" s="456"/>
      <c r="QRO760" s="456"/>
      <c r="QRP760" s="456"/>
      <c r="QRQ760" s="456"/>
      <c r="QRR760" s="456"/>
      <c r="QRS760" s="456"/>
      <c r="QRT760" s="456"/>
      <c r="QRU760" s="456"/>
      <c r="QRV760" s="456"/>
      <c r="QRW760" s="456"/>
      <c r="QRX760" s="456"/>
      <c r="QRY760" s="456"/>
      <c r="QRZ760" s="456"/>
      <c r="QSA760" s="456"/>
      <c r="QSB760" s="456"/>
      <c r="QSC760" s="456"/>
      <c r="QSD760" s="456"/>
      <c r="QSE760" s="456"/>
      <c r="QSF760" s="456"/>
      <c r="QSG760" s="456"/>
      <c r="QSH760" s="456"/>
      <c r="QSI760" s="456"/>
      <c r="QSJ760" s="456"/>
      <c r="QSK760" s="456"/>
      <c r="QSL760" s="456"/>
      <c r="QSM760" s="456"/>
      <c r="QSN760" s="456"/>
      <c r="QSO760" s="456"/>
      <c r="QSP760" s="456"/>
      <c r="QSQ760" s="456"/>
      <c r="QSR760" s="456"/>
      <c r="QSS760" s="456"/>
      <c r="QST760" s="456"/>
      <c r="QSU760" s="456"/>
      <c r="QSV760" s="456"/>
      <c r="QSW760" s="456"/>
      <c r="QSX760" s="456"/>
      <c r="QSY760" s="456"/>
      <c r="QSZ760" s="456"/>
      <c r="QTA760" s="456"/>
      <c r="QTB760" s="456"/>
      <c r="QTC760" s="456"/>
      <c r="QTD760" s="456"/>
      <c r="QTE760" s="456"/>
      <c r="QTF760" s="456"/>
      <c r="QTG760" s="456"/>
      <c r="QTH760" s="456"/>
      <c r="QTI760" s="456"/>
      <c r="QTJ760" s="456"/>
      <c r="QTK760" s="456"/>
      <c r="QTL760" s="456"/>
      <c r="QTM760" s="456"/>
      <c r="QTN760" s="456"/>
      <c r="QTO760" s="456"/>
      <c r="QTP760" s="456"/>
      <c r="QTQ760" s="456"/>
      <c r="QTR760" s="456"/>
      <c r="QTS760" s="456"/>
      <c r="QTT760" s="456"/>
      <c r="QTU760" s="456"/>
      <c r="QTV760" s="456"/>
      <c r="QTW760" s="456"/>
      <c r="QTX760" s="456"/>
      <c r="QTY760" s="456"/>
      <c r="QTZ760" s="456"/>
      <c r="QUA760" s="456"/>
      <c r="QUB760" s="456"/>
      <c r="QUC760" s="456"/>
      <c r="QUD760" s="456"/>
      <c r="QUE760" s="456"/>
      <c r="QUF760" s="456"/>
      <c r="QUG760" s="456"/>
      <c r="QUH760" s="456"/>
      <c r="QUI760" s="456"/>
      <c r="QUJ760" s="456"/>
      <c r="QUK760" s="456"/>
      <c r="QUL760" s="456"/>
      <c r="QUM760" s="456"/>
      <c r="QUN760" s="456"/>
      <c r="QUO760" s="456"/>
      <c r="QUP760" s="456"/>
      <c r="QUQ760" s="456"/>
      <c r="QUR760" s="456"/>
      <c r="QUS760" s="456"/>
      <c r="QUT760" s="456"/>
      <c r="QUU760" s="456"/>
      <c r="QUV760" s="456"/>
      <c r="QUW760" s="456"/>
      <c r="QUX760" s="456"/>
      <c r="QUY760" s="456"/>
      <c r="QUZ760" s="456"/>
      <c r="QVA760" s="456"/>
      <c r="QVB760" s="456"/>
      <c r="QVC760" s="456"/>
      <c r="QVD760" s="456"/>
      <c r="QVE760" s="456"/>
      <c r="QVF760" s="456"/>
      <c r="QVG760" s="456"/>
      <c r="QVH760" s="456"/>
      <c r="QVI760" s="456"/>
      <c r="QVJ760" s="456"/>
      <c r="QVK760" s="456"/>
      <c r="QVL760" s="456"/>
      <c r="QVM760" s="456"/>
      <c r="QVN760" s="456"/>
      <c r="QVO760" s="456"/>
      <c r="QVP760" s="456"/>
      <c r="QVQ760" s="456"/>
      <c r="QVR760" s="456"/>
      <c r="QVS760" s="456"/>
      <c r="QVT760" s="456"/>
      <c r="QVU760" s="456"/>
      <c r="QVV760" s="456"/>
      <c r="QVW760" s="456"/>
      <c r="QVX760" s="456"/>
      <c r="QVY760" s="456"/>
      <c r="QVZ760" s="456"/>
      <c r="QWA760" s="456"/>
      <c r="QWB760" s="456"/>
      <c r="QWC760" s="456"/>
      <c r="QWD760" s="456"/>
      <c r="QWE760" s="456"/>
      <c r="QWF760" s="456"/>
      <c r="QWG760" s="456"/>
      <c r="QWH760" s="456"/>
      <c r="QWI760" s="456"/>
      <c r="QWJ760" s="456"/>
      <c r="QWK760" s="456"/>
      <c r="QWL760" s="456"/>
      <c r="QWM760" s="456"/>
      <c r="QWN760" s="456"/>
      <c r="QWO760" s="456"/>
      <c r="QWP760" s="456"/>
      <c r="QWQ760" s="456"/>
      <c r="QWR760" s="456"/>
      <c r="QWS760" s="456"/>
      <c r="QWT760" s="456"/>
      <c r="QWU760" s="456"/>
      <c r="QWV760" s="456"/>
      <c r="QWW760" s="456"/>
      <c r="QWX760" s="456"/>
      <c r="QWY760" s="456"/>
      <c r="QWZ760" s="456"/>
      <c r="QXA760" s="456"/>
      <c r="QXB760" s="456"/>
      <c r="QXC760" s="456"/>
      <c r="QXD760" s="456"/>
      <c r="QXE760" s="456"/>
      <c r="QXF760" s="456"/>
      <c r="QXG760" s="456"/>
      <c r="QXH760" s="456"/>
      <c r="QXI760" s="456"/>
      <c r="QXJ760" s="456"/>
      <c r="QXK760" s="456"/>
      <c r="QXL760" s="456"/>
      <c r="QXM760" s="456"/>
      <c r="QXN760" s="456"/>
      <c r="QXO760" s="456"/>
      <c r="QXP760" s="456"/>
      <c r="QXQ760" s="456"/>
      <c r="QXR760" s="456"/>
      <c r="QXS760" s="456"/>
      <c r="QXT760" s="456"/>
      <c r="QXU760" s="456"/>
      <c r="QXV760" s="456"/>
      <c r="QXW760" s="456"/>
      <c r="QXX760" s="456"/>
      <c r="QXY760" s="456"/>
      <c r="QXZ760" s="456"/>
      <c r="QYA760" s="456"/>
      <c r="QYB760" s="456"/>
      <c r="QYC760" s="456"/>
      <c r="QYD760" s="456"/>
      <c r="QYE760" s="456"/>
      <c r="QYF760" s="456"/>
      <c r="QYG760" s="456"/>
      <c r="QYH760" s="456"/>
      <c r="QYI760" s="456"/>
      <c r="QYJ760" s="456"/>
      <c r="QYK760" s="456"/>
      <c r="QYL760" s="456"/>
      <c r="QYM760" s="456"/>
      <c r="QYN760" s="456"/>
      <c r="QYO760" s="456"/>
      <c r="QYP760" s="456"/>
      <c r="QYQ760" s="456"/>
      <c r="QYR760" s="456"/>
      <c r="QYS760" s="456"/>
      <c r="QYT760" s="456"/>
      <c r="QYU760" s="456"/>
      <c r="QYV760" s="456"/>
      <c r="QYW760" s="456"/>
      <c r="QYX760" s="456"/>
      <c r="QYY760" s="456"/>
      <c r="QYZ760" s="456"/>
      <c r="QZA760" s="456"/>
      <c r="QZB760" s="456"/>
      <c r="QZC760" s="456"/>
      <c r="QZD760" s="456"/>
      <c r="QZE760" s="456"/>
      <c r="QZF760" s="456"/>
      <c r="QZG760" s="456"/>
      <c r="QZH760" s="456"/>
      <c r="QZI760" s="456"/>
      <c r="QZJ760" s="456"/>
      <c r="QZK760" s="456"/>
      <c r="QZL760" s="456"/>
      <c r="QZM760" s="456"/>
      <c r="QZN760" s="456"/>
      <c r="QZO760" s="456"/>
      <c r="QZP760" s="456"/>
      <c r="QZQ760" s="456"/>
      <c r="QZR760" s="456"/>
      <c r="QZS760" s="456"/>
      <c r="QZT760" s="456"/>
      <c r="QZU760" s="456"/>
      <c r="QZV760" s="456"/>
      <c r="QZW760" s="456"/>
      <c r="QZX760" s="456"/>
      <c r="QZY760" s="456"/>
      <c r="QZZ760" s="456"/>
      <c r="RAA760" s="456"/>
      <c r="RAB760" s="456"/>
      <c r="RAC760" s="456"/>
      <c r="RAD760" s="456"/>
      <c r="RAE760" s="456"/>
      <c r="RAF760" s="456"/>
      <c r="RAG760" s="456"/>
      <c r="RAH760" s="456"/>
      <c r="RAI760" s="456"/>
      <c r="RAJ760" s="456"/>
      <c r="RAK760" s="456"/>
      <c r="RAL760" s="456"/>
      <c r="RAM760" s="456"/>
      <c r="RAN760" s="456"/>
      <c r="RAO760" s="456"/>
      <c r="RAP760" s="456"/>
      <c r="RAQ760" s="456"/>
      <c r="RAR760" s="456"/>
      <c r="RAS760" s="456"/>
      <c r="RAT760" s="456"/>
      <c r="RAU760" s="456"/>
      <c r="RAV760" s="456"/>
      <c r="RAW760" s="456"/>
      <c r="RAX760" s="456"/>
      <c r="RAY760" s="456"/>
      <c r="RAZ760" s="456"/>
      <c r="RBA760" s="456"/>
      <c r="RBB760" s="456"/>
      <c r="RBC760" s="456"/>
      <c r="RBD760" s="456"/>
      <c r="RBE760" s="456"/>
      <c r="RBF760" s="456"/>
      <c r="RBG760" s="456"/>
      <c r="RBH760" s="456"/>
      <c r="RBI760" s="456"/>
      <c r="RBJ760" s="456"/>
      <c r="RBK760" s="456"/>
      <c r="RBL760" s="456"/>
      <c r="RBM760" s="456"/>
      <c r="RBN760" s="456"/>
      <c r="RBO760" s="456"/>
      <c r="RBP760" s="456"/>
      <c r="RBQ760" s="456"/>
      <c r="RBR760" s="456"/>
      <c r="RBS760" s="456"/>
      <c r="RBT760" s="456"/>
      <c r="RBU760" s="456"/>
      <c r="RBV760" s="456"/>
      <c r="RBW760" s="456"/>
      <c r="RBX760" s="456"/>
      <c r="RBY760" s="456"/>
      <c r="RBZ760" s="456"/>
      <c r="RCA760" s="456"/>
      <c r="RCB760" s="456"/>
      <c r="RCC760" s="456"/>
      <c r="RCD760" s="456"/>
      <c r="RCE760" s="456"/>
      <c r="RCF760" s="456"/>
      <c r="RCG760" s="456"/>
      <c r="RCH760" s="456"/>
      <c r="RCI760" s="456"/>
      <c r="RCJ760" s="456"/>
      <c r="RCK760" s="456"/>
      <c r="RCL760" s="456"/>
      <c r="RCM760" s="456"/>
      <c r="RCN760" s="456"/>
      <c r="RCO760" s="456"/>
      <c r="RCP760" s="456"/>
      <c r="RCQ760" s="456"/>
      <c r="RCR760" s="456"/>
      <c r="RCS760" s="456"/>
      <c r="RCT760" s="456"/>
      <c r="RCU760" s="456"/>
      <c r="RCV760" s="456"/>
      <c r="RCW760" s="456"/>
      <c r="RCX760" s="456"/>
      <c r="RCY760" s="456"/>
      <c r="RCZ760" s="456"/>
      <c r="RDA760" s="456"/>
      <c r="RDB760" s="456"/>
      <c r="RDC760" s="456"/>
      <c r="RDD760" s="456"/>
      <c r="RDE760" s="456"/>
      <c r="RDF760" s="456"/>
      <c r="RDG760" s="456"/>
      <c r="RDH760" s="456"/>
      <c r="RDI760" s="456"/>
      <c r="RDJ760" s="456"/>
      <c r="RDK760" s="456"/>
      <c r="RDL760" s="456"/>
      <c r="RDM760" s="456"/>
      <c r="RDN760" s="456"/>
      <c r="RDO760" s="456"/>
      <c r="RDP760" s="456"/>
      <c r="RDQ760" s="456"/>
      <c r="RDR760" s="456"/>
      <c r="RDS760" s="456"/>
      <c r="RDT760" s="456"/>
      <c r="RDU760" s="456"/>
      <c r="RDV760" s="456"/>
      <c r="RDW760" s="456"/>
      <c r="RDX760" s="456"/>
      <c r="RDY760" s="456"/>
      <c r="RDZ760" s="456"/>
      <c r="REA760" s="456"/>
      <c r="REB760" s="456"/>
      <c r="REC760" s="456"/>
      <c r="RED760" s="456"/>
      <c r="REE760" s="456"/>
      <c r="REF760" s="456"/>
      <c r="REG760" s="456"/>
      <c r="REH760" s="456"/>
      <c r="REI760" s="456"/>
      <c r="REJ760" s="456"/>
      <c r="REK760" s="456"/>
      <c r="REL760" s="456"/>
      <c r="REM760" s="456"/>
      <c r="REN760" s="456"/>
      <c r="REO760" s="456"/>
      <c r="REP760" s="456"/>
      <c r="REQ760" s="456"/>
      <c r="RER760" s="456"/>
      <c r="RES760" s="456"/>
      <c r="RET760" s="456"/>
      <c r="REU760" s="456"/>
      <c r="REV760" s="456"/>
      <c r="REW760" s="456"/>
      <c r="REX760" s="456"/>
      <c r="REY760" s="456"/>
      <c r="REZ760" s="456"/>
      <c r="RFA760" s="456"/>
      <c r="RFB760" s="456"/>
      <c r="RFC760" s="456"/>
      <c r="RFD760" s="456"/>
      <c r="RFE760" s="456"/>
      <c r="RFF760" s="456"/>
      <c r="RFG760" s="456"/>
      <c r="RFH760" s="456"/>
      <c r="RFI760" s="456"/>
      <c r="RFJ760" s="456"/>
      <c r="RFK760" s="456"/>
      <c r="RFL760" s="456"/>
      <c r="RFM760" s="456"/>
      <c r="RFN760" s="456"/>
      <c r="RFO760" s="456"/>
      <c r="RFP760" s="456"/>
      <c r="RFQ760" s="456"/>
      <c r="RFR760" s="456"/>
      <c r="RFS760" s="456"/>
      <c r="RFT760" s="456"/>
      <c r="RFU760" s="456"/>
      <c r="RFV760" s="456"/>
      <c r="RFW760" s="456"/>
      <c r="RFX760" s="456"/>
      <c r="RFY760" s="456"/>
      <c r="RFZ760" s="456"/>
      <c r="RGA760" s="456"/>
      <c r="RGB760" s="456"/>
      <c r="RGC760" s="456"/>
      <c r="RGD760" s="456"/>
      <c r="RGE760" s="456"/>
      <c r="RGF760" s="456"/>
      <c r="RGG760" s="456"/>
      <c r="RGH760" s="456"/>
      <c r="RGI760" s="456"/>
      <c r="RGJ760" s="456"/>
      <c r="RGK760" s="456"/>
      <c r="RGL760" s="456"/>
      <c r="RGM760" s="456"/>
      <c r="RGN760" s="456"/>
      <c r="RGO760" s="456"/>
      <c r="RGP760" s="456"/>
      <c r="RGQ760" s="456"/>
      <c r="RGR760" s="456"/>
      <c r="RGS760" s="456"/>
      <c r="RGT760" s="456"/>
      <c r="RGU760" s="456"/>
      <c r="RGV760" s="456"/>
      <c r="RGW760" s="456"/>
      <c r="RGX760" s="456"/>
      <c r="RGY760" s="456"/>
      <c r="RGZ760" s="456"/>
      <c r="RHA760" s="456"/>
      <c r="RHB760" s="456"/>
      <c r="RHC760" s="456"/>
      <c r="RHD760" s="456"/>
      <c r="RHE760" s="456"/>
      <c r="RHF760" s="456"/>
      <c r="RHG760" s="456"/>
      <c r="RHH760" s="456"/>
      <c r="RHI760" s="456"/>
      <c r="RHJ760" s="456"/>
      <c r="RHK760" s="456"/>
      <c r="RHL760" s="456"/>
      <c r="RHM760" s="456"/>
      <c r="RHN760" s="456"/>
      <c r="RHO760" s="456"/>
      <c r="RHP760" s="456"/>
      <c r="RHQ760" s="456"/>
      <c r="RHR760" s="456"/>
      <c r="RHS760" s="456"/>
      <c r="RHT760" s="456"/>
      <c r="RHU760" s="456"/>
      <c r="RHV760" s="456"/>
      <c r="RHW760" s="456"/>
      <c r="RHX760" s="456"/>
      <c r="RHY760" s="456"/>
      <c r="RHZ760" s="456"/>
      <c r="RIA760" s="456"/>
      <c r="RIB760" s="456"/>
      <c r="RIC760" s="456"/>
      <c r="RID760" s="456"/>
      <c r="RIE760" s="456"/>
      <c r="RIF760" s="456"/>
      <c r="RIG760" s="456"/>
      <c r="RIH760" s="456"/>
      <c r="RII760" s="456"/>
      <c r="RIJ760" s="456"/>
      <c r="RIK760" s="456"/>
      <c r="RIL760" s="456"/>
      <c r="RIM760" s="456"/>
      <c r="RIN760" s="456"/>
      <c r="RIO760" s="456"/>
      <c r="RIP760" s="456"/>
      <c r="RIQ760" s="456"/>
      <c r="RIR760" s="456"/>
      <c r="RIS760" s="456"/>
      <c r="RIT760" s="456"/>
      <c r="RIU760" s="456"/>
      <c r="RIV760" s="456"/>
      <c r="RIW760" s="456"/>
      <c r="RIX760" s="456"/>
      <c r="RIY760" s="456"/>
      <c r="RIZ760" s="456"/>
      <c r="RJA760" s="456"/>
      <c r="RJB760" s="456"/>
      <c r="RJC760" s="456"/>
      <c r="RJD760" s="456"/>
      <c r="RJE760" s="456"/>
      <c r="RJF760" s="456"/>
      <c r="RJG760" s="456"/>
      <c r="RJH760" s="456"/>
      <c r="RJI760" s="456"/>
      <c r="RJJ760" s="456"/>
      <c r="RJK760" s="456"/>
      <c r="RJL760" s="456"/>
      <c r="RJM760" s="456"/>
      <c r="RJN760" s="456"/>
      <c r="RJO760" s="456"/>
      <c r="RJP760" s="456"/>
      <c r="RJQ760" s="456"/>
      <c r="RJR760" s="456"/>
      <c r="RJS760" s="456"/>
      <c r="RJT760" s="456"/>
      <c r="RJU760" s="456"/>
      <c r="RJV760" s="456"/>
      <c r="RJW760" s="456"/>
      <c r="RJX760" s="456"/>
      <c r="RJY760" s="456"/>
      <c r="RJZ760" s="456"/>
      <c r="RKA760" s="456"/>
      <c r="RKB760" s="456"/>
      <c r="RKC760" s="456"/>
      <c r="RKD760" s="456"/>
      <c r="RKE760" s="456"/>
      <c r="RKF760" s="456"/>
      <c r="RKG760" s="456"/>
      <c r="RKH760" s="456"/>
      <c r="RKI760" s="456"/>
      <c r="RKJ760" s="456"/>
      <c r="RKK760" s="456"/>
      <c r="RKL760" s="456"/>
      <c r="RKM760" s="456"/>
      <c r="RKN760" s="456"/>
      <c r="RKO760" s="456"/>
      <c r="RKP760" s="456"/>
      <c r="RKQ760" s="456"/>
      <c r="RKR760" s="456"/>
      <c r="RKS760" s="456"/>
      <c r="RKT760" s="456"/>
      <c r="RKU760" s="456"/>
      <c r="RKV760" s="456"/>
      <c r="RKW760" s="456"/>
      <c r="RKX760" s="456"/>
      <c r="RKY760" s="456"/>
      <c r="RKZ760" s="456"/>
      <c r="RLA760" s="456"/>
      <c r="RLB760" s="456"/>
      <c r="RLC760" s="456"/>
      <c r="RLD760" s="456"/>
      <c r="RLE760" s="456"/>
      <c r="RLF760" s="456"/>
      <c r="RLG760" s="456"/>
      <c r="RLH760" s="456"/>
      <c r="RLI760" s="456"/>
      <c r="RLJ760" s="456"/>
      <c r="RLK760" s="456"/>
      <c r="RLL760" s="456"/>
      <c r="RLM760" s="456"/>
      <c r="RLN760" s="456"/>
      <c r="RLO760" s="456"/>
      <c r="RLP760" s="456"/>
      <c r="RLQ760" s="456"/>
      <c r="RLR760" s="456"/>
      <c r="RLS760" s="456"/>
      <c r="RLT760" s="456"/>
      <c r="RLU760" s="456"/>
      <c r="RLV760" s="456"/>
      <c r="RLW760" s="456"/>
      <c r="RLX760" s="456"/>
      <c r="RLY760" s="456"/>
      <c r="RLZ760" s="456"/>
      <c r="RMA760" s="456"/>
      <c r="RMB760" s="456"/>
      <c r="RMC760" s="456"/>
      <c r="RMD760" s="456"/>
      <c r="RME760" s="456"/>
      <c r="RMF760" s="456"/>
      <c r="RMG760" s="456"/>
      <c r="RMH760" s="456"/>
      <c r="RMI760" s="456"/>
      <c r="RMJ760" s="456"/>
      <c r="RMK760" s="456"/>
      <c r="RML760" s="456"/>
      <c r="RMM760" s="456"/>
      <c r="RMN760" s="456"/>
      <c r="RMO760" s="456"/>
      <c r="RMP760" s="456"/>
      <c r="RMQ760" s="456"/>
      <c r="RMR760" s="456"/>
      <c r="RMS760" s="456"/>
      <c r="RMT760" s="456"/>
      <c r="RMU760" s="456"/>
      <c r="RMV760" s="456"/>
      <c r="RMW760" s="456"/>
      <c r="RMX760" s="456"/>
      <c r="RMY760" s="456"/>
      <c r="RMZ760" s="456"/>
      <c r="RNA760" s="456"/>
      <c r="RNB760" s="456"/>
      <c r="RNC760" s="456"/>
      <c r="RND760" s="456"/>
      <c r="RNE760" s="456"/>
      <c r="RNF760" s="456"/>
      <c r="RNG760" s="456"/>
      <c r="RNH760" s="456"/>
      <c r="RNI760" s="456"/>
      <c r="RNJ760" s="456"/>
      <c r="RNK760" s="456"/>
      <c r="RNL760" s="456"/>
      <c r="RNM760" s="456"/>
      <c r="RNN760" s="456"/>
      <c r="RNO760" s="456"/>
      <c r="RNP760" s="456"/>
      <c r="RNQ760" s="456"/>
      <c r="RNR760" s="456"/>
      <c r="RNS760" s="456"/>
      <c r="RNT760" s="456"/>
      <c r="RNU760" s="456"/>
      <c r="RNV760" s="456"/>
      <c r="RNW760" s="456"/>
      <c r="RNX760" s="456"/>
      <c r="RNY760" s="456"/>
      <c r="RNZ760" s="456"/>
      <c r="ROA760" s="456"/>
      <c r="ROB760" s="456"/>
      <c r="ROC760" s="456"/>
      <c r="ROD760" s="456"/>
      <c r="ROE760" s="456"/>
      <c r="ROF760" s="456"/>
      <c r="ROG760" s="456"/>
      <c r="ROH760" s="456"/>
      <c r="ROI760" s="456"/>
      <c r="ROJ760" s="456"/>
      <c r="ROK760" s="456"/>
      <c r="ROL760" s="456"/>
      <c r="ROM760" s="456"/>
      <c r="RON760" s="456"/>
      <c r="ROO760" s="456"/>
      <c r="ROP760" s="456"/>
      <c r="ROQ760" s="456"/>
      <c r="ROR760" s="456"/>
      <c r="ROS760" s="456"/>
      <c r="ROT760" s="456"/>
      <c r="ROU760" s="456"/>
      <c r="ROV760" s="456"/>
      <c r="ROW760" s="456"/>
      <c r="ROX760" s="456"/>
      <c r="ROY760" s="456"/>
      <c r="ROZ760" s="456"/>
      <c r="RPA760" s="456"/>
      <c r="RPB760" s="456"/>
      <c r="RPC760" s="456"/>
      <c r="RPD760" s="456"/>
      <c r="RPE760" s="456"/>
      <c r="RPF760" s="456"/>
      <c r="RPG760" s="456"/>
      <c r="RPH760" s="456"/>
      <c r="RPI760" s="456"/>
      <c r="RPJ760" s="456"/>
      <c r="RPK760" s="456"/>
      <c r="RPL760" s="456"/>
      <c r="RPM760" s="456"/>
      <c r="RPN760" s="456"/>
      <c r="RPO760" s="456"/>
      <c r="RPP760" s="456"/>
      <c r="RPQ760" s="456"/>
      <c r="RPR760" s="456"/>
      <c r="RPS760" s="456"/>
      <c r="RPT760" s="456"/>
      <c r="RPU760" s="456"/>
      <c r="RPV760" s="456"/>
      <c r="RPW760" s="456"/>
      <c r="RPX760" s="456"/>
      <c r="RPY760" s="456"/>
      <c r="RPZ760" s="456"/>
      <c r="RQA760" s="456"/>
      <c r="RQB760" s="456"/>
      <c r="RQC760" s="456"/>
      <c r="RQD760" s="456"/>
      <c r="RQE760" s="456"/>
      <c r="RQF760" s="456"/>
      <c r="RQG760" s="456"/>
      <c r="RQH760" s="456"/>
      <c r="RQI760" s="456"/>
      <c r="RQJ760" s="456"/>
      <c r="RQK760" s="456"/>
      <c r="RQL760" s="456"/>
      <c r="RQM760" s="456"/>
      <c r="RQN760" s="456"/>
      <c r="RQO760" s="456"/>
      <c r="RQP760" s="456"/>
      <c r="RQQ760" s="456"/>
      <c r="RQR760" s="456"/>
      <c r="RQS760" s="456"/>
      <c r="RQT760" s="456"/>
      <c r="RQU760" s="456"/>
      <c r="RQV760" s="456"/>
      <c r="RQW760" s="456"/>
      <c r="RQX760" s="456"/>
      <c r="RQY760" s="456"/>
      <c r="RQZ760" s="456"/>
      <c r="RRA760" s="456"/>
      <c r="RRB760" s="456"/>
      <c r="RRC760" s="456"/>
      <c r="RRD760" s="456"/>
      <c r="RRE760" s="456"/>
      <c r="RRF760" s="456"/>
      <c r="RRG760" s="456"/>
      <c r="RRH760" s="456"/>
      <c r="RRI760" s="456"/>
      <c r="RRJ760" s="456"/>
      <c r="RRK760" s="456"/>
      <c r="RRL760" s="456"/>
      <c r="RRM760" s="456"/>
      <c r="RRN760" s="456"/>
      <c r="RRO760" s="456"/>
      <c r="RRP760" s="456"/>
      <c r="RRQ760" s="456"/>
      <c r="RRR760" s="456"/>
      <c r="RRS760" s="456"/>
      <c r="RRT760" s="456"/>
      <c r="RRU760" s="456"/>
      <c r="RRV760" s="456"/>
      <c r="RRW760" s="456"/>
      <c r="RRX760" s="456"/>
      <c r="RRY760" s="456"/>
      <c r="RRZ760" s="456"/>
      <c r="RSA760" s="456"/>
      <c r="RSB760" s="456"/>
      <c r="RSC760" s="456"/>
      <c r="RSD760" s="456"/>
      <c r="RSE760" s="456"/>
      <c r="RSF760" s="456"/>
      <c r="RSG760" s="456"/>
      <c r="RSH760" s="456"/>
      <c r="RSI760" s="456"/>
      <c r="RSJ760" s="456"/>
      <c r="RSK760" s="456"/>
      <c r="RSL760" s="456"/>
      <c r="RSM760" s="456"/>
      <c r="RSN760" s="456"/>
      <c r="RSO760" s="456"/>
      <c r="RSP760" s="456"/>
      <c r="RSQ760" s="456"/>
      <c r="RSR760" s="456"/>
      <c r="RSS760" s="456"/>
      <c r="RST760" s="456"/>
      <c r="RSU760" s="456"/>
      <c r="RSV760" s="456"/>
      <c r="RSW760" s="456"/>
      <c r="RSX760" s="456"/>
      <c r="RSY760" s="456"/>
      <c r="RSZ760" s="456"/>
      <c r="RTA760" s="456"/>
      <c r="RTB760" s="456"/>
      <c r="RTC760" s="456"/>
      <c r="RTD760" s="456"/>
      <c r="RTE760" s="456"/>
      <c r="RTF760" s="456"/>
      <c r="RTG760" s="456"/>
      <c r="RTH760" s="456"/>
      <c r="RTI760" s="456"/>
      <c r="RTJ760" s="456"/>
      <c r="RTK760" s="456"/>
      <c r="RTL760" s="456"/>
      <c r="RTM760" s="456"/>
      <c r="RTN760" s="456"/>
      <c r="RTO760" s="456"/>
      <c r="RTP760" s="456"/>
      <c r="RTQ760" s="456"/>
      <c r="RTR760" s="456"/>
      <c r="RTS760" s="456"/>
      <c r="RTT760" s="456"/>
      <c r="RTU760" s="456"/>
      <c r="RTV760" s="456"/>
      <c r="RTW760" s="456"/>
      <c r="RTX760" s="456"/>
      <c r="RTY760" s="456"/>
      <c r="RTZ760" s="456"/>
      <c r="RUA760" s="456"/>
      <c r="RUB760" s="456"/>
      <c r="RUC760" s="456"/>
      <c r="RUD760" s="456"/>
      <c r="RUE760" s="456"/>
      <c r="RUF760" s="456"/>
      <c r="RUG760" s="456"/>
      <c r="RUH760" s="456"/>
      <c r="RUI760" s="456"/>
      <c r="RUJ760" s="456"/>
      <c r="RUK760" s="456"/>
      <c r="RUL760" s="456"/>
      <c r="RUM760" s="456"/>
      <c r="RUN760" s="456"/>
      <c r="RUO760" s="456"/>
      <c r="RUP760" s="456"/>
      <c r="RUQ760" s="456"/>
      <c r="RUR760" s="456"/>
      <c r="RUS760" s="456"/>
      <c r="RUT760" s="456"/>
      <c r="RUU760" s="456"/>
      <c r="RUV760" s="456"/>
      <c r="RUW760" s="456"/>
      <c r="RUX760" s="456"/>
      <c r="RUY760" s="456"/>
      <c r="RUZ760" s="456"/>
      <c r="RVA760" s="456"/>
      <c r="RVB760" s="456"/>
      <c r="RVC760" s="456"/>
      <c r="RVD760" s="456"/>
      <c r="RVE760" s="456"/>
      <c r="RVF760" s="456"/>
      <c r="RVG760" s="456"/>
      <c r="RVH760" s="456"/>
      <c r="RVI760" s="456"/>
      <c r="RVJ760" s="456"/>
      <c r="RVK760" s="456"/>
      <c r="RVL760" s="456"/>
      <c r="RVM760" s="456"/>
      <c r="RVN760" s="456"/>
      <c r="RVO760" s="456"/>
      <c r="RVP760" s="456"/>
      <c r="RVQ760" s="456"/>
      <c r="RVR760" s="456"/>
      <c r="RVS760" s="456"/>
      <c r="RVT760" s="456"/>
      <c r="RVU760" s="456"/>
      <c r="RVV760" s="456"/>
      <c r="RVW760" s="456"/>
      <c r="RVX760" s="456"/>
      <c r="RVY760" s="456"/>
      <c r="RVZ760" s="456"/>
      <c r="RWA760" s="456"/>
      <c r="RWB760" s="456"/>
      <c r="RWC760" s="456"/>
      <c r="RWD760" s="456"/>
      <c r="RWE760" s="456"/>
      <c r="RWF760" s="456"/>
      <c r="RWG760" s="456"/>
      <c r="RWH760" s="456"/>
      <c r="RWI760" s="456"/>
      <c r="RWJ760" s="456"/>
      <c r="RWK760" s="456"/>
      <c r="RWL760" s="456"/>
      <c r="RWM760" s="456"/>
      <c r="RWN760" s="456"/>
      <c r="RWO760" s="456"/>
      <c r="RWP760" s="456"/>
      <c r="RWQ760" s="456"/>
      <c r="RWR760" s="456"/>
      <c r="RWS760" s="456"/>
      <c r="RWT760" s="456"/>
      <c r="RWU760" s="456"/>
      <c r="RWV760" s="456"/>
      <c r="RWW760" s="456"/>
      <c r="RWX760" s="456"/>
      <c r="RWY760" s="456"/>
      <c r="RWZ760" s="456"/>
      <c r="RXA760" s="456"/>
      <c r="RXB760" s="456"/>
      <c r="RXC760" s="456"/>
      <c r="RXD760" s="456"/>
      <c r="RXE760" s="456"/>
      <c r="RXF760" s="456"/>
      <c r="RXG760" s="456"/>
      <c r="RXH760" s="456"/>
      <c r="RXI760" s="456"/>
      <c r="RXJ760" s="456"/>
      <c r="RXK760" s="456"/>
      <c r="RXL760" s="456"/>
      <c r="RXM760" s="456"/>
      <c r="RXN760" s="456"/>
      <c r="RXO760" s="456"/>
      <c r="RXP760" s="456"/>
      <c r="RXQ760" s="456"/>
      <c r="RXR760" s="456"/>
      <c r="RXS760" s="456"/>
      <c r="RXT760" s="456"/>
      <c r="RXU760" s="456"/>
      <c r="RXV760" s="456"/>
      <c r="RXW760" s="456"/>
      <c r="RXX760" s="456"/>
      <c r="RXY760" s="456"/>
      <c r="RXZ760" s="456"/>
      <c r="RYA760" s="456"/>
      <c r="RYB760" s="456"/>
      <c r="RYC760" s="456"/>
      <c r="RYD760" s="456"/>
      <c r="RYE760" s="456"/>
      <c r="RYF760" s="456"/>
      <c r="RYG760" s="456"/>
      <c r="RYH760" s="456"/>
      <c r="RYI760" s="456"/>
      <c r="RYJ760" s="456"/>
      <c r="RYK760" s="456"/>
      <c r="RYL760" s="456"/>
      <c r="RYM760" s="456"/>
      <c r="RYN760" s="456"/>
      <c r="RYO760" s="456"/>
      <c r="RYP760" s="456"/>
      <c r="RYQ760" s="456"/>
      <c r="RYR760" s="456"/>
      <c r="RYS760" s="456"/>
      <c r="RYT760" s="456"/>
      <c r="RYU760" s="456"/>
      <c r="RYV760" s="456"/>
      <c r="RYW760" s="456"/>
      <c r="RYX760" s="456"/>
      <c r="RYY760" s="456"/>
      <c r="RYZ760" s="456"/>
      <c r="RZA760" s="456"/>
      <c r="RZB760" s="456"/>
      <c r="RZC760" s="456"/>
      <c r="RZD760" s="456"/>
      <c r="RZE760" s="456"/>
      <c r="RZF760" s="456"/>
      <c r="RZG760" s="456"/>
      <c r="RZH760" s="456"/>
      <c r="RZI760" s="456"/>
      <c r="RZJ760" s="456"/>
      <c r="RZK760" s="456"/>
      <c r="RZL760" s="456"/>
      <c r="RZM760" s="456"/>
      <c r="RZN760" s="456"/>
      <c r="RZO760" s="456"/>
      <c r="RZP760" s="456"/>
      <c r="RZQ760" s="456"/>
      <c r="RZR760" s="456"/>
      <c r="RZS760" s="456"/>
      <c r="RZT760" s="456"/>
      <c r="RZU760" s="456"/>
      <c r="RZV760" s="456"/>
      <c r="RZW760" s="456"/>
      <c r="RZX760" s="456"/>
      <c r="RZY760" s="456"/>
      <c r="RZZ760" s="456"/>
      <c r="SAA760" s="456"/>
      <c r="SAB760" s="456"/>
      <c r="SAC760" s="456"/>
      <c r="SAD760" s="456"/>
      <c r="SAE760" s="456"/>
      <c r="SAF760" s="456"/>
      <c r="SAG760" s="456"/>
      <c r="SAH760" s="456"/>
      <c r="SAI760" s="456"/>
      <c r="SAJ760" s="456"/>
      <c r="SAK760" s="456"/>
      <c r="SAL760" s="456"/>
      <c r="SAM760" s="456"/>
      <c r="SAN760" s="456"/>
      <c r="SAO760" s="456"/>
      <c r="SAP760" s="456"/>
      <c r="SAQ760" s="456"/>
      <c r="SAR760" s="456"/>
      <c r="SAS760" s="456"/>
      <c r="SAT760" s="456"/>
      <c r="SAU760" s="456"/>
      <c r="SAV760" s="456"/>
      <c r="SAW760" s="456"/>
      <c r="SAX760" s="456"/>
      <c r="SAY760" s="456"/>
      <c r="SAZ760" s="456"/>
      <c r="SBA760" s="456"/>
      <c r="SBB760" s="456"/>
      <c r="SBC760" s="456"/>
      <c r="SBD760" s="456"/>
      <c r="SBE760" s="456"/>
      <c r="SBF760" s="456"/>
      <c r="SBG760" s="456"/>
      <c r="SBH760" s="456"/>
      <c r="SBI760" s="456"/>
      <c r="SBJ760" s="456"/>
      <c r="SBK760" s="456"/>
      <c r="SBL760" s="456"/>
      <c r="SBM760" s="456"/>
      <c r="SBN760" s="456"/>
      <c r="SBO760" s="456"/>
      <c r="SBP760" s="456"/>
      <c r="SBQ760" s="456"/>
      <c r="SBR760" s="456"/>
      <c r="SBS760" s="456"/>
      <c r="SBT760" s="456"/>
      <c r="SBU760" s="456"/>
      <c r="SBV760" s="456"/>
      <c r="SBW760" s="456"/>
      <c r="SBX760" s="456"/>
      <c r="SBY760" s="456"/>
      <c r="SBZ760" s="456"/>
      <c r="SCA760" s="456"/>
      <c r="SCB760" s="456"/>
      <c r="SCC760" s="456"/>
      <c r="SCD760" s="456"/>
      <c r="SCE760" s="456"/>
      <c r="SCF760" s="456"/>
      <c r="SCG760" s="456"/>
      <c r="SCH760" s="456"/>
      <c r="SCI760" s="456"/>
      <c r="SCJ760" s="456"/>
      <c r="SCK760" s="456"/>
      <c r="SCL760" s="456"/>
      <c r="SCM760" s="456"/>
      <c r="SCN760" s="456"/>
      <c r="SCO760" s="456"/>
      <c r="SCP760" s="456"/>
      <c r="SCQ760" s="456"/>
      <c r="SCR760" s="456"/>
      <c r="SCS760" s="456"/>
      <c r="SCT760" s="456"/>
      <c r="SCU760" s="456"/>
      <c r="SCV760" s="456"/>
      <c r="SCW760" s="456"/>
      <c r="SCX760" s="456"/>
      <c r="SCY760" s="456"/>
      <c r="SCZ760" s="456"/>
      <c r="SDA760" s="456"/>
      <c r="SDB760" s="456"/>
      <c r="SDC760" s="456"/>
      <c r="SDD760" s="456"/>
      <c r="SDE760" s="456"/>
      <c r="SDF760" s="456"/>
      <c r="SDG760" s="456"/>
      <c r="SDH760" s="456"/>
      <c r="SDI760" s="456"/>
      <c r="SDJ760" s="456"/>
      <c r="SDK760" s="456"/>
      <c r="SDL760" s="456"/>
      <c r="SDM760" s="456"/>
      <c r="SDN760" s="456"/>
      <c r="SDO760" s="456"/>
      <c r="SDP760" s="456"/>
      <c r="SDQ760" s="456"/>
      <c r="SDR760" s="456"/>
      <c r="SDS760" s="456"/>
      <c r="SDT760" s="456"/>
      <c r="SDU760" s="456"/>
      <c r="SDV760" s="456"/>
      <c r="SDW760" s="456"/>
      <c r="SDX760" s="456"/>
      <c r="SDY760" s="456"/>
      <c r="SDZ760" s="456"/>
      <c r="SEA760" s="456"/>
      <c r="SEB760" s="456"/>
      <c r="SEC760" s="456"/>
      <c r="SED760" s="456"/>
      <c r="SEE760" s="456"/>
      <c r="SEF760" s="456"/>
      <c r="SEG760" s="456"/>
      <c r="SEH760" s="456"/>
      <c r="SEI760" s="456"/>
      <c r="SEJ760" s="456"/>
      <c r="SEK760" s="456"/>
      <c r="SEL760" s="456"/>
      <c r="SEM760" s="456"/>
      <c r="SEN760" s="456"/>
      <c r="SEO760" s="456"/>
      <c r="SEP760" s="456"/>
      <c r="SEQ760" s="456"/>
      <c r="SER760" s="456"/>
      <c r="SES760" s="456"/>
      <c r="SET760" s="456"/>
      <c r="SEU760" s="456"/>
      <c r="SEV760" s="456"/>
      <c r="SEW760" s="456"/>
      <c r="SEX760" s="456"/>
      <c r="SEY760" s="456"/>
      <c r="SEZ760" s="456"/>
      <c r="SFA760" s="456"/>
      <c r="SFB760" s="456"/>
      <c r="SFC760" s="456"/>
      <c r="SFD760" s="456"/>
      <c r="SFE760" s="456"/>
      <c r="SFF760" s="456"/>
      <c r="SFG760" s="456"/>
      <c r="SFH760" s="456"/>
      <c r="SFI760" s="456"/>
      <c r="SFJ760" s="456"/>
      <c r="SFK760" s="456"/>
      <c r="SFL760" s="456"/>
      <c r="SFM760" s="456"/>
      <c r="SFN760" s="456"/>
      <c r="SFO760" s="456"/>
      <c r="SFP760" s="456"/>
      <c r="SFQ760" s="456"/>
      <c r="SFR760" s="456"/>
      <c r="SFS760" s="456"/>
      <c r="SFT760" s="456"/>
      <c r="SFU760" s="456"/>
      <c r="SFV760" s="456"/>
      <c r="SFW760" s="456"/>
      <c r="SFX760" s="456"/>
      <c r="SFY760" s="456"/>
      <c r="SFZ760" s="456"/>
      <c r="SGA760" s="456"/>
      <c r="SGB760" s="456"/>
      <c r="SGC760" s="456"/>
      <c r="SGD760" s="456"/>
      <c r="SGE760" s="456"/>
      <c r="SGF760" s="456"/>
      <c r="SGG760" s="456"/>
      <c r="SGH760" s="456"/>
      <c r="SGI760" s="456"/>
      <c r="SGJ760" s="456"/>
      <c r="SGK760" s="456"/>
      <c r="SGL760" s="456"/>
      <c r="SGM760" s="456"/>
      <c r="SGN760" s="456"/>
      <c r="SGO760" s="456"/>
      <c r="SGP760" s="456"/>
      <c r="SGQ760" s="456"/>
      <c r="SGR760" s="456"/>
      <c r="SGS760" s="456"/>
      <c r="SGT760" s="456"/>
      <c r="SGU760" s="456"/>
      <c r="SGV760" s="456"/>
      <c r="SGW760" s="456"/>
      <c r="SGX760" s="456"/>
      <c r="SGY760" s="456"/>
      <c r="SGZ760" s="456"/>
      <c r="SHA760" s="456"/>
      <c r="SHB760" s="456"/>
      <c r="SHC760" s="456"/>
      <c r="SHD760" s="456"/>
      <c r="SHE760" s="456"/>
      <c r="SHF760" s="456"/>
      <c r="SHG760" s="456"/>
      <c r="SHH760" s="456"/>
      <c r="SHI760" s="456"/>
      <c r="SHJ760" s="456"/>
      <c r="SHK760" s="456"/>
      <c r="SHL760" s="456"/>
      <c r="SHM760" s="456"/>
      <c r="SHN760" s="456"/>
      <c r="SHO760" s="456"/>
      <c r="SHP760" s="456"/>
      <c r="SHQ760" s="456"/>
      <c r="SHR760" s="456"/>
      <c r="SHS760" s="456"/>
      <c r="SHT760" s="456"/>
      <c r="SHU760" s="456"/>
      <c r="SHV760" s="456"/>
      <c r="SHW760" s="456"/>
      <c r="SHX760" s="456"/>
      <c r="SHY760" s="456"/>
      <c r="SHZ760" s="456"/>
      <c r="SIA760" s="456"/>
      <c r="SIB760" s="456"/>
      <c r="SIC760" s="456"/>
      <c r="SID760" s="456"/>
      <c r="SIE760" s="456"/>
      <c r="SIF760" s="456"/>
      <c r="SIG760" s="456"/>
      <c r="SIH760" s="456"/>
      <c r="SII760" s="456"/>
      <c r="SIJ760" s="456"/>
      <c r="SIK760" s="456"/>
      <c r="SIL760" s="456"/>
      <c r="SIM760" s="456"/>
      <c r="SIN760" s="456"/>
      <c r="SIO760" s="456"/>
      <c r="SIP760" s="456"/>
      <c r="SIQ760" s="456"/>
      <c r="SIR760" s="456"/>
      <c r="SIS760" s="456"/>
      <c r="SIT760" s="456"/>
      <c r="SIU760" s="456"/>
      <c r="SIV760" s="456"/>
      <c r="SIW760" s="456"/>
      <c r="SIX760" s="456"/>
      <c r="SIY760" s="456"/>
      <c r="SIZ760" s="456"/>
      <c r="SJA760" s="456"/>
      <c r="SJB760" s="456"/>
      <c r="SJC760" s="456"/>
      <c r="SJD760" s="456"/>
      <c r="SJE760" s="456"/>
      <c r="SJF760" s="456"/>
      <c r="SJG760" s="456"/>
      <c r="SJH760" s="456"/>
      <c r="SJI760" s="456"/>
      <c r="SJJ760" s="456"/>
      <c r="SJK760" s="456"/>
      <c r="SJL760" s="456"/>
      <c r="SJM760" s="456"/>
      <c r="SJN760" s="456"/>
      <c r="SJO760" s="456"/>
      <c r="SJP760" s="456"/>
      <c r="SJQ760" s="456"/>
      <c r="SJR760" s="456"/>
      <c r="SJS760" s="456"/>
      <c r="SJT760" s="456"/>
      <c r="SJU760" s="456"/>
      <c r="SJV760" s="456"/>
      <c r="SJW760" s="456"/>
      <c r="SJX760" s="456"/>
      <c r="SJY760" s="456"/>
      <c r="SJZ760" s="456"/>
      <c r="SKA760" s="456"/>
      <c r="SKB760" s="456"/>
      <c r="SKC760" s="456"/>
      <c r="SKD760" s="456"/>
      <c r="SKE760" s="456"/>
      <c r="SKF760" s="456"/>
      <c r="SKG760" s="456"/>
      <c r="SKH760" s="456"/>
      <c r="SKI760" s="456"/>
      <c r="SKJ760" s="456"/>
      <c r="SKK760" s="456"/>
      <c r="SKL760" s="456"/>
      <c r="SKM760" s="456"/>
      <c r="SKN760" s="456"/>
      <c r="SKO760" s="456"/>
      <c r="SKP760" s="456"/>
      <c r="SKQ760" s="456"/>
      <c r="SKR760" s="456"/>
      <c r="SKS760" s="456"/>
      <c r="SKT760" s="456"/>
      <c r="SKU760" s="456"/>
      <c r="SKV760" s="456"/>
      <c r="SKW760" s="456"/>
      <c r="SKX760" s="456"/>
      <c r="SKY760" s="456"/>
      <c r="SKZ760" s="456"/>
      <c r="SLA760" s="456"/>
      <c r="SLB760" s="456"/>
      <c r="SLC760" s="456"/>
      <c r="SLD760" s="456"/>
      <c r="SLE760" s="456"/>
      <c r="SLF760" s="456"/>
      <c r="SLG760" s="456"/>
      <c r="SLH760" s="456"/>
      <c r="SLI760" s="456"/>
      <c r="SLJ760" s="456"/>
      <c r="SLK760" s="456"/>
      <c r="SLL760" s="456"/>
      <c r="SLM760" s="456"/>
      <c r="SLN760" s="456"/>
      <c r="SLO760" s="456"/>
      <c r="SLP760" s="456"/>
      <c r="SLQ760" s="456"/>
      <c r="SLR760" s="456"/>
      <c r="SLS760" s="456"/>
      <c r="SLT760" s="456"/>
      <c r="SLU760" s="456"/>
      <c r="SLV760" s="456"/>
      <c r="SLW760" s="456"/>
      <c r="SLX760" s="456"/>
      <c r="SLY760" s="456"/>
      <c r="SLZ760" s="456"/>
      <c r="SMA760" s="456"/>
      <c r="SMB760" s="456"/>
      <c r="SMC760" s="456"/>
      <c r="SMD760" s="456"/>
      <c r="SME760" s="456"/>
      <c r="SMF760" s="456"/>
      <c r="SMG760" s="456"/>
      <c r="SMH760" s="456"/>
      <c r="SMI760" s="456"/>
      <c r="SMJ760" s="456"/>
      <c r="SMK760" s="456"/>
      <c r="SML760" s="456"/>
      <c r="SMM760" s="456"/>
      <c r="SMN760" s="456"/>
      <c r="SMO760" s="456"/>
      <c r="SMP760" s="456"/>
      <c r="SMQ760" s="456"/>
      <c r="SMR760" s="456"/>
      <c r="SMS760" s="456"/>
      <c r="SMT760" s="456"/>
      <c r="SMU760" s="456"/>
      <c r="SMV760" s="456"/>
      <c r="SMW760" s="456"/>
      <c r="SMX760" s="456"/>
      <c r="SMY760" s="456"/>
      <c r="SMZ760" s="456"/>
      <c r="SNA760" s="456"/>
      <c r="SNB760" s="456"/>
      <c r="SNC760" s="456"/>
      <c r="SND760" s="456"/>
      <c r="SNE760" s="456"/>
      <c r="SNF760" s="456"/>
      <c r="SNG760" s="456"/>
      <c r="SNH760" s="456"/>
      <c r="SNI760" s="456"/>
      <c r="SNJ760" s="456"/>
      <c r="SNK760" s="456"/>
      <c r="SNL760" s="456"/>
      <c r="SNM760" s="456"/>
      <c r="SNN760" s="456"/>
      <c r="SNO760" s="456"/>
      <c r="SNP760" s="456"/>
      <c r="SNQ760" s="456"/>
      <c r="SNR760" s="456"/>
      <c r="SNS760" s="456"/>
      <c r="SNT760" s="456"/>
      <c r="SNU760" s="456"/>
      <c r="SNV760" s="456"/>
      <c r="SNW760" s="456"/>
      <c r="SNX760" s="456"/>
      <c r="SNY760" s="456"/>
      <c r="SNZ760" s="456"/>
      <c r="SOA760" s="456"/>
      <c r="SOB760" s="456"/>
      <c r="SOC760" s="456"/>
      <c r="SOD760" s="456"/>
      <c r="SOE760" s="456"/>
      <c r="SOF760" s="456"/>
      <c r="SOG760" s="456"/>
      <c r="SOH760" s="456"/>
      <c r="SOI760" s="456"/>
      <c r="SOJ760" s="456"/>
      <c r="SOK760" s="456"/>
      <c r="SOL760" s="456"/>
      <c r="SOM760" s="456"/>
      <c r="SON760" s="456"/>
      <c r="SOO760" s="456"/>
      <c r="SOP760" s="456"/>
      <c r="SOQ760" s="456"/>
      <c r="SOR760" s="456"/>
      <c r="SOS760" s="456"/>
      <c r="SOT760" s="456"/>
      <c r="SOU760" s="456"/>
      <c r="SOV760" s="456"/>
      <c r="SOW760" s="456"/>
      <c r="SOX760" s="456"/>
      <c r="SOY760" s="456"/>
      <c r="SOZ760" s="456"/>
      <c r="SPA760" s="456"/>
      <c r="SPB760" s="456"/>
      <c r="SPC760" s="456"/>
      <c r="SPD760" s="456"/>
      <c r="SPE760" s="456"/>
      <c r="SPF760" s="456"/>
      <c r="SPG760" s="456"/>
      <c r="SPH760" s="456"/>
      <c r="SPI760" s="456"/>
      <c r="SPJ760" s="456"/>
      <c r="SPK760" s="456"/>
      <c r="SPL760" s="456"/>
      <c r="SPM760" s="456"/>
      <c r="SPN760" s="456"/>
      <c r="SPO760" s="456"/>
      <c r="SPP760" s="456"/>
      <c r="SPQ760" s="456"/>
      <c r="SPR760" s="456"/>
      <c r="SPS760" s="456"/>
      <c r="SPT760" s="456"/>
      <c r="SPU760" s="456"/>
      <c r="SPV760" s="456"/>
      <c r="SPW760" s="456"/>
      <c r="SPX760" s="456"/>
      <c r="SPY760" s="456"/>
      <c r="SPZ760" s="456"/>
      <c r="SQA760" s="456"/>
      <c r="SQB760" s="456"/>
      <c r="SQC760" s="456"/>
      <c r="SQD760" s="456"/>
      <c r="SQE760" s="456"/>
      <c r="SQF760" s="456"/>
      <c r="SQG760" s="456"/>
      <c r="SQH760" s="456"/>
      <c r="SQI760" s="456"/>
      <c r="SQJ760" s="456"/>
      <c r="SQK760" s="456"/>
      <c r="SQL760" s="456"/>
      <c r="SQM760" s="456"/>
      <c r="SQN760" s="456"/>
      <c r="SQO760" s="456"/>
      <c r="SQP760" s="456"/>
      <c r="SQQ760" s="456"/>
      <c r="SQR760" s="456"/>
      <c r="SQS760" s="456"/>
      <c r="SQT760" s="456"/>
      <c r="SQU760" s="456"/>
      <c r="SQV760" s="456"/>
      <c r="SQW760" s="456"/>
      <c r="SQX760" s="456"/>
      <c r="SQY760" s="456"/>
      <c r="SQZ760" s="456"/>
      <c r="SRA760" s="456"/>
      <c r="SRB760" s="456"/>
      <c r="SRC760" s="456"/>
      <c r="SRD760" s="456"/>
      <c r="SRE760" s="456"/>
      <c r="SRF760" s="456"/>
      <c r="SRG760" s="456"/>
      <c r="SRH760" s="456"/>
      <c r="SRI760" s="456"/>
      <c r="SRJ760" s="456"/>
      <c r="SRK760" s="456"/>
      <c r="SRL760" s="456"/>
      <c r="SRM760" s="456"/>
      <c r="SRN760" s="456"/>
      <c r="SRO760" s="456"/>
      <c r="SRP760" s="456"/>
      <c r="SRQ760" s="456"/>
      <c r="SRR760" s="456"/>
      <c r="SRS760" s="456"/>
      <c r="SRT760" s="456"/>
      <c r="SRU760" s="456"/>
      <c r="SRV760" s="456"/>
      <c r="SRW760" s="456"/>
      <c r="SRX760" s="456"/>
      <c r="SRY760" s="456"/>
      <c r="SRZ760" s="456"/>
      <c r="SSA760" s="456"/>
      <c r="SSB760" s="456"/>
      <c r="SSC760" s="456"/>
      <c r="SSD760" s="456"/>
      <c r="SSE760" s="456"/>
      <c r="SSF760" s="456"/>
      <c r="SSG760" s="456"/>
      <c r="SSH760" s="456"/>
      <c r="SSI760" s="456"/>
      <c r="SSJ760" s="456"/>
      <c r="SSK760" s="456"/>
      <c r="SSL760" s="456"/>
      <c r="SSM760" s="456"/>
      <c r="SSN760" s="456"/>
      <c r="SSO760" s="456"/>
      <c r="SSP760" s="456"/>
      <c r="SSQ760" s="456"/>
      <c r="SSR760" s="456"/>
      <c r="SSS760" s="456"/>
      <c r="SST760" s="456"/>
      <c r="SSU760" s="456"/>
      <c r="SSV760" s="456"/>
      <c r="SSW760" s="456"/>
      <c r="SSX760" s="456"/>
      <c r="SSY760" s="456"/>
      <c r="SSZ760" s="456"/>
      <c r="STA760" s="456"/>
      <c r="STB760" s="456"/>
      <c r="STC760" s="456"/>
      <c r="STD760" s="456"/>
      <c r="STE760" s="456"/>
      <c r="STF760" s="456"/>
      <c r="STG760" s="456"/>
      <c r="STH760" s="456"/>
      <c r="STI760" s="456"/>
      <c r="STJ760" s="456"/>
      <c r="STK760" s="456"/>
      <c r="STL760" s="456"/>
      <c r="STM760" s="456"/>
      <c r="STN760" s="456"/>
      <c r="STO760" s="456"/>
      <c r="STP760" s="456"/>
      <c r="STQ760" s="456"/>
      <c r="STR760" s="456"/>
      <c r="STS760" s="456"/>
      <c r="STT760" s="456"/>
      <c r="STU760" s="456"/>
      <c r="STV760" s="456"/>
      <c r="STW760" s="456"/>
      <c r="STX760" s="456"/>
      <c r="STY760" s="456"/>
      <c r="STZ760" s="456"/>
      <c r="SUA760" s="456"/>
      <c r="SUB760" s="456"/>
      <c r="SUC760" s="456"/>
      <c r="SUD760" s="456"/>
      <c r="SUE760" s="456"/>
      <c r="SUF760" s="456"/>
      <c r="SUG760" s="456"/>
      <c r="SUH760" s="456"/>
      <c r="SUI760" s="456"/>
      <c r="SUJ760" s="456"/>
      <c r="SUK760" s="456"/>
      <c r="SUL760" s="456"/>
      <c r="SUM760" s="456"/>
      <c r="SUN760" s="456"/>
      <c r="SUO760" s="456"/>
      <c r="SUP760" s="456"/>
      <c r="SUQ760" s="456"/>
      <c r="SUR760" s="456"/>
      <c r="SUS760" s="456"/>
      <c r="SUT760" s="456"/>
      <c r="SUU760" s="456"/>
      <c r="SUV760" s="456"/>
      <c r="SUW760" s="456"/>
      <c r="SUX760" s="456"/>
      <c r="SUY760" s="456"/>
      <c r="SUZ760" s="456"/>
      <c r="SVA760" s="456"/>
      <c r="SVB760" s="456"/>
      <c r="SVC760" s="456"/>
      <c r="SVD760" s="456"/>
      <c r="SVE760" s="456"/>
      <c r="SVF760" s="456"/>
      <c r="SVG760" s="456"/>
      <c r="SVH760" s="456"/>
      <c r="SVI760" s="456"/>
      <c r="SVJ760" s="456"/>
      <c r="SVK760" s="456"/>
      <c r="SVL760" s="456"/>
      <c r="SVM760" s="456"/>
      <c r="SVN760" s="456"/>
      <c r="SVO760" s="456"/>
      <c r="SVP760" s="456"/>
      <c r="SVQ760" s="456"/>
      <c r="SVR760" s="456"/>
      <c r="SVS760" s="456"/>
      <c r="SVT760" s="456"/>
      <c r="SVU760" s="456"/>
      <c r="SVV760" s="456"/>
      <c r="SVW760" s="456"/>
      <c r="SVX760" s="456"/>
      <c r="SVY760" s="456"/>
      <c r="SVZ760" s="456"/>
      <c r="SWA760" s="456"/>
      <c r="SWB760" s="456"/>
      <c r="SWC760" s="456"/>
      <c r="SWD760" s="456"/>
      <c r="SWE760" s="456"/>
      <c r="SWF760" s="456"/>
      <c r="SWG760" s="456"/>
      <c r="SWH760" s="456"/>
      <c r="SWI760" s="456"/>
      <c r="SWJ760" s="456"/>
      <c r="SWK760" s="456"/>
      <c r="SWL760" s="456"/>
      <c r="SWM760" s="456"/>
      <c r="SWN760" s="456"/>
      <c r="SWO760" s="456"/>
      <c r="SWP760" s="456"/>
      <c r="SWQ760" s="456"/>
      <c r="SWR760" s="456"/>
      <c r="SWS760" s="456"/>
      <c r="SWT760" s="456"/>
      <c r="SWU760" s="456"/>
      <c r="SWV760" s="456"/>
      <c r="SWW760" s="456"/>
      <c r="SWX760" s="456"/>
      <c r="SWY760" s="456"/>
      <c r="SWZ760" s="456"/>
      <c r="SXA760" s="456"/>
      <c r="SXB760" s="456"/>
      <c r="SXC760" s="456"/>
      <c r="SXD760" s="456"/>
      <c r="SXE760" s="456"/>
      <c r="SXF760" s="456"/>
      <c r="SXG760" s="456"/>
      <c r="SXH760" s="456"/>
      <c r="SXI760" s="456"/>
      <c r="SXJ760" s="456"/>
      <c r="SXK760" s="456"/>
      <c r="SXL760" s="456"/>
      <c r="SXM760" s="456"/>
      <c r="SXN760" s="456"/>
      <c r="SXO760" s="456"/>
      <c r="SXP760" s="456"/>
      <c r="SXQ760" s="456"/>
      <c r="SXR760" s="456"/>
      <c r="SXS760" s="456"/>
      <c r="SXT760" s="456"/>
      <c r="SXU760" s="456"/>
      <c r="SXV760" s="456"/>
      <c r="SXW760" s="456"/>
      <c r="SXX760" s="456"/>
      <c r="SXY760" s="456"/>
      <c r="SXZ760" s="456"/>
      <c r="SYA760" s="456"/>
      <c r="SYB760" s="456"/>
      <c r="SYC760" s="456"/>
      <c r="SYD760" s="456"/>
      <c r="SYE760" s="456"/>
      <c r="SYF760" s="456"/>
      <c r="SYG760" s="456"/>
      <c r="SYH760" s="456"/>
      <c r="SYI760" s="456"/>
      <c r="SYJ760" s="456"/>
      <c r="SYK760" s="456"/>
      <c r="SYL760" s="456"/>
      <c r="SYM760" s="456"/>
      <c r="SYN760" s="456"/>
      <c r="SYO760" s="456"/>
      <c r="SYP760" s="456"/>
      <c r="SYQ760" s="456"/>
      <c r="SYR760" s="456"/>
      <c r="SYS760" s="456"/>
      <c r="SYT760" s="456"/>
      <c r="SYU760" s="456"/>
      <c r="SYV760" s="456"/>
      <c r="SYW760" s="456"/>
      <c r="SYX760" s="456"/>
      <c r="SYY760" s="456"/>
      <c r="SYZ760" s="456"/>
      <c r="SZA760" s="456"/>
      <c r="SZB760" s="456"/>
      <c r="SZC760" s="456"/>
      <c r="SZD760" s="456"/>
      <c r="SZE760" s="456"/>
      <c r="SZF760" s="456"/>
      <c r="SZG760" s="456"/>
      <c r="SZH760" s="456"/>
      <c r="SZI760" s="456"/>
      <c r="SZJ760" s="456"/>
      <c r="SZK760" s="456"/>
      <c r="SZL760" s="456"/>
      <c r="SZM760" s="456"/>
      <c r="SZN760" s="456"/>
      <c r="SZO760" s="456"/>
      <c r="SZP760" s="456"/>
      <c r="SZQ760" s="456"/>
      <c r="SZR760" s="456"/>
      <c r="SZS760" s="456"/>
      <c r="SZT760" s="456"/>
      <c r="SZU760" s="456"/>
      <c r="SZV760" s="456"/>
      <c r="SZW760" s="456"/>
      <c r="SZX760" s="456"/>
      <c r="SZY760" s="456"/>
      <c r="SZZ760" s="456"/>
      <c r="TAA760" s="456"/>
      <c r="TAB760" s="456"/>
      <c r="TAC760" s="456"/>
      <c r="TAD760" s="456"/>
      <c r="TAE760" s="456"/>
      <c r="TAF760" s="456"/>
      <c r="TAG760" s="456"/>
      <c r="TAH760" s="456"/>
      <c r="TAI760" s="456"/>
      <c r="TAJ760" s="456"/>
      <c r="TAK760" s="456"/>
      <c r="TAL760" s="456"/>
      <c r="TAM760" s="456"/>
      <c r="TAN760" s="456"/>
      <c r="TAO760" s="456"/>
      <c r="TAP760" s="456"/>
      <c r="TAQ760" s="456"/>
      <c r="TAR760" s="456"/>
      <c r="TAS760" s="456"/>
      <c r="TAT760" s="456"/>
      <c r="TAU760" s="456"/>
      <c r="TAV760" s="456"/>
      <c r="TAW760" s="456"/>
      <c r="TAX760" s="456"/>
      <c r="TAY760" s="456"/>
      <c r="TAZ760" s="456"/>
      <c r="TBA760" s="456"/>
      <c r="TBB760" s="456"/>
      <c r="TBC760" s="456"/>
      <c r="TBD760" s="456"/>
      <c r="TBE760" s="456"/>
      <c r="TBF760" s="456"/>
      <c r="TBG760" s="456"/>
      <c r="TBH760" s="456"/>
      <c r="TBI760" s="456"/>
      <c r="TBJ760" s="456"/>
      <c r="TBK760" s="456"/>
      <c r="TBL760" s="456"/>
      <c r="TBM760" s="456"/>
      <c r="TBN760" s="456"/>
      <c r="TBO760" s="456"/>
      <c r="TBP760" s="456"/>
      <c r="TBQ760" s="456"/>
      <c r="TBR760" s="456"/>
      <c r="TBS760" s="456"/>
      <c r="TBT760" s="456"/>
      <c r="TBU760" s="456"/>
      <c r="TBV760" s="456"/>
      <c r="TBW760" s="456"/>
      <c r="TBX760" s="456"/>
      <c r="TBY760" s="456"/>
      <c r="TBZ760" s="456"/>
      <c r="TCA760" s="456"/>
      <c r="TCB760" s="456"/>
      <c r="TCC760" s="456"/>
      <c r="TCD760" s="456"/>
      <c r="TCE760" s="456"/>
      <c r="TCF760" s="456"/>
      <c r="TCG760" s="456"/>
      <c r="TCH760" s="456"/>
      <c r="TCI760" s="456"/>
      <c r="TCJ760" s="456"/>
      <c r="TCK760" s="456"/>
      <c r="TCL760" s="456"/>
      <c r="TCM760" s="456"/>
      <c r="TCN760" s="456"/>
      <c r="TCO760" s="456"/>
      <c r="TCP760" s="456"/>
      <c r="TCQ760" s="456"/>
      <c r="TCR760" s="456"/>
      <c r="TCS760" s="456"/>
      <c r="TCT760" s="456"/>
      <c r="TCU760" s="456"/>
      <c r="TCV760" s="456"/>
      <c r="TCW760" s="456"/>
      <c r="TCX760" s="456"/>
      <c r="TCY760" s="456"/>
      <c r="TCZ760" s="456"/>
      <c r="TDA760" s="456"/>
      <c r="TDB760" s="456"/>
      <c r="TDC760" s="456"/>
      <c r="TDD760" s="456"/>
      <c r="TDE760" s="456"/>
      <c r="TDF760" s="456"/>
      <c r="TDG760" s="456"/>
      <c r="TDH760" s="456"/>
      <c r="TDI760" s="456"/>
      <c r="TDJ760" s="456"/>
      <c r="TDK760" s="456"/>
      <c r="TDL760" s="456"/>
      <c r="TDM760" s="456"/>
      <c r="TDN760" s="456"/>
      <c r="TDO760" s="456"/>
      <c r="TDP760" s="456"/>
      <c r="TDQ760" s="456"/>
      <c r="TDR760" s="456"/>
      <c r="TDS760" s="456"/>
      <c r="TDT760" s="456"/>
      <c r="TDU760" s="456"/>
      <c r="TDV760" s="456"/>
      <c r="TDW760" s="456"/>
      <c r="TDX760" s="456"/>
      <c r="TDY760" s="456"/>
      <c r="TDZ760" s="456"/>
      <c r="TEA760" s="456"/>
      <c r="TEB760" s="456"/>
      <c r="TEC760" s="456"/>
      <c r="TED760" s="456"/>
      <c r="TEE760" s="456"/>
      <c r="TEF760" s="456"/>
      <c r="TEG760" s="456"/>
      <c r="TEH760" s="456"/>
      <c r="TEI760" s="456"/>
      <c r="TEJ760" s="456"/>
      <c r="TEK760" s="456"/>
      <c r="TEL760" s="456"/>
      <c r="TEM760" s="456"/>
      <c r="TEN760" s="456"/>
      <c r="TEO760" s="456"/>
      <c r="TEP760" s="456"/>
      <c r="TEQ760" s="456"/>
      <c r="TER760" s="456"/>
      <c r="TES760" s="456"/>
      <c r="TET760" s="456"/>
      <c r="TEU760" s="456"/>
      <c r="TEV760" s="456"/>
      <c r="TEW760" s="456"/>
      <c r="TEX760" s="456"/>
      <c r="TEY760" s="456"/>
      <c r="TEZ760" s="456"/>
      <c r="TFA760" s="456"/>
      <c r="TFB760" s="456"/>
      <c r="TFC760" s="456"/>
      <c r="TFD760" s="456"/>
      <c r="TFE760" s="456"/>
      <c r="TFF760" s="456"/>
      <c r="TFG760" s="456"/>
      <c r="TFH760" s="456"/>
      <c r="TFI760" s="456"/>
      <c r="TFJ760" s="456"/>
      <c r="TFK760" s="456"/>
      <c r="TFL760" s="456"/>
      <c r="TFM760" s="456"/>
      <c r="TFN760" s="456"/>
      <c r="TFO760" s="456"/>
      <c r="TFP760" s="456"/>
      <c r="TFQ760" s="456"/>
      <c r="TFR760" s="456"/>
      <c r="TFS760" s="456"/>
      <c r="TFT760" s="456"/>
      <c r="TFU760" s="456"/>
      <c r="TFV760" s="456"/>
      <c r="TFW760" s="456"/>
      <c r="TFX760" s="456"/>
      <c r="TFY760" s="456"/>
      <c r="TFZ760" s="456"/>
      <c r="TGA760" s="456"/>
      <c r="TGB760" s="456"/>
      <c r="TGC760" s="456"/>
      <c r="TGD760" s="456"/>
      <c r="TGE760" s="456"/>
      <c r="TGF760" s="456"/>
      <c r="TGG760" s="456"/>
      <c r="TGH760" s="456"/>
      <c r="TGI760" s="456"/>
      <c r="TGJ760" s="456"/>
      <c r="TGK760" s="456"/>
      <c r="TGL760" s="456"/>
      <c r="TGM760" s="456"/>
      <c r="TGN760" s="456"/>
      <c r="TGO760" s="456"/>
      <c r="TGP760" s="456"/>
      <c r="TGQ760" s="456"/>
      <c r="TGR760" s="456"/>
      <c r="TGS760" s="456"/>
      <c r="TGT760" s="456"/>
      <c r="TGU760" s="456"/>
      <c r="TGV760" s="456"/>
      <c r="TGW760" s="456"/>
      <c r="TGX760" s="456"/>
      <c r="TGY760" s="456"/>
      <c r="TGZ760" s="456"/>
      <c r="THA760" s="456"/>
      <c r="THB760" s="456"/>
      <c r="THC760" s="456"/>
      <c r="THD760" s="456"/>
      <c r="THE760" s="456"/>
      <c r="THF760" s="456"/>
      <c r="THG760" s="456"/>
      <c r="THH760" s="456"/>
      <c r="THI760" s="456"/>
      <c r="THJ760" s="456"/>
      <c r="THK760" s="456"/>
      <c r="THL760" s="456"/>
      <c r="THM760" s="456"/>
      <c r="THN760" s="456"/>
      <c r="THO760" s="456"/>
      <c r="THP760" s="456"/>
      <c r="THQ760" s="456"/>
      <c r="THR760" s="456"/>
      <c r="THS760" s="456"/>
      <c r="THT760" s="456"/>
      <c r="THU760" s="456"/>
      <c r="THV760" s="456"/>
      <c r="THW760" s="456"/>
      <c r="THX760" s="456"/>
      <c r="THY760" s="456"/>
      <c r="THZ760" s="456"/>
      <c r="TIA760" s="456"/>
      <c r="TIB760" s="456"/>
      <c r="TIC760" s="456"/>
      <c r="TID760" s="456"/>
      <c r="TIE760" s="456"/>
      <c r="TIF760" s="456"/>
      <c r="TIG760" s="456"/>
      <c r="TIH760" s="456"/>
      <c r="TII760" s="456"/>
      <c r="TIJ760" s="456"/>
      <c r="TIK760" s="456"/>
      <c r="TIL760" s="456"/>
      <c r="TIM760" s="456"/>
      <c r="TIN760" s="456"/>
      <c r="TIO760" s="456"/>
      <c r="TIP760" s="456"/>
      <c r="TIQ760" s="456"/>
      <c r="TIR760" s="456"/>
      <c r="TIS760" s="456"/>
      <c r="TIT760" s="456"/>
      <c r="TIU760" s="456"/>
      <c r="TIV760" s="456"/>
      <c r="TIW760" s="456"/>
      <c r="TIX760" s="456"/>
      <c r="TIY760" s="456"/>
      <c r="TIZ760" s="456"/>
      <c r="TJA760" s="456"/>
      <c r="TJB760" s="456"/>
      <c r="TJC760" s="456"/>
      <c r="TJD760" s="456"/>
      <c r="TJE760" s="456"/>
      <c r="TJF760" s="456"/>
      <c r="TJG760" s="456"/>
      <c r="TJH760" s="456"/>
      <c r="TJI760" s="456"/>
      <c r="TJJ760" s="456"/>
      <c r="TJK760" s="456"/>
      <c r="TJL760" s="456"/>
      <c r="TJM760" s="456"/>
      <c r="TJN760" s="456"/>
      <c r="TJO760" s="456"/>
      <c r="TJP760" s="456"/>
      <c r="TJQ760" s="456"/>
      <c r="TJR760" s="456"/>
      <c r="TJS760" s="456"/>
      <c r="TJT760" s="456"/>
      <c r="TJU760" s="456"/>
      <c r="TJV760" s="456"/>
      <c r="TJW760" s="456"/>
      <c r="TJX760" s="456"/>
      <c r="TJY760" s="456"/>
      <c r="TJZ760" s="456"/>
      <c r="TKA760" s="456"/>
      <c r="TKB760" s="456"/>
      <c r="TKC760" s="456"/>
      <c r="TKD760" s="456"/>
      <c r="TKE760" s="456"/>
      <c r="TKF760" s="456"/>
      <c r="TKG760" s="456"/>
      <c r="TKH760" s="456"/>
      <c r="TKI760" s="456"/>
      <c r="TKJ760" s="456"/>
      <c r="TKK760" s="456"/>
      <c r="TKL760" s="456"/>
      <c r="TKM760" s="456"/>
      <c r="TKN760" s="456"/>
      <c r="TKO760" s="456"/>
      <c r="TKP760" s="456"/>
      <c r="TKQ760" s="456"/>
      <c r="TKR760" s="456"/>
      <c r="TKS760" s="456"/>
      <c r="TKT760" s="456"/>
      <c r="TKU760" s="456"/>
      <c r="TKV760" s="456"/>
      <c r="TKW760" s="456"/>
      <c r="TKX760" s="456"/>
      <c r="TKY760" s="456"/>
      <c r="TKZ760" s="456"/>
      <c r="TLA760" s="456"/>
      <c r="TLB760" s="456"/>
      <c r="TLC760" s="456"/>
      <c r="TLD760" s="456"/>
      <c r="TLE760" s="456"/>
      <c r="TLF760" s="456"/>
      <c r="TLG760" s="456"/>
      <c r="TLH760" s="456"/>
      <c r="TLI760" s="456"/>
      <c r="TLJ760" s="456"/>
      <c r="TLK760" s="456"/>
      <c r="TLL760" s="456"/>
      <c r="TLM760" s="456"/>
      <c r="TLN760" s="456"/>
      <c r="TLO760" s="456"/>
      <c r="TLP760" s="456"/>
      <c r="TLQ760" s="456"/>
      <c r="TLR760" s="456"/>
      <c r="TLS760" s="456"/>
      <c r="TLT760" s="456"/>
      <c r="TLU760" s="456"/>
      <c r="TLV760" s="456"/>
      <c r="TLW760" s="456"/>
      <c r="TLX760" s="456"/>
      <c r="TLY760" s="456"/>
      <c r="TLZ760" s="456"/>
      <c r="TMA760" s="456"/>
      <c r="TMB760" s="456"/>
      <c r="TMC760" s="456"/>
      <c r="TMD760" s="456"/>
      <c r="TME760" s="456"/>
      <c r="TMF760" s="456"/>
      <c r="TMG760" s="456"/>
      <c r="TMH760" s="456"/>
      <c r="TMI760" s="456"/>
      <c r="TMJ760" s="456"/>
      <c r="TMK760" s="456"/>
      <c r="TML760" s="456"/>
      <c r="TMM760" s="456"/>
      <c r="TMN760" s="456"/>
      <c r="TMO760" s="456"/>
      <c r="TMP760" s="456"/>
      <c r="TMQ760" s="456"/>
      <c r="TMR760" s="456"/>
      <c r="TMS760" s="456"/>
      <c r="TMT760" s="456"/>
      <c r="TMU760" s="456"/>
      <c r="TMV760" s="456"/>
      <c r="TMW760" s="456"/>
      <c r="TMX760" s="456"/>
      <c r="TMY760" s="456"/>
      <c r="TMZ760" s="456"/>
      <c r="TNA760" s="456"/>
      <c r="TNB760" s="456"/>
      <c r="TNC760" s="456"/>
      <c r="TND760" s="456"/>
      <c r="TNE760" s="456"/>
      <c r="TNF760" s="456"/>
      <c r="TNG760" s="456"/>
      <c r="TNH760" s="456"/>
      <c r="TNI760" s="456"/>
      <c r="TNJ760" s="456"/>
      <c r="TNK760" s="456"/>
      <c r="TNL760" s="456"/>
      <c r="TNM760" s="456"/>
      <c r="TNN760" s="456"/>
      <c r="TNO760" s="456"/>
      <c r="TNP760" s="456"/>
      <c r="TNQ760" s="456"/>
      <c r="TNR760" s="456"/>
      <c r="TNS760" s="456"/>
      <c r="TNT760" s="456"/>
      <c r="TNU760" s="456"/>
      <c r="TNV760" s="456"/>
      <c r="TNW760" s="456"/>
      <c r="TNX760" s="456"/>
      <c r="TNY760" s="456"/>
      <c r="TNZ760" s="456"/>
      <c r="TOA760" s="456"/>
      <c r="TOB760" s="456"/>
      <c r="TOC760" s="456"/>
      <c r="TOD760" s="456"/>
      <c r="TOE760" s="456"/>
      <c r="TOF760" s="456"/>
      <c r="TOG760" s="456"/>
      <c r="TOH760" s="456"/>
      <c r="TOI760" s="456"/>
      <c r="TOJ760" s="456"/>
      <c r="TOK760" s="456"/>
      <c r="TOL760" s="456"/>
      <c r="TOM760" s="456"/>
      <c r="TON760" s="456"/>
      <c r="TOO760" s="456"/>
      <c r="TOP760" s="456"/>
      <c r="TOQ760" s="456"/>
      <c r="TOR760" s="456"/>
      <c r="TOS760" s="456"/>
      <c r="TOT760" s="456"/>
      <c r="TOU760" s="456"/>
      <c r="TOV760" s="456"/>
      <c r="TOW760" s="456"/>
      <c r="TOX760" s="456"/>
      <c r="TOY760" s="456"/>
      <c r="TOZ760" s="456"/>
      <c r="TPA760" s="456"/>
      <c r="TPB760" s="456"/>
      <c r="TPC760" s="456"/>
      <c r="TPD760" s="456"/>
      <c r="TPE760" s="456"/>
      <c r="TPF760" s="456"/>
      <c r="TPG760" s="456"/>
      <c r="TPH760" s="456"/>
      <c r="TPI760" s="456"/>
      <c r="TPJ760" s="456"/>
      <c r="TPK760" s="456"/>
      <c r="TPL760" s="456"/>
      <c r="TPM760" s="456"/>
      <c r="TPN760" s="456"/>
      <c r="TPO760" s="456"/>
      <c r="TPP760" s="456"/>
      <c r="TPQ760" s="456"/>
      <c r="TPR760" s="456"/>
      <c r="TPS760" s="456"/>
      <c r="TPT760" s="456"/>
      <c r="TPU760" s="456"/>
      <c r="TPV760" s="456"/>
      <c r="TPW760" s="456"/>
      <c r="TPX760" s="456"/>
      <c r="TPY760" s="456"/>
      <c r="TPZ760" s="456"/>
      <c r="TQA760" s="456"/>
      <c r="TQB760" s="456"/>
      <c r="TQC760" s="456"/>
      <c r="TQD760" s="456"/>
      <c r="TQE760" s="456"/>
      <c r="TQF760" s="456"/>
      <c r="TQG760" s="456"/>
      <c r="TQH760" s="456"/>
      <c r="TQI760" s="456"/>
      <c r="TQJ760" s="456"/>
      <c r="TQK760" s="456"/>
      <c r="TQL760" s="456"/>
      <c r="TQM760" s="456"/>
      <c r="TQN760" s="456"/>
      <c r="TQO760" s="456"/>
      <c r="TQP760" s="456"/>
      <c r="TQQ760" s="456"/>
      <c r="TQR760" s="456"/>
      <c r="TQS760" s="456"/>
      <c r="TQT760" s="456"/>
      <c r="TQU760" s="456"/>
      <c r="TQV760" s="456"/>
      <c r="TQW760" s="456"/>
      <c r="TQX760" s="456"/>
      <c r="TQY760" s="456"/>
      <c r="TQZ760" s="456"/>
      <c r="TRA760" s="456"/>
      <c r="TRB760" s="456"/>
      <c r="TRC760" s="456"/>
      <c r="TRD760" s="456"/>
      <c r="TRE760" s="456"/>
      <c r="TRF760" s="456"/>
      <c r="TRG760" s="456"/>
      <c r="TRH760" s="456"/>
      <c r="TRI760" s="456"/>
      <c r="TRJ760" s="456"/>
      <c r="TRK760" s="456"/>
      <c r="TRL760" s="456"/>
      <c r="TRM760" s="456"/>
      <c r="TRN760" s="456"/>
      <c r="TRO760" s="456"/>
      <c r="TRP760" s="456"/>
      <c r="TRQ760" s="456"/>
      <c r="TRR760" s="456"/>
      <c r="TRS760" s="456"/>
      <c r="TRT760" s="456"/>
      <c r="TRU760" s="456"/>
      <c r="TRV760" s="456"/>
      <c r="TRW760" s="456"/>
      <c r="TRX760" s="456"/>
      <c r="TRY760" s="456"/>
      <c r="TRZ760" s="456"/>
      <c r="TSA760" s="456"/>
      <c r="TSB760" s="456"/>
      <c r="TSC760" s="456"/>
      <c r="TSD760" s="456"/>
      <c r="TSE760" s="456"/>
      <c r="TSF760" s="456"/>
      <c r="TSG760" s="456"/>
      <c r="TSH760" s="456"/>
      <c r="TSI760" s="456"/>
      <c r="TSJ760" s="456"/>
      <c r="TSK760" s="456"/>
      <c r="TSL760" s="456"/>
      <c r="TSM760" s="456"/>
      <c r="TSN760" s="456"/>
      <c r="TSO760" s="456"/>
      <c r="TSP760" s="456"/>
      <c r="TSQ760" s="456"/>
      <c r="TSR760" s="456"/>
      <c r="TSS760" s="456"/>
      <c r="TST760" s="456"/>
      <c r="TSU760" s="456"/>
      <c r="TSV760" s="456"/>
      <c r="TSW760" s="456"/>
      <c r="TSX760" s="456"/>
      <c r="TSY760" s="456"/>
      <c r="TSZ760" s="456"/>
      <c r="TTA760" s="456"/>
      <c r="TTB760" s="456"/>
      <c r="TTC760" s="456"/>
      <c r="TTD760" s="456"/>
      <c r="TTE760" s="456"/>
      <c r="TTF760" s="456"/>
      <c r="TTG760" s="456"/>
      <c r="TTH760" s="456"/>
      <c r="TTI760" s="456"/>
      <c r="TTJ760" s="456"/>
      <c r="TTK760" s="456"/>
      <c r="TTL760" s="456"/>
      <c r="TTM760" s="456"/>
      <c r="TTN760" s="456"/>
      <c r="TTO760" s="456"/>
      <c r="TTP760" s="456"/>
      <c r="TTQ760" s="456"/>
      <c r="TTR760" s="456"/>
      <c r="TTS760" s="456"/>
      <c r="TTT760" s="456"/>
      <c r="TTU760" s="456"/>
      <c r="TTV760" s="456"/>
      <c r="TTW760" s="456"/>
      <c r="TTX760" s="456"/>
      <c r="TTY760" s="456"/>
      <c r="TTZ760" s="456"/>
      <c r="TUA760" s="456"/>
      <c r="TUB760" s="456"/>
      <c r="TUC760" s="456"/>
      <c r="TUD760" s="456"/>
      <c r="TUE760" s="456"/>
      <c r="TUF760" s="456"/>
      <c r="TUG760" s="456"/>
      <c r="TUH760" s="456"/>
      <c r="TUI760" s="456"/>
      <c r="TUJ760" s="456"/>
      <c r="TUK760" s="456"/>
      <c r="TUL760" s="456"/>
      <c r="TUM760" s="456"/>
      <c r="TUN760" s="456"/>
      <c r="TUO760" s="456"/>
      <c r="TUP760" s="456"/>
      <c r="TUQ760" s="456"/>
      <c r="TUR760" s="456"/>
      <c r="TUS760" s="456"/>
      <c r="TUT760" s="456"/>
      <c r="TUU760" s="456"/>
      <c r="TUV760" s="456"/>
      <c r="TUW760" s="456"/>
      <c r="TUX760" s="456"/>
      <c r="TUY760" s="456"/>
      <c r="TUZ760" s="456"/>
      <c r="TVA760" s="456"/>
      <c r="TVB760" s="456"/>
      <c r="TVC760" s="456"/>
      <c r="TVD760" s="456"/>
      <c r="TVE760" s="456"/>
      <c r="TVF760" s="456"/>
      <c r="TVG760" s="456"/>
      <c r="TVH760" s="456"/>
      <c r="TVI760" s="456"/>
      <c r="TVJ760" s="456"/>
      <c r="TVK760" s="456"/>
      <c r="TVL760" s="456"/>
      <c r="TVM760" s="456"/>
      <c r="TVN760" s="456"/>
      <c r="TVO760" s="456"/>
      <c r="TVP760" s="456"/>
      <c r="TVQ760" s="456"/>
      <c r="TVR760" s="456"/>
      <c r="TVS760" s="456"/>
      <c r="TVT760" s="456"/>
      <c r="TVU760" s="456"/>
      <c r="TVV760" s="456"/>
      <c r="TVW760" s="456"/>
      <c r="TVX760" s="456"/>
      <c r="TVY760" s="456"/>
      <c r="TVZ760" s="456"/>
      <c r="TWA760" s="456"/>
      <c r="TWB760" s="456"/>
      <c r="TWC760" s="456"/>
      <c r="TWD760" s="456"/>
      <c r="TWE760" s="456"/>
      <c r="TWF760" s="456"/>
      <c r="TWG760" s="456"/>
      <c r="TWH760" s="456"/>
      <c r="TWI760" s="456"/>
      <c r="TWJ760" s="456"/>
      <c r="TWK760" s="456"/>
      <c r="TWL760" s="456"/>
      <c r="TWM760" s="456"/>
      <c r="TWN760" s="456"/>
      <c r="TWO760" s="456"/>
      <c r="TWP760" s="456"/>
      <c r="TWQ760" s="456"/>
      <c r="TWR760" s="456"/>
      <c r="TWS760" s="456"/>
      <c r="TWT760" s="456"/>
      <c r="TWU760" s="456"/>
      <c r="TWV760" s="456"/>
      <c r="TWW760" s="456"/>
      <c r="TWX760" s="456"/>
      <c r="TWY760" s="456"/>
      <c r="TWZ760" s="456"/>
      <c r="TXA760" s="456"/>
      <c r="TXB760" s="456"/>
      <c r="TXC760" s="456"/>
      <c r="TXD760" s="456"/>
      <c r="TXE760" s="456"/>
      <c r="TXF760" s="456"/>
      <c r="TXG760" s="456"/>
      <c r="TXH760" s="456"/>
      <c r="TXI760" s="456"/>
      <c r="TXJ760" s="456"/>
      <c r="TXK760" s="456"/>
      <c r="TXL760" s="456"/>
      <c r="TXM760" s="456"/>
      <c r="TXN760" s="456"/>
      <c r="TXO760" s="456"/>
      <c r="TXP760" s="456"/>
      <c r="TXQ760" s="456"/>
      <c r="TXR760" s="456"/>
      <c r="TXS760" s="456"/>
      <c r="TXT760" s="456"/>
      <c r="TXU760" s="456"/>
      <c r="TXV760" s="456"/>
      <c r="TXW760" s="456"/>
      <c r="TXX760" s="456"/>
      <c r="TXY760" s="456"/>
      <c r="TXZ760" s="456"/>
      <c r="TYA760" s="456"/>
      <c r="TYB760" s="456"/>
      <c r="TYC760" s="456"/>
      <c r="TYD760" s="456"/>
      <c r="TYE760" s="456"/>
      <c r="TYF760" s="456"/>
      <c r="TYG760" s="456"/>
      <c r="TYH760" s="456"/>
      <c r="TYI760" s="456"/>
      <c r="TYJ760" s="456"/>
      <c r="TYK760" s="456"/>
      <c r="TYL760" s="456"/>
      <c r="TYM760" s="456"/>
      <c r="TYN760" s="456"/>
      <c r="TYO760" s="456"/>
      <c r="TYP760" s="456"/>
      <c r="TYQ760" s="456"/>
      <c r="TYR760" s="456"/>
      <c r="TYS760" s="456"/>
      <c r="TYT760" s="456"/>
      <c r="TYU760" s="456"/>
      <c r="TYV760" s="456"/>
      <c r="TYW760" s="456"/>
      <c r="TYX760" s="456"/>
      <c r="TYY760" s="456"/>
      <c r="TYZ760" s="456"/>
      <c r="TZA760" s="456"/>
      <c r="TZB760" s="456"/>
      <c r="TZC760" s="456"/>
      <c r="TZD760" s="456"/>
      <c r="TZE760" s="456"/>
      <c r="TZF760" s="456"/>
      <c r="TZG760" s="456"/>
      <c r="TZH760" s="456"/>
      <c r="TZI760" s="456"/>
      <c r="TZJ760" s="456"/>
      <c r="TZK760" s="456"/>
      <c r="TZL760" s="456"/>
      <c r="TZM760" s="456"/>
      <c r="TZN760" s="456"/>
      <c r="TZO760" s="456"/>
      <c r="TZP760" s="456"/>
      <c r="TZQ760" s="456"/>
      <c r="TZR760" s="456"/>
      <c r="TZS760" s="456"/>
      <c r="TZT760" s="456"/>
      <c r="TZU760" s="456"/>
      <c r="TZV760" s="456"/>
      <c r="TZW760" s="456"/>
      <c r="TZX760" s="456"/>
      <c r="TZY760" s="456"/>
      <c r="TZZ760" s="456"/>
      <c r="UAA760" s="456"/>
      <c r="UAB760" s="456"/>
      <c r="UAC760" s="456"/>
      <c r="UAD760" s="456"/>
      <c r="UAE760" s="456"/>
      <c r="UAF760" s="456"/>
      <c r="UAG760" s="456"/>
      <c r="UAH760" s="456"/>
      <c r="UAI760" s="456"/>
      <c r="UAJ760" s="456"/>
      <c r="UAK760" s="456"/>
      <c r="UAL760" s="456"/>
      <c r="UAM760" s="456"/>
      <c r="UAN760" s="456"/>
      <c r="UAO760" s="456"/>
      <c r="UAP760" s="456"/>
      <c r="UAQ760" s="456"/>
      <c r="UAR760" s="456"/>
      <c r="UAS760" s="456"/>
      <c r="UAT760" s="456"/>
      <c r="UAU760" s="456"/>
      <c r="UAV760" s="456"/>
      <c r="UAW760" s="456"/>
      <c r="UAX760" s="456"/>
      <c r="UAY760" s="456"/>
      <c r="UAZ760" s="456"/>
      <c r="UBA760" s="456"/>
      <c r="UBB760" s="456"/>
      <c r="UBC760" s="456"/>
      <c r="UBD760" s="456"/>
      <c r="UBE760" s="456"/>
      <c r="UBF760" s="456"/>
      <c r="UBG760" s="456"/>
      <c r="UBH760" s="456"/>
      <c r="UBI760" s="456"/>
      <c r="UBJ760" s="456"/>
      <c r="UBK760" s="456"/>
      <c r="UBL760" s="456"/>
      <c r="UBM760" s="456"/>
      <c r="UBN760" s="456"/>
      <c r="UBO760" s="456"/>
      <c r="UBP760" s="456"/>
      <c r="UBQ760" s="456"/>
      <c r="UBR760" s="456"/>
      <c r="UBS760" s="456"/>
      <c r="UBT760" s="456"/>
      <c r="UBU760" s="456"/>
      <c r="UBV760" s="456"/>
      <c r="UBW760" s="456"/>
      <c r="UBX760" s="456"/>
      <c r="UBY760" s="456"/>
      <c r="UBZ760" s="456"/>
      <c r="UCA760" s="456"/>
      <c r="UCB760" s="456"/>
      <c r="UCC760" s="456"/>
      <c r="UCD760" s="456"/>
      <c r="UCE760" s="456"/>
      <c r="UCF760" s="456"/>
      <c r="UCG760" s="456"/>
      <c r="UCH760" s="456"/>
      <c r="UCI760" s="456"/>
      <c r="UCJ760" s="456"/>
      <c r="UCK760" s="456"/>
      <c r="UCL760" s="456"/>
      <c r="UCM760" s="456"/>
      <c r="UCN760" s="456"/>
      <c r="UCO760" s="456"/>
      <c r="UCP760" s="456"/>
      <c r="UCQ760" s="456"/>
      <c r="UCR760" s="456"/>
      <c r="UCS760" s="456"/>
      <c r="UCT760" s="456"/>
      <c r="UCU760" s="456"/>
      <c r="UCV760" s="456"/>
      <c r="UCW760" s="456"/>
      <c r="UCX760" s="456"/>
      <c r="UCY760" s="456"/>
      <c r="UCZ760" s="456"/>
      <c r="UDA760" s="456"/>
      <c r="UDB760" s="456"/>
      <c r="UDC760" s="456"/>
      <c r="UDD760" s="456"/>
      <c r="UDE760" s="456"/>
      <c r="UDF760" s="456"/>
      <c r="UDG760" s="456"/>
      <c r="UDH760" s="456"/>
      <c r="UDI760" s="456"/>
      <c r="UDJ760" s="456"/>
      <c r="UDK760" s="456"/>
      <c r="UDL760" s="456"/>
      <c r="UDM760" s="456"/>
      <c r="UDN760" s="456"/>
      <c r="UDO760" s="456"/>
      <c r="UDP760" s="456"/>
      <c r="UDQ760" s="456"/>
      <c r="UDR760" s="456"/>
      <c r="UDS760" s="456"/>
      <c r="UDT760" s="456"/>
      <c r="UDU760" s="456"/>
      <c r="UDV760" s="456"/>
      <c r="UDW760" s="456"/>
      <c r="UDX760" s="456"/>
      <c r="UDY760" s="456"/>
      <c r="UDZ760" s="456"/>
      <c r="UEA760" s="456"/>
      <c r="UEB760" s="456"/>
      <c r="UEC760" s="456"/>
      <c r="UED760" s="456"/>
      <c r="UEE760" s="456"/>
      <c r="UEF760" s="456"/>
      <c r="UEG760" s="456"/>
      <c r="UEH760" s="456"/>
      <c r="UEI760" s="456"/>
      <c r="UEJ760" s="456"/>
      <c r="UEK760" s="456"/>
      <c r="UEL760" s="456"/>
      <c r="UEM760" s="456"/>
      <c r="UEN760" s="456"/>
      <c r="UEO760" s="456"/>
      <c r="UEP760" s="456"/>
      <c r="UEQ760" s="456"/>
      <c r="UER760" s="456"/>
      <c r="UES760" s="456"/>
      <c r="UET760" s="456"/>
      <c r="UEU760" s="456"/>
      <c r="UEV760" s="456"/>
      <c r="UEW760" s="456"/>
      <c r="UEX760" s="456"/>
      <c r="UEY760" s="456"/>
      <c r="UEZ760" s="456"/>
      <c r="UFA760" s="456"/>
      <c r="UFB760" s="456"/>
      <c r="UFC760" s="456"/>
      <c r="UFD760" s="456"/>
      <c r="UFE760" s="456"/>
      <c r="UFF760" s="456"/>
      <c r="UFG760" s="456"/>
      <c r="UFH760" s="456"/>
      <c r="UFI760" s="456"/>
      <c r="UFJ760" s="456"/>
      <c r="UFK760" s="456"/>
      <c r="UFL760" s="456"/>
      <c r="UFM760" s="456"/>
      <c r="UFN760" s="456"/>
      <c r="UFO760" s="456"/>
      <c r="UFP760" s="456"/>
      <c r="UFQ760" s="456"/>
      <c r="UFR760" s="456"/>
      <c r="UFS760" s="456"/>
      <c r="UFT760" s="456"/>
      <c r="UFU760" s="456"/>
      <c r="UFV760" s="456"/>
      <c r="UFW760" s="456"/>
      <c r="UFX760" s="456"/>
      <c r="UFY760" s="456"/>
      <c r="UFZ760" s="456"/>
      <c r="UGA760" s="456"/>
      <c r="UGB760" s="456"/>
      <c r="UGC760" s="456"/>
      <c r="UGD760" s="456"/>
      <c r="UGE760" s="456"/>
      <c r="UGF760" s="456"/>
      <c r="UGG760" s="456"/>
      <c r="UGH760" s="456"/>
      <c r="UGI760" s="456"/>
      <c r="UGJ760" s="456"/>
      <c r="UGK760" s="456"/>
      <c r="UGL760" s="456"/>
      <c r="UGM760" s="456"/>
      <c r="UGN760" s="456"/>
      <c r="UGO760" s="456"/>
      <c r="UGP760" s="456"/>
      <c r="UGQ760" s="456"/>
      <c r="UGR760" s="456"/>
      <c r="UGS760" s="456"/>
      <c r="UGT760" s="456"/>
      <c r="UGU760" s="456"/>
      <c r="UGV760" s="456"/>
      <c r="UGW760" s="456"/>
      <c r="UGX760" s="456"/>
      <c r="UGY760" s="456"/>
      <c r="UGZ760" s="456"/>
      <c r="UHA760" s="456"/>
      <c r="UHB760" s="456"/>
      <c r="UHC760" s="456"/>
      <c r="UHD760" s="456"/>
      <c r="UHE760" s="456"/>
      <c r="UHF760" s="456"/>
      <c r="UHG760" s="456"/>
      <c r="UHH760" s="456"/>
      <c r="UHI760" s="456"/>
      <c r="UHJ760" s="456"/>
      <c r="UHK760" s="456"/>
      <c r="UHL760" s="456"/>
      <c r="UHM760" s="456"/>
      <c r="UHN760" s="456"/>
      <c r="UHO760" s="456"/>
      <c r="UHP760" s="456"/>
      <c r="UHQ760" s="456"/>
      <c r="UHR760" s="456"/>
      <c r="UHS760" s="456"/>
      <c r="UHT760" s="456"/>
      <c r="UHU760" s="456"/>
      <c r="UHV760" s="456"/>
      <c r="UHW760" s="456"/>
      <c r="UHX760" s="456"/>
      <c r="UHY760" s="456"/>
      <c r="UHZ760" s="456"/>
      <c r="UIA760" s="456"/>
      <c r="UIB760" s="456"/>
      <c r="UIC760" s="456"/>
      <c r="UID760" s="456"/>
      <c r="UIE760" s="456"/>
      <c r="UIF760" s="456"/>
      <c r="UIG760" s="456"/>
      <c r="UIH760" s="456"/>
      <c r="UII760" s="456"/>
      <c r="UIJ760" s="456"/>
      <c r="UIK760" s="456"/>
      <c r="UIL760" s="456"/>
      <c r="UIM760" s="456"/>
      <c r="UIN760" s="456"/>
      <c r="UIO760" s="456"/>
      <c r="UIP760" s="456"/>
      <c r="UIQ760" s="456"/>
      <c r="UIR760" s="456"/>
      <c r="UIS760" s="456"/>
      <c r="UIT760" s="456"/>
      <c r="UIU760" s="456"/>
      <c r="UIV760" s="456"/>
      <c r="UIW760" s="456"/>
      <c r="UIX760" s="456"/>
      <c r="UIY760" s="456"/>
      <c r="UIZ760" s="456"/>
      <c r="UJA760" s="456"/>
      <c r="UJB760" s="456"/>
      <c r="UJC760" s="456"/>
      <c r="UJD760" s="456"/>
      <c r="UJE760" s="456"/>
      <c r="UJF760" s="456"/>
      <c r="UJG760" s="456"/>
      <c r="UJH760" s="456"/>
      <c r="UJI760" s="456"/>
      <c r="UJJ760" s="456"/>
      <c r="UJK760" s="456"/>
      <c r="UJL760" s="456"/>
      <c r="UJM760" s="456"/>
      <c r="UJN760" s="456"/>
      <c r="UJO760" s="456"/>
      <c r="UJP760" s="456"/>
      <c r="UJQ760" s="456"/>
      <c r="UJR760" s="456"/>
      <c r="UJS760" s="456"/>
      <c r="UJT760" s="456"/>
      <c r="UJU760" s="456"/>
      <c r="UJV760" s="456"/>
      <c r="UJW760" s="456"/>
      <c r="UJX760" s="456"/>
      <c r="UJY760" s="456"/>
      <c r="UJZ760" s="456"/>
      <c r="UKA760" s="456"/>
      <c r="UKB760" s="456"/>
      <c r="UKC760" s="456"/>
      <c r="UKD760" s="456"/>
      <c r="UKE760" s="456"/>
      <c r="UKF760" s="456"/>
      <c r="UKG760" s="456"/>
      <c r="UKH760" s="456"/>
      <c r="UKI760" s="456"/>
      <c r="UKJ760" s="456"/>
      <c r="UKK760" s="456"/>
      <c r="UKL760" s="456"/>
      <c r="UKM760" s="456"/>
      <c r="UKN760" s="456"/>
      <c r="UKO760" s="456"/>
      <c r="UKP760" s="456"/>
      <c r="UKQ760" s="456"/>
      <c r="UKR760" s="456"/>
      <c r="UKS760" s="456"/>
      <c r="UKT760" s="456"/>
      <c r="UKU760" s="456"/>
      <c r="UKV760" s="456"/>
      <c r="UKW760" s="456"/>
      <c r="UKX760" s="456"/>
      <c r="UKY760" s="456"/>
      <c r="UKZ760" s="456"/>
      <c r="ULA760" s="456"/>
      <c r="ULB760" s="456"/>
      <c r="ULC760" s="456"/>
      <c r="ULD760" s="456"/>
      <c r="ULE760" s="456"/>
      <c r="ULF760" s="456"/>
      <c r="ULG760" s="456"/>
      <c r="ULH760" s="456"/>
      <c r="ULI760" s="456"/>
      <c r="ULJ760" s="456"/>
      <c r="ULK760" s="456"/>
      <c r="ULL760" s="456"/>
      <c r="ULM760" s="456"/>
      <c r="ULN760" s="456"/>
      <c r="ULO760" s="456"/>
      <c r="ULP760" s="456"/>
      <c r="ULQ760" s="456"/>
      <c r="ULR760" s="456"/>
      <c r="ULS760" s="456"/>
      <c r="ULT760" s="456"/>
      <c r="ULU760" s="456"/>
      <c r="ULV760" s="456"/>
      <c r="ULW760" s="456"/>
      <c r="ULX760" s="456"/>
      <c r="ULY760" s="456"/>
      <c r="ULZ760" s="456"/>
      <c r="UMA760" s="456"/>
      <c r="UMB760" s="456"/>
      <c r="UMC760" s="456"/>
      <c r="UMD760" s="456"/>
      <c r="UME760" s="456"/>
      <c r="UMF760" s="456"/>
      <c r="UMG760" s="456"/>
      <c r="UMH760" s="456"/>
      <c r="UMI760" s="456"/>
      <c r="UMJ760" s="456"/>
      <c r="UMK760" s="456"/>
      <c r="UML760" s="456"/>
      <c r="UMM760" s="456"/>
      <c r="UMN760" s="456"/>
      <c r="UMO760" s="456"/>
      <c r="UMP760" s="456"/>
      <c r="UMQ760" s="456"/>
      <c r="UMR760" s="456"/>
      <c r="UMS760" s="456"/>
      <c r="UMT760" s="456"/>
      <c r="UMU760" s="456"/>
      <c r="UMV760" s="456"/>
      <c r="UMW760" s="456"/>
      <c r="UMX760" s="456"/>
      <c r="UMY760" s="456"/>
      <c r="UMZ760" s="456"/>
      <c r="UNA760" s="456"/>
      <c r="UNB760" s="456"/>
      <c r="UNC760" s="456"/>
      <c r="UND760" s="456"/>
      <c r="UNE760" s="456"/>
      <c r="UNF760" s="456"/>
      <c r="UNG760" s="456"/>
      <c r="UNH760" s="456"/>
      <c r="UNI760" s="456"/>
      <c r="UNJ760" s="456"/>
      <c r="UNK760" s="456"/>
      <c r="UNL760" s="456"/>
      <c r="UNM760" s="456"/>
      <c r="UNN760" s="456"/>
      <c r="UNO760" s="456"/>
      <c r="UNP760" s="456"/>
      <c r="UNQ760" s="456"/>
      <c r="UNR760" s="456"/>
      <c r="UNS760" s="456"/>
      <c r="UNT760" s="456"/>
      <c r="UNU760" s="456"/>
      <c r="UNV760" s="456"/>
      <c r="UNW760" s="456"/>
      <c r="UNX760" s="456"/>
      <c r="UNY760" s="456"/>
      <c r="UNZ760" s="456"/>
      <c r="UOA760" s="456"/>
      <c r="UOB760" s="456"/>
      <c r="UOC760" s="456"/>
      <c r="UOD760" s="456"/>
      <c r="UOE760" s="456"/>
      <c r="UOF760" s="456"/>
      <c r="UOG760" s="456"/>
      <c r="UOH760" s="456"/>
      <c r="UOI760" s="456"/>
      <c r="UOJ760" s="456"/>
      <c r="UOK760" s="456"/>
      <c r="UOL760" s="456"/>
      <c r="UOM760" s="456"/>
      <c r="UON760" s="456"/>
      <c r="UOO760" s="456"/>
      <c r="UOP760" s="456"/>
      <c r="UOQ760" s="456"/>
      <c r="UOR760" s="456"/>
      <c r="UOS760" s="456"/>
      <c r="UOT760" s="456"/>
      <c r="UOU760" s="456"/>
      <c r="UOV760" s="456"/>
      <c r="UOW760" s="456"/>
      <c r="UOX760" s="456"/>
      <c r="UOY760" s="456"/>
      <c r="UOZ760" s="456"/>
      <c r="UPA760" s="456"/>
      <c r="UPB760" s="456"/>
      <c r="UPC760" s="456"/>
      <c r="UPD760" s="456"/>
      <c r="UPE760" s="456"/>
      <c r="UPF760" s="456"/>
      <c r="UPG760" s="456"/>
      <c r="UPH760" s="456"/>
      <c r="UPI760" s="456"/>
      <c r="UPJ760" s="456"/>
      <c r="UPK760" s="456"/>
      <c r="UPL760" s="456"/>
      <c r="UPM760" s="456"/>
      <c r="UPN760" s="456"/>
      <c r="UPO760" s="456"/>
      <c r="UPP760" s="456"/>
      <c r="UPQ760" s="456"/>
      <c r="UPR760" s="456"/>
      <c r="UPS760" s="456"/>
      <c r="UPT760" s="456"/>
      <c r="UPU760" s="456"/>
      <c r="UPV760" s="456"/>
      <c r="UPW760" s="456"/>
      <c r="UPX760" s="456"/>
      <c r="UPY760" s="456"/>
      <c r="UPZ760" s="456"/>
      <c r="UQA760" s="456"/>
      <c r="UQB760" s="456"/>
      <c r="UQC760" s="456"/>
      <c r="UQD760" s="456"/>
      <c r="UQE760" s="456"/>
      <c r="UQF760" s="456"/>
      <c r="UQG760" s="456"/>
      <c r="UQH760" s="456"/>
      <c r="UQI760" s="456"/>
      <c r="UQJ760" s="456"/>
      <c r="UQK760" s="456"/>
      <c r="UQL760" s="456"/>
      <c r="UQM760" s="456"/>
      <c r="UQN760" s="456"/>
      <c r="UQO760" s="456"/>
      <c r="UQP760" s="456"/>
      <c r="UQQ760" s="456"/>
      <c r="UQR760" s="456"/>
      <c r="UQS760" s="456"/>
      <c r="UQT760" s="456"/>
      <c r="UQU760" s="456"/>
      <c r="UQV760" s="456"/>
      <c r="UQW760" s="456"/>
      <c r="UQX760" s="456"/>
      <c r="UQY760" s="456"/>
      <c r="UQZ760" s="456"/>
      <c r="URA760" s="456"/>
      <c r="URB760" s="456"/>
      <c r="URC760" s="456"/>
      <c r="URD760" s="456"/>
      <c r="URE760" s="456"/>
      <c r="URF760" s="456"/>
      <c r="URG760" s="456"/>
      <c r="URH760" s="456"/>
      <c r="URI760" s="456"/>
      <c r="URJ760" s="456"/>
      <c r="URK760" s="456"/>
      <c r="URL760" s="456"/>
      <c r="URM760" s="456"/>
      <c r="URN760" s="456"/>
      <c r="URO760" s="456"/>
      <c r="URP760" s="456"/>
      <c r="URQ760" s="456"/>
      <c r="URR760" s="456"/>
      <c r="URS760" s="456"/>
      <c r="URT760" s="456"/>
      <c r="URU760" s="456"/>
      <c r="URV760" s="456"/>
      <c r="URW760" s="456"/>
      <c r="URX760" s="456"/>
      <c r="URY760" s="456"/>
      <c r="URZ760" s="456"/>
      <c r="USA760" s="456"/>
      <c r="USB760" s="456"/>
      <c r="USC760" s="456"/>
      <c r="USD760" s="456"/>
      <c r="USE760" s="456"/>
      <c r="USF760" s="456"/>
      <c r="USG760" s="456"/>
      <c r="USH760" s="456"/>
      <c r="USI760" s="456"/>
      <c r="USJ760" s="456"/>
      <c r="USK760" s="456"/>
      <c r="USL760" s="456"/>
      <c r="USM760" s="456"/>
      <c r="USN760" s="456"/>
      <c r="USO760" s="456"/>
      <c r="USP760" s="456"/>
      <c r="USQ760" s="456"/>
      <c r="USR760" s="456"/>
      <c r="USS760" s="456"/>
      <c r="UST760" s="456"/>
      <c r="USU760" s="456"/>
      <c r="USV760" s="456"/>
      <c r="USW760" s="456"/>
      <c r="USX760" s="456"/>
      <c r="USY760" s="456"/>
      <c r="USZ760" s="456"/>
      <c r="UTA760" s="456"/>
      <c r="UTB760" s="456"/>
      <c r="UTC760" s="456"/>
      <c r="UTD760" s="456"/>
      <c r="UTE760" s="456"/>
      <c r="UTF760" s="456"/>
      <c r="UTG760" s="456"/>
      <c r="UTH760" s="456"/>
      <c r="UTI760" s="456"/>
      <c r="UTJ760" s="456"/>
      <c r="UTK760" s="456"/>
      <c r="UTL760" s="456"/>
      <c r="UTM760" s="456"/>
      <c r="UTN760" s="456"/>
      <c r="UTO760" s="456"/>
      <c r="UTP760" s="456"/>
      <c r="UTQ760" s="456"/>
      <c r="UTR760" s="456"/>
      <c r="UTS760" s="456"/>
      <c r="UTT760" s="456"/>
      <c r="UTU760" s="456"/>
      <c r="UTV760" s="456"/>
      <c r="UTW760" s="456"/>
      <c r="UTX760" s="456"/>
      <c r="UTY760" s="456"/>
      <c r="UTZ760" s="456"/>
      <c r="UUA760" s="456"/>
      <c r="UUB760" s="456"/>
      <c r="UUC760" s="456"/>
      <c r="UUD760" s="456"/>
      <c r="UUE760" s="456"/>
      <c r="UUF760" s="456"/>
      <c r="UUG760" s="456"/>
      <c r="UUH760" s="456"/>
      <c r="UUI760" s="456"/>
      <c r="UUJ760" s="456"/>
      <c r="UUK760" s="456"/>
      <c r="UUL760" s="456"/>
      <c r="UUM760" s="456"/>
      <c r="UUN760" s="456"/>
      <c r="UUO760" s="456"/>
      <c r="UUP760" s="456"/>
      <c r="UUQ760" s="456"/>
      <c r="UUR760" s="456"/>
      <c r="UUS760" s="456"/>
      <c r="UUT760" s="456"/>
      <c r="UUU760" s="456"/>
      <c r="UUV760" s="456"/>
      <c r="UUW760" s="456"/>
      <c r="UUX760" s="456"/>
      <c r="UUY760" s="456"/>
      <c r="UUZ760" s="456"/>
      <c r="UVA760" s="456"/>
      <c r="UVB760" s="456"/>
      <c r="UVC760" s="456"/>
      <c r="UVD760" s="456"/>
      <c r="UVE760" s="456"/>
      <c r="UVF760" s="456"/>
      <c r="UVG760" s="456"/>
      <c r="UVH760" s="456"/>
      <c r="UVI760" s="456"/>
      <c r="UVJ760" s="456"/>
      <c r="UVK760" s="456"/>
      <c r="UVL760" s="456"/>
      <c r="UVM760" s="456"/>
      <c r="UVN760" s="456"/>
      <c r="UVO760" s="456"/>
      <c r="UVP760" s="456"/>
      <c r="UVQ760" s="456"/>
      <c r="UVR760" s="456"/>
      <c r="UVS760" s="456"/>
      <c r="UVT760" s="456"/>
      <c r="UVU760" s="456"/>
      <c r="UVV760" s="456"/>
      <c r="UVW760" s="456"/>
      <c r="UVX760" s="456"/>
      <c r="UVY760" s="456"/>
      <c r="UVZ760" s="456"/>
      <c r="UWA760" s="456"/>
      <c r="UWB760" s="456"/>
      <c r="UWC760" s="456"/>
      <c r="UWD760" s="456"/>
      <c r="UWE760" s="456"/>
      <c r="UWF760" s="456"/>
      <c r="UWG760" s="456"/>
      <c r="UWH760" s="456"/>
      <c r="UWI760" s="456"/>
      <c r="UWJ760" s="456"/>
      <c r="UWK760" s="456"/>
      <c r="UWL760" s="456"/>
      <c r="UWM760" s="456"/>
      <c r="UWN760" s="456"/>
      <c r="UWO760" s="456"/>
      <c r="UWP760" s="456"/>
      <c r="UWQ760" s="456"/>
      <c r="UWR760" s="456"/>
      <c r="UWS760" s="456"/>
      <c r="UWT760" s="456"/>
      <c r="UWU760" s="456"/>
      <c r="UWV760" s="456"/>
      <c r="UWW760" s="456"/>
      <c r="UWX760" s="456"/>
      <c r="UWY760" s="456"/>
      <c r="UWZ760" s="456"/>
      <c r="UXA760" s="456"/>
      <c r="UXB760" s="456"/>
      <c r="UXC760" s="456"/>
      <c r="UXD760" s="456"/>
      <c r="UXE760" s="456"/>
      <c r="UXF760" s="456"/>
      <c r="UXG760" s="456"/>
      <c r="UXH760" s="456"/>
      <c r="UXI760" s="456"/>
      <c r="UXJ760" s="456"/>
      <c r="UXK760" s="456"/>
      <c r="UXL760" s="456"/>
      <c r="UXM760" s="456"/>
      <c r="UXN760" s="456"/>
      <c r="UXO760" s="456"/>
      <c r="UXP760" s="456"/>
      <c r="UXQ760" s="456"/>
      <c r="UXR760" s="456"/>
      <c r="UXS760" s="456"/>
      <c r="UXT760" s="456"/>
      <c r="UXU760" s="456"/>
      <c r="UXV760" s="456"/>
      <c r="UXW760" s="456"/>
      <c r="UXX760" s="456"/>
      <c r="UXY760" s="456"/>
      <c r="UXZ760" s="456"/>
      <c r="UYA760" s="456"/>
      <c r="UYB760" s="456"/>
      <c r="UYC760" s="456"/>
      <c r="UYD760" s="456"/>
      <c r="UYE760" s="456"/>
      <c r="UYF760" s="456"/>
      <c r="UYG760" s="456"/>
      <c r="UYH760" s="456"/>
      <c r="UYI760" s="456"/>
      <c r="UYJ760" s="456"/>
      <c r="UYK760" s="456"/>
      <c r="UYL760" s="456"/>
      <c r="UYM760" s="456"/>
      <c r="UYN760" s="456"/>
      <c r="UYO760" s="456"/>
      <c r="UYP760" s="456"/>
      <c r="UYQ760" s="456"/>
      <c r="UYR760" s="456"/>
      <c r="UYS760" s="456"/>
      <c r="UYT760" s="456"/>
      <c r="UYU760" s="456"/>
      <c r="UYV760" s="456"/>
      <c r="UYW760" s="456"/>
      <c r="UYX760" s="456"/>
      <c r="UYY760" s="456"/>
      <c r="UYZ760" s="456"/>
      <c r="UZA760" s="456"/>
      <c r="UZB760" s="456"/>
      <c r="UZC760" s="456"/>
      <c r="UZD760" s="456"/>
      <c r="UZE760" s="456"/>
      <c r="UZF760" s="456"/>
      <c r="UZG760" s="456"/>
      <c r="UZH760" s="456"/>
      <c r="UZI760" s="456"/>
      <c r="UZJ760" s="456"/>
      <c r="UZK760" s="456"/>
      <c r="UZL760" s="456"/>
      <c r="UZM760" s="456"/>
      <c r="UZN760" s="456"/>
      <c r="UZO760" s="456"/>
      <c r="UZP760" s="456"/>
      <c r="UZQ760" s="456"/>
      <c r="UZR760" s="456"/>
      <c r="UZS760" s="456"/>
      <c r="UZT760" s="456"/>
      <c r="UZU760" s="456"/>
      <c r="UZV760" s="456"/>
      <c r="UZW760" s="456"/>
      <c r="UZX760" s="456"/>
      <c r="UZY760" s="456"/>
      <c r="UZZ760" s="456"/>
      <c r="VAA760" s="456"/>
      <c r="VAB760" s="456"/>
      <c r="VAC760" s="456"/>
      <c r="VAD760" s="456"/>
      <c r="VAE760" s="456"/>
      <c r="VAF760" s="456"/>
      <c r="VAG760" s="456"/>
      <c r="VAH760" s="456"/>
      <c r="VAI760" s="456"/>
      <c r="VAJ760" s="456"/>
      <c r="VAK760" s="456"/>
      <c r="VAL760" s="456"/>
      <c r="VAM760" s="456"/>
      <c r="VAN760" s="456"/>
      <c r="VAO760" s="456"/>
      <c r="VAP760" s="456"/>
      <c r="VAQ760" s="456"/>
      <c r="VAR760" s="456"/>
      <c r="VAS760" s="456"/>
      <c r="VAT760" s="456"/>
      <c r="VAU760" s="456"/>
      <c r="VAV760" s="456"/>
      <c r="VAW760" s="456"/>
      <c r="VAX760" s="456"/>
      <c r="VAY760" s="456"/>
      <c r="VAZ760" s="456"/>
      <c r="VBA760" s="456"/>
      <c r="VBB760" s="456"/>
      <c r="VBC760" s="456"/>
      <c r="VBD760" s="456"/>
      <c r="VBE760" s="456"/>
      <c r="VBF760" s="456"/>
      <c r="VBG760" s="456"/>
      <c r="VBH760" s="456"/>
      <c r="VBI760" s="456"/>
      <c r="VBJ760" s="456"/>
      <c r="VBK760" s="456"/>
      <c r="VBL760" s="456"/>
      <c r="VBM760" s="456"/>
      <c r="VBN760" s="456"/>
      <c r="VBO760" s="456"/>
      <c r="VBP760" s="456"/>
      <c r="VBQ760" s="456"/>
      <c r="VBR760" s="456"/>
      <c r="VBS760" s="456"/>
      <c r="VBT760" s="456"/>
      <c r="VBU760" s="456"/>
      <c r="VBV760" s="456"/>
      <c r="VBW760" s="456"/>
      <c r="VBX760" s="456"/>
      <c r="VBY760" s="456"/>
      <c r="VBZ760" s="456"/>
      <c r="VCA760" s="456"/>
      <c r="VCB760" s="456"/>
      <c r="VCC760" s="456"/>
      <c r="VCD760" s="456"/>
      <c r="VCE760" s="456"/>
      <c r="VCF760" s="456"/>
      <c r="VCG760" s="456"/>
      <c r="VCH760" s="456"/>
      <c r="VCI760" s="456"/>
      <c r="VCJ760" s="456"/>
      <c r="VCK760" s="456"/>
      <c r="VCL760" s="456"/>
      <c r="VCM760" s="456"/>
      <c r="VCN760" s="456"/>
      <c r="VCO760" s="456"/>
      <c r="VCP760" s="456"/>
      <c r="VCQ760" s="456"/>
      <c r="VCR760" s="456"/>
      <c r="VCS760" s="456"/>
      <c r="VCT760" s="456"/>
      <c r="VCU760" s="456"/>
      <c r="VCV760" s="456"/>
      <c r="VCW760" s="456"/>
      <c r="VCX760" s="456"/>
      <c r="VCY760" s="456"/>
      <c r="VCZ760" s="456"/>
      <c r="VDA760" s="456"/>
      <c r="VDB760" s="456"/>
      <c r="VDC760" s="456"/>
      <c r="VDD760" s="456"/>
      <c r="VDE760" s="456"/>
      <c r="VDF760" s="456"/>
      <c r="VDG760" s="456"/>
      <c r="VDH760" s="456"/>
      <c r="VDI760" s="456"/>
      <c r="VDJ760" s="456"/>
      <c r="VDK760" s="456"/>
      <c r="VDL760" s="456"/>
      <c r="VDM760" s="456"/>
      <c r="VDN760" s="456"/>
      <c r="VDO760" s="456"/>
      <c r="VDP760" s="456"/>
      <c r="VDQ760" s="456"/>
      <c r="VDR760" s="456"/>
      <c r="VDS760" s="456"/>
      <c r="VDT760" s="456"/>
      <c r="VDU760" s="456"/>
      <c r="VDV760" s="456"/>
      <c r="VDW760" s="456"/>
      <c r="VDX760" s="456"/>
      <c r="VDY760" s="456"/>
      <c r="VDZ760" s="456"/>
      <c r="VEA760" s="456"/>
      <c r="VEB760" s="456"/>
      <c r="VEC760" s="456"/>
      <c r="VED760" s="456"/>
      <c r="VEE760" s="456"/>
      <c r="VEF760" s="456"/>
      <c r="VEG760" s="456"/>
      <c r="VEH760" s="456"/>
      <c r="VEI760" s="456"/>
      <c r="VEJ760" s="456"/>
      <c r="VEK760" s="456"/>
      <c r="VEL760" s="456"/>
      <c r="VEM760" s="456"/>
      <c r="VEN760" s="456"/>
      <c r="VEO760" s="456"/>
      <c r="VEP760" s="456"/>
      <c r="VEQ760" s="456"/>
      <c r="VER760" s="456"/>
      <c r="VES760" s="456"/>
      <c r="VET760" s="456"/>
      <c r="VEU760" s="456"/>
      <c r="VEV760" s="456"/>
      <c r="VEW760" s="456"/>
      <c r="VEX760" s="456"/>
      <c r="VEY760" s="456"/>
      <c r="VEZ760" s="456"/>
      <c r="VFA760" s="456"/>
      <c r="VFB760" s="456"/>
      <c r="VFC760" s="456"/>
      <c r="VFD760" s="456"/>
      <c r="VFE760" s="456"/>
      <c r="VFF760" s="456"/>
      <c r="VFG760" s="456"/>
      <c r="VFH760" s="456"/>
      <c r="VFI760" s="456"/>
      <c r="VFJ760" s="456"/>
      <c r="VFK760" s="456"/>
      <c r="VFL760" s="456"/>
      <c r="VFM760" s="456"/>
      <c r="VFN760" s="456"/>
      <c r="VFO760" s="456"/>
      <c r="VFP760" s="456"/>
      <c r="VFQ760" s="456"/>
      <c r="VFR760" s="456"/>
      <c r="VFS760" s="456"/>
      <c r="VFT760" s="456"/>
      <c r="VFU760" s="456"/>
      <c r="VFV760" s="456"/>
      <c r="VFW760" s="456"/>
      <c r="VFX760" s="456"/>
      <c r="VFY760" s="456"/>
      <c r="VFZ760" s="456"/>
      <c r="VGA760" s="456"/>
      <c r="VGB760" s="456"/>
      <c r="VGC760" s="456"/>
      <c r="VGD760" s="456"/>
      <c r="VGE760" s="456"/>
      <c r="VGF760" s="456"/>
      <c r="VGG760" s="456"/>
      <c r="VGH760" s="456"/>
      <c r="VGI760" s="456"/>
      <c r="VGJ760" s="456"/>
      <c r="VGK760" s="456"/>
      <c r="VGL760" s="456"/>
      <c r="VGM760" s="456"/>
      <c r="VGN760" s="456"/>
      <c r="VGO760" s="456"/>
      <c r="VGP760" s="456"/>
      <c r="VGQ760" s="456"/>
      <c r="VGR760" s="456"/>
      <c r="VGS760" s="456"/>
      <c r="VGT760" s="456"/>
      <c r="VGU760" s="456"/>
      <c r="VGV760" s="456"/>
      <c r="VGW760" s="456"/>
      <c r="VGX760" s="456"/>
      <c r="VGY760" s="456"/>
      <c r="VGZ760" s="456"/>
      <c r="VHA760" s="456"/>
      <c r="VHB760" s="456"/>
      <c r="VHC760" s="456"/>
      <c r="VHD760" s="456"/>
      <c r="VHE760" s="456"/>
      <c r="VHF760" s="456"/>
      <c r="VHG760" s="456"/>
      <c r="VHH760" s="456"/>
      <c r="VHI760" s="456"/>
      <c r="VHJ760" s="456"/>
      <c r="VHK760" s="456"/>
      <c r="VHL760" s="456"/>
      <c r="VHM760" s="456"/>
      <c r="VHN760" s="456"/>
      <c r="VHO760" s="456"/>
      <c r="VHP760" s="456"/>
      <c r="VHQ760" s="456"/>
      <c r="VHR760" s="456"/>
      <c r="VHS760" s="456"/>
      <c r="VHT760" s="456"/>
      <c r="VHU760" s="456"/>
      <c r="VHV760" s="456"/>
      <c r="VHW760" s="456"/>
      <c r="VHX760" s="456"/>
      <c r="VHY760" s="456"/>
      <c r="VHZ760" s="456"/>
      <c r="VIA760" s="456"/>
      <c r="VIB760" s="456"/>
      <c r="VIC760" s="456"/>
      <c r="VID760" s="456"/>
      <c r="VIE760" s="456"/>
      <c r="VIF760" s="456"/>
      <c r="VIG760" s="456"/>
      <c r="VIH760" s="456"/>
      <c r="VII760" s="456"/>
      <c r="VIJ760" s="456"/>
      <c r="VIK760" s="456"/>
      <c r="VIL760" s="456"/>
      <c r="VIM760" s="456"/>
      <c r="VIN760" s="456"/>
      <c r="VIO760" s="456"/>
      <c r="VIP760" s="456"/>
      <c r="VIQ760" s="456"/>
      <c r="VIR760" s="456"/>
      <c r="VIS760" s="456"/>
      <c r="VIT760" s="456"/>
      <c r="VIU760" s="456"/>
      <c r="VIV760" s="456"/>
      <c r="VIW760" s="456"/>
      <c r="VIX760" s="456"/>
      <c r="VIY760" s="456"/>
      <c r="VIZ760" s="456"/>
      <c r="VJA760" s="456"/>
      <c r="VJB760" s="456"/>
      <c r="VJC760" s="456"/>
      <c r="VJD760" s="456"/>
      <c r="VJE760" s="456"/>
      <c r="VJF760" s="456"/>
      <c r="VJG760" s="456"/>
      <c r="VJH760" s="456"/>
      <c r="VJI760" s="456"/>
      <c r="VJJ760" s="456"/>
      <c r="VJK760" s="456"/>
      <c r="VJL760" s="456"/>
      <c r="VJM760" s="456"/>
      <c r="VJN760" s="456"/>
      <c r="VJO760" s="456"/>
      <c r="VJP760" s="456"/>
      <c r="VJQ760" s="456"/>
      <c r="VJR760" s="456"/>
      <c r="VJS760" s="456"/>
      <c r="VJT760" s="456"/>
      <c r="VJU760" s="456"/>
      <c r="VJV760" s="456"/>
      <c r="VJW760" s="456"/>
      <c r="VJX760" s="456"/>
      <c r="VJY760" s="456"/>
      <c r="VJZ760" s="456"/>
      <c r="VKA760" s="456"/>
      <c r="VKB760" s="456"/>
      <c r="VKC760" s="456"/>
      <c r="VKD760" s="456"/>
      <c r="VKE760" s="456"/>
      <c r="VKF760" s="456"/>
      <c r="VKG760" s="456"/>
      <c r="VKH760" s="456"/>
      <c r="VKI760" s="456"/>
      <c r="VKJ760" s="456"/>
      <c r="VKK760" s="456"/>
      <c r="VKL760" s="456"/>
      <c r="VKM760" s="456"/>
      <c r="VKN760" s="456"/>
      <c r="VKO760" s="456"/>
      <c r="VKP760" s="456"/>
      <c r="VKQ760" s="456"/>
      <c r="VKR760" s="456"/>
      <c r="VKS760" s="456"/>
      <c r="VKT760" s="456"/>
      <c r="VKU760" s="456"/>
      <c r="VKV760" s="456"/>
      <c r="VKW760" s="456"/>
      <c r="VKX760" s="456"/>
      <c r="VKY760" s="456"/>
      <c r="VKZ760" s="456"/>
      <c r="VLA760" s="456"/>
      <c r="VLB760" s="456"/>
      <c r="VLC760" s="456"/>
      <c r="VLD760" s="456"/>
      <c r="VLE760" s="456"/>
      <c r="VLF760" s="456"/>
      <c r="VLG760" s="456"/>
      <c r="VLH760" s="456"/>
      <c r="VLI760" s="456"/>
      <c r="VLJ760" s="456"/>
      <c r="VLK760" s="456"/>
      <c r="VLL760" s="456"/>
      <c r="VLM760" s="456"/>
      <c r="VLN760" s="456"/>
      <c r="VLO760" s="456"/>
      <c r="VLP760" s="456"/>
      <c r="VLQ760" s="456"/>
      <c r="VLR760" s="456"/>
      <c r="VLS760" s="456"/>
      <c r="VLT760" s="456"/>
      <c r="VLU760" s="456"/>
      <c r="VLV760" s="456"/>
      <c r="VLW760" s="456"/>
      <c r="VLX760" s="456"/>
      <c r="VLY760" s="456"/>
      <c r="VLZ760" s="456"/>
      <c r="VMA760" s="456"/>
      <c r="VMB760" s="456"/>
      <c r="VMC760" s="456"/>
      <c r="VMD760" s="456"/>
      <c r="VME760" s="456"/>
      <c r="VMF760" s="456"/>
      <c r="VMG760" s="456"/>
      <c r="VMH760" s="456"/>
      <c r="VMI760" s="456"/>
      <c r="VMJ760" s="456"/>
      <c r="VMK760" s="456"/>
      <c r="VML760" s="456"/>
      <c r="VMM760" s="456"/>
      <c r="VMN760" s="456"/>
      <c r="VMO760" s="456"/>
      <c r="VMP760" s="456"/>
      <c r="VMQ760" s="456"/>
      <c r="VMR760" s="456"/>
      <c r="VMS760" s="456"/>
      <c r="VMT760" s="456"/>
      <c r="VMU760" s="456"/>
      <c r="VMV760" s="456"/>
      <c r="VMW760" s="456"/>
      <c r="VMX760" s="456"/>
      <c r="VMY760" s="456"/>
      <c r="VMZ760" s="456"/>
      <c r="VNA760" s="456"/>
      <c r="VNB760" s="456"/>
      <c r="VNC760" s="456"/>
      <c r="VND760" s="456"/>
      <c r="VNE760" s="456"/>
      <c r="VNF760" s="456"/>
      <c r="VNG760" s="456"/>
      <c r="VNH760" s="456"/>
      <c r="VNI760" s="456"/>
      <c r="VNJ760" s="456"/>
      <c r="VNK760" s="456"/>
      <c r="VNL760" s="456"/>
      <c r="VNM760" s="456"/>
      <c r="VNN760" s="456"/>
      <c r="VNO760" s="456"/>
      <c r="VNP760" s="456"/>
      <c r="VNQ760" s="456"/>
      <c r="VNR760" s="456"/>
      <c r="VNS760" s="456"/>
      <c r="VNT760" s="456"/>
      <c r="VNU760" s="456"/>
      <c r="VNV760" s="456"/>
      <c r="VNW760" s="456"/>
      <c r="VNX760" s="456"/>
      <c r="VNY760" s="456"/>
      <c r="VNZ760" s="456"/>
      <c r="VOA760" s="456"/>
      <c r="VOB760" s="456"/>
      <c r="VOC760" s="456"/>
      <c r="VOD760" s="456"/>
      <c r="VOE760" s="456"/>
      <c r="VOF760" s="456"/>
      <c r="VOG760" s="456"/>
      <c r="VOH760" s="456"/>
      <c r="VOI760" s="456"/>
      <c r="VOJ760" s="456"/>
      <c r="VOK760" s="456"/>
      <c r="VOL760" s="456"/>
      <c r="VOM760" s="456"/>
      <c r="VON760" s="456"/>
      <c r="VOO760" s="456"/>
      <c r="VOP760" s="456"/>
      <c r="VOQ760" s="456"/>
      <c r="VOR760" s="456"/>
      <c r="VOS760" s="456"/>
      <c r="VOT760" s="456"/>
      <c r="VOU760" s="456"/>
      <c r="VOV760" s="456"/>
      <c r="VOW760" s="456"/>
      <c r="VOX760" s="456"/>
      <c r="VOY760" s="456"/>
      <c r="VOZ760" s="456"/>
      <c r="VPA760" s="456"/>
      <c r="VPB760" s="456"/>
      <c r="VPC760" s="456"/>
      <c r="VPD760" s="456"/>
      <c r="VPE760" s="456"/>
      <c r="VPF760" s="456"/>
      <c r="VPG760" s="456"/>
      <c r="VPH760" s="456"/>
      <c r="VPI760" s="456"/>
      <c r="VPJ760" s="456"/>
      <c r="VPK760" s="456"/>
      <c r="VPL760" s="456"/>
      <c r="VPM760" s="456"/>
      <c r="VPN760" s="456"/>
      <c r="VPO760" s="456"/>
      <c r="VPP760" s="456"/>
      <c r="VPQ760" s="456"/>
      <c r="VPR760" s="456"/>
      <c r="VPS760" s="456"/>
      <c r="VPT760" s="456"/>
      <c r="VPU760" s="456"/>
      <c r="VPV760" s="456"/>
      <c r="VPW760" s="456"/>
      <c r="VPX760" s="456"/>
      <c r="VPY760" s="456"/>
      <c r="VPZ760" s="456"/>
      <c r="VQA760" s="456"/>
      <c r="VQB760" s="456"/>
      <c r="VQC760" s="456"/>
      <c r="VQD760" s="456"/>
      <c r="VQE760" s="456"/>
      <c r="VQF760" s="456"/>
      <c r="VQG760" s="456"/>
      <c r="VQH760" s="456"/>
      <c r="VQI760" s="456"/>
      <c r="VQJ760" s="456"/>
      <c r="VQK760" s="456"/>
      <c r="VQL760" s="456"/>
      <c r="VQM760" s="456"/>
      <c r="VQN760" s="456"/>
      <c r="VQO760" s="456"/>
      <c r="VQP760" s="456"/>
      <c r="VQQ760" s="456"/>
      <c r="VQR760" s="456"/>
      <c r="VQS760" s="456"/>
      <c r="VQT760" s="456"/>
      <c r="VQU760" s="456"/>
      <c r="VQV760" s="456"/>
      <c r="VQW760" s="456"/>
      <c r="VQX760" s="456"/>
      <c r="VQY760" s="456"/>
      <c r="VQZ760" s="456"/>
      <c r="VRA760" s="456"/>
      <c r="VRB760" s="456"/>
      <c r="VRC760" s="456"/>
      <c r="VRD760" s="456"/>
      <c r="VRE760" s="456"/>
      <c r="VRF760" s="456"/>
      <c r="VRG760" s="456"/>
      <c r="VRH760" s="456"/>
      <c r="VRI760" s="456"/>
      <c r="VRJ760" s="456"/>
      <c r="VRK760" s="456"/>
      <c r="VRL760" s="456"/>
      <c r="VRM760" s="456"/>
      <c r="VRN760" s="456"/>
      <c r="VRO760" s="456"/>
      <c r="VRP760" s="456"/>
      <c r="VRQ760" s="456"/>
      <c r="VRR760" s="456"/>
      <c r="VRS760" s="456"/>
      <c r="VRT760" s="456"/>
      <c r="VRU760" s="456"/>
      <c r="VRV760" s="456"/>
      <c r="VRW760" s="456"/>
      <c r="VRX760" s="456"/>
      <c r="VRY760" s="456"/>
      <c r="VRZ760" s="456"/>
      <c r="VSA760" s="456"/>
      <c r="VSB760" s="456"/>
      <c r="VSC760" s="456"/>
      <c r="VSD760" s="456"/>
      <c r="VSE760" s="456"/>
      <c r="VSF760" s="456"/>
      <c r="VSG760" s="456"/>
      <c r="VSH760" s="456"/>
      <c r="VSI760" s="456"/>
      <c r="VSJ760" s="456"/>
      <c r="VSK760" s="456"/>
      <c r="VSL760" s="456"/>
      <c r="VSM760" s="456"/>
      <c r="VSN760" s="456"/>
      <c r="VSO760" s="456"/>
      <c r="VSP760" s="456"/>
      <c r="VSQ760" s="456"/>
      <c r="VSR760" s="456"/>
      <c r="VSS760" s="456"/>
      <c r="VST760" s="456"/>
      <c r="VSU760" s="456"/>
      <c r="VSV760" s="456"/>
      <c r="VSW760" s="456"/>
      <c r="VSX760" s="456"/>
      <c r="VSY760" s="456"/>
      <c r="VSZ760" s="456"/>
      <c r="VTA760" s="456"/>
      <c r="VTB760" s="456"/>
      <c r="VTC760" s="456"/>
      <c r="VTD760" s="456"/>
      <c r="VTE760" s="456"/>
      <c r="VTF760" s="456"/>
      <c r="VTG760" s="456"/>
      <c r="VTH760" s="456"/>
      <c r="VTI760" s="456"/>
      <c r="VTJ760" s="456"/>
      <c r="VTK760" s="456"/>
      <c r="VTL760" s="456"/>
      <c r="VTM760" s="456"/>
      <c r="VTN760" s="456"/>
      <c r="VTO760" s="456"/>
      <c r="VTP760" s="456"/>
      <c r="VTQ760" s="456"/>
      <c r="VTR760" s="456"/>
      <c r="VTS760" s="456"/>
      <c r="VTT760" s="456"/>
      <c r="VTU760" s="456"/>
      <c r="VTV760" s="456"/>
      <c r="VTW760" s="456"/>
      <c r="VTX760" s="456"/>
      <c r="VTY760" s="456"/>
      <c r="VTZ760" s="456"/>
      <c r="VUA760" s="456"/>
      <c r="VUB760" s="456"/>
      <c r="VUC760" s="456"/>
      <c r="VUD760" s="456"/>
      <c r="VUE760" s="456"/>
      <c r="VUF760" s="456"/>
      <c r="VUG760" s="456"/>
      <c r="VUH760" s="456"/>
      <c r="VUI760" s="456"/>
      <c r="VUJ760" s="456"/>
      <c r="VUK760" s="456"/>
      <c r="VUL760" s="456"/>
      <c r="VUM760" s="456"/>
      <c r="VUN760" s="456"/>
      <c r="VUO760" s="456"/>
      <c r="VUP760" s="456"/>
      <c r="VUQ760" s="456"/>
      <c r="VUR760" s="456"/>
      <c r="VUS760" s="456"/>
      <c r="VUT760" s="456"/>
      <c r="VUU760" s="456"/>
      <c r="VUV760" s="456"/>
      <c r="VUW760" s="456"/>
      <c r="VUX760" s="456"/>
      <c r="VUY760" s="456"/>
      <c r="VUZ760" s="456"/>
      <c r="VVA760" s="456"/>
      <c r="VVB760" s="456"/>
      <c r="VVC760" s="456"/>
      <c r="VVD760" s="456"/>
      <c r="VVE760" s="456"/>
      <c r="VVF760" s="456"/>
      <c r="VVG760" s="456"/>
      <c r="VVH760" s="456"/>
      <c r="VVI760" s="456"/>
      <c r="VVJ760" s="456"/>
      <c r="VVK760" s="456"/>
      <c r="VVL760" s="456"/>
      <c r="VVM760" s="456"/>
      <c r="VVN760" s="456"/>
      <c r="VVO760" s="456"/>
      <c r="VVP760" s="456"/>
      <c r="VVQ760" s="456"/>
      <c r="VVR760" s="456"/>
      <c r="VVS760" s="456"/>
      <c r="VVT760" s="456"/>
      <c r="VVU760" s="456"/>
      <c r="VVV760" s="456"/>
      <c r="VVW760" s="456"/>
      <c r="VVX760" s="456"/>
      <c r="VVY760" s="456"/>
      <c r="VVZ760" s="456"/>
      <c r="VWA760" s="456"/>
      <c r="VWB760" s="456"/>
      <c r="VWC760" s="456"/>
      <c r="VWD760" s="456"/>
      <c r="VWE760" s="456"/>
      <c r="VWF760" s="456"/>
      <c r="VWG760" s="456"/>
      <c r="VWH760" s="456"/>
      <c r="VWI760" s="456"/>
      <c r="VWJ760" s="456"/>
      <c r="VWK760" s="456"/>
      <c r="VWL760" s="456"/>
      <c r="VWM760" s="456"/>
      <c r="VWN760" s="456"/>
      <c r="VWO760" s="456"/>
      <c r="VWP760" s="456"/>
      <c r="VWQ760" s="456"/>
      <c r="VWR760" s="456"/>
      <c r="VWS760" s="456"/>
      <c r="VWT760" s="456"/>
      <c r="VWU760" s="456"/>
      <c r="VWV760" s="456"/>
      <c r="VWW760" s="456"/>
      <c r="VWX760" s="456"/>
      <c r="VWY760" s="456"/>
      <c r="VWZ760" s="456"/>
      <c r="VXA760" s="456"/>
      <c r="VXB760" s="456"/>
      <c r="VXC760" s="456"/>
      <c r="VXD760" s="456"/>
      <c r="VXE760" s="456"/>
      <c r="VXF760" s="456"/>
      <c r="VXG760" s="456"/>
      <c r="VXH760" s="456"/>
      <c r="VXI760" s="456"/>
      <c r="VXJ760" s="456"/>
      <c r="VXK760" s="456"/>
      <c r="VXL760" s="456"/>
      <c r="VXM760" s="456"/>
      <c r="VXN760" s="456"/>
      <c r="VXO760" s="456"/>
      <c r="VXP760" s="456"/>
      <c r="VXQ760" s="456"/>
      <c r="VXR760" s="456"/>
      <c r="VXS760" s="456"/>
      <c r="VXT760" s="456"/>
      <c r="VXU760" s="456"/>
      <c r="VXV760" s="456"/>
      <c r="VXW760" s="456"/>
      <c r="VXX760" s="456"/>
      <c r="VXY760" s="456"/>
      <c r="VXZ760" s="456"/>
      <c r="VYA760" s="456"/>
      <c r="VYB760" s="456"/>
      <c r="VYC760" s="456"/>
      <c r="VYD760" s="456"/>
      <c r="VYE760" s="456"/>
      <c r="VYF760" s="456"/>
      <c r="VYG760" s="456"/>
      <c r="VYH760" s="456"/>
      <c r="VYI760" s="456"/>
      <c r="VYJ760" s="456"/>
      <c r="VYK760" s="456"/>
      <c r="VYL760" s="456"/>
      <c r="VYM760" s="456"/>
      <c r="VYN760" s="456"/>
      <c r="VYO760" s="456"/>
      <c r="VYP760" s="456"/>
      <c r="VYQ760" s="456"/>
      <c r="VYR760" s="456"/>
      <c r="VYS760" s="456"/>
      <c r="VYT760" s="456"/>
      <c r="VYU760" s="456"/>
      <c r="VYV760" s="456"/>
      <c r="VYW760" s="456"/>
      <c r="VYX760" s="456"/>
      <c r="VYY760" s="456"/>
      <c r="VYZ760" s="456"/>
      <c r="VZA760" s="456"/>
      <c r="VZB760" s="456"/>
      <c r="VZC760" s="456"/>
      <c r="VZD760" s="456"/>
      <c r="VZE760" s="456"/>
      <c r="VZF760" s="456"/>
      <c r="VZG760" s="456"/>
      <c r="VZH760" s="456"/>
      <c r="VZI760" s="456"/>
      <c r="VZJ760" s="456"/>
      <c r="VZK760" s="456"/>
      <c r="VZL760" s="456"/>
      <c r="VZM760" s="456"/>
      <c r="VZN760" s="456"/>
      <c r="VZO760" s="456"/>
      <c r="VZP760" s="456"/>
      <c r="VZQ760" s="456"/>
      <c r="VZR760" s="456"/>
      <c r="VZS760" s="456"/>
      <c r="VZT760" s="456"/>
      <c r="VZU760" s="456"/>
      <c r="VZV760" s="456"/>
      <c r="VZW760" s="456"/>
      <c r="VZX760" s="456"/>
      <c r="VZY760" s="456"/>
      <c r="VZZ760" s="456"/>
      <c r="WAA760" s="456"/>
      <c r="WAB760" s="456"/>
      <c r="WAC760" s="456"/>
      <c r="WAD760" s="456"/>
      <c r="WAE760" s="456"/>
      <c r="WAF760" s="456"/>
      <c r="WAG760" s="456"/>
      <c r="WAH760" s="456"/>
      <c r="WAI760" s="456"/>
      <c r="WAJ760" s="456"/>
      <c r="WAK760" s="456"/>
      <c r="WAL760" s="456"/>
      <c r="WAM760" s="456"/>
      <c r="WAN760" s="456"/>
      <c r="WAO760" s="456"/>
      <c r="WAP760" s="456"/>
      <c r="WAQ760" s="456"/>
      <c r="WAR760" s="456"/>
      <c r="WAS760" s="456"/>
      <c r="WAT760" s="456"/>
      <c r="WAU760" s="456"/>
      <c r="WAV760" s="456"/>
      <c r="WAW760" s="456"/>
      <c r="WAX760" s="456"/>
      <c r="WAY760" s="456"/>
      <c r="WAZ760" s="456"/>
      <c r="WBA760" s="456"/>
      <c r="WBB760" s="456"/>
      <c r="WBC760" s="456"/>
      <c r="WBD760" s="456"/>
      <c r="WBE760" s="456"/>
      <c r="WBF760" s="456"/>
      <c r="WBG760" s="456"/>
      <c r="WBH760" s="456"/>
      <c r="WBI760" s="456"/>
      <c r="WBJ760" s="456"/>
      <c r="WBK760" s="456"/>
      <c r="WBL760" s="456"/>
      <c r="WBM760" s="456"/>
      <c r="WBN760" s="456"/>
      <c r="WBO760" s="456"/>
      <c r="WBP760" s="456"/>
      <c r="WBQ760" s="456"/>
      <c r="WBR760" s="456"/>
      <c r="WBS760" s="456"/>
      <c r="WBT760" s="456"/>
      <c r="WBU760" s="456"/>
      <c r="WBV760" s="456"/>
      <c r="WBW760" s="456"/>
      <c r="WBX760" s="456"/>
      <c r="WBY760" s="456"/>
      <c r="WBZ760" s="456"/>
      <c r="WCA760" s="456"/>
      <c r="WCB760" s="456"/>
      <c r="WCC760" s="456"/>
      <c r="WCD760" s="456"/>
      <c r="WCE760" s="456"/>
      <c r="WCF760" s="456"/>
      <c r="WCG760" s="456"/>
      <c r="WCH760" s="456"/>
      <c r="WCI760" s="456"/>
      <c r="WCJ760" s="456"/>
      <c r="WCK760" s="456"/>
      <c r="WCL760" s="456"/>
      <c r="WCM760" s="456"/>
      <c r="WCN760" s="456"/>
      <c r="WCO760" s="456"/>
      <c r="WCP760" s="456"/>
      <c r="WCQ760" s="456"/>
      <c r="WCR760" s="456"/>
      <c r="WCS760" s="456"/>
      <c r="WCT760" s="456"/>
      <c r="WCU760" s="456"/>
      <c r="WCV760" s="456"/>
      <c r="WCW760" s="456"/>
      <c r="WCX760" s="456"/>
      <c r="WCY760" s="456"/>
      <c r="WCZ760" s="456"/>
      <c r="WDA760" s="456"/>
      <c r="WDB760" s="456"/>
      <c r="WDC760" s="456"/>
      <c r="WDD760" s="456"/>
      <c r="WDE760" s="456"/>
      <c r="WDF760" s="456"/>
      <c r="WDG760" s="456"/>
      <c r="WDH760" s="456"/>
      <c r="WDI760" s="456"/>
      <c r="WDJ760" s="456"/>
      <c r="WDK760" s="456"/>
      <c r="WDL760" s="456"/>
      <c r="WDM760" s="456"/>
      <c r="WDN760" s="456"/>
      <c r="WDO760" s="456"/>
      <c r="WDP760" s="456"/>
      <c r="WDQ760" s="456"/>
      <c r="WDR760" s="456"/>
      <c r="WDS760" s="456"/>
      <c r="WDT760" s="456"/>
      <c r="WDU760" s="456"/>
      <c r="WDV760" s="456"/>
      <c r="WDW760" s="456"/>
      <c r="WDX760" s="456"/>
      <c r="WDY760" s="456"/>
      <c r="WDZ760" s="456"/>
      <c r="WEA760" s="456"/>
      <c r="WEB760" s="456"/>
      <c r="WEC760" s="456"/>
      <c r="WED760" s="456"/>
      <c r="WEE760" s="456"/>
      <c r="WEF760" s="456"/>
      <c r="WEG760" s="456"/>
      <c r="WEH760" s="456"/>
      <c r="WEI760" s="456"/>
      <c r="WEJ760" s="456"/>
      <c r="WEK760" s="456"/>
      <c r="WEL760" s="456"/>
      <c r="WEM760" s="456"/>
      <c r="WEN760" s="456"/>
      <c r="WEO760" s="456"/>
      <c r="WEP760" s="456"/>
      <c r="WEQ760" s="456"/>
      <c r="WER760" s="456"/>
      <c r="WES760" s="456"/>
      <c r="WET760" s="456"/>
      <c r="WEU760" s="456"/>
      <c r="WEV760" s="456"/>
      <c r="WEW760" s="456"/>
      <c r="WEX760" s="456"/>
      <c r="WEY760" s="456"/>
      <c r="WEZ760" s="456"/>
      <c r="WFA760" s="456"/>
      <c r="WFB760" s="456"/>
      <c r="WFC760" s="456"/>
      <c r="WFD760" s="456"/>
      <c r="WFE760" s="456"/>
      <c r="WFF760" s="456"/>
      <c r="WFG760" s="456"/>
      <c r="WFH760" s="456"/>
      <c r="WFI760" s="456"/>
      <c r="WFJ760" s="456"/>
      <c r="WFK760" s="456"/>
      <c r="WFL760" s="456"/>
      <c r="WFM760" s="456"/>
      <c r="WFN760" s="456"/>
      <c r="WFO760" s="456"/>
      <c r="WFP760" s="456"/>
      <c r="WFQ760" s="456"/>
      <c r="WFR760" s="456"/>
      <c r="WFS760" s="456"/>
      <c r="WFT760" s="456"/>
      <c r="WFU760" s="456"/>
      <c r="WFV760" s="456"/>
      <c r="WFW760" s="456"/>
      <c r="WFX760" s="456"/>
      <c r="WFY760" s="456"/>
      <c r="WFZ760" s="456"/>
      <c r="WGA760" s="456"/>
      <c r="WGB760" s="456"/>
      <c r="WGC760" s="456"/>
      <c r="WGD760" s="456"/>
      <c r="WGE760" s="456"/>
      <c r="WGF760" s="456"/>
      <c r="WGG760" s="456"/>
      <c r="WGH760" s="456"/>
      <c r="WGI760" s="456"/>
      <c r="WGJ760" s="456"/>
      <c r="WGK760" s="456"/>
      <c r="WGL760" s="456"/>
      <c r="WGM760" s="456"/>
      <c r="WGN760" s="456"/>
      <c r="WGO760" s="456"/>
      <c r="WGP760" s="456"/>
      <c r="WGQ760" s="456"/>
      <c r="WGR760" s="456"/>
      <c r="WGS760" s="456"/>
      <c r="WGT760" s="456"/>
      <c r="WGU760" s="456"/>
      <c r="WGV760" s="456"/>
      <c r="WGW760" s="456"/>
      <c r="WGX760" s="456"/>
      <c r="WGY760" s="456"/>
      <c r="WGZ760" s="456"/>
      <c r="WHA760" s="456"/>
      <c r="WHB760" s="456"/>
      <c r="WHC760" s="456"/>
      <c r="WHD760" s="456"/>
      <c r="WHE760" s="456"/>
      <c r="WHF760" s="456"/>
      <c r="WHG760" s="456"/>
      <c r="WHH760" s="456"/>
      <c r="WHI760" s="456"/>
      <c r="WHJ760" s="456"/>
      <c r="WHK760" s="456"/>
      <c r="WHL760" s="456"/>
      <c r="WHM760" s="456"/>
      <c r="WHN760" s="456"/>
      <c r="WHO760" s="456"/>
      <c r="WHP760" s="456"/>
      <c r="WHQ760" s="456"/>
      <c r="WHR760" s="456"/>
      <c r="WHS760" s="456"/>
      <c r="WHT760" s="456"/>
      <c r="WHU760" s="456"/>
      <c r="WHV760" s="456"/>
      <c r="WHW760" s="456"/>
      <c r="WHX760" s="456"/>
      <c r="WHY760" s="456"/>
      <c r="WHZ760" s="456"/>
      <c r="WIA760" s="456"/>
      <c r="WIB760" s="456"/>
      <c r="WIC760" s="456"/>
      <c r="WID760" s="456"/>
      <c r="WIE760" s="456"/>
      <c r="WIF760" s="456"/>
      <c r="WIG760" s="456"/>
      <c r="WIH760" s="456"/>
      <c r="WII760" s="456"/>
      <c r="WIJ760" s="456"/>
      <c r="WIK760" s="456"/>
      <c r="WIL760" s="456"/>
      <c r="WIM760" s="456"/>
      <c r="WIN760" s="456"/>
      <c r="WIO760" s="456"/>
      <c r="WIP760" s="456"/>
      <c r="WIQ760" s="456"/>
      <c r="WIR760" s="456"/>
      <c r="WIS760" s="456"/>
      <c r="WIT760" s="456"/>
      <c r="WIU760" s="456"/>
      <c r="WIV760" s="456"/>
      <c r="WIW760" s="456"/>
      <c r="WIX760" s="456"/>
      <c r="WIY760" s="456"/>
      <c r="WIZ760" s="456"/>
      <c r="WJA760" s="456"/>
      <c r="WJB760" s="456"/>
      <c r="WJC760" s="456"/>
      <c r="WJD760" s="456"/>
      <c r="WJE760" s="456"/>
      <c r="WJF760" s="456"/>
      <c r="WJG760" s="456"/>
      <c r="WJH760" s="456"/>
      <c r="WJI760" s="456"/>
      <c r="WJJ760" s="456"/>
      <c r="WJK760" s="456"/>
      <c r="WJL760" s="456"/>
      <c r="WJM760" s="456"/>
      <c r="WJN760" s="456"/>
      <c r="WJO760" s="456"/>
      <c r="WJP760" s="456"/>
      <c r="WJQ760" s="456"/>
      <c r="WJR760" s="456"/>
      <c r="WJS760" s="456"/>
      <c r="WJT760" s="456"/>
      <c r="WJU760" s="456"/>
      <c r="WJV760" s="456"/>
      <c r="WJW760" s="456"/>
      <c r="WJX760" s="456"/>
      <c r="WJY760" s="456"/>
      <c r="WJZ760" s="456"/>
      <c r="WKA760" s="456"/>
      <c r="WKB760" s="456"/>
      <c r="WKC760" s="456"/>
      <c r="WKD760" s="456"/>
      <c r="WKE760" s="456"/>
      <c r="WKF760" s="456"/>
      <c r="WKG760" s="456"/>
      <c r="WKH760" s="456"/>
      <c r="WKI760" s="456"/>
      <c r="WKJ760" s="456"/>
      <c r="WKK760" s="456"/>
      <c r="WKL760" s="456"/>
      <c r="WKM760" s="456"/>
      <c r="WKN760" s="456"/>
      <c r="WKO760" s="456"/>
      <c r="WKP760" s="456"/>
      <c r="WKQ760" s="456"/>
      <c r="WKR760" s="456"/>
      <c r="WKS760" s="456"/>
      <c r="WKT760" s="456"/>
      <c r="WKU760" s="456"/>
      <c r="WKV760" s="456"/>
      <c r="WKW760" s="456"/>
      <c r="WKX760" s="456"/>
      <c r="WKY760" s="456"/>
      <c r="WKZ760" s="456"/>
      <c r="WLA760" s="456"/>
      <c r="WLB760" s="456"/>
      <c r="WLC760" s="456"/>
      <c r="WLD760" s="456"/>
      <c r="WLE760" s="456"/>
      <c r="WLF760" s="456"/>
      <c r="WLG760" s="456"/>
      <c r="WLH760" s="456"/>
      <c r="WLI760" s="456"/>
      <c r="WLJ760" s="456"/>
      <c r="WLK760" s="456"/>
      <c r="WLL760" s="456"/>
      <c r="WLM760" s="456"/>
      <c r="WLN760" s="456"/>
      <c r="WLO760" s="456"/>
      <c r="WLP760" s="456"/>
      <c r="WLQ760" s="456"/>
      <c r="WLR760" s="456"/>
      <c r="WLS760" s="456"/>
      <c r="WLT760" s="456"/>
      <c r="WLU760" s="456"/>
      <c r="WLV760" s="456"/>
      <c r="WLW760" s="456"/>
      <c r="WLX760" s="456"/>
      <c r="WLY760" s="456"/>
      <c r="WLZ760" s="456"/>
      <c r="WMA760" s="456"/>
      <c r="WMB760" s="456"/>
      <c r="WMC760" s="456"/>
      <c r="WMD760" s="456"/>
      <c r="WME760" s="456"/>
      <c r="WMF760" s="456"/>
      <c r="WMG760" s="456"/>
      <c r="WMH760" s="456"/>
      <c r="WMI760" s="456"/>
      <c r="WMJ760" s="456"/>
      <c r="WMK760" s="456"/>
      <c r="WML760" s="456"/>
      <c r="WMM760" s="456"/>
      <c r="WMN760" s="456"/>
      <c r="WMO760" s="456"/>
      <c r="WMP760" s="456"/>
      <c r="WMQ760" s="456"/>
      <c r="WMR760" s="456"/>
      <c r="WMS760" s="456"/>
      <c r="WMT760" s="456"/>
      <c r="WMU760" s="456"/>
      <c r="WMV760" s="456"/>
      <c r="WMW760" s="456"/>
      <c r="WMX760" s="456"/>
      <c r="WMY760" s="456"/>
      <c r="WMZ760" s="456"/>
      <c r="WNA760" s="456"/>
      <c r="WNB760" s="456"/>
      <c r="WNC760" s="456"/>
      <c r="WND760" s="456"/>
      <c r="WNE760" s="456"/>
      <c r="WNF760" s="456"/>
      <c r="WNG760" s="456"/>
      <c r="WNH760" s="456"/>
      <c r="WNI760" s="456"/>
      <c r="WNJ760" s="456"/>
      <c r="WNK760" s="456"/>
      <c r="WNL760" s="456"/>
      <c r="WNM760" s="456"/>
      <c r="WNN760" s="456"/>
      <c r="WNO760" s="456"/>
      <c r="WNP760" s="456"/>
      <c r="WNQ760" s="456"/>
      <c r="WNR760" s="456"/>
      <c r="WNS760" s="456"/>
      <c r="WNT760" s="456"/>
      <c r="WNU760" s="456"/>
      <c r="WNV760" s="456"/>
      <c r="WNW760" s="456"/>
      <c r="WNX760" s="456"/>
      <c r="WNY760" s="456"/>
      <c r="WNZ760" s="456"/>
      <c r="WOA760" s="456"/>
      <c r="WOB760" s="456"/>
      <c r="WOC760" s="456"/>
      <c r="WOD760" s="456"/>
      <c r="WOE760" s="456"/>
      <c r="WOF760" s="456"/>
      <c r="WOG760" s="456"/>
      <c r="WOH760" s="456"/>
      <c r="WOI760" s="456"/>
      <c r="WOJ760" s="456"/>
      <c r="WOK760" s="456"/>
      <c r="WOL760" s="456"/>
      <c r="WOM760" s="456"/>
      <c r="WON760" s="456"/>
      <c r="WOO760" s="456"/>
      <c r="WOP760" s="456"/>
      <c r="WOQ760" s="456"/>
      <c r="WOR760" s="456"/>
      <c r="WOS760" s="456"/>
      <c r="WOT760" s="456"/>
      <c r="WOU760" s="456"/>
      <c r="WOV760" s="456"/>
      <c r="WOW760" s="456"/>
      <c r="WOX760" s="456"/>
      <c r="WOY760" s="456"/>
      <c r="WOZ760" s="456"/>
      <c r="WPA760" s="456"/>
      <c r="WPB760" s="456"/>
      <c r="WPC760" s="456"/>
      <c r="WPD760" s="456"/>
      <c r="WPE760" s="456"/>
      <c r="WPF760" s="456"/>
      <c r="WPG760" s="456"/>
      <c r="WPH760" s="456"/>
      <c r="WPI760" s="456"/>
      <c r="WPJ760" s="456"/>
      <c r="WPK760" s="456"/>
      <c r="WPL760" s="456"/>
      <c r="WPM760" s="456"/>
      <c r="WPN760" s="456"/>
      <c r="WPO760" s="456"/>
      <c r="WPP760" s="456"/>
      <c r="WPQ760" s="456"/>
      <c r="WPR760" s="456"/>
      <c r="WPS760" s="456"/>
      <c r="WPT760" s="456"/>
      <c r="WPU760" s="456"/>
      <c r="WPV760" s="456"/>
      <c r="WPW760" s="456"/>
      <c r="WPX760" s="456"/>
      <c r="WPY760" s="456"/>
      <c r="WPZ760" s="456"/>
      <c r="WQA760" s="456"/>
      <c r="WQB760" s="456"/>
      <c r="WQC760" s="456"/>
      <c r="WQD760" s="456"/>
      <c r="WQE760" s="456"/>
      <c r="WQF760" s="456"/>
      <c r="WQG760" s="456"/>
      <c r="WQH760" s="456"/>
      <c r="WQI760" s="456"/>
      <c r="WQJ760" s="456"/>
      <c r="WQK760" s="456"/>
      <c r="WQL760" s="456"/>
      <c r="WQM760" s="456"/>
      <c r="WQN760" s="456"/>
      <c r="WQO760" s="456"/>
      <c r="WQP760" s="456"/>
      <c r="WQQ760" s="456"/>
      <c r="WQR760" s="456"/>
      <c r="WQS760" s="456"/>
      <c r="WQT760" s="456"/>
      <c r="WQU760" s="456"/>
      <c r="WQV760" s="456"/>
      <c r="WQW760" s="456"/>
      <c r="WQX760" s="456"/>
      <c r="WQY760" s="456"/>
      <c r="WQZ760" s="456"/>
      <c r="WRA760" s="456"/>
      <c r="WRB760" s="456"/>
      <c r="WRC760" s="456"/>
      <c r="WRD760" s="456"/>
      <c r="WRE760" s="456"/>
      <c r="WRF760" s="456"/>
      <c r="WRG760" s="456"/>
      <c r="WRH760" s="456"/>
      <c r="WRI760" s="456"/>
      <c r="WRJ760" s="456"/>
      <c r="WRK760" s="456"/>
      <c r="WRL760" s="456"/>
      <c r="WRM760" s="456"/>
      <c r="WRN760" s="456"/>
      <c r="WRO760" s="456"/>
      <c r="WRP760" s="456"/>
      <c r="WRQ760" s="456"/>
      <c r="WRR760" s="456"/>
      <c r="WRS760" s="456"/>
      <c r="WRT760" s="456"/>
      <c r="WRU760" s="456"/>
      <c r="WRV760" s="456"/>
      <c r="WRW760" s="456"/>
      <c r="WRX760" s="456"/>
      <c r="WRY760" s="456"/>
      <c r="WRZ760" s="456"/>
      <c r="WSA760" s="456"/>
      <c r="WSB760" s="456"/>
      <c r="WSC760" s="456"/>
      <c r="WSD760" s="456"/>
      <c r="WSE760" s="456"/>
      <c r="WSF760" s="456"/>
      <c r="WSG760" s="456"/>
      <c r="WSH760" s="456"/>
      <c r="WSI760" s="456"/>
      <c r="WSJ760" s="456"/>
      <c r="WSK760" s="456"/>
      <c r="WSL760" s="456"/>
      <c r="WSM760" s="456"/>
      <c r="WSN760" s="456"/>
      <c r="WSO760" s="456"/>
      <c r="WSP760" s="456"/>
      <c r="WSQ760" s="456"/>
      <c r="WSR760" s="456"/>
      <c r="WSS760" s="456"/>
      <c r="WST760" s="456"/>
      <c r="WSU760" s="456"/>
      <c r="WSV760" s="456"/>
      <c r="WSW760" s="456"/>
      <c r="WSX760" s="456"/>
      <c r="WSY760" s="456"/>
      <c r="WSZ760" s="456"/>
      <c r="WTA760" s="456"/>
      <c r="WTB760" s="456"/>
      <c r="WTC760" s="456"/>
      <c r="WTD760" s="456"/>
      <c r="WTE760" s="456"/>
      <c r="WTF760" s="456"/>
      <c r="WTG760" s="456"/>
      <c r="WTH760" s="456"/>
      <c r="WTI760" s="456"/>
      <c r="WTJ760" s="456"/>
      <c r="WTK760" s="456"/>
      <c r="WTL760" s="456"/>
      <c r="WTM760" s="456"/>
      <c r="WTN760" s="456"/>
      <c r="WTO760" s="456"/>
      <c r="WTP760" s="456"/>
      <c r="WTQ760" s="456"/>
      <c r="WTR760" s="456"/>
      <c r="WTS760" s="456"/>
      <c r="WTT760" s="456"/>
      <c r="WTU760" s="456"/>
      <c r="WTV760" s="456"/>
      <c r="WTW760" s="456"/>
      <c r="WTX760" s="456"/>
      <c r="WTY760" s="456"/>
      <c r="WTZ760" s="456"/>
      <c r="WUA760" s="456"/>
      <c r="WUB760" s="456"/>
      <c r="WUC760" s="456"/>
      <c r="WUD760" s="456"/>
      <c r="WUE760" s="456"/>
      <c r="WUF760" s="456"/>
      <c r="WUG760" s="456"/>
      <c r="WUH760" s="456"/>
      <c r="WUI760" s="456"/>
      <c r="WUJ760" s="456"/>
      <c r="WUK760" s="456"/>
      <c r="WUL760" s="456"/>
      <c r="WUM760" s="456"/>
      <c r="WUN760" s="456"/>
      <c r="WUO760" s="456"/>
      <c r="WUP760" s="456"/>
      <c r="WUQ760" s="456"/>
      <c r="WUR760" s="456"/>
      <c r="WUS760" s="456"/>
      <c r="WUT760" s="456"/>
      <c r="WUU760" s="456"/>
      <c r="WUV760" s="456"/>
      <c r="WUW760" s="456"/>
      <c r="WUX760" s="456"/>
      <c r="WUY760" s="456"/>
      <c r="WUZ760" s="456"/>
      <c r="WVA760" s="456"/>
      <c r="WVB760" s="456"/>
      <c r="WVC760" s="456"/>
      <c r="WVD760" s="456"/>
      <c r="WVE760" s="456"/>
      <c r="WVF760" s="456"/>
      <c r="WVG760" s="456"/>
      <c r="WVH760" s="456"/>
      <c r="WVI760" s="456"/>
      <c r="WVJ760" s="456"/>
      <c r="WVK760" s="456"/>
      <c r="WVL760" s="456"/>
      <c r="WVM760" s="456"/>
      <c r="WVN760" s="456"/>
      <c r="WVO760" s="456"/>
      <c r="WVP760" s="456"/>
      <c r="WVQ760" s="456"/>
      <c r="WVR760" s="456"/>
      <c r="WVS760" s="456"/>
      <c r="WVT760" s="456"/>
      <c r="WVU760" s="456"/>
      <c r="WVV760" s="456"/>
      <c r="WVW760" s="456"/>
      <c r="WVX760" s="456"/>
      <c r="WVY760" s="456"/>
      <c r="WVZ760" s="456"/>
      <c r="WWA760" s="456"/>
      <c r="WWB760" s="456"/>
      <c r="WWC760" s="456"/>
      <c r="WWD760" s="456"/>
      <c r="WWE760" s="456"/>
      <c r="WWF760" s="456"/>
      <c r="WWG760" s="456"/>
      <c r="WWH760" s="456"/>
      <c r="WWI760" s="456"/>
      <c r="WWJ760" s="456"/>
      <c r="WWK760" s="456"/>
      <c r="WWL760" s="456"/>
      <c r="WWM760" s="456"/>
      <c r="WWN760" s="456"/>
      <c r="WWO760" s="456"/>
      <c r="WWP760" s="456"/>
      <c r="WWQ760" s="456"/>
      <c r="WWR760" s="456"/>
      <c r="WWS760" s="456"/>
      <c r="WWT760" s="456"/>
      <c r="WWU760" s="456"/>
      <c r="WWV760" s="456"/>
      <c r="WWW760" s="456"/>
      <c r="WWX760" s="456"/>
      <c r="WWY760" s="456"/>
      <c r="WWZ760" s="456"/>
      <c r="WXA760" s="456"/>
      <c r="WXB760" s="456"/>
      <c r="WXC760" s="456"/>
      <c r="WXD760" s="456"/>
      <c r="WXE760" s="456"/>
      <c r="WXF760" s="456"/>
      <c r="WXG760" s="456"/>
      <c r="WXH760" s="456"/>
      <c r="WXI760" s="456"/>
      <c r="WXJ760" s="456"/>
      <c r="WXK760" s="456"/>
      <c r="WXL760" s="456"/>
      <c r="WXM760" s="456"/>
      <c r="WXN760" s="456"/>
      <c r="WXO760" s="456"/>
      <c r="WXP760" s="456"/>
      <c r="WXQ760" s="456"/>
      <c r="WXR760" s="456"/>
      <c r="WXS760" s="456"/>
      <c r="WXT760" s="456"/>
      <c r="WXU760" s="456"/>
      <c r="WXV760" s="456"/>
      <c r="WXW760" s="456"/>
      <c r="WXX760" s="456"/>
      <c r="WXY760" s="456"/>
      <c r="WXZ760" s="456"/>
      <c r="WYA760" s="456"/>
      <c r="WYB760" s="456"/>
      <c r="WYC760" s="456"/>
      <c r="WYD760" s="456"/>
      <c r="WYE760" s="456"/>
      <c r="WYF760" s="456"/>
      <c r="WYG760" s="456"/>
      <c r="WYH760" s="456"/>
      <c r="WYI760" s="456"/>
      <c r="WYJ760" s="456"/>
      <c r="WYK760" s="456"/>
      <c r="WYL760" s="456"/>
      <c r="WYM760" s="456"/>
      <c r="WYN760" s="456"/>
      <c r="WYO760" s="456"/>
      <c r="WYP760" s="456"/>
      <c r="WYQ760" s="456"/>
      <c r="WYR760" s="456"/>
      <c r="WYS760" s="456"/>
      <c r="WYT760" s="456"/>
      <c r="WYU760" s="456"/>
      <c r="WYV760" s="456"/>
      <c r="WYW760" s="456"/>
      <c r="WYX760" s="456"/>
      <c r="WYY760" s="456"/>
      <c r="WYZ760" s="456"/>
      <c r="WZA760" s="456"/>
      <c r="WZB760" s="456"/>
      <c r="WZC760" s="456"/>
      <c r="WZD760" s="456"/>
      <c r="WZE760" s="456"/>
      <c r="WZF760" s="456"/>
      <c r="WZG760" s="456"/>
      <c r="WZH760" s="456"/>
      <c r="WZI760" s="456"/>
      <c r="WZJ760" s="456"/>
      <c r="WZK760" s="456"/>
      <c r="WZL760" s="456"/>
      <c r="WZM760" s="456"/>
      <c r="WZN760" s="456"/>
      <c r="WZO760" s="456"/>
      <c r="WZP760" s="456"/>
      <c r="WZQ760" s="456"/>
      <c r="WZR760" s="456"/>
      <c r="WZS760" s="456"/>
      <c r="WZT760" s="456"/>
      <c r="WZU760" s="456"/>
      <c r="WZV760" s="456"/>
      <c r="WZW760" s="456"/>
      <c r="WZX760" s="456"/>
      <c r="WZY760" s="456"/>
      <c r="WZZ760" s="456"/>
      <c r="XAA760" s="456"/>
      <c r="XAB760" s="456"/>
      <c r="XAC760" s="456"/>
      <c r="XAD760" s="456"/>
      <c r="XAE760" s="456"/>
      <c r="XAF760" s="456"/>
      <c r="XAG760" s="456"/>
      <c r="XAH760" s="456"/>
      <c r="XAI760" s="456"/>
      <c r="XAJ760" s="456"/>
      <c r="XAK760" s="456"/>
      <c r="XAL760" s="456"/>
      <c r="XAM760" s="456"/>
      <c r="XAN760" s="456"/>
      <c r="XAO760" s="456"/>
      <c r="XAP760" s="456"/>
      <c r="XAQ760" s="456"/>
      <c r="XAR760" s="456"/>
      <c r="XAS760" s="456"/>
      <c r="XAT760" s="456"/>
      <c r="XAU760" s="456"/>
      <c r="XAV760" s="456"/>
      <c r="XAW760" s="456"/>
      <c r="XAX760" s="456"/>
      <c r="XAY760" s="456"/>
      <c r="XAZ760" s="456"/>
      <c r="XBA760" s="456"/>
      <c r="XBB760" s="456"/>
      <c r="XBC760" s="456"/>
      <c r="XBD760" s="456"/>
      <c r="XBE760" s="456"/>
      <c r="XBF760" s="456"/>
      <c r="XBG760" s="456"/>
      <c r="XBH760" s="456"/>
      <c r="XBI760" s="456"/>
      <c r="XBJ760" s="456"/>
      <c r="XBK760" s="456"/>
      <c r="XBL760" s="456"/>
      <c r="XBM760" s="456"/>
      <c r="XBN760" s="456"/>
      <c r="XBO760" s="456"/>
      <c r="XBP760" s="456"/>
      <c r="XBQ760" s="456"/>
      <c r="XBR760" s="456"/>
      <c r="XBS760" s="456"/>
      <c r="XBT760" s="456"/>
      <c r="XBU760" s="456"/>
      <c r="XBV760" s="456"/>
      <c r="XBW760" s="456"/>
      <c r="XBX760" s="456"/>
      <c r="XBY760" s="456"/>
      <c r="XBZ760" s="456"/>
      <c r="XCA760" s="456"/>
      <c r="XCB760" s="456"/>
      <c r="XCC760" s="456"/>
      <c r="XCD760" s="456"/>
      <c r="XCE760" s="456"/>
      <c r="XCF760" s="456"/>
      <c r="XCG760" s="456"/>
      <c r="XCH760" s="456"/>
      <c r="XCI760" s="456"/>
      <c r="XCJ760" s="456"/>
      <c r="XCK760" s="456"/>
      <c r="XCL760" s="456"/>
      <c r="XCM760" s="456"/>
      <c r="XCN760" s="456"/>
      <c r="XCO760" s="456"/>
      <c r="XCP760" s="456"/>
      <c r="XCQ760" s="456"/>
      <c r="XCR760" s="456"/>
      <c r="XCS760" s="456"/>
      <c r="XCT760" s="456"/>
      <c r="XCU760" s="456"/>
      <c r="XCV760" s="456"/>
      <c r="XCW760" s="456"/>
      <c r="XCX760" s="456"/>
      <c r="XCY760" s="456"/>
      <c r="XCZ760" s="456"/>
      <c r="XDA760" s="456"/>
      <c r="XDB760" s="456"/>
      <c r="XDC760" s="456"/>
      <c r="XDD760" s="456"/>
      <c r="XDE760" s="456"/>
      <c r="XDF760" s="456"/>
      <c r="XDG760" s="456"/>
      <c r="XDH760" s="456"/>
      <c r="XDI760" s="456"/>
      <c r="XDJ760" s="456"/>
      <c r="XDK760" s="456"/>
      <c r="XDL760" s="456"/>
      <c r="XDM760" s="456"/>
      <c r="XDN760" s="456"/>
      <c r="XDO760" s="456"/>
      <c r="XDP760" s="456"/>
      <c r="XDQ760" s="456"/>
      <c r="XDR760" s="456"/>
      <c r="XDS760" s="456"/>
      <c r="XDT760" s="456"/>
      <c r="XDU760" s="456"/>
      <c r="XDV760" s="456"/>
      <c r="XDW760" s="456"/>
      <c r="XDX760" s="456"/>
      <c r="XDY760" s="456"/>
      <c r="XDZ760" s="456"/>
      <c r="XEA760" s="456"/>
      <c r="XEB760" s="456"/>
      <c r="XEC760" s="456"/>
      <c r="XED760" s="456"/>
      <c r="XEE760" s="456"/>
      <c r="XEF760" s="456"/>
      <c r="XEG760" s="456"/>
      <c r="XEH760" s="456"/>
      <c r="XEI760" s="456"/>
      <c r="XEJ760" s="456"/>
      <c r="XEK760" s="456"/>
      <c r="XEL760" s="456"/>
      <c r="XEM760" s="456"/>
      <c r="XEN760" s="456"/>
      <c r="XEO760" s="456"/>
      <c r="XEP760" s="456"/>
      <c r="XEQ760" s="456"/>
      <c r="XER760" s="456"/>
      <c r="XES760" s="456"/>
      <c r="XET760" s="456"/>
      <c r="XEU760" s="456"/>
      <c r="XEV760" s="456"/>
      <c r="XEW760" s="456"/>
      <c r="XEX760" s="456"/>
      <c r="XEY760" s="456"/>
      <c r="XEZ760" s="456"/>
      <c r="XFA760" s="456"/>
      <c r="XFB760" s="456"/>
      <c r="XFC760" s="456"/>
    </row>
    <row r="761" spans="1:16383" s="46" customFormat="1" ht="12.75" customHeight="1">
      <c r="B761" s="746"/>
      <c r="C761" s="160" t="s">
        <v>1281</v>
      </c>
      <c r="D761" s="746"/>
      <c r="E761" s="746"/>
      <c r="F761" s="746"/>
      <c r="G761" s="623"/>
      <c r="H761" s="623"/>
      <c r="I761" s="623"/>
      <c r="J761" s="623"/>
      <c r="K761" s="623"/>
      <c r="L761" s="746"/>
      <c r="M761" s="746"/>
      <c r="N761" s="746"/>
      <c r="O761" s="746"/>
      <c r="P761" s="746"/>
      <c r="Q761" s="623"/>
      <c r="R761" s="623"/>
      <c r="S761" s="623"/>
      <c r="T761" s="623"/>
      <c r="U761" s="623"/>
      <c r="V761" s="151"/>
      <c r="W761" s="151"/>
      <c r="X761" s="151"/>
      <c r="Y761" s="151"/>
      <c r="Z761" s="151"/>
      <c r="AA761" s="151"/>
      <c r="AB761" s="151"/>
      <c r="AC761" s="151"/>
      <c r="AD761" s="151"/>
      <c r="AE761" s="151"/>
      <c r="AF761" s="151"/>
      <c r="AG761" s="151"/>
      <c r="AH761" s="151"/>
      <c r="AI761" s="151"/>
      <c r="AJ761" s="151"/>
      <c r="AK761" s="151"/>
      <c r="AM761" s="151"/>
      <c r="AN761" s="151"/>
      <c r="AO761" s="151"/>
      <c r="AP761" s="151"/>
      <c r="AQ761" s="151"/>
      <c r="AR761" s="151"/>
      <c r="AS761" s="151"/>
      <c r="AT761" s="64"/>
      <c r="AU761" s="64"/>
      <c r="AV761" s="64"/>
      <c r="AW761" s="64"/>
      <c r="AX761" s="64"/>
      <c r="AY761" s="64"/>
      <c r="CR761" s="111"/>
    </row>
    <row r="762" spans="1:16383" s="46" customFormat="1" ht="13.65" customHeight="1">
      <c r="B762" s="746"/>
      <c r="C762" s="2097" t="s">
        <v>1282</v>
      </c>
      <c r="D762" s="2097"/>
      <c r="E762" s="2097"/>
      <c r="F762" s="2097"/>
      <c r="G762" s="2097"/>
      <c r="H762" s="2097"/>
      <c r="I762" s="2097"/>
      <c r="J762" s="2097"/>
      <c r="K762" s="2097"/>
      <c r="L762" s="2097"/>
      <c r="M762" s="2097"/>
      <c r="N762" s="2097"/>
      <c r="O762" s="2097"/>
      <c r="P762" s="2097"/>
      <c r="Q762" s="2097"/>
      <c r="R762" s="2097"/>
      <c r="S762" s="2097"/>
      <c r="T762" s="2097"/>
      <c r="U762" s="2097"/>
      <c r="V762" s="2097"/>
      <c r="W762" s="2097"/>
      <c r="X762" s="2097"/>
      <c r="Y762" s="2097"/>
      <c r="Z762" s="2097"/>
      <c r="AA762" s="2097"/>
      <c r="AB762" s="2097"/>
      <c r="AC762" s="2097"/>
      <c r="AD762" s="2097"/>
      <c r="AE762" s="2097"/>
      <c r="AF762" s="2097"/>
      <c r="AG762" s="2097"/>
      <c r="AH762" s="2097"/>
      <c r="AI762" s="2097"/>
      <c r="AJ762" s="2097"/>
      <c r="AK762" s="2097"/>
      <c r="AL762" s="2097"/>
      <c r="AM762" s="2097"/>
      <c r="AN762" s="2097"/>
      <c r="AO762" s="2097"/>
      <c r="AP762" s="2097"/>
      <c r="AQ762" s="2097"/>
      <c r="AR762" s="2097"/>
      <c r="AS762" s="151"/>
      <c r="AT762" s="64"/>
      <c r="AU762" s="64"/>
      <c r="AV762" s="64"/>
      <c r="AW762" s="64"/>
      <c r="AX762" s="64"/>
      <c r="AY762" s="64"/>
      <c r="CR762" s="111"/>
    </row>
    <row r="763" spans="1:16383" s="46" customFormat="1" ht="12.75" customHeight="1">
      <c r="A763" s="151"/>
      <c r="B763" s="746"/>
      <c r="C763" s="2097"/>
      <c r="D763" s="2097"/>
      <c r="E763" s="2097"/>
      <c r="F763" s="2097"/>
      <c r="G763" s="2097"/>
      <c r="H763" s="2097"/>
      <c r="I763" s="2097"/>
      <c r="J763" s="2097"/>
      <c r="K763" s="2097"/>
      <c r="L763" s="2097"/>
      <c r="M763" s="2097"/>
      <c r="N763" s="2097"/>
      <c r="O763" s="2097"/>
      <c r="P763" s="2097"/>
      <c r="Q763" s="2097"/>
      <c r="R763" s="2097"/>
      <c r="S763" s="2097"/>
      <c r="T763" s="2097"/>
      <c r="U763" s="2097"/>
      <c r="V763" s="2097"/>
      <c r="W763" s="2097"/>
      <c r="X763" s="2097"/>
      <c r="Y763" s="2097"/>
      <c r="Z763" s="2097"/>
      <c r="AA763" s="2097"/>
      <c r="AB763" s="2097"/>
      <c r="AC763" s="2097"/>
      <c r="AD763" s="2097"/>
      <c r="AE763" s="2097"/>
      <c r="AF763" s="2097"/>
      <c r="AG763" s="2097"/>
      <c r="AH763" s="2097"/>
      <c r="AI763" s="2097"/>
      <c r="AJ763" s="2097"/>
      <c r="AK763" s="2097"/>
      <c r="AL763" s="2097"/>
      <c r="AM763" s="2097"/>
      <c r="AN763" s="2097"/>
      <c r="AO763" s="2097"/>
      <c r="AP763" s="2097"/>
      <c r="AQ763" s="2097"/>
      <c r="AR763" s="2097"/>
      <c r="AS763" s="151"/>
      <c r="AT763" s="64"/>
      <c r="AU763" s="64"/>
      <c r="AV763" s="64"/>
      <c r="AW763" s="64"/>
      <c r="AX763" s="64"/>
      <c r="AY763" s="64"/>
      <c r="CR763" s="111"/>
    </row>
    <row r="764" spans="1:16383" s="46" customFormat="1" ht="12.75" customHeight="1">
      <c r="B764" s="746"/>
      <c r="C764" s="2097"/>
      <c r="D764" s="2097"/>
      <c r="E764" s="2097"/>
      <c r="F764" s="2097"/>
      <c r="G764" s="2097"/>
      <c r="H764" s="2097"/>
      <c r="I764" s="2097"/>
      <c r="J764" s="2097"/>
      <c r="K764" s="2097"/>
      <c r="L764" s="2097"/>
      <c r="M764" s="2097"/>
      <c r="N764" s="2097"/>
      <c r="O764" s="2097"/>
      <c r="P764" s="2097"/>
      <c r="Q764" s="2097"/>
      <c r="R764" s="2097"/>
      <c r="S764" s="2097"/>
      <c r="T764" s="2097"/>
      <c r="U764" s="2097"/>
      <c r="V764" s="2097"/>
      <c r="W764" s="2097"/>
      <c r="X764" s="2097"/>
      <c r="Y764" s="2097"/>
      <c r="Z764" s="2097"/>
      <c r="AA764" s="2097"/>
      <c r="AB764" s="2097"/>
      <c r="AC764" s="2097"/>
      <c r="AD764" s="2097"/>
      <c r="AE764" s="2097"/>
      <c r="AF764" s="2097"/>
      <c r="AG764" s="2097"/>
      <c r="AH764" s="2097"/>
      <c r="AI764" s="2097"/>
      <c r="AJ764" s="2097"/>
      <c r="AK764" s="2097"/>
      <c r="AL764" s="2097"/>
      <c r="AM764" s="2097"/>
      <c r="AN764" s="2097"/>
      <c r="AO764" s="2097"/>
      <c r="AP764" s="2097"/>
      <c r="AQ764" s="2097"/>
      <c r="AR764" s="2097"/>
      <c r="AS764" s="151"/>
      <c r="AT764" s="64"/>
      <c r="AU764" s="64"/>
      <c r="AV764" s="64"/>
      <c r="AW764" s="64"/>
      <c r="AX764" s="64"/>
      <c r="AY764" s="64"/>
      <c r="CR764" s="111"/>
    </row>
    <row r="765" spans="1:16383" s="46" customFormat="1" ht="12.75" customHeight="1">
      <c r="B765" s="746"/>
      <c r="C765" s="2097" t="s">
        <v>1283</v>
      </c>
      <c r="D765" s="2097"/>
      <c r="E765" s="2097"/>
      <c r="F765" s="2097"/>
      <c r="G765" s="2097"/>
      <c r="H765" s="2097"/>
      <c r="I765" s="2097"/>
      <c r="J765" s="2097"/>
      <c r="K765" s="2097"/>
      <c r="L765" s="2097"/>
      <c r="M765" s="2097"/>
      <c r="N765" s="2097"/>
      <c r="O765" s="2097"/>
      <c r="P765" s="2097"/>
      <c r="Q765" s="2097"/>
      <c r="R765" s="2097"/>
      <c r="S765" s="2097"/>
      <c r="T765" s="2097"/>
      <c r="U765" s="2097"/>
      <c r="V765" s="2097"/>
      <c r="W765" s="2097"/>
      <c r="X765" s="2097"/>
      <c r="Y765" s="2097"/>
      <c r="Z765" s="2097"/>
      <c r="AA765" s="2097"/>
      <c r="AB765" s="2097"/>
      <c r="AC765" s="2097"/>
      <c r="AD765" s="2097"/>
      <c r="AE765" s="2097"/>
      <c r="AF765" s="2097"/>
      <c r="AG765" s="2097"/>
      <c r="AH765" s="2097"/>
      <c r="AI765" s="2097"/>
      <c r="AJ765" s="2097"/>
      <c r="AK765" s="2097"/>
      <c r="AL765" s="2097"/>
      <c r="AM765" s="2097"/>
      <c r="AN765" s="2097"/>
      <c r="AO765" s="2097"/>
      <c r="AP765" s="2097"/>
      <c r="AQ765" s="2097"/>
      <c r="AR765" s="2097"/>
      <c r="AS765" s="151"/>
      <c r="AT765" s="64"/>
      <c r="AU765" s="64"/>
      <c r="AV765" s="64"/>
      <c r="AW765" s="64"/>
      <c r="AX765" s="64"/>
      <c r="AY765" s="64"/>
      <c r="CR765" s="111"/>
    </row>
    <row r="766" spans="1:16383" s="46" customFormat="1" ht="12.75" customHeight="1">
      <c r="B766" s="746"/>
      <c r="C766" s="2097"/>
      <c r="D766" s="2097"/>
      <c r="E766" s="2097"/>
      <c r="F766" s="2097"/>
      <c r="G766" s="2097"/>
      <c r="H766" s="2097"/>
      <c r="I766" s="2097"/>
      <c r="J766" s="2097"/>
      <c r="K766" s="2097"/>
      <c r="L766" s="2097"/>
      <c r="M766" s="2097"/>
      <c r="N766" s="2097"/>
      <c r="O766" s="2097"/>
      <c r="P766" s="2097"/>
      <c r="Q766" s="2097"/>
      <c r="R766" s="2097"/>
      <c r="S766" s="2097"/>
      <c r="T766" s="2097"/>
      <c r="U766" s="2097"/>
      <c r="V766" s="2097"/>
      <c r="W766" s="2097"/>
      <c r="X766" s="2097"/>
      <c r="Y766" s="2097"/>
      <c r="Z766" s="2097"/>
      <c r="AA766" s="2097"/>
      <c r="AB766" s="2097"/>
      <c r="AC766" s="2097"/>
      <c r="AD766" s="2097"/>
      <c r="AE766" s="2097"/>
      <c r="AF766" s="2097"/>
      <c r="AG766" s="2097"/>
      <c r="AH766" s="2097"/>
      <c r="AI766" s="2097"/>
      <c r="AJ766" s="2097"/>
      <c r="AK766" s="2097"/>
      <c r="AL766" s="2097"/>
      <c r="AM766" s="2097"/>
      <c r="AN766" s="2097"/>
      <c r="AO766" s="2097"/>
      <c r="AP766" s="2097"/>
      <c r="AQ766" s="2097"/>
      <c r="AR766" s="2097"/>
      <c r="AS766" s="151"/>
      <c r="AT766" s="64"/>
      <c r="AU766" s="64"/>
      <c r="AV766" s="64"/>
      <c r="AW766" s="64"/>
      <c r="AX766" s="64"/>
      <c r="AY766" s="64"/>
      <c r="CR766" s="111"/>
    </row>
    <row r="767" spans="1:16383" s="46" customFormat="1" ht="12.75" customHeight="1">
      <c r="B767" s="746"/>
      <c r="C767" s="2097"/>
      <c r="D767" s="2097"/>
      <c r="E767" s="2097"/>
      <c r="F767" s="2097"/>
      <c r="G767" s="2097"/>
      <c r="H767" s="2097"/>
      <c r="I767" s="2097"/>
      <c r="J767" s="2097"/>
      <c r="K767" s="2097"/>
      <c r="L767" s="2097"/>
      <c r="M767" s="2097"/>
      <c r="N767" s="2097"/>
      <c r="O767" s="2097"/>
      <c r="P767" s="2097"/>
      <c r="Q767" s="2097"/>
      <c r="R767" s="2097"/>
      <c r="S767" s="2097"/>
      <c r="T767" s="2097"/>
      <c r="U767" s="2097"/>
      <c r="V767" s="2097"/>
      <c r="W767" s="2097"/>
      <c r="X767" s="2097"/>
      <c r="Y767" s="2097"/>
      <c r="Z767" s="2097"/>
      <c r="AA767" s="2097"/>
      <c r="AB767" s="2097"/>
      <c r="AC767" s="2097"/>
      <c r="AD767" s="2097"/>
      <c r="AE767" s="2097"/>
      <c r="AF767" s="2097"/>
      <c r="AG767" s="2097"/>
      <c r="AH767" s="2097"/>
      <c r="AI767" s="2097"/>
      <c r="AJ767" s="2097"/>
      <c r="AK767" s="2097"/>
      <c r="AL767" s="2097"/>
      <c r="AM767" s="2097"/>
      <c r="AN767" s="2097"/>
      <c r="AO767" s="2097"/>
      <c r="AP767" s="2097"/>
      <c r="AQ767" s="2097"/>
      <c r="AR767" s="2097"/>
      <c r="AS767" s="151"/>
      <c r="AT767" s="64"/>
      <c r="AU767" s="64"/>
      <c r="AV767" s="64"/>
      <c r="AW767" s="64"/>
      <c r="AX767" s="64"/>
      <c r="AY767" s="64"/>
      <c r="CR767" s="111"/>
    </row>
    <row r="768" spans="1:16383" ht="12.75" customHeight="1">
      <c r="A768" s="456"/>
      <c r="B768" s="456"/>
      <c r="C768" s="456"/>
      <c r="D768" s="456"/>
      <c r="E768" s="456"/>
      <c r="F768" s="456"/>
      <c r="G768" s="456"/>
      <c r="H768" s="456"/>
      <c r="I768" s="456"/>
      <c r="J768" s="1948" t="s">
        <v>1262</v>
      </c>
      <c r="K768" s="1949"/>
      <c r="L768" s="1949"/>
      <c r="M768" s="1949"/>
      <c r="N768" s="1950"/>
      <c r="O768" s="2044" t="s">
        <v>1263</v>
      </c>
      <c r="P768" s="2044"/>
      <c r="Q768" s="2044"/>
      <c r="R768" s="2044"/>
      <c r="S768" s="2044"/>
      <c r="T768" s="1957" t="s">
        <v>1264</v>
      </c>
      <c r="U768" s="1958"/>
      <c r="V768" s="1958"/>
      <c r="W768" s="1959"/>
      <c r="X768" s="1948" t="s">
        <v>1265</v>
      </c>
      <c r="Y768" s="1949"/>
      <c r="Z768" s="1949"/>
      <c r="AA768" s="1949"/>
      <c r="AB768" s="1950"/>
      <c r="AC768" s="1948" t="s">
        <v>1284</v>
      </c>
      <c r="AD768" s="1949"/>
      <c r="AE768" s="1949"/>
      <c r="AF768" s="1949"/>
      <c r="AG768" s="1950"/>
      <c r="AH768" s="704"/>
      <c r="AI768" s="704"/>
      <c r="AJ768" s="704"/>
      <c r="AK768" s="704"/>
      <c r="AL768" s="704"/>
      <c r="AT768" s="64"/>
      <c r="AU768" s="64"/>
      <c r="AV768" s="64"/>
      <c r="AW768" s="64"/>
      <c r="AX768" s="64"/>
      <c r="AY768" s="64"/>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5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56"/>
      <c r="DH768" s="456"/>
      <c r="DI768" s="456"/>
      <c r="DJ768" s="456"/>
      <c r="DK768" s="456"/>
      <c r="DL768" s="456"/>
      <c r="DM768" s="456"/>
      <c r="DN768" s="456"/>
      <c r="DO768" s="456"/>
      <c r="DP768" s="456"/>
      <c r="DQ768" s="456"/>
      <c r="DR768" s="456"/>
      <c r="DS768" s="456"/>
      <c r="DT768" s="456"/>
      <c r="DU768" s="456"/>
      <c r="DV768" s="456"/>
      <c r="DW768" s="456"/>
      <c r="DX768" s="456"/>
      <c r="DY768" s="456"/>
      <c r="DZ768" s="456"/>
      <c r="EA768" s="456"/>
      <c r="EB768" s="456"/>
      <c r="EC768" s="456"/>
      <c r="ED768" s="456"/>
      <c r="EE768" s="456"/>
      <c r="EF768" s="456"/>
      <c r="EG768" s="456"/>
      <c r="EH768" s="456"/>
      <c r="EI768" s="456"/>
      <c r="EJ768" s="456"/>
      <c r="EK768" s="456"/>
      <c r="EL768" s="456"/>
      <c r="EM768" s="456"/>
      <c r="EN768" s="456"/>
      <c r="EO768" s="456"/>
      <c r="EP768" s="456"/>
      <c r="EQ768" s="456"/>
      <c r="ER768" s="456"/>
      <c r="ES768" s="456"/>
      <c r="ET768" s="456"/>
      <c r="EU768" s="456"/>
      <c r="EV768" s="456"/>
      <c r="EW768" s="456"/>
      <c r="EX768" s="456"/>
      <c r="EY768" s="456"/>
      <c r="EZ768" s="456"/>
      <c r="FA768" s="456"/>
      <c r="FB768" s="456"/>
      <c r="FC768" s="456"/>
      <c r="FD768" s="456"/>
      <c r="FE768" s="456"/>
      <c r="FF768" s="456"/>
      <c r="FG768" s="456"/>
      <c r="FH768" s="456"/>
      <c r="FI768" s="456"/>
      <c r="FJ768" s="456"/>
      <c r="FK768" s="456"/>
      <c r="FL768" s="456"/>
      <c r="FM768" s="456"/>
      <c r="FN768" s="456"/>
      <c r="FO768" s="456"/>
      <c r="FP768" s="456"/>
      <c r="FQ768" s="456"/>
      <c r="FR768" s="456"/>
      <c r="FS768" s="456"/>
      <c r="FT768" s="456"/>
      <c r="FU768" s="456"/>
      <c r="FV768" s="456"/>
      <c r="FW768" s="456"/>
      <c r="FX768" s="456"/>
      <c r="FY768" s="456"/>
      <c r="FZ768" s="456"/>
      <c r="GA768" s="456"/>
      <c r="GB768" s="456"/>
      <c r="GC768" s="456"/>
      <c r="GD768" s="456"/>
      <c r="GE768" s="456"/>
      <c r="GF768" s="456"/>
      <c r="GG768" s="456"/>
      <c r="GH768" s="456"/>
      <c r="GI768" s="456"/>
      <c r="GJ768" s="456"/>
      <c r="GK768" s="456"/>
      <c r="GL768" s="456"/>
      <c r="GM768" s="456"/>
      <c r="GN768" s="456"/>
      <c r="GO768" s="456"/>
      <c r="GP768" s="456"/>
      <c r="GQ768" s="456"/>
      <c r="GR768" s="456"/>
      <c r="GS768" s="456"/>
      <c r="GT768" s="456"/>
      <c r="GU768" s="456"/>
      <c r="GV768" s="456"/>
      <c r="GW768" s="456"/>
      <c r="GX768" s="456"/>
      <c r="GY768" s="456"/>
      <c r="GZ768" s="456"/>
      <c r="HA768" s="456"/>
      <c r="HB768" s="456"/>
      <c r="HC768" s="456"/>
      <c r="HD768" s="456"/>
      <c r="HE768" s="456"/>
      <c r="HF768" s="456"/>
      <c r="HG768" s="456"/>
      <c r="HH768" s="456"/>
      <c r="HI768" s="456"/>
      <c r="HJ768" s="456"/>
      <c r="HK768" s="456"/>
      <c r="HL768" s="456"/>
      <c r="HM768" s="456"/>
      <c r="HN768" s="456"/>
      <c r="HO768" s="456"/>
      <c r="HP768" s="456"/>
      <c r="HQ768" s="456"/>
      <c r="HR768" s="456"/>
      <c r="HS768" s="456"/>
      <c r="HT768" s="456"/>
      <c r="HU768" s="456"/>
      <c r="HV768" s="456"/>
      <c r="HW768" s="456"/>
      <c r="HX768" s="456"/>
      <c r="HY768" s="456"/>
      <c r="HZ768" s="456"/>
      <c r="IA768" s="456"/>
      <c r="IB768" s="456"/>
      <c r="IC768" s="456"/>
      <c r="ID768" s="456"/>
      <c r="IE768" s="456"/>
      <c r="IF768" s="456"/>
      <c r="IG768" s="456"/>
      <c r="IH768" s="456"/>
      <c r="II768" s="456"/>
      <c r="IJ768" s="456"/>
      <c r="IK768" s="456"/>
      <c r="IL768" s="456"/>
      <c r="IM768" s="456"/>
      <c r="IN768" s="456"/>
      <c r="IO768" s="456"/>
      <c r="IP768" s="456"/>
      <c r="IQ768" s="456"/>
      <c r="IR768" s="456"/>
      <c r="IS768" s="456"/>
      <c r="IT768" s="456"/>
      <c r="IU768" s="456"/>
      <c r="IV768" s="456"/>
      <c r="IW768" s="456"/>
      <c r="IX768" s="456"/>
      <c r="IY768" s="456"/>
      <c r="IZ768" s="456"/>
      <c r="JA768" s="456"/>
      <c r="JB768" s="456"/>
      <c r="JC768" s="456"/>
      <c r="JD768" s="456"/>
      <c r="JE768" s="456"/>
      <c r="JF768" s="456"/>
      <c r="JG768" s="456"/>
      <c r="JH768" s="456"/>
      <c r="JI768" s="456"/>
      <c r="JJ768" s="456"/>
      <c r="JK768" s="456"/>
      <c r="JL768" s="456"/>
      <c r="JM768" s="456"/>
      <c r="JN768" s="456"/>
      <c r="JO768" s="456"/>
      <c r="JP768" s="456"/>
      <c r="JQ768" s="456"/>
      <c r="JR768" s="456"/>
      <c r="JS768" s="456"/>
      <c r="JT768" s="456"/>
      <c r="JU768" s="456"/>
      <c r="JV768" s="456"/>
      <c r="JW768" s="456"/>
      <c r="JX768" s="456"/>
      <c r="JY768" s="456"/>
      <c r="JZ768" s="456"/>
      <c r="KA768" s="456"/>
      <c r="KB768" s="456"/>
      <c r="KC768" s="456"/>
      <c r="KD768" s="456"/>
      <c r="KE768" s="456"/>
      <c r="KF768" s="456"/>
      <c r="KG768" s="456"/>
      <c r="KH768" s="456"/>
      <c r="KI768" s="456"/>
      <c r="KJ768" s="456"/>
      <c r="KK768" s="456"/>
      <c r="KL768" s="456"/>
      <c r="KM768" s="456"/>
      <c r="KN768" s="456"/>
      <c r="KO768" s="456"/>
      <c r="KP768" s="456"/>
      <c r="KQ768" s="456"/>
      <c r="KR768" s="456"/>
      <c r="KS768" s="456"/>
      <c r="KT768" s="456"/>
      <c r="KU768" s="456"/>
      <c r="KV768" s="456"/>
      <c r="KW768" s="456"/>
      <c r="KX768" s="456"/>
      <c r="KY768" s="456"/>
      <c r="KZ768" s="456"/>
      <c r="LA768" s="456"/>
      <c r="LB768" s="456"/>
      <c r="LC768" s="456"/>
      <c r="LD768" s="456"/>
      <c r="LE768" s="456"/>
      <c r="LF768" s="456"/>
      <c r="LG768" s="456"/>
      <c r="LH768" s="456"/>
      <c r="LI768" s="456"/>
      <c r="LJ768" s="456"/>
      <c r="LK768" s="456"/>
      <c r="LL768" s="456"/>
      <c r="LM768" s="456"/>
      <c r="LN768" s="456"/>
      <c r="LO768" s="456"/>
      <c r="LP768" s="456"/>
      <c r="LQ768" s="456"/>
      <c r="LR768" s="456"/>
      <c r="LS768" s="456"/>
      <c r="LT768" s="456"/>
      <c r="LU768" s="456"/>
      <c r="LV768" s="456"/>
      <c r="LW768" s="456"/>
      <c r="LX768" s="456"/>
      <c r="LY768" s="456"/>
      <c r="LZ768" s="456"/>
      <c r="MA768" s="456"/>
      <c r="MB768" s="456"/>
      <c r="MC768" s="456"/>
      <c r="MD768" s="456"/>
      <c r="ME768" s="456"/>
      <c r="MF768" s="456"/>
      <c r="MG768" s="456"/>
      <c r="MH768" s="456"/>
      <c r="MI768" s="456"/>
      <c r="MJ768" s="456"/>
      <c r="MK768" s="456"/>
      <c r="ML768" s="456"/>
      <c r="MM768" s="456"/>
      <c r="MN768" s="456"/>
      <c r="MO768" s="456"/>
      <c r="MP768" s="456"/>
      <c r="MQ768" s="456"/>
      <c r="MR768" s="456"/>
      <c r="MS768" s="456"/>
      <c r="MT768" s="456"/>
      <c r="MU768" s="456"/>
      <c r="MV768" s="456"/>
      <c r="MW768" s="456"/>
      <c r="MX768" s="456"/>
      <c r="MY768" s="456"/>
      <c r="MZ768" s="456"/>
      <c r="NA768" s="456"/>
      <c r="NB768" s="456"/>
      <c r="NC768" s="456"/>
      <c r="ND768" s="456"/>
      <c r="NE768" s="456"/>
      <c r="NF768" s="456"/>
      <c r="NG768" s="456"/>
      <c r="NH768" s="456"/>
      <c r="NI768" s="456"/>
      <c r="NJ768" s="456"/>
      <c r="NK768" s="456"/>
      <c r="NL768" s="456"/>
      <c r="NM768" s="456"/>
      <c r="NN768" s="456"/>
      <c r="NO768" s="456"/>
      <c r="NP768" s="456"/>
      <c r="NQ768" s="456"/>
      <c r="NR768" s="456"/>
      <c r="NS768" s="456"/>
      <c r="NT768" s="456"/>
      <c r="NU768" s="456"/>
      <c r="NV768" s="456"/>
      <c r="NW768" s="456"/>
      <c r="NX768" s="456"/>
      <c r="NY768" s="456"/>
      <c r="NZ768" s="456"/>
      <c r="OA768" s="456"/>
      <c r="OB768" s="456"/>
      <c r="OC768" s="456"/>
      <c r="OD768" s="456"/>
      <c r="OE768" s="456"/>
      <c r="OF768" s="456"/>
      <c r="OG768" s="456"/>
      <c r="OH768" s="456"/>
      <c r="OI768" s="456"/>
      <c r="OJ768" s="456"/>
      <c r="OK768" s="456"/>
      <c r="OL768" s="456"/>
      <c r="OM768" s="456"/>
      <c r="ON768" s="456"/>
      <c r="OO768" s="456"/>
      <c r="OP768" s="456"/>
      <c r="OQ768" s="456"/>
      <c r="OR768" s="456"/>
      <c r="OS768" s="456"/>
      <c r="OT768" s="456"/>
      <c r="OU768" s="456"/>
      <c r="OV768" s="456"/>
      <c r="OW768" s="456"/>
      <c r="OX768" s="456"/>
      <c r="OY768" s="456"/>
      <c r="OZ768" s="456"/>
      <c r="PA768" s="456"/>
      <c r="PB768" s="456"/>
      <c r="PC768" s="456"/>
      <c r="PD768" s="456"/>
      <c r="PE768" s="456"/>
      <c r="PF768" s="456"/>
      <c r="PG768" s="456"/>
      <c r="PH768" s="456"/>
      <c r="PI768" s="456"/>
      <c r="PJ768" s="456"/>
      <c r="PK768" s="456"/>
      <c r="PL768" s="456"/>
      <c r="PM768" s="456"/>
      <c r="PN768" s="456"/>
      <c r="PO768" s="456"/>
      <c r="PP768" s="456"/>
      <c r="PQ768" s="456"/>
      <c r="PR768" s="456"/>
      <c r="PS768" s="456"/>
      <c r="PT768" s="456"/>
      <c r="PU768" s="456"/>
      <c r="PV768" s="456"/>
      <c r="PW768" s="456"/>
      <c r="PX768" s="456"/>
      <c r="PY768" s="456"/>
      <c r="PZ768" s="456"/>
      <c r="QA768" s="456"/>
      <c r="QB768" s="456"/>
      <c r="QC768" s="456"/>
      <c r="QD768" s="456"/>
      <c r="QE768" s="456"/>
      <c r="QF768" s="456"/>
      <c r="QG768" s="456"/>
      <c r="QH768" s="456"/>
      <c r="QI768" s="456"/>
      <c r="QJ768" s="456"/>
      <c r="QK768" s="456"/>
      <c r="QL768" s="456"/>
      <c r="QM768" s="456"/>
      <c r="QN768" s="456"/>
      <c r="QO768" s="456"/>
      <c r="QP768" s="456"/>
      <c r="QQ768" s="456"/>
      <c r="QR768" s="456"/>
      <c r="QS768" s="456"/>
      <c r="QT768" s="456"/>
      <c r="QU768" s="456"/>
      <c r="QV768" s="456"/>
      <c r="QW768" s="456"/>
      <c r="QX768" s="456"/>
      <c r="QY768" s="456"/>
      <c r="QZ768" s="456"/>
      <c r="RA768" s="456"/>
      <c r="RB768" s="456"/>
      <c r="RC768" s="456"/>
      <c r="RD768" s="456"/>
      <c r="RE768" s="456"/>
      <c r="RF768" s="456"/>
      <c r="RG768" s="456"/>
      <c r="RH768" s="456"/>
      <c r="RI768" s="456"/>
      <c r="RJ768" s="456"/>
      <c r="RK768" s="456"/>
      <c r="RL768" s="456"/>
      <c r="RM768" s="456"/>
      <c r="RN768" s="456"/>
      <c r="RO768" s="456"/>
      <c r="RP768" s="456"/>
      <c r="RQ768" s="456"/>
      <c r="RR768" s="456"/>
      <c r="RS768" s="456"/>
      <c r="RT768" s="456"/>
      <c r="RU768" s="456"/>
      <c r="RV768" s="456"/>
      <c r="RW768" s="456"/>
      <c r="RX768" s="456"/>
      <c r="RY768" s="456"/>
      <c r="RZ768" s="456"/>
      <c r="SA768" s="456"/>
      <c r="SB768" s="456"/>
      <c r="SC768" s="456"/>
      <c r="SD768" s="456"/>
      <c r="SE768" s="456"/>
      <c r="SF768" s="456"/>
      <c r="SG768" s="456"/>
      <c r="SH768" s="456"/>
      <c r="SI768" s="456"/>
      <c r="SJ768" s="456"/>
      <c r="SK768" s="456"/>
      <c r="SL768" s="456"/>
      <c r="SM768" s="456"/>
      <c r="SN768" s="456"/>
      <c r="SO768" s="456"/>
      <c r="SP768" s="456"/>
      <c r="SQ768" s="456"/>
      <c r="SR768" s="456"/>
      <c r="SS768" s="456"/>
      <c r="ST768" s="456"/>
      <c r="SU768" s="456"/>
      <c r="SV768" s="456"/>
      <c r="SW768" s="456"/>
      <c r="SX768" s="456"/>
      <c r="SY768" s="456"/>
      <c r="SZ768" s="456"/>
      <c r="TA768" s="456"/>
      <c r="TB768" s="456"/>
      <c r="TC768" s="456"/>
      <c r="TD768" s="456"/>
      <c r="TE768" s="456"/>
      <c r="TF768" s="456"/>
      <c r="TG768" s="456"/>
      <c r="TH768" s="456"/>
      <c r="TI768" s="456"/>
      <c r="TJ768" s="456"/>
      <c r="TK768" s="456"/>
      <c r="TL768" s="456"/>
      <c r="TM768" s="456"/>
      <c r="TN768" s="456"/>
      <c r="TO768" s="456"/>
      <c r="TP768" s="456"/>
      <c r="TQ768" s="456"/>
      <c r="TR768" s="456"/>
      <c r="TS768" s="456"/>
      <c r="TT768" s="456"/>
      <c r="TU768" s="456"/>
      <c r="TV768" s="456"/>
      <c r="TW768" s="456"/>
      <c r="TX768" s="456"/>
      <c r="TY768" s="456"/>
      <c r="TZ768" s="456"/>
      <c r="UA768" s="456"/>
      <c r="UB768" s="456"/>
      <c r="UC768" s="456"/>
      <c r="UD768" s="456"/>
      <c r="UE768" s="456"/>
      <c r="UF768" s="456"/>
      <c r="UG768" s="456"/>
      <c r="UH768" s="456"/>
      <c r="UI768" s="456"/>
      <c r="UJ768" s="456"/>
      <c r="UK768" s="456"/>
      <c r="UL768" s="456"/>
      <c r="UM768" s="456"/>
      <c r="UN768" s="456"/>
      <c r="UO768" s="456"/>
      <c r="UP768" s="456"/>
      <c r="UQ768" s="456"/>
      <c r="UR768" s="456"/>
      <c r="US768" s="456"/>
      <c r="UT768" s="456"/>
      <c r="UU768" s="456"/>
      <c r="UV768" s="456"/>
      <c r="UW768" s="456"/>
      <c r="UX768" s="456"/>
      <c r="UY768" s="456"/>
      <c r="UZ768" s="456"/>
      <c r="VA768" s="456"/>
      <c r="VB768" s="456"/>
      <c r="VC768" s="456"/>
      <c r="VD768" s="456"/>
      <c r="VE768" s="456"/>
      <c r="VF768" s="456"/>
      <c r="VG768" s="456"/>
      <c r="VH768" s="456"/>
      <c r="VI768" s="456"/>
      <c r="VJ768" s="456"/>
      <c r="VK768" s="456"/>
      <c r="VL768" s="456"/>
      <c r="VM768" s="456"/>
      <c r="VN768" s="456"/>
      <c r="VO768" s="456"/>
      <c r="VP768" s="456"/>
      <c r="VQ768" s="456"/>
      <c r="VR768" s="456"/>
      <c r="VS768" s="456"/>
      <c r="VT768" s="456"/>
      <c r="VU768" s="456"/>
      <c r="VV768" s="456"/>
      <c r="VW768" s="456"/>
      <c r="VX768" s="456"/>
      <c r="VY768" s="456"/>
      <c r="VZ768" s="456"/>
      <c r="WA768" s="456"/>
      <c r="WB768" s="456"/>
      <c r="WC768" s="456"/>
      <c r="WD768" s="456"/>
      <c r="WE768" s="456"/>
      <c r="WF768" s="456"/>
      <c r="WG768" s="456"/>
      <c r="WH768" s="456"/>
      <c r="WI768" s="456"/>
      <c r="WJ768" s="456"/>
      <c r="WK768" s="456"/>
      <c r="WL768" s="456"/>
      <c r="WM768" s="456"/>
      <c r="WN768" s="456"/>
      <c r="WO768" s="456"/>
      <c r="WP768" s="456"/>
      <c r="WQ768" s="456"/>
      <c r="WR768" s="456"/>
      <c r="WS768" s="456"/>
      <c r="WT768" s="456"/>
      <c r="WU768" s="456"/>
      <c r="WV768" s="456"/>
      <c r="WW768" s="456"/>
      <c r="WX768" s="456"/>
      <c r="WY768" s="456"/>
      <c r="WZ768" s="456"/>
      <c r="XA768" s="456"/>
      <c r="XB768" s="456"/>
      <c r="XC768" s="456"/>
      <c r="XD768" s="456"/>
      <c r="XE768" s="456"/>
      <c r="XF768" s="456"/>
      <c r="XG768" s="456"/>
      <c r="XH768" s="456"/>
      <c r="XI768" s="456"/>
      <c r="XJ768" s="456"/>
      <c r="XK768" s="456"/>
      <c r="XL768" s="456"/>
      <c r="XM768" s="456"/>
      <c r="XN768" s="456"/>
      <c r="XO768" s="456"/>
      <c r="XP768" s="456"/>
      <c r="XQ768" s="456"/>
      <c r="XR768" s="456"/>
      <c r="XS768" s="456"/>
      <c r="XT768" s="456"/>
      <c r="XU768" s="456"/>
      <c r="XV768" s="456"/>
      <c r="XW768" s="456"/>
      <c r="XX768" s="456"/>
      <c r="XY768" s="456"/>
      <c r="XZ768" s="456"/>
      <c r="YA768" s="456"/>
      <c r="YB768" s="456"/>
      <c r="YC768" s="456"/>
      <c r="YD768" s="456"/>
      <c r="YE768" s="456"/>
      <c r="YF768" s="456"/>
      <c r="YG768" s="456"/>
      <c r="YH768" s="456"/>
      <c r="YI768" s="456"/>
      <c r="YJ768" s="456"/>
      <c r="YK768" s="456"/>
      <c r="YL768" s="456"/>
      <c r="YM768" s="456"/>
      <c r="YN768" s="456"/>
      <c r="YO768" s="456"/>
      <c r="YP768" s="456"/>
      <c r="YQ768" s="456"/>
      <c r="YR768" s="456"/>
      <c r="YS768" s="456"/>
      <c r="YT768" s="456"/>
      <c r="YU768" s="456"/>
      <c r="YV768" s="456"/>
      <c r="YW768" s="456"/>
      <c r="YX768" s="456"/>
      <c r="YY768" s="456"/>
      <c r="YZ768" s="456"/>
      <c r="ZA768" s="456"/>
      <c r="ZB768" s="456"/>
      <c r="ZC768" s="456"/>
      <c r="ZD768" s="456"/>
      <c r="ZE768" s="456"/>
      <c r="ZF768" s="456"/>
      <c r="ZG768" s="456"/>
      <c r="ZH768" s="456"/>
      <c r="ZI768" s="456"/>
      <c r="ZJ768" s="456"/>
      <c r="ZK768" s="456"/>
      <c r="ZL768" s="456"/>
      <c r="ZM768" s="456"/>
      <c r="ZN768" s="456"/>
      <c r="ZO768" s="456"/>
      <c r="ZP768" s="456"/>
      <c r="ZQ768" s="456"/>
      <c r="ZR768" s="456"/>
      <c r="ZS768" s="456"/>
      <c r="ZT768" s="456"/>
      <c r="ZU768" s="456"/>
      <c r="ZV768" s="456"/>
      <c r="ZW768" s="456"/>
      <c r="ZX768" s="456"/>
      <c r="ZY768" s="456"/>
      <c r="ZZ768" s="456"/>
      <c r="AAA768" s="456"/>
      <c r="AAB768" s="456"/>
      <c r="AAC768" s="456"/>
      <c r="AAD768" s="456"/>
      <c r="AAE768" s="456"/>
      <c r="AAF768" s="456"/>
      <c r="AAG768" s="456"/>
      <c r="AAH768" s="456"/>
      <c r="AAI768" s="456"/>
      <c r="AAJ768" s="456"/>
      <c r="AAK768" s="456"/>
      <c r="AAL768" s="456"/>
      <c r="AAM768" s="456"/>
      <c r="AAN768" s="456"/>
      <c r="AAO768" s="456"/>
      <c r="AAP768" s="456"/>
      <c r="AAQ768" s="456"/>
      <c r="AAR768" s="456"/>
      <c r="AAS768" s="456"/>
      <c r="AAT768" s="456"/>
      <c r="AAU768" s="456"/>
      <c r="AAV768" s="456"/>
      <c r="AAW768" s="456"/>
      <c r="AAX768" s="456"/>
      <c r="AAY768" s="456"/>
      <c r="AAZ768" s="456"/>
      <c r="ABA768" s="456"/>
      <c r="ABB768" s="456"/>
      <c r="ABC768" s="456"/>
      <c r="ABD768" s="456"/>
      <c r="ABE768" s="456"/>
      <c r="ABF768" s="456"/>
      <c r="ABG768" s="456"/>
      <c r="ABH768" s="456"/>
      <c r="ABI768" s="456"/>
      <c r="ABJ768" s="456"/>
      <c r="ABK768" s="456"/>
      <c r="ABL768" s="456"/>
      <c r="ABM768" s="456"/>
      <c r="ABN768" s="456"/>
      <c r="ABO768" s="456"/>
      <c r="ABP768" s="456"/>
      <c r="ABQ768" s="456"/>
      <c r="ABR768" s="456"/>
      <c r="ABS768" s="456"/>
      <c r="ABT768" s="456"/>
      <c r="ABU768" s="456"/>
      <c r="ABV768" s="456"/>
      <c r="ABW768" s="456"/>
      <c r="ABX768" s="456"/>
      <c r="ABY768" s="456"/>
      <c r="ABZ768" s="456"/>
      <c r="ACA768" s="456"/>
      <c r="ACB768" s="456"/>
      <c r="ACC768" s="456"/>
      <c r="ACD768" s="456"/>
      <c r="ACE768" s="456"/>
      <c r="ACF768" s="456"/>
      <c r="ACG768" s="456"/>
      <c r="ACH768" s="456"/>
      <c r="ACI768" s="456"/>
      <c r="ACJ768" s="456"/>
      <c r="ACK768" s="456"/>
      <c r="ACL768" s="456"/>
      <c r="ACM768" s="456"/>
      <c r="ACN768" s="456"/>
      <c r="ACO768" s="456"/>
      <c r="ACP768" s="456"/>
      <c r="ACQ768" s="456"/>
      <c r="ACR768" s="456"/>
      <c r="ACS768" s="456"/>
      <c r="ACT768" s="456"/>
      <c r="ACU768" s="456"/>
      <c r="ACV768" s="456"/>
      <c r="ACW768" s="456"/>
      <c r="ACX768" s="456"/>
      <c r="ACY768" s="456"/>
      <c r="ACZ768" s="456"/>
      <c r="ADA768" s="456"/>
      <c r="ADB768" s="456"/>
      <c r="ADC768" s="456"/>
      <c r="ADD768" s="456"/>
      <c r="ADE768" s="456"/>
      <c r="ADF768" s="456"/>
      <c r="ADG768" s="456"/>
      <c r="ADH768" s="456"/>
      <c r="ADI768" s="456"/>
      <c r="ADJ768" s="456"/>
      <c r="ADK768" s="456"/>
      <c r="ADL768" s="456"/>
      <c r="ADM768" s="456"/>
      <c r="ADN768" s="456"/>
      <c r="ADO768" s="456"/>
      <c r="ADP768" s="456"/>
      <c r="ADQ768" s="456"/>
      <c r="ADR768" s="456"/>
      <c r="ADS768" s="456"/>
      <c r="ADT768" s="456"/>
      <c r="ADU768" s="456"/>
      <c r="ADV768" s="456"/>
      <c r="ADW768" s="456"/>
      <c r="ADX768" s="456"/>
      <c r="ADY768" s="456"/>
      <c r="ADZ768" s="456"/>
      <c r="AEA768" s="456"/>
      <c r="AEB768" s="456"/>
      <c r="AEC768" s="456"/>
      <c r="AED768" s="456"/>
      <c r="AEE768" s="456"/>
      <c r="AEF768" s="456"/>
      <c r="AEG768" s="456"/>
      <c r="AEH768" s="456"/>
      <c r="AEI768" s="456"/>
      <c r="AEJ768" s="456"/>
      <c r="AEK768" s="456"/>
      <c r="AEL768" s="456"/>
      <c r="AEM768" s="456"/>
      <c r="AEN768" s="456"/>
      <c r="AEO768" s="456"/>
      <c r="AEP768" s="456"/>
      <c r="AEQ768" s="456"/>
      <c r="AER768" s="456"/>
      <c r="AES768" s="456"/>
      <c r="AET768" s="456"/>
      <c r="AEU768" s="456"/>
      <c r="AEV768" s="456"/>
      <c r="AEW768" s="456"/>
      <c r="AEX768" s="456"/>
      <c r="AEY768" s="456"/>
      <c r="AEZ768" s="456"/>
      <c r="AFA768" s="456"/>
      <c r="AFB768" s="456"/>
      <c r="AFC768" s="456"/>
      <c r="AFD768" s="456"/>
      <c r="AFE768" s="456"/>
      <c r="AFF768" s="456"/>
      <c r="AFG768" s="456"/>
      <c r="AFH768" s="456"/>
      <c r="AFI768" s="456"/>
      <c r="AFJ768" s="456"/>
      <c r="AFK768" s="456"/>
      <c r="AFL768" s="456"/>
      <c r="AFM768" s="456"/>
      <c r="AFN768" s="456"/>
      <c r="AFO768" s="456"/>
      <c r="AFP768" s="456"/>
      <c r="AFQ768" s="456"/>
      <c r="AFR768" s="456"/>
      <c r="AFS768" s="456"/>
      <c r="AFT768" s="456"/>
      <c r="AFU768" s="456"/>
      <c r="AFV768" s="456"/>
      <c r="AFW768" s="456"/>
      <c r="AFX768" s="456"/>
      <c r="AFY768" s="456"/>
      <c r="AFZ768" s="456"/>
      <c r="AGA768" s="456"/>
      <c r="AGB768" s="456"/>
      <c r="AGC768" s="456"/>
      <c r="AGD768" s="456"/>
      <c r="AGE768" s="456"/>
      <c r="AGF768" s="456"/>
      <c r="AGG768" s="456"/>
      <c r="AGH768" s="456"/>
      <c r="AGI768" s="456"/>
      <c r="AGJ768" s="456"/>
      <c r="AGK768" s="456"/>
      <c r="AGL768" s="456"/>
      <c r="AGM768" s="456"/>
      <c r="AGN768" s="456"/>
      <c r="AGO768" s="456"/>
      <c r="AGP768" s="456"/>
      <c r="AGQ768" s="456"/>
      <c r="AGR768" s="456"/>
      <c r="AGS768" s="456"/>
      <c r="AGT768" s="456"/>
      <c r="AGU768" s="456"/>
      <c r="AGV768" s="456"/>
      <c r="AGW768" s="456"/>
      <c r="AGX768" s="456"/>
      <c r="AGY768" s="456"/>
      <c r="AGZ768" s="456"/>
      <c r="AHA768" s="456"/>
      <c r="AHB768" s="456"/>
      <c r="AHC768" s="456"/>
      <c r="AHD768" s="456"/>
      <c r="AHE768" s="456"/>
      <c r="AHF768" s="456"/>
      <c r="AHG768" s="456"/>
      <c r="AHH768" s="456"/>
      <c r="AHI768" s="456"/>
      <c r="AHJ768" s="456"/>
      <c r="AHK768" s="456"/>
      <c r="AHL768" s="456"/>
      <c r="AHM768" s="456"/>
      <c r="AHN768" s="456"/>
      <c r="AHO768" s="456"/>
      <c r="AHP768" s="456"/>
      <c r="AHQ768" s="456"/>
      <c r="AHR768" s="456"/>
      <c r="AHS768" s="456"/>
      <c r="AHT768" s="456"/>
      <c r="AHU768" s="456"/>
      <c r="AHV768" s="456"/>
      <c r="AHW768" s="456"/>
      <c r="AHX768" s="456"/>
      <c r="AHY768" s="456"/>
      <c r="AHZ768" s="456"/>
      <c r="AIA768" s="456"/>
      <c r="AIB768" s="456"/>
      <c r="AIC768" s="456"/>
      <c r="AID768" s="456"/>
      <c r="AIE768" s="456"/>
      <c r="AIF768" s="456"/>
      <c r="AIG768" s="456"/>
      <c r="AIH768" s="456"/>
      <c r="AII768" s="456"/>
      <c r="AIJ768" s="456"/>
      <c r="AIK768" s="456"/>
      <c r="AIL768" s="456"/>
      <c r="AIM768" s="456"/>
      <c r="AIN768" s="456"/>
      <c r="AIO768" s="456"/>
      <c r="AIP768" s="456"/>
      <c r="AIQ768" s="456"/>
      <c r="AIR768" s="456"/>
      <c r="AIS768" s="456"/>
      <c r="AIT768" s="456"/>
      <c r="AIU768" s="456"/>
      <c r="AIV768" s="456"/>
      <c r="AIW768" s="456"/>
      <c r="AIX768" s="456"/>
      <c r="AIY768" s="456"/>
      <c r="AIZ768" s="456"/>
      <c r="AJA768" s="456"/>
      <c r="AJB768" s="456"/>
      <c r="AJC768" s="456"/>
      <c r="AJD768" s="456"/>
      <c r="AJE768" s="456"/>
      <c r="AJF768" s="456"/>
      <c r="AJG768" s="456"/>
      <c r="AJH768" s="456"/>
      <c r="AJI768" s="456"/>
      <c r="AJJ768" s="456"/>
      <c r="AJK768" s="456"/>
      <c r="AJL768" s="456"/>
      <c r="AJM768" s="456"/>
      <c r="AJN768" s="456"/>
      <c r="AJO768" s="456"/>
      <c r="AJP768" s="456"/>
      <c r="AJQ768" s="456"/>
      <c r="AJR768" s="456"/>
      <c r="AJS768" s="456"/>
      <c r="AJT768" s="456"/>
      <c r="AJU768" s="456"/>
      <c r="AJV768" s="456"/>
      <c r="AJW768" s="456"/>
      <c r="AJX768" s="456"/>
      <c r="AJY768" s="456"/>
      <c r="AJZ768" s="456"/>
      <c r="AKA768" s="456"/>
      <c r="AKB768" s="456"/>
      <c r="AKC768" s="456"/>
      <c r="AKD768" s="456"/>
      <c r="AKE768" s="456"/>
      <c r="AKF768" s="456"/>
      <c r="AKG768" s="456"/>
      <c r="AKH768" s="456"/>
      <c r="AKI768" s="456"/>
      <c r="AKJ768" s="456"/>
      <c r="AKK768" s="456"/>
      <c r="AKL768" s="456"/>
      <c r="AKM768" s="456"/>
      <c r="AKN768" s="456"/>
      <c r="AKO768" s="456"/>
      <c r="AKP768" s="456"/>
      <c r="AKQ768" s="456"/>
      <c r="AKR768" s="456"/>
      <c r="AKS768" s="456"/>
      <c r="AKT768" s="456"/>
      <c r="AKU768" s="456"/>
      <c r="AKV768" s="456"/>
      <c r="AKW768" s="456"/>
      <c r="AKX768" s="456"/>
      <c r="AKY768" s="456"/>
      <c r="AKZ768" s="456"/>
      <c r="ALA768" s="456"/>
      <c r="ALB768" s="456"/>
      <c r="ALC768" s="456"/>
      <c r="ALD768" s="456"/>
      <c r="ALE768" s="456"/>
      <c r="ALF768" s="456"/>
      <c r="ALG768" s="456"/>
      <c r="ALH768" s="456"/>
      <c r="ALI768" s="456"/>
      <c r="ALJ768" s="456"/>
      <c r="ALK768" s="456"/>
      <c r="ALL768" s="456"/>
      <c r="ALM768" s="456"/>
      <c r="ALN768" s="456"/>
      <c r="ALO768" s="456"/>
      <c r="ALP768" s="456"/>
      <c r="ALQ768" s="456"/>
      <c r="ALR768" s="456"/>
      <c r="ALS768" s="456"/>
      <c r="ALT768" s="456"/>
      <c r="ALU768" s="456"/>
      <c r="ALV768" s="456"/>
      <c r="ALW768" s="456"/>
      <c r="ALX768" s="456"/>
      <c r="ALY768" s="456"/>
      <c r="ALZ768" s="456"/>
      <c r="AMA768" s="456"/>
      <c r="AMB768" s="456"/>
      <c r="AMC768" s="456"/>
      <c r="AMD768" s="456"/>
      <c r="AME768" s="456"/>
      <c r="AMF768" s="456"/>
      <c r="AMG768" s="456"/>
      <c r="AMH768" s="456"/>
      <c r="AMI768" s="456"/>
      <c r="AMJ768" s="456"/>
      <c r="AMK768" s="456"/>
      <c r="AML768" s="456"/>
      <c r="AMM768" s="456"/>
      <c r="AMN768" s="456"/>
      <c r="AMO768" s="456"/>
      <c r="AMP768" s="456"/>
      <c r="AMQ768" s="456"/>
      <c r="AMR768" s="456"/>
      <c r="AMS768" s="456"/>
      <c r="AMT768" s="456"/>
      <c r="AMU768" s="456"/>
      <c r="AMV768" s="456"/>
      <c r="AMW768" s="456"/>
      <c r="AMX768" s="456"/>
      <c r="AMY768" s="456"/>
      <c r="AMZ768" s="456"/>
      <c r="ANA768" s="456"/>
      <c r="ANB768" s="456"/>
      <c r="ANC768" s="456"/>
      <c r="AND768" s="456"/>
      <c r="ANE768" s="456"/>
      <c r="ANF768" s="456"/>
      <c r="ANG768" s="456"/>
      <c r="ANH768" s="456"/>
      <c r="ANI768" s="456"/>
      <c r="ANJ768" s="456"/>
      <c r="ANK768" s="456"/>
      <c r="ANL768" s="456"/>
      <c r="ANM768" s="456"/>
      <c r="ANN768" s="456"/>
      <c r="ANO768" s="456"/>
      <c r="ANP768" s="456"/>
      <c r="ANQ768" s="456"/>
      <c r="ANR768" s="456"/>
      <c r="ANS768" s="456"/>
      <c r="ANT768" s="456"/>
      <c r="ANU768" s="456"/>
      <c r="ANV768" s="456"/>
      <c r="ANW768" s="456"/>
      <c r="ANX768" s="456"/>
      <c r="ANY768" s="456"/>
      <c r="ANZ768" s="456"/>
      <c r="AOA768" s="456"/>
      <c r="AOB768" s="456"/>
      <c r="AOC768" s="456"/>
      <c r="AOD768" s="456"/>
      <c r="AOE768" s="456"/>
      <c r="AOF768" s="456"/>
      <c r="AOG768" s="456"/>
      <c r="AOH768" s="456"/>
      <c r="AOI768" s="456"/>
      <c r="AOJ768" s="456"/>
      <c r="AOK768" s="456"/>
      <c r="AOL768" s="456"/>
      <c r="AOM768" s="456"/>
      <c r="AON768" s="456"/>
      <c r="AOO768" s="456"/>
      <c r="AOP768" s="456"/>
      <c r="AOQ768" s="456"/>
      <c r="AOR768" s="456"/>
      <c r="AOS768" s="456"/>
      <c r="AOT768" s="456"/>
      <c r="AOU768" s="456"/>
      <c r="AOV768" s="456"/>
      <c r="AOW768" s="456"/>
      <c r="AOX768" s="456"/>
      <c r="AOY768" s="456"/>
      <c r="AOZ768" s="456"/>
      <c r="APA768" s="456"/>
      <c r="APB768" s="456"/>
      <c r="APC768" s="456"/>
      <c r="APD768" s="456"/>
      <c r="APE768" s="456"/>
      <c r="APF768" s="456"/>
      <c r="APG768" s="456"/>
      <c r="APH768" s="456"/>
      <c r="API768" s="456"/>
      <c r="APJ768" s="456"/>
      <c r="APK768" s="456"/>
      <c r="APL768" s="456"/>
      <c r="APM768" s="456"/>
      <c r="APN768" s="456"/>
      <c r="APO768" s="456"/>
      <c r="APP768" s="456"/>
      <c r="APQ768" s="456"/>
      <c r="APR768" s="456"/>
      <c r="APS768" s="456"/>
      <c r="APT768" s="456"/>
      <c r="APU768" s="456"/>
      <c r="APV768" s="456"/>
      <c r="APW768" s="456"/>
      <c r="APX768" s="456"/>
      <c r="APY768" s="456"/>
      <c r="APZ768" s="456"/>
      <c r="AQA768" s="456"/>
      <c r="AQB768" s="456"/>
      <c r="AQC768" s="456"/>
      <c r="AQD768" s="456"/>
      <c r="AQE768" s="456"/>
      <c r="AQF768" s="456"/>
      <c r="AQG768" s="456"/>
      <c r="AQH768" s="456"/>
      <c r="AQI768" s="456"/>
      <c r="AQJ768" s="456"/>
      <c r="AQK768" s="456"/>
      <c r="AQL768" s="456"/>
      <c r="AQM768" s="456"/>
      <c r="AQN768" s="456"/>
      <c r="AQO768" s="456"/>
      <c r="AQP768" s="456"/>
      <c r="AQQ768" s="456"/>
      <c r="AQR768" s="456"/>
      <c r="AQS768" s="456"/>
      <c r="AQT768" s="456"/>
      <c r="AQU768" s="456"/>
      <c r="AQV768" s="456"/>
      <c r="AQW768" s="456"/>
      <c r="AQX768" s="456"/>
      <c r="AQY768" s="456"/>
      <c r="AQZ768" s="456"/>
      <c r="ARA768" s="456"/>
      <c r="ARB768" s="456"/>
      <c r="ARC768" s="456"/>
      <c r="ARD768" s="456"/>
      <c r="ARE768" s="456"/>
      <c r="ARF768" s="456"/>
      <c r="ARG768" s="456"/>
      <c r="ARH768" s="456"/>
      <c r="ARI768" s="456"/>
      <c r="ARJ768" s="456"/>
      <c r="ARK768" s="456"/>
      <c r="ARL768" s="456"/>
      <c r="ARM768" s="456"/>
      <c r="ARN768" s="456"/>
      <c r="ARO768" s="456"/>
      <c r="ARP768" s="456"/>
      <c r="ARQ768" s="456"/>
      <c r="ARR768" s="456"/>
      <c r="ARS768" s="456"/>
      <c r="ART768" s="456"/>
      <c r="ARU768" s="456"/>
      <c r="ARV768" s="456"/>
      <c r="ARW768" s="456"/>
      <c r="ARX768" s="456"/>
      <c r="ARY768" s="456"/>
      <c r="ARZ768" s="456"/>
      <c r="ASA768" s="456"/>
      <c r="ASB768" s="456"/>
      <c r="ASC768" s="456"/>
      <c r="ASD768" s="456"/>
      <c r="ASE768" s="456"/>
      <c r="ASF768" s="456"/>
      <c r="ASG768" s="456"/>
      <c r="ASH768" s="456"/>
      <c r="ASI768" s="456"/>
      <c r="ASJ768" s="456"/>
      <c r="ASK768" s="456"/>
      <c r="ASL768" s="456"/>
      <c r="ASM768" s="456"/>
      <c r="ASN768" s="456"/>
      <c r="ASO768" s="456"/>
      <c r="ASP768" s="456"/>
      <c r="ASQ768" s="456"/>
      <c r="ASR768" s="456"/>
      <c r="ASS768" s="456"/>
      <c r="AST768" s="456"/>
      <c r="ASU768" s="456"/>
      <c r="ASV768" s="456"/>
      <c r="ASW768" s="456"/>
      <c r="ASX768" s="456"/>
      <c r="ASY768" s="456"/>
      <c r="ASZ768" s="456"/>
      <c r="ATA768" s="456"/>
      <c r="ATB768" s="456"/>
      <c r="ATC768" s="456"/>
      <c r="ATD768" s="456"/>
      <c r="ATE768" s="456"/>
      <c r="ATF768" s="456"/>
      <c r="ATG768" s="456"/>
      <c r="ATH768" s="456"/>
      <c r="ATI768" s="456"/>
      <c r="ATJ768" s="456"/>
      <c r="ATK768" s="456"/>
      <c r="ATL768" s="456"/>
      <c r="ATM768" s="456"/>
      <c r="ATN768" s="456"/>
      <c r="ATO768" s="456"/>
      <c r="ATP768" s="456"/>
      <c r="ATQ768" s="456"/>
      <c r="ATR768" s="456"/>
      <c r="ATS768" s="456"/>
      <c r="ATT768" s="456"/>
      <c r="ATU768" s="456"/>
      <c r="ATV768" s="456"/>
      <c r="ATW768" s="456"/>
      <c r="ATX768" s="456"/>
      <c r="ATY768" s="456"/>
      <c r="ATZ768" s="456"/>
      <c r="AUA768" s="456"/>
      <c r="AUB768" s="456"/>
      <c r="AUC768" s="456"/>
      <c r="AUD768" s="456"/>
      <c r="AUE768" s="456"/>
      <c r="AUF768" s="456"/>
      <c r="AUG768" s="456"/>
      <c r="AUH768" s="456"/>
      <c r="AUI768" s="456"/>
      <c r="AUJ768" s="456"/>
      <c r="AUK768" s="456"/>
      <c r="AUL768" s="456"/>
      <c r="AUM768" s="456"/>
      <c r="AUN768" s="456"/>
      <c r="AUO768" s="456"/>
      <c r="AUP768" s="456"/>
      <c r="AUQ768" s="456"/>
      <c r="AUR768" s="456"/>
      <c r="AUS768" s="456"/>
      <c r="AUT768" s="456"/>
      <c r="AUU768" s="456"/>
      <c r="AUV768" s="456"/>
      <c r="AUW768" s="456"/>
      <c r="AUX768" s="456"/>
      <c r="AUY768" s="456"/>
      <c r="AUZ768" s="456"/>
      <c r="AVA768" s="456"/>
      <c r="AVB768" s="456"/>
      <c r="AVC768" s="456"/>
      <c r="AVD768" s="456"/>
      <c r="AVE768" s="456"/>
      <c r="AVF768" s="456"/>
      <c r="AVG768" s="456"/>
      <c r="AVH768" s="456"/>
      <c r="AVI768" s="456"/>
      <c r="AVJ768" s="456"/>
      <c r="AVK768" s="456"/>
      <c r="AVL768" s="456"/>
      <c r="AVM768" s="456"/>
      <c r="AVN768" s="456"/>
      <c r="AVO768" s="456"/>
      <c r="AVP768" s="456"/>
      <c r="AVQ768" s="456"/>
      <c r="AVR768" s="456"/>
      <c r="AVS768" s="456"/>
      <c r="AVT768" s="456"/>
      <c r="AVU768" s="456"/>
      <c r="AVV768" s="456"/>
      <c r="AVW768" s="456"/>
      <c r="AVX768" s="456"/>
      <c r="AVY768" s="456"/>
      <c r="AVZ768" s="456"/>
      <c r="AWA768" s="456"/>
      <c r="AWB768" s="456"/>
      <c r="AWC768" s="456"/>
      <c r="AWD768" s="456"/>
      <c r="AWE768" s="456"/>
      <c r="AWF768" s="456"/>
      <c r="AWG768" s="456"/>
      <c r="AWH768" s="456"/>
      <c r="AWI768" s="456"/>
      <c r="AWJ768" s="456"/>
      <c r="AWK768" s="456"/>
      <c r="AWL768" s="456"/>
      <c r="AWM768" s="456"/>
      <c r="AWN768" s="456"/>
      <c r="AWO768" s="456"/>
      <c r="AWP768" s="456"/>
      <c r="AWQ768" s="456"/>
      <c r="AWR768" s="456"/>
      <c r="AWS768" s="456"/>
      <c r="AWT768" s="456"/>
      <c r="AWU768" s="456"/>
      <c r="AWV768" s="456"/>
      <c r="AWW768" s="456"/>
      <c r="AWX768" s="456"/>
      <c r="AWY768" s="456"/>
      <c r="AWZ768" s="456"/>
      <c r="AXA768" s="456"/>
      <c r="AXB768" s="456"/>
      <c r="AXC768" s="456"/>
      <c r="AXD768" s="456"/>
      <c r="AXE768" s="456"/>
      <c r="AXF768" s="456"/>
      <c r="AXG768" s="456"/>
      <c r="AXH768" s="456"/>
      <c r="AXI768" s="456"/>
      <c r="AXJ768" s="456"/>
      <c r="AXK768" s="456"/>
      <c r="AXL768" s="456"/>
      <c r="AXM768" s="456"/>
      <c r="AXN768" s="456"/>
      <c r="AXO768" s="456"/>
      <c r="AXP768" s="456"/>
      <c r="AXQ768" s="456"/>
      <c r="AXR768" s="456"/>
      <c r="AXS768" s="456"/>
      <c r="AXT768" s="456"/>
      <c r="AXU768" s="456"/>
      <c r="AXV768" s="456"/>
      <c r="AXW768" s="456"/>
      <c r="AXX768" s="456"/>
      <c r="AXY768" s="456"/>
      <c r="AXZ768" s="456"/>
      <c r="AYA768" s="456"/>
      <c r="AYB768" s="456"/>
      <c r="AYC768" s="456"/>
      <c r="AYD768" s="456"/>
      <c r="AYE768" s="456"/>
      <c r="AYF768" s="456"/>
      <c r="AYG768" s="456"/>
      <c r="AYH768" s="456"/>
      <c r="AYI768" s="456"/>
      <c r="AYJ768" s="456"/>
      <c r="AYK768" s="456"/>
      <c r="AYL768" s="456"/>
      <c r="AYM768" s="456"/>
      <c r="AYN768" s="456"/>
      <c r="AYO768" s="456"/>
      <c r="AYP768" s="456"/>
      <c r="AYQ768" s="456"/>
      <c r="AYR768" s="456"/>
      <c r="AYS768" s="456"/>
      <c r="AYT768" s="456"/>
      <c r="AYU768" s="456"/>
      <c r="AYV768" s="456"/>
      <c r="AYW768" s="456"/>
      <c r="AYX768" s="456"/>
      <c r="AYY768" s="456"/>
      <c r="AYZ768" s="456"/>
      <c r="AZA768" s="456"/>
      <c r="AZB768" s="456"/>
      <c r="AZC768" s="456"/>
      <c r="AZD768" s="456"/>
      <c r="AZE768" s="456"/>
      <c r="AZF768" s="456"/>
      <c r="AZG768" s="456"/>
      <c r="AZH768" s="456"/>
      <c r="AZI768" s="456"/>
      <c r="AZJ768" s="456"/>
      <c r="AZK768" s="456"/>
      <c r="AZL768" s="456"/>
      <c r="AZM768" s="456"/>
      <c r="AZN768" s="456"/>
      <c r="AZO768" s="456"/>
      <c r="AZP768" s="456"/>
      <c r="AZQ768" s="456"/>
      <c r="AZR768" s="456"/>
      <c r="AZS768" s="456"/>
      <c r="AZT768" s="456"/>
      <c r="AZU768" s="456"/>
      <c r="AZV768" s="456"/>
      <c r="AZW768" s="456"/>
      <c r="AZX768" s="456"/>
      <c r="AZY768" s="456"/>
      <c r="AZZ768" s="456"/>
      <c r="BAA768" s="456"/>
      <c r="BAB768" s="456"/>
      <c r="BAC768" s="456"/>
      <c r="BAD768" s="456"/>
      <c r="BAE768" s="456"/>
      <c r="BAF768" s="456"/>
      <c r="BAG768" s="456"/>
      <c r="BAH768" s="456"/>
      <c r="BAI768" s="456"/>
      <c r="BAJ768" s="456"/>
      <c r="BAK768" s="456"/>
      <c r="BAL768" s="456"/>
      <c r="BAM768" s="456"/>
      <c r="BAN768" s="456"/>
      <c r="BAO768" s="456"/>
      <c r="BAP768" s="456"/>
      <c r="BAQ768" s="456"/>
      <c r="BAR768" s="456"/>
      <c r="BAS768" s="456"/>
      <c r="BAT768" s="456"/>
      <c r="BAU768" s="456"/>
      <c r="BAV768" s="456"/>
      <c r="BAW768" s="456"/>
      <c r="BAX768" s="456"/>
      <c r="BAY768" s="456"/>
      <c r="BAZ768" s="456"/>
      <c r="BBA768" s="456"/>
      <c r="BBB768" s="456"/>
      <c r="BBC768" s="456"/>
      <c r="BBD768" s="456"/>
      <c r="BBE768" s="456"/>
      <c r="BBF768" s="456"/>
      <c r="BBG768" s="456"/>
      <c r="BBH768" s="456"/>
      <c r="BBI768" s="456"/>
      <c r="BBJ768" s="456"/>
      <c r="BBK768" s="456"/>
      <c r="BBL768" s="456"/>
      <c r="BBM768" s="456"/>
      <c r="BBN768" s="456"/>
      <c r="BBO768" s="456"/>
      <c r="BBP768" s="456"/>
      <c r="BBQ768" s="456"/>
      <c r="BBR768" s="456"/>
      <c r="BBS768" s="456"/>
      <c r="BBT768" s="456"/>
      <c r="BBU768" s="456"/>
      <c r="BBV768" s="456"/>
      <c r="BBW768" s="456"/>
      <c r="BBX768" s="456"/>
      <c r="BBY768" s="456"/>
      <c r="BBZ768" s="456"/>
      <c r="BCA768" s="456"/>
      <c r="BCB768" s="456"/>
      <c r="BCC768" s="456"/>
      <c r="BCD768" s="456"/>
      <c r="BCE768" s="456"/>
      <c r="BCF768" s="456"/>
      <c r="BCG768" s="456"/>
      <c r="BCH768" s="456"/>
      <c r="BCI768" s="456"/>
      <c r="BCJ768" s="456"/>
      <c r="BCK768" s="456"/>
      <c r="BCL768" s="456"/>
      <c r="BCM768" s="456"/>
      <c r="BCN768" s="456"/>
      <c r="BCO768" s="456"/>
      <c r="BCP768" s="456"/>
      <c r="BCQ768" s="456"/>
      <c r="BCR768" s="456"/>
      <c r="BCS768" s="456"/>
      <c r="BCT768" s="456"/>
      <c r="BCU768" s="456"/>
      <c r="BCV768" s="456"/>
      <c r="BCW768" s="456"/>
      <c r="BCX768" s="456"/>
      <c r="BCY768" s="456"/>
      <c r="BCZ768" s="456"/>
      <c r="BDA768" s="456"/>
      <c r="BDB768" s="456"/>
      <c r="BDC768" s="456"/>
      <c r="BDD768" s="456"/>
      <c r="BDE768" s="456"/>
      <c r="BDF768" s="456"/>
      <c r="BDG768" s="456"/>
      <c r="BDH768" s="456"/>
      <c r="BDI768" s="456"/>
      <c r="BDJ768" s="456"/>
      <c r="BDK768" s="456"/>
      <c r="BDL768" s="456"/>
      <c r="BDM768" s="456"/>
      <c r="BDN768" s="456"/>
      <c r="BDO768" s="456"/>
      <c r="BDP768" s="456"/>
      <c r="BDQ768" s="456"/>
      <c r="BDR768" s="456"/>
      <c r="BDS768" s="456"/>
      <c r="BDT768" s="456"/>
      <c r="BDU768" s="456"/>
      <c r="BDV768" s="456"/>
      <c r="BDW768" s="456"/>
      <c r="BDX768" s="456"/>
      <c r="BDY768" s="456"/>
      <c r="BDZ768" s="456"/>
      <c r="BEA768" s="456"/>
      <c r="BEB768" s="456"/>
      <c r="BEC768" s="456"/>
      <c r="BED768" s="456"/>
      <c r="BEE768" s="456"/>
      <c r="BEF768" s="456"/>
      <c r="BEG768" s="456"/>
      <c r="BEH768" s="456"/>
      <c r="BEI768" s="456"/>
      <c r="BEJ768" s="456"/>
      <c r="BEK768" s="456"/>
      <c r="BEL768" s="456"/>
      <c r="BEM768" s="456"/>
      <c r="BEN768" s="456"/>
      <c r="BEO768" s="456"/>
      <c r="BEP768" s="456"/>
      <c r="BEQ768" s="456"/>
      <c r="BER768" s="456"/>
      <c r="BES768" s="456"/>
      <c r="BET768" s="456"/>
      <c r="BEU768" s="456"/>
      <c r="BEV768" s="456"/>
      <c r="BEW768" s="456"/>
      <c r="BEX768" s="456"/>
      <c r="BEY768" s="456"/>
      <c r="BEZ768" s="456"/>
      <c r="BFA768" s="456"/>
      <c r="BFB768" s="456"/>
      <c r="BFC768" s="456"/>
      <c r="BFD768" s="456"/>
      <c r="BFE768" s="456"/>
      <c r="BFF768" s="456"/>
      <c r="BFG768" s="456"/>
      <c r="BFH768" s="456"/>
      <c r="BFI768" s="456"/>
      <c r="BFJ768" s="456"/>
      <c r="BFK768" s="456"/>
      <c r="BFL768" s="456"/>
      <c r="BFM768" s="456"/>
      <c r="BFN768" s="456"/>
      <c r="BFO768" s="456"/>
      <c r="BFP768" s="456"/>
      <c r="BFQ768" s="456"/>
      <c r="BFR768" s="456"/>
      <c r="BFS768" s="456"/>
      <c r="BFT768" s="456"/>
      <c r="BFU768" s="456"/>
      <c r="BFV768" s="456"/>
      <c r="BFW768" s="456"/>
      <c r="BFX768" s="456"/>
      <c r="BFY768" s="456"/>
      <c r="BFZ768" s="456"/>
      <c r="BGA768" s="456"/>
      <c r="BGB768" s="456"/>
      <c r="BGC768" s="456"/>
      <c r="BGD768" s="456"/>
      <c r="BGE768" s="456"/>
      <c r="BGF768" s="456"/>
      <c r="BGG768" s="456"/>
      <c r="BGH768" s="456"/>
      <c r="BGI768" s="456"/>
      <c r="BGJ768" s="456"/>
      <c r="BGK768" s="456"/>
      <c r="BGL768" s="456"/>
      <c r="BGM768" s="456"/>
      <c r="BGN768" s="456"/>
      <c r="BGO768" s="456"/>
      <c r="BGP768" s="456"/>
      <c r="BGQ768" s="456"/>
      <c r="BGR768" s="456"/>
      <c r="BGS768" s="456"/>
      <c r="BGT768" s="456"/>
      <c r="BGU768" s="456"/>
      <c r="BGV768" s="456"/>
      <c r="BGW768" s="456"/>
      <c r="BGX768" s="456"/>
      <c r="BGY768" s="456"/>
      <c r="BGZ768" s="456"/>
      <c r="BHA768" s="456"/>
      <c r="BHB768" s="456"/>
      <c r="BHC768" s="456"/>
      <c r="BHD768" s="456"/>
      <c r="BHE768" s="456"/>
      <c r="BHF768" s="456"/>
      <c r="BHG768" s="456"/>
      <c r="BHH768" s="456"/>
      <c r="BHI768" s="456"/>
      <c r="BHJ768" s="456"/>
      <c r="BHK768" s="456"/>
      <c r="BHL768" s="456"/>
      <c r="BHM768" s="456"/>
      <c r="BHN768" s="456"/>
      <c r="BHO768" s="456"/>
      <c r="BHP768" s="456"/>
      <c r="BHQ768" s="456"/>
      <c r="BHR768" s="456"/>
      <c r="BHS768" s="456"/>
      <c r="BHT768" s="456"/>
      <c r="BHU768" s="456"/>
      <c r="BHV768" s="456"/>
      <c r="BHW768" s="456"/>
      <c r="BHX768" s="456"/>
      <c r="BHY768" s="456"/>
      <c r="BHZ768" s="456"/>
      <c r="BIA768" s="456"/>
      <c r="BIB768" s="456"/>
      <c r="BIC768" s="456"/>
      <c r="BID768" s="456"/>
      <c r="BIE768" s="456"/>
      <c r="BIF768" s="456"/>
      <c r="BIG768" s="456"/>
      <c r="BIH768" s="456"/>
      <c r="BII768" s="456"/>
      <c r="BIJ768" s="456"/>
      <c r="BIK768" s="456"/>
      <c r="BIL768" s="456"/>
      <c r="BIM768" s="456"/>
      <c r="BIN768" s="456"/>
      <c r="BIO768" s="456"/>
      <c r="BIP768" s="456"/>
      <c r="BIQ768" s="456"/>
      <c r="BIR768" s="456"/>
      <c r="BIS768" s="456"/>
      <c r="BIT768" s="456"/>
      <c r="BIU768" s="456"/>
      <c r="BIV768" s="456"/>
      <c r="BIW768" s="456"/>
      <c r="BIX768" s="456"/>
      <c r="BIY768" s="456"/>
      <c r="BIZ768" s="456"/>
      <c r="BJA768" s="456"/>
      <c r="BJB768" s="456"/>
      <c r="BJC768" s="456"/>
      <c r="BJD768" s="456"/>
      <c r="BJE768" s="456"/>
      <c r="BJF768" s="456"/>
      <c r="BJG768" s="456"/>
      <c r="BJH768" s="456"/>
      <c r="BJI768" s="456"/>
      <c r="BJJ768" s="456"/>
      <c r="BJK768" s="456"/>
      <c r="BJL768" s="456"/>
      <c r="BJM768" s="456"/>
      <c r="BJN768" s="456"/>
      <c r="BJO768" s="456"/>
      <c r="BJP768" s="456"/>
      <c r="BJQ768" s="456"/>
      <c r="BJR768" s="456"/>
      <c r="BJS768" s="456"/>
      <c r="BJT768" s="456"/>
      <c r="BJU768" s="456"/>
      <c r="BJV768" s="456"/>
      <c r="BJW768" s="456"/>
      <c r="BJX768" s="456"/>
      <c r="BJY768" s="456"/>
      <c r="BJZ768" s="456"/>
      <c r="BKA768" s="456"/>
      <c r="BKB768" s="456"/>
      <c r="BKC768" s="456"/>
      <c r="BKD768" s="456"/>
      <c r="BKE768" s="456"/>
      <c r="BKF768" s="456"/>
      <c r="BKG768" s="456"/>
      <c r="BKH768" s="456"/>
      <c r="BKI768" s="456"/>
      <c r="BKJ768" s="456"/>
      <c r="BKK768" s="456"/>
      <c r="BKL768" s="456"/>
      <c r="BKM768" s="456"/>
      <c r="BKN768" s="456"/>
      <c r="BKO768" s="456"/>
      <c r="BKP768" s="456"/>
      <c r="BKQ768" s="456"/>
      <c r="BKR768" s="456"/>
      <c r="BKS768" s="456"/>
      <c r="BKT768" s="456"/>
      <c r="BKU768" s="456"/>
      <c r="BKV768" s="456"/>
      <c r="BKW768" s="456"/>
      <c r="BKX768" s="456"/>
      <c r="BKY768" s="456"/>
      <c r="BKZ768" s="456"/>
      <c r="BLA768" s="456"/>
      <c r="BLB768" s="456"/>
      <c r="BLC768" s="456"/>
      <c r="BLD768" s="456"/>
      <c r="BLE768" s="456"/>
      <c r="BLF768" s="456"/>
      <c r="BLG768" s="456"/>
      <c r="BLH768" s="456"/>
      <c r="BLI768" s="456"/>
      <c r="BLJ768" s="456"/>
      <c r="BLK768" s="456"/>
      <c r="BLL768" s="456"/>
      <c r="BLM768" s="456"/>
      <c r="BLN768" s="456"/>
      <c r="BLO768" s="456"/>
      <c r="BLP768" s="456"/>
      <c r="BLQ768" s="456"/>
      <c r="BLR768" s="456"/>
      <c r="BLS768" s="456"/>
      <c r="BLT768" s="456"/>
      <c r="BLU768" s="456"/>
      <c r="BLV768" s="456"/>
      <c r="BLW768" s="456"/>
      <c r="BLX768" s="456"/>
      <c r="BLY768" s="456"/>
      <c r="BLZ768" s="456"/>
      <c r="BMA768" s="456"/>
      <c r="BMB768" s="456"/>
      <c r="BMC768" s="456"/>
      <c r="BMD768" s="456"/>
      <c r="BME768" s="456"/>
      <c r="BMF768" s="456"/>
      <c r="BMG768" s="456"/>
      <c r="BMH768" s="456"/>
      <c r="BMI768" s="456"/>
      <c r="BMJ768" s="456"/>
      <c r="BMK768" s="456"/>
      <c r="BML768" s="456"/>
      <c r="BMM768" s="456"/>
      <c r="BMN768" s="456"/>
      <c r="BMO768" s="456"/>
      <c r="BMP768" s="456"/>
      <c r="BMQ768" s="456"/>
      <c r="BMR768" s="456"/>
      <c r="BMS768" s="456"/>
      <c r="BMT768" s="456"/>
      <c r="BMU768" s="456"/>
      <c r="BMV768" s="456"/>
      <c r="BMW768" s="456"/>
      <c r="BMX768" s="456"/>
      <c r="BMY768" s="456"/>
      <c r="BMZ768" s="456"/>
      <c r="BNA768" s="456"/>
      <c r="BNB768" s="456"/>
      <c r="BNC768" s="456"/>
      <c r="BND768" s="456"/>
      <c r="BNE768" s="456"/>
      <c r="BNF768" s="456"/>
      <c r="BNG768" s="456"/>
      <c r="BNH768" s="456"/>
      <c r="BNI768" s="456"/>
      <c r="BNJ768" s="456"/>
      <c r="BNK768" s="456"/>
      <c r="BNL768" s="456"/>
      <c r="BNM768" s="456"/>
      <c r="BNN768" s="456"/>
      <c r="BNO768" s="456"/>
      <c r="BNP768" s="456"/>
      <c r="BNQ768" s="456"/>
      <c r="BNR768" s="456"/>
      <c r="BNS768" s="456"/>
      <c r="BNT768" s="456"/>
      <c r="BNU768" s="456"/>
      <c r="BNV768" s="456"/>
      <c r="BNW768" s="456"/>
      <c r="BNX768" s="456"/>
      <c r="BNY768" s="456"/>
      <c r="BNZ768" s="456"/>
      <c r="BOA768" s="456"/>
      <c r="BOB768" s="456"/>
      <c r="BOC768" s="456"/>
      <c r="BOD768" s="456"/>
      <c r="BOE768" s="456"/>
      <c r="BOF768" s="456"/>
      <c r="BOG768" s="456"/>
      <c r="BOH768" s="456"/>
      <c r="BOI768" s="456"/>
      <c r="BOJ768" s="456"/>
      <c r="BOK768" s="456"/>
      <c r="BOL768" s="456"/>
      <c r="BOM768" s="456"/>
      <c r="BON768" s="456"/>
      <c r="BOO768" s="456"/>
      <c r="BOP768" s="456"/>
      <c r="BOQ768" s="456"/>
      <c r="BOR768" s="456"/>
      <c r="BOS768" s="456"/>
      <c r="BOT768" s="456"/>
      <c r="BOU768" s="456"/>
      <c r="BOV768" s="456"/>
      <c r="BOW768" s="456"/>
      <c r="BOX768" s="456"/>
      <c r="BOY768" s="456"/>
      <c r="BOZ768" s="456"/>
      <c r="BPA768" s="456"/>
      <c r="BPB768" s="456"/>
      <c r="BPC768" s="456"/>
      <c r="BPD768" s="456"/>
      <c r="BPE768" s="456"/>
      <c r="BPF768" s="456"/>
      <c r="BPG768" s="456"/>
      <c r="BPH768" s="456"/>
      <c r="BPI768" s="456"/>
      <c r="BPJ768" s="456"/>
      <c r="BPK768" s="456"/>
      <c r="BPL768" s="456"/>
      <c r="BPM768" s="456"/>
      <c r="BPN768" s="456"/>
      <c r="BPO768" s="456"/>
      <c r="BPP768" s="456"/>
      <c r="BPQ768" s="456"/>
      <c r="BPR768" s="456"/>
      <c r="BPS768" s="456"/>
      <c r="BPT768" s="456"/>
      <c r="BPU768" s="456"/>
      <c r="BPV768" s="456"/>
      <c r="BPW768" s="456"/>
      <c r="BPX768" s="456"/>
      <c r="BPY768" s="456"/>
      <c r="BPZ768" s="456"/>
      <c r="BQA768" s="456"/>
      <c r="BQB768" s="456"/>
      <c r="BQC768" s="456"/>
      <c r="BQD768" s="456"/>
      <c r="BQE768" s="456"/>
      <c r="BQF768" s="456"/>
      <c r="BQG768" s="456"/>
      <c r="BQH768" s="456"/>
      <c r="BQI768" s="456"/>
      <c r="BQJ768" s="456"/>
      <c r="BQK768" s="456"/>
      <c r="BQL768" s="456"/>
      <c r="BQM768" s="456"/>
      <c r="BQN768" s="456"/>
      <c r="BQO768" s="456"/>
      <c r="BQP768" s="456"/>
      <c r="BQQ768" s="456"/>
      <c r="BQR768" s="456"/>
      <c r="BQS768" s="456"/>
      <c r="BQT768" s="456"/>
      <c r="BQU768" s="456"/>
      <c r="BQV768" s="456"/>
      <c r="BQW768" s="456"/>
      <c r="BQX768" s="456"/>
      <c r="BQY768" s="456"/>
      <c r="BQZ768" s="456"/>
      <c r="BRA768" s="456"/>
      <c r="BRB768" s="456"/>
      <c r="BRC768" s="456"/>
      <c r="BRD768" s="456"/>
      <c r="BRE768" s="456"/>
      <c r="BRF768" s="456"/>
      <c r="BRG768" s="456"/>
      <c r="BRH768" s="456"/>
      <c r="BRI768" s="456"/>
      <c r="BRJ768" s="456"/>
      <c r="BRK768" s="456"/>
      <c r="BRL768" s="456"/>
      <c r="BRM768" s="456"/>
      <c r="BRN768" s="456"/>
      <c r="BRO768" s="456"/>
      <c r="BRP768" s="456"/>
      <c r="BRQ768" s="456"/>
      <c r="BRR768" s="456"/>
      <c r="BRS768" s="456"/>
      <c r="BRT768" s="456"/>
      <c r="BRU768" s="456"/>
      <c r="BRV768" s="456"/>
      <c r="BRW768" s="456"/>
      <c r="BRX768" s="456"/>
      <c r="BRY768" s="456"/>
      <c r="BRZ768" s="456"/>
      <c r="BSA768" s="456"/>
      <c r="BSB768" s="456"/>
      <c r="BSC768" s="456"/>
      <c r="BSD768" s="456"/>
      <c r="BSE768" s="456"/>
      <c r="BSF768" s="456"/>
      <c r="BSG768" s="456"/>
      <c r="BSH768" s="456"/>
      <c r="BSI768" s="456"/>
      <c r="BSJ768" s="456"/>
      <c r="BSK768" s="456"/>
      <c r="BSL768" s="456"/>
      <c r="BSM768" s="456"/>
      <c r="BSN768" s="456"/>
      <c r="BSO768" s="456"/>
      <c r="BSP768" s="456"/>
      <c r="BSQ768" s="456"/>
      <c r="BSR768" s="456"/>
      <c r="BSS768" s="456"/>
      <c r="BST768" s="456"/>
      <c r="BSU768" s="456"/>
      <c r="BSV768" s="456"/>
      <c r="BSW768" s="456"/>
      <c r="BSX768" s="456"/>
      <c r="BSY768" s="456"/>
      <c r="BSZ768" s="456"/>
      <c r="BTA768" s="456"/>
      <c r="BTB768" s="456"/>
      <c r="BTC768" s="456"/>
      <c r="BTD768" s="456"/>
      <c r="BTE768" s="456"/>
      <c r="BTF768" s="456"/>
      <c r="BTG768" s="456"/>
      <c r="BTH768" s="456"/>
      <c r="BTI768" s="456"/>
      <c r="BTJ768" s="456"/>
      <c r="BTK768" s="456"/>
      <c r="BTL768" s="456"/>
      <c r="BTM768" s="456"/>
      <c r="BTN768" s="456"/>
      <c r="BTO768" s="456"/>
      <c r="BTP768" s="456"/>
      <c r="BTQ768" s="456"/>
      <c r="BTR768" s="456"/>
      <c r="BTS768" s="456"/>
      <c r="BTT768" s="456"/>
      <c r="BTU768" s="456"/>
      <c r="BTV768" s="456"/>
      <c r="BTW768" s="456"/>
      <c r="BTX768" s="456"/>
      <c r="BTY768" s="456"/>
      <c r="BTZ768" s="456"/>
      <c r="BUA768" s="456"/>
      <c r="BUB768" s="456"/>
      <c r="BUC768" s="456"/>
      <c r="BUD768" s="456"/>
      <c r="BUE768" s="456"/>
      <c r="BUF768" s="456"/>
      <c r="BUG768" s="456"/>
      <c r="BUH768" s="456"/>
      <c r="BUI768" s="456"/>
      <c r="BUJ768" s="456"/>
      <c r="BUK768" s="456"/>
      <c r="BUL768" s="456"/>
      <c r="BUM768" s="456"/>
      <c r="BUN768" s="456"/>
      <c r="BUO768" s="456"/>
      <c r="BUP768" s="456"/>
      <c r="BUQ768" s="456"/>
      <c r="BUR768" s="456"/>
      <c r="BUS768" s="456"/>
      <c r="BUT768" s="456"/>
      <c r="BUU768" s="456"/>
      <c r="BUV768" s="456"/>
      <c r="BUW768" s="456"/>
      <c r="BUX768" s="456"/>
      <c r="BUY768" s="456"/>
      <c r="BUZ768" s="456"/>
      <c r="BVA768" s="456"/>
      <c r="BVB768" s="456"/>
      <c r="BVC768" s="456"/>
      <c r="BVD768" s="456"/>
      <c r="BVE768" s="456"/>
      <c r="BVF768" s="456"/>
      <c r="BVG768" s="456"/>
      <c r="BVH768" s="456"/>
      <c r="BVI768" s="456"/>
      <c r="BVJ768" s="456"/>
      <c r="BVK768" s="456"/>
      <c r="BVL768" s="456"/>
      <c r="BVM768" s="456"/>
      <c r="BVN768" s="456"/>
      <c r="BVO768" s="456"/>
      <c r="BVP768" s="456"/>
      <c r="BVQ768" s="456"/>
      <c r="BVR768" s="456"/>
      <c r="BVS768" s="456"/>
      <c r="BVT768" s="456"/>
      <c r="BVU768" s="456"/>
      <c r="BVV768" s="456"/>
      <c r="BVW768" s="456"/>
      <c r="BVX768" s="456"/>
      <c r="BVY768" s="456"/>
      <c r="BVZ768" s="456"/>
      <c r="BWA768" s="456"/>
      <c r="BWB768" s="456"/>
      <c r="BWC768" s="456"/>
      <c r="BWD768" s="456"/>
      <c r="BWE768" s="456"/>
      <c r="BWF768" s="456"/>
      <c r="BWG768" s="456"/>
      <c r="BWH768" s="456"/>
      <c r="BWI768" s="456"/>
      <c r="BWJ768" s="456"/>
      <c r="BWK768" s="456"/>
      <c r="BWL768" s="456"/>
      <c r="BWM768" s="456"/>
      <c r="BWN768" s="456"/>
      <c r="BWO768" s="456"/>
      <c r="BWP768" s="456"/>
      <c r="BWQ768" s="456"/>
      <c r="BWR768" s="456"/>
      <c r="BWS768" s="456"/>
      <c r="BWT768" s="456"/>
      <c r="BWU768" s="456"/>
      <c r="BWV768" s="456"/>
      <c r="BWW768" s="456"/>
      <c r="BWX768" s="456"/>
      <c r="BWY768" s="456"/>
      <c r="BWZ768" s="456"/>
      <c r="BXA768" s="456"/>
      <c r="BXB768" s="456"/>
      <c r="BXC768" s="456"/>
      <c r="BXD768" s="456"/>
      <c r="BXE768" s="456"/>
      <c r="BXF768" s="456"/>
      <c r="BXG768" s="456"/>
      <c r="BXH768" s="456"/>
      <c r="BXI768" s="456"/>
      <c r="BXJ768" s="456"/>
      <c r="BXK768" s="456"/>
      <c r="BXL768" s="456"/>
      <c r="BXM768" s="456"/>
      <c r="BXN768" s="456"/>
      <c r="BXO768" s="456"/>
      <c r="BXP768" s="456"/>
      <c r="BXQ768" s="456"/>
      <c r="BXR768" s="456"/>
      <c r="BXS768" s="456"/>
      <c r="BXT768" s="456"/>
      <c r="BXU768" s="456"/>
      <c r="BXV768" s="456"/>
      <c r="BXW768" s="456"/>
      <c r="BXX768" s="456"/>
      <c r="BXY768" s="456"/>
      <c r="BXZ768" s="456"/>
      <c r="BYA768" s="456"/>
      <c r="BYB768" s="456"/>
      <c r="BYC768" s="456"/>
      <c r="BYD768" s="456"/>
      <c r="BYE768" s="456"/>
      <c r="BYF768" s="456"/>
      <c r="BYG768" s="456"/>
      <c r="BYH768" s="456"/>
      <c r="BYI768" s="456"/>
      <c r="BYJ768" s="456"/>
      <c r="BYK768" s="456"/>
      <c r="BYL768" s="456"/>
      <c r="BYM768" s="456"/>
      <c r="BYN768" s="456"/>
      <c r="BYO768" s="456"/>
      <c r="BYP768" s="456"/>
      <c r="BYQ768" s="456"/>
      <c r="BYR768" s="456"/>
      <c r="BYS768" s="456"/>
      <c r="BYT768" s="456"/>
      <c r="BYU768" s="456"/>
      <c r="BYV768" s="456"/>
      <c r="BYW768" s="456"/>
      <c r="BYX768" s="456"/>
      <c r="BYY768" s="456"/>
      <c r="BYZ768" s="456"/>
      <c r="BZA768" s="456"/>
      <c r="BZB768" s="456"/>
      <c r="BZC768" s="456"/>
      <c r="BZD768" s="456"/>
      <c r="BZE768" s="456"/>
      <c r="BZF768" s="456"/>
      <c r="BZG768" s="456"/>
      <c r="BZH768" s="456"/>
      <c r="BZI768" s="456"/>
      <c r="BZJ768" s="456"/>
      <c r="BZK768" s="456"/>
      <c r="BZL768" s="456"/>
      <c r="BZM768" s="456"/>
      <c r="BZN768" s="456"/>
      <c r="BZO768" s="456"/>
      <c r="BZP768" s="456"/>
      <c r="BZQ768" s="456"/>
      <c r="BZR768" s="456"/>
      <c r="BZS768" s="456"/>
      <c r="BZT768" s="456"/>
      <c r="BZU768" s="456"/>
      <c r="BZV768" s="456"/>
      <c r="BZW768" s="456"/>
      <c r="BZX768" s="456"/>
      <c r="BZY768" s="456"/>
      <c r="BZZ768" s="456"/>
      <c r="CAA768" s="456"/>
      <c r="CAB768" s="456"/>
      <c r="CAC768" s="456"/>
      <c r="CAD768" s="456"/>
      <c r="CAE768" s="456"/>
      <c r="CAF768" s="456"/>
      <c r="CAG768" s="456"/>
      <c r="CAH768" s="456"/>
      <c r="CAI768" s="456"/>
      <c r="CAJ768" s="456"/>
      <c r="CAK768" s="456"/>
      <c r="CAL768" s="456"/>
      <c r="CAM768" s="456"/>
      <c r="CAN768" s="456"/>
      <c r="CAO768" s="456"/>
      <c r="CAP768" s="456"/>
      <c r="CAQ768" s="456"/>
      <c r="CAR768" s="456"/>
      <c r="CAS768" s="456"/>
      <c r="CAT768" s="456"/>
      <c r="CAU768" s="456"/>
      <c r="CAV768" s="456"/>
      <c r="CAW768" s="456"/>
      <c r="CAX768" s="456"/>
      <c r="CAY768" s="456"/>
      <c r="CAZ768" s="456"/>
      <c r="CBA768" s="456"/>
      <c r="CBB768" s="456"/>
      <c r="CBC768" s="456"/>
      <c r="CBD768" s="456"/>
      <c r="CBE768" s="456"/>
      <c r="CBF768" s="456"/>
      <c r="CBG768" s="456"/>
      <c r="CBH768" s="456"/>
      <c r="CBI768" s="456"/>
      <c r="CBJ768" s="456"/>
      <c r="CBK768" s="456"/>
      <c r="CBL768" s="456"/>
      <c r="CBM768" s="456"/>
      <c r="CBN768" s="456"/>
      <c r="CBO768" s="456"/>
      <c r="CBP768" s="456"/>
      <c r="CBQ768" s="456"/>
      <c r="CBR768" s="456"/>
      <c r="CBS768" s="456"/>
      <c r="CBT768" s="456"/>
      <c r="CBU768" s="456"/>
      <c r="CBV768" s="456"/>
      <c r="CBW768" s="456"/>
      <c r="CBX768" s="456"/>
      <c r="CBY768" s="456"/>
      <c r="CBZ768" s="456"/>
      <c r="CCA768" s="456"/>
      <c r="CCB768" s="456"/>
      <c r="CCC768" s="456"/>
      <c r="CCD768" s="456"/>
      <c r="CCE768" s="456"/>
      <c r="CCF768" s="456"/>
      <c r="CCG768" s="456"/>
      <c r="CCH768" s="456"/>
      <c r="CCI768" s="456"/>
      <c r="CCJ768" s="456"/>
      <c r="CCK768" s="456"/>
      <c r="CCL768" s="456"/>
      <c r="CCM768" s="456"/>
      <c r="CCN768" s="456"/>
      <c r="CCO768" s="456"/>
      <c r="CCP768" s="456"/>
      <c r="CCQ768" s="456"/>
      <c r="CCR768" s="456"/>
      <c r="CCS768" s="456"/>
      <c r="CCT768" s="456"/>
      <c r="CCU768" s="456"/>
      <c r="CCV768" s="456"/>
      <c r="CCW768" s="456"/>
      <c r="CCX768" s="456"/>
      <c r="CCY768" s="456"/>
      <c r="CCZ768" s="456"/>
      <c r="CDA768" s="456"/>
      <c r="CDB768" s="456"/>
      <c r="CDC768" s="456"/>
      <c r="CDD768" s="456"/>
      <c r="CDE768" s="456"/>
      <c r="CDF768" s="456"/>
      <c r="CDG768" s="456"/>
      <c r="CDH768" s="456"/>
      <c r="CDI768" s="456"/>
      <c r="CDJ768" s="456"/>
      <c r="CDK768" s="456"/>
      <c r="CDL768" s="456"/>
      <c r="CDM768" s="456"/>
      <c r="CDN768" s="456"/>
      <c r="CDO768" s="456"/>
      <c r="CDP768" s="456"/>
      <c r="CDQ768" s="456"/>
      <c r="CDR768" s="456"/>
      <c r="CDS768" s="456"/>
      <c r="CDT768" s="456"/>
      <c r="CDU768" s="456"/>
      <c r="CDV768" s="456"/>
      <c r="CDW768" s="456"/>
      <c r="CDX768" s="456"/>
      <c r="CDY768" s="456"/>
      <c r="CDZ768" s="456"/>
      <c r="CEA768" s="456"/>
      <c r="CEB768" s="456"/>
      <c r="CEC768" s="456"/>
      <c r="CED768" s="456"/>
      <c r="CEE768" s="456"/>
      <c r="CEF768" s="456"/>
      <c r="CEG768" s="456"/>
      <c r="CEH768" s="456"/>
      <c r="CEI768" s="456"/>
      <c r="CEJ768" s="456"/>
      <c r="CEK768" s="456"/>
      <c r="CEL768" s="456"/>
      <c r="CEM768" s="456"/>
      <c r="CEN768" s="456"/>
      <c r="CEO768" s="456"/>
      <c r="CEP768" s="456"/>
      <c r="CEQ768" s="456"/>
      <c r="CER768" s="456"/>
      <c r="CES768" s="456"/>
      <c r="CET768" s="456"/>
      <c r="CEU768" s="456"/>
      <c r="CEV768" s="456"/>
      <c r="CEW768" s="456"/>
      <c r="CEX768" s="456"/>
      <c r="CEY768" s="456"/>
      <c r="CEZ768" s="456"/>
      <c r="CFA768" s="456"/>
      <c r="CFB768" s="456"/>
      <c r="CFC768" s="456"/>
      <c r="CFD768" s="456"/>
      <c r="CFE768" s="456"/>
      <c r="CFF768" s="456"/>
      <c r="CFG768" s="456"/>
      <c r="CFH768" s="456"/>
      <c r="CFI768" s="456"/>
      <c r="CFJ768" s="456"/>
      <c r="CFK768" s="456"/>
      <c r="CFL768" s="456"/>
      <c r="CFM768" s="456"/>
      <c r="CFN768" s="456"/>
      <c r="CFO768" s="456"/>
      <c r="CFP768" s="456"/>
      <c r="CFQ768" s="456"/>
      <c r="CFR768" s="456"/>
      <c r="CFS768" s="456"/>
      <c r="CFT768" s="456"/>
      <c r="CFU768" s="456"/>
      <c r="CFV768" s="456"/>
      <c r="CFW768" s="456"/>
      <c r="CFX768" s="456"/>
      <c r="CFY768" s="456"/>
      <c r="CFZ768" s="456"/>
      <c r="CGA768" s="456"/>
      <c r="CGB768" s="456"/>
      <c r="CGC768" s="456"/>
      <c r="CGD768" s="456"/>
      <c r="CGE768" s="456"/>
      <c r="CGF768" s="456"/>
      <c r="CGG768" s="456"/>
      <c r="CGH768" s="456"/>
      <c r="CGI768" s="456"/>
      <c r="CGJ768" s="456"/>
      <c r="CGK768" s="456"/>
      <c r="CGL768" s="456"/>
      <c r="CGM768" s="456"/>
      <c r="CGN768" s="456"/>
      <c r="CGO768" s="456"/>
      <c r="CGP768" s="456"/>
      <c r="CGQ768" s="456"/>
      <c r="CGR768" s="456"/>
      <c r="CGS768" s="456"/>
      <c r="CGT768" s="456"/>
      <c r="CGU768" s="456"/>
      <c r="CGV768" s="456"/>
      <c r="CGW768" s="456"/>
      <c r="CGX768" s="456"/>
      <c r="CGY768" s="456"/>
      <c r="CGZ768" s="456"/>
      <c r="CHA768" s="456"/>
      <c r="CHB768" s="456"/>
      <c r="CHC768" s="456"/>
      <c r="CHD768" s="456"/>
      <c r="CHE768" s="456"/>
      <c r="CHF768" s="456"/>
      <c r="CHG768" s="456"/>
      <c r="CHH768" s="456"/>
      <c r="CHI768" s="456"/>
      <c r="CHJ768" s="456"/>
      <c r="CHK768" s="456"/>
      <c r="CHL768" s="456"/>
      <c r="CHM768" s="456"/>
      <c r="CHN768" s="456"/>
      <c r="CHO768" s="456"/>
      <c r="CHP768" s="456"/>
      <c r="CHQ768" s="456"/>
      <c r="CHR768" s="456"/>
      <c r="CHS768" s="456"/>
      <c r="CHT768" s="456"/>
      <c r="CHU768" s="456"/>
      <c r="CHV768" s="456"/>
      <c r="CHW768" s="456"/>
      <c r="CHX768" s="456"/>
      <c r="CHY768" s="456"/>
      <c r="CHZ768" s="456"/>
      <c r="CIA768" s="456"/>
      <c r="CIB768" s="456"/>
      <c r="CIC768" s="456"/>
      <c r="CID768" s="456"/>
      <c r="CIE768" s="456"/>
      <c r="CIF768" s="456"/>
      <c r="CIG768" s="456"/>
      <c r="CIH768" s="456"/>
      <c r="CII768" s="456"/>
      <c r="CIJ768" s="456"/>
      <c r="CIK768" s="456"/>
      <c r="CIL768" s="456"/>
      <c r="CIM768" s="456"/>
      <c r="CIN768" s="456"/>
      <c r="CIO768" s="456"/>
      <c r="CIP768" s="456"/>
      <c r="CIQ768" s="456"/>
      <c r="CIR768" s="456"/>
      <c r="CIS768" s="456"/>
      <c r="CIT768" s="456"/>
      <c r="CIU768" s="456"/>
      <c r="CIV768" s="456"/>
      <c r="CIW768" s="456"/>
      <c r="CIX768" s="456"/>
      <c r="CIY768" s="456"/>
      <c r="CIZ768" s="456"/>
      <c r="CJA768" s="456"/>
      <c r="CJB768" s="456"/>
      <c r="CJC768" s="456"/>
      <c r="CJD768" s="456"/>
      <c r="CJE768" s="456"/>
      <c r="CJF768" s="456"/>
      <c r="CJG768" s="456"/>
      <c r="CJH768" s="456"/>
      <c r="CJI768" s="456"/>
      <c r="CJJ768" s="456"/>
      <c r="CJK768" s="456"/>
      <c r="CJL768" s="456"/>
      <c r="CJM768" s="456"/>
      <c r="CJN768" s="456"/>
      <c r="CJO768" s="456"/>
      <c r="CJP768" s="456"/>
      <c r="CJQ768" s="456"/>
      <c r="CJR768" s="456"/>
      <c r="CJS768" s="456"/>
      <c r="CJT768" s="456"/>
      <c r="CJU768" s="456"/>
      <c r="CJV768" s="456"/>
      <c r="CJW768" s="456"/>
      <c r="CJX768" s="456"/>
      <c r="CJY768" s="456"/>
      <c r="CJZ768" s="456"/>
      <c r="CKA768" s="456"/>
      <c r="CKB768" s="456"/>
      <c r="CKC768" s="456"/>
      <c r="CKD768" s="456"/>
      <c r="CKE768" s="456"/>
      <c r="CKF768" s="456"/>
      <c r="CKG768" s="456"/>
      <c r="CKH768" s="456"/>
      <c r="CKI768" s="456"/>
      <c r="CKJ768" s="456"/>
      <c r="CKK768" s="456"/>
      <c r="CKL768" s="456"/>
      <c r="CKM768" s="456"/>
      <c r="CKN768" s="456"/>
      <c r="CKO768" s="456"/>
      <c r="CKP768" s="456"/>
      <c r="CKQ768" s="456"/>
      <c r="CKR768" s="456"/>
      <c r="CKS768" s="456"/>
      <c r="CKT768" s="456"/>
      <c r="CKU768" s="456"/>
      <c r="CKV768" s="456"/>
      <c r="CKW768" s="456"/>
      <c r="CKX768" s="456"/>
      <c r="CKY768" s="456"/>
      <c r="CKZ768" s="456"/>
      <c r="CLA768" s="456"/>
      <c r="CLB768" s="456"/>
      <c r="CLC768" s="456"/>
      <c r="CLD768" s="456"/>
      <c r="CLE768" s="456"/>
      <c r="CLF768" s="456"/>
      <c r="CLG768" s="456"/>
      <c r="CLH768" s="456"/>
      <c r="CLI768" s="456"/>
      <c r="CLJ768" s="456"/>
      <c r="CLK768" s="456"/>
      <c r="CLL768" s="456"/>
      <c r="CLM768" s="456"/>
      <c r="CLN768" s="456"/>
      <c r="CLO768" s="456"/>
      <c r="CLP768" s="456"/>
      <c r="CLQ768" s="456"/>
      <c r="CLR768" s="456"/>
      <c r="CLS768" s="456"/>
      <c r="CLT768" s="456"/>
      <c r="CLU768" s="456"/>
      <c r="CLV768" s="456"/>
      <c r="CLW768" s="456"/>
      <c r="CLX768" s="456"/>
      <c r="CLY768" s="456"/>
      <c r="CLZ768" s="456"/>
      <c r="CMA768" s="456"/>
      <c r="CMB768" s="456"/>
      <c r="CMC768" s="456"/>
      <c r="CMD768" s="456"/>
      <c r="CME768" s="456"/>
      <c r="CMF768" s="456"/>
      <c r="CMG768" s="456"/>
      <c r="CMH768" s="456"/>
      <c r="CMI768" s="456"/>
      <c r="CMJ768" s="456"/>
      <c r="CMK768" s="456"/>
      <c r="CML768" s="456"/>
      <c r="CMM768" s="456"/>
      <c r="CMN768" s="456"/>
      <c r="CMO768" s="456"/>
      <c r="CMP768" s="456"/>
      <c r="CMQ768" s="456"/>
      <c r="CMR768" s="456"/>
      <c r="CMS768" s="456"/>
      <c r="CMT768" s="456"/>
      <c r="CMU768" s="456"/>
      <c r="CMV768" s="456"/>
      <c r="CMW768" s="456"/>
      <c r="CMX768" s="456"/>
      <c r="CMY768" s="456"/>
      <c r="CMZ768" s="456"/>
      <c r="CNA768" s="456"/>
      <c r="CNB768" s="456"/>
      <c r="CNC768" s="456"/>
      <c r="CND768" s="456"/>
      <c r="CNE768" s="456"/>
      <c r="CNF768" s="456"/>
      <c r="CNG768" s="456"/>
      <c r="CNH768" s="456"/>
      <c r="CNI768" s="456"/>
      <c r="CNJ768" s="456"/>
      <c r="CNK768" s="456"/>
      <c r="CNL768" s="456"/>
      <c r="CNM768" s="456"/>
      <c r="CNN768" s="456"/>
      <c r="CNO768" s="456"/>
      <c r="CNP768" s="456"/>
      <c r="CNQ768" s="456"/>
      <c r="CNR768" s="456"/>
      <c r="CNS768" s="456"/>
      <c r="CNT768" s="456"/>
      <c r="CNU768" s="456"/>
      <c r="CNV768" s="456"/>
      <c r="CNW768" s="456"/>
      <c r="CNX768" s="456"/>
      <c r="CNY768" s="456"/>
      <c r="CNZ768" s="456"/>
      <c r="COA768" s="456"/>
      <c r="COB768" s="456"/>
      <c r="COC768" s="456"/>
      <c r="COD768" s="456"/>
      <c r="COE768" s="456"/>
      <c r="COF768" s="456"/>
      <c r="COG768" s="456"/>
      <c r="COH768" s="456"/>
      <c r="COI768" s="456"/>
      <c r="COJ768" s="456"/>
      <c r="COK768" s="456"/>
      <c r="COL768" s="456"/>
      <c r="COM768" s="456"/>
      <c r="CON768" s="456"/>
      <c r="COO768" s="456"/>
      <c r="COP768" s="456"/>
      <c r="COQ768" s="456"/>
      <c r="COR768" s="456"/>
      <c r="COS768" s="456"/>
      <c r="COT768" s="456"/>
      <c r="COU768" s="456"/>
      <c r="COV768" s="456"/>
      <c r="COW768" s="456"/>
      <c r="COX768" s="456"/>
      <c r="COY768" s="456"/>
      <c r="COZ768" s="456"/>
      <c r="CPA768" s="456"/>
      <c r="CPB768" s="456"/>
      <c r="CPC768" s="456"/>
      <c r="CPD768" s="456"/>
      <c r="CPE768" s="456"/>
      <c r="CPF768" s="456"/>
      <c r="CPG768" s="456"/>
      <c r="CPH768" s="456"/>
      <c r="CPI768" s="456"/>
      <c r="CPJ768" s="456"/>
      <c r="CPK768" s="456"/>
      <c r="CPL768" s="456"/>
      <c r="CPM768" s="456"/>
      <c r="CPN768" s="456"/>
      <c r="CPO768" s="456"/>
      <c r="CPP768" s="456"/>
      <c r="CPQ768" s="456"/>
      <c r="CPR768" s="456"/>
      <c r="CPS768" s="456"/>
      <c r="CPT768" s="456"/>
      <c r="CPU768" s="456"/>
      <c r="CPV768" s="456"/>
      <c r="CPW768" s="456"/>
      <c r="CPX768" s="456"/>
      <c r="CPY768" s="456"/>
      <c r="CPZ768" s="456"/>
      <c r="CQA768" s="456"/>
      <c r="CQB768" s="456"/>
      <c r="CQC768" s="456"/>
      <c r="CQD768" s="456"/>
      <c r="CQE768" s="456"/>
      <c r="CQF768" s="456"/>
      <c r="CQG768" s="456"/>
      <c r="CQH768" s="456"/>
      <c r="CQI768" s="456"/>
      <c r="CQJ768" s="456"/>
      <c r="CQK768" s="456"/>
      <c r="CQL768" s="456"/>
      <c r="CQM768" s="456"/>
      <c r="CQN768" s="456"/>
      <c r="CQO768" s="456"/>
      <c r="CQP768" s="456"/>
      <c r="CQQ768" s="456"/>
      <c r="CQR768" s="456"/>
      <c r="CQS768" s="456"/>
      <c r="CQT768" s="456"/>
      <c r="CQU768" s="456"/>
      <c r="CQV768" s="456"/>
      <c r="CQW768" s="456"/>
      <c r="CQX768" s="456"/>
      <c r="CQY768" s="456"/>
      <c r="CQZ768" s="456"/>
      <c r="CRA768" s="456"/>
      <c r="CRB768" s="456"/>
      <c r="CRC768" s="456"/>
      <c r="CRD768" s="456"/>
      <c r="CRE768" s="456"/>
      <c r="CRF768" s="456"/>
      <c r="CRG768" s="456"/>
      <c r="CRH768" s="456"/>
      <c r="CRI768" s="456"/>
      <c r="CRJ768" s="456"/>
      <c r="CRK768" s="456"/>
      <c r="CRL768" s="456"/>
      <c r="CRM768" s="456"/>
      <c r="CRN768" s="456"/>
      <c r="CRO768" s="456"/>
      <c r="CRP768" s="456"/>
      <c r="CRQ768" s="456"/>
      <c r="CRR768" s="456"/>
      <c r="CRS768" s="456"/>
      <c r="CRT768" s="456"/>
      <c r="CRU768" s="456"/>
      <c r="CRV768" s="456"/>
      <c r="CRW768" s="456"/>
      <c r="CRX768" s="456"/>
      <c r="CRY768" s="456"/>
      <c r="CRZ768" s="456"/>
      <c r="CSA768" s="456"/>
      <c r="CSB768" s="456"/>
      <c r="CSC768" s="456"/>
      <c r="CSD768" s="456"/>
      <c r="CSE768" s="456"/>
      <c r="CSF768" s="456"/>
      <c r="CSG768" s="456"/>
      <c r="CSH768" s="456"/>
      <c r="CSI768" s="456"/>
      <c r="CSJ768" s="456"/>
      <c r="CSK768" s="456"/>
      <c r="CSL768" s="456"/>
      <c r="CSM768" s="456"/>
      <c r="CSN768" s="456"/>
      <c r="CSO768" s="456"/>
      <c r="CSP768" s="456"/>
      <c r="CSQ768" s="456"/>
      <c r="CSR768" s="456"/>
      <c r="CSS768" s="456"/>
      <c r="CST768" s="456"/>
      <c r="CSU768" s="456"/>
      <c r="CSV768" s="456"/>
      <c r="CSW768" s="456"/>
      <c r="CSX768" s="456"/>
      <c r="CSY768" s="456"/>
      <c r="CSZ768" s="456"/>
      <c r="CTA768" s="456"/>
      <c r="CTB768" s="456"/>
      <c r="CTC768" s="456"/>
      <c r="CTD768" s="456"/>
      <c r="CTE768" s="456"/>
      <c r="CTF768" s="456"/>
      <c r="CTG768" s="456"/>
      <c r="CTH768" s="456"/>
      <c r="CTI768" s="456"/>
      <c r="CTJ768" s="456"/>
      <c r="CTK768" s="456"/>
      <c r="CTL768" s="456"/>
      <c r="CTM768" s="456"/>
      <c r="CTN768" s="456"/>
      <c r="CTO768" s="456"/>
      <c r="CTP768" s="456"/>
      <c r="CTQ768" s="456"/>
      <c r="CTR768" s="456"/>
      <c r="CTS768" s="456"/>
      <c r="CTT768" s="456"/>
      <c r="CTU768" s="456"/>
      <c r="CTV768" s="456"/>
      <c r="CTW768" s="456"/>
      <c r="CTX768" s="456"/>
      <c r="CTY768" s="456"/>
      <c r="CTZ768" s="456"/>
      <c r="CUA768" s="456"/>
      <c r="CUB768" s="456"/>
      <c r="CUC768" s="456"/>
      <c r="CUD768" s="456"/>
      <c r="CUE768" s="456"/>
      <c r="CUF768" s="456"/>
      <c r="CUG768" s="456"/>
      <c r="CUH768" s="456"/>
      <c r="CUI768" s="456"/>
      <c r="CUJ768" s="456"/>
      <c r="CUK768" s="456"/>
      <c r="CUL768" s="456"/>
      <c r="CUM768" s="456"/>
      <c r="CUN768" s="456"/>
      <c r="CUO768" s="456"/>
      <c r="CUP768" s="456"/>
      <c r="CUQ768" s="456"/>
      <c r="CUR768" s="456"/>
      <c r="CUS768" s="456"/>
      <c r="CUT768" s="456"/>
      <c r="CUU768" s="456"/>
      <c r="CUV768" s="456"/>
      <c r="CUW768" s="456"/>
      <c r="CUX768" s="456"/>
      <c r="CUY768" s="456"/>
      <c r="CUZ768" s="456"/>
      <c r="CVA768" s="456"/>
      <c r="CVB768" s="456"/>
      <c r="CVC768" s="456"/>
      <c r="CVD768" s="456"/>
      <c r="CVE768" s="456"/>
      <c r="CVF768" s="456"/>
      <c r="CVG768" s="456"/>
      <c r="CVH768" s="456"/>
      <c r="CVI768" s="456"/>
      <c r="CVJ768" s="456"/>
      <c r="CVK768" s="456"/>
      <c r="CVL768" s="456"/>
      <c r="CVM768" s="456"/>
      <c r="CVN768" s="456"/>
      <c r="CVO768" s="456"/>
      <c r="CVP768" s="456"/>
      <c r="CVQ768" s="456"/>
      <c r="CVR768" s="456"/>
      <c r="CVS768" s="456"/>
      <c r="CVT768" s="456"/>
      <c r="CVU768" s="456"/>
      <c r="CVV768" s="456"/>
      <c r="CVW768" s="456"/>
      <c r="CVX768" s="456"/>
      <c r="CVY768" s="456"/>
      <c r="CVZ768" s="456"/>
      <c r="CWA768" s="456"/>
      <c r="CWB768" s="456"/>
      <c r="CWC768" s="456"/>
      <c r="CWD768" s="456"/>
      <c r="CWE768" s="456"/>
      <c r="CWF768" s="456"/>
      <c r="CWG768" s="456"/>
      <c r="CWH768" s="456"/>
      <c r="CWI768" s="456"/>
      <c r="CWJ768" s="456"/>
      <c r="CWK768" s="456"/>
      <c r="CWL768" s="456"/>
      <c r="CWM768" s="456"/>
      <c r="CWN768" s="456"/>
      <c r="CWO768" s="456"/>
      <c r="CWP768" s="456"/>
      <c r="CWQ768" s="456"/>
      <c r="CWR768" s="456"/>
      <c r="CWS768" s="456"/>
      <c r="CWT768" s="456"/>
      <c r="CWU768" s="456"/>
      <c r="CWV768" s="456"/>
      <c r="CWW768" s="456"/>
      <c r="CWX768" s="456"/>
      <c r="CWY768" s="456"/>
      <c r="CWZ768" s="456"/>
      <c r="CXA768" s="456"/>
      <c r="CXB768" s="456"/>
      <c r="CXC768" s="456"/>
      <c r="CXD768" s="456"/>
      <c r="CXE768" s="456"/>
      <c r="CXF768" s="456"/>
      <c r="CXG768" s="456"/>
      <c r="CXH768" s="456"/>
      <c r="CXI768" s="456"/>
      <c r="CXJ768" s="456"/>
      <c r="CXK768" s="456"/>
      <c r="CXL768" s="456"/>
      <c r="CXM768" s="456"/>
      <c r="CXN768" s="456"/>
      <c r="CXO768" s="456"/>
      <c r="CXP768" s="456"/>
      <c r="CXQ768" s="456"/>
      <c r="CXR768" s="456"/>
      <c r="CXS768" s="456"/>
      <c r="CXT768" s="456"/>
      <c r="CXU768" s="456"/>
      <c r="CXV768" s="456"/>
      <c r="CXW768" s="456"/>
      <c r="CXX768" s="456"/>
      <c r="CXY768" s="456"/>
      <c r="CXZ768" s="456"/>
      <c r="CYA768" s="456"/>
      <c r="CYB768" s="456"/>
      <c r="CYC768" s="456"/>
      <c r="CYD768" s="456"/>
      <c r="CYE768" s="456"/>
      <c r="CYF768" s="456"/>
      <c r="CYG768" s="456"/>
      <c r="CYH768" s="456"/>
      <c r="CYI768" s="456"/>
      <c r="CYJ768" s="456"/>
      <c r="CYK768" s="456"/>
      <c r="CYL768" s="456"/>
      <c r="CYM768" s="456"/>
      <c r="CYN768" s="456"/>
      <c r="CYO768" s="456"/>
      <c r="CYP768" s="456"/>
      <c r="CYQ768" s="456"/>
      <c r="CYR768" s="456"/>
      <c r="CYS768" s="456"/>
      <c r="CYT768" s="456"/>
      <c r="CYU768" s="456"/>
      <c r="CYV768" s="456"/>
      <c r="CYW768" s="456"/>
      <c r="CYX768" s="456"/>
      <c r="CYY768" s="456"/>
      <c r="CYZ768" s="456"/>
      <c r="CZA768" s="456"/>
      <c r="CZB768" s="456"/>
      <c r="CZC768" s="456"/>
      <c r="CZD768" s="456"/>
      <c r="CZE768" s="456"/>
      <c r="CZF768" s="456"/>
      <c r="CZG768" s="456"/>
      <c r="CZH768" s="456"/>
      <c r="CZI768" s="456"/>
      <c r="CZJ768" s="456"/>
      <c r="CZK768" s="456"/>
      <c r="CZL768" s="456"/>
      <c r="CZM768" s="456"/>
      <c r="CZN768" s="456"/>
      <c r="CZO768" s="456"/>
      <c r="CZP768" s="456"/>
      <c r="CZQ768" s="456"/>
      <c r="CZR768" s="456"/>
      <c r="CZS768" s="456"/>
      <c r="CZT768" s="456"/>
      <c r="CZU768" s="456"/>
      <c r="CZV768" s="456"/>
      <c r="CZW768" s="456"/>
      <c r="CZX768" s="456"/>
      <c r="CZY768" s="456"/>
      <c r="CZZ768" s="456"/>
      <c r="DAA768" s="456"/>
      <c r="DAB768" s="456"/>
      <c r="DAC768" s="456"/>
      <c r="DAD768" s="456"/>
      <c r="DAE768" s="456"/>
      <c r="DAF768" s="456"/>
      <c r="DAG768" s="456"/>
      <c r="DAH768" s="456"/>
      <c r="DAI768" s="456"/>
      <c r="DAJ768" s="456"/>
      <c r="DAK768" s="456"/>
      <c r="DAL768" s="456"/>
      <c r="DAM768" s="456"/>
      <c r="DAN768" s="456"/>
      <c r="DAO768" s="456"/>
      <c r="DAP768" s="456"/>
      <c r="DAQ768" s="456"/>
      <c r="DAR768" s="456"/>
      <c r="DAS768" s="456"/>
      <c r="DAT768" s="456"/>
      <c r="DAU768" s="456"/>
      <c r="DAV768" s="456"/>
      <c r="DAW768" s="456"/>
      <c r="DAX768" s="456"/>
      <c r="DAY768" s="456"/>
      <c r="DAZ768" s="456"/>
      <c r="DBA768" s="456"/>
      <c r="DBB768" s="456"/>
      <c r="DBC768" s="456"/>
      <c r="DBD768" s="456"/>
      <c r="DBE768" s="456"/>
      <c r="DBF768" s="456"/>
      <c r="DBG768" s="456"/>
      <c r="DBH768" s="456"/>
      <c r="DBI768" s="456"/>
      <c r="DBJ768" s="456"/>
      <c r="DBK768" s="456"/>
      <c r="DBL768" s="456"/>
      <c r="DBM768" s="456"/>
      <c r="DBN768" s="456"/>
      <c r="DBO768" s="456"/>
      <c r="DBP768" s="456"/>
      <c r="DBQ768" s="456"/>
      <c r="DBR768" s="456"/>
      <c r="DBS768" s="456"/>
      <c r="DBT768" s="456"/>
      <c r="DBU768" s="456"/>
      <c r="DBV768" s="456"/>
      <c r="DBW768" s="456"/>
      <c r="DBX768" s="456"/>
      <c r="DBY768" s="456"/>
      <c r="DBZ768" s="456"/>
      <c r="DCA768" s="456"/>
      <c r="DCB768" s="456"/>
      <c r="DCC768" s="456"/>
      <c r="DCD768" s="456"/>
      <c r="DCE768" s="456"/>
      <c r="DCF768" s="456"/>
      <c r="DCG768" s="456"/>
      <c r="DCH768" s="456"/>
      <c r="DCI768" s="456"/>
      <c r="DCJ768" s="456"/>
      <c r="DCK768" s="456"/>
      <c r="DCL768" s="456"/>
      <c r="DCM768" s="456"/>
      <c r="DCN768" s="456"/>
      <c r="DCO768" s="456"/>
      <c r="DCP768" s="456"/>
      <c r="DCQ768" s="456"/>
      <c r="DCR768" s="456"/>
      <c r="DCS768" s="456"/>
      <c r="DCT768" s="456"/>
      <c r="DCU768" s="456"/>
      <c r="DCV768" s="456"/>
      <c r="DCW768" s="456"/>
      <c r="DCX768" s="456"/>
      <c r="DCY768" s="456"/>
      <c r="DCZ768" s="456"/>
      <c r="DDA768" s="456"/>
      <c r="DDB768" s="456"/>
      <c r="DDC768" s="456"/>
      <c r="DDD768" s="456"/>
      <c r="DDE768" s="456"/>
      <c r="DDF768" s="456"/>
      <c r="DDG768" s="456"/>
      <c r="DDH768" s="456"/>
      <c r="DDI768" s="456"/>
      <c r="DDJ768" s="456"/>
      <c r="DDK768" s="456"/>
      <c r="DDL768" s="456"/>
      <c r="DDM768" s="456"/>
      <c r="DDN768" s="456"/>
      <c r="DDO768" s="456"/>
      <c r="DDP768" s="456"/>
      <c r="DDQ768" s="456"/>
      <c r="DDR768" s="456"/>
      <c r="DDS768" s="456"/>
      <c r="DDT768" s="456"/>
      <c r="DDU768" s="456"/>
      <c r="DDV768" s="456"/>
      <c r="DDW768" s="456"/>
      <c r="DDX768" s="456"/>
      <c r="DDY768" s="456"/>
      <c r="DDZ768" s="456"/>
      <c r="DEA768" s="456"/>
      <c r="DEB768" s="456"/>
      <c r="DEC768" s="456"/>
      <c r="DED768" s="456"/>
      <c r="DEE768" s="456"/>
      <c r="DEF768" s="456"/>
      <c r="DEG768" s="456"/>
      <c r="DEH768" s="456"/>
      <c r="DEI768" s="456"/>
      <c r="DEJ768" s="456"/>
      <c r="DEK768" s="456"/>
      <c r="DEL768" s="456"/>
      <c r="DEM768" s="456"/>
      <c r="DEN768" s="456"/>
      <c r="DEO768" s="456"/>
      <c r="DEP768" s="456"/>
      <c r="DEQ768" s="456"/>
      <c r="DER768" s="456"/>
      <c r="DES768" s="456"/>
      <c r="DET768" s="456"/>
      <c r="DEU768" s="456"/>
      <c r="DEV768" s="456"/>
      <c r="DEW768" s="456"/>
      <c r="DEX768" s="456"/>
      <c r="DEY768" s="456"/>
      <c r="DEZ768" s="456"/>
      <c r="DFA768" s="456"/>
      <c r="DFB768" s="456"/>
      <c r="DFC768" s="456"/>
      <c r="DFD768" s="456"/>
      <c r="DFE768" s="456"/>
      <c r="DFF768" s="456"/>
      <c r="DFG768" s="456"/>
      <c r="DFH768" s="456"/>
      <c r="DFI768" s="456"/>
      <c r="DFJ768" s="456"/>
      <c r="DFK768" s="456"/>
      <c r="DFL768" s="456"/>
      <c r="DFM768" s="456"/>
      <c r="DFN768" s="456"/>
      <c r="DFO768" s="456"/>
      <c r="DFP768" s="456"/>
      <c r="DFQ768" s="456"/>
      <c r="DFR768" s="456"/>
      <c r="DFS768" s="456"/>
      <c r="DFT768" s="456"/>
      <c r="DFU768" s="456"/>
      <c r="DFV768" s="456"/>
      <c r="DFW768" s="456"/>
      <c r="DFX768" s="456"/>
      <c r="DFY768" s="456"/>
      <c r="DFZ768" s="456"/>
      <c r="DGA768" s="456"/>
      <c r="DGB768" s="456"/>
      <c r="DGC768" s="456"/>
      <c r="DGD768" s="456"/>
      <c r="DGE768" s="456"/>
      <c r="DGF768" s="456"/>
      <c r="DGG768" s="456"/>
      <c r="DGH768" s="456"/>
      <c r="DGI768" s="456"/>
      <c r="DGJ768" s="456"/>
      <c r="DGK768" s="456"/>
      <c r="DGL768" s="456"/>
      <c r="DGM768" s="456"/>
      <c r="DGN768" s="456"/>
      <c r="DGO768" s="456"/>
      <c r="DGP768" s="456"/>
      <c r="DGQ768" s="456"/>
      <c r="DGR768" s="456"/>
      <c r="DGS768" s="456"/>
      <c r="DGT768" s="456"/>
      <c r="DGU768" s="456"/>
      <c r="DGV768" s="456"/>
      <c r="DGW768" s="456"/>
      <c r="DGX768" s="456"/>
      <c r="DGY768" s="456"/>
      <c r="DGZ768" s="456"/>
      <c r="DHA768" s="456"/>
      <c r="DHB768" s="456"/>
      <c r="DHC768" s="456"/>
      <c r="DHD768" s="456"/>
      <c r="DHE768" s="456"/>
      <c r="DHF768" s="456"/>
      <c r="DHG768" s="456"/>
      <c r="DHH768" s="456"/>
      <c r="DHI768" s="456"/>
      <c r="DHJ768" s="456"/>
      <c r="DHK768" s="456"/>
      <c r="DHL768" s="456"/>
      <c r="DHM768" s="456"/>
      <c r="DHN768" s="456"/>
      <c r="DHO768" s="456"/>
      <c r="DHP768" s="456"/>
      <c r="DHQ768" s="456"/>
      <c r="DHR768" s="456"/>
      <c r="DHS768" s="456"/>
      <c r="DHT768" s="456"/>
      <c r="DHU768" s="456"/>
      <c r="DHV768" s="456"/>
      <c r="DHW768" s="456"/>
      <c r="DHX768" s="456"/>
      <c r="DHY768" s="456"/>
      <c r="DHZ768" s="456"/>
      <c r="DIA768" s="456"/>
      <c r="DIB768" s="456"/>
      <c r="DIC768" s="456"/>
      <c r="DID768" s="456"/>
      <c r="DIE768" s="456"/>
      <c r="DIF768" s="456"/>
      <c r="DIG768" s="456"/>
      <c r="DIH768" s="456"/>
      <c r="DII768" s="456"/>
      <c r="DIJ768" s="456"/>
      <c r="DIK768" s="456"/>
      <c r="DIL768" s="456"/>
      <c r="DIM768" s="456"/>
      <c r="DIN768" s="456"/>
      <c r="DIO768" s="456"/>
      <c r="DIP768" s="456"/>
      <c r="DIQ768" s="456"/>
      <c r="DIR768" s="456"/>
      <c r="DIS768" s="456"/>
      <c r="DIT768" s="456"/>
      <c r="DIU768" s="456"/>
      <c r="DIV768" s="456"/>
      <c r="DIW768" s="456"/>
      <c r="DIX768" s="456"/>
      <c r="DIY768" s="456"/>
      <c r="DIZ768" s="456"/>
      <c r="DJA768" s="456"/>
      <c r="DJB768" s="456"/>
      <c r="DJC768" s="456"/>
      <c r="DJD768" s="456"/>
      <c r="DJE768" s="456"/>
      <c r="DJF768" s="456"/>
      <c r="DJG768" s="456"/>
      <c r="DJH768" s="456"/>
      <c r="DJI768" s="456"/>
      <c r="DJJ768" s="456"/>
      <c r="DJK768" s="456"/>
      <c r="DJL768" s="456"/>
      <c r="DJM768" s="456"/>
      <c r="DJN768" s="456"/>
      <c r="DJO768" s="456"/>
      <c r="DJP768" s="456"/>
      <c r="DJQ768" s="456"/>
      <c r="DJR768" s="456"/>
      <c r="DJS768" s="456"/>
      <c r="DJT768" s="456"/>
      <c r="DJU768" s="456"/>
      <c r="DJV768" s="456"/>
      <c r="DJW768" s="456"/>
      <c r="DJX768" s="456"/>
      <c r="DJY768" s="456"/>
      <c r="DJZ768" s="456"/>
      <c r="DKA768" s="456"/>
      <c r="DKB768" s="456"/>
      <c r="DKC768" s="456"/>
      <c r="DKD768" s="456"/>
      <c r="DKE768" s="456"/>
      <c r="DKF768" s="456"/>
      <c r="DKG768" s="456"/>
      <c r="DKH768" s="456"/>
      <c r="DKI768" s="456"/>
      <c r="DKJ768" s="456"/>
      <c r="DKK768" s="456"/>
      <c r="DKL768" s="456"/>
      <c r="DKM768" s="456"/>
      <c r="DKN768" s="456"/>
      <c r="DKO768" s="456"/>
      <c r="DKP768" s="456"/>
      <c r="DKQ768" s="456"/>
      <c r="DKR768" s="456"/>
      <c r="DKS768" s="456"/>
      <c r="DKT768" s="456"/>
      <c r="DKU768" s="456"/>
      <c r="DKV768" s="456"/>
      <c r="DKW768" s="456"/>
      <c r="DKX768" s="456"/>
      <c r="DKY768" s="456"/>
      <c r="DKZ768" s="456"/>
      <c r="DLA768" s="456"/>
      <c r="DLB768" s="456"/>
      <c r="DLC768" s="456"/>
      <c r="DLD768" s="456"/>
      <c r="DLE768" s="456"/>
      <c r="DLF768" s="456"/>
      <c r="DLG768" s="456"/>
      <c r="DLH768" s="456"/>
      <c r="DLI768" s="456"/>
      <c r="DLJ768" s="456"/>
      <c r="DLK768" s="456"/>
      <c r="DLL768" s="456"/>
      <c r="DLM768" s="456"/>
      <c r="DLN768" s="456"/>
      <c r="DLO768" s="456"/>
      <c r="DLP768" s="456"/>
      <c r="DLQ768" s="456"/>
      <c r="DLR768" s="456"/>
      <c r="DLS768" s="456"/>
      <c r="DLT768" s="456"/>
      <c r="DLU768" s="456"/>
      <c r="DLV768" s="456"/>
      <c r="DLW768" s="456"/>
      <c r="DLX768" s="456"/>
      <c r="DLY768" s="456"/>
      <c r="DLZ768" s="456"/>
      <c r="DMA768" s="456"/>
      <c r="DMB768" s="456"/>
      <c r="DMC768" s="456"/>
      <c r="DMD768" s="456"/>
      <c r="DME768" s="456"/>
      <c r="DMF768" s="456"/>
      <c r="DMG768" s="456"/>
      <c r="DMH768" s="456"/>
      <c r="DMI768" s="456"/>
      <c r="DMJ768" s="456"/>
      <c r="DMK768" s="456"/>
      <c r="DML768" s="456"/>
      <c r="DMM768" s="456"/>
      <c r="DMN768" s="456"/>
      <c r="DMO768" s="456"/>
      <c r="DMP768" s="456"/>
      <c r="DMQ768" s="456"/>
      <c r="DMR768" s="456"/>
      <c r="DMS768" s="456"/>
      <c r="DMT768" s="456"/>
      <c r="DMU768" s="456"/>
      <c r="DMV768" s="456"/>
      <c r="DMW768" s="456"/>
      <c r="DMX768" s="456"/>
      <c r="DMY768" s="456"/>
      <c r="DMZ768" s="456"/>
      <c r="DNA768" s="456"/>
      <c r="DNB768" s="456"/>
      <c r="DNC768" s="456"/>
      <c r="DND768" s="456"/>
      <c r="DNE768" s="456"/>
      <c r="DNF768" s="456"/>
      <c r="DNG768" s="456"/>
      <c r="DNH768" s="456"/>
      <c r="DNI768" s="456"/>
      <c r="DNJ768" s="456"/>
      <c r="DNK768" s="456"/>
      <c r="DNL768" s="456"/>
      <c r="DNM768" s="456"/>
      <c r="DNN768" s="456"/>
      <c r="DNO768" s="456"/>
      <c r="DNP768" s="456"/>
      <c r="DNQ768" s="456"/>
      <c r="DNR768" s="456"/>
      <c r="DNS768" s="456"/>
      <c r="DNT768" s="456"/>
      <c r="DNU768" s="456"/>
      <c r="DNV768" s="456"/>
      <c r="DNW768" s="456"/>
      <c r="DNX768" s="456"/>
      <c r="DNY768" s="456"/>
      <c r="DNZ768" s="456"/>
      <c r="DOA768" s="456"/>
      <c r="DOB768" s="456"/>
      <c r="DOC768" s="456"/>
      <c r="DOD768" s="456"/>
      <c r="DOE768" s="456"/>
      <c r="DOF768" s="456"/>
      <c r="DOG768" s="456"/>
      <c r="DOH768" s="456"/>
      <c r="DOI768" s="456"/>
      <c r="DOJ768" s="456"/>
      <c r="DOK768" s="456"/>
      <c r="DOL768" s="456"/>
      <c r="DOM768" s="456"/>
      <c r="DON768" s="456"/>
      <c r="DOO768" s="456"/>
      <c r="DOP768" s="456"/>
      <c r="DOQ768" s="456"/>
      <c r="DOR768" s="456"/>
      <c r="DOS768" s="456"/>
      <c r="DOT768" s="456"/>
      <c r="DOU768" s="456"/>
      <c r="DOV768" s="456"/>
      <c r="DOW768" s="456"/>
      <c r="DOX768" s="456"/>
      <c r="DOY768" s="456"/>
      <c r="DOZ768" s="456"/>
      <c r="DPA768" s="456"/>
      <c r="DPB768" s="456"/>
      <c r="DPC768" s="456"/>
      <c r="DPD768" s="456"/>
      <c r="DPE768" s="456"/>
      <c r="DPF768" s="456"/>
      <c r="DPG768" s="456"/>
      <c r="DPH768" s="456"/>
      <c r="DPI768" s="456"/>
      <c r="DPJ768" s="456"/>
      <c r="DPK768" s="456"/>
      <c r="DPL768" s="456"/>
      <c r="DPM768" s="456"/>
      <c r="DPN768" s="456"/>
      <c r="DPO768" s="456"/>
      <c r="DPP768" s="456"/>
      <c r="DPQ768" s="456"/>
      <c r="DPR768" s="456"/>
      <c r="DPS768" s="456"/>
      <c r="DPT768" s="456"/>
      <c r="DPU768" s="456"/>
      <c r="DPV768" s="456"/>
      <c r="DPW768" s="456"/>
      <c r="DPX768" s="456"/>
      <c r="DPY768" s="456"/>
      <c r="DPZ768" s="456"/>
      <c r="DQA768" s="456"/>
      <c r="DQB768" s="456"/>
      <c r="DQC768" s="456"/>
      <c r="DQD768" s="456"/>
      <c r="DQE768" s="456"/>
      <c r="DQF768" s="456"/>
      <c r="DQG768" s="456"/>
      <c r="DQH768" s="456"/>
      <c r="DQI768" s="456"/>
      <c r="DQJ768" s="456"/>
      <c r="DQK768" s="456"/>
      <c r="DQL768" s="456"/>
      <c r="DQM768" s="456"/>
      <c r="DQN768" s="456"/>
      <c r="DQO768" s="456"/>
      <c r="DQP768" s="456"/>
      <c r="DQQ768" s="456"/>
      <c r="DQR768" s="456"/>
      <c r="DQS768" s="456"/>
      <c r="DQT768" s="456"/>
      <c r="DQU768" s="456"/>
      <c r="DQV768" s="456"/>
      <c r="DQW768" s="456"/>
      <c r="DQX768" s="456"/>
      <c r="DQY768" s="456"/>
      <c r="DQZ768" s="456"/>
      <c r="DRA768" s="456"/>
      <c r="DRB768" s="456"/>
      <c r="DRC768" s="456"/>
      <c r="DRD768" s="456"/>
      <c r="DRE768" s="456"/>
      <c r="DRF768" s="456"/>
      <c r="DRG768" s="456"/>
      <c r="DRH768" s="456"/>
      <c r="DRI768" s="456"/>
      <c r="DRJ768" s="456"/>
      <c r="DRK768" s="456"/>
      <c r="DRL768" s="456"/>
      <c r="DRM768" s="456"/>
      <c r="DRN768" s="456"/>
      <c r="DRO768" s="456"/>
      <c r="DRP768" s="456"/>
      <c r="DRQ768" s="456"/>
      <c r="DRR768" s="456"/>
      <c r="DRS768" s="456"/>
      <c r="DRT768" s="456"/>
      <c r="DRU768" s="456"/>
      <c r="DRV768" s="456"/>
      <c r="DRW768" s="456"/>
      <c r="DRX768" s="456"/>
      <c r="DRY768" s="456"/>
      <c r="DRZ768" s="456"/>
      <c r="DSA768" s="456"/>
      <c r="DSB768" s="456"/>
      <c r="DSC768" s="456"/>
      <c r="DSD768" s="456"/>
      <c r="DSE768" s="456"/>
      <c r="DSF768" s="456"/>
      <c r="DSG768" s="456"/>
      <c r="DSH768" s="456"/>
      <c r="DSI768" s="456"/>
      <c r="DSJ768" s="456"/>
      <c r="DSK768" s="456"/>
      <c r="DSL768" s="456"/>
      <c r="DSM768" s="456"/>
      <c r="DSN768" s="456"/>
      <c r="DSO768" s="456"/>
      <c r="DSP768" s="456"/>
      <c r="DSQ768" s="456"/>
      <c r="DSR768" s="456"/>
      <c r="DSS768" s="456"/>
      <c r="DST768" s="456"/>
      <c r="DSU768" s="456"/>
      <c r="DSV768" s="456"/>
      <c r="DSW768" s="456"/>
      <c r="DSX768" s="456"/>
      <c r="DSY768" s="456"/>
      <c r="DSZ768" s="456"/>
      <c r="DTA768" s="456"/>
      <c r="DTB768" s="456"/>
      <c r="DTC768" s="456"/>
      <c r="DTD768" s="456"/>
      <c r="DTE768" s="456"/>
      <c r="DTF768" s="456"/>
      <c r="DTG768" s="456"/>
      <c r="DTH768" s="456"/>
      <c r="DTI768" s="456"/>
      <c r="DTJ768" s="456"/>
      <c r="DTK768" s="456"/>
      <c r="DTL768" s="456"/>
      <c r="DTM768" s="456"/>
      <c r="DTN768" s="456"/>
      <c r="DTO768" s="456"/>
      <c r="DTP768" s="456"/>
      <c r="DTQ768" s="456"/>
      <c r="DTR768" s="456"/>
      <c r="DTS768" s="456"/>
      <c r="DTT768" s="456"/>
      <c r="DTU768" s="456"/>
      <c r="DTV768" s="456"/>
      <c r="DTW768" s="456"/>
      <c r="DTX768" s="456"/>
      <c r="DTY768" s="456"/>
      <c r="DTZ768" s="456"/>
      <c r="DUA768" s="456"/>
      <c r="DUB768" s="456"/>
      <c r="DUC768" s="456"/>
      <c r="DUD768" s="456"/>
      <c r="DUE768" s="456"/>
      <c r="DUF768" s="456"/>
      <c r="DUG768" s="456"/>
      <c r="DUH768" s="456"/>
      <c r="DUI768" s="456"/>
      <c r="DUJ768" s="456"/>
      <c r="DUK768" s="456"/>
      <c r="DUL768" s="456"/>
      <c r="DUM768" s="456"/>
      <c r="DUN768" s="456"/>
      <c r="DUO768" s="456"/>
      <c r="DUP768" s="456"/>
      <c r="DUQ768" s="456"/>
      <c r="DUR768" s="456"/>
      <c r="DUS768" s="456"/>
      <c r="DUT768" s="456"/>
      <c r="DUU768" s="456"/>
      <c r="DUV768" s="456"/>
      <c r="DUW768" s="456"/>
      <c r="DUX768" s="456"/>
      <c r="DUY768" s="456"/>
      <c r="DUZ768" s="456"/>
      <c r="DVA768" s="456"/>
      <c r="DVB768" s="456"/>
      <c r="DVC768" s="456"/>
      <c r="DVD768" s="456"/>
      <c r="DVE768" s="456"/>
      <c r="DVF768" s="456"/>
      <c r="DVG768" s="456"/>
      <c r="DVH768" s="456"/>
      <c r="DVI768" s="456"/>
      <c r="DVJ768" s="456"/>
      <c r="DVK768" s="456"/>
      <c r="DVL768" s="456"/>
      <c r="DVM768" s="456"/>
      <c r="DVN768" s="456"/>
      <c r="DVO768" s="456"/>
      <c r="DVP768" s="456"/>
      <c r="DVQ768" s="456"/>
      <c r="DVR768" s="456"/>
      <c r="DVS768" s="456"/>
      <c r="DVT768" s="456"/>
      <c r="DVU768" s="456"/>
      <c r="DVV768" s="456"/>
      <c r="DVW768" s="456"/>
      <c r="DVX768" s="456"/>
      <c r="DVY768" s="456"/>
      <c r="DVZ768" s="456"/>
      <c r="DWA768" s="456"/>
      <c r="DWB768" s="456"/>
      <c r="DWC768" s="456"/>
      <c r="DWD768" s="456"/>
      <c r="DWE768" s="456"/>
      <c r="DWF768" s="456"/>
      <c r="DWG768" s="456"/>
      <c r="DWH768" s="456"/>
      <c r="DWI768" s="456"/>
      <c r="DWJ768" s="456"/>
      <c r="DWK768" s="456"/>
      <c r="DWL768" s="456"/>
      <c r="DWM768" s="456"/>
      <c r="DWN768" s="456"/>
      <c r="DWO768" s="456"/>
      <c r="DWP768" s="456"/>
      <c r="DWQ768" s="456"/>
      <c r="DWR768" s="456"/>
      <c r="DWS768" s="456"/>
      <c r="DWT768" s="456"/>
      <c r="DWU768" s="456"/>
      <c r="DWV768" s="456"/>
      <c r="DWW768" s="456"/>
      <c r="DWX768" s="456"/>
      <c r="DWY768" s="456"/>
      <c r="DWZ768" s="456"/>
      <c r="DXA768" s="456"/>
      <c r="DXB768" s="456"/>
      <c r="DXC768" s="456"/>
      <c r="DXD768" s="456"/>
      <c r="DXE768" s="456"/>
      <c r="DXF768" s="456"/>
      <c r="DXG768" s="456"/>
      <c r="DXH768" s="456"/>
      <c r="DXI768" s="456"/>
      <c r="DXJ768" s="456"/>
      <c r="DXK768" s="456"/>
      <c r="DXL768" s="456"/>
      <c r="DXM768" s="456"/>
      <c r="DXN768" s="456"/>
      <c r="DXO768" s="456"/>
      <c r="DXP768" s="456"/>
      <c r="DXQ768" s="456"/>
      <c r="DXR768" s="456"/>
      <c r="DXS768" s="456"/>
      <c r="DXT768" s="456"/>
      <c r="DXU768" s="456"/>
      <c r="DXV768" s="456"/>
      <c r="DXW768" s="456"/>
      <c r="DXX768" s="456"/>
      <c r="DXY768" s="456"/>
      <c r="DXZ768" s="456"/>
      <c r="DYA768" s="456"/>
      <c r="DYB768" s="456"/>
      <c r="DYC768" s="456"/>
      <c r="DYD768" s="456"/>
      <c r="DYE768" s="456"/>
      <c r="DYF768" s="456"/>
      <c r="DYG768" s="456"/>
      <c r="DYH768" s="456"/>
      <c r="DYI768" s="456"/>
      <c r="DYJ768" s="456"/>
      <c r="DYK768" s="456"/>
      <c r="DYL768" s="456"/>
      <c r="DYM768" s="456"/>
      <c r="DYN768" s="456"/>
      <c r="DYO768" s="456"/>
      <c r="DYP768" s="456"/>
      <c r="DYQ768" s="456"/>
      <c r="DYR768" s="456"/>
      <c r="DYS768" s="456"/>
      <c r="DYT768" s="456"/>
      <c r="DYU768" s="456"/>
      <c r="DYV768" s="456"/>
      <c r="DYW768" s="456"/>
      <c r="DYX768" s="456"/>
      <c r="DYY768" s="456"/>
      <c r="DYZ768" s="456"/>
      <c r="DZA768" s="456"/>
      <c r="DZB768" s="456"/>
      <c r="DZC768" s="456"/>
      <c r="DZD768" s="456"/>
      <c r="DZE768" s="456"/>
      <c r="DZF768" s="456"/>
      <c r="DZG768" s="456"/>
      <c r="DZH768" s="456"/>
      <c r="DZI768" s="456"/>
      <c r="DZJ768" s="456"/>
      <c r="DZK768" s="456"/>
      <c r="DZL768" s="456"/>
      <c r="DZM768" s="456"/>
      <c r="DZN768" s="456"/>
      <c r="DZO768" s="456"/>
      <c r="DZP768" s="456"/>
      <c r="DZQ768" s="456"/>
      <c r="DZR768" s="456"/>
      <c r="DZS768" s="456"/>
      <c r="DZT768" s="456"/>
      <c r="DZU768" s="456"/>
      <c r="DZV768" s="456"/>
      <c r="DZW768" s="456"/>
      <c r="DZX768" s="456"/>
      <c r="DZY768" s="456"/>
      <c r="DZZ768" s="456"/>
      <c r="EAA768" s="456"/>
      <c r="EAB768" s="456"/>
      <c r="EAC768" s="456"/>
      <c r="EAD768" s="456"/>
      <c r="EAE768" s="456"/>
      <c r="EAF768" s="456"/>
      <c r="EAG768" s="456"/>
      <c r="EAH768" s="456"/>
      <c r="EAI768" s="456"/>
      <c r="EAJ768" s="456"/>
      <c r="EAK768" s="456"/>
      <c r="EAL768" s="456"/>
      <c r="EAM768" s="456"/>
      <c r="EAN768" s="456"/>
      <c r="EAO768" s="456"/>
      <c r="EAP768" s="456"/>
      <c r="EAQ768" s="456"/>
      <c r="EAR768" s="456"/>
      <c r="EAS768" s="456"/>
      <c r="EAT768" s="456"/>
      <c r="EAU768" s="456"/>
      <c r="EAV768" s="456"/>
      <c r="EAW768" s="456"/>
      <c r="EAX768" s="456"/>
      <c r="EAY768" s="456"/>
      <c r="EAZ768" s="456"/>
      <c r="EBA768" s="456"/>
      <c r="EBB768" s="456"/>
      <c r="EBC768" s="456"/>
      <c r="EBD768" s="456"/>
      <c r="EBE768" s="456"/>
      <c r="EBF768" s="456"/>
      <c r="EBG768" s="456"/>
      <c r="EBH768" s="456"/>
      <c r="EBI768" s="456"/>
      <c r="EBJ768" s="456"/>
      <c r="EBK768" s="456"/>
      <c r="EBL768" s="456"/>
      <c r="EBM768" s="456"/>
      <c r="EBN768" s="456"/>
      <c r="EBO768" s="456"/>
      <c r="EBP768" s="456"/>
      <c r="EBQ768" s="456"/>
      <c r="EBR768" s="456"/>
      <c r="EBS768" s="456"/>
      <c r="EBT768" s="456"/>
      <c r="EBU768" s="456"/>
      <c r="EBV768" s="456"/>
      <c r="EBW768" s="456"/>
      <c r="EBX768" s="456"/>
      <c r="EBY768" s="456"/>
      <c r="EBZ768" s="456"/>
      <c r="ECA768" s="456"/>
      <c r="ECB768" s="456"/>
      <c r="ECC768" s="456"/>
      <c r="ECD768" s="456"/>
      <c r="ECE768" s="456"/>
      <c r="ECF768" s="456"/>
      <c r="ECG768" s="456"/>
      <c r="ECH768" s="456"/>
      <c r="ECI768" s="456"/>
      <c r="ECJ768" s="456"/>
      <c r="ECK768" s="456"/>
      <c r="ECL768" s="456"/>
      <c r="ECM768" s="456"/>
      <c r="ECN768" s="456"/>
      <c r="ECO768" s="456"/>
      <c r="ECP768" s="456"/>
      <c r="ECQ768" s="456"/>
      <c r="ECR768" s="456"/>
      <c r="ECS768" s="456"/>
      <c r="ECT768" s="456"/>
      <c r="ECU768" s="456"/>
      <c r="ECV768" s="456"/>
      <c r="ECW768" s="456"/>
      <c r="ECX768" s="456"/>
      <c r="ECY768" s="456"/>
      <c r="ECZ768" s="456"/>
      <c r="EDA768" s="456"/>
      <c r="EDB768" s="456"/>
      <c r="EDC768" s="456"/>
      <c r="EDD768" s="456"/>
      <c r="EDE768" s="456"/>
      <c r="EDF768" s="456"/>
      <c r="EDG768" s="456"/>
      <c r="EDH768" s="456"/>
      <c r="EDI768" s="456"/>
      <c r="EDJ768" s="456"/>
      <c r="EDK768" s="456"/>
      <c r="EDL768" s="456"/>
      <c r="EDM768" s="456"/>
      <c r="EDN768" s="456"/>
      <c r="EDO768" s="456"/>
      <c r="EDP768" s="456"/>
      <c r="EDQ768" s="456"/>
      <c r="EDR768" s="456"/>
      <c r="EDS768" s="456"/>
      <c r="EDT768" s="456"/>
      <c r="EDU768" s="456"/>
      <c r="EDV768" s="456"/>
      <c r="EDW768" s="456"/>
      <c r="EDX768" s="456"/>
      <c r="EDY768" s="456"/>
      <c r="EDZ768" s="456"/>
      <c r="EEA768" s="456"/>
      <c r="EEB768" s="456"/>
      <c r="EEC768" s="456"/>
      <c r="EED768" s="456"/>
      <c r="EEE768" s="456"/>
      <c r="EEF768" s="456"/>
      <c r="EEG768" s="456"/>
      <c r="EEH768" s="456"/>
      <c r="EEI768" s="456"/>
      <c r="EEJ768" s="456"/>
      <c r="EEK768" s="456"/>
      <c r="EEL768" s="456"/>
      <c r="EEM768" s="456"/>
      <c r="EEN768" s="456"/>
      <c r="EEO768" s="456"/>
      <c r="EEP768" s="456"/>
      <c r="EEQ768" s="456"/>
      <c r="EER768" s="456"/>
      <c r="EES768" s="456"/>
      <c r="EET768" s="456"/>
      <c r="EEU768" s="456"/>
      <c r="EEV768" s="456"/>
      <c r="EEW768" s="456"/>
      <c r="EEX768" s="456"/>
      <c r="EEY768" s="456"/>
      <c r="EEZ768" s="456"/>
      <c r="EFA768" s="456"/>
      <c r="EFB768" s="456"/>
      <c r="EFC768" s="456"/>
      <c r="EFD768" s="456"/>
      <c r="EFE768" s="456"/>
      <c r="EFF768" s="456"/>
      <c r="EFG768" s="456"/>
      <c r="EFH768" s="456"/>
      <c r="EFI768" s="456"/>
      <c r="EFJ768" s="456"/>
      <c r="EFK768" s="456"/>
      <c r="EFL768" s="456"/>
      <c r="EFM768" s="456"/>
      <c r="EFN768" s="456"/>
      <c r="EFO768" s="456"/>
      <c r="EFP768" s="456"/>
      <c r="EFQ768" s="456"/>
      <c r="EFR768" s="456"/>
      <c r="EFS768" s="456"/>
      <c r="EFT768" s="456"/>
      <c r="EFU768" s="456"/>
      <c r="EFV768" s="456"/>
      <c r="EFW768" s="456"/>
      <c r="EFX768" s="456"/>
      <c r="EFY768" s="456"/>
      <c r="EFZ768" s="456"/>
      <c r="EGA768" s="456"/>
      <c r="EGB768" s="456"/>
      <c r="EGC768" s="456"/>
      <c r="EGD768" s="456"/>
      <c r="EGE768" s="456"/>
      <c r="EGF768" s="456"/>
      <c r="EGG768" s="456"/>
      <c r="EGH768" s="456"/>
      <c r="EGI768" s="456"/>
      <c r="EGJ768" s="456"/>
      <c r="EGK768" s="456"/>
      <c r="EGL768" s="456"/>
      <c r="EGM768" s="456"/>
      <c r="EGN768" s="456"/>
      <c r="EGO768" s="456"/>
      <c r="EGP768" s="456"/>
      <c r="EGQ768" s="456"/>
      <c r="EGR768" s="456"/>
      <c r="EGS768" s="456"/>
      <c r="EGT768" s="456"/>
      <c r="EGU768" s="456"/>
      <c r="EGV768" s="456"/>
      <c r="EGW768" s="456"/>
      <c r="EGX768" s="456"/>
      <c r="EGY768" s="456"/>
      <c r="EGZ768" s="456"/>
      <c r="EHA768" s="456"/>
      <c r="EHB768" s="456"/>
      <c r="EHC768" s="456"/>
      <c r="EHD768" s="456"/>
      <c r="EHE768" s="456"/>
      <c r="EHF768" s="456"/>
      <c r="EHG768" s="456"/>
      <c r="EHH768" s="456"/>
      <c r="EHI768" s="456"/>
      <c r="EHJ768" s="456"/>
      <c r="EHK768" s="456"/>
      <c r="EHL768" s="456"/>
      <c r="EHM768" s="456"/>
      <c r="EHN768" s="456"/>
      <c r="EHO768" s="456"/>
      <c r="EHP768" s="456"/>
      <c r="EHQ768" s="456"/>
      <c r="EHR768" s="456"/>
      <c r="EHS768" s="456"/>
      <c r="EHT768" s="456"/>
      <c r="EHU768" s="456"/>
      <c r="EHV768" s="456"/>
      <c r="EHW768" s="456"/>
      <c r="EHX768" s="456"/>
      <c r="EHY768" s="456"/>
      <c r="EHZ768" s="456"/>
      <c r="EIA768" s="456"/>
      <c r="EIB768" s="456"/>
      <c r="EIC768" s="456"/>
      <c r="EID768" s="456"/>
      <c r="EIE768" s="456"/>
      <c r="EIF768" s="456"/>
      <c r="EIG768" s="456"/>
      <c r="EIH768" s="456"/>
      <c r="EII768" s="456"/>
      <c r="EIJ768" s="456"/>
      <c r="EIK768" s="456"/>
      <c r="EIL768" s="456"/>
      <c r="EIM768" s="456"/>
      <c r="EIN768" s="456"/>
      <c r="EIO768" s="456"/>
      <c r="EIP768" s="456"/>
      <c r="EIQ768" s="456"/>
      <c r="EIR768" s="456"/>
      <c r="EIS768" s="456"/>
      <c r="EIT768" s="456"/>
      <c r="EIU768" s="456"/>
      <c r="EIV768" s="456"/>
      <c r="EIW768" s="456"/>
      <c r="EIX768" s="456"/>
      <c r="EIY768" s="456"/>
      <c r="EIZ768" s="456"/>
      <c r="EJA768" s="456"/>
      <c r="EJB768" s="456"/>
      <c r="EJC768" s="456"/>
      <c r="EJD768" s="456"/>
      <c r="EJE768" s="456"/>
      <c r="EJF768" s="456"/>
      <c r="EJG768" s="456"/>
      <c r="EJH768" s="456"/>
      <c r="EJI768" s="456"/>
      <c r="EJJ768" s="456"/>
      <c r="EJK768" s="456"/>
      <c r="EJL768" s="456"/>
      <c r="EJM768" s="456"/>
      <c r="EJN768" s="456"/>
      <c r="EJO768" s="456"/>
      <c r="EJP768" s="456"/>
      <c r="EJQ768" s="456"/>
      <c r="EJR768" s="456"/>
      <c r="EJS768" s="456"/>
      <c r="EJT768" s="456"/>
      <c r="EJU768" s="456"/>
      <c r="EJV768" s="456"/>
      <c r="EJW768" s="456"/>
      <c r="EJX768" s="456"/>
      <c r="EJY768" s="456"/>
      <c r="EJZ768" s="456"/>
      <c r="EKA768" s="456"/>
      <c r="EKB768" s="456"/>
      <c r="EKC768" s="456"/>
      <c r="EKD768" s="456"/>
      <c r="EKE768" s="456"/>
      <c r="EKF768" s="456"/>
      <c r="EKG768" s="456"/>
      <c r="EKH768" s="456"/>
      <c r="EKI768" s="456"/>
      <c r="EKJ768" s="456"/>
      <c r="EKK768" s="456"/>
      <c r="EKL768" s="456"/>
      <c r="EKM768" s="456"/>
      <c r="EKN768" s="456"/>
      <c r="EKO768" s="456"/>
      <c r="EKP768" s="456"/>
      <c r="EKQ768" s="456"/>
      <c r="EKR768" s="456"/>
      <c r="EKS768" s="456"/>
      <c r="EKT768" s="456"/>
      <c r="EKU768" s="456"/>
      <c r="EKV768" s="456"/>
      <c r="EKW768" s="456"/>
      <c r="EKX768" s="456"/>
      <c r="EKY768" s="456"/>
      <c r="EKZ768" s="456"/>
      <c r="ELA768" s="456"/>
      <c r="ELB768" s="456"/>
      <c r="ELC768" s="456"/>
      <c r="ELD768" s="456"/>
      <c r="ELE768" s="456"/>
      <c r="ELF768" s="456"/>
      <c r="ELG768" s="456"/>
      <c r="ELH768" s="456"/>
      <c r="ELI768" s="456"/>
      <c r="ELJ768" s="456"/>
      <c r="ELK768" s="456"/>
      <c r="ELL768" s="456"/>
      <c r="ELM768" s="456"/>
      <c r="ELN768" s="456"/>
      <c r="ELO768" s="456"/>
      <c r="ELP768" s="456"/>
      <c r="ELQ768" s="456"/>
      <c r="ELR768" s="456"/>
      <c r="ELS768" s="456"/>
      <c r="ELT768" s="456"/>
      <c r="ELU768" s="456"/>
      <c r="ELV768" s="456"/>
      <c r="ELW768" s="456"/>
      <c r="ELX768" s="456"/>
      <c r="ELY768" s="456"/>
      <c r="ELZ768" s="456"/>
      <c r="EMA768" s="456"/>
      <c r="EMB768" s="456"/>
      <c r="EMC768" s="456"/>
      <c r="EMD768" s="456"/>
      <c r="EME768" s="456"/>
      <c r="EMF768" s="456"/>
      <c r="EMG768" s="456"/>
      <c r="EMH768" s="456"/>
      <c r="EMI768" s="456"/>
      <c r="EMJ768" s="456"/>
      <c r="EMK768" s="456"/>
      <c r="EML768" s="456"/>
      <c r="EMM768" s="456"/>
      <c r="EMN768" s="456"/>
      <c r="EMO768" s="456"/>
      <c r="EMP768" s="456"/>
      <c r="EMQ768" s="456"/>
      <c r="EMR768" s="456"/>
      <c r="EMS768" s="456"/>
      <c r="EMT768" s="456"/>
      <c r="EMU768" s="456"/>
      <c r="EMV768" s="456"/>
      <c r="EMW768" s="456"/>
      <c r="EMX768" s="456"/>
      <c r="EMY768" s="456"/>
      <c r="EMZ768" s="456"/>
      <c r="ENA768" s="456"/>
      <c r="ENB768" s="456"/>
      <c r="ENC768" s="456"/>
      <c r="END768" s="456"/>
      <c r="ENE768" s="456"/>
      <c r="ENF768" s="456"/>
      <c r="ENG768" s="456"/>
      <c r="ENH768" s="456"/>
      <c r="ENI768" s="456"/>
      <c r="ENJ768" s="456"/>
      <c r="ENK768" s="456"/>
      <c r="ENL768" s="456"/>
      <c r="ENM768" s="456"/>
      <c r="ENN768" s="456"/>
      <c r="ENO768" s="456"/>
      <c r="ENP768" s="456"/>
      <c r="ENQ768" s="456"/>
      <c r="ENR768" s="456"/>
      <c r="ENS768" s="456"/>
      <c r="ENT768" s="456"/>
      <c r="ENU768" s="456"/>
      <c r="ENV768" s="456"/>
      <c r="ENW768" s="456"/>
      <c r="ENX768" s="456"/>
      <c r="ENY768" s="456"/>
      <c r="ENZ768" s="456"/>
      <c r="EOA768" s="456"/>
      <c r="EOB768" s="456"/>
      <c r="EOC768" s="456"/>
      <c r="EOD768" s="456"/>
      <c r="EOE768" s="456"/>
      <c r="EOF768" s="456"/>
      <c r="EOG768" s="456"/>
      <c r="EOH768" s="456"/>
      <c r="EOI768" s="456"/>
      <c r="EOJ768" s="456"/>
      <c r="EOK768" s="456"/>
      <c r="EOL768" s="456"/>
      <c r="EOM768" s="456"/>
      <c r="EON768" s="456"/>
      <c r="EOO768" s="456"/>
      <c r="EOP768" s="456"/>
      <c r="EOQ768" s="456"/>
      <c r="EOR768" s="456"/>
      <c r="EOS768" s="456"/>
      <c r="EOT768" s="456"/>
      <c r="EOU768" s="456"/>
      <c r="EOV768" s="456"/>
      <c r="EOW768" s="456"/>
      <c r="EOX768" s="456"/>
      <c r="EOY768" s="456"/>
      <c r="EOZ768" s="456"/>
      <c r="EPA768" s="456"/>
      <c r="EPB768" s="456"/>
      <c r="EPC768" s="456"/>
      <c r="EPD768" s="456"/>
      <c r="EPE768" s="456"/>
      <c r="EPF768" s="456"/>
      <c r="EPG768" s="456"/>
      <c r="EPH768" s="456"/>
      <c r="EPI768" s="456"/>
      <c r="EPJ768" s="456"/>
      <c r="EPK768" s="456"/>
      <c r="EPL768" s="456"/>
      <c r="EPM768" s="456"/>
      <c r="EPN768" s="456"/>
      <c r="EPO768" s="456"/>
      <c r="EPP768" s="456"/>
      <c r="EPQ768" s="456"/>
      <c r="EPR768" s="456"/>
      <c r="EPS768" s="456"/>
      <c r="EPT768" s="456"/>
      <c r="EPU768" s="456"/>
      <c r="EPV768" s="456"/>
      <c r="EPW768" s="456"/>
      <c r="EPX768" s="456"/>
      <c r="EPY768" s="456"/>
      <c r="EPZ768" s="456"/>
      <c r="EQA768" s="456"/>
      <c r="EQB768" s="456"/>
      <c r="EQC768" s="456"/>
      <c r="EQD768" s="456"/>
      <c r="EQE768" s="456"/>
      <c r="EQF768" s="456"/>
      <c r="EQG768" s="456"/>
      <c r="EQH768" s="456"/>
      <c r="EQI768" s="456"/>
      <c r="EQJ768" s="456"/>
      <c r="EQK768" s="456"/>
      <c r="EQL768" s="456"/>
      <c r="EQM768" s="456"/>
      <c r="EQN768" s="456"/>
      <c r="EQO768" s="456"/>
      <c r="EQP768" s="456"/>
      <c r="EQQ768" s="456"/>
      <c r="EQR768" s="456"/>
      <c r="EQS768" s="456"/>
      <c r="EQT768" s="456"/>
      <c r="EQU768" s="456"/>
      <c r="EQV768" s="456"/>
      <c r="EQW768" s="456"/>
      <c r="EQX768" s="456"/>
      <c r="EQY768" s="456"/>
      <c r="EQZ768" s="456"/>
      <c r="ERA768" s="456"/>
      <c r="ERB768" s="456"/>
      <c r="ERC768" s="456"/>
      <c r="ERD768" s="456"/>
      <c r="ERE768" s="456"/>
      <c r="ERF768" s="456"/>
      <c r="ERG768" s="456"/>
      <c r="ERH768" s="456"/>
      <c r="ERI768" s="456"/>
      <c r="ERJ768" s="456"/>
      <c r="ERK768" s="456"/>
      <c r="ERL768" s="456"/>
      <c r="ERM768" s="456"/>
      <c r="ERN768" s="456"/>
      <c r="ERO768" s="456"/>
      <c r="ERP768" s="456"/>
      <c r="ERQ768" s="456"/>
      <c r="ERR768" s="456"/>
      <c r="ERS768" s="456"/>
      <c r="ERT768" s="456"/>
      <c r="ERU768" s="456"/>
      <c r="ERV768" s="456"/>
      <c r="ERW768" s="456"/>
      <c r="ERX768" s="456"/>
      <c r="ERY768" s="456"/>
      <c r="ERZ768" s="456"/>
      <c r="ESA768" s="456"/>
      <c r="ESB768" s="456"/>
      <c r="ESC768" s="456"/>
      <c r="ESD768" s="456"/>
      <c r="ESE768" s="456"/>
      <c r="ESF768" s="456"/>
      <c r="ESG768" s="456"/>
      <c r="ESH768" s="456"/>
      <c r="ESI768" s="456"/>
      <c r="ESJ768" s="456"/>
      <c r="ESK768" s="456"/>
      <c r="ESL768" s="456"/>
      <c r="ESM768" s="456"/>
      <c r="ESN768" s="456"/>
      <c r="ESO768" s="456"/>
      <c r="ESP768" s="456"/>
      <c r="ESQ768" s="456"/>
      <c r="ESR768" s="456"/>
      <c r="ESS768" s="456"/>
      <c r="EST768" s="456"/>
      <c r="ESU768" s="456"/>
      <c r="ESV768" s="456"/>
      <c r="ESW768" s="456"/>
      <c r="ESX768" s="456"/>
      <c r="ESY768" s="456"/>
      <c r="ESZ768" s="456"/>
      <c r="ETA768" s="456"/>
      <c r="ETB768" s="456"/>
      <c r="ETC768" s="456"/>
      <c r="ETD768" s="456"/>
      <c r="ETE768" s="456"/>
      <c r="ETF768" s="456"/>
      <c r="ETG768" s="456"/>
      <c r="ETH768" s="456"/>
      <c r="ETI768" s="456"/>
      <c r="ETJ768" s="456"/>
      <c r="ETK768" s="456"/>
      <c r="ETL768" s="456"/>
      <c r="ETM768" s="456"/>
      <c r="ETN768" s="456"/>
      <c r="ETO768" s="456"/>
      <c r="ETP768" s="456"/>
      <c r="ETQ768" s="456"/>
      <c r="ETR768" s="456"/>
      <c r="ETS768" s="456"/>
      <c r="ETT768" s="456"/>
      <c r="ETU768" s="456"/>
      <c r="ETV768" s="456"/>
      <c r="ETW768" s="456"/>
      <c r="ETX768" s="456"/>
      <c r="ETY768" s="456"/>
      <c r="ETZ768" s="456"/>
      <c r="EUA768" s="456"/>
      <c r="EUB768" s="456"/>
      <c r="EUC768" s="456"/>
      <c r="EUD768" s="456"/>
      <c r="EUE768" s="456"/>
      <c r="EUF768" s="456"/>
      <c r="EUG768" s="456"/>
      <c r="EUH768" s="456"/>
      <c r="EUI768" s="456"/>
      <c r="EUJ768" s="456"/>
      <c r="EUK768" s="456"/>
      <c r="EUL768" s="456"/>
      <c r="EUM768" s="456"/>
      <c r="EUN768" s="456"/>
      <c r="EUO768" s="456"/>
      <c r="EUP768" s="456"/>
      <c r="EUQ768" s="456"/>
      <c r="EUR768" s="456"/>
      <c r="EUS768" s="456"/>
      <c r="EUT768" s="456"/>
      <c r="EUU768" s="456"/>
      <c r="EUV768" s="456"/>
      <c r="EUW768" s="456"/>
      <c r="EUX768" s="456"/>
      <c r="EUY768" s="456"/>
      <c r="EUZ768" s="456"/>
      <c r="EVA768" s="456"/>
      <c r="EVB768" s="456"/>
      <c r="EVC768" s="456"/>
      <c r="EVD768" s="456"/>
      <c r="EVE768" s="456"/>
      <c r="EVF768" s="456"/>
      <c r="EVG768" s="456"/>
      <c r="EVH768" s="456"/>
      <c r="EVI768" s="456"/>
      <c r="EVJ768" s="456"/>
      <c r="EVK768" s="456"/>
      <c r="EVL768" s="456"/>
      <c r="EVM768" s="456"/>
      <c r="EVN768" s="456"/>
      <c r="EVO768" s="456"/>
      <c r="EVP768" s="456"/>
      <c r="EVQ768" s="456"/>
      <c r="EVR768" s="456"/>
      <c r="EVS768" s="456"/>
      <c r="EVT768" s="456"/>
      <c r="EVU768" s="456"/>
      <c r="EVV768" s="456"/>
      <c r="EVW768" s="456"/>
      <c r="EVX768" s="456"/>
      <c r="EVY768" s="456"/>
      <c r="EVZ768" s="456"/>
      <c r="EWA768" s="456"/>
      <c r="EWB768" s="456"/>
      <c r="EWC768" s="456"/>
      <c r="EWD768" s="456"/>
      <c r="EWE768" s="456"/>
      <c r="EWF768" s="456"/>
      <c r="EWG768" s="456"/>
      <c r="EWH768" s="456"/>
      <c r="EWI768" s="456"/>
      <c r="EWJ768" s="456"/>
      <c r="EWK768" s="456"/>
      <c r="EWL768" s="456"/>
      <c r="EWM768" s="456"/>
      <c r="EWN768" s="456"/>
      <c r="EWO768" s="456"/>
      <c r="EWP768" s="456"/>
      <c r="EWQ768" s="456"/>
      <c r="EWR768" s="456"/>
      <c r="EWS768" s="456"/>
      <c r="EWT768" s="456"/>
      <c r="EWU768" s="456"/>
      <c r="EWV768" s="456"/>
      <c r="EWW768" s="456"/>
      <c r="EWX768" s="456"/>
      <c r="EWY768" s="456"/>
      <c r="EWZ768" s="456"/>
      <c r="EXA768" s="456"/>
      <c r="EXB768" s="456"/>
      <c r="EXC768" s="456"/>
      <c r="EXD768" s="456"/>
      <c r="EXE768" s="456"/>
      <c r="EXF768" s="456"/>
      <c r="EXG768" s="456"/>
      <c r="EXH768" s="456"/>
      <c r="EXI768" s="456"/>
      <c r="EXJ768" s="456"/>
      <c r="EXK768" s="456"/>
      <c r="EXL768" s="456"/>
      <c r="EXM768" s="456"/>
      <c r="EXN768" s="456"/>
      <c r="EXO768" s="456"/>
      <c r="EXP768" s="456"/>
      <c r="EXQ768" s="456"/>
      <c r="EXR768" s="456"/>
      <c r="EXS768" s="456"/>
      <c r="EXT768" s="456"/>
      <c r="EXU768" s="456"/>
      <c r="EXV768" s="456"/>
      <c r="EXW768" s="456"/>
      <c r="EXX768" s="456"/>
      <c r="EXY768" s="456"/>
      <c r="EXZ768" s="456"/>
      <c r="EYA768" s="456"/>
      <c r="EYB768" s="456"/>
      <c r="EYC768" s="456"/>
      <c r="EYD768" s="456"/>
      <c r="EYE768" s="456"/>
      <c r="EYF768" s="456"/>
      <c r="EYG768" s="456"/>
      <c r="EYH768" s="456"/>
      <c r="EYI768" s="456"/>
      <c r="EYJ768" s="456"/>
      <c r="EYK768" s="456"/>
      <c r="EYL768" s="456"/>
      <c r="EYM768" s="456"/>
      <c r="EYN768" s="456"/>
      <c r="EYO768" s="456"/>
      <c r="EYP768" s="456"/>
      <c r="EYQ768" s="456"/>
      <c r="EYR768" s="456"/>
      <c r="EYS768" s="456"/>
      <c r="EYT768" s="456"/>
      <c r="EYU768" s="456"/>
      <c r="EYV768" s="456"/>
      <c r="EYW768" s="456"/>
      <c r="EYX768" s="456"/>
      <c r="EYY768" s="456"/>
      <c r="EYZ768" s="456"/>
      <c r="EZA768" s="456"/>
      <c r="EZB768" s="456"/>
      <c r="EZC768" s="456"/>
      <c r="EZD768" s="456"/>
      <c r="EZE768" s="456"/>
      <c r="EZF768" s="456"/>
      <c r="EZG768" s="456"/>
      <c r="EZH768" s="456"/>
      <c r="EZI768" s="456"/>
      <c r="EZJ768" s="456"/>
      <c r="EZK768" s="456"/>
      <c r="EZL768" s="456"/>
      <c r="EZM768" s="456"/>
      <c r="EZN768" s="456"/>
      <c r="EZO768" s="456"/>
      <c r="EZP768" s="456"/>
      <c r="EZQ768" s="456"/>
      <c r="EZR768" s="456"/>
      <c r="EZS768" s="456"/>
      <c r="EZT768" s="456"/>
      <c r="EZU768" s="456"/>
      <c r="EZV768" s="456"/>
      <c r="EZW768" s="456"/>
      <c r="EZX768" s="456"/>
      <c r="EZY768" s="456"/>
      <c r="EZZ768" s="456"/>
      <c r="FAA768" s="456"/>
      <c r="FAB768" s="456"/>
      <c r="FAC768" s="456"/>
      <c r="FAD768" s="456"/>
      <c r="FAE768" s="456"/>
      <c r="FAF768" s="456"/>
      <c r="FAG768" s="456"/>
      <c r="FAH768" s="456"/>
      <c r="FAI768" s="456"/>
      <c r="FAJ768" s="456"/>
      <c r="FAK768" s="456"/>
      <c r="FAL768" s="456"/>
      <c r="FAM768" s="456"/>
      <c r="FAN768" s="456"/>
      <c r="FAO768" s="456"/>
      <c r="FAP768" s="456"/>
      <c r="FAQ768" s="456"/>
      <c r="FAR768" s="456"/>
      <c r="FAS768" s="456"/>
      <c r="FAT768" s="456"/>
      <c r="FAU768" s="456"/>
      <c r="FAV768" s="456"/>
      <c r="FAW768" s="456"/>
      <c r="FAX768" s="456"/>
      <c r="FAY768" s="456"/>
      <c r="FAZ768" s="456"/>
      <c r="FBA768" s="456"/>
      <c r="FBB768" s="456"/>
      <c r="FBC768" s="456"/>
      <c r="FBD768" s="456"/>
      <c r="FBE768" s="456"/>
      <c r="FBF768" s="456"/>
      <c r="FBG768" s="456"/>
      <c r="FBH768" s="456"/>
      <c r="FBI768" s="456"/>
      <c r="FBJ768" s="456"/>
      <c r="FBK768" s="456"/>
      <c r="FBL768" s="456"/>
      <c r="FBM768" s="456"/>
      <c r="FBN768" s="456"/>
      <c r="FBO768" s="456"/>
      <c r="FBP768" s="456"/>
      <c r="FBQ768" s="456"/>
      <c r="FBR768" s="456"/>
      <c r="FBS768" s="456"/>
      <c r="FBT768" s="456"/>
      <c r="FBU768" s="456"/>
      <c r="FBV768" s="456"/>
      <c r="FBW768" s="456"/>
      <c r="FBX768" s="456"/>
      <c r="FBY768" s="456"/>
      <c r="FBZ768" s="456"/>
      <c r="FCA768" s="456"/>
      <c r="FCB768" s="456"/>
      <c r="FCC768" s="456"/>
      <c r="FCD768" s="456"/>
      <c r="FCE768" s="456"/>
      <c r="FCF768" s="456"/>
      <c r="FCG768" s="456"/>
      <c r="FCH768" s="456"/>
      <c r="FCI768" s="456"/>
      <c r="FCJ768" s="456"/>
      <c r="FCK768" s="456"/>
      <c r="FCL768" s="456"/>
      <c r="FCM768" s="456"/>
      <c r="FCN768" s="456"/>
      <c r="FCO768" s="456"/>
      <c r="FCP768" s="456"/>
      <c r="FCQ768" s="456"/>
      <c r="FCR768" s="456"/>
      <c r="FCS768" s="456"/>
      <c r="FCT768" s="456"/>
      <c r="FCU768" s="456"/>
      <c r="FCV768" s="456"/>
      <c r="FCW768" s="456"/>
      <c r="FCX768" s="456"/>
      <c r="FCY768" s="456"/>
      <c r="FCZ768" s="456"/>
      <c r="FDA768" s="456"/>
      <c r="FDB768" s="456"/>
      <c r="FDC768" s="456"/>
      <c r="FDD768" s="456"/>
      <c r="FDE768" s="456"/>
      <c r="FDF768" s="456"/>
      <c r="FDG768" s="456"/>
      <c r="FDH768" s="456"/>
      <c r="FDI768" s="456"/>
      <c r="FDJ768" s="456"/>
      <c r="FDK768" s="456"/>
      <c r="FDL768" s="456"/>
      <c r="FDM768" s="456"/>
      <c r="FDN768" s="456"/>
      <c r="FDO768" s="456"/>
      <c r="FDP768" s="456"/>
      <c r="FDQ768" s="456"/>
      <c r="FDR768" s="456"/>
      <c r="FDS768" s="456"/>
      <c r="FDT768" s="456"/>
      <c r="FDU768" s="456"/>
      <c r="FDV768" s="456"/>
      <c r="FDW768" s="456"/>
      <c r="FDX768" s="456"/>
      <c r="FDY768" s="456"/>
      <c r="FDZ768" s="456"/>
      <c r="FEA768" s="456"/>
      <c r="FEB768" s="456"/>
      <c r="FEC768" s="456"/>
      <c r="FED768" s="456"/>
      <c r="FEE768" s="456"/>
      <c r="FEF768" s="456"/>
      <c r="FEG768" s="456"/>
      <c r="FEH768" s="456"/>
      <c r="FEI768" s="456"/>
      <c r="FEJ768" s="456"/>
      <c r="FEK768" s="456"/>
      <c r="FEL768" s="456"/>
      <c r="FEM768" s="456"/>
      <c r="FEN768" s="456"/>
      <c r="FEO768" s="456"/>
      <c r="FEP768" s="456"/>
      <c r="FEQ768" s="456"/>
      <c r="FER768" s="456"/>
      <c r="FES768" s="456"/>
      <c r="FET768" s="456"/>
      <c r="FEU768" s="456"/>
      <c r="FEV768" s="456"/>
      <c r="FEW768" s="456"/>
      <c r="FEX768" s="456"/>
      <c r="FEY768" s="456"/>
      <c r="FEZ768" s="456"/>
      <c r="FFA768" s="456"/>
      <c r="FFB768" s="456"/>
      <c r="FFC768" s="456"/>
      <c r="FFD768" s="456"/>
      <c r="FFE768" s="456"/>
      <c r="FFF768" s="456"/>
      <c r="FFG768" s="456"/>
      <c r="FFH768" s="456"/>
      <c r="FFI768" s="456"/>
      <c r="FFJ768" s="456"/>
      <c r="FFK768" s="456"/>
      <c r="FFL768" s="456"/>
      <c r="FFM768" s="456"/>
      <c r="FFN768" s="456"/>
      <c r="FFO768" s="456"/>
      <c r="FFP768" s="456"/>
      <c r="FFQ768" s="456"/>
      <c r="FFR768" s="456"/>
      <c r="FFS768" s="456"/>
      <c r="FFT768" s="456"/>
      <c r="FFU768" s="456"/>
      <c r="FFV768" s="456"/>
      <c r="FFW768" s="456"/>
      <c r="FFX768" s="456"/>
      <c r="FFY768" s="456"/>
      <c r="FFZ768" s="456"/>
      <c r="FGA768" s="456"/>
      <c r="FGB768" s="456"/>
      <c r="FGC768" s="456"/>
      <c r="FGD768" s="456"/>
      <c r="FGE768" s="456"/>
      <c r="FGF768" s="456"/>
      <c r="FGG768" s="456"/>
      <c r="FGH768" s="456"/>
      <c r="FGI768" s="456"/>
      <c r="FGJ768" s="456"/>
      <c r="FGK768" s="456"/>
      <c r="FGL768" s="456"/>
      <c r="FGM768" s="456"/>
      <c r="FGN768" s="456"/>
      <c r="FGO768" s="456"/>
      <c r="FGP768" s="456"/>
      <c r="FGQ768" s="456"/>
      <c r="FGR768" s="456"/>
      <c r="FGS768" s="456"/>
      <c r="FGT768" s="456"/>
      <c r="FGU768" s="456"/>
      <c r="FGV768" s="456"/>
      <c r="FGW768" s="456"/>
      <c r="FGX768" s="456"/>
      <c r="FGY768" s="456"/>
      <c r="FGZ768" s="456"/>
      <c r="FHA768" s="456"/>
      <c r="FHB768" s="456"/>
      <c r="FHC768" s="456"/>
      <c r="FHD768" s="456"/>
      <c r="FHE768" s="456"/>
      <c r="FHF768" s="456"/>
      <c r="FHG768" s="456"/>
      <c r="FHH768" s="456"/>
      <c r="FHI768" s="456"/>
      <c r="FHJ768" s="456"/>
      <c r="FHK768" s="456"/>
      <c r="FHL768" s="456"/>
      <c r="FHM768" s="456"/>
      <c r="FHN768" s="456"/>
      <c r="FHO768" s="456"/>
      <c r="FHP768" s="456"/>
      <c r="FHQ768" s="456"/>
      <c r="FHR768" s="456"/>
      <c r="FHS768" s="456"/>
      <c r="FHT768" s="456"/>
      <c r="FHU768" s="456"/>
      <c r="FHV768" s="456"/>
      <c r="FHW768" s="456"/>
      <c r="FHX768" s="456"/>
      <c r="FHY768" s="456"/>
      <c r="FHZ768" s="456"/>
      <c r="FIA768" s="456"/>
      <c r="FIB768" s="456"/>
      <c r="FIC768" s="456"/>
      <c r="FID768" s="456"/>
      <c r="FIE768" s="456"/>
      <c r="FIF768" s="456"/>
      <c r="FIG768" s="456"/>
      <c r="FIH768" s="456"/>
      <c r="FII768" s="456"/>
      <c r="FIJ768" s="456"/>
      <c r="FIK768" s="456"/>
      <c r="FIL768" s="456"/>
      <c r="FIM768" s="456"/>
      <c r="FIN768" s="456"/>
      <c r="FIO768" s="456"/>
      <c r="FIP768" s="456"/>
      <c r="FIQ768" s="456"/>
      <c r="FIR768" s="456"/>
      <c r="FIS768" s="456"/>
      <c r="FIT768" s="456"/>
      <c r="FIU768" s="456"/>
      <c r="FIV768" s="456"/>
      <c r="FIW768" s="456"/>
      <c r="FIX768" s="456"/>
      <c r="FIY768" s="456"/>
      <c r="FIZ768" s="456"/>
      <c r="FJA768" s="456"/>
      <c r="FJB768" s="456"/>
      <c r="FJC768" s="456"/>
      <c r="FJD768" s="456"/>
      <c r="FJE768" s="456"/>
      <c r="FJF768" s="456"/>
      <c r="FJG768" s="456"/>
      <c r="FJH768" s="456"/>
      <c r="FJI768" s="456"/>
      <c r="FJJ768" s="456"/>
      <c r="FJK768" s="456"/>
      <c r="FJL768" s="456"/>
      <c r="FJM768" s="456"/>
      <c r="FJN768" s="456"/>
      <c r="FJO768" s="456"/>
      <c r="FJP768" s="456"/>
      <c r="FJQ768" s="456"/>
      <c r="FJR768" s="456"/>
      <c r="FJS768" s="456"/>
      <c r="FJT768" s="456"/>
      <c r="FJU768" s="456"/>
      <c r="FJV768" s="456"/>
      <c r="FJW768" s="456"/>
      <c r="FJX768" s="456"/>
      <c r="FJY768" s="456"/>
      <c r="FJZ768" s="456"/>
      <c r="FKA768" s="456"/>
      <c r="FKB768" s="456"/>
      <c r="FKC768" s="456"/>
      <c r="FKD768" s="456"/>
      <c r="FKE768" s="456"/>
      <c r="FKF768" s="456"/>
      <c r="FKG768" s="456"/>
      <c r="FKH768" s="456"/>
      <c r="FKI768" s="456"/>
      <c r="FKJ768" s="456"/>
      <c r="FKK768" s="456"/>
      <c r="FKL768" s="456"/>
      <c r="FKM768" s="456"/>
      <c r="FKN768" s="456"/>
      <c r="FKO768" s="456"/>
      <c r="FKP768" s="456"/>
      <c r="FKQ768" s="456"/>
      <c r="FKR768" s="456"/>
      <c r="FKS768" s="456"/>
      <c r="FKT768" s="456"/>
      <c r="FKU768" s="456"/>
      <c r="FKV768" s="456"/>
      <c r="FKW768" s="456"/>
      <c r="FKX768" s="456"/>
      <c r="FKY768" s="456"/>
      <c r="FKZ768" s="456"/>
      <c r="FLA768" s="456"/>
      <c r="FLB768" s="456"/>
      <c r="FLC768" s="456"/>
      <c r="FLD768" s="456"/>
      <c r="FLE768" s="456"/>
      <c r="FLF768" s="456"/>
      <c r="FLG768" s="456"/>
      <c r="FLH768" s="456"/>
      <c r="FLI768" s="456"/>
      <c r="FLJ768" s="456"/>
      <c r="FLK768" s="456"/>
      <c r="FLL768" s="456"/>
      <c r="FLM768" s="456"/>
      <c r="FLN768" s="456"/>
      <c r="FLO768" s="456"/>
      <c r="FLP768" s="456"/>
      <c r="FLQ768" s="456"/>
      <c r="FLR768" s="456"/>
      <c r="FLS768" s="456"/>
      <c r="FLT768" s="456"/>
      <c r="FLU768" s="456"/>
      <c r="FLV768" s="456"/>
      <c r="FLW768" s="456"/>
      <c r="FLX768" s="456"/>
      <c r="FLY768" s="456"/>
      <c r="FLZ768" s="456"/>
      <c r="FMA768" s="456"/>
      <c r="FMB768" s="456"/>
      <c r="FMC768" s="456"/>
      <c r="FMD768" s="456"/>
      <c r="FME768" s="456"/>
      <c r="FMF768" s="456"/>
      <c r="FMG768" s="456"/>
      <c r="FMH768" s="456"/>
      <c r="FMI768" s="456"/>
      <c r="FMJ768" s="456"/>
      <c r="FMK768" s="456"/>
      <c r="FML768" s="456"/>
      <c r="FMM768" s="456"/>
      <c r="FMN768" s="456"/>
      <c r="FMO768" s="456"/>
      <c r="FMP768" s="456"/>
      <c r="FMQ768" s="456"/>
      <c r="FMR768" s="456"/>
      <c r="FMS768" s="456"/>
      <c r="FMT768" s="456"/>
      <c r="FMU768" s="456"/>
      <c r="FMV768" s="456"/>
      <c r="FMW768" s="456"/>
      <c r="FMX768" s="456"/>
      <c r="FMY768" s="456"/>
      <c r="FMZ768" s="456"/>
      <c r="FNA768" s="456"/>
      <c r="FNB768" s="456"/>
      <c r="FNC768" s="456"/>
      <c r="FND768" s="456"/>
      <c r="FNE768" s="456"/>
      <c r="FNF768" s="456"/>
      <c r="FNG768" s="456"/>
      <c r="FNH768" s="456"/>
      <c r="FNI768" s="456"/>
      <c r="FNJ768" s="456"/>
      <c r="FNK768" s="456"/>
      <c r="FNL768" s="456"/>
      <c r="FNM768" s="456"/>
      <c r="FNN768" s="456"/>
      <c r="FNO768" s="456"/>
      <c r="FNP768" s="456"/>
      <c r="FNQ768" s="456"/>
      <c r="FNR768" s="456"/>
      <c r="FNS768" s="456"/>
      <c r="FNT768" s="456"/>
      <c r="FNU768" s="456"/>
      <c r="FNV768" s="456"/>
      <c r="FNW768" s="456"/>
      <c r="FNX768" s="456"/>
      <c r="FNY768" s="456"/>
      <c r="FNZ768" s="456"/>
      <c r="FOA768" s="456"/>
      <c r="FOB768" s="456"/>
      <c r="FOC768" s="456"/>
      <c r="FOD768" s="456"/>
      <c r="FOE768" s="456"/>
      <c r="FOF768" s="456"/>
      <c r="FOG768" s="456"/>
      <c r="FOH768" s="456"/>
      <c r="FOI768" s="456"/>
      <c r="FOJ768" s="456"/>
      <c r="FOK768" s="456"/>
      <c r="FOL768" s="456"/>
      <c r="FOM768" s="456"/>
      <c r="FON768" s="456"/>
      <c r="FOO768" s="456"/>
      <c r="FOP768" s="456"/>
      <c r="FOQ768" s="456"/>
      <c r="FOR768" s="456"/>
      <c r="FOS768" s="456"/>
      <c r="FOT768" s="456"/>
      <c r="FOU768" s="456"/>
      <c r="FOV768" s="456"/>
      <c r="FOW768" s="456"/>
      <c r="FOX768" s="456"/>
      <c r="FOY768" s="456"/>
      <c r="FOZ768" s="456"/>
      <c r="FPA768" s="456"/>
      <c r="FPB768" s="456"/>
      <c r="FPC768" s="456"/>
      <c r="FPD768" s="456"/>
      <c r="FPE768" s="456"/>
      <c r="FPF768" s="456"/>
      <c r="FPG768" s="456"/>
      <c r="FPH768" s="456"/>
      <c r="FPI768" s="456"/>
      <c r="FPJ768" s="456"/>
      <c r="FPK768" s="456"/>
      <c r="FPL768" s="456"/>
      <c r="FPM768" s="456"/>
      <c r="FPN768" s="456"/>
      <c r="FPO768" s="456"/>
      <c r="FPP768" s="456"/>
      <c r="FPQ768" s="456"/>
      <c r="FPR768" s="456"/>
      <c r="FPS768" s="456"/>
      <c r="FPT768" s="456"/>
      <c r="FPU768" s="456"/>
      <c r="FPV768" s="456"/>
      <c r="FPW768" s="456"/>
      <c r="FPX768" s="456"/>
      <c r="FPY768" s="456"/>
      <c r="FPZ768" s="456"/>
      <c r="FQA768" s="456"/>
      <c r="FQB768" s="456"/>
      <c r="FQC768" s="456"/>
      <c r="FQD768" s="456"/>
      <c r="FQE768" s="456"/>
      <c r="FQF768" s="456"/>
      <c r="FQG768" s="456"/>
      <c r="FQH768" s="456"/>
      <c r="FQI768" s="456"/>
      <c r="FQJ768" s="456"/>
      <c r="FQK768" s="456"/>
      <c r="FQL768" s="456"/>
      <c r="FQM768" s="456"/>
      <c r="FQN768" s="456"/>
      <c r="FQO768" s="456"/>
      <c r="FQP768" s="456"/>
      <c r="FQQ768" s="456"/>
      <c r="FQR768" s="456"/>
      <c r="FQS768" s="456"/>
      <c r="FQT768" s="456"/>
      <c r="FQU768" s="456"/>
      <c r="FQV768" s="456"/>
      <c r="FQW768" s="456"/>
      <c r="FQX768" s="456"/>
      <c r="FQY768" s="456"/>
      <c r="FQZ768" s="456"/>
      <c r="FRA768" s="456"/>
      <c r="FRB768" s="456"/>
      <c r="FRC768" s="456"/>
      <c r="FRD768" s="456"/>
      <c r="FRE768" s="456"/>
      <c r="FRF768" s="456"/>
      <c r="FRG768" s="456"/>
      <c r="FRH768" s="456"/>
      <c r="FRI768" s="456"/>
      <c r="FRJ768" s="456"/>
      <c r="FRK768" s="456"/>
      <c r="FRL768" s="456"/>
      <c r="FRM768" s="456"/>
      <c r="FRN768" s="456"/>
      <c r="FRO768" s="456"/>
      <c r="FRP768" s="456"/>
      <c r="FRQ768" s="456"/>
      <c r="FRR768" s="456"/>
      <c r="FRS768" s="456"/>
      <c r="FRT768" s="456"/>
      <c r="FRU768" s="456"/>
      <c r="FRV768" s="456"/>
      <c r="FRW768" s="456"/>
      <c r="FRX768" s="456"/>
      <c r="FRY768" s="456"/>
      <c r="FRZ768" s="456"/>
      <c r="FSA768" s="456"/>
      <c r="FSB768" s="456"/>
      <c r="FSC768" s="456"/>
      <c r="FSD768" s="456"/>
      <c r="FSE768" s="456"/>
      <c r="FSF768" s="456"/>
      <c r="FSG768" s="456"/>
      <c r="FSH768" s="456"/>
      <c r="FSI768" s="456"/>
      <c r="FSJ768" s="456"/>
      <c r="FSK768" s="456"/>
      <c r="FSL768" s="456"/>
      <c r="FSM768" s="456"/>
      <c r="FSN768" s="456"/>
      <c r="FSO768" s="456"/>
      <c r="FSP768" s="456"/>
      <c r="FSQ768" s="456"/>
      <c r="FSR768" s="456"/>
      <c r="FSS768" s="456"/>
      <c r="FST768" s="456"/>
      <c r="FSU768" s="456"/>
      <c r="FSV768" s="456"/>
      <c r="FSW768" s="456"/>
      <c r="FSX768" s="456"/>
      <c r="FSY768" s="456"/>
      <c r="FSZ768" s="456"/>
      <c r="FTA768" s="456"/>
      <c r="FTB768" s="456"/>
      <c r="FTC768" s="456"/>
      <c r="FTD768" s="456"/>
      <c r="FTE768" s="456"/>
      <c r="FTF768" s="456"/>
      <c r="FTG768" s="456"/>
      <c r="FTH768" s="456"/>
      <c r="FTI768" s="456"/>
      <c r="FTJ768" s="456"/>
      <c r="FTK768" s="456"/>
      <c r="FTL768" s="456"/>
      <c r="FTM768" s="456"/>
      <c r="FTN768" s="456"/>
      <c r="FTO768" s="456"/>
      <c r="FTP768" s="456"/>
      <c r="FTQ768" s="456"/>
      <c r="FTR768" s="456"/>
      <c r="FTS768" s="456"/>
      <c r="FTT768" s="456"/>
      <c r="FTU768" s="456"/>
      <c r="FTV768" s="456"/>
      <c r="FTW768" s="456"/>
      <c r="FTX768" s="456"/>
      <c r="FTY768" s="456"/>
      <c r="FTZ768" s="456"/>
      <c r="FUA768" s="456"/>
      <c r="FUB768" s="456"/>
      <c r="FUC768" s="456"/>
      <c r="FUD768" s="456"/>
      <c r="FUE768" s="456"/>
      <c r="FUF768" s="456"/>
      <c r="FUG768" s="456"/>
      <c r="FUH768" s="456"/>
      <c r="FUI768" s="456"/>
      <c r="FUJ768" s="456"/>
      <c r="FUK768" s="456"/>
      <c r="FUL768" s="456"/>
      <c r="FUM768" s="456"/>
      <c r="FUN768" s="456"/>
      <c r="FUO768" s="456"/>
      <c r="FUP768" s="456"/>
      <c r="FUQ768" s="456"/>
      <c r="FUR768" s="456"/>
      <c r="FUS768" s="456"/>
      <c r="FUT768" s="456"/>
      <c r="FUU768" s="456"/>
      <c r="FUV768" s="456"/>
      <c r="FUW768" s="456"/>
      <c r="FUX768" s="456"/>
      <c r="FUY768" s="456"/>
      <c r="FUZ768" s="456"/>
      <c r="FVA768" s="456"/>
      <c r="FVB768" s="456"/>
      <c r="FVC768" s="456"/>
      <c r="FVD768" s="456"/>
      <c r="FVE768" s="456"/>
      <c r="FVF768" s="456"/>
      <c r="FVG768" s="456"/>
      <c r="FVH768" s="456"/>
      <c r="FVI768" s="456"/>
      <c r="FVJ768" s="456"/>
      <c r="FVK768" s="456"/>
      <c r="FVL768" s="456"/>
      <c r="FVM768" s="456"/>
      <c r="FVN768" s="456"/>
      <c r="FVO768" s="456"/>
      <c r="FVP768" s="456"/>
      <c r="FVQ768" s="456"/>
      <c r="FVR768" s="456"/>
      <c r="FVS768" s="456"/>
      <c r="FVT768" s="456"/>
      <c r="FVU768" s="456"/>
      <c r="FVV768" s="456"/>
      <c r="FVW768" s="456"/>
      <c r="FVX768" s="456"/>
      <c r="FVY768" s="456"/>
      <c r="FVZ768" s="456"/>
      <c r="FWA768" s="456"/>
      <c r="FWB768" s="456"/>
      <c r="FWC768" s="456"/>
      <c r="FWD768" s="456"/>
      <c r="FWE768" s="456"/>
      <c r="FWF768" s="456"/>
      <c r="FWG768" s="456"/>
      <c r="FWH768" s="456"/>
      <c r="FWI768" s="456"/>
      <c r="FWJ768" s="456"/>
      <c r="FWK768" s="456"/>
      <c r="FWL768" s="456"/>
      <c r="FWM768" s="456"/>
      <c r="FWN768" s="456"/>
      <c r="FWO768" s="456"/>
      <c r="FWP768" s="456"/>
      <c r="FWQ768" s="456"/>
      <c r="FWR768" s="456"/>
      <c r="FWS768" s="456"/>
      <c r="FWT768" s="456"/>
      <c r="FWU768" s="456"/>
      <c r="FWV768" s="456"/>
      <c r="FWW768" s="456"/>
      <c r="FWX768" s="456"/>
      <c r="FWY768" s="456"/>
      <c r="FWZ768" s="456"/>
      <c r="FXA768" s="456"/>
      <c r="FXB768" s="456"/>
      <c r="FXC768" s="456"/>
      <c r="FXD768" s="456"/>
      <c r="FXE768" s="456"/>
      <c r="FXF768" s="456"/>
      <c r="FXG768" s="456"/>
      <c r="FXH768" s="456"/>
      <c r="FXI768" s="456"/>
      <c r="FXJ768" s="456"/>
      <c r="FXK768" s="456"/>
      <c r="FXL768" s="456"/>
      <c r="FXM768" s="456"/>
      <c r="FXN768" s="456"/>
      <c r="FXO768" s="456"/>
      <c r="FXP768" s="456"/>
      <c r="FXQ768" s="456"/>
      <c r="FXR768" s="456"/>
      <c r="FXS768" s="456"/>
      <c r="FXT768" s="456"/>
      <c r="FXU768" s="456"/>
      <c r="FXV768" s="456"/>
      <c r="FXW768" s="456"/>
      <c r="FXX768" s="456"/>
      <c r="FXY768" s="456"/>
      <c r="FXZ768" s="456"/>
      <c r="FYA768" s="456"/>
      <c r="FYB768" s="456"/>
      <c r="FYC768" s="456"/>
      <c r="FYD768" s="456"/>
      <c r="FYE768" s="456"/>
      <c r="FYF768" s="456"/>
      <c r="FYG768" s="456"/>
      <c r="FYH768" s="456"/>
      <c r="FYI768" s="456"/>
      <c r="FYJ768" s="456"/>
      <c r="FYK768" s="456"/>
      <c r="FYL768" s="456"/>
      <c r="FYM768" s="456"/>
      <c r="FYN768" s="456"/>
      <c r="FYO768" s="456"/>
      <c r="FYP768" s="456"/>
      <c r="FYQ768" s="456"/>
      <c r="FYR768" s="456"/>
      <c r="FYS768" s="456"/>
      <c r="FYT768" s="456"/>
      <c r="FYU768" s="456"/>
      <c r="FYV768" s="456"/>
      <c r="FYW768" s="456"/>
      <c r="FYX768" s="456"/>
      <c r="FYY768" s="456"/>
      <c r="FYZ768" s="456"/>
      <c r="FZA768" s="456"/>
      <c r="FZB768" s="456"/>
      <c r="FZC768" s="456"/>
      <c r="FZD768" s="456"/>
      <c r="FZE768" s="456"/>
      <c r="FZF768" s="456"/>
      <c r="FZG768" s="456"/>
      <c r="FZH768" s="456"/>
      <c r="FZI768" s="456"/>
      <c r="FZJ768" s="456"/>
      <c r="FZK768" s="456"/>
      <c r="FZL768" s="456"/>
      <c r="FZM768" s="456"/>
      <c r="FZN768" s="456"/>
      <c r="FZO768" s="456"/>
      <c r="FZP768" s="456"/>
      <c r="FZQ768" s="456"/>
      <c r="FZR768" s="456"/>
      <c r="FZS768" s="456"/>
      <c r="FZT768" s="456"/>
      <c r="FZU768" s="456"/>
      <c r="FZV768" s="456"/>
      <c r="FZW768" s="456"/>
      <c r="FZX768" s="456"/>
      <c r="FZY768" s="456"/>
      <c r="FZZ768" s="456"/>
      <c r="GAA768" s="456"/>
      <c r="GAB768" s="456"/>
      <c r="GAC768" s="456"/>
      <c r="GAD768" s="456"/>
      <c r="GAE768" s="456"/>
      <c r="GAF768" s="456"/>
      <c r="GAG768" s="456"/>
      <c r="GAH768" s="456"/>
      <c r="GAI768" s="456"/>
      <c r="GAJ768" s="456"/>
      <c r="GAK768" s="456"/>
      <c r="GAL768" s="456"/>
      <c r="GAM768" s="456"/>
      <c r="GAN768" s="456"/>
      <c r="GAO768" s="456"/>
      <c r="GAP768" s="456"/>
      <c r="GAQ768" s="456"/>
      <c r="GAR768" s="456"/>
      <c r="GAS768" s="456"/>
      <c r="GAT768" s="456"/>
      <c r="GAU768" s="456"/>
      <c r="GAV768" s="456"/>
      <c r="GAW768" s="456"/>
      <c r="GAX768" s="456"/>
      <c r="GAY768" s="456"/>
      <c r="GAZ768" s="456"/>
      <c r="GBA768" s="456"/>
      <c r="GBB768" s="456"/>
      <c r="GBC768" s="456"/>
      <c r="GBD768" s="456"/>
      <c r="GBE768" s="456"/>
      <c r="GBF768" s="456"/>
      <c r="GBG768" s="456"/>
      <c r="GBH768" s="456"/>
      <c r="GBI768" s="456"/>
      <c r="GBJ768" s="456"/>
      <c r="GBK768" s="456"/>
      <c r="GBL768" s="456"/>
      <c r="GBM768" s="456"/>
      <c r="GBN768" s="456"/>
      <c r="GBO768" s="456"/>
      <c r="GBP768" s="456"/>
      <c r="GBQ768" s="456"/>
      <c r="GBR768" s="456"/>
      <c r="GBS768" s="456"/>
      <c r="GBT768" s="456"/>
      <c r="GBU768" s="456"/>
      <c r="GBV768" s="456"/>
      <c r="GBW768" s="456"/>
      <c r="GBX768" s="456"/>
      <c r="GBY768" s="456"/>
      <c r="GBZ768" s="456"/>
      <c r="GCA768" s="456"/>
      <c r="GCB768" s="456"/>
      <c r="GCC768" s="456"/>
      <c r="GCD768" s="456"/>
      <c r="GCE768" s="456"/>
      <c r="GCF768" s="456"/>
      <c r="GCG768" s="456"/>
      <c r="GCH768" s="456"/>
      <c r="GCI768" s="456"/>
      <c r="GCJ768" s="456"/>
      <c r="GCK768" s="456"/>
      <c r="GCL768" s="456"/>
      <c r="GCM768" s="456"/>
      <c r="GCN768" s="456"/>
      <c r="GCO768" s="456"/>
      <c r="GCP768" s="456"/>
      <c r="GCQ768" s="456"/>
      <c r="GCR768" s="456"/>
      <c r="GCS768" s="456"/>
      <c r="GCT768" s="456"/>
      <c r="GCU768" s="456"/>
      <c r="GCV768" s="456"/>
      <c r="GCW768" s="456"/>
      <c r="GCX768" s="456"/>
      <c r="GCY768" s="456"/>
      <c r="GCZ768" s="456"/>
      <c r="GDA768" s="456"/>
      <c r="GDB768" s="456"/>
      <c r="GDC768" s="456"/>
      <c r="GDD768" s="456"/>
      <c r="GDE768" s="456"/>
      <c r="GDF768" s="456"/>
      <c r="GDG768" s="456"/>
      <c r="GDH768" s="456"/>
      <c r="GDI768" s="456"/>
      <c r="GDJ768" s="456"/>
      <c r="GDK768" s="456"/>
      <c r="GDL768" s="456"/>
      <c r="GDM768" s="456"/>
      <c r="GDN768" s="456"/>
      <c r="GDO768" s="456"/>
      <c r="GDP768" s="456"/>
      <c r="GDQ768" s="456"/>
      <c r="GDR768" s="456"/>
      <c r="GDS768" s="456"/>
      <c r="GDT768" s="456"/>
      <c r="GDU768" s="456"/>
      <c r="GDV768" s="456"/>
      <c r="GDW768" s="456"/>
      <c r="GDX768" s="456"/>
      <c r="GDY768" s="456"/>
      <c r="GDZ768" s="456"/>
      <c r="GEA768" s="456"/>
      <c r="GEB768" s="456"/>
      <c r="GEC768" s="456"/>
      <c r="GED768" s="456"/>
      <c r="GEE768" s="456"/>
      <c r="GEF768" s="456"/>
      <c r="GEG768" s="456"/>
      <c r="GEH768" s="456"/>
      <c r="GEI768" s="456"/>
      <c r="GEJ768" s="456"/>
      <c r="GEK768" s="456"/>
      <c r="GEL768" s="456"/>
      <c r="GEM768" s="456"/>
      <c r="GEN768" s="456"/>
      <c r="GEO768" s="456"/>
      <c r="GEP768" s="456"/>
      <c r="GEQ768" s="456"/>
      <c r="GER768" s="456"/>
      <c r="GES768" s="456"/>
      <c r="GET768" s="456"/>
      <c r="GEU768" s="456"/>
      <c r="GEV768" s="456"/>
      <c r="GEW768" s="456"/>
      <c r="GEX768" s="456"/>
      <c r="GEY768" s="456"/>
      <c r="GEZ768" s="456"/>
      <c r="GFA768" s="456"/>
      <c r="GFB768" s="456"/>
      <c r="GFC768" s="456"/>
      <c r="GFD768" s="456"/>
      <c r="GFE768" s="456"/>
      <c r="GFF768" s="456"/>
      <c r="GFG768" s="456"/>
      <c r="GFH768" s="456"/>
      <c r="GFI768" s="456"/>
      <c r="GFJ768" s="456"/>
      <c r="GFK768" s="456"/>
      <c r="GFL768" s="456"/>
      <c r="GFM768" s="456"/>
      <c r="GFN768" s="456"/>
      <c r="GFO768" s="456"/>
      <c r="GFP768" s="456"/>
      <c r="GFQ768" s="456"/>
      <c r="GFR768" s="456"/>
      <c r="GFS768" s="456"/>
      <c r="GFT768" s="456"/>
      <c r="GFU768" s="456"/>
      <c r="GFV768" s="456"/>
      <c r="GFW768" s="456"/>
      <c r="GFX768" s="456"/>
      <c r="GFY768" s="456"/>
      <c r="GFZ768" s="456"/>
      <c r="GGA768" s="456"/>
      <c r="GGB768" s="456"/>
      <c r="GGC768" s="456"/>
      <c r="GGD768" s="456"/>
      <c r="GGE768" s="456"/>
      <c r="GGF768" s="456"/>
      <c r="GGG768" s="456"/>
      <c r="GGH768" s="456"/>
      <c r="GGI768" s="456"/>
      <c r="GGJ768" s="456"/>
      <c r="GGK768" s="456"/>
      <c r="GGL768" s="456"/>
      <c r="GGM768" s="456"/>
      <c r="GGN768" s="456"/>
      <c r="GGO768" s="456"/>
      <c r="GGP768" s="456"/>
      <c r="GGQ768" s="456"/>
      <c r="GGR768" s="456"/>
      <c r="GGS768" s="456"/>
      <c r="GGT768" s="456"/>
      <c r="GGU768" s="456"/>
      <c r="GGV768" s="456"/>
      <c r="GGW768" s="456"/>
      <c r="GGX768" s="456"/>
      <c r="GGY768" s="456"/>
      <c r="GGZ768" s="456"/>
      <c r="GHA768" s="456"/>
      <c r="GHB768" s="456"/>
      <c r="GHC768" s="456"/>
      <c r="GHD768" s="456"/>
      <c r="GHE768" s="456"/>
      <c r="GHF768" s="456"/>
      <c r="GHG768" s="456"/>
      <c r="GHH768" s="456"/>
      <c r="GHI768" s="456"/>
      <c r="GHJ768" s="456"/>
      <c r="GHK768" s="456"/>
      <c r="GHL768" s="456"/>
      <c r="GHM768" s="456"/>
      <c r="GHN768" s="456"/>
      <c r="GHO768" s="456"/>
      <c r="GHP768" s="456"/>
      <c r="GHQ768" s="456"/>
      <c r="GHR768" s="456"/>
      <c r="GHS768" s="456"/>
      <c r="GHT768" s="456"/>
      <c r="GHU768" s="456"/>
      <c r="GHV768" s="456"/>
      <c r="GHW768" s="456"/>
      <c r="GHX768" s="456"/>
      <c r="GHY768" s="456"/>
      <c r="GHZ768" s="456"/>
      <c r="GIA768" s="456"/>
      <c r="GIB768" s="456"/>
      <c r="GIC768" s="456"/>
      <c r="GID768" s="456"/>
      <c r="GIE768" s="456"/>
      <c r="GIF768" s="456"/>
      <c r="GIG768" s="456"/>
      <c r="GIH768" s="456"/>
      <c r="GII768" s="456"/>
      <c r="GIJ768" s="456"/>
      <c r="GIK768" s="456"/>
      <c r="GIL768" s="456"/>
      <c r="GIM768" s="456"/>
      <c r="GIN768" s="456"/>
      <c r="GIO768" s="456"/>
      <c r="GIP768" s="456"/>
      <c r="GIQ768" s="456"/>
      <c r="GIR768" s="456"/>
      <c r="GIS768" s="456"/>
      <c r="GIT768" s="456"/>
      <c r="GIU768" s="456"/>
      <c r="GIV768" s="456"/>
      <c r="GIW768" s="456"/>
      <c r="GIX768" s="456"/>
      <c r="GIY768" s="456"/>
      <c r="GIZ768" s="456"/>
      <c r="GJA768" s="456"/>
      <c r="GJB768" s="456"/>
      <c r="GJC768" s="456"/>
      <c r="GJD768" s="456"/>
      <c r="GJE768" s="456"/>
      <c r="GJF768" s="456"/>
      <c r="GJG768" s="456"/>
      <c r="GJH768" s="456"/>
      <c r="GJI768" s="456"/>
      <c r="GJJ768" s="456"/>
      <c r="GJK768" s="456"/>
      <c r="GJL768" s="456"/>
      <c r="GJM768" s="456"/>
      <c r="GJN768" s="456"/>
      <c r="GJO768" s="456"/>
      <c r="GJP768" s="456"/>
      <c r="GJQ768" s="456"/>
      <c r="GJR768" s="456"/>
      <c r="GJS768" s="456"/>
      <c r="GJT768" s="456"/>
      <c r="GJU768" s="456"/>
      <c r="GJV768" s="456"/>
      <c r="GJW768" s="456"/>
      <c r="GJX768" s="456"/>
      <c r="GJY768" s="456"/>
      <c r="GJZ768" s="456"/>
      <c r="GKA768" s="456"/>
      <c r="GKB768" s="456"/>
      <c r="GKC768" s="456"/>
      <c r="GKD768" s="456"/>
      <c r="GKE768" s="456"/>
      <c r="GKF768" s="456"/>
      <c r="GKG768" s="456"/>
      <c r="GKH768" s="456"/>
      <c r="GKI768" s="456"/>
      <c r="GKJ768" s="456"/>
      <c r="GKK768" s="456"/>
      <c r="GKL768" s="456"/>
      <c r="GKM768" s="456"/>
      <c r="GKN768" s="456"/>
      <c r="GKO768" s="456"/>
      <c r="GKP768" s="456"/>
      <c r="GKQ768" s="456"/>
      <c r="GKR768" s="456"/>
      <c r="GKS768" s="456"/>
      <c r="GKT768" s="456"/>
      <c r="GKU768" s="456"/>
      <c r="GKV768" s="456"/>
      <c r="GKW768" s="456"/>
      <c r="GKX768" s="456"/>
      <c r="GKY768" s="456"/>
      <c r="GKZ768" s="456"/>
      <c r="GLA768" s="456"/>
      <c r="GLB768" s="456"/>
      <c r="GLC768" s="456"/>
      <c r="GLD768" s="456"/>
      <c r="GLE768" s="456"/>
      <c r="GLF768" s="456"/>
      <c r="GLG768" s="456"/>
      <c r="GLH768" s="456"/>
      <c r="GLI768" s="456"/>
      <c r="GLJ768" s="456"/>
      <c r="GLK768" s="456"/>
      <c r="GLL768" s="456"/>
      <c r="GLM768" s="456"/>
      <c r="GLN768" s="456"/>
      <c r="GLO768" s="456"/>
      <c r="GLP768" s="456"/>
      <c r="GLQ768" s="456"/>
      <c r="GLR768" s="456"/>
      <c r="GLS768" s="456"/>
      <c r="GLT768" s="456"/>
      <c r="GLU768" s="456"/>
      <c r="GLV768" s="456"/>
      <c r="GLW768" s="456"/>
      <c r="GLX768" s="456"/>
      <c r="GLY768" s="456"/>
      <c r="GLZ768" s="456"/>
      <c r="GMA768" s="456"/>
      <c r="GMB768" s="456"/>
      <c r="GMC768" s="456"/>
      <c r="GMD768" s="456"/>
      <c r="GME768" s="456"/>
      <c r="GMF768" s="456"/>
      <c r="GMG768" s="456"/>
      <c r="GMH768" s="456"/>
      <c r="GMI768" s="456"/>
      <c r="GMJ768" s="456"/>
      <c r="GMK768" s="456"/>
      <c r="GML768" s="456"/>
      <c r="GMM768" s="456"/>
      <c r="GMN768" s="456"/>
      <c r="GMO768" s="456"/>
      <c r="GMP768" s="456"/>
      <c r="GMQ768" s="456"/>
      <c r="GMR768" s="456"/>
      <c r="GMS768" s="456"/>
      <c r="GMT768" s="456"/>
      <c r="GMU768" s="456"/>
      <c r="GMV768" s="456"/>
      <c r="GMW768" s="456"/>
      <c r="GMX768" s="456"/>
      <c r="GMY768" s="456"/>
      <c r="GMZ768" s="456"/>
      <c r="GNA768" s="456"/>
      <c r="GNB768" s="456"/>
      <c r="GNC768" s="456"/>
      <c r="GND768" s="456"/>
      <c r="GNE768" s="456"/>
      <c r="GNF768" s="456"/>
      <c r="GNG768" s="456"/>
      <c r="GNH768" s="456"/>
      <c r="GNI768" s="456"/>
      <c r="GNJ768" s="456"/>
      <c r="GNK768" s="456"/>
      <c r="GNL768" s="456"/>
      <c r="GNM768" s="456"/>
      <c r="GNN768" s="456"/>
      <c r="GNO768" s="456"/>
      <c r="GNP768" s="456"/>
      <c r="GNQ768" s="456"/>
      <c r="GNR768" s="456"/>
      <c r="GNS768" s="456"/>
      <c r="GNT768" s="456"/>
      <c r="GNU768" s="456"/>
      <c r="GNV768" s="456"/>
      <c r="GNW768" s="456"/>
      <c r="GNX768" s="456"/>
      <c r="GNY768" s="456"/>
      <c r="GNZ768" s="456"/>
      <c r="GOA768" s="456"/>
      <c r="GOB768" s="456"/>
      <c r="GOC768" s="456"/>
      <c r="GOD768" s="456"/>
      <c r="GOE768" s="456"/>
      <c r="GOF768" s="456"/>
      <c r="GOG768" s="456"/>
      <c r="GOH768" s="456"/>
      <c r="GOI768" s="456"/>
      <c r="GOJ768" s="456"/>
      <c r="GOK768" s="456"/>
      <c r="GOL768" s="456"/>
      <c r="GOM768" s="456"/>
      <c r="GON768" s="456"/>
      <c r="GOO768" s="456"/>
      <c r="GOP768" s="456"/>
      <c r="GOQ768" s="456"/>
      <c r="GOR768" s="456"/>
      <c r="GOS768" s="456"/>
      <c r="GOT768" s="456"/>
      <c r="GOU768" s="456"/>
      <c r="GOV768" s="456"/>
      <c r="GOW768" s="456"/>
      <c r="GOX768" s="456"/>
      <c r="GOY768" s="456"/>
      <c r="GOZ768" s="456"/>
      <c r="GPA768" s="456"/>
      <c r="GPB768" s="456"/>
      <c r="GPC768" s="456"/>
      <c r="GPD768" s="456"/>
      <c r="GPE768" s="456"/>
      <c r="GPF768" s="456"/>
      <c r="GPG768" s="456"/>
      <c r="GPH768" s="456"/>
      <c r="GPI768" s="456"/>
      <c r="GPJ768" s="456"/>
      <c r="GPK768" s="456"/>
      <c r="GPL768" s="456"/>
      <c r="GPM768" s="456"/>
      <c r="GPN768" s="456"/>
      <c r="GPO768" s="456"/>
      <c r="GPP768" s="456"/>
      <c r="GPQ768" s="456"/>
      <c r="GPR768" s="456"/>
      <c r="GPS768" s="456"/>
      <c r="GPT768" s="456"/>
      <c r="GPU768" s="456"/>
      <c r="GPV768" s="456"/>
      <c r="GPW768" s="456"/>
      <c r="GPX768" s="456"/>
      <c r="GPY768" s="456"/>
      <c r="GPZ768" s="456"/>
      <c r="GQA768" s="456"/>
      <c r="GQB768" s="456"/>
      <c r="GQC768" s="456"/>
      <c r="GQD768" s="456"/>
      <c r="GQE768" s="456"/>
      <c r="GQF768" s="456"/>
      <c r="GQG768" s="456"/>
      <c r="GQH768" s="456"/>
      <c r="GQI768" s="456"/>
      <c r="GQJ768" s="456"/>
      <c r="GQK768" s="456"/>
      <c r="GQL768" s="456"/>
      <c r="GQM768" s="456"/>
      <c r="GQN768" s="456"/>
      <c r="GQO768" s="456"/>
      <c r="GQP768" s="456"/>
      <c r="GQQ768" s="456"/>
      <c r="GQR768" s="456"/>
      <c r="GQS768" s="456"/>
      <c r="GQT768" s="456"/>
      <c r="GQU768" s="456"/>
      <c r="GQV768" s="456"/>
      <c r="GQW768" s="456"/>
      <c r="GQX768" s="456"/>
      <c r="GQY768" s="456"/>
      <c r="GQZ768" s="456"/>
      <c r="GRA768" s="456"/>
      <c r="GRB768" s="456"/>
      <c r="GRC768" s="456"/>
      <c r="GRD768" s="456"/>
      <c r="GRE768" s="456"/>
      <c r="GRF768" s="456"/>
      <c r="GRG768" s="456"/>
      <c r="GRH768" s="456"/>
      <c r="GRI768" s="456"/>
      <c r="GRJ768" s="456"/>
      <c r="GRK768" s="456"/>
      <c r="GRL768" s="456"/>
      <c r="GRM768" s="456"/>
      <c r="GRN768" s="456"/>
      <c r="GRO768" s="456"/>
      <c r="GRP768" s="456"/>
      <c r="GRQ768" s="456"/>
      <c r="GRR768" s="456"/>
      <c r="GRS768" s="456"/>
      <c r="GRT768" s="456"/>
      <c r="GRU768" s="456"/>
      <c r="GRV768" s="456"/>
      <c r="GRW768" s="456"/>
      <c r="GRX768" s="456"/>
      <c r="GRY768" s="456"/>
      <c r="GRZ768" s="456"/>
      <c r="GSA768" s="456"/>
      <c r="GSB768" s="456"/>
      <c r="GSC768" s="456"/>
      <c r="GSD768" s="456"/>
      <c r="GSE768" s="456"/>
      <c r="GSF768" s="456"/>
      <c r="GSG768" s="456"/>
      <c r="GSH768" s="456"/>
      <c r="GSI768" s="456"/>
      <c r="GSJ768" s="456"/>
      <c r="GSK768" s="456"/>
      <c r="GSL768" s="456"/>
      <c r="GSM768" s="456"/>
      <c r="GSN768" s="456"/>
      <c r="GSO768" s="456"/>
      <c r="GSP768" s="456"/>
      <c r="GSQ768" s="456"/>
      <c r="GSR768" s="456"/>
      <c r="GSS768" s="456"/>
      <c r="GST768" s="456"/>
      <c r="GSU768" s="456"/>
      <c r="GSV768" s="456"/>
      <c r="GSW768" s="456"/>
      <c r="GSX768" s="456"/>
      <c r="GSY768" s="456"/>
      <c r="GSZ768" s="456"/>
      <c r="GTA768" s="456"/>
      <c r="GTB768" s="456"/>
      <c r="GTC768" s="456"/>
      <c r="GTD768" s="456"/>
      <c r="GTE768" s="456"/>
      <c r="GTF768" s="456"/>
      <c r="GTG768" s="456"/>
      <c r="GTH768" s="456"/>
      <c r="GTI768" s="456"/>
      <c r="GTJ768" s="456"/>
      <c r="GTK768" s="456"/>
      <c r="GTL768" s="456"/>
      <c r="GTM768" s="456"/>
      <c r="GTN768" s="456"/>
      <c r="GTO768" s="456"/>
      <c r="GTP768" s="456"/>
      <c r="GTQ768" s="456"/>
      <c r="GTR768" s="456"/>
      <c r="GTS768" s="456"/>
      <c r="GTT768" s="456"/>
      <c r="GTU768" s="456"/>
      <c r="GTV768" s="456"/>
      <c r="GTW768" s="456"/>
      <c r="GTX768" s="456"/>
      <c r="GTY768" s="456"/>
      <c r="GTZ768" s="456"/>
      <c r="GUA768" s="456"/>
      <c r="GUB768" s="456"/>
      <c r="GUC768" s="456"/>
      <c r="GUD768" s="456"/>
      <c r="GUE768" s="456"/>
      <c r="GUF768" s="456"/>
      <c r="GUG768" s="456"/>
      <c r="GUH768" s="456"/>
      <c r="GUI768" s="456"/>
      <c r="GUJ768" s="456"/>
      <c r="GUK768" s="456"/>
      <c r="GUL768" s="456"/>
      <c r="GUM768" s="456"/>
      <c r="GUN768" s="456"/>
      <c r="GUO768" s="456"/>
      <c r="GUP768" s="456"/>
      <c r="GUQ768" s="456"/>
      <c r="GUR768" s="456"/>
      <c r="GUS768" s="456"/>
      <c r="GUT768" s="456"/>
      <c r="GUU768" s="456"/>
      <c r="GUV768" s="456"/>
      <c r="GUW768" s="456"/>
      <c r="GUX768" s="456"/>
      <c r="GUY768" s="456"/>
      <c r="GUZ768" s="456"/>
      <c r="GVA768" s="456"/>
      <c r="GVB768" s="456"/>
      <c r="GVC768" s="456"/>
      <c r="GVD768" s="456"/>
      <c r="GVE768" s="456"/>
      <c r="GVF768" s="456"/>
      <c r="GVG768" s="456"/>
      <c r="GVH768" s="456"/>
      <c r="GVI768" s="456"/>
      <c r="GVJ768" s="456"/>
      <c r="GVK768" s="456"/>
      <c r="GVL768" s="456"/>
      <c r="GVM768" s="456"/>
      <c r="GVN768" s="456"/>
      <c r="GVO768" s="456"/>
      <c r="GVP768" s="456"/>
      <c r="GVQ768" s="456"/>
      <c r="GVR768" s="456"/>
      <c r="GVS768" s="456"/>
      <c r="GVT768" s="456"/>
      <c r="GVU768" s="456"/>
      <c r="GVV768" s="456"/>
      <c r="GVW768" s="456"/>
      <c r="GVX768" s="456"/>
      <c r="GVY768" s="456"/>
      <c r="GVZ768" s="456"/>
      <c r="GWA768" s="456"/>
      <c r="GWB768" s="456"/>
      <c r="GWC768" s="456"/>
      <c r="GWD768" s="456"/>
      <c r="GWE768" s="456"/>
      <c r="GWF768" s="456"/>
      <c r="GWG768" s="456"/>
      <c r="GWH768" s="456"/>
      <c r="GWI768" s="456"/>
      <c r="GWJ768" s="456"/>
      <c r="GWK768" s="456"/>
      <c r="GWL768" s="456"/>
      <c r="GWM768" s="456"/>
      <c r="GWN768" s="456"/>
      <c r="GWO768" s="456"/>
      <c r="GWP768" s="456"/>
      <c r="GWQ768" s="456"/>
      <c r="GWR768" s="456"/>
      <c r="GWS768" s="456"/>
      <c r="GWT768" s="456"/>
      <c r="GWU768" s="456"/>
      <c r="GWV768" s="456"/>
      <c r="GWW768" s="456"/>
      <c r="GWX768" s="456"/>
      <c r="GWY768" s="456"/>
      <c r="GWZ768" s="456"/>
      <c r="GXA768" s="456"/>
      <c r="GXB768" s="456"/>
      <c r="GXC768" s="456"/>
      <c r="GXD768" s="456"/>
      <c r="GXE768" s="456"/>
      <c r="GXF768" s="456"/>
      <c r="GXG768" s="456"/>
      <c r="GXH768" s="456"/>
      <c r="GXI768" s="456"/>
      <c r="GXJ768" s="456"/>
      <c r="GXK768" s="456"/>
      <c r="GXL768" s="456"/>
      <c r="GXM768" s="456"/>
      <c r="GXN768" s="456"/>
      <c r="GXO768" s="456"/>
      <c r="GXP768" s="456"/>
      <c r="GXQ768" s="456"/>
      <c r="GXR768" s="456"/>
      <c r="GXS768" s="456"/>
      <c r="GXT768" s="456"/>
      <c r="GXU768" s="456"/>
      <c r="GXV768" s="456"/>
      <c r="GXW768" s="456"/>
      <c r="GXX768" s="456"/>
      <c r="GXY768" s="456"/>
      <c r="GXZ768" s="456"/>
      <c r="GYA768" s="456"/>
      <c r="GYB768" s="456"/>
      <c r="GYC768" s="456"/>
      <c r="GYD768" s="456"/>
      <c r="GYE768" s="456"/>
      <c r="GYF768" s="456"/>
      <c r="GYG768" s="456"/>
      <c r="GYH768" s="456"/>
      <c r="GYI768" s="456"/>
      <c r="GYJ768" s="456"/>
      <c r="GYK768" s="456"/>
      <c r="GYL768" s="456"/>
      <c r="GYM768" s="456"/>
      <c r="GYN768" s="456"/>
      <c r="GYO768" s="456"/>
      <c r="GYP768" s="456"/>
      <c r="GYQ768" s="456"/>
      <c r="GYR768" s="456"/>
      <c r="GYS768" s="456"/>
      <c r="GYT768" s="456"/>
      <c r="GYU768" s="456"/>
      <c r="GYV768" s="456"/>
      <c r="GYW768" s="456"/>
      <c r="GYX768" s="456"/>
      <c r="GYY768" s="456"/>
      <c r="GYZ768" s="456"/>
      <c r="GZA768" s="456"/>
      <c r="GZB768" s="456"/>
      <c r="GZC768" s="456"/>
      <c r="GZD768" s="456"/>
      <c r="GZE768" s="456"/>
      <c r="GZF768" s="456"/>
      <c r="GZG768" s="456"/>
      <c r="GZH768" s="456"/>
      <c r="GZI768" s="456"/>
      <c r="GZJ768" s="456"/>
      <c r="GZK768" s="456"/>
      <c r="GZL768" s="456"/>
      <c r="GZM768" s="456"/>
      <c r="GZN768" s="456"/>
      <c r="GZO768" s="456"/>
      <c r="GZP768" s="456"/>
      <c r="GZQ768" s="456"/>
      <c r="GZR768" s="456"/>
      <c r="GZS768" s="456"/>
      <c r="GZT768" s="456"/>
      <c r="GZU768" s="456"/>
      <c r="GZV768" s="456"/>
      <c r="GZW768" s="456"/>
      <c r="GZX768" s="456"/>
      <c r="GZY768" s="456"/>
      <c r="GZZ768" s="456"/>
      <c r="HAA768" s="456"/>
      <c r="HAB768" s="456"/>
      <c r="HAC768" s="456"/>
      <c r="HAD768" s="456"/>
      <c r="HAE768" s="456"/>
      <c r="HAF768" s="456"/>
      <c r="HAG768" s="456"/>
      <c r="HAH768" s="456"/>
      <c r="HAI768" s="456"/>
      <c r="HAJ768" s="456"/>
      <c r="HAK768" s="456"/>
      <c r="HAL768" s="456"/>
      <c r="HAM768" s="456"/>
      <c r="HAN768" s="456"/>
      <c r="HAO768" s="456"/>
      <c r="HAP768" s="456"/>
      <c r="HAQ768" s="456"/>
      <c r="HAR768" s="456"/>
      <c r="HAS768" s="456"/>
      <c r="HAT768" s="456"/>
      <c r="HAU768" s="456"/>
      <c r="HAV768" s="456"/>
      <c r="HAW768" s="456"/>
      <c r="HAX768" s="456"/>
      <c r="HAY768" s="456"/>
      <c r="HAZ768" s="456"/>
      <c r="HBA768" s="456"/>
      <c r="HBB768" s="456"/>
      <c r="HBC768" s="456"/>
      <c r="HBD768" s="456"/>
      <c r="HBE768" s="456"/>
      <c r="HBF768" s="456"/>
      <c r="HBG768" s="456"/>
      <c r="HBH768" s="456"/>
      <c r="HBI768" s="456"/>
      <c r="HBJ768" s="456"/>
      <c r="HBK768" s="456"/>
      <c r="HBL768" s="456"/>
      <c r="HBM768" s="456"/>
      <c r="HBN768" s="456"/>
      <c r="HBO768" s="456"/>
      <c r="HBP768" s="456"/>
      <c r="HBQ768" s="456"/>
      <c r="HBR768" s="456"/>
      <c r="HBS768" s="456"/>
      <c r="HBT768" s="456"/>
      <c r="HBU768" s="456"/>
      <c r="HBV768" s="456"/>
      <c r="HBW768" s="456"/>
      <c r="HBX768" s="456"/>
      <c r="HBY768" s="456"/>
      <c r="HBZ768" s="456"/>
      <c r="HCA768" s="456"/>
      <c r="HCB768" s="456"/>
      <c r="HCC768" s="456"/>
      <c r="HCD768" s="456"/>
      <c r="HCE768" s="456"/>
      <c r="HCF768" s="456"/>
      <c r="HCG768" s="456"/>
      <c r="HCH768" s="456"/>
      <c r="HCI768" s="456"/>
      <c r="HCJ768" s="456"/>
      <c r="HCK768" s="456"/>
      <c r="HCL768" s="456"/>
      <c r="HCM768" s="456"/>
      <c r="HCN768" s="456"/>
      <c r="HCO768" s="456"/>
      <c r="HCP768" s="456"/>
      <c r="HCQ768" s="456"/>
      <c r="HCR768" s="456"/>
      <c r="HCS768" s="456"/>
      <c r="HCT768" s="456"/>
      <c r="HCU768" s="456"/>
      <c r="HCV768" s="456"/>
      <c r="HCW768" s="456"/>
      <c r="HCX768" s="456"/>
      <c r="HCY768" s="456"/>
      <c r="HCZ768" s="456"/>
      <c r="HDA768" s="456"/>
      <c r="HDB768" s="456"/>
      <c r="HDC768" s="456"/>
      <c r="HDD768" s="456"/>
      <c r="HDE768" s="456"/>
      <c r="HDF768" s="456"/>
      <c r="HDG768" s="456"/>
      <c r="HDH768" s="456"/>
      <c r="HDI768" s="456"/>
      <c r="HDJ768" s="456"/>
      <c r="HDK768" s="456"/>
      <c r="HDL768" s="456"/>
      <c r="HDM768" s="456"/>
      <c r="HDN768" s="456"/>
      <c r="HDO768" s="456"/>
      <c r="HDP768" s="456"/>
      <c r="HDQ768" s="456"/>
      <c r="HDR768" s="456"/>
      <c r="HDS768" s="456"/>
      <c r="HDT768" s="456"/>
      <c r="HDU768" s="456"/>
      <c r="HDV768" s="456"/>
      <c r="HDW768" s="456"/>
      <c r="HDX768" s="456"/>
      <c r="HDY768" s="456"/>
      <c r="HDZ768" s="456"/>
      <c r="HEA768" s="456"/>
      <c r="HEB768" s="456"/>
      <c r="HEC768" s="456"/>
      <c r="HED768" s="456"/>
      <c r="HEE768" s="456"/>
      <c r="HEF768" s="456"/>
      <c r="HEG768" s="456"/>
      <c r="HEH768" s="456"/>
      <c r="HEI768" s="456"/>
      <c r="HEJ768" s="456"/>
      <c r="HEK768" s="456"/>
      <c r="HEL768" s="456"/>
      <c r="HEM768" s="456"/>
      <c r="HEN768" s="456"/>
      <c r="HEO768" s="456"/>
      <c r="HEP768" s="456"/>
      <c r="HEQ768" s="456"/>
      <c r="HER768" s="456"/>
      <c r="HES768" s="456"/>
      <c r="HET768" s="456"/>
      <c r="HEU768" s="456"/>
      <c r="HEV768" s="456"/>
      <c r="HEW768" s="456"/>
      <c r="HEX768" s="456"/>
      <c r="HEY768" s="456"/>
      <c r="HEZ768" s="456"/>
      <c r="HFA768" s="456"/>
      <c r="HFB768" s="456"/>
      <c r="HFC768" s="456"/>
      <c r="HFD768" s="456"/>
      <c r="HFE768" s="456"/>
      <c r="HFF768" s="456"/>
      <c r="HFG768" s="456"/>
      <c r="HFH768" s="456"/>
      <c r="HFI768" s="456"/>
      <c r="HFJ768" s="456"/>
      <c r="HFK768" s="456"/>
      <c r="HFL768" s="456"/>
      <c r="HFM768" s="456"/>
      <c r="HFN768" s="456"/>
      <c r="HFO768" s="456"/>
      <c r="HFP768" s="456"/>
      <c r="HFQ768" s="456"/>
      <c r="HFR768" s="456"/>
      <c r="HFS768" s="456"/>
      <c r="HFT768" s="456"/>
      <c r="HFU768" s="456"/>
      <c r="HFV768" s="456"/>
      <c r="HFW768" s="456"/>
      <c r="HFX768" s="456"/>
      <c r="HFY768" s="456"/>
      <c r="HFZ768" s="456"/>
      <c r="HGA768" s="456"/>
      <c r="HGB768" s="456"/>
      <c r="HGC768" s="456"/>
      <c r="HGD768" s="456"/>
      <c r="HGE768" s="456"/>
      <c r="HGF768" s="456"/>
      <c r="HGG768" s="456"/>
      <c r="HGH768" s="456"/>
      <c r="HGI768" s="456"/>
      <c r="HGJ768" s="456"/>
      <c r="HGK768" s="456"/>
      <c r="HGL768" s="456"/>
      <c r="HGM768" s="456"/>
      <c r="HGN768" s="456"/>
      <c r="HGO768" s="456"/>
      <c r="HGP768" s="456"/>
      <c r="HGQ768" s="456"/>
      <c r="HGR768" s="456"/>
      <c r="HGS768" s="456"/>
      <c r="HGT768" s="456"/>
      <c r="HGU768" s="456"/>
      <c r="HGV768" s="456"/>
      <c r="HGW768" s="456"/>
      <c r="HGX768" s="456"/>
      <c r="HGY768" s="456"/>
      <c r="HGZ768" s="456"/>
      <c r="HHA768" s="456"/>
      <c r="HHB768" s="456"/>
      <c r="HHC768" s="456"/>
      <c r="HHD768" s="456"/>
      <c r="HHE768" s="456"/>
      <c r="HHF768" s="456"/>
      <c r="HHG768" s="456"/>
      <c r="HHH768" s="456"/>
      <c r="HHI768" s="456"/>
      <c r="HHJ768" s="456"/>
      <c r="HHK768" s="456"/>
      <c r="HHL768" s="456"/>
      <c r="HHM768" s="456"/>
      <c r="HHN768" s="456"/>
      <c r="HHO768" s="456"/>
      <c r="HHP768" s="456"/>
      <c r="HHQ768" s="456"/>
      <c r="HHR768" s="456"/>
      <c r="HHS768" s="456"/>
      <c r="HHT768" s="456"/>
      <c r="HHU768" s="456"/>
      <c r="HHV768" s="456"/>
      <c r="HHW768" s="456"/>
      <c r="HHX768" s="456"/>
      <c r="HHY768" s="456"/>
      <c r="HHZ768" s="456"/>
      <c r="HIA768" s="456"/>
      <c r="HIB768" s="456"/>
      <c r="HIC768" s="456"/>
      <c r="HID768" s="456"/>
      <c r="HIE768" s="456"/>
      <c r="HIF768" s="456"/>
      <c r="HIG768" s="456"/>
      <c r="HIH768" s="456"/>
      <c r="HII768" s="456"/>
      <c r="HIJ768" s="456"/>
      <c r="HIK768" s="456"/>
      <c r="HIL768" s="456"/>
      <c r="HIM768" s="456"/>
      <c r="HIN768" s="456"/>
      <c r="HIO768" s="456"/>
      <c r="HIP768" s="456"/>
      <c r="HIQ768" s="456"/>
      <c r="HIR768" s="456"/>
      <c r="HIS768" s="456"/>
      <c r="HIT768" s="456"/>
      <c r="HIU768" s="456"/>
      <c r="HIV768" s="456"/>
      <c r="HIW768" s="456"/>
      <c r="HIX768" s="456"/>
      <c r="HIY768" s="456"/>
      <c r="HIZ768" s="456"/>
      <c r="HJA768" s="456"/>
      <c r="HJB768" s="456"/>
      <c r="HJC768" s="456"/>
      <c r="HJD768" s="456"/>
      <c r="HJE768" s="456"/>
      <c r="HJF768" s="456"/>
      <c r="HJG768" s="456"/>
      <c r="HJH768" s="456"/>
      <c r="HJI768" s="456"/>
      <c r="HJJ768" s="456"/>
      <c r="HJK768" s="456"/>
      <c r="HJL768" s="456"/>
      <c r="HJM768" s="456"/>
      <c r="HJN768" s="456"/>
      <c r="HJO768" s="456"/>
      <c r="HJP768" s="456"/>
      <c r="HJQ768" s="456"/>
      <c r="HJR768" s="456"/>
      <c r="HJS768" s="456"/>
      <c r="HJT768" s="456"/>
      <c r="HJU768" s="456"/>
      <c r="HJV768" s="456"/>
      <c r="HJW768" s="456"/>
      <c r="HJX768" s="456"/>
      <c r="HJY768" s="456"/>
      <c r="HJZ768" s="456"/>
      <c r="HKA768" s="456"/>
      <c r="HKB768" s="456"/>
      <c r="HKC768" s="456"/>
      <c r="HKD768" s="456"/>
      <c r="HKE768" s="456"/>
      <c r="HKF768" s="456"/>
      <c r="HKG768" s="456"/>
      <c r="HKH768" s="456"/>
      <c r="HKI768" s="456"/>
      <c r="HKJ768" s="456"/>
      <c r="HKK768" s="456"/>
      <c r="HKL768" s="456"/>
      <c r="HKM768" s="456"/>
      <c r="HKN768" s="456"/>
      <c r="HKO768" s="456"/>
      <c r="HKP768" s="456"/>
      <c r="HKQ768" s="456"/>
      <c r="HKR768" s="456"/>
      <c r="HKS768" s="456"/>
      <c r="HKT768" s="456"/>
      <c r="HKU768" s="456"/>
      <c r="HKV768" s="456"/>
      <c r="HKW768" s="456"/>
      <c r="HKX768" s="456"/>
      <c r="HKY768" s="456"/>
      <c r="HKZ768" s="456"/>
      <c r="HLA768" s="456"/>
      <c r="HLB768" s="456"/>
      <c r="HLC768" s="456"/>
      <c r="HLD768" s="456"/>
      <c r="HLE768" s="456"/>
      <c r="HLF768" s="456"/>
      <c r="HLG768" s="456"/>
      <c r="HLH768" s="456"/>
      <c r="HLI768" s="456"/>
      <c r="HLJ768" s="456"/>
      <c r="HLK768" s="456"/>
      <c r="HLL768" s="456"/>
      <c r="HLM768" s="456"/>
      <c r="HLN768" s="456"/>
      <c r="HLO768" s="456"/>
      <c r="HLP768" s="456"/>
      <c r="HLQ768" s="456"/>
      <c r="HLR768" s="456"/>
      <c r="HLS768" s="456"/>
      <c r="HLT768" s="456"/>
      <c r="HLU768" s="456"/>
      <c r="HLV768" s="456"/>
      <c r="HLW768" s="456"/>
      <c r="HLX768" s="456"/>
      <c r="HLY768" s="456"/>
      <c r="HLZ768" s="456"/>
      <c r="HMA768" s="456"/>
      <c r="HMB768" s="456"/>
      <c r="HMC768" s="456"/>
      <c r="HMD768" s="456"/>
      <c r="HME768" s="456"/>
      <c r="HMF768" s="456"/>
      <c r="HMG768" s="456"/>
      <c r="HMH768" s="456"/>
      <c r="HMI768" s="456"/>
      <c r="HMJ768" s="456"/>
      <c r="HMK768" s="456"/>
      <c r="HML768" s="456"/>
      <c r="HMM768" s="456"/>
      <c r="HMN768" s="456"/>
      <c r="HMO768" s="456"/>
      <c r="HMP768" s="456"/>
      <c r="HMQ768" s="456"/>
      <c r="HMR768" s="456"/>
      <c r="HMS768" s="456"/>
      <c r="HMT768" s="456"/>
      <c r="HMU768" s="456"/>
      <c r="HMV768" s="456"/>
      <c r="HMW768" s="456"/>
      <c r="HMX768" s="456"/>
      <c r="HMY768" s="456"/>
      <c r="HMZ768" s="456"/>
      <c r="HNA768" s="456"/>
      <c r="HNB768" s="456"/>
      <c r="HNC768" s="456"/>
      <c r="HND768" s="456"/>
      <c r="HNE768" s="456"/>
      <c r="HNF768" s="456"/>
      <c r="HNG768" s="456"/>
      <c r="HNH768" s="456"/>
      <c r="HNI768" s="456"/>
      <c r="HNJ768" s="456"/>
      <c r="HNK768" s="456"/>
      <c r="HNL768" s="456"/>
      <c r="HNM768" s="456"/>
      <c r="HNN768" s="456"/>
      <c r="HNO768" s="456"/>
      <c r="HNP768" s="456"/>
      <c r="HNQ768" s="456"/>
      <c r="HNR768" s="456"/>
      <c r="HNS768" s="456"/>
      <c r="HNT768" s="456"/>
      <c r="HNU768" s="456"/>
      <c r="HNV768" s="456"/>
      <c r="HNW768" s="456"/>
      <c r="HNX768" s="456"/>
      <c r="HNY768" s="456"/>
      <c r="HNZ768" s="456"/>
      <c r="HOA768" s="456"/>
      <c r="HOB768" s="456"/>
      <c r="HOC768" s="456"/>
      <c r="HOD768" s="456"/>
      <c r="HOE768" s="456"/>
      <c r="HOF768" s="456"/>
      <c r="HOG768" s="456"/>
      <c r="HOH768" s="456"/>
      <c r="HOI768" s="456"/>
      <c r="HOJ768" s="456"/>
      <c r="HOK768" s="456"/>
      <c r="HOL768" s="456"/>
      <c r="HOM768" s="456"/>
      <c r="HON768" s="456"/>
      <c r="HOO768" s="456"/>
      <c r="HOP768" s="456"/>
      <c r="HOQ768" s="456"/>
      <c r="HOR768" s="456"/>
      <c r="HOS768" s="456"/>
      <c r="HOT768" s="456"/>
      <c r="HOU768" s="456"/>
      <c r="HOV768" s="456"/>
      <c r="HOW768" s="456"/>
      <c r="HOX768" s="456"/>
      <c r="HOY768" s="456"/>
      <c r="HOZ768" s="456"/>
      <c r="HPA768" s="456"/>
      <c r="HPB768" s="456"/>
      <c r="HPC768" s="456"/>
      <c r="HPD768" s="456"/>
      <c r="HPE768" s="456"/>
      <c r="HPF768" s="456"/>
      <c r="HPG768" s="456"/>
      <c r="HPH768" s="456"/>
      <c r="HPI768" s="456"/>
      <c r="HPJ768" s="456"/>
      <c r="HPK768" s="456"/>
      <c r="HPL768" s="456"/>
      <c r="HPM768" s="456"/>
      <c r="HPN768" s="456"/>
      <c r="HPO768" s="456"/>
      <c r="HPP768" s="456"/>
      <c r="HPQ768" s="456"/>
      <c r="HPR768" s="456"/>
      <c r="HPS768" s="456"/>
      <c r="HPT768" s="456"/>
      <c r="HPU768" s="456"/>
      <c r="HPV768" s="456"/>
      <c r="HPW768" s="456"/>
      <c r="HPX768" s="456"/>
      <c r="HPY768" s="456"/>
      <c r="HPZ768" s="456"/>
      <c r="HQA768" s="456"/>
      <c r="HQB768" s="456"/>
      <c r="HQC768" s="456"/>
      <c r="HQD768" s="456"/>
      <c r="HQE768" s="456"/>
      <c r="HQF768" s="456"/>
      <c r="HQG768" s="456"/>
      <c r="HQH768" s="456"/>
      <c r="HQI768" s="456"/>
      <c r="HQJ768" s="456"/>
      <c r="HQK768" s="456"/>
      <c r="HQL768" s="456"/>
      <c r="HQM768" s="456"/>
      <c r="HQN768" s="456"/>
      <c r="HQO768" s="456"/>
      <c r="HQP768" s="456"/>
      <c r="HQQ768" s="456"/>
      <c r="HQR768" s="456"/>
      <c r="HQS768" s="456"/>
      <c r="HQT768" s="456"/>
      <c r="HQU768" s="456"/>
      <c r="HQV768" s="456"/>
      <c r="HQW768" s="456"/>
      <c r="HQX768" s="456"/>
      <c r="HQY768" s="456"/>
      <c r="HQZ768" s="456"/>
      <c r="HRA768" s="456"/>
      <c r="HRB768" s="456"/>
      <c r="HRC768" s="456"/>
      <c r="HRD768" s="456"/>
      <c r="HRE768" s="456"/>
      <c r="HRF768" s="456"/>
      <c r="HRG768" s="456"/>
      <c r="HRH768" s="456"/>
      <c r="HRI768" s="456"/>
      <c r="HRJ768" s="456"/>
      <c r="HRK768" s="456"/>
      <c r="HRL768" s="456"/>
      <c r="HRM768" s="456"/>
      <c r="HRN768" s="456"/>
      <c r="HRO768" s="456"/>
      <c r="HRP768" s="456"/>
      <c r="HRQ768" s="456"/>
      <c r="HRR768" s="456"/>
      <c r="HRS768" s="456"/>
      <c r="HRT768" s="456"/>
      <c r="HRU768" s="456"/>
      <c r="HRV768" s="456"/>
      <c r="HRW768" s="456"/>
      <c r="HRX768" s="456"/>
      <c r="HRY768" s="456"/>
      <c r="HRZ768" s="456"/>
      <c r="HSA768" s="456"/>
      <c r="HSB768" s="456"/>
      <c r="HSC768" s="456"/>
      <c r="HSD768" s="456"/>
      <c r="HSE768" s="456"/>
      <c r="HSF768" s="456"/>
      <c r="HSG768" s="456"/>
      <c r="HSH768" s="456"/>
      <c r="HSI768" s="456"/>
      <c r="HSJ768" s="456"/>
      <c r="HSK768" s="456"/>
      <c r="HSL768" s="456"/>
      <c r="HSM768" s="456"/>
      <c r="HSN768" s="456"/>
      <c r="HSO768" s="456"/>
      <c r="HSP768" s="456"/>
      <c r="HSQ768" s="456"/>
      <c r="HSR768" s="456"/>
      <c r="HSS768" s="456"/>
      <c r="HST768" s="456"/>
      <c r="HSU768" s="456"/>
      <c r="HSV768" s="456"/>
      <c r="HSW768" s="456"/>
      <c r="HSX768" s="456"/>
      <c r="HSY768" s="456"/>
      <c r="HSZ768" s="456"/>
      <c r="HTA768" s="456"/>
      <c r="HTB768" s="456"/>
      <c r="HTC768" s="456"/>
      <c r="HTD768" s="456"/>
      <c r="HTE768" s="456"/>
      <c r="HTF768" s="456"/>
      <c r="HTG768" s="456"/>
      <c r="HTH768" s="456"/>
      <c r="HTI768" s="456"/>
      <c r="HTJ768" s="456"/>
      <c r="HTK768" s="456"/>
      <c r="HTL768" s="456"/>
      <c r="HTM768" s="456"/>
      <c r="HTN768" s="456"/>
      <c r="HTO768" s="456"/>
      <c r="HTP768" s="456"/>
      <c r="HTQ768" s="456"/>
      <c r="HTR768" s="456"/>
      <c r="HTS768" s="456"/>
      <c r="HTT768" s="456"/>
      <c r="HTU768" s="456"/>
      <c r="HTV768" s="456"/>
      <c r="HTW768" s="456"/>
      <c r="HTX768" s="456"/>
      <c r="HTY768" s="456"/>
      <c r="HTZ768" s="456"/>
      <c r="HUA768" s="456"/>
      <c r="HUB768" s="456"/>
      <c r="HUC768" s="456"/>
      <c r="HUD768" s="456"/>
      <c r="HUE768" s="456"/>
      <c r="HUF768" s="456"/>
      <c r="HUG768" s="456"/>
      <c r="HUH768" s="456"/>
      <c r="HUI768" s="456"/>
      <c r="HUJ768" s="456"/>
      <c r="HUK768" s="456"/>
      <c r="HUL768" s="456"/>
      <c r="HUM768" s="456"/>
      <c r="HUN768" s="456"/>
      <c r="HUO768" s="456"/>
      <c r="HUP768" s="456"/>
      <c r="HUQ768" s="456"/>
      <c r="HUR768" s="456"/>
      <c r="HUS768" s="456"/>
      <c r="HUT768" s="456"/>
      <c r="HUU768" s="456"/>
      <c r="HUV768" s="456"/>
      <c r="HUW768" s="456"/>
      <c r="HUX768" s="456"/>
      <c r="HUY768" s="456"/>
      <c r="HUZ768" s="456"/>
      <c r="HVA768" s="456"/>
      <c r="HVB768" s="456"/>
      <c r="HVC768" s="456"/>
      <c r="HVD768" s="456"/>
      <c r="HVE768" s="456"/>
      <c r="HVF768" s="456"/>
      <c r="HVG768" s="456"/>
      <c r="HVH768" s="456"/>
      <c r="HVI768" s="456"/>
      <c r="HVJ768" s="456"/>
      <c r="HVK768" s="456"/>
      <c r="HVL768" s="456"/>
      <c r="HVM768" s="456"/>
      <c r="HVN768" s="456"/>
      <c r="HVO768" s="456"/>
      <c r="HVP768" s="456"/>
      <c r="HVQ768" s="456"/>
      <c r="HVR768" s="456"/>
      <c r="HVS768" s="456"/>
      <c r="HVT768" s="456"/>
      <c r="HVU768" s="456"/>
      <c r="HVV768" s="456"/>
      <c r="HVW768" s="456"/>
      <c r="HVX768" s="456"/>
      <c r="HVY768" s="456"/>
      <c r="HVZ768" s="456"/>
      <c r="HWA768" s="456"/>
      <c r="HWB768" s="456"/>
      <c r="HWC768" s="456"/>
      <c r="HWD768" s="456"/>
      <c r="HWE768" s="456"/>
      <c r="HWF768" s="456"/>
      <c r="HWG768" s="456"/>
      <c r="HWH768" s="456"/>
      <c r="HWI768" s="456"/>
      <c r="HWJ768" s="456"/>
      <c r="HWK768" s="456"/>
      <c r="HWL768" s="456"/>
      <c r="HWM768" s="456"/>
      <c r="HWN768" s="456"/>
      <c r="HWO768" s="456"/>
      <c r="HWP768" s="456"/>
      <c r="HWQ768" s="456"/>
      <c r="HWR768" s="456"/>
      <c r="HWS768" s="456"/>
      <c r="HWT768" s="456"/>
      <c r="HWU768" s="456"/>
      <c r="HWV768" s="456"/>
      <c r="HWW768" s="456"/>
      <c r="HWX768" s="456"/>
      <c r="HWY768" s="456"/>
      <c r="HWZ768" s="456"/>
      <c r="HXA768" s="456"/>
      <c r="HXB768" s="456"/>
      <c r="HXC768" s="456"/>
      <c r="HXD768" s="456"/>
      <c r="HXE768" s="456"/>
      <c r="HXF768" s="456"/>
      <c r="HXG768" s="456"/>
      <c r="HXH768" s="456"/>
      <c r="HXI768" s="456"/>
      <c r="HXJ768" s="456"/>
      <c r="HXK768" s="456"/>
      <c r="HXL768" s="456"/>
      <c r="HXM768" s="456"/>
      <c r="HXN768" s="456"/>
      <c r="HXO768" s="456"/>
      <c r="HXP768" s="456"/>
      <c r="HXQ768" s="456"/>
      <c r="HXR768" s="456"/>
      <c r="HXS768" s="456"/>
      <c r="HXT768" s="456"/>
      <c r="HXU768" s="456"/>
      <c r="HXV768" s="456"/>
      <c r="HXW768" s="456"/>
      <c r="HXX768" s="456"/>
      <c r="HXY768" s="456"/>
      <c r="HXZ768" s="456"/>
      <c r="HYA768" s="456"/>
      <c r="HYB768" s="456"/>
      <c r="HYC768" s="456"/>
      <c r="HYD768" s="456"/>
      <c r="HYE768" s="456"/>
      <c r="HYF768" s="456"/>
      <c r="HYG768" s="456"/>
      <c r="HYH768" s="456"/>
      <c r="HYI768" s="456"/>
      <c r="HYJ768" s="456"/>
      <c r="HYK768" s="456"/>
      <c r="HYL768" s="456"/>
      <c r="HYM768" s="456"/>
      <c r="HYN768" s="456"/>
      <c r="HYO768" s="456"/>
      <c r="HYP768" s="456"/>
      <c r="HYQ768" s="456"/>
      <c r="HYR768" s="456"/>
      <c r="HYS768" s="456"/>
      <c r="HYT768" s="456"/>
      <c r="HYU768" s="456"/>
      <c r="HYV768" s="456"/>
      <c r="HYW768" s="456"/>
      <c r="HYX768" s="456"/>
      <c r="HYY768" s="456"/>
      <c r="HYZ768" s="456"/>
      <c r="HZA768" s="456"/>
      <c r="HZB768" s="456"/>
      <c r="HZC768" s="456"/>
      <c r="HZD768" s="456"/>
      <c r="HZE768" s="456"/>
      <c r="HZF768" s="456"/>
      <c r="HZG768" s="456"/>
      <c r="HZH768" s="456"/>
      <c r="HZI768" s="456"/>
      <c r="HZJ768" s="456"/>
      <c r="HZK768" s="456"/>
      <c r="HZL768" s="456"/>
      <c r="HZM768" s="456"/>
      <c r="HZN768" s="456"/>
      <c r="HZO768" s="456"/>
      <c r="HZP768" s="456"/>
      <c r="HZQ768" s="456"/>
      <c r="HZR768" s="456"/>
      <c r="HZS768" s="456"/>
      <c r="HZT768" s="456"/>
      <c r="HZU768" s="456"/>
      <c r="HZV768" s="456"/>
      <c r="HZW768" s="456"/>
      <c r="HZX768" s="456"/>
      <c r="HZY768" s="456"/>
      <c r="HZZ768" s="456"/>
      <c r="IAA768" s="456"/>
      <c r="IAB768" s="456"/>
      <c r="IAC768" s="456"/>
      <c r="IAD768" s="456"/>
      <c r="IAE768" s="456"/>
      <c r="IAF768" s="456"/>
      <c r="IAG768" s="456"/>
      <c r="IAH768" s="456"/>
      <c r="IAI768" s="456"/>
      <c r="IAJ768" s="456"/>
      <c r="IAK768" s="456"/>
      <c r="IAL768" s="456"/>
      <c r="IAM768" s="456"/>
      <c r="IAN768" s="456"/>
      <c r="IAO768" s="456"/>
      <c r="IAP768" s="456"/>
      <c r="IAQ768" s="456"/>
      <c r="IAR768" s="456"/>
      <c r="IAS768" s="456"/>
      <c r="IAT768" s="456"/>
      <c r="IAU768" s="456"/>
      <c r="IAV768" s="456"/>
      <c r="IAW768" s="456"/>
      <c r="IAX768" s="456"/>
      <c r="IAY768" s="456"/>
      <c r="IAZ768" s="456"/>
      <c r="IBA768" s="456"/>
      <c r="IBB768" s="456"/>
      <c r="IBC768" s="456"/>
      <c r="IBD768" s="456"/>
      <c r="IBE768" s="456"/>
      <c r="IBF768" s="456"/>
      <c r="IBG768" s="456"/>
      <c r="IBH768" s="456"/>
      <c r="IBI768" s="456"/>
      <c r="IBJ768" s="456"/>
      <c r="IBK768" s="456"/>
      <c r="IBL768" s="456"/>
      <c r="IBM768" s="456"/>
      <c r="IBN768" s="456"/>
      <c r="IBO768" s="456"/>
      <c r="IBP768" s="456"/>
      <c r="IBQ768" s="456"/>
      <c r="IBR768" s="456"/>
      <c r="IBS768" s="456"/>
      <c r="IBT768" s="456"/>
      <c r="IBU768" s="456"/>
      <c r="IBV768" s="456"/>
      <c r="IBW768" s="456"/>
      <c r="IBX768" s="456"/>
      <c r="IBY768" s="456"/>
      <c r="IBZ768" s="456"/>
      <c r="ICA768" s="456"/>
      <c r="ICB768" s="456"/>
      <c r="ICC768" s="456"/>
      <c r="ICD768" s="456"/>
      <c r="ICE768" s="456"/>
      <c r="ICF768" s="456"/>
      <c r="ICG768" s="456"/>
      <c r="ICH768" s="456"/>
      <c r="ICI768" s="456"/>
      <c r="ICJ768" s="456"/>
      <c r="ICK768" s="456"/>
      <c r="ICL768" s="456"/>
      <c r="ICM768" s="456"/>
      <c r="ICN768" s="456"/>
      <c r="ICO768" s="456"/>
      <c r="ICP768" s="456"/>
      <c r="ICQ768" s="456"/>
      <c r="ICR768" s="456"/>
      <c r="ICS768" s="456"/>
      <c r="ICT768" s="456"/>
      <c r="ICU768" s="456"/>
      <c r="ICV768" s="456"/>
      <c r="ICW768" s="456"/>
      <c r="ICX768" s="456"/>
      <c r="ICY768" s="456"/>
      <c r="ICZ768" s="456"/>
      <c r="IDA768" s="456"/>
      <c r="IDB768" s="456"/>
      <c r="IDC768" s="456"/>
      <c r="IDD768" s="456"/>
      <c r="IDE768" s="456"/>
      <c r="IDF768" s="456"/>
      <c r="IDG768" s="456"/>
      <c r="IDH768" s="456"/>
      <c r="IDI768" s="456"/>
      <c r="IDJ768" s="456"/>
      <c r="IDK768" s="456"/>
      <c r="IDL768" s="456"/>
      <c r="IDM768" s="456"/>
      <c r="IDN768" s="456"/>
      <c r="IDO768" s="456"/>
      <c r="IDP768" s="456"/>
      <c r="IDQ768" s="456"/>
      <c r="IDR768" s="456"/>
      <c r="IDS768" s="456"/>
      <c r="IDT768" s="456"/>
      <c r="IDU768" s="456"/>
      <c r="IDV768" s="456"/>
      <c r="IDW768" s="456"/>
      <c r="IDX768" s="456"/>
      <c r="IDY768" s="456"/>
      <c r="IDZ768" s="456"/>
      <c r="IEA768" s="456"/>
      <c r="IEB768" s="456"/>
      <c r="IEC768" s="456"/>
      <c r="IED768" s="456"/>
      <c r="IEE768" s="456"/>
      <c r="IEF768" s="456"/>
      <c r="IEG768" s="456"/>
      <c r="IEH768" s="456"/>
      <c r="IEI768" s="456"/>
      <c r="IEJ768" s="456"/>
      <c r="IEK768" s="456"/>
      <c r="IEL768" s="456"/>
      <c r="IEM768" s="456"/>
      <c r="IEN768" s="456"/>
      <c r="IEO768" s="456"/>
      <c r="IEP768" s="456"/>
      <c r="IEQ768" s="456"/>
      <c r="IER768" s="456"/>
      <c r="IES768" s="456"/>
      <c r="IET768" s="456"/>
      <c r="IEU768" s="456"/>
      <c r="IEV768" s="456"/>
      <c r="IEW768" s="456"/>
      <c r="IEX768" s="456"/>
      <c r="IEY768" s="456"/>
      <c r="IEZ768" s="456"/>
      <c r="IFA768" s="456"/>
      <c r="IFB768" s="456"/>
      <c r="IFC768" s="456"/>
      <c r="IFD768" s="456"/>
      <c r="IFE768" s="456"/>
      <c r="IFF768" s="456"/>
      <c r="IFG768" s="456"/>
      <c r="IFH768" s="456"/>
      <c r="IFI768" s="456"/>
      <c r="IFJ768" s="456"/>
      <c r="IFK768" s="456"/>
      <c r="IFL768" s="456"/>
      <c r="IFM768" s="456"/>
      <c r="IFN768" s="456"/>
      <c r="IFO768" s="456"/>
      <c r="IFP768" s="456"/>
      <c r="IFQ768" s="456"/>
      <c r="IFR768" s="456"/>
      <c r="IFS768" s="456"/>
      <c r="IFT768" s="456"/>
      <c r="IFU768" s="456"/>
      <c r="IFV768" s="456"/>
      <c r="IFW768" s="456"/>
      <c r="IFX768" s="456"/>
      <c r="IFY768" s="456"/>
      <c r="IFZ768" s="456"/>
      <c r="IGA768" s="456"/>
      <c r="IGB768" s="456"/>
      <c r="IGC768" s="456"/>
      <c r="IGD768" s="456"/>
      <c r="IGE768" s="456"/>
      <c r="IGF768" s="456"/>
      <c r="IGG768" s="456"/>
      <c r="IGH768" s="456"/>
      <c r="IGI768" s="456"/>
      <c r="IGJ768" s="456"/>
      <c r="IGK768" s="456"/>
      <c r="IGL768" s="456"/>
      <c r="IGM768" s="456"/>
      <c r="IGN768" s="456"/>
      <c r="IGO768" s="456"/>
      <c r="IGP768" s="456"/>
      <c r="IGQ768" s="456"/>
      <c r="IGR768" s="456"/>
      <c r="IGS768" s="456"/>
      <c r="IGT768" s="456"/>
      <c r="IGU768" s="456"/>
      <c r="IGV768" s="456"/>
      <c r="IGW768" s="456"/>
      <c r="IGX768" s="456"/>
      <c r="IGY768" s="456"/>
      <c r="IGZ768" s="456"/>
      <c r="IHA768" s="456"/>
      <c r="IHB768" s="456"/>
      <c r="IHC768" s="456"/>
      <c r="IHD768" s="456"/>
      <c r="IHE768" s="456"/>
      <c r="IHF768" s="456"/>
      <c r="IHG768" s="456"/>
      <c r="IHH768" s="456"/>
      <c r="IHI768" s="456"/>
      <c r="IHJ768" s="456"/>
      <c r="IHK768" s="456"/>
      <c r="IHL768" s="456"/>
      <c r="IHM768" s="456"/>
      <c r="IHN768" s="456"/>
      <c r="IHO768" s="456"/>
      <c r="IHP768" s="456"/>
      <c r="IHQ768" s="456"/>
      <c r="IHR768" s="456"/>
      <c r="IHS768" s="456"/>
      <c r="IHT768" s="456"/>
      <c r="IHU768" s="456"/>
      <c r="IHV768" s="456"/>
      <c r="IHW768" s="456"/>
      <c r="IHX768" s="456"/>
      <c r="IHY768" s="456"/>
      <c r="IHZ768" s="456"/>
      <c r="IIA768" s="456"/>
      <c r="IIB768" s="456"/>
      <c r="IIC768" s="456"/>
      <c r="IID768" s="456"/>
      <c r="IIE768" s="456"/>
      <c r="IIF768" s="456"/>
      <c r="IIG768" s="456"/>
      <c r="IIH768" s="456"/>
      <c r="III768" s="456"/>
      <c r="IIJ768" s="456"/>
      <c r="IIK768" s="456"/>
      <c r="IIL768" s="456"/>
      <c r="IIM768" s="456"/>
      <c r="IIN768" s="456"/>
      <c r="IIO768" s="456"/>
      <c r="IIP768" s="456"/>
      <c r="IIQ768" s="456"/>
      <c r="IIR768" s="456"/>
      <c r="IIS768" s="456"/>
      <c r="IIT768" s="456"/>
      <c r="IIU768" s="456"/>
      <c r="IIV768" s="456"/>
      <c r="IIW768" s="456"/>
      <c r="IIX768" s="456"/>
      <c r="IIY768" s="456"/>
      <c r="IIZ768" s="456"/>
      <c r="IJA768" s="456"/>
      <c r="IJB768" s="456"/>
      <c r="IJC768" s="456"/>
      <c r="IJD768" s="456"/>
      <c r="IJE768" s="456"/>
      <c r="IJF768" s="456"/>
      <c r="IJG768" s="456"/>
      <c r="IJH768" s="456"/>
      <c r="IJI768" s="456"/>
      <c r="IJJ768" s="456"/>
      <c r="IJK768" s="456"/>
      <c r="IJL768" s="456"/>
      <c r="IJM768" s="456"/>
      <c r="IJN768" s="456"/>
      <c r="IJO768" s="456"/>
      <c r="IJP768" s="456"/>
      <c r="IJQ768" s="456"/>
      <c r="IJR768" s="456"/>
      <c r="IJS768" s="456"/>
      <c r="IJT768" s="456"/>
      <c r="IJU768" s="456"/>
      <c r="IJV768" s="456"/>
      <c r="IJW768" s="456"/>
      <c r="IJX768" s="456"/>
      <c r="IJY768" s="456"/>
      <c r="IJZ768" s="456"/>
      <c r="IKA768" s="456"/>
      <c r="IKB768" s="456"/>
      <c r="IKC768" s="456"/>
      <c r="IKD768" s="456"/>
      <c r="IKE768" s="456"/>
      <c r="IKF768" s="456"/>
      <c r="IKG768" s="456"/>
      <c r="IKH768" s="456"/>
      <c r="IKI768" s="456"/>
      <c r="IKJ768" s="456"/>
      <c r="IKK768" s="456"/>
      <c r="IKL768" s="456"/>
      <c r="IKM768" s="456"/>
      <c r="IKN768" s="456"/>
      <c r="IKO768" s="456"/>
      <c r="IKP768" s="456"/>
      <c r="IKQ768" s="456"/>
      <c r="IKR768" s="456"/>
      <c r="IKS768" s="456"/>
      <c r="IKT768" s="456"/>
      <c r="IKU768" s="456"/>
      <c r="IKV768" s="456"/>
      <c r="IKW768" s="456"/>
      <c r="IKX768" s="456"/>
      <c r="IKY768" s="456"/>
      <c r="IKZ768" s="456"/>
      <c r="ILA768" s="456"/>
      <c r="ILB768" s="456"/>
      <c r="ILC768" s="456"/>
      <c r="ILD768" s="456"/>
      <c r="ILE768" s="456"/>
      <c r="ILF768" s="456"/>
      <c r="ILG768" s="456"/>
      <c r="ILH768" s="456"/>
      <c r="ILI768" s="456"/>
      <c r="ILJ768" s="456"/>
      <c r="ILK768" s="456"/>
      <c r="ILL768" s="456"/>
      <c r="ILM768" s="456"/>
      <c r="ILN768" s="456"/>
      <c r="ILO768" s="456"/>
      <c r="ILP768" s="456"/>
      <c r="ILQ768" s="456"/>
      <c r="ILR768" s="456"/>
      <c r="ILS768" s="456"/>
      <c r="ILT768" s="456"/>
      <c r="ILU768" s="456"/>
      <c r="ILV768" s="456"/>
      <c r="ILW768" s="456"/>
      <c r="ILX768" s="456"/>
      <c r="ILY768" s="456"/>
      <c r="ILZ768" s="456"/>
      <c r="IMA768" s="456"/>
      <c r="IMB768" s="456"/>
      <c r="IMC768" s="456"/>
      <c r="IMD768" s="456"/>
      <c r="IME768" s="456"/>
      <c r="IMF768" s="456"/>
      <c r="IMG768" s="456"/>
      <c r="IMH768" s="456"/>
      <c r="IMI768" s="456"/>
      <c r="IMJ768" s="456"/>
      <c r="IMK768" s="456"/>
      <c r="IML768" s="456"/>
      <c r="IMM768" s="456"/>
      <c r="IMN768" s="456"/>
      <c r="IMO768" s="456"/>
      <c r="IMP768" s="456"/>
      <c r="IMQ768" s="456"/>
      <c r="IMR768" s="456"/>
      <c r="IMS768" s="456"/>
      <c r="IMT768" s="456"/>
      <c r="IMU768" s="456"/>
      <c r="IMV768" s="456"/>
      <c r="IMW768" s="456"/>
      <c r="IMX768" s="456"/>
      <c r="IMY768" s="456"/>
      <c r="IMZ768" s="456"/>
      <c r="INA768" s="456"/>
      <c r="INB768" s="456"/>
      <c r="INC768" s="456"/>
      <c r="IND768" s="456"/>
      <c r="INE768" s="456"/>
      <c r="INF768" s="456"/>
      <c r="ING768" s="456"/>
      <c r="INH768" s="456"/>
      <c r="INI768" s="456"/>
      <c r="INJ768" s="456"/>
      <c r="INK768" s="456"/>
      <c r="INL768" s="456"/>
      <c r="INM768" s="456"/>
      <c r="INN768" s="456"/>
      <c r="INO768" s="456"/>
      <c r="INP768" s="456"/>
      <c r="INQ768" s="456"/>
      <c r="INR768" s="456"/>
      <c r="INS768" s="456"/>
      <c r="INT768" s="456"/>
      <c r="INU768" s="456"/>
      <c r="INV768" s="456"/>
      <c r="INW768" s="456"/>
      <c r="INX768" s="456"/>
      <c r="INY768" s="456"/>
      <c r="INZ768" s="456"/>
      <c r="IOA768" s="456"/>
      <c r="IOB768" s="456"/>
      <c r="IOC768" s="456"/>
      <c r="IOD768" s="456"/>
      <c r="IOE768" s="456"/>
      <c r="IOF768" s="456"/>
      <c r="IOG768" s="456"/>
      <c r="IOH768" s="456"/>
      <c r="IOI768" s="456"/>
      <c r="IOJ768" s="456"/>
      <c r="IOK768" s="456"/>
      <c r="IOL768" s="456"/>
      <c r="IOM768" s="456"/>
      <c r="ION768" s="456"/>
      <c r="IOO768" s="456"/>
      <c r="IOP768" s="456"/>
      <c r="IOQ768" s="456"/>
      <c r="IOR768" s="456"/>
      <c r="IOS768" s="456"/>
      <c r="IOT768" s="456"/>
      <c r="IOU768" s="456"/>
      <c r="IOV768" s="456"/>
      <c r="IOW768" s="456"/>
      <c r="IOX768" s="456"/>
      <c r="IOY768" s="456"/>
      <c r="IOZ768" s="456"/>
      <c r="IPA768" s="456"/>
      <c r="IPB768" s="456"/>
      <c r="IPC768" s="456"/>
      <c r="IPD768" s="456"/>
      <c r="IPE768" s="456"/>
      <c r="IPF768" s="456"/>
      <c r="IPG768" s="456"/>
      <c r="IPH768" s="456"/>
      <c r="IPI768" s="456"/>
      <c r="IPJ768" s="456"/>
      <c r="IPK768" s="456"/>
      <c r="IPL768" s="456"/>
      <c r="IPM768" s="456"/>
      <c r="IPN768" s="456"/>
      <c r="IPO768" s="456"/>
      <c r="IPP768" s="456"/>
      <c r="IPQ768" s="456"/>
      <c r="IPR768" s="456"/>
      <c r="IPS768" s="456"/>
      <c r="IPT768" s="456"/>
      <c r="IPU768" s="456"/>
      <c r="IPV768" s="456"/>
      <c r="IPW768" s="456"/>
      <c r="IPX768" s="456"/>
      <c r="IPY768" s="456"/>
      <c r="IPZ768" s="456"/>
      <c r="IQA768" s="456"/>
      <c r="IQB768" s="456"/>
      <c r="IQC768" s="456"/>
      <c r="IQD768" s="456"/>
      <c r="IQE768" s="456"/>
      <c r="IQF768" s="456"/>
      <c r="IQG768" s="456"/>
      <c r="IQH768" s="456"/>
      <c r="IQI768" s="456"/>
      <c r="IQJ768" s="456"/>
      <c r="IQK768" s="456"/>
      <c r="IQL768" s="456"/>
      <c r="IQM768" s="456"/>
      <c r="IQN768" s="456"/>
      <c r="IQO768" s="456"/>
      <c r="IQP768" s="456"/>
      <c r="IQQ768" s="456"/>
      <c r="IQR768" s="456"/>
      <c r="IQS768" s="456"/>
      <c r="IQT768" s="456"/>
      <c r="IQU768" s="456"/>
      <c r="IQV768" s="456"/>
      <c r="IQW768" s="456"/>
      <c r="IQX768" s="456"/>
      <c r="IQY768" s="456"/>
      <c r="IQZ768" s="456"/>
      <c r="IRA768" s="456"/>
      <c r="IRB768" s="456"/>
      <c r="IRC768" s="456"/>
      <c r="IRD768" s="456"/>
      <c r="IRE768" s="456"/>
      <c r="IRF768" s="456"/>
      <c r="IRG768" s="456"/>
      <c r="IRH768" s="456"/>
      <c r="IRI768" s="456"/>
      <c r="IRJ768" s="456"/>
      <c r="IRK768" s="456"/>
      <c r="IRL768" s="456"/>
      <c r="IRM768" s="456"/>
      <c r="IRN768" s="456"/>
      <c r="IRO768" s="456"/>
      <c r="IRP768" s="456"/>
      <c r="IRQ768" s="456"/>
      <c r="IRR768" s="456"/>
      <c r="IRS768" s="456"/>
      <c r="IRT768" s="456"/>
      <c r="IRU768" s="456"/>
      <c r="IRV768" s="456"/>
      <c r="IRW768" s="456"/>
      <c r="IRX768" s="456"/>
      <c r="IRY768" s="456"/>
      <c r="IRZ768" s="456"/>
      <c r="ISA768" s="456"/>
      <c r="ISB768" s="456"/>
      <c r="ISC768" s="456"/>
      <c r="ISD768" s="456"/>
      <c r="ISE768" s="456"/>
      <c r="ISF768" s="456"/>
      <c r="ISG768" s="456"/>
      <c r="ISH768" s="456"/>
      <c r="ISI768" s="456"/>
      <c r="ISJ768" s="456"/>
      <c r="ISK768" s="456"/>
      <c r="ISL768" s="456"/>
      <c r="ISM768" s="456"/>
      <c r="ISN768" s="456"/>
      <c r="ISO768" s="456"/>
      <c r="ISP768" s="456"/>
      <c r="ISQ768" s="456"/>
      <c r="ISR768" s="456"/>
      <c r="ISS768" s="456"/>
      <c r="IST768" s="456"/>
      <c r="ISU768" s="456"/>
      <c r="ISV768" s="456"/>
      <c r="ISW768" s="456"/>
      <c r="ISX768" s="456"/>
      <c r="ISY768" s="456"/>
      <c r="ISZ768" s="456"/>
      <c r="ITA768" s="456"/>
      <c r="ITB768" s="456"/>
      <c r="ITC768" s="456"/>
      <c r="ITD768" s="456"/>
      <c r="ITE768" s="456"/>
      <c r="ITF768" s="456"/>
      <c r="ITG768" s="456"/>
      <c r="ITH768" s="456"/>
      <c r="ITI768" s="456"/>
      <c r="ITJ768" s="456"/>
      <c r="ITK768" s="456"/>
      <c r="ITL768" s="456"/>
      <c r="ITM768" s="456"/>
      <c r="ITN768" s="456"/>
      <c r="ITO768" s="456"/>
      <c r="ITP768" s="456"/>
      <c r="ITQ768" s="456"/>
      <c r="ITR768" s="456"/>
      <c r="ITS768" s="456"/>
      <c r="ITT768" s="456"/>
      <c r="ITU768" s="456"/>
      <c r="ITV768" s="456"/>
      <c r="ITW768" s="456"/>
      <c r="ITX768" s="456"/>
      <c r="ITY768" s="456"/>
      <c r="ITZ768" s="456"/>
      <c r="IUA768" s="456"/>
      <c r="IUB768" s="456"/>
      <c r="IUC768" s="456"/>
      <c r="IUD768" s="456"/>
      <c r="IUE768" s="456"/>
      <c r="IUF768" s="456"/>
      <c r="IUG768" s="456"/>
      <c r="IUH768" s="456"/>
      <c r="IUI768" s="456"/>
      <c r="IUJ768" s="456"/>
      <c r="IUK768" s="456"/>
      <c r="IUL768" s="456"/>
      <c r="IUM768" s="456"/>
      <c r="IUN768" s="456"/>
      <c r="IUO768" s="456"/>
      <c r="IUP768" s="456"/>
      <c r="IUQ768" s="456"/>
      <c r="IUR768" s="456"/>
      <c r="IUS768" s="456"/>
      <c r="IUT768" s="456"/>
      <c r="IUU768" s="456"/>
      <c r="IUV768" s="456"/>
      <c r="IUW768" s="456"/>
      <c r="IUX768" s="456"/>
      <c r="IUY768" s="456"/>
      <c r="IUZ768" s="456"/>
      <c r="IVA768" s="456"/>
      <c r="IVB768" s="456"/>
      <c r="IVC768" s="456"/>
      <c r="IVD768" s="456"/>
      <c r="IVE768" s="456"/>
      <c r="IVF768" s="456"/>
      <c r="IVG768" s="456"/>
      <c r="IVH768" s="456"/>
      <c r="IVI768" s="456"/>
      <c r="IVJ768" s="456"/>
      <c r="IVK768" s="456"/>
      <c r="IVL768" s="456"/>
      <c r="IVM768" s="456"/>
      <c r="IVN768" s="456"/>
      <c r="IVO768" s="456"/>
      <c r="IVP768" s="456"/>
      <c r="IVQ768" s="456"/>
      <c r="IVR768" s="456"/>
      <c r="IVS768" s="456"/>
      <c r="IVT768" s="456"/>
      <c r="IVU768" s="456"/>
      <c r="IVV768" s="456"/>
      <c r="IVW768" s="456"/>
      <c r="IVX768" s="456"/>
      <c r="IVY768" s="456"/>
      <c r="IVZ768" s="456"/>
      <c r="IWA768" s="456"/>
      <c r="IWB768" s="456"/>
      <c r="IWC768" s="456"/>
      <c r="IWD768" s="456"/>
      <c r="IWE768" s="456"/>
      <c r="IWF768" s="456"/>
      <c r="IWG768" s="456"/>
      <c r="IWH768" s="456"/>
      <c r="IWI768" s="456"/>
      <c r="IWJ768" s="456"/>
      <c r="IWK768" s="456"/>
      <c r="IWL768" s="456"/>
      <c r="IWM768" s="456"/>
      <c r="IWN768" s="456"/>
      <c r="IWO768" s="456"/>
      <c r="IWP768" s="456"/>
      <c r="IWQ768" s="456"/>
      <c r="IWR768" s="456"/>
      <c r="IWS768" s="456"/>
      <c r="IWT768" s="456"/>
      <c r="IWU768" s="456"/>
      <c r="IWV768" s="456"/>
      <c r="IWW768" s="456"/>
      <c r="IWX768" s="456"/>
      <c r="IWY768" s="456"/>
      <c r="IWZ768" s="456"/>
      <c r="IXA768" s="456"/>
      <c r="IXB768" s="456"/>
      <c r="IXC768" s="456"/>
      <c r="IXD768" s="456"/>
      <c r="IXE768" s="456"/>
      <c r="IXF768" s="456"/>
      <c r="IXG768" s="456"/>
      <c r="IXH768" s="456"/>
      <c r="IXI768" s="456"/>
      <c r="IXJ768" s="456"/>
      <c r="IXK768" s="456"/>
      <c r="IXL768" s="456"/>
      <c r="IXM768" s="456"/>
      <c r="IXN768" s="456"/>
      <c r="IXO768" s="456"/>
      <c r="IXP768" s="456"/>
      <c r="IXQ768" s="456"/>
      <c r="IXR768" s="456"/>
      <c r="IXS768" s="456"/>
      <c r="IXT768" s="456"/>
      <c r="IXU768" s="456"/>
      <c r="IXV768" s="456"/>
      <c r="IXW768" s="456"/>
      <c r="IXX768" s="456"/>
      <c r="IXY768" s="456"/>
      <c r="IXZ768" s="456"/>
      <c r="IYA768" s="456"/>
      <c r="IYB768" s="456"/>
      <c r="IYC768" s="456"/>
      <c r="IYD768" s="456"/>
      <c r="IYE768" s="456"/>
      <c r="IYF768" s="456"/>
      <c r="IYG768" s="456"/>
      <c r="IYH768" s="456"/>
      <c r="IYI768" s="456"/>
      <c r="IYJ768" s="456"/>
      <c r="IYK768" s="456"/>
      <c r="IYL768" s="456"/>
      <c r="IYM768" s="456"/>
      <c r="IYN768" s="456"/>
      <c r="IYO768" s="456"/>
      <c r="IYP768" s="456"/>
      <c r="IYQ768" s="456"/>
      <c r="IYR768" s="456"/>
      <c r="IYS768" s="456"/>
      <c r="IYT768" s="456"/>
      <c r="IYU768" s="456"/>
      <c r="IYV768" s="456"/>
      <c r="IYW768" s="456"/>
      <c r="IYX768" s="456"/>
      <c r="IYY768" s="456"/>
      <c r="IYZ768" s="456"/>
      <c r="IZA768" s="456"/>
      <c r="IZB768" s="456"/>
      <c r="IZC768" s="456"/>
      <c r="IZD768" s="456"/>
      <c r="IZE768" s="456"/>
      <c r="IZF768" s="456"/>
      <c r="IZG768" s="456"/>
      <c r="IZH768" s="456"/>
      <c r="IZI768" s="456"/>
      <c r="IZJ768" s="456"/>
      <c r="IZK768" s="456"/>
      <c r="IZL768" s="456"/>
      <c r="IZM768" s="456"/>
      <c r="IZN768" s="456"/>
      <c r="IZO768" s="456"/>
      <c r="IZP768" s="456"/>
      <c r="IZQ768" s="456"/>
      <c r="IZR768" s="456"/>
      <c r="IZS768" s="456"/>
      <c r="IZT768" s="456"/>
      <c r="IZU768" s="456"/>
      <c r="IZV768" s="456"/>
      <c r="IZW768" s="456"/>
      <c r="IZX768" s="456"/>
      <c r="IZY768" s="456"/>
      <c r="IZZ768" s="456"/>
      <c r="JAA768" s="456"/>
      <c r="JAB768" s="456"/>
      <c r="JAC768" s="456"/>
      <c r="JAD768" s="456"/>
      <c r="JAE768" s="456"/>
      <c r="JAF768" s="456"/>
      <c r="JAG768" s="456"/>
      <c r="JAH768" s="456"/>
      <c r="JAI768" s="456"/>
      <c r="JAJ768" s="456"/>
      <c r="JAK768" s="456"/>
      <c r="JAL768" s="456"/>
      <c r="JAM768" s="456"/>
      <c r="JAN768" s="456"/>
      <c r="JAO768" s="456"/>
      <c r="JAP768" s="456"/>
      <c r="JAQ768" s="456"/>
      <c r="JAR768" s="456"/>
      <c r="JAS768" s="456"/>
      <c r="JAT768" s="456"/>
      <c r="JAU768" s="456"/>
      <c r="JAV768" s="456"/>
      <c r="JAW768" s="456"/>
      <c r="JAX768" s="456"/>
      <c r="JAY768" s="456"/>
      <c r="JAZ768" s="456"/>
      <c r="JBA768" s="456"/>
      <c r="JBB768" s="456"/>
      <c r="JBC768" s="456"/>
      <c r="JBD768" s="456"/>
      <c r="JBE768" s="456"/>
      <c r="JBF768" s="456"/>
      <c r="JBG768" s="456"/>
      <c r="JBH768" s="456"/>
      <c r="JBI768" s="456"/>
      <c r="JBJ768" s="456"/>
      <c r="JBK768" s="456"/>
      <c r="JBL768" s="456"/>
      <c r="JBM768" s="456"/>
      <c r="JBN768" s="456"/>
      <c r="JBO768" s="456"/>
      <c r="JBP768" s="456"/>
      <c r="JBQ768" s="456"/>
      <c r="JBR768" s="456"/>
      <c r="JBS768" s="456"/>
      <c r="JBT768" s="456"/>
      <c r="JBU768" s="456"/>
      <c r="JBV768" s="456"/>
      <c r="JBW768" s="456"/>
      <c r="JBX768" s="456"/>
      <c r="JBY768" s="456"/>
      <c r="JBZ768" s="456"/>
      <c r="JCA768" s="456"/>
      <c r="JCB768" s="456"/>
      <c r="JCC768" s="456"/>
      <c r="JCD768" s="456"/>
      <c r="JCE768" s="456"/>
      <c r="JCF768" s="456"/>
      <c r="JCG768" s="456"/>
      <c r="JCH768" s="456"/>
      <c r="JCI768" s="456"/>
      <c r="JCJ768" s="456"/>
      <c r="JCK768" s="456"/>
      <c r="JCL768" s="456"/>
      <c r="JCM768" s="456"/>
      <c r="JCN768" s="456"/>
      <c r="JCO768" s="456"/>
      <c r="JCP768" s="456"/>
      <c r="JCQ768" s="456"/>
      <c r="JCR768" s="456"/>
      <c r="JCS768" s="456"/>
      <c r="JCT768" s="456"/>
      <c r="JCU768" s="456"/>
      <c r="JCV768" s="456"/>
      <c r="JCW768" s="456"/>
      <c r="JCX768" s="456"/>
      <c r="JCY768" s="456"/>
      <c r="JCZ768" s="456"/>
      <c r="JDA768" s="456"/>
      <c r="JDB768" s="456"/>
      <c r="JDC768" s="456"/>
      <c r="JDD768" s="456"/>
      <c r="JDE768" s="456"/>
      <c r="JDF768" s="456"/>
      <c r="JDG768" s="456"/>
      <c r="JDH768" s="456"/>
      <c r="JDI768" s="456"/>
      <c r="JDJ768" s="456"/>
      <c r="JDK768" s="456"/>
      <c r="JDL768" s="456"/>
      <c r="JDM768" s="456"/>
      <c r="JDN768" s="456"/>
      <c r="JDO768" s="456"/>
      <c r="JDP768" s="456"/>
      <c r="JDQ768" s="456"/>
      <c r="JDR768" s="456"/>
      <c r="JDS768" s="456"/>
      <c r="JDT768" s="456"/>
      <c r="JDU768" s="456"/>
      <c r="JDV768" s="456"/>
      <c r="JDW768" s="456"/>
      <c r="JDX768" s="456"/>
      <c r="JDY768" s="456"/>
      <c r="JDZ768" s="456"/>
      <c r="JEA768" s="456"/>
      <c r="JEB768" s="456"/>
      <c r="JEC768" s="456"/>
      <c r="JED768" s="456"/>
      <c r="JEE768" s="456"/>
      <c r="JEF768" s="456"/>
      <c r="JEG768" s="456"/>
      <c r="JEH768" s="456"/>
      <c r="JEI768" s="456"/>
      <c r="JEJ768" s="456"/>
      <c r="JEK768" s="456"/>
      <c r="JEL768" s="456"/>
      <c r="JEM768" s="456"/>
      <c r="JEN768" s="456"/>
      <c r="JEO768" s="456"/>
      <c r="JEP768" s="456"/>
      <c r="JEQ768" s="456"/>
      <c r="JER768" s="456"/>
      <c r="JES768" s="456"/>
      <c r="JET768" s="456"/>
      <c r="JEU768" s="456"/>
      <c r="JEV768" s="456"/>
      <c r="JEW768" s="456"/>
      <c r="JEX768" s="456"/>
      <c r="JEY768" s="456"/>
      <c r="JEZ768" s="456"/>
      <c r="JFA768" s="456"/>
      <c r="JFB768" s="456"/>
      <c r="JFC768" s="456"/>
      <c r="JFD768" s="456"/>
      <c r="JFE768" s="456"/>
      <c r="JFF768" s="456"/>
      <c r="JFG768" s="456"/>
      <c r="JFH768" s="456"/>
      <c r="JFI768" s="456"/>
      <c r="JFJ768" s="456"/>
      <c r="JFK768" s="456"/>
      <c r="JFL768" s="456"/>
      <c r="JFM768" s="456"/>
      <c r="JFN768" s="456"/>
      <c r="JFO768" s="456"/>
      <c r="JFP768" s="456"/>
      <c r="JFQ768" s="456"/>
      <c r="JFR768" s="456"/>
      <c r="JFS768" s="456"/>
      <c r="JFT768" s="456"/>
      <c r="JFU768" s="456"/>
      <c r="JFV768" s="456"/>
      <c r="JFW768" s="456"/>
      <c r="JFX768" s="456"/>
      <c r="JFY768" s="456"/>
      <c r="JFZ768" s="456"/>
      <c r="JGA768" s="456"/>
      <c r="JGB768" s="456"/>
      <c r="JGC768" s="456"/>
      <c r="JGD768" s="456"/>
      <c r="JGE768" s="456"/>
      <c r="JGF768" s="456"/>
      <c r="JGG768" s="456"/>
      <c r="JGH768" s="456"/>
      <c r="JGI768" s="456"/>
      <c r="JGJ768" s="456"/>
      <c r="JGK768" s="456"/>
      <c r="JGL768" s="456"/>
      <c r="JGM768" s="456"/>
      <c r="JGN768" s="456"/>
      <c r="JGO768" s="456"/>
      <c r="JGP768" s="456"/>
      <c r="JGQ768" s="456"/>
      <c r="JGR768" s="456"/>
      <c r="JGS768" s="456"/>
      <c r="JGT768" s="456"/>
      <c r="JGU768" s="456"/>
      <c r="JGV768" s="456"/>
      <c r="JGW768" s="456"/>
      <c r="JGX768" s="456"/>
      <c r="JGY768" s="456"/>
      <c r="JGZ768" s="456"/>
      <c r="JHA768" s="456"/>
      <c r="JHB768" s="456"/>
      <c r="JHC768" s="456"/>
      <c r="JHD768" s="456"/>
      <c r="JHE768" s="456"/>
      <c r="JHF768" s="456"/>
      <c r="JHG768" s="456"/>
      <c r="JHH768" s="456"/>
      <c r="JHI768" s="456"/>
      <c r="JHJ768" s="456"/>
      <c r="JHK768" s="456"/>
      <c r="JHL768" s="456"/>
      <c r="JHM768" s="456"/>
      <c r="JHN768" s="456"/>
      <c r="JHO768" s="456"/>
      <c r="JHP768" s="456"/>
      <c r="JHQ768" s="456"/>
      <c r="JHR768" s="456"/>
      <c r="JHS768" s="456"/>
      <c r="JHT768" s="456"/>
      <c r="JHU768" s="456"/>
      <c r="JHV768" s="456"/>
      <c r="JHW768" s="456"/>
      <c r="JHX768" s="456"/>
      <c r="JHY768" s="456"/>
      <c r="JHZ768" s="456"/>
      <c r="JIA768" s="456"/>
      <c r="JIB768" s="456"/>
      <c r="JIC768" s="456"/>
      <c r="JID768" s="456"/>
      <c r="JIE768" s="456"/>
      <c r="JIF768" s="456"/>
      <c r="JIG768" s="456"/>
      <c r="JIH768" s="456"/>
      <c r="JII768" s="456"/>
      <c r="JIJ768" s="456"/>
      <c r="JIK768" s="456"/>
      <c r="JIL768" s="456"/>
      <c r="JIM768" s="456"/>
      <c r="JIN768" s="456"/>
      <c r="JIO768" s="456"/>
      <c r="JIP768" s="456"/>
      <c r="JIQ768" s="456"/>
      <c r="JIR768" s="456"/>
      <c r="JIS768" s="456"/>
      <c r="JIT768" s="456"/>
      <c r="JIU768" s="456"/>
      <c r="JIV768" s="456"/>
      <c r="JIW768" s="456"/>
      <c r="JIX768" s="456"/>
      <c r="JIY768" s="456"/>
      <c r="JIZ768" s="456"/>
      <c r="JJA768" s="456"/>
      <c r="JJB768" s="456"/>
      <c r="JJC768" s="456"/>
      <c r="JJD768" s="456"/>
      <c r="JJE768" s="456"/>
      <c r="JJF768" s="456"/>
      <c r="JJG768" s="456"/>
      <c r="JJH768" s="456"/>
      <c r="JJI768" s="456"/>
      <c r="JJJ768" s="456"/>
      <c r="JJK768" s="456"/>
      <c r="JJL768" s="456"/>
      <c r="JJM768" s="456"/>
      <c r="JJN768" s="456"/>
      <c r="JJO768" s="456"/>
      <c r="JJP768" s="456"/>
      <c r="JJQ768" s="456"/>
      <c r="JJR768" s="456"/>
      <c r="JJS768" s="456"/>
      <c r="JJT768" s="456"/>
      <c r="JJU768" s="456"/>
      <c r="JJV768" s="456"/>
      <c r="JJW768" s="456"/>
      <c r="JJX768" s="456"/>
      <c r="JJY768" s="456"/>
      <c r="JJZ768" s="456"/>
      <c r="JKA768" s="456"/>
      <c r="JKB768" s="456"/>
      <c r="JKC768" s="456"/>
      <c r="JKD768" s="456"/>
      <c r="JKE768" s="456"/>
      <c r="JKF768" s="456"/>
      <c r="JKG768" s="456"/>
      <c r="JKH768" s="456"/>
      <c r="JKI768" s="456"/>
      <c r="JKJ768" s="456"/>
      <c r="JKK768" s="456"/>
      <c r="JKL768" s="456"/>
      <c r="JKM768" s="456"/>
      <c r="JKN768" s="456"/>
      <c r="JKO768" s="456"/>
      <c r="JKP768" s="456"/>
      <c r="JKQ768" s="456"/>
      <c r="JKR768" s="456"/>
      <c r="JKS768" s="456"/>
      <c r="JKT768" s="456"/>
      <c r="JKU768" s="456"/>
      <c r="JKV768" s="456"/>
      <c r="JKW768" s="456"/>
      <c r="JKX768" s="456"/>
      <c r="JKY768" s="456"/>
      <c r="JKZ768" s="456"/>
      <c r="JLA768" s="456"/>
      <c r="JLB768" s="456"/>
      <c r="JLC768" s="456"/>
      <c r="JLD768" s="456"/>
      <c r="JLE768" s="456"/>
      <c r="JLF768" s="456"/>
      <c r="JLG768" s="456"/>
      <c r="JLH768" s="456"/>
      <c r="JLI768" s="456"/>
      <c r="JLJ768" s="456"/>
      <c r="JLK768" s="456"/>
      <c r="JLL768" s="456"/>
      <c r="JLM768" s="456"/>
      <c r="JLN768" s="456"/>
      <c r="JLO768" s="456"/>
      <c r="JLP768" s="456"/>
      <c r="JLQ768" s="456"/>
      <c r="JLR768" s="456"/>
      <c r="JLS768" s="456"/>
      <c r="JLT768" s="456"/>
      <c r="JLU768" s="456"/>
      <c r="JLV768" s="456"/>
      <c r="JLW768" s="456"/>
      <c r="JLX768" s="456"/>
      <c r="JLY768" s="456"/>
      <c r="JLZ768" s="456"/>
      <c r="JMA768" s="456"/>
      <c r="JMB768" s="456"/>
      <c r="JMC768" s="456"/>
      <c r="JMD768" s="456"/>
      <c r="JME768" s="456"/>
      <c r="JMF768" s="456"/>
      <c r="JMG768" s="456"/>
      <c r="JMH768" s="456"/>
      <c r="JMI768" s="456"/>
      <c r="JMJ768" s="456"/>
      <c r="JMK768" s="456"/>
      <c r="JML768" s="456"/>
      <c r="JMM768" s="456"/>
      <c r="JMN768" s="456"/>
      <c r="JMO768" s="456"/>
      <c r="JMP768" s="456"/>
      <c r="JMQ768" s="456"/>
      <c r="JMR768" s="456"/>
      <c r="JMS768" s="456"/>
      <c r="JMT768" s="456"/>
      <c r="JMU768" s="456"/>
      <c r="JMV768" s="456"/>
      <c r="JMW768" s="456"/>
      <c r="JMX768" s="456"/>
      <c r="JMY768" s="456"/>
      <c r="JMZ768" s="456"/>
      <c r="JNA768" s="456"/>
      <c r="JNB768" s="456"/>
      <c r="JNC768" s="456"/>
      <c r="JND768" s="456"/>
      <c r="JNE768" s="456"/>
      <c r="JNF768" s="456"/>
      <c r="JNG768" s="456"/>
      <c r="JNH768" s="456"/>
      <c r="JNI768" s="456"/>
      <c r="JNJ768" s="456"/>
      <c r="JNK768" s="456"/>
      <c r="JNL768" s="456"/>
      <c r="JNM768" s="456"/>
      <c r="JNN768" s="456"/>
      <c r="JNO768" s="456"/>
      <c r="JNP768" s="456"/>
      <c r="JNQ768" s="456"/>
      <c r="JNR768" s="456"/>
      <c r="JNS768" s="456"/>
      <c r="JNT768" s="456"/>
      <c r="JNU768" s="456"/>
      <c r="JNV768" s="456"/>
      <c r="JNW768" s="456"/>
      <c r="JNX768" s="456"/>
      <c r="JNY768" s="456"/>
      <c r="JNZ768" s="456"/>
      <c r="JOA768" s="456"/>
      <c r="JOB768" s="456"/>
      <c r="JOC768" s="456"/>
      <c r="JOD768" s="456"/>
      <c r="JOE768" s="456"/>
      <c r="JOF768" s="456"/>
      <c r="JOG768" s="456"/>
      <c r="JOH768" s="456"/>
      <c r="JOI768" s="456"/>
      <c r="JOJ768" s="456"/>
      <c r="JOK768" s="456"/>
      <c r="JOL768" s="456"/>
      <c r="JOM768" s="456"/>
      <c r="JON768" s="456"/>
      <c r="JOO768" s="456"/>
      <c r="JOP768" s="456"/>
      <c r="JOQ768" s="456"/>
      <c r="JOR768" s="456"/>
      <c r="JOS768" s="456"/>
      <c r="JOT768" s="456"/>
      <c r="JOU768" s="456"/>
      <c r="JOV768" s="456"/>
      <c r="JOW768" s="456"/>
      <c r="JOX768" s="456"/>
      <c r="JOY768" s="456"/>
      <c r="JOZ768" s="456"/>
      <c r="JPA768" s="456"/>
      <c r="JPB768" s="456"/>
      <c r="JPC768" s="456"/>
      <c r="JPD768" s="456"/>
      <c r="JPE768" s="456"/>
      <c r="JPF768" s="456"/>
      <c r="JPG768" s="456"/>
      <c r="JPH768" s="456"/>
      <c r="JPI768" s="456"/>
      <c r="JPJ768" s="456"/>
      <c r="JPK768" s="456"/>
      <c r="JPL768" s="456"/>
      <c r="JPM768" s="456"/>
      <c r="JPN768" s="456"/>
      <c r="JPO768" s="456"/>
      <c r="JPP768" s="456"/>
      <c r="JPQ768" s="456"/>
      <c r="JPR768" s="456"/>
      <c r="JPS768" s="456"/>
      <c r="JPT768" s="456"/>
      <c r="JPU768" s="456"/>
      <c r="JPV768" s="456"/>
      <c r="JPW768" s="456"/>
      <c r="JPX768" s="456"/>
      <c r="JPY768" s="456"/>
      <c r="JPZ768" s="456"/>
      <c r="JQA768" s="456"/>
      <c r="JQB768" s="456"/>
      <c r="JQC768" s="456"/>
      <c r="JQD768" s="456"/>
      <c r="JQE768" s="456"/>
      <c r="JQF768" s="456"/>
      <c r="JQG768" s="456"/>
      <c r="JQH768" s="456"/>
      <c r="JQI768" s="456"/>
      <c r="JQJ768" s="456"/>
      <c r="JQK768" s="456"/>
      <c r="JQL768" s="456"/>
      <c r="JQM768" s="456"/>
      <c r="JQN768" s="456"/>
      <c r="JQO768" s="456"/>
      <c r="JQP768" s="456"/>
      <c r="JQQ768" s="456"/>
      <c r="JQR768" s="456"/>
      <c r="JQS768" s="456"/>
      <c r="JQT768" s="456"/>
      <c r="JQU768" s="456"/>
      <c r="JQV768" s="456"/>
      <c r="JQW768" s="456"/>
      <c r="JQX768" s="456"/>
      <c r="JQY768" s="456"/>
      <c r="JQZ768" s="456"/>
      <c r="JRA768" s="456"/>
      <c r="JRB768" s="456"/>
      <c r="JRC768" s="456"/>
      <c r="JRD768" s="456"/>
      <c r="JRE768" s="456"/>
      <c r="JRF768" s="456"/>
      <c r="JRG768" s="456"/>
      <c r="JRH768" s="456"/>
      <c r="JRI768" s="456"/>
      <c r="JRJ768" s="456"/>
      <c r="JRK768" s="456"/>
      <c r="JRL768" s="456"/>
      <c r="JRM768" s="456"/>
      <c r="JRN768" s="456"/>
      <c r="JRO768" s="456"/>
      <c r="JRP768" s="456"/>
      <c r="JRQ768" s="456"/>
      <c r="JRR768" s="456"/>
      <c r="JRS768" s="456"/>
      <c r="JRT768" s="456"/>
      <c r="JRU768" s="456"/>
      <c r="JRV768" s="456"/>
      <c r="JRW768" s="456"/>
      <c r="JRX768" s="456"/>
      <c r="JRY768" s="456"/>
      <c r="JRZ768" s="456"/>
      <c r="JSA768" s="456"/>
      <c r="JSB768" s="456"/>
      <c r="JSC768" s="456"/>
      <c r="JSD768" s="456"/>
      <c r="JSE768" s="456"/>
      <c r="JSF768" s="456"/>
      <c r="JSG768" s="456"/>
      <c r="JSH768" s="456"/>
      <c r="JSI768" s="456"/>
      <c r="JSJ768" s="456"/>
      <c r="JSK768" s="456"/>
      <c r="JSL768" s="456"/>
      <c r="JSM768" s="456"/>
      <c r="JSN768" s="456"/>
      <c r="JSO768" s="456"/>
      <c r="JSP768" s="456"/>
      <c r="JSQ768" s="456"/>
      <c r="JSR768" s="456"/>
      <c r="JSS768" s="456"/>
      <c r="JST768" s="456"/>
      <c r="JSU768" s="456"/>
      <c r="JSV768" s="456"/>
      <c r="JSW768" s="456"/>
      <c r="JSX768" s="456"/>
      <c r="JSY768" s="456"/>
      <c r="JSZ768" s="456"/>
      <c r="JTA768" s="456"/>
      <c r="JTB768" s="456"/>
      <c r="JTC768" s="456"/>
      <c r="JTD768" s="456"/>
      <c r="JTE768" s="456"/>
      <c r="JTF768" s="456"/>
      <c r="JTG768" s="456"/>
      <c r="JTH768" s="456"/>
      <c r="JTI768" s="456"/>
      <c r="JTJ768" s="456"/>
      <c r="JTK768" s="456"/>
      <c r="JTL768" s="456"/>
      <c r="JTM768" s="456"/>
      <c r="JTN768" s="456"/>
      <c r="JTO768" s="456"/>
      <c r="JTP768" s="456"/>
      <c r="JTQ768" s="456"/>
      <c r="JTR768" s="456"/>
      <c r="JTS768" s="456"/>
      <c r="JTT768" s="456"/>
      <c r="JTU768" s="456"/>
      <c r="JTV768" s="456"/>
      <c r="JTW768" s="456"/>
      <c r="JTX768" s="456"/>
      <c r="JTY768" s="456"/>
      <c r="JTZ768" s="456"/>
      <c r="JUA768" s="456"/>
      <c r="JUB768" s="456"/>
      <c r="JUC768" s="456"/>
      <c r="JUD768" s="456"/>
      <c r="JUE768" s="456"/>
      <c r="JUF768" s="456"/>
      <c r="JUG768" s="456"/>
      <c r="JUH768" s="456"/>
      <c r="JUI768" s="456"/>
      <c r="JUJ768" s="456"/>
      <c r="JUK768" s="456"/>
      <c r="JUL768" s="456"/>
      <c r="JUM768" s="456"/>
      <c r="JUN768" s="456"/>
      <c r="JUO768" s="456"/>
      <c r="JUP768" s="456"/>
      <c r="JUQ768" s="456"/>
      <c r="JUR768" s="456"/>
      <c r="JUS768" s="456"/>
      <c r="JUT768" s="456"/>
      <c r="JUU768" s="456"/>
      <c r="JUV768" s="456"/>
      <c r="JUW768" s="456"/>
      <c r="JUX768" s="456"/>
      <c r="JUY768" s="456"/>
      <c r="JUZ768" s="456"/>
      <c r="JVA768" s="456"/>
      <c r="JVB768" s="456"/>
      <c r="JVC768" s="456"/>
      <c r="JVD768" s="456"/>
      <c r="JVE768" s="456"/>
      <c r="JVF768" s="456"/>
      <c r="JVG768" s="456"/>
      <c r="JVH768" s="456"/>
      <c r="JVI768" s="456"/>
      <c r="JVJ768" s="456"/>
      <c r="JVK768" s="456"/>
      <c r="JVL768" s="456"/>
      <c r="JVM768" s="456"/>
      <c r="JVN768" s="456"/>
      <c r="JVO768" s="456"/>
      <c r="JVP768" s="456"/>
      <c r="JVQ768" s="456"/>
      <c r="JVR768" s="456"/>
      <c r="JVS768" s="456"/>
      <c r="JVT768" s="456"/>
      <c r="JVU768" s="456"/>
      <c r="JVV768" s="456"/>
      <c r="JVW768" s="456"/>
      <c r="JVX768" s="456"/>
      <c r="JVY768" s="456"/>
      <c r="JVZ768" s="456"/>
      <c r="JWA768" s="456"/>
      <c r="JWB768" s="456"/>
      <c r="JWC768" s="456"/>
      <c r="JWD768" s="456"/>
      <c r="JWE768" s="456"/>
      <c r="JWF768" s="456"/>
      <c r="JWG768" s="456"/>
      <c r="JWH768" s="456"/>
      <c r="JWI768" s="456"/>
      <c r="JWJ768" s="456"/>
      <c r="JWK768" s="456"/>
      <c r="JWL768" s="456"/>
      <c r="JWM768" s="456"/>
      <c r="JWN768" s="456"/>
      <c r="JWO768" s="456"/>
      <c r="JWP768" s="456"/>
      <c r="JWQ768" s="456"/>
      <c r="JWR768" s="456"/>
      <c r="JWS768" s="456"/>
      <c r="JWT768" s="456"/>
      <c r="JWU768" s="456"/>
      <c r="JWV768" s="456"/>
      <c r="JWW768" s="456"/>
      <c r="JWX768" s="456"/>
      <c r="JWY768" s="456"/>
      <c r="JWZ768" s="456"/>
      <c r="JXA768" s="456"/>
      <c r="JXB768" s="456"/>
      <c r="JXC768" s="456"/>
      <c r="JXD768" s="456"/>
      <c r="JXE768" s="456"/>
      <c r="JXF768" s="456"/>
      <c r="JXG768" s="456"/>
      <c r="JXH768" s="456"/>
      <c r="JXI768" s="456"/>
      <c r="JXJ768" s="456"/>
      <c r="JXK768" s="456"/>
      <c r="JXL768" s="456"/>
      <c r="JXM768" s="456"/>
      <c r="JXN768" s="456"/>
      <c r="JXO768" s="456"/>
      <c r="JXP768" s="456"/>
      <c r="JXQ768" s="456"/>
      <c r="JXR768" s="456"/>
      <c r="JXS768" s="456"/>
      <c r="JXT768" s="456"/>
      <c r="JXU768" s="456"/>
      <c r="JXV768" s="456"/>
      <c r="JXW768" s="456"/>
      <c r="JXX768" s="456"/>
      <c r="JXY768" s="456"/>
      <c r="JXZ768" s="456"/>
      <c r="JYA768" s="456"/>
      <c r="JYB768" s="456"/>
      <c r="JYC768" s="456"/>
      <c r="JYD768" s="456"/>
      <c r="JYE768" s="456"/>
      <c r="JYF768" s="456"/>
      <c r="JYG768" s="456"/>
      <c r="JYH768" s="456"/>
      <c r="JYI768" s="456"/>
      <c r="JYJ768" s="456"/>
      <c r="JYK768" s="456"/>
      <c r="JYL768" s="456"/>
      <c r="JYM768" s="456"/>
      <c r="JYN768" s="456"/>
      <c r="JYO768" s="456"/>
      <c r="JYP768" s="456"/>
      <c r="JYQ768" s="456"/>
      <c r="JYR768" s="456"/>
      <c r="JYS768" s="456"/>
      <c r="JYT768" s="456"/>
      <c r="JYU768" s="456"/>
      <c r="JYV768" s="456"/>
      <c r="JYW768" s="456"/>
      <c r="JYX768" s="456"/>
      <c r="JYY768" s="456"/>
      <c r="JYZ768" s="456"/>
      <c r="JZA768" s="456"/>
      <c r="JZB768" s="456"/>
      <c r="JZC768" s="456"/>
      <c r="JZD768" s="456"/>
      <c r="JZE768" s="456"/>
      <c r="JZF768" s="456"/>
      <c r="JZG768" s="456"/>
      <c r="JZH768" s="456"/>
      <c r="JZI768" s="456"/>
      <c r="JZJ768" s="456"/>
      <c r="JZK768" s="456"/>
      <c r="JZL768" s="456"/>
      <c r="JZM768" s="456"/>
      <c r="JZN768" s="456"/>
      <c r="JZO768" s="456"/>
      <c r="JZP768" s="456"/>
      <c r="JZQ768" s="456"/>
      <c r="JZR768" s="456"/>
      <c r="JZS768" s="456"/>
      <c r="JZT768" s="456"/>
      <c r="JZU768" s="456"/>
      <c r="JZV768" s="456"/>
      <c r="JZW768" s="456"/>
      <c r="JZX768" s="456"/>
      <c r="JZY768" s="456"/>
      <c r="JZZ768" s="456"/>
      <c r="KAA768" s="456"/>
      <c r="KAB768" s="456"/>
      <c r="KAC768" s="456"/>
      <c r="KAD768" s="456"/>
      <c r="KAE768" s="456"/>
      <c r="KAF768" s="456"/>
      <c r="KAG768" s="456"/>
      <c r="KAH768" s="456"/>
      <c r="KAI768" s="456"/>
      <c r="KAJ768" s="456"/>
      <c r="KAK768" s="456"/>
      <c r="KAL768" s="456"/>
      <c r="KAM768" s="456"/>
      <c r="KAN768" s="456"/>
      <c r="KAO768" s="456"/>
      <c r="KAP768" s="456"/>
      <c r="KAQ768" s="456"/>
      <c r="KAR768" s="456"/>
      <c r="KAS768" s="456"/>
      <c r="KAT768" s="456"/>
      <c r="KAU768" s="456"/>
      <c r="KAV768" s="456"/>
      <c r="KAW768" s="456"/>
      <c r="KAX768" s="456"/>
      <c r="KAY768" s="456"/>
      <c r="KAZ768" s="456"/>
      <c r="KBA768" s="456"/>
      <c r="KBB768" s="456"/>
      <c r="KBC768" s="456"/>
      <c r="KBD768" s="456"/>
      <c r="KBE768" s="456"/>
      <c r="KBF768" s="456"/>
      <c r="KBG768" s="456"/>
      <c r="KBH768" s="456"/>
      <c r="KBI768" s="456"/>
      <c r="KBJ768" s="456"/>
      <c r="KBK768" s="456"/>
      <c r="KBL768" s="456"/>
      <c r="KBM768" s="456"/>
      <c r="KBN768" s="456"/>
      <c r="KBO768" s="456"/>
      <c r="KBP768" s="456"/>
      <c r="KBQ768" s="456"/>
      <c r="KBR768" s="456"/>
      <c r="KBS768" s="456"/>
      <c r="KBT768" s="456"/>
      <c r="KBU768" s="456"/>
      <c r="KBV768" s="456"/>
      <c r="KBW768" s="456"/>
      <c r="KBX768" s="456"/>
      <c r="KBY768" s="456"/>
      <c r="KBZ768" s="456"/>
      <c r="KCA768" s="456"/>
      <c r="KCB768" s="456"/>
      <c r="KCC768" s="456"/>
      <c r="KCD768" s="456"/>
      <c r="KCE768" s="456"/>
      <c r="KCF768" s="456"/>
      <c r="KCG768" s="456"/>
      <c r="KCH768" s="456"/>
      <c r="KCI768" s="456"/>
      <c r="KCJ768" s="456"/>
      <c r="KCK768" s="456"/>
      <c r="KCL768" s="456"/>
      <c r="KCM768" s="456"/>
      <c r="KCN768" s="456"/>
      <c r="KCO768" s="456"/>
      <c r="KCP768" s="456"/>
      <c r="KCQ768" s="456"/>
      <c r="KCR768" s="456"/>
      <c r="KCS768" s="456"/>
      <c r="KCT768" s="456"/>
      <c r="KCU768" s="456"/>
      <c r="KCV768" s="456"/>
      <c r="KCW768" s="456"/>
      <c r="KCX768" s="456"/>
      <c r="KCY768" s="456"/>
      <c r="KCZ768" s="456"/>
      <c r="KDA768" s="456"/>
      <c r="KDB768" s="456"/>
      <c r="KDC768" s="456"/>
      <c r="KDD768" s="456"/>
      <c r="KDE768" s="456"/>
      <c r="KDF768" s="456"/>
      <c r="KDG768" s="456"/>
      <c r="KDH768" s="456"/>
      <c r="KDI768" s="456"/>
      <c r="KDJ768" s="456"/>
      <c r="KDK768" s="456"/>
      <c r="KDL768" s="456"/>
      <c r="KDM768" s="456"/>
      <c r="KDN768" s="456"/>
      <c r="KDO768" s="456"/>
      <c r="KDP768" s="456"/>
      <c r="KDQ768" s="456"/>
      <c r="KDR768" s="456"/>
      <c r="KDS768" s="456"/>
      <c r="KDT768" s="456"/>
      <c r="KDU768" s="456"/>
      <c r="KDV768" s="456"/>
      <c r="KDW768" s="456"/>
      <c r="KDX768" s="456"/>
      <c r="KDY768" s="456"/>
      <c r="KDZ768" s="456"/>
      <c r="KEA768" s="456"/>
      <c r="KEB768" s="456"/>
      <c r="KEC768" s="456"/>
      <c r="KED768" s="456"/>
      <c r="KEE768" s="456"/>
      <c r="KEF768" s="456"/>
      <c r="KEG768" s="456"/>
      <c r="KEH768" s="456"/>
      <c r="KEI768" s="456"/>
      <c r="KEJ768" s="456"/>
      <c r="KEK768" s="456"/>
      <c r="KEL768" s="456"/>
      <c r="KEM768" s="456"/>
      <c r="KEN768" s="456"/>
      <c r="KEO768" s="456"/>
      <c r="KEP768" s="456"/>
      <c r="KEQ768" s="456"/>
      <c r="KER768" s="456"/>
      <c r="KES768" s="456"/>
      <c r="KET768" s="456"/>
      <c r="KEU768" s="456"/>
      <c r="KEV768" s="456"/>
      <c r="KEW768" s="456"/>
      <c r="KEX768" s="456"/>
      <c r="KEY768" s="456"/>
      <c r="KEZ768" s="456"/>
      <c r="KFA768" s="456"/>
      <c r="KFB768" s="456"/>
      <c r="KFC768" s="456"/>
      <c r="KFD768" s="456"/>
      <c r="KFE768" s="456"/>
      <c r="KFF768" s="456"/>
      <c r="KFG768" s="456"/>
      <c r="KFH768" s="456"/>
      <c r="KFI768" s="456"/>
      <c r="KFJ768" s="456"/>
      <c r="KFK768" s="456"/>
      <c r="KFL768" s="456"/>
      <c r="KFM768" s="456"/>
      <c r="KFN768" s="456"/>
      <c r="KFO768" s="456"/>
      <c r="KFP768" s="456"/>
      <c r="KFQ768" s="456"/>
      <c r="KFR768" s="456"/>
      <c r="KFS768" s="456"/>
      <c r="KFT768" s="456"/>
      <c r="KFU768" s="456"/>
      <c r="KFV768" s="456"/>
      <c r="KFW768" s="456"/>
      <c r="KFX768" s="456"/>
      <c r="KFY768" s="456"/>
      <c r="KFZ768" s="456"/>
      <c r="KGA768" s="456"/>
      <c r="KGB768" s="456"/>
      <c r="KGC768" s="456"/>
      <c r="KGD768" s="456"/>
      <c r="KGE768" s="456"/>
      <c r="KGF768" s="456"/>
      <c r="KGG768" s="456"/>
      <c r="KGH768" s="456"/>
      <c r="KGI768" s="456"/>
      <c r="KGJ768" s="456"/>
      <c r="KGK768" s="456"/>
      <c r="KGL768" s="456"/>
      <c r="KGM768" s="456"/>
      <c r="KGN768" s="456"/>
      <c r="KGO768" s="456"/>
      <c r="KGP768" s="456"/>
      <c r="KGQ768" s="456"/>
      <c r="KGR768" s="456"/>
      <c r="KGS768" s="456"/>
      <c r="KGT768" s="456"/>
      <c r="KGU768" s="456"/>
      <c r="KGV768" s="456"/>
      <c r="KGW768" s="456"/>
      <c r="KGX768" s="456"/>
      <c r="KGY768" s="456"/>
      <c r="KGZ768" s="456"/>
      <c r="KHA768" s="456"/>
      <c r="KHB768" s="456"/>
      <c r="KHC768" s="456"/>
      <c r="KHD768" s="456"/>
      <c r="KHE768" s="456"/>
      <c r="KHF768" s="456"/>
      <c r="KHG768" s="456"/>
      <c r="KHH768" s="456"/>
      <c r="KHI768" s="456"/>
      <c r="KHJ768" s="456"/>
      <c r="KHK768" s="456"/>
      <c r="KHL768" s="456"/>
      <c r="KHM768" s="456"/>
      <c r="KHN768" s="456"/>
      <c r="KHO768" s="456"/>
      <c r="KHP768" s="456"/>
      <c r="KHQ768" s="456"/>
      <c r="KHR768" s="456"/>
      <c r="KHS768" s="456"/>
      <c r="KHT768" s="456"/>
      <c r="KHU768" s="456"/>
      <c r="KHV768" s="456"/>
      <c r="KHW768" s="456"/>
      <c r="KHX768" s="456"/>
      <c r="KHY768" s="456"/>
      <c r="KHZ768" s="456"/>
      <c r="KIA768" s="456"/>
      <c r="KIB768" s="456"/>
      <c r="KIC768" s="456"/>
      <c r="KID768" s="456"/>
      <c r="KIE768" s="456"/>
      <c r="KIF768" s="456"/>
      <c r="KIG768" s="456"/>
      <c r="KIH768" s="456"/>
      <c r="KII768" s="456"/>
      <c r="KIJ768" s="456"/>
      <c r="KIK768" s="456"/>
      <c r="KIL768" s="456"/>
      <c r="KIM768" s="456"/>
      <c r="KIN768" s="456"/>
      <c r="KIO768" s="456"/>
      <c r="KIP768" s="456"/>
      <c r="KIQ768" s="456"/>
      <c r="KIR768" s="456"/>
      <c r="KIS768" s="456"/>
      <c r="KIT768" s="456"/>
      <c r="KIU768" s="456"/>
      <c r="KIV768" s="456"/>
      <c r="KIW768" s="456"/>
      <c r="KIX768" s="456"/>
      <c r="KIY768" s="456"/>
      <c r="KIZ768" s="456"/>
      <c r="KJA768" s="456"/>
      <c r="KJB768" s="456"/>
      <c r="KJC768" s="456"/>
      <c r="KJD768" s="456"/>
      <c r="KJE768" s="456"/>
      <c r="KJF768" s="456"/>
      <c r="KJG768" s="456"/>
      <c r="KJH768" s="456"/>
      <c r="KJI768" s="456"/>
      <c r="KJJ768" s="456"/>
      <c r="KJK768" s="456"/>
      <c r="KJL768" s="456"/>
      <c r="KJM768" s="456"/>
      <c r="KJN768" s="456"/>
      <c r="KJO768" s="456"/>
      <c r="KJP768" s="456"/>
      <c r="KJQ768" s="456"/>
      <c r="KJR768" s="456"/>
      <c r="KJS768" s="456"/>
      <c r="KJT768" s="456"/>
      <c r="KJU768" s="456"/>
      <c r="KJV768" s="456"/>
      <c r="KJW768" s="456"/>
      <c r="KJX768" s="456"/>
      <c r="KJY768" s="456"/>
      <c r="KJZ768" s="456"/>
      <c r="KKA768" s="456"/>
      <c r="KKB768" s="456"/>
      <c r="KKC768" s="456"/>
      <c r="KKD768" s="456"/>
      <c r="KKE768" s="456"/>
      <c r="KKF768" s="456"/>
      <c r="KKG768" s="456"/>
      <c r="KKH768" s="456"/>
      <c r="KKI768" s="456"/>
      <c r="KKJ768" s="456"/>
      <c r="KKK768" s="456"/>
      <c r="KKL768" s="456"/>
      <c r="KKM768" s="456"/>
      <c r="KKN768" s="456"/>
      <c r="KKO768" s="456"/>
      <c r="KKP768" s="456"/>
      <c r="KKQ768" s="456"/>
      <c r="KKR768" s="456"/>
      <c r="KKS768" s="456"/>
      <c r="KKT768" s="456"/>
      <c r="KKU768" s="456"/>
      <c r="KKV768" s="456"/>
      <c r="KKW768" s="456"/>
      <c r="KKX768" s="456"/>
      <c r="KKY768" s="456"/>
      <c r="KKZ768" s="456"/>
      <c r="KLA768" s="456"/>
      <c r="KLB768" s="456"/>
      <c r="KLC768" s="456"/>
      <c r="KLD768" s="456"/>
      <c r="KLE768" s="456"/>
      <c r="KLF768" s="456"/>
      <c r="KLG768" s="456"/>
      <c r="KLH768" s="456"/>
      <c r="KLI768" s="456"/>
      <c r="KLJ768" s="456"/>
      <c r="KLK768" s="456"/>
      <c r="KLL768" s="456"/>
      <c r="KLM768" s="456"/>
      <c r="KLN768" s="456"/>
      <c r="KLO768" s="456"/>
      <c r="KLP768" s="456"/>
      <c r="KLQ768" s="456"/>
      <c r="KLR768" s="456"/>
      <c r="KLS768" s="456"/>
      <c r="KLT768" s="456"/>
      <c r="KLU768" s="456"/>
      <c r="KLV768" s="456"/>
      <c r="KLW768" s="456"/>
      <c r="KLX768" s="456"/>
      <c r="KLY768" s="456"/>
      <c r="KLZ768" s="456"/>
      <c r="KMA768" s="456"/>
      <c r="KMB768" s="456"/>
      <c r="KMC768" s="456"/>
      <c r="KMD768" s="456"/>
      <c r="KME768" s="456"/>
      <c r="KMF768" s="456"/>
      <c r="KMG768" s="456"/>
      <c r="KMH768" s="456"/>
      <c r="KMI768" s="456"/>
      <c r="KMJ768" s="456"/>
      <c r="KMK768" s="456"/>
      <c r="KML768" s="456"/>
      <c r="KMM768" s="456"/>
      <c r="KMN768" s="456"/>
      <c r="KMO768" s="456"/>
      <c r="KMP768" s="456"/>
      <c r="KMQ768" s="456"/>
      <c r="KMR768" s="456"/>
      <c r="KMS768" s="456"/>
      <c r="KMT768" s="456"/>
      <c r="KMU768" s="456"/>
      <c r="KMV768" s="456"/>
      <c r="KMW768" s="456"/>
      <c r="KMX768" s="456"/>
      <c r="KMY768" s="456"/>
      <c r="KMZ768" s="456"/>
      <c r="KNA768" s="456"/>
      <c r="KNB768" s="456"/>
      <c r="KNC768" s="456"/>
      <c r="KND768" s="456"/>
      <c r="KNE768" s="456"/>
      <c r="KNF768" s="456"/>
      <c r="KNG768" s="456"/>
      <c r="KNH768" s="456"/>
      <c r="KNI768" s="456"/>
      <c r="KNJ768" s="456"/>
      <c r="KNK768" s="456"/>
      <c r="KNL768" s="456"/>
      <c r="KNM768" s="456"/>
      <c r="KNN768" s="456"/>
      <c r="KNO768" s="456"/>
      <c r="KNP768" s="456"/>
      <c r="KNQ768" s="456"/>
      <c r="KNR768" s="456"/>
      <c r="KNS768" s="456"/>
      <c r="KNT768" s="456"/>
      <c r="KNU768" s="456"/>
      <c r="KNV768" s="456"/>
      <c r="KNW768" s="456"/>
      <c r="KNX768" s="456"/>
      <c r="KNY768" s="456"/>
      <c r="KNZ768" s="456"/>
      <c r="KOA768" s="456"/>
      <c r="KOB768" s="456"/>
      <c r="KOC768" s="456"/>
      <c r="KOD768" s="456"/>
      <c r="KOE768" s="456"/>
      <c r="KOF768" s="456"/>
      <c r="KOG768" s="456"/>
      <c r="KOH768" s="456"/>
      <c r="KOI768" s="456"/>
      <c r="KOJ768" s="456"/>
      <c r="KOK768" s="456"/>
      <c r="KOL768" s="456"/>
      <c r="KOM768" s="456"/>
      <c r="KON768" s="456"/>
      <c r="KOO768" s="456"/>
      <c r="KOP768" s="456"/>
      <c r="KOQ768" s="456"/>
      <c r="KOR768" s="456"/>
      <c r="KOS768" s="456"/>
      <c r="KOT768" s="456"/>
      <c r="KOU768" s="456"/>
      <c r="KOV768" s="456"/>
      <c r="KOW768" s="456"/>
      <c r="KOX768" s="456"/>
      <c r="KOY768" s="456"/>
      <c r="KOZ768" s="456"/>
      <c r="KPA768" s="456"/>
      <c r="KPB768" s="456"/>
      <c r="KPC768" s="456"/>
      <c r="KPD768" s="456"/>
      <c r="KPE768" s="456"/>
      <c r="KPF768" s="456"/>
      <c r="KPG768" s="456"/>
      <c r="KPH768" s="456"/>
      <c r="KPI768" s="456"/>
      <c r="KPJ768" s="456"/>
      <c r="KPK768" s="456"/>
      <c r="KPL768" s="456"/>
      <c r="KPM768" s="456"/>
      <c r="KPN768" s="456"/>
      <c r="KPO768" s="456"/>
      <c r="KPP768" s="456"/>
      <c r="KPQ768" s="456"/>
      <c r="KPR768" s="456"/>
      <c r="KPS768" s="456"/>
      <c r="KPT768" s="456"/>
      <c r="KPU768" s="456"/>
      <c r="KPV768" s="456"/>
      <c r="KPW768" s="456"/>
      <c r="KPX768" s="456"/>
      <c r="KPY768" s="456"/>
      <c r="KPZ768" s="456"/>
      <c r="KQA768" s="456"/>
      <c r="KQB768" s="456"/>
      <c r="KQC768" s="456"/>
      <c r="KQD768" s="456"/>
      <c r="KQE768" s="456"/>
      <c r="KQF768" s="456"/>
      <c r="KQG768" s="456"/>
      <c r="KQH768" s="456"/>
      <c r="KQI768" s="456"/>
      <c r="KQJ768" s="456"/>
      <c r="KQK768" s="456"/>
      <c r="KQL768" s="456"/>
      <c r="KQM768" s="456"/>
      <c r="KQN768" s="456"/>
      <c r="KQO768" s="456"/>
      <c r="KQP768" s="456"/>
      <c r="KQQ768" s="456"/>
      <c r="KQR768" s="456"/>
      <c r="KQS768" s="456"/>
      <c r="KQT768" s="456"/>
      <c r="KQU768" s="456"/>
      <c r="KQV768" s="456"/>
      <c r="KQW768" s="456"/>
      <c r="KQX768" s="456"/>
      <c r="KQY768" s="456"/>
      <c r="KQZ768" s="456"/>
      <c r="KRA768" s="456"/>
      <c r="KRB768" s="456"/>
      <c r="KRC768" s="456"/>
      <c r="KRD768" s="456"/>
      <c r="KRE768" s="456"/>
      <c r="KRF768" s="456"/>
      <c r="KRG768" s="456"/>
      <c r="KRH768" s="456"/>
      <c r="KRI768" s="456"/>
      <c r="KRJ768" s="456"/>
      <c r="KRK768" s="456"/>
      <c r="KRL768" s="456"/>
      <c r="KRM768" s="456"/>
      <c r="KRN768" s="456"/>
      <c r="KRO768" s="456"/>
      <c r="KRP768" s="456"/>
      <c r="KRQ768" s="456"/>
      <c r="KRR768" s="456"/>
      <c r="KRS768" s="456"/>
      <c r="KRT768" s="456"/>
      <c r="KRU768" s="456"/>
      <c r="KRV768" s="456"/>
      <c r="KRW768" s="456"/>
      <c r="KRX768" s="456"/>
      <c r="KRY768" s="456"/>
      <c r="KRZ768" s="456"/>
      <c r="KSA768" s="456"/>
      <c r="KSB768" s="456"/>
      <c r="KSC768" s="456"/>
      <c r="KSD768" s="456"/>
      <c r="KSE768" s="456"/>
      <c r="KSF768" s="456"/>
      <c r="KSG768" s="456"/>
      <c r="KSH768" s="456"/>
      <c r="KSI768" s="456"/>
      <c r="KSJ768" s="456"/>
      <c r="KSK768" s="456"/>
      <c r="KSL768" s="456"/>
      <c r="KSM768" s="456"/>
      <c r="KSN768" s="456"/>
      <c r="KSO768" s="456"/>
      <c r="KSP768" s="456"/>
      <c r="KSQ768" s="456"/>
      <c r="KSR768" s="456"/>
      <c r="KSS768" s="456"/>
      <c r="KST768" s="456"/>
      <c r="KSU768" s="456"/>
      <c r="KSV768" s="456"/>
      <c r="KSW768" s="456"/>
      <c r="KSX768" s="456"/>
      <c r="KSY768" s="456"/>
      <c r="KSZ768" s="456"/>
      <c r="KTA768" s="456"/>
      <c r="KTB768" s="456"/>
      <c r="KTC768" s="456"/>
      <c r="KTD768" s="456"/>
      <c r="KTE768" s="456"/>
      <c r="KTF768" s="456"/>
      <c r="KTG768" s="456"/>
      <c r="KTH768" s="456"/>
      <c r="KTI768" s="456"/>
      <c r="KTJ768" s="456"/>
      <c r="KTK768" s="456"/>
      <c r="KTL768" s="456"/>
      <c r="KTM768" s="456"/>
      <c r="KTN768" s="456"/>
      <c r="KTO768" s="456"/>
      <c r="KTP768" s="456"/>
      <c r="KTQ768" s="456"/>
      <c r="KTR768" s="456"/>
      <c r="KTS768" s="456"/>
      <c r="KTT768" s="456"/>
      <c r="KTU768" s="456"/>
      <c r="KTV768" s="456"/>
      <c r="KTW768" s="456"/>
      <c r="KTX768" s="456"/>
      <c r="KTY768" s="456"/>
      <c r="KTZ768" s="456"/>
      <c r="KUA768" s="456"/>
      <c r="KUB768" s="456"/>
      <c r="KUC768" s="456"/>
      <c r="KUD768" s="456"/>
      <c r="KUE768" s="456"/>
      <c r="KUF768" s="456"/>
      <c r="KUG768" s="456"/>
      <c r="KUH768" s="456"/>
      <c r="KUI768" s="456"/>
      <c r="KUJ768" s="456"/>
      <c r="KUK768" s="456"/>
      <c r="KUL768" s="456"/>
      <c r="KUM768" s="456"/>
      <c r="KUN768" s="456"/>
      <c r="KUO768" s="456"/>
      <c r="KUP768" s="456"/>
      <c r="KUQ768" s="456"/>
      <c r="KUR768" s="456"/>
      <c r="KUS768" s="456"/>
      <c r="KUT768" s="456"/>
      <c r="KUU768" s="456"/>
      <c r="KUV768" s="456"/>
      <c r="KUW768" s="456"/>
      <c r="KUX768" s="456"/>
      <c r="KUY768" s="456"/>
      <c r="KUZ768" s="456"/>
      <c r="KVA768" s="456"/>
      <c r="KVB768" s="456"/>
      <c r="KVC768" s="456"/>
      <c r="KVD768" s="456"/>
      <c r="KVE768" s="456"/>
      <c r="KVF768" s="456"/>
      <c r="KVG768" s="456"/>
      <c r="KVH768" s="456"/>
      <c r="KVI768" s="456"/>
      <c r="KVJ768" s="456"/>
      <c r="KVK768" s="456"/>
      <c r="KVL768" s="456"/>
      <c r="KVM768" s="456"/>
      <c r="KVN768" s="456"/>
      <c r="KVO768" s="456"/>
      <c r="KVP768" s="456"/>
      <c r="KVQ768" s="456"/>
      <c r="KVR768" s="456"/>
      <c r="KVS768" s="456"/>
      <c r="KVT768" s="456"/>
      <c r="KVU768" s="456"/>
      <c r="KVV768" s="456"/>
      <c r="KVW768" s="456"/>
      <c r="KVX768" s="456"/>
      <c r="KVY768" s="456"/>
      <c r="KVZ768" s="456"/>
      <c r="KWA768" s="456"/>
      <c r="KWB768" s="456"/>
      <c r="KWC768" s="456"/>
      <c r="KWD768" s="456"/>
      <c r="KWE768" s="456"/>
      <c r="KWF768" s="456"/>
      <c r="KWG768" s="456"/>
      <c r="KWH768" s="456"/>
      <c r="KWI768" s="456"/>
      <c r="KWJ768" s="456"/>
      <c r="KWK768" s="456"/>
      <c r="KWL768" s="456"/>
      <c r="KWM768" s="456"/>
      <c r="KWN768" s="456"/>
      <c r="KWO768" s="456"/>
      <c r="KWP768" s="456"/>
      <c r="KWQ768" s="456"/>
      <c r="KWR768" s="456"/>
      <c r="KWS768" s="456"/>
      <c r="KWT768" s="456"/>
      <c r="KWU768" s="456"/>
      <c r="KWV768" s="456"/>
      <c r="KWW768" s="456"/>
      <c r="KWX768" s="456"/>
      <c r="KWY768" s="456"/>
      <c r="KWZ768" s="456"/>
      <c r="KXA768" s="456"/>
      <c r="KXB768" s="456"/>
      <c r="KXC768" s="456"/>
      <c r="KXD768" s="456"/>
      <c r="KXE768" s="456"/>
      <c r="KXF768" s="456"/>
      <c r="KXG768" s="456"/>
      <c r="KXH768" s="456"/>
      <c r="KXI768" s="456"/>
      <c r="KXJ768" s="456"/>
      <c r="KXK768" s="456"/>
      <c r="KXL768" s="456"/>
      <c r="KXM768" s="456"/>
      <c r="KXN768" s="456"/>
      <c r="KXO768" s="456"/>
      <c r="KXP768" s="456"/>
      <c r="KXQ768" s="456"/>
      <c r="KXR768" s="456"/>
      <c r="KXS768" s="456"/>
      <c r="KXT768" s="456"/>
      <c r="KXU768" s="456"/>
      <c r="KXV768" s="456"/>
      <c r="KXW768" s="456"/>
      <c r="KXX768" s="456"/>
      <c r="KXY768" s="456"/>
      <c r="KXZ768" s="456"/>
      <c r="KYA768" s="456"/>
      <c r="KYB768" s="456"/>
      <c r="KYC768" s="456"/>
      <c r="KYD768" s="456"/>
      <c r="KYE768" s="456"/>
      <c r="KYF768" s="456"/>
      <c r="KYG768" s="456"/>
      <c r="KYH768" s="456"/>
      <c r="KYI768" s="456"/>
      <c r="KYJ768" s="456"/>
      <c r="KYK768" s="456"/>
      <c r="KYL768" s="456"/>
      <c r="KYM768" s="456"/>
      <c r="KYN768" s="456"/>
      <c r="KYO768" s="456"/>
      <c r="KYP768" s="456"/>
      <c r="KYQ768" s="456"/>
      <c r="KYR768" s="456"/>
      <c r="KYS768" s="456"/>
      <c r="KYT768" s="456"/>
      <c r="KYU768" s="456"/>
      <c r="KYV768" s="456"/>
      <c r="KYW768" s="456"/>
      <c r="KYX768" s="456"/>
      <c r="KYY768" s="456"/>
      <c r="KYZ768" s="456"/>
      <c r="KZA768" s="456"/>
      <c r="KZB768" s="456"/>
      <c r="KZC768" s="456"/>
      <c r="KZD768" s="456"/>
      <c r="KZE768" s="456"/>
      <c r="KZF768" s="456"/>
      <c r="KZG768" s="456"/>
      <c r="KZH768" s="456"/>
      <c r="KZI768" s="456"/>
      <c r="KZJ768" s="456"/>
      <c r="KZK768" s="456"/>
      <c r="KZL768" s="456"/>
      <c r="KZM768" s="456"/>
      <c r="KZN768" s="456"/>
      <c r="KZO768" s="456"/>
      <c r="KZP768" s="456"/>
      <c r="KZQ768" s="456"/>
      <c r="KZR768" s="456"/>
      <c r="KZS768" s="456"/>
      <c r="KZT768" s="456"/>
      <c r="KZU768" s="456"/>
      <c r="KZV768" s="456"/>
      <c r="KZW768" s="456"/>
      <c r="KZX768" s="456"/>
      <c r="KZY768" s="456"/>
      <c r="KZZ768" s="456"/>
      <c r="LAA768" s="456"/>
      <c r="LAB768" s="456"/>
      <c r="LAC768" s="456"/>
      <c r="LAD768" s="456"/>
      <c r="LAE768" s="456"/>
      <c r="LAF768" s="456"/>
      <c r="LAG768" s="456"/>
      <c r="LAH768" s="456"/>
      <c r="LAI768" s="456"/>
      <c r="LAJ768" s="456"/>
      <c r="LAK768" s="456"/>
      <c r="LAL768" s="456"/>
      <c r="LAM768" s="456"/>
      <c r="LAN768" s="456"/>
      <c r="LAO768" s="456"/>
      <c r="LAP768" s="456"/>
      <c r="LAQ768" s="456"/>
      <c r="LAR768" s="456"/>
      <c r="LAS768" s="456"/>
      <c r="LAT768" s="456"/>
      <c r="LAU768" s="456"/>
      <c r="LAV768" s="456"/>
      <c r="LAW768" s="456"/>
      <c r="LAX768" s="456"/>
      <c r="LAY768" s="456"/>
      <c r="LAZ768" s="456"/>
      <c r="LBA768" s="456"/>
      <c r="LBB768" s="456"/>
      <c r="LBC768" s="456"/>
      <c r="LBD768" s="456"/>
      <c r="LBE768" s="456"/>
      <c r="LBF768" s="456"/>
      <c r="LBG768" s="456"/>
      <c r="LBH768" s="456"/>
      <c r="LBI768" s="456"/>
      <c r="LBJ768" s="456"/>
      <c r="LBK768" s="456"/>
      <c r="LBL768" s="456"/>
      <c r="LBM768" s="456"/>
      <c r="LBN768" s="456"/>
      <c r="LBO768" s="456"/>
      <c r="LBP768" s="456"/>
      <c r="LBQ768" s="456"/>
      <c r="LBR768" s="456"/>
      <c r="LBS768" s="456"/>
      <c r="LBT768" s="456"/>
      <c r="LBU768" s="456"/>
      <c r="LBV768" s="456"/>
      <c r="LBW768" s="456"/>
      <c r="LBX768" s="456"/>
      <c r="LBY768" s="456"/>
      <c r="LBZ768" s="456"/>
      <c r="LCA768" s="456"/>
      <c r="LCB768" s="456"/>
      <c r="LCC768" s="456"/>
      <c r="LCD768" s="456"/>
      <c r="LCE768" s="456"/>
      <c r="LCF768" s="456"/>
      <c r="LCG768" s="456"/>
      <c r="LCH768" s="456"/>
      <c r="LCI768" s="456"/>
      <c r="LCJ768" s="456"/>
      <c r="LCK768" s="456"/>
      <c r="LCL768" s="456"/>
      <c r="LCM768" s="456"/>
      <c r="LCN768" s="456"/>
      <c r="LCO768" s="456"/>
      <c r="LCP768" s="456"/>
      <c r="LCQ768" s="456"/>
      <c r="LCR768" s="456"/>
      <c r="LCS768" s="456"/>
      <c r="LCT768" s="456"/>
      <c r="LCU768" s="456"/>
      <c r="LCV768" s="456"/>
      <c r="LCW768" s="456"/>
      <c r="LCX768" s="456"/>
      <c r="LCY768" s="456"/>
      <c r="LCZ768" s="456"/>
      <c r="LDA768" s="456"/>
      <c r="LDB768" s="456"/>
      <c r="LDC768" s="456"/>
      <c r="LDD768" s="456"/>
      <c r="LDE768" s="456"/>
      <c r="LDF768" s="456"/>
      <c r="LDG768" s="456"/>
      <c r="LDH768" s="456"/>
      <c r="LDI768" s="456"/>
      <c r="LDJ768" s="456"/>
      <c r="LDK768" s="456"/>
      <c r="LDL768" s="456"/>
      <c r="LDM768" s="456"/>
      <c r="LDN768" s="456"/>
      <c r="LDO768" s="456"/>
      <c r="LDP768" s="456"/>
      <c r="LDQ768" s="456"/>
      <c r="LDR768" s="456"/>
      <c r="LDS768" s="456"/>
      <c r="LDT768" s="456"/>
      <c r="LDU768" s="456"/>
      <c r="LDV768" s="456"/>
      <c r="LDW768" s="456"/>
      <c r="LDX768" s="456"/>
      <c r="LDY768" s="456"/>
      <c r="LDZ768" s="456"/>
      <c r="LEA768" s="456"/>
      <c r="LEB768" s="456"/>
      <c r="LEC768" s="456"/>
      <c r="LED768" s="456"/>
      <c r="LEE768" s="456"/>
      <c r="LEF768" s="456"/>
      <c r="LEG768" s="456"/>
      <c r="LEH768" s="456"/>
      <c r="LEI768" s="456"/>
      <c r="LEJ768" s="456"/>
      <c r="LEK768" s="456"/>
      <c r="LEL768" s="456"/>
      <c r="LEM768" s="456"/>
      <c r="LEN768" s="456"/>
      <c r="LEO768" s="456"/>
      <c r="LEP768" s="456"/>
      <c r="LEQ768" s="456"/>
      <c r="LER768" s="456"/>
      <c r="LES768" s="456"/>
      <c r="LET768" s="456"/>
      <c r="LEU768" s="456"/>
      <c r="LEV768" s="456"/>
      <c r="LEW768" s="456"/>
      <c r="LEX768" s="456"/>
      <c r="LEY768" s="456"/>
      <c r="LEZ768" s="456"/>
      <c r="LFA768" s="456"/>
      <c r="LFB768" s="456"/>
      <c r="LFC768" s="456"/>
      <c r="LFD768" s="456"/>
      <c r="LFE768" s="456"/>
      <c r="LFF768" s="456"/>
      <c r="LFG768" s="456"/>
      <c r="LFH768" s="456"/>
      <c r="LFI768" s="456"/>
      <c r="LFJ768" s="456"/>
      <c r="LFK768" s="456"/>
      <c r="LFL768" s="456"/>
      <c r="LFM768" s="456"/>
      <c r="LFN768" s="456"/>
      <c r="LFO768" s="456"/>
      <c r="LFP768" s="456"/>
      <c r="LFQ768" s="456"/>
      <c r="LFR768" s="456"/>
      <c r="LFS768" s="456"/>
      <c r="LFT768" s="456"/>
      <c r="LFU768" s="456"/>
      <c r="LFV768" s="456"/>
      <c r="LFW768" s="456"/>
      <c r="LFX768" s="456"/>
      <c r="LFY768" s="456"/>
      <c r="LFZ768" s="456"/>
      <c r="LGA768" s="456"/>
      <c r="LGB768" s="456"/>
      <c r="LGC768" s="456"/>
      <c r="LGD768" s="456"/>
      <c r="LGE768" s="456"/>
      <c r="LGF768" s="456"/>
      <c r="LGG768" s="456"/>
      <c r="LGH768" s="456"/>
      <c r="LGI768" s="456"/>
      <c r="LGJ768" s="456"/>
      <c r="LGK768" s="456"/>
      <c r="LGL768" s="456"/>
      <c r="LGM768" s="456"/>
      <c r="LGN768" s="456"/>
      <c r="LGO768" s="456"/>
      <c r="LGP768" s="456"/>
      <c r="LGQ768" s="456"/>
      <c r="LGR768" s="456"/>
      <c r="LGS768" s="456"/>
      <c r="LGT768" s="456"/>
      <c r="LGU768" s="456"/>
      <c r="LGV768" s="456"/>
      <c r="LGW768" s="456"/>
      <c r="LGX768" s="456"/>
      <c r="LGY768" s="456"/>
      <c r="LGZ768" s="456"/>
      <c r="LHA768" s="456"/>
      <c r="LHB768" s="456"/>
      <c r="LHC768" s="456"/>
      <c r="LHD768" s="456"/>
      <c r="LHE768" s="456"/>
      <c r="LHF768" s="456"/>
      <c r="LHG768" s="456"/>
      <c r="LHH768" s="456"/>
      <c r="LHI768" s="456"/>
      <c r="LHJ768" s="456"/>
      <c r="LHK768" s="456"/>
      <c r="LHL768" s="456"/>
      <c r="LHM768" s="456"/>
      <c r="LHN768" s="456"/>
      <c r="LHO768" s="456"/>
      <c r="LHP768" s="456"/>
      <c r="LHQ768" s="456"/>
      <c r="LHR768" s="456"/>
      <c r="LHS768" s="456"/>
      <c r="LHT768" s="456"/>
      <c r="LHU768" s="456"/>
      <c r="LHV768" s="456"/>
      <c r="LHW768" s="456"/>
      <c r="LHX768" s="456"/>
      <c r="LHY768" s="456"/>
      <c r="LHZ768" s="456"/>
      <c r="LIA768" s="456"/>
      <c r="LIB768" s="456"/>
      <c r="LIC768" s="456"/>
      <c r="LID768" s="456"/>
      <c r="LIE768" s="456"/>
      <c r="LIF768" s="456"/>
      <c r="LIG768" s="456"/>
      <c r="LIH768" s="456"/>
      <c r="LII768" s="456"/>
      <c r="LIJ768" s="456"/>
      <c r="LIK768" s="456"/>
      <c r="LIL768" s="456"/>
      <c r="LIM768" s="456"/>
      <c r="LIN768" s="456"/>
      <c r="LIO768" s="456"/>
      <c r="LIP768" s="456"/>
      <c r="LIQ768" s="456"/>
      <c r="LIR768" s="456"/>
      <c r="LIS768" s="456"/>
      <c r="LIT768" s="456"/>
      <c r="LIU768" s="456"/>
      <c r="LIV768" s="456"/>
      <c r="LIW768" s="456"/>
      <c r="LIX768" s="456"/>
      <c r="LIY768" s="456"/>
      <c r="LIZ768" s="456"/>
      <c r="LJA768" s="456"/>
      <c r="LJB768" s="456"/>
      <c r="LJC768" s="456"/>
      <c r="LJD768" s="456"/>
      <c r="LJE768" s="456"/>
      <c r="LJF768" s="456"/>
      <c r="LJG768" s="456"/>
      <c r="LJH768" s="456"/>
      <c r="LJI768" s="456"/>
      <c r="LJJ768" s="456"/>
      <c r="LJK768" s="456"/>
      <c r="LJL768" s="456"/>
      <c r="LJM768" s="456"/>
      <c r="LJN768" s="456"/>
      <c r="LJO768" s="456"/>
      <c r="LJP768" s="456"/>
      <c r="LJQ768" s="456"/>
      <c r="LJR768" s="456"/>
      <c r="LJS768" s="456"/>
      <c r="LJT768" s="456"/>
      <c r="LJU768" s="456"/>
      <c r="LJV768" s="456"/>
      <c r="LJW768" s="456"/>
      <c r="LJX768" s="456"/>
      <c r="LJY768" s="456"/>
      <c r="LJZ768" s="456"/>
      <c r="LKA768" s="456"/>
      <c r="LKB768" s="456"/>
      <c r="LKC768" s="456"/>
      <c r="LKD768" s="456"/>
      <c r="LKE768" s="456"/>
      <c r="LKF768" s="456"/>
      <c r="LKG768" s="456"/>
      <c r="LKH768" s="456"/>
      <c r="LKI768" s="456"/>
      <c r="LKJ768" s="456"/>
      <c r="LKK768" s="456"/>
      <c r="LKL768" s="456"/>
      <c r="LKM768" s="456"/>
      <c r="LKN768" s="456"/>
      <c r="LKO768" s="456"/>
      <c r="LKP768" s="456"/>
      <c r="LKQ768" s="456"/>
      <c r="LKR768" s="456"/>
      <c r="LKS768" s="456"/>
      <c r="LKT768" s="456"/>
      <c r="LKU768" s="456"/>
      <c r="LKV768" s="456"/>
      <c r="LKW768" s="456"/>
      <c r="LKX768" s="456"/>
      <c r="LKY768" s="456"/>
      <c r="LKZ768" s="456"/>
      <c r="LLA768" s="456"/>
      <c r="LLB768" s="456"/>
      <c r="LLC768" s="456"/>
      <c r="LLD768" s="456"/>
      <c r="LLE768" s="456"/>
      <c r="LLF768" s="456"/>
      <c r="LLG768" s="456"/>
      <c r="LLH768" s="456"/>
      <c r="LLI768" s="456"/>
      <c r="LLJ768" s="456"/>
      <c r="LLK768" s="456"/>
      <c r="LLL768" s="456"/>
      <c r="LLM768" s="456"/>
      <c r="LLN768" s="456"/>
      <c r="LLO768" s="456"/>
      <c r="LLP768" s="456"/>
      <c r="LLQ768" s="456"/>
      <c r="LLR768" s="456"/>
      <c r="LLS768" s="456"/>
      <c r="LLT768" s="456"/>
      <c r="LLU768" s="456"/>
      <c r="LLV768" s="456"/>
      <c r="LLW768" s="456"/>
      <c r="LLX768" s="456"/>
      <c r="LLY768" s="456"/>
      <c r="LLZ768" s="456"/>
      <c r="LMA768" s="456"/>
      <c r="LMB768" s="456"/>
      <c r="LMC768" s="456"/>
      <c r="LMD768" s="456"/>
      <c r="LME768" s="456"/>
      <c r="LMF768" s="456"/>
      <c r="LMG768" s="456"/>
      <c r="LMH768" s="456"/>
      <c r="LMI768" s="456"/>
      <c r="LMJ768" s="456"/>
      <c r="LMK768" s="456"/>
      <c r="LML768" s="456"/>
      <c r="LMM768" s="456"/>
      <c r="LMN768" s="456"/>
      <c r="LMO768" s="456"/>
      <c r="LMP768" s="456"/>
      <c r="LMQ768" s="456"/>
      <c r="LMR768" s="456"/>
      <c r="LMS768" s="456"/>
      <c r="LMT768" s="456"/>
      <c r="LMU768" s="456"/>
      <c r="LMV768" s="456"/>
      <c r="LMW768" s="456"/>
      <c r="LMX768" s="456"/>
      <c r="LMY768" s="456"/>
      <c r="LMZ768" s="456"/>
      <c r="LNA768" s="456"/>
      <c r="LNB768" s="456"/>
      <c r="LNC768" s="456"/>
      <c r="LND768" s="456"/>
      <c r="LNE768" s="456"/>
      <c r="LNF768" s="456"/>
      <c r="LNG768" s="456"/>
      <c r="LNH768" s="456"/>
      <c r="LNI768" s="456"/>
      <c r="LNJ768" s="456"/>
      <c r="LNK768" s="456"/>
      <c r="LNL768" s="456"/>
      <c r="LNM768" s="456"/>
      <c r="LNN768" s="456"/>
      <c r="LNO768" s="456"/>
      <c r="LNP768" s="456"/>
      <c r="LNQ768" s="456"/>
      <c r="LNR768" s="456"/>
      <c r="LNS768" s="456"/>
      <c r="LNT768" s="456"/>
      <c r="LNU768" s="456"/>
      <c r="LNV768" s="456"/>
      <c r="LNW768" s="456"/>
      <c r="LNX768" s="456"/>
      <c r="LNY768" s="456"/>
      <c r="LNZ768" s="456"/>
      <c r="LOA768" s="456"/>
      <c r="LOB768" s="456"/>
      <c r="LOC768" s="456"/>
      <c r="LOD768" s="456"/>
      <c r="LOE768" s="456"/>
      <c r="LOF768" s="456"/>
      <c r="LOG768" s="456"/>
      <c r="LOH768" s="456"/>
      <c r="LOI768" s="456"/>
      <c r="LOJ768" s="456"/>
      <c r="LOK768" s="456"/>
      <c r="LOL768" s="456"/>
      <c r="LOM768" s="456"/>
      <c r="LON768" s="456"/>
      <c r="LOO768" s="456"/>
      <c r="LOP768" s="456"/>
      <c r="LOQ768" s="456"/>
      <c r="LOR768" s="456"/>
      <c r="LOS768" s="456"/>
      <c r="LOT768" s="456"/>
      <c r="LOU768" s="456"/>
      <c r="LOV768" s="456"/>
      <c r="LOW768" s="456"/>
      <c r="LOX768" s="456"/>
      <c r="LOY768" s="456"/>
      <c r="LOZ768" s="456"/>
      <c r="LPA768" s="456"/>
      <c r="LPB768" s="456"/>
      <c r="LPC768" s="456"/>
      <c r="LPD768" s="456"/>
      <c r="LPE768" s="456"/>
      <c r="LPF768" s="456"/>
      <c r="LPG768" s="456"/>
      <c r="LPH768" s="456"/>
      <c r="LPI768" s="456"/>
      <c r="LPJ768" s="456"/>
      <c r="LPK768" s="456"/>
      <c r="LPL768" s="456"/>
      <c r="LPM768" s="456"/>
      <c r="LPN768" s="456"/>
      <c r="LPO768" s="456"/>
      <c r="LPP768" s="456"/>
      <c r="LPQ768" s="456"/>
      <c r="LPR768" s="456"/>
      <c r="LPS768" s="456"/>
      <c r="LPT768" s="456"/>
      <c r="LPU768" s="456"/>
      <c r="LPV768" s="456"/>
      <c r="LPW768" s="456"/>
      <c r="LPX768" s="456"/>
      <c r="LPY768" s="456"/>
      <c r="LPZ768" s="456"/>
      <c r="LQA768" s="456"/>
      <c r="LQB768" s="456"/>
      <c r="LQC768" s="456"/>
      <c r="LQD768" s="456"/>
      <c r="LQE768" s="456"/>
      <c r="LQF768" s="456"/>
      <c r="LQG768" s="456"/>
      <c r="LQH768" s="456"/>
      <c r="LQI768" s="456"/>
      <c r="LQJ768" s="456"/>
      <c r="LQK768" s="456"/>
      <c r="LQL768" s="456"/>
      <c r="LQM768" s="456"/>
      <c r="LQN768" s="456"/>
      <c r="LQO768" s="456"/>
      <c r="LQP768" s="456"/>
      <c r="LQQ768" s="456"/>
      <c r="LQR768" s="456"/>
      <c r="LQS768" s="456"/>
      <c r="LQT768" s="456"/>
      <c r="LQU768" s="456"/>
      <c r="LQV768" s="456"/>
      <c r="LQW768" s="456"/>
      <c r="LQX768" s="456"/>
      <c r="LQY768" s="456"/>
      <c r="LQZ768" s="456"/>
      <c r="LRA768" s="456"/>
      <c r="LRB768" s="456"/>
      <c r="LRC768" s="456"/>
      <c r="LRD768" s="456"/>
      <c r="LRE768" s="456"/>
      <c r="LRF768" s="456"/>
      <c r="LRG768" s="456"/>
      <c r="LRH768" s="456"/>
      <c r="LRI768" s="456"/>
      <c r="LRJ768" s="456"/>
      <c r="LRK768" s="456"/>
      <c r="LRL768" s="456"/>
      <c r="LRM768" s="456"/>
      <c r="LRN768" s="456"/>
      <c r="LRO768" s="456"/>
      <c r="LRP768" s="456"/>
      <c r="LRQ768" s="456"/>
      <c r="LRR768" s="456"/>
      <c r="LRS768" s="456"/>
      <c r="LRT768" s="456"/>
      <c r="LRU768" s="456"/>
      <c r="LRV768" s="456"/>
      <c r="LRW768" s="456"/>
      <c r="LRX768" s="456"/>
      <c r="LRY768" s="456"/>
      <c r="LRZ768" s="456"/>
      <c r="LSA768" s="456"/>
      <c r="LSB768" s="456"/>
      <c r="LSC768" s="456"/>
      <c r="LSD768" s="456"/>
      <c r="LSE768" s="456"/>
      <c r="LSF768" s="456"/>
      <c r="LSG768" s="456"/>
      <c r="LSH768" s="456"/>
      <c r="LSI768" s="456"/>
      <c r="LSJ768" s="456"/>
      <c r="LSK768" s="456"/>
      <c r="LSL768" s="456"/>
      <c r="LSM768" s="456"/>
      <c r="LSN768" s="456"/>
      <c r="LSO768" s="456"/>
      <c r="LSP768" s="456"/>
      <c r="LSQ768" s="456"/>
      <c r="LSR768" s="456"/>
      <c r="LSS768" s="456"/>
      <c r="LST768" s="456"/>
      <c r="LSU768" s="456"/>
      <c r="LSV768" s="456"/>
      <c r="LSW768" s="456"/>
      <c r="LSX768" s="456"/>
      <c r="LSY768" s="456"/>
      <c r="LSZ768" s="456"/>
      <c r="LTA768" s="456"/>
      <c r="LTB768" s="456"/>
      <c r="LTC768" s="456"/>
      <c r="LTD768" s="456"/>
      <c r="LTE768" s="456"/>
      <c r="LTF768" s="456"/>
      <c r="LTG768" s="456"/>
      <c r="LTH768" s="456"/>
      <c r="LTI768" s="456"/>
      <c r="LTJ768" s="456"/>
      <c r="LTK768" s="456"/>
      <c r="LTL768" s="456"/>
      <c r="LTM768" s="456"/>
      <c r="LTN768" s="456"/>
      <c r="LTO768" s="456"/>
      <c r="LTP768" s="456"/>
      <c r="LTQ768" s="456"/>
      <c r="LTR768" s="456"/>
      <c r="LTS768" s="456"/>
      <c r="LTT768" s="456"/>
      <c r="LTU768" s="456"/>
      <c r="LTV768" s="456"/>
      <c r="LTW768" s="456"/>
      <c r="LTX768" s="456"/>
      <c r="LTY768" s="456"/>
      <c r="LTZ768" s="456"/>
      <c r="LUA768" s="456"/>
      <c r="LUB768" s="456"/>
      <c r="LUC768" s="456"/>
      <c r="LUD768" s="456"/>
      <c r="LUE768" s="456"/>
      <c r="LUF768" s="456"/>
      <c r="LUG768" s="456"/>
      <c r="LUH768" s="456"/>
      <c r="LUI768" s="456"/>
      <c r="LUJ768" s="456"/>
      <c r="LUK768" s="456"/>
      <c r="LUL768" s="456"/>
      <c r="LUM768" s="456"/>
      <c r="LUN768" s="456"/>
      <c r="LUO768" s="456"/>
      <c r="LUP768" s="456"/>
      <c r="LUQ768" s="456"/>
      <c r="LUR768" s="456"/>
      <c r="LUS768" s="456"/>
      <c r="LUT768" s="456"/>
      <c r="LUU768" s="456"/>
      <c r="LUV768" s="456"/>
      <c r="LUW768" s="456"/>
      <c r="LUX768" s="456"/>
      <c r="LUY768" s="456"/>
      <c r="LUZ768" s="456"/>
      <c r="LVA768" s="456"/>
      <c r="LVB768" s="456"/>
      <c r="LVC768" s="456"/>
      <c r="LVD768" s="456"/>
      <c r="LVE768" s="456"/>
      <c r="LVF768" s="456"/>
      <c r="LVG768" s="456"/>
      <c r="LVH768" s="456"/>
      <c r="LVI768" s="456"/>
      <c r="LVJ768" s="456"/>
      <c r="LVK768" s="456"/>
      <c r="LVL768" s="456"/>
      <c r="LVM768" s="456"/>
      <c r="LVN768" s="456"/>
      <c r="LVO768" s="456"/>
      <c r="LVP768" s="456"/>
      <c r="LVQ768" s="456"/>
      <c r="LVR768" s="456"/>
      <c r="LVS768" s="456"/>
      <c r="LVT768" s="456"/>
      <c r="LVU768" s="456"/>
      <c r="LVV768" s="456"/>
      <c r="LVW768" s="456"/>
      <c r="LVX768" s="456"/>
      <c r="LVY768" s="456"/>
      <c r="LVZ768" s="456"/>
      <c r="LWA768" s="456"/>
      <c r="LWB768" s="456"/>
      <c r="LWC768" s="456"/>
      <c r="LWD768" s="456"/>
      <c r="LWE768" s="456"/>
      <c r="LWF768" s="456"/>
      <c r="LWG768" s="456"/>
      <c r="LWH768" s="456"/>
      <c r="LWI768" s="456"/>
      <c r="LWJ768" s="456"/>
      <c r="LWK768" s="456"/>
      <c r="LWL768" s="456"/>
      <c r="LWM768" s="456"/>
      <c r="LWN768" s="456"/>
      <c r="LWO768" s="456"/>
      <c r="LWP768" s="456"/>
      <c r="LWQ768" s="456"/>
      <c r="LWR768" s="456"/>
      <c r="LWS768" s="456"/>
      <c r="LWT768" s="456"/>
      <c r="LWU768" s="456"/>
      <c r="LWV768" s="456"/>
      <c r="LWW768" s="456"/>
      <c r="LWX768" s="456"/>
      <c r="LWY768" s="456"/>
      <c r="LWZ768" s="456"/>
      <c r="LXA768" s="456"/>
      <c r="LXB768" s="456"/>
      <c r="LXC768" s="456"/>
      <c r="LXD768" s="456"/>
      <c r="LXE768" s="456"/>
      <c r="LXF768" s="456"/>
      <c r="LXG768" s="456"/>
      <c r="LXH768" s="456"/>
      <c r="LXI768" s="456"/>
      <c r="LXJ768" s="456"/>
      <c r="LXK768" s="456"/>
      <c r="LXL768" s="456"/>
      <c r="LXM768" s="456"/>
      <c r="LXN768" s="456"/>
      <c r="LXO768" s="456"/>
      <c r="LXP768" s="456"/>
      <c r="LXQ768" s="456"/>
      <c r="LXR768" s="456"/>
      <c r="LXS768" s="456"/>
      <c r="LXT768" s="456"/>
      <c r="LXU768" s="456"/>
      <c r="LXV768" s="456"/>
      <c r="LXW768" s="456"/>
      <c r="LXX768" s="456"/>
      <c r="LXY768" s="456"/>
      <c r="LXZ768" s="456"/>
      <c r="LYA768" s="456"/>
      <c r="LYB768" s="456"/>
      <c r="LYC768" s="456"/>
      <c r="LYD768" s="456"/>
      <c r="LYE768" s="456"/>
      <c r="LYF768" s="456"/>
      <c r="LYG768" s="456"/>
      <c r="LYH768" s="456"/>
      <c r="LYI768" s="456"/>
      <c r="LYJ768" s="456"/>
      <c r="LYK768" s="456"/>
      <c r="LYL768" s="456"/>
      <c r="LYM768" s="456"/>
      <c r="LYN768" s="456"/>
      <c r="LYO768" s="456"/>
      <c r="LYP768" s="456"/>
      <c r="LYQ768" s="456"/>
      <c r="LYR768" s="456"/>
      <c r="LYS768" s="456"/>
      <c r="LYT768" s="456"/>
      <c r="LYU768" s="456"/>
      <c r="LYV768" s="456"/>
      <c r="LYW768" s="456"/>
      <c r="LYX768" s="456"/>
      <c r="LYY768" s="456"/>
      <c r="LYZ768" s="456"/>
      <c r="LZA768" s="456"/>
      <c r="LZB768" s="456"/>
      <c r="LZC768" s="456"/>
      <c r="LZD768" s="456"/>
      <c r="LZE768" s="456"/>
      <c r="LZF768" s="456"/>
      <c r="LZG768" s="456"/>
      <c r="LZH768" s="456"/>
      <c r="LZI768" s="456"/>
      <c r="LZJ768" s="456"/>
      <c r="LZK768" s="456"/>
      <c r="LZL768" s="456"/>
      <c r="LZM768" s="456"/>
      <c r="LZN768" s="456"/>
      <c r="LZO768" s="456"/>
      <c r="LZP768" s="456"/>
      <c r="LZQ768" s="456"/>
      <c r="LZR768" s="456"/>
      <c r="LZS768" s="456"/>
      <c r="LZT768" s="456"/>
      <c r="LZU768" s="456"/>
      <c r="LZV768" s="456"/>
      <c r="LZW768" s="456"/>
      <c r="LZX768" s="456"/>
      <c r="LZY768" s="456"/>
      <c r="LZZ768" s="456"/>
      <c r="MAA768" s="456"/>
      <c r="MAB768" s="456"/>
      <c r="MAC768" s="456"/>
      <c r="MAD768" s="456"/>
      <c r="MAE768" s="456"/>
      <c r="MAF768" s="456"/>
      <c r="MAG768" s="456"/>
      <c r="MAH768" s="456"/>
      <c r="MAI768" s="456"/>
      <c r="MAJ768" s="456"/>
      <c r="MAK768" s="456"/>
      <c r="MAL768" s="456"/>
      <c r="MAM768" s="456"/>
      <c r="MAN768" s="456"/>
      <c r="MAO768" s="456"/>
      <c r="MAP768" s="456"/>
      <c r="MAQ768" s="456"/>
      <c r="MAR768" s="456"/>
      <c r="MAS768" s="456"/>
      <c r="MAT768" s="456"/>
      <c r="MAU768" s="456"/>
      <c r="MAV768" s="456"/>
      <c r="MAW768" s="456"/>
      <c r="MAX768" s="456"/>
      <c r="MAY768" s="456"/>
      <c r="MAZ768" s="456"/>
      <c r="MBA768" s="456"/>
      <c r="MBB768" s="456"/>
      <c r="MBC768" s="456"/>
      <c r="MBD768" s="456"/>
      <c r="MBE768" s="456"/>
      <c r="MBF768" s="456"/>
      <c r="MBG768" s="456"/>
      <c r="MBH768" s="456"/>
      <c r="MBI768" s="456"/>
      <c r="MBJ768" s="456"/>
      <c r="MBK768" s="456"/>
      <c r="MBL768" s="456"/>
      <c r="MBM768" s="456"/>
      <c r="MBN768" s="456"/>
      <c r="MBO768" s="456"/>
      <c r="MBP768" s="456"/>
      <c r="MBQ768" s="456"/>
      <c r="MBR768" s="456"/>
      <c r="MBS768" s="456"/>
      <c r="MBT768" s="456"/>
      <c r="MBU768" s="456"/>
      <c r="MBV768" s="456"/>
      <c r="MBW768" s="456"/>
      <c r="MBX768" s="456"/>
      <c r="MBY768" s="456"/>
      <c r="MBZ768" s="456"/>
      <c r="MCA768" s="456"/>
      <c r="MCB768" s="456"/>
      <c r="MCC768" s="456"/>
      <c r="MCD768" s="456"/>
      <c r="MCE768" s="456"/>
      <c r="MCF768" s="456"/>
      <c r="MCG768" s="456"/>
      <c r="MCH768" s="456"/>
      <c r="MCI768" s="456"/>
      <c r="MCJ768" s="456"/>
      <c r="MCK768" s="456"/>
      <c r="MCL768" s="456"/>
      <c r="MCM768" s="456"/>
      <c r="MCN768" s="456"/>
      <c r="MCO768" s="456"/>
      <c r="MCP768" s="456"/>
      <c r="MCQ768" s="456"/>
      <c r="MCR768" s="456"/>
      <c r="MCS768" s="456"/>
      <c r="MCT768" s="456"/>
      <c r="MCU768" s="456"/>
      <c r="MCV768" s="456"/>
      <c r="MCW768" s="456"/>
      <c r="MCX768" s="456"/>
      <c r="MCY768" s="456"/>
      <c r="MCZ768" s="456"/>
      <c r="MDA768" s="456"/>
      <c r="MDB768" s="456"/>
      <c r="MDC768" s="456"/>
      <c r="MDD768" s="456"/>
      <c r="MDE768" s="456"/>
      <c r="MDF768" s="456"/>
      <c r="MDG768" s="456"/>
      <c r="MDH768" s="456"/>
      <c r="MDI768" s="456"/>
      <c r="MDJ768" s="456"/>
      <c r="MDK768" s="456"/>
      <c r="MDL768" s="456"/>
      <c r="MDM768" s="456"/>
      <c r="MDN768" s="456"/>
      <c r="MDO768" s="456"/>
      <c r="MDP768" s="456"/>
      <c r="MDQ768" s="456"/>
      <c r="MDR768" s="456"/>
      <c r="MDS768" s="456"/>
      <c r="MDT768" s="456"/>
      <c r="MDU768" s="456"/>
      <c r="MDV768" s="456"/>
      <c r="MDW768" s="456"/>
      <c r="MDX768" s="456"/>
      <c r="MDY768" s="456"/>
      <c r="MDZ768" s="456"/>
      <c r="MEA768" s="456"/>
      <c r="MEB768" s="456"/>
      <c r="MEC768" s="456"/>
      <c r="MED768" s="456"/>
      <c r="MEE768" s="456"/>
      <c r="MEF768" s="456"/>
      <c r="MEG768" s="456"/>
      <c r="MEH768" s="456"/>
      <c r="MEI768" s="456"/>
      <c r="MEJ768" s="456"/>
      <c r="MEK768" s="456"/>
      <c r="MEL768" s="456"/>
      <c r="MEM768" s="456"/>
      <c r="MEN768" s="456"/>
      <c r="MEO768" s="456"/>
      <c r="MEP768" s="456"/>
      <c r="MEQ768" s="456"/>
      <c r="MER768" s="456"/>
      <c r="MES768" s="456"/>
      <c r="MET768" s="456"/>
      <c r="MEU768" s="456"/>
      <c r="MEV768" s="456"/>
      <c r="MEW768" s="456"/>
      <c r="MEX768" s="456"/>
      <c r="MEY768" s="456"/>
      <c r="MEZ768" s="456"/>
      <c r="MFA768" s="456"/>
      <c r="MFB768" s="456"/>
      <c r="MFC768" s="456"/>
      <c r="MFD768" s="456"/>
      <c r="MFE768" s="456"/>
      <c r="MFF768" s="456"/>
      <c r="MFG768" s="456"/>
      <c r="MFH768" s="456"/>
      <c r="MFI768" s="456"/>
      <c r="MFJ768" s="456"/>
      <c r="MFK768" s="456"/>
      <c r="MFL768" s="456"/>
      <c r="MFM768" s="456"/>
      <c r="MFN768" s="456"/>
      <c r="MFO768" s="456"/>
      <c r="MFP768" s="456"/>
      <c r="MFQ768" s="456"/>
      <c r="MFR768" s="456"/>
      <c r="MFS768" s="456"/>
      <c r="MFT768" s="456"/>
      <c r="MFU768" s="456"/>
      <c r="MFV768" s="456"/>
      <c r="MFW768" s="456"/>
      <c r="MFX768" s="456"/>
      <c r="MFY768" s="456"/>
      <c r="MFZ768" s="456"/>
      <c r="MGA768" s="456"/>
      <c r="MGB768" s="456"/>
      <c r="MGC768" s="456"/>
      <c r="MGD768" s="456"/>
      <c r="MGE768" s="456"/>
      <c r="MGF768" s="456"/>
      <c r="MGG768" s="456"/>
      <c r="MGH768" s="456"/>
      <c r="MGI768" s="456"/>
      <c r="MGJ768" s="456"/>
      <c r="MGK768" s="456"/>
      <c r="MGL768" s="456"/>
      <c r="MGM768" s="456"/>
      <c r="MGN768" s="456"/>
      <c r="MGO768" s="456"/>
      <c r="MGP768" s="456"/>
      <c r="MGQ768" s="456"/>
      <c r="MGR768" s="456"/>
      <c r="MGS768" s="456"/>
      <c r="MGT768" s="456"/>
      <c r="MGU768" s="456"/>
      <c r="MGV768" s="456"/>
      <c r="MGW768" s="456"/>
      <c r="MGX768" s="456"/>
      <c r="MGY768" s="456"/>
      <c r="MGZ768" s="456"/>
      <c r="MHA768" s="456"/>
      <c r="MHB768" s="456"/>
      <c r="MHC768" s="456"/>
      <c r="MHD768" s="456"/>
      <c r="MHE768" s="456"/>
      <c r="MHF768" s="456"/>
      <c r="MHG768" s="456"/>
      <c r="MHH768" s="456"/>
      <c r="MHI768" s="456"/>
      <c r="MHJ768" s="456"/>
      <c r="MHK768" s="456"/>
      <c r="MHL768" s="456"/>
      <c r="MHM768" s="456"/>
      <c r="MHN768" s="456"/>
      <c r="MHO768" s="456"/>
      <c r="MHP768" s="456"/>
      <c r="MHQ768" s="456"/>
      <c r="MHR768" s="456"/>
      <c r="MHS768" s="456"/>
      <c r="MHT768" s="456"/>
      <c r="MHU768" s="456"/>
      <c r="MHV768" s="456"/>
      <c r="MHW768" s="456"/>
      <c r="MHX768" s="456"/>
      <c r="MHY768" s="456"/>
      <c r="MHZ768" s="456"/>
      <c r="MIA768" s="456"/>
      <c r="MIB768" s="456"/>
      <c r="MIC768" s="456"/>
      <c r="MID768" s="456"/>
      <c r="MIE768" s="456"/>
      <c r="MIF768" s="456"/>
      <c r="MIG768" s="456"/>
      <c r="MIH768" s="456"/>
      <c r="MII768" s="456"/>
      <c r="MIJ768" s="456"/>
      <c r="MIK768" s="456"/>
      <c r="MIL768" s="456"/>
      <c r="MIM768" s="456"/>
      <c r="MIN768" s="456"/>
      <c r="MIO768" s="456"/>
      <c r="MIP768" s="456"/>
      <c r="MIQ768" s="456"/>
      <c r="MIR768" s="456"/>
      <c r="MIS768" s="456"/>
      <c r="MIT768" s="456"/>
      <c r="MIU768" s="456"/>
      <c r="MIV768" s="456"/>
      <c r="MIW768" s="456"/>
      <c r="MIX768" s="456"/>
      <c r="MIY768" s="456"/>
      <c r="MIZ768" s="456"/>
      <c r="MJA768" s="456"/>
      <c r="MJB768" s="456"/>
      <c r="MJC768" s="456"/>
      <c r="MJD768" s="456"/>
      <c r="MJE768" s="456"/>
      <c r="MJF768" s="456"/>
      <c r="MJG768" s="456"/>
      <c r="MJH768" s="456"/>
      <c r="MJI768" s="456"/>
      <c r="MJJ768" s="456"/>
      <c r="MJK768" s="456"/>
      <c r="MJL768" s="456"/>
      <c r="MJM768" s="456"/>
      <c r="MJN768" s="456"/>
      <c r="MJO768" s="456"/>
      <c r="MJP768" s="456"/>
      <c r="MJQ768" s="456"/>
      <c r="MJR768" s="456"/>
      <c r="MJS768" s="456"/>
      <c r="MJT768" s="456"/>
      <c r="MJU768" s="456"/>
      <c r="MJV768" s="456"/>
      <c r="MJW768" s="456"/>
      <c r="MJX768" s="456"/>
      <c r="MJY768" s="456"/>
      <c r="MJZ768" s="456"/>
      <c r="MKA768" s="456"/>
      <c r="MKB768" s="456"/>
      <c r="MKC768" s="456"/>
      <c r="MKD768" s="456"/>
      <c r="MKE768" s="456"/>
      <c r="MKF768" s="456"/>
      <c r="MKG768" s="456"/>
      <c r="MKH768" s="456"/>
      <c r="MKI768" s="456"/>
      <c r="MKJ768" s="456"/>
      <c r="MKK768" s="456"/>
      <c r="MKL768" s="456"/>
      <c r="MKM768" s="456"/>
      <c r="MKN768" s="456"/>
      <c r="MKO768" s="456"/>
      <c r="MKP768" s="456"/>
      <c r="MKQ768" s="456"/>
      <c r="MKR768" s="456"/>
      <c r="MKS768" s="456"/>
      <c r="MKT768" s="456"/>
      <c r="MKU768" s="456"/>
      <c r="MKV768" s="456"/>
      <c r="MKW768" s="456"/>
      <c r="MKX768" s="456"/>
      <c r="MKY768" s="456"/>
      <c r="MKZ768" s="456"/>
      <c r="MLA768" s="456"/>
      <c r="MLB768" s="456"/>
      <c r="MLC768" s="456"/>
      <c r="MLD768" s="456"/>
      <c r="MLE768" s="456"/>
      <c r="MLF768" s="456"/>
      <c r="MLG768" s="456"/>
      <c r="MLH768" s="456"/>
      <c r="MLI768" s="456"/>
      <c r="MLJ768" s="456"/>
      <c r="MLK768" s="456"/>
      <c r="MLL768" s="456"/>
      <c r="MLM768" s="456"/>
      <c r="MLN768" s="456"/>
      <c r="MLO768" s="456"/>
      <c r="MLP768" s="456"/>
      <c r="MLQ768" s="456"/>
      <c r="MLR768" s="456"/>
      <c r="MLS768" s="456"/>
      <c r="MLT768" s="456"/>
      <c r="MLU768" s="456"/>
      <c r="MLV768" s="456"/>
      <c r="MLW768" s="456"/>
      <c r="MLX768" s="456"/>
      <c r="MLY768" s="456"/>
      <c r="MLZ768" s="456"/>
      <c r="MMA768" s="456"/>
      <c r="MMB768" s="456"/>
      <c r="MMC768" s="456"/>
      <c r="MMD768" s="456"/>
      <c r="MME768" s="456"/>
      <c r="MMF768" s="456"/>
      <c r="MMG768" s="456"/>
      <c r="MMH768" s="456"/>
      <c r="MMI768" s="456"/>
      <c r="MMJ768" s="456"/>
      <c r="MMK768" s="456"/>
      <c r="MML768" s="456"/>
      <c r="MMM768" s="456"/>
      <c r="MMN768" s="456"/>
      <c r="MMO768" s="456"/>
      <c r="MMP768" s="456"/>
      <c r="MMQ768" s="456"/>
      <c r="MMR768" s="456"/>
      <c r="MMS768" s="456"/>
      <c r="MMT768" s="456"/>
      <c r="MMU768" s="456"/>
      <c r="MMV768" s="456"/>
      <c r="MMW768" s="456"/>
      <c r="MMX768" s="456"/>
      <c r="MMY768" s="456"/>
      <c r="MMZ768" s="456"/>
      <c r="MNA768" s="456"/>
      <c r="MNB768" s="456"/>
      <c r="MNC768" s="456"/>
      <c r="MND768" s="456"/>
      <c r="MNE768" s="456"/>
      <c r="MNF768" s="456"/>
      <c r="MNG768" s="456"/>
      <c r="MNH768" s="456"/>
      <c r="MNI768" s="456"/>
      <c r="MNJ768" s="456"/>
      <c r="MNK768" s="456"/>
      <c r="MNL768" s="456"/>
      <c r="MNM768" s="456"/>
      <c r="MNN768" s="456"/>
      <c r="MNO768" s="456"/>
      <c r="MNP768" s="456"/>
      <c r="MNQ768" s="456"/>
      <c r="MNR768" s="456"/>
      <c r="MNS768" s="456"/>
      <c r="MNT768" s="456"/>
      <c r="MNU768" s="456"/>
      <c r="MNV768" s="456"/>
      <c r="MNW768" s="456"/>
      <c r="MNX768" s="456"/>
      <c r="MNY768" s="456"/>
      <c r="MNZ768" s="456"/>
      <c r="MOA768" s="456"/>
      <c r="MOB768" s="456"/>
      <c r="MOC768" s="456"/>
      <c r="MOD768" s="456"/>
      <c r="MOE768" s="456"/>
      <c r="MOF768" s="456"/>
      <c r="MOG768" s="456"/>
      <c r="MOH768" s="456"/>
      <c r="MOI768" s="456"/>
      <c r="MOJ768" s="456"/>
      <c r="MOK768" s="456"/>
      <c r="MOL768" s="456"/>
      <c r="MOM768" s="456"/>
      <c r="MON768" s="456"/>
      <c r="MOO768" s="456"/>
      <c r="MOP768" s="456"/>
      <c r="MOQ768" s="456"/>
      <c r="MOR768" s="456"/>
      <c r="MOS768" s="456"/>
      <c r="MOT768" s="456"/>
      <c r="MOU768" s="456"/>
      <c r="MOV768" s="456"/>
      <c r="MOW768" s="456"/>
      <c r="MOX768" s="456"/>
      <c r="MOY768" s="456"/>
      <c r="MOZ768" s="456"/>
      <c r="MPA768" s="456"/>
      <c r="MPB768" s="456"/>
      <c r="MPC768" s="456"/>
      <c r="MPD768" s="456"/>
      <c r="MPE768" s="456"/>
      <c r="MPF768" s="456"/>
      <c r="MPG768" s="456"/>
      <c r="MPH768" s="456"/>
      <c r="MPI768" s="456"/>
      <c r="MPJ768" s="456"/>
      <c r="MPK768" s="456"/>
      <c r="MPL768" s="456"/>
      <c r="MPM768" s="456"/>
      <c r="MPN768" s="456"/>
      <c r="MPO768" s="456"/>
      <c r="MPP768" s="456"/>
      <c r="MPQ768" s="456"/>
      <c r="MPR768" s="456"/>
      <c r="MPS768" s="456"/>
      <c r="MPT768" s="456"/>
      <c r="MPU768" s="456"/>
      <c r="MPV768" s="456"/>
      <c r="MPW768" s="456"/>
      <c r="MPX768" s="456"/>
      <c r="MPY768" s="456"/>
      <c r="MPZ768" s="456"/>
      <c r="MQA768" s="456"/>
      <c r="MQB768" s="456"/>
      <c r="MQC768" s="456"/>
      <c r="MQD768" s="456"/>
      <c r="MQE768" s="456"/>
      <c r="MQF768" s="456"/>
      <c r="MQG768" s="456"/>
      <c r="MQH768" s="456"/>
      <c r="MQI768" s="456"/>
      <c r="MQJ768" s="456"/>
      <c r="MQK768" s="456"/>
      <c r="MQL768" s="456"/>
      <c r="MQM768" s="456"/>
      <c r="MQN768" s="456"/>
      <c r="MQO768" s="456"/>
      <c r="MQP768" s="456"/>
      <c r="MQQ768" s="456"/>
      <c r="MQR768" s="456"/>
      <c r="MQS768" s="456"/>
      <c r="MQT768" s="456"/>
      <c r="MQU768" s="456"/>
      <c r="MQV768" s="456"/>
      <c r="MQW768" s="456"/>
      <c r="MQX768" s="456"/>
      <c r="MQY768" s="456"/>
      <c r="MQZ768" s="456"/>
      <c r="MRA768" s="456"/>
      <c r="MRB768" s="456"/>
      <c r="MRC768" s="456"/>
      <c r="MRD768" s="456"/>
      <c r="MRE768" s="456"/>
      <c r="MRF768" s="456"/>
      <c r="MRG768" s="456"/>
      <c r="MRH768" s="456"/>
      <c r="MRI768" s="456"/>
      <c r="MRJ768" s="456"/>
      <c r="MRK768" s="456"/>
      <c r="MRL768" s="456"/>
      <c r="MRM768" s="456"/>
      <c r="MRN768" s="456"/>
      <c r="MRO768" s="456"/>
      <c r="MRP768" s="456"/>
      <c r="MRQ768" s="456"/>
      <c r="MRR768" s="456"/>
      <c r="MRS768" s="456"/>
      <c r="MRT768" s="456"/>
      <c r="MRU768" s="456"/>
      <c r="MRV768" s="456"/>
      <c r="MRW768" s="456"/>
      <c r="MRX768" s="456"/>
      <c r="MRY768" s="456"/>
      <c r="MRZ768" s="456"/>
      <c r="MSA768" s="456"/>
      <c r="MSB768" s="456"/>
      <c r="MSC768" s="456"/>
      <c r="MSD768" s="456"/>
      <c r="MSE768" s="456"/>
      <c r="MSF768" s="456"/>
      <c r="MSG768" s="456"/>
      <c r="MSH768" s="456"/>
      <c r="MSI768" s="456"/>
      <c r="MSJ768" s="456"/>
      <c r="MSK768" s="456"/>
      <c r="MSL768" s="456"/>
      <c r="MSM768" s="456"/>
      <c r="MSN768" s="456"/>
      <c r="MSO768" s="456"/>
      <c r="MSP768" s="456"/>
      <c r="MSQ768" s="456"/>
      <c r="MSR768" s="456"/>
      <c r="MSS768" s="456"/>
      <c r="MST768" s="456"/>
      <c r="MSU768" s="456"/>
      <c r="MSV768" s="456"/>
      <c r="MSW768" s="456"/>
      <c r="MSX768" s="456"/>
      <c r="MSY768" s="456"/>
      <c r="MSZ768" s="456"/>
      <c r="MTA768" s="456"/>
      <c r="MTB768" s="456"/>
      <c r="MTC768" s="456"/>
      <c r="MTD768" s="456"/>
      <c r="MTE768" s="456"/>
      <c r="MTF768" s="456"/>
      <c r="MTG768" s="456"/>
      <c r="MTH768" s="456"/>
      <c r="MTI768" s="456"/>
      <c r="MTJ768" s="456"/>
      <c r="MTK768" s="456"/>
      <c r="MTL768" s="456"/>
      <c r="MTM768" s="456"/>
      <c r="MTN768" s="456"/>
      <c r="MTO768" s="456"/>
      <c r="MTP768" s="456"/>
      <c r="MTQ768" s="456"/>
      <c r="MTR768" s="456"/>
      <c r="MTS768" s="456"/>
      <c r="MTT768" s="456"/>
      <c r="MTU768" s="456"/>
      <c r="MTV768" s="456"/>
      <c r="MTW768" s="456"/>
      <c r="MTX768" s="456"/>
      <c r="MTY768" s="456"/>
      <c r="MTZ768" s="456"/>
      <c r="MUA768" s="456"/>
      <c r="MUB768" s="456"/>
      <c r="MUC768" s="456"/>
      <c r="MUD768" s="456"/>
      <c r="MUE768" s="456"/>
      <c r="MUF768" s="456"/>
      <c r="MUG768" s="456"/>
      <c r="MUH768" s="456"/>
      <c r="MUI768" s="456"/>
      <c r="MUJ768" s="456"/>
      <c r="MUK768" s="456"/>
      <c r="MUL768" s="456"/>
      <c r="MUM768" s="456"/>
      <c r="MUN768" s="456"/>
      <c r="MUO768" s="456"/>
      <c r="MUP768" s="456"/>
      <c r="MUQ768" s="456"/>
      <c r="MUR768" s="456"/>
      <c r="MUS768" s="456"/>
      <c r="MUT768" s="456"/>
      <c r="MUU768" s="456"/>
      <c r="MUV768" s="456"/>
      <c r="MUW768" s="456"/>
      <c r="MUX768" s="456"/>
      <c r="MUY768" s="456"/>
      <c r="MUZ768" s="456"/>
      <c r="MVA768" s="456"/>
      <c r="MVB768" s="456"/>
      <c r="MVC768" s="456"/>
      <c r="MVD768" s="456"/>
      <c r="MVE768" s="456"/>
      <c r="MVF768" s="456"/>
      <c r="MVG768" s="456"/>
      <c r="MVH768" s="456"/>
      <c r="MVI768" s="456"/>
      <c r="MVJ768" s="456"/>
      <c r="MVK768" s="456"/>
      <c r="MVL768" s="456"/>
      <c r="MVM768" s="456"/>
      <c r="MVN768" s="456"/>
      <c r="MVO768" s="456"/>
      <c r="MVP768" s="456"/>
      <c r="MVQ768" s="456"/>
      <c r="MVR768" s="456"/>
      <c r="MVS768" s="456"/>
      <c r="MVT768" s="456"/>
      <c r="MVU768" s="456"/>
      <c r="MVV768" s="456"/>
      <c r="MVW768" s="456"/>
      <c r="MVX768" s="456"/>
      <c r="MVY768" s="456"/>
      <c r="MVZ768" s="456"/>
      <c r="MWA768" s="456"/>
      <c r="MWB768" s="456"/>
      <c r="MWC768" s="456"/>
      <c r="MWD768" s="456"/>
      <c r="MWE768" s="456"/>
      <c r="MWF768" s="456"/>
      <c r="MWG768" s="456"/>
      <c r="MWH768" s="456"/>
      <c r="MWI768" s="456"/>
      <c r="MWJ768" s="456"/>
      <c r="MWK768" s="456"/>
      <c r="MWL768" s="456"/>
      <c r="MWM768" s="456"/>
      <c r="MWN768" s="456"/>
      <c r="MWO768" s="456"/>
      <c r="MWP768" s="456"/>
      <c r="MWQ768" s="456"/>
      <c r="MWR768" s="456"/>
      <c r="MWS768" s="456"/>
      <c r="MWT768" s="456"/>
      <c r="MWU768" s="456"/>
      <c r="MWV768" s="456"/>
      <c r="MWW768" s="456"/>
      <c r="MWX768" s="456"/>
      <c r="MWY768" s="456"/>
      <c r="MWZ768" s="456"/>
      <c r="MXA768" s="456"/>
      <c r="MXB768" s="456"/>
      <c r="MXC768" s="456"/>
      <c r="MXD768" s="456"/>
      <c r="MXE768" s="456"/>
      <c r="MXF768" s="456"/>
      <c r="MXG768" s="456"/>
      <c r="MXH768" s="456"/>
      <c r="MXI768" s="456"/>
      <c r="MXJ768" s="456"/>
      <c r="MXK768" s="456"/>
      <c r="MXL768" s="456"/>
      <c r="MXM768" s="456"/>
      <c r="MXN768" s="456"/>
      <c r="MXO768" s="456"/>
      <c r="MXP768" s="456"/>
      <c r="MXQ768" s="456"/>
      <c r="MXR768" s="456"/>
      <c r="MXS768" s="456"/>
      <c r="MXT768" s="456"/>
      <c r="MXU768" s="456"/>
      <c r="MXV768" s="456"/>
      <c r="MXW768" s="456"/>
      <c r="MXX768" s="456"/>
      <c r="MXY768" s="456"/>
      <c r="MXZ768" s="456"/>
      <c r="MYA768" s="456"/>
      <c r="MYB768" s="456"/>
      <c r="MYC768" s="456"/>
      <c r="MYD768" s="456"/>
      <c r="MYE768" s="456"/>
      <c r="MYF768" s="456"/>
      <c r="MYG768" s="456"/>
      <c r="MYH768" s="456"/>
      <c r="MYI768" s="456"/>
      <c r="MYJ768" s="456"/>
      <c r="MYK768" s="456"/>
      <c r="MYL768" s="456"/>
      <c r="MYM768" s="456"/>
      <c r="MYN768" s="456"/>
      <c r="MYO768" s="456"/>
      <c r="MYP768" s="456"/>
      <c r="MYQ768" s="456"/>
      <c r="MYR768" s="456"/>
      <c r="MYS768" s="456"/>
      <c r="MYT768" s="456"/>
      <c r="MYU768" s="456"/>
      <c r="MYV768" s="456"/>
      <c r="MYW768" s="456"/>
      <c r="MYX768" s="456"/>
      <c r="MYY768" s="456"/>
      <c r="MYZ768" s="456"/>
      <c r="MZA768" s="456"/>
      <c r="MZB768" s="456"/>
      <c r="MZC768" s="456"/>
      <c r="MZD768" s="456"/>
      <c r="MZE768" s="456"/>
      <c r="MZF768" s="456"/>
      <c r="MZG768" s="456"/>
      <c r="MZH768" s="456"/>
      <c r="MZI768" s="456"/>
      <c r="MZJ768" s="456"/>
      <c r="MZK768" s="456"/>
      <c r="MZL768" s="456"/>
      <c r="MZM768" s="456"/>
      <c r="MZN768" s="456"/>
      <c r="MZO768" s="456"/>
      <c r="MZP768" s="456"/>
      <c r="MZQ768" s="456"/>
      <c r="MZR768" s="456"/>
      <c r="MZS768" s="456"/>
      <c r="MZT768" s="456"/>
      <c r="MZU768" s="456"/>
      <c r="MZV768" s="456"/>
      <c r="MZW768" s="456"/>
      <c r="MZX768" s="456"/>
      <c r="MZY768" s="456"/>
      <c r="MZZ768" s="456"/>
      <c r="NAA768" s="456"/>
      <c r="NAB768" s="456"/>
      <c r="NAC768" s="456"/>
      <c r="NAD768" s="456"/>
      <c r="NAE768" s="456"/>
      <c r="NAF768" s="456"/>
      <c r="NAG768" s="456"/>
      <c r="NAH768" s="456"/>
      <c r="NAI768" s="456"/>
      <c r="NAJ768" s="456"/>
      <c r="NAK768" s="456"/>
      <c r="NAL768" s="456"/>
      <c r="NAM768" s="456"/>
      <c r="NAN768" s="456"/>
      <c r="NAO768" s="456"/>
      <c r="NAP768" s="456"/>
      <c r="NAQ768" s="456"/>
      <c r="NAR768" s="456"/>
      <c r="NAS768" s="456"/>
      <c r="NAT768" s="456"/>
      <c r="NAU768" s="456"/>
      <c r="NAV768" s="456"/>
      <c r="NAW768" s="456"/>
      <c r="NAX768" s="456"/>
      <c r="NAY768" s="456"/>
      <c r="NAZ768" s="456"/>
      <c r="NBA768" s="456"/>
      <c r="NBB768" s="456"/>
      <c r="NBC768" s="456"/>
      <c r="NBD768" s="456"/>
      <c r="NBE768" s="456"/>
      <c r="NBF768" s="456"/>
      <c r="NBG768" s="456"/>
      <c r="NBH768" s="456"/>
      <c r="NBI768" s="456"/>
      <c r="NBJ768" s="456"/>
      <c r="NBK768" s="456"/>
      <c r="NBL768" s="456"/>
      <c r="NBM768" s="456"/>
      <c r="NBN768" s="456"/>
      <c r="NBO768" s="456"/>
      <c r="NBP768" s="456"/>
      <c r="NBQ768" s="456"/>
      <c r="NBR768" s="456"/>
      <c r="NBS768" s="456"/>
      <c r="NBT768" s="456"/>
      <c r="NBU768" s="456"/>
      <c r="NBV768" s="456"/>
      <c r="NBW768" s="456"/>
      <c r="NBX768" s="456"/>
      <c r="NBY768" s="456"/>
      <c r="NBZ768" s="456"/>
      <c r="NCA768" s="456"/>
      <c r="NCB768" s="456"/>
      <c r="NCC768" s="456"/>
      <c r="NCD768" s="456"/>
      <c r="NCE768" s="456"/>
      <c r="NCF768" s="456"/>
      <c r="NCG768" s="456"/>
      <c r="NCH768" s="456"/>
      <c r="NCI768" s="456"/>
      <c r="NCJ768" s="456"/>
      <c r="NCK768" s="456"/>
      <c r="NCL768" s="456"/>
      <c r="NCM768" s="456"/>
      <c r="NCN768" s="456"/>
      <c r="NCO768" s="456"/>
      <c r="NCP768" s="456"/>
      <c r="NCQ768" s="456"/>
      <c r="NCR768" s="456"/>
      <c r="NCS768" s="456"/>
      <c r="NCT768" s="456"/>
      <c r="NCU768" s="456"/>
      <c r="NCV768" s="456"/>
      <c r="NCW768" s="456"/>
      <c r="NCX768" s="456"/>
      <c r="NCY768" s="456"/>
      <c r="NCZ768" s="456"/>
      <c r="NDA768" s="456"/>
      <c r="NDB768" s="456"/>
      <c r="NDC768" s="456"/>
      <c r="NDD768" s="456"/>
      <c r="NDE768" s="456"/>
      <c r="NDF768" s="456"/>
      <c r="NDG768" s="456"/>
      <c r="NDH768" s="456"/>
      <c r="NDI768" s="456"/>
      <c r="NDJ768" s="456"/>
      <c r="NDK768" s="456"/>
      <c r="NDL768" s="456"/>
      <c r="NDM768" s="456"/>
      <c r="NDN768" s="456"/>
      <c r="NDO768" s="456"/>
      <c r="NDP768" s="456"/>
      <c r="NDQ768" s="456"/>
      <c r="NDR768" s="456"/>
      <c r="NDS768" s="456"/>
      <c r="NDT768" s="456"/>
      <c r="NDU768" s="456"/>
      <c r="NDV768" s="456"/>
      <c r="NDW768" s="456"/>
      <c r="NDX768" s="456"/>
      <c r="NDY768" s="456"/>
      <c r="NDZ768" s="456"/>
      <c r="NEA768" s="456"/>
      <c r="NEB768" s="456"/>
      <c r="NEC768" s="456"/>
      <c r="NED768" s="456"/>
      <c r="NEE768" s="456"/>
      <c r="NEF768" s="456"/>
      <c r="NEG768" s="456"/>
      <c r="NEH768" s="456"/>
      <c r="NEI768" s="456"/>
      <c r="NEJ768" s="456"/>
      <c r="NEK768" s="456"/>
      <c r="NEL768" s="456"/>
      <c r="NEM768" s="456"/>
      <c r="NEN768" s="456"/>
      <c r="NEO768" s="456"/>
      <c r="NEP768" s="456"/>
      <c r="NEQ768" s="456"/>
      <c r="NER768" s="456"/>
      <c r="NES768" s="456"/>
      <c r="NET768" s="456"/>
      <c r="NEU768" s="456"/>
      <c r="NEV768" s="456"/>
      <c r="NEW768" s="456"/>
      <c r="NEX768" s="456"/>
      <c r="NEY768" s="456"/>
      <c r="NEZ768" s="456"/>
      <c r="NFA768" s="456"/>
      <c r="NFB768" s="456"/>
      <c r="NFC768" s="456"/>
      <c r="NFD768" s="456"/>
      <c r="NFE768" s="456"/>
      <c r="NFF768" s="456"/>
      <c r="NFG768" s="456"/>
      <c r="NFH768" s="456"/>
      <c r="NFI768" s="456"/>
      <c r="NFJ768" s="456"/>
      <c r="NFK768" s="456"/>
      <c r="NFL768" s="456"/>
      <c r="NFM768" s="456"/>
      <c r="NFN768" s="456"/>
      <c r="NFO768" s="456"/>
      <c r="NFP768" s="456"/>
      <c r="NFQ768" s="456"/>
      <c r="NFR768" s="456"/>
      <c r="NFS768" s="456"/>
      <c r="NFT768" s="456"/>
      <c r="NFU768" s="456"/>
      <c r="NFV768" s="456"/>
      <c r="NFW768" s="456"/>
      <c r="NFX768" s="456"/>
      <c r="NFY768" s="456"/>
      <c r="NFZ768" s="456"/>
      <c r="NGA768" s="456"/>
      <c r="NGB768" s="456"/>
      <c r="NGC768" s="456"/>
      <c r="NGD768" s="456"/>
      <c r="NGE768" s="456"/>
      <c r="NGF768" s="456"/>
      <c r="NGG768" s="456"/>
      <c r="NGH768" s="456"/>
      <c r="NGI768" s="456"/>
      <c r="NGJ768" s="456"/>
      <c r="NGK768" s="456"/>
      <c r="NGL768" s="456"/>
      <c r="NGM768" s="456"/>
      <c r="NGN768" s="456"/>
      <c r="NGO768" s="456"/>
      <c r="NGP768" s="456"/>
      <c r="NGQ768" s="456"/>
      <c r="NGR768" s="456"/>
      <c r="NGS768" s="456"/>
      <c r="NGT768" s="456"/>
      <c r="NGU768" s="456"/>
      <c r="NGV768" s="456"/>
      <c r="NGW768" s="456"/>
      <c r="NGX768" s="456"/>
      <c r="NGY768" s="456"/>
      <c r="NGZ768" s="456"/>
      <c r="NHA768" s="456"/>
      <c r="NHB768" s="456"/>
      <c r="NHC768" s="456"/>
      <c r="NHD768" s="456"/>
      <c r="NHE768" s="456"/>
      <c r="NHF768" s="456"/>
      <c r="NHG768" s="456"/>
      <c r="NHH768" s="456"/>
      <c r="NHI768" s="456"/>
      <c r="NHJ768" s="456"/>
      <c r="NHK768" s="456"/>
      <c r="NHL768" s="456"/>
      <c r="NHM768" s="456"/>
      <c r="NHN768" s="456"/>
      <c r="NHO768" s="456"/>
      <c r="NHP768" s="456"/>
      <c r="NHQ768" s="456"/>
      <c r="NHR768" s="456"/>
      <c r="NHS768" s="456"/>
      <c r="NHT768" s="456"/>
      <c r="NHU768" s="456"/>
      <c r="NHV768" s="456"/>
      <c r="NHW768" s="456"/>
      <c r="NHX768" s="456"/>
      <c r="NHY768" s="456"/>
      <c r="NHZ768" s="456"/>
      <c r="NIA768" s="456"/>
      <c r="NIB768" s="456"/>
      <c r="NIC768" s="456"/>
      <c r="NID768" s="456"/>
      <c r="NIE768" s="456"/>
      <c r="NIF768" s="456"/>
      <c r="NIG768" s="456"/>
      <c r="NIH768" s="456"/>
      <c r="NII768" s="456"/>
      <c r="NIJ768" s="456"/>
      <c r="NIK768" s="456"/>
      <c r="NIL768" s="456"/>
      <c r="NIM768" s="456"/>
      <c r="NIN768" s="456"/>
      <c r="NIO768" s="456"/>
      <c r="NIP768" s="456"/>
      <c r="NIQ768" s="456"/>
      <c r="NIR768" s="456"/>
      <c r="NIS768" s="456"/>
      <c r="NIT768" s="456"/>
      <c r="NIU768" s="456"/>
      <c r="NIV768" s="456"/>
      <c r="NIW768" s="456"/>
      <c r="NIX768" s="456"/>
      <c r="NIY768" s="456"/>
      <c r="NIZ768" s="456"/>
      <c r="NJA768" s="456"/>
      <c r="NJB768" s="456"/>
      <c r="NJC768" s="456"/>
      <c r="NJD768" s="456"/>
      <c r="NJE768" s="456"/>
      <c r="NJF768" s="456"/>
      <c r="NJG768" s="456"/>
      <c r="NJH768" s="456"/>
      <c r="NJI768" s="456"/>
      <c r="NJJ768" s="456"/>
      <c r="NJK768" s="456"/>
      <c r="NJL768" s="456"/>
      <c r="NJM768" s="456"/>
      <c r="NJN768" s="456"/>
      <c r="NJO768" s="456"/>
      <c r="NJP768" s="456"/>
      <c r="NJQ768" s="456"/>
      <c r="NJR768" s="456"/>
      <c r="NJS768" s="456"/>
      <c r="NJT768" s="456"/>
      <c r="NJU768" s="456"/>
      <c r="NJV768" s="456"/>
      <c r="NJW768" s="456"/>
      <c r="NJX768" s="456"/>
      <c r="NJY768" s="456"/>
      <c r="NJZ768" s="456"/>
      <c r="NKA768" s="456"/>
      <c r="NKB768" s="456"/>
      <c r="NKC768" s="456"/>
      <c r="NKD768" s="456"/>
      <c r="NKE768" s="456"/>
      <c r="NKF768" s="456"/>
      <c r="NKG768" s="456"/>
      <c r="NKH768" s="456"/>
      <c r="NKI768" s="456"/>
      <c r="NKJ768" s="456"/>
      <c r="NKK768" s="456"/>
      <c r="NKL768" s="456"/>
      <c r="NKM768" s="456"/>
      <c r="NKN768" s="456"/>
      <c r="NKO768" s="456"/>
      <c r="NKP768" s="456"/>
      <c r="NKQ768" s="456"/>
      <c r="NKR768" s="456"/>
      <c r="NKS768" s="456"/>
      <c r="NKT768" s="456"/>
      <c r="NKU768" s="456"/>
      <c r="NKV768" s="456"/>
      <c r="NKW768" s="456"/>
      <c r="NKX768" s="456"/>
      <c r="NKY768" s="456"/>
      <c r="NKZ768" s="456"/>
      <c r="NLA768" s="456"/>
      <c r="NLB768" s="456"/>
      <c r="NLC768" s="456"/>
      <c r="NLD768" s="456"/>
      <c r="NLE768" s="456"/>
      <c r="NLF768" s="456"/>
      <c r="NLG768" s="456"/>
      <c r="NLH768" s="456"/>
      <c r="NLI768" s="456"/>
      <c r="NLJ768" s="456"/>
      <c r="NLK768" s="456"/>
      <c r="NLL768" s="456"/>
      <c r="NLM768" s="456"/>
      <c r="NLN768" s="456"/>
      <c r="NLO768" s="456"/>
      <c r="NLP768" s="456"/>
      <c r="NLQ768" s="456"/>
      <c r="NLR768" s="456"/>
      <c r="NLS768" s="456"/>
      <c r="NLT768" s="456"/>
      <c r="NLU768" s="456"/>
      <c r="NLV768" s="456"/>
      <c r="NLW768" s="456"/>
      <c r="NLX768" s="456"/>
      <c r="NLY768" s="456"/>
      <c r="NLZ768" s="456"/>
      <c r="NMA768" s="456"/>
      <c r="NMB768" s="456"/>
      <c r="NMC768" s="456"/>
      <c r="NMD768" s="456"/>
      <c r="NME768" s="456"/>
      <c r="NMF768" s="456"/>
      <c r="NMG768" s="456"/>
      <c r="NMH768" s="456"/>
      <c r="NMI768" s="456"/>
      <c r="NMJ768" s="456"/>
      <c r="NMK768" s="456"/>
      <c r="NML768" s="456"/>
      <c r="NMM768" s="456"/>
      <c r="NMN768" s="456"/>
      <c r="NMO768" s="456"/>
      <c r="NMP768" s="456"/>
      <c r="NMQ768" s="456"/>
      <c r="NMR768" s="456"/>
      <c r="NMS768" s="456"/>
      <c r="NMT768" s="456"/>
      <c r="NMU768" s="456"/>
      <c r="NMV768" s="456"/>
      <c r="NMW768" s="456"/>
      <c r="NMX768" s="456"/>
      <c r="NMY768" s="456"/>
      <c r="NMZ768" s="456"/>
      <c r="NNA768" s="456"/>
      <c r="NNB768" s="456"/>
      <c r="NNC768" s="456"/>
      <c r="NND768" s="456"/>
      <c r="NNE768" s="456"/>
      <c r="NNF768" s="456"/>
      <c r="NNG768" s="456"/>
      <c r="NNH768" s="456"/>
      <c r="NNI768" s="456"/>
      <c r="NNJ768" s="456"/>
      <c r="NNK768" s="456"/>
      <c r="NNL768" s="456"/>
      <c r="NNM768" s="456"/>
      <c r="NNN768" s="456"/>
      <c r="NNO768" s="456"/>
      <c r="NNP768" s="456"/>
      <c r="NNQ768" s="456"/>
      <c r="NNR768" s="456"/>
      <c r="NNS768" s="456"/>
      <c r="NNT768" s="456"/>
      <c r="NNU768" s="456"/>
      <c r="NNV768" s="456"/>
      <c r="NNW768" s="456"/>
      <c r="NNX768" s="456"/>
      <c r="NNY768" s="456"/>
      <c r="NNZ768" s="456"/>
      <c r="NOA768" s="456"/>
      <c r="NOB768" s="456"/>
      <c r="NOC768" s="456"/>
      <c r="NOD768" s="456"/>
      <c r="NOE768" s="456"/>
      <c r="NOF768" s="456"/>
      <c r="NOG768" s="456"/>
      <c r="NOH768" s="456"/>
      <c r="NOI768" s="456"/>
      <c r="NOJ768" s="456"/>
      <c r="NOK768" s="456"/>
      <c r="NOL768" s="456"/>
      <c r="NOM768" s="456"/>
      <c r="NON768" s="456"/>
      <c r="NOO768" s="456"/>
      <c r="NOP768" s="456"/>
      <c r="NOQ768" s="456"/>
      <c r="NOR768" s="456"/>
      <c r="NOS768" s="456"/>
      <c r="NOT768" s="456"/>
      <c r="NOU768" s="456"/>
      <c r="NOV768" s="456"/>
      <c r="NOW768" s="456"/>
      <c r="NOX768" s="456"/>
      <c r="NOY768" s="456"/>
      <c r="NOZ768" s="456"/>
      <c r="NPA768" s="456"/>
      <c r="NPB768" s="456"/>
      <c r="NPC768" s="456"/>
      <c r="NPD768" s="456"/>
      <c r="NPE768" s="456"/>
      <c r="NPF768" s="456"/>
      <c r="NPG768" s="456"/>
      <c r="NPH768" s="456"/>
      <c r="NPI768" s="456"/>
      <c r="NPJ768" s="456"/>
      <c r="NPK768" s="456"/>
      <c r="NPL768" s="456"/>
      <c r="NPM768" s="456"/>
      <c r="NPN768" s="456"/>
      <c r="NPO768" s="456"/>
      <c r="NPP768" s="456"/>
      <c r="NPQ768" s="456"/>
      <c r="NPR768" s="456"/>
      <c r="NPS768" s="456"/>
      <c r="NPT768" s="456"/>
      <c r="NPU768" s="456"/>
      <c r="NPV768" s="456"/>
      <c r="NPW768" s="456"/>
      <c r="NPX768" s="456"/>
      <c r="NPY768" s="456"/>
      <c r="NPZ768" s="456"/>
      <c r="NQA768" s="456"/>
      <c r="NQB768" s="456"/>
      <c r="NQC768" s="456"/>
      <c r="NQD768" s="456"/>
      <c r="NQE768" s="456"/>
      <c r="NQF768" s="456"/>
      <c r="NQG768" s="456"/>
      <c r="NQH768" s="456"/>
      <c r="NQI768" s="456"/>
      <c r="NQJ768" s="456"/>
      <c r="NQK768" s="456"/>
      <c r="NQL768" s="456"/>
      <c r="NQM768" s="456"/>
      <c r="NQN768" s="456"/>
      <c r="NQO768" s="456"/>
      <c r="NQP768" s="456"/>
      <c r="NQQ768" s="456"/>
      <c r="NQR768" s="456"/>
      <c r="NQS768" s="456"/>
      <c r="NQT768" s="456"/>
      <c r="NQU768" s="456"/>
      <c r="NQV768" s="456"/>
      <c r="NQW768" s="456"/>
      <c r="NQX768" s="456"/>
      <c r="NQY768" s="456"/>
      <c r="NQZ768" s="456"/>
      <c r="NRA768" s="456"/>
      <c r="NRB768" s="456"/>
      <c r="NRC768" s="456"/>
      <c r="NRD768" s="456"/>
      <c r="NRE768" s="456"/>
      <c r="NRF768" s="456"/>
      <c r="NRG768" s="456"/>
      <c r="NRH768" s="456"/>
      <c r="NRI768" s="456"/>
      <c r="NRJ768" s="456"/>
      <c r="NRK768" s="456"/>
      <c r="NRL768" s="456"/>
      <c r="NRM768" s="456"/>
      <c r="NRN768" s="456"/>
      <c r="NRO768" s="456"/>
      <c r="NRP768" s="456"/>
      <c r="NRQ768" s="456"/>
      <c r="NRR768" s="456"/>
      <c r="NRS768" s="456"/>
      <c r="NRT768" s="456"/>
      <c r="NRU768" s="456"/>
      <c r="NRV768" s="456"/>
      <c r="NRW768" s="456"/>
      <c r="NRX768" s="456"/>
      <c r="NRY768" s="456"/>
      <c r="NRZ768" s="456"/>
      <c r="NSA768" s="456"/>
      <c r="NSB768" s="456"/>
      <c r="NSC768" s="456"/>
      <c r="NSD768" s="456"/>
      <c r="NSE768" s="456"/>
      <c r="NSF768" s="456"/>
      <c r="NSG768" s="456"/>
      <c r="NSH768" s="456"/>
      <c r="NSI768" s="456"/>
      <c r="NSJ768" s="456"/>
      <c r="NSK768" s="456"/>
      <c r="NSL768" s="456"/>
      <c r="NSM768" s="456"/>
      <c r="NSN768" s="456"/>
      <c r="NSO768" s="456"/>
      <c r="NSP768" s="456"/>
      <c r="NSQ768" s="456"/>
      <c r="NSR768" s="456"/>
      <c r="NSS768" s="456"/>
      <c r="NST768" s="456"/>
      <c r="NSU768" s="456"/>
      <c r="NSV768" s="456"/>
      <c r="NSW768" s="456"/>
      <c r="NSX768" s="456"/>
      <c r="NSY768" s="456"/>
      <c r="NSZ768" s="456"/>
      <c r="NTA768" s="456"/>
      <c r="NTB768" s="456"/>
      <c r="NTC768" s="456"/>
      <c r="NTD768" s="456"/>
      <c r="NTE768" s="456"/>
      <c r="NTF768" s="456"/>
      <c r="NTG768" s="456"/>
      <c r="NTH768" s="456"/>
      <c r="NTI768" s="456"/>
      <c r="NTJ768" s="456"/>
      <c r="NTK768" s="456"/>
      <c r="NTL768" s="456"/>
      <c r="NTM768" s="456"/>
      <c r="NTN768" s="456"/>
      <c r="NTO768" s="456"/>
      <c r="NTP768" s="456"/>
      <c r="NTQ768" s="456"/>
      <c r="NTR768" s="456"/>
      <c r="NTS768" s="456"/>
      <c r="NTT768" s="456"/>
      <c r="NTU768" s="456"/>
      <c r="NTV768" s="456"/>
      <c r="NTW768" s="456"/>
      <c r="NTX768" s="456"/>
      <c r="NTY768" s="456"/>
      <c r="NTZ768" s="456"/>
      <c r="NUA768" s="456"/>
      <c r="NUB768" s="456"/>
      <c r="NUC768" s="456"/>
      <c r="NUD768" s="456"/>
      <c r="NUE768" s="456"/>
      <c r="NUF768" s="456"/>
      <c r="NUG768" s="456"/>
      <c r="NUH768" s="456"/>
      <c r="NUI768" s="456"/>
      <c r="NUJ768" s="456"/>
      <c r="NUK768" s="456"/>
      <c r="NUL768" s="456"/>
      <c r="NUM768" s="456"/>
      <c r="NUN768" s="456"/>
      <c r="NUO768" s="456"/>
      <c r="NUP768" s="456"/>
      <c r="NUQ768" s="456"/>
      <c r="NUR768" s="456"/>
      <c r="NUS768" s="456"/>
      <c r="NUT768" s="456"/>
      <c r="NUU768" s="456"/>
      <c r="NUV768" s="456"/>
      <c r="NUW768" s="456"/>
      <c r="NUX768" s="456"/>
      <c r="NUY768" s="456"/>
      <c r="NUZ768" s="456"/>
      <c r="NVA768" s="456"/>
      <c r="NVB768" s="456"/>
      <c r="NVC768" s="456"/>
      <c r="NVD768" s="456"/>
      <c r="NVE768" s="456"/>
      <c r="NVF768" s="456"/>
      <c r="NVG768" s="456"/>
      <c r="NVH768" s="456"/>
      <c r="NVI768" s="456"/>
      <c r="NVJ768" s="456"/>
      <c r="NVK768" s="456"/>
      <c r="NVL768" s="456"/>
      <c r="NVM768" s="456"/>
      <c r="NVN768" s="456"/>
      <c r="NVO768" s="456"/>
      <c r="NVP768" s="456"/>
      <c r="NVQ768" s="456"/>
      <c r="NVR768" s="456"/>
      <c r="NVS768" s="456"/>
      <c r="NVT768" s="456"/>
      <c r="NVU768" s="456"/>
      <c r="NVV768" s="456"/>
      <c r="NVW768" s="456"/>
      <c r="NVX768" s="456"/>
      <c r="NVY768" s="456"/>
      <c r="NVZ768" s="456"/>
      <c r="NWA768" s="456"/>
      <c r="NWB768" s="456"/>
      <c r="NWC768" s="456"/>
      <c r="NWD768" s="456"/>
      <c r="NWE768" s="456"/>
      <c r="NWF768" s="456"/>
      <c r="NWG768" s="456"/>
      <c r="NWH768" s="456"/>
      <c r="NWI768" s="456"/>
      <c r="NWJ768" s="456"/>
      <c r="NWK768" s="456"/>
      <c r="NWL768" s="456"/>
      <c r="NWM768" s="456"/>
      <c r="NWN768" s="456"/>
      <c r="NWO768" s="456"/>
      <c r="NWP768" s="456"/>
      <c r="NWQ768" s="456"/>
      <c r="NWR768" s="456"/>
      <c r="NWS768" s="456"/>
      <c r="NWT768" s="456"/>
      <c r="NWU768" s="456"/>
      <c r="NWV768" s="456"/>
      <c r="NWW768" s="456"/>
      <c r="NWX768" s="456"/>
      <c r="NWY768" s="456"/>
      <c r="NWZ768" s="456"/>
      <c r="NXA768" s="456"/>
      <c r="NXB768" s="456"/>
      <c r="NXC768" s="456"/>
      <c r="NXD768" s="456"/>
      <c r="NXE768" s="456"/>
      <c r="NXF768" s="456"/>
      <c r="NXG768" s="456"/>
      <c r="NXH768" s="456"/>
      <c r="NXI768" s="456"/>
      <c r="NXJ768" s="456"/>
      <c r="NXK768" s="456"/>
      <c r="NXL768" s="456"/>
      <c r="NXM768" s="456"/>
      <c r="NXN768" s="456"/>
      <c r="NXO768" s="456"/>
      <c r="NXP768" s="456"/>
      <c r="NXQ768" s="456"/>
      <c r="NXR768" s="456"/>
      <c r="NXS768" s="456"/>
      <c r="NXT768" s="456"/>
      <c r="NXU768" s="456"/>
      <c r="NXV768" s="456"/>
      <c r="NXW768" s="456"/>
      <c r="NXX768" s="456"/>
      <c r="NXY768" s="456"/>
      <c r="NXZ768" s="456"/>
      <c r="NYA768" s="456"/>
      <c r="NYB768" s="456"/>
      <c r="NYC768" s="456"/>
      <c r="NYD768" s="456"/>
      <c r="NYE768" s="456"/>
      <c r="NYF768" s="456"/>
      <c r="NYG768" s="456"/>
      <c r="NYH768" s="456"/>
      <c r="NYI768" s="456"/>
      <c r="NYJ768" s="456"/>
      <c r="NYK768" s="456"/>
      <c r="NYL768" s="456"/>
      <c r="NYM768" s="456"/>
      <c r="NYN768" s="456"/>
      <c r="NYO768" s="456"/>
      <c r="NYP768" s="456"/>
      <c r="NYQ768" s="456"/>
      <c r="NYR768" s="456"/>
      <c r="NYS768" s="456"/>
      <c r="NYT768" s="456"/>
      <c r="NYU768" s="456"/>
      <c r="NYV768" s="456"/>
      <c r="NYW768" s="456"/>
      <c r="NYX768" s="456"/>
      <c r="NYY768" s="456"/>
      <c r="NYZ768" s="456"/>
      <c r="NZA768" s="456"/>
      <c r="NZB768" s="456"/>
      <c r="NZC768" s="456"/>
      <c r="NZD768" s="456"/>
      <c r="NZE768" s="456"/>
      <c r="NZF768" s="456"/>
      <c r="NZG768" s="456"/>
      <c r="NZH768" s="456"/>
      <c r="NZI768" s="456"/>
      <c r="NZJ768" s="456"/>
      <c r="NZK768" s="456"/>
      <c r="NZL768" s="456"/>
      <c r="NZM768" s="456"/>
      <c r="NZN768" s="456"/>
      <c r="NZO768" s="456"/>
      <c r="NZP768" s="456"/>
      <c r="NZQ768" s="456"/>
      <c r="NZR768" s="456"/>
      <c r="NZS768" s="456"/>
      <c r="NZT768" s="456"/>
      <c r="NZU768" s="456"/>
      <c r="NZV768" s="456"/>
      <c r="NZW768" s="456"/>
      <c r="NZX768" s="456"/>
      <c r="NZY768" s="456"/>
      <c r="NZZ768" s="456"/>
      <c r="OAA768" s="456"/>
      <c r="OAB768" s="456"/>
      <c r="OAC768" s="456"/>
      <c r="OAD768" s="456"/>
      <c r="OAE768" s="456"/>
      <c r="OAF768" s="456"/>
      <c r="OAG768" s="456"/>
      <c r="OAH768" s="456"/>
      <c r="OAI768" s="456"/>
      <c r="OAJ768" s="456"/>
      <c r="OAK768" s="456"/>
      <c r="OAL768" s="456"/>
      <c r="OAM768" s="456"/>
      <c r="OAN768" s="456"/>
      <c r="OAO768" s="456"/>
      <c r="OAP768" s="456"/>
      <c r="OAQ768" s="456"/>
      <c r="OAR768" s="456"/>
      <c r="OAS768" s="456"/>
      <c r="OAT768" s="456"/>
      <c r="OAU768" s="456"/>
      <c r="OAV768" s="456"/>
      <c r="OAW768" s="456"/>
      <c r="OAX768" s="456"/>
      <c r="OAY768" s="456"/>
      <c r="OAZ768" s="456"/>
      <c r="OBA768" s="456"/>
      <c r="OBB768" s="456"/>
      <c r="OBC768" s="456"/>
      <c r="OBD768" s="456"/>
      <c r="OBE768" s="456"/>
      <c r="OBF768" s="456"/>
      <c r="OBG768" s="456"/>
      <c r="OBH768" s="456"/>
      <c r="OBI768" s="456"/>
      <c r="OBJ768" s="456"/>
      <c r="OBK768" s="456"/>
      <c r="OBL768" s="456"/>
      <c r="OBM768" s="456"/>
      <c r="OBN768" s="456"/>
      <c r="OBO768" s="456"/>
      <c r="OBP768" s="456"/>
      <c r="OBQ768" s="456"/>
      <c r="OBR768" s="456"/>
      <c r="OBS768" s="456"/>
      <c r="OBT768" s="456"/>
      <c r="OBU768" s="456"/>
      <c r="OBV768" s="456"/>
      <c r="OBW768" s="456"/>
      <c r="OBX768" s="456"/>
      <c r="OBY768" s="456"/>
      <c r="OBZ768" s="456"/>
      <c r="OCA768" s="456"/>
      <c r="OCB768" s="456"/>
      <c r="OCC768" s="456"/>
      <c r="OCD768" s="456"/>
      <c r="OCE768" s="456"/>
      <c r="OCF768" s="456"/>
      <c r="OCG768" s="456"/>
      <c r="OCH768" s="456"/>
      <c r="OCI768" s="456"/>
      <c r="OCJ768" s="456"/>
      <c r="OCK768" s="456"/>
      <c r="OCL768" s="456"/>
      <c r="OCM768" s="456"/>
      <c r="OCN768" s="456"/>
      <c r="OCO768" s="456"/>
      <c r="OCP768" s="456"/>
      <c r="OCQ768" s="456"/>
      <c r="OCR768" s="456"/>
      <c r="OCS768" s="456"/>
      <c r="OCT768" s="456"/>
      <c r="OCU768" s="456"/>
      <c r="OCV768" s="456"/>
      <c r="OCW768" s="456"/>
      <c r="OCX768" s="456"/>
      <c r="OCY768" s="456"/>
      <c r="OCZ768" s="456"/>
      <c r="ODA768" s="456"/>
      <c r="ODB768" s="456"/>
      <c r="ODC768" s="456"/>
      <c r="ODD768" s="456"/>
      <c r="ODE768" s="456"/>
      <c r="ODF768" s="456"/>
      <c r="ODG768" s="456"/>
      <c r="ODH768" s="456"/>
      <c r="ODI768" s="456"/>
      <c r="ODJ768" s="456"/>
      <c r="ODK768" s="456"/>
      <c r="ODL768" s="456"/>
      <c r="ODM768" s="456"/>
      <c r="ODN768" s="456"/>
      <c r="ODO768" s="456"/>
      <c r="ODP768" s="456"/>
      <c r="ODQ768" s="456"/>
      <c r="ODR768" s="456"/>
      <c r="ODS768" s="456"/>
      <c r="ODT768" s="456"/>
      <c r="ODU768" s="456"/>
      <c r="ODV768" s="456"/>
      <c r="ODW768" s="456"/>
      <c r="ODX768" s="456"/>
      <c r="ODY768" s="456"/>
      <c r="ODZ768" s="456"/>
      <c r="OEA768" s="456"/>
      <c r="OEB768" s="456"/>
      <c r="OEC768" s="456"/>
      <c r="OED768" s="456"/>
      <c r="OEE768" s="456"/>
      <c r="OEF768" s="456"/>
      <c r="OEG768" s="456"/>
      <c r="OEH768" s="456"/>
      <c r="OEI768" s="456"/>
      <c r="OEJ768" s="456"/>
      <c r="OEK768" s="456"/>
      <c r="OEL768" s="456"/>
      <c r="OEM768" s="456"/>
      <c r="OEN768" s="456"/>
      <c r="OEO768" s="456"/>
      <c r="OEP768" s="456"/>
      <c r="OEQ768" s="456"/>
      <c r="OER768" s="456"/>
      <c r="OES768" s="456"/>
      <c r="OET768" s="456"/>
      <c r="OEU768" s="456"/>
      <c r="OEV768" s="456"/>
      <c r="OEW768" s="456"/>
      <c r="OEX768" s="456"/>
      <c r="OEY768" s="456"/>
      <c r="OEZ768" s="456"/>
      <c r="OFA768" s="456"/>
      <c r="OFB768" s="456"/>
      <c r="OFC768" s="456"/>
      <c r="OFD768" s="456"/>
      <c r="OFE768" s="456"/>
      <c r="OFF768" s="456"/>
      <c r="OFG768" s="456"/>
      <c r="OFH768" s="456"/>
      <c r="OFI768" s="456"/>
      <c r="OFJ768" s="456"/>
      <c r="OFK768" s="456"/>
      <c r="OFL768" s="456"/>
      <c r="OFM768" s="456"/>
      <c r="OFN768" s="456"/>
      <c r="OFO768" s="456"/>
      <c r="OFP768" s="456"/>
      <c r="OFQ768" s="456"/>
      <c r="OFR768" s="456"/>
      <c r="OFS768" s="456"/>
      <c r="OFT768" s="456"/>
      <c r="OFU768" s="456"/>
      <c r="OFV768" s="456"/>
      <c r="OFW768" s="456"/>
      <c r="OFX768" s="456"/>
      <c r="OFY768" s="456"/>
      <c r="OFZ768" s="456"/>
      <c r="OGA768" s="456"/>
      <c r="OGB768" s="456"/>
      <c r="OGC768" s="456"/>
      <c r="OGD768" s="456"/>
      <c r="OGE768" s="456"/>
      <c r="OGF768" s="456"/>
      <c r="OGG768" s="456"/>
      <c r="OGH768" s="456"/>
      <c r="OGI768" s="456"/>
      <c r="OGJ768" s="456"/>
      <c r="OGK768" s="456"/>
      <c r="OGL768" s="456"/>
      <c r="OGM768" s="456"/>
      <c r="OGN768" s="456"/>
      <c r="OGO768" s="456"/>
      <c r="OGP768" s="456"/>
      <c r="OGQ768" s="456"/>
      <c r="OGR768" s="456"/>
      <c r="OGS768" s="456"/>
      <c r="OGT768" s="456"/>
      <c r="OGU768" s="456"/>
      <c r="OGV768" s="456"/>
      <c r="OGW768" s="456"/>
      <c r="OGX768" s="456"/>
      <c r="OGY768" s="456"/>
      <c r="OGZ768" s="456"/>
      <c r="OHA768" s="456"/>
      <c r="OHB768" s="456"/>
      <c r="OHC768" s="456"/>
      <c r="OHD768" s="456"/>
      <c r="OHE768" s="456"/>
      <c r="OHF768" s="456"/>
      <c r="OHG768" s="456"/>
      <c r="OHH768" s="456"/>
      <c r="OHI768" s="456"/>
      <c r="OHJ768" s="456"/>
      <c r="OHK768" s="456"/>
      <c r="OHL768" s="456"/>
      <c r="OHM768" s="456"/>
      <c r="OHN768" s="456"/>
      <c r="OHO768" s="456"/>
      <c r="OHP768" s="456"/>
      <c r="OHQ768" s="456"/>
      <c r="OHR768" s="456"/>
      <c r="OHS768" s="456"/>
      <c r="OHT768" s="456"/>
      <c r="OHU768" s="456"/>
      <c r="OHV768" s="456"/>
      <c r="OHW768" s="456"/>
      <c r="OHX768" s="456"/>
      <c r="OHY768" s="456"/>
      <c r="OHZ768" s="456"/>
      <c r="OIA768" s="456"/>
      <c r="OIB768" s="456"/>
      <c r="OIC768" s="456"/>
      <c r="OID768" s="456"/>
      <c r="OIE768" s="456"/>
      <c r="OIF768" s="456"/>
      <c r="OIG768" s="456"/>
      <c r="OIH768" s="456"/>
      <c r="OII768" s="456"/>
      <c r="OIJ768" s="456"/>
      <c r="OIK768" s="456"/>
      <c r="OIL768" s="456"/>
      <c r="OIM768" s="456"/>
      <c r="OIN768" s="456"/>
      <c r="OIO768" s="456"/>
      <c r="OIP768" s="456"/>
      <c r="OIQ768" s="456"/>
      <c r="OIR768" s="456"/>
      <c r="OIS768" s="456"/>
      <c r="OIT768" s="456"/>
      <c r="OIU768" s="456"/>
      <c r="OIV768" s="456"/>
      <c r="OIW768" s="456"/>
      <c r="OIX768" s="456"/>
      <c r="OIY768" s="456"/>
      <c r="OIZ768" s="456"/>
      <c r="OJA768" s="456"/>
      <c r="OJB768" s="456"/>
      <c r="OJC768" s="456"/>
      <c r="OJD768" s="456"/>
      <c r="OJE768" s="456"/>
      <c r="OJF768" s="456"/>
      <c r="OJG768" s="456"/>
      <c r="OJH768" s="456"/>
      <c r="OJI768" s="456"/>
      <c r="OJJ768" s="456"/>
      <c r="OJK768" s="456"/>
      <c r="OJL768" s="456"/>
      <c r="OJM768" s="456"/>
      <c r="OJN768" s="456"/>
      <c r="OJO768" s="456"/>
      <c r="OJP768" s="456"/>
      <c r="OJQ768" s="456"/>
      <c r="OJR768" s="456"/>
      <c r="OJS768" s="456"/>
      <c r="OJT768" s="456"/>
      <c r="OJU768" s="456"/>
      <c r="OJV768" s="456"/>
      <c r="OJW768" s="456"/>
      <c r="OJX768" s="456"/>
      <c r="OJY768" s="456"/>
      <c r="OJZ768" s="456"/>
      <c r="OKA768" s="456"/>
      <c r="OKB768" s="456"/>
      <c r="OKC768" s="456"/>
      <c r="OKD768" s="456"/>
      <c r="OKE768" s="456"/>
      <c r="OKF768" s="456"/>
      <c r="OKG768" s="456"/>
      <c r="OKH768" s="456"/>
      <c r="OKI768" s="456"/>
      <c r="OKJ768" s="456"/>
      <c r="OKK768" s="456"/>
      <c r="OKL768" s="456"/>
      <c r="OKM768" s="456"/>
      <c r="OKN768" s="456"/>
      <c r="OKO768" s="456"/>
      <c r="OKP768" s="456"/>
      <c r="OKQ768" s="456"/>
      <c r="OKR768" s="456"/>
      <c r="OKS768" s="456"/>
      <c r="OKT768" s="456"/>
      <c r="OKU768" s="456"/>
      <c r="OKV768" s="456"/>
      <c r="OKW768" s="456"/>
      <c r="OKX768" s="456"/>
      <c r="OKY768" s="456"/>
      <c r="OKZ768" s="456"/>
      <c r="OLA768" s="456"/>
      <c r="OLB768" s="456"/>
      <c r="OLC768" s="456"/>
      <c r="OLD768" s="456"/>
      <c r="OLE768" s="456"/>
      <c r="OLF768" s="456"/>
      <c r="OLG768" s="456"/>
      <c r="OLH768" s="456"/>
      <c r="OLI768" s="456"/>
      <c r="OLJ768" s="456"/>
      <c r="OLK768" s="456"/>
      <c r="OLL768" s="456"/>
      <c r="OLM768" s="456"/>
      <c r="OLN768" s="456"/>
      <c r="OLO768" s="456"/>
      <c r="OLP768" s="456"/>
      <c r="OLQ768" s="456"/>
      <c r="OLR768" s="456"/>
      <c r="OLS768" s="456"/>
      <c r="OLT768" s="456"/>
      <c r="OLU768" s="456"/>
      <c r="OLV768" s="456"/>
      <c r="OLW768" s="456"/>
      <c r="OLX768" s="456"/>
      <c r="OLY768" s="456"/>
      <c r="OLZ768" s="456"/>
      <c r="OMA768" s="456"/>
      <c r="OMB768" s="456"/>
      <c r="OMC768" s="456"/>
      <c r="OMD768" s="456"/>
      <c r="OME768" s="456"/>
      <c r="OMF768" s="456"/>
      <c r="OMG768" s="456"/>
      <c r="OMH768" s="456"/>
      <c r="OMI768" s="456"/>
      <c r="OMJ768" s="456"/>
      <c r="OMK768" s="456"/>
      <c r="OML768" s="456"/>
      <c r="OMM768" s="456"/>
      <c r="OMN768" s="456"/>
      <c r="OMO768" s="456"/>
      <c r="OMP768" s="456"/>
      <c r="OMQ768" s="456"/>
      <c r="OMR768" s="456"/>
      <c r="OMS768" s="456"/>
      <c r="OMT768" s="456"/>
      <c r="OMU768" s="456"/>
      <c r="OMV768" s="456"/>
      <c r="OMW768" s="456"/>
      <c r="OMX768" s="456"/>
      <c r="OMY768" s="456"/>
      <c r="OMZ768" s="456"/>
      <c r="ONA768" s="456"/>
      <c r="ONB768" s="456"/>
      <c r="ONC768" s="456"/>
      <c r="OND768" s="456"/>
      <c r="ONE768" s="456"/>
      <c r="ONF768" s="456"/>
      <c r="ONG768" s="456"/>
      <c r="ONH768" s="456"/>
      <c r="ONI768" s="456"/>
      <c r="ONJ768" s="456"/>
      <c r="ONK768" s="456"/>
      <c r="ONL768" s="456"/>
      <c r="ONM768" s="456"/>
      <c r="ONN768" s="456"/>
      <c r="ONO768" s="456"/>
      <c r="ONP768" s="456"/>
      <c r="ONQ768" s="456"/>
      <c r="ONR768" s="456"/>
      <c r="ONS768" s="456"/>
      <c r="ONT768" s="456"/>
      <c r="ONU768" s="456"/>
      <c r="ONV768" s="456"/>
      <c r="ONW768" s="456"/>
      <c r="ONX768" s="456"/>
      <c r="ONY768" s="456"/>
      <c r="ONZ768" s="456"/>
      <c r="OOA768" s="456"/>
      <c r="OOB768" s="456"/>
      <c r="OOC768" s="456"/>
      <c r="OOD768" s="456"/>
      <c r="OOE768" s="456"/>
      <c r="OOF768" s="456"/>
      <c r="OOG768" s="456"/>
      <c r="OOH768" s="456"/>
      <c r="OOI768" s="456"/>
      <c r="OOJ768" s="456"/>
      <c r="OOK768" s="456"/>
      <c r="OOL768" s="456"/>
      <c r="OOM768" s="456"/>
      <c r="OON768" s="456"/>
      <c r="OOO768" s="456"/>
      <c r="OOP768" s="456"/>
      <c r="OOQ768" s="456"/>
      <c r="OOR768" s="456"/>
      <c r="OOS768" s="456"/>
      <c r="OOT768" s="456"/>
      <c r="OOU768" s="456"/>
      <c r="OOV768" s="456"/>
      <c r="OOW768" s="456"/>
      <c r="OOX768" s="456"/>
      <c r="OOY768" s="456"/>
      <c r="OOZ768" s="456"/>
      <c r="OPA768" s="456"/>
      <c r="OPB768" s="456"/>
      <c r="OPC768" s="456"/>
      <c r="OPD768" s="456"/>
      <c r="OPE768" s="456"/>
      <c r="OPF768" s="456"/>
      <c r="OPG768" s="456"/>
      <c r="OPH768" s="456"/>
      <c r="OPI768" s="456"/>
      <c r="OPJ768" s="456"/>
      <c r="OPK768" s="456"/>
      <c r="OPL768" s="456"/>
      <c r="OPM768" s="456"/>
      <c r="OPN768" s="456"/>
      <c r="OPO768" s="456"/>
      <c r="OPP768" s="456"/>
      <c r="OPQ768" s="456"/>
      <c r="OPR768" s="456"/>
      <c r="OPS768" s="456"/>
      <c r="OPT768" s="456"/>
      <c r="OPU768" s="456"/>
      <c r="OPV768" s="456"/>
      <c r="OPW768" s="456"/>
      <c r="OPX768" s="456"/>
      <c r="OPY768" s="456"/>
      <c r="OPZ768" s="456"/>
      <c r="OQA768" s="456"/>
      <c r="OQB768" s="456"/>
      <c r="OQC768" s="456"/>
      <c r="OQD768" s="456"/>
      <c r="OQE768" s="456"/>
      <c r="OQF768" s="456"/>
      <c r="OQG768" s="456"/>
      <c r="OQH768" s="456"/>
      <c r="OQI768" s="456"/>
      <c r="OQJ768" s="456"/>
      <c r="OQK768" s="456"/>
      <c r="OQL768" s="456"/>
      <c r="OQM768" s="456"/>
      <c r="OQN768" s="456"/>
      <c r="OQO768" s="456"/>
      <c r="OQP768" s="456"/>
      <c r="OQQ768" s="456"/>
      <c r="OQR768" s="456"/>
      <c r="OQS768" s="456"/>
      <c r="OQT768" s="456"/>
      <c r="OQU768" s="456"/>
      <c r="OQV768" s="456"/>
      <c r="OQW768" s="456"/>
      <c r="OQX768" s="456"/>
      <c r="OQY768" s="456"/>
      <c r="OQZ768" s="456"/>
      <c r="ORA768" s="456"/>
      <c r="ORB768" s="456"/>
      <c r="ORC768" s="456"/>
      <c r="ORD768" s="456"/>
      <c r="ORE768" s="456"/>
      <c r="ORF768" s="456"/>
      <c r="ORG768" s="456"/>
      <c r="ORH768" s="456"/>
      <c r="ORI768" s="456"/>
      <c r="ORJ768" s="456"/>
      <c r="ORK768" s="456"/>
      <c r="ORL768" s="456"/>
      <c r="ORM768" s="456"/>
      <c r="ORN768" s="456"/>
      <c r="ORO768" s="456"/>
      <c r="ORP768" s="456"/>
      <c r="ORQ768" s="456"/>
      <c r="ORR768" s="456"/>
      <c r="ORS768" s="456"/>
      <c r="ORT768" s="456"/>
      <c r="ORU768" s="456"/>
      <c r="ORV768" s="456"/>
      <c r="ORW768" s="456"/>
      <c r="ORX768" s="456"/>
      <c r="ORY768" s="456"/>
      <c r="ORZ768" s="456"/>
      <c r="OSA768" s="456"/>
      <c r="OSB768" s="456"/>
      <c r="OSC768" s="456"/>
      <c r="OSD768" s="456"/>
      <c r="OSE768" s="456"/>
      <c r="OSF768" s="456"/>
      <c r="OSG768" s="456"/>
      <c r="OSH768" s="456"/>
      <c r="OSI768" s="456"/>
      <c r="OSJ768" s="456"/>
      <c r="OSK768" s="456"/>
      <c r="OSL768" s="456"/>
      <c r="OSM768" s="456"/>
      <c r="OSN768" s="456"/>
      <c r="OSO768" s="456"/>
      <c r="OSP768" s="456"/>
      <c r="OSQ768" s="456"/>
      <c r="OSR768" s="456"/>
      <c r="OSS768" s="456"/>
      <c r="OST768" s="456"/>
      <c r="OSU768" s="456"/>
      <c r="OSV768" s="456"/>
      <c r="OSW768" s="456"/>
      <c r="OSX768" s="456"/>
      <c r="OSY768" s="456"/>
      <c r="OSZ768" s="456"/>
      <c r="OTA768" s="456"/>
      <c r="OTB768" s="456"/>
      <c r="OTC768" s="456"/>
      <c r="OTD768" s="456"/>
      <c r="OTE768" s="456"/>
      <c r="OTF768" s="456"/>
      <c r="OTG768" s="456"/>
      <c r="OTH768" s="456"/>
      <c r="OTI768" s="456"/>
      <c r="OTJ768" s="456"/>
      <c r="OTK768" s="456"/>
      <c r="OTL768" s="456"/>
      <c r="OTM768" s="456"/>
      <c r="OTN768" s="456"/>
      <c r="OTO768" s="456"/>
      <c r="OTP768" s="456"/>
      <c r="OTQ768" s="456"/>
      <c r="OTR768" s="456"/>
      <c r="OTS768" s="456"/>
      <c r="OTT768" s="456"/>
      <c r="OTU768" s="456"/>
      <c r="OTV768" s="456"/>
      <c r="OTW768" s="456"/>
      <c r="OTX768" s="456"/>
      <c r="OTY768" s="456"/>
      <c r="OTZ768" s="456"/>
      <c r="OUA768" s="456"/>
      <c r="OUB768" s="456"/>
      <c r="OUC768" s="456"/>
      <c r="OUD768" s="456"/>
      <c r="OUE768" s="456"/>
      <c r="OUF768" s="456"/>
      <c r="OUG768" s="456"/>
      <c r="OUH768" s="456"/>
      <c r="OUI768" s="456"/>
      <c r="OUJ768" s="456"/>
      <c r="OUK768" s="456"/>
      <c r="OUL768" s="456"/>
      <c r="OUM768" s="456"/>
      <c r="OUN768" s="456"/>
      <c r="OUO768" s="456"/>
      <c r="OUP768" s="456"/>
      <c r="OUQ768" s="456"/>
      <c r="OUR768" s="456"/>
      <c r="OUS768" s="456"/>
      <c r="OUT768" s="456"/>
      <c r="OUU768" s="456"/>
      <c r="OUV768" s="456"/>
      <c r="OUW768" s="456"/>
      <c r="OUX768" s="456"/>
      <c r="OUY768" s="456"/>
      <c r="OUZ768" s="456"/>
      <c r="OVA768" s="456"/>
      <c r="OVB768" s="456"/>
      <c r="OVC768" s="456"/>
      <c r="OVD768" s="456"/>
      <c r="OVE768" s="456"/>
      <c r="OVF768" s="456"/>
      <c r="OVG768" s="456"/>
      <c r="OVH768" s="456"/>
      <c r="OVI768" s="456"/>
      <c r="OVJ768" s="456"/>
      <c r="OVK768" s="456"/>
      <c r="OVL768" s="456"/>
      <c r="OVM768" s="456"/>
      <c r="OVN768" s="456"/>
      <c r="OVO768" s="456"/>
      <c r="OVP768" s="456"/>
      <c r="OVQ768" s="456"/>
      <c r="OVR768" s="456"/>
      <c r="OVS768" s="456"/>
      <c r="OVT768" s="456"/>
      <c r="OVU768" s="456"/>
      <c r="OVV768" s="456"/>
      <c r="OVW768" s="456"/>
      <c r="OVX768" s="456"/>
      <c r="OVY768" s="456"/>
      <c r="OVZ768" s="456"/>
      <c r="OWA768" s="456"/>
      <c r="OWB768" s="456"/>
      <c r="OWC768" s="456"/>
      <c r="OWD768" s="456"/>
      <c r="OWE768" s="456"/>
      <c r="OWF768" s="456"/>
      <c r="OWG768" s="456"/>
      <c r="OWH768" s="456"/>
      <c r="OWI768" s="456"/>
      <c r="OWJ768" s="456"/>
      <c r="OWK768" s="456"/>
      <c r="OWL768" s="456"/>
      <c r="OWM768" s="456"/>
      <c r="OWN768" s="456"/>
      <c r="OWO768" s="456"/>
      <c r="OWP768" s="456"/>
      <c r="OWQ768" s="456"/>
      <c r="OWR768" s="456"/>
      <c r="OWS768" s="456"/>
      <c r="OWT768" s="456"/>
      <c r="OWU768" s="456"/>
      <c r="OWV768" s="456"/>
      <c r="OWW768" s="456"/>
      <c r="OWX768" s="456"/>
      <c r="OWY768" s="456"/>
      <c r="OWZ768" s="456"/>
      <c r="OXA768" s="456"/>
      <c r="OXB768" s="456"/>
      <c r="OXC768" s="456"/>
      <c r="OXD768" s="456"/>
      <c r="OXE768" s="456"/>
      <c r="OXF768" s="456"/>
      <c r="OXG768" s="456"/>
      <c r="OXH768" s="456"/>
      <c r="OXI768" s="456"/>
      <c r="OXJ768" s="456"/>
      <c r="OXK768" s="456"/>
      <c r="OXL768" s="456"/>
      <c r="OXM768" s="456"/>
      <c r="OXN768" s="456"/>
      <c r="OXO768" s="456"/>
      <c r="OXP768" s="456"/>
      <c r="OXQ768" s="456"/>
      <c r="OXR768" s="456"/>
      <c r="OXS768" s="456"/>
      <c r="OXT768" s="456"/>
      <c r="OXU768" s="456"/>
      <c r="OXV768" s="456"/>
      <c r="OXW768" s="456"/>
      <c r="OXX768" s="456"/>
      <c r="OXY768" s="456"/>
      <c r="OXZ768" s="456"/>
      <c r="OYA768" s="456"/>
      <c r="OYB768" s="456"/>
      <c r="OYC768" s="456"/>
      <c r="OYD768" s="456"/>
      <c r="OYE768" s="456"/>
      <c r="OYF768" s="456"/>
      <c r="OYG768" s="456"/>
      <c r="OYH768" s="456"/>
      <c r="OYI768" s="456"/>
      <c r="OYJ768" s="456"/>
      <c r="OYK768" s="456"/>
      <c r="OYL768" s="456"/>
      <c r="OYM768" s="456"/>
      <c r="OYN768" s="456"/>
      <c r="OYO768" s="456"/>
      <c r="OYP768" s="456"/>
      <c r="OYQ768" s="456"/>
      <c r="OYR768" s="456"/>
      <c r="OYS768" s="456"/>
      <c r="OYT768" s="456"/>
      <c r="OYU768" s="456"/>
      <c r="OYV768" s="456"/>
      <c r="OYW768" s="456"/>
      <c r="OYX768" s="456"/>
      <c r="OYY768" s="456"/>
      <c r="OYZ768" s="456"/>
      <c r="OZA768" s="456"/>
      <c r="OZB768" s="456"/>
      <c r="OZC768" s="456"/>
      <c r="OZD768" s="456"/>
      <c r="OZE768" s="456"/>
      <c r="OZF768" s="456"/>
      <c r="OZG768" s="456"/>
      <c r="OZH768" s="456"/>
      <c r="OZI768" s="456"/>
      <c r="OZJ768" s="456"/>
      <c r="OZK768" s="456"/>
      <c r="OZL768" s="456"/>
      <c r="OZM768" s="456"/>
      <c r="OZN768" s="456"/>
      <c r="OZO768" s="456"/>
      <c r="OZP768" s="456"/>
      <c r="OZQ768" s="456"/>
      <c r="OZR768" s="456"/>
      <c r="OZS768" s="456"/>
      <c r="OZT768" s="456"/>
      <c r="OZU768" s="456"/>
      <c r="OZV768" s="456"/>
      <c r="OZW768" s="456"/>
      <c r="OZX768" s="456"/>
      <c r="OZY768" s="456"/>
      <c r="OZZ768" s="456"/>
      <c r="PAA768" s="456"/>
      <c r="PAB768" s="456"/>
      <c r="PAC768" s="456"/>
      <c r="PAD768" s="456"/>
      <c r="PAE768" s="456"/>
      <c r="PAF768" s="456"/>
      <c r="PAG768" s="456"/>
      <c r="PAH768" s="456"/>
      <c r="PAI768" s="456"/>
      <c r="PAJ768" s="456"/>
      <c r="PAK768" s="456"/>
      <c r="PAL768" s="456"/>
      <c r="PAM768" s="456"/>
      <c r="PAN768" s="456"/>
      <c r="PAO768" s="456"/>
      <c r="PAP768" s="456"/>
      <c r="PAQ768" s="456"/>
      <c r="PAR768" s="456"/>
      <c r="PAS768" s="456"/>
      <c r="PAT768" s="456"/>
      <c r="PAU768" s="456"/>
      <c r="PAV768" s="456"/>
      <c r="PAW768" s="456"/>
      <c r="PAX768" s="456"/>
      <c r="PAY768" s="456"/>
      <c r="PAZ768" s="456"/>
      <c r="PBA768" s="456"/>
      <c r="PBB768" s="456"/>
      <c r="PBC768" s="456"/>
      <c r="PBD768" s="456"/>
      <c r="PBE768" s="456"/>
      <c r="PBF768" s="456"/>
      <c r="PBG768" s="456"/>
      <c r="PBH768" s="456"/>
      <c r="PBI768" s="456"/>
      <c r="PBJ768" s="456"/>
      <c r="PBK768" s="456"/>
      <c r="PBL768" s="456"/>
      <c r="PBM768" s="456"/>
      <c r="PBN768" s="456"/>
      <c r="PBO768" s="456"/>
      <c r="PBP768" s="456"/>
      <c r="PBQ768" s="456"/>
      <c r="PBR768" s="456"/>
      <c r="PBS768" s="456"/>
      <c r="PBT768" s="456"/>
      <c r="PBU768" s="456"/>
      <c r="PBV768" s="456"/>
      <c r="PBW768" s="456"/>
      <c r="PBX768" s="456"/>
      <c r="PBY768" s="456"/>
      <c r="PBZ768" s="456"/>
      <c r="PCA768" s="456"/>
      <c r="PCB768" s="456"/>
      <c r="PCC768" s="456"/>
      <c r="PCD768" s="456"/>
      <c r="PCE768" s="456"/>
      <c r="PCF768" s="456"/>
      <c r="PCG768" s="456"/>
      <c r="PCH768" s="456"/>
      <c r="PCI768" s="456"/>
      <c r="PCJ768" s="456"/>
      <c r="PCK768" s="456"/>
      <c r="PCL768" s="456"/>
      <c r="PCM768" s="456"/>
      <c r="PCN768" s="456"/>
      <c r="PCO768" s="456"/>
      <c r="PCP768" s="456"/>
      <c r="PCQ768" s="456"/>
      <c r="PCR768" s="456"/>
      <c r="PCS768" s="456"/>
      <c r="PCT768" s="456"/>
      <c r="PCU768" s="456"/>
      <c r="PCV768" s="456"/>
      <c r="PCW768" s="456"/>
      <c r="PCX768" s="456"/>
      <c r="PCY768" s="456"/>
      <c r="PCZ768" s="456"/>
      <c r="PDA768" s="456"/>
      <c r="PDB768" s="456"/>
      <c r="PDC768" s="456"/>
      <c r="PDD768" s="456"/>
      <c r="PDE768" s="456"/>
      <c r="PDF768" s="456"/>
      <c r="PDG768" s="456"/>
      <c r="PDH768" s="456"/>
      <c r="PDI768" s="456"/>
      <c r="PDJ768" s="456"/>
      <c r="PDK768" s="456"/>
      <c r="PDL768" s="456"/>
      <c r="PDM768" s="456"/>
      <c r="PDN768" s="456"/>
      <c r="PDO768" s="456"/>
      <c r="PDP768" s="456"/>
      <c r="PDQ768" s="456"/>
      <c r="PDR768" s="456"/>
      <c r="PDS768" s="456"/>
      <c r="PDT768" s="456"/>
      <c r="PDU768" s="456"/>
      <c r="PDV768" s="456"/>
      <c r="PDW768" s="456"/>
      <c r="PDX768" s="456"/>
      <c r="PDY768" s="456"/>
      <c r="PDZ768" s="456"/>
      <c r="PEA768" s="456"/>
      <c r="PEB768" s="456"/>
      <c r="PEC768" s="456"/>
      <c r="PED768" s="456"/>
      <c r="PEE768" s="456"/>
      <c r="PEF768" s="456"/>
      <c r="PEG768" s="456"/>
      <c r="PEH768" s="456"/>
      <c r="PEI768" s="456"/>
      <c r="PEJ768" s="456"/>
      <c r="PEK768" s="456"/>
      <c r="PEL768" s="456"/>
      <c r="PEM768" s="456"/>
      <c r="PEN768" s="456"/>
      <c r="PEO768" s="456"/>
      <c r="PEP768" s="456"/>
      <c r="PEQ768" s="456"/>
      <c r="PER768" s="456"/>
      <c r="PES768" s="456"/>
      <c r="PET768" s="456"/>
      <c r="PEU768" s="456"/>
      <c r="PEV768" s="456"/>
      <c r="PEW768" s="456"/>
      <c r="PEX768" s="456"/>
      <c r="PEY768" s="456"/>
      <c r="PEZ768" s="456"/>
      <c r="PFA768" s="456"/>
      <c r="PFB768" s="456"/>
      <c r="PFC768" s="456"/>
      <c r="PFD768" s="456"/>
      <c r="PFE768" s="456"/>
      <c r="PFF768" s="456"/>
      <c r="PFG768" s="456"/>
      <c r="PFH768" s="456"/>
      <c r="PFI768" s="456"/>
      <c r="PFJ768" s="456"/>
      <c r="PFK768" s="456"/>
      <c r="PFL768" s="456"/>
      <c r="PFM768" s="456"/>
      <c r="PFN768" s="456"/>
      <c r="PFO768" s="456"/>
      <c r="PFP768" s="456"/>
      <c r="PFQ768" s="456"/>
      <c r="PFR768" s="456"/>
      <c r="PFS768" s="456"/>
      <c r="PFT768" s="456"/>
      <c r="PFU768" s="456"/>
      <c r="PFV768" s="456"/>
      <c r="PFW768" s="456"/>
      <c r="PFX768" s="456"/>
      <c r="PFY768" s="456"/>
      <c r="PFZ768" s="456"/>
      <c r="PGA768" s="456"/>
      <c r="PGB768" s="456"/>
      <c r="PGC768" s="456"/>
      <c r="PGD768" s="456"/>
      <c r="PGE768" s="456"/>
      <c r="PGF768" s="456"/>
      <c r="PGG768" s="456"/>
      <c r="PGH768" s="456"/>
      <c r="PGI768" s="456"/>
      <c r="PGJ768" s="456"/>
      <c r="PGK768" s="456"/>
      <c r="PGL768" s="456"/>
      <c r="PGM768" s="456"/>
      <c r="PGN768" s="456"/>
      <c r="PGO768" s="456"/>
      <c r="PGP768" s="456"/>
      <c r="PGQ768" s="456"/>
      <c r="PGR768" s="456"/>
      <c r="PGS768" s="456"/>
      <c r="PGT768" s="456"/>
      <c r="PGU768" s="456"/>
      <c r="PGV768" s="456"/>
      <c r="PGW768" s="456"/>
      <c r="PGX768" s="456"/>
      <c r="PGY768" s="456"/>
      <c r="PGZ768" s="456"/>
      <c r="PHA768" s="456"/>
      <c r="PHB768" s="456"/>
      <c r="PHC768" s="456"/>
      <c r="PHD768" s="456"/>
      <c r="PHE768" s="456"/>
      <c r="PHF768" s="456"/>
      <c r="PHG768" s="456"/>
      <c r="PHH768" s="456"/>
      <c r="PHI768" s="456"/>
      <c r="PHJ768" s="456"/>
      <c r="PHK768" s="456"/>
      <c r="PHL768" s="456"/>
      <c r="PHM768" s="456"/>
      <c r="PHN768" s="456"/>
      <c r="PHO768" s="456"/>
      <c r="PHP768" s="456"/>
      <c r="PHQ768" s="456"/>
      <c r="PHR768" s="456"/>
      <c r="PHS768" s="456"/>
      <c r="PHT768" s="456"/>
      <c r="PHU768" s="456"/>
      <c r="PHV768" s="456"/>
      <c r="PHW768" s="456"/>
      <c r="PHX768" s="456"/>
      <c r="PHY768" s="456"/>
      <c r="PHZ768" s="456"/>
      <c r="PIA768" s="456"/>
      <c r="PIB768" s="456"/>
      <c r="PIC768" s="456"/>
      <c r="PID768" s="456"/>
      <c r="PIE768" s="456"/>
      <c r="PIF768" s="456"/>
      <c r="PIG768" s="456"/>
      <c r="PIH768" s="456"/>
      <c r="PII768" s="456"/>
      <c r="PIJ768" s="456"/>
      <c r="PIK768" s="456"/>
      <c r="PIL768" s="456"/>
      <c r="PIM768" s="456"/>
      <c r="PIN768" s="456"/>
      <c r="PIO768" s="456"/>
      <c r="PIP768" s="456"/>
      <c r="PIQ768" s="456"/>
      <c r="PIR768" s="456"/>
      <c r="PIS768" s="456"/>
      <c r="PIT768" s="456"/>
      <c r="PIU768" s="456"/>
      <c r="PIV768" s="456"/>
      <c r="PIW768" s="456"/>
      <c r="PIX768" s="456"/>
      <c r="PIY768" s="456"/>
      <c r="PIZ768" s="456"/>
      <c r="PJA768" s="456"/>
      <c r="PJB768" s="456"/>
      <c r="PJC768" s="456"/>
      <c r="PJD768" s="456"/>
      <c r="PJE768" s="456"/>
      <c r="PJF768" s="456"/>
      <c r="PJG768" s="456"/>
      <c r="PJH768" s="456"/>
      <c r="PJI768" s="456"/>
      <c r="PJJ768" s="456"/>
      <c r="PJK768" s="456"/>
      <c r="PJL768" s="456"/>
      <c r="PJM768" s="456"/>
      <c r="PJN768" s="456"/>
      <c r="PJO768" s="456"/>
      <c r="PJP768" s="456"/>
      <c r="PJQ768" s="456"/>
      <c r="PJR768" s="456"/>
      <c r="PJS768" s="456"/>
      <c r="PJT768" s="456"/>
      <c r="PJU768" s="456"/>
      <c r="PJV768" s="456"/>
      <c r="PJW768" s="456"/>
      <c r="PJX768" s="456"/>
      <c r="PJY768" s="456"/>
      <c r="PJZ768" s="456"/>
      <c r="PKA768" s="456"/>
      <c r="PKB768" s="456"/>
      <c r="PKC768" s="456"/>
      <c r="PKD768" s="456"/>
      <c r="PKE768" s="456"/>
      <c r="PKF768" s="456"/>
      <c r="PKG768" s="456"/>
      <c r="PKH768" s="456"/>
      <c r="PKI768" s="456"/>
      <c r="PKJ768" s="456"/>
      <c r="PKK768" s="456"/>
      <c r="PKL768" s="456"/>
      <c r="PKM768" s="456"/>
      <c r="PKN768" s="456"/>
      <c r="PKO768" s="456"/>
      <c r="PKP768" s="456"/>
      <c r="PKQ768" s="456"/>
      <c r="PKR768" s="456"/>
      <c r="PKS768" s="456"/>
      <c r="PKT768" s="456"/>
      <c r="PKU768" s="456"/>
      <c r="PKV768" s="456"/>
      <c r="PKW768" s="456"/>
      <c r="PKX768" s="456"/>
      <c r="PKY768" s="456"/>
      <c r="PKZ768" s="456"/>
      <c r="PLA768" s="456"/>
      <c r="PLB768" s="456"/>
      <c r="PLC768" s="456"/>
      <c r="PLD768" s="456"/>
      <c r="PLE768" s="456"/>
      <c r="PLF768" s="456"/>
      <c r="PLG768" s="456"/>
      <c r="PLH768" s="456"/>
      <c r="PLI768" s="456"/>
      <c r="PLJ768" s="456"/>
      <c r="PLK768" s="456"/>
      <c r="PLL768" s="456"/>
      <c r="PLM768" s="456"/>
      <c r="PLN768" s="456"/>
      <c r="PLO768" s="456"/>
      <c r="PLP768" s="456"/>
      <c r="PLQ768" s="456"/>
      <c r="PLR768" s="456"/>
      <c r="PLS768" s="456"/>
      <c r="PLT768" s="456"/>
      <c r="PLU768" s="456"/>
      <c r="PLV768" s="456"/>
      <c r="PLW768" s="456"/>
      <c r="PLX768" s="456"/>
      <c r="PLY768" s="456"/>
      <c r="PLZ768" s="456"/>
      <c r="PMA768" s="456"/>
      <c r="PMB768" s="456"/>
      <c r="PMC768" s="456"/>
      <c r="PMD768" s="456"/>
      <c r="PME768" s="456"/>
      <c r="PMF768" s="456"/>
      <c r="PMG768" s="456"/>
      <c r="PMH768" s="456"/>
      <c r="PMI768" s="456"/>
      <c r="PMJ768" s="456"/>
      <c r="PMK768" s="456"/>
      <c r="PML768" s="456"/>
      <c r="PMM768" s="456"/>
      <c r="PMN768" s="456"/>
      <c r="PMO768" s="456"/>
      <c r="PMP768" s="456"/>
      <c r="PMQ768" s="456"/>
      <c r="PMR768" s="456"/>
      <c r="PMS768" s="456"/>
      <c r="PMT768" s="456"/>
      <c r="PMU768" s="456"/>
      <c r="PMV768" s="456"/>
      <c r="PMW768" s="456"/>
      <c r="PMX768" s="456"/>
      <c r="PMY768" s="456"/>
      <c r="PMZ768" s="456"/>
      <c r="PNA768" s="456"/>
      <c r="PNB768" s="456"/>
      <c r="PNC768" s="456"/>
      <c r="PND768" s="456"/>
      <c r="PNE768" s="456"/>
      <c r="PNF768" s="456"/>
      <c r="PNG768" s="456"/>
      <c r="PNH768" s="456"/>
      <c r="PNI768" s="456"/>
      <c r="PNJ768" s="456"/>
      <c r="PNK768" s="456"/>
      <c r="PNL768" s="456"/>
      <c r="PNM768" s="456"/>
      <c r="PNN768" s="456"/>
      <c r="PNO768" s="456"/>
      <c r="PNP768" s="456"/>
      <c r="PNQ768" s="456"/>
      <c r="PNR768" s="456"/>
      <c r="PNS768" s="456"/>
      <c r="PNT768" s="456"/>
      <c r="PNU768" s="456"/>
      <c r="PNV768" s="456"/>
      <c r="PNW768" s="456"/>
      <c r="PNX768" s="456"/>
      <c r="PNY768" s="456"/>
      <c r="PNZ768" s="456"/>
      <c r="POA768" s="456"/>
      <c r="POB768" s="456"/>
      <c r="POC768" s="456"/>
      <c r="POD768" s="456"/>
      <c r="POE768" s="456"/>
      <c r="POF768" s="456"/>
      <c r="POG768" s="456"/>
      <c r="POH768" s="456"/>
      <c r="POI768" s="456"/>
      <c r="POJ768" s="456"/>
      <c r="POK768" s="456"/>
      <c r="POL768" s="456"/>
      <c r="POM768" s="456"/>
      <c r="PON768" s="456"/>
      <c r="POO768" s="456"/>
      <c r="POP768" s="456"/>
      <c r="POQ768" s="456"/>
      <c r="POR768" s="456"/>
      <c r="POS768" s="456"/>
      <c r="POT768" s="456"/>
      <c r="POU768" s="456"/>
      <c r="POV768" s="456"/>
      <c r="POW768" s="456"/>
      <c r="POX768" s="456"/>
      <c r="POY768" s="456"/>
      <c r="POZ768" s="456"/>
      <c r="PPA768" s="456"/>
      <c r="PPB768" s="456"/>
      <c r="PPC768" s="456"/>
      <c r="PPD768" s="456"/>
      <c r="PPE768" s="456"/>
      <c r="PPF768" s="456"/>
      <c r="PPG768" s="456"/>
      <c r="PPH768" s="456"/>
      <c r="PPI768" s="456"/>
      <c r="PPJ768" s="456"/>
      <c r="PPK768" s="456"/>
      <c r="PPL768" s="456"/>
      <c r="PPM768" s="456"/>
      <c r="PPN768" s="456"/>
      <c r="PPO768" s="456"/>
      <c r="PPP768" s="456"/>
      <c r="PPQ768" s="456"/>
      <c r="PPR768" s="456"/>
      <c r="PPS768" s="456"/>
      <c r="PPT768" s="456"/>
      <c r="PPU768" s="456"/>
      <c r="PPV768" s="456"/>
      <c r="PPW768" s="456"/>
      <c r="PPX768" s="456"/>
      <c r="PPY768" s="456"/>
      <c r="PPZ768" s="456"/>
      <c r="PQA768" s="456"/>
      <c r="PQB768" s="456"/>
      <c r="PQC768" s="456"/>
      <c r="PQD768" s="456"/>
      <c r="PQE768" s="456"/>
      <c r="PQF768" s="456"/>
      <c r="PQG768" s="456"/>
      <c r="PQH768" s="456"/>
      <c r="PQI768" s="456"/>
      <c r="PQJ768" s="456"/>
      <c r="PQK768" s="456"/>
      <c r="PQL768" s="456"/>
      <c r="PQM768" s="456"/>
      <c r="PQN768" s="456"/>
      <c r="PQO768" s="456"/>
      <c r="PQP768" s="456"/>
      <c r="PQQ768" s="456"/>
      <c r="PQR768" s="456"/>
      <c r="PQS768" s="456"/>
      <c r="PQT768" s="456"/>
      <c r="PQU768" s="456"/>
      <c r="PQV768" s="456"/>
      <c r="PQW768" s="456"/>
      <c r="PQX768" s="456"/>
      <c r="PQY768" s="456"/>
      <c r="PQZ768" s="456"/>
      <c r="PRA768" s="456"/>
      <c r="PRB768" s="456"/>
      <c r="PRC768" s="456"/>
      <c r="PRD768" s="456"/>
      <c r="PRE768" s="456"/>
      <c r="PRF768" s="456"/>
      <c r="PRG768" s="456"/>
      <c r="PRH768" s="456"/>
      <c r="PRI768" s="456"/>
      <c r="PRJ768" s="456"/>
      <c r="PRK768" s="456"/>
      <c r="PRL768" s="456"/>
      <c r="PRM768" s="456"/>
      <c r="PRN768" s="456"/>
      <c r="PRO768" s="456"/>
      <c r="PRP768" s="456"/>
      <c r="PRQ768" s="456"/>
      <c r="PRR768" s="456"/>
      <c r="PRS768" s="456"/>
      <c r="PRT768" s="456"/>
      <c r="PRU768" s="456"/>
      <c r="PRV768" s="456"/>
      <c r="PRW768" s="456"/>
      <c r="PRX768" s="456"/>
      <c r="PRY768" s="456"/>
      <c r="PRZ768" s="456"/>
      <c r="PSA768" s="456"/>
      <c r="PSB768" s="456"/>
      <c r="PSC768" s="456"/>
      <c r="PSD768" s="456"/>
      <c r="PSE768" s="456"/>
      <c r="PSF768" s="456"/>
      <c r="PSG768" s="456"/>
      <c r="PSH768" s="456"/>
      <c r="PSI768" s="456"/>
      <c r="PSJ768" s="456"/>
      <c r="PSK768" s="456"/>
      <c r="PSL768" s="456"/>
      <c r="PSM768" s="456"/>
      <c r="PSN768" s="456"/>
      <c r="PSO768" s="456"/>
      <c r="PSP768" s="456"/>
      <c r="PSQ768" s="456"/>
      <c r="PSR768" s="456"/>
      <c r="PSS768" s="456"/>
      <c r="PST768" s="456"/>
      <c r="PSU768" s="456"/>
      <c r="PSV768" s="456"/>
      <c r="PSW768" s="456"/>
      <c r="PSX768" s="456"/>
      <c r="PSY768" s="456"/>
      <c r="PSZ768" s="456"/>
      <c r="PTA768" s="456"/>
      <c r="PTB768" s="456"/>
      <c r="PTC768" s="456"/>
      <c r="PTD768" s="456"/>
      <c r="PTE768" s="456"/>
      <c r="PTF768" s="456"/>
      <c r="PTG768" s="456"/>
      <c r="PTH768" s="456"/>
      <c r="PTI768" s="456"/>
      <c r="PTJ768" s="456"/>
      <c r="PTK768" s="456"/>
      <c r="PTL768" s="456"/>
      <c r="PTM768" s="456"/>
      <c r="PTN768" s="456"/>
      <c r="PTO768" s="456"/>
      <c r="PTP768" s="456"/>
      <c r="PTQ768" s="456"/>
      <c r="PTR768" s="456"/>
      <c r="PTS768" s="456"/>
      <c r="PTT768" s="456"/>
      <c r="PTU768" s="456"/>
      <c r="PTV768" s="456"/>
      <c r="PTW768" s="456"/>
      <c r="PTX768" s="456"/>
      <c r="PTY768" s="456"/>
      <c r="PTZ768" s="456"/>
      <c r="PUA768" s="456"/>
      <c r="PUB768" s="456"/>
      <c r="PUC768" s="456"/>
      <c r="PUD768" s="456"/>
      <c r="PUE768" s="456"/>
      <c r="PUF768" s="456"/>
      <c r="PUG768" s="456"/>
      <c r="PUH768" s="456"/>
      <c r="PUI768" s="456"/>
      <c r="PUJ768" s="456"/>
      <c r="PUK768" s="456"/>
      <c r="PUL768" s="456"/>
      <c r="PUM768" s="456"/>
      <c r="PUN768" s="456"/>
      <c r="PUO768" s="456"/>
      <c r="PUP768" s="456"/>
      <c r="PUQ768" s="456"/>
      <c r="PUR768" s="456"/>
      <c r="PUS768" s="456"/>
      <c r="PUT768" s="456"/>
      <c r="PUU768" s="456"/>
      <c r="PUV768" s="456"/>
      <c r="PUW768" s="456"/>
      <c r="PUX768" s="456"/>
      <c r="PUY768" s="456"/>
      <c r="PUZ768" s="456"/>
      <c r="PVA768" s="456"/>
      <c r="PVB768" s="456"/>
      <c r="PVC768" s="456"/>
      <c r="PVD768" s="456"/>
      <c r="PVE768" s="456"/>
      <c r="PVF768" s="456"/>
      <c r="PVG768" s="456"/>
      <c r="PVH768" s="456"/>
      <c r="PVI768" s="456"/>
      <c r="PVJ768" s="456"/>
      <c r="PVK768" s="456"/>
      <c r="PVL768" s="456"/>
      <c r="PVM768" s="456"/>
      <c r="PVN768" s="456"/>
      <c r="PVO768" s="456"/>
      <c r="PVP768" s="456"/>
      <c r="PVQ768" s="456"/>
      <c r="PVR768" s="456"/>
      <c r="PVS768" s="456"/>
      <c r="PVT768" s="456"/>
      <c r="PVU768" s="456"/>
      <c r="PVV768" s="456"/>
      <c r="PVW768" s="456"/>
      <c r="PVX768" s="456"/>
      <c r="PVY768" s="456"/>
      <c r="PVZ768" s="456"/>
      <c r="PWA768" s="456"/>
      <c r="PWB768" s="456"/>
      <c r="PWC768" s="456"/>
      <c r="PWD768" s="456"/>
      <c r="PWE768" s="456"/>
      <c r="PWF768" s="456"/>
      <c r="PWG768" s="456"/>
      <c r="PWH768" s="456"/>
      <c r="PWI768" s="456"/>
      <c r="PWJ768" s="456"/>
      <c r="PWK768" s="456"/>
      <c r="PWL768" s="456"/>
      <c r="PWM768" s="456"/>
      <c r="PWN768" s="456"/>
      <c r="PWO768" s="456"/>
      <c r="PWP768" s="456"/>
      <c r="PWQ768" s="456"/>
      <c r="PWR768" s="456"/>
      <c r="PWS768" s="456"/>
      <c r="PWT768" s="456"/>
      <c r="PWU768" s="456"/>
      <c r="PWV768" s="456"/>
      <c r="PWW768" s="456"/>
      <c r="PWX768" s="456"/>
      <c r="PWY768" s="456"/>
      <c r="PWZ768" s="456"/>
      <c r="PXA768" s="456"/>
      <c r="PXB768" s="456"/>
      <c r="PXC768" s="456"/>
      <c r="PXD768" s="456"/>
      <c r="PXE768" s="456"/>
      <c r="PXF768" s="456"/>
      <c r="PXG768" s="456"/>
      <c r="PXH768" s="456"/>
      <c r="PXI768" s="456"/>
      <c r="PXJ768" s="456"/>
      <c r="PXK768" s="456"/>
      <c r="PXL768" s="456"/>
      <c r="PXM768" s="456"/>
      <c r="PXN768" s="456"/>
      <c r="PXO768" s="456"/>
      <c r="PXP768" s="456"/>
      <c r="PXQ768" s="456"/>
      <c r="PXR768" s="456"/>
      <c r="PXS768" s="456"/>
      <c r="PXT768" s="456"/>
      <c r="PXU768" s="456"/>
      <c r="PXV768" s="456"/>
      <c r="PXW768" s="456"/>
      <c r="PXX768" s="456"/>
      <c r="PXY768" s="456"/>
      <c r="PXZ768" s="456"/>
      <c r="PYA768" s="456"/>
      <c r="PYB768" s="456"/>
      <c r="PYC768" s="456"/>
      <c r="PYD768" s="456"/>
      <c r="PYE768" s="456"/>
      <c r="PYF768" s="456"/>
      <c r="PYG768" s="456"/>
      <c r="PYH768" s="456"/>
      <c r="PYI768" s="456"/>
      <c r="PYJ768" s="456"/>
      <c r="PYK768" s="456"/>
      <c r="PYL768" s="456"/>
      <c r="PYM768" s="456"/>
      <c r="PYN768" s="456"/>
      <c r="PYO768" s="456"/>
      <c r="PYP768" s="456"/>
      <c r="PYQ768" s="456"/>
      <c r="PYR768" s="456"/>
      <c r="PYS768" s="456"/>
      <c r="PYT768" s="456"/>
      <c r="PYU768" s="456"/>
      <c r="PYV768" s="456"/>
      <c r="PYW768" s="456"/>
      <c r="PYX768" s="456"/>
      <c r="PYY768" s="456"/>
      <c r="PYZ768" s="456"/>
      <c r="PZA768" s="456"/>
      <c r="PZB768" s="456"/>
      <c r="PZC768" s="456"/>
      <c r="PZD768" s="456"/>
      <c r="PZE768" s="456"/>
      <c r="PZF768" s="456"/>
      <c r="PZG768" s="456"/>
      <c r="PZH768" s="456"/>
      <c r="PZI768" s="456"/>
      <c r="PZJ768" s="456"/>
      <c r="PZK768" s="456"/>
      <c r="PZL768" s="456"/>
      <c r="PZM768" s="456"/>
      <c r="PZN768" s="456"/>
      <c r="PZO768" s="456"/>
      <c r="PZP768" s="456"/>
      <c r="PZQ768" s="456"/>
      <c r="PZR768" s="456"/>
      <c r="PZS768" s="456"/>
      <c r="PZT768" s="456"/>
      <c r="PZU768" s="456"/>
      <c r="PZV768" s="456"/>
      <c r="PZW768" s="456"/>
      <c r="PZX768" s="456"/>
      <c r="PZY768" s="456"/>
      <c r="PZZ768" s="456"/>
      <c r="QAA768" s="456"/>
      <c r="QAB768" s="456"/>
      <c r="QAC768" s="456"/>
      <c r="QAD768" s="456"/>
      <c r="QAE768" s="456"/>
      <c r="QAF768" s="456"/>
      <c r="QAG768" s="456"/>
      <c r="QAH768" s="456"/>
      <c r="QAI768" s="456"/>
      <c r="QAJ768" s="456"/>
      <c r="QAK768" s="456"/>
      <c r="QAL768" s="456"/>
      <c r="QAM768" s="456"/>
      <c r="QAN768" s="456"/>
      <c r="QAO768" s="456"/>
      <c r="QAP768" s="456"/>
      <c r="QAQ768" s="456"/>
      <c r="QAR768" s="456"/>
      <c r="QAS768" s="456"/>
      <c r="QAT768" s="456"/>
      <c r="QAU768" s="456"/>
      <c r="QAV768" s="456"/>
      <c r="QAW768" s="456"/>
      <c r="QAX768" s="456"/>
      <c r="QAY768" s="456"/>
      <c r="QAZ768" s="456"/>
      <c r="QBA768" s="456"/>
      <c r="QBB768" s="456"/>
      <c r="QBC768" s="456"/>
      <c r="QBD768" s="456"/>
      <c r="QBE768" s="456"/>
      <c r="QBF768" s="456"/>
      <c r="QBG768" s="456"/>
      <c r="QBH768" s="456"/>
      <c r="QBI768" s="456"/>
      <c r="QBJ768" s="456"/>
      <c r="QBK768" s="456"/>
      <c r="QBL768" s="456"/>
      <c r="QBM768" s="456"/>
      <c r="QBN768" s="456"/>
      <c r="QBO768" s="456"/>
      <c r="QBP768" s="456"/>
      <c r="QBQ768" s="456"/>
      <c r="QBR768" s="456"/>
      <c r="QBS768" s="456"/>
      <c r="QBT768" s="456"/>
      <c r="QBU768" s="456"/>
      <c r="QBV768" s="456"/>
      <c r="QBW768" s="456"/>
      <c r="QBX768" s="456"/>
      <c r="QBY768" s="456"/>
      <c r="QBZ768" s="456"/>
      <c r="QCA768" s="456"/>
      <c r="QCB768" s="456"/>
      <c r="QCC768" s="456"/>
      <c r="QCD768" s="456"/>
      <c r="QCE768" s="456"/>
      <c r="QCF768" s="456"/>
      <c r="QCG768" s="456"/>
      <c r="QCH768" s="456"/>
      <c r="QCI768" s="456"/>
      <c r="QCJ768" s="456"/>
      <c r="QCK768" s="456"/>
      <c r="QCL768" s="456"/>
      <c r="QCM768" s="456"/>
      <c r="QCN768" s="456"/>
      <c r="QCO768" s="456"/>
      <c r="QCP768" s="456"/>
      <c r="QCQ768" s="456"/>
      <c r="QCR768" s="456"/>
      <c r="QCS768" s="456"/>
      <c r="QCT768" s="456"/>
      <c r="QCU768" s="456"/>
      <c r="QCV768" s="456"/>
      <c r="QCW768" s="456"/>
      <c r="QCX768" s="456"/>
      <c r="QCY768" s="456"/>
      <c r="QCZ768" s="456"/>
      <c r="QDA768" s="456"/>
      <c r="QDB768" s="456"/>
      <c r="QDC768" s="456"/>
      <c r="QDD768" s="456"/>
      <c r="QDE768" s="456"/>
      <c r="QDF768" s="456"/>
      <c r="QDG768" s="456"/>
      <c r="QDH768" s="456"/>
      <c r="QDI768" s="456"/>
      <c r="QDJ768" s="456"/>
      <c r="QDK768" s="456"/>
      <c r="QDL768" s="456"/>
      <c r="QDM768" s="456"/>
      <c r="QDN768" s="456"/>
      <c r="QDO768" s="456"/>
      <c r="QDP768" s="456"/>
      <c r="QDQ768" s="456"/>
      <c r="QDR768" s="456"/>
      <c r="QDS768" s="456"/>
      <c r="QDT768" s="456"/>
      <c r="QDU768" s="456"/>
      <c r="QDV768" s="456"/>
      <c r="QDW768" s="456"/>
      <c r="QDX768" s="456"/>
      <c r="QDY768" s="456"/>
      <c r="QDZ768" s="456"/>
      <c r="QEA768" s="456"/>
      <c r="QEB768" s="456"/>
      <c r="QEC768" s="456"/>
      <c r="QED768" s="456"/>
      <c r="QEE768" s="456"/>
      <c r="QEF768" s="456"/>
      <c r="QEG768" s="456"/>
      <c r="QEH768" s="456"/>
      <c r="QEI768" s="456"/>
      <c r="QEJ768" s="456"/>
      <c r="QEK768" s="456"/>
      <c r="QEL768" s="456"/>
      <c r="QEM768" s="456"/>
      <c r="QEN768" s="456"/>
      <c r="QEO768" s="456"/>
      <c r="QEP768" s="456"/>
      <c r="QEQ768" s="456"/>
      <c r="QER768" s="456"/>
      <c r="QES768" s="456"/>
      <c r="QET768" s="456"/>
      <c r="QEU768" s="456"/>
      <c r="QEV768" s="456"/>
      <c r="QEW768" s="456"/>
      <c r="QEX768" s="456"/>
      <c r="QEY768" s="456"/>
      <c r="QEZ768" s="456"/>
      <c r="QFA768" s="456"/>
      <c r="QFB768" s="456"/>
      <c r="QFC768" s="456"/>
      <c r="QFD768" s="456"/>
      <c r="QFE768" s="456"/>
      <c r="QFF768" s="456"/>
      <c r="QFG768" s="456"/>
      <c r="QFH768" s="456"/>
      <c r="QFI768" s="456"/>
      <c r="QFJ768" s="456"/>
      <c r="QFK768" s="456"/>
      <c r="QFL768" s="456"/>
      <c r="QFM768" s="456"/>
      <c r="QFN768" s="456"/>
      <c r="QFO768" s="456"/>
      <c r="QFP768" s="456"/>
      <c r="QFQ768" s="456"/>
      <c r="QFR768" s="456"/>
      <c r="QFS768" s="456"/>
      <c r="QFT768" s="456"/>
      <c r="QFU768" s="456"/>
      <c r="QFV768" s="456"/>
      <c r="QFW768" s="456"/>
      <c r="QFX768" s="456"/>
      <c r="QFY768" s="456"/>
      <c r="QFZ768" s="456"/>
      <c r="QGA768" s="456"/>
      <c r="QGB768" s="456"/>
      <c r="QGC768" s="456"/>
      <c r="QGD768" s="456"/>
      <c r="QGE768" s="456"/>
      <c r="QGF768" s="456"/>
      <c r="QGG768" s="456"/>
      <c r="QGH768" s="456"/>
      <c r="QGI768" s="456"/>
      <c r="QGJ768" s="456"/>
      <c r="QGK768" s="456"/>
      <c r="QGL768" s="456"/>
      <c r="QGM768" s="456"/>
      <c r="QGN768" s="456"/>
      <c r="QGO768" s="456"/>
      <c r="QGP768" s="456"/>
      <c r="QGQ768" s="456"/>
      <c r="QGR768" s="456"/>
      <c r="QGS768" s="456"/>
      <c r="QGT768" s="456"/>
      <c r="QGU768" s="456"/>
      <c r="QGV768" s="456"/>
      <c r="QGW768" s="456"/>
      <c r="QGX768" s="456"/>
      <c r="QGY768" s="456"/>
      <c r="QGZ768" s="456"/>
      <c r="QHA768" s="456"/>
      <c r="QHB768" s="456"/>
      <c r="QHC768" s="456"/>
      <c r="QHD768" s="456"/>
      <c r="QHE768" s="456"/>
      <c r="QHF768" s="456"/>
      <c r="QHG768" s="456"/>
      <c r="QHH768" s="456"/>
      <c r="QHI768" s="456"/>
      <c r="QHJ768" s="456"/>
      <c r="QHK768" s="456"/>
      <c r="QHL768" s="456"/>
      <c r="QHM768" s="456"/>
      <c r="QHN768" s="456"/>
      <c r="QHO768" s="456"/>
      <c r="QHP768" s="456"/>
      <c r="QHQ768" s="456"/>
      <c r="QHR768" s="456"/>
      <c r="QHS768" s="456"/>
      <c r="QHT768" s="456"/>
      <c r="QHU768" s="456"/>
      <c r="QHV768" s="456"/>
      <c r="QHW768" s="456"/>
      <c r="QHX768" s="456"/>
      <c r="QHY768" s="456"/>
      <c r="QHZ768" s="456"/>
      <c r="QIA768" s="456"/>
      <c r="QIB768" s="456"/>
      <c r="QIC768" s="456"/>
      <c r="QID768" s="456"/>
      <c r="QIE768" s="456"/>
      <c r="QIF768" s="456"/>
      <c r="QIG768" s="456"/>
      <c r="QIH768" s="456"/>
      <c r="QII768" s="456"/>
      <c r="QIJ768" s="456"/>
      <c r="QIK768" s="456"/>
      <c r="QIL768" s="456"/>
      <c r="QIM768" s="456"/>
      <c r="QIN768" s="456"/>
      <c r="QIO768" s="456"/>
      <c r="QIP768" s="456"/>
      <c r="QIQ768" s="456"/>
      <c r="QIR768" s="456"/>
      <c r="QIS768" s="456"/>
      <c r="QIT768" s="456"/>
      <c r="QIU768" s="456"/>
      <c r="QIV768" s="456"/>
      <c r="QIW768" s="456"/>
      <c r="QIX768" s="456"/>
      <c r="QIY768" s="456"/>
      <c r="QIZ768" s="456"/>
      <c r="QJA768" s="456"/>
      <c r="QJB768" s="456"/>
      <c r="QJC768" s="456"/>
      <c r="QJD768" s="456"/>
      <c r="QJE768" s="456"/>
      <c r="QJF768" s="456"/>
      <c r="QJG768" s="456"/>
      <c r="QJH768" s="456"/>
      <c r="QJI768" s="456"/>
      <c r="QJJ768" s="456"/>
      <c r="QJK768" s="456"/>
      <c r="QJL768" s="456"/>
      <c r="QJM768" s="456"/>
      <c r="QJN768" s="456"/>
      <c r="QJO768" s="456"/>
      <c r="QJP768" s="456"/>
      <c r="QJQ768" s="456"/>
      <c r="QJR768" s="456"/>
      <c r="QJS768" s="456"/>
      <c r="QJT768" s="456"/>
      <c r="QJU768" s="456"/>
      <c r="QJV768" s="456"/>
      <c r="QJW768" s="456"/>
      <c r="QJX768" s="456"/>
      <c r="QJY768" s="456"/>
      <c r="QJZ768" s="456"/>
      <c r="QKA768" s="456"/>
      <c r="QKB768" s="456"/>
      <c r="QKC768" s="456"/>
      <c r="QKD768" s="456"/>
      <c r="QKE768" s="456"/>
      <c r="QKF768" s="456"/>
      <c r="QKG768" s="456"/>
      <c r="QKH768" s="456"/>
      <c r="QKI768" s="456"/>
      <c r="QKJ768" s="456"/>
      <c r="QKK768" s="456"/>
      <c r="QKL768" s="456"/>
      <c r="QKM768" s="456"/>
      <c r="QKN768" s="456"/>
      <c r="QKO768" s="456"/>
      <c r="QKP768" s="456"/>
      <c r="QKQ768" s="456"/>
      <c r="QKR768" s="456"/>
      <c r="QKS768" s="456"/>
      <c r="QKT768" s="456"/>
      <c r="QKU768" s="456"/>
      <c r="QKV768" s="456"/>
      <c r="QKW768" s="456"/>
      <c r="QKX768" s="456"/>
      <c r="QKY768" s="456"/>
      <c r="QKZ768" s="456"/>
      <c r="QLA768" s="456"/>
      <c r="QLB768" s="456"/>
      <c r="QLC768" s="456"/>
      <c r="QLD768" s="456"/>
      <c r="QLE768" s="456"/>
      <c r="QLF768" s="456"/>
      <c r="QLG768" s="456"/>
      <c r="QLH768" s="456"/>
      <c r="QLI768" s="456"/>
      <c r="QLJ768" s="456"/>
      <c r="QLK768" s="456"/>
      <c r="QLL768" s="456"/>
      <c r="QLM768" s="456"/>
      <c r="QLN768" s="456"/>
      <c r="QLO768" s="456"/>
      <c r="QLP768" s="456"/>
      <c r="QLQ768" s="456"/>
      <c r="QLR768" s="456"/>
      <c r="QLS768" s="456"/>
      <c r="QLT768" s="456"/>
      <c r="QLU768" s="456"/>
      <c r="QLV768" s="456"/>
      <c r="QLW768" s="456"/>
      <c r="QLX768" s="456"/>
      <c r="QLY768" s="456"/>
      <c r="QLZ768" s="456"/>
      <c r="QMA768" s="456"/>
      <c r="QMB768" s="456"/>
      <c r="QMC768" s="456"/>
      <c r="QMD768" s="456"/>
      <c r="QME768" s="456"/>
      <c r="QMF768" s="456"/>
      <c r="QMG768" s="456"/>
      <c r="QMH768" s="456"/>
      <c r="QMI768" s="456"/>
      <c r="QMJ768" s="456"/>
      <c r="QMK768" s="456"/>
      <c r="QML768" s="456"/>
      <c r="QMM768" s="456"/>
      <c r="QMN768" s="456"/>
      <c r="QMO768" s="456"/>
      <c r="QMP768" s="456"/>
      <c r="QMQ768" s="456"/>
      <c r="QMR768" s="456"/>
      <c r="QMS768" s="456"/>
      <c r="QMT768" s="456"/>
      <c r="QMU768" s="456"/>
      <c r="QMV768" s="456"/>
      <c r="QMW768" s="456"/>
      <c r="QMX768" s="456"/>
      <c r="QMY768" s="456"/>
      <c r="QMZ768" s="456"/>
      <c r="QNA768" s="456"/>
      <c r="QNB768" s="456"/>
      <c r="QNC768" s="456"/>
      <c r="QND768" s="456"/>
      <c r="QNE768" s="456"/>
      <c r="QNF768" s="456"/>
      <c r="QNG768" s="456"/>
      <c r="QNH768" s="456"/>
      <c r="QNI768" s="456"/>
      <c r="QNJ768" s="456"/>
      <c r="QNK768" s="456"/>
      <c r="QNL768" s="456"/>
      <c r="QNM768" s="456"/>
      <c r="QNN768" s="456"/>
      <c r="QNO768" s="456"/>
      <c r="QNP768" s="456"/>
      <c r="QNQ768" s="456"/>
      <c r="QNR768" s="456"/>
      <c r="QNS768" s="456"/>
      <c r="QNT768" s="456"/>
      <c r="QNU768" s="456"/>
      <c r="QNV768" s="456"/>
      <c r="QNW768" s="456"/>
      <c r="QNX768" s="456"/>
      <c r="QNY768" s="456"/>
      <c r="QNZ768" s="456"/>
      <c r="QOA768" s="456"/>
      <c r="QOB768" s="456"/>
      <c r="QOC768" s="456"/>
      <c r="QOD768" s="456"/>
      <c r="QOE768" s="456"/>
      <c r="QOF768" s="456"/>
      <c r="QOG768" s="456"/>
      <c r="QOH768" s="456"/>
      <c r="QOI768" s="456"/>
      <c r="QOJ768" s="456"/>
      <c r="QOK768" s="456"/>
      <c r="QOL768" s="456"/>
      <c r="QOM768" s="456"/>
      <c r="QON768" s="456"/>
      <c r="QOO768" s="456"/>
      <c r="QOP768" s="456"/>
      <c r="QOQ768" s="456"/>
      <c r="QOR768" s="456"/>
      <c r="QOS768" s="456"/>
      <c r="QOT768" s="456"/>
      <c r="QOU768" s="456"/>
      <c r="QOV768" s="456"/>
      <c r="QOW768" s="456"/>
      <c r="QOX768" s="456"/>
      <c r="QOY768" s="456"/>
      <c r="QOZ768" s="456"/>
      <c r="QPA768" s="456"/>
      <c r="QPB768" s="456"/>
      <c r="QPC768" s="456"/>
      <c r="QPD768" s="456"/>
      <c r="QPE768" s="456"/>
      <c r="QPF768" s="456"/>
      <c r="QPG768" s="456"/>
      <c r="QPH768" s="456"/>
      <c r="QPI768" s="456"/>
      <c r="QPJ768" s="456"/>
      <c r="QPK768" s="456"/>
      <c r="QPL768" s="456"/>
      <c r="QPM768" s="456"/>
      <c r="QPN768" s="456"/>
      <c r="QPO768" s="456"/>
      <c r="QPP768" s="456"/>
      <c r="QPQ768" s="456"/>
      <c r="QPR768" s="456"/>
      <c r="QPS768" s="456"/>
      <c r="QPT768" s="456"/>
      <c r="QPU768" s="456"/>
      <c r="QPV768" s="456"/>
      <c r="QPW768" s="456"/>
      <c r="QPX768" s="456"/>
      <c r="QPY768" s="456"/>
      <c r="QPZ768" s="456"/>
      <c r="QQA768" s="456"/>
      <c r="QQB768" s="456"/>
      <c r="QQC768" s="456"/>
      <c r="QQD768" s="456"/>
      <c r="QQE768" s="456"/>
      <c r="QQF768" s="456"/>
      <c r="QQG768" s="456"/>
      <c r="QQH768" s="456"/>
      <c r="QQI768" s="456"/>
      <c r="QQJ768" s="456"/>
      <c r="QQK768" s="456"/>
      <c r="QQL768" s="456"/>
      <c r="QQM768" s="456"/>
      <c r="QQN768" s="456"/>
      <c r="QQO768" s="456"/>
      <c r="QQP768" s="456"/>
      <c r="QQQ768" s="456"/>
      <c r="QQR768" s="456"/>
      <c r="QQS768" s="456"/>
      <c r="QQT768" s="456"/>
      <c r="QQU768" s="456"/>
      <c r="QQV768" s="456"/>
      <c r="QQW768" s="456"/>
      <c r="QQX768" s="456"/>
      <c r="QQY768" s="456"/>
      <c r="QQZ768" s="456"/>
      <c r="QRA768" s="456"/>
      <c r="QRB768" s="456"/>
      <c r="QRC768" s="456"/>
      <c r="QRD768" s="456"/>
      <c r="QRE768" s="456"/>
      <c r="QRF768" s="456"/>
      <c r="QRG768" s="456"/>
      <c r="QRH768" s="456"/>
      <c r="QRI768" s="456"/>
      <c r="QRJ768" s="456"/>
      <c r="QRK768" s="456"/>
      <c r="QRL768" s="456"/>
      <c r="QRM768" s="456"/>
      <c r="QRN768" s="456"/>
      <c r="QRO768" s="456"/>
      <c r="QRP768" s="456"/>
      <c r="QRQ768" s="456"/>
      <c r="QRR768" s="456"/>
      <c r="QRS768" s="456"/>
      <c r="QRT768" s="456"/>
      <c r="QRU768" s="456"/>
      <c r="QRV768" s="456"/>
      <c r="QRW768" s="456"/>
      <c r="QRX768" s="456"/>
      <c r="QRY768" s="456"/>
      <c r="QRZ768" s="456"/>
      <c r="QSA768" s="456"/>
      <c r="QSB768" s="456"/>
      <c r="QSC768" s="456"/>
      <c r="QSD768" s="456"/>
      <c r="QSE768" s="456"/>
      <c r="QSF768" s="456"/>
      <c r="QSG768" s="456"/>
      <c r="QSH768" s="456"/>
      <c r="QSI768" s="456"/>
      <c r="QSJ768" s="456"/>
      <c r="QSK768" s="456"/>
      <c r="QSL768" s="456"/>
      <c r="QSM768" s="456"/>
      <c r="QSN768" s="456"/>
      <c r="QSO768" s="456"/>
      <c r="QSP768" s="456"/>
      <c r="QSQ768" s="456"/>
      <c r="QSR768" s="456"/>
      <c r="QSS768" s="456"/>
      <c r="QST768" s="456"/>
      <c r="QSU768" s="456"/>
      <c r="QSV768" s="456"/>
      <c r="QSW768" s="456"/>
      <c r="QSX768" s="456"/>
      <c r="QSY768" s="456"/>
      <c r="QSZ768" s="456"/>
      <c r="QTA768" s="456"/>
      <c r="QTB768" s="456"/>
      <c r="QTC768" s="456"/>
      <c r="QTD768" s="456"/>
      <c r="QTE768" s="456"/>
      <c r="QTF768" s="456"/>
      <c r="QTG768" s="456"/>
      <c r="QTH768" s="456"/>
      <c r="QTI768" s="456"/>
      <c r="QTJ768" s="456"/>
      <c r="QTK768" s="456"/>
      <c r="QTL768" s="456"/>
      <c r="QTM768" s="456"/>
      <c r="QTN768" s="456"/>
      <c r="QTO768" s="456"/>
      <c r="QTP768" s="456"/>
      <c r="QTQ768" s="456"/>
      <c r="QTR768" s="456"/>
      <c r="QTS768" s="456"/>
      <c r="QTT768" s="456"/>
      <c r="QTU768" s="456"/>
      <c r="QTV768" s="456"/>
      <c r="QTW768" s="456"/>
      <c r="QTX768" s="456"/>
      <c r="QTY768" s="456"/>
      <c r="QTZ768" s="456"/>
      <c r="QUA768" s="456"/>
      <c r="QUB768" s="456"/>
      <c r="QUC768" s="456"/>
      <c r="QUD768" s="456"/>
      <c r="QUE768" s="456"/>
      <c r="QUF768" s="456"/>
      <c r="QUG768" s="456"/>
      <c r="QUH768" s="456"/>
      <c r="QUI768" s="456"/>
      <c r="QUJ768" s="456"/>
      <c r="QUK768" s="456"/>
      <c r="QUL768" s="456"/>
      <c r="QUM768" s="456"/>
      <c r="QUN768" s="456"/>
      <c r="QUO768" s="456"/>
      <c r="QUP768" s="456"/>
      <c r="QUQ768" s="456"/>
      <c r="QUR768" s="456"/>
      <c r="QUS768" s="456"/>
      <c r="QUT768" s="456"/>
      <c r="QUU768" s="456"/>
      <c r="QUV768" s="456"/>
      <c r="QUW768" s="456"/>
      <c r="QUX768" s="456"/>
      <c r="QUY768" s="456"/>
      <c r="QUZ768" s="456"/>
      <c r="QVA768" s="456"/>
      <c r="QVB768" s="456"/>
      <c r="QVC768" s="456"/>
      <c r="QVD768" s="456"/>
      <c r="QVE768" s="456"/>
      <c r="QVF768" s="456"/>
      <c r="QVG768" s="456"/>
      <c r="QVH768" s="456"/>
      <c r="QVI768" s="456"/>
      <c r="QVJ768" s="456"/>
      <c r="QVK768" s="456"/>
      <c r="QVL768" s="456"/>
      <c r="QVM768" s="456"/>
      <c r="QVN768" s="456"/>
      <c r="QVO768" s="456"/>
      <c r="QVP768" s="456"/>
      <c r="QVQ768" s="456"/>
      <c r="QVR768" s="456"/>
      <c r="QVS768" s="456"/>
      <c r="QVT768" s="456"/>
      <c r="QVU768" s="456"/>
      <c r="QVV768" s="456"/>
      <c r="QVW768" s="456"/>
      <c r="QVX768" s="456"/>
      <c r="QVY768" s="456"/>
      <c r="QVZ768" s="456"/>
      <c r="QWA768" s="456"/>
      <c r="QWB768" s="456"/>
      <c r="QWC768" s="456"/>
      <c r="QWD768" s="456"/>
      <c r="QWE768" s="456"/>
      <c r="QWF768" s="456"/>
      <c r="QWG768" s="456"/>
      <c r="QWH768" s="456"/>
      <c r="QWI768" s="456"/>
      <c r="QWJ768" s="456"/>
      <c r="QWK768" s="456"/>
      <c r="QWL768" s="456"/>
      <c r="QWM768" s="456"/>
      <c r="QWN768" s="456"/>
      <c r="QWO768" s="456"/>
      <c r="QWP768" s="456"/>
      <c r="QWQ768" s="456"/>
      <c r="QWR768" s="456"/>
      <c r="QWS768" s="456"/>
      <c r="QWT768" s="456"/>
      <c r="QWU768" s="456"/>
      <c r="QWV768" s="456"/>
      <c r="QWW768" s="456"/>
      <c r="QWX768" s="456"/>
      <c r="QWY768" s="456"/>
      <c r="QWZ768" s="456"/>
      <c r="QXA768" s="456"/>
      <c r="QXB768" s="456"/>
      <c r="QXC768" s="456"/>
      <c r="QXD768" s="456"/>
      <c r="QXE768" s="456"/>
      <c r="QXF768" s="456"/>
      <c r="QXG768" s="456"/>
      <c r="QXH768" s="456"/>
      <c r="QXI768" s="456"/>
      <c r="QXJ768" s="456"/>
      <c r="QXK768" s="456"/>
      <c r="QXL768" s="456"/>
      <c r="QXM768" s="456"/>
      <c r="QXN768" s="456"/>
      <c r="QXO768" s="456"/>
      <c r="QXP768" s="456"/>
      <c r="QXQ768" s="456"/>
      <c r="QXR768" s="456"/>
      <c r="QXS768" s="456"/>
      <c r="QXT768" s="456"/>
      <c r="QXU768" s="456"/>
      <c r="QXV768" s="456"/>
      <c r="QXW768" s="456"/>
      <c r="QXX768" s="456"/>
      <c r="QXY768" s="456"/>
      <c r="QXZ768" s="456"/>
      <c r="QYA768" s="456"/>
      <c r="QYB768" s="456"/>
      <c r="QYC768" s="456"/>
      <c r="QYD768" s="456"/>
      <c r="QYE768" s="456"/>
      <c r="QYF768" s="456"/>
      <c r="QYG768" s="456"/>
      <c r="QYH768" s="456"/>
      <c r="QYI768" s="456"/>
      <c r="QYJ768" s="456"/>
      <c r="QYK768" s="456"/>
      <c r="QYL768" s="456"/>
      <c r="QYM768" s="456"/>
      <c r="QYN768" s="456"/>
      <c r="QYO768" s="456"/>
      <c r="QYP768" s="456"/>
      <c r="QYQ768" s="456"/>
      <c r="QYR768" s="456"/>
      <c r="QYS768" s="456"/>
      <c r="QYT768" s="456"/>
      <c r="QYU768" s="456"/>
      <c r="QYV768" s="456"/>
      <c r="QYW768" s="456"/>
      <c r="QYX768" s="456"/>
      <c r="QYY768" s="456"/>
      <c r="QYZ768" s="456"/>
      <c r="QZA768" s="456"/>
      <c r="QZB768" s="456"/>
      <c r="QZC768" s="456"/>
      <c r="QZD768" s="456"/>
      <c r="QZE768" s="456"/>
      <c r="QZF768" s="456"/>
      <c r="QZG768" s="456"/>
      <c r="QZH768" s="456"/>
      <c r="QZI768" s="456"/>
      <c r="QZJ768" s="456"/>
      <c r="QZK768" s="456"/>
      <c r="QZL768" s="456"/>
      <c r="QZM768" s="456"/>
      <c r="QZN768" s="456"/>
      <c r="QZO768" s="456"/>
      <c r="QZP768" s="456"/>
      <c r="QZQ768" s="456"/>
      <c r="QZR768" s="456"/>
      <c r="QZS768" s="456"/>
      <c r="QZT768" s="456"/>
      <c r="QZU768" s="456"/>
      <c r="QZV768" s="456"/>
      <c r="QZW768" s="456"/>
      <c r="QZX768" s="456"/>
      <c r="QZY768" s="456"/>
      <c r="QZZ768" s="456"/>
      <c r="RAA768" s="456"/>
      <c r="RAB768" s="456"/>
      <c r="RAC768" s="456"/>
      <c r="RAD768" s="456"/>
      <c r="RAE768" s="456"/>
      <c r="RAF768" s="456"/>
      <c r="RAG768" s="456"/>
      <c r="RAH768" s="456"/>
      <c r="RAI768" s="456"/>
      <c r="RAJ768" s="456"/>
      <c r="RAK768" s="456"/>
      <c r="RAL768" s="456"/>
      <c r="RAM768" s="456"/>
      <c r="RAN768" s="456"/>
      <c r="RAO768" s="456"/>
      <c r="RAP768" s="456"/>
      <c r="RAQ768" s="456"/>
      <c r="RAR768" s="456"/>
      <c r="RAS768" s="456"/>
      <c r="RAT768" s="456"/>
      <c r="RAU768" s="456"/>
      <c r="RAV768" s="456"/>
      <c r="RAW768" s="456"/>
      <c r="RAX768" s="456"/>
      <c r="RAY768" s="456"/>
      <c r="RAZ768" s="456"/>
      <c r="RBA768" s="456"/>
      <c r="RBB768" s="456"/>
      <c r="RBC768" s="456"/>
      <c r="RBD768" s="456"/>
      <c r="RBE768" s="456"/>
      <c r="RBF768" s="456"/>
      <c r="RBG768" s="456"/>
      <c r="RBH768" s="456"/>
      <c r="RBI768" s="456"/>
      <c r="RBJ768" s="456"/>
      <c r="RBK768" s="456"/>
      <c r="RBL768" s="456"/>
      <c r="RBM768" s="456"/>
      <c r="RBN768" s="456"/>
      <c r="RBO768" s="456"/>
      <c r="RBP768" s="456"/>
      <c r="RBQ768" s="456"/>
      <c r="RBR768" s="456"/>
      <c r="RBS768" s="456"/>
      <c r="RBT768" s="456"/>
      <c r="RBU768" s="456"/>
      <c r="RBV768" s="456"/>
      <c r="RBW768" s="456"/>
      <c r="RBX768" s="456"/>
      <c r="RBY768" s="456"/>
      <c r="RBZ768" s="456"/>
      <c r="RCA768" s="456"/>
      <c r="RCB768" s="456"/>
      <c r="RCC768" s="456"/>
      <c r="RCD768" s="456"/>
      <c r="RCE768" s="456"/>
      <c r="RCF768" s="456"/>
      <c r="RCG768" s="456"/>
      <c r="RCH768" s="456"/>
      <c r="RCI768" s="456"/>
      <c r="RCJ768" s="456"/>
      <c r="RCK768" s="456"/>
      <c r="RCL768" s="456"/>
      <c r="RCM768" s="456"/>
      <c r="RCN768" s="456"/>
      <c r="RCO768" s="456"/>
      <c r="RCP768" s="456"/>
      <c r="RCQ768" s="456"/>
      <c r="RCR768" s="456"/>
      <c r="RCS768" s="456"/>
      <c r="RCT768" s="456"/>
      <c r="RCU768" s="456"/>
      <c r="RCV768" s="456"/>
      <c r="RCW768" s="456"/>
      <c r="RCX768" s="456"/>
      <c r="RCY768" s="456"/>
      <c r="RCZ768" s="456"/>
      <c r="RDA768" s="456"/>
      <c r="RDB768" s="456"/>
      <c r="RDC768" s="456"/>
      <c r="RDD768" s="456"/>
      <c r="RDE768" s="456"/>
      <c r="RDF768" s="456"/>
      <c r="RDG768" s="456"/>
      <c r="RDH768" s="456"/>
      <c r="RDI768" s="456"/>
      <c r="RDJ768" s="456"/>
      <c r="RDK768" s="456"/>
      <c r="RDL768" s="456"/>
      <c r="RDM768" s="456"/>
      <c r="RDN768" s="456"/>
      <c r="RDO768" s="456"/>
      <c r="RDP768" s="456"/>
      <c r="RDQ768" s="456"/>
      <c r="RDR768" s="456"/>
      <c r="RDS768" s="456"/>
      <c r="RDT768" s="456"/>
      <c r="RDU768" s="456"/>
      <c r="RDV768" s="456"/>
      <c r="RDW768" s="456"/>
      <c r="RDX768" s="456"/>
      <c r="RDY768" s="456"/>
      <c r="RDZ768" s="456"/>
      <c r="REA768" s="456"/>
      <c r="REB768" s="456"/>
      <c r="REC768" s="456"/>
      <c r="RED768" s="456"/>
      <c r="REE768" s="456"/>
      <c r="REF768" s="456"/>
      <c r="REG768" s="456"/>
      <c r="REH768" s="456"/>
      <c r="REI768" s="456"/>
      <c r="REJ768" s="456"/>
      <c r="REK768" s="456"/>
      <c r="REL768" s="456"/>
      <c r="REM768" s="456"/>
      <c r="REN768" s="456"/>
      <c r="REO768" s="456"/>
      <c r="REP768" s="456"/>
      <c r="REQ768" s="456"/>
      <c r="RER768" s="456"/>
      <c r="RES768" s="456"/>
      <c r="RET768" s="456"/>
      <c r="REU768" s="456"/>
      <c r="REV768" s="456"/>
      <c r="REW768" s="456"/>
      <c r="REX768" s="456"/>
      <c r="REY768" s="456"/>
      <c r="REZ768" s="456"/>
      <c r="RFA768" s="456"/>
      <c r="RFB768" s="456"/>
      <c r="RFC768" s="456"/>
      <c r="RFD768" s="456"/>
      <c r="RFE768" s="456"/>
      <c r="RFF768" s="456"/>
      <c r="RFG768" s="456"/>
      <c r="RFH768" s="456"/>
      <c r="RFI768" s="456"/>
      <c r="RFJ768" s="456"/>
      <c r="RFK768" s="456"/>
      <c r="RFL768" s="456"/>
      <c r="RFM768" s="456"/>
      <c r="RFN768" s="456"/>
      <c r="RFO768" s="456"/>
      <c r="RFP768" s="456"/>
      <c r="RFQ768" s="456"/>
      <c r="RFR768" s="456"/>
      <c r="RFS768" s="456"/>
      <c r="RFT768" s="456"/>
      <c r="RFU768" s="456"/>
      <c r="RFV768" s="456"/>
      <c r="RFW768" s="456"/>
      <c r="RFX768" s="456"/>
      <c r="RFY768" s="456"/>
      <c r="RFZ768" s="456"/>
      <c r="RGA768" s="456"/>
      <c r="RGB768" s="456"/>
      <c r="RGC768" s="456"/>
      <c r="RGD768" s="456"/>
      <c r="RGE768" s="456"/>
      <c r="RGF768" s="456"/>
      <c r="RGG768" s="456"/>
      <c r="RGH768" s="456"/>
      <c r="RGI768" s="456"/>
      <c r="RGJ768" s="456"/>
      <c r="RGK768" s="456"/>
      <c r="RGL768" s="456"/>
      <c r="RGM768" s="456"/>
      <c r="RGN768" s="456"/>
      <c r="RGO768" s="456"/>
      <c r="RGP768" s="456"/>
      <c r="RGQ768" s="456"/>
      <c r="RGR768" s="456"/>
      <c r="RGS768" s="456"/>
      <c r="RGT768" s="456"/>
      <c r="RGU768" s="456"/>
      <c r="RGV768" s="456"/>
      <c r="RGW768" s="456"/>
      <c r="RGX768" s="456"/>
      <c r="RGY768" s="456"/>
      <c r="RGZ768" s="456"/>
      <c r="RHA768" s="456"/>
      <c r="RHB768" s="456"/>
      <c r="RHC768" s="456"/>
      <c r="RHD768" s="456"/>
      <c r="RHE768" s="456"/>
      <c r="RHF768" s="456"/>
      <c r="RHG768" s="456"/>
      <c r="RHH768" s="456"/>
      <c r="RHI768" s="456"/>
      <c r="RHJ768" s="456"/>
      <c r="RHK768" s="456"/>
      <c r="RHL768" s="456"/>
      <c r="RHM768" s="456"/>
      <c r="RHN768" s="456"/>
      <c r="RHO768" s="456"/>
      <c r="RHP768" s="456"/>
      <c r="RHQ768" s="456"/>
      <c r="RHR768" s="456"/>
      <c r="RHS768" s="456"/>
      <c r="RHT768" s="456"/>
      <c r="RHU768" s="456"/>
      <c r="RHV768" s="456"/>
      <c r="RHW768" s="456"/>
      <c r="RHX768" s="456"/>
      <c r="RHY768" s="456"/>
      <c r="RHZ768" s="456"/>
      <c r="RIA768" s="456"/>
      <c r="RIB768" s="456"/>
      <c r="RIC768" s="456"/>
      <c r="RID768" s="456"/>
      <c r="RIE768" s="456"/>
      <c r="RIF768" s="456"/>
      <c r="RIG768" s="456"/>
      <c r="RIH768" s="456"/>
      <c r="RII768" s="456"/>
      <c r="RIJ768" s="456"/>
      <c r="RIK768" s="456"/>
      <c r="RIL768" s="456"/>
      <c r="RIM768" s="456"/>
      <c r="RIN768" s="456"/>
      <c r="RIO768" s="456"/>
      <c r="RIP768" s="456"/>
      <c r="RIQ768" s="456"/>
      <c r="RIR768" s="456"/>
      <c r="RIS768" s="456"/>
      <c r="RIT768" s="456"/>
      <c r="RIU768" s="456"/>
      <c r="RIV768" s="456"/>
      <c r="RIW768" s="456"/>
      <c r="RIX768" s="456"/>
      <c r="RIY768" s="456"/>
      <c r="RIZ768" s="456"/>
      <c r="RJA768" s="456"/>
      <c r="RJB768" s="456"/>
      <c r="RJC768" s="456"/>
      <c r="RJD768" s="456"/>
      <c r="RJE768" s="456"/>
      <c r="RJF768" s="456"/>
      <c r="RJG768" s="456"/>
      <c r="RJH768" s="456"/>
      <c r="RJI768" s="456"/>
      <c r="RJJ768" s="456"/>
      <c r="RJK768" s="456"/>
      <c r="RJL768" s="456"/>
      <c r="RJM768" s="456"/>
      <c r="RJN768" s="456"/>
      <c r="RJO768" s="456"/>
      <c r="RJP768" s="456"/>
      <c r="RJQ768" s="456"/>
      <c r="RJR768" s="456"/>
      <c r="RJS768" s="456"/>
      <c r="RJT768" s="456"/>
      <c r="RJU768" s="456"/>
      <c r="RJV768" s="456"/>
      <c r="RJW768" s="456"/>
      <c r="RJX768" s="456"/>
      <c r="RJY768" s="456"/>
      <c r="RJZ768" s="456"/>
      <c r="RKA768" s="456"/>
      <c r="RKB768" s="456"/>
      <c r="RKC768" s="456"/>
      <c r="RKD768" s="456"/>
      <c r="RKE768" s="456"/>
      <c r="RKF768" s="456"/>
      <c r="RKG768" s="456"/>
      <c r="RKH768" s="456"/>
      <c r="RKI768" s="456"/>
      <c r="RKJ768" s="456"/>
      <c r="RKK768" s="456"/>
      <c r="RKL768" s="456"/>
      <c r="RKM768" s="456"/>
      <c r="RKN768" s="456"/>
      <c r="RKO768" s="456"/>
      <c r="RKP768" s="456"/>
      <c r="RKQ768" s="456"/>
      <c r="RKR768" s="456"/>
      <c r="RKS768" s="456"/>
      <c r="RKT768" s="456"/>
      <c r="RKU768" s="456"/>
      <c r="RKV768" s="456"/>
      <c r="RKW768" s="456"/>
      <c r="RKX768" s="456"/>
      <c r="RKY768" s="456"/>
      <c r="RKZ768" s="456"/>
      <c r="RLA768" s="456"/>
      <c r="RLB768" s="456"/>
      <c r="RLC768" s="456"/>
      <c r="RLD768" s="456"/>
      <c r="RLE768" s="456"/>
      <c r="RLF768" s="456"/>
      <c r="RLG768" s="456"/>
      <c r="RLH768" s="456"/>
      <c r="RLI768" s="456"/>
      <c r="RLJ768" s="456"/>
      <c r="RLK768" s="456"/>
      <c r="RLL768" s="456"/>
      <c r="RLM768" s="456"/>
      <c r="RLN768" s="456"/>
      <c r="RLO768" s="456"/>
      <c r="RLP768" s="456"/>
      <c r="RLQ768" s="456"/>
      <c r="RLR768" s="456"/>
      <c r="RLS768" s="456"/>
      <c r="RLT768" s="456"/>
      <c r="RLU768" s="456"/>
      <c r="RLV768" s="456"/>
      <c r="RLW768" s="456"/>
      <c r="RLX768" s="456"/>
      <c r="RLY768" s="456"/>
      <c r="RLZ768" s="456"/>
      <c r="RMA768" s="456"/>
      <c r="RMB768" s="456"/>
      <c r="RMC768" s="456"/>
      <c r="RMD768" s="456"/>
      <c r="RME768" s="456"/>
      <c r="RMF768" s="456"/>
      <c r="RMG768" s="456"/>
      <c r="RMH768" s="456"/>
      <c r="RMI768" s="456"/>
      <c r="RMJ768" s="456"/>
      <c r="RMK768" s="456"/>
      <c r="RML768" s="456"/>
      <c r="RMM768" s="456"/>
      <c r="RMN768" s="456"/>
      <c r="RMO768" s="456"/>
      <c r="RMP768" s="456"/>
      <c r="RMQ768" s="456"/>
      <c r="RMR768" s="456"/>
      <c r="RMS768" s="456"/>
      <c r="RMT768" s="456"/>
      <c r="RMU768" s="456"/>
      <c r="RMV768" s="456"/>
      <c r="RMW768" s="456"/>
      <c r="RMX768" s="456"/>
      <c r="RMY768" s="456"/>
      <c r="RMZ768" s="456"/>
      <c r="RNA768" s="456"/>
      <c r="RNB768" s="456"/>
      <c r="RNC768" s="456"/>
      <c r="RND768" s="456"/>
      <c r="RNE768" s="456"/>
      <c r="RNF768" s="456"/>
      <c r="RNG768" s="456"/>
      <c r="RNH768" s="456"/>
      <c r="RNI768" s="456"/>
      <c r="RNJ768" s="456"/>
      <c r="RNK768" s="456"/>
      <c r="RNL768" s="456"/>
      <c r="RNM768" s="456"/>
      <c r="RNN768" s="456"/>
      <c r="RNO768" s="456"/>
      <c r="RNP768" s="456"/>
      <c r="RNQ768" s="456"/>
      <c r="RNR768" s="456"/>
      <c r="RNS768" s="456"/>
      <c r="RNT768" s="456"/>
      <c r="RNU768" s="456"/>
      <c r="RNV768" s="456"/>
      <c r="RNW768" s="456"/>
      <c r="RNX768" s="456"/>
      <c r="RNY768" s="456"/>
      <c r="RNZ768" s="456"/>
      <c r="ROA768" s="456"/>
      <c r="ROB768" s="456"/>
      <c r="ROC768" s="456"/>
      <c r="ROD768" s="456"/>
      <c r="ROE768" s="456"/>
      <c r="ROF768" s="456"/>
      <c r="ROG768" s="456"/>
      <c r="ROH768" s="456"/>
      <c r="ROI768" s="456"/>
      <c r="ROJ768" s="456"/>
      <c r="ROK768" s="456"/>
      <c r="ROL768" s="456"/>
      <c r="ROM768" s="456"/>
      <c r="RON768" s="456"/>
      <c r="ROO768" s="456"/>
      <c r="ROP768" s="456"/>
      <c r="ROQ768" s="456"/>
      <c r="ROR768" s="456"/>
      <c r="ROS768" s="456"/>
      <c r="ROT768" s="456"/>
      <c r="ROU768" s="456"/>
      <c r="ROV768" s="456"/>
      <c r="ROW768" s="456"/>
      <c r="ROX768" s="456"/>
      <c r="ROY768" s="456"/>
      <c r="ROZ768" s="456"/>
      <c r="RPA768" s="456"/>
      <c r="RPB768" s="456"/>
      <c r="RPC768" s="456"/>
      <c r="RPD768" s="456"/>
      <c r="RPE768" s="456"/>
      <c r="RPF768" s="456"/>
      <c r="RPG768" s="456"/>
      <c r="RPH768" s="456"/>
      <c r="RPI768" s="456"/>
      <c r="RPJ768" s="456"/>
      <c r="RPK768" s="456"/>
      <c r="RPL768" s="456"/>
      <c r="RPM768" s="456"/>
      <c r="RPN768" s="456"/>
      <c r="RPO768" s="456"/>
      <c r="RPP768" s="456"/>
      <c r="RPQ768" s="456"/>
      <c r="RPR768" s="456"/>
      <c r="RPS768" s="456"/>
      <c r="RPT768" s="456"/>
      <c r="RPU768" s="456"/>
      <c r="RPV768" s="456"/>
      <c r="RPW768" s="456"/>
      <c r="RPX768" s="456"/>
      <c r="RPY768" s="456"/>
      <c r="RPZ768" s="456"/>
      <c r="RQA768" s="456"/>
      <c r="RQB768" s="456"/>
      <c r="RQC768" s="456"/>
      <c r="RQD768" s="456"/>
      <c r="RQE768" s="456"/>
      <c r="RQF768" s="456"/>
      <c r="RQG768" s="456"/>
      <c r="RQH768" s="456"/>
      <c r="RQI768" s="456"/>
      <c r="RQJ768" s="456"/>
      <c r="RQK768" s="456"/>
      <c r="RQL768" s="456"/>
      <c r="RQM768" s="456"/>
      <c r="RQN768" s="456"/>
      <c r="RQO768" s="456"/>
      <c r="RQP768" s="456"/>
      <c r="RQQ768" s="456"/>
      <c r="RQR768" s="456"/>
      <c r="RQS768" s="456"/>
      <c r="RQT768" s="456"/>
      <c r="RQU768" s="456"/>
      <c r="RQV768" s="456"/>
      <c r="RQW768" s="456"/>
      <c r="RQX768" s="456"/>
      <c r="RQY768" s="456"/>
      <c r="RQZ768" s="456"/>
      <c r="RRA768" s="456"/>
      <c r="RRB768" s="456"/>
      <c r="RRC768" s="456"/>
      <c r="RRD768" s="456"/>
      <c r="RRE768" s="456"/>
      <c r="RRF768" s="456"/>
      <c r="RRG768" s="456"/>
      <c r="RRH768" s="456"/>
      <c r="RRI768" s="456"/>
      <c r="RRJ768" s="456"/>
      <c r="RRK768" s="456"/>
      <c r="RRL768" s="456"/>
      <c r="RRM768" s="456"/>
      <c r="RRN768" s="456"/>
      <c r="RRO768" s="456"/>
      <c r="RRP768" s="456"/>
      <c r="RRQ768" s="456"/>
      <c r="RRR768" s="456"/>
      <c r="RRS768" s="456"/>
      <c r="RRT768" s="456"/>
      <c r="RRU768" s="456"/>
      <c r="RRV768" s="456"/>
      <c r="RRW768" s="456"/>
      <c r="RRX768" s="456"/>
      <c r="RRY768" s="456"/>
      <c r="RRZ768" s="456"/>
      <c r="RSA768" s="456"/>
      <c r="RSB768" s="456"/>
      <c r="RSC768" s="456"/>
      <c r="RSD768" s="456"/>
      <c r="RSE768" s="456"/>
      <c r="RSF768" s="456"/>
      <c r="RSG768" s="456"/>
      <c r="RSH768" s="456"/>
      <c r="RSI768" s="456"/>
      <c r="RSJ768" s="456"/>
      <c r="RSK768" s="456"/>
      <c r="RSL768" s="456"/>
      <c r="RSM768" s="456"/>
      <c r="RSN768" s="456"/>
      <c r="RSO768" s="456"/>
      <c r="RSP768" s="456"/>
      <c r="RSQ768" s="456"/>
      <c r="RSR768" s="456"/>
      <c r="RSS768" s="456"/>
      <c r="RST768" s="456"/>
      <c r="RSU768" s="456"/>
      <c r="RSV768" s="456"/>
      <c r="RSW768" s="456"/>
      <c r="RSX768" s="456"/>
      <c r="RSY768" s="456"/>
      <c r="RSZ768" s="456"/>
      <c r="RTA768" s="456"/>
      <c r="RTB768" s="456"/>
      <c r="RTC768" s="456"/>
      <c r="RTD768" s="456"/>
      <c r="RTE768" s="456"/>
      <c r="RTF768" s="456"/>
      <c r="RTG768" s="456"/>
      <c r="RTH768" s="456"/>
      <c r="RTI768" s="456"/>
      <c r="RTJ768" s="456"/>
      <c r="RTK768" s="456"/>
      <c r="RTL768" s="456"/>
      <c r="RTM768" s="456"/>
      <c r="RTN768" s="456"/>
      <c r="RTO768" s="456"/>
      <c r="RTP768" s="456"/>
      <c r="RTQ768" s="456"/>
      <c r="RTR768" s="456"/>
      <c r="RTS768" s="456"/>
      <c r="RTT768" s="456"/>
      <c r="RTU768" s="456"/>
      <c r="RTV768" s="456"/>
      <c r="RTW768" s="456"/>
      <c r="RTX768" s="456"/>
      <c r="RTY768" s="456"/>
      <c r="RTZ768" s="456"/>
      <c r="RUA768" s="456"/>
      <c r="RUB768" s="456"/>
      <c r="RUC768" s="456"/>
      <c r="RUD768" s="456"/>
      <c r="RUE768" s="456"/>
      <c r="RUF768" s="456"/>
      <c r="RUG768" s="456"/>
      <c r="RUH768" s="456"/>
      <c r="RUI768" s="456"/>
      <c r="RUJ768" s="456"/>
      <c r="RUK768" s="456"/>
      <c r="RUL768" s="456"/>
      <c r="RUM768" s="456"/>
      <c r="RUN768" s="456"/>
      <c r="RUO768" s="456"/>
      <c r="RUP768" s="456"/>
      <c r="RUQ768" s="456"/>
      <c r="RUR768" s="456"/>
      <c r="RUS768" s="456"/>
      <c r="RUT768" s="456"/>
      <c r="RUU768" s="456"/>
      <c r="RUV768" s="456"/>
      <c r="RUW768" s="456"/>
      <c r="RUX768" s="456"/>
      <c r="RUY768" s="456"/>
      <c r="RUZ768" s="456"/>
      <c r="RVA768" s="456"/>
      <c r="RVB768" s="456"/>
      <c r="RVC768" s="456"/>
      <c r="RVD768" s="456"/>
      <c r="RVE768" s="456"/>
      <c r="RVF768" s="456"/>
      <c r="RVG768" s="456"/>
      <c r="RVH768" s="456"/>
      <c r="RVI768" s="456"/>
      <c r="RVJ768" s="456"/>
      <c r="RVK768" s="456"/>
      <c r="RVL768" s="456"/>
      <c r="RVM768" s="456"/>
      <c r="RVN768" s="456"/>
      <c r="RVO768" s="456"/>
      <c r="RVP768" s="456"/>
      <c r="RVQ768" s="456"/>
      <c r="RVR768" s="456"/>
      <c r="RVS768" s="456"/>
      <c r="RVT768" s="456"/>
      <c r="RVU768" s="456"/>
      <c r="RVV768" s="456"/>
      <c r="RVW768" s="456"/>
      <c r="RVX768" s="456"/>
      <c r="RVY768" s="456"/>
      <c r="RVZ768" s="456"/>
      <c r="RWA768" s="456"/>
      <c r="RWB768" s="456"/>
      <c r="RWC768" s="456"/>
      <c r="RWD768" s="456"/>
      <c r="RWE768" s="456"/>
      <c r="RWF768" s="456"/>
      <c r="RWG768" s="456"/>
      <c r="RWH768" s="456"/>
      <c r="RWI768" s="456"/>
      <c r="RWJ768" s="456"/>
      <c r="RWK768" s="456"/>
      <c r="RWL768" s="456"/>
      <c r="RWM768" s="456"/>
      <c r="RWN768" s="456"/>
      <c r="RWO768" s="456"/>
      <c r="RWP768" s="456"/>
      <c r="RWQ768" s="456"/>
      <c r="RWR768" s="456"/>
      <c r="RWS768" s="456"/>
      <c r="RWT768" s="456"/>
      <c r="RWU768" s="456"/>
      <c r="RWV768" s="456"/>
      <c r="RWW768" s="456"/>
      <c r="RWX768" s="456"/>
      <c r="RWY768" s="456"/>
      <c r="RWZ768" s="456"/>
      <c r="RXA768" s="456"/>
      <c r="RXB768" s="456"/>
      <c r="RXC768" s="456"/>
      <c r="RXD768" s="456"/>
      <c r="RXE768" s="456"/>
      <c r="RXF768" s="456"/>
      <c r="RXG768" s="456"/>
      <c r="RXH768" s="456"/>
      <c r="RXI768" s="456"/>
      <c r="RXJ768" s="456"/>
      <c r="RXK768" s="456"/>
      <c r="RXL768" s="456"/>
      <c r="RXM768" s="456"/>
      <c r="RXN768" s="456"/>
      <c r="RXO768" s="456"/>
      <c r="RXP768" s="456"/>
      <c r="RXQ768" s="456"/>
      <c r="RXR768" s="456"/>
      <c r="RXS768" s="456"/>
      <c r="RXT768" s="456"/>
      <c r="RXU768" s="456"/>
      <c r="RXV768" s="456"/>
      <c r="RXW768" s="456"/>
      <c r="RXX768" s="456"/>
      <c r="RXY768" s="456"/>
      <c r="RXZ768" s="456"/>
      <c r="RYA768" s="456"/>
      <c r="RYB768" s="456"/>
      <c r="RYC768" s="456"/>
      <c r="RYD768" s="456"/>
      <c r="RYE768" s="456"/>
      <c r="RYF768" s="456"/>
      <c r="RYG768" s="456"/>
      <c r="RYH768" s="456"/>
      <c r="RYI768" s="456"/>
      <c r="RYJ768" s="456"/>
      <c r="RYK768" s="456"/>
      <c r="RYL768" s="456"/>
      <c r="RYM768" s="456"/>
      <c r="RYN768" s="456"/>
      <c r="RYO768" s="456"/>
      <c r="RYP768" s="456"/>
      <c r="RYQ768" s="456"/>
      <c r="RYR768" s="456"/>
      <c r="RYS768" s="456"/>
      <c r="RYT768" s="456"/>
      <c r="RYU768" s="456"/>
      <c r="RYV768" s="456"/>
      <c r="RYW768" s="456"/>
      <c r="RYX768" s="456"/>
      <c r="RYY768" s="456"/>
      <c r="RYZ768" s="456"/>
      <c r="RZA768" s="456"/>
      <c r="RZB768" s="456"/>
      <c r="RZC768" s="456"/>
      <c r="RZD768" s="456"/>
      <c r="RZE768" s="456"/>
      <c r="RZF768" s="456"/>
      <c r="RZG768" s="456"/>
      <c r="RZH768" s="456"/>
      <c r="RZI768" s="456"/>
      <c r="RZJ768" s="456"/>
      <c r="RZK768" s="456"/>
      <c r="RZL768" s="456"/>
      <c r="RZM768" s="456"/>
      <c r="RZN768" s="456"/>
      <c r="RZO768" s="456"/>
      <c r="RZP768" s="456"/>
      <c r="RZQ768" s="456"/>
      <c r="RZR768" s="456"/>
      <c r="RZS768" s="456"/>
      <c r="RZT768" s="456"/>
      <c r="RZU768" s="456"/>
      <c r="RZV768" s="456"/>
      <c r="RZW768" s="456"/>
      <c r="RZX768" s="456"/>
      <c r="RZY768" s="456"/>
      <c r="RZZ768" s="456"/>
      <c r="SAA768" s="456"/>
      <c r="SAB768" s="456"/>
      <c r="SAC768" s="456"/>
      <c r="SAD768" s="456"/>
      <c r="SAE768" s="456"/>
      <c r="SAF768" s="456"/>
      <c r="SAG768" s="456"/>
      <c r="SAH768" s="456"/>
      <c r="SAI768" s="456"/>
      <c r="SAJ768" s="456"/>
      <c r="SAK768" s="456"/>
      <c r="SAL768" s="456"/>
      <c r="SAM768" s="456"/>
      <c r="SAN768" s="456"/>
      <c r="SAO768" s="456"/>
      <c r="SAP768" s="456"/>
      <c r="SAQ768" s="456"/>
      <c r="SAR768" s="456"/>
      <c r="SAS768" s="456"/>
      <c r="SAT768" s="456"/>
      <c r="SAU768" s="456"/>
      <c r="SAV768" s="456"/>
      <c r="SAW768" s="456"/>
      <c r="SAX768" s="456"/>
      <c r="SAY768" s="456"/>
      <c r="SAZ768" s="456"/>
      <c r="SBA768" s="456"/>
      <c r="SBB768" s="456"/>
      <c r="SBC768" s="456"/>
      <c r="SBD768" s="456"/>
      <c r="SBE768" s="456"/>
      <c r="SBF768" s="456"/>
      <c r="SBG768" s="456"/>
      <c r="SBH768" s="456"/>
      <c r="SBI768" s="456"/>
      <c r="SBJ768" s="456"/>
      <c r="SBK768" s="456"/>
      <c r="SBL768" s="456"/>
      <c r="SBM768" s="456"/>
      <c r="SBN768" s="456"/>
      <c r="SBO768" s="456"/>
      <c r="SBP768" s="456"/>
      <c r="SBQ768" s="456"/>
      <c r="SBR768" s="456"/>
      <c r="SBS768" s="456"/>
      <c r="SBT768" s="456"/>
      <c r="SBU768" s="456"/>
      <c r="SBV768" s="456"/>
      <c r="SBW768" s="456"/>
      <c r="SBX768" s="456"/>
      <c r="SBY768" s="456"/>
      <c r="SBZ768" s="456"/>
      <c r="SCA768" s="456"/>
      <c r="SCB768" s="456"/>
      <c r="SCC768" s="456"/>
      <c r="SCD768" s="456"/>
      <c r="SCE768" s="456"/>
      <c r="SCF768" s="456"/>
      <c r="SCG768" s="456"/>
      <c r="SCH768" s="456"/>
      <c r="SCI768" s="456"/>
      <c r="SCJ768" s="456"/>
      <c r="SCK768" s="456"/>
      <c r="SCL768" s="456"/>
      <c r="SCM768" s="456"/>
      <c r="SCN768" s="456"/>
      <c r="SCO768" s="456"/>
      <c r="SCP768" s="456"/>
      <c r="SCQ768" s="456"/>
      <c r="SCR768" s="456"/>
      <c r="SCS768" s="456"/>
      <c r="SCT768" s="456"/>
      <c r="SCU768" s="456"/>
      <c r="SCV768" s="456"/>
      <c r="SCW768" s="456"/>
      <c r="SCX768" s="456"/>
      <c r="SCY768" s="456"/>
      <c r="SCZ768" s="456"/>
      <c r="SDA768" s="456"/>
      <c r="SDB768" s="456"/>
      <c r="SDC768" s="456"/>
      <c r="SDD768" s="456"/>
      <c r="SDE768" s="456"/>
      <c r="SDF768" s="456"/>
      <c r="SDG768" s="456"/>
      <c r="SDH768" s="456"/>
      <c r="SDI768" s="456"/>
      <c r="SDJ768" s="456"/>
      <c r="SDK768" s="456"/>
      <c r="SDL768" s="456"/>
      <c r="SDM768" s="456"/>
      <c r="SDN768" s="456"/>
      <c r="SDO768" s="456"/>
      <c r="SDP768" s="456"/>
      <c r="SDQ768" s="456"/>
      <c r="SDR768" s="456"/>
      <c r="SDS768" s="456"/>
      <c r="SDT768" s="456"/>
      <c r="SDU768" s="456"/>
      <c r="SDV768" s="456"/>
      <c r="SDW768" s="456"/>
      <c r="SDX768" s="456"/>
      <c r="SDY768" s="456"/>
      <c r="SDZ768" s="456"/>
      <c r="SEA768" s="456"/>
      <c r="SEB768" s="456"/>
      <c r="SEC768" s="456"/>
      <c r="SED768" s="456"/>
      <c r="SEE768" s="456"/>
      <c r="SEF768" s="456"/>
      <c r="SEG768" s="456"/>
      <c r="SEH768" s="456"/>
      <c r="SEI768" s="456"/>
      <c r="SEJ768" s="456"/>
      <c r="SEK768" s="456"/>
      <c r="SEL768" s="456"/>
      <c r="SEM768" s="456"/>
      <c r="SEN768" s="456"/>
      <c r="SEO768" s="456"/>
      <c r="SEP768" s="456"/>
      <c r="SEQ768" s="456"/>
      <c r="SER768" s="456"/>
      <c r="SES768" s="456"/>
      <c r="SET768" s="456"/>
      <c r="SEU768" s="456"/>
      <c r="SEV768" s="456"/>
      <c r="SEW768" s="456"/>
      <c r="SEX768" s="456"/>
      <c r="SEY768" s="456"/>
      <c r="SEZ768" s="456"/>
      <c r="SFA768" s="456"/>
      <c r="SFB768" s="456"/>
      <c r="SFC768" s="456"/>
      <c r="SFD768" s="456"/>
      <c r="SFE768" s="456"/>
      <c r="SFF768" s="456"/>
      <c r="SFG768" s="456"/>
      <c r="SFH768" s="456"/>
      <c r="SFI768" s="456"/>
      <c r="SFJ768" s="456"/>
      <c r="SFK768" s="456"/>
      <c r="SFL768" s="456"/>
      <c r="SFM768" s="456"/>
      <c r="SFN768" s="456"/>
      <c r="SFO768" s="456"/>
      <c r="SFP768" s="456"/>
      <c r="SFQ768" s="456"/>
      <c r="SFR768" s="456"/>
      <c r="SFS768" s="456"/>
      <c r="SFT768" s="456"/>
      <c r="SFU768" s="456"/>
      <c r="SFV768" s="456"/>
      <c r="SFW768" s="456"/>
      <c r="SFX768" s="456"/>
      <c r="SFY768" s="456"/>
      <c r="SFZ768" s="456"/>
      <c r="SGA768" s="456"/>
      <c r="SGB768" s="456"/>
      <c r="SGC768" s="456"/>
      <c r="SGD768" s="456"/>
      <c r="SGE768" s="456"/>
      <c r="SGF768" s="456"/>
      <c r="SGG768" s="456"/>
      <c r="SGH768" s="456"/>
      <c r="SGI768" s="456"/>
      <c r="SGJ768" s="456"/>
      <c r="SGK768" s="456"/>
      <c r="SGL768" s="456"/>
      <c r="SGM768" s="456"/>
      <c r="SGN768" s="456"/>
      <c r="SGO768" s="456"/>
      <c r="SGP768" s="456"/>
      <c r="SGQ768" s="456"/>
      <c r="SGR768" s="456"/>
      <c r="SGS768" s="456"/>
      <c r="SGT768" s="456"/>
      <c r="SGU768" s="456"/>
      <c r="SGV768" s="456"/>
      <c r="SGW768" s="456"/>
      <c r="SGX768" s="456"/>
      <c r="SGY768" s="456"/>
      <c r="SGZ768" s="456"/>
      <c r="SHA768" s="456"/>
      <c r="SHB768" s="456"/>
      <c r="SHC768" s="456"/>
      <c r="SHD768" s="456"/>
      <c r="SHE768" s="456"/>
      <c r="SHF768" s="456"/>
      <c r="SHG768" s="456"/>
      <c r="SHH768" s="456"/>
      <c r="SHI768" s="456"/>
      <c r="SHJ768" s="456"/>
      <c r="SHK768" s="456"/>
      <c r="SHL768" s="456"/>
      <c r="SHM768" s="456"/>
      <c r="SHN768" s="456"/>
      <c r="SHO768" s="456"/>
      <c r="SHP768" s="456"/>
      <c r="SHQ768" s="456"/>
      <c r="SHR768" s="456"/>
      <c r="SHS768" s="456"/>
      <c r="SHT768" s="456"/>
      <c r="SHU768" s="456"/>
      <c r="SHV768" s="456"/>
      <c r="SHW768" s="456"/>
      <c r="SHX768" s="456"/>
      <c r="SHY768" s="456"/>
      <c r="SHZ768" s="456"/>
      <c r="SIA768" s="456"/>
      <c r="SIB768" s="456"/>
      <c r="SIC768" s="456"/>
      <c r="SID768" s="456"/>
      <c r="SIE768" s="456"/>
      <c r="SIF768" s="456"/>
      <c r="SIG768" s="456"/>
      <c r="SIH768" s="456"/>
      <c r="SII768" s="456"/>
      <c r="SIJ768" s="456"/>
      <c r="SIK768" s="456"/>
      <c r="SIL768" s="456"/>
      <c r="SIM768" s="456"/>
      <c r="SIN768" s="456"/>
      <c r="SIO768" s="456"/>
      <c r="SIP768" s="456"/>
      <c r="SIQ768" s="456"/>
      <c r="SIR768" s="456"/>
      <c r="SIS768" s="456"/>
      <c r="SIT768" s="456"/>
      <c r="SIU768" s="456"/>
      <c r="SIV768" s="456"/>
      <c r="SIW768" s="456"/>
      <c r="SIX768" s="456"/>
      <c r="SIY768" s="456"/>
      <c r="SIZ768" s="456"/>
      <c r="SJA768" s="456"/>
      <c r="SJB768" s="456"/>
      <c r="SJC768" s="456"/>
      <c r="SJD768" s="456"/>
      <c r="SJE768" s="456"/>
      <c r="SJF768" s="456"/>
      <c r="SJG768" s="456"/>
      <c r="SJH768" s="456"/>
      <c r="SJI768" s="456"/>
      <c r="SJJ768" s="456"/>
      <c r="SJK768" s="456"/>
      <c r="SJL768" s="456"/>
      <c r="SJM768" s="456"/>
      <c r="SJN768" s="456"/>
      <c r="SJO768" s="456"/>
      <c r="SJP768" s="456"/>
      <c r="SJQ768" s="456"/>
      <c r="SJR768" s="456"/>
      <c r="SJS768" s="456"/>
      <c r="SJT768" s="456"/>
      <c r="SJU768" s="456"/>
      <c r="SJV768" s="456"/>
      <c r="SJW768" s="456"/>
      <c r="SJX768" s="456"/>
      <c r="SJY768" s="456"/>
      <c r="SJZ768" s="456"/>
      <c r="SKA768" s="456"/>
      <c r="SKB768" s="456"/>
      <c r="SKC768" s="456"/>
      <c r="SKD768" s="456"/>
      <c r="SKE768" s="456"/>
      <c r="SKF768" s="456"/>
      <c r="SKG768" s="456"/>
      <c r="SKH768" s="456"/>
      <c r="SKI768" s="456"/>
      <c r="SKJ768" s="456"/>
      <c r="SKK768" s="456"/>
      <c r="SKL768" s="456"/>
      <c r="SKM768" s="456"/>
      <c r="SKN768" s="456"/>
      <c r="SKO768" s="456"/>
      <c r="SKP768" s="456"/>
      <c r="SKQ768" s="456"/>
      <c r="SKR768" s="456"/>
      <c r="SKS768" s="456"/>
      <c r="SKT768" s="456"/>
      <c r="SKU768" s="456"/>
      <c r="SKV768" s="456"/>
      <c r="SKW768" s="456"/>
      <c r="SKX768" s="456"/>
      <c r="SKY768" s="456"/>
      <c r="SKZ768" s="456"/>
      <c r="SLA768" s="456"/>
      <c r="SLB768" s="456"/>
      <c r="SLC768" s="456"/>
      <c r="SLD768" s="456"/>
      <c r="SLE768" s="456"/>
      <c r="SLF768" s="456"/>
      <c r="SLG768" s="456"/>
      <c r="SLH768" s="456"/>
      <c r="SLI768" s="456"/>
      <c r="SLJ768" s="456"/>
      <c r="SLK768" s="456"/>
      <c r="SLL768" s="456"/>
      <c r="SLM768" s="456"/>
      <c r="SLN768" s="456"/>
      <c r="SLO768" s="456"/>
      <c r="SLP768" s="456"/>
      <c r="SLQ768" s="456"/>
      <c r="SLR768" s="456"/>
      <c r="SLS768" s="456"/>
      <c r="SLT768" s="456"/>
      <c r="SLU768" s="456"/>
      <c r="SLV768" s="456"/>
      <c r="SLW768" s="456"/>
      <c r="SLX768" s="456"/>
      <c r="SLY768" s="456"/>
      <c r="SLZ768" s="456"/>
      <c r="SMA768" s="456"/>
      <c r="SMB768" s="456"/>
      <c r="SMC768" s="456"/>
      <c r="SMD768" s="456"/>
      <c r="SME768" s="456"/>
      <c r="SMF768" s="456"/>
      <c r="SMG768" s="456"/>
      <c r="SMH768" s="456"/>
      <c r="SMI768" s="456"/>
      <c r="SMJ768" s="456"/>
      <c r="SMK768" s="456"/>
      <c r="SML768" s="456"/>
      <c r="SMM768" s="456"/>
      <c r="SMN768" s="456"/>
      <c r="SMO768" s="456"/>
      <c r="SMP768" s="456"/>
      <c r="SMQ768" s="456"/>
      <c r="SMR768" s="456"/>
      <c r="SMS768" s="456"/>
      <c r="SMT768" s="456"/>
      <c r="SMU768" s="456"/>
      <c r="SMV768" s="456"/>
      <c r="SMW768" s="456"/>
      <c r="SMX768" s="456"/>
      <c r="SMY768" s="456"/>
      <c r="SMZ768" s="456"/>
      <c r="SNA768" s="456"/>
      <c r="SNB768" s="456"/>
      <c r="SNC768" s="456"/>
      <c r="SND768" s="456"/>
      <c r="SNE768" s="456"/>
      <c r="SNF768" s="456"/>
      <c r="SNG768" s="456"/>
      <c r="SNH768" s="456"/>
      <c r="SNI768" s="456"/>
      <c r="SNJ768" s="456"/>
      <c r="SNK768" s="456"/>
      <c r="SNL768" s="456"/>
      <c r="SNM768" s="456"/>
      <c r="SNN768" s="456"/>
      <c r="SNO768" s="456"/>
      <c r="SNP768" s="456"/>
      <c r="SNQ768" s="456"/>
      <c r="SNR768" s="456"/>
      <c r="SNS768" s="456"/>
      <c r="SNT768" s="456"/>
      <c r="SNU768" s="456"/>
      <c r="SNV768" s="456"/>
      <c r="SNW768" s="456"/>
      <c r="SNX768" s="456"/>
      <c r="SNY768" s="456"/>
      <c r="SNZ768" s="456"/>
      <c r="SOA768" s="456"/>
      <c r="SOB768" s="456"/>
      <c r="SOC768" s="456"/>
      <c r="SOD768" s="456"/>
      <c r="SOE768" s="456"/>
      <c r="SOF768" s="456"/>
      <c r="SOG768" s="456"/>
      <c r="SOH768" s="456"/>
      <c r="SOI768" s="456"/>
      <c r="SOJ768" s="456"/>
      <c r="SOK768" s="456"/>
      <c r="SOL768" s="456"/>
      <c r="SOM768" s="456"/>
      <c r="SON768" s="456"/>
      <c r="SOO768" s="456"/>
      <c r="SOP768" s="456"/>
      <c r="SOQ768" s="456"/>
      <c r="SOR768" s="456"/>
      <c r="SOS768" s="456"/>
      <c r="SOT768" s="456"/>
      <c r="SOU768" s="456"/>
      <c r="SOV768" s="456"/>
      <c r="SOW768" s="456"/>
      <c r="SOX768" s="456"/>
      <c r="SOY768" s="456"/>
      <c r="SOZ768" s="456"/>
      <c r="SPA768" s="456"/>
      <c r="SPB768" s="456"/>
      <c r="SPC768" s="456"/>
      <c r="SPD768" s="456"/>
      <c r="SPE768" s="456"/>
      <c r="SPF768" s="456"/>
      <c r="SPG768" s="456"/>
      <c r="SPH768" s="456"/>
      <c r="SPI768" s="456"/>
      <c r="SPJ768" s="456"/>
      <c r="SPK768" s="456"/>
      <c r="SPL768" s="456"/>
      <c r="SPM768" s="456"/>
      <c r="SPN768" s="456"/>
      <c r="SPO768" s="456"/>
      <c r="SPP768" s="456"/>
      <c r="SPQ768" s="456"/>
      <c r="SPR768" s="456"/>
      <c r="SPS768" s="456"/>
      <c r="SPT768" s="456"/>
      <c r="SPU768" s="456"/>
      <c r="SPV768" s="456"/>
      <c r="SPW768" s="456"/>
      <c r="SPX768" s="456"/>
      <c r="SPY768" s="456"/>
      <c r="SPZ768" s="456"/>
      <c r="SQA768" s="456"/>
      <c r="SQB768" s="456"/>
      <c r="SQC768" s="456"/>
      <c r="SQD768" s="456"/>
      <c r="SQE768" s="456"/>
      <c r="SQF768" s="456"/>
      <c r="SQG768" s="456"/>
      <c r="SQH768" s="456"/>
      <c r="SQI768" s="456"/>
      <c r="SQJ768" s="456"/>
      <c r="SQK768" s="456"/>
      <c r="SQL768" s="456"/>
      <c r="SQM768" s="456"/>
      <c r="SQN768" s="456"/>
      <c r="SQO768" s="456"/>
      <c r="SQP768" s="456"/>
      <c r="SQQ768" s="456"/>
      <c r="SQR768" s="456"/>
      <c r="SQS768" s="456"/>
      <c r="SQT768" s="456"/>
      <c r="SQU768" s="456"/>
      <c r="SQV768" s="456"/>
      <c r="SQW768" s="456"/>
      <c r="SQX768" s="456"/>
      <c r="SQY768" s="456"/>
      <c r="SQZ768" s="456"/>
      <c r="SRA768" s="456"/>
      <c r="SRB768" s="456"/>
      <c r="SRC768" s="456"/>
      <c r="SRD768" s="456"/>
      <c r="SRE768" s="456"/>
      <c r="SRF768" s="456"/>
      <c r="SRG768" s="456"/>
      <c r="SRH768" s="456"/>
      <c r="SRI768" s="456"/>
      <c r="SRJ768" s="456"/>
      <c r="SRK768" s="456"/>
      <c r="SRL768" s="456"/>
      <c r="SRM768" s="456"/>
      <c r="SRN768" s="456"/>
      <c r="SRO768" s="456"/>
      <c r="SRP768" s="456"/>
      <c r="SRQ768" s="456"/>
      <c r="SRR768" s="456"/>
      <c r="SRS768" s="456"/>
      <c r="SRT768" s="456"/>
      <c r="SRU768" s="456"/>
      <c r="SRV768" s="456"/>
      <c r="SRW768" s="456"/>
      <c r="SRX768" s="456"/>
      <c r="SRY768" s="456"/>
      <c r="SRZ768" s="456"/>
      <c r="SSA768" s="456"/>
      <c r="SSB768" s="456"/>
      <c r="SSC768" s="456"/>
      <c r="SSD768" s="456"/>
      <c r="SSE768" s="456"/>
      <c r="SSF768" s="456"/>
      <c r="SSG768" s="456"/>
      <c r="SSH768" s="456"/>
      <c r="SSI768" s="456"/>
      <c r="SSJ768" s="456"/>
      <c r="SSK768" s="456"/>
      <c r="SSL768" s="456"/>
      <c r="SSM768" s="456"/>
      <c r="SSN768" s="456"/>
      <c r="SSO768" s="456"/>
      <c r="SSP768" s="456"/>
      <c r="SSQ768" s="456"/>
      <c r="SSR768" s="456"/>
      <c r="SSS768" s="456"/>
      <c r="SST768" s="456"/>
      <c r="SSU768" s="456"/>
      <c r="SSV768" s="456"/>
      <c r="SSW768" s="456"/>
      <c r="SSX768" s="456"/>
      <c r="SSY768" s="456"/>
      <c r="SSZ768" s="456"/>
      <c r="STA768" s="456"/>
      <c r="STB768" s="456"/>
      <c r="STC768" s="456"/>
      <c r="STD768" s="456"/>
      <c r="STE768" s="456"/>
      <c r="STF768" s="456"/>
      <c r="STG768" s="456"/>
      <c r="STH768" s="456"/>
      <c r="STI768" s="456"/>
      <c r="STJ768" s="456"/>
      <c r="STK768" s="456"/>
      <c r="STL768" s="456"/>
      <c r="STM768" s="456"/>
      <c r="STN768" s="456"/>
      <c r="STO768" s="456"/>
      <c r="STP768" s="456"/>
      <c r="STQ768" s="456"/>
      <c r="STR768" s="456"/>
      <c r="STS768" s="456"/>
      <c r="STT768" s="456"/>
      <c r="STU768" s="456"/>
      <c r="STV768" s="456"/>
      <c r="STW768" s="456"/>
      <c r="STX768" s="456"/>
      <c r="STY768" s="456"/>
      <c r="STZ768" s="456"/>
      <c r="SUA768" s="456"/>
      <c r="SUB768" s="456"/>
      <c r="SUC768" s="456"/>
      <c r="SUD768" s="456"/>
      <c r="SUE768" s="456"/>
      <c r="SUF768" s="456"/>
      <c r="SUG768" s="456"/>
      <c r="SUH768" s="456"/>
      <c r="SUI768" s="456"/>
      <c r="SUJ768" s="456"/>
      <c r="SUK768" s="456"/>
      <c r="SUL768" s="456"/>
      <c r="SUM768" s="456"/>
      <c r="SUN768" s="456"/>
      <c r="SUO768" s="456"/>
      <c r="SUP768" s="456"/>
      <c r="SUQ768" s="456"/>
      <c r="SUR768" s="456"/>
      <c r="SUS768" s="456"/>
      <c r="SUT768" s="456"/>
      <c r="SUU768" s="456"/>
      <c r="SUV768" s="456"/>
      <c r="SUW768" s="456"/>
      <c r="SUX768" s="456"/>
      <c r="SUY768" s="456"/>
      <c r="SUZ768" s="456"/>
      <c r="SVA768" s="456"/>
      <c r="SVB768" s="456"/>
      <c r="SVC768" s="456"/>
      <c r="SVD768" s="456"/>
      <c r="SVE768" s="456"/>
      <c r="SVF768" s="456"/>
      <c r="SVG768" s="456"/>
      <c r="SVH768" s="456"/>
      <c r="SVI768" s="456"/>
      <c r="SVJ768" s="456"/>
      <c r="SVK768" s="456"/>
      <c r="SVL768" s="456"/>
      <c r="SVM768" s="456"/>
      <c r="SVN768" s="456"/>
      <c r="SVO768" s="456"/>
      <c r="SVP768" s="456"/>
      <c r="SVQ768" s="456"/>
      <c r="SVR768" s="456"/>
      <c r="SVS768" s="456"/>
      <c r="SVT768" s="456"/>
      <c r="SVU768" s="456"/>
      <c r="SVV768" s="456"/>
      <c r="SVW768" s="456"/>
      <c r="SVX768" s="456"/>
      <c r="SVY768" s="456"/>
      <c r="SVZ768" s="456"/>
      <c r="SWA768" s="456"/>
      <c r="SWB768" s="456"/>
      <c r="SWC768" s="456"/>
      <c r="SWD768" s="456"/>
      <c r="SWE768" s="456"/>
      <c r="SWF768" s="456"/>
      <c r="SWG768" s="456"/>
      <c r="SWH768" s="456"/>
      <c r="SWI768" s="456"/>
      <c r="SWJ768" s="456"/>
      <c r="SWK768" s="456"/>
      <c r="SWL768" s="456"/>
      <c r="SWM768" s="456"/>
      <c r="SWN768" s="456"/>
      <c r="SWO768" s="456"/>
      <c r="SWP768" s="456"/>
      <c r="SWQ768" s="456"/>
      <c r="SWR768" s="456"/>
      <c r="SWS768" s="456"/>
      <c r="SWT768" s="456"/>
      <c r="SWU768" s="456"/>
      <c r="SWV768" s="456"/>
      <c r="SWW768" s="456"/>
      <c r="SWX768" s="456"/>
      <c r="SWY768" s="456"/>
      <c r="SWZ768" s="456"/>
      <c r="SXA768" s="456"/>
      <c r="SXB768" s="456"/>
      <c r="SXC768" s="456"/>
      <c r="SXD768" s="456"/>
      <c r="SXE768" s="456"/>
      <c r="SXF768" s="456"/>
      <c r="SXG768" s="456"/>
      <c r="SXH768" s="456"/>
      <c r="SXI768" s="456"/>
      <c r="SXJ768" s="456"/>
      <c r="SXK768" s="456"/>
      <c r="SXL768" s="456"/>
      <c r="SXM768" s="456"/>
      <c r="SXN768" s="456"/>
      <c r="SXO768" s="456"/>
      <c r="SXP768" s="456"/>
      <c r="SXQ768" s="456"/>
      <c r="SXR768" s="456"/>
      <c r="SXS768" s="456"/>
      <c r="SXT768" s="456"/>
      <c r="SXU768" s="456"/>
      <c r="SXV768" s="456"/>
      <c r="SXW768" s="456"/>
      <c r="SXX768" s="456"/>
      <c r="SXY768" s="456"/>
      <c r="SXZ768" s="456"/>
      <c r="SYA768" s="456"/>
      <c r="SYB768" s="456"/>
      <c r="SYC768" s="456"/>
      <c r="SYD768" s="456"/>
      <c r="SYE768" s="456"/>
      <c r="SYF768" s="456"/>
      <c r="SYG768" s="456"/>
      <c r="SYH768" s="456"/>
      <c r="SYI768" s="456"/>
      <c r="SYJ768" s="456"/>
      <c r="SYK768" s="456"/>
      <c r="SYL768" s="456"/>
      <c r="SYM768" s="456"/>
      <c r="SYN768" s="456"/>
      <c r="SYO768" s="456"/>
      <c r="SYP768" s="456"/>
      <c r="SYQ768" s="456"/>
      <c r="SYR768" s="456"/>
      <c r="SYS768" s="456"/>
      <c r="SYT768" s="456"/>
      <c r="SYU768" s="456"/>
      <c r="SYV768" s="456"/>
      <c r="SYW768" s="456"/>
      <c r="SYX768" s="456"/>
      <c r="SYY768" s="456"/>
      <c r="SYZ768" s="456"/>
      <c r="SZA768" s="456"/>
      <c r="SZB768" s="456"/>
      <c r="SZC768" s="456"/>
      <c r="SZD768" s="456"/>
      <c r="SZE768" s="456"/>
      <c r="SZF768" s="456"/>
      <c r="SZG768" s="456"/>
      <c r="SZH768" s="456"/>
      <c r="SZI768" s="456"/>
      <c r="SZJ768" s="456"/>
      <c r="SZK768" s="456"/>
      <c r="SZL768" s="456"/>
      <c r="SZM768" s="456"/>
      <c r="SZN768" s="456"/>
      <c r="SZO768" s="456"/>
      <c r="SZP768" s="456"/>
      <c r="SZQ768" s="456"/>
      <c r="SZR768" s="456"/>
      <c r="SZS768" s="456"/>
      <c r="SZT768" s="456"/>
      <c r="SZU768" s="456"/>
      <c r="SZV768" s="456"/>
      <c r="SZW768" s="456"/>
      <c r="SZX768" s="456"/>
      <c r="SZY768" s="456"/>
      <c r="SZZ768" s="456"/>
      <c r="TAA768" s="456"/>
      <c r="TAB768" s="456"/>
      <c r="TAC768" s="456"/>
      <c r="TAD768" s="456"/>
      <c r="TAE768" s="456"/>
      <c r="TAF768" s="456"/>
      <c r="TAG768" s="456"/>
      <c r="TAH768" s="456"/>
      <c r="TAI768" s="456"/>
      <c r="TAJ768" s="456"/>
      <c r="TAK768" s="456"/>
      <c r="TAL768" s="456"/>
      <c r="TAM768" s="456"/>
      <c r="TAN768" s="456"/>
      <c r="TAO768" s="456"/>
      <c r="TAP768" s="456"/>
      <c r="TAQ768" s="456"/>
      <c r="TAR768" s="456"/>
      <c r="TAS768" s="456"/>
      <c r="TAT768" s="456"/>
      <c r="TAU768" s="456"/>
      <c r="TAV768" s="456"/>
      <c r="TAW768" s="456"/>
      <c r="TAX768" s="456"/>
      <c r="TAY768" s="456"/>
      <c r="TAZ768" s="456"/>
      <c r="TBA768" s="456"/>
      <c r="TBB768" s="456"/>
      <c r="TBC768" s="456"/>
      <c r="TBD768" s="456"/>
      <c r="TBE768" s="456"/>
      <c r="TBF768" s="456"/>
      <c r="TBG768" s="456"/>
      <c r="TBH768" s="456"/>
      <c r="TBI768" s="456"/>
      <c r="TBJ768" s="456"/>
      <c r="TBK768" s="456"/>
      <c r="TBL768" s="456"/>
      <c r="TBM768" s="456"/>
      <c r="TBN768" s="456"/>
      <c r="TBO768" s="456"/>
      <c r="TBP768" s="456"/>
      <c r="TBQ768" s="456"/>
      <c r="TBR768" s="456"/>
      <c r="TBS768" s="456"/>
      <c r="TBT768" s="456"/>
      <c r="TBU768" s="456"/>
      <c r="TBV768" s="456"/>
      <c r="TBW768" s="456"/>
      <c r="TBX768" s="456"/>
      <c r="TBY768" s="456"/>
      <c r="TBZ768" s="456"/>
      <c r="TCA768" s="456"/>
      <c r="TCB768" s="456"/>
      <c r="TCC768" s="456"/>
      <c r="TCD768" s="456"/>
      <c r="TCE768" s="456"/>
      <c r="TCF768" s="456"/>
      <c r="TCG768" s="456"/>
      <c r="TCH768" s="456"/>
      <c r="TCI768" s="456"/>
      <c r="TCJ768" s="456"/>
      <c r="TCK768" s="456"/>
      <c r="TCL768" s="456"/>
      <c r="TCM768" s="456"/>
      <c r="TCN768" s="456"/>
      <c r="TCO768" s="456"/>
      <c r="TCP768" s="456"/>
      <c r="TCQ768" s="456"/>
      <c r="TCR768" s="456"/>
      <c r="TCS768" s="456"/>
      <c r="TCT768" s="456"/>
      <c r="TCU768" s="456"/>
      <c r="TCV768" s="456"/>
      <c r="TCW768" s="456"/>
      <c r="TCX768" s="456"/>
      <c r="TCY768" s="456"/>
      <c r="TCZ768" s="456"/>
      <c r="TDA768" s="456"/>
      <c r="TDB768" s="456"/>
      <c r="TDC768" s="456"/>
      <c r="TDD768" s="456"/>
      <c r="TDE768" s="456"/>
      <c r="TDF768" s="456"/>
      <c r="TDG768" s="456"/>
      <c r="TDH768" s="456"/>
      <c r="TDI768" s="456"/>
      <c r="TDJ768" s="456"/>
      <c r="TDK768" s="456"/>
      <c r="TDL768" s="456"/>
      <c r="TDM768" s="456"/>
      <c r="TDN768" s="456"/>
      <c r="TDO768" s="456"/>
      <c r="TDP768" s="456"/>
      <c r="TDQ768" s="456"/>
      <c r="TDR768" s="456"/>
      <c r="TDS768" s="456"/>
      <c r="TDT768" s="456"/>
      <c r="TDU768" s="456"/>
      <c r="TDV768" s="456"/>
      <c r="TDW768" s="456"/>
      <c r="TDX768" s="456"/>
      <c r="TDY768" s="456"/>
      <c r="TDZ768" s="456"/>
      <c r="TEA768" s="456"/>
      <c r="TEB768" s="456"/>
      <c r="TEC768" s="456"/>
      <c r="TED768" s="456"/>
      <c r="TEE768" s="456"/>
      <c r="TEF768" s="456"/>
      <c r="TEG768" s="456"/>
      <c r="TEH768" s="456"/>
      <c r="TEI768" s="456"/>
      <c r="TEJ768" s="456"/>
      <c r="TEK768" s="456"/>
      <c r="TEL768" s="456"/>
      <c r="TEM768" s="456"/>
      <c r="TEN768" s="456"/>
      <c r="TEO768" s="456"/>
      <c r="TEP768" s="456"/>
      <c r="TEQ768" s="456"/>
      <c r="TER768" s="456"/>
      <c r="TES768" s="456"/>
      <c r="TET768" s="456"/>
      <c r="TEU768" s="456"/>
      <c r="TEV768" s="456"/>
      <c r="TEW768" s="456"/>
      <c r="TEX768" s="456"/>
      <c r="TEY768" s="456"/>
      <c r="TEZ768" s="456"/>
      <c r="TFA768" s="456"/>
      <c r="TFB768" s="456"/>
      <c r="TFC768" s="456"/>
      <c r="TFD768" s="456"/>
      <c r="TFE768" s="456"/>
      <c r="TFF768" s="456"/>
      <c r="TFG768" s="456"/>
      <c r="TFH768" s="456"/>
      <c r="TFI768" s="456"/>
      <c r="TFJ768" s="456"/>
      <c r="TFK768" s="456"/>
      <c r="TFL768" s="456"/>
      <c r="TFM768" s="456"/>
      <c r="TFN768" s="456"/>
      <c r="TFO768" s="456"/>
      <c r="TFP768" s="456"/>
      <c r="TFQ768" s="456"/>
      <c r="TFR768" s="456"/>
      <c r="TFS768" s="456"/>
      <c r="TFT768" s="456"/>
      <c r="TFU768" s="456"/>
      <c r="TFV768" s="456"/>
      <c r="TFW768" s="456"/>
      <c r="TFX768" s="456"/>
      <c r="TFY768" s="456"/>
      <c r="TFZ768" s="456"/>
      <c r="TGA768" s="456"/>
      <c r="TGB768" s="456"/>
      <c r="TGC768" s="456"/>
      <c r="TGD768" s="456"/>
      <c r="TGE768" s="456"/>
      <c r="TGF768" s="456"/>
      <c r="TGG768" s="456"/>
      <c r="TGH768" s="456"/>
      <c r="TGI768" s="456"/>
      <c r="TGJ768" s="456"/>
      <c r="TGK768" s="456"/>
      <c r="TGL768" s="456"/>
      <c r="TGM768" s="456"/>
      <c r="TGN768" s="456"/>
      <c r="TGO768" s="456"/>
      <c r="TGP768" s="456"/>
      <c r="TGQ768" s="456"/>
      <c r="TGR768" s="456"/>
      <c r="TGS768" s="456"/>
      <c r="TGT768" s="456"/>
      <c r="TGU768" s="456"/>
      <c r="TGV768" s="456"/>
      <c r="TGW768" s="456"/>
      <c r="TGX768" s="456"/>
      <c r="TGY768" s="456"/>
      <c r="TGZ768" s="456"/>
      <c r="THA768" s="456"/>
      <c r="THB768" s="456"/>
      <c r="THC768" s="456"/>
      <c r="THD768" s="456"/>
      <c r="THE768" s="456"/>
      <c r="THF768" s="456"/>
      <c r="THG768" s="456"/>
      <c r="THH768" s="456"/>
      <c r="THI768" s="456"/>
      <c r="THJ768" s="456"/>
      <c r="THK768" s="456"/>
      <c r="THL768" s="456"/>
      <c r="THM768" s="456"/>
      <c r="THN768" s="456"/>
      <c r="THO768" s="456"/>
      <c r="THP768" s="456"/>
      <c r="THQ768" s="456"/>
      <c r="THR768" s="456"/>
      <c r="THS768" s="456"/>
      <c r="THT768" s="456"/>
      <c r="THU768" s="456"/>
      <c r="THV768" s="456"/>
      <c r="THW768" s="456"/>
      <c r="THX768" s="456"/>
      <c r="THY768" s="456"/>
      <c r="THZ768" s="456"/>
      <c r="TIA768" s="456"/>
      <c r="TIB768" s="456"/>
      <c r="TIC768" s="456"/>
      <c r="TID768" s="456"/>
      <c r="TIE768" s="456"/>
      <c r="TIF768" s="456"/>
      <c r="TIG768" s="456"/>
      <c r="TIH768" s="456"/>
      <c r="TII768" s="456"/>
      <c r="TIJ768" s="456"/>
      <c r="TIK768" s="456"/>
      <c r="TIL768" s="456"/>
      <c r="TIM768" s="456"/>
      <c r="TIN768" s="456"/>
      <c r="TIO768" s="456"/>
      <c r="TIP768" s="456"/>
      <c r="TIQ768" s="456"/>
      <c r="TIR768" s="456"/>
      <c r="TIS768" s="456"/>
      <c r="TIT768" s="456"/>
      <c r="TIU768" s="456"/>
      <c r="TIV768" s="456"/>
      <c r="TIW768" s="456"/>
      <c r="TIX768" s="456"/>
      <c r="TIY768" s="456"/>
      <c r="TIZ768" s="456"/>
      <c r="TJA768" s="456"/>
      <c r="TJB768" s="456"/>
      <c r="TJC768" s="456"/>
      <c r="TJD768" s="456"/>
      <c r="TJE768" s="456"/>
      <c r="TJF768" s="456"/>
      <c r="TJG768" s="456"/>
      <c r="TJH768" s="456"/>
      <c r="TJI768" s="456"/>
      <c r="TJJ768" s="456"/>
      <c r="TJK768" s="456"/>
      <c r="TJL768" s="456"/>
      <c r="TJM768" s="456"/>
      <c r="TJN768" s="456"/>
      <c r="TJO768" s="456"/>
      <c r="TJP768" s="456"/>
      <c r="TJQ768" s="456"/>
      <c r="TJR768" s="456"/>
      <c r="TJS768" s="456"/>
      <c r="TJT768" s="456"/>
      <c r="TJU768" s="456"/>
      <c r="TJV768" s="456"/>
      <c r="TJW768" s="456"/>
      <c r="TJX768" s="456"/>
      <c r="TJY768" s="456"/>
      <c r="TJZ768" s="456"/>
      <c r="TKA768" s="456"/>
      <c r="TKB768" s="456"/>
      <c r="TKC768" s="456"/>
      <c r="TKD768" s="456"/>
      <c r="TKE768" s="456"/>
      <c r="TKF768" s="456"/>
      <c r="TKG768" s="456"/>
      <c r="TKH768" s="456"/>
      <c r="TKI768" s="456"/>
      <c r="TKJ768" s="456"/>
      <c r="TKK768" s="456"/>
      <c r="TKL768" s="456"/>
      <c r="TKM768" s="456"/>
      <c r="TKN768" s="456"/>
      <c r="TKO768" s="456"/>
      <c r="TKP768" s="456"/>
      <c r="TKQ768" s="456"/>
      <c r="TKR768" s="456"/>
      <c r="TKS768" s="456"/>
      <c r="TKT768" s="456"/>
      <c r="TKU768" s="456"/>
      <c r="TKV768" s="456"/>
      <c r="TKW768" s="456"/>
      <c r="TKX768" s="456"/>
      <c r="TKY768" s="456"/>
      <c r="TKZ768" s="456"/>
      <c r="TLA768" s="456"/>
      <c r="TLB768" s="456"/>
      <c r="TLC768" s="456"/>
      <c r="TLD768" s="456"/>
      <c r="TLE768" s="456"/>
      <c r="TLF768" s="456"/>
      <c r="TLG768" s="456"/>
      <c r="TLH768" s="456"/>
      <c r="TLI768" s="456"/>
      <c r="TLJ768" s="456"/>
      <c r="TLK768" s="456"/>
      <c r="TLL768" s="456"/>
      <c r="TLM768" s="456"/>
      <c r="TLN768" s="456"/>
      <c r="TLO768" s="456"/>
      <c r="TLP768" s="456"/>
      <c r="TLQ768" s="456"/>
      <c r="TLR768" s="456"/>
      <c r="TLS768" s="456"/>
      <c r="TLT768" s="456"/>
      <c r="TLU768" s="456"/>
      <c r="TLV768" s="456"/>
      <c r="TLW768" s="456"/>
      <c r="TLX768" s="456"/>
      <c r="TLY768" s="456"/>
      <c r="TLZ768" s="456"/>
      <c r="TMA768" s="456"/>
      <c r="TMB768" s="456"/>
      <c r="TMC768" s="456"/>
      <c r="TMD768" s="456"/>
      <c r="TME768" s="456"/>
      <c r="TMF768" s="456"/>
      <c r="TMG768" s="456"/>
      <c r="TMH768" s="456"/>
      <c r="TMI768" s="456"/>
      <c r="TMJ768" s="456"/>
      <c r="TMK768" s="456"/>
      <c r="TML768" s="456"/>
      <c r="TMM768" s="456"/>
      <c r="TMN768" s="456"/>
      <c r="TMO768" s="456"/>
      <c r="TMP768" s="456"/>
      <c r="TMQ768" s="456"/>
      <c r="TMR768" s="456"/>
      <c r="TMS768" s="456"/>
      <c r="TMT768" s="456"/>
      <c r="TMU768" s="456"/>
      <c r="TMV768" s="456"/>
      <c r="TMW768" s="456"/>
      <c r="TMX768" s="456"/>
      <c r="TMY768" s="456"/>
      <c r="TMZ768" s="456"/>
      <c r="TNA768" s="456"/>
      <c r="TNB768" s="456"/>
      <c r="TNC768" s="456"/>
      <c r="TND768" s="456"/>
      <c r="TNE768" s="456"/>
      <c r="TNF768" s="456"/>
      <c r="TNG768" s="456"/>
      <c r="TNH768" s="456"/>
      <c r="TNI768" s="456"/>
      <c r="TNJ768" s="456"/>
      <c r="TNK768" s="456"/>
      <c r="TNL768" s="456"/>
      <c r="TNM768" s="456"/>
      <c r="TNN768" s="456"/>
      <c r="TNO768" s="456"/>
      <c r="TNP768" s="456"/>
      <c r="TNQ768" s="456"/>
      <c r="TNR768" s="456"/>
      <c r="TNS768" s="456"/>
      <c r="TNT768" s="456"/>
      <c r="TNU768" s="456"/>
      <c r="TNV768" s="456"/>
      <c r="TNW768" s="456"/>
      <c r="TNX768" s="456"/>
      <c r="TNY768" s="456"/>
      <c r="TNZ768" s="456"/>
      <c r="TOA768" s="456"/>
      <c r="TOB768" s="456"/>
      <c r="TOC768" s="456"/>
      <c r="TOD768" s="456"/>
      <c r="TOE768" s="456"/>
      <c r="TOF768" s="456"/>
      <c r="TOG768" s="456"/>
      <c r="TOH768" s="456"/>
      <c r="TOI768" s="456"/>
      <c r="TOJ768" s="456"/>
      <c r="TOK768" s="456"/>
      <c r="TOL768" s="456"/>
      <c r="TOM768" s="456"/>
      <c r="TON768" s="456"/>
      <c r="TOO768" s="456"/>
      <c r="TOP768" s="456"/>
      <c r="TOQ768" s="456"/>
      <c r="TOR768" s="456"/>
      <c r="TOS768" s="456"/>
      <c r="TOT768" s="456"/>
      <c r="TOU768" s="456"/>
      <c r="TOV768" s="456"/>
      <c r="TOW768" s="456"/>
      <c r="TOX768" s="456"/>
      <c r="TOY768" s="456"/>
      <c r="TOZ768" s="456"/>
      <c r="TPA768" s="456"/>
      <c r="TPB768" s="456"/>
      <c r="TPC768" s="456"/>
      <c r="TPD768" s="456"/>
      <c r="TPE768" s="456"/>
      <c r="TPF768" s="456"/>
      <c r="TPG768" s="456"/>
      <c r="TPH768" s="456"/>
      <c r="TPI768" s="456"/>
      <c r="TPJ768" s="456"/>
      <c r="TPK768" s="456"/>
      <c r="TPL768" s="456"/>
      <c r="TPM768" s="456"/>
      <c r="TPN768" s="456"/>
      <c r="TPO768" s="456"/>
      <c r="TPP768" s="456"/>
      <c r="TPQ768" s="456"/>
      <c r="TPR768" s="456"/>
      <c r="TPS768" s="456"/>
      <c r="TPT768" s="456"/>
      <c r="TPU768" s="456"/>
      <c r="TPV768" s="456"/>
      <c r="TPW768" s="456"/>
      <c r="TPX768" s="456"/>
      <c r="TPY768" s="456"/>
      <c r="TPZ768" s="456"/>
      <c r="TQA768" s="456"/>
      <c r="TQB768" s="456"/>
      <c r="TQC768" s="456"/>
      <c r="TQD768" s="456"/>
      <c r="TQE768" s="456"/>
      <c r="TQF768" s="456"/>
      <c r="TQG768" s="456"/>
      <c r="TQH768" s="456"/>
      <c r="TQI768" s="456"/>
      <c r="TQJ768" s="456"/>
      <c r="TQK768" s="456"/>
      <c r="TQL768" s="456"/>
      <c r="TQM768" s="456"/>
      <c r="TQN768" s="456"/>
      <c r="TQO768" s="456"/>
      <c r="TQP768" s="456"/>
      <c r="TQQ768" s="456"/>
      <c r="TQR768" s="456"/>
      <c r="TQS768" s="456"/>
      <c r="TQT768" s="456"/>
      <c r="TQU768" s="456"/>
      <c r="TQV768" s="456"/>
      <c r="TQW768" s="456"/>
      <c r="TQX768" s="456"/>
      <c r="TQY768" s="456"/>
      <c r="TQZ768" s="456"/>
      <c r="TRA768" s="456"/>
      <c r="TRB768" s="456"/>
      <c r="TRC768" s="456"/>
      <c r="TRD768" s="456"/>
      <c r="TRE768" s="456"/>
      <c r="TRF768" s="456"/>
      <c r="TRG768" s="456"/>
      <c r="TRH768" s="456"/>
      <c r="TRI768" s="456"/>
      <c r="TRJ768" s="456"/>
      <c r="TRK768" s="456"/>
      <c r="TRL768" s="456"/>
      <c r="TRM768" s="456"/>
      <c r="TRN768" s="456"/>
      <c r="TRO768" s="456"/>
      <c r="TRP768" s="456"/>
      <c r="TRQ768" s="456"/>
      <c r="TRR768" s="456"/>
      <c r="TRS768" s="456"/>
      <c r="TRT768" s="456"/>
      <c r="TRU768" s="456"/>
      <c r="TRV768" s="456"/>
      <c r="TRW768" s="456"/>
      <c r="TRX768" s="456"/>
      <c r="TRY768" s="456"/>
      <c r="TRZ768" s="456"/>
      <c r="TSA768" s="456"/>
      <c r="TSB768" s="456"/>
      <c r="TSC768" s="456"/>
      <c r="TSD768" s="456"/>
      <c r="TSE768" s="456"/>
      <c r="TSF768" s="456"/>
      <c r="TSG768" s="456"/>
      <c r="TSH768" s="456"/>
      <c r="TSI768" s="456"/>
      <c r="TSJ768" s="456"/>
      <c r="TSK768" s="456"/>
      <c r="TSL768" s="456"/>
      <c r="TSM768" s="456"/>
      <c r="TSN768" s="456"/>
      <c r="TSO768" s="456"/>
      <c r="TSP768" s="456"/>
      <c r="TSQ768" s="456"/>
      <c r="TSR768" s="456"/>
      <c r="TSS768" s="456"/>
      <c r="TST768" s="456"/>
      <c r="TSU768" s="456"/>
      <c r="TSV768" s="456"/>
      <c r="TSW768" s="456"/>
      <c r="TSX768" s="456"/>
      <c r="TSY768" s="456"/>
      <c r="TSZ768" s="456"/>
      <c r="TTA768" s="456"/>
      <c r="TTB768" s="456"/>
      <c r="TTC768" s="456"/>
      <c r="TTD768" s="456"/>
      <c r="TTE768" s="456"/>
      <c r="TTF768" s="456"/>
      <c r="TTG768" s="456"/>
      <c r="TTH768" s="456"/>
      <c r="TTI768" s="456"/>
      <c r="TTJ768" s="456"/>
      <c r="TTK768" s="456"/>
      <c r="TTL768" s="456"/>
      <c r="TTM768" s="456"/>
      <c r="TTN768" s="456"/>
      <c r="TTO768" s="456"/>
      <c r="TTP768" s="456"/>
      <c r="TTQ768" s="456"/>
      <c r="TTR768" s="456"/>
      <c r="TTS768" s="456"/>
      <c r="TTT768" s="456"/>
      <c r="TTU768" s="456"/>
      <c r="TTV768" s="456"/>
      <c r="TTW768" s="456"/>
      <c r="TTX768" s="456"/>
      <c r="TTY768" s="456"/>
      <c r="TTZ768" s="456"/>
      <c r="TUA768" s="456"/>
      <c r="TUB768" s="456"/>
      <c r="TUC768" s="456"/>
      <c r="TUD768" s="456"/>
      <c r="TUE768" s="456"/>
      <c r="TUF768" s="456"/>
      <c r="TUG768" s="456"/>
      <c r="TUH768" s="456"/>
      <c r="TUI768" s="456"/>
      <c r="TUJ768" s="456"/>
      <c r="TUK768" s="456"/>
      <c r="TUL768" s="456"/>
      <c r="TUM768" s="456"/>
      <c r="TUN768" s="456"/>
      <c r="TUO768" s="456"/>
      <c r="TUP768" s="456"/>
      <c r="TUQ768" s="456"/>
      <c r="TUR768" s="456"/>
      <c r="TUS768" s="456"/>
      <c r="TUT768" s="456"/>
      <c r="TUU768" s="456"/>
      <c r="TUV768" s="456"/>
      <c r="TUW768" s="456"/>
      <c r="TUX768" s="456"/>
      <c r="TUY768" s="456"/>
      <c r="TUZ768" s="456"/>
      <c r="TVA768" s="456"/>
      <c r="TVB768" s="456"/>
      <c r="TVC768" s="456"/>
      <c r="TVD768" s="456"/>
      <c r="TVE768" s="456"/>
      <c r="TVF768" s="456"/>
      <c r="TVG768" s="456"/>
      <c r="TVH768" s="456"/>
      <c r="TVI768" s="456"/>
      <c r="TVJ768" s="456"/>
      <c r="TVK768" s="456"/>
      <c r="TVL768" s="456"/>
      <c r="TVM768" s="456"/>
      <c r="TVN768" s="456"/>
      <c r="TVO768" s="456"/>
      <c r="TVP768" s="456"/>
      <c r="TVQ768" s="456"/>
      <c r="TVR768" s="456"/>
      <c r="TVS768" s="456"/>
      <c r="TVT768" s="456"/>
      <c r="TVU768" s="456"/>
      <c r="TVV768" s="456"/>
      <c r="TVW768" s="456"/>
      <c r="TVX768" s="456"/>
      <c r="TVY768" s="456"/>
      <c r="TVZ768" s="456"/>
      <c r="TWA768" s="456"/>
      <c r="TWB768" s="456"/>
      <c r="TWC768" s="456"/>
      <c r="TWD768" s="456"/>
      <c r="TWE768" s="456"/>
      <c r="TWF768" s="456"/>
      <c r="TWG768" s="456"/>
      <c r="TWH768" s="456"/>
      <c r="TWI768" s="456"/>
      <c r="TWJ768" s="456"/>
      <c r="TWK768" s="456"/>
      <c r="TWL768" s="456"/>
      <c r="TWM768" s="456"/>
      <c r="TWN768" s="456"/>
      <c r="TWO768" s="456"/>
      <c r="TWP768" s="456"/>
      <c r="TWQ768" s="456"/>
      <c r="TWR768" s="456"/>
      <c r="TWS768" s="456"/>
      <c r="TWT768" s="456"/>
      <c r="TWU768" s="456"/>
      <c r="TWV768" s="456"/>
      <c r="TWW768" s="456"/>
      <c r="TWX768" s="456"/>
      <c r="TWY768" s="456"/>
      <c r="TWZ768" s="456"/>
      <c r="TXA768" s="456"/>
      <c r="TXB768" s="456"/>
      <c r="TXC768" s="456"/>
      <c r="TXD768" s="456"/>
      <c r="TXE768" s="456"/>
      <c r="TXF768" s="456"/>
      <c r="TXG768" s="456"/>
      <c r="TXH768" s="456"/>
      <c r="TXI768" s="456"/>
      <c r="TXJ768" s="456"/>
      <c r="TXK768" s="456"/>
      <c r="TXL768" s="456"/>
      <c r="TXM768" s="456"/>
      <c r="TXN768" s="456"/>
      <c r="TXO768" s="456"/>
      <c r="TXP768" s="456"/>
      <c r="TXQ768" s="456"/>
      <c r="TXR768" s="456"/>
      <c r="TXS768" s="456"/>
      <c r="TXT768" s="456"/>
      <c r="TXU768" s="456"/>
      <c r="TXV768" s="456"/>
      <c r="TXW768" s="456"/>
      <c r="TXX768" s="456"/>
      <c r="TXY768" s="456"/>
      <c r="TXZ768" s="456"/>
      <c r="TYA768" s="456"/>
      <c r="TYB768" s="456"/>
      <c r="TYC768" s="456"/>
      <c r="TYD768" s="456"/>
      <c r="TYE768" s="456"/>
      <c r="TYF768" s="456"/>
      <c r="TYG768" s="456"/>
      <c r="TYH768" s="456"/>
      <c r="TYI768" s="456"/>
      <c r="TYJ768" s="456"/>
      <c r="TYK768" s="456"/>
      <c r="TYL768" s="456"/>
      <c r="TYM768" s="456"/>
      <c r="TYN768" s="456"/>
      <c r="TYO768" s="456"/>
      <c r="TYP768" s="456"/>
      <c r="TYQ768" s="456"/>
      <c r="TYR768" s="456"/>
      <c r="TYS768" s="456"/>
      <c r="TYT768" s="456"/>
      <c r="TYU768" s="456"/>
      <c r="TYV768" s="456"/>
      <c r="TYW768" s="456"/>
      <c r="TYX768" s="456"/>
      <c r="TYY768" s="456"/>
      <c r="TYZ768" s="456"/>
      <c r="TZA768" s="456"/>
      <c r="TZB768" s="456"/>
      <c r="TZC768" s="456"/>
      <c r="TZD768" s="456"/>
      <c r="TZE768" s="456"/>
      <c r="TZF768" s="456"/>
      <c r="TZG768" s="456"/>
      <c r="TZH768" s="456"/>
      <c r="TZI768" s="456"/>
      <c r="TZJ768" s="456"/>
      <c r="TZK768" s="456"/>
      <c r="TZL768" s="456"/>
      <c r="TZM768" s="456"/>
      <c r="TZN768" s="456"/>
      <c r="TZO768" s="456"/>
      <c r="TZP768" s="456"/>
      <c r="TZQ768" s="456"/>
      <c r="TZR768" s="456"/>
      <c r="TZS768" s="456"/>
      <c r="TZT768" s="456"/>
      <c r="TZU768" s="456"/>
      <c r="TZV768" s="456"/>
      <c r="TZW768" s="456"/>
      <c r="TZX768" s="456"/>
      <c r="TZY768" s="456"/>
      <c r="TZZ768" s="456"/>
      <c r="UAA768" s="456"/>
      <c r="UAB768" s="456"/>
      <c r="UAC768" s="456"/>
      <c r="UAD768" s="456"/>
      <c r="UAE768" s="456"/>
      <c r="UAF768" s="456"/>
      <c r="UAG768" s="456"/>
      <c r="UAH768" s="456"/>
      <c r="UAI768" s="456"/>
      <c r="UAJ768" s="456"/>
      <c r="UAK768" s="456"/>
      <c r="UAL768" s="456"/>
      <c r="UAM768" s="456"/>
      <c r="UAN768" s="456"/>
      <c r="UAO768" s="456"/>
      <c r="UAP768" s="456"/>
      <c r="UAQ768" s="456"/>
      <c r="UAR768" s="456"/>
      <c r="UAS768" s="456"/>
      <c r="UAT768" s="456"/>
      <c r="UAU768" s="456"/>
      <c r="UAV768" s="456"/>
      <c r="UAW768" s="456"/>
      <c r="UAX768" s="456"/>
      <c r="UAY768" s="456"/>
      <c r="UAZ768" s="456"/>
      <c r="UBA768" s="456"/>
      <c r="UBB768" s="456"/>
      <c r="UBC768" s="456"/>
      <c r="UBD768" s="456"/>
      <c r="UBE768" s="456"/>
      <c r="UBF768" s="456"/>
      <c r="UBG768" s="456"/>
      <c r="UBH768" s="456"/>
      <c r="UBI768" s="456"/>
      <c r="UBJ768" s="456"/>
      <c r="UBK768" s="456"/>
      <c r="UBL768" s="456"/>
      <c r="UBM768" s="456"/>
      <c r="UBN768" s="456"/>
      <c r="UBO768" s="456"/>
      <c r="UBP768" s="456"/>
      <c r="UBQ768" s="456"/>
      <c r="UBR768" s="456"/>
      <c r="UBS768" s="456"/>
      <c r="UBT768" s="456"/>
      <c r="UBU768" s="456"/>
      <c r="UBV768" s="456"/>
      <c r="UBW768" s="456"/>
      <c r="UBX768" s="456"/>
      <c r="UBY768" s="456"/>
      <c r="UBZ768" s="456"/>
      <c r="UCA768" s="456"/>
      <c r="UCB768" s="456"/>
      <c r="UCC768" s="456"/>
      <c r="UCD768" s="456"/>
      <c r="UCE768" s="456"/>
      <c r="UCF768" s="456"/>
      <c r="UCG768" s="456"/>
      <c r="UCH768" s="456"/>
      <c r="UCI768" s="456"/>
      <c r="UCJ768" s="456"/>
      <c r="UCK768" s="456"/>
      <c r="UCL768" s="456"/>
      <c r="UCM768" s="456"/>
      <c r="UCN768" s="456"/>
      <c r="UCO768" s="456"/>
      <c r="UCP768" s="456"/>
      <c r="UCQ768" s="456"/>
      <c r="UCR768" s="456"/>
      <c r="UCS768" s="456"/>
      <c r="UCT768" s="456"/>
      <c r="UCU768" s="456"/>
      <c r="UCV768" s="456"/>
      <c r="UCW768" s="456"/>
      <c r="UCX768" s="456"/>
      <c r="UCY768" s="456"/>
      <c r="UCZ768" s="456"/>
      <c r="UDA768" s="456"/>
      <c r="UDB768" s="456"/>
      <c r="UDC768" s="456"/>
      <c r="UDD768" s="456"/>
      <c r="UDE768" s="456"/>
      <c r="UDF768" s="456"/>
      <c r="UDG768" s="456"/>
      <c r="UDH768" s="456"/>
      <c r="UDI768" s="456"/>
      <c r="UDJ768" s="456"/>
      <c r="UDK768" s="456"/>
      <c r="UDL768" s="456"/>
      <c r="UDM768" s="456"/>
      <c r="UDN768" s="456"/>
      <c r="UDO768" s="456"/>
      <c r="UDP768" s="456"/>
      <c r="UDQ768" s="456"/>
      <c r="UDR768" s="456"/>
      <c r="UDS768" s="456"/>
      <c r="UDT768" s="456"/>
      <c r="UDU768" s="456"/>
      <c r="UDV768" s="456"/>
      <c r="UDW768" s="456"/>
      <c r="UDX768" s="456"/>
      <c r="UDY768" s="456"/>
      <c r="UDZ768" s="456"/>
      <c r="UEA768" s="456"/>
      <c r="UEB768" s="456"/>
      <c r="UEC768" s="456"/>
      <c r="UED768" s="456"/>
      <c r="UEE768" s="456"/>
      <c r="UEF768" s="456"/>
      <c r="UEG768" s="456"/>
      <c r="UEH768" s="456"/>
      <c r="UEI768" s="456"/>
      <c r="UEJ768" s="456"/>
      <c r="UEK768" s="456"/>
      <c r="UEL768" s="456"/>
      <c r="UEM768" s="456"/>
      <c r="UEN768" s="456"/>
      <c r="UEO768" s="456"/>
      <c r="UEP768" s="456"/>
      <c r="UEQ768" s="456"/>
      <c r="UER768" s="456"/>
      <c r="UES768" s="456"/>
      <c r="UET768" s="456"/>
      <c r="UEU768" s="456"/>
      <c r="UEV768" s="456"/>
      <c r="UEW768" s="456"/>
      <c r="UEX768" s="456"/>
      <c r="UEY768" s="456"/>
      <c r="UEZ768" s="456"/>
      <c r="UFA768" s="456"/>
      <c r="UFB768" s="456"/>
      <c r="UFC768" s="456"/>
      <c r="UFD768" s="456"/>
      <c r="UFE768" s="456"/>
      <c r="UFF768" s="456"/>
      <c r="UFG768" s="456"/>
      <c r="UFH768" s="456"/>
      <c r="UFI768" s="456"/>
      <c r="UFJ768" s="456"/>
      <c r="UFK768" s="456"/>
      <c r="UFL768" s="456"/>
      <c r="UFM768" s="456"/>
      <c r="UFN768" s="456"/>
      <c r="UFO768" s="456"/>
      <c r="UFP768" s="456"/>
      <c r="UFQ768" s="456"/>
      <c r="UFR768" s="456"/>
      <c r="UFS768" s="456"/>
      <c r="UFT768" s="456"/>
      <c r="UFU768" s="456"/>
      <c r="UFV768" s="456"/>
      <c r="UFW768" s="456"/>
      <c r="UFX768" s="456"/>
      <c r="UFY768" s="456"/>
      <c r="UFZ768" s="456"/>
      <c r="UGA768" s="456"/>
      <c r="UGB768" s="456"/>
      <c r="UGC768" s="456"/>
      <c r="UGD768" s="456"/>
      <c r="UGE768" s="456"/>
      <c r="UGF768" s="456"/>
      <c r="UGG768" s="456"/>
      <c r="UGH768" s="456"/>
      <c r="UGI768" s="456"/>
      <c r="UGJ768" s="456"/>
      <c r="UGK768" s="456"/>
      <c r="UGL768" s="456"/>
      <c r="UGM768" s="456"/>
      <c r="UGN768" s="456"/>
      <c r="UGO768" s="456"/>
      <c r="UGP768" s="456"/>
      <c r="UGQ768" s="456"/>
      <c r="UGR768" s="456"/>
      <c r="UGS768" s="456"/>
      <c r="UGT768" s="456"/>
      <c r="UGU768" s="456"/>
      <c r="UGV768" s="456"/>
      <c r="UGW768" s="456"/>
      <c r="UGX768" s="456"/>
      <c r="UGY768" s="456"/>
      <c r="UGZ768" s="456"/>
      <c r="UHA768" s="456"/>
      <c r="UHB768" s="456"/>
      <c r="UHC768" s="456"/>
      <c r="UHD768" s="456"/>
      <c r="UHE768" s="456"/>
      <c r="UHF768" s="456"/>
      <c r="UHG768" s="456"/>
      <c r="UHH768" s="456"/>
      <c r="UHI768" s="456"/>
      <c r="UHJ768" s="456"/>
      <c r="UHK768" s="456"/>
      <c r="UHL768" s="456"/>
      <c r="UHM768" s="456"/>
      <c r="UHN768" s="456"/>
      <c r="UHO768" s="456"/>
      <c r="UHP768" s="456"/>
      <c r="UHQ768" s="456"/>
      <c r="UHR768" s="456"/>
      <c r="UHS768" s="456"/>
      <c r="UHT768" s="456"/>
      <c r="UHU768" s="456"/>
      <c r="UHV768" s="456"/>
      <c r="UHW768" s="456"/>
      <c r="UHX768" s="456"/>
      <c r="UHY768" s="456"/>
      <c r="UHZ768" s="456"/>
      <c r="UIA768" s="456"/>
      <c r="UIB768" s="456"/>
      <c r="UIC768" s="456"/>
      <c r="UID768" s="456"/>
      <c r="UIE768" s="456"/>
      <c r="UIF768" s="456"/>
      <c r="UIG768" s="456"/>
      <c r="UIH768" s="456"/>
      <c r="UII768" s="456"/>
      <c r="UIJ768" s="456"/>
      <c r="UIK768" s="456"/>
      <c r="UIL768" s="456"/>
      <c r="UIM768" s="456"/>
      <c r="UIN768" s="456"/>
      <c r="UIO768" s="456"/>
      <c r="UIP768" s="456"/>
      <c r="UIQ768" s="456"/>
      <c r="UIR768" s="456"/>
      <c r="UIS768" s="456"/>
      <c r="UIT768" s="456"/>
      <c r="UIU768" s="456"/>
      <c r="UIV768" s="456"/>
      <c r="UIW768" s="456"/>
      <c r="UIX768" s="456"/>
      <c r="UIY768" s="456"/>
      <c r="UIZ768" s="456"/>
      <c r="UJA768" s="456"/>
      <c r="UJB768" s="456"/>
      <c r="UJC768" s="456"/>
      <c r="UJD768" s="456"/>
      <c r="UJE768" s="456"/>
      <c r="UJF768" s="456"/>
      <c r="UJG768" s="456"/>
      <c r="UJH768" s="456"/>
      <c r="UJI768" s="456"/>
      <c r="UJJ768" s="456"/>
      <c r="UJK768" s="456"/>
      <c r="UJL768" s="456"/>
      <c r="UJM768" s="456"/>
      <c r="UJN768" s="456"/>
      <c r="UJO768" s="456"/>
      <c r="UJP768" s="456"/>
      <c r="UJQ768" s="456"/>
      <c r="UJR768" s="456"/>
      <c r="UJS768" s="456"/>
      <c r="UJT768" s="456"/>
      <c r="UJU768" s="456"/>
      <c r="UJV768" s="456"/>
      <c r="UJW768" s="456"/>
      <c r="UJX768" s="456"/>
      <c r="UJY768" s="456"/>
      <c r="UJZ768" s="456"/>
      <c r="UKA768" s="456"/>
      <c r="UKB768" s="456"/>
      <c r="UKC768" s="456"/>
      <c r="UKD768" s="456"/>
      <c r="UKE768" s="456"/>
      <c r="UKF768" s="456"/>
      <c r="UKG768" s="456"/>
      <c r="UKH768" s="456"/>
      <c r="UKI768" s="456"/>
      <c r="UKJ768" s="456"/>
      <c r="UKK768" s="456"/>
      <c r="UKL768" s="456"/>
      <c r="UKM768" s="456"/>
      <c r="UKN768" s="456"/>
      <c r="UKO768" s="456"/>
      <c r="UKP768" s="456"/>
      <c r="UKQ768" s="456"/>
      <c r="UKR768" s="456"/>
      <c r="UKS768" s="456"/>
      <c r="UKT768" s="456"/>
      <c r="UKU768" s="456"/>
      <c r="UKV768" s="456"/>
      <c r="UKW768" s="456"/>
      <c r="UKX768" s="456"/>
      <c r="UKY768" s="456"/>
      <c r="UKZ768" s="456"/>
      <c r="ULA768" s="456"/>
      <c r="ULB768" s="456"/>
      <c r="ULC768" s="456"/>
      <c r="ULD768" s="456"/>
      <c r="ULE768" s="456"/>
      <c r="ULF768" s="456"/>
      <c r="ULG768" s="456"/>
      <c r="ULH768" s="456"/>
      <c r="ULI768" s="456"/>
      <c r="ULJ768" s="456"/>
      <c r="ULK768" s="456"/>
      <c r="ULL768" s="456"/>
      <c r="ULM768" s="456"/>
      <c r="ULN768" s="456"/>
      <c r="ULO768" s="456"/>
      <c r="ULP768" s="456"/>
      <c r="ULQ768" s="456"/>
      <c r="ULR768" s="456"/>
      <c r="ULS768" s="456"/>
      <c r="ULT768" s="456"/>
      <c r="ULU768" s="456"/>
      <c r="ULV768" s="456"/>
      <c r="ULW768" s="456"/>
      <c r="ULX768" s="456"/>
      <c r="ULY768" s="456"/>
      <c r="ULZ768" s="456"/>
      <c r="UMA768" s="456"/>
      <c r="UMB768" s="456"/>
      <c r="UMC768" s="456"/>
      <c r="UMD768" s="456"/>
      <c r="UME768" s="456"/>
      <c r="UMF768" s="456"/>
      <c r="UMG768" s="456"/>
      <c r="UMH768" s="456"/>
      <c r="UMI768" s="456"/>
      <c r="UMJ768" s="456"/>
      <c r="UMK768" s="456"/>
      <c r="UML768" s="456"/>
      <c r="UMM768" s="456"/>
      <c r="UMN768" s="456"/>
      <c r="UMO768" s="456"/>
      <c r="UMP768" s="456"/>
      <c r="UMQ768" s="456"/>
      <c r="UMR768" s="456"/>
      <c r="UMS768" s="456"/>
      <c r="UMT768" s="456"/>
      <c r="UMU768" s="456"/>
      <c r="UMV768" s="456"/>
      <c r="UMW768" s="456"/>
      <c r="UMX768" s="456"/>
      <c r="UMY768" s="456"/>
      <c r="UMZ768" s="456"/>
      <c r="UNA768" s="456"/>
      <c r="UNB768" s="456"/>
      <c r="UNC768" s="456"/>
      <c r="UND768" s="456"/>
      <c r="UNE768" s="456"/>
      <c r="UNF768" s="456"/>
      <c r="UNG768" s="456"/>
      <c r="UNH768" s="456"/>
      <c r="UNI768" s="456"/>
      <c r="UNJ768" s="456"/>
      <c r="UNK768" s="456"/>
      <c r="UNL768" s="456"/>
      <c r="UNM768" s="456"/>
      <c r="UNN768" s="456"/>
      <c r="UNO768" s="456"/>
      <c r="UNP768" s="456"/>
      <c r="UNQ768" s="456"/>
      <c r="UNR768" s="456"/>
      <c r="UNS768" s="456"/>
      <c r="UNT768" s="456"/>
      <c r="UNU768" s="456"/>
      <c r="UNV768" s="456"/>
      <c r="UNW768" s="456"/>
      <c r="UNX768" s="456"/>
      <c r="UNY768" s="456"/>
      <c r="UNZ768" s="456"/>
      <c r="UOA768" s="456"/>
      <c r="UOB768" s="456"/>
      <c r="UOC768" s="456"/>
      <c r="UOD768" s="456"/>
      <c r="UOE768" s="456"/>
      <c r="UOF768" s="456"/>
      <c r="UOG768" s="456"/>
      <c r="UOH768" s="456"/>
      <c r="UOI768" s="456"/>
      <c r="UOJ768" s="456"/>
      <c r="UOK768" s="456"/>
      <c r="UOL768" s="456"/>
      <c r="UOM768" s="456"/>
      <c r="UON768" s="456"/>
      <c r="UOO768" s="456"/>
      <c r="UOP768" s="456"/>
      <c r="UOQ768" s="456"/>
      <c r="UOR768" s="456"/>
      <c r="UOS768" s="456"/>
      <c r="UOT768" s="456"/>
      <c r="UOU768" s="456"/>
      <c r="UOV768" s="456"/>
      <c r="UOW768" s="456"/>
      <c r="UOX768" s="456"/>
      <c r="UOY768" s="456"/>
      <c r="UOZ768" s="456"/>
      <c r="UPA768" s="456"/>
      <c r="UPB768" s="456"/>
      <c r="UPC768" s="456"/>
      <c r="UPD768" s="456"/>
      <c r="UPE768" s="456"/>
      <c r="UPF768" s="456"/>
      <c r="UPG768" s="456"/>
      <c r="UPH768" s="456"/>
      <c r="UPI768" s="456"/>
      <c r="UPJ768" s="456"/>
      <c r="UPK768" s="456"/>
      <c r="UPL768" s="456"/>
      <c r="UPM768" s="456"/>
      <c r="UPN768" s="456"/>
      <c r="UPO768" s="456"/>
      <c r="UPP768" s="456"/>
      <c r="UPQ768" s="456"/>
      <c r="UPR768" s="456"/>
      <c r="UPS768" s="456"/>
      <c r="UPT768" s="456"/>
      <c r="UPU768" s="456"/>
      <c r="UPV768" s="456"/>
      <c r="UPW768" s="456"/>
      <c r="UPX768" s="456"/>
      <c r="UPY768" s="456"/>
      <c r="UPZ768" s="456"/>
      <c r="UQA768" s="456"/>
      <c r="UQB768" s="456"/>
      <c r="UQC768" s="456"/>
      <c r="UQD768" s="456"/>
      <c r="UQE768" s="456"/>
      <c r="UQF768" s="456"/>
      <c r="UQG768" s="456"/>
      <c r="UQH768" s="456"/>
      <c r="UQI768" s="456"/>
      <c r="UQJ768" s="456"/>
      <c r="UQK768" s="456"/>
      <c r="UQL768" s="456"/>
      <c r="UQM768" s="456"/>
      <c r="UQN768" s="456"/>
      <c r="UQO768" s="456"/>
      <c r="UQP768" s="456"/>
      <c r="UQQ768" s="456"/>
      <c r="UQR768" s="456"/>
      <c r="UQS768" s="456"/>
      <c r="UQT768" s="456"/>
      <c r="UQU768" s="456"/>
      <c r="UQV768" s="456"/>
      <c r="UQW768" s="456"/>
      <c r="UQX768" s="456"/>
      <c r="UQY768" s="456"/>
      <c r="UQZ768" s="456"/>
      <c r="URA768" s="456"/>
      <c r="URB768" s="456"/>
      <c r="URC768" s="456"/>
      <c r="URD768" s="456"/>
      <c r="URE768" s="456"/>
      <c r="URF768" s="456"/>
      <c r="URG768" s="456"/>
      <c r="URH768" s="456"/>
      <c r="URI768" s="456"/>
      <c r="URJ768" s="456"/>
      <c r="URK768" s="456"/>
      <c r="URL768" s="456"/>
      <c r="URM768" s="456"/>
      <c r="URN768" s="456"/>
      <c r="URO768" s="456"/>
      <c r="URP768" s="456"/>
      <c r="URQ768" s="456"/>
      <c r="URR768" s="456"/>
      <c r="URS768" s="456"/>
      <c r="URT768" s="456"/>
      <c r="URU768" s="456"/>
      <c r="URV768" s="456"/>
      <c r="URW768" s="456"/>
      <c r="URX768" s="456"/>
      <c r="URY768" s="456"/>
      <c r="URZ768" s="456"/>
      <c r="USA768" s="456"/>
      <c r="USB768" s="456"/>
      <c r="USC768" s="456"/>
      <c r="USD768" s="456"/>
      <c r="USE768" s="456"/>
      <c r="USF768" s="456"/>
      <c r="USG768" s="456"/>
      <c r="USH768" s="456"/>
      <c r="USI768" s="456"/>
      <c r="USJ768" s="456"/>
      <c r="USK768" s="456"/>
      <c r="USL768" s="456"/>
      <c r="USM768" s="456"/>
      <c r="USN768" s="456"/>
      <c r="USO768" s="456"/>
      <c r="USP768" s="456"/>
      <c r="USQ768" s="456"/>
      <c r="USR768" s="456"/>
      <c r="USS768" s="456"/>
      <c r="UST768" s="456"/>
      <c r="USU768" s="456"/>
      <c r="USV768" s="456"/>
      <c r="USW768" s="456"/>
      <c r="USX768" s="456"/>
      <c r="USY768" s="456"/>
      <c r="USZ768" s="456"/>
      <c r="UTA768" s="456"/>
      <c r="UTB768" s="456"/>
      <c r="UTC768" s="456"/>
      <c r="UTD768" s="456"/>
      <c r="UTE768" s="456"/>
      <c r="UTF768" s="456"/>
      <c r="UTG768" s="456"/>
      <c r="UTH768" s="456"/>
      <c r="UTI768" s="456"/>
      <c r="UTJ768" s="456"/>
      <c r="UTK768" s="456"/>
      <c r="UTL768" s="456"/>
      <c r="UTM768" s="456"/>
      <c r="UTN768" s="456"/>
      <c r="UTO768" s="456"/>
      <c r="UTP768" s="456"/>
      <c r="UTQ768" s="456"/>
      <c r="UTR768" s="456"/>
      <c r="UTS768" s="456"/>
      <c r="UTT768" s="456"/>
      <c r="UTU768" s="456"/>
      <c r="UTV768" s="456"/>
      <c r="UTW768" s="456"/>
      <c r="UTX768" s="456"/>
      <c r="UTY768" s="456"/>
      <c r="UTZ768" s="456"/>
      <c r="UUA768" s="456"/>
      <c r="UUB768" s="456"/>
      <c r="UUC768" s="456"/>
      <c r="UUD768" s="456"/>
      <c r="UUE768" s="456"/>
      <c r="UUF768" s="456"/>
      <c r="UUG768" s="456"/>
      <c r="UUH768" s="456"/>
      <c r="UUI768" s="456"/>
      <c r="UUJ768" s="456"/>
      <c r="UUK768" s="456"/>
      <c r="UUL768" s="456"/>
      <c r="UUM768" s="456"/>
      <c r="UUN768" s="456"/>
      <c r="UUO768" s="456"/>
      <c r="UUP768" s="456"/>
      <c r="UUQ768" s="456"/>
      <c r="UUR768" s="456"/>
      <c r="UUS768" s="456"/>
      <c r="UUT768" s="456"/>
      <c r="UUU768" s="456"/>
      <c r="UUV768" s="456"/>
      <c r="UUW768" s="456"/>
      <c r="UUX768" s="456"/>
      <c r="UUY768" s="456"/>
      <c r="UUZ768" s="456"/>
      <c r="UVA768" s="456"/>
      <c r="UVB768" s="456"/>
      <c r="UVC768" s="456"/>
      <c r="UVD768" s="456"/>
      <c r="UVE768" s="456"/>
      <c r="UVF768" s="456"/>
      <c r="UVG768" s="456"/>
      <c r="UVH768" s="456"/>
      <c r="UVI768" s="456"/>
      <c r="UVJ768" s="456"/>
      <c r="UVK768" s="456"/>
      <c r="UVL768" s="456"/>
      <c r="UVM768" s="456"/>
      <c r="UVN768" s="456"/>
      <c r="UVO768" s="456"/>
      <c r="UVP768" s="456"/>
      <c r="UVQ768" s="456"/>
      <c r="UVR768" s="456"/>
      <c r="UVS768" s="456"/>
      <c r="UVT768" s="456"/>
      <c r="UVU768" s="456"/>
      <c r="UVV768" s="456"/>
      <c r="UVW768" s="456"/>
      <c r="UVX768" s="456"/>
      <c r="UVY768" s="456"/>
      <c r="UVZ768" s="456"/>
      <c r="UWA768" s="456"/>
      <c r="UWB768" s="456"/>
      <c r="UWC768" s="456"/>
      <c r="UWD768" s="456"/>
      <c r="UWE768" s="456"/>
      <c r="UWF768" s="456"/>
      <c r="UWG768" s="456"/>
      <c r="UWH768" s="456"/>
      <c r="UWI768" s="456"/>
      <c r="UWJ768" s="456"/>
      <c r="UWK768" s="456"/>
      <c r="UWL768" s="456"/>
      <c r="UWM768" s="456"/>
      <c r="UWN768" s="456"/>
      <c r="UWO768" s="456"/>
      <c r="UWP768" s="456"/>
      <c r="UWQ768" s="456"/>
      <c r="UWR768" s="456"/>
      <c r="UWS768" s="456"/>
      <c r="UWT768" s="456"/>
      <c r="UWU768" s="456"/>
      <c r="UWV768" s="456"/>
      <c r="UWW768" s="456"/>
      <c r="UWX768" s="456"/>
      <c r="UWY768" s="456"/>
      <c r="UWZ768" s="456"/>
      <c r="UXA768" s="456"/>
      <c r="UXB768" s="456"/>
      <c r="UXC768" s="456"/>
      <c r="UXD768" s="456"/>
      <c r="UXE768" s="456"/>
      <c r="UXF768" s="456"/>
      <c r="UXG768" s="456"/>
      <c r="UXH768" s="456"/>
      <c r="UXI768" s="456"/>
      <c r="UXJ768" s="456"/>
      <c r="UXK768" s="456"/>
      <c r="UXL768" s="456"/>
      <c r="UXM768" s="456"/>
      <c r="UXN768" s="456"/>
      <c r="UXO768" s="456"/>
      <c r="UXP768" s="456"/>
      <c r="UXQ768" s="456"/>
      <c r="UXR768" s="456"/>
      <c r="UXS768" s="456"/>
      <c r="UXT768" s="456"/>
      <c r="UXU768" s="456"/>
      <c r="UXV768" s="456"/>
      <c r="UXW768" s="456"/>
      <c r="UXX768" s="456"/>
      <c r="UXY768" s="456"/>
      <c r="UXZ768" s="456"/>
      <c r="UYA768" s="456"/>
      <c r="UYB768" s="456"/>
      <c r="UYC768" s="456"/>
      <c r="UYD768" s="456"/>
      <c r="UYE768" s="456"/>
      <c r="UYF768" s="456"/>
      <c r="UYG768" s="456"/>
      <c r="UYH768" s="456"/>
      <c r="UYI768" s="456"/>
      <c r="UYJ768" s="456"/>
      <c r="UYK768" s="456"/>
      <c r="UYL768" s="456"/>
      <c r="UYM768" s="456"/>
      <c r="UYN768" s="456"/>
      <c r="UYO768" s="456"/>
      <c r="UYP768" s="456"/>
      <c r="UYQ768" s="456"/>
      <c r="UYR768" s="456"/>
      <c r="UYS768" s="456"/>
      <c r="UYT768" s="456"/>
      <c r="UYU768" s="456"/>
      <c r="UYV768" s="456"/>
      <c r="UYW768" s="456"/>
      <c r="UYX768" s="456"/>
      <c r="UYY768" s="456"/>
      <c r="UYZ768" s="456"/>
      <c r="UZA768" s="456"/>
      <c r="UZB768" s="456"/>
      <c r="UZC768" s="456"/>
      <c r="UZD768" s="456"/>
      <c r="UZE768" s="456"/>
      <c r="UZF768" s="456"/>
      <c r="UZG768" s="456"/>
      <c r="UZH768" s="456"/>
      <c r="UZI768" s="456"/>
      <c r="UZJ768" s="456"/>
      <c r="UZK768" s="456"/>
      <c r="UZL768" s="456"/>
      <c r="UZM768" s="456"/>
      <c r="UZN768" s="456"/>
      <c r="UZO768" s="456"/>
      <c r="UZP768" s="456"/>
      <c r="UZQ768" s="456"/>
      <c r="UZR768" s="456"/>
      <c r="UZS768" s="456"/>
      <c r="UZT768" s="456"/>
      <c r="UZU768" s="456"/>
      <c r="UZV768" s="456"/>
      <c r="UZW768" s="456"/>
      <c r="UZX768" s="456"/>
      <c r="UZY768" s="456"/>
      <c r="UZZ768" s="456"/>
      <c r="VAA768" s="456"/>
      <c r="VAB768" s="456"/>
      <c r="VAC768" s="456"/>
      <c r="VAD768" s="456"/>
      <c r="VAE768" s="456"/>
      <c r="VAF768" s="456"/>
      <c r="VAG768" s="456"/>
      <c r="VAH768" s="456"/>
      <c r="VAI768" s="456"/>
      <c r="VAJ768" s="456"/>
      <c r="VAK768" s="456"/>
      <c r="VAL768" s="456"/>
      <c r="VAM768" s="456"/>
      <c r="VAN768" s="456"/>
      <c r="VAO768" s="456"/>
      <c r="VAP768" s="456"/>
      <c r="VAQ768" s="456"/>
      <c r="VAR768" s="456"/>
      <c r="VAS768" s="456"/>
      <c r="VAT768" s="456"/>
      <c r="VAU768" s="456"/>
      <c r="VAV768" s="456"/>
      <c r="VAW768" s="456"/>
      <c r="VAX768" s="456"/>
      <c r="VAY768" s="456"/>
      <c r="VAZ768" s="456"/>
      <c r="VBA768" s="456"/>
      <c r="VBB768" s="456"/>
      <c r="VBC768" s="456"/>
      <c r="VBD768" s="456"/>
      <c r="VBE768" s="456"/>
      <c r="VBF768" s="456"/>
      <c r="VBG768" s="456"/>
      <c r="VBH768" s="456"/>
      <c r="VBI768" s="456"/>
      <c r="VBJ768" s="456"/>
      <c r="VBK768" s="456"/>
      <c r="VBL768" s="456"/>
      <c r="VBM768" s="456"/>
      <c r="VBN768" s="456"/>
      <c r="VBO768" s="456"/>
      <c r="VBP768" s="456"/>
      <c r="VBQ768" s="456"/>
      <c r="VBR768" s="456"/>
      <c r="VBS768" s="456"/>
      <c r="VBT768" s="456"/>
      <c r="VBU768" s="456"/>
      <c r="VBV768" s="456"/>
      <c r="VBW768" s="456"/>
      <c r="VBX768" s="456"/>
      <c r="VBY768" s="456"/>
      <c r="VBZ768" s="456"/>
      <c r="VCA768" s="456"/>
      <c r="VCB768" s="456"/>
      <c r="VCC768" s="456"/>
      <c r="VCD768" s="456"/>
      <c r="VCE768" s="456"/>
      <c r="VCF768" s="456"/>
      <c r="VCG768" s="456"/>
      <c r="VCH768" s="456"/>
      <c r="VCI768" s="456"/>
      <c r="VCJ768" s="456"/>
      <c r="VCK768" s="456"/>
      <c r="VCL768" s="456"/>
      <c r="VCM768" s="456"/>
      <c r="VCN768" s="456"/>
      <c r="VCO768" s="456"/>
      <c r="VCP768" s="456"/>
      <c r="VCQ768" s="456"/>
      <c r="VCR768" s="456"/>
      <c r="VCS768" s="456"/>
      <c r="VCT768" s="456"/>
      <c r="VCU768" s="456"/>
      <c r="VCV768" s="456"/>
      <c r="VCW768" s="456"/>
      <c r="VCX768" s="456"/>
      <c r="VCY768" s="456"/>
      <c r="VCZ768" s="456"/>
      <c r="VDA768" s="456"/>
      <c r="VDB768" s="456"/>
      <c r="VDC768" s="456"/>
      <c r="VDD768" s="456"/>
      <c r="VDE768" s="456"/>
      <c r="VDF768" s="456"/>
      <c r="VDG768" s="456"/>
      <c r="VDH768" s="456"/>
      <c r="VDI768" s="456"/>
      <c r="VDJ768" s="456"/>
      <c r="VDK768" s="456"/>
      <c r="VDL768" s="456"/>
      <c r="VDM768" s="456"/>
      <c r="VDN768" s="456"/>
      <c r="VDO768" s="456"/>
      <c r="VDP768" s="456"/>
      <c r="VDQ768" s="456"/>
      <c r="VDR768" s="456"/>
      <c r="VDS768" s="456"/>
      <c r="VDT768" s="456"/>
      <c r="VDU768" s="456"/>
      <c r="VDV768" s="456"/>
      <c r="VDW768" s="456"/>
      <c r="VDX768" s="456"/>
      <c r="VDY768" s="456"/>
      <c r="VDZ768" s="456"/>
      <c r="VEA768" s="456"/>
      <c r="VEB768" s="456"/>
      <c r="VEC768" s="456"/>
      <c r="VED768" s="456"/>
      <c r="VEE768" s="456"/>
      <c r="VEF768" s="456"/>
      <c r="VEG768" s="456"/>
      <c r="VEH768" s="456"/>
      <c r="VEI768" s="456"/>
      <c r="VEJ768" s="456"/>
      <c r="VEK768" s="456"/>
      <c r="VEL768" s="456"/>
      <c r="VEM768" s="456"/>
      <c r="VEN768" s="456"/>
      <c r="VEO768" s="456"/>
      <c r="VEP768" s="456"/>
      <c r="VEQ768" s="456"/>
      <c r="VER768" s="456"/>
      <c r="VES768" s="456"/>
      <c r="VET768" s="456"/>
      <c r="VEU768" s="456"/>
      <c r="VEV768" s="456"/>
      <c r="VEW768" s="456"/>
      <c r="VEX768" s="456"/>
      <c r="VEY768" s="456"/>
      <c r="VEZ768" s="456"/>
      <c r="VFA768" s="456"/>
      <c r="VFB768" s="456"/>
      <c r="VFC768" s="456"/>
      <c r="VFD768" s="456"/>
      <c r="VFE768" s="456"/>
      <c r="VFF768" s="456"/>
      <c r="VFG768" s="456"/>
      <c r="VFH768" s="456"/>
      <c r="VFI768" s="456"/>
      <c r="VFJ768" s="456"/>
      <c r="VFK768" s="456"/>
      <c r="VFL768" s="456"/>
      <c r="VFM768" s="456"/>
      <c r="VFN768" s="456"/>
      <c r="VFO768" s="456"/>
      <c r="VFP768" s="456"/>
      <c r="VFQ768" s="456"/>
      <c r="VFR768" s="456"/>
      <c r="VFS768" s="456"/>
      <c r="VFT768" s="456"/>
      <c r="VFU768" s="456"/>
      <c r="VFV768" s="456"/>
      <c r="VFW768" s="456"/>
      <c r="VFX768" s="456"/>
      <c r="VFY768" s="456"/>
      <c r="VFZ768" s="456"/>
      <c r="VGA768" s="456"/>
      <c r="VGB768" s="456"/>
      <c r="VGC768" s="456"/>
      <c r="VGD768" s="456"/>
      <c r="VGE768" s="456"/>
      <c r="VGF768" s="456"/>
      <c r="VGG768" s="456"/>
      <c r="VGH768" s="456"/>
      <c r="VGI768" s="456"/>
      <c r="VGJ768" s="456"/>
      <c r="VGK768" s="456"/>
      <c r="VGL768" s="456"/>
      <c r="VGM768" s="456"/>
      <c r="VGN768" s="456"/>
      <c r="VGO768" s="456"/>
      <c r="VGP768" s="456"/>
      <c r="VGQ768" s="456"/>
      <c r="VGR768" s="456"/>
      <c r="VGS768" s="456"/>
      <c r="VGT768" s="456"/>
      <c r="VGU768" s="456"/>
      <c r="VGV768" s="456"/>
      <c r="VGW768" s="456"/>
      <c r="VGX768" s="456"/>
      <c r="VGY768" s="456"/>
      <c r="VGZ768" s="456"/>
      <c r="VHA768" s="456"/>
      <c r="VHB768" s="456"/>
      <c r="VHC768" s="456"/>
      <c r="VHD768" s="456"/>
      <c r="VHE768" s="456"/>
      <c r="VHF768" s="456"/>
      <c r="VHG768" s="456"/>
      <c r="VHH768" s="456"/>
      <c r="VHI768" s="456"/>
      <c r="VHJ768" s="456"/>
      <c r="VHK768" s="456"/>
      <c r="VHL768" s="456"/>
      <c r="VHM768" s="456"/>
      <c r="VHN768" s="456"/>
      <c r="VHO768" s="456"/>
      <c r="VHP768" s="456"/>
      <c r="VHQ768" s="456"/>
      <c r="VHR768" s="456"/>
      <c r="VHS768" s="456"/>
      <c r="VHT768" s="456"/>
      <c r="VHU768" s="456"/>
      <c r="VHV768" s="456"/>
      <c r="VHW768" s="456"/>
      <c r="VHX768" s="456"/>
      <c r="VHY768" s="456"/>
      <c r="VHZ768" s="456"/>
      <c r="VIA768" s="456"/>
      <c r="VIB768" s="456"/>
      <c r="VIC768" s="456"/>
      <c r="VID768" s="456"/>
      <c r="VIE768" s="456"/>
      <c r="VIF768" s="456"/>
      <c r="VIG768" s="456"/>
      <c r="VIH768" s="456"/>
      <c r="VII768" s="456"/>
      <c r="VIJ768" s="456"/>
      <c r="VIK768" s="456"/>
      <c r="VIL768" s="456"/>
      <c r="VIM768" s="456"/>
      <c r="VIN768" s="456"/>
      <c r="VIO768" s="456"/>
      <c r="VIP768" s="456"/>
      <c r="VIQ768" s="456"/>
      <c r="VIR768" s="456"/>
      <c r="VIS768" s="456"/>
      <c r="VIT768" s="456"/>
      <c r="VIU768" s="456"/>
      <c r="VIV768" s="456"/>
      <c r="VIW768" s="456"/>
      <c r="VIX768" s="456"/>
      <c r="VIY768" s="456"/>
      <c r="VIZ768" s="456"/>
      <c r="VJA768" s="456"/>
      <c r="VJB768" s="456"/>
      <c r="VJC768" s="456"/>
      <c r="VJD768" s="456"/>
      <c r="VJE768" s="456"/>
      <c r="VJF768" s="456"/>
      <c r="VJG768" s="456"/>
      <c r="VJH768" s="456"/>
      <c r="VJI768" s="456"/>
      <c r="VJJ768" s="456"/>
      <c r="VJK768" s="456"/>
      <c r="VJL768" s="456"/>
      <c r="VJM768" s="456"/>
      <c r="VJN768" s="456"/>
      <c r="VJO768" s="456"/>
      <c r="VJP768" s="456"/>
      <c r="VJQ768" s="456"/>
      <c r="VJR768" s="456"/>
      <c r="VJS768" s="456"/>
      <c r="VJT768" s="456"/>
      <c r="VJU768" s="456"/>
      <c r="VJV768" s="456"/>
      <c r="VJW768" s="456"/>
      <c r="VJX768" s="456"/>
      <c r="VJY768" s="456"/>
      <c r="VJZ768" s="456"/>
      <c r="VKA768" s="456"/>
      <c r="VKB768" s="456"/>
      <c r="VKC768" s="456"/>
      <c r="VKD768" s="456"/>
      <c r="VKE768" s="456"/>
      <c r="VKF768" s="456"/>
      <c r="VKG768" s="456"/>
      <c r="VKH768" s="456"/>
      <c r="VKI768" s="456"/>
      <c r="VKJ768" s="456"/>
      <c r="VKK768" s="456"/>
      <c r="VKL768" s="456"/>
      <c r="VKM768" s="456"/>
      <c r="VKN768" s="456"/>
      <c r="VKO768" s="456"/>
      <c r="VKP768" s="456"/>
      <c r="VKQ768" s="456"/>
      <c r="VKR768" s="456"/>
      <c r="VKS768" s="456"/>
      <c r="VKT768" s="456"/>
      <c r="VKU768" s="456"/>
      <c r="VKV768" s="456"/>
      <c r="VKW768" s="456"/>
      <c r="VKX768" s="456"/>
      <c r="VKY768" s="456"/>
      <c r="VKZ768" s="456"/>
      <c r="VLA768" s="456"/>
      <c r="VLB768" s="456"/>
      <c r="VLC768" s="456"/>
      <c r="VLD768" s="456"/>
      <c r="VLE768" s="456"/>
      <c r="VLF768" s="456"/>
      <c r="VLG768" s="456"/>
      <c r="VLH768" s="456"/>
      <c r="VLI768" s="456"/>
      <c r="VLJ768" s="456"/>
      <c r="VLK768" s="456"/>
      <c r="VLL768" s="456"/>
      <c r="VLM768" s="456"/>
      <c r="VLN768" s="456"/>
      <c r="VLO768" s="456"/>
      <c r="VLP768" s="456"/>
      <c r="VLQ768" s="456"/>
      <c r="VLR768" s="456"/>
      <c r="VLS768" s="456"/>
      <c r="VLT768" s="456"/>
      <c r="VLU768" s="456"/>
      <c r="VLV768" s="456"/>
      <c r="VLW768" s="456"/>
      <c r="VLX768" s="456"/>
      <c r="VLY768" s="456"/>
      <c r="VLZ768" s="456"/>
      <c r="VMA768" s="456"/>
      <c r="VMB768" s="456"/>
      <c r="VMC768" s="456"/>
      <c r="VMD768" s="456"/>
      <c r="VME768" s="456"/>
      <c r="VMF768" s="456"/>
      <c r="VMG768" s="456"/>
      <c r="VMH768" s="456"/>
      <c r="VMI768" s="456"/>
      <c r="VMJ768" s="456"/>
      <c r="VMK768" s="456"/>
      <c r="VML768" s="456"/>
      <c r="VMM768" s="456"/>
      <c r="VMN768" s="456"/>
      <c r="VMO768" s="456"/>
      <c r="VMP768" s="456"/>
      <c r="VMQ768" s="456"/>
      <c r="VMR768" s="456"/>
      <c r="VMS768" s="456"/>
      <c r="VMT768" s="456"/>
      <c r="VMU768" s="456"/>
      <c r="VMV768" s="456"/>
      <c r="VMW768" s="456"/>
      <c r="VMX768" s="456"/>
      <c r="VMY768" s="456"/>
      <c r="VMZ768" s="456"/>
      <c r="VNA768" s="456"/>
      <c r="VNB768" s="456"/>
      <c r="VNC768" s="456"/>
      <c r="VND768" s="456"/>
      <c r="VNE768" s="456"/>
      <c r="VNF768" s="456"/>
      <c r="VNG768" s="456"/>
      <c r="VNH768" s="456"/>
      <c r="VNI768" s="456"/>
      <c r="VNJ768" s="456"/>
      <c r="VNK768" s="456"/>
      <c r="VNL768" s="456"/>
      <c r="VNM768" s="456"/>
      <c r="VNN768" s="456"/>
      <c r="VNO768" s="456"/>
      <c r="VNP768" s="456"/>
      <c r="VNQ768" s="456"/>
      <c r="VNR768" s="456"/>
      <c r="VNS768" s="456"/>
      <c r="VNT768" s="456"/>
      <c r="VNU768" s="456"/>
      <c r="VNV768" s="456"/>
      <c r="VNW768" s="456"/>
      <c r="VNX768" s="456"/>
      <c r="VNY768" s="456"/>
      <c r="VNZ768" s="456"/>
      <c r="VOA768" s="456"/>
      <c r="VOB768" s="456"/>
      <c r="VOC768" s="456"/>
      <c r="VOD768" s="456"/>
      <c r="VOE768" s="456"/>
      <c r="VOF768" s="456"/>
      <c r="VOG768" s="456"/>
      <c r="VOH768" s="456"/>
      <c r="VOI768" s="456"/>
      <c r="VOJ768" s="456"/>
      <c r="VOK768" s="456"/>
      <c r="VOL768" s="456"/>
      <c r="VOM768" s="456"/>
      <c r="VON768" s="456"/>
      <c r="VOO768" s="456"/>
      <c r="VOP768" s="456"/>
      <c r="VOQ768" s="456"/>
      <c r="VOR768" s="456"/>
      <c r="VOS768" s="456"/>
      <c r="VOT768" s="456"/>
      <c r="VOU768" s="456"/>
      <c r="VOV768" s="456"/>
      <c r="VOW768" s="456"/>
      <c r="VOX768" s="456"/>
      <c r="VOY768" s="456"/>
      <c r="VOZ768" s="456"/>
      <c r="VPA768" s="456"/>
      <c r="VPB768" s="456"/>
      <c r="VPC768" s="456"/>
      <c r="VPD768" s="456"/>
      <c r="VPE768" s="456"/>
      <c r="VPF768" s="456"/>
      <c r="VPG768" s="456"/>
      <c r="VPH768" s="456"/>
      <c r="VPI768" s="456"/>
      <c r="VPJ768" s="456"/>
      <c r="VPK768" s="456"/>
      <c r="VPL768" s="456"/>
      <c r="VPM768" s="456"/>
      <c r="VPN768" s="456"/>
      <c r="VPO768" s="456"/>
      <c r="VPP768" s="456"/>
      <c r="VPQ768" s="456"/>
      <c r="VPR768" s="456"/>
      <c r="VPS768" s="456"/>
      <c r="VPT768" s="456"/>
      <c r="VPU768" s="456"/>
      <c r="VPV768" s="456"/>
      <c r="VPW768" s="456"/>
      <c r="VPX768" s="456"/>
      <c r="VPY768" s="456"/>
      <c r="VPZ768" s="456"/>
      <c r="VQA768" s="456"/>
      <c r="VQB768" s="456"/>
      <c r="VQC768" s="456"/>
      <c r="VQD768" s="456"/>
      <c r="VQE768" s="456"/>
      <c r="VQF768" s="456"/>
      <c r="VQG768" s="456"/>
      <c r="VQH768" s="456"/>
      <c r="VQI768" s="456"/>
      <c r="VQJ768" s="456"/>
      <c r="VQK768" s="456"/>
      <c r="VQL768" s="456"/>
      <c r="VQM768" s="456"/>
      <c r="VQN768" s="456"/>
      <c r="VQO768" s="456"/>
      <c r="VQP768" s="456"/>
      <c r="VQQ768" s="456"/>
      <c r="VQR768" s="456"/>
      <c r="VQS768" s="456"/>
      <c r="VQT768" s="456"/>
      <c r="VQU768" s="456"/>
      <c r="VQV768" s="456"/>
      <c r="VQW768" s="456"/>
      <c r="VQX768" s="456"/>
      <c r="VQY768" s="456"/>
      <c r="VQZ768" s="456"/>
      <c r="VRA768" s="456"/>
      <c r="VRB768" s="456"/>
      <c r="VRC768" s="456"/>
      <c r="VRD768" s="456"/>
      <c r="VRE768" s="456"/>
      <c r="VRF768" s="456"/>
      <c r="VRG768" s="456"/>
      <c r="VRH768" s="456"/>
      <c r="VRI768" s="456"/>
      <c r="VRJ768" s="456"/>
      <c r="VRK768" s="456"/>
      <c r="VRL768" s="456"/>
      <c r="VRM768" s="456"/>
      <c r="VRN768" s="456"/>
      <c r="VRO768" s="456"/>
      <c r="VRP768" s="456"/>
      <c r="VRQ768" s="456"/>
      <c r="VRR768" s="456"/>
      <c r="VRS768" s="456"/>
      <c r="VRT768" s="456"/>
      <c r="VRU768" s="456"/>
      <c r="VRV768" s="456"/>
      <c r="VRW768" s="456"/>
      <c r="VRX768" s="456"/>
      <c r="VRY768" s="456"/>
      <c r="VRZ768" s="456"/>
      <c r="VSA768" s="456"/>
      <c r="VSB768" s="456"/>
      <c r="VSC768" s="456"/>
      <c r="VSD768" s="456"/>
      <c r="VSE768" s="456"/>
      <c r="VSF768" s="456"/>
      <c r="VSG768" s="456"/>
      <c r="VSH768" s="456"/>
      <c r="VSI768" s="456"/>
      <c r="VSJ768" s="456"/>
      <c r="VSK768" s="456"/>
      <c r="VSL768" s="456"/>
      <c r="VSM768" s="456"/>
      <c r="VSN768" s="456"/>
      <c r="VSO768" s="456"/>
      <c r="VSP768" s="456"/>
      <c r="VSQ768" s="456"/>
      <c r="VSR768" s="456"/>
      <c r="VSS768" s="456"/>
      <c r="VST768" s="456"/>
      <c r="VSU768" s="456"/>
      <c r="VSV768" s="456"/>
      <c r="VSW768" s="456"/>
      <c r="VSX768" s="456"/>
      <c r="VSY768" s="456"/>
      <c r="VSZ768" s="456"/>
      <c r="VTA768" s="456"/>
      <c r="VTB768" s="456"/>
      <c r="VTC768" s="456"/>
      <c r="VTD768" s="456"/>
      <c r="VTE768" s="456"/>
      <c r="VTF768" s="456"/>
      <c r="VTG768" s="456"/>
      <c r="VTH768" s="456"/>
      <c r="VTI768" s="456"/>
      <c r="VTJ768" s="456"/>
      <c r="VTK768" s="456"/>
      <c r="VTL768" s="456"/>
      <c r="VTM768" s="456"/>
      <c r="VTN768" s="456"/>
      <c r="VTO768" s="456"/>
      <c r="VTP768" s="456"/>
      <c r="VTQ768" s="456"/>
      <c r="VTR768" s="456"/>
      <c r="VTS768" s="456"/>
      <c r="VTT768" s="456"/>
      <c r="VTU768" s="456"/>
      <c r="VTV768" s="456"/>
      <c r="VTW768" s="456"/>
      <c r="VTX768" s="456"/>
      <c r="VTY768" s="456"/>
      <c r="VTZ768" s="456"/>
      <c r="VUA768" s="456"/>
      <c r="VUB768" s="456"/>
      <c r="VUC768" s="456"/>
      <c r="VUD768" s="456"/>
      <c r="VUE768" s="456"/>
      <c r="VUF768" s="456"/>
      <c r="VUG768" s="456"/>
      <c r="VUH768" s="456"/>
      <c r="VUI768" s="456"/>
      <c r="VUJ768" s="456"/>
      <c r="VUK768" s="456"/>
      <c r="VUL768" s="456"/>
      <c r="VUM768" s="456"/>
      <c r="VUN768" s="456"/>
      <c r="VUO768" s="456"/>
      <c r="VUP768" s="456"/>
      <c r="VUQ768" s="456"/>
      <c r="VUR768" s="456"/>
      <c r="VUS768" s="456"/>
      <c r="VUT768" s="456"/>
      <c r="VUU768" s="456"/>
      <c r="VUV768" s="456"/>
      <c r="VUW768" s="456"/>
      <c r="VUX768" s="456"/>
      <c r="VUY768" s="456"/>
      <c r="VUZ768" s="456"/>
      <c r="VVA768" s="456"/>
      <c r="VVB768" s="456"/>
      <c r="VVC768" s="456"/>
      <c r="VVD768" s="456"/>
      <c r="VVE768" s="456"/>
      <c r="VVF768" s="456"/>
      <c r="VVG768" s="456"/>
      <c r="VVH768" s="456"/>
      <c r="VVI768" s="456"/>
      <c r="VVJ768" s="456"/>
      <c r="VVK768" s="456"/>
      <c r="VVL768" s="456"/>
      <c r="VVM768" s="456"/>
      <c r="VVN768" s="456"/>
      <c r="VVO768" s="456"/>
      <c r="VVP768" s="456"/>
      <c r="VVQ768" s="456"/>
      <c r="VVR768" s="456"/>
      <c r="VVS768" s="456"/>
      <c r="VVT768" s="456"/>
      <c r="VVU768" s="456"/>
      <c r="VVV768" s="456"/>
      <c r="VVW768" s="456"/>
      <c r="VVX768" s="456"/>
      <c r="VVY768" s="456"/>
      <c r="VVZ768" s="456"/>
      <c r="VWA768" s="456"/>
      <c r="VWB768" s="456"/>
      <c r="VWC768" s="456"/>
      <c r="VWD768" s="456"/>
      <c r="VWE768" s="456"/>
      <c r="VWF768" s="456"/>
      <c r="VWG768" s="456"/>
      <c r="VWH768" s="456"/>
      <c r="VWI768" s="456"/>
      <c r="VWJ768" s="456"/>
      <c r="VWK768" s="456"/>
      <c r="VWL768" s="456"/>
      <c r="VWM768" s="456"/>
      <c r="VWN768" s="456"/>
      <c r="VWO768" s="456"/>
      <c r="VWP768" s="456"/>
      <c r="VWQ768" s="456"/>
      <c r="VWR768" s="456"/>
      <c r="VWS768" s="456"/>
      <c r="VWT768" s="456"/>
      <c r="VWU768" s="456"/>
      <c r="VWV768" s="456"/>
      <c r="VWW768" s="456"/>
      <c r="VWX768" s="456"/>
      <c r="VWY768" s="456"/>
      <c r="VWZ768" s="456"/>
      <c r="VXA768" s="456"/>
      <c r="VXB768" s="456"/>
      <c r="VXC768" s="456"/>
      <c r="VXD768" s="456"/>
      <c r="VXE768" s="456"/>
      <c r="VXF768" s="456"/>
      <c r="VXG768" s="456"/>
      <c r="VXH768" s="456"/>
      <c r="VXI768" s="456"/>
      <c r="VXJ768" s="456"/>
      <c r="VXK768" s="456"/>
      <c r="VXL768" s="456"/>
      <c r="VXM768" s="456"/>
      <c r="VXN768" s="456"/>
      <c r="VXO768" s="456"/>
      <c r="VXP768" s="456"/>
      <c r="VXQ768" s="456"/>
      <c r="VXR768" s="456"/>
      <c r="VXS768" s="456"/>
      <c r="VXT768" s="456"/>
      <c r="VXU768" s="456"/>
      <c r="VXV768" s="456"/>
      <c r="VXW768" s="456"/>
      <c r="VXX768" s="456"/>
      <c r="VXY768" s="456"/>
      <c r="VXZ768" s="456"/>
      <c r="VYA768" s="456"/>
      <c r="VYB768" s="456"/>
      <c r="VYC768" s="456"/>
      <c r="VYD768" s="456"/>
      <c r="VYE768" s="456"/>
      <c r="VYF768" s="456"/>
      <c r="VYG768" s="456"/>
      <c r="VYH768" s="456"/>
      <c r="VYI768" s="456"/>
      <c r="VYJ768" s="456"/>
      <c r="VYK768" s="456"/>
      <c r="VYL768" s="456"/>
      <c r="VYM768" s="456"/>
      <c r="VYN768" s="456"/>
      <c r="VYO768" s="456"/>
      <c r="VYP768" s="456"/>
      <c r="VYQ768" s="456"/>
      <c r="VYR768" s="456"/>
      <c r="VYS768" s="456"/>
      <c r="VYT768" s="456"/>
      <c r="VYU768" s="456"/>
      <c r="VYV768" s="456"/>
      <c r="VYW768" s="456"/>
      <c r="VYX768" s="456"/>
      <c r="VYY768" s="456"/>
      <c r="VYZ768" s="456"/>
      <c r="VZA768" s="456"/>
      <c r="VZB768" s="456"/>
      <c r="VZC768" s="456"/>
      <c r="VZD768" s="456"/>
      <c r="VZE768" s="456"/>
      <c r="VZF768" s="456"/>
      <c r="VZG768" s="456"/>
      <c r="VZH768" s="456"/>
      <c r="VZI768" s="456"/>
      <c r="VZJ768" s="456"/>
      <c r="VZK768" s="456"/>
      <c r="VZL768" s="456"/>
      <c r="VZM768" s="456"/>
      <c r="VZN768" s="456"/>
      <c r="VZO768" s="456"/>
      <c r="VZP768" s="456"/>
      <c r="VZQ768" s="456"/>
      <c r="VZR768" s="456"/>
      <c r="VZS768" s="456"/>
      <c r="VZT768" s="456"/>
      <c r="VZU768" s="456"/>
      <c r="VZV768" s="456"/>
      <c r="VZW768" s="456"/>
      <c r="VZX768" s="456"/>
      <c r="VZY768" s="456"/>
      <c r="VZZ768" s="456"/>
      <c r="WAA768" s="456"/>
      <c r="WAB768" s="456"/>
      <c r="WAC768" s="456"/>
      <c r="WAD768" s="456"/>
      <c r="WAE768" s="456"/>
      <c r="WAF768" s="456"/>
      <c r="WAG768" s="456"/>
      <c r="WAH768" s="456"/>
      <c r="WAI768" s="456"/>
      <c r="WAJ768" s="456"/>
      <c r="WAK768" s="456"/>
      <c r="WAL768" s="456"/>
      <c r="WAM768" s="456"/>
      <c r="WAN768" s="456"/>
      <c r="WAO768" s="456"/>
      <c r="WAP768" s="456"/>
      <c r="WAQ768" s="456"/>
      <c r="WAR768" s="456"/>
      <c r="WAS768" s="456"/>
      <c r="WAT768" s="456"/>
      <c r="WAU768" s="456"/>
      <c r="WAV768" s="456"/>
      <c r="WAW768" s="456"/>
      <c r="WAX768" s="456"/>
      <c r="WAY768" s="456"/>
      <c r="WAZ768" s="456"/>
      <c r="WBA768" s="456"/>
      <c r="WBB768" s="456"/>
      <c r="WBC768" s="456"/>
      <c r="WBD768" s="456"/>
      <c r="WBE768" s="456"/>
      <c r="WBF768" s="456"/>
      <c r="WBG768" s="456"/>
      <c r="WBH768" s="456"/>
      <c r="WBI768" s="456"/>
      <c r="WBJ768" s="456"/>
      <c r="WBK768" s="456"/>
      <c r="WBL768" s="456"/>
      <c r="WBM768" s="456"/>
      <c r="WBN768" s="456"/>
      <c r="WBO768" s="456"/>
      <c r="WBP768" s="456"/>
      <c r="WBQ768" s="456"/>
      <c r="WBR768" s="456"/>
      <c r="WBS768" s="456"/>
      <c r="WBT768" s="456"/>
      <c r="WBU768" s="456"/>
      <c r="WBV768" s="456"/>
      <c r="WBW768" s="456"/>
      <c r="WBX768" s="456"/>
      <c r="WBY768" s="456"/>
      <c r="WBZ768" s="456"/>
      <c r="WCA768" s="456"/>
      <c r="WCB768" s="456"/>
      <c r="WCC768" s="456"/>
      <c r="WCD768" s="456"/>
      <c r="WCE768" s="456"/>
      <c r="WCF768" s="456"/>
      <c r="WCG768" s="456"/>
      <c r="WCH768" s="456"/>
      <c r="WCI768" s="456"/>
      <c r="WCJ768" s="456"/>
      <c r="WCK768" s="456"/>
      <c r="WCL768" s="456"/>
      <c r="WCM768" s="456"/>
      <c r="WCN768" s="456"/>
      <c r="WCO768" s="456"/>
      <c r="WCP768" s="456"/>
      <c r="WCQ768" s="456"/>
      <c r="WCR768" s="456"/>
      <c r="WCS768" s="456"/>
      <c r="WCT768" s="456"/>
      <c r="WCU768" s="456"/>
      <c r="WCV768" s="456"/>
      <c r="WCW768" s="456"/>
      <c r="WCX768" s="456"/>
      <c r="WCY768" s="456"/>
      <c r="WCZ768" s="456"/>
      <c r="WDA768" s="456"/>
      <c r="WDB768" s="456"/>
      <c r="WDC768" s="456"/>
      <c r="WDD768" s="456"/>
      <c r="WDE768" s="456"/>
      <c r="WDF768" s="456"/>
      <c r="WDG768" s="456"/>
      <c r="WDH768" s="456"/>
      <c r="WDI768" s="456"/>
      <c r="WDJ768" s="456"/>
      <c r="WDK768" s="456"/>
      <c r="WDL768" s="456"/>
      <c r="WDM768" s="456"/>
      <c r="WDN768" s="456"/>
      <c r="WDO768" s="456"/>
      <c r="WDP768" s="456"/>
      <c r="WDQ768" s="456"/>
      <c r="WDR768" s="456"/>
      <c r="WDS768" s="456"/>
      <c r="WDT768" s="456"/>
      <c r="WDU768" s="456"/>
      <c r="WDV768" s="456"/>
      <c r="WDW768" s="456"/>
      <c r="WDX768" s="456"/>
      <c r="WDY768" s="456"/>
      <c r="WDZ768" s="456"/>
      <c r="WEA768" s="456"/>
      <c r="WEB768" s="456"/>
      <c r="WEC768" s="456"/>
      <c r="WED768" s="456"/>
      <c r="WEE768" s="456"/>
      <c r="WEF768" s="456"/>
      <c r="WEG768" s="456"/>
      <c r="WEH768" s="456"/>
      <c r="WEI768" s="456"/>
      <c r="WEJ768" s="456"/>
      <c r="WEK768" s="456"/>
      <c r="WEL768" s="456"/>
      <c r="WEM768" s="456"/>
      <c r="WEN768" s="456"/>
      <c r="WEO768" s="456"/>
      <c r="WEP768" s="456"/>
      <c r="WEQ768" s="456"/>
      <c r="WER768" s="456"/>
      <c r="WES768" s="456"/>
      <c r="WET768" s="456"/>
      <c r="WEU768" s="456"/>
      <c r="WEV768" s="456"/>
      <c r="WEW768" s="456"/>
      <c r="WEX768" s="456"/>
      <c r="WEY768" s="456"/>
      <c r="WEZ768" s="456"/>
      <c r="WFA768" s="456"/>
      <c r="WFB768" s="456"/>
      <c r="WFC768" s="456"/>
      <c r="WFD768" s="456"/>
      <c r="WFE768" s="456"/>
      <c r="WFF768" s="456"/>
      <c r="WFG768" s="456"/>
      <c r="WFH768" s="456"/>
      <c r="WFI768" s="456"/>
      <c r="WFJ768" s="456"/>
      <c r="WFK768" s="456"/>
      <c r="WFL768" s="456"/>
      <c r="WFM768" s="456"/>
      <c r="WFN768" s="456"/>
      <c r="WFO768" s="456"/>
      <c r="WFP768" s="456"/>
      <c r="WFQ768" s="456"/>
      <c r="WFR768" s="456"/>
      <c r="WFS768" s="456"/>
      <c r="WFT768" s="456"/>
      <c r="WFU768" s="456"/>
      <c r="WFV768" s="456"/>
      <c r="WFW768" s="456"/>
      <c r="WFX768" s="456"/>
      <c r="WFY768" s="456"/>
      <c r="WFZ768" s="456"/>
      <c r="WGA768" s="456"/>
      <c r="WGB768" s="456"/>
      <c r="WGC768" s="456"/>
      <c r="WGD768" s="456"/>
      <c r="WGE768" s="456"/>
      <c r="WGF768" s="456"/>
      <c r="WGG768" s="456"/>
      <c r="WGH768" s="456"/>
      <c r="WGI768" s="456"/>
      <c r="WGJ768" s="456"/>
      <c r="WGK768" s="456"/>
      <c r="WGL768" s="456"/>
      <c r="WGM768" s="456"/>
      <c r="WGN768" s="456"/>
      <c r="WGO768" s="456"/>
      <c r="WGP768" s="456"/>
      <c r="WGQ768" s="456"/>
      <c r="WGR768" s="456"/>
      <c r="WGS768" s="456"/>
      <c r="WGT768" s="456"/>
      <c r="WGU768" s="456"/>
      <c r="WGV768" s="456"/>
      <c r="WGW768" s="456"/>
      <c r="WGX768" s="456"/>
      <c r="WGY768" s="456"/>
      <c r="WGZ768" s="456"/>
      <c r="WHA768" s="456"/>
      <c r="WHB768" s="456"/>
      <c r="WHC768" s="456"/>
      <c r="WHD768" s="456"/>
      <c r="WHE768" s="456"/>
      <c r="WHF768" s="456"/>
      <c r="WHG768" s="456"/>
      <c r="WHH768" s="456"/>
      <c r="WHI768" s="456"/>
      <c r="WHJ768" s="456"/>
      <c r="WHK768" s="456"/>
      <c r="WHL768" s="456"/>
      <c r="WHM768" s="456"/>
      <c r="WHN768" s="456"/>
      <c r="WHO768" s="456"/>
      <c r="WHP768" s="456"/>
      <c r="WHQ768" s="456"/>
      <c r="WHR768" s="456"/>
      <c r="WHS768" s="456"/>
      <c r="WHT768" s="456"/>
      <c r="WHU768" s="456"/>
      <c r="WHV768" s="456"/>
      <c r="WHW768" s="456"/>
      <c r="WHX768" s="456"/>
      <c r="WHY768" s="456"/>
      <c r="WHZ768" s="456"/>
      <c r="WIA768" s="456"/>
      <c r="WIB768" s="456"/>
      <c r="WIC768" s="456"/>
      <c r="WID768" s="456"/>
      <c r="WIE768" s="456"/>
      <c r="WIF768" s="456"/>
      <c r="WIG768" s="456"/>
      <c r="WIH768" s="456"/>
      <c r="WII768" s="456"/>
      <c r="WIJ768" s="456"/>
      <c r="WIK768" s="456"/>
      <c r="WIL768" s="456"/>
      <c r="WIM768" s="456"/>
      <c r="WIN768" s="456"/>
      <c r="WIO768" s="456"/>
      <c r="WIP768" s="456"/>
      <c r="WIQ768" s="456"/>
      <c r="WIR768" s="456"/>
      <c r="WIS768" s="456"/>
      <c r="WIT768" s="456"/>
      <c r="WIU768" s="456"/>
      <c r="WIV768" s="456"/>
      <c r="WIW768" s="456"/>
      <c r="WIX768" s="456"/>
      <c r="WIY768" s="456"/>
      <c r="WIZ768" s="456"/>
      <c r="WJA768" s="456"/>
      <c r="WJB768" s="456"/>
      <c r="WJC768" s="456"/>
      <c r="WJD768" s="456"/>
      <c r="WJE768" s="456"/>
      <c r="WJF768" s="456"/>
      <c r="WJG768" s="456"/>
      <c r="WJH768" s="456"/>
      <c r="WJI768" s="456"/>
      <c r="WJJ768" s="456"/>
      <c r="WJK768" s="456"/>
      <c r="WJL768" s="456"/>
      <c r="WJM768" s="456"/>
      <c r="WJN768" s="456"/>
      <c r="WJO768" s="456"/>
      <c r="WJP768" s="456"/>
      <c r="WJQ768" s="456"/>
      <c r="WJR768" s="456"/>
      <c r="WJS768" s="456"/>
      <c r="WJT768" s="456"/>
      <c r="WJU768" s="456"/>
      <c r="WJV768" s="456"/>
      <c r="WJW768" s="456"/>
      <c r="WJX768" s="456"/>
      <c r="WJY768" s="456"/>
      <c r="WJZ768" s="456"/>
      <c r="WKA768" s="456"/>
      <c r="WKB768" s="456"/>
      <c r="WKC768" s="456"/>
      <c r="WKD768" s="456"/>
      <c r="WKE768" s="456"/>
      <c r="WKF768" s="456"/>
      <c r="WKG768" s="456"/>
      <c r="WKH768" s="456"/>
      <c r="WKI768" s="456"/>
      <c r="WKJ768" s="456"/>
      <c r="WKK768" s="456"/>
      <c r="WKL768" s="456"/>
      <c r="WKM768" s="456"/>
      <c r="WKN768" s="456"/>
      <c r="WKO768" s="456"/>
      <c r="WKP768" s="456"/>
      <c r="WKQ768" s="456"/>
      <c r="WKR768" s="456"/>
      <c r="WKS768" s="456"/>
      <c r="WKT768" s="456"/>
      <c r="WKU768" s="456"/>
      <c r="WKV768" s="456"/>
      <c r="WKW768" s="456"/>
      <c r="WKX768" s="456"/>
      <c r="WKY768" s="456"/>
      <c r="WKZ768" s="456"/>
      <c r="WLA768" s="456"/>
      <c r="WLB768" s="456"/>
      <c r="WLC768" s="456"/>
      <c r="WLD768" s="456"/>
      <c r="WLE768" s="456"/>
      <c r="WLF768" s="456"/>
      <c r="WLG768" s="456"/>
      <c r="WLH768" s="456"/>
      <c r="WLI768" s="456"/>
      <c r="WLJ768" s="456"/>
      <c r="WLK768" s="456"/>
      <c r="WLL768" s="456"/>
      <c r="WLM768" s="456"/>
      <c r="WLN768" s="456"/>
      <c r="WLO768" s="456"/>
      <c r="WLP768" s="456"/>
      <c r="WLQ768" s="456"/>
      <c r="WLR768" s="456"/>
      <c r="WLS768" s="456"/>
      <c r="WLT768" s="456"/>
      <c r="WLU768" s="456"/>
      <c r="WLV768" s="456"/>
      <c r="WLW768" s="456"/>
      <c r="WLX768" s="456"/>
      <c r="WLY768" s="456"/>
      <c r="WLZ768" s="456"/>
      <c r="WMA768" s="456"/>
      <c r="WMB768" s="456"/>
      <c r="WMC768" s="456"/>
      <c r="WMD768" s="456"/>
      <c r="WME768" s="456"/>
      <c r="WMF768" s="456"/>
      <c r="WMG768" s="456"/>
      <c r="WMH768" s="456"/>
      <c r="WMI768" s="456"/>
      <c r="WMJ768" s="456"/>
      <c r="WMK768" s="456"/>
      <c r="WML768" s="456"/>
      <c r="WMM768" s="456"/>
      <c r="WMN768" s="456"/>
      <c r="WMO768" s="456"/>
      <c r="WMP768" s="456"/>
      <c r="WMQ768" s="456"/>
      <c r="WMR768" s="456"/>
      <c r="WMS768" s="456"/>
      <c r="WMT768" s="456"/>
      <c r="WMU768" s="456"/>
      <c r="WMV768" s="456"/>
      <c r="WMW768" s="456"/>
      <c r="WMX768" s="456"/>
      <c r="WMY768" s="456"/>
      <c r="WMZ768" s="456"/>
      <c r="WNA768" s="456"/>
      <c r="WNB768" s="456"/>
      <c r="WNC768" s="456"/>
      <c r="WND768" s="456"/>
      <c r="WNE768" s="456"/>
      <c r="WNF768" s="456"/>
      <c r="WNG768" s="456"/>
      <c r="WNH768" s="456"/>
      <c r="WNI768" s="456"/>
      <c r="WNJ768" s="456"/>
      <c r="WNK768" s="456"/>
      <c r="WNL768" s="456"/>
      <c r="WNM768" s="456"/>
      <c r="WNN768" s="456"/>
      <c r="WNO768" s="456"/>
      <c r="WNP768" s="456"/>
      <c r="WNQ768" s="456"/>
      <c r="WNR768" s="456"/>
      <c r="WNS768" s="456"/>
      <c r="WNT768" s="456"/>
      <c r="WNU768" s="456"/>
      <c r="WNV768" s="456"/>
      <c r="WNW768" s="456"/>
      <c r="WNX768" s="456"/>
      <c r="WNY768" s="456"/>
      <c r="WNZ768" s="456"/>
      <c r="WOA768" s="456"/>
      <c r="WOB768" s="456"/>
      <c r="WOC768" s="456"/>
      <c r="WOD768" s="456"/>
      <c r="WOE768" s="456"/>
      <c r="WOF768" s="456"/>
      <c r="WOG768" s="456"/>
      <c r="WOH768" s="456"/>
      <c r="WOI768" s="456"/>
      <c r="WOJ768" s="456"/>
      <c r="WOK768" s="456"/>
      <c r="WOL768" s="456"/>
      <c r="WOM768" s="456"/>
      <c r="WON768" s="456"/>
      <c r="WOO768" s="456"/>
      <c r="WOP768" s="456"/>
      <c r="WOQ768" s="456"/>
      <c r="WOR768" s="456"/>
      <c r="WOS768" s="456"/>
      <c r="WOT768" s="456"/>
      <c r="WOU768" s="456"/>
      <c r="WOV768" s="456"/>
      <c r="WOW768" s="456"/>
      <c r="WOX768" s="456"/>
      <c r="WOY768" s="456"/>
      <c r="WOZ768" s="456"/>
      <c r="WPA768" s="456"/>
      <c r="WPB768" s="456"/>
      <c r="WPC768" s="456"/>
      <c r="WPD768" s="456"/>
      <c r="WPE768" s="456"/>
      <c r="WPF768" s="456"/>
      <c r="WPG768" s="456"/>
      <c r="WPH768" s="456"/>
      <c r="WPI768" s="456"/>
      <c r="WPJ768" s="456"/>
      <c r="WPK768" s="456"/>
      <c r="WPL768" s="456"/>
      <c r="WPM768" s="456"/>
      <c r="WPN768" s="456"/>
      <c r="WPO768" s="456"/>
      <c r="WPP768" s="456"/>
      <c r="WPQ768" s="456"/>
      <c r="WPR768" s="456"/>
      <c r="WPS768" s="456"/>
      <c r="WPT768" s="456"/>
      <c r="WPU768" s="456"/>
      <c r="WPV768" s="456"/>
      <c r="WPW768" s="456"/>
      <c r="WPX768" s="456"/>
      <c r="WPY768" s="456"/>
      <c r="WPZ768" s="456"/>
      <c r="WQA768" s="456"/>
      <c r="WQB768" s="456"/>
      <c r="WQC768" s="456"/>
      <c r="WQD768" s="456"/>
      <c r="WQE768" s="456"/>
      <c r="WQF768" s="456"/>
      <c r="WQG768" s="456"/>
      <c r="WQH768" s="456"/>
      <c r="WQI768" s="456"/>
      <c r="WQJ768" s="456"/>
      <c r="WQK768" s="456"/>
      <c r="WQL768" s="456"/>
      <c r="WQM768" s="456"/>
      <c r="WQN768" s="456"/>
      <c r="WQO768" s="456"/>
      <c r="WQP768" s="456"/>
      <c r="WQQ768" s="456"/>
      <c r="WQR768" s="456"/>
      <c r="WQS768" s="456"/>
      <c r="WQT768" s="456"/>
      <c r="WQU768" s="456"/>
      <c r="WQV768" s="456"/>
      <c r="WQW768" s="456"/>
      <c r="WQX768" s="456"/>
      <c r="WQY768" s="456"/>
      <c r="WQZ768" s="456"/>
      <c r="WRA768" s="456"/>
      <c r="WRB768" s="456"/>
      <c r="WRC768" s="456"/>
      <c r="WRD768" s="456"/>
      <c r="WRE768" s="456"/>
      <c r="WRF768" s="456"/>
      <c r="WRG768" s="456"/>
      <c r="WRH768" s="456"/>
      <c r="WRI768" s="456"/>
      <c r="WRJ768" s="456"/>
      <c r="WRK768" s="456"/>
      <c r="WRL768" s="456"/>
      <c r="WRM768" s="456"/>
      <c r="WRN768" s="456"/>
      <c r="WRO768" s="456"/>
      <c r="WRP768" s="456"/>
      <c r="WRQ768" s="456"/>
      <c r="WRR768" s="456"/>
      <c r="WRS768" s="456"/>
      <c r="WRT768" s="456"/>
      <c r="WRU768" s="456"/>
      <c r="WRV768" s="456"/>
      <c r="WRW768" s="456"/>
      <c r="WRX768" s="456"/>
      <c r="WRY768" s="456"/>
      <c r="WRZ768" s="456"/>
      <c r="WSA768" s="456"/>
      <c r="WSB768" s="456"/>
      <c r="WSC768" s="456"/>
      <c r="WSD768" s="456"/>
      <c r="WSE768" s="456"/>
      <c r="WSF768" s="456"/>
      <c r="WSG768" s="456"/>
      <c r="WSH768" s="456"/>
      <c r="WSI768" s="456"/>
      <c r="WSJ768" s="456"/>
      <c r="WSK768" s="456"/>
      <c r="WSL768" s="456"/>
      <c r="WSM768" s="456"/>
      <c r="WSN768" s="456"/>
      <c r="WSO768" s="456"/>
      <c r="WSP768" s="456"/>
      <c r="WSQ768" s="456"/>
      <c r="WSR768" s="456"/>
      <c r="WSS768" s="456"/>
      <c r="WST768" s="456"/>
      <c r="WSU768" s="456"/>
      <c r="WSV768" s="456"/>
      <c r="WSW768" s="456"/>
      <c r="WSX768" s="456"/>
      <c r="WSY768" s="456"/>
      <c r="WSZ768" s="456"/>
      <c r="WTA768" s="456"/>
      <c r="WTB768" s="456"/>
      <c r="WTC768" s="456"/>
      <c r="WTD768" s="456"/>
      <c r="WTE768" s="456"/>
      <c r="WTF768" s="456"/>
      <c r="WTG768" s="456"/>
      <c r="WTH768" s="456"/>
      <c r="WTI768" s="456"/>
      <c r="WTJ768" s="456"/>
      <c r="WTK768" s="456"/>
      <c r="WTL768" s="456"/>
      <c r="WTM768" s="456"/>
      <c r="WTN768" s="456"/>
      <c r="WTO768" s="456"/>
      <c r="WTP768" s="456"/>
      <c r="WTQ768" s="456"/>
      <c r="WTR768" s="456"/>
      <c r="WTS768" s="456"/>
      <c r="WTT768" s="456"/>
      <c r="WTU768" s="456"/>
      <c r="WTV768" s="456"/>
      <c r="WTW768" s="456"/>
      <c r="WTX768" s="456"/>
      <c r="WTY768" s="456"/>
      <c r="WTZ768" s="456"/>
      <c r="WUA768" s="456"/>
      <c r="WUB768" s="456"/>
      <c r="WUC768" s="456"/>
      <c r="WUD768" s="456"/>
      <c r="WUE768" s="456"/>
      <c r="WUF768" s="456"/>
      <c r="WUG768" s="456"/>
      <c r="WUH768" s="456"/>
      <c r="WUI768" s="456"/>
      <c r="WUJ768" s="456"/>
      <c r="WUK768" s="456"/>
      <c r="WUL768" s="456"/>
      <c r="WUM768" s="456"/>
      <c r="WUN768" s="456"/>
      <c r="WUO768" s="456"/>
      <c r="WUP768" s="456"/>
      <c r="WUQ768" s="456"/>
      <c r="WUR768" s="456"/>
      <c r="WUS768" s="456"/>
      <c r="WUT768" s="456"/>
      <c r="WUU768" s="456"/>
      <c r="WUV768" s="456"/>
      <c r="WUW768" s="456"/>
      <c r="WUX768" s="456"/>
      <c r="WUY768" s="456"/>
      <c r="WUZ768" s="456"/>
      <c r="WVA768" s="456"/>
      <c r="WVB768" s="456"/>
      <c r="WVC768" s="456"/>
      <c r="WVD768" s="456"/>
      <c r="WVE768" s="456"/>
      <c r="WVF768" s="456"/>
      <c r="WVG768" s="456"/>
      <c r="WVH768" s="456"/>
      <c r="WVI768" s="456"/>
      <c r="WVJ768" s="456"/>
      <c r="WVK768" s="456"/>
      <c r="WVL768" s="456"/>
      <c r="WVM768" s="456"/>
      <c r="WVN768" s="456"/>
      <c r="WVO768" s="456"/>
      <c r="WVP768" s="456"/>
      <c r="WVQ768" s="456"/>
      <c r="WVR768" s="456"/>
      <c r="WVS768" s="456"/>
      <c r="WVT768" s="456"/>
      <c r="WVU768" s="456"/>
      <c r="WVV768" s="456"/>
      <c r="WVW768" s="456"/>
      <c r="WVX768" s="456"/>
      <c r="WVY768" s="456"/>
      <c r="WVZ768" s="456"/>
      <c r="WWA768" s="456"/>
      <c r="WWB768" s="456"/>
      <c r="WWC768" s="456"/>
      <c r="WWD768" s="456"/>
      <c r="WWE768" s="456"/>
      <c r="WWF768" s="456"/>
      <c r="WWG768" s="456"/>
      <c r="WWH768" s="456"/>
      <c r="WWI768" s="456"/>
      <c r="WWJ768" s="456"/>
      <c r="WWK768" s="456"/>
      <c r="WWL768" s="456"/>
      <c r="WWM768" s="456"/>
      <c r="WWN768" s="456"/>
      <c r="WWO768" s="456"/>
      <c r="WWP768" s="456"/>
      <c r="WWQ768" s="456"/>
      <c r="WWR768" s="456"/>
      <c r="WWS768" s="456"/>
      <c r="WWT768" s="456"/>
      <c r="WWU768" s="456"/>
      <c r="WWV768" s="456"/>
      <c r="WWW768" s="456"/>
      <c r="WWX768" s="456"/>
      <c r="WWY768" s="456"/>
      <c r="WWZ768" s="456"/>
      <c r="WXA768" s="456"/>
      <c r="WXB768" s="456"/>
      <c r="WXC768" s="456"/>
      <c r="WXD768" s="456"/>
      <c r="WXE768" s="456"/>
      <c r="WXF768" s="456"/>
      <c r="WXG768" s="456"/>
      <c r="WXH768" s="456"/>
      <c r="WXI768" s="456"/>
      <c r="WXJ768" s="456"/>
      <c r="WXK768" s="456"/>
      <c r="WXL768" s="456"/>
      <c r="WXM768" s="456"/>
      <c r="WXN768" s="456"/>
      <c r="WXO768" s="456"/>
      <c r="WXP768" s="456"/>
      <c r="WXQ768" s="456"/>
      <c r="WXR768" s="456"/>
      <c r="WXS768" s="456"/>
      <c r="WXT768" s="456"/>
      <c r="WXU768" s="456"/>
      <c r="WXV768" s="456"/>
      <c r="WXW768" s="456"/>
      <c r="WXX768" s="456"/>
      <c r="WXY768" s="456"/>
      <c r="WXZ768" s="456"/>
      <c r="WYA768" s="456"/>
      <c r="WYB768" s="456"/>
      <c r="WYC768" s="456"/>
      <c r="WYD768" s="456"/>
      <c r="WYE768" s="456"/>
      <c r="WYF768" s="456"/>
      <c r="WYG768" s="456"/>
      <c r="WYH768" s="456"/>
      <c r="WYI768" s="456"/>
      <c r="WYJ768" s="456"/>
      <c r="WYK768" s="456"/>
      <c r="WYL768" s="456"/>
      <c r="WYM768" s="456"/>
      <c r="WYN768" s="456"/>
      <c r="WYO768" s="456"/>
      <c r="WYP768" s="456"/>
      <c r="WYQ768" s="456"/>
      <c r="WYR768" s="456"/>
      <c r="WYS768" s="456"/>
      <c r="WYT768" s="456"/>
      <c r="WYU768" s="456"/>
      <c r="WYV768" s="456"/>
      <c r="WYW768" s="456"/>
      <c r="WYX768" s="456"/>
      <c r="WYY768" s="456"/>
      <c r="WYZ768" s="456"/>
      <c r="WZA768" s="456"/>
      <c r="WZB768" s="456"/>
      <c r="WZC768" s="456"/>
      <c r="WZD768" s="456"/>
      <c r="WZE768" s="456"/>
      <c r="WZF768" s="456"/>
      <c r="WZG768" s="456"/>
      <c r="WZH768" s="456"/>
      <c r="WZI768" s="456"/>
      <c r="WZJ768" s="456"/>
      <c r="WZK768" s="456"/>
      <c r="WZL768" s="456"/>
      <c r="WZM768" s="456"/>
      <c r="WZN768" s="456"/>
      <c r="WZO768" s="456"/>
      <c r="WZP768" s="456"/>
      <c r="WZQ768" s="456"/>
      <c r="WZR768" s="456"/>
      <c r="WZS768" s="456"/>
      <c r="WZT768" s="456"/>
      <c r="WZU768" s="456"/>
      <c r="WZV768" s="456"/>
      <c r="WZW768" s="456"/>
      <c r="WZX768" s="456"/>
      <c r="WZY768" s="456"/>
      <c r="WZZ768" s="456"/>
      <c r="XAA768" s="456"/>
      <c r="XAB768" s="456"/>
      <c r="XAC768" s="456"/>
      <c r="XAD768" s="456"/>
      <c r="XAE768" s="456"/>
      <c r="XAF768" s="456"/>
      <c r="XAG768" s="456"/>
      <c r="XAH768" s="456"/>
      <c r="XAI768" s="456"/>
      <c r="XAJ768" s="456"/>
      <c r="XAK768" s="456"/>
      <c r="XAL768" s="456"/>
      <c r="XAM768" s="456"/>
      <c r="XAN768" s="456"/>
      <c r="XAO768" s="456"/>
      <c r="XAP768" s="456"/>
      <c r="XAQ768" s="456"/>
      <c r="XAR768" s="456"/>
      <c r="XAS768" s="456"/>
      <c r="XAT768" s="456"/>
      <c r="XAU768" s="456"/>
      <c r="XAV768" s="456"/>
      <c r="XAW768" s="456"/>
      <c r="XAX768" s="456"/>
      <c r="XAY768" s="456"/>
      <c r="XAZ768" s="456"/>
      <c r="XBA768" s="456"/>
      <c r="XBB768" s="456"/>
      <c r="XBC768" s="456"/>
      <c r="XBD768" s="456"/>
      <c r="XBE768" s="456"/>
      <c r="XBF768" s="456"/>
      <c r="XBG768" s="456"/>
      <c r="XBH768" s="456"/>
      <c r="XBI768" s="456"/>
      <c r="XBJ768" s="456"/>
      <c r="XBK768" s="456"/>
      <c r="XBL768" s="456"/>
      <c r="XBM768" s="456"/>
      <c r="XBN768" s="456"/>
      <c r="XBO768" s="456"/>
      <c r="XBP768" s="456"/>
      <c r="XBQ768" s="456"/>
      <c r="XBR768" s="456"/>
      <c r="XBS768" s="456"/>
      <c r="XBT768" s="456"/>
      <c r="XBU768" s="456"/>
      <c r="XBV768" s="456"/>
      <c r="XBW768" s="456"/>
      <c r="XBX768" s="456"/>
      <c r="XBY768" s="456"/>
      <c r="XBZ768" s="456"/>
      <c r="XCA768" s="456"/>
      <c r="XCB768" s="456"/>
      <c r="XCC768" s="456"/>
      <c r="XCD768" s="456"/>
      <c r="XCE768" s="456"/>
      <c r="XCF768" s="456"/>
      <c r="XCG768" s="456"/>
      <c r="XCH768" s="456"/>
      <c r="XCI768" s="456"/>
      <c r="XCJ768" s="456"/>
      <c r="XCK768" s="456"/>
      <c r="XCL768" s="456"/>
      <c r="XCM768" s="456"/>
      <c r="XCN768" s="456"/>
      <c r="XCO768" s="456"/>
      <c r="XCP768" s="456"/>
      <c r="XCQ768" s="456"/>
      <c r="XCR768" s="456"/>
      <c r="XCS768" s="456"/>
      <c r="XCT768" s="456"/>
      <c r="XCU768" s="456"/>
      <c r="XCV768" s="456"/>
      <c r="XCW768" s="456"/>
      <c r="XCX768" s="456"/>
      <c r="XCY768" s="456"/>
      <c r="XCZ768" s="456"/>
      <c r="XDA768" s="456"/>
      <c r="XDB768" s="456"/>
      <c r="XDC768" s="456"/>
      <c r="XDD768" s="456"/>
      <c r="XDE768" s="456"/>
      <c r="XDF768" s="456"/>
      <c r="XDG768" s="456"/>
      <c r="XDH768" s="456"/>
      <c r="XDI768" s="456"/>
      <c r="XDJ768" s="456"/>
      <c r="XDK768" s="456"/>
      <c r="XDL768" s="456"/>
      <c r="XDM768" s="456"/>
      <c r="XDN768" s="456"/>
      <c r="XDO768" s="456"/>
      <c r="XDP768" s="456"/>
      <c r="XDQ768" s="456"/>
      <c r="XDR768" s="456"/>
      <c r="XDS768" s="456"/>
      <c r="XDT768" s="456"/>
      <c r="XDU768" s="456"/>
      <c r="XDV768" s="456"/>
      <c r="XDW768" s="456"/>
      <c r="XDX768" s="456"/>
      <c r="XDY768" s="456"/>
      <c r="XDZ768" s="456"/>
      <c r="XEA768" s="456"/>
      <c r="XEB768" s="456"/>
      <c r="XEC768" s="456"/>
      <c r="XED768" s="456"/>
      <c r="XEE768" s="456"/>
      <c r="XEF768" s="456"/>
      <c r="XEG768" s="456"/>
      <c r="XEH768" s="456"/>
      <c r="XEI768" s="456"/>
      <c r="XEJ768" s="456"/>
      <c r="XEK768" s="456"/>
      <c r="XEL768" s="456"/>
      <c r="XEM768" s="456"/>
      <c r="XEN768" s="456"/>
      <c r="XEO768" s="456"/>
      <c r="XEP768" s="456"/>
      <c r="XEQ768" s="456"/>
      <c r="XER768" s="456"/>
      <c r="XES768" s="456"/>
      <c r="XET768" s="456"/>
      <c r="XEU768" s="456"/>
      <c r="XEV768" s="456"/>
      <c r="XEW768" s="456"/>
      <c r="XEX768" s="456"/>
      <c r="XEY768" s="456"/>
      <c r="XEZ768" s="456"/>
      <c r="XFA768" s="456"/>
      <c r="XFB768" s="456"/>
      <c r="XFC768" s="456"/>
    </row>
    <row r="769" spans="1:110" ht="12.75" customHeight="1">
      <c r="A769" s="456"/>
      <c r="B769" s="456"/>
      <c r="C769" s="456"/>
      <c r="D769" s="456"/>
      <c r="E769" s="456"/>
      <c r="F769" s="456"/>
      <c r="G769" s="456"/>
      <c r="H769" s="456"/>
      <c r="I769" s="456"/>
      <c r="J769" s="1951"/>
      <c r="K769" s="1952"/>
      <c r="L769" s="1952"/>
      <c r="M769" s="1952"/>
      <c r="N769" s="1953"/>
      <c r="O769" s="2044"/>
      <c r="P769" s="2044"/>
      <c r="Q769" s="2044"/>
      <c r="R769" s="2044"/>
      <c r="S769" s="2044"/>
      <c r="T769" s="1960"/>
      <c r="U769" s="1961"/>
      <c r="V769" s="1961"/>
      <c r="W769" s="1962"/>
      <c r="X769" s="1951"/>
      <c r="Y769" s="1952"/>
      <c r="Z769" s="1952"/>
      <c r="AA769" s="1952"/>
      <c r="AB769" s="1953"/>
      <c r="AC769" s="1951"/>
      <c r="AD769" s="1952"/>
      <c r="AE769" s="1952"/>
      <c r="AF769" s="1952"/>
      <c r="AG769" s="1953"/>
      <c r="AH769" s="704"/>
      <c r="AI769" s="704"/>
      <c r="AJ769" s="704"/>
      <c r="AK769" s="704"/>
      <c r="AL769" s="704"/>
      <c r="AT769" s="64"/>
      <c r="AU769" s="64"/>
      <c r="AV769" s="64"/>
      <c r="AW769" s="64"/>
      <c r="AX769" s="64"/>
      <c r="AY769" s="64"/>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5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56"/>
      <c r="B770" s="456"/>
      <c r="C770" s="456"/>
      <c r="D770" s="456"/>
      <c r="E770" s="456"/>
      <c r="F770" s="456"/>
      <c r="G770" s="456"/>
      <c r="H770" s="456"/>
      <c r="I770" s="456"/>
      <c r="J770" s="1951"/>
      <c r="K770" s="1952"/>
      <c r="L770" s="1952"/>
      <c r="M770" s="1952"/>
      <c r="N770" s="1953"/>
      <c r="O770" s="2044"/>
      <c r="P770" s="2044"/>
      <c r="Q770" s="2044"/>
      <c r="R770" s="2044"/>
      <c r="S770" s="2044"/>
      <c r="T770" s="1960"/>
      <c r="U770" s="1961"/>
      <c r="V770" s="1961"/>
      <c r="W770" s="1962"/>
      <c r="X770" s="1951"/>
      <c r="Y770" s="1952"/>
      <c r="Z770" s="1952"/>
      <c r="AA770" s="1952"/>
      <c r="AB770" s="1953"/>
      <c r="AC770" s="1951"/>
      <c r="AD770" s="1952"/>
      <c r="AE770" s="1952"/>
      <c r="AF770" s="1952"/>
      <c r="AG770" s="1953"/>
      <c r="AH770" s="704"/>
      <c r="AI770" s="29"/>
      <c r="AJ770" s="29"/>
      <c r="AK770" s="704"/>
      <c r="AL770" s="704"/>
      <c r="AT770" s="64"/>
      <c r="AU770" s="64"/>
      <c r="AV770" s="64"/>
      <c r="AW770" s="64"/>
      <c r="AX770" s="64"/>
      <c r="AY770" s="64"/>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5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56"/>
      <c r="B771" s="456"/>
      <c r="C771" s="456"/>
      <c r="D771" s="456"/>
      <c r="E771" s="456"/>
      <c r="F771" s="456"/>
      <c r="G771" s="456"/>
      <c r="H771" s="456"/>
      <c r="I771" s="456"/>
      <c r="J771" s="1954"/>
      <c r="K771" s="1955"/>
      <c r="L771" s="1955"/>
      <c r="M771" s="1955"/>
      <c r="N771" s="1956"/>
      <c r="O771" s="2044"/>
      <c r="P771" s="2044"/>
      <c r="Q771" s="2044"/>
      <c r="R771" s="2044"/>
      <c r="S771" s="2044"/>
      <c r="T771" s="1963"/>
      <c r="U771" s="1964"/>
      <c r="V771" s="1964"/>
      <c r="W771" s="1965"/>
      <c r="X771" s="1954"/>
      <c r="Y771" s="1955"/>
      <c r="Z771" s="1955"/>
      <c r="AA771" s="1955"/>
      <c r="AB771" s="1956"/>
      <c r="AC771" s="1954"/>
      <c r="AD771" s="1955"/>
      <c r="AE771" s="1955"/>
      <c r="AF771" s="1955"/>
      <c r="AG771" s="1956"/>
      <c r="AH771" s="704"/>
      <c r="AI771" s="704"/>
      <c r="AJ771" s="704"/>
      <c r="AK771" s="704"/>
      <c r="AL771" s="704"/>
      <c r="AT771" s="64"/>
      <c r="AU771" s="64"/>
      <c r="AV771" s="64"/>
      <c r="AW771" s="64"/>
      <c r="AX771" s="64"/>
      <c r="AY771" s="64"/>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5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56"/>
      <c r="B772" s="456"/>
      <c r="C772" s="456"/>
      <c r="D772" s="456"/>
      <c r="E772" s="456"/>
      <c r="F772" s="456"/>
      <c r="G772" s="456"/>
      <c r="H772" s="456"/>
      <c r="I772" s="456"/>
      <c r="J772" s="1707" t="s">
        <v>1200</v>
      </c>
      <c r="K772" s="1708"/>
      <c r="L772" s="1708"/>
      <c r="M772" s="1708"/>
      <c r="N772" s="1709"/>
      <c r="O772" s="1967">
        <v>1</v>
      </c>
      <c r="P772" s="1967"/>
      <c r="Q772" s="1967"/>
      <c r="R772" s="1967"/>
      <c r="S772" s="1967"/>
      <c r="T772" s="1933">
        <v>827</v>
      </c>
      <c r="U772" s="1934"/>
      <c r="V772" s="1934"/>
      <c r="W772" s="1935"/>
      <c r="X772" s="1929"/>
      <c r="Y772" s="1930"/>
      <c r="Z772" s="1930"/>
      <c r="AA772" s="1930"/>
      <c r="AB772" s="1931"/>
      <c r="AC772" s="1717">
        <f>X772*O772</f>
        <v>0</v>
      </c>
      <c r="AD772" s="1718"/>
      <c r="AE772" s="1718"/>
      <c r="AF772" s="1718"/>
      <c r="AG772" s="1719"/>
      <c r="AH772" s="1480"/>
      <c r="AI772" s="704"/>
      <c r="AJ772" s="704"/>
      <c r="AK772" s="1480"/>
      <c r="AL772" s="1480"/>
      <c r="AT772" s="64"/>
      <c r="AU772" s="64"/>
      <c r="AV772" s="64"/>
      <c r="AW772" s="64"/>
      <c r="AX772" s="64"/>
      <c r="AY772" s="64"/>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5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56"/>
      <c r="B773" s="456"/>
      <c r="C773" s="456"/>
      <c r="D773" s="456"/>
      <c r="E773" s="456"/>
      <c r="F773" s="456"/>
      <c r="G773" s="456"/>
      <c r="H773" s="456"/>
      <c r="I773" s="456"/>
      <c r="J773" s="1707"/>
      <c r="K773" s="1708"/>
      <c r="L773" s="1708"/>
      <c r="M773" s="1708"/>
      <c r="N773" s="1709"/>
      <c r="O773" s="1967"/>
      <c r="P773" s="1967"/>
      <c r="Q773" s="1967"/>
      <c r="R773" s="1967"/>
      <c r="S773" s="1967"/>
      <c r="T773" s="1933"/>
      <c r="U773" s="1934"/>
      <c r="V773" s="1934"/>
      <c r="W773" s="1935"/>
      <c r="X773" s="1929"/>
      <c r="Y773" s="1930"/>
      <c r="Z773" s="1930"/>
      <c r="AA773" s="1930"/>
      <c r="AB773" s="1931"/>
      <c r="AC773" s="1717">
        <f>X773*O773</f>
        <v>0</v>
      </c>
      <c r="AD773" s="1718"/>
      <c r="AE773" s="1718"/>
      <c r="AF773" s="1718"/>
      <c r="AG773" s="1719"/>
      <c r="AH773" s="1480"/>
      <c r="AI773" s="1480"/>
      <c r="AJ773" s="1480"/>
      <c r="AK773" s="1480"/>
      <c r="AL773" s="1480"/>
      <c r="AT773" s="64"/>
      <c r="AU773" s="64"/>
      <c r="AV773" s="64"/>
      <c r="AW773" s="64"/>
      <c r="AX773" s="64"/>
      <c r="AY773" s="64"/>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5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56"/>
      <c r="B774" s="456"/>
      <c r="C774" s="456"/>
      <c r="D774" s="456"/>
      <c r="E774" s="456"/>
      <c r="F774" s="456"/>
      <c r="G774" s="456"/>
      <c r="H774" s="456"/>
      <c r="I774" s="456"/>
      <c r="J774" s="1707"/>
      <c r="K774" s="1708"/>
      <c r="L774" s="1708"/>
      <c r="M774" s="1708"/>
      <c r="N774" s="1709"/>
      <c r="O774" s="1967"/>
      <c r="P774" s="1967"/>
      <c r="Q774" s="1967"/>
      <c r="R774" s="1967"/>
      <c r="S774" s="1967"/>
      <c r="T774" s="1933"/>
      <c r="U774" s="1934"/>
      <c r="V774" s="1934"/>
      <c r="W774" s="1935"/>
      <c r="X774" s="1929"/>
      <c r="Y774" s="1930"/>
      <c r="Z774" s="1930"/>
      <c r="AA774" s="1930"/>
      <c r="AB774" s="1931"/>
      <c r="AC774" s="1717">
        <f>X774*O774</f>
        <v>0</v>
      </c>
      <c r="AD774" s="1718"/>
      <c r="AE774" s="1718"/>
      <c r="AF774" s="1718"/>
      <c r="AG774" s="1719"/>
      <c r="AH774" s="1480"/>
      <c r="AI774" s="1480"/>
      <c r="AJ774" s="1480"/>
      <c r="AK774" s="1480"/>
      <c r="AL774" s="1480"/>
      <c r="AT774" s="64"/>
      <c r="AU774" s="64"/>
      <c r="AV774" s="64"/>
      <c r="AW774" s="64"/>
      <c r="AX774" s="64"/>
      <c r="AY774" s="64"/>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5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56"/>
      <c r="B775" s="456"/>
      <c r="C775" s="456"/>
      <c r="D775" s="456"/>
      <c r="E775" s="456"/>
      <c r="F775" s="456"/>
      <c r="G775" s="456"/>
      <c r="H775" s="456"/>
      <c r="I775" s="456"/>
      <c r="J775" s="1707"/>
      <c r="K775" s="1708"/>
      <c r="L775" s="1708"/>
      <c r="M775" s="1708"/>
      <c r="N775" s="1709"/>
      <c r="O775" s="1967"/>
      <c r="P775" s="1967"/>
      <c r="Q775" s="1967"/>
      <c r="R775" s="1967"/>
      <c r="S775" s="1967"/>
      <c r="T775" s="1933"/>
      <c r="U775" s="1934"/>
      <c r="V775" s="1934"/>
      <c r="W775" s="1935"/>
      <c r="X775" s="1929"/>
      <c r="Y775" s="1930"/>
      <c r="Z775" s="1930"/>
      <c r="AA775" s="1930"/>
      <c r="AB775" s="1931"/>
      <c r="AC775" s="1717">
        <f>X775*O775</f>
        <v>0</v>
      </c>
      <c r="AD775" s="1718"/>
      <c r="AE775" s="1718"/>
      <c r="AF775" s="1718"/>
      <c r="AG775" s="1719"/>
      <c r="AH775" s="1480"/>
      <c r="AI775" s="1480"/>
      <c r="AJ775" s="1480"/>
      <c r="AK775" s="1480"/>
      <c r="AL775" s="1480"/>
      <c r="AT775" s="64"/>
      <c r="AU775" s="64"/>
      <c r="AV775" s="64"/>
      <c r="AW775" s="64"/>
      <c r="AX775" s="64"/>
      <c r="AY775" s="64"/>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5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56"/>
      <c r="B776" s="456"/>
      <c r="C776" s="456"/>
      <c r="D776" s="456"/>
      <c r="E776" s="456"/>
      <c r="F776" s="456"/>
      <c r="G776" s="456"/>
      <c r="H776" s="456"/>
      <c r="I776" s="456"/>
      <c r="J776" s="2011" t="s">
        <v>1272</v>
      </c>
      <c r="K776" s="2012"/>
      <c r="L776" s="2012"/>
      <c r="M776" s="2012"/>
      <c r="N776" s="2013"/>
      <c r="O776" s="2008">
        <f>SUM(O772:S775)</f>
        <v>1</v>
      </c>
      <c r="P776" s="2009"/>
      <c r="Q776" s="2009"/>
      <c r="R776" s="2009"/>
      <c r="S776" s="2010"/>
      <c r="T776" s="456"/>
      <c r="U776" s="456"/>
      <c r="V776" s="456"/>
      <c r="W776" s="456"/>
      <c r="X776" s="1945" t="s">
        <v>1273</v>
      </c>
      <c r="Y776" s="1946"/>
      <c r="Z776" s="1946"/>
      <c r="AA776" s="1946"/>
      <c r="AB776" s="1947"/>
      <c r="AC776" s="1717">
        <f>SUM(AC772:AG775)</f>
        <v>0</v>
      </c>
      <c r="AD776" s="1718"/>
      <c r="AE776" s="1718"/>
      <c r="AF776" s="1718"/>
      <c r="AG776" s="1719"/>
      <c r="AH776" s="29"/>
      <c r="AI776" s="1480"/>
      <c r="AJ776" s="1480"/>
      <c r="AK776" s="29"/>
      <c r="AL776" s="29"/>
      <c r="AT776" s="64"/>
      <c r="AU776" s="64"/>
      <c r="AV776" s="64"/>
      <c r="AW776" s="64"/>
      <c r="AX776" s="64"/>
      <c r="AY776" s="64"/>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5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56"/>
      <c r="B777" s="456"/>
      <c r="C777" s="456"/>
      <c r="D777" s="456"/>
      <c r="E777" s="456"/>
      <c r="F777" s="456"/>
      <c r="G777" s="456"/>
      <c r="H777" s="456"/>
      <c r="I777" s="456"/>
      <c r="J777" s="65"/>
      <c r="K777" s="65"/>
      <c r="L777" s="65"/>
      <c r="M777" s="65"/>
      <c r="N777" s="65"/>
      <c r="O777" s="623"/>
      <c r="P777" s="623"/>
      <c r="Q777" s="623"/>
      <c r="R777" s="623"/>
      <c r="S777" s="623"/>
      <c r="T777" s="67"/>
      <c r="U777" s="67"/>
      <c r="V777" s="67"/>
      <c r="W777" s="67"/>
      <c r="X777" s="67"/>
      <c r="Y777" s="745"/>
      <c r="Z777" s="171"/>
      <c r="AA777" s="171"/>
      <c r="AB777" s="171"/>
      <c r="AC777" s="171"/>
      <c r="AD777" s="456"/>
      <c r="AE777" s="456"/>
      <c r="AF777" s="456"/>
      <c r="AG777" s="456"/>
      <c r="AH777" s="456"/>
      <c r="AI777" s="456"/>
      <c r="AJ777" s="456"/>
      <c r="AK777" s="456"/>
      <c r="AL777" s="456"/>
      <c r="AT777" s="64"/>
      <c r="AU777" s="64"/>
      <c r="AV777" s="64"/>
      <c r="AW777" s="64"/>
      <c r="AX777" s="64"/>
      <c r="AY777" s="64"/>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5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56"/>
      <c r="B778" s="65"/>
      <c r="C778" s="65"/>
      <c r="D778" s="65"/>
      <c r="E778" s="65"/>
      <c r="F778" s="65"/>
      <c r="G778" s="623"/>
      <c r="H778" s="623"/>
      <c r="I778" s="623"/>
      <c r="J778" s="2027" t="s">
        <v>640</v>
      </c>
      <c r="K778" s="2027"/>
      <c r="L778" s="67"/>
      <c r="M778" s="160" t="s">
        <v>1285</v>
      </c>
      <c r="N778" s="67"/>
      <c r="O778" s="67"/>
      <c r="P778" s="67"/>
      <c r="Q778" s="623"/>
      <c r="R778" s="623"/>
      <c r="S778" s="623"/>
      <c r="T778" s="623"/>
      <c r="U778" s="623"/>
      <c r="V778" s="456"/>
      <c r="W778" s="456"/>
      <c r="X778" s="456"/>
      <c r="Y778" s="456"/>
      <c r="Z778" s="456"/>
      <c r="AA778" s="456"/>
      <c r="AB778" s="456"/>
      <c r="AC778" s="456"/>
      <c r="AD778" s="456"/>
      <c r="AE778" s="456"/>
      <c r="AF778" s="456"/>
      <c r="AG778" s="456"/>
      <c r="AH778" s="456"/>
      <c r="AI778" s="456"/>
      <c r="AJ778" s="456"/>
      <c r="AK778" s="456"/>
      <c r="AL778" s="456"/>
      <c r="AV778" s="29">
        <f>SUM(AW754:AW777)</f>
        <v>0</v>
      </c>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56"/>
      <c r="B779" s="65"/>
      <c r="C779" s="65"/>
      <c r="D779" s="65"/>
      <c r="E779" s="65"/>
      <c r="F779" s="65"/>
      <c r="G779" s="623"/>
      <c r="H779" s="623"/>
      <c r="I779" s="623"/>
      <c r="J779" s="623"/>
      <c r="K779" s="623"/>
      <c r="L779" s="67"/>
      <c r="M779" s="160" t="s">
        <v>1286</v>
      </c>
      <c r="N779" s="67"/>
      <c r="O779" s="67"/>
      <c r="P779" s="67"/>
      <c r="Q779" s="623"/>
      <c r="R779" s="623"/>
      <c r="S779" s="623"/>
      <c r="T779" s="623"/>
      <c r="U779" s="623"/>
      <c r="V779" s="456"/>
      <c r="W779" s="456"/>
      <c r="X779" s="456"/>
      <c r="Y779" s="456"/>
      <c r="Z779" s="456"/>
      <c r="AA779" s="456"/>
      <c r="AB779" s="456"/>
      <c r="AC779" s="456"/>
      <c r="AD779" s="456"/>
      <c r="AE779" s="456"/>
      <c r="AF779" s="456"/>
      <c r="AG779" s="456"/>
      <c r="AH779" s="456"/>
      <c r="AI779" s="456"/>
      <c r="AJ779" s="456"/>
      <c r="AK779" s="456"/>
      <c r="AL779" s="456"/>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781</v>
      </c>
      <c r="B780" s="69"/>
      <c r="C780" s="69" t="s">
        <v>208</v>
      </c>
      <c r="D780" s="65"/>
      <c r="E780" s="65"/>
      <c r="F780" s="65"/>
      <c r="G780" s="623"/>
      <c r="H780" s="623"/>
      <c r="I780" s="623"/>
      <c r="J780" s="623"/>
      <c r="K780" s="623"/>
      <c r="L780" s="67"/>
      <c r="M780" s="67"/>
      <c r="N780" s="67"/>
      <c r="O780" s="67"/>
      <c r="P780" s="67"/>
      <c r="Q780" s="623"/>
      <c r="R780" s="623"/>
      <c r="S780" s="623"/>
      <c r="T780" s="623"/>
      <c r="U780" s="623"/>
      <c r="V780" s="456"/>
      <c r="W780" s="456"/>
      <c r="X780" s="456"/>
      <c r="Y780" s="456"/>
      <c r="Z780" s="456"/>
      <c r="AA780" s="456"/>
      <c r="AB780" s="456"/>
      <c r="AC780" s="456"/>
      <c r="AD780" s="456"/>
      <c r="AE780" s="456"/>
      <c r="AF780" s="456"/>
      <c r="AG780" s="456"/>
      <c r="AH780" s="456"/>
      <c r="AI780" s="456"/>
      <c r="AJ780" s="456"/>
      <c r="AK780" s="456"/>
      <c r="AL780" s="456"/>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56"/>
      <c r="B781" s="65"/>
      <c r="C781" s="65"/>
      <c r="D781" s="65"/>
      <c r="E781" s="65"/>
      <c r="F781" s="65"/>
      <c r="G781" s="623"/>
      <c r="H781" s="623"/>
      <c r="I781" s="623"/>
      <c r="J781" s="592"/>
      <c r="K781" s="623"/>
      <c r="L781" s="67"/>
      <c r="M781" s="67"/>
      <c r="N781" s="67"/>
      <c r="O781" s="67"/>
      <c r="P781" s="67"/>
      <c r="Q781" s="623"/>
      <c r="R781" s="623"/>
      <c r="S781" s="623"/>
      <c r="T781" s="623"/>
      <c r="U781" s="623"/>
      <c r="V781" s="456"/>
      <c r="W781" s="456"/>
      <c r="X781" s="456"/>
      <c r="Y781" s="456"/>
      <c r="Z781" s="456"/>
      <c r="AA781" s="456"/>
      <c r="AB781" s="456"/>
      <c r="AC781" s="456"/>
      <c r="AD781" s="456"/>
      <c r="AE781" s="456"/>
      <c r="AF781" s="456"/>
      <c r="AG781" s="456"/>
      <c r="AH781" s="456"/>
      <c r="AI781" s="456"/>
      <c r="AJ781" s="456"/>
      <c r="AK781" s="456"/>
      <c r="AL781" s="45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56"/>
      <c r="B782" s="456"/>
      <c r="C782" s="456"/>
      <c r="D782" s="456"/>
      <c r="E782" s="456"/>
      <c r="F782" s="456"/>
      <c r="G782" s="456"/>
      <c r="H782" s="456"/>
      <c r="I782" s="456"/>
      <c r="J782" s="1948" t="s">
        <v>1262</v>
      </c>
      <c r="K782" s="1949"/>
      <c r="L782" s="1949"/>
      <c r="M782" s="1949"/>
      <c r="N782" s="1950"/>
      <c r="O782" s="2044" t="s">
        <v>1263</v>
      </c>
      <c r="P782" s="2044"/>
      <c r="Q782" s="2044"/>
      <c r="R782" s="2044"/>
      <c r="S782" s="2044"/>
      <c r="T782" s="1957" t="s">
        <v>1264</v>
      </c>
      <c r="U782" s="1958"/>
      <c r="V782" s="1958"/>
      <c r="W782" s="1959"/>
      <c r="X782" s="1948" t="s">
        <v>1265</v>
      </c>
      <c r="Y782" s="1949"/>
      <c r="Z782" s="1949"/>
      <c r="AA782" s="1949"/>
      <c r="AB782" s="1950"/>
      <c r="AC782" s="1948" t="s">
        <v>1284</v>
      </c>
      <c r="AD782" s="1949"/>
      <c r="AE782" s="1949"/>
      <c r="AF782" s="1949"/>
      <c r="AG782" s="1950"/>
      <c r="AH782" s="2093" t="s">
        <v>1287</v>
      </c>
      <c r="AI782" s="2094"/>
      <c r="AJ782" s="2094"/>
      <c r="AK782" s="2094"/>
      <c r="AL782" s="2094"/>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56"/>
      <c r="B783" s="456"/>
      <c r="C783" s="456"/>
      <c r="D783" s="456"/>
      <c r="E783" s="456"/>
      <c r="F783" s="456"/>
      <c r="G783" s="456"/>
      <c r="H783" s="456"/>
      <c r="I783" s="456"/>
      <c r="J783" s="1951"/>
      <c r="K783" s="1952"/>
      <c r="L783" s="1952"/>
      <c r="M783" s="1952"/>
      <c r="N783" s="1953"/>
      <c r="O783" s="2044"/>
      <c r="P783" s="2044"/>
      <c r="Q783" s="2044"/>
      <c r="R783" s="2044"/>
      <c r="S783" s="2044"/>
      <c r="T783" s="1960"/>
      <c r="U783" s="1961"/>
      <c r="V783" s="1961"/>
      <c r="W783" s="1962"/>
      <c r="X783" s="1951"/>
      <c r="Y783" s="1952"/>
      <c r="Z783" s="1952"/>
      <c r="AA783" s="1952"/>
      <c r="AB783" s="1953"/>
      <c r="AC783" s="1951"/>
      <c r="AD783" s="1952"/>
      <c r="AE783" s="1952"/>
      <c r="AF783" s="1952"/>
      <c r="AG783" s="1953"/>
      <c r="AH783" s="2093"/>
      <c r="AI783" s="2094"/>
      <c r="AJ783" s="2094"/>
      <c r="AK783" s="2094"/>
      <c r="AL783" s="2094"/>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56"/>
      <c r="B784" s="456"/>
      <c r="C784" s="456"/>
      <c r="D784" s="456"/>
      <c r="E784" s="456"/>
      <c r="F784" s="456"/>
      <c r="G784" s="456"/>
      <c r="H784" s="456"/>
      <c r="I784" s="456"/>
      <c r="J784" s="1951"/>
      <c r="K784" s="1952"/>
      <c r="L784" s="1952"/>
      <c r="M784" s="1952"/>
      <c r="N784" s="1953"/>
      <c r="O784" s="2044"/>
      <c r="P784" s="2044"/>
      <c r="Q784" s="2044"/>
      <c r="R784" s="2044"/>
      <c r="S784" s="2044"/>
      <c r="T784" s="1960"/>
      <c r="U784" s="1961"/>
      <c r="V784" s="1961"/>
      <c r="W784" s="1962"/>
      <c r="X784" s="1951"/>
      <c r="Y784" s="1952"/>
      <c r="Z784" s="1952"/>
      <c r="AA784" s="1952"/>
      <c r="AB784" s="1953"/>
      <c r="AC784" s="1951"/>
      <c r="AD784" s="1952"/>
      <c r="AE784" s="1952"/>
      <c r="AF784" s="1952"/>
      <c r="AG784" s="1953"/>
      <c r="AH784" s="2093"/>
      <c r="AI784" s="2094"/>
      <c r="AJ784" s="2094"/>
      <c r="AK784" s="2094"/>
      <c r="AL784" s="2094"/>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56"/>
      <c r="C785" s="456"/>
      <c r="D785" s="456"/>
      <c r="E785" s="456"/>
      <c r="F785" s="456"/>
      <c r="G785" s="456"/>
      <c r="H785" s="456"/>
      <c r="I785" s="456"/>
      <c r="J785" s="1954"/>
      <c r="K785" s="1955"/>
      <c r="L785" s="1955"/>
      <c r="M785" s="1955"/>
      <c r="N785" s="1956"/>
      <c r="O785" s="2044"/>
      <c r="P785" s="2044"/>
      <c r="Q785" s="2044"/>
      <c r="R785" s="2044"/>
      <c r="S785" s="2044"/>
      <c r="T785" s="1963"/>
      <c r="U785" s="1964"/>
      <c r="V785" s="1964"/>
      <c r="W785" s="1965"/>
      <c r="X785" s="1954"/>
      <c r="Y785" s="1955"/>
      <c r="Z785" s="1955"/>
      <c r="AA785" s="1955"/>
      <c r="AB785" s="1956"/>
      <c r="AC785" s="1954"/>
      <c r="AD785" s="1955"/>
      <c r="AE785" s="1955"/>
      <c r="AF785" s="1955"/>
      <c r="AG785" s="1956"/>
      <c r="AH785" s="2093"/>
      <c r="AI785" s="2094"/>
      <c r="AJ785" s="2094"/>
      <c r="AK785" s="2094"/>
      <c r="AL785" s="2094"/>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56"/>
      <c r="C786" s="456"/>
      <c r="D786" s="456"/>
      <c r="E786" s="456"/>
      <c r="F786" s="456"/>
      <c r="G786" s="456"/>
      <c r="H786" s="456"/>
      <c r="I786" s="456"/>
      <c r="J786" s="1707"/>
      <c r="K786" s="1708"/>
      <c r="L786" s="1708"/>
      <c r="M786" s="1708"/>
      <c r="N786" s="1709"/>
      <c r="O786" s="1967"/>
      <c r="P786" s="1967"/>
      <c r="Q786" s="1967"/>
      <c r="R786" s="1967"/>
      <c r="S786" s="1967"/>
      <c r="T786" s="1933"/>
      <c r="U786" s="1934"/>
      <c r="V786" s="1934"/>
      <c r="W786" s="1935"/>
      <c r="X786" s="1929"/>
      <c r="Y786" s="1930"/>
      <c r="Z786" s="1930"/>
      <c r="AA786" s="1930"/>
      <c r="AB786" s="1931"/>
      <c r="AC786" s="1717">
        <f t="shared" ref="AC786:AC795" si="49">X786*O786</f>
        <v>0</v>
      </c>
      <c r="AD786" s="1718"/>
      <c r="AE786" s="1718"/>
      <c r="AF786" s="1718"/>
      <c r="AG786" s="1719"/>
      <c r="AH786" s="1968"/>
      <c r="AI786" s="1969"/>
      <c r="AJ786" s="1969"/>
      <c r="AK786" s="1969"/>
      <c r="AL786" s="1969"/>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56"/>
      <c r="C787" s="456"/>
      <c r="D787" s="456"/>
      <c r="E787" s="456"/>
      <c r="F787" s="456"/>
      <c r="G787" s="456"/>
      <c r="H787" s="456"/>
      <c r="I787" s="456"/>
      <c r="J787" s="1707"/>
      <c r="K787" s="1708"/>
      <c r="L787" s="1708"/>
      <c r="M787" s="1708"/>
      <c r="N787" s="1709"/>
      <c r="O787" s="1967"/>
      <c r="P787" s="1967"/>
      <c r="Q787" s="1967"/>
      <c r="R787" s="1967"/>
      <c r="S787" s="1967"/>
      <c r="T787" s="1933"/>
      <c r="U787" s="1934"/>
      <c r="V787" s="1934"/>
      <c r="W787" s="1935"/>
      <c r="X787" s="1929"/>
      <c r="Y787" s="1930"/>
      <c r="Z787" s="1930"/>
      <c r="AA787" s="1930"/>
      <c r="AB787" s="1931"/>
      <c r="AC787" s="1717">
        <f t="shared" si="49"/>
        <v>0</v>
      </c>
      <c r="AD787" s="1718"/>
      <c r="AE787" s="1718"/>
      <c r="AF787" s="1718"/>
      <c r="AG787" s="1719"/>
      <c r="AH787" s="1968"/>
      <c r="AI787" s="1969"/>
      <c r="AJ787" s="1969"/>
      <c r="AK787" s="1969"/>
      <c r="AL787" s="1969"/>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56"/>
      <c r="C788" s="456"/>
      <c r="D788" s="456"/>
      <c r="E788" s="456"/>
      <c r="F788" s="456"/>
      <c r="G788" s="456"/>
      <c r="H788" s="456"/>
      <c r="I788" s="456"/>
      <c r="J788" s="1707"/>
      <c r="K788" s="1708"/>
      <c r="L788" s="1708"/>
      <c r="M788" s="1708"/>
      <c r="N788" s="1709"/>
      <c r="O788" s="1967"/>
      <c r="P788" s="1967"/>
      <c r="Q788" s="1967"/>
      <c r="R788" s="1967"/>
      <c r="S788" s="1967"/>
      <c r="T788" s="1933"/>
      <c r="U788" s="1934"/>
      <c r="V788" s="1934"/>
      <c r="W788" s="1935"/>
      <c r="X788" s="1929"/>
      <c r="Y788" s="1930"/>
      <c r="Z788" s="1930"/>
      <c r="AA788" s="1930"/>
      <c r="AB788" s="1931"/>
      <c r="AC788" s="1717">
        <f t="shared" si="49"/>
        <v>0</v>
      </c>
      <c r="AD788" s="1718"/>
      <c r="AE788" s="1718"/>
      <c r="AF788" s="1718"/>
      <c r="AG788" s="1719"/>
      <c r="AH788" s="1968"/>
      <c r="AI788" s="1969"/>
      <c r="AJ788" s="1969"/>
      <c r="AK788" s="1969"/>
      <c r="AL788" s="1969"/>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56"/>
      <c r="C789" s="456"/>
      <c r="D789" s="456"/>
      <c r="E789" s="456"/>
      <c r="F789" s="456"/>
      <c r="G789" s="456"/>
      <c r="H789" s="456"/>
      <c r="I789" s="456"/>
      <c r="J789" s="1707"/>
      <c r="K789" s="1708"/>
      <c r="L789" s="1708"/>
      <c r="M789" s="1708"/>
      <c r="N789" s="1709"/>
      <c r="O789" s="1967"/>
      <c r="P789" s="1967"/>
      <c r="Q789" s="1967"/>
      <c r="R789" s="1967"/>
      <c r="S789" s="1967"/>
      <c r="T789" s="1933"/>
      <c r="U789" s="1934"/>
      <c r="V789" s="1934"/>
      <c r="W789" s="1935"/>
      <c r="X789" s="1929"/>
      <c r="Y789" s="1930"/>
      <c r="Z789" s="1930"/>
      <c r="AA789" s="1930"/>
      <c r="AB789" s="1931"/>
      <c r="AC789" s="1717">
        <f t="shared" si="49"/>
        <v>0</v>
      </c>
      <c r="AD789" s="1718"/>
      <c r="AE789" s="1718"/>
      <c r="AF789" s="1718"/>
      <c r="AG789" s="1719"/>
      <c r="AH789" s="1968"/>
      <c r="AI789" s="1969"/>
      <c r="AJ789" s="1969"/>
      <c r="AK789" s="1969"/>
      <c r="AL789" s="1969"/>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56"/>
      <c r="C790" s="456"/>
      <c r="D790" s="456"/>
      <c r="E790" s="456"/>
      <c r="F790" s="456"/>
      <c r="G790" s="456"/>
      <c r="H790" s="456"/>
      <c r="I790" s="456"/>
      <c r="J790" s="1707"/>
      <c r="K790" s="1708"/>
      <c r="L790" s="1708"/>
      <c r="M790" s="1708"/>
      <c r="N790" s="1709"/>
      <c r="O790" s="1967"/>
      <c r="P790" s="1967"/>
      <c r="Q790" s="1967"/>
      <c r="R790" s="1967"/>
      <c r="S790" s="1967"/>
      <c r="T790" s="1933"/>
      <c r="U790" s="1934"/>
      <c r="V790" s="1934"/>
      <c r="W790" s="1935"/>
      <c r="X790" s="1929"/>
      <c r="Y790" s="1930"/>
      <c r="Z790" s="1930"/>
      <c r="AA790" s="1930"/>
      <c r="AB790" s="1931"/>
      <c r="AC790" s="1717">
        <f t="shared" si="49"/>
        <v>0</v>
      </c>
      <c r="AD790" s="1718"/>
      <c r="AE790" s="1718"/>
      <c r="AF790" s="1718"/>
      <c r="AG790" s="1719"/>
      <c r="AH790" s="1968"/>
      <c r="AI790" s="1969"/>
      <c r="AJ790" s="1969"/>
      <c r="AK790" s="1969"/>
      <c r="AL790" s="1969"/>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56"/>
      <c r="C791" s="456"/>
      <c r="D791" s="456"/>
      <c r="E791" s="456"/>
      <c r="F791" s="456"/>
      <c r="G791" s="456"/>
      <c r="H791" s="456"/>
      <c r="I791" s="456"/>
      <c r="J791" s="1707"/>
      <c r="K791" s="1708"/>
      <c r="L791" s="1708"/>
      <c r="M791" s="1708"/>
      <c r="N791" s="1709"/>
      <c r="O791" s="1967"/>
      <c r="P791" s="1967"/>
      <c r="Q791" s="1967"/>
      <c r="R791" s="1967"/>
      <c r="S791" s="1967"/>
      <c r="T791" s="1933"/>
      <c r="U791" s="1934"/>
      <c r="V791" s="1934"/>
      <c r="W791" s="1935"/>
      <c r="X791" s="1929"/>
      <c r="Y791" s="1930"/>
      <c r="Z791" s="1930"/>
      <c r="AA791" s="1930"/>
      <c r="AB791" s="1931"/>
      <c r="AC791" s="1717">
        <f t="shared" si="49"/>
        <v>0</v>
      </c>
      <c r="AD791" s="1718"/>
      <c r="AE791" s="1718"/>
      <c r="AF791" s="1718"/>
      <c r="AG791" s="1719"/>
      <c r="AH791" s="1968"/>
      <c r="AI791" s="1969"/>
      <c r="AJ791" s="1969"/>
      <c r="AK791" s="1969"/>
      <c r="AL791" s="1969"/>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56"/>
      <c r="C792" s="456"/>
      <c r="D792" s="456"/>
      <c r="E792" s="456"/>
      <c r="F792" s="456"/>
      <c r="G792" s="456"/>
      <c r="H792" s="456"/>
      <c r="I792" s="456"/>
      <c r="J792" s="1707"/>
      <c r="K792" s="1708"/>
      <c r="L792" s="1708"/>
      <c r="M792" s="1708"/>
      <c r="N792" s="1709"/>
      <c r="O792" s="1967"/>
      <c r="P792" s="1967"/>
      <c r="Q792" s="1967"/>
      <c r="R792" s="1967"/>
      <c r="S792" s="1967"/>
      <c r="T792" s="1933"/>
      <c r="U792" s="1934"/>
      <c r="V792" s="1934"/>
      <c r="W792" s="1935"/>
      <c r="X792" s="1929"/>
      <c r="Y792" s="1930"/>
      <c r="Z792" s="1930"/>
      <c r="AA792" s="1930"/>
      <c r="AB792" s="1931"/>
      <c r="AC792" s="1717">
        <f t="shared" si="49"/>
        <v>0</v>
      </c>
      <c r="AD792" s="1718"/>
      <c r="AE792" s="1718"/>
      <c r="AF792" s="1718"/>
      <c r="AG792" s="1719"/>
      <c r="AH792" s="1968"/>
      <c r="AI792" s="1969"/>
      <c r="AJ792" s="1969"/>
      <c r="AK792" s="1969"/>
      <c r="AL792" s="1969"/>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56"/>
      <c r="C793" s="456"/>
      <c r="D793" s="456"/>
      <c r="E793" s="456"/>
      <c r="F793" s="456"/>
      <c r="G793" s="456"/>
      <c r="H793" s="456"/>
      <c r="I793" s="456"/>
      <c r="J793" s="1707"/>
      <c r="K793" s="1708"/>
      <c r="L793" s="1708"/>
      <c r="M793" s="1708"/>
      <c r="N793" s="1709"/>
      <c r="O793" s="1967"/>
      <c r="P793" s="1967"/>
      <c r="Q793" s="1967"/>
      <c r="R793" s="1967"/>
      <c r="S793" s="1967"/>
      <c r="T793" s="1933"/>
      <c r="U793" s="1934"/>
      <c r="V793" s="1934"/>
      <c r="W793" s="1935"/>
      <c r="X793" s="1929"/>
      <c r="Y793" s="1930"/>
      <c r="Z793" s="1930"/>
      <c r="AA793" s="1930"/>
      <c r="AB793" s="1931"/>
      <c r="AC793" s="1717">
        <f t="shared" si="49"/>
        <v>0</v>
      </c>
      <c r="AD793" s="1718"/>
      <c r="AE793" s="1718"/>
      <c r="AF793" s="1718"/>
      <c r="AG793" s="1719"/>
      <c r="AH793" s="1968"/>
      <c r="AI793" s="1969"/>
      <c r="AJ793" s="1969"/>
      <c r="AK793" s="1969"/>
      <c r="AL793" s="1969"/>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56"/>
      <c r="C794" s="456"/>
      <c r="D794" s="456"/>
      <c r="E794" s="456"/>
      <c r="F794" s="456"/>
      <c r="G794" s="456"/>
      <c r="H794" s="456"/>
      <c r="I794" s="456"/>
      <c r="J794" s="1707"/>
      <c r="K794" s="1708"/>
      <c r="L794" s="1708"/>
      <c r="M794" s="1708"/>
      <c r="N794" s="1709"/>
      <c r="O794" s="1967"/>
      <c r="P794" s="1967"/>
      <c r="Q794" s="1967"/>
      <c r="R794" s="1967"/>
      <c r="S794" s="1967"/>
      <c r="T794" s="1933"/>
      <c r="U794" s="1934"/>
      <c r="V794" s="1934"/>
      <c r="W794" s="1935"/>
      <c r="X794" s="1929"/>
      <c r="Y794" s="1930"/>
      <c r="Z794" s="1930"/>
      <c r="AA794" s="1930"/>
      <c r="AB794" s="1931"/>
      <c r="AC794" s="1717">
        <f t="shared" si="49"/>
        <v>0</v>
      </c>
      <c r="AD794" s="1718"/>
      <c r="AE794" s="1718"/>
      <c r="AF794" s="1718"/>
      <c r="AG794" s="1719"/>
      <c r="AH794" s="1968"/>
      <c r="AI794" s="1969"/>
      <c r="AJ794" s="1969"/>
      <c r="AK794" s="1969"/>
      <c r="AL794" s="1969"/>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56"/>
      <c r="C795" s="456"/>
      <c r="D795" s="456"/>
      <c r="E795" s="456"/>
      <c r="F795" s="456"/>
      <c r="G795" s="456"/>
      <c r="H795" s="456"/>
      <c r="I795" s="456"/>
      <c r="J795" s="1707"/>
      <c r="K795" s="1708"/>
      <c r="L795" s="1708"/>
      <c r="M795" s="1708"/>
      <c r="N795" s="1709"/>
      <c r="O795" s="1967"/>
      <c r="P795" s="1967"/>
      <c r="Q795" s="1967"/>
      <c r="R795" s="1967"/>
      <c r="S795" s="1967"/>
      <c r="T795" s="1933"/>
      <c r="U795" s="1934"/>
      <c r="V795" s="1934"/>
      <c r="W795" s="1935"/>
      <c r="X795" s="1929"/>
      <c r="Y795" s="1930"/>
      <c r="Z795" s="1930"/>
      <c r="AA795" s="1930"/>
      <c r="AB795" s="1931"/>
      <c r="AC795" s="1717">
        <f t="shared" si="49"/>
        <v>0</v>
      </c>
      <c r="AD795" s="1718"/>
      <c r="AE795" s="1718"/>
      <c r="AF795" s="1718"/>
      <c r="AG795" s="1719"/>
      <c r="AH795" s="1968"/>
      <c r="AI795" s="1969"/>
      <c r="AJ795" s="1969"/>
      <c r="AK795" s="1969"/>
      <c r="AL795" s="1969"/>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56"/>
      <c r="C796" s="456"/>
      <c r="D796" s="456"/>
      <c r="E796" s="456"/>
      <c r="F796" s="456"/>
      <c r="G796" s="456"/>
      <c r="H796" s="456"/>
      <c r="I796" s="456"/>
      <c r="J796" s="2011" t="s">
        <v>1272</v>
      </c>
      <c r="K796" s="2012"/>
      <c r="L796" s="2012"/>
      <c r="M796" s="2012"/>
      <c r="N796" s="2013"/>
      <c r="O796" s="2096">
        <f>SUM(O786:S795)</f>
        <v>0</v>
      </c>
      <c r="P796" s="2096"/>
      <c r="Q796" s="2096"/>
      <c r="R796" s="2096"/>
      <c r="S796" s="2096"/>
      <c r="T796" s="456"/>
      <c r="U796" s="456"/>
      <c r="V796" s="456"/>
      <c r="W796" s="456"/>
      <c r="X796" s="631" t="s">
        <v>1273</v>
      </c>
      <c r="Y796" s="632"/>
      <c r="Z796" s="632"/>
      <c r="AA796" s="632"/>
      <c r="AB796" s="633"/>
      <c r="AC796" s="1717">
        <f>SUM(AC786:AG795)</f>
        <v>0</v>
      </c>
      <c r="AD796" s="1718"/>
      <c r="AE796" s="1718"/>
      <c r="AF796" s="1718"/>
      <c r="AG796" s="1719"/>
      <c r="AH796" s="456"/>
      <c r="AI796" s="456"/>
      <c r="AJ796" s="456"/>
      <c r="AK796" s="456"/>
      <c r="AL796" s="45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6"/>
      <c r="AF797" s="456"/>
      <c r="AG797" s="456"/>
      <c r="AH797" s="456"/>
      <c r="AI797" s="456"/>
      <c r="AJ797" s="456"/>
      <c r="AK797" s="456"/>
      <c r="AL797" s="456"/>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56"/>
      <c r="C798" s="456"/>
      <c r="D798" s="456"/>
      <c r="E798" s="456"/>
      <c r="F798" s="456"/>
      <c r="G798" s="456"/>
      <c r="H798" s="456"/>
      <c r="I798" s="456"/>
      <c r="J798" s="55"/>
      <c r="K798" s="56"/>
      <c r="L798" s="56"/>
      <c r="M798" s="56"/>
      <c r="N798" s="56"/>
      <c r="O798" s="56"/>
      <c r="P798" s="56"/>
      <c r="Q798" s="56"/>
      <c r="R798" s="56"/>
      <c r="S798" s="56"/>
      <c r="T798" s="56"/>
      <c r="U798" s="56"/>
      <c r="V798" s="56"/>
      <c r="W798" s="56"/>
      <c r="X798" s="1327" t="s">
        <v>1288</v>
      </c>
      <c r="Y798" s="2045">
        <f>O753+AC776+AC796</f>
        <v>86321.5</v>
      </c>
      <c r="Z798" s="2045"/>
      <c r="AA798" s="2045"/>
      <c r="AB798" s="2045"/>
      <c r="AC798" s="2045"/>
      <c r="AD798" s="456"/>
      <c r="AE798" s="456"/>
      <c r="AF798" s="456"/>
      <c r="AG798" s="456"/>
      <c r="AH798" s="456"/>
      <c r="AI798" s="456"/>
      <c r="AJ798" s="456"/>
      <c r="AK798" s="456"/>
      <c r="AL798" s="45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56"/>
      <c r="C799" s="456"/>
      <c r="D799" s="456"/>
      <c r="E799" s="456"/>
      <c r="F799" s="456"/>
      <c r="G799" s="456"/>
      <c r="H799" s="456"/>
      <c r="I799" s="456"/>
      <c r="J799" s="58"/>
      <c r="K799" s="59"/>
      <c r="L799" s="59"/>
      <c r="M799" s="59"/>
      <c r="N799" s="59"/>
      <c r="O799" s="59"/>
      <c r="P799" s="59"/>
      <c r="Q799" s="59"/>
      <c r="R799" s="59"/>
      <c r="S799" s="59"/>
      <c r="T799" s="59"/>
      <c r="U799" s="59"/>
      <c r="V799" s="59"/>
      <c r="W799" s="59"/>
      <c r="X799" s="1329" t="s">
        <v>1289</v>
      </c>
      <c r="Y799" s="2045">
        <f>(O753+AC776+AC796)*12</f>
        <v>1035858</v>
      </c>
      <c r="Z799" s="2045"/>
      <c r="AA799" s="2045"/>
      <c r="AB799" s="2045"/>
      <c r="AC799" s="2045"/>
      <c r="AD799" s="456"/>
      <c r="AE799" s="456"/>
      <c r="AF799" s="456"/>
      <c r="AG799" s="456"/>
      <c r="AH799" s="456"/>
      <c r="AI799" s="456"/>
      <c r="AJ799" s="456"/>
      <c r="AK799" s="456"/>
      <c r="AL799" s="456"/>
      <c r="AZ799" s="46"/>
      <c r="BA799" s="40" t="s">
        <v>1290</v>
      </c>
      <c r="BB799" s="40"/>
      <c r="BC799" s="40"/>
      <c r="BD799" s="40"/>
      <c r="BE799" s="40"/>
      <c r="BF799" s="40"/>
      <c r="BG799" s="40"/>
      <c r="BH799" s="40"/>
      <c r="BI799" s="40"/>
      <c r="BJ799" s="40"/>
      <c r="BK799" s="40"/>
      <c r="BL799" s="40"/>
      <c r="BM799" s="40"/>
      <c r="BN799" s="2042" t="s">
        <v>1291</v>
      </c>
      <c r="BO799" s="2043"/>
      <c r="BP799" s="46"/>
      <c r="BQ799" s="46"/>
      <c r="BR799" s="46"/>
      <c r="BS799" s="40" t="s">
        <v>1292</v>
      </c>
      <c r="BT799" s="40"/>
      <c r="BU799" s="40"/>
      <c r="BV799" s="40"/>
      <c r="BW799" s="40"/>
      <c r="BX799" s="40"/>
      <c r="BY799" s="40"/>
      <c r="BZ799" s="40"/>
      <c r="CA799" s="40"/>
      <c r="CB799" s="2039" t="str">
        <f>T189</f>
        <v>Alameda</v>
      </c>
      <c r="CC799" s="2040"/>
      <c r="CD799" s="2040"/>
      <c r="CE799" s="2040"/>
      <c r="CF799" s="2040"/>
      <c r="CG799" s="2040"/>
      <c r="CH799" s="2041"/>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2">
      <c r="B800" s="39"/>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15"/>
      <c r="Y800" s="15"/>
      <c r="Z800" s="15"/>
      <c r="AA800" s="15"/>
      <c r="AB800" s="15"/>
      <c r="AC800" s="15"/>
      <c r="AD800" s="15"/>
      <c r="AE800" s="456"/>
      <c r="AF800" s="456"/>
      <c r="AG800" s="456"/>
      <c r="AH800" s="456"/>
      <c r="AI800" s="456"/>
      <c r="AJ800" s="456"/>
      <c r="AK800" s="456"/>
      <c r="AL800" s="456"/>
      <c r="AZ800" s="46"/>
      <c r="BA800" s="456"/>
      <c r="BB800" s="456"/>
      <c r="BC800" s="456"/>
      <c r="BD800" s="456"/>
      <c r="BE800" s="456"/>
      <c r="BF800" s="456"/>
      <c r="BG800" s="456"/>
      <c r="BH800" s="456"/>
      <c r="BI800" s="456"/>
      <c r="BJ800" s="456"/>
      <c r="BK800" s="456"/>
      <c r="BL800" s="456"/>
      <c r="BM800" s="456"/>
      <c r="BN800" s="456"/>
      <c r="BO800" s="456"/>
      <c r="BP800" s="456"/>
      <c r="BQ800" s="456"/>
      <c r="BR800" s="456"/>
      <c r="BS800" s="456"/>
      <c r="BT800" s="45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2">
      <c r="A801" s="39" t="s">
        <v>800</v>
      </c>
      <c r="B801" s="39"/>
      <c r="C801" s="39" t="s">
        <v>211</v>
      </c>
      <c r="D801" s="456"/>
      <c r="E801" s="456"/>
      <c r="F801" s="456"/>
      <c r="G801" s="456"/>
      <c r="H801" s="456"/>
      <c r="I801" s="456"/>
      <c r="J801" s="456"/>
      <c r="K801" s="456"/>
      <c r="L801" s="456"/>
      <c r="M801" s="456"/>
      <c r="N801" s="456"/>
      <c r="O801" s="456"/>
      <c r="P801" s="456"/>
      <c r="Q801" s="456"/>
      <c r="R801" s="456"/>
      <c r="S801" s="456"/>
      <c r="T801" s="456"/>
      <c r="U801" s="456"/>
      <c r="V801" s="456"/>
      <c r="W801" s="456"/>
      <c r="X801" s="15"/>
      <c r="Y801" s="15"/>
      <c r="Z801" s="15"/>
      <c r="AA801" s="15"/>
      <c r="AB801" s="15"/>
      <c r="AC801" s="15"/>
      <c r="AD801" s="15"/>
      <c r="AE801" s="456"/>
      <c r="AF801" s="456"/>
      <c r="AG801" s="456"/>
      <c r="AH801" s="456"/>
      <c r="AI801" s="456"/>
      <c r="AJ801" s="456"/>
      <c r="AK801" s="456"/>
      <c r="AL801" s="456"/>
      <c r="AM801" s="29"/>
      <c r="AN801" s="29"/>
      <c r="AO801" s="29"/>
      <c r="AP801" s="29"/>
      <c r="AQ801" s="29"/>
      <c r="AR801" s="29"/>
      <c r="AS801" s="29"/>
      <c r="AT801" s="29"/>
      <c r="AU801" s="29"/>
      <c r="AV801" s="29"/>
      <c r="AW801" s="29"/>
      <c r="AX801" s="29"/>
      <c r="AY801" s="29"/>
      <c r="AZ801" s="41"/>
      <c r="BA801" s="41"/>
      <c r="BB801" s="17"/>
      <c r="BC801" s="17"/>
      <c r="BD801" s="17"/>
      <c r="BE801" s="17"/>
      <c r="BF801" s="17"/>
      <c r="BN801" s="75" t="s">
        <v>1291</v>
      </c>
      <c r="BP801" s="43"/>
      <c r="BQ801" s="43"/>
      <c r="BR801" s="43"/>
      <c r="BS801" s="43"/>
      <c r="BT801" s="43"/>
      <c r="CR801" s="77"/>
    </row>
    <row r="802" spans="1:110" s="40" customFormat="1" ht="13.2">
      <c r="A802" s="39"/>
      <c r="B802" s="39"/>
      <c r="C802" s="39" t="s">
        <v>1293</v>
      </c>
      <c r="D802" s="456"/>
      <c r="E802" s="456"/>
      <c r="F802" s="456"/>
      <c r="G802" s="456"/>
      <c r="H802" s="456"/>
      <c r="I802" s="456"/>
      <c r="J802" s="456"/>
      <c r="K802" s="456"/>
      <c r="L802" s="456"/>
      <c r="M802" s="456"/>
      <c r="N802" s="456"/>
      <c r="O802" s="456"/>
      <c r="P802" s="456"/>
      <c r="Q802" s="456"/>
      <c r="R802" s="456"/>
      <c r="S802" s="456"/>
      <c r="T802" s="456"/>
      <c r="U802" s="456"/>
      <c r="V802" s="456"/>
      <c r="W802" s="456"/>
      <c r="X802" s="15"/>
      <c r="Y802" s="15"/>
      <c r="Z802" s="15"/>
      <c r="AA802" s="15"/>
      <c r="AB802" s="15"/>
      <c r="AC802" s="15"/>
      <c r="AD802" s="15"/>
      <c r="AE802" s="456"/>
      <c r="AF802" s="456"/>
      <c r="AG802" s="456"/>
      <c r="AH802" s="456"/>
      <c r="AI802" s="456"/>
      <c r="AJ802" s="456"/>
      <c r="AK802" s="456"/>
      <c r="AL802" s="456"/>
      <c r="AM802" s="29"/>
      <c r="AN802" s="29"/>
      <c r="AO802" s="29"/>
      <c r="AP802" s="29"/>
      <c r="AQ802" s="29"/>
      <c r="AR802" s="29"/>
      <c r="AS802" s="29"/>
      <c r="AT802" s="29"/>
      <c r="AU802" s="29"/>
      <c r="AV802" s="29"/>
      <c r="AW802" s="29"/>
      <c r="AX802" s="29"/>
      <c r="AY802" s="29"/>
      <c r="AZ802" s="41"/>
      <c r="BA802" s="41"/>
      <c r="BB802" s="17"/>
      <c r="BC802" s="17"/>
      <c r="BD802" s="17"/>
      <c r="BE802" s="17"/>
      <c r="BF802" s="17"/>
      <c r="BN802" s="75" t="s">
        <v>1294</v>
      </c>
      <c r="BO802" s="42" t="s">
        <v>1295</v>
      </c>
      <c r="BP802" s="43"/>
      <c r="BQ802" s="43"/>
      <c r="BR802" s="43"/>
      <c r="BS802" s="43"/>
      <c r="BT802" s="43"/>
      <c r="BV802" s="42" t="s">
        <v>1296</v>
      </c>
      <c r="CR802" s="77"/>
    </row>
    <row r="803" spans="1:110" s="40" customFormat="1" ht="15" customHeight="1">
      <c r="A803" s="456"/>
      <c r="B803" s="39"/>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15"/>
      <c r="Y803" s="15"/>
      <c r="Z803" s="15"/>
      <c r="AA803" s="15"/>
      <c r="AB803" s="15"/>
      <c r="AC803" s="15"/>
      <c r="AD803" s="15"/>
      <c r="AE803" s="456"/>
      <c r="AF803" s="456"/>
      <c r="AG803" s="456"/>
      <c r="AH803" s="456"/>
      <c r="AI803" s="456"/>
      <c r="AJ803" s="456"/>
      <c r="AK803" s="456"/>
      <c r="AL803" s="456"/>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56"/>
      <c r="B804" s="456"/>
      <c r="C804" s="456"/>
      <c r="D804" s="456"/>
      <c r="E804" s="456"/>
      <c r="F804" s="456"/>
      <c r="G804" s="456"/>
      <c r="H804" s="55" t="s">
        <v>1297</v>
      </c>
      <c r="I804" s="56"/>
      <c r="J804" s="56"/>
      <c r="K804" s="56"/>
      <c r="L804" s="56"/>
      <c r="M804" s="56"/>
      <c r="N804" s="56"/>
      <c r="O804" s="56"/>
      <c r="P804" s="56"/>
      <c r="Q804" s="56"/>
      <c r="R804" s="56"/>
      <c r="S804" s="56"/>
      <c r="T804" s="56"/>
      <c r="U804" s="56"/>
      <c r="V804" s="56"/>
      <c r="W804" s="56"/>
      <c r="X804" s="56"/>
      <c r="Y804" s="56"/>
      <c r="Z804" s="2055">
        <v>25</v>
      </c>
      <c r="AA804" s="2056"/>
      <c r="AB804" s="2056"/>
      <c r="AC804" s="2056"/>
      <c r="AD804" s="2056"/>
      <c r="AE804" s="2057"/>
      <c r="AF804" s="456"/>
      <c r="AG804" s="456"/>
      <c r="AH804" s="456"/>
      <c r="AI804" s="456"/>
      <c r="AJ804" s="456"/>
      <c r="AK804" s="456"/>
      <c r="AL804" s="456"/>
      <c r="AM804" s="29"/>
      <c r="AN804" s="29"/>
      <c r="AO804" s="29"/>
      <c r="AP804" s="29"/>
      <c r="AQ804" s="29"/>
      <c r="AR804" s="29"/>
      <c r="AS804" s="29"/>
      <c r="AT804" s="29"/>
      <c r="AU804" s="29"/>
      <c r="AV804" s="29"/>
      <c r="AW804" s="29"/>
      <c r="AX804" s="29"/>
      <c r="AY804" s="29"/>
      <c r="BE804" s="17"/>
      <c r="BF804" s="17"/>
      <c r="BN804" s="75" t="s">
        <v>1291</v>
      </c>
      <c r="BO804" s="42"/>
      <c r="BP804" s="43"/>
      <c r="BQ804" s="43"/>
      <c r="BR804" s="43"/>
      <c r="BS804" s="43"/>
      <c r="BT804" s="43"/>
      <c r="BV804" s="42"/>
      <c r="CR804" s="77"/>
    </row>
    <row r="805" spans="1:110" s="40" customFormat="1" ht="12.75" customHeight="1">
      <c r="A805" s="456"/>
      <c r="B805" s="456"/>
      <c r="C805" s="456"/>
      <c r="D805" s="456"/>
      <c r="E805" s="456"/>
      <c r="F805" s="456"/>
      <c r="G805" s="456"/>
      <c r="H805" s="55" t="s">
        <v>1298</v>
      </c>
      <c r="I805" s="56"/>
      <c r="J805" s="56"/>
      <c r="K805" s="56"/>
      <c r="L805" s="56"/>
      <c r="M805" s="56"/>
      <c r="N805" s="56"/>
      <c r="O805" s="56"/>
      <c r="P805" s="56"/>
      <c r="Q805" s="56"/>
      <c r="R805" s="56"/>
      <c r="S805" s="56"/>
      <c r="T805" s="56"/>
      <c r="U805" s="56"/>
      <c r="V805" s="56"/>
      <c r="W805" s="56"/>
      <c r="X805" s="56"/>
      <c r="Y805" s="56"/>
      <c r="Z805" s="2095">
        <v>20</v>
      </c>
      <c r="AA805" s="2056"/>
      <c r="AB805" s="2056"/>
      <c r="AC805" s="2056"/>
      <c r="AD805" s="2056"/>
      <c r="AE805" s="2057"/>
      <c r="AF805" s="456"/>
      <c r="AG805" s="456"/>
      <c r="AH805" s="456"/>
      <c r="AI805" s="456"/>
      <c r="AJ805" s="456"/>
      <c r="AK805" s="456"/>
      <c r="AL805" s="456"/>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3.2">
      <c r="A806" s="456"/>
      <c r="B806" s="456"/>
      <c r="C806" s="456"/>
      <c r="D806" s="456"/>
      <c r="E806" s="456"/>
      <c r="F806" s="456"/>
      <c r="G806" s="456"/>
      <c r="H806" s="55" t="s">
        <v>1299</v>
      </c>
      <c r="I806" s="56"/>
      <c r="J806" s="56"/>
      <c r="K806" s="56"/>
      <c r="L806" s="56"/>
      <c r="M806" s="56"/>
      <c r="N806" s="56"/>
      <c r="O806" s="56"/>
      <c r="P806" s="56"/>
      <c r="Q806" s="56"/>
      <c r="R806" s="56"/>
      <c r="S806" s="56"/>
      <c r="T806" s="56"/>
      <c r="U806" s="56"/>
      <c r="V806" s="56"/>
      <c r="W806" s="56"/>
      <c r="X806" s="56"/>
      <c r="Y806" s="56"/>
      <c r="Z806" s="1902" t="s">
        <v>299</v>
      </c>
      <c r="AA806" s="1903"/>
      <c r="AB806" s="1903"/>
      <c r="AC806" s="1903"/>
      <c r="AD806" s="1903"/>
      <c r="AE806" s="1904"/>
      <c r="AF806" s="456"/>
      <c r="AG806" s="456"/>
      <c r="AH806" s="456"/>
      <c r="AI806" s="456"/>
      <c r="AJ806" s="456"/>
      <c r="AK806" s="456"/>
      <c r="AL806" s="456"/>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2">
      <c r="A807" s="456"/>
      <c r="B807" s="456"/>
      <c r="C807" s="456"/>
      <c r="D807" s="456"/>
      <c r="E807" s="456"/>
      <c r="F807" s="456"/>
      <c r="G807" s="456"/>
      <c r="H807" s="55"/>
      <c r="I807" s="56"/>
      <c r="J807" s="56"/>
      <c r="K807" s="56"/>
      <c r="L807" s="56"/>
      <c r="M807" s="56"/>
      <c r="N807" s="56"/>
      <c r="O807" s="56"/>
      <c r="P807" s="56"/>
      <c r="Q807" s="56"/>
      <c r="R807" s="56"/>
      <c r="S807" s="56"/>
      <c r="T807" s="56"/>
      <c r="U807" s="56"/>
      <c r="V807" s="56"/>
      <c r="W807" s="56"/>
      <c r="X807" s="56"/>
      <c r="Y807" s="1326" t="s">
        <v>1300</v>
      </c>
      <c r="Z807" s="2016">
        <f>'Subsidy Contract Calculation'!J30</f>
        <v>253537.99999999997</v>
      </c>
      <c r="AA807" s="2017"/>
      <c r="AB807" s="2017"/>
      <c r="AC807" s="2017"/>
      <c r="AD807" s="2017"/>
      <c r="AE807" s="2018"/>
      <c r="AF807" s="456"/>
      <c r="AG807" s="456"/>
      <c r="AH807" s="456"/>
      <c r="AI807" s="456"/>
      <c r="AJ807" s="456"/>
      <c r="AK807" s="456"/>
      <c r="AL807" s="456"/>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2">
      <c r="A808" s="45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15"/>
      <c r="Y808" s="15"/>
      <c r="Z808" s="15"/>
      <c r="AA808" s="15"/>
      <c r="AB808" s="15"/>
      <c r="AC808" s="15"/>
      <c r="AD808" s="15"/>
      <c r="AE808" s="456"/>
      <c r="AF808" s="456"/>
      <c r="AG808" s="456"/>
      <c r="AH808" s="456"/>
      <c r="AI808" s="456"/>
      <c r="AJ808" s="456"/>
      <c r="AK808" s="456"/>
      <c r="AL808" s="456"/>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84" t="s">
        <v>1198</v>
      </c>
      <c r="BQ808" s="1485" t="s">
        <v>1199</v>
      </c>
      <c r="BR808" s="1485" t="s">
        <v>1200</v>
      </c>
      <c r="BS808" s="1485" t="s">
        <v>1201</v>
      </c>
      <c r="BT808" s="1485" t="s">
        <v>1202</v>
      </c>
      <c r="BU808" s="45"/>
      <c r="BV808" s="45"/>
      <c r="BW808" s="1484" t="s">
        <v>1198</v>
      </c>
      <c r="BX808" s="1485" t="s">
        <v>1199</v>
      </c>
      <c r="BY808" s="1485" t="s">
        <v>1200</v>
      </c>
      <c r="BZ808" s="1485" t="s">
        <v>1201</v>
      </c>
      <c r="CA808" s="1485" t="s">
        <v>1202</v>
      </c>
      <c r="CR808" s="77"/>
    </row>
    <row r="809" spans="1:110" s="5" customFormat="1" ht="13.8">
      <c r="A809" s="39" t="s">
        <v>812</v>
      </c>
      <c r="B809" s="39"/>
      <c r="C809" s="39" t="s">
        <v>214</v>
      </c>
      <c r="D809" s="456"/>
      <c r="E809" s="456"/>
      <c r="F809" s="456"/>
      <c r="G809" s="456"/>
      <c r="H809" s="456"/>
      <c r="I809" s="456"/>
      <c r="J809" s="456"/>
      <c r="K809" s="456"/>
      <c r="L809" s="456"/>
      <c r="M809" s="456"/>
      <c r="N809" s="456"/>
      <c r="O809" s="456"/>
      <c r="P809" s="456"/>
      <c r="Q809" s="456"/>
      <c r="R809" s="456"/>
      <c r="S809" s="456"/>
      <c r="T809" s="456"/>
      <c r="U809" s="456"/>
      <c r="V809" s="456"/>
      <c r="W809" s="456"/>
      <c r="X809" s="15"/>
      <c r="Y809" s="15"/>
      <c r="Z809" s="15"/>
      <c r="AA809" s="15"/>
      <c r="AB809" s="15"/>
      <c r="AC809" s="15"/>
      <c r="AD809" s="15"/>
      <c r="AE809" s="456"/>
      <c r="AF809" s="456"/>
      <c r="AG809" s="456"/>
      <c r="AH809" s="456"/>
      <c r="AI809" s="456"/>
      <c r="AJ809" s="456"/>
      <c r="AK809" s="456"/>
      <c r="AL809" s="456"/>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40" t="s">
        <v>625</v>
      </c>
      <c r="BP809" s="291">
        <v>384234</v>
      </c>
      <c r="BQ809" s="291">
        <v>443018</v>
      </c>
      <c r="BR809" s="291">
        <v>534400</v>
      </c>
      <c r="BS809" s="291">
        <v>684032</v>
      </c>
      <c r="BT809" s="291">
        <v>762054</v>
      </c>
      <c r="BU809" s="45"/>
      <c r="BV809" s="1440" t="s">
        <v>625</v>
      </c>
      <c r="BW809" s="291">
        <v>384234</v>
      </c>
      <c r="BX809" s="291">
        <v>443018</v>
      </c>
      <c r="BY809" s="291">
        <v>534400</v>
      </c>
      <c r="BZ809" s="291">
        <v>684032</v>
      </c>
      <c r="CA809" s="291">
        <v>762054</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8">
      <c r="A810" s="45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15"/>
      <c r="Y810" s="15"/>
      <c r="Z810" s="15"/>
      <c r="AA810" s="15"/>
      <c r="AB810" s="15"/>
      <c r="AC810" s="15"/>
      <c r="AD810" s="15"/>
      <c r="AE810" s="456"/>
      <c r="AF810" s="456"/>
      <c r="AG810" s="456"/>
      <c r="AH810" s="456"/>
      <c r="AI810" s="456"/>
      <c r="AJ810" s="456"/>
      <c r="AK810" s="456"/>
      <c r="AL810" s="456"/>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40" t="s">
        <v>628</v>
      </c>
      <c r="BP810" s="289">
        <v>278972</v>
      </c>
      <c r="BQ810" s="289">
        <v>321652</v>
      </c>
      <c r="BR810" s="289">
        <v>388000</v>
      </c>
      <c r="BS810" s="289">
        <v>496640</v>
      </c>
      <c r="BT810" s="289">
        <v>553288</v>
      </c>
      <c r="BU810" s="45"/>
      <c r="BV810" s="1440" t="s">
        <v>628</v>
      </c>
      <c r="BW810" s="289">
        <v>278972</v>
      </c>
      <c r="BX810" s="289">
        <v>321652</v>
      </c>
      <c r="BY810" s="289">
        <v>388000</v>
      </c>
      <c r="BZ810" s="289">
        <v>496640</v>
      </c>
      <c r="CA810" s="289">
        <v>553288</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56"/>
      <c r="B811" s="456"/>
      <c r="C811" s="456"/>
      <c r="D811" s="456"/>
      <c r="E811" s="456"/>
      <c r="F811" s="456"/>
      <c r="G811" s="456"/>
      <c r="H811" s="55" t="s">
        <v>1301</v>
      </c>
      <c r="I811" s="56"/>
      <c r="J811" s="56"/>
      <c r="K811" s="56"/>
      <c r="L811" s="56"/>
      <c r="M811" s="56"/>
      <c r="N811" s="56"/>
      <c r="O811" s="56"/>
      <c r="P811" s="56"/>
      <c r="Q811" s="56"/>
      <c r="R811" s="56"/>
      <c r="S811" s="56"/>
      <c r="T811" s="56"/>
      <c r="U811" s="56"/>
      <c r="V811" s="56"/>
      <c r="W811" s="56"/>
      <c r="X811" s="56"/>
      <c r="Y811" s="56"/>
      <c r="Z811" s="1880">
        <f>[10]EVERYTHING!$O$36</f>
        <v>7776</v>
      </c>
      <c r="AA811" s="1881"/>
      <c r="AB811" s="1881"/>
      <c r="AC811" s="1881"/>
      <c r="AD811" s="1881"/>
      <c r="AE811" s="1882"/>
      <c r="AF811" s="456"/>
      <c r="AG811" s="456"/>
      <c r="AH811" s="456"/>
      <c r="AI811" s="456"/>
      <c r="AJ811" s="456"/>
      <c r="AK811" s="456"/>
      <c r="AL811" s="456"/>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40" t="s">
        <v>633</v>
      </c>
      <c r="BP811" s="291">
        <v>278972</v>
      </c>
      <c r="BQ811" s="291">
        <v>321652</v>
      </c>
      <c r="BR811" s="291">
        <v>388000</v>
      </c>
      <c r="BS811" s="291">
        <v>496640</v>
      </c>
      <c r="BT811" s="291">
        <v>553288</v>
      </c>
      <c r="BU811" s="45"/>
      <c r="BV811" s="1440" t="s">
        <v>633</v>
      </c>
      <c r="BW811" s="291">
        <v>278972</v>
      </c>
      <c r="BX811" s="291">
        <v>321652</v>
      </c>
      <c r="BY811" s="291">
        <v>388000</v>
      </c>
      <c r="BZ811" s="291">
        <v>496640</v>
      </c>
      <c r="CA811" s="291">
        <v>553288</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56"/>
      <c r="B812" s="456"/>
      <c r="C812" s="456"/>
      <c r="D812" s="456"/>
      <c r="E812" s="456"/>
      <c r="F812" s="456"/>
      <c r="G812" s="456"/>
      <c r="H812" s="55" t="s">
        <v>1302</v>
      </c>
      <c r="I812" s="56"/>
      <c r="J812" s="56"/>
      <c r="K812" s="56"/>
      <c r="L812" s="56"/>
      <c r="M812" s="56"/>
      <c r="N812" s="56"/>
      <c r="O812" s="56"/>
      <c r="P812" s="56"/>
      <c r="Q812" s="56"/>
      <c r="R812" s="56"/>
      <c r="S812" s="56"/>
      <c r="T812" s="56"/>
      <c r="U812" s="56"/>
      <c r="V812" s="56"/>
      <c r="W812" s="56"/>
      <c r="X812" s="56"/>
      <c r="Y812" s="56"/>
      <c r="Z812" s="1880"/>
      <c r="AA812" s="1881"/>
      <c r="AB812" s="1881"/>
      <c r="AC812" s="1881"/>
      <c r="AD812" s="1881"/>
      <c r="AE812" s="1882"/>
      <c r="AF812" s="456"/>
      <c r="AG812" s="456"/>
      <c r="AH812" s="456"/>
      <c r="AI812" s="456"/>
      <c r="AJ812" s="456"/>
      <c r="AK812" s="456"/>
      <c r="AL812" s="456"/>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40" t="s">
        <v>636</v>
      </c>
      <c r="BP812" s="289">
        <v>246186</v>
      </c>
      <c r="BQ812" s="289">
        <v>283850</v>
      </c>
      <c r="BR812" s="289">
        <v>342400</v>
      </c>
      <c r="BS812" s="289">
        <v>438272</v>
      </c>
      <c r="BT812" s="289">
        <v>488262</v>
      </c>
      <c r="BU812" s="45"/>
      <c r="BV812" s="1440" t="s">
        <v>636</v>
      </c>
      <c r="BW812" s="289">
        <v>246186</v>
      </c>
      <c r="BX812" s="289">
        <v>283850</v>
      </c>
      <c r="BY812" s="289">
        <v>342400</v>
      </c>
      <c r="BZ812" s="289">
        <v>438272</v>
      </c>
      <c r="CA812" s="289">
        <v>488262</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8">
      <c r="A813" s="456"/>
      <c r="B813" s="456"/>
      <c r="C813" s="456"/>
      <c r="D813" s="456"/>
      <c r="E813" s="456"/>
      <c r="F813" s="456"/>
      <c r="G813" s="456"/>
      <c r="H813" s="55" t="s">
        <v>1303</v>
      </c>
      <c r="I813" s="56"/>
      <c r="J813" s="56"/>
      <c r="K813" s="56"/>
      <c r="L813" s="56"/>
      <c r="M813" s="56"/>
      <c r="N813" s="56"/>
      <c r="O813" s="56"/>
      <c r="P813" s="56"/>
      <c r="Q813" s="56"/>
      <c r="R813" s="56"/>
      <c r="S813" s="56"/>
      <c r="T813" s="56"/>
      <c r="U813" s="56"/>
      <c r="V813" s="56"/>
      <c r="W813" s="56"/>
      <c r="X813" s="56"/>
      <c r="Y813" s="56"/>
      <c r="Z813" s="1880"/>
      <c r="AA813" s="1881"/>
      <c r="AB813" s="1881"/>
      <c r="AC813" s="1881"/>
      <c r="AD813" s="1881"/>
      <c r="AE813" s="1882"/>
      <c r="AF813" s="456"/>
      <c r="AG813" s="456"/>
      <c r="AH813" s="456"/>
      <c r="AI813" s="456"/>
      <c r="AJ813" s="456"/>
      <c r="AK813" s="456"/>
      <c r="AL813" s="456"/>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40" t="s">
        <v>641</v>
      </c>
      <c r="BP813" s="291">
        <v>278972</v>
      </c>
      <c r="BQ813" s="291">
        <v>321652</v>
      </c>
      <c r="BR813" s="291">
        <v>388000</v>
      </c>
      <c r="BS813" s="291">
        <v>496640</v>
      </c>
      <c r="BT813" s="291">
        <v>553288</v>
      </c>
      <c r="BU813" s="45"/>
      <c r="BV813" s="1440" t="s">
        <v>641</v>
      </c>
      <c r="BW813" s="291">
        <v>278972</v>
      </c>
      <c r="BX813" s="291">
        <v>321652</v>
      </c>
      <c r="BY813" s="291">
        <v>388000</v>
      </c>
      <c r="BZ813" s="291">
        <v>496640</v>
      </c>
      <c r="CA813" s="291">
        <v>553288</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56"/>
      <c r="B814" s="456"/>
      <c r="C814" s="456"/>
      <c r="D814" s="456"/>
      <c r="E814" s="456"/>
      <c r="F814" s="456"/>
      <c r="G814" s="456"/>
      <c r="H814" s="55" t="s">
        <v>1304</v>
      </c>
      <c r="I814" s="56"/>
      <c r="J814" s="56"/>
      <c r="K814" s="56"/>
      <c r="L814" s="56"/>
      <c r="M814" s="56"/>
      <c r="N814" s="56"/>
      <c r="O814" s="56"/>
      <c r="P814" s="1896" t="s">
        <v>1121</v>
      </c>
      <c r="Q814" s="1897"/>
      <c r="R814" s="1897"/>
      <c r="S814" s="1897"/>
      <c r="T814" s="1897"/>
      <c r="U814" s="1897"/>
      <c r="V814" s="1897"/>
      <c r="W814" s="1897"/>
      <c r="X814" s="1897"/>
      <c r="Y814" s="1898"/>
      <c r="Z814" s="1880"/>
      <c r="AA814" s="1881"/>
      <c r="AB814" s="1881"/>
      <c r="AC814" s="1881"/>
      <c r="AD814" s="1881"/>
      <c r="AE814" s="1882"/>
      <c r="AF814" s="456"/>
      <c r="AG814" s="456"/>
      <c r="AH814" s="456"/>
      <c r="AI814" s="456"/>
      <c r="AJ814" s="456"/>
      <c r="AK814" s="456"/>
      <c r="AL814" s="456"/>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40" t="s">
        <v>644</v>
      </c>
      <c r="BP814" s="289">
        <v>278972</v>
      </c>
      <c r="BQ814" s="289">
        <v>321652</v>
      </c>
      <c r="BR814" s="289">
        <v>388000</v>
      </c>
      <c r="BS814" s="289">
        <v>496640</v>
      </c>
      <c r="BT814" s="289">
        <v>553288</v>
      </c>
      <c r="BU814" s="45"/>
      <c r="BV814" s="1440" t="s">
        <v>644</v>
      </c>
      <c r="BW814" s="289">
        <v>278972</v>
      </c>
      <c r="BX814" s="289">
        <v>321652</v>
      </c>
      <c r="BY814" s="289">
        <v>388000</v>
      </c>
      <c r="BZ814" s="289">
        <v>496640</v>
      </c>
      <c r="CA814" s="289">
        <v>553288</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56"/>
      <c r="B815" s="456"/>
      <c r="C815" s="456"/>
      <c r="D815" s="456"/>
      <c r="E815" s="456"/>
      <c r="F815" s="456"/>
      <c r="G815" s="456"/>
      <c r="H815" s="55"/>
      <c r="I815" s="56"/>
      <c r="J815" s="56"/>
      <c r="K815" s="56"/>
      <c r="L815" s="56"/>
      <c r="M815" s="56"/>
      <c r="N815" s="56"/>
      <c r="O815" s="56"/>
      <c r="P815" s="56"/>
      <c r="Q815" s="56"/>
      <c r="R815" s="56"/>
      <c r="S815" s="56"/>
      <c r="T815" s="56"/>
      <c r="U815" s="56"/>
      <c r="V815" s="56"/>
      <c r="W815" s="56"/>
      <c r="X815" s="56"/>
      <c r="Y815" s="1326" t="s">
        <v>1305</v>
      </c>
      <c r="Z815" s="2016">
        <f>SUM(Z811:AE814)</f>
        <v>7776</v>
      </c>
      <c r="AA815" s="2017"/>
      <c r="AB815" s="2017"/>
      <c r="AC815" s="2017"/>
      <c r="AD815" s="2017"/>
      <c r="AE815" s="2018"/>
      <c r="AF815" s="456"/>
      <c r="AG815" s="456"/>
      <c r="AH815" s="456"/>
      <c r="AI815" s="456"/>
      <c r="AJ815" s="456"/>
      <c r="AK815" s="456"/>
      <c r="AL815" s="456"/>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40" t="s">
        <v>648</v>
      </c>
      <c r="BP815" s="291">
        <v>384234</v>
      </c>
      <c r="BQ815" s="291">
        <v>443018</v>
      </c>
      <c r="BR815" s="291">
        <v>534400</v>
      </c>
      <c r="BS815" s="291">
        <v>684032</v>
      </c>
      <c r="BT815" s="291">
        <v>762054</v>
      </c>
      <c r="BU815" s="45"/>
      <c r="BV815" s="1440" t="s">
        <v>648</v>
      </c>
      <c r="BW815" s="291">
        <v>384234</v>
      </c>
      <c r="BX815" s="291">
        <v>443018</v>
      </c>
      <c r="BY815" s="291">
        <v>534400</v>
      </c>
      <c r="BZ815" s="291">
        <v>684032</v>
      </c>
      <c r="CA815" s="291">
        <v>762054</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56"/>
      <c r="B816" s="456"/>
      <c r="C816" s="456"/>
      <c r="D816" s="456"/>
      <c r="E816" s="456"/>
      <c r="F816" s="456"/>
      <c r="G816" s="456"/>
      <c r="H816" s="55"/>
      <c r="I816" s="56"/>
      <c r="J816" s="56"/>
      <c r="K816" s="56"/>
      <c r="L816" s="56"/>
      <c r="M816" s="56"/>
      <c r="N816" s="56"/>
      <c r="O816" s="56"/>
      <c r="P816" s="56"/>
      <c r="Q816" s="56"/>
      <c r="R816" s="56"/>
      <c r="S816" s="56"/>
      <c r="T816" s="56"/>
      <c r="U816" s="56"/>
      <c r="V816" s="56"/>
      <c r="W816" s="56"/>
      <c r="X816" s="56"/>
      <c r="Y816" s="1326" t="s">
        <v>1306</v>
      </c>
      <c r="Z816" s="2016">
        <f>Z815+Y799+Z807</f>
        <v>1297172</v>
      </c>
      <c r="AA816" s="2017"/>
      <c r="AB816" s="2017"/>
      <c r="AC816" s="2017"/>
      <c r="AD816" s="2017"/>
      <c r="AE816" s="2018"/>
      <c r="AF816" s="456"/>
      <c r="AG816" s="456"/>
      <c r="AH816" s="456"/>
      <c r="AI816" s="456"/>
      <c r="AJ816" s="456"/>
      <c r="AK816" s="456"/>
      <c r="AL816" s="456"/>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40" t="s">
        <v>651</v>
      </c>
      <c r="BP816" s="289">
        <v>278972</v>
      </c>
      <c r="BQ816" s="289">
        <v>321652</v>
      </c>
      <c r="BR816" s="289">
        <v>388000</v>
      </c>
      <c r="BS816" s="289">
        <v>496640</v>
      </c>
      <c r="BT816" s="289">
        <v>553288</v>
      </c>
      <c r="BU816" s="45"/>
      <c r="BV816" s="1440" t="s">
        <v>651</v>
      </c>
      <c r="BW816" s="289">
        <v>278972</v>
      </c>
      <c r="BX816" s="289">
        <v>321652</v>
      </c>
      <c r="BY816" s="289">
        <v>388000</v>
      </c>
      <c r="BZ816" s="289">
        <v>496640</v>
      </c>
      <c r="CA816" s="289">
        <v>553288</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5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15"/>
      <c r="Y817" s="15"/>
      <c r="Z817" s="15"/>
      <c r="AA817" s="15"/>
      <c r="AB817" s="15"/>
      <c r="AC817" s="15"/>
      <c r="AD817" s="15"/>
      <c r="AE817" s="456"/>
      <c r="AF817" s="456"/>
      <c r="AG817" s="456"/>
      <c r="AH817" s="456"/>
      <c r="AI817" s="456"/>
      <c r="AJ817" s="456"/>
      <c r="AK817" s="456"/>
      <c r="AL817" s="456"/>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40" t="s">
        <v>653</v>
      </c>
      <c r="BP817" s="291">
        <v>278397</v>
      </c>
      <c r="BQ817" s="291">
        <v>320989</v>
      </c>
      <c r="BR817" s="291">
        <v>387200</v>
      </c>
      <c r="BS817" s="291">
        <v>495616</v>
      </c>
      <c r="BT817" s="291">
        <v>552147</v>
      </c>
      <c r="BU817" s="45"/>
      <c r="BV817" s="1440" t="s">
        <v>653</v>
      </c>
      <c r="BW817" s="291">
        <v>278397</v>
      </c>
      <c r="BX817" s="291">
        <v>320989</v>
      </c>
      <c r="BY817" s="291">
        <v>387200</v>
      </c>
      <c r="BZ817" s="291">
        <v>495616</v>
      </c>
      <c r="CA817" s="291">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835</v>
      </c>
      <c r="B818" s="39"/>
      <c r="C818" s="39" t="s">
        <v>217</v>
      </c>
      <c r="D818" s="456"/>
      <c r="E818" s="456"/>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56"/>
      <c r="AG818" s="456"/>
      <c r="AH818" s="456"/>
      <c r="AI818" s="456"/>
      <c r="AJ818" s="456"/>
      <c r="AK818" s="456"/>
      <c r="AL818" s="456"/>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40" t="s">
        <v>655</v>
      </c>
      <c r="BP818" s="289">
        <v>238133</v>
      </c>
      <c r="BQ818" s="289">
        <v>274565</v>
      </c>
      <c r="BR818" s="289">
        <v>331200</v>
      </c>
      <c r="BS818" s="289">
        <v>423936</v>
      </c>
      <c r="BT818" s="289">
        <v>472291</v>
      </c>
      <c r="BU818" s="45"/>
      <c r="BV818" s="1440" t="s">
        <v>655</v>
      </c>
      <c r="BW818" s="289">
        <v>238133</v>
      </c>
      <c r="BX818" s="289">
        <v>274565</v>
      </c>
      <c r="BY818" s="289">
        <v>331200</v>
      </c>
      <c r="BZ818" s="289">
        <v>423936</v>
      </c>
      <c r="CA818" s="289">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56"/>
      <c r="B819" s="456"/>
      <c r="C819" s="26" t="s">
        <v>1307</v>
      </c>
      <c r="D819" s="456"/>
      <c r="E819" s="456"/>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56"/>
      <c r="AG819" s="456"/>
      <c r="AH819" s="456"/>
      <c r="AI819" s="456"/>
      <c r="AJ819" s="456"/>
      <c r="AK819" s="456"/>
      <c r="AL819" s="456"/>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40" t="s">
        <v>657</v>
      </c>
      <c r="BP819" s="291">
        <v>278972</v>
      </c>
      <c r="BQ819" s="291">
        <v>321652</v>
      </c>
      <c r="BR819" s="291">
        <v>388000</v>
      </c>
      <c r="BS819" s="291">
        <v>496640</v>
      </c>
      <c r="BT819" s="291">
        <v>553288</v>
      </c>
      <c r="BU819" s="45"/>
      <c r="BV819" s="1440" t="s">
        <v>657</v>
      </c>
      <c r="BW819" s="291">
        <v>278972</v>
      </c>
      <c r="BX819" s="291">
        <v>321652</v>
      </c>
      <c r="BY819" s="291">
        <v>388000</v>
      </c>
      <c r="BZ819" s="291">
        <v>496640</v>
      </c>
      <c r="CA819" s="291">
        <v>553288</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56"/>
      <c r="B820" s="456"/>
      <c r="C820" s="26"/>
      <c r="D820" s="456"/>
      <c r="E820" s="456"/>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56"/>
      <c r="AG820" s="456"/>
      <c r="AH820" s="456"/>
      <c r="AI820" s="456"/>
      <c r="AJ820" s="456"/>
      <c r="AK820" s="456"/>
      <c r="AL820" s="456"/>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40" t="s">
        <v>659</v>
      </c>
      <c r="BP820" s="289">
        <v>278972</v>
      </c>
      <c r="BQ820" s="289">
        <v>321652</v>
      </c>
      <c r="BR820" s="289">
        <v>388000</v>
      </c>
      <c r="BS820" s="289">
        <v>496640</v>
      </c>
      <c r="BT820" s="289">
        <v>553288</v>
      </c>
      <c r="BU820" s="45"/>
      <c r="BV820" s="1440" t="s">
        <v>659</v>
      </c>
      <c r="BW820" s="289">
        <v>278972</v>
      </c>
      <c r="BX820" s="289">
        <v>321652</v>
      </c>
      <c r="BY820" s="289">
        <v>388000</v>
      </c>
      <c r="BZ820" s="289">
        <v>496640</v>
      </c>
      <c r="CA820" s="289">
        <v>553288</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56"/>
      <c r="B821" s="456"/>
      <c r="C821" s="53"/>
      <c r="D821" s="54"/>
      <c r="E821" s="54"/>
      <c r="F821" s="54"/>
      <c r="G821" s="54"/>
      <c r="H821" s="54"/>
      <c r="I821" s="54"/>
      <c r="J821" s="54"/>
      <c r="K821" s="54"/>
      <c r="L821" s="70"/>
      <c r="M821" s="2089" t="s">
        <v>1308</v>
      </c>
      <c r="N821" s="2089"/>
      <c r="O821" s="2089"/>
      <c r="P821" s="2090"/>
      <c r="Q821" s="2005" t="s">
        <v>1309</v>
      </c>
      <c r="R821" s="2005"/>
      <c r="S821" s="2005"/>
      <c r="T821" s="2005"/>
      <c r="U821" s="2005" t="s">
        <v>1310</v>
      </c>
      <c r="V821" s="2005"/>
      <c r="W821" s="2005"/>
      <c r="X821" s="2005"/>
      <c r="Y821" s="2005" t="s">
        <v>1311</v>
      </c>
      <c r="Z821" s="2005"/>
      <c r="AA821" s="2005"/>
      <c r="AB821" s="2005"/>
      <c r="AC821" s="2005" t="s">
        <v>1312</v>
      </c>
      <c r="AD821" s="2005"/>
      <c r="AE821" s="2005"/>
      <c r="AF821" s="2005"/>
      <c r="AG821" s="1939" t="s">
        <v>1313</v>
      </c>
      <c r="AH821" s="1939"/>
      <c r="AI821" s="1939"/>
      <c r="AJ821" s="1939"/>
      <c r="AK821" s="456"/>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40" t="s">
        <v>662</v>
      </c>
      <c r="BP821" s="291">
        <v>240434</v>
      </c>
      <c r="BQ821" s="291">
        <v>277218</v>
      </c>
      <c r="BR821" s="291">
        <v>334400</v>
      </c>
      <c r="BS821" s="291">
        <v>428032</v>
      </c>
      <c r="BT821" s="291">
        <v>476854</v>
      </c>
      <c r="BU821" s="45"/>
      <c r="BV821" s="1440" t="s">
        <v>662</v>
      </c>
      <c r="BW821" s="291">
        <v>240434</v>
      </c>
      <c r="BX821" s="291">
        <v>277218</v>
      </c>
      <c r="BY821" s="291">
        <v>334400</v>
      </c>
      <c r="BZ821" s="291">
        <v>428032</v>
      </c>
      <c r="CA821" s="291">
        <v>476854</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56"/>
      <c r="B822" s="456"/>
      <c r="C822" s="58"/>
      <c r="D822" s="59"/>
      <c r="E822" s="59"/>
      <c r="F822" s="59"/>
      <c r="G822" s="59"/>
      <c r="H822" s="59"/>
      <c r="I822" s="59"/>
      <c r="J822" s="59"/>
      <c r="K822" s="59"/>
      <c r="L822" s="60"/>
      <c r="M822" s="2091"/>
      <c r="N822" s="2091"/>
      <c r="O822" s="2091"/>
      <c r="P822" s="2092"/>
      <c r="Q822" s="2005"/>
      <c r="R822" s="2005"/>
      <c r="S822" s="2005"/>
      <c r="T822" s="2005"/>
      <c r="U822" s="2005"/>
      <c r="V822" s="2005"/>
      <c r="W822" s="2005"/>
      <c r="X822" s="2005"/>
      <c r="Y822" s="2005"/>
      <c r="Z822" s="2005"/>
      <c r="AA822" s="2005"/>
      <c r="AB822" s="2005"/>
      <c r="AC822" s="2005"/>
      <c r="AD822" s="2005"/>
      <c r="AE822" s="2005"/>
      <c r="AF822" s="2005"/>
      <c r="AG822" s="1939"/>
      <c r="AH822" s="1939"/>
      <c r="AI822" s="1939"/>
      <c r="AJ822" s="1939"/>
      <c r="AK822" s="456"/>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40" t="s">
        <v>664</v>
      </c>
      <c r="BP822" s="289">
        <v>278972</v>
      </c>
      <c r="BQ822" s="289">
        <v>321652</v>
      </c>
      <c r="BR822" s="289">
        <v>388000</v>
      </c>
      <c r="BS822" s="289">
        <v>496640</v>
      </c>
      <c r="BT822" s="289">
        <v>553288</v>
      </c>
      <c r="BU822" s="45"/>
      <c r="BV822" s="1440" t="s">
        <v>664</v>
      </c>
      <c r="BW822" s="289">
        <v>278972</v>
      </c>
      <c r="BX822" s="289">
        <v>321652</v>
      </c>
      <c r="BY822" s="289">
        <v>388000</v>
      </c>
      <c r="BZ822" s="289">
        <v>496640</v>
      </c>
      <c r="CA822" s="289">
        <v>553288</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56"/>
      <c r="B823" s="456"/>
      <c r="C823" s="1925" t="s">
        <v>1314</v>
      </c>
      <c r="D823" s="1926"/>
      <c r="E823" s="1926"/>
      <c r="F823" s="1926"/>
      <c r="G823" s="1926"/>
      <c r="H823" s="1926"/>
      <c r="I823" s="59"/>
      <c r="J823" s="59"/>
      <c r="K823" s="59"/>
      <c r="L823" s="60"/>
      <c r="M823" s="1966">
        <v>24</v>
      </c>
      <c r="N823" s="1966"/>
      <c r="O823" s="1966"/>
      <c r="P823" s="1966"/>
      <c r="Q823" s="1966">
        <v>27</v>
      </c>
      <c r="R823" s="1966"/>
      <c r="S823" s="1966"/>
      <c r="T823" s="1966"/>
      <c r="U823" s="1966">
        <v>34</v>
      </c>
      <c r="V823" s="1966"/>
      <c r="W823" s="1966"/>
      <c r="X823" s="1966"/>
      <c r="Y823" s="1966">
        <v>45</v>
      </c>
      <c r="Z823" s="1966"/>
      <c r="AA823" s="1966"/>
      <c r="AB823" s="1966"/>
      <c r="AC823" s="1744"/>
      <c r="AD823" s="1745"/>
      <c r="AE823" s="1745"/>
      <c r="AF823" s="1746"/>
      <c r="AG823" s="1744"/>
      <c r="AH823" s="1745"/>
      <c r="AI823" s="1745"/>
      <c r="AJ823" s="1746"/>
      <c r="AK823" s="456"/>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40" t="s">
        <v>666</v>
      </c>
      <c r="BP823" s="291">
        <v>238133</v>
      </c>
      <c r="BQ823" s="291">
        <v>274565</v>
      </c>
      <c r="BR823" s="291">
        <v>331200</v>
      </c>
      <c r="BS823" s="291">
        <v>423936</v>
      </c>
      <c r="BT823" s="291">
        <v>472291</v>
      </c>
      <c r="BU823" s="45"/>
      <c r="BV823" s="1440" t="s">
        <v>666</v>
      </c>
      <c r="BW823" s="291">
        <v>238133</v>
      </c>
      <c r="BX823" s="291">
        <v>274565</v>
      </c>
      <c r="BY823" s="291">
        <v>331200</v>
      </c>
      <c r="BZ823" s="291">
        <v>423936</v>
      </c>
      <c r="CA823" s="291">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56"/>
      <c r="B824" s="456"/>
      <c r="C824" s="1927" t="s">
        <v>1315</v>
      </c>
      <c r="D824" s="1928"/>
      <c r="E824" s="1928"/>
      <c r="F824" s="1928"/>
      <c r="G824" s="1928"/>
      <c r="H824" s="1928"/>
      <c r="I824" s="56"/>
      <c r="J824" s="56"/>
      <c r="K824" s="56"/>
      <c r="L824" s="57"/>
      <c r="M824" s="1966"/>
      <c r="N824" s="1966"/>
      <c r="O824" s="1966"/>
      <c r="P824" s="1966"/>
      <c r="Q824" s="1966"/>
      <c r="R824" s="1966"/>
      <c r="S824" s="1966"/>
      <c r="T824" s="1966"/>
      <c r="U824" s="1966"/>
      <c r="V824" s="1966"/>
      <c r="W824" s="1966"/>
      <c r="X824" s="1966"/>
      <c r="Y824" s="1966"/>
      <c r="Z824" s="1966"/>
      <c r="AA824" s="1966"/>
      <c r="AB824" s="1966"/>
      <c r="AC824" s="1744"/>
      <c r="AD824" s="1745"/>
      <c r="AE824" s="1745"/>
      <c r="AF824" s="1746"/>
      <c r="AG824" s="1744"/>
      <c r="AH824" s="1745"/>
      <c r="AI824" s="1745"/>
      <c r="AJ824" s="1746"/>
      <c r="AK824" s="456"/>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40" t="s">
        <v>669</v>
      </c>
      <c r="BP824" s="289">
        <v>238133</v>
      </c>
      <c r="BQ824" s="289">
        <v>274565</v>
      </c>
      <c r="BR824" s="289">
        <v>331200</v>
      </c>
      <c r="BS824" s="289">
        <v>423936</v>
      </c>
      <c r="BT824" s="289">
        <v>472291</v>
      </c>
      <c r="BU824" s="45"/>
      <c r="BV824" s="1440" t="s">
        <v>669</v>
      </c>
      <c r="BW824" s="289">
        <v>238133</v>
      </c>
      <c r="BX824" s="289">
        <v>274565</v>
      </c>
      <c r="BY824" s="289">
        <v>331200</v>
      </c>
      <c r="BZ824" s="289">
        <v>423936</v>
      </c>
      <c r="CA824" s="289">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56"/>
      <c r="B825" s="456"/>
      <c r="C825" s="1927" t="s">
        <v>1316</v>
      </c>
      <c r="D825" s="1928"/>
      <c r="E825" s="1928"/>
      <c r="F825" s="1928"/>
      <c r="G825" s="1928"/>
      <c r="H825" s="1928"/>
      <c r="I825" s="1321"/>
      <c r="J825" s="1321"/>
      <c r="K825" s="1321"/>
      <c r="L825" s="1322"/>
      <c r="M825" s="1966">
        <v>4</v>
      </c>
      <c r="N825" s="1966"/>
      <c r="O825" s="1966"/>
      <c r="P825" s="1966"/>
      <c r="Q825" s="1966">
        <v>6</v>
      </c>
      <c r="R825" s="1966"/>
      <c r="S825" s="1966"/>
      <c r="T825" s="1966"/>
      <c r="U825" s="1966">
        <v>8</v>
      </c>
      <c r="V825" s="1966"/>
      <c r="W825" s="1966"/>
      <c r="X825" s="1966"/>
      <c r="Y825" s="1966">
        <v>9</v>
      </c>
      <c r="Z825" s="1966"/>
      <c r="AA825" s="1966"/>
      <c r="AB825" s="1966"/>
      <c r="AC825" s="1744"/>
      <c r="AD825" s="1745"/>
      <c r="AE825" s="1745"/>
      <c r="AF825" s="1746"/>
      <c r="AG825" s="1744"/>
      <c r="AH825" s="1745"/>
      <c r="AI825" s="1745"/>
      <c r="AJ825" s="1746"/>
      <c r="AK825" s="456"/>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40" t="s">
        <v>673</v>
      </c>
      <c r="BP825" s="291">
        <v>278972</v>
      </c>
      <c r="BQ825" s="291">
        <v>321652</v>
      </c>
      <c r="BR825" s="291">
        <v>388000</v>
      </c>
      <c r="BS825" s="291">
        <v>496640</v>
      </c>
      <c r="BT825" s="291">
        <v>553288</v>
      </c>
      <c r="BU825" s="45"/>
      <c r="BV825" s="1440" t="s">
        <v>673</v>
      </c>
      <c r="BW825" s="291">
        <v>278972</v>
      </c>
      <c r="BX825" s="291">
        <v>321652</v>
      </c>
      <c r="BY825" s="291">
        <v>388000</v>
      </c>
      <c r="BZ825" s="291">
        <v>496640</v>
      </c>
      <c r="CA825" s="291">
        <v>553288</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56"/>
      <c r="B826" s="456"/>
      <c r="C826" s="1927" t="s">
        <v>1317</v>
      </c>
      <c r="D826" s="1928"/>
      <c r="E826" s="1928"/>
      <c r="F826" s="1928"/>
      <c r="G826" s="1928"/>
      <c r="H826" s="1928"/>
      <c r="I826" s="1321"/>
      <c r="J826" s="1321"/>
      <c r="K826" s="1321"/>
      <c r="L826" s="1322"/>
      <c r="M826" s="1966"/>
      <c r="N826" s="1966"/>
      <c r="O826" s="1966"/>
      <c r="P826" s="1966"/>
      <c r="Q826" s="1966"/>
      <c r="R826" s="1966"/>
      <c r="S826" s="1966"/>
      <c r="T826" s="1966"/>
      <c r="U826" s="1966"/>
      <c r="V826" s="1966"/>
      <c r="W826" s="1966"/>
      <c r="X826" s="1966"/>
      <c r="Y826" s="1966"/>
      <c r="Z826" s="1966"/>
      <c r="AA826" s="1966"/>
      <c r="AB826" s="1966"/>
      <c r="AC826" s="1744"/>
      <c r="AD826" s="1745"/>
      <c r="AE826" s="1745"/>
      <c r="AF826" s="1746"/>
      <c r="AG826" s="1744"/>
      <c r="AH826" s="1745"/>
      <c r="AI826" s="1745"/>
      <c r="AJ826" s="1746"/>
      <c r="AK826" s="456"/>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40" t="s">
        <v>677</v>
      </c>
      <c r="BP826" s="289">
        <v>278972</v>
      </c>
      <c r="BQ826" s="289">
        <v>321652</v>
      </c>
      <c r="BR826" s="289">
        <v>388000</v>
      </c>
      <c r="BS826" s="289">
        <v>496640</v>
      </c>
      <c r="BT826" s="289">
        <v>553288</v>
      </c>
      <c r="BU826" s="45"/>
      <c r="BV826" s="1440" t="s">
        <v>677</v>
      </c>
      <c r="BW826" s="289">
        <v>278972</v>
      </c>
      <c r="BX826" s="289">
        <v>321652</v>
      </c>
      <c r="BY826" s="289">
        <v>388000</v>
      </c>
      <c r="BZ826" s="289">
        <v>496640</v>
      </c>
      <c r="CA826" s="289">
        <v>553288</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56"/>
      <c r="B827" s="456"/>
      <c r="C827" s="1927" t="s">
        <v>1318</v>
      </c>
      <c r="D827" s="1928"/>
      <c r="E827" s="1928"/>
      <c r="F827" s="1928"/>
      <c r="G827" s="1928"/>
      <c r="H827" s="1928"/>
      <c r="I827" s="1321"/>
      <c r="J827" s="1321"/>
      <c r="K827" s="1321"/>
      <c r="L827" s="1322"/>
      <c r="M827" s="1966">
        <v>35</v>
      </c>
      <c r="N827" s="1966"/>
      <c r="O827" s="1966"/>
      <c r="P827" s="1966"/>
      <c r="Q827" s="1966">
        <v>43</v>
      </c>
      <c r="R827" s="1966"/>
      <c r="S827" s="1966"/>
      <c r="T827" s="1966"/>
      <c r="U827" s="1966">
        <v>64</v>
      </c>
      <c r="V827" s="1966"/>
      <c r="W827" s="1966"/>
      <c r="X827" s="1966"/>
      <c r="Y827" s="1966">
        <v>72</v>
      </c>
      <c r="Z827" s="1966"/>
      <c r="AA827" s="1966"/>
      <c r="AB827" s="1966"/>
      <c r="AC827" s="1744"/>
      <c r="AD827" s="1745"/>
      <c r="AE827" s="1745"/>
      <c r="AF827" s="1746"/>
      <c r="AG827" s="1744"/>
      <c r="AH827" s="1745"/>
      <c r="AI827" s="1745"/>
      <c r="AJ827" s="1746"/>
      <c r="AK827" s="456"/>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40" t="s">
        <v>680</v>
      </c>
      <c r="BP827" s="291">
        <v>341094</v>
      </c>
      <c r="BQ827" s="291">
        <v>393278</v>
      </c>
      <c r="BR827" s="291">
        <v>474400</v>
      </c>
      <c r="BS827" s="291">
        <v>607232</v>
      </c>
      <c r="BT827" s="291">
        <v>676494</v>
      </c>
      <c r="BU827" s="45"/>
      <c r="BV827" s="1440" t="s">
        <v>680</v>
      </c>
      <c r="BW827" s="291">
        <v>341094</v>
      </c>
      <c r="BX827" s="291">
        <v>393278</v>
      </c>
      <c r="BY827" s="291">
        <v>474400</v>
      </c>
      <c r="BZ827" s="291">
        <v>607232</v>
      </c>
      <c r="CA827" s="291">
        <v>676494</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56"/>
      <c r="B828" s="456"/>
      <c r="C828" s="2080" t="s">
        <v>1319</v>
      </c>
      <c r="D828" s="1928"/>
      <c r="E828" s="1928"/>
      <c r="F828" s="1928"/>
      <c r="G828" s="1928"/>
      <c r="H828" s="1928"/>
      <c r="I828" s="1321"/>
      <c r="J828" s="1321"/>
      <c r="K828" s="1321"/>
      <c r="L828" s="1322"/>
      <c r="M828" s="1966"/>
      <c r="N828" s="1966"/>
      <c r="O828" s="1966"/>
      <c r="P828" s="1966"/>
      <c r="Q828" s="1966"/>
      <c r="R828" s="1966"/>
      <c r="S828" s="1966"/>
      <c r="T828" s="1966"/>
      <c r="U828" s="1966"/>
      <c r="V828" s="1966"/>
      <c r="W828" s="1966"/>
      <c r="X828" s="1966"/>
      <c r="Y828" s="1966" t="s">
        <v>253</v>
      </c>
      <c r="Z828" s="1966"/>
      <c r="AA828" s="1966"/>
      <c r="AB828" s="1966"/>
      <c r="AC828" s="1744"/>
      <c r="AD828" s="1745"/>
      <c r="AE828" s="1745"/>
      <c r="AF828" s="1746"/>
      <c r="AG828" s="1744"/>
      <c r="AH828" s="1745"/>
      <c r="AI828" s="1745"/>
      <c r="AJ828" s="1746"/>
      <c r="AK828" s="456"/>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40" t="s">
        <v>686</v>
      </c>
      <c r="BP828" s="289">
        <v>238133</v>
      </c>
      <c r="BQ828" s="289">
        <v>274565</v>
      </c>
      <c r="BR828" s="289">
        <v>331200</v>
      </c>
      <c r="BS828" s="289">
        <v>423936</v>
      </c>
      <c r="BT828" s="289">
        <v>472291</v>
      </c>
      <c r="BU828" s="45"/>
      <c r="BV828" s="1440" t="s">
        <v>686</v>
      </c>
      <c r="BW828" s="289">
        <v>238133</v>
      </c>
      <c r="BX828" s="289">
        <v>274565</v>
      </c>
      <c r="BY828" s="289">
        <v>331200</v>
      </c>
      <c r="BZ828" s="289">
        <v>423936</v>
      </c>
      <c r="CA828" s="289">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56"/>
      <c r="B829" s="456"/>
      <c r="C829" s="1323" t="s">
        <v>1320</v>
      </c>
      <c r="D829" s="1321"/>
      <c r="E829" s="1321"/>
      <c r="F829" s="1737" t="s">
        <v>1121</v>
      </c>
      <c r="G829" s="1738"/>
      <c r="H829" s="1738"/>
      <c r="I829" s="1738"/>
      <c r="J829" s="1738"/>
      <c r="K829" s="1738"/>
      <c r="L829" s="1739"/>
      <c r="M829" s="1966"/>
      <c r="N829" s="1966"/>
      <c r="O829" s="1966"/>
      <c r="P829" s="1966"/>
      <c r="Q829" s="1966"/>
      <c r="R829" s="1966"/>
      <c r="S829" s="1966"/>
      <c r="T829" s="1966"/>
      <c r="U829" s="1966"/>
      <c r="V829" s="1966"/>
      <c r="W829" s="1966"/>
      <c r="X829" s="1966"/>
      <c r="Y829" s="1966"/>
      <c r="Z829" s="1966"/>
      <c r="AA829" s="1966"/>
      <c r="AB829" s="1966"/>
      <c r="AC829" s="1744"/>
      <c r="AD829" s="1745"/>
      <c r="AE829" s="1745"/>
      <c r="AF829" s="1746"/>
      <c r="AG829" s="1744"/>
      <c r="AH829" s="1745"/>
      <c r="AI829" s="1745"/>
      <c r="AJ829" s="1746"/>
      <c r="AK829" s="456"/>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40" t="s">
        <v>689</v>
      </c>
      <c r="BP829" s="291">
        <v>307732</v>
      </c>
      <c r="BQ829" s="291">
        <v>354812</v>
      </c>
      <c r="BR829" s="291">
        <v>428000</v>
      </c>
      <c r="BS829" s="291">
        <v>547840</v>
      </c>
      <c r="BT829" s="291">
        <v>610328</v>
      </c>
      <c r="BU829" s="45"/>
      <c r="BV829" s="1440" t="s">
        <v>689</v>
      </c>
      <c r="BW829" s="291">
        <v>307732</v>
      </c>
      <c r="BX829" s="291">
        <v>354812</v>
      </c>
      <c r="BY829" s="291">
        <v>428000</v>
      </c>
      <c r="BZ829" s="291">
        <v>547840</v>
      </c>
      <c r="CA829" s="291">
        <v>610328</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56"/>
      <c r="B830" s="456"/>
      <c r="C830" s="2011" t="s">
        <v>1273</v>
      </c>
      <c r="D830" s="2012"/>
      <c r="E830" s="2012"/>
      <c r="F830" s="2012"/>
      <c r="G830" s="2012"/>
      <c r="H830" s="2012"/>
      <c r="I830" s="2012"/>
      <c r="J830" s="2012"/>
      <c r="K830" s="2012"/>
      <c r="L830" s="2013"/>
      <c r="M830" s="2007">
        <f>SUM(M823:P829)</f>
        <v>63</v>
      </c>
      <c r="N830" s="2007"/>
      <c r="O830" s="2007"/>
      <c r="P830" s="2007"/>
      <c r="Q830" s="2007">
        <f>SUM(Q823:T829)</f>
        <v>76</v>
      </c>
      <c r="R830" s="2007"/>
      <c r="S830" s="2007"/>
      <c r="T830" s="2007"/>
      <c r="U830" s="2007">
        <f>SUM(U823:X829)</f>
        <v>106</v>
      </c>
      <c r="V830" s="2007"/>
      <c r="W830" s="2007"/>
      <c r="X830" s="2007"/>
      <c r="Y830" s="2007">
        <f>SUM(Y823:AB829)</f>
        <v>126</v>
      </c>
      <c r="Z830" s="2007"/>
      <c r="AA830" s="2007"/>
      <c r="AB830" s="2007"/>
      <c r="AC830" s="2007">
        <f>SUM(AC823:AF829)</f>
        <v>0</v>
      </c>
      <c r="AD830" s="2007"/>
      <c r="AE830" s="2007"/>
      <c r="AF830" s="2007"/>
      <c r="AG830" s="2007">
        <f>SUM(AG823:AJ829)</f>
        <v>0</v>
      </c>
      <c r="AH830" s="2007"/>
      <c r="AI830" s="2007"/>
      <c r="AJ830" s="2007"/>
      <c r="AK830" s="456"/>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40" t="s">
        <v>692</v>
      </c>
      <c r="BP830" s="289">
        <v>278972</v>
      </c>
      <c r="BQ830" s="289">
        <v>321652</v>
      </c>
      <c r="BR830" s="289">
        <v>388000</v>
      </c>
      <c r="BS830" s="289">
        <v>496640</v>
      </c>
      <c r="BT830" s="289">
        <v>553288</v>
      </c>
      <c r="BU830" s="45"/>
      <c r="BV830" s="1440" t="s">
        <v>692</v>
      </c>
      <c r="BW830" s="289">
        <v>278972</v>
      </c>
      <c r="BX830" s="289">
        <v>321652</v>
      </c>
      <c r="BY830" s="289">
        <v>388000</v>
      </c>
      <c r="BZ830" s="289">
        <v>496640</v>
      </c>
      <c r="CA830" s="289">
        <v>553288</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56"/>
      <c r="B831" s="456"/>
      <c r="C831" s="69" t="s">
        <v>1321</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56"/>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40" t="s">
        <v>694</v>
      </c>
      <c r="BP831" s="291">
        <v>278972</v>
      </c>
      <c r="BQ831" s="291">
        <v>321652</v>
      </c>
      <c r="BR831" s="291">
        <v>388000</v>
      </c>
      <c r="BS831" s="291">
        <v>496640</v>
      </c>
      <c r="BT831" s="291">
        <v>553288</v>
      </c>
      <c r="BU831" s="45"/>
      <c r="BV831" s="1440" t="s">
        <v>694</v>
      </c>
      <c r="BW831" s="291">
        <v>278972</v>
      </c>
      <c r="BX831" s="291">
        <v>321652</v>
      </c>
      <c r="BY831" s="291">
        <v>388000</v>
      </c>
      <c r="BZ831" s="291">
        <v>496640</v>
      </c>
      <c r="CA831" s="291">
        <v>553288</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56"/>
      <c r="B832" s="456"/>
      <c r="C832" s="69" t="s">
        <v>1322</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56"/>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40" t="s">
        <v>697</v>
      </c>
      <c r="BP832" s="289">
        <v>238133</v>
      </c>
      <c r="BQ832" s="289">
        <v>274565</v>
      </c>
      <c r="BR832" s="289">
        <v>331200</v>
      </c>
      <c r="BS832" s="289">
        <v>423936</v>
      </c>
      <c r="BT832" s="289">
        <v>472291</v>
      </c>
      <c r="BU832" s="45"/>
      <c r="BV832" s="1440" t="s">
        <v>697</v>
      </c>
      <c r="BW832" s="289">
        <v>238133</v>
      </c>
      <c r="BX832" s="289">
        <v>274565</v>
      </c>
      <c r="BY832" s="289">
        <v>331200</v>
      </c>
      <c r="BZ832" s="289">
        <v>423936</v>
      </c>
      <c r="CA832" s="289">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56"/>
      <c r="B833" s="456"/>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56"/>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40" t="s">
        <v>700</v>
      </c>
      <c r="BP833" s="291">
        <v>278972</v>
      </c>
      <c r="BQ833" s="291">
        <v>321652</v>
      </c>
      <c r="BR833" s="291">
        <v>388000</v>
      </c>
      <c r="BS833" s="291">
        <v>496640</v>
      </c>
      <c r="BT833" s="291">
        <v>553288</v>
      </c>
      <c r="BU833" s="45"/>
      <c r="BV833" s="1440" t="s">
        <v>700</v>
      </c>
      <c r="BW833" s="291">
        <v>278972</v>
      </c>
      <c r="BX833" s="291">
        <v>321652</v>
      </c>
      <c r="BY833" s="291">
        <v>388000</v>
      </c>
      <c r="BZ833" s="291">
        <v>496640</v>
      </c>
      <c r="CA833" s="291">
        <v>553288</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56"/>
      <c r="B834" s="456"/>
      <c r="C834" s="39" t="s">
        <v>1323</v>
      </c>
      <c r="D834" s="456"/>
      <c r="E834" s="456"/>
      <c r="F834" s="456"/>
      <c r="G834" s="456"/>
      <c r="H834" s="456"/>
      <c r="I834" s="456"/>
      <c r="J834" s="456"/>
      <c r="K834" s="456"/>
      <c r="L834" s="456"/>
      <c r="M834" s="456"/>
      <c r="N834" s="456"/>
      <c r="O834" s="456"/>
      <c r="P834" s="456"/>
      <c r="Q834" s="440"/>
      <c r="R834" s="11"/>
      <c r="S834" s="11"/>
      <c r="T834" s="11"/>
      <c r="U834" s="11"/>
      <c r="V834" s="11"/>
      <c r="W834" s="11"/>
      <c r="X834" s="11"/>
      <c r="Y834" s="11"/>
      <c r="Z834" s="11"/>
      <c r="AA834" s="11"/>
      <c r="AB834" s="11"/>
      <c r="AC834" s="11"/>
      <c r="AD834" s="11"/>
      <c r="AE834" s="11"/>
      <c r="AF834" s="11"/>
      <c r="AG834" s="11"/>
      <c r="AH834" s="11"/>
      <c r="AI834" s="11"/>
      <c r="AJ834" s="11"/>
      <c r="AK834" s="456"/>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40" t="s">
        <v>702</v>
      </c>
      <c r="BP834" s="289">
        <v>278972</v>
      </c>
      <c r="BQ834" s="289">
        <v>321652</v>
      </c>
      <c r="BR834" s="289">
        <v>388000</v>
      </c>
      <c r="BS834" s="289">
        <v>496640</v>
      </c>
      <c r="BT834" s="289">
        <v>553288</v>
      </c>
      <c r="BU834" s="45"/>
      <c r="BV834" s="1440" t="s">
        <v>702</v>
      </c>
      <c r="BW834" s="289">
        <v>278972</v>
      </c>
      <c r="BX834" s="289">
        <v>321652</v>
      </c>
      <c r="BY834" s="289">
        <v>388000</v>
      </c>
      <c r="BZ834" s="289">
        <v>496640</v>
      </c>
      <c r="CA834" s="289">
        <v>553288</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56"/>
      <c r="B835" s="456"/>
      <c r="C835" s="2067" t="s">
        <v>991</v>
      </c>
      <c r="D835" s="2068"/>
      <c r="E835" s="2068"/>
      <c r="F835" s="2068"/>
      <c r="G835" s="2068"/>
      <c r="H835" s="2068"/>
      <c r="I835" s="2068"/>
      <c r="J835" s="2068"/>
      <c r="K835" s="2068"/>
      <c r="L835" s="2068"/>
      <c r="M835" s="2068"/>
      <c r="N835" s="2068"/>
      <c r="O835" s="2068"/>
      <c r="P835" s="2068"/>
      <c r="Q835" s="2068"/>
      <c r="R835" s="2068"/>
      <c r="S835" s="2068"/>
      <c r="T835" s="2068"/>
      <c r="U835" s="2068"/>
      <c r="V835" s="2068"/>
      <c r="W835" s="2068"/>
      <c r="X835" s="2068"/>
      <c r="Y835" s="2068"/>
      <c r="Z835" s="2068"/>
      <c r="AA835" s="2068"/>
      <c r="AB835" s="2068"/>
      <c r="AC835" s="2068"/>
      <c r="AD835" s="2068"/>
      <c r="AE835" s="2068"/>
      <c r="AF835" s="2068"/>
      <c r="AG835" s="2068"/>
      <c r="AH835" s="2068"/>
      <c r="AI835" s="2068"/>
      <c r="AJ835" s="2069"/>
      <c r="AK835" s="456"/>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40" t="s">
        <v>705</v>
      </c>
      <c r="BP835" s="291">
        <v>311183</v>
      </c>
      <c r="BQ835" s="291">
        <v>358791</v>
      </c>
      <c r="BR835" s="291">
        <v>432800</v>
      </c>
      <c r="BS835" s="291">
        <v>553984</v>
      </c>
      <c r="BT835" s="291">
        <v>617173</v>
      </c>
      <c r="BU835" s="45"/>
      <c r="BV835" s="1440" t="s">
        <v>705</v>
      </c>
      <c r="BW835" s="291">
        <v>311183</v>
      </c>
      <c r="BX835" s="291">
        <v>358791</v>
      </c>
      <c r="BY835" s="291">
        <v>432800</v>
      </c>
      <c r="BZ835" s="291">
        <v>553984</v>
      </c>
      <c r="CA835" s="291">
        <v>617173</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56"/>
      <c r="B836" s="112"/>
      <c r="C836" s="112" t="s">
        <v>1324</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56"/>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40" t="s">
        <v>709</v>
      </c>
      <c r="BP836" s="289">
        <v>307732</v>
      </c>
      <c r="BQ836" s="289">
        <v>354812</v>
      </c>
      <c r="BR836" s="289">
        <v>428000</v>
      </c>
      <c r="BS836" s="289">
        <v>547840</v>
      </c>
      <c r="BT836" s="289">
        <v>610328</v>
      </c>
      <c r="BU836" s="45"/>
      <c r="BV836" s="1440" t="s">
        <v>709</v>
      </c>
      <c r="BW836" s="289">
        <v>307732</v>
      </c>
      <c r="BX836" s="289">
        <v>354812</v>
      </c>
      <c r="BY836" s="289">
        <v>428000</v>
      </c>
      <c r="BZ836" s="289">
        <v>547840</v>
      </c>
      <c r="CA836" s="289">
        <v>610328</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56"/>
      <c r="B837" s="456"/>
      <c r="C837" s="39"/>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40" t="s">
        <v>714</v>
      </c>
      <c r="BP837" s="291">
        <v>278972</v>
      </c>
      <c r="BQ837" s="291">
        <v>321652</v>
      </c>
      <c r="BR837" s="291">
        <v>388000</v>
      </c>
      <c r="BS837" s="291">
        <v>496640</v>
      </c>
      <c r="BT837" s="291">
        <v>553288</v>
      </c>
      <c r="BU837" s="45"/>
      <c r="BV837" s="1440" t="s">
        <v>714</v>
      </c>
      <c r="BW837" s="291">
        <v>278972</v>
      </c>
      <c r="BX837" s="291">
        <v>321652</v>
      </c>
      <c r="BY837" s="291">
        <v>388000</v>
      </c>
      <c r="BZ837" s="291">
        <v>496640</v>
      </c>
      <c r="CA837" s="291">
        <v>553288</v>
      </c>
      <c r="CR837" s="77"/>
    </row>
    <row r="838" spans="1:110" s="40" customFormat="1" ht="13.8">
      <c r="A838" s="39" t="s">
        <v>890</v>
      </c>
      <c r="B838" s="456"/>
      <c r="C838" s="39" t="s">
        <v>1325</v>
      </c>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40" t="s">
        <v>717</v>
      </c>
      <c r="BP838" s="289">
        <v>308882</v>
      </c>
      <c r="BQ838" s="289">
        <v>356138</v>
      </c>
      <c r="BR838" s="289">
        <v>429600</v>
      </c>
      <c r="BS838" s="289">
        <v>549888</v>
      </c>
      <c r="BT838" s="289">
        <v>612610</v>
      </c>
      <c r="BU838" s="45"/>
      <c r="BV838" s="1440" t="s">
        <v>717</v>
      </c>
      <c r="BW838" s="289">
        <v>308882</v>
      </c>
      <c r="BX838" s="289">
        <v>356138</v>
      </c>
      <c r="BY838" s="289">
        <v>429600</v>
      </c>
      <c r="BZ838" s="289">
        <v>549888</v>
      </c>
      <c r="CA838" s="289">
        <v>612610</v>
      </c>
      <c r="CR838" s="77"/>
    </row>
    <row r="839" spans="1:110" s="40" customFormat="1" ht="12.75" customHeight="1">
      <c r="A839" s="18"/>
      <c r="B839" s="18"/>
      <c r="C839" s="18"/>
      <c r="D839" s="18"/>
      <c r="E839" s="18"/>
      <c r="F839" s="18"/>
      <c r="G839" s="440"/>
      <c r="H839" s="18"/>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40" t="s">
        <v>719</v>
      </c>
      <c r="BP839" s="291">
        <v>278397</v>
      </c>
      <c r="BQ839" s="291">
        <v>320989</v>
      </c>
      <c r="BR839" s="291">
        <v>387200</v>
      </c>
      <c r="BS839" s="291">
        <v>495616</v>
      </c>
      <c r="BT839" s="291">
        <v>552147</v>
      </c>
      <c r="BU839" s="45"/>
      <c r="BV839" s="1440" t="s">
        <v>719</v>
      </c>
      <c r="BW839" s="291">
        <v>278397</v>
      </c>
      <c r="BX839" s="291">
        <v>320989</v>
      </c>
      <c r="BY839" s="291">
        <v>387200</v>
      </c>
      <c r="BZ839" s="291">
        <v>495616</v>
      </c>
      <c r="CA839" s="291">
        <v>552147</v>
      </c>
      <c r="CR839" s="77"/>
    </row>
    <row r="840" spans="1:110" s="40" customFormat="1" ht="13.8">
      <c r="A840" s="456"/>
      <c r="B840" s="456"/>
      <c r="C840" s="39" t="s">
        <v>1326</v>
      </c>
      <c r="D840" s="456"/>
      <c r="E840" s="456"/>
      <c r="F840" s="456"/>
      <c r="G840" s="456"/>
      <c r="H840" s="456"/>
      <c r="I840" s="456"/>
      <c r="J840" s="55" t="s">
        <v>1327</v>
      </c>
      <c r="K840" s="56"/>
      <c r="L840" s="56"/>
      <c r="M840" s="56"/>
      <c r="N840" s="56"/>
      <c r="O840" s="56"/>
      <c r="P840" s="56"/>
      <c r="Q840" s="56"/>
      <c r="R840" s="56"/>
      <c r="S840" s="56"/>
      <c r="T840" s="56"/>
      <c r="U840" s="56"/>
      <c r="V840" s="57"/>
      <c r="W840" s="1740"/>
      <c r="X840" s="1740"/>
      <c r="Y840" s="1740"/>
      <c r="Z840" s="1740"/>
      <c r="AA840" s="1740"/>
      <c r="AB840" s="1740"/>
      <c r="AC840" s="1740"/>
      <c r="AD840" s="456"/>
      <c r="AE840" s="456"/>
      <c r="AF840" s="456"/>
      <c r="AG840" s="456"/>
      <c r="AH840" s="456"/>
      <c r="AI840" s="456"/>
      <c r="AJ840" s="456"/>
      <c r="AK840" s="456"/>
      <c r="AL840" s="456"/>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40" t="s">
        <v>721</v>
      </c>
      <c r="BP840" s="289">
        <v>278972</v>
      </c>
      <c r="BQ840" s="289">
        <v>321652</v>
      </c>
      <c r="BR840" s="289">
        <v>388000</v>
      </c>
      <c r="BS840" s="289">
        <v>496640</v>
      </c>
      <c r="BT840" s="289">
        <v>553288</v>
      </c>
      <c r="BU840" s="45"/>
      <c r="BV840" s="1440" t="s">
        <v>721</v>
      </c>
      <c r="BW840" s="289">
        <v>278972</v>
      </c>
      <c r="BX840" s="289">
        <v>321652</v>
      </c>
      <c r="BY840" s="289">
        <v>388000</v>
      </c>
      <c r="BZ840" s="289">
        <v>496640</v>
      </c>
      <c r="CA840" s="289">
        <v>553288</v>
      </c>
      <c r="CR840" s="77"/>
    </row>
    <row r="841" spans="1:110" s="40" customFormat="1" ht="12.75" customHeight="1">
      <c r="A841" s="456"/>
      <c r="B841" s="456"/>
      <c r="C841" s="456"/>
      <c r="D841" s="456"/>
      <c r="E841" s="456"/>
      <c r="F841" s="456"/>
      <c r="G841" s="456"/>
      <c r="H841" s="456"/>
      <c r="I841" s="456"/>
      <c r="J841" s="55" t="s">
        <v>1328</v>
      </c>
      <c r="K841" s="56"/>
      <c r="L841" s="56"/>
      <c r="M841" s="56"/>
      <c r="N841" s="56"/>
      <c r="O841" s="56"/>
      <c r="P841" s="56"/>
      <c r="Q841" s="56"/>
      <c r="R841" s="56"/>
      <c r="S841" s="56"/>
      <c r="T841" s="56"/>
      <c r="U841" s="56"/>
      <c r="V841" s="57"/>
      <c r="W841" s="1740">
        <v>6300</v>
      </c>
      <c r="X841" s="1740"/>
      <c r="Y841" s="1740"/>
      <c r="Z841" s="1740"/>
      <c r="AA841" s="1740"/>
      <c r="AB841" s="1740"/>
      <c r="AC841" s="1740"/>
      <c r="AD841" s="456"/>
      <c r="AE841" s="456"/>
      <c r="AF841" s="456"/>
      <c r="AG841" s="456"/>
      <c r="AH841" s="456"/>
      <c r="AI841" s="456"/>
      <c r="AJ841" s="456"/>
      <c r="AK841" s="456"/>
      <c r="AL841" s="456"/>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40" t="s">
        <v>726</v>
      </c>
      <c r="BP841" s="291">
        <v>240434</v>
      </c>
      <c r="BQ841" s="291">
        <v>277218</v>
      </c>
      <c r="BR841" s="291">
        <v>334400</v>
      </c>
      <c r="BS841" s="291">
        <v>428032</v>
      </c>
      <c r="BT841" s="291">
        <v>476854</v>
      </c>
      <c r="BU841" s="45"/>
      <c r="BV841" s="1440" t="s">
        <v>726</v>
      </c>
      <c r="BW841" s="291">
        <v>240434</v>
      </c>
      <c r="BX841" s="291">
        <v>277218</v>
      </c>
      <c r="BY841" s="291">
        <v>334400</v>
      </c>
      <c r="BZ841" s="291">
        <v>428032</v>
      </c>
      <c r="CA841" s="291">
        <v>476854</v>
      </c>
      <c r="CR841" s="77"/>
    </row>
    <row r="842" spans="1:110" s="40" customFormat="1" ht="12.75" customHeight="1">
      <c r="A842" s="456"/>
      <c r="B842" s="456"/>
      <c r="C842" s="456"/>
      <c r="D842" s="456"/>
      <c r="E842" s="456"/>
      <c r="F842" s="456"/>
      <c r="G842" s="456"/>
      <c r="H842" s="456"/>
      <c r="I842" s="456"/>
      <c r="J842" s="55" t="s">
        <v>1329</v>
      </c>
      <c r="K842" s="56"/>
      <c r="L842" s="56"/>
      <c r="M842" s="56"/>
      <c r="N842" s="56"/>
      <c r="O842" s="56"/>
      <c r="P842" s="56"/>
      <c r="Q842" s="56"/>
      <c r="R842" s="56"/>
      <c r="S842" s="56"/>
      <c r="T842" s="56"/>
      <c r="U842" s="56"/>
      <c r="V842" s="57"/>
      <c r="W842" s="1740">
        <v>20000</v>
      </c>
      <c r="X842" s="1740"/>
      <c r="Y842" s="1740"/>
      <c r="Z842" s="1740"/>
      <c r="AA842" s="1740"/>
      <c r="AB842" s="1740"/>
      <c r="AC842" s="1740"/>
      <c r="AD842" s="456"/>
      <c r="AE842" s="456"/>
      <c r="AF842" s="456"/>
      <c r="AG842" s="456"/>
      <c r="AH842" s="456"/>
      <c r="AI842" s="456"/>
      <c r="AJ842" s="456"/>
      <c r="AK842" s="456"/>
      <c r="AL842" s="456"/>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40" t="s">
        <v>731</v>
      </c>
      <c r="BP842" s="289">
        <v>278397</v>
      </c>
      <c r="BQ842" s="289">
        <v>320989</v>
      </c>
      <c r="BR842" s="289">
        <v>387200</v>
      </c>
      <c r="BS842" s="289">
        <v>495616</v>
      </c>
      <c r="BT842" s="289">
        <v>552147</v>
      </c>
      <c r="BU842" s="45"/>
      <c r="BV842" s="1440" t="s">
        <v>731</v>
      </c>
      <c r="BW842" s="289">
        <v>278397</v>
      </c>
      <c r="BX842" s="289">
        <v>320989</v>
      </c>
      <c r="BY842" s="289">
        <v>387200</v>
      </c>
      <c r="BZ842" s="289">
        <v>495616</v>
      </c>
      <c r="CA842" s="289">
        <v>552147</v>
      </c>
      <c r="CR842" s="77"/>
    </row>
    <row r="843" spans="1:110" s="40" customFormat="1" ht="12.75" customHeight="1">
      <c r="A843" s="456"/>
      <c r="B843" s="456"/>
      <c r="C843" s="456"/>
      <c r="D843" s="456"/>
      <c r="E843" s="456"/>
      <c r="F843" s="456"/>
      <c r="G843" s="456"/>
      <c r="H843" s="456"/>
      <c r="I843" s="456"/>
      <c r="J843" s="55" t="s">
        <v>1330</v>
      </c>
      <c r="K843" s="56"/>
      <c r="L843" s="56"/>
      <c r="M843" s="56"/>
      <c r="N843" s="56"/>
      <c r="O843" s="56"/>
      <c r="P843" s="56"/>
      <c r="Q843" s="56"/>
      <c r="R843" s="56"/>
      <c r="S843" s="56"/>
      <c r="T843" s="56"/>
      <c r="U843" s="56"/>
      <c r="V843" s="57"/>
      <c r="W843" s="1740">
        <v>88000</v>
      </c>
      <c r="X843" s="1740"/>
      <c r="Y843" s="1740"/>
      <c r="Z843" s="1740"/>
      <c r="AA843" s="1740"/>
      <c r="AB843" s="1740"/>
      <c r="AC843" s="1740"/>
      <c r="AD843" s="456"/>
      <c r="AE843" s="456"/>
      <c r="AF843" s="456"/>
      <c r="AG843" s="456"/>
      <c r="AH843" s="456"/>
      <c r="AI843" s="456"/>
      <c r="AJ843" s="456"/>
      <c r="AK843" s="456"/>
      <c r="AL843" s="456"/>
      <c r="AM843" s="29"/>
      <c r="AN843" s="29"/>
      <c r="AO843" s="29"/>
      <c r="AP843" s="29"/>
      <c r="AQ843" s="29"/>
      <c r="AR843" s="29"/>
      <c r="AS843" s="29"/>
      <c r="AT843" s="29"/>
      <c r="AU843" s="29"/>
      <c r="AV843" s="29"/>
      <c r="AW843" s="29"/>
      <c r="AX843" s="29"/>
      <c r="AY843" s="29"/>
      <c r="BF843" s="17"/>
      <c r="BG843" s="45"/>
      <c r="BM843" s="45"/>
      <c r="BN843" s="45"/>
      <c r="BO843" s="1440" t="s">
        <v>736</v>
      </c>
      <c r="BP843" s="291">
        <v>278972</v>
      </c>
      <c r="BQ843" s="291">
        <v>321652</v>
      </c>
      <c r="BR843" s="291">
        <v>388000</v>
      </c>
      <c r="BS843" s="291">
        <v>496640</v>
      </c>
      <c r="BT843" s="291">
        <v>553288</v>
      </c>
      <c r="BU843" s="45"/>
      <c r="BV843" s="1440" t="s">
        <v>736</v>
      </c>
      <c r="BW843" s="291">
        <v>278972</v>
      </c>
      <c r="BX843" s="291">
        <v>321652</v>
      </c>
      <c r="BY843" s="291">
        <v>388000</v>
      </c>
      <c r="BZ843" s="291">
        <v>496640</v>
      </c>
      <c r="CA843" s="291">
        <v>553288</v>
      </c>
      <c r="CR843" s="77"/>
    </row>
    <row r="844" spans="1:110" s="40" customFormat="1" ht="12.75" customHeight="1">
      <c r="A844" s="456"/>
      <c r="B844" s="456"/>
      <c r="C844" s="456"/>
      <c r="D844" s="456"/>
      <c r="E844" s="456"/>
      <c r="F844" s="456"/>
      <c r="G844" s="456"/>
      <c r="H844" s="456"/>
      <c r="I844" s="456"/>
      <c r="J844" s="55" t="s">
        <v>232</v>
      </c>
      <c r="K844" s="56"/>
      <c r="L844" s="56"/>
      <c r="M844" s="1737" t="s">
        <v>1331</v>
      </c>
      <c r="N844" s="1738"/>
      <c r="O844" s="1738"/>
      <c r="P844" s="1738"/>
      <c r="Q844" s="1738"/>
      <c r="R844" s="1738"/>
      <c r="S844" s="1738"/>
      <c r="T844" s="1738"/>
      <c r="U844" s="1738"/>
      <c r="V844" s="1739"/>
      <c r="W844" s="1740">
        <f>465+24752+7344+3050+5160+600+250+12493+4500+180+583+1200+9060+1800+500+500</f>
        <v>72437</v>
      </c>
      <c r="X844" s="1740"/>
      <c r="Y844" s="1740"/>
      <c r="Z844" s="1740"/>
      <c r="AA844" s="1740"/>
      <c r="AB844" s="1740"/>
      <c r="AC844" s="1740"/>
      <c r="AD844" s="456"/>
      <c r="AE844" s="456"/>
      <c r="AF844" s="456"/>
      <c r="AG844" s="456"/>
      <c r="AH844" s="456"/>
      <c r="AI844" s="456"/>
      <c r="AJ844" s="456"/>
      <c r="AK844" s="456"/>
      <c r="AL844" s="456"/>
      <c r="AM844" s="29"/>
      <c r="AN844" s="29"/>
      <c r="AO844" s="29"/>
      <c r="AP844" s="29"/>
      <c r="AQ844" s="29"/>
      <c r="AR844" s="29"/>
      <c r="AS844" s="29"/>
      <c r="AT844" s="29"/>
      <c r="AU844" s="29"/>
      <c r="AV844" s="29"/>
      <c r="AW844" s="29"/>
      <c r="AX844" s="29"/>
      <c r="AY844" s="29"/>
      <c r="BF844" s="17"/>
      <c r="BG844" s="45"/>
      <c r="BI844" s="2004">
        <f>ROUNDDOWN(BC932*2,2)</f>
        <v>0</v>
      </c>
      <c r="BJ844" s="2004"/>
      <c r="BK844" s="2004"/>
      <c r="BL844" s="2004"/>
      <c r="BM844" s="45"/>
      <c r="BN844" s="45"/>
      <c r="BO844" s="1440" t="s">
        <v>740</v>
      </c>
      <c r="BP844" s="289">
        <v>240434</v>
      </c>
      <c r="BQ844" s="289">
        <v>277218</v>
      </c>
      <c r="BR844" s="289">
        <v>334400</v>
      </c>
      <c r="BS844" s="289">
        <v>428032</v>
      </c>
      <c r="BT844" s="289">
        <v>476854</v>
      </c>
      <c r="BU844" s="45"/>
      <c r="BV844" s="1440" t="s">
        <v>740</v>
      </c>
      <c r="BW844" s="289">
        <v>240434</v>
      </c>
      <c r="BX844" s="289">
        <v>277218</v>
      </c>
      <c r="BY844" s="289">
        <v>334400</v>
      </c>
      <c r="BZ844" s="289">
        <v>428032</v>
      </c>
      <c r="CA844" s="289">
        <v>476854</v>
      </c>
      <c r="CR844" s="77"/>
    </row>
    <row r="845" spans="1:110" s="40" customFormat="1" ht="12.75" customHeight="1">
      <c r="A845" s="456"/>
      <c r="B845" s="456"/>
      <c r="C845" s="456"/>
      <c r="D845" s="456"/>
      <c r="E845" s="456"/>
      <c r="F845" s="456"/>
      <c r="G845" s="456"/>
      <c r="H845" s="456"/>
      <c r="I845" s="456"/>
      <c r="J845" s="55"/>
      <c r="K845" s="56"/>
      <c r="L845" s="56"/>
      <c r="M845" s="56"/>
      <c r="N845" s="56"/>
      <c r="O845" s="56"/>
      <c r="P845" s="56"/>
      <c r="Q845" s="56"/>
      <c r="R845" s="56"/>
      <c r="S845" s="56"/>
      <c r="T845" s="56"/>
      <c r="U845" s="56"/>
      <c r="V845" s="1327" t="s">
        <v>1332</v>
      </c>
      <c r="W845" s="2016">
        <f>SUM(W840:AC844)</f>
        <v>186737</v>
      </c>
      <c r="X845" s="2017"/>
      <c r="Y845" s="2017"/>
      <c r="Z845" s="2017"/>
      <c r="AA845" s="2017"/>
      <c r="AB845" s="2017"/>
      <c r="AC845" s="2018"/>
      <c r="AD845" s="456"/>
      <c r="AE845" s="456"/>
      <c r="AF845" s="456"/>
      <c r="AG845" s="456"/>
      <c r="AH845" s="456"/>
      <c r="AI845" s="456"/>
      <c r="AJ845" s="456"/>
      <c r="AK845" s="456"/>
      <c r="AL845" s="456"/>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40" t="s">
        <v>746</v>
      </c>
      <c r="BP845" s="291">
        <v>268043</v>
      </c>
      <c r="BQ845" s="291">
        <v>309051</v>
      </c>
      <c r="BR845" s="291">
        <v>372800</v>
      </c>
      <c r="BS845" s="291">
        <v>477184</v>
      </c>
      <c r="BT845" s="291">
        <v>531613</v>
      </c>
      <c r="BU845" s="45"/>
      <c r="BV845" s="1440" t="s">
        <v>746</v>
      </c>
      <c r="BW845" s="291">
        <v>268043</v>
      </c>
      <c r="BX845" s="291">
        <v>309051</v>
      </c>
      <c r="BY845" s="291">
        <v>372800</v>
      </c>
      <c r="BZ845" s="291">
        <v>477184</v>
      </c>
      <c r="CA845" s="291">
        <v>531613</v>
      </c>
      <c r="CR845" s="77"/>
    </row>
    <row r="846" spans="1:110" s="40" customFormat="1" ht="13.8">
      <c r="A846" s="45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40" t="s">
        <v>751</v>
      </c>
      <c r="BP846" s="289">
        <v>530910</v>
      </c>
      <c r="BQ846" s="289">
        <v>612134</v>
      </c>
      <c r="BR846" s="289">
        <v>738400</v>
      </c>
      <c r="BS846" s="289">
        <v>945152</v>
      </c>
      <c r="BT846" s="289">
        <v>1052958</v>
      </c>
      <c r="BU846" s="45"/>
      <c r="BV846" s="1440" t="s">
        <v>751</v>
      </c>
      <c r="BW846" s="289">
        <v>530910</v>
      </c>
      <c r="BX846" s="289">
        <v>612134</v>
      </c>
      <c r="BY846" s="289">
        <v>738400</v>
      </c>
      <c r="BZ846" s="289">
        <v>945152</v>
      </c>
      <c r="CA846" s="289">
        <v>1052958</v>
      </c>
      <c r="CR846" s="77"/>
    </row>
    <row r="847" spans="1:110" s="40" customFormat="1" ht="12.75" customHeight="1">
      <c r="A847" s="456"/>
      <c r="B847" s="456"/>
      <c r="C847" s="39" t="s">
        <v>1333</v>
      </c>
      <c r="D847" s="456"/>
      <c r="E847" s="456"/>
      <c r="F847" s="456"/>
      <c r="G847" s="456"/>
      <c r="H847" s="456"/>
      <c r="I847" s="456"/>
      <c r="J847" s="2011" t="s">
        <v>1334</v>
      </c>
      <c r="K847" s="2012"/>
      <c r="L847" s="2012"/>
      <c r="M847" s="2012"/>
      <c r="N847" s="2012"/>
      <c r="O847" s="2012"/>
      <c r="P847" s="2012"/>
      <c r="Q847" s="2012"/>
      <c r="R847" s="2012"/>
      <c r="S847" s="2012"/>
      <c r="T847" s="2012"/>
      <c r="U847" s="2012"/>
      <c r="V847" s="2013"/>
      <c r="W847" s="1880">
        <v>64800</v>
      </c>
      <c r="X847" s="1881"/>
      <c r="Y847" s="1881"/>
      <c r="Z847" s="1881"/>
      <c r="AA847" s="1881"/>
      <c r="AB847" s="1881"/>
      <c r="AC847" s="1882"/>
      <c r="AD847" s="598"/>
      <c r="AE847" s="456"/>
      <c r="AF847" s="456"/>
      <c r="AG847" s="456"/>
      <c r="AH847" s="456"/>
      <c r="AI847" s="456"/>
      <c r="AJ847" s="456"/>
      <c r="AK847" s="456"/>
      <c r="AL847" s="456"/>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40" t="s">
        <v>756</v>
      </c>
      <c r="BP847" s="291">
        <v>238133</v>
      </c>
      <c r="BQ847" s="291">
        <v>274565</v>
      </c>
      <c r="BR847" s="291">
        <v>331200</v>
      </c>
      <c r="BS847" s="291">
        <v>423936</v>
      </c>
      <c r="BT847" s="291">
        <v>472291</v>
      </c>
      <c r="BU847" s="45"/>
      <c r="BV847" s="1440" t="s">
        <v>756</v>
      </c>
      <c r="BW847" s="291">
        <v>238133</v>
      </c>
      <c r="BX847" s="291">
        <v>274565</v>
      </c>
      <c r="BY847" s="291">
        <v>331200</v>
      </c>
      <c r="BZ847" s="291">
        <v>423936</v>
      </c>
      <c r="CA847" s="291">
        <v>472291</v>
      </c>
      <c r="CR847" s="77"/>
    </row>
    <row r="848" spans="1:110" s="40" customFormat="1" ht="12.75" customHeight="1">
      <c r="A848" s="45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598"/>
      <c r="AE848" s="456"/>
      <c r="AF848" s="456"/>
      <c r="AG848" s="456"/>
      <c r="AH848" s="456"/>
      <c r="AI848" s="456"/>
      <c r="AJ848" s="456"/>
      <c r="AK848" s="456"/>
      <c r="AL848" s="456"/>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40" t="s">
        <v>760</v>
      </c>
      <c r="BP848" s="289">
        <v>311183</v>
      </c>
      <c r="BQ848" s="289">
        <v>358791</v>
      </c>
      <c r="BR848" s="289">
        <v>432800</v>
      </c>
      <c r="BS848" s="289">
        <v>553984</v>
      </c>
      <c r="BT848" s="289">
        <v>617173</v>
      </c>
      <c r="BU848" s="45"/>
      <c r="BV848" s="1440" t="s">
        <v>760</v>
      </c>
      <c r="BW848" s="289">
        <v>311183</v>
      </c>
      <c r="BX848" s="289">
        <v>358791</v>
      </c>
      <c r="BY848" s="289">
        <v>432800</v>
      </c>
      <c r="BZ848" s="289">
        <v>553984</v>
      </c>
      <c r="CA848" s="289">
        <v>617173</v>
      </c>
      <c r="CR848" s="77"/>
    </row>
    <row r="849" spans="1:110" s="40" customFormat="1" ht="12.75" customHeight="1">
      <c r="A849" s="456"/>
      <c r="B849" s="456"/>
      <c r="C849" s="39" t="s">
        <v>229</v>
      </c>
      <c r="D849" s="456"/>
      <c r="E849" s="456"/>
      <c r="F849" s="456"/>
      <c r="G849" s="456"/>
      <c r="H849" s="456"/>
      <c r="I849" s="456"/>
      <c r="J849" s="55" t="s">
        <v>1335</v>
      </c>
      <c r="K849" s="56"/>
      <c r="L849" s="56"/>
      <c r="M849" s="56"/>
      <c r="N849" s="56"/>
      <c r="O849" s="56"/>
      <c r="P849" s="56"/>
      <c r="Q849" s="56"/>
      <c r="R849" s="56"/>
      <c r="S849" s="56"/>
      <c r="T849" s="56"/>
      <c r="U849" s="56"/>
      <c r="V849" s="57"/>
      <c r="W849" s="1940"/>
      <c r="X849" s="1940"/>
      <c r="Y849" s="1940"/>
      <c r="Z849" s="1940"/>
      <c r="AA849" s="1940"/>
      <c r="AB849" s="1940"/>
      <c r="AC849" s="1940"/>
      <c r="AD849" s="456"/>
      <c r="AE849" s="456"/>
      <c r="AF849" s="456"/>
      <c r="AG849" s="456"/>
      <c r="AH849" s="456"/>
      <c r="AI849" s="456"/>
      <c r="AJ849" s="456"/>
      <c r="AK849" s="456"/>
      <c r="AL849" s="456"/>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40" t="s">
        <v>763</v>
      </c>
      <c r="BP849" s="290">
        <v>440028</v>
      </c>
      <c r="BQ849" s="290">
        <v>507348</v>
      </c>
      <c r="BR849" s="291">
        <v>612000</v>
      </c>
      <c r="BS849" s="290">
        <v>783360</v>
      </c>
      <c r="BT849" s="290">
        <v>872712</v>
      </c>
      <c r="BU849" s="45"/>
      <c r="BV849" s="1440" t="s">
        <v>763</v>
      </c>
      <c r="BW849" s="290">
        <v>440028</v>
      </c>
      <c r="BX849" s="290">
        <v>507348</v>
      </c>
      <c r="BY849" s="290">
        <v>612000</v>
      </c>
      <c r="BZ849" s="290">
        <v>783360</v>
      </c>
      <c r="CA849" s="290">
        <v>872712</v>
      </c>
      <c r="CR849" s="77"/>
    </row>
    <row r="850" spans="1:110" s="40" customFormat="1" ht="13.8">
      <c r="A850" s="456"/>
      <c r="B850" s="456"/>
      <c r="C850" s="456"/>
      <c r="D850" s="456"/>
      <c r="E850" s="456"/>
      <c r="F850" s="456"/>
      <c r="G850" s="456"/>
      <c r="H850" s="456"/>
      <c r="I850" s="456"/>
      <c r="J850" s="55" t="s">
        <v>1336</v>
      </c>
      <c r="K850" s="56"/>
      <c r="L850" s="56"/>
      <c r="M850" s="56"/>
      <c r="N850" s="56"/>
      <c r="O850" s="56"/>
      <c r="P850" s="56"/>
      <c r="Q850" s="56"/>
      <c r="R850" s="56"/>
      <c r="S850" s="56"/>
      <c r="T850" s="56"/>
      <c r="U850" s="56"/>
      <c r="V850" s="57"/>
      <c r="W850" s="1940">
        <v>5500</v>
      </c>
      <c r="X850" s="1940"/>
      <c r="Y850" s="1940"/>
      <c r="Z850" s="1940"/>
      <c r="AA850" s="1940"/>
      <c r="AB850" s="1940"/>
      <c r="AC850" s="1940"/>
      <c r="AD850" s="456"/>
      <c r="AE850" s="456"/>
      <c r="AF850" s="456"/>
      <c r="AG850" s="456"/>
      <c r="AH850" s="456"/>
      <c r="AI850" s="456"/>
      <c r="AJ850" s="456"/>
      <c r="AK850" s="456"/>
      <c r="AL850" s="456"/>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40" t="s">
        <v>767</v>
      </c>
      <c r="BP850" s="289">
        <v>311183</v>
      </c>
      <c r="BQ850" s="289">
        <v>358791</v>
      </c>
      <c r="BR850" s="289">
        <v>432800</v>
      </c>
      <c r="BS850" s="289">
        <v>553984</v>
      </c>
      <c r="BT850" s="289">
        <v>617173</v>
      </c>
      <c r="BU850" s="45"/>
      <c r="BV850" s="1440" t="s">
        <v>767</v>
      </c>
      <c r="BW850" s="289">
        <v>311183</v>
      </c>
      <c r="BX850" s="289">
        <v>358791</v>
      </c>
      <c r="BY850" s="289">
        <v>432800</v>
      </c>
      <c r="BZ850" s="289">
        <v>553984</v>
      </c>
      <c r="CA850" s="289">
        <v>617173</v>
      </c>
      <c r="CR850" s="77"/>
    </row>
    <row r="851" spans="1:110" s="40" customFormat="1" ht="13.8">
      <c r="A851" s="456"/>
      <c r="B851" s="456"/>
      <c r="C851" s="456"/>
      <c r="D851" s="456"/>
      <c r="E851" s="456"/>
      <c r="F851" s="456"/>
      <c r="G851" s="456"/>
      <c r="H851" s="456"/>
      <c r="I851" s="456"/>
      <c r="J851" s="55" t="s">
        <v>1318</v>
      </c>
      <c r="K851" s="56"/>
      <c r="L851" s="56"/>
      <c r="M851" s="56"/>
      <c r="N851" s="56"/>
      <c r="O851" s="56"/>
      <c r="P851" s="56"/>
      <c r="Q851" s="56"/>
      <c r="R851" s="56"/>
      <c r="S851" s="56"/>
      <c r="T851" s="56"/>
      <c r="U851" s="56"/>
      <c r="V851" s="57"/>
      <c r="W851" s="1940">
        <v>16000</v>
      </c>
      <c r="X851" s="1940"/>
      <c r="Y851" s="1940"/>
      <c r="Z851" s="1940"/>
      <c r="AA851" s="1940"/>
      <c r="AB851" s="1940"/>
      <c r="AC851" s="1940"/>
      <c r="AD851" s="456"/>
      <c r="AE851" s="456"/>
      <c r="AF851" s="456"/>
      <c r="AG851" s="456"/>
      <c r="AH851" s="456"/>
      <c r="AI851" s="456"/>
      <c r="AJ851" s="456"/>
      <c r="AK851" s="456"/>
      <c r="AL851" s="456"/>
      <c r="AM851" s="29"/>
      <c r="AN851" s="29"/>
      <c r="AO851" s="29"/>
      <c r="AP851" s="29"/>
      <c r="AQ851" s="29"/>
      <c r="AR851" s="29"/>
      <c r="AS851" s="29"/>
      <c r="AT851" s="29"/>
      <c r="AU851" s="29"/>
      <c r="AV851" s="29"/>
      <c r="AW851" s="29"/>
      <c r="AX851" s="29"/>
      <c r="AY851" s="29"/>
      <c r="AZ851" s="85"/>
      <c r="BA851" s="85"/>
      <c r="BB851" s="17"/>
      <c r="BC851" s="17"/>
      <c r="BD851" s="17"/>
      <c r="BE851" s="17"/>
      <c r="BF851" s="17"/>
      <c r="BG851" s="2019"/>
      <c r="BH851" s="2019"/>
      <c r="BI851" s="2019"/>
      <c r="BJ851" s="2019"/>
      <c r="BK851" s="2019"/>
      <c r="BL851" s="2019"/>
      <c r="BM851" s="45"/>
      <c r="BN851" s="45"/>
      <c r="BO851" s="1440" t="s">
        <v>771</v>
      </c>
      <c r="BP851" s="290">
        <v>440028</v>
      </c>
      <c r="BQ851" s="290">
        <v>507348</v>
      </c>
      <c r="BR851" s="290">
        <v>612000</v>
      </c>
      <c r="BS851" s="290">
        <v>783360</v>
      </c>
      <c r="BT851" s="290">
        <v>872712</v>
      </c>
      <c r="BU851" s="45"/>
      <c r="BV851" s="1440" t="s">
        <v>771</v>
      </c>
      <c r="BW851" s="290">
        <v>440028</v>
      </c>
      <c r="BX851" s="290">
        <v>507348</v>
      </c>
      <c r="BY851" s="290">
        <v>612000</v>
      </c>
      <c r="BZ851" s="290">
        <v>783360</v>
      </c>
      <c r="CA851" s="290">
        <v>872712</v>
      </c>
      <c r="CR851" s="77"/>
    </row>
    <row r="852" spans="1:110" s="40" customFormat="1" ht="13.8">
      <c r="A852" s="456"/>
      <c r="B852" s="456"/>
      <c r="C852" s="456"/>
      <c r="D852" s="456"/>
      <c r="E852" s="456"/>
      <c r="F852" s="456"/>
      <c r="G852" s="456"/>
      <c r="H852" s="456"/>
      <c r="I852" s="456"/>
      <c r="J852" s="1486" t="s">
        <v>1337</v>
      </c>
      <c r="K852" s="56"/>
      <c r="L852" s="56"/>
      <c r="M852" s="56"/>
      <c r="N852" s="56"/>
      <c r="O852" s="56"/>
      <c r="P852" s="56"/>
      <c r="Q852" s="56"/>
      <c r="R852" s="56"/>
      <c r="S852" s="56"/>
      <c r="T852" s="56"/>
      <c r="U852" s="56"/>
      <c r="V852" s="57"/>
      <c r="W852" s="1940">
        <f>44500+32976</f>
        <v>77476</v>
      </c>
      <c r="X852" s="1940"/>
      <c r="Y852" s="1940"/>
      <c r="Z852" s="1940"/>
      <c r="AA852" s="1940"/>
      <c r="AB852" s="1940"/>
      <c r="AC852" s="1940"/>
      <c r="AD852" s="456"/>
      <c r="AE852" s="456"/>
      <c r="AF852" s="456"/>
      <c r="AG852" s="456"/>
      <c r="AH852" s="456"/>
      <c r="AI852" s="456"/>
      <c r="AJ852" s="456"/>
      <c r="AK852" s="456"/>
      <c r="AL852" s="456"/>
      <c r="AM852" s="29"/>
      <c r="AN852" s="29"/>
      <c r="AO852" s="29"/>
      <c r="AP852" s="29"/>
      <c r="AQ852" s="29"/>
      <c r="AR852" s="29"/>
      <c r="AS852" s="29"/>
      <c r="AT852" s="29"/>
      <c r="AU852" s="29"/>
      <c r="AV852" s="29"/>
      <c r="AW852" s="29"/>
      <c r="AX852" s="29"/>
      <c r="AY852" s="29"/>
      <c r="AZ852" s="85"/>
      <c r="BA852" s="85"/>
      <c r="BB852" s="17"/>
      <c r="BC852" s="17"/>
      <c r="BD852" s="17"/>
      <c r="BE852" s="17"/>
      <c r="BF852" s="17"/>
      <c r="BG852" s="1338"/>
      <c r="BH852" s="1338"/>
      <c r="BI852" s="1338"/>
      <c r="BJ852" s="1338"/>
      <c r="BK852" s="1338"/>
      <c r="BL852" s="1338"/>
      <c r="BM852" s="45"/>
      <c r="BN852" s="45"/>
      <c r="BO852" s="1440" t="s">
        <v>776</v>
      </c>
      <c r="BP852" s="289">
        <v>311183</v>
      </c>
      <c r="BQ852" s="289">
        <v>358791</v>
      </c>
      <c r="BR852" s="289">
        <v>432800</v>
      </c>
      <c r="BS852" s="289">
        <v>553984</v>
      </c>
      <c r="BT852" s="289">
        <v>617173</v>
      </c>
      <c r="BU852" s="45"/>
      <c r="BV852" s="1440" t="s">
        <v>776</v>
      </c>
      <c r="BW852" s="289">
        <v>311183</v>
      </c>
      <c r="BX852" s="289">
        <v>358791</v>
      </c>
      <c r="BY852" s="289">
        <v>432800</v>
      </c>
      <c r="BZ852" s="289">
        <v>553984</v>
      </c>
      <c r="CA852" s="289">
        <v>617173</v>
      </c>
      <c r="CR852" s="77"/>
    </row>
    <row r="853" spans="1:110" s="40" customFormat="1" ht="13.8">
      <c r="A853" s="456"/>
      <c r="B853" s="456"/>
      <c r="C853" s="456"/>
      <c r="D853" s="456"/>
      <c r="E853" s="456"/>
      <c r="F853" s="456"/>
      <c r="G853" s="456"/>
      <c r="H853" s="456"/>
      <c r="I853" s="456"/>
      <c r="J853" s="71"/>
      <c r="K853" s="59"/>
      <c r="L853" s="59"/>
      <c r="M853" s="59"/>
      <c r="N853" s="59"/>
      <c r="O853" s="59"/>
      <c r="P853" s="59"/>
      <c r="Q853" s="59"/>
      <c r="R853" s="59"/>
      <c r="S853" s="59"/>
      <c r="T853" s="59"/>
      <c r="U853" s="59"/>
      <c r="V853" s="1327" t="s">
        <v>1338</v>
      </c>
      <c r="W853" s="2081">
        <f>SUM(W849:AC852)</f>
        <v>98976</v>
      </c>
      <c r="X853" s="2081"/>
      <c r="Y853" s="2081"/>
      <c r="Z853" s="2081"/>
      <c r="AA853" s="2081"/>
      <c r="AB853" s="2081"/>
      <c r="AC853" s="2081"/>
      <c r="AD853" s="456"/>
      <c r="AE853" s="456"/>
      <c r="AF853" s="456"/>
      <c r="AG853" s="456"/>
      <c r="AH853" s="456"/>
      <c r="AI853" s="456"/>
      <c r="AJ853" s="456"/>
      <c r="AK853" s="456"/>
      <c r="AL853" s="456"/>
      <c r="AM853" s="29"/>
      <c r="AN853" s="29"/>
      <c r="AO853" s="29"/>
      <c r="AP853" s="29"/>
      <c r="AQ853" s="29"/>
      <c r="AR853" s="29"/>
      <c r="AS853" s="29"/>
      <c r="AT853" s="29"/>
      <c r="AU853" s="29"/>
      <c r="AV853" s="29"/>
      <c r="AW853" s="29"/>
      <c r="AX853" s="29"/>
      <c r="AY853" s="29"/>
      <c r="AZ853" s="85"/>
      <c r="BA853" s="85"/>
      <c r="BB853" s="17"/>
      <c r="BC853" s="17"/>
      <c r="BD853" s="17"/>
      <c r="BE853" s="17"/>
      <c r="BF853" s="17"/>
      <c r="BG853" s="1338"/>
      <c r="BH853" s="1338"/>
      <c r="BI853" s="1338"/>
      <c r="BJ853" s="1338"/>
      <c r="BK853" s="1338"/>
      <c r="BL853" s="1338"/>
      <c r="BM853" s="45"/>
      <c r="BN853" s="45"/>
      <c r="BO853" s="1440" t="s">
        <v>779</v>
      </c>
      <c r="BP853" s="291">
        <v>246186</v>
      </c>
      <c r="BQ853" s="291">
        <v>283850</v>
      </c>
      <c r="BR853" s="291">
        <v>342400</v>
      </c>
      <c r="BS853" s="291">
        <v>438272</v>
      </c>
      <c r="BT853" s="291">
        <v>488262</v>
      </c>
      <c r="BU853" s="45"/>
      <c r="BV853" s="1440" t="s">
        <v>779</v>
      </c>
      <c r="BW853" s="291">
        <v>246186</v>
      </c>
      <c r="BX853" s="291">
        <v>283850</v>
      </c>
      <c r="BY853" s="291">
        <v>342400</v>
      </c>
      <c r="BZ853" s="291">
        <v>438272</v>
      </c>
      <c r="CA853" s="291">
        <v>488262</v>
      </c>
      <c r="CR853" s="77"/>
    </row>
    <row r="854" spans="1:110" s="40" customFormat="1" ht="12.75" customHeight="1">
      <c r="A854" s="45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29"/>
      <c r="AN854" s="29"/>
      <c r="AO854" s="29"/>
      <c r="AP854" s="29"/>
      <c r="AQ854" s="29"/>
      <c r="AR854" s="29"/>
      <c r="AS854" s="29"/>
      <c r="AT854" s="29"/>
      <c r="AU854" s="29"/>
      <c r="AV854" s="29"/>
      <c r="AW854" s="29"/>
      <c r="AX854" s="29"/>
      <c r="AY854" s="29"/>
      <c r="AZ854" s="2088">
        <f>SUM(AZ821:AZ849)</f>
        <v>7.5000000000000011E-2</v>
      </c>
      <c r="BA854" s="2088"/>
      <c r="BB854" s="17"/>
      <c r="BC854" s="17"/>
      <c r="BD854" s="17"/>
      <c r="BO854" s="1440" t="s">
        <v>784</v>
      </c>
      <c r="BP854" s="289">
        <v>278972</v>
      </c>
      <c r="BQ854" s="289">
        <v>321652</v>
      </c>
      <c r="BR854" s="289">
        <v>388000</v>
      </c>
      <c r="BS854" s="289">
        <v>496640</v>
      </c>
      <c r="BT854" s="289">
        <v>553288</v>
      </c>
      <c r="BU854" s="45"/>
      <c r="BV854" s="1440" t="s">
        <v>784</v>
      </c>
      <c r="BW854" s="289">
        <v>278972</v>
      </c>
      <c r="BX854" s="289">
        <v>321652</v>
      </c>
      <c r="BY854" s="289">
        <v>388000</v>
      </c>
      <c r="BZ854" s="289">
        <v>496640</v>
      </c>
      <c r="CA854" s="289">
        <v>553288</v>
      </c>
      <c r="CR854" s="77"/>
    </row>
    <row r="855" spans="1:110" s="40" customFormat="1" ht="13.8">
      <c r="A855" s="456"/>
      <c r="B855" s="456"/>
      <c r="C855" s="39" t="s">
        <v>1339</v>
      </c>
      <c r="D855" s="456"/>
      <c r="E855" s="456"/>
      <c r="F855" s="456"/>
      <c r="G855" s="456"/>
      <c r="H855" s="456"/>
      <c r="I855" s="456"/>
      <c r="J855" s="55" t="s">
        <v>1340</v>
      </c>
      <c r="K855" s="56"/>
      <c r="L855" s="56"/>
      <c r="M855" s="56"/>
      <c r="N855" s="56"/>
      <c r="O855" s="56"/>
      <c r="P855" s="56"/>
      <c r="Q855" s="56"/>
      <c r="R855" s="56"/>
      <c r="S855" s="56"/>
      <c r="T855" s="56"/>
      <c r="U855" s="56"/>
      <c r="V855" s="57"/>
      <c r="W855" s="2052">
        <v>63415</v>
      </c>
      <c r="X855" s="2053"/>
      <c r="Y855" s="2053"/>
      <c r="Z855" s="2053"/>
      <c r="AA855" s="2053"/>
      <c r="AB855" s="2053"/>
      <c r="AC855" s="2054"/>
      <c r="AD855" s="601"/>
      <c r="AE855" s="456"/>
      <c r="AF855" s="456"/>
      <c r="AG855" s="456"/>
      <c r="AH855" s="456"/>
      <c r="AI855" s="456"/>
      <c r="AJ855" s="456"/>
      <c r="AK855" s="456"/>
      <c r="AL855" s="456"/>
      <c r="AM855" s="29"/>
      <c r="AN855" s="29"/>
      <c r="AO855" s="29"/>
      <c r="AP855" s="29"/>
      <c r="AQ855" s="29"/>
      <c r="AR855" s="29"/>
      <c r="AS855" s="29"/>
      <c r="AT855" s="29"/>
      <c r="AU855" s="29"/>
      <c r="AV855" s="29"/>
      <c r="AW855" s="29"/>
      <c r="AX855" s="29"/>
      <c r="AY855" s="29"/>
      <c r="AZ855" s="41"/>
      <c r="BA855" s="41"/>
      <c r="BB855" s="17"/>
      <c r="BC855" s="17"/>
      <c r="BD855" s="17"/>
      <c r="BO855" s="1440" t="s">
        <v>789</v>
      </c>
      <c r="BP855" s="291">
        <v>278972</v>
      </c>
      <c r="BQ855" s="291">
        <v>321652</v>
      </c>
      <c r="BR855" s="291">
        <v>388000</v>
      </c>
      <c r="BS855" s="291">
        <v>496640</v>
      </c>
      <c r="BT855" s="291">
        <v>553288</v>
      </c>
      <c r="BU855" s="45"/>
      <c r="BV855" s="1440" t="s">
        <v>789</v>
      </c>
      <c r="BW855" s="291">
        <v>278972</v>
      </c>
      <c r="BX855" s="291">
        <v>321652</v>
      </c>
      <c r="BY855" s="291">
        <v>388000</v>
      </c>
      <c r="BZ855" s="291">
        <v>496640</v>
      </c>
      <c r="CA855" s="291">
        <v>553288</v>
      </c>
      <c r="CR855" s="77"/>
    </row>
    <row r="856" spans="1:110" s="40" customFormat="1" ht="12.75" customHeight="1">
      <c r="A856" s="456"/>
      <c r="B856" s="456"/>
      <c r="C856" s="39" t="s">
        <v>1341</v>
      </c>
      <c r="D856" s="456"/>
      <c r="E856" s="456"/>
      <c r="F856" s="456"/>
      <c r="G856" s="456"/>
      <c r="H856" s="456"/>
      <c r="I856" s="456"/>
      <c r="J856" s="118" t="s">
        <v>1342</v>
      </c>
      <c r="K856" s="56"/>
      <c r="L856" s="56"/>
      <c r="M856" s="56"/>
      <c r="N856" s="56"/>
      <c r="O856" s="56"/>
      <c r="P856" s="56"/>
      <c r="Q856" s="56"/>
      <c r="R856" s="56"/>
      <c r="S856" s="56"/>
      <c r="T856" s="2074">
        <v>2.5</v>
      </c>
      <c r="U856" s="2030"/>
      <c r="V856" s="2075"/>
      <c r="W856" s="1342"/>
      <c r="X856" s="1343"/>
      <c r="Y856" s="1343"/>
      <c r="Z856" s="1343"/>
      <c r="AA856" s="1343"/>
      <c r="AB856" s="1343"/>
      <c r="AC856" s="1344"/>
      <c r="AD856" s="601"/>
      <c r="AE856" s="456"/>
      <c r="AF856" s="456"/>
      <c r="AG856" s="456"/>
      <c r="AH856" s="456"/>
      <c r="AI856" s="456"/>
      <c r="AJ856" s="456"/>
      <c r="AK856" s="456"/>
      <c r="AL856" s="456"/>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40" t="s">
        <v>795</v>
      </c>
      <c r="BP856" s="289">
        <v>307732</v>
      </c>
      <c r="BQ856" s="289">
        <v>354812</v>
      </c>
      <c r="BR856" s="289">
        <v>428000</v>
      </c>
      <c r="BS856" s="289">
        <v>547840</v>
      </c>
      <c r="BT856" s="289">
        <v>610328</v>
      </c>
      <c r="BU856" s="45"/>
      <c r="BV856" s="1440" t="s">
        <v>795</v>
      </c>
      <c r="BW856" s="289">
        <v>307732</v>
      </c>
      <c r="BX856" s="289">
        <v>354812</v>
      </c>
      <c r="BY856" s="289">
        <v>428000</v>
      </c>
      <c r="BZ856" s="289">
        <v>547840</v>
      </c>
      <c r="CA856" s="289">
        <v>610328</v>
      </c>
      <c r="CR856" s="77"/>
    </row>
    <row r="857" spans="1:110" ht="12.75" customHeight="1">
      <c r="A857" s="456"/>
      <c r="B857" s="456"/>
      <c r="C857" s="39"/>
      <c r="D857" s="456"/>
      <c r="E857" s="456"/>
      <c r="F857" s="456"/>
      <c r="G857" s="456"/>
      <c r="H857" s="456"/>
      <c r="I857" s="456"/>
      <c r="J857" s="55" t="s">
        <v>1343</v>
      </c>
      <c r="K857" s="56"/>
      <c r="L857" s="56"/>
      <c r="M857" s="56"/>
      <c r="N857" s="56"/>
      <c r="O857" s="56"/>
      <c r="P857" s="56"/>
      <c r="Q857" s="56"/>
      <c r="R857" s="56"/>
      <c r="S857" s="56"/>
      <c r="T857" s="56"/>
      <c r="U857" s="56"/>
      <c r="V857" s="57"/>
      <c r="W857" s="2052">
        <v>57791</v>
      </c>
      <c r="X857" s="2053"/>
      <c r="Y857" s="2053"/>
      <c r="Z857" s="2053"/>
      <c r="AA857" s="2053"/>
      <c r="AB857" s="2053"/>
      <c r="AC857" s="2054"/>
      <c r="AD857" s="598"/>
      <c r="AE857" s="456"/>
      <c r="AF857" s="456"/>
      <c r="AG857" s="456"/>
      <c r="AH857" s="456"/>
      <c r="AI857" s="456"/>
      <c r="AJ857" s="456"/>
      <c r="AK857" s="456"/>
      <c r="AL857" s="456"/>
      <c r="AZ857" s="46"/>
      <c r="BA857" s="46"/>
      <c r="BB857" s="46"/>
      <c r="BC857" s="46"/>
      <c r="BD857" s="46"/>
      <c r="BE857" s="46"/>
      <c r="BF857" s="46"/>
      <c r="BG857" s="46"/>
      <c r="BH857" s="46"/>
      <c r="BI857" s="46"/>
      <c r="BJ857" s="46"/>
      <c r="BK857" s="46"/>
      <c r="BL857" s="46"/>
      <c r="BM857" s="46"/>
      <c r="BN857" s="46"/>
      <c r="BO857" s="1440" t="s">
        <v>798</v>
      </c>
      <c r="BP857" s="291">
        <v>307732</v>
      </c>
      <c r="BQ857" s="291">
        <v>354812</v>
      </c>
      <c r="BR857" s="291">
        <v>428000</v>
      </c>
      <c r="BS857" s="291">
        <v>547840</v>
      </c>
      <c r="BT857" s="291">
        <v>610328</v>
      </c>
      <c r="BU857" s="45"/>
      <c r="BV857" s="1440" t="s">
        <v>798</v>
      </c>
      <c r="BW857" s="291">
        <v>307732</v>
      </c>
      <c r="BX857" s="291">
        <v>354812</v>
      </c>
      <c r="BY857" s="291">
        <v>428000</v>
      </c>
      <c r="BZ857" s="291">
        <v>547840</v>
      </c>
      <c r="CA857" s="291">
        <v>610328</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56" customFormat="1" ht="12.75" customHeight="1">
      <c r="C858" s="39"/>
      <c r="J858" s="118" t="s">
        <v>1344</v>
      </c>
      <c r="K858" s="56"/>
      <c r="L858" s="56"/>
      <c r="M858" s="56"/>
      <c r="N858" s="56"/>
      <c r="O858" s="56"/>
      <c r="P858" s="56"/>
      <c r="Q858" s="56"/>
      <c r="R858" s="56"/>
      <c r="S858" s="56"/>
      <c r="T858" s="2074">
        <v>1</v>
      </c>
      <c r="U858" s="2030"/>
      <c r="V858" s="2075"/>
      <c r="W858" s="1342"/>
      <c r="X858" s="1343"/>
      <c r="Y858" s="1343"/>
      <c r="Z858" s="1343"/>
      <c r="AA858" s="1343"/>
      <c r="AB858" s="1343"/>
      <c r="AC858" s="1344"/>
      <c r="AD858" s="598"/>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40" t="s">
        <v>803</v>
      </c>
      <c r="BP858" s="289">
        <v>238133</v>
      </c>
      <c r="BQ858" s="289">
        <v>274565</v>
      </c>
      <c r="BR858" s="289">
        <v>331200</v>
      </c>
      <c r="BS858" s="289">
        <v>423936</v>
      </c>
      <c r="BT858" s="289">
        <v>472291</v>
      </c>
      <c r="BU858" s="45"/>
      <c r="BV858" s="1440" t="s">
        <v>803</v>
      </c>
      <c r="BW858" s="289">
        <v>238133</v>
      </c>
      <c r="BX858" s="289">
        <v>274565</v>
      </c>
      <c r="BY858" s="289">
        <v>331200</v>
      </c>
      <c r="BZ858" s="289">
        <v>423936</v>
      </c>
      <c r="CA858" s="289">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56"/>
      <c r="B859" s="456"/>
      <c r="C859" s="456"/>
      <c r="D859" s="456"/>
      <c r="E859" s="456"/>
      <c r="F859" s="456"/>
      <c r="G859" s="456"/>
      <c r="H859" s="456"/>
      <c r="I859" s="456"/>
      <c r="J859" s="55" t="s">
        <v>232</v>
      </c>
      <c r="K859" s="56"/>
      <c r="L859" s="56"/>
      <c r="M859" s="1737" t="s">
        <v>1345</v>
      </c>
      <c r="N859" s="1738"/>
      <c r="O859" s="1738"/>
      <c r="P859" s="1738"/>
      <c r="Q859" s="1738"/>
      <c r="R859" s="1738"/>
      <c r="S859" s="1738"/>
      <c r="T859" s="1738"/>
      <c r="U859" s="1738"/>
      <c r="V859" s="1739"/>
      <c r="W859" s="2052">
        <f>11901+5444+25322+7298</f>
        <v>49965</v>
      </c>
      <c r="X859" s="2053"/>
      <c r="Y859" s="2053"/>
      <c r="Z859" s="2053"/>
      <c r="AA859" s="2053"/>
      <c r="AB859" s="2053"/>
      <c r="AC859" s="2054"/>
      <c r="AD859" s="601"/>
      <c r="AE859" s="456"/>
      <c r="AF859" s="456"/>
      <c r="AG859" s="456"/>
      <c r="AH859" s="456"/>
      <c r="AI859" s="456"/>
      <c r="AJ859" s="456"/>
      <c r="AK859" s="456"/>
      <c r="AL859" s="456"/>
      <c r="AZ859" s="46"/>
      <c r="BA859" s="46"/>
      <c r="BB859" s="46"/>
      <c r="BC859" s="46"/>
      <c r="BD859" s="46"/>
      <c r="BE859" s="46"/>
      <c r="BF859" s="46"/>
      <c r="BG859" s="46"/>
      <c r="BH859" s="46"/>
      <c r="BI859" s="46"/>
      <c r="BJ859" s="46"/>
      <c r="BK859" s="46"/>
      <c r="BL859" s="46"/>
      <c r="BM859" s="46"/>
      <c r="BN859" s="46"/>
      <c r="BO859" s="1440" t="s">
        <v>807</v>
      </c>
      <c r="BP859" s="291">
        <v>278397</v>
      </c>
      <c r="BQ859" s="291">
        <v>320989</v>
      </c>
      <c r="BR859" s="291">
        <v>387200</v>
      </c>
      <c r="BS859" s="291">
        <v>495616</v>
      </c>
      <c r="BT859" s="291">
        <v>552147</v>
      </c>
      <c r="BU859" s="45"/>
      <c r="BV859" s="1440" t="s">
        <v>807</v>
      </c>
      <c r="BW859" s="291">
        <v>278397</v>
      </c>
      <c r="BX859" s="291">
        <v>320989</v>
      </c>
      <c r="BY859" s="291">
        <v>387200</v>
      </c>
      <c r="BZ859" s="291">
        <v>495616</v>
      </c>
      <c r="CA859" s="291">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56" customFormat="1" ht="12.75" customHeight="1">
      <c r="J860" s="55"/>
      <c r="K860" s="56"/>
      <c r="L860" s="56"/>
      <c r="M860" s="56"/>
      <c r="N860" s="56"/>
      <c r="O860" s="56"/>
      <c r="P860" s="56"/>
      <c r="Q860" s="56"/>
      <c r="R860" s="56"/>
      <c r="S860" s="56"/>
      <c r="T860" s="56"/>
      <c r="U860" s="56"/>
      <c r="V860" s="1327" t="s">
        <v>1346</v>
      </c>
      <c r="W860" s="1941">
        <f>SUM(W855:AC859)</f>
        <v>171171</v>
      </c>
      <c r="X860" s="1942"/>
      <c r="Y860" s="1942"/>
      <c r="Z860" s="1942"/>
      <c r="AA860" s="1942"/>
      <c r="AB860" s="1942"/>
      <c r="AC860" s="1943"/>
      <c r="AD860" s="598"/>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40" t="s">
        <v>810</v>
      </c>
      <c r="BP860" s="289">
        <v>278972</v>
      </c>
      <c r="BQ860" s="289">
        <v>321652</v>
      </c>
      <c r="BR860" s="289">
        <v>388000</v>
      </c>
      <c r="BS860" s="289">
        <v>496640</v>
      </c>
      <c r="BT860" s="289">
        <v>553288</v>
      </c>
      <c r="BU860" s="45"/>
      <c r="BV860" s="1440" t="s">
        <v>810</v>
      </c>
      <c r="BW860" s="289">
        <v>278972</v>
      </c>
      <c r="BX860" s="289">
        <v>321652</v>
      </c>
      <c r="BY860" s="289">
        <v>388000</v>
      </c>
      <c r="BZ860" s="289">
        <v>496640</v>
      </c>
      <c r="CA860" s="289">
        <v>553288</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56"/>
      <c r="B861" s="456"/>
      <c r="C861" s="456"/>
      <c r="D861" s="456"/>
      <c r="E861" s="456"/>
      <c r="F861" s="456"/>
      <c r="G861" s="456"/>
      <c r="H861" s="456"/>
      <c r="I861" s="456"/>
      <c r="J861" s="55"/>
      <c r="K861" s="56"/>
      <c r="L861" s="56"/>
      <c r="M861" s="56"/>
      <c r="N861" s="56"/>
      <c r="O861" s="56"/>
      <c r="P861" s="56"/>
      <c r="Q861" s="56"/>
      <c r="R861" s="56"/>
      <c r="S861" s="56"/>
      <c r="T861" s="56"/>
      <c r="U861" s="56"/>
      <c r="V861" s="1327" t="s">
        <v>1347</v>
      </c>
      <c r="W861" s="2052">
        <v>77404</v>
      </c>
      <c r="X861" s="2053"/>
      <c r="Y861" s="2053"/>
      <c r="Z861" s="2053"/>
      <c r="AA861" s="2053"/>
      <c r="AB861" s="2053"/>
      <c r="AC861" s="2054"/>
      <c r="AD861" s="456"/>
      <c r="AE861" s="456"/>
      <c r="AF861" s="456"/>
      <c r="AG861" s="456"/>
      <c r="AH861" s="456"/>
      <c r="AI861" s="456"/>
      <c r="AJ861" s="456"/>
      <c r="AK861" s="456"/>
      <c r="AL861" s="456"/>
      <c r="AZ861" s="46"/>
      <c r="BA861" s="46"/>
      <c r="BB861" s="46"/>
      <c r="BC861" s="46"/>
      <c r="BD861" s="46"/>
      <c r="BE861" s="46"/>
      <c r="BF861" s="46"/>
      <c r="BG861" s="46"/>
      <c r="BH861" s="46"/>
      <c r="BI861" s="46"/>
      <c r="BJ861" s="46"/>
      <c r="BK861" s="46"/>
      <c r="BL861" s="46"/>
      <c r="BM861" s="46"/>
      <c r="BN861" s="46"/>
      <c r="BO861" s="1440" t="s">
        <v>815</v>
      </c>
      <c r="BP861" s="291">
        <v>278972</v>
      </c>
      <c r="BQ861" s="291">
        <v>321652</v>
      </c>
      <c r="BR861" s="291">
        <v>388000</v>
      </c>
      <c r="BS861" s="291">
        <v>496640</v>
      </c>
      <c r="BT861" s="291">
        <v>553288</v>
      </c>
      <c r="BU861" s="45"/>
      <c r="BV861" s="1440" t="s">
        <v>815</v>
      </c>
      <c r="BW861" s="291">
        <v>278972</v>
      </c>
      <c r="BX861" s="291">
        <v>321652</v>
      </c>
      <c r="BY861" s="291">
        <v>388000</v>
      </c>
      <c r="BZ861" s="291">
        <v>496640</v>
      </c>
      <c r="CA861" s="291">
        <v>553288</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56"/>
      <c r="B862" s="456"/>
      <c r="C862" s="456"/>
      <c r="D862" s="456"/>
      <c r="E862" s="456"/>
      <c r="F862" s="456"/>
      <c r="G862" s="456"/>
      <c r="H862" s="456"/>
      <c r="I862" s="456"/>
      <c r="J862" s="59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Z862" s="46"/>
      <c r="BA862" s="46"/>
      <c r="BB862" s="46"/>
      <c r="BC862" s="46"/>
      <c r="BD862" s="46"/>
      <c r="BE862" s="46"/>
      <c r="BF862" s="46"/>
      <c r="BG862" s="46"/>
      <c r="BH862" s="46"/>
      <c r="BI862" s="46"/>
      <c r="BJ862" s="46"/>
      <c r="BK862" s="46"/>
      <c r="BL862" s="46"/>
      <c r="BM862" s="46"/>
      <c r="BN862" s="46"/>
      <c r="BO862" s="1440" t="s">
        <v>817</v>
      </c>
      <c r="BP862" s="289">
        <v>238133</v>
      </c>
      <c r="BQ862" s="289">
        <v>274565</v>
      </c>
      <c r="BR862" s="289">
        <v>331200</v>
      </c>
      <c r="BS862" s="289">
        <v>423936</v>
      </c>
      <c r="BT862" s="289">
        <v>472291</v>
      </c>
      <c r="BU862" s="45"/>
      <c r="BV862" s="1440" t="s">
        <v>817</v>
      </c>
      <c r="BW862" s="289">
        <v>238133</v>
      </c>
      <c r="BX862" s="289">
        <v>274565</v>
      </c>
      <c r="BY862" s="289">
        <v>331200</v>
      </c>
      <c r="BZ862" s="289">
        <v>423936</v>
      </c>
      <c r="CA862" s="289">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56"/>
      <c r="B863" s="456"/>
      <c r="C863" s="39" t="s">
        <v>231</v>
      </c>
      <c r="D863" s="456"/>
      <c r="E863" s="456"/>
      <c r="F863" s="456"/>
      <c r="G863" s="456"/>
      <c r="H863" s="456"/>
      <c r="I863" s="456"/>
      <c r="J863" s="55" t="s">
        <v>1348</v>
      </c>
      <c r="K863" s="56"/>
      <c r="L863" s="56"/>
      <c r="M863" s="56"/>
      <c r="N863" s="56"/>
      <c r="O863" s="56"/>
      <c r="P863" s="56"/>
      <c r="Q863" s="56"/>
      <c r="R863" s="56"/>
      <c r="S863" s="56"/>
      <c r="T863" s="56"/>
      <c r="U863" s="56"/>
      <c r="V863" s="57"/>
      <c r="W863" s="1740"/>
      <c r="X863" s="1740"/>
      <c r="Y863" s="1740"/>
      <c r="Z863" s="1740"/>
      <c r="AA863" s="1740"/>
      <c r="AB863" s="1740"/>
      <c r="AC863" s="1740"/>
      <c r="AD863" s="456"/>
      <c r="AE863" s="456"/>
      <c r="AF863" s="456"/>
      <c r="AG863" s="456"/>
      <c r="AH863" s="456"/>
      <c r="AI863" s="456"/>
      <c r="AJ863" s="456"/>
      <c r="AK863" s="456"/>
      <c r="AL863" s="456"/>
      <c r="AZ863" s="46"/>
      <c r="BA863" s="46"/>
      <c r="BB863" s="46"/>
      <c r="BC863" s="46"/>
      <c r="BD863" s="46"/>
      <c r="BE863" s="46"/>
      <c r="BF863" s="46"/>
      <c r="BG863" s="46"/>
      <c r="BH863" s="46"/>
      <c r="BI863" s="46"/>
      <c r="BJ863" s="46"/>
      <c r="BK863" s="46"/>
      <c r="BL863" s="46"/>
      <c r="BM863" s="46"/>
      <c r="BN863" s="46"/>
      <c r="BO863" s="1440" t="s">
        <v>820</v>
      </c>
      <c r="BP863" s="291">
        <v>278972</v>
      </c>
      <c r="BQ863" s="291">
        <v>321652</v>
      </c>
      <c r="BR863" s="291">
        <v>388000</v>
      </c>
      <c r="BS863" s="291">
        <v>496640</v>
      </c>
      <c r="BT863" s="291">
        <v>553288</v>
      </c>
      <c r="BU863" s="45"/>
      <c r="BV863" s="1440" t="s">
        <v>820</v>
      </c>
      <c r="BW863" s="291">
        <v>278972</v>
      </c>
      <c r="BX863" s="291">
        <v>321652</v>
      </c>
      <c r="BY863" s="291">
        <v>388000</v>
      </c>
      <c r="BZ863" s="291">
        <v>496640</v>
      </c>
      <c r="CA863" s="291">
        <v>553288</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56"/>
      <c r="B864" s="456"/>
      <c r="C864" s="456"/>
      <c r="D864" s="456"/>
      <c r="E864" s="456"/>
      <c r="F864" s="456"/>
      <c r="G864" s="456"/>
      <c r="H864" s="456"/>
      <c r="I864" s="456"/>
      <c r="J864" s="55" t="s">
        <v>1349</v>
      </c>
      <c r="K864" s="56"/>
      <c r="L864" s="56"/>
      <c r="M864" s="56"/>
      <c r="N864" s="56"/>
      <c r="O864" s="56"/>
      <c r="P864" s="56"/>
      <c r="Q864" s="56"/>
      <c r="R864" s="56"/>
      <c r="S864" s="56"/>
      <c r="T864" s="56"/>
      <c r="U864" s="56"/>
      <c r="V864" s="57"/>
      <c r="W864" s="1740">
        <f>11170+2500+1000+1000+500+2200</f>
        <v>18370</v>
      </c>
      <c r="X864" s="1740"/>
      <c r="Y864" s="1740"/>
      <c r="Z864" s="1740"/>
      <c r="AA864" s="1740"/>
      <c r="AB864" s="1740"/>
      <c r="AC864" s="1740"/>
      <c r="AD864" s="456"/>
      <c r="AE864" s="456"/>
      <c r="AF864" s="456"/>
      <c r="AG864" s="456"/>
      <c r="AH864" s="456"/>
      <c r="AI864" s="456"/>
      <c r="AJ864" s="456"/>
      <c r="AK864" s="456"/>
      <c r="AL864" s="456"/>
      <c r="AZ864" s="46"/>
      <c r="BA864" s="46"/>
      <c r="BB864" s="46"/>
      <c r="BC864" s="46"/>
      <c r="BD864" s="46"/>
      <c r="BE864" s="46"/>
      <c r="BF864" s="46"/>
      <c r="BG864" s="46"/>
      <c r="BH864" s="46"/>
      <c r="BI864" s="46"/>
      <c r="BJ864" s="46"/>
      <c r="BK864" s="46"/>
      <c r="BL864" s="46"/>
      <c r="BM864" s="46"/>
      <c r="BN864" s="46"/>
      <c r="BO864" s="1440" t="s">
        <v>823</v>
      </c>
      <c r="BP864" s="289">
        <v>311183</v>
      </c>
      <c r="BQ864" s="289">
        <v>358791</v>
      </c>
      <c r="BR864" s="289">
        <v>432800</v>
      </c>
      <c r="BS864" s="289">
        <v>553984</v>
      </c>
      <c r="BT864" s="289">
        <v>617173</v>
      </c>
      <c r="BU864" s="45"/>
      <c r="BV864" s="1440" t="s">
        <v>823</v>
      </c>
      <c r="BW864" s="289">
        <v>311183</v>
      </c>
      <c r="BX864" s="289">
        <v>358791</v>
      </c>
      <c r="BY864" s="289">
        <v>432800</v>
      </c>
      <c r="BZ864" s="289">
        <v>553984</v>
      </c>
      <c r="CA864" s="289">
        <v>617173</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56"/>
      <c r="D865" s="456"/>
      <c r="E865" s="456"/>
      <c r="F865" s="456"/>
      <c r="G865" s="456"/>
      <c r="H865" s="456"/>
      <c r="I865" s="456"/>
      <c r="J865" s="55" t="s">
        <v>1350</v>
      </c>
      <c r="K865" s="56"/>
      <c r="L865" s="56"/>
      <c r="M865" s="56"/>
      <c r="N865" s="56"/>
      <c r="O865" s="56"/>
      <c r="P865" s="56"/>
      <c r="Q865" s="56"/>
      <c r="R865" s="56"/>
      <c r="S865" s="56"/>
      <c r="T865" s="56"/>
      <c r="U865" s="56"/>
      <c r="V865" s="57"/>
      <c r="W865" s="1740">
        <v>28000</v>
      </c>
      <c r="X865" s="1740"/>
      <c r="Y865" s="1740"/>
      <c r="Z865" s="1740"/>
      <c r="AA865" s="1740"/>
      <c r="AB865" s="1740"/>
      <c r="AC865" s="1740"/>
      <c r="AD865" s="456"/>
      <c r="AE865" s="456"/>
      <c r="AF865" s="456"/>
      <c r="AG865" s="456"/>
      <c r="AH865" s="456"/>
      <c r="AI865" s="456"/>
      <c r="AJ865" s="456"/>
      <c r="AK865" s="456"/>
      <c r="AL865" s="456"/>
      <c r="AZ865" s="46"/>
      <c r="BA865" s="46"/>
      <c r="BB865" s="46"/>
      <c r="BC865" s="46"/>
      <c r="BD865" s="46"/>
      <c r="BE865" s="46"/>
      <c r="BF865" s="46"/>
      <c r="BG865" s="46"/>
      <c r="BH865" s="46"/>
      <c r="BI865" s="46"/>
      <c r="BJ865" s="46"/>
      <c r="BK865" s="46"/>
      <c r="BL865" s="46"/>
      <c r="BM865" s="46"/>
      <c r="BN865" s="46"/>
      <c r="BO865" s="1440" t="s">
        <v>826</v>
      </c>
      <c r="BP865" s="291">
        <v>278397</v>
      </c>
      <c r="BQ865" s="291">
        <v>320989</v>
      </c>
      <c r="BR865" s="291">
        <v>387200</v>
      </c>
      <c r="BS865" s="291">
        <v>495616</v>
      </c>
      <c r="BT865" s="291">
        <v>552147</v>
      </c>
      <c r="BU865" s="45"/>
      <c r="BV865" s="1440" t="s">
        <v>826</v>
      </c>
      <c r="BW865" s="291">
        <v>278397</v>
      </c>
      <c r="BX865" s="291">
        <v>320989</v>
      </c>
      <c r="BY865" s="291">
        <v>387200</v>
      </c>
      <c r="BZ865" s="291">
        <v>495616</v>
      </c>
      <c r="CA865" s="291">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56"/>
      <c r="D866" s="456"/>
      <c r="E866" s="456"/>
      <c r="F866" s="456"/>
      <c r="G866" s="456"/>
      <c r="H866" s="456"/>
      <c r="I866" s="456"/>
      <c r="J866" s="55" t="s">
        <v>1351</v>
      </c>
      <c r="K866" s="56"/>
      <c r="L866" s="56"/>
      <c r="M866" s="56"/>
      <c r="N866" s="56"/>
      <c r="O866" s="56"/>
      <c r="P866" s="56"/>
      <c r="Q866" s="56"/>
      <c r="R866" s="56"/>
      <c r="S866" s="56"/>
      <c r="T866" s="56"/>
      <c r="U866" s="56"/>
      <c r="V866" s="57"/>
      <c r="W866" s="1740">
        <v>5232</v>
      </c>
      <c r="X866" s="1740"/>
      <c r="Y866" s="1740"/>
      <c r="Z866" s="1740"/>
      <c r="AA866" s="1740"/>
      <c r="AB866" s="1740"/>
      <c r="AC866" s="1740"/>
      <c r="AD866" s="456"/>
      <c r="AE866" s="456"/>
      <c r="AF866" s="456"/>
      <c r="AG866" s="456"/>
      <c r="AH866" s="456"/>
      <c r="AI866" s="456"/>
      <c r="AJ866" s="456"/>
      <c r="AK866" s="456"/>
      <c r="AL866" s="456"/>
      <c r="AZ866" s="46"/>
      <c r="BA866" s="46"/>
      <c r="BB866" s="46"/>
      <c r="BC866" s="46"/>
      <c r="BD866" s="46"/>
      <c r="BE866" s="46"/>
      <c r="BF866" s="46"/>
      <c r="BG866" s="46"/>
      <c r="BH866" s="46"/>
      <c r="BI866" s="46"/>
      <c r="BJ866" s="46"/>
      <c r="BK866" s="46"/>
      <c r="BL866" s="46"/>
      <c r="BM866" s="46"/>
      <c r="BN866" s="46"/>
      <c r="BO866" s="1440" t="s">
        <v>830</v>
      </c>
      <c r="BP866" s="289">
        <v>278397</v>
      </c>
      <c r="BQ866" s="289">
        <v>320989</v>
      </c>
      <c r="BR866" s="289">
        <v>387200</v>
      </c>
      <c r="BS866" s="289">
        <v>495616</v>
      </c>
      <c r="BT866" s="289">
        <v>552147</v>
      </c>
      <c r="BU866" s="45"/>
      <c r="BV866" s="1440" t="s">
        <v>830</v>
      </c>
      <c r="BW866" s="289">
        <v>278397</v>
      </c>
      <c r="BX866" s="289">
        <v>320989</v>
      </c>
      <c r="BY866" s="289">
        <v>387200</v>
      </c>
      <c r="BZ866" s="289">
        <v>495616</v>
      </c>
      <c r="CA866" s="289">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56"/>
      <c r="D867" s="456"/>
      <c r="E867" s="456"/>
      <c r="F867" s="456"/>
      <c r="G867" s="456"/>
      <c r="H867" s="456"/>
      <c r="I867" s="456"/>
      <c r="J867" s="55" t="s">
        <v>1352</v>
      </c>
      <c r="K867" s="56"/>
      <c r="L867" s="56"/>
      <c r="M867" s="56"/>
      <c r="N867" s="56"/>
      <c r="O867" s="56"/>
      <c r="P867" s="56"/>
      <c r="Q867" s="56"/>
      <c r="R867" s="56"/>
      <c r="S867" s="56"/>
      <c r="T867" s="56"/>
      <c r="U867" s="56"/>
      <c r="V867" s="57"/>
      <c r="W867" s="1740">
        <f>106+13500</f>
        <v>13606</v>
      </c>
      <c r="X867" s="1740"/>
      <c r="Y867" s="1740"/>
      <c r="Z867" s="1740"/>
      <c r="AA867" s="1740"/>
      <c r="AB867" s="1740"/>
      <c r="AC867" s="1740"/>
      <c r="AD867" s="456"/>
      <c r="AE867" s="456"/>
      <c r="AF867" s="456"/>
      <c r="AG867" s="456"/>
      <c r="AH867" s="456"/>
      <c r="AI867" s="456"/>
      <c r="AJ867" s="456"/>
      <c r="AK867" s="456"/>
      <c r="AL867" s="456"/>
      <c r="AZ867" s="46"/>
      <c r="BA867" s="46"/>
      <c r="BB867" s="46"/>
      <c r="BC867" s="46"/>
      <c r="BD867" s="46"/>
      <c r="BE867" s="46"/>
      <c r="BF867" s="46"/>
      <c r="BG867" s="46"/>
      <c r="BH867" s="46"/>
      <c r="BI867" s="46"/>
      <c r="BJ867" s="46"/>
      <c r="BK867" s="46"/>
      <c r="BL867" s="46"/>
      <c r="BM867" s="46"/>
      <c r="BN867" s="46"/>
      <c r="BO867" s="456"/>
      <c r="BP867" s="456"/>
      <c r="BQ867" s="456"/>
      <c r="BR867" s="456"/>
      <c r="BS867" s="456"/>
      <c r="BT867" s="456"/>
      <c r="BU867" s="45"/>
      <c r="BV867" s="456"/>
      <c r="BW867" s="456"/>
      <c r="BX867" s="456"/>
      <c r="BY867" s="456"/>
      <c r="BZ867" s="456"/>
      <c r="CA867" s="456"/>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56"/>
      <c r="D868" s="456"/>
      <c r="E868" s="456"/>
      <c r="F868" s="456"/>
      <c r="G868" s="456"/>
      <c r="H868" s="456"/>
      <c r="I868" s="456"/>
      <c r="J868" s="55" t="s">
        <v>1353</v>
      </c>
      <c r="K868" s="56"/>
      <c r="L868" s="56"/>
      <c r="M868" s="56"/>
      <c r="N868" s="56"/>
      <c r="O868" s="56"/>
      <c r="P868" s="56"/>
      <c r="Q868" s="56"/>
      <c r="R868" s="56"/>
      <c r="S868" s="56"/>
      <c r="T868" s="56"/>
      <c r="U868" s="56"/>
      <c r="V868" s="57"/>
      <c r="W868" s="1740">
        <v>14000</v>
      </c>
      <c r="X868" s="1740"/>
      <c r="Y868" s="1740"/>
      <c r="Z868" s="1740"/>
      <c r="AA868" s="1740"/>
      <c r="AB868" s="1740"/>
      <c r="AC868" s="1740"/>
      <c r="AD868" s="456"/>
      <c r="AE868" s="456"/>
      <c r="AF868" s="456"/>
      <c r="AG868" s="456"/>
      <c r="AH868" s="456"/>
      <c r="AI868" s="456"/>
      <c r="AJ868" s="456"/>
      <c r="AK868" s="456"/>
      <c r="AL868" s="456"/>
      <c r="AZ868" s="46"/>
      <c r="BA868" s="46"/>
      <c r="BB868" s="46"/>
      <c r="BC868" s="46"/>
      <c r="BD868" s="46"/>
      <c r="BE868" s="46"/>
      <c r="BF868" s="46"/>
      <c r="BG868" s="46"/>
      <c r="BH868" s="46"/>
      <c r="BI868" s="46"/>
      <c r="BJ868" s="46"/>
      <c r="BK868" s="46"/>
      <c r="BL868" s="46"/>
      <c r="BM868" s="46"/>
      <c r="BN868" s="46"/>
      <c r="BO868" s="456"/>
      <c r="BP868" s="456"/>
      <c r="BQ868" s="456"/>
      <c r="BR868" s="456"/>
      <c r="BS868" s="456"/>
      <c r="BT868" s="456"/>
      <c r="BU868" s="45"/>
      <c r="BV868" s="456"/>
      <c r="BW868" s="456"/>
      <c r="BX868" s="456"/>
      <c r="BY868" s="456"/>
      <c r="BZ868" s="456"/>
      <c r="CA868" s="456"/>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56"/>
      <c r="D869" s="456"/>
      <c r="E869" s="456"/>
      <c r="F869" s="456"/>
      <c r="G869" s="456"/>
      <c r="H869" s="456"/>
      <c r="I869" s="456"/>
      <c r="J869" s="55" t="s">
        <v>232</v>
      </c>
      <c r="K869" s="56"/>
      <c r="L869" s="56"/>
      <c r="M869" s="1737" t="s">
        <v>1354</v>
      </c>
      <c r="N869" s="1738"/>
      <c r="O869" s="1738"/>
      <c r="P869" s="1738"/>
      <c r="Q869" s="1738"/>
      <c r="R869" s="1738"/>
      <c r="S869" s="1738"/>
      <c r="T869" s="1738"/>
      <c r="U869" s="1738"/>
      <c r="V869" s="1739"/>
      <c r="W869" s="1740">
        <f>29120+2500</f>
        <v>31620</v>
      </c>
      <c r="X869" s="1740"/>
      <c r="Y869" s="1740"/>
      <c r="Z869" s="1740"/>
      <c r="AA869" s="1740"/>
      <c r="AB869" s="1740"/>
      <c r="AC869" s="1740"/>
      <c r="AD869" s="598"/>
      <c r="AE869" s="456"/>
      <c r="AF869" s="456"/>
      <c r="AG869" s="456"/>
      <c r="AH869" s="456"/>
      <c r="AI869" s="456"/>
      <c r="AJ869" s="456"/>
      <c r="AK869" s="456"/>
      <c r="AL869" s="456"/>
      <c r="AZ869" s="46"/>
      <c r="BA869" s="46"/>
      <c r="BB869" s="46"/>
      <c r="BC869" s="46"/>
      <c r="BD869" s="46"/>
      <c r="BE869" s="46"/>
      <c r="BF869" s="46"/>
      <c r="BG869" s="46"/>
      <c r="BH869" s="46"/>
      <c r="BI869" s="46"/>
      <c r="BJ869" s="46"/>
      <c r="BK869" s="46"/>
      <c r="BL869" s="46"/>
      <c r="BM869" s="46"/>
      <c r="BN869" s="46"/>
      <c r="BO869" s="456"/>
      <c r="BP869" s="456"/>
      <c r="BQ869" s="456"/>
      <c r="BR869" s="456"/>
      <c r="BS869" s="456"/>
      <c r="BT869" s="456"/>
      <c r="BU869" s="456"/>
      <c r="BV869" s="456"/>
      <c r="BW869" s="456"/>
      <c r="BX869" s="456"/>
      <c r="BY869" s="456"/>
      <c r="BZ869" s="456"/>
      <c r="CA869" s="456"/>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56"/>
      <c r="D870" s="456"/>
      <c r="E870" s="456"/>
      <c r="F870" s="456"/>
      <c r="G870" s="456"/>
      <c r="H870" s="456"/>
      <c r="I870" s="456"/>
      <c r="J870" s="55"/>
      <c r="K870" s="56"/>
      <c r="L870" s="56"/>
      <c r="M870" s="56"/>
      <c r="N870" s="56"/>
      <c r="O870" s="56"/>
      <c r="P870" s="56"/>
      <c r="Q870" s="56"/>
      <c r="R870" s="56"/>
      <c r="S870" s="56"/>
      <c r="T870" s="56"/>
      <c r="U870" s="56"/>
      <c r="V870" s="1327" t="s">
        <v>1355</v>
      </c>
      <c r="W870" s="2045">
        <f>SUM(W863:AC869)</f>
        <v>110828</v>
      </c>
      <c r="X870" s="2045"/>
      <c r="Y870" s="2045"/>
      <c r="Z870" s="2045"/>
      <c r="AA870" s="2045"/>
      <c r="AB870" s="2045"/>
      <c r="AC870" s="2045"/>
      <c r="AD870" s="456"/>
      <c r="AE870" s="456"/>
      <c r="AF870" s="456"/>
      <c r="AG870" s="456"/>
      <c r="AH870" s="456"/>
      <c r="AI870" s="456"/>
      <c r="AJ870" s="456"/>
      <c r="AK870" s="456"/>
      <c r="AL870" s="456"/>
      <c r="AZ870" s="46"/>
      <c r="BA870" s="46"/>
      <c r="BB870" s="46"/>
      <c r="BC870" s="46"/>
      <c r="BD870" s="46"/>
      <c r="BE870" s="46"/>
      <c r="BF870" s="46"/>
      <c r="BG870" s="46"/>
      <c r="BH870" s="46"/>
      <c r="BI870" s="46"/>
      <c r="BJ870" s="46"/>
      <c r="BK870" s="46"/>
      <c r="BL870" s="46"/>
      <c r="BM870" s="46"/>
      <c r="BN870" s="46"/>
      <c r="BO870" s="456"/>
      <c r="BP870" s="456"/>
      <c r="BQ870" s="456"/>
      <c r="BR870" s="456"/>
      <c r="BS870" s="456"/>
      <c r="BT870" s="456"/>
      <c r="BU870" s="456"/>
      <c r="BV870" s="456"/>
      <c r="BW870" s="456"/>
      <c r="BX870" s="456"/>
      <c r="BY870" s="456"/>
      <c r="BZ870" s="456"/>
      <c r="CA870" s="456"/>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Z871" s="46"/>
      <c r="BA871" s="46"/>
      <c r="BB871" s="46"/>
      <c r="BC871" s="46"/>
      <c r="BD871" s="46"/>
      <c r="BE871" s="46"/>
      <c r="BF871" s="46"/>
      <c r="BG871" s="46"/>
      <c r="BH871" s="46"/>
      <c r="BI871" s="46"/>
      <c r="BJ871" s="46"/>
      <c r="BK871" s="46"/>
      <c r="BL871" s="46"/>
      <c r="BM871" s="46"/>
      <c r="BN871" s="46"/>
      <c r="BO871" s="456"/>
      <c r="BP871" s="456"/>
      <c r="BQ871" s="456"/>
      <c r="BR871" s="456"/>
      <c r="BS871" s="456"/>
      <c r="BT871" s="456"/>
      <c r="BU871" s="456"/>
      <c r="BV871" s="456"/>
      <c r="BW871" s="456"/>
      <c r="BX871" s="456"/>
      <c r="BY871" s="456"/>
      <c r="BZ871" s="456"/>
      <c r="CA871" s="456"/>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1356</v>
      </c>
      <c r="D872" s="456"/>
      <c r="E872" s="456"/>
      <c r="F872" s="456"/>
      <c r="G872" s="456"/>
      <c r="H872" s="456"/>
      <c r="I872" s="456"/>
      <c r="J872" s="55" t="s">
        <v>232</v>
      </c>
      <c r="K872" s="56"/>
      <c r="L872" s="56"/>
      <c r="M872" s="1737" t="s">
        <v>1121</v>
      </c>
      <c r="N872" s="1738"/>
      <c r="O872" s="1738"/>
      <c r="P872" s="1738"/>
      <c r="Q872" s="1738"/>
      <c r="R872" s="1738"/>
      <c r="S872" s="1738"/>
      <c r="T872" s="1738"/>
      <c r="U872" s="1738"/>
      <c r="V872" s="1739"/>
      <c r="W872" s="1880"/>
      <c r="X872" s="1881"/>
      <c r="Y872" s="1881"/>
      <c r="Z872" s="1881"/>
      <c r="AA872" s="1881"/>
      <c r="AB872" s="1881"/>
      <c r="AC872" s="1882"/>
      <c r="AD872" s="598"/>
      <c r="AE872" s="456"/>
      <c r="AF872" s="456"/>
      <c r="AG872" s="456"/>
      <c r="AH872" s="456"/>
      <c r="AI872" s="456"/>
      <c r="AJ872" s="456"/>
      <c r="AK872" s="456"/>
      <c r="AL872" s="456"/>
      <c r="AZ872" s="46"/>
      <c r="BA872" s="46"/>
      <c r="BB872" s="46"/>
      <c r="BC872" s="46"/>
      <c r="BD872" s="46"/>
      <c r="BE872" s="46"/>
      <c r="BF872" s="46"/>
      <c r="BG872" s="46"/>
      <c r="BH872" s="46"/>
      <c r="BI872" s="46"/>
      <c r="BJ872" s="46"/>
      <c r="BK872" s="46"/>
      <c r="BL872" s="46"/>
      <c r="BM872" s="46"/>
      <c r="BN872" s="46"/>
      <c r="BO872" s="456"/>
      <c r="BP872" s="456"/>
      <c r="BQ872" s="456"/>
      <c r="BR872" s="456"/>
      <c r="BS872" s="456"/>
      <c r="BT872" s="456"/>
      <c r="BU872" s="45"/>
      <c r="BV872" s="456"/>
      <c r="BW872" s="456"/>
      <c r="BX872" s="456"/>
      <c r="BY872" s="456"/>
      <c r="BZ872" s="456"/>
      <c r="CA872" s="456"/>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1357</v>
      </c>
      <c r="D873" s="456"/>
      <c r="E873" s="456"/>
      <c r="F873" s="456"/>
      <c r="G873" s="456"/>
      <c r="H873" s="456"/>
      <c r="I873" s="456"/>
      <c r="J873" s="55" t="s">
        <v>232</v>
      </c>
      <c r="K873" s="56"/>
      <c r="L873" s="56"/>
      <c r="M873" s="1737" t="s">
        <v>1121</v>
      </c>
      <c r="N873" s="1738"/>
      <c r="O873" s="1738"/>
      <c r="P873" s="1738"/>
      <c r="Q873" s="1738"/>
      <c r="R873" s="1738"/>
      <c r="S873" s="1738"/>
      <c r="T873" s="1738"/>
      <c r="U873" s="1738"/>
      <c r="V873" s="1739"/>
      <c r="W873" s="1880"/>
      <c r="X873" s="1881"/>
      <c r="Y873" s="1881"/>
      <c r="Z873" s="1881"/>
      <c r="AA873" s="1881"/>
      <c r="AB873" s="1881"/>
      <c r="AC873" s="1882"/>
      <c r="AD873" s="598"/>
      <c r="AE873" s="456"/>
      <c r="AF873" s="456"/>
      <c r="AG873" s="456"/>
      <c r="AH873" s="456"/>
      <c r="AI873" s="456"/>
      <c r="AJ873" s="456"/>
      <c r="AK873" s="456"/>
      <c r="AL873" s="456"/>
      <c r="AZ873" s="46"/>
      <c r="BA873" s="46"/>
      <c r="BB873" s="46"/>
      <c r="BC873" s="46"/>
      <c r="BD873" s="46"/>
      <c r="BE873" s="46"/>
      <c r="BF873" s="46"/>
      <c r="BG873" s="46"/>
      <c r="BH873" s="46"/>
      <c r="BI873" s="46"/>
      <c r="BJ873" s="46"/>
      <c r="BK873" s="46"/>
      <c r="BL873" s="46"/>
      <c r="BM873" s="46"/>
      <c r="BN873" s="46"/>
      <c r="BO873" s="456"/>
      <c r="BP873" s="456"/>
      <c r="BQ873" s="456"/>
      <c r="BR873" s="456"/>
      <c r="BS873" s="456"/>
      <c r="BT873" s="456"/>
      <c r="BU873" s="45"/>
      <c r="BV873" s="456"/>
      <c r="BW873" s="456"/>
      <c r="BX873" s="456"/>
      <c r="BY873" s="456"/>
      <c r="BZ873" s="456"/>
      <c r="CA873" s="456"/>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56"/>
      <c r="D874" s="456"/>
      <c r="E874" s="456"/>
      <c r="F874" s="456"/>
      <c r="G874" s="456"/>
      <c r="H874" s="456"/>
      <c r="I874" s="456"/>
      <c r="J874" s="55" t="s">
        <v>232</v>
      </c>
      <c r="K874" s="56"/>
      <c r="L874" s="56"/>
      <c r="M874" s="1737" t="s">
        <v>1121</v>
      </c>
      <c r="N874" s="1738"/>
      <c r="O874" s="1738"/>
      <c r="P874" s="1738"/>
      <c r="Q874" s="1738"/>
      <c r="R874" s="1738"/>
      <c r="S874" s="1738"/>
      <c r="T874" s="1738"/>
      <c r="U874" s="1738"/>
      <c r="V874" s="1739"/>
      <c r="W874" s="1880"/>
      <c r="X874" s="1881"/>
      <c r="Y874" s="1881"/>
      <c r="Z874" s="1881"/>
      <c r="AA874" s="1881"/>
      <c r="AB874" s="1881"/>
      <c r="AC874" s="1882"/>
      <c r="AD874" s="456"/>
      <c r="AE874" s="456"/>
      <c r="AF874" s="456"/>
      <c r="AG874" s="456"/>
      <c r="AH874" s="456"/>
      <c r="AI874" s="456"/>
      <c r="AJ874" s="456"/>
      <c r="AK874" s="456"/>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56"/>
      <c r="D875" s="456"/>
      <c r="E875" s="456"/>
      <c r="F875" s="456"/>
      <c r="G875" s="456"/>
      <c r="H875" s="456"/>
      <c r="I875" s="456"/>
      <c r="J875" s="55" t="s">
        <v>232</v>
      </c>
      <c r="K875" s="56"/>
      <c r="L875" s="56"/>
      <c r="M875" s="1737" t="s">
        <v>1121</v>
      </c>
      <c r="N875" s="1738"/>
      <c r="O875" s="1738"/>
      <c r="P875" s="1738"/>
      <c r="Q875" s="1738"/>
      <c r="R875" s="1738"/>
      <c r="S875" s="1738"/>
      <c r="T875" s="1738"/>
      <c r="U875" s="1738"/>
      <c r="V875" s="1739"/>
      <c r="W875" s="1880"/>
      <c r="X875" s="1881"/>
      <c r="Y875" s="1881"/>
      <c r="Z875" s="1881"/>
      <c r="AA875" s="1881"/>
      <c r="AB875" s="1881"/>
      <c r="AC875" s="1882"/>
      <c r="AD875" s="456"/>
      <c r="AE875" s="456"/>
      <c r="AF875" s="456"/>
      <c r="AG875" s="456"/>
      <c r="AH875" s="456"/>
      <c r="AI875" s="456"/>
      <c r="AJ875" s="456"/>
      <c r="AK875" s="456"/>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56"/>
      <c r="D876" s="456"/>
      <c r="E876" s="456"/>
      <c r="F876" s="456"/>
      <c r="G876" s="456"/>
      <c r="H876" s="456"/>
      <c r="I876" s="456"/>
      <c r="J876" s="55" t="s">
        <v>232</v>
      </c>
      <c r="K876" s="56"/>
      <c r="L876" s="56"/>
      <c r="M876" s="1737" t="s">
        <v>1121</v>
      </c>
      <c r="N876" s="1738"/>
      <c r="O876" s="1738"/>
      <c r="P876" s="1738"/>
      <c r="Q876" s="1738"/>
      <c r="R876" s="1738"/>
      <c r="S876" s="1738"/>
      <c r="T876" s="1738"/>
      <c r="U876" s="1738"/>
      <c r="V876" s="1739"/>
      <c r="W876" s="1880"/>
      <c r="X876" s="1881"/>
      <c r="Y876" s="1881"/>
      <c r="Z876" s="1881"/>
      <c r="AA876" s="1881"/>
      <c r="AB876" s="1881"/>
      <c r="AC876" s="1882"/>
      <c r="AD876" s="456"/>
      <c r="AE876" s="456"/>
      <c r="AF876" s="456"/>
      <c r="AG876" s="456"/>
      <c r="AH876" s="456"/>
      <c r="AI876" s="456"/>
      <c r="AJ876" s="456"/>
      <c r="AK876" s="456"/>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56"/>
      <c r="D877" s="456"/>
      <c r="E877" s="456"/>
      <c r="F877" s="456"/>
      <c r="G877" s="456"/>
      <c r="H877" s="456"/>
      <c r="I877" s="456"/>
      <c r="J877" s="55"/>
      <c r="K877" s="56"/>
      <c r="L877" s="56"/>
      <c r="M877" s="56"/>
      <c r="N877" s="56"/>
      <c r="O877" s="56"/>
      <c r="P877" s="56"/>
      <c r="Q877" s="56"/>
      <c r="R877" s="56"/>
      <c r="S877" s="56"/>
      <c r="T877" s="56"/>
      <c r="U877" s="56"/>
      <c r="V877" s="1327" t="s">
        <v>1358</v>
      </c>
      <c r="W877" s="2016">
        <f>SUM(W872:AC876)</f>
        <v>0</v>
      </c>
      <c r="X877" s="2017"/>
      <c r="Y877" s="2017"/>
      <c r="Z877" s="2017"/>
      <c r="AA877" s="2017"/>
      <c r="AB877" s="2017"/>
      <c r="AC877" s="2018"/>
      <c r="AD877" s="456"/>
      <c r="AE877" s="456"/>
      <c r="AF877" s="456"/>
      <c r="AG877" s="456"/>
      <c r="AH877" s="456"/>
      <c r="AI877" s="456"/>
      <c r="AJ877" s="456"/>
      <c r="AK877" s="456"/>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56"/>
      <c r="D878" s="456"/>
      <c r="E878" s="592"/>
      <c r="F878" s="456"/>
      <c r="G878" s="456"/>
      <c r="H878" s="456"/>
      <c r="I878" s="456"/>
      <c r="J878" s="18"/>
      <c r="K878" s="18"/>
      <c r="L878" s="18"/>
      <c r="M878" s="18"/>
      <c r="N878" s="18"/>
      <c r="O878" s="18"/>
      <c r="P878" s="18"/>
      <c r="Q878" s="18"/>
      <c r="R878" s="18"/>
      <c r="S878" s="18"/>
      <c r="T878" s="18"/>
      <c r="U878" s="18"/>
      <c r="V878" s="65"/>
      <c r="W878" s="72"/>
      <c r="X878" s="72"/>
      <c r="Y878" s="72"/>
      <c r="Z878" s="72"/>
      <c r="AA878" s="72"/>
      <c r="AB878" s="72"/>
      <c r="AC878" s="456"/>
      <c r="AD878" s="456"/>
      <c r="AE878" s="456"/>
      <c r="AF878" s="456"/>
      <c r="AG878" s="456"/>
      <c r="AH878" s="456"/>
      <c r="AI878" s="456"/>
      <c r="AJ878" s="456"/>
      <c r="AK878" s="456"/>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1359</v>
      </c>
      <c r="D879" s="456"/>
      <c r="E879" s="456"/>
      <c r="F879" s="456"/>
      <c r="G879" s="456"/>
      <c r="H879" s="456"/>
      <c r="I879" s="598"/>
      <c r="J879" s="599"/>
      <c r="K879" s="18"/>
      <c r="L879" s="18"/>
      <c r="M879" s="18"/>
      <c r="N879" s="18"/>
      <c r="O879" s="18"/>
      <c r="P879" s="18"/>
      <c r="Q879" s="18"/>
      <c r="R879" s="18"/>
      <c r="S879" s="18"/>
      <c r="T879" s="18"/>
      <c r="U879" s="18"/>
      <c r="V879" s="65"/>
      <c r="W879" s="72"/>
      <c r="X879" s="72"/>
      <c r="Y879" s="72"/>
      <c r="Z879" s="72"/>
      <c r="AA879" s="72"/>
      <c r="AB879" s="72"/>
      <c r="AC879" s="456"/>
      <c r="AD879" s="456"/>
      <c r="AE879" s="456"/>
      <c r="AF879" s="456"/>
      <c r="AG879" s="456"/>
      <c r="AH879" s="456"/>
      <c r="AI879" s="456"/>
      <c r="AJ879" s="456"/>
      <c r="AK879" s="456"/>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56"/>
      <c r="D880" s="456"/>
      <c r="E880" s="592"/>
      <c r="F880" s="456"/>
      <c r="G880" s="456"/>
      <c r="H880" s="456"/>
      <c r="I880" s="456"/>
      <c r="J880" s="18"/>
      <c r="K880" s="18"/>
      <c r="L880" s="18"/>
      <c r="M880" s="18"/>
      <c r="N880" s="18"/>
      <c r="O880" s="18"/>
      <c r="P880" s="18"/>
      <c r="Q880" s="18"/>
      <c r="R880" s="18"/>
      <c r="S880" s="18"/>
      <c r="T880" s="18"/>
      <c r="U880" s="18"/>
      <c r="V880" s="65"/>
      <c r="W880" s="72"/>
      <c r="X880" s="72"/>
      <c r="Y880" s="72"/>
      <c r="Z880" s="72"/>
      <c r="AA880" s="72"/>
      <c r="AB880" s="72"/>
      <c r="AC880" s="456"/>
      <c r="AD880" s="456"/>
      <c r="AE880" s="456"/>
      <c r="AF880" s="456"/>
      <c r="AG880" s="456"/>
      <c r="AH880" s="456"/>
      <c r="AI880" s="456"/>
      <c r="AJ880" s="456"/>
      <c r="AK880" s="456"/>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56"/>
      <c r="B881" s="456"/>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340" t="s">
        <v>1360</v>
      </c>
      <c r="AC881" s="2017">
        <f>W845+W853+W860+W861+W870+W877+W847</f>
        <v>709916</v>
      </c>
      <c r="AD881" s="2017"/>
      <c r="AE881" s="2017"/>
      <c r="AF881" s="2017"/>
      <c r="AG881" s="2017"/>
      <c r="AH881" s="2018"/>
      <c r="AI881" s="456"/>
      <c r="AJ881" s="456"/>
      <c r="AK881" s="456"/>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56"/>
      <c r="B882" s="456"/>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340" t="s">
        <v>1361</v>
      </c>
      <c r="AC882" s="2072">
        <f>O796+O776+G753</f>
        <v>72</v>
      </c>
      <c r="AD882" s="2072"/>
      <c r="AE882" s="2072"/>
      <c r="AF882" s="2072"/>
      <c r="AG882" s="2072"/>
      <c r="AH882" s="2073"/>
      <c r="AI882" s="456"/>
      <c r="AJ882" s="456"/>
      <c r="AK882" s="456"/>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56"/>
      <c r="B883" s="456"/>
      <c r="C883" s="53"/>
      <c r="D883" s="54"/>
      <c r="E883" s="2070" t="s">
        <v>1362</v>
      </c>
      <c r="F883" s="2070"/>
      <c r="G883" s="2070"/>
      <c r="H883" s="2070"/>
      <c r="I883" s="2070"/>
      <c r="J883" s="2070"/>
      <c r="K883" s="2070"/>
      <c r="L883" s="2070"/>
      <c r="M883" s="2070"/>
      <c r="N883" s="2070"/>
      <c r="O883" s="2070"/>
      <c r="P883" s="2070"/>
      <c r="Q883" s="2070"/>
      <c r="R883" s="2070"/>
      <c r="S883" s="2070"/>
      <c r="T883" s="2070"/>
      <c r="U883" s="2070"/>
      <c r="V883" s="2070"/>
      <c r="W883" s="2070"/>
      <c r="X883" s="2070"/>
      <c r="Y883" s="2070"/>
      <c r="Z883" s="2070"/>
      <c r="AA883" s="2070"/>
      <c r="AB883" s="2071"/>
      <c r="AC883" s="2045">
        <f>IF(ISERROR((ROUNDDOWN(AC881/AC882,0))),0,(ROUNDDOWN(AC881/AC882,0)))</f>
        <v>9859</v>
      </c>
      <c r="AD883" s="2045"/>
      <c r="AE883" s="2045"/>
      <c r="AF883" s="2045"/>
      <c r="AG883" s="2045"/>
      <c r="AH883" s="2045"/>
      <c r="AI883" s="456"/>
      <c r="AJ883" s="456"/>
      <c r="AK883" s="456"/>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56"/>
      <c r="B884" s="456"/>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327" t="s">
        <v>1363</v>
      </c>
      <c r="AC884" s="1881">
        <f>[10]EVERYTHING!$C$73</f>
        <v>438237.33450131392</v>
      </c>
      <c r="AD884" s="1881"/>
      <c r="AE884" s="1881"/>
      <c r="AF884" s="1881"/>
      <c r="AG884" s="1881"/>
      <c r="AH884" s="1882"/>
      <c r="AI884" s="456"/>
      <c r="AJ884" s="456"/>
      <c r="AK884" s="456"/>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56"/>
      <c r="B885" s="456"/>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327" t="s">
        <v>1364</v>
      </c>
      <c r="AC885" s="1882"/>
      <c r="AD885" s="1740"/>
      <c r="AE885" s="1740"/>
      <c r="AF885" s="1740"/>
      <c r="AG885" s="1740"/>
      <c r="AH885" s="1740"/>
      <c r="AI885" s="456"/>
      <c r="AJ885" s="456"/>
      <c r="AK885" s="456"/>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56"/>
      <c r="B886" s="456"/>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327" t="s">
        <v>1365</v>
      </c>
      <c r="AC886" s="1881">
        <v>103271</v>
      </c>
      <c r="AD886" s="1881"/>
      <c r="AE886" s="1881"/>
      <c r="AF886" s="1881"/>
      <c r="AG886" s="1881"/>
      <c r="AH886" s="1882"/>
      <c r="AI886" s="456"/>
      <c r="AJ886" s="456"/>
      <c r="AK886" s="456"/>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56"/>
      <c r="B887" s="456"/>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327" t="s">
        <v>1366</v>
      </c>
      <c r="AC887" s="1881">
        <f>[10]EVERYTHING!$O$61</f>
        <v>43200</v>
      </c>
      <c r="AD887" s="1881"/>
      <c r="AE887" s="1881"/>
      <c r="AF887" s="1881"/>
      <c r="AG887" s="1881"/>
      <c r="AH887" s="1882"/>
      <c r="AI887" s="456"/>
      <c r="AJ887" s="456"/>
      <c r="AK887" s="456"/>
      <c r="AL887" s="45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56"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327" t="s">
        <v>1367</v>
      </c>
      <c r="AC888" s="1881">
        <f>[10]EVERYTHING!$O$54+[10]EVERYTHING!$O$58+[10]EVERYTHING!$O$59</f>
        <v>56208.792600000001</v>
      </c>
      <c r="AD888" s="1881"/>
      <c r="AE888" s="1881"/>
      <c r="AF888" s="1881"/>
      <c r="AG888" s="1881"/>
      <c r="AH888" s="1882"/>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56"/>
      <c r="B889" s="456"/>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327" t="s">
        <v>1368</v>
      </c>
      <c r="AC889" s="1881">
        <v>6183</v>
      </c>
      <c r="AD889" s="1881"/>
      <c r="AE889" s="1881"/>
      <c r="AF889" s="1881"/>
      <c r="AG889" s="1881"/>
      <c r="AH889" s="1882"/>
      <c r="AI889" s="456"/>
      <c r="AJ889" s="456"/>
      <c r="AK889" s="456"/>
      <c r="AL889" s="45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56"/>
      <c r="B890" s="456"/>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327" t="s">
        <v>1369</v>
      </c>
      <c r="AC890" s="1881">
        <f>800+2592</f>
        <v>3392</v>
      </c>
      <c r="AD890" s="1881"/>
      <c r="AE890" s="1881"/>
      <c r="AF890" s="1881"/>
      <c r="AG890" s="1881"/>
      <c r="AH890" s="1882"/>
      <c r="AI890" s="456"/>
      <c r="AJ890" s="456"/>
      <c r="AK890" s="456"/>
      <c r="AL890" s="45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56" customFormat="1" ht="12.75" customHeight="1">
      <c r="C891" s="2084" t="s">
        <v>1370</v>
      </c>
      <c r="D891" s="2085"/>
      <c r="E891" s="2085"/>
      <c r="F891" s="2085"/>
      <c r="G891" s="2085"/>
      <c r="H891" s="2085"/>
      <c r="I891" s="2085"/>
      <c r="J891" s="2085"/>
      <c r="K891" s="2085"/>
      <c r="L891" s="2085"/>
      <c r="M891" s="2085"/>
      <c r="N891" s="2085"/>
      <c r="O891" s="2085"/>
      <c r="P891" s="2085"/>
      <c r="Q891" s="2085"/>
      <c r="R891" s="2085"/>
      <c r="S891" s="2085"/>
      <c r="T891" s="2085"/>
      <c r="U891" s="2085"/>
      <c r="V891" s="2085"/>
      <c r="W891" s="2085"/>
      <c r="X891" s="2085"/>
      <c r="Y891" s="2085"/>
      <c r="Z891" s="2085"/>
      <c r="AA891" s="2085"/>
      <c r="AB891" s="2086"/>
      <c r="AC891" s="1740">
        <f>[10]EVERYTHING!$O$53</f>
        <v>4000</v>
      </c>
      <c r="AD891" s="1740"/>
      <c r="AE891" s="1740"/>
      <c r="AF891" s="1740"/>
      <c r="AG891" s="1740"/>
      <c r="AH891" s="1740"/>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56"/>
      <c r="B892" s="456"/>
      <c r="C892" s="2084" t="s">
        <v>1371</v>
      </c>
      <c r="D892" s="2085"/>
      <c r="E892" s="2085"/>
      <c r="F892" s="2085"/>
      <c r="G892" s="2085"/>
      <c r="H892" s="2085"/>
      <c r="I892" s="2085"/>
      <c r="J892" s="2085"/>
      <c r="K892" s="2085"/>
      <c r="L892" s="2085"/>
      <c r="M892" s="2085"/>
      <c r="N892" s="2085"/>
      <c r="O892" s="2085"/>
      <c r="P892" s="2085"/>
      <c r="Q892" s="2085"/>
      <c r="R892" s="2085"/>
      <c r="S892" s="2085"/>
      <c r="T892" s="2085"/>
      <c r="U892" s="2085"/>
      <c r="V892" s="2085"/>
      <c r="W892" s="2085"/>
      <c r="X892" s="2085"/>
      <c r="Y892" s="2085"/>
      <c r="Z892" s="2085"/>
      <c r="AA892" s="2085"/>
      <c r="AB892" s="2086"/>
      <c r="AC892" s="1740"/>
      <c r="AD892" s="1740"/>
      <c r="AE892" s="1740"/>
      <c r="AF892" s="1740"/>
      <c r="AG892" s="1740"/>
      <c r="AH892" s="1740"/>
      <c r="AI892" s="456"/>
      <c r="AJ892" s="456"/>
      <c r="AK892" s="456"/>
      <c r="AL892" s="45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0"/>
      <c r="E893" s="596"/>
      <c r="F893" s="440"/>
      <c r="G893" s="440"/>
      <c r="H893" s="440"/>
      <c r="I893" s="440"/>
      <c r="J893" s="440"/>
      <c r="K893" s="440"/>
      <c r="L893" s="440"/>
      <c r="M893" s="440"/>
      <c r="N893" s="440"/>
      <c r="O893" s="440"/>
      <c r="P893" s="440"/>
      <c r="Q893" s="440"/>
      <c r="R893" s="440"/>
      <c r="S893" s="440"/>
      <c r="T893" s="440"/>
      <c r="U893" s="440"/>
      <c r="V893" s="440"/>
      <c r="W893" s="440"/>
      <c r="X893" s="440"/>
      <c r="Y893" s="440"/>
      <c r="Z893" s="440"/>
      <c r="AA893" s="440"/>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1063</v>
      </c>
      <c r="B894" s="29"/>
      <c r="C894" s="39" t="s">
        <v>1372</v>
      </c>
      <c r="D894" s="456"/>
      <c r="E894" s="456"/>
      <c r="F894" s="456"/>
      <c r="G894" s="456"/>
      <c r="H894" s="456"/>
      <c r="I894" s="456"/>
      <c r="J894" s="456"/>
      <c r="K894" s="456"/>
      <c r="L894" s="456"/>
      <c r="M894" s="456"/>
      <c r="N894" s="456"/>
      <c r="O894" s="456"/>
      <c r="P894" s="456"/>
      <c r="Q894" s="456"/>
      <c r="R894" s="456"/>
      <c r="S894" s="456"/>
      <c r="T894" s="456"/>
      <c r="U894" s="456"/>
      <c r="V894" s="456"/>
      <c r="W894" s="456"/>
      <c r="X894" s="15"/>
      <c r="Y894" s="15"/>
      <c r="Z894" s="15"/>
      <c r="AA894" s="15"/>
      <c r="AB894" s="15"/>
      <c r="AC894" s="15"/>
      <c r="AD894" s="15"/>
      <c r="AE894" s="456"/>
      <c r="AF894" s="456"/>
      <c r="AG894" s="456"/>
      <c r="AH894" s="456"/>
      <c r="AI894" s="456"/>
      <c r="AJ894" s="456"/>
      <c r="AK894" s="29"/>
      <c r="AL894" s="45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56"/>
      <c r="B895" s="29"/>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15"/>
      <c r="Y895" s="15"/>
      <c r="Z895" s="15"/>
      <c r="AA895" s="15"/>
      <c r="AB895" s="15"/>
      <c r="AC895" s="15"/>
      <c r="AD895" s="15"/>
      <c r="AE895" s="456"/>
      <c r="AF895" s="598"/>
      <c r="AG895" s="792"/>
      <c r="AH895" s="792"/>
      <c r="AI895" s="792"/>
      <c r="AJ895" s="29"/>
      <c r="AK895" s="29"/>
      <c r="AL895" s="45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56"/>
      <c r="B896" s="39"/>
      <c r="C896" s="456"/>
      <c r="D896" s="456"/>
      <c r="E896" s="456"/>
      <c r="F896" s="456"/>
      <c r="G896" s="456"/>
      <c r="H896" s="118" t="s">
        <v>1373</v>
      </c>
      <c r="I896" s="56"/>
      <c r="J896" s="56"/>
      <c r="K896" s="56"/>
      <c r="L896" s="56"/>
      <c r="M896" s="56"/>
      <c r="N896" s="56"/>
      <c r="O896" s="56"/>
      <c r="P896" s="56"/>
      <c r="Q896" s="56"/>
      <c r="R896" s="56"/>
      <c r="S896" s="56"/>
      <c r="T896" s="56"/>
      <c r="U896" s="56"/>
      <c r="V896" s="56"/>
      <c r="W896" s="56"/>
      <c r="X896" s="56"/>
      <c r="Y896" s="57"/>
      <c r="Z896" s="1880"/>
      <c r="AA896" s="1881"/>
      <c r="AB896" s="1881"/>
      <c r="AC896" s="1881"/>
      <c r="AD896" s="1881"/>
      <c r="AE896" s="1882"/>
      <c r="AF896" s="598"/>
      <c r="AG896" s="456"/>
      <c r="AH896" s="456"/>
      <c r="AI896" s="456"/>
      <c r="AJ896" s="456"/>
      <c r="AK896" s="456"/>
      <c r="AL896" s="45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56"/>
      <c r="B897" s="456"/>
      <c r="C897" s="456"/>
      <c r="D897" s="456"/>
      <c r="E897" s="456"/>
      <c r="F897" s="456"/>
      <c r="G897" s="456"/>
      <c r="H897" s="118" t="s">
        <v>1374</v>
      </c>
      <c r="I897" s="56"/>
      <c r="J897" s="56"/>
      <c r="K897" s="56"/>
      <c r="L897" s="56"/>
      <c r="M897" s="56"/>
      <c r="N897" s="56"/>
      <c r="O897" s="56"/>
      <c r="P897" s="56"/>
      <c r="Q897" s="56"/>
      <c r="R897" s="56"/>
      <c r="S897" s="56"/>
      <c r="T897" s="56"/>
      <c r="U897" s="56"/>
      <c r="V897" s="56"/>
      <c r="W897" s="56"/>
      <c r="X897" s="56"/>
      <c r="Y897" s="56"/>
      <c r="Z897" s="1880"/>
      <c r="AA897" s="1881"/>
      <c r="AB897" s="1881"/>
      <c r="AC897" s="1881"/>
      <c r="AD897" s="1881"/>
      <c r="AE897" s="1882"/>
      <c r="AF897" s="456"/>
      <c r="AG897" s="456"/>
      <c r="AH897" s="456"/>
      <c r="AI897" s="456"/>
      <c r="AJ897" s="456"/>
      <c r="AK897" s="456"/>
      <c r="AL897" s="45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56"/>
      <c r="B898" s="456"/>
      <c r="C898" s="456"/>
      <c r="D898" s="456"/>
      <c r="E898" s="456"/>
      <c r="F898" s="456"/>
      <c r="G898" s="456"/>
      <c r="H898" s="118" t="s">
        <v>1375</v>
      </c>
      <c r="I898" s="56"/>
      <c r="J898" s="56"/>
      <c r="K898" s="56"/>
      <c r="L898" s="56"/>
      <c r="M898" s="56"/>
      <c r="N898" s="56"/>
      <c r="O898" s="56"/>
      <c r="P898" s="56"/>
      <c r="Q898" s="56"/>
      <c r="R898" s="56"/>
      <c r="S898" s="56"/>
      <c r="T898" s="56"/>
      <c r="U898" s="56"/>
      <c r="V898" s="56"/>
      <c r="W898" s="56"/>
      <c r="X898" s="56"/>
      <c r="Y898" s="56"/>
      <c r="Z898" s="1880"/>
      <c r="AA898" s="1881"/>
      <c r="AB898" s="1881"/>
      <c r="AC898" s="1881"/>
      <c r="AD898" s="1881"/>
      <c r="AE898" s="1882"/>
      <c r="AF898" s="456"/>
      <c r="AG898" s="456"/>
      <c r="AH898" s="456"/>
      <c r="AI898" s="456"/>
      <c r="AJ898" s="456"/>
      <c r="AK898" s="456"/>
      <c r="AL898" s="45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56"/>
      <c r="B899" s="456"/>
      <c r="C899" s="456"/>
      <c r="D899" s="456"/>
      <c r="E899" s="456"/>
      <c r="F899" s="18"/>
      <c r="G899" s="18"/>
      <c r="H899" s="55"/>
      <c r="I899" s="56"/>
      <c r="J899" s="56"/>
      <c r="K899" s="56"/>
      <c r="L899" s="56"/>
      <c r="M899" s="56"/>
      <c r="N899" s="56"/>
      <c r="O899" s="56"/>
      <c r="P899" s="56"/>
      <c r="Q899" s="56"/>
      <c r="R899" s="56"/>
      <c r="S899" s="56"/>
      <c r="T899" s="56"/>
      <c r="U899" s="56"/>
      <c r="V899" s="56"/>
      <c r="W899" s="56"/>
      <c r="X899" s="56"/>
      <c r="Y899" s="174" t="s">
        <v>1376</v>
      </c>
      <c r="Z899" s="2016">
        <f>Z896-(Z897+Z898)</f>
        <v>0</v>
      </c>
      <c r="AA899" s="2017"/>
      <c r="AB899" s="2017"/>
      <c r="AC899" s="2017"/>
      <c r="AD899" s="2017"/>
      <c r="AE899" s="2018"/>
      <c r="AF899" s="456"/>
      <c r="AG899" s="456"/>
      <c r="AH899" s="456"/>
      <c r="AI899" s="456"/>
      <c r="AJ899" s="456"/>
      <c r="AK899" s="456"/>
      <c r="AL899" s="456"/>
      <c r="AZ899" s="46"/>
      <c r="BA899" s="18"/>
      <c r="BB899" s="85"/>
      <c r="BC899" s="85"/>
      <c r="BD899" s="604"/>
      <c r="BE899" s="604"/>
      <c r="BF899" s="604"/>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56"/>
      <c r="C900" s="592"/>
      <c r="D900" s="623"/>
      <c r="E900" s="792"/>
      <c r="F900" s="792"/>
      <c r="G900" s="792"/>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792"/>
      <c r="AG900" s="456"/>
      <c r="AH900" s="456"/>
      <c r="AI900" s="456"/>
      <c r="AJ900" s="456"/>
      <c r="AK900" s="456"/>
      <c r="AL900" s="456"/>
      <c r="AZ900" s="46"/>
      <c r="BA900" s="18"/>
      <c r="BB900" s="85"/>
      <c r="BC900" s="85"/>
      <c r="BD900" s="604"/>
      <c r="BE900" s="604"/>
      <c r="BF900" s="604"/>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56"/>
      <c r="C901" s="29" t="s">
        <v>1377</v>
      </c>
      <c r="D901" s="1487"/>
      <c r="E901" s="792"/>
      <c r="F901" s="792"/>
      <c r="G901" s="792"/>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792"/>
      <c r="AG901" s="456"/>
      <c r="AH901" s="456"/>
      <c r="AI901" s="456"/>
      <c r="AJ901" s="456"/>
      <c r="AK901" s="456"/>
      <c r="AL901" s="456"/>
      <c r="AZ901" s="46"/>
      <c r="BA901" s="18"/>
      <c r="BB901" s="85"/>
      <c r="BC901" s="635"/>
      <c r="BD901" s="2078"/>
      <c r="BE901" s="2078"/>
      <c r="BF901" s="604"/>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56"/>
      <c r="C902" s="175" t="s">
        <v>1378</v>
      </c>
      <c r="D902" s="1487"/>
      <c r="E902" s="792"/>
      <c r="F902" s="792"/>
      <c r="G902" s="792"/>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792"/>
      <c r="AG902" s="456"/>
      <c r="AH902" s="456"/>
      <c r="AI902" s="456"/>
      <c r="AJ902" s="456"/>
      <c r="AK902" s="456"/>
      <c r="AL902" s="456"/>
      <c r="AZ902" s="46"/>
      <c r="BA902" s="18"/>
      <c r="BB902" s="85"/>
      <c r="BC902" s="635"/>
      <c r="BD902" s="2083"/>
      <c r="BE902" s="2083"/>
      <c r="BF902" s="604"/>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56"/>
      <c r="C903" s="175" t="s">
        <v>1379</v>
      </c>
      <c r="D903" s="1487"/>
      <c r="E903" s="792"/>
      <c r="F903" s="792"/>
      <c r="G903" s="792"/>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792"/>
      <c r="AG903" s="456"/>
      <c r="AH903" s="456"/>
      <c r="AI903" s="456"/>
      <c r="AJ903" s="456"/>
      <c r="AK903" s="456"/>
      <c r="AL903" s="456"/>
      <c r="AZ903" s="46"/>
      <c r="BA903" s="18"/>
      <c r="BB903" s="85"/>
      <c r="BC903" s="635"/>
      <c r="BD903" s="2077"/>
      <c r="BE903" s="2077"/>
      <c r="BF903" s="604"/>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56"/>
      <c r="C904" s="305" t="s">
        <v>1380</v>
      </c>
      <c r="D904" s="1487"/>
      <c r="E904" s="792"/>
      <c r="F904" s="792"/>
      <c r="G904" s="792"/>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792"/>
      <c r="AG904" s="456"/>
      <c r="AH904" s="456"/>
      <c r="AI904" s="456"/>
      <c r="AJ904" s="456"/>
      <c r="AK904" s="456"/>
      <c r="AL904" s="456"/>
      <c r="AZ904" s="46"/>
      <c r="BA904" s="18"/>
      <c r="BB904" s="85"/>
      <c r="BC904" s="635"/>
      <c r="BD904" s="2077"/>
      <c r="BE904" s="2077"/>
      <c r="BF904" s="604"/>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87"/>
      <c r="E905" s="1371"/>
      <c r="F905" s="1371"/>
      <c r="G905" s="1371"/>
      <c r="H905" s="1371"/>
      <c r="I905" s="1371"/>
      <c r="J905" s="1371"/>
      <c r="K905" s="1371"/>
      <c r="L905" s="1371"/>
      <c r="M905" s="1371"/>
      <c r="N905" s="1371"/>
      <c r="O905" s="1371"/>
      <c r="P905" s="1371"/>
      <c r="Q905" s="1371"/>
      <c r="R905" s="1371"/>
      <c r="S905" s="1371"/>
      <c r="T905" s="1371"/>
      <c r="U905" s="1371"/>
      <c r="V905" s="1371"/>
      <c r="W905" s="1371"/>
      <c r="X905" s="1371"/>
      <c r="Y905" s="1371"/>
      <c r="Z905" s="1371"/>
      <c r="AA905" s="1371"/>
      <c r="AB905" s="1371"/>
      <c r="AC905" s="1371"/>
      <c r="AD905" s="1371"/>
      <c r="AE905" s="1371"/>
      <c r="AF905" s="1371"/>
      <c r="AG905" s="1371"/>
      <c r="AH905" s="1371"/>
      <c r="AI905" s="1371"/>
      <c r="AJ905" s="29"/>
      <c r="AK905" s="29"/>
      <c r="AL905" s="29"/>
      <c r="AZ905" s="46"/>
      <c r="BA905" s="18"/>
      <c r="BB905" s="85"/>
      <c r="BC905" s="635"/>
      <c r="BD905" s="2077"/>
      <c r="BE905" s="2077"/>
      <c r="BF905" s="604"/>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635"/>
      <c r="BD906" s="2078"/>
      <c r="BE906" s="2077"/>
      <c r="BF906" s="604"/>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73" t="s">
        <v>1381</v>
      </c>
      <c r="B907" s="1973"/>
      <c r="C907" s="1973"/>
      <c r="D907" s="1973"/>
      <c r="E907" s="1973"/>
      <c r="F907" s="1973"/>
      <c r="G907" s="1973"/>
      <c r="H907" s="1973"/>
      <c r="I907" s="1973"/>
      <c r="J907" s="1973"/>
      <c r="K907" s="1973"/>
      <c r="L907" s="1973"/>
      <c r="M907" s="1973"/>
      <c r="N907" s="1973"/>
      <c r="O907" s="1973"/>
      <c r="P907" s="1973"/>
      <c r="Q907" s="1973"/>
      <c r="R907" s="1973"/>
      <c r="S907" s="1973"/>
      <c r="T907" s="1973"/>
      <c r="U907" s="1973"/>
      <c r="V907" s="1973"/>
      <c r="W907" s="1973"/>
      <c r="X907" s="1973"/>
      <c r="Y907" s="1973"/>
      <c r="Z907" s="1973"/>
      <c r="AA907" s="1973"/>
      <c r="AB907" s="1973"/>
      <c r="AC907" s="1973"/>
      <c r="AD907" s="1973"/>
      <c r="AE907" s="1973"/>
      <c r="AF907" s="1973"/>
      <c r="AG907" s="1973"/>
      <c r="AH907" s="1973"/>
      <c r="AI907" s="1973"/>
      <c r="AJ907" s="1973"/>
      <c r="AK907" s="1973"/>
      <c r="AL907" s="1973"/>
      <c r="AM907" s="93"/>
      <c r="AN907" s="93"/>
      <c r="AO907" s="93"/>
      <c r="AP907" s="93"/>
      <c r="AQ907" s="93"/>
      <c r="AR907" s="93"/>
      <c r="AS907" s="93"/>
      <c r="AT907" s="93"/>
      <c r="AU907" s="93"/>
      <c r="AV907" s="93"/>
      <c r="AW907" s="93"/>
      <c r="AX907" s="93"/>
      <c r="AY907" s="93"/>
      <c r="AZ907" s="46"/>
      <c r="BA907" s="18"/>
      <c r="BB907" s="85"/>
      <c r="BC907" s="635"/>
      <c r="BD907" s="2082"/>
      <c r="BE907" s="2082"/>
      <c r="BF907" s="2082"/>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74"/>
      <c r="B908" s="1974"/>
      <c r="C908" s="1974"/>
      <c r="D908" s="1974"/>
      <c r="E908" s="1974"/>
      <c r="F908" s="1974"/>
      <c r="G908" s="1974"/>
      <c r="H908" s="1974"/>
      <c r="I908" s="1974"/>
      <c r="J908" s="1974"/>
      <c r="K908" s="1974"/>
      <c r="L908" s="1974"/>
      <c r="M908" s="1974"/>
      <c r="N908" s="1974"/>
      <c r="O908" s="1974"/>
      <c r="P908" s="1974"/>
      <c r="Q908" s="1974"/>
      <c r="R908" s="1974"/>
      <c r="S908" s="1974"/>
      <c r="T908" s="1974"/>
      <c r="U908" s="1974"/>
      <c r="V908" s="1974"/>
      <c r="W908" s="1974"/>
      <c r="X908" s="1974"/>
      <c r="Y908" s="1974"/>
      <c r="Z908" s="1974"/>
      <c r="AA908" s="1974"/>
      <c r="AB908" s="1974"/>
      <c r="AC908" s="1974"/>
      <c r="AD908" s="1974"/>
      <c r="AE908" s="1974"/>
      <c r="AF908" s="1974"/>
      <c r="AG908" s="1974"/>
      <c r="AH908" s="1974"/>
      <c r="AI908" s="1974"/>
      <c r="AJ908" s="1974"/>
      <c r="AK908" s="1974"/>
      <c r="AL908" s="1974"/>
      <c r="AM908" s="93"/>
      <c r="AN908" s="93"/>
      <c r="AO908" s="93"/>
      <c r="AP908" s="93"/>
      <c r="AQ908" s="93"/>
      <c r="AR908" s="93"/>
      <c r="AS908" s="93"/>
      <c r="AT908" s="93"/>
      <c r="AU908" s="93"/>
      <c r="AV908" s="93"/>
      <c r="AW908" s="93"/>
      <c r="AX908" s="93"/>
      <c r="AY908" s="93"/>
      <c r="AZ908" s="46"/>
      <c r="BA908" s="18"/>
      <c r="BB908" s="85"/>
      <c r="BC908" s="635"/>
      <c r="BD908" s="2087"/>
      <c r="BE908" s="2087"/>
      <c r="BF908" s="2087"/>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56"/>
      <c r="B909" s="456"/>
      <c r="C909" s="456"/>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635"/>
      <c r="BD909" s="2077"/>
      <c r="BE909" s="2077"/>
      <c r="BF909" s="604"/>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668</v>
      </c>
      <c r="B910" s="456"/>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635"/>
      <c r="BD910" s="2078"/>
      <c r="BE910" s="2077"/>
      <c r="BF910" s="604"/>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5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c r="AA911" s="456"/>
      <c r="AB911" s="456"/>
      <c r="AC911" s="456"/>
      <c r="AD911" s="456"/>
      <c r="AE911" s="456"/>
      <c r="AF911" s="456"/>
      <c r="AG911" s="456"/>
      <c r="AH911" s="456"/>
      <c r="AI911" s="456"/>
      <c r="AJ911" s="456"/>
      <c r="AK911" s="456"/>
      <c r="AL911" s="456"/>
      <c r="AZ911" s="46"/>
      <c r="BA911" s="18"/>
      <c r="BB911" s="85"/>
      <c r="BC911" s="635"/>
      <c r="BD911" s="18"/>
      <c r="BE911" s="18"/>
      <c r="BF911" s="18"/>
      <c r="BG911" s="1337"/>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1899" t="s">
        <v>1382</v>
      </c>
      <c r="G912" s="1900"/>
      <c r="H912" s="1900"/>
      <c r="I912" s="1900"/>
      <c r="J912" s="1900"/>
      <c r="K912" s="1900"/>
      <c r="L912" s="1900"/>
      <c r="M912" s="1900"/>
      <c r="N912" s="1900"/>
      <c r="O912" s="1900"/>
      <c r="P912" s="1900"/>
      <c r="Q912" s="1900"/>
      <c r="R912" s="1900"/>
      <c r="S912" s="1900"/>
      <c r="T912" s="1901"/>
      <c r="U912" s="1760" t="s">
        <v>1383</v>
      </c>
      <c r="V912" s="1761"/>
      <c r="W912" s="1761"/>
      <c r="X912" s="1761"/>
      <c r="Y912" s="1761"/>
      <c r="Z912" s="1761"/>
      <c r="AA912" s="1335"/>
      <c r="AB912" s="269"/>
      <c r="AC912" s="269"/>
      <c r="AD912" s="269"/>
      <c r="AE912" s="269"/>
      <c r="AF912" s="1488"/>
      <c r="AG912" s="456"/>
      <c r="AH912" s="456"/>
      <c r="AI912" s="456"/>
      <c r="AJ912" s="456"/>
      <c r="AK912" s="456"/>
      <c r="AL912" s="456"/>
      <c r="AZ912" s="46"/>
      <c r="BA912" s="111"/>
      <c r="BB912" s="85"/>
      <c r="BC912" s="85"/>
      <c r="BD912" s="2078"/>
      <c r="BE912" s="2077"/>
      <c r="BF912" s="63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56"/>
      <c r="D913" s="456"/>
      <c r="E913" s="456"/>
      <c r="F913" s="1763" t="s">
        <v>1384</v>
      </c>
      <c r="G913" s="1764"/>
      <c r="H913" s="1764"/>
      <c r="I913" s="1764"/>
      <c r="J913" s="1764"/>
      <c r="K913" s="1764"/>
      <c r="L913" s="1764"/>
      <c r="M913" s="1764"/>
      <c r="N913" s="1764"/>
      <c r="O913" s="1764"/>
      <c r="P913" s="1764"/>
      <c r="Q913" s="1764"/>
      <c r="R913" s="1764"/>
      <c r="S913" s="1764"/>
      <c r="T913" s="1765"/>
      <c r="U913" s="1763"/>
      <c r="V913" s="1764"/>
      <c r="W913" s="1764"/>
      <c r="X913" s="1764"/>
      <c r="Y913" s="1764"/>
      <c r="Z913" s="1764"/>
      <c r="AA913" s="1336"/>
      <c r="AB913" s="111"/>
      <c r="AC913" s="111"/>
      <c r="AD913" s="111"/>
      <c r="AE913" s="111"/>
      <c r="AF913" s="1489"/>
      <c r="AG913" s="456"/>
      <c r="AH913" s="456"/>
      <c r="AI913" s="456"/>
      <c r="AJ913" s="456"/>
      <c r="AK913" s="456"/>
      <c r="AL913" s="456"/>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56"/>
      <c r="D914" s="456"/>
      <c r="E914" s="456"/>
      <c r="F914" s="1766"/>
      <c r="G914" s="1767"/>
      <c r="H914" s="1767"/>
      <c r="I914" s="1767"/>
      <c r="J914" s="1767"/>
      <c r="K914" s="1767"/>
      <c r="L914" s="1767"/>
      <c r="M914" s="1767"/>
      <c r="N914" s="1767"/>
      <c r="O914" s="1767"/>
      <c r="P914" s="1767"/>
      <c r="Q914" s="1767"/>
      <c r="R914" s="1767"/>
      <c r="S914" s="1767"/>
      <c r="T914" s="1768"/>
      <c r="U914" s="1766"/>
      <c r="V914" s="1767"/>
      <c r="W914" s="1767"/>
      <c r="X914" s="1767"/>
      <c r="Y914" s="1767"/>
      <c r="Z914" s="1767"/>
      <c r="AA914" s="1490"/>
      <c r="AB914" s="2079" t="s">
        <v>1385</v>
      </c>
      <c r="AC914" s="2079"/>
      <c r="AD914" s="2079"/>
      <c r="AE914" s="2079"/>
      <c r="AF914" s="1491"/>
      <c r="AG914" s="456"/>
      <c r="AH914" s="456"/>
      <c r="AI914" s="456"/>
      <c r="AJ914" s="456"/>
      <c r="AK914" s="456"/>
      <c r="AL914" s="456"/>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56"/>
      <c r="D915" s="456"/>
      <c r="E915" s="456"/>
      <c r="F915" s="55" t="s">
        <v>1386</v>
      </c>
      <c r="G915" s="59"/>
      <c r="H915" s="59"/>
      <c r="I915" s="59"/>
      <c r="J915" s="59"/>
      <c r="K915" s="59"/>
      <c r="L915" s="59"/>
      <c r="M915" s="59"/>
      <c r="N915" s="59"/>
      <c r="O915" s="59"/>
      <c r="P915" s="59"/>
      <c r="Q915" s="59"/>
      <c r="R915" s="59"/>
      <c r="S915" s="59"/>
      <c r="T915" s="60"/>
      <c r="U915" s="1884" t="s">
        <v>643</v>
      </c>
      <c r="V915" s="1885"/>
      <c r="W915" s="1885"/>
      <c r="X915" s="1885"/>
      <c r="Y915" s="1885"/>
      <c r="Z915" s="1886"/>
      <c r="AA915" s="1890">
        <v>31465265</v>
      </c>
      <c r="AB915" s="1891"/>
      <c r="AC915" s="1891"/>
      <c r="AD915" s="1891"/>
      <c r="AE915" s="1891"/>
      <c r="AF915" s="1892"/>
      <c r="AG915" s="456"/>
      <c r="AH915" s="456"/>
      <c r="AI915" s="456"/>
      <c r="AJ915" s="456"/>
      <c r="AK915" s="456"/>
      <c r="AL915" s="456"/>
      <c r="AZ915" s="46"/>
      <c r="BA915" s="45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56"/>
      <c r="D916" s="456"/>
      <c r="E916" s="456"/>
      <c r="F916" s="118" t="s">
        <v>1387</v>
      </c>
      <c r="G916" s="59"/>
      <c r="H916" s="59"/>
      <c r="I916" s="59"/>
      <c r="J916" s="59"/>
      <c r="K916" s="59"/>
      <c r="L916" s="59"/>
      <c r="M916" s="59"/>
      <c r="N916" s="59"/>
      <c r="O916" s="59"/>
      <c r="P916" s="59"/>
      <c r="Q916" s="59"/>
      <c r="R916" s="59"/>
      <c r="S916" s="59"/>
      <c r="T916" s="60"/>
      <c r="U916" s="1884" t="s">
        <v>643</v>
      </c>
      <c r="V916" s="1885"/>
      <c r="W916" s="1885"/>
      <c r="X916" s="1885"/>
      <c r="Y916" s="1885"/>
      <c r="Z916" s="1886"/>
      <c r="AA916" s="1890">
        <v>8484742</v>
      </c>
      <c r="AB916" s="1891"/>
      <c r="AC916" s="1891"/>
      <c r="AD916" s="1891"/>
      <c r="AE916" s="1891"/>
      <c r="AF916" s="1892"/>
      <c r="AG916" s="456"/>
      <c r="AH916" s="456"/>
      <c r="AI916" s="456"/>
      <c r="AJ916" s="456"/>
      <c r="AK916" s="456"/>
      <c r="AL916" s="45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56"/>
      <c r="C917" s="456"/>
      <c r="D917" s="456"/>
      <c r="E917" s="456"/>
      <c r="F917" s="55" t="s">
        <v>1388</v>
      </c>
      <c r="G917" s="56"/>
      <c r="H917" s="56"/>
      <c r="I917" s="56"/>
      <c r="J917" s="56"/>
      <c r="K917" s="56"/>
      <c r="L917" s="56"/>
      <c r="M917" s="56"/>
      <c r="N917" s="56"/>
      <c r="O917" s="56"/>
      <c r="P917" s="56"/>
      <c r="Q917" s="56"/>
      <c r="R917" s="56"/>
      <c r="S917" s="56"/>
      <c r="T917" s="57"/>
      <c r="U917" s="1884" t="s">
        <v>299</v>
      </c>
      <c r="V917" s="1885"/>
      <c r="W917" s="1885"/>
      <c r="X917" s="1885"/>
      <c r="Y917" s="1885"/>
      <c r="Z917" s="1886"/>
      <c r="AA917" s="1890"/>
      <c r="AB917" s="1891"/>
      <c r="AC917" s="1891"/>
      <c r="AD917" s="1891"/>
      <c r="AE917" s="1891"/>
      <c r="AF917" s="1892"/>
      <c r="AG917" s="456"/>
      <c r="AH917" s="456"/>
      <c r="AI917" s="456"/>
      <c r="AJ917" s="456"/>
      <c r="AK917" s="456"/>
      <c r="AL917" s="45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56"/>
      <c r="C918" s="456"/>
      <c r="D918" s="456"/>
      <c r="E918" s="456"/>
      <c r="F918" s="55" t="s">
        <v>1389</v>
      </c>
      <c r="G918" s="56"/>
      <c r="H918" s="56"/>
      <c r="I918" s="56"/>
      <c r="J918" s="56"/>
      <c r="K918" s="56"/>
      <c r="L918" s="56"/>
      <c r="M918" s="56"/>
      <c r="N918" s="56"/>
      <c r="O918" s="56"/>
      <c r="P918" s="56"/>
      <c r="Q918" s="56"/>
      <c r="R918" s="56"/>
      <c r="S918" s="56"/>
      <c r="T918" s="57"/>
      <c r="U918" s="1884" t="s">
        <v>299</v>
      </c>
      <c r="V918" s="1885"/>
      <c r="W918" s="1885"/>
      <c r="X918" s="1885"/>
      <c r="Y918" s="1885"/>
      <c r="Z918" s="1886"/>
      <c r="AA918" s="1890"/>
      <c r="AB918" s="1891"/>
      <c r="AC918" s="1891"/>
      <c r="AD918" s="1891"/>
      <c r="AE918" s="1891"/>
      <c r="AF918" s="1892"/>
      <c r="AG918" s="456"/>
      <c r="AH918" s="456"/>
      <c r="AI918" s="456"/>
      <c r="AJ918" s="456"/>
      <c r="AK918" s="456"/>
      <c r="AL918" s="45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56"/>
      <c r="C919" s="456"/>
      <c r="D919" s="456"/>
      <c r="E919" s="456"/>
      <c r="F919" s="118" t="s">
        <v>1390</v>
      </c>
      <c r="G919" s="56"/>
      <c r="H919" s="56"/>
      <c r="I919" s="56"/>
      <c r="J919" s="56"/>
      <c r="K919" s="56"/>
      <c r="L919" s="56"/>
      <c r="M919" s="56"/>
      <c r="N919" s="56"/>
      <c r="O919" s="56"/>
      <c r="P919" s="56"/>
      <c r="Q919" s="56"/>
      <c r="R919" s="56"/>
      <c r="S919" s="56"/>
      <c r="T919" s="57"/>
      <c r="U919" s="1884" t="s">
        <v>299</v>
      </c>
      <c r="V919" s="1885"/>
      <c r="W919" s="1885"/>
      <c r="X919" s="1885"/>
      <c r="Y919" s="1885"/>
      <c r="Z919" s="1886"/>
      <c r="AA919" s="1890"/>
      <c r="AB919" s="1891"/>
      <c r="AC919" s="1891"/>
      <c r="AD919" s="1891"/>
      <c r="AE919" s="1891"/>
      <c r="AF919" s="1892"/>
      <c r="AG919" s="456"/>
      <c r="AH919" s="456"/>
      <c r="AI919" s="456"/>
      <c r="AJ919" s="456"/>
      <c r="AK919" s="456"/>
      <c r="AL919" s="45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56"/>
      <c r="C920" s="456"/>
      <c r="D920" s="456"/>
      <c r="E920" s="456"/>
      <c r="F920" s="118" t="s">
        <v>1391</v>
      </c>
      <c r="G920" s="56"/>
      <c r="H920" s="56"/>
      <c r="I920" s="56"/>
      <c r="J920" s="56"/>
      <c r="K920" s="56"/>
      <c r="L920" s="56"/>
      <c r="M920" s="56"/>
      <c r="N920" s="56"/>
      <c r="O920" s="56"/>
      <c r="P920" s="56"/>
      <c r="Q920" s="56"/>
      <c r="R920" s="56"/>
      <c r="S920" s="56"/>
      <c r="T920" s="57"/>
      <c r="U920" s="1884" t="s">
        <v>299</v>
      </c>
      <c r="V920" s="1885"/>
      <c r="W920" s="1885"/>
      <c r="X920" s="1885"/>
      <c r="Y920" s="1885"/>
      <c r="Z920" s="1886"/>
      <c r="AA920" s="1890"/>
      <c r="AB920" s="1891"/>
      <c r="AC920" s="1891"/>
      <c r="AD920" s="1891"/>
      <c r="AE920" s="1891"/>
      <c r="AF920" s="1892"/>
      <c r="AG920" s="456"/>
      <c r="AH920" s="456"/>
      <c r="AI920" s="456"/>
      <c r="AJ920" s="456"/>
      <c r="AK920" s="456"/>
      <c r="AL920" s="45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56"/>
      <c r="C921" s="456"/>
      <c r="D921" s="456"/>
      <c r="E921" s="456"/>
      <c r="F921" s="118" t="s">
        <v>1392</v>
      </c>
      <c r="G921" s="56"/>
      <c r="H921" s="56"/>
      <c r="I921" s="56"/>
      <c r="J921" s="56"/>
      <c r="K921" s="56"/>
      <c r="L921" s="56"/>
      <c r="M921" s="56"/>
      <c r="N921" s="56"/>
      <c r="O921" s="56"/>
      <c r="P921" s="56"/>
      <c r="Q921" s="56"/>
      <c r="R921" s="56"/>
      <c r="S921" s="56"/>
      <c r="T921" s="57"/>
      <c r="U921" s="1884" t="s">
        <v>299</v>
      </c>
      <c r="V921" s="1885"/>
      <c r="W921" s="1885"/>
      <c r="X921" s="1885"/>
      <c r="Y921" s="1885"/>
      <c r="Z921" s="1886"/>
      <c r="AA921" s="1890"/>
      <c r="AB921" s="1891"/>
      <c r="AC921" s="1891"/>
      <c r="AD921" s="1891"/>
      <c r="AE921" s="1891"/>
      <c r="AF921" s="1892"/>
      <c r="AG921" s="456"/>
      <c r="AH921" s="456"/>
      <c r="AI921" s="456"/>
      <c r="AJ921" s="456"/>
      <c r="AK921" s="456"/>
      <c r="AL921" s="45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56"/>
      <c r="C922" s="456"/>
      <c r="D922" s="456"/>
      <c r="E922" s="456"/>
      <c r="F922" s="55" t="s">
        <v>1393</v>
      </c>
      <c r="G922" s="56"/>
      <c r="H922" s="56"/>
      <c r="I922" s="56"/>
      <c r="J922" s="56"/>
      <c r="K922" s="56"/>
      <c r="L922" s="56"/>
      <c r="M922" s="56"/>
      <c r="N922" s="56"/>
      <c r="O922" s="56"/>
      <c r="P922" s="56"/>
      <c r="Q922" s="56"/>
      <c r="R922" s="56"/>
      <c r="S922" s="56"/>
      <c r="T922" s="57"/>
      <c r="U922" s="1884" t="s">
        <v>299</v>
      </c>
      <c r="V922" s="1885"/>
      <c r="W922" s="1885"/>
      <c r="X922" s="1885"/>
      <c r="Y922" s="1885"/>
      <c r="Z922" s="1886"/>
      <c r="AA922" s="1890"/>
      <c r="AB922" s="1891"/>
      <c r="AC922" s="1891"/>
      <c r="AD922" s="1891"/>
      <c r="AE922" s="1891"/>
      <c r="AF922" s="1892"/>
      <c r="AG922" s="456"/>
      <c r="AH922" s="456"/>
      <c r="AI922" s="456"/>
      <c r="AJ922" s="456"/>
      <c r="AK922" s="456"/>
      <c r="AL922" s="45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56"/>
      <c r="C923" s="456"/>
      <c r="D923" s="456"/>
      <c r="E923" s="456"/>
      <c r="F923" s="118" t="s">
        <v>1394</v>
      </c>
      <c r="G923" s="56"/>
      <c r="H923" s="56"/>
      <c r="I923" s="56"/>
      <c r="J923" s="56"/>
      <c r="K923" s="56"/>
      <c r="L923" s="56"/>
      <c r="M923" s="56"/>
      <c r="N923" s="56"/>
      <c r="O923" s="56"/>
      <c r="P923" s="56"/>
      <c r="Q923" s="56"/>
      <c r="R923" s="56"/>
      <c r="S923" s="56"/>
      <c r="T923" s="57"/>
      <c r="U923" s="1884" t="s">
        <v>299</v>
      </c>
      <c r="V923" s="1885"/>
      <c r="W923" s="1885"/>
      <c r="X923" s="1885"/>
      <c r="Y923" s="1885"/>
      <c r="Z923" s="1886"/>
      <c r="AA923" s="1890"/>
      <c r="AB923" s="1891"/>
      <c r="AC923" s="1891"/>
      <c r="AD923" s="1891"/>
      <c r="AE923" s="1891"/>
      <c r="AF923" s="1892"/>
      <c r="AG923" s="456"/>
      <c r="AH923" s="456"/>
      <c r="AI923" s="456"/>
      <c r="AJ923" s="456"/>
      <c r="AK923" s="456"/>
      <c r="AL923" s="45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56"/>
      <c r="C924" s="456"/>
      <c r="D924" s="456"/>
      <c r="E924" s="456"/>
      <c r="F924" s="172" t="s">
        <v>1395</v>
      </c>
      <c r="G924" s="56"/>
      <c r="H924" s="56"/>
      <c r="I924" s="56"/>
      <c r="J924" s="56"/>
      <c r="K924" s="56"/>
      <c r="L924" s="56"/>
      <c r="M924" s="56"/>
      <c r="N924" s="56"/>
      <c r="O924" s="56"/>
      <c r="P924" s="56"/>
      <c r="Q924" s="56"/>
      <c r="R924" s="56"/>
      <c r="S924" s="56"/>
      <c r="T924" s="57"/>
      <c r="U924" s="1884" t="s">
        <v>299</v>
      </c>
      <c r="V924" s="1885"/>
      <c r="W924" s="1885"/>
      <c r="X924" s="1885"/>
      <c r="Y924" s="1885"/>
      <c r="Z924" s="1886"/>
      <c r="AA924" s="1890"/>
      <c r="AB924" s="1891"/>
      <c r="AC924" s="1891"/>
      <c r="AD924" s="1891"/>
      <c r="AE924" s="1891"/>
      <c r="AF924" s="1892"/>
      <c r="AG924" s="456"/>
      <c r="AH924" s="456"/>
      <c r="AI924" s="456"/>
      <c r="AJ924" s="456"/>
      <c r="AK924" s="456"/>
      <c r="AL924" s="45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56"/>
      <c r="C925" s="456"/>
      <c r="D925" s="456"/>
      <c r="E925" s="456"/>
      <c r="F925" s="118" t="s">
        <v>1396</v>
      </c>
      <c r="G925" s="56"/>
      <c r="H925" s="56"/>
      <c r="I925" s="56"/>
      <c r="J925" s="56"/>
      <c r="K925" s="56"/>
      <c r="L925" s="56"/>
      <c r="M925" s="56"/>
      <c r="N925" s="56"/>
      <c r="O925" s="56"/>
      <c r="P925" s="56"/>
      <c r="Q925" s="56"/>
      <c r="R925" s="56"/>
      <c r="S925" s="56"/>
      <c r="T925" s="57"/>
      <c r="U925" s="1884" t="s">
        <v>299</v>
      </c>
      <c r="V925" s="1885"/>
      <c r="W925" s="1885"/>
      <c r="X925" s="1885"/>
      <c r="Y925" s="1885"/>
      <c r="Z925" s="1886"/>
      <c r="AA925" s="1890"/>
      <c r="AB925" s="1891"/>
      <c r="AC925" s="1891"/>
      <c r="AD925" s="1891"/>
      <c r="AE925" s="1891"/>
      <c r="AF925" s="1892"/>
      <c r="AG925" s="456"/>
      <c r="AH925" s="456"/>
      <c r="AI925" s="456"/>
      <c r="AJ925" s="456"/>
      <c r="AK925" s="456"/>
      <c r="AL925" s="45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56"/>
      <c r="C926" s="456"/>
      <c r="D926" s="456"/>
      <c r="E926" s="456"/>
      <c r="F926" s="118" t="s">
        <v>1397</v>
      </c>
      <c r="G926" s="56"/>
      <c r="H926" s="56"/>
      <c r="I926" s="56"/>
      <c r="J926" s="56"/>
      <c r="K926" s="56"/>
      <c r="L926" s="56"/>
      <c r="M926" s="56"/>
      <c r="N926" s="56"/>
      <c r="O926" s="56"/>
      <c r="P926" s="56"/>
      <c r="Q926" s="56"/>
      <c r="R926" s="56"/>
      <c r="S926" s="56"/>
      <c r="T926" s="57"/>
      <c r="U926" s="1884" t="s">
        <v>299</v>
      </c>
      <c r="V926" s="1885"/>
      <c r="W926" s="1885"/>
      <c r="X926" s="1885"/>
      <c r="Y926" s="1885"/>
      <c r="Z926" s="1886"/>
      <c r="AA926" s="1890"/>
      <c r="AB926" s="1891"/>
      <c r="AC926" s="1891"/>
      <c r="AD926" s="1891"/>
      <c r="AE926" s="1891"/>
      <c r="AF926" s="1892"/>
      <c r="AG926" s="456"/>
      <c r="AH926" s="456"/>
      <c r="AI926" s="456"/>
      <c r="AJ926" s="456"/>
      <c r="AK926" s="456"/>
      <c r="AL926" s="45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56"/>
      <c r="C927" s="456"/>
      <c r="D927" s="456"/>
      <c r="E927" s="456"/>
      <c r="F927" s="118" t="s">
        <v>1398</v>
      </c>
      <c r="G927" s="96"/>
      <c r="H927" s="96"/>
      <c r="I927" s="96"/>
      <c r="J927" s="96"/>
      <c r="K927" s="96"/>
      <c r="L927" s="96"/>
      <c r="M927" s="96"/>
      <c r="N927" s="96"/>
      <c r="O927" s="96"/>
      <c r="P927" s="96"/>
      <c r="Q927" s="96"/>
      <c r="R927" s="96"/>
      <c r="S927" s="96"/>
      <c r="T927" s="198"/>
      <c r="U927" s="1884" t="s">
        <v>299</v>
      </c>
      <c r="V927" s="1885"/>
      <c r="W927" s="1885"/>
      <c r="X927" s="1885"/>
      <c r="Y927" s="1885"/>
      <c r="Z927" s="1886"/>
      <c r="AA927" s="1890"/>
      <c r="AB927" s="1891"/>
      <c r="AC927" s="1891"/>
      <c r="AD927" s="1891"/>
      <c r="AE927" s="1891"/>
      <c r="AF927" s="1892"/>
      <c r="AG927" s="456"/>
      <c r="AH927" s="456"/>
      <c r="AI927" s="456"/>
      <c r="AJ927" s="456"/>
      <c r="AK927" s="456"/>
      <c r="AL927" s="45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56"/>
      <c r="C928" s="456"/>
      <c r="D928" s="456"/>
      <c r="E928" s="456"/>
      <c r="F928" s="572" t="s">
        <v>1399</v>
      </c>
      <c r="G928" s="96"/>
      <c r="H928" s="96"/>
      <c r="I928" s="96"/>
      <c r="J928" s="96"/>
      <c r="K928" s="96"/>
      <c r="L928" s="96"/>
      <c r="M928" s="96"/>
      <c r="N928" s="96"/>
      <c r="O928" s="96"/>
      <c r="P928" s="96"/>
      <c r="Q928" s="96"/>
      <c r="R928" s="96"/>
      <c r="S928" s="96"/>
      <c r="T928" s="198"/>
      <c r="U928" s="1884" t="s">
        <v>299</v>
      </c>
      <c r="V928" s="1885"/>
      <c r="W928" s="1885"/>
      <c r="X928" s="1885"/>
      <c r="Y928" s="1885"/>
      <c r="Z928" s="1886"/>
      <c r="AA928" s="1890"/>
      <c r="AB928" s="1891"/>
      <c r="AC928" s="1891"/>
      <c r="AD928" s="1891"/>
      <c r="AE928" s="1891"/>
      <c r="AF928" s="1892"/>
      <c r="AG928" s="456"/>
      <c r="AH928" s="456"/>
      <c r="AI928" s="456"/>
      <c r="AJ928" s="456"/>
      <c r="AK928" s="456"/>
      <c r="AL928" s="456"/>
      <c r="AZ928" s="41"/>
      <c r="BA928" s="41"/>
      <c r="BB928" s="456"/>
      <c r="BC928" s="456"/>
      <c r="BD928" s="456"/>
      <c r="BE928" s="45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56"/>
      <c r="B929" s="456"/>
      <c r="C929" s="456"/>
      <c r="D929" s="456"/>
      <c r="E929" s="456"/>
      <c r="F929" s="572" t="s">
        <v>1400</v>
      </c>
      <c r="G929" s="56"/>
      <c r="H929" s="56"/>
      <c r="I929" s="56"/>
      <c r="J929" s="56"/>
      <c r="K929" s="56"/>
      <c r="L929" s="56"/>
      <c r="M929" s="56"/>
      <c r="N929" s="56"/>
      <c r="O929" s="56"/>
      <c r="P929" s="96"/>
      <c r="Q929" s="96"/>
      <c r="R929" s="96"/>
      <c r="S929" s="96"/>
      <c r="T929" s="198"/>
      <c r="U929" s="1884" t="s">
        <v>299</v>
      </c>
      <c r="V929" s="1885"/>
      <c r="W929" s="1885"/>
      <c r="X929" s="1885"/>
      <c r="Y929" s="1885"/>
      <c r="Z929" s="1886"/>
      <c r="AA929" s="1890"/>
      <c r="AB929" s="1891"/>
      <c r="AC929" s="1891"/>
      <c r="AD929" s="1891"/>
      <c r="AE929" s="1891"/>
      <c r="AF929" s="1892"/>
      <c r="AG929" s="456"/>
      <c r="AH929" s="456"/>
      <c r="AI929" s="456"/>
      <c r="AJ929" s="456"/>
      <c r="AK929" s="456"/>
      <c r="AL929" s="456"/>
      <c r="AZ929" s="456"/>
      <c r="BA929" s="456"/>
      <c r="BB929" s="456"/>
      <c r="BC929" s="456"/>
      <c r="BD929" s="456"/>
      <c r="BE929" s="45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56"/>
      <c r="B930" s="456"/>
      <c r="C930" s="456"/>
      <c r="D930" s="456"/>
      <c r="E930" s="456"/>
      <c r="F930" s="55" t="s">
        <v>1401</v>
      </c>
      <c r="G930" s="56"/>
      <c r="H930" s="56"/>
      <c r="I930" s="56"/>
      <c r="J930" s="56"/>
      <c r="K930" s="56"/>
      <c r="L930" s="56"/>
      <c r="M930" s="56"/>
      <c r="N930" s="56"/>
      <c r="O930" s="56"/>
      <c r="P930" s="1884" t="s">
        <v>640</v>
      </c>
      <c r="Q930" s="1885"/>
      <c r="R930" s="1885"/>
      <c r="S930" s="1885"/>
      <c r="T930" s="1886"/>
      <c r="U930" s="1884" t="s">
        <v>299</v>
      </c>
      <c r="V930" s="1885"/>
      <c r="W930" s="1885"/>
      <c r="X930" s="1885"/>
      <c r="Y930" s="1885"/>
      <c r="Z930" s="1886"/>
      <c r="AA930" s="1890"/>
      <c r="AB930" s="1891"/>
      <c r="AC930" s="1891"/>
      <c r="AD930" s="1891"/>
      <c r="AE930" s="1891"/>
      <c r="AF930" s="1892"/>
      <c r="AG930" s="456"/>
      <c r="AH930" s="456"/>
      <c r="AI930" s="456"/>
      <c r="AJ930" s="456"/>
      <c r="AK930" s="456"/>
      <c r="AL930" s="456"/>
      <c r="AZ930" s="41"/>
      <c r="BA930" s="17"/>
      <c r="BB930" s="456"/>
      <c r="BC930" s="456"/>
      <c r="BD930" s="456"/>
      <c r="BE930" s="45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56"/>
      <c r="B931" s="456"/>
      <c r="C931" s="456"/>
      <c r="D931" s="456"/>
      <c r="E931" s="456"/>
      <c r="F931" s="55" t="s">
        <v>853</v>
      </c>
      <c r="G931" s="59"/>
      <c r="H931" s="59"/>
      <c r="I931" s="1896" t="s">
        <v>1402</v>
      </c>
      <c r="J931" s="1897"/>
      <c r="K931" s="1897"/>
      <c r="L931" s="1897"/>
      <c r="M931" s="1897"/>
      <c r="N931" s="1897"/>
      <c r="O931" s="1897"/>
      <c r="P931" s="1897"/>
      <c r="Q931" s="1897"/>
      <c r="R931" s="1897"/>
      <c r="S931" s="1897"/>
      <c r="T931" s="1898"/>
      <c r="U931" s="1884" t="s">
        <v>643</v>
      </c>
      <c r="V931" s="1885"/>
      <c r="W931" s="1885"/>
      <c r="X931" s="1885"/>
      <c r="Y931" s="1885"/>
      <c r="Z931" s="1886"/>
      <c r="AA931" s="1890">
        <f>6025903+8270000</f>
        <v>14295903</v>
      </c>
      <c r="AB931" s="1891"/>
      <c r="AC931" s="1891"/>
      <c r="AD931" s="1891"/>
      <c r="AE931" s="1891"/>
      <c r="AF931" s="1892"/>
      <c r="AG931" s="456"/>
      <c r="AH931" s="456"/>
      <c r="AI931" s="456"/>
      <c r="AJ931" s="456"/>
      <c r="AK931" s="456"/>
      <c r="AL931" s="456"/>
      <c r="AZ931" s="41"/>
      <c r="BA931" s="41"/>
      <c r="BB931" s="456"/>
      <c r="BC931" s="456"/>
      <c r="BD931" s="456"/>
      <c r="BE931" s="45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56"/>
      <c r="B932" s="456"/>
      <c r="C932" s="456"/>
      <c r="D932" s="456"/>
      <c r="E932" s="456"/>
      <c r="F932" s="55" t="s">
        <v>1403</v>
      </c>
      <c r="G932" s="59"/>
      <c r="H932" s="59"/>
      <c r="I932" s="1896" t="s">
        <v>1404</v>
      </c>
      <c r="J932" s="1897"/>
      <c r="K932" s="1897"/>
      <c r="L932" s="1897"/>
      <c r="M932" s="1897"/>
      <c r="N932" s="1897"/>
      <c r="O932" s="1897"/>
      <c r="P932" s="1897"/>
      <c r="Q932" s="1897"/>
      <c r="R932" s="1897"/>
      <c r="S932" s="1897"/>
      <c r="T932" s="1898"/>
      <c r="U932" s="1884" t="s">
        <v>643</v>
      </c>
      <c r="V932" s="1885"/>
      <c r="W932" s="1885"/>
      <c r="X932" s="1885"/>
      <c r="Y932" s="1885"/>
      <c r="Z932" s="1886"/>
      <c r="AA932" s="1890">
        <f>11019351+1500000</f>
        <v>12519351</v>
      </c>
      <c r="AB932" s="1891"/>
      <c r="AC932" s="1891"/>
      <c r="AD932" s="1891"/>
      <c r="AE932" s="1891"/>
      <c r="AF932" s="1892"/>
      <c r="AG932" s="456"/>
      <c r="AH932" s="456"/>
      <c r="AI932" s="456"/>
      <c r="AJ932" s="456"/>
      <c r="AK932" s="456"/>
      <c r="AL932" s="456"/>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56"/>
      <c r="B933" s="456"/>
      <c r="C933" s="456"/>
      <c r="D933" s="456"/>
      <c r="E933" s="456"/>
      <c r="F933" s="58" t="s">
        <v>232</v>
      </c>
      <c r="G933" s="59"/>
      <c r="H933" s="59"/>
      <c r="I933" s="1896" t="s">
        <v>1136</v>
      </c>
      <c r="J933" s="1897"/>
      <c r="K933" s="1897"/>
      <c r="L933" s="1897"/>
      <c r="M933" s="1897"/>
      <c r="N933" s="1897"/>
      <c r="O933" s="1897"/>
      <c r="P933" s="1897"/>
      <c r="Q933" s="1897"/>
      <c r="R933" s="1897"/>
      <c r="S933" s="1897"/>
      <c r="T933" s="1898"/>
      <c r="U933" s="1884" t="s">
        <v>643</v>
      </c>
      <c r="V933" s="1885"/>
      <c r="W933" s="1885"/>
      <c r="X933" s="1885"/>
      <c r="Y933" s="1885"/>
      <c r="Z933" s="1886"/>
      <c r="AA933" s="1890">
        <v>1065000</v>
      </c>
      <c r="AB933" s="1891"/>
      <c r="AC933" s="1891"/>
      <c r="AD933" s="1891"/>
      <c r="AE933" s="1891"/>
      <c r="AF933" s="1892"/>
      <c r="AG933" s="456"/>
      <c r="AH933" s="456"/>
      <c r="AI933" s="456"/>
      <c r="AJ933" s="456"/>
      <c r="AK933" s="456"/>
      <c r="AL933" s="45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56"/>
      <c r="B934" s="456"/>
      <c r="C934" s="456"/>
      <c r="D934" s="456"/>
      <c r="E934" s="456"/>
      <c r="F934" s="58" t="s">
        <v>232</v>
      </c>
      <c r="G934" s="59"/>
      <c r="H934" s="59"/>
      <c r="I934" s="1896" t="s">
        <v>1121</v>
      </c>
      <c r="J934" s="1897"/>
      <c r="K934" s="1897"/>
      <c r="L934" s="1897"/>
      <c r="M934" s="1897"/>
      <c r="N934" s="1897"/>
      <c r="O934" s="1897"/>
      <c r="P934" s="1897"/>
      <c r="Q934" s="1897"/>
      <c r="R934" s="1897"/>
      <c r="S934" s="1897"/>
      <c r="T934" s="1898"/>
      <c r="U934" s="1884" t="s">
        <v>299</v>
      </c>
      <c r="V934" s="1885"/>
      <c r="W934" s="1885"/>
      <c r="X934" s="1885"/>
      <c r="Y934" s="1885"/>
      <c r="Z934" s="1886"/>
      <c r="AA934" s="1890"/>
      <c r="AB934" s="1891"/>
      <c r="AC934" s="1891"/>
      <c r="AD934" s="1891"/>
      <c r="AE934" s="1891"/>
      <c r="AF934" s="1892"/>
      <c r="AG934" s="456"/>
      <c r="AH934" s="456"/>
      <c r="AI934" s="456"/>
      <c r="AJ934" s="456"/>
      <c r="AK934" s="456"/>
      <c r="AL934" s="45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5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6"/>
      <c r="AF935" s="456"/>
      <c r="AG935" s="456"/>
      <c r="AH935" s="456"/>
      <c r="AI935" s="456"/>
      <c r="AJ935" s="456"/>
      <c r="AK935" s="456"/>
      <c r="AL935" s="45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704</v>
      </c>
      <c r="B936" s="456"/>
      <c r="C936" s="39" t="s">
        <v>246</v>
      </c>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6"/>
      <c r="AF936" s="456"/>
      <c r="AG936" s="456"/>
      <c r="AH936" s="456"/>
      <c r="AI936" s="456"/>
      <c r="AJ936" s="456"/>
      <c r="AK936" s="456"/>
      <c r="AL936" s="45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56"/>
      <c r="B937" s="74"/>
      <c r="C937" s="25" t="s">
        <v>1405</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626"/>
      <c r="AN937" s="626"/>
      <c r="AO937" s="626"/>
      <c r="AP937" s="626"/>
      <c r="AQ937" s="626"/>
      <c r="AR937" s="626"/>
      <c r="AS937" s="626"/>
      <c r="AT937" s="626"/>
      <c r="AU937" s="626"/>
      <c r="AV937" s="626"/>
      <c r="AW937" s="626"/>
      <c r="AX937" s="626"/>
      <c r="AY937" s="62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5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6"/>
      <c r="AF938" s="456"/>
      <c r="AG938" s="456"/>
      <c r="AH938" s="456"/>
      <c r="AI938" s="456"/>
      <c r="AJ938" s="456"/>
      <c r="AK938" s="456"/>
      <c r="AL938" s="456"/>
      <c r="AZ938" s="46"/>
      <c r="BA938" s="46"/>
      <c r="BB938" s="46"/>
      <c r="BC938" s="46"/>
      <c r="BD938" s="46"/>
      <c r="BE938" s="46"/>
      <c r="BF938" s="46"/>
      <c r="BG938" s="46"/>
      <c r="BH938" s="45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56"/>
      <c r="B939" s="456"/>
      <c r="C939" s="118" t="s">
        <v>1406</v>
      </c>
      <c r="D939" s="56"/>
      <c r="E939" s="56"/>
      <c r="F939" s="56"/>
      <c r="G939" s="56"/>
      <c r="H939" s="56"/>
      <c r="I939" s="56"/>
      <c r="J939" s="56"/>
      <c r="K939" s="56"/>
      <c r="L939" s="57"/>
      <c r="M939" s="2049">
        <v>44182</v>
      </c>
      <c r="N939" s="1903"/>
      <c r="O939" s="1903"/>
      <c r="P939" s="1903"/>
      <c r="Q939" s="1903"/>
      <c r="R939" s="1903"/>
      <c r="S939" s="1904"/>
      <c r="T939" s="456"/>
      <c r="U939" s="118" t="s">
        <v>1406</v>
      </c>
      <c r="V939" s="56"/>
      <c r="W939" s="56"/>
      <c r="X939" s="56"/>
      <c r="Y939" s="56"/>
      <c r="Z939" s="56"/>
      <c r="AA939" s="56"/>
      <c r="AB939" s="56"/>
      <c r="AC939" s="56"/>
      <c r="AD939" s="57"/>
      <c r="AE939" s="2049">
        <v>44740</v>
      </c>
      <c r="AF939" s="1903"/>
      <c r="AG939" s="1903"/>
      <c r="AH939" s="1903"/>
      <c r="AI939" s="1903"/>
      <c r="AJ939" s="1903"/>
      <c r="AK939" s="1904"/>
      <c r="AL939" s="45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56"/>
      <c r="B940" s="456"/>
      <c r="C940" s="118" t="s">
        <v>1407</v>
      </c>
      <c r="D940" s="56"/>
      <c r="E940" s="56"/>
      <c r="F940" s="56"/>
      <c r="G940" s="56"/>
      <c r="H940" s="56"/>
      <c r="I940" s="56"/>
      <c r="J940" s="56"/>
      <c r="K940" s="56"/>
      <c r="L940" s="57"/>
      <c r="M940" s="1970" t="s">
        <v>991</v>
      </c>
      <c r="N940" s="1971"/>
      <c r="O940" s="1971"/>
      <c r="P940" s="1971"/>
      <c r="Q940" s="1971"/>
      <c r="R940" s="1971"/>
      <c r="S940" s="1972"/>
      <c r="T940" s="456"/>
      <c r="U940" s="118" t="s">
        <v>1407</v>
      </c>
      <c r="V940" s="56"/>
      <c r="W940" s="56"/>
      <c r="X940" s="56"/>
      <c r="Y940" s="56"/>
      <c r="Z940" s="56"/>
      <c r="AA940" s="56"/>
      <c r="AB940" s="56"/>
      <c r="AC940" s="56"/>
      <c r="AD940" s="57"/>
      <c r="AE940" s="1970" t="s">
        <v>1408</v>
      </c>
      <c r="AF940" s="1971"/>
      <c r="AG940" s="1971"/>
      <c r="AH940" s="1971"/>
      <c r="AI940" s="1971"/>
      <c r="AJ940" s="1971"/>
      <c r="AK940" s="1972"/>
      <c r="AL940" s="456"/>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56"/>
      <c r="B941" s="456"/>
      <c r="C941" s="118" t="s">
        <v>1409</v>
      </c>
      <c r="D941" s="56"/>
      <c r="E941" s="56"/>
      <c r="F941" s="456"/>
      <c r="G941" s="456"/>
      <c r="H941" s="456"/>
      <c r="I941" s="456"/>
      <c r="J941" s="2058" t="s">
        <v>1410</v>
      </c>
      <c r="K941" s="2059"/>
      <c r="L941" s="2059"/>
      <c r="M941" s="2059"/>
      <c r="N941" s="2059"/>
      <c r="O941" s="2059"/>
      <c r="P941" s="2059"/>
      <c r="Q941" s="2059"/>
      <c r="R941" s="2059"/>
      <c r="S941" s="2060"/>
      <c r="T941" s="456"/>
      <c r="U941" s="118" t="s">
        <v>1409</v>
      </c>
      <c r="V941" s="56"/>
      <c r="W941" s="56"/>
      <c r="X941" s="456"/>
      <c r="Y941" s="456"/>
      <c r="Z941" s="456"/>
      <c r="AA941" s="456"/>
      <c r="AB941" s="2058" t="s">
        <v>294</v>
      </c>
      <c r="AC941" s="2059"/>
      <c r="AD941" s="2059"/>
      <c r="AE941" s="2059"/>
      <c r="AF941" s="2059"/>
      <c r="AG941" s="2059"/>
      <c r="AH941" s="2059"/>
      <c r="AI941" s="2059"/>
      <c r="AJ941" s="2059"/>
      <c r="AK941" s="2060"/>
      <c r="AL941" s="456"/>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56"/>
      <c r="B942" s="456"/>
      <c r="C942" s="118" t="s">
        <v>1411</v>
      </c>
      <c r="D942" s="56"/>
      <c r="E942" s="56"/>
      <c r="F942" s="56"/>
      <c r="G942" s="56"/>
      <c r="H942" s="56"/>
      <c r="I942" s="56"/>
      <c r="J942" s="56"/>
      <c r="K942" s="56"/>
      <c r="L942" s="57"/>
      <c r="M942" s="1877">
        <f>25/71</f>
        <v>0.352112676056338</v>
      </c>
      <c r="N942" s="1878"/>
      <c r="O942" s="1878"/>
      <c r="P942" s="1878"/>
      <c r="Q942" s="1878"/>
      <c r="R942" s="1878"/>
      <c r="S942" s="1879"/>
      <c r="T942" s="456"/>
      <c r="U942" s="118" t="s">
        <v>1411</v>
      </c>
      <c r="V942" s="56"/>
      <c r="W942" s="56"/>
      <c r="X942" s="56"/>
      <c r="Y942" s="56"/>
      <c r="Z942" s="56"/>
      <c r="AA942" s="56"/>
      <c r="AB942" s="56"/>
      <c r="AC942" s="56"/>
      <c r="AD942" s="57"/>
      <c r="AE942" s="2076">
        <f>AE943/72</f>
        <v>0.25</v>
      </c>
      <c r="AF942" s="1878"/>
      <c r="AG942" s="1878"/>
      <c r="AH942" s="1878"/>
      <c r="AI942" s="1878"/>
      <c r="AJ942" s="1878"/>
      <c r="AK942" s="1879"/>
      <c r="AL942" s="45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56"/>
      <c r="B943" s="456"/>
      <c r="C943" s="118" t="s">
        <v>1412</v>
      </c>
      <c r="D943" s="56"/>
      <c r="E943" s="56"/>
      <c r="F943" s="56"/>
      <c r="G943" s="56"/>
      <c r="H943" s="56"/>
      <c r="I943" s="56"/>
      <c r="J943" s="56"/>
      <c r="K943" s="56"/>
      <c r="L943" s="57"/>
      <c r="M943" s="2055">
        <v>25</v>
      </c>
      <c r="N943" s="2056"/>
      <c r="O943" s="2056"/>
      <c r="P943" s="2056"/>
      <c r="Q943" s="2056"/>
      <c r="R943" s="2056"/>
      <c r="S943" s="2057"/>
      <c r="T943" s="456"/>
      <c r="U943" s="118" t="s">
        <v>1412</v>
      </c>
      <c r="V943" s="56"/>
      <c r="W943" s="56"/>
      <c r="X943" s="56"/>
      <c r="Y943" s="56"/>
      <c r="Z943" s="56"/>
      <c r="AA943" s="56"/>
      <c r="AB943" s="56"/>
      <c r="AC943" s="56"/>
      <c r="AD943" s="57"/>
      <c r="AE943" s="2055">
        <f>[10]EVERYTHING!$Q$31</f>
        <v>18</v>
      </c>
      <c r="AF943" s="2056"/>
      <c r="AG943" s="2056"/>
      <c r="AH943" s="2056"/>
      <c r="AI943" s="2056"/>
      <c r="AJ943" s="2056"/>
      <c r="AK943" s="2057"/>
      <c r="AL943" s="456"/>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56"/>
      <c r="B944" s="456"/>
      <c r="C944" s="118" t="s">
        <v>1413</v>
      </c>
      <c r="D944" s="56"/>
      <c r="E944" s="56"/>
      <c r="F944" s="56"/>
      <c r="G944" s="56"/>
      <c r="H944" s="56"/>
      <c r="I944" s="56"/>
      <c r="J944" s="56"/>
      <c r="K944" s="56"/>
      <c r="L944" s="57"/>
      <c r="M944" s="1890">
        <f>[10]EVERYTHING!$O$41</f>
        <v>253537.99999999997</v>
      </c>
      <c r="N944" s="1891"/>
      <c r="O944" s="1891"/>
      <c r="P944" s="1891"/>
      <c r="Q944" s="1891"/>
      <c r="R944" s="1891"/>
      <c r="S944" s="1892"/>
      <c r="T944" s="456"/>
      <c r="U944" s="118" t="s">
        <v>1413</v>
      </c>
      <c r="V944" s="56"/>
      <c r="W944" s="56"/>
      <c r="X944" s="56"/>
      <c r="Y944" s="56"/>
      <c r="Z944" s="56"/>
      <c r="AA944" s="56"/>
      <c r="AB944" s="56"/>
      <c r="AC944" s="56"/>
      <c r="AD944" s="57"/>
      <c r="AE944" s="1890">
        <f>[10]EVERYTHING!$O$46</f>
        <v>161195.09119154929</v>
      </c>
      <c r="AF944" s="1891"/>
      <c r="AG944" s="1891"/>
      <c r="AH944" s="1891"/>
      <c r="AI944" s="1891"/>
      <c r="AJ944" s="1891"/>
      <c r="AK944" s="1892"/>
      <c r="AL944" s="45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56"/>
      <c r="B945" s="456"/>
      <c r="C945" s="118" t="s">
        <v>1414</v>
      </c>
      <c r="D945" s="56"/>
      <c r="E945" s="56"/>
      <c r="F945" s="56"/>
      <c r="G945" s="56"/>
      <c r="H945" s="56"/>
      <c r="I945" s="56"/>
      <c r="J945" s="56"/>
      <c r="K945" s="56"/>
      <c r="L945" s="57"/>
      <c r="M945" s="1890">
        <f>M944*20</f>
        <v>5070759.9999999991</v>
      </c>
      <c r="N945" s="1891"/>
      <c r="O945" s="1891"/>
      <c r="P945" s="1891"/>
      <c r="Q945" s="1891"/>
      <c r="R945" s="1891"/>
      <c r="S945" s="1892"/>
      <c r="T945" s="456"/>
      <c r="U945" s="118" t="s">
        <v>1414</v>
      </c>
      <c r="V945" s="56"/>
      <c r="W945" s="56"/>
      <c r="X945" s="56"/>
      <c r="Y945" s="56"/>
      <c r="Z945" s="56"/>
      <c r="AA945" s="56"/>
      <c r="AB945" s="56"/>
      <c r="AC945" s="56"/>
      <c r="AD945" s="57"/>
      <c r="AE945" s="1890">
        <f>[10]EVERYTHING!$G$10</f>
        <v>3491838</v>
      </c>
      <c r="AF945" s="1891"/>
      <c r="AG945" s="1891"/>
      <c r="AH945" s="1891"/>
      <c r="AI945" s="1891"/>
      <c r="AJ945" s="1891"/>
      <c r="AK945" s="1892"/>
      <c r="AL945" s="456"/>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56"/>
      <c r="B946" s="456"/>
      <c r="C946" s="118" t="s">
        <v>1415</v>
      </c>
      <c r="D946" s="56"/>
      <c r="E946" s="56"/>
      <c r="F946" s="56"/>
      <c r="G946" s="56"/>
      <c r="H946" s="56"/>
      <c r="I946" s="56"/>
      <c r="J946" s="56"/>
      <c r="K946" s="56"/>
      <c r="L946" s="57"/>
      <c r="M946" s="1775" t="s">
        <v>1416</v>
      </c>
      <c r="N946" s="1776"/>
      <c r="O946" s="1776"/>
      <c r="P946" s="1776"/>
      <c r="Q946" s="1776"/>
      <c r="R946" s="1776"/>
      <c r="S946" s="1777"/>
      <c r="T946" s="456"/>
      <c r="U946" s="118" t="s">
        <v>1415</v>
      </c>
      <c r="V946" s="56"/>
      <c r="W946" s="56"/>
      <c r="X946" s="56"/>
      <c r="Y946" s="56"/>
      <c r="Z946" s="56"/>
      <c r="AA946" s="56"/>
      <c r="AB946" s="56"/>
      <c r="AC946" s="56"/>
      <c r="AD946" s="57"/>
      <c r="AE946" s="1970" t="s">
        <v>1416</v>
      </c>
      <c r="AF946" s="1776"/>
      <c r="AG946" s="1776"/>
      <c r="AH946" s="1776"/>
      <c r="AI946" s="1776"/>
      <c r="AJ946" s="1776"/>
      <c r="AK946" s="1777"/>
      <c r="AL946" s="456"/>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5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c r="AA947" s="456"/>
      <c r="AB947" s="456"/>
      <c r="AC947" s="456"/>
      <c r="AD947" s="456"/>
      <c r="AE947" s="456"/>
      <c r="AF947" s="456"/>
      <c r="AG947" s="456"/>
      <c r="AH947" s="456"/>
      <c r="AI947" s="456"/>
      <c r="AJ947" s="456"/>
      <c r="AK947" s="456"/>
      <c r="AL947" s="456"/>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781</v>
      </c>
      <c r="B948" s="456"/>
      <c r="C948" s="74" t="s">
        <v>1417</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626"/>
      <c r="AN948" s="626"/>
      <c r="AO948" s="626"/>
      <c r="AP948" s="626"/>
      <c r="AQ948" s="626"/>
      <c r="AR948" s="626"/>
      <c r="AS948" s="626"/>
      <c r="AT948" s="626"/>
      <c r="AU948" s="626"/>
      <c r="AV948" s="626"/>
      <c r="AW948" s="626"/>
      <c r="AX948" s="626"/>
      <c r="AY948" s="626"/>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56"/>
      <c r="B949" s="74"/>
      <c r="C949" s="25" t="s">
        <v>1418</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626"/>
      <c r="AN949" s="626"/>
      <c r="AO949" s="626"/>
      <c r="AP949" s="626"/>
      <c r="AQ949" s="626"/>
      <c r="AR949" s="626"/>
      <c r="AS949" s="626"/>
      <c r="AT949" s="626"/>
      <c r="AU949" s="626"/>
      <c r="AV949" s="626"/>
      <c r="AW949" s="626"/>
      <c r="AX949" s="626"/>
      <c r="AY949" s="626"/>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56"/>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626"/>
      <c r="AN950" s="626"/>
      <c r="AO950" s="626"/>
      <c r="AP950" s="626"/>
      <c r="AQ950" s="626"/>
      <c r="AR950" s="626"/>
      <c r="AS950" s="626"/>
      <c r="AT950" s="626"/>
      <c r="AU950" s="626"/>
      <c r="AV950" s="626"/>
      <c r="AW950" s="626"/>
      <c r="AX950" s="626"/>
      <c r="AY950" s="626"/>
      <c r="AZ950" s="46"/>
      <c r="BA950" s="45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56"/>
      <c r="B951" s="456"/>
      <c r="C951" s="456"/>
      <c r="D951" s="456"/>
      <c r="E951" s="456"/>
      <c r="F951" s="55" t="s">
        <v>1419</v>
      </c>
      <c r="G951" s="56"/>
      <c r="H951" s="56"/>
      <c r="I951" s="56"/>
      <c r="J951" s="56"/>
      <c r="K951" s="56"/>
      <c r="L951" s="57"/>
      <c r="M951" s="1871"/>
      <c r="N951" s="1872"/>
      <c r="O951" s="1872"/>
      <c r="P951" s="1872"/>
      <c r="Q951" s="1872"/>
      <c r="R951" s="1872"/>
      <c r="S951" s="1873"/>
      <c r="T951" s="118" t="s">
        <v>1420</v>
      </c>
      <c r="U951" s="56"/>
      <c r="V951" s="56"/>
      <c r="W951" s="56"/>
      <c r="X951" s="56"/>
      <c r="Y951" s="56"/>
      <c r="Z951" s="57"/>
      <c r="AA951" s="1871"/>
      <c r="AB951" s="1872"/>
      <c r="AC951" s="1872"/>
      <c r="AD951" s="1872"/>
      <c r="AE951" s="1872"/>
      <c r="AF951" s="1872"/>
      <c r="AG951" s="1873"/>
      <c r="AH951" s="456"/>
      <c r="AI951" s="456"/>
      <c r="AJ951" s="456"/>
      <c r="AK951" s="456"/>
      <c r="AL951" s="456"/>
      <c r="AZ951" s="46"/>
      <c r="BA951" s="456"/>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56"/>
      <c r="B952" s="456"/>
      <c r="C952" s="456"/>
      <c r="D952" s="456"/>
      <c r="E952" s="456"/>
      <c r="F952" s="55" t="s">
        <v>1421</v>
      </c>
      <c r="G952" s="56"/>
      <c r="H952" s="56"/>
      <c r="I952" s="56"/>
      <c r="J952" s="56"/>
      <c r="K952" s="56"/>
      <c r="L952" s="57"/>
      <c r="M952" s="1871"/>
      <c r="N952" s="1872"/>
      <c r="O952" s="1872"/>
      <c r="P952" s="1872"/>
      <c r="Q952" s="1872"/>
      <c r="R952" s="1872"/>
      <c r="S952" s="1873"/>
      <c r="T952" s="118" t="s">
        <v>1422</v>
      </c>
      <c r="U952" s="56"/>
      <c r="V952" s="56"/>
      <c r="W952" s="56"/>
      <c r="X952" s="56"/>
      <c r="Y952" s="56"/>
      <c r="Z952" s="57"/>
      <c r="AA952" s="1871"/>
      <c r="AB952" s="1872"/>
      <c r="AC952" s="1872"/>
      <c r="AD952" s="1872"/>
      <c r="AE952" s="1872"/>
      <c r="AF952" s="1872"/>
      <c r="AG952" s="1873"/>
      <c r="AH952" s="456"/>
      <c r="AI952" s="456"/>
      <c r="AJ952" s="456"/>
      <c r="AK952" s="456"/>
      <c r="AL952" s="456"/>
      <c r="AZ952" s="46"/>
      <c r="BA952" s="456"/>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56"/>
      <c r="B953" s="456"/>
      <c r="C953" s="456"/>
      <c r="D953" s="456"/>
      <c r="E953" s="456"/>
      <c r="F953" s="55" t="s">
        <v>1423</v>
      </c>
      <c r="G953" s="56"/>
      <c r="H953" s="56"/>
      <c r="I953" s="56"/>
      <c r="J953" s="56"/>
      <c r="K953" s="56"/>
      <c r="L953" s="57"/>
      <c r="M953" s="2061" t="s">
        <v>299</v>
      </c>
      <c r="N953" s="2062"/>
      <c r="O953" s="2062"/>
      <c r="P953" s="2062"/>
      <c r="Q953" s="2062"/>
      <c r="R953" s="2062"/>
      <c r="S953" s="2063"/>
      <c r="T953" s="55" t="s">
        <v>1424</v>
      </c>
      <c r="U953" s="56"/>
      <c r="V953" s="56"/>
      <c r="W953" s="56"/>
      <c r="X953" s="56"/>
      <c r="Y953" s="56"/>
      <c r="Z953" s="57"/>
      <c r="AA953" s="1871"/>
      <c r="AB953" s="1872"/>
      <c r="AC953" s="1872"/>
      <c r="AD953" s="1872"/>
      <c r="AE953" s="1872"/>
      <c r="AF953" s="1872"/>
      <c r="AG953" s="1873"/>
      <c r="AH953" s="456"/>
      <c r="AI953" s="456"/>
      <c r="AJ953" s="456"/>
      <c r="AK953" s="456"/>
      <c r="AL953" s="456"/>
      <c r="AZ953" s="46"/>
      <c r="BA953" s="456"/>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56"/>
      <c r="B954" s="456"/>
      <c r="C954" s="456"/>
      <c r="D954" s="456"/>
      <c r="E954" s="456"/>
      <c r="F954" s="55" t="s">
        <v>1425</v>
      </c>
      <c r="G954" s="56"/>
      <c r="H954" s="56"/>
      <c r="I954" s="56"/>
      <c r="J954" s="56"/>
      <c r="K954" s="56"/>
      <c r="L954" s="57"/>
      <c r="M954" s="1871"/>
      <c r="N954" s="1872"/>
      <c r="O954" s="1872"/>
      <c r="P954" s="1872"/>
      <c r="Q954" s="1872"/>
      <c r="R954" s="1872"/>
      <c r="S954" s="1873"/>
      <c r="T954" s="55" t="s">
        <v>1426</v>
      </c>
      <c r="U954" s="56"/>
      <c r="V954" s="56"/>
      <c r="W954" s="56"/>
      <c r="X954" s="56"/>
      <c r="Y954" s="56"/>
      <c r="Z954" s="57"/>
      <c r="AA954" s="1871"/>
      <c r="AB954" s="1872"/>
      <c r="AC954" s="1872"/>
      <c r="AD954" s="1872"/>
      <c r="AE954" s="1872"/>
      <c r="AF954" s="1872"/>
      <c r="AG954" s="1873"/>
      <c r="AH954" s="456"/>
      <c r="AI954" s="456"/>
      <c r="AJ954" s="456"/>
      <c r="AK954" s="456"/>
      <c r="AL954" s="456"/>
      <c r="AZ954" s="46"/>
      <c r="BA954" s="456"/>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56"/>
      <c r="B955" s="456"/>
      <c r="C955" s="456"/>
      <c r="D955" s="456"/>
      <c r="E955" s="456"/>
      <c r="F955" s="55" t="s">
        <v>1427</v>
      </c>
      <c r="G955" s="56"/>
      <c r="H955" s="56"/>
      <c r="I955" s="56"/>
      <c r="J955" s="56"/>
      <c r="K955" s="56"/>
      <c r="L955" s="57"/>
      <c r="M955" s="1871"/>
      <c r="N955" s="1872"/>
      <c r="O955" s="1872"/>
      <c r="P955" s="1872"/>
      <c r="Q955" s="1872"/>
      <c r="R955" s="1872"/>
      <c r="S955" s="1873"/>
      <c r="T955" s="55" t="s">
        <v>1428</v>
      </c>
      <c r="U955" s="56"/>
      <c r="V955" s="56"/>
      <c r="W955" s="56"/>
      <c r="X955" s="56"/>
      <c r="Y955" s="56"/>
      <c r="Z955" s="57"/>
      <c r="AA955" s="1871"/>
      <c r="AB955" s="1872"/>
      <c r="AC955" s="1872"/>
      <c r="AD955" s="1872"/>
      <c r="AE955" s="1872"/>
      <c r="AF955" s="1872"/>
      <c r="AG955" s="1873"/>
      <c r="AH955" s="456"/>
      <c r="AI955" s="456"/>
      <c r="AJ955" s="456"/>
      <c r="AK955" s="456"/>
      <c r="AL955" s="456"/>
      <c r="AZ955" s="46"/>
      <c r="BA955" s="45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56"/>
      <c r="B956" s="456"/>
      <c r="C956" s="456"/>
      <c r="D956" s="456"/>
      <c r="E956" s="456"/>
      <c r="F956" s="1492" t="s">
        <v>1409</v>
      </c>
      <c r="G956" s="54"/>
      <c r="H956" s="54"/>
      <c r="I956" s="54"/>
      <c r="J956" s="54"/>
      <c r="K956" s="54"/>
      <c r="L956" s="70"/>
      <c r="M956" s="2064" t="s">
        <v>294</v>
      </c>
      <c r="N956" s="2065"/>
      <c r="O956" s="2065"/>
      <c r="P956" s="2065"/>
      <c r="Q956" s="2065"/>
      <c r="R956" s="2065"/>
      <c r="S956" s="2066"/>
      <c r="T956" s="1893"/>
      <c r="U956" s="1894"/>
      <c r="V956" s="1894"/>
      <c r="W956" s="1894"/>
      <c r="X956" s="1894"/>
      <c r="Y956" s="1894"/>
      <c r="Z956" s="1895"/>
      <c r="AA956" s="1871"/>
      <c r="AB956" s="1872"/>
      <c r="AC956" s="1872"/>
      <c r="AD956" s="1872"/>
      <c r="AE956" s="1872"/>
      <c r="AF956" s="1872"/>
      <c r="AG956" s="1873"/>
      <c r="AH956" s="456"/>
      <c r="AI956" s="456"/>
      <c r="AJ956" s="456"/>
      <c r="AK956" s="456"/>
      <c r="AL956" s="456"/>
      <c r="AZ956" s="46"/>
      <c r="BA956" s="45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56"/>
      <c r="B957" s="456"/>
      <c r="C957" s="456"/>
      <c r="D957" s="456"/>
      <c r="E957" s="456"/>
      <c r="F957" s="53" t="s">
        <v>1429</v>
      </c>
      <c r="G957" s="54"/>
      <c r="H957" s="54"/>
      <c r="I957" s="54"/>
      <c r="J957" s="54"/>
      <c r="K957" s="54"/>
      <c r="L957" s="70"/>
      <c r="M957" s="1871"/>
      <c r="N957" s="1872"/>
      <c r="O957" s="1872"/>
      <c r="P957" s="1872"/>
      <c r="Q957" s="1872"/>
      <c r="R957" s="1872"/>
      <c r="S957" s="1873"/>
      <c r="T957" s="1893"/>
      <c r="U957" s="1894"/>
      <c r="V957" s="1894"/>
      <c r="W957" s="1894"/>
      <c r="X957" s="1894"/>
      <c r="Y957" s="1894"/>
      <c r="Z957" s="1895"/>
      <c r="AA957" s="1871"/>
      <c r="AB957" s="1872"/>
      <c r="AC957" s="1872"/>
      <c r="AD957" s="1872"/>
      <c r="AE957" s="1872"/>
      <c r="AF957" s="1872"/>
      <c r="AG957" s="1873"/>
      <c r="AH957" s="456"/>
      <c r="AI957" s="456"/>
      <c r="AJ957" s="456"/>
      <c r="AK957" s="456"/>
      <c r="AL957" s="456"/>
      <c r="AZ957" s="46"/>
      <c r="BA957" s="456"/>
      <c r="BB957" s="46"/>
      <c r="BC957" s="46"/>
      <c r="BD957" s="46"/>
      <c r="BE957" s="46"/>
      <c r="BF957" s="456"/>
      <c r="BG957" s="456"/>
      <c r="BH957" s="456"/>
      <c r="BI957" s="45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56"/>
      <c r="B958" s="456"/>
      <c r="C958" s="456"/>
      <c r="D958" s="456"/>
      <c r="E958" s="456"/>
      <c r="F958" s="53" t="s">
        <v>1430</v>
      </c>
      <c r="G958" s="54"/>
      <c r="H958" s="54"/>
      <c r="I958" s="54"/>
      <c r="J958" s="54"/>
      <c r="K958" s="54"/>
      <c r="L958" s="54"/>
      <c r="M958" s="54"/>
      <c r="N958" s="54"/>
      <c r="O958" s="2050" t="s">
        <v>640</v>
      </c>
      <c r="P958" s="2051"/>
      <c r="Q958" s="90"/>
      <c r="R958" s="90"/>
      <c r="S958" s="91"/>
      <c r="T958" s="53" t="s">
        <v>232</v>
      </c>
      <c r="U958" s="54"/>
      <c r="V958" s="54"/>
      <c r="W958" s="1737" t="s">
        <v>1121</v>
      </c>
      <c r="X958" s="1738"/>
      <c r="Y958" s="1738"/>
      <c r="Z958" s="1738"/>
      <c r="AA958" s="1738"/>
      <c r="AB958" s="1738"/>
      <c r="AC958" s="1738"/>
      <c r="AD958" s="1738"/>
      <c r="AE958" s="1738"/>
      <c r="AF958" s="1738"/>
      <c r="AG958" s="1739"/>
      <c r="AH958" s="456"/>
      <c r="AI958" s="456"/>
      <c r="AJ958" s="456"/>
      <c r="AK958" s="456"/>
      <c r="AL958" s="456"/>
      <c r="AZ958" s="46"/>
      <c r="BA958" s="456"/>
      <c r="BB958" s="46"/>
      <c r="BC958" s="46"/>
      <c r="BD958" s="46"/>
      <c r="BE958" s="46"/>
      <c r="BF958" s="456"/>
      <c r="BG958" s="456"/>
      <c r="BH958" s="456"/>
      <c r="BI958" s="45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56"/>
      <c r="B959" s="456"/>
      <c r="C959" s="456"/>
      <c r="D959" s="456"/>
      <c r="E959" s="456"/>
      <c r="F959" s="1925" t="s">
        <v>1431</v>
      </c>
      <c r="G959" s="1926"/>
      <c r="H959" s="1926"/>
      <c r="I959" s="1926"/>
      <c r="J959" s="1926"/>
      <c r="K959" s="1926"/>
      <c r="L959" s="1926"/>
      <c r="M959" s="1871"/>
      <c r="N959" s="1872"/>
      <c r="O959" s="1872"/>
      <c r="P959" s="1872"/>
      <c r="Q959" s="1872"/>
      <c r="R959" s="1872"/>
      <c r="S959" s="1873"/>
      <c r="T959" s="58"/>
      <c r="U959" s="59"/>
      <c r="V959" s="59"/>
      <c r="W959" s="59"/>
      <c r="X959" s="59"/>
      <c r="Y959" s="59"/>
      <c r="Z959" s="121" t="s">
        <v>1432</v>
      </c>
      <c r="AA959" s="1887"/>
      <c r="AB959" s="1888"/>
      <c r="AC959" s="1888"/>
      <c r="AD959" s="1888"/>
      <c r="AE959" s="1888"/>
      <c r="AF959" s="1888"/>
      <c r="AG959" s="1889"/>
      <c r="AH959" s="456"/>
      <c r="AI959" s="456"/>
      <c r="AJ959" s="456"/>
      <c r="AK959" s="456"/>
      <c r="AL959" s="456"/>
      <c r="AZ959" s="46"/>
      <c r="BA959" s="456"/>
      <c r="BB959" s="46"/>
      <c r="BC959" s="46"/>
      <c r="BD959" s="46"/>
      <c r="BE959" s="46"/>
      <c r="BF959" s="456"/>
      <c r="BG959" s="456"/>
      <c r="BH959" s="456"/>
      <c r="BI959" s="45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5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6"/>
      <c r="AF960" s="456"/>
      <c r="AG960" s="456"/>
      <c r="AH960" s="456"/>
      <c r="AI960" s="456"/>
      <c r="AJ960" s="456"/>
      <c r="AK960" s="456"/>
      <c r="AL960" s="456"/>
      <c r="AZ960" s="46"/>
      <c r="BA960" s="456"/>
      <c r="BB960" s="46"/>
      <c r="BC960" s="46"/>
      <c r="BD960" s="46"/>
      <c r="BE960" s="46"/>
      <c r="BF960" s="456"/>
      <c r="BG960" s="456"/>
      <c r="BH960" s="456"/>
      <c r="BI960" s="45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5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6"/>
      <c r="AF961" s="456"/>
      <c r="AG961" s="456"/>
      <c r="AH961" s="456"/>
      <c r="AI961" s="456"/>
      <c r="AJ961" s="456"/>
      <c r="AK961" s="456"/>
      <c r="AL961" s="45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5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6"/>
      <c r="AF962" s="456"/>
      <c r="AG962" s="456"/>
      <c r="AH962" s="456"/>
      <c r="AI962" s="456"/>
      <c r="AJ962" s="456"/>
      <c r="AK962" s="456"/>
      <c r="AL962" s="45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1944" t="s">
        <v>1433</v>
      </c>
      <c r="B963" s="1944"/>
      <c r="C963" s="1944"/>
      <c r="D963" s="1944"/>
      <c r="E963" s="1944"/>
      <c r="F963" s="1944"/>
      <c r="G963" s="1944"/>
      <c r="H963" s="1944"/>
      <c r="I963" s="1944"/>
      <c r="J963" s="1944"/>
      <c r="K963" s="1944"/>
      <c r="L963" s="1944"/>
      <c r="M963" s="1944"/>
      <c r="N963" s="1944"/>
      <c r="O963" s="1944"/>
      <c r="P963" s="1944"/>
      <c r="Q963" s="1944"/>
      <c r="R963" s="1944"/>
      <c r="S963" s="1944"/>
      <c r="T963" s="1944"/>
      <c r="U963" s="1944"/>
      <c r="V963" s="1944"/>
      <c r="W963" s="1944"/>
      <c r="X963" s="1944"/>
      <c r="Y963" s="1944"/>
      <c r="Z963" s="1944"/>
      <c r="AA963" s="1944"/>
      <c r="AB963" s="1944"/>
      <c r="AC963" s="1944"/>
      <c r="AD963" s="1944"/>
      <c r="AE963" s="1944"/>
      <c r="AF963" s="1944"/>
      <c r="AG963" s="1944"/>
      <c r="AH963" s="1944"/>
      <c r="AI963" s="1944"/>
      <c r="AJ963" s="1944"/>
      <c r="AK963" s="1944"/>
      <c r="AL963" s="1944"/>
      <c r="AM963" s="1944"/>
      <c r="AN963" s="1944"/>
      <c r="AO963" s="1944"/>
      <c r="AP963" s="1944"/>
      <c r="AQ963" s="1944"/>
      <c r="AR963" s="1944"/>
      <c r="AS963" s="1944"/>
      <c r="AT963" s="93"/>
      <c r="AU963" s="93"/>
      <c r="AV963" s="93"/>
      <c r="AW963" s="93"/>
      <c r="AX963" s="93"/>
      <c r="AY963" s="93"/>
      <c r="AZ963" s="46"/>
      <c r="BA963" s="45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1944"/>
      <c r="B964" s="1944"/>
      <c r="C964" s="1944"/>
      <c r="D964" s="1944"/>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4"/>
      <c r="AF964" s="1944"/>
      <c r="AG964" s="1944"/>
      <c r="AH964" s="1944"/>
      <c r="AI964" s="1944"/>
      <c r="AJ964" s="1944"/>
      <c r="AK964" s="1944"/>
      <c r="AL964" s="1944"/>
      <c r="AM964" s="1944"/>
      <c r="AN964" s="1944"/>
      <c r="AO964" s="1944"/>
      <c r="AP964" s="1944"/>
      <c r="AQ964" s="1944"/>
      <c r="AR964" s="1944"/>
      <c r="AS964" s="1944"/>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3.2">
      <c r="D965" s="18"/>
      <c r="E965" s="18"/>
      <c r="F965" s="18"/>
      <c r="G965" s="440"/>
      <c r="H965" s="18"/>
      <c r="AL965" s="1493"/>
      <c r="AM965" s="1494"/>
      <c r="AN965" s="1494"/>
      <c r="AO965" s="1494"/>
      <c r="AP965" s="1494"/>
      <c r="AQ965" s="1494"/>
      <c r="AR965" s="1494"/>
      <c r="AS965" s="1494"/>
      <c r="AT965" s="1494"/>
      <c r="AU965" s="1494"/>
      <c r="AV965" s="1494"/>
      <c r="AW965" s="1494"/>
      <c r="AX965" s="1494"/>
      <c r="AY965" s="1494"/>
      <c r="AZ965" s="17"/>
      <c r="BB965" s="17"/>
      <c r="BC965" s="17"/>
      <c r="BD965" s="17"/>
      <c r="BE965" s="17"/>
      <c r="BF965" s="17"/>
      <c r="BG965" s="2019"/>
      <c r="BH965" s="2019"/>
      <c r="BI965" s="2019"/>
      <c r="BJ965" s="2019"/>
      <c r="BK965" s="2019"/>
      <c r="BL965" s="2019"/>
      <c r="BM965" s="45"/>
      <c r="BN965" s="45"/>
      <c r="CR965" s="77"/>
    </row>
    <row r="966" spans="1:110" s="40" customFormat="1" ht="13.2">
      <c r="A966" s="38" t="s">
        <v>668</v>
      </c>
      <c r="B966" s="18"/>
      <c r="C966" s="38" t="s">
        <v>252</v>
      </c>
      <c r="D966" s="18"/>
      <c r="E966" s="18"/>
      <c r="F966" s="18"/>
      <c r="G966" s="440"/>
      <c r="H966" s="18"/>
      <c r="AL966" s="1493"/>
      <c r="AM966" s="1494"/>
      <c r="AN966" s="1494"/>
      <c r="AO966" s="1494"/>
      <c r="AP966" s="1494"/>
      <c r="AQ966" s="1494"/>
      <c r="AR966" s="1494"/>
      <c r="AS966" s="1494"/>
      <c r="AT966" s="1494"/>
      <c r="AU966" s="1494"/>
      <c r="AV966" s="1494"/>
      <c r="AW966" s="1494"/>
      <c r="AX966" s="1494"/>
      <c r="AY966" s="1494"/>
      <c r="BB966" s="637"/>
      <c r="BC966" s="637"/>
      <c r="BD966" s="17"/>
      <c r="BE966" s="17"/>
      <c r="BF966" s="17"/>
      <c r="BM966" s="45"/>
      <c r="BN966" s="45"/>
      <c r="CR966" s="77"/>
    </row>
    <row r="967" spans="1:110" s="40" customFormat="1" ht="13.2">
      <c r="A967" s="38"/>
      <c r="B967" s="18"/>
      <c r="C967" s="38"/>
      <c r="D967" s="18"/>
      <c r="E967" s="18"/>
      <c r="F967" s="18"/>
      <c r="G967" s="440"/>
      <c r="H967" s="18"/>
      <c r="AL967" s="1493"/>
      <c r="AM967" s="1494"/>
      <c r="AN967" s="1494"/>
      <c r="AO967" s="1494"/>
      <c r="AP967" s="1494"/>
      <c r="AQ967" s="1494"/>
      <c r="AR967" s="1494"/>
      <c r="AS967" s="1494"/>
      <c r="AT967" s="1494"/>
      <c r="AU967" s="1494"/>
      <c r="AV967" s="1494"/>
      <c r="AW967" s="1494"/>
      <c r="AX967" s="1494"/>
      <c r="AY967" s="1494"/>
      <c r="BB967" s="637"/>
      <c r="BC967" s="637"/>
      <c r="BD967" s="17"/>
      <c r="BE967" s="17"/>
      <c r="BF967" s="17"/>
      <c r="BM967" s="45"/>
      <c r="BN967" s="45"/>
      <c r="CR967" s="77"/>
    </row>
    <row r="968" spans="1:110" s="40" customFormat="1" ht="13.2">
      <c r="B968" s="80"/>
      <c r="C968" s="1495"/>
      <c r="D968" s="1826" t="s">
        <v>1434</v>
      </c>
      <c r="E968" s="1827"/>
      <c r="F968" s="1827"/>
      <c r="G968" s="1827"/>
      <c r="H968" s="1827"/>
      <c r="I968" s="1827"/>
      <c r="J968" s="1827"/>
      <c r="K968" s="1827"/>
      <c r="L968" s="1827"/>
      <c r="M968" s="1827"/>
      <c r="N968" s="1827"/>
      <c r="O968" s="1827"/>
      <c r="P968" s="1827"/>
      <c r="Q968" s="1828"/>
      <c r="R968" s="1826" t="s">
        <v>1435</v>
      </c>
      <c r="S968" s="1827"/>
      <c r="T968" s="1827"/>
      <c r="U968" s="1827"/>
      <c r="V968" s="1827"/>
      <c r="W968" s="1827"/>
      <c r="X968" s="1827"/>
      <c r="Y968" s="1827"/>
      <c r="Z968" s="1827"/>
      <c r="AA968" s="1828"/>
      <c r="AB968" s="1826" t="s">
        <v>1436</v>
      </c>
      <c r="AC968" s="1827"/>
      <c r="AD968" s="1827"/>
      <c r="AE968" s="1827"/>
      <c r="AF968" s="1827"/>
      <c r="AG968" s="1827"/>
      <c r="AH968" s="1827"/>
      <c r="AI968" s="1828"/>
      <c r="AJ968" s="1826" t="s">
        <v>1437</v>
      </c>
      <c r="AK968" s="1827"/>
      <c r="AL968" s="1827"/>
      <c r="AM968" s="1827"/>
      <c r="AN968" s="1827"/>
      <c r="AO968" s="1827"/>
      <c r="AP968" s="1827"/>
      <c r="AQ968" s="1828"/>
      <c r="AR968" s="1494"/>
      <c r="AS968" s="1494"/>
      <c r="AT968" s="1494"/>
      <c r="AU968" s="1494"/>
      <c r="AV968" s="1494"/>
      <c r="AW968" s="1494"/>
      <c r="AX968" s="1494"/>
      <c r="AY968" s="1494"/>
      <c r="AZ968" s="84"/>
      <c r="BG968" s="45"/>
      <c r="BH968" s="45"/>
      <c r="BI968" s="45"/>
      <c r="BJ968" s="45"/>
      <c r="BK968" s="45"/>
      <c r="BL968" s="45"/>
      <c r="BM968" s="45"/>
      <c r="BN968" s="45"/>
      <c r="CR968" s="77"/>
    </row>
    <row r="969" spans="1:110" s="40" customFormat="1" ht="13.2">
      <c r="B969" s="76"/>
      <c r="C969" s="652"/>
      <c r="D969" s="1823" t="s">
        <v>1198</v>
      </c>
      <c r="E969" s="1824"/>
      <c r="F969" s="1824"/>
      <c r="G969" s="1824"/>
      <c r="H969" s="1824"/>
      <c r="I969" s="1824"/>
      <c r="J969" s="1824"/>
      <c r="K969" s="1824"/>
      <c r="L969" s="1824"/>
      <c r="M969" s="1824"/>
      <c r="N969" s="1824"/>
      <c r="O969" s="1824"/>
      <c r="P969" s="1824"/>
      <c r="Q969" s="1825"/>
      <c r="R969" s="1883">
        <f>IF(ISNA(IF($BN$799="4%",(INDEX($BP$809:$BT$866,MATCH($CB$799,$BO$809:$BO$866,0),MATCH(D969,$BP$808:$BT$808,0))),(INDEX($BW$809:$CA$866,MATCH($CB$799,$BV$809:$BV$866,0),MATCH(D969,$BW$808:$CA$808,0))))),0,IF($BN$799="4%",(INDEX($BP$809:$BT$866,MATCH($CB$799,$BO$809:$BO$866,0),MATCH(D969,$BP$808:$BT$808,0))),(INDEX($BW$809:$CA$866,MATCH($CB$799,$BV$809:$BV$866,0),MATCH(D969,$BW$808:$CA$808,0)))))</f>
        <v>384234</v>
      </c>
      <c r="S969" s="1883"/>
      <c r="T969" s="1883"/>
      <c r="U969" s="1883"/>
      <c r="V969" s="1883"/>
      <c r="W969" s="1883"/>
      <c r="X969" s="1883"/>
      <c r="Y969" s="1883"/>
      <c r="Z969" s="1883"/>
      <c r="AA969" s="1883"/>
      <c r="AB969" s="1772">
        <f>BN663</f>
        <v>8</v>
      </c>
      <c r="AC969" s="1773"/>
      <c r="AD969" s="1773"/>
      <c r="AE969" s="1773"/>
      <c r="AF969" s="1773"/>
      <c r="AG969" s="1773"/>
      <c r="AH969" s="1773"/>
      <c r="AI969" s="1774"/>
      <c r="AJ969" s="1804">
        <f>IF(ISERROR((R969*AB969)),0,(R969*AB969))</f>
        <v>3073872</v>
      </c>
      <c r="AK969" s="1805"/>
      <c r="AL969" s="1805"/>
      <c r="AM969" s="1805"/>
      <c r="AN969" s="1805"/>
      <c r="AO969" s="1805"/>
      <c r="AP969" s="1805"/>
      <c r="AQ969" s="1806"/>
      <c r="AR969" s="1494"/>
      <c r="AS969" s="1494"/>
      <c r="AT969" s="1494"/>
      <c r="AU969" s="1494"/>
      <c r="AV969" s="1494"/>
      <c r="AW969" s="1494"/>
      <c r="AX969" s="1494"/>
      <c r="AY969" s="1494"/>
      <c r="AZ969" s="84"/>
      <c r="BG969" s="45"/>
      <c r="BH969" s="45"/>
      <c r="BI969" s="45"/>
      <c r="BJ969" s="45"/>
      <c r="BK969" s="45"/>
      <c r="BL969" s="45"/>
      <c r="BM969" s="45"/>
      <c r="BN969" s="45"/>
      <c r="CR969" s="77"/>
    </row>
    <row r="970" spans="1:110" s="40" customFormat="1" ht="13.2">
      <c r="B970" s="76"/>
      <c r="C970" s="653"/>
      <c r="D970" s="1823" t="s">
        <v>1199</v>
      </c>
      <c r="E970" s="1824"/>
      <c r="F970" s="1824"/>
      <c r="G970" s="1824"/>
      <c r="H970" s="1824"/>
      <c r="I970" s="1824"/>
      <c r="J970" s="1824"/>
      <c r="K970" s="1824"/>
      <c r="L970" s="1824"/>
      <c r="M970" s="1824"/>
      <c r="N970" s="1824"/>
      <c r="O970" s="1824"/>
      <c r="P970" s="1824"/>
      <c r="Q970" s="1825"/>
      <c r="R970" s="1883">
        <f>IF(ISNA(IF($BN$799="4%",(INDEX($BP$809:$BT$866,MATCH($CB$799,$BO$809:$BO$866,0),MATCH(D970,$BP$808:$BT$808,0))),(INDEX($BW$809:$CA$866,MATCH($CB$799,$BV$809:$BV$866,0),MATCH(D970,$BW$808:$CA$808,0))))),0,IF($BN$799="4%",(INDEX($BP$809:$BT$866,MATCH($CB$799,$BO$809:$BO$866,0),MATCH(D970,$BP$808:$BT$808,0))),(INDEX($BW$809:$CA$866,MATCH($CB$799,$BV$809:$BV$866,0),MATCH(D970,$BW$808:$CA$808,0)))))</f>
        <v>443018</v>
      </c>
      <c r="S970" s="1883"/>
      <c r="T970" s="1883"/>
      <c r="U970" s="1883"/>
      <c r="V970" s="1883"/>
      <c r="W970" s="1883"/>
      <c r="X970" s="1883"/>
      <c r="Y970" s="1883"/>
      <c r="Z970" s="1883"/>
      <c r="AA970" s="1883"/>
      <c r="AB970" s="1772">
        <f>BS663</f>
        <v>27</v>
      </c>
      <c r="AC970" s="1773"/>
      <c r="AD970" s="1773"/>
      <c r="AE970" s="1773"/>
      <c r="AF970" s="1773"/>
      <c r="AG970" s="1773"/>
      <c r="AH970" s="1773"/>
      <c r="AI970" s="1774"/>
      <c r="AJ970" s="1804">
        <f>IF(ISERROR((R970*AB970)),0,(R970*AB970))</f>
        <v>11961486</v>
      </c>
      <c r="AK970" s="1805"/>
      <c r="AL970" s="1805"/>
      <c r="AM970" s="1805"/>
      <c r="AN970" s="1805"/>
      <c r="AO970" s="1805"/>
      <c r="AP970" s="1805"/>
      <c r="AQ970" s="1806"/>
      <c r="AR970" s="1494"/>
      <c r="AS970" s="1494"/>
      <c r="AT970" s="1494"/>
      <c r="AU970" s="1494"/>
      <c r="AV970" s="1494"/>
      <c r="AW970" s="1494"/>
      <c r="AX970" s="1494"/>
      <c r="AY970" s="1494"/>
      <c r="BG970" s="45"/>
      <c r="BH970" s="45"/>
      <c r="BI970" s="45"/>
      <c r="BJ970" s="45"/>
      <c r="BK970" s="45"/>
      <c r="BL970" s="45"/>
      <c r="BM970" s="45"/>
      <c r="BN970" s="45"/>
      <c r="CR970" s="77"/>
    </row>
    <row r="971" spans="1:110" s="40" customFormat="1" ht="12.75" customHeight="1">
      <c r="B971" s="76"/>
      <c r="C971" s="653"/>
      <c r="D971" s="1823" t="s">
        <v>1200</v>
      </c>
      <c r="E971" s="1824"/>
      <c r="F971" s="1824"/>
      <c r="G971" s="1824"/>
      <c r="H971" s="1824"/>
      <c r="I971" s="1824"/>
      <c r="J971" s="1824"/>
      <c r="K971" s="1824"/>
      <c r="L971" s="1824"/>
      <c r="M971" s="1824"/>
      <c r="N971" s="1824"/>
      <c r="O971" s="1824"/>
      <c r="P971" s="1824"/>
      <c r="Q971" s="1825"/>
      <c r="R971" s="1883">
        <f>IF(ISNA(IF($BN$799="4%",(INDEX($BP$809:$BT$866,MATCH($CB$799,$BO$809:$BO$866,0),MATCH(D971,$BP$808:$BT$808,0))),(INDEX($BW$809:$CA$866,MATCH($CB$799,$BV$809:$BV$866,0),MATCH(D971,$BW$808:$CA$808,0))))),0,IF($BN$799="4%",(INDEX($BP$809:$BT$866,MATCH($CB$799,$BO$809:$BO$866,0),MATCH(D971,$BP$808:$BT$808,0))),(INDEX($BW$809:$CA$866,MATCH($CB$799,$BV$809:$BV$866,0),MATCH(D971,$BW$808:$CA$808,0)))))</f>
        <v>534400</v>
      </c>
      <c r="S971" s="1883"/>
      <c r="T971" s="1883"/>
      <c r="U971" s="1883"/>
      <c r="V971" s="1883"/>
      <c r="W971" s="1883"/>
      <c r="X971" s="1883"/>
      <c r="Y971" s="1883"/>
      <c r="Z971" s="1883"/>
      <c r="AA971" s="1883"/>
      <c r="AB971" s="1772">
        <f>BX663</f>
        <v>19</v>
      </c>
      <c r="AC971" s="1773"/>
      <c r="AD971" s="1773"/>
      <c r="AE971" s="1773"/>
      <c r="AF971" s="1773"/>
      <c r="AG971" s="1773"/>
      <c r="AH971" s="1773"/>
      <c r="AI971" s="1774"/>
      <c r="AJ971" s="1804">
        <f>IF(ISERROR((R971*AB971)),0,(R971*AB971))</f>
        <v>10153600</v>
      </c>
      <c r="AK971" s="1805"/>
      <c r="AL971" s="1805"/>
      <c r="AM971" s="1805"/>
      <c r="AN971" s="1805"/>
      <c r="AO971" s="1805"/>
      <c r="AP971" s="1805"/>
      <c r="AQ971" s="1806"/>
      <c r="AR971" s="1494"/>
      <c r="AS971" s="1494"/>
      <c r="AT971" s="1494"/>
      <c r="AU971" s="1494"/>
      <c r="AV971" s="1494"/>
      <c r="AW971" s="1494"/>
      <c r="AX971" s="1494"/>
      <c r="AY971" s="1494"/>
      <c r="BG971" s="45"/>
      <c r="BH971" s="45"/>
      <c r="BI971" s="45"/>
      <c r="BJ971" s="45"/>
      <c r="BK971" s="45"/>
      <c r="BL971" s="45"/>
      <c r="BM971" s="45"/>
      <c r="BN971" s="45"/>
      <c r="CR971" s="77"/>
    </row>
    <row r="972" spans="1:110" s="40" customFormat="1" ht="13.2">
      <c r="B972" s="76"/>
      <c r="C972" s="653"/>
      <c r="D972" s="1823" t="s">
        <v>1201</v>
      </c>
      <c r="E972" s="1824"/>
      <c r="F972" s="1824"/>
      <c r="G972" s="1824"/>
      <c r="H972" s="1824"/>
      <c r="I972" s="1824"/>
      <c r="J972" s="1824"/>
      <c r="K972" s="1824"/>
      <c r="L972" s="1824"/>
      <c r="M972" s="1824"/>
      <c r="N972" s="1824"/>
      <c r="O972" s="1824"/>
      <c r="P972" s="1824"/>
      <c r="Q972" s="1825"/>
      <c r="R972" s="1883">
        <f>IF(ISNA(IF($BN$799="4%",(INDEX($BP$809:$BT$866,MATCH($CB$799,$BO$809:$BO$866,0),MATCH(D972,$BP$808:$BT$808,0))),(INDEX($BW$809:$CA$866,MATCH($CB$799,$BV$809:$BV$866,0),MATCH(D972,$BW$808:$CA$808,0))))),0,IF($BN$799="4%",(INDEX($BP$809:$BT$866,MATCH($CB$799,$BO$809:$BO$866,0),MATCH(D972,$BP$808:$BT$808,0))),(INDEX($BW$809:$CA$866,MATCH($CB$799,$BV$809:$BV$866,0),MATCH(D972,$BW$808:$CA$808,0)))))</f>
        <v>684032</v>
      </c>
      <c r="S972" s="1883"/>
      <c r="T972" s="1883"/>
      <c r="U972" s="1883"/>
      <c r="V972" s="1883"/>
      <c r="W972" s="1883"/>
      <c r="X972" s="1883"/>
      <c r="Y972" s="1883"/>
      <c r="Z972" s="1883"/>
      <c r="AA972" s="1883"/>
      <c r="AB972" s="1772">
        <f>CC663</f>
        <v>18</v>
      </c>
      <c r="AC972" s="1773"/>
      <c r="AD972" s="1773"/>
      <c r="AE972" s="1773"/>
      <c r="AF972" s="1773"/>
      <c r="AG972" s="1773"/>
      <c r="AH972" s="1773"/>
      <c r="AI972" s="1774"/>
      <c r="AJ972" s="1804">
        <f>IF(ISERROR((R972*AB972)),0,(R972*AB972))</f>
        <v>12312576</v>
      </c>
      <c r="AK972" s="1805"/>
      <c r="AL972" s="1805"/>
      <c r="AM972" s="1805"/>
      <c r="AN972" s="1805"/>
      <c r="AO972" s="1805"/>
      <c r="AP972" s="1805"/>
      <c r="AQ972" s="1806"/>
      <c r="AR972" s="1494"/>
      <c r="AS972" s="1494"/>
      <c r="AT972" s="1494"/>
      <c r="AU972" s="1494"/>
      <c r="AV972" s="1494"/>
      <c r="AW972" s="1494"/>
      <c r="AX972" s="1494"/>
      <c r="AY972" s="1494"/>
      <c r="BG972" s="45"/>
      <c r="BH972" s="45"/>
      <c r="BI972" s="45"/>
      <c r="BJ972" s="45"/>
      <c r="BK972" s="45"/>
      <c r="BL972" s="45"/>
      <c r="BM972" s="45"/>
      <c r="BN972" s="45"/>
      <c r="CR972" s="77"/>
    </row>
    <row r="973" spans="1:110" ht="12.75" customHeight="1">
      <c r="A973" s="40"/>
      <c r="B973" s="58"/>
      <c r="C973" s="654"/>
      <c r="D973" s="1823" t="s">
        <v>1202</v>
      </c>
      <c r="E973" s="1824"/>
      <c r="F973" s="1824"/>
      <c r="G973" s="1824"/>
      <c r="H973" s="1824"/>
      <c r="I973" s="1824"/>
      <c r="J973" s="1824"/>
      <c r="K973" s="1824"/>
      <c r="L973" s="1824"/>
      <c r="M973" s="1824"/>
      <c r="N973" s="1824"/>
      <c r="O973" s="1824"/>
      <c r="P973" s="1824"/>
      <c r="Q973" s="1825"/>
      <c r="R973" s="1883">
        <f>IF(ISNA(IF($BN$799="4%",(INDEX($BP$809:$BT$866,MATCH($CB$799,$BO$809:$BO$866,0),MATCH(D973,$BP$808:$BT$808,0))),(INDEX($BW$809:$CA$866,MATCH($CB$799,$BV$809:$BV$866,0),MATCH(D973,$BW$808:$CA$808,0))))),0,IF($BN$799="4%",(INDEX($BP$809:$BT$866,MATCH($CB$799,$BO$809:$BO$866,0),MATCH(D973,$BP$808:$BT$808,0))),(INDEX($BW$809:$CA$866,MATCH($CB$799,$BV$809:$BV$866,0),MATCH(D973,$BW$808:$CA$808,0)))))</f>
        <v>762054</v>
      </c>
      <c r="S973" s="1883"/>
      <c r="T973" s="1883"/>
      <c r="U973" s="1883"/>
      <c r="V973" s="1883"/>
      <c r="W973" s="1883"/>
      <c r="X973" s="1883"/>
      <c r="Y973" s="1883"/>
      <c r="Z973" s="1883"/>
      <c r="AA973" s="1883"/>
      <c r="AB973" s="1772">
        <f>CM663+CH663</f>
        <v>0</v>
      </c>
      <c r="AC973" s="1773"/>
      <c r="AD973" s="1773"/>
      <c r="AE973" s="1773"/>
      <c r="AF973" s="1773"/>
      <c r="AG973" s="1773"/>
      <c r="AH973" s="1773"/>
      <c r="AI973" s="1774"/>
      <c r="AJ973" s="1804">
        <f>IF(ISERROR((R973*AB973)),0,(R973*AB973))</f>
        <v>0</v>
      </c>
      <c r="AK973" s="1805"/>
      <c r="AL973" s="1805"/>
      <c r="AM973" s="1805"/>
      <c r="AN973" s="1805"/>
      <c r="AO973" s="1805"/>
      <c r="AP973" s="1805"/>
      <c r="AQ973" s="1806"/>
      <c r="AR973" s="1494"/>
      <c r="AS973" s="1494"/>
      <c r="AT973" s="1494"/>
      <c r="AU973" s="1494"/>
      <c r="AV973" s="1494"/>
      <c r="AW973" s="1494"/>
      <c r="AX973" s="1494"/>
      <c r="AY973" s="1494"/>
      <c r="AZ973" s="41"/>
      <c r="BA973" s="456"/>
      <c r="BB973" s="40"/>
      <c r="BC973" s="40"/>
      <c r="BD973" s="40"/>
      <c r="BE973" s="17"/>
      <c r="BF973" s="17"/>
      <c r="BG973" s="45"/>
      <c r="BH973" s="45"/>
      <c r="BI973" s="45"/>
      <c r="BJ973" s="45"/>
      <c r="BK973" s="45"/>
      <c r="BL973" s="45"/>
      <c r="BM973" s="45"/>
      <c r="BN973" s="45"/>
      <c r="BO973" s="456"/>
      <c r="BP973" s="456"/>
      <c r="BQ973" s="456"/>
      <c r="BR973" s="456"/>
      <c r="BS973" s="456"/>
      <c r="BT973" s="456"/>
      <c r="BU973" s="456"/>
      <c r="BV973" s="456"/>
      <c r="BW973" s="456"/>
      <c r="BX973" s="456"/>
      <c r="BY973" s="456"/>
      <c r="BZ973" s="456"/>
      <c r="CA973" s="456"/>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1853" t="s">
        <v>1438</v>
      </c>
      <c r="C974" s="1854"/>
      <c r="D974" s="1854"/>
      <c r="E974" s="1854"/>
      <c r="F974" s="1854"/>
      <c r="G974" s="1854"/>
      <c r="H974" s="1854"/>
      <c r="I974" s="1854"/>
      <c r="J974" s="1854"/>
      <c r="K974" s="1854"/>
      <c r="L974" s="1854"/>
      <c r="M974" s="1854"/>
      <c r="N974" s="1854"/>
      <c r="O974" s="1854"/>
      <c r="P974" s="1854"/>
      <c r="Q974" s="1854"/>
      <c r="R974" s="1854"/>
      <c r="S974" s="1854"/>
      <c r="T974" s="1854"/>
      <c r="U974" s="1854"/>
      <c r="V974" s="1854"/>
      <c r="W974" s="1854"/>
      <c r="X974" s="1854"/>
      <c r="Y974" s="1854"/>
      <c r="Z974" s="1854"/>
      <c r="AA974" s="1855"/>
      <c r="AB974" s="1772">
        <f>SUM(AB969:AI973)</f>
        <v>72</v>
      </c>
      <c r="AC974" s="1773"/>
      <c r="AD974" s="1773"/>
      <c r="AE974" s="1773"/>
      <c r="AF974" s="1773"/>
      <c r="AG974" s="1773"/>
      <c r="AH974" s="1773"/>
      <c r="AI974" s="1774"/>
      <c r="AJ974" s="1804"/>
      <c r="AK974" s="1805"/>
      <c r="AL974" s="1805"/>
      <c r="AM974" s="1805"/>
      <c r="AN974" s="1805"/>
      <c r="AO974" s="1805"/>
      <c r="AP974" s="1805"/>
      <c r="AQ974" s="1806"/>
      <c r="AR974" s="1494"/>
      <c r="AS974" s="1494"/>
      <c r="AT974" s="1494"/>
      <c r="AU974" s="1494"/>
      <c r="AV974" s="1494"/>
      <c r="AW974" s="1494"/>
      <c r="AX974" s="1494"/>
      <c r="AY974" s="1494"/>
      <c r="AZ974" s="41"/>
      <c r="BA974" s="456"/>
      <c r="BB974" s="17"/>
      <c r="BC974" s="17"/>
      <c r="BD974" s="17"/>
      <c r="BE974" s="17"/>
      <c r="BF974" s="17"/>
      <c r="BG974" s="45"/>
      <c r="BH974" s="45"/>
      <c r="BI974" s="45"/>
      <c r="BJ974" s="45"/>
      <c r="BK974" s="45"/>
      <c r="BL974" s="45"/>
      <c r="BM974" s="45"/>
      <c r="BN974" s="45"/>
      <c r="BO974" s="456"/>
      <c r="BP974" s="456"/>
      <c r="BQ974" s="456"/>
      <c r="BR974" s="456"/>
      <c r="BS974" s="456"/>
      <c r="BT974" s="456"/>
      <c r="BU974" s="456"/>
      <c r="BV974" s="456"/>
      <c r="BW974" s="456"/>
      <c r="BX974" s="456"/>
      <c r="BY974" s="456"/>
      <c r="BZ974" s="456"/>
      <c r="CA974" s="456"/>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5" customHeight="1">
      <c r="A975" s="40"/>
      <c r="B975" s="1801" t="s">
        <v>1439</v>
      </c>
      <c r="C975" s="1802"/>
      <c r="D975" s="1802"/>
      <c r="E975" s="1802"/>
      <c r="F975" s="1802"/>
      <c r="G975" s="1802"/>
      <c r="H975" s="1802"/>
      <c r="I975" s="1802"/>
      <c r="J975" s="1802"/>
      <c r="K975" s="1802"/>
      <c r="L975" s="1802"/>
      <c r="M975" s="1802"/>
      <c r="N975" s="1802"/>
      <c r="O975" s="1802"/>
      <c r="P975" s="1802"/>
      <c r="Q975" s="1802"/>
      <c r="R975" s="1802"/>
      <c r="S975" s="1802"/>
      <c r="T975" s="1802"/>
      <c r="U975" s="1802"/>
      <c r="V975" s="1802"/>
      <c r="W975" s="1802"/>
      <c r="X975" s="1802"/>
      <c r="Y975" s="1802"/>
      <c r="Z975" s="1802"/>
      <c r="AA975" s="1802"/>
      <c r="AB975" s="1802"/>
      <c r="AC975" s="1802"/>
      <c r="AD975" s="1802"/>
      <c r="AE975" s="1802"/>
      <c r="AF975" s="1802"/>
      <c r="AG975" s="1802"/>
      <c r="AH975" s="1802"/>
      <c r="AI975" s="1803"/>
      <c r="AJ975" s="1804">
        <f>SUM(AJ969:AQ973)</f>
        <v>37501534</v>
      </c>
      <c r="AK975" s="1805"/>
      <c r="AL975" s="1805"/>
      <c r="AM975" s="1805"/>
      <c r="AN975" s="1805"/>
      <c r="AO975" s="1805"/>
      <c r="AP975" s="1805"/>
      <c r="AQ975" s="1806"/>
      <c r="AR975" s="1494"/>
      <c r="AS975" s="1494"/>
      <c r="AT975" s="1494"/>
      <c r="AU975" s="1494"/>
      <c r="AV975" s="1494"/>
      <c r="AW975" s="1494"/>
      <c r="AX975" s="1494"/>
      <c r="AY975" s="1494"/>
      <c r="AZ975" s="41"/>
      <c r="BA975" s="456"/>
      <c r="BB975" s="17"/>
      <c r="BC975" s="17"/>
      <c r="BD975" s="17"/>
      <c r="BE975" s="17"/>
      <c r="BF975" s="17"/>
      <c r="BG975" s="45"/>
      <c r="BH975" s="45"/>
      <c r="BI975" s="45"/>
      <c r="BJ975" s="45"/>
      <c r="BK975" s="45"/>
      <c r="BL975" s="45"/>
      <c r="BM975" s="45"/>
      <c r="BN975" s="45"/>
      <c r="BO975" s="456"/>
      <c r="BP975" s="456"/>
      <c r="BQ975" s="456"/>
      <c r="BR975" s="456"/>
      <c r="BS975" s="456"/>
      <c r="BT975" s="456"/>
      <c r="BU975" s="456"/>
      <c r="BV975" s="456"/>
      <c r="BW975" s="456"/>
      <c r="BX975" s="456"/>
      <c r="BY975" s="456"/>
      <c r="BZ975" s="456"/>
      <c r="CA975" s="456"/>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1807"/>
      <c r="C976" s="1808"/>
      <c r="D976" s="1808"/>
      <c r="E976" s="1808"/>
      <c r="F976" s="1808"/>
      <c r="G976" s="1808"/>
      <c r="H976" s="1808"/>
      <c r="I976" s="1808"/>
      <c r="J976" s="1808"/>
      <c r="K976" s="1808"/>
      <c r="L976" s="1808"/>
      <c r="M976" s="1808"/>
      <c r="N976" s="1808"/>
      <c r="O976" s="1808"/>
      <c r="P976" s="1808"/>
      <c r="Q976" s="1808"/>
      <c r="R976" s="1808"/>
      <c r="S976" s="1808"/>
      <c r="T976" s="1808"/>
      <c r="U976" s="1808"/>
      <c r="V976" s="1808"/>
      <c r="W976" s="1808"/>
      <c r="X976" s="1808"/>
      <c r="Y976" s="1808"/>
      <c r="Z976" s="1808"/>
      <c r="AA976" s="1808"/>
      <c r="AB976" s="1808"/>
      <c r="AC976" s="1808"/>
      <c r="AD976" s="1808"/>
      <c r="AE976" s="1809"/>
      <c r="AF976" s="1810" t="s">
        <v>1440</v>
      </c>
      <c r="AG976" s="1811"/>
      <c r="AH976" s="1811"/>
      <c r="AI976" s="1812"/>
      <c r="AJ976" s="1807"/>
      <c r="AK976" s="1808"/>
      <c r="AL976" s="1808"/>
      <c r="AM976" s="1808"/>
      <c r="AN976" s="1808"/>
      <c r="AO976" s="1808"/>
      <c r="AP976" s="1808"/>
      <c r="AQ976" s="1809"/>
      <c r="AR976" s="1494"/>
      <c r="AS976" s="1494"/>
      <c r="AT976" s="1494"/>
      <c r="AU976" s="1494"/>
      <c r="AV976" s="1494"/>
      <c r="AW976" s="1494"/>
      <c r="AX976" s="1494"/>
      <c r="AY976" s="1494"/>
      <c r="AZ976" s="41"/>
      <c r="BA976" s="456"/>
      <c r="BB976" s="17"/>
      <c r="BC976" s="17"/>
      <c r="BD976" s="17"/>
      <c r="BE976" s="17"/>
      <c r="BF976" s="17"/>
      <c r="BG976" s="45"/>
      <c r="BH976" s="45"/>
      <c r="BI976" s="45"/>
      <c r="BJ976" s="45"/>
      <c r="BK976" s="45"/>
      <c r="BL976" s="45"/>
      <c r="BM976" s="45"/>
      <c r="BN976" s="45"/>
      <c r="BO976" s="456"/>
      <c r="BP976" s="456"/>
      <c r="BQ976" s="456"/>
      <c r="BR976" s="456"/>
      <c r="BS976" s="456"/>
      <c r="BT976" s="456"/>
      <c r="BU976" s="456"/>
      <c r="BV976" s="456"/>
      <c r="BW976" s="456"/>
      <c r="BX976" s="456"/>
      <c r="BY976" s="456"/>
      <c r="BZ976" s="456"/>
      <c r="CA976" s="456"/>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96" t="s">
        <v>1441</v>
      </c>
      <c r="D977" s="1817" t="s">
        <v>1442</v>
      </c>
      <c r="E977" s="1818"/>
      <c r="F977" s="1818"/>
      <c r="G977" s="1818"/>
      <c r="H977" s="1818"/>
      <c r="I977" s="1818"/>
      <c r="J977" s="1818"/>
      <c r="K977" s="1818"/>
      <c r="L977" s="1818"/>
      <c r="M977" s="1818"/>
      <c r="N977" s="1818"/>
      <c r="O977" s="1818"/>
      <c r="P977" s="1818"/>
      <c r="Q977" s="1818"/>
      <c r="R977" s="1818"/>
      <c r="S977" s="1818"/>
      <c r="T977" s="1818"/>
      <c r="U977" s="1818"/>
      <c r="V977" s="1818"/>
      <c r="W977" s="1818"/>
      <c r="X977" s="1818"/>
      <c r="Y977" s="1818"/>
      <c r="Z977" s="1818"/>
      <c r="AA977" s="1818"/>
      <c r="AB977" s="1818"/>
      <c r="AC977" s="1818"/>
      <c r="AD977" s="1818"/>
      <c r="AE977" s="1819"/>
      <c r="AF977" s="80"/>
      <c r="AG977" s="1813" t="s">
        <v>643</v>
      </c>
      <c r="AH977" s="1814"/>
      <c r="AI977" s="83"/>
      <c r="AJ977" s="1835">
        <f>ROUND(IF(AND(AG977="yes",D979&gt;0),AJ975*0.2,0),0)</f>
        <v>7500307</v>
      </c>
      <c r="AK977" s="1836"/>
      <c r="AL977" s="1836"/>
      <c r="AM977" s="1836"/>
      <c r="AN977" s="1836"/>
      <c r="AO977" s="1836"/>
      <c r="AP977" s="1836"/>
      <c r="AQ977" s="1837"/>
      <c r="AR977" s="1494"/>
      <c r="AS977" s="1494"/>
      <c r="AT977" s="1494"/>
      <c r="AU977" s="1494"/>
      <c r="AV977" s="1494"/>
      <c r="AW977" s="1494"/>
      <c r="AX977" s="1494"/>
      <c r="AY977" s="1494"/>
      <c r="AZ977" s="41"/>
      <c r="BA977" s="46"/>
      <c r="BB977" s="17"/>
      <c r="BC977" s="17"/>
      <c r="BD977" s="17"/>
      <c r="BE977" s="17"/>
      <c r="BF977" s="17"/>
      <c r="BG977" s="45"/>
      <c r="BH977" s="45"/>
      <c r="BI977" s="45"/>
      <c r="BJ977" s="45"/>
      <c r="BK977" s="45"/>
      <c r="BL977" s="45"/>
      <c r="BM977" s="45"/>
      <c r="BN977" s="45"/>
      <c r="BO977" s="456"/>
      <c r="BP977" s="456"/>
      <c r="BQ977" s="456"/>
      <c r="BR977" s="456"/>
      <c r="BS977" s="456"/>
      <c r="BT977" s="456"/>
      <c r="BU977" s="456"/>
      <c r="BV977" s="456"/>
      <c r="BW977" s="456"/>
      <c r="BX977" s="456"/>
      <c r="BY977" s="456"/>
      <c r="BZ977" s="456"/>
      <c r="CA977" s="456"/>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97"/>
      <c r="C978" s="1498"/>
      <c r="D978" s="1856" t="s">
        <v>1443</v>
      </c>
      <c r="E978" s="1857"/>
      <c r="F978" s="1857"/>
      <c r="G978" s="1857"/>
      <c r="H978" s="1857"/>
      <c r="I978" s="1857"/>
      <c r="J978" s="1857"/>
      <c r="K978" s="1857"/>
      <c r="L978" s="1857"/>
      <c r="M978" s="1857"/>
      <c r="N978" s="1857"/>
      <c r="O978" s="1857"/>
      <c r="P978" s="1857"/>
      <c r="Q978" s="1857"/>
      <c r="R978" s="1857"/>
      <c r="S978" s="1857"/>
      <c r="T978" s="1857"/>
      <c r="U978" s="1857"/>
      <c r="V978" s="1857"/>
      <c r="W978" s="1857"/>
      <c r="X978" s="1857"/>
      <c r="Y978" s="1857"/>
      <c r="Z978" s="1857"/>
      <c r="AA978" s="1857"/>
      <c r="AB978" s="1857"/>
      <c r="AC978" s="1857"/>
      <c r="AD978" s="1857"/>
      <c r="AE978" s="1858"/>
      <c r="AF978" s="76"/>
      <c r="AG978" s="77"/>
      <c r="AH978" s="77"/>
      <c r="AI978" s="81"/>
      <c r="AJ978" s="1838"/>
      <c r="AK978" s="1839"/>
      <c r="AL978" s="1839"/>
      <c r="AM978" s="1839"/>
      <c r="AN978" s="1839"/>
      <c r="AO978" s="1839"/>
      <c r="AP978" s="1839"/>
      <c r="AQ978" s="1840"/>
      <c r="AR978" s="1494"/>
      <c r="AS978" s="1494"/>
      <c r="AT978" s="1494"/>
      <c r="AU978" s="1494"/>
      <c r="AV978" s="1494"/>
      <c r="AW978" s="1494"/>
      <c r="AX978" s="1494"/>
      <c r="AY978" s="1494"/>
      <c r="AZ978" s="41"/>
      <c r="BA978" s="456"/>
      <c r="BB978" s="17"/>
      <c r="BC978" s="17"/>
      <c r="BD978" s="17"/>
      <c r="BE978" s="17"/>
      <c r="BF978" s="17"/>
      <c r="BG978" s="45"/>
      <c r="BH978" s="45"/>
      <c r="BI978" s="45"/>
      <c r="BJ978" s="45"/>
      <c r="BK978" s="45"/>
      <c r="BL978" s="45"/>
      <c r="BM978" s="45"/>
      <c r="BN978" s="45"/>
      <c r="BO978" s="456"/>
      <c r="BP978" s="456"/>
      <c r="BQ978" s="456"/>
      <c r="BR978" s="456"/>
      <c r="BS978" s="456"/>
      <c r="BT978" s="456"/>
      <c r="BU978" s="456"/>
      <c r="BV978" s="456"/>
      <c r="BW978" s="456"/>
      <c r="BX978" s="456"/>
      <c r="BY978" s="456"/>
      <c r="BZ978" s="456"/>
      <c r="CA978" s="456"/>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5" customHeight="1">
      <c r="A979" s="40"/>
      <c r="B979" s="1497"/>
      <c r="C979" s="1498"/>
      <c r="D979" s="1859" t="s">
        <v>1444</v>
      </c>
      <c r="E979" s="1860"/>
      <c r="F979" s="1860"/>
      <c r="G979" s="1860"/>
      <c r="H979" s="1860"/>
      <c r="I979" s="1860"/>
      <c r="J979" s="1860"/>
      <c r="K979" s="1860"/>
      <c r="L979" s="1860"/>
      <c r="M979" s="1860"/>
      <c r="N979" s="1860"/>
      <c r="O979" s="1860"/>
      <c r="P979" s="1860"/>
      <c r="Q979" s="1860"/>
      <c r="R979" s="1860"/>
      <c r="S979" s="1860"/>
      <c r="T979" s="1860"/>
      <c r="U979" s="1860"/>
      <c r="V979" s="1860"/>
      <c r="W979" s="1860"/>
      <c r="X979" s="1860"/>
      <c r="Y979" s="1860"/>
      <c r="Z979" s="1860"/>
      <c r="AA979" s="1860"/>
      <c r="AB979" s="1860"/>
      <c r="AC979" s="1860"/>
      <c r="AD979" s="1860"/>
      <c r="AE979" s="1861"/>
      <c r="AF979" s="78"/>
      <c r="AG979" s="8"/>
      <c r="AH979" s="8"/>
      <c r="AI979" s="79"/>
      <c r="AJ979" s="1841"/>
      <c r="AK979" s="1842"/>
      <c r="AL979" s="1842"/>
      <c r="AM979" s="1842"/>
      <c r="AN979" s="1842"/>
      <c r="AO979" s="1842"/>
      <c r="AP979" s="1842"/>
      <c r="AQ979" s="1843"/>
      <c r="AR979" s="1494"/>
      <c r="AS979" s="1494"/>
      <c r="AT979" s="1494"/>
      <c r="AU979" s="1494"/>
      <c r="AV979" s="1494"/>
      <c r="AW979" s="1494"/>
      <c r="AX979" s="1494"/>
      <c r="AY979" s="1494"/>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99"/>
      <c r="C980" s="1500"/>
      <c r="D980" s="1798" t="s">
        <v>1445</v>
      </c>
      <c r="E980" s="1799"/>
      <c r="F980" s="1799"/>
      <c r="G980" s="1799"/>
      <c r="H980" s="1799"/>
      <c r="I980" s="1799"/>
      <c r="J980" s="1799"/>
      <c r="K980" s="1799"/>
      <c r="L980" s="1799"/>
      <c r="M980" s="1799"/>
      <c r="N980" s="1799"/>
      <c r="O980" s="1799"/>
      <c r="P980" s="1799"/>
      <c r="Q980" s="1799"/>
      <c r="R980" s="1799"/>
      <c r="S980" s="1799"/>
      <c r="T980" s="1799"/>
      <c r="U980" s="1799"/>
      <c r="V980" s="1799"/>
      <c r="W980" s="1799"/>
      <c r="X980" s="1799"/>
      <c r="Y980" s="1799"/>
      <c r="Z980" s="1799"/>
      <c r="AA980" s="1799"/>
      <c r="AB980" s="1799"/>
      <c r="AC980" s="1799"/>
      <c r="AD980" s="1799"/>
      <c r="AE980" s="1800"/>
      <c r="AF980" s="80"/>
      <c r="AG980" s="1815" t="s">
        <v>640</v>
      </c>
      <c r="AH980" s="1816"/>
      <c r="AI980" s="83"/>
      <c r="AJ980" s="1835">
        <f>ROUND(IF(AG980="yes",AJ975*0.05,0),0)</f>
        <v>0</v>
      </c>
      <c r="AK980" s="1836"/>
      <c r="AL980" s="1836"/>
      <c r="AM980" s="1836"/>
      <c r="AN980" s="1836"/>
      <c r="AO980" s="1836"/>
      <c r="AP980" s="1836"/>
      <c r="AQ980" s="1837"/>
      <c r="AR980" s="1494"/>
      <c r="AS980" s="1494"/>
      <c r="AT980" s="1494"/>
      <c r="AU980" s="1494"/>
      <c r="AV980" s="1494"/>
      <c r="AW980" s="1494"/>
      <c r="AX980" s="1494"/>
      <c r="AY980" s="1494"/>
      <c r="AZ980" s="46"/>
      <c r="BA980" s="45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5" customHeight="1">
      <c r="A981" s="40"/>
      <c r="B981" s="1497"/>
      <c r="C981" s="1501"/>
      <c r="D981" s="1856" t="s">
        <v>1446</v>
      </c>
      <c r="E981" s="1857"/>
      <c r="F981" s="1857"/>
      <c r="G981" s="1857"/>
      <c r="H981" s="1857"/>
      <c r="I981" s="1857"/>
      <c r="J981" s="1857"/>
      <c r="K981" s="1857"/>
      <c r="L981" s="1857"/>
      <c r="M981" s="1857"/>
      <c r="N981" s="1857"/>
      <c r="O981" s="1857"/>
      <c r="P981" s="1857"/>
      <c r="Q981" s="1857"/>
      <c r="R981" s="1857"/>
      <c r="S981" s="1857"/>
      <c r="T981" s="1857"/>
      <c r="U981" s="1857"/>
      <c r="V981" s="1857"/>
      <c r="W981" s="1857"/>
      <c r="X981" s="1857"/>
      <c r="Y981" s="1857"/>
      <c r="Z981" s="1857"/>
      <c r="AA981" s="1857"/>
      <c r="AB981" s="1857"/>
      <c r="AC981" s="1857"/>
      <c r="AD981" s="1857"/>
      <c r="AE981" s="1858"/>
      <c r="AF981" s="76"/>
      <c r="AG981" s="77"/>
      <c r="AH981" s="77"/>
      <c r="AI981" s="81"/>
      <c r="AJ981" s="1838"/>
      <c r="AK981" s="1839"/>
      <c r="AL981" s="1839"/>
      <c r="AM981" s="1839"/>
      <c r="AN981" s="1839"/>
      <c r="AO981" s="1839"/>
      <c r="AP981" s="1839"/>
      <c r="AQ981" s="1840"/>
      <c r="AR981" s="1494"/>
      <c r="AS981" s="1494"/>
      <c r="AT981" s="1494"/>
      <c r="AU981" s="1494"/>
      <c r="AV981" s="1494"/>
      <c r="AW981" s="1494"/>
      <c r="AX981" s="1494"/>
      <c r="AY981" s="1494"/>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97"/>
      <c r="C982" s="1501"/>
      <c r="D982" s="1856"/>
      <c r="E982" s="1857"/>
      <c r="F982" s="1857"/>
      <c r="G982" s="1857"/>
      <c r="H982" s="1857"/>
      <c r="I982" s="1857"/>
      <c r="J982" s="1857"/>
      <c r="K982" s="1857"/>
      <c r="L982" s="1857"/>
      <c r="M982" s="1857"/>
      <c r="N982" s="1857"/>
      <c r="O982" s="1857"/>
      <c r="P982" s="1857"/>
      <c r="Q982" s="1857"/>
      <c r="R982" s="1857"/>
      <c r="S982" s="1857"/>
      <c r="T982" s="1857"/>
      <c r="U982" s="1857"/>
      <c r="V982" s="1857"/>
      <c r="W982" s="1857"/>
      <c r="X982" s="1857"/>
      <c r="Y982" s="1857"/>
      <c r="Z982" s="1857"/>
      <c r="AA982" s="1857"/>
      <c r="AB982" s="1857"/>
      <c r="AC982" s="1857"/>
      <c r="AD982" s="1857"/>
      <c r="AE982" s="1858"/>
      <c r="AF982" s="76"/>
      <c r="AG982" s="77"/>
      <c r="AH982" s="77"/>
      <c r="AI982" s="81"/>
      <c r="AJ982" s="1838"/>
      <c r="AK982" s="1839"/>
      <c r="AL982" s="1839"/>
      <c r="AM982" s="1839"/>
      <c r="AN982" s="1839"/>
      <c r="AO982" s="1839"/>
      <c r="AP982" s="1839"/>
      <c r="AQ982" s="1840"/>
      <c r="AR982" s="1494"/>
      <c r="AS982" s="1494"/>
      <c r="AT982" s="1494"/>
      <c r="AU982" s="1494"/>
      <c r="AV982" s="1494"/>
      <c r="AW982" s="1494"/>
      <c r="AX982" s="1494"/>
      <c r="AY982" s="1494"/>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56" customFormat="1" ht="12.75" customHeight="1">
      <c r="A983" s="40"/>
      <c r="B983" s="1497"/>
      <c r="C983" s="1501"/>
      <c r="D983" s="1856"/>
      <c r="E983" s="1857"/>
      <c r="F983" s="1857"/>
      <c r="G983" s="1857"/>
      <c r="H983" s="1857"/>
      <c r="I983" s="1857"/>
      <c r="J983" s="1857"/>
      <c r="K983" s="1857"/>
      <c r="L983" s="1857"/>
      <c r="M983" s="1857"/>
      <c r="N983" s="1857"/>
      <c r="O983" s="1857"/>
      <c r="P983" s="1857"/>
      <c r="Q983" s="1857"/>
      <c r="R983" s="1857"/>
      <c r="S983" s="1857"/>
      <c r="T983" s="1857"/>
      <c r="U983" s="1857"/>
      <c r="V983" s="1857"/>
      <c r="W983" s="1857"/>
      <c r="X983" s="1857"/>
      <c r="Y983" s="1857"/>
      <c r="Z983" s="1857"/>
      <c r="AA983" s="1857"/>
      <c r="AB983" s="1857"/>
      <c r="AC983" s="1857"/>
      <c r="AD983" s="1857"/>
      <c r="AE983" s="1858"/>
      <c r="AF983" s="76"/>
      <c r="AG983" s="77"/>
      <c r="AH983" s="77"/>
      <c r="AI983" s="81"/>
      <c r="AJ983" s="1838"/>
      <c r="AK983" s="1839"/>
      <c r="AL983" s="1839"/>
      <c r="AM983" s="1839"/>
      <c r="AN983" s="1839"/>
      <c r="AO983" s="1839"/>
      <c r="AP983" s="1839"/>
      <c r="AQ983" s="1840"/>
      <c r="AR983" s="1494"/>
      <c r="AS983" s="1494"/>
      <c r="AT983" s="1494"/>
      <c r="AU983" s="1494"/>
      <c r="AV983" s="1494"/>
      <c r="AW983" s="1494"/>
      <c r="AX983" s="1494"/>
      <c r="AY983" s="1494"/>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56" customFormat="1" ht="12.75" customHeight="1">
      <c r="A984" s="40"/>
      <c r="B984" s="1497"/>
      <c r="C984" s="1501"/>
      <c r="D984" s="1856"/>
      <c r="E984" s="1857"/>
      <c r="F984" s="1857"/>
      <c r="G984" s="1857"/>
      <c r="H984" s="1857"/>
      <c r="I984" s="1857"/>
      <c r="J984" s="1857"/>
      <c r="K984" s="1857"/>
      <c r="L984" s="1857"/>
      <c r="M984" s="1857"/>
      <c r="N984" s="1857"/>
      <c r="O984" s="1857"/>
      <c r="P984" s="1857"/>
      <c r="Q984" s="1857"/>
      <c r="R984" s="1857"/>
      <c r="S984" s="1857"/>
      <c r="T984" s="1857"/>
      <c r="U984" s="1857"/>
      <c r="V984" s="1857"/>
      <c r="W984" s="1857"/>
      <c r="X984" s="1857"/>
      <c r="Y984" s="1857"/>
      <c r="Z984" s="1857"/>
      <c r="AA984" s="1857"/>
      <c r="AB984" s="1857"/>
      <c r="AC984" s="1857"/>
      <c r="AD984" s="1857"/>
      <c r="AE984" s="1858"/>
      <c r="AF984" s="76"/>
      <c r="AG984" s="77"/>
      <c r="AH984" s="77"/>
      <c r="AI984" s="81"/>
      <c r="AJ984" s="1838"/>
      <c r="AK984" s="1839"/>
      <c r="AL984" s="1839"/>
      <c r="AM984" s="1839"/>
      <c r="AN984" s="1839"/>
      <c r="AO984" s="1839"/>
      <c r="AP984" s="1839"/>
      <c r="AQ984" s="1840"/>
      <c r="AR984" s="1494"/>
      <c r="AS984" s="1494"/>
      <c r="AT984" s="1494"/>
      <c r="AU984" s="1494"/>
      <c r="AV984" s="1494"/>
      <c r="AW984" s="1494"/>
      <c r="AX984" s="1494"/>
      <c r="AY984" s="1494"/>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56" customFormat="1" ht="12.75" customHeight="1">
      <c r="A985" s="40"/>
      <c r="B985" s="1502"/>
      <c r="C985" s="1503"/>
      <c r="D985" s="1862"/>
      <c r="E985" s="1863"/>
      <c r="F985" s="1863"/>
      <c r="G985" s="1863"/>
      <c r="H985" s="1863"/>
      <c r="I985" s="1863"/>
      <c r="J985" s="1863"/>
      <c r="K985" s="1863"/>
      <c r="L985" s="1863"/>
      <c r="M985" s="1863"/>
      <c r="N985" s="1863"/>
      <c r="O985" s="1863"/>
      <c r="P985" s="1863"/>
      <c r="Q985" s="1863"/>
      <c r="R985" s="1863"/>
      <c r="S985" s="1863"/>
      <c r="T985" s="1863"/>
      <c r="U985" s="1863"/>
      <c r="V985" s="1863"/>
      <c r="W985" s="1863"/>
      <c r="X985" s="1863"/>
      <c r="Y985" s="1863"/>
      <c r="Z985" s="1863"/>
      <c r="AA985" s="1863"/>
      <c r="AB985" s="1863"/>
      <c r="AC985" s="1863"/>
      <c r="AD985" s="1863"/>
      <c r="AE985" s="1864"/>
      <c r="AF985" s="78"/>
      <c r="AG985" s="8"/>
      <c r="AH985" s="8"/>
      <c r="AI985" s="79"/>
      <c r="AJ985" s="1841"/>
      <c r="AK985" s="1842"/>
      <c r="AL985" s="1842"/>
      <c r="AM985" s="1842"/>
      <c r="AN985" s="1842"/>
      <c r="AO985" s="1842"/>
      <c r="AP985" s="1842"/>
      <c r="AQ985" s="1843"/>
      <c r="AR985" s="1494"/>
      <c r="AS985" s="1494"/>
      <c r="AT985" s="1494"/>
      <c r="AU985" s="1494"/>
      <c r="AV985" s="1494"/>
      <c r="AW985" s="1494"/>
      <c r="AX985" s="1494"/>
      <c r="AY985" s="1494"/>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99"/>
      <c r="C986" s="304" t="s">
        <v>1447</v>
      </c>
      <c r="D986" s="1798" t="s">
        <v>1448</v>
      </c>
      <c r="E986" s="1799"/>
      <c r="F986" s="1799"/>
      <c r="G986" s="1799"/>
      <c r="H986" s="1799"/>
      <c r="I986" s="1799"/>
      <c r="J986" s="1799"/>
      <c r="K986" s="1799"/>
      <c r="L986" s="1799"/>
      <c r="M986" s="1799"/>
      <c r="N986" s="1799"/>
      <c r="O986" s="1799"/>
      <c r="P986" s="1799"/>
      <c r="Q986" s="1799"/>
      <c r="R986" s="1799"/>
      <c r="S986" s="1799"/>
      <c r="T986" s="1799"/>
      <c r="U986" s="1799"/>
      <c r="V986" s="1799"/>
      <c r="W986" s="1799"/>
      <c r="X986" s="1799"/>
      <c r="Y986" s="1799"/>
      <c r="Z986" s="1799"/>
      <c r="AA986" s="1799"/>
      <c r="AB986" s="1799"/>
      <c r="AC986" s="1799"/>
      <c r="AD986" s="1799"/>
      <c r="AE986" s="1800"/>
      <c r="AF986" s="82"/>
      <c r="AG986" s="1815" t="s">
        <v>640</v>
      </c>
      <c r="AH986" s="1816"/>
      <c r="AI986" s="83"/>
      <c r="AJ986" s="1835">
        <f>ROUND(IF(AG986="yes",AJ975*0.1,0),0)</f>
        <v>0</v>
      </c>
      <c r="AK986" s="1836"/>
      <c r="AL986" s="1836"/>
      <c r="AM986" s="1836"/>
      <c r="AN986" s="1836"/>
      <c r="AO986" s="1836"/>
      <c r="AP986" s="1836"/>
      <c r="AQ986" s="1837"/>
      <c r="AR986" s="1494"/>
      <c r="AS986" s="1494"/>
      <c r="AT986" s="1494"/>
      <c r="AU986" s="1494"/>
      <c r="AV986" s="1494"/>
      <c r="AW986" s="1494"/>
      <c r="AX986" s="1494"/>
      <c r="AY986" s="1494"/>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504"/>
      <c r="D987" s="1792" t="s">
        <v>1449</v>
      </c>
      <c r="E987" s="1793"/>
      <c r="F987" s="1793"/>
      <c r="G987" s="1793"/>
      <c r="H987" s="1793"/>
      <c r="I987" s="1793"/>
      <c r="J987" s="1793"/>
      <c r="K987" s="1793"/>
      <c r="L987" s="1793"/>
      <c r="M987" s="1793"/>
      <c r="N987" s="1793"/>
      <c r="O987" s="1793"/>
      <c r="P987" s="1793"/>
      <c r="Q987" s="1793"/>
      <c r="R987" s="1793"/>
      <c r="S987" s="1793"/>
      <c r="T987" s="1793"/>
      <c r="U987" s="1793"/>
      <c r="V987" s="1793"/>
      <c r="W987" s="1793"/>
      <c r="X987" s="1793"/>
      <c r="Y987" s="1793"/>
      <c r="Z987" s="1793"/>
      <c r="AA987" s="1793"/>
      <c r="AB987" s="1793"/>
      <c r="AC987" s="1793"/>
      <c r="AD987" s="1793"/>
      <c r="AE987" s="1794"/>
      <c r="AF987" s="76"/>
      <c r="AG987" s="18"/>
      <c r="AH987" s="18"/>
      <c r="AI987" s="81"/>
      <c r="AJ987" s="1838"/>
      <c r="AK987" s="1839"/>
      <c r="AL987" s="1839"/>
      <c r="AM987" s="1839"/>
      <c r="AN987" s="1839"/>
      <c r="AO987" s="1839"/>
      <c r="AP987" s="1839"/>
      <c r="AQ987" s="1840"/>
      <c r="AR987" s="1494"/>
      <c r="AS987" s="1494"/>
      <c r="AT987" s="1494"/>
      <c r="AU987" s="1494"/>
      <c r="AV987" s="1494"/>
      <c r="AW987" s="1494"/>
      <c r="AX987" s="1494"/>
      <c r="AY987" s="1494"/>
      <c r="AZ987" s="46"/>
      <c r="BA987" s="639">
        <f>G753+O796</f>
        <v>71</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504"/>
      <c r="D988" s="1792"/>
      <c r="E988" s="1793"/>
      <c r="F988" s="1793"/>
      <c r="G988" s="1793"/>
      <c r="H988" s="1793"/>
      <c r="I988" s="1793"/>
      <c r="J988" s="1793"/>
      <c r="K988" s="1793"/>
      <c r="L988" s="1793"/>
      <c r="M988" s="1793"/>
      <c r="N988" s="1793"/>
      <c r="O988" s="1793"/>
      <c r="P988" s="1793"/>
      <c r="Q988" s="1793"/>
      <c r="R988" s="1793"/>
      <c r="S988" s="1793"/>
      <c r="T988" s="1793"/>
      <c r="U988" s="1793"/>
      <c r="V988" s="1793"/>
      <c r="W988" s="1793"/>
      <c r="X988" s="1793"/>
      <c r="Y988" s="1793"/>
      <c r="Z988" s="1793"/>
      <c r="AA988" s="1793"/>
      <c r="AB988" s="1793"/>
      <c r="AC988" s="1793"/>
      <c r="AD988" s="1793"/>
      <c r="AE988" s="1794"/>
      <c r="AF988" s="76"/>
      <c r="AG988" s="77"/>
      <c r="AH988" s="77"/>
      <c r="AI988" s="81"/>
      <c r="AJ988" s="1838"/>
      <c r="AK988" s="1839"/>
      <c r="AL988" s="1839"/>
      <c r="AM988" s="1839"/>
      <c r="AN988" s="1839"/>
      <c r="AO988" s="1839"/>
      <c r="AP988" s="1839"/>
      <c r="AQ988" s="1840"/>
      <c r="AR988" s="1494"/>
      <c r="AS988" s="1494"/>
      <c r="AT988" s="1494"/>
      <c r="AU988" s="1494"/>
      <c r="AV988" s="1494"/>
      <c r="AW988" s="1494"/>
      <c r="AX988" s="1494"/>
      <c r="AY988" s="1494"/>
      <c r="AZ988" s="46"/>
      <c r="BA988" s="17"/>
      <c r="BB988" s="46"/>
      <c r="BC988" s="46"/>
      <c r="BD988" s="46"/>
      <c r="BE988" s="46"/>
      <c r="BF988" s="46"/>
      <c r="BG988" s="456"/>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505"/>
      <c r="C989" s="1503"/>
      <c r="D989" s="1820"/>
      <c r="E989" s="1821"/>
      <c r="F989" s="1821"/>
      <c r="G989" s="1821"/>
      <c r="H989" s="1821"/>
      <c r="I989" s="1821"/>
      <c r="J989" s="1821"/>
      <c r="K989" s="1821"/>
      <c r="L989" s="1821"/>
      <c r="M989" s="1821"/>
      <c r="N989" s="1821"/>
      <c r="O989" s="1821"/>
      <c r="P989" s="1821"/>
      <c r="Q989" s="1821"/>
      <c r="R989" s="1821"/>
      <c r="S989" s="1821"/>
      <c r="T989" s="1821"/>
      <c r="U989" s="1821"/>
      <c r="V989" s="1821"/>
      <c r="W989" s="1821"/>
      <c r="X989" s="1821"/>
      <c r="Y989" s="1821"/>
      <c r="Z989" s="1821"/>
      <c r="AA989" s="1821"/>
      <c r="AB989" s="1821"/>
      <c r="AC989" s="1821"/>
      <c r="AD989" s="1821"/>
      <c r="AE989" s="1822"/>
      <c r="AF989" s="78"/>
      <c r="AG989" s="8"/>
      <c r="AH989" s="8"/>
      <c r="AI989" s="79"/>
      <c r="AJ989" s="1841"/>
      <c r="AK989" s="1842"/>
      <c r="AL989" s="1842"/>
      <c r="AM989" s="1842"/>
      <c r="AN989" s="1842"/>
      <c r="AO989" s="1842"/>
      <c r="AP989" s="1842"/>
      <c r="AQ989" s="1843"/>
      <c r="AR989" s="1494"/>
      <c r="AS989" s="1494"/>
      <c r="AT989" s="1494"/>
      <c r="AU989" s="1494"/>
      <c r="AV989" s="1494"/>
      <c r="AW989" s="1494"/>
      <c r="AX989" s="1494"/>
      <c r="AY989" s="1494"/>
      <c r="AZ989" s="46"/>
      <c r="BA989" s="638">
        <f>ROUNDDOWN(X1027/I1027,2)</f>
        <v>0.26</v>
      </c>
      <c r="BB989" s="46"/>
      <c r="BC989" s="46"/>
      <c r="BD989" s="46"/>
      <c r="BE989" s="46"/>
      <c r="BF989" s="46"/>
      <c r="BG989" s="45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4" t="s">
        <v>1450</v>
      </c>
      <c r="D990" s="1798" t="s">
        <v>1451</v>
      </c>
      <c r="E990" s="1799"/>
      <c r="F990" s="1799"/>
      <c r="G990" s="1799"/>
      <c r="H990" s="1799"/>
      <c r="I990" s="1799"/>
      <c r="J990" s="1799"/>
      <c r="K990" s="1799"/>
      <c r="L990" s="1799"/>
      <c r="M990" s="1799"/>
      <c r="N990" s="1799"/>
      <c r="O990" s="1799"/>
      <c r="P990" s="1799"/>
      <c r="Q990" s="1799"/>
      <c r="R990" s="1799"/>
      <c r="S990" s="1799"/>
      <c r="T990" s="1799"/>
      <c r="U990" s="1799"/>
      <c r="V990" s="1799"/>
      <c r="W990" s="1799"/>
      <c r="X990" s="1799"/>
      <c r="Y990" s="1799"/>
      <c r="Z990" s="1799"/>
      <c r="AA990" s="1799"/>
      <c r="AB990" s="1799"/>
      <c r="AC990" s="1799"/>
      <c r="AD990" s="1799"/>
      <c r="AE990" s="1800"/>
      <c r="AF990" s="80"/>
      <c r="AG990" s="1815" t="s">
        <v>640</v>
      </c>
      <c r="AH990" s="1816"/>
      <c r="AI990" s="83"/>
      <c r="AJ990" s="1835">
        <f>ROUND(IF(AG990="yes",AJ975*0.02,0),0)</f>
        <v>0</v>
      </c>
      <c r="AK990" s="1836"/>
      <c r="AL990" s="1836"/>
      <c r="AM990" s="1836"/>
      <c r="AN990" s="1836"/>
      <c r="AO990" s="1836"/>
      <c r="AP990" s="1836"/>
      <c r="AQ990" s="1837"/>
      <c r="AR990" s="1494"/>
      <c r="AS990" s="1494"/>
      <c r="AT990" s="1494"/>
      <c r="AU990" s="1494"/>
      <c r="AV990" s="1494"/>
      <c r="AW990" s="1494"/>
      <c r="AX990" s="1494"/>
      <c r="AY990" s="1494"/>
      <c r="AZ990" s="46"/>
      <c r="BA990" s="638">
        <f>ROUNDDOWN(X1031/I1031,2)</f>
        <v>0.39</v>
      </c>
      <c r="BB990" s="46"/>
      <c r="BC990" s="46"/>
      <c r="BD990" s="46"/>
      <c r="BE990" s="46"/>
      <c r="BF990" s="46"/>
      <c r="BG990" s="45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504"/>
      <c r="D991" s="1820" t="s">
        <v>1452</v>
      </c>
      <c r="E991" s="1821"/>
      <c r="F991" s="1821"/>
      <c r="G991" s="1821"/>
      <c r="H991" s="1821"/>
      <c r="I991" s="1821"/>
      <c r="J991" s="1821"/>
      <c r="K991" s="1821"/>
      <c r="L991" s="1821"/>
      <c r="M991" s="1821"/>
      <c r="N991" s="1821"/>
      <c r="O991" s="1821"/>
      <c r="P991" s="1821"/>
      <c r="Q991" s="1821"/>
      <c r="R991" s="1821"/>
      <c r="S991" s="1821"/>
      <c r="T991" s="1821"/>
      <c r="U991" s="1821"/>
      <c r="V991" s="1821"/>
      <c r="W991" s="1821"/>
      <c r="X991" s="1821"/>
      <c r="Y991" s="1821"/>
      <c r="Z991" s="1821"/>
      <c r="AA991" s="1821"/>
      <c r="AB991" s="1821"/>
      <c r="AC991" s="1821"/>
      <c r="AD991" s="1821"/>
      <c r="AE991" s="1822"/>
      <c r="AF991" s="78"/>
      <c r="AG991" s="8"/>
      <c r="AH991" s="8"/>
      <c r="AI991" s="79"/>
      <c r="AJ991" s="1841"/>
      <c r="AK991" s="1842"/>
      <c r="AL991" s="1842"/>
      <c r="AM991" s="1842"/>
      <c r="AN991" s="1842"/>
      <c r="AO991" s="1842"/>
      <c r="AP991" s="1842"/>
      <c r="AQ991" s="1843"/>
      <c r="AR991" s="1494"/>
      <c r="AS991" s="1494"/>
      <c r="AT991" s="1494"/>
      <c r="AU991" s="1494"/>
      <c r="AV991" s="1494"/>
      <c r="AW991" s="1494"/>
      <c r="AX991" s="1494"/>
      <c r="AY991" s="1494"/>
      <c r="AZ991" s="1294"/>
      <c r="BA991" s="1294"/>
      <c r="BB991" s="46"/>
      <c r="BC991" s="46"/>
      <c r="BD991" s="46"/>
      <c r="BE991" s="46"/>
      <c r="BF991" s="46"/>
      <c r="BG991" s="1294"/>
      <c r="BH991" s="1294"/>
      <c r="BI991" s="1294"/>
      <c r="BJ991" s="1294"/>
      <c r="BK991" s="1294"/>
      <c r="BL991" s="1294"/>
      <c r="BM991" s="1294"/>
      <c r="BN991" s="1294"/>
      <c r="BO991" s="1294"/>
      <c r="BP991" s="1294"/>
      <c r="BQ991" s="1294"/>
      <c r="BR991" s="1294"/>
      <c r="BS991" s="1294"/>
      <c r="BT991" s="1294"/>
      <c r="BU991" s="1294"/>
      <c r="BV991" s="1294"/>
      <c r="BW991" s="1294"/>
      <c r="BX991" s="1294"/>
      <c r="BY991" s="1294"/>
      <c r="BZ991" s="1294"/>
      <c r="CA991" s="1294"/>
      <c r="CB991" s="1294"/>
      <c r="CC991" s="1294"/>
      <c r="CD991" s="1294"/>
      <c r="CE991" s="1294"/>
      <c r="CF991" s="1294"/>
      <c r="CG991" s="1294"/>
      <c r="CH991" s="1294"/>
      <c r="CI991" s="1294"/>
      <c r="CJ991" s="1294"/>
      <c r="CK991" s="1294"/>
      <c r="CL991" s="1294"/>
      <c r="CM991" s="1294"/>
      <c r="CN991" s="1294"/>
      <c r="CO991" s="1294"/>
      <c r="CP991" s="1294"/>
      <c r="CQ991" s="1294"/>
      <c r="CR991" s="132"/>
      <c r="CS991" s="1294"/>
      <c r="CT991" s="1294"/>
      <c r="CU991" s="1294"/>
      <c r="CV991" s="1294"/>
      <c r="CW991" s="1294"/>
      <c r="CX991" s="1294"/>
      <c r="CY991" s="1294"/>
      <c r="CZ991" s="1294"/>
      <c r="DA991" s="1294"/>
      <c r="DB991" s="1294"/>
      <c r="DC991" s="1294"/>
      <c r="DD991" s="1294"/>
      <c r="DE991" s="1294"/>
      <c r="DF991" s="1294"/>
    </row>
    <row r="992" spans="1:110" ht="12.75" customHeight="1">
      <c r="A992" s="40"/>
      <c r="B992" s="80"/>
      <c r="C992" s="304" t="s">
        <v>1453</v>
      </c>
      <c r="D992" s="1798" t="s">
        <v>1454</v>
      </c>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80"/>
      <c r="AG992" s="1815" t="s">
        <v>640</v>
      </c>
      <c r="AH992" s="1816"/>
      <c r="AI992" s="80"/>
      <c r="AJ992" s="1835">
        <f>ROUND(IF(AG992="yes",AJ975*0.02,0),0)</f>
        <v>0</v>
      </c>
      <c r="AK992" s="1836"/>
      <c r="AL992" s="1836"/>
      <c r="AM992" s="1836"/>
      <c r="AN992" s="1836"/>
      <c r="AO992" s="1836"/>
      <c r="AP992" s="1836"/>
      <c r="AQ992" s="1837"/>
      <c r="AR992" s="1494"/>
      <c r="AS992" s="1494"/>
      <c r="AT992" s="1494"/>
      <c r="AU992" s="1494"/>
      <c r="AV992" s="1494"/>
      <c r="AW992" s="1494"/>
      <c r="AX992" s="1494"/>
      <c r="AY992" s="1494"/>
      <c r="AZ992" s="456"/>
      <c r="BA992" s="456"/>
      <c r="BB992" s="1294"/>
      <c r="BC992" s="1294"/>
      <c r="BD992" s="1294"/>
      <c r="BE992" s="1294"/>
      <c r="BF992" s="1294"/>
      <c r="BG992" s="456"/>
      <c r="BH992" s="456"/>
      <c r="BI992" s="456"/>
      <c r="BJ992" s="456"/>
      <c r="BK992" s="456"/>
      <c r="BL992" s="456"/>
      <c r="BM992" s="456"/>
      <c r="BN992" s="456"/>
      <c r="BO992" s="456"/>
      <c r="BP992" s="456"/>
      <c r="BQ992" s="456"/>
      <c r="BR992" s="456"/>
      <c r="BS992" s="456"/>
      <c r="BT992" s="456"/>
      <c r="BU992" s="456"/>
      <c r="BV992" s="456"/>
      <c r="BW992" s="456"/>
      <c r="BX992" s="456"/>
      <c r="BY992" s="456"/>
      <c r="BZ992" s="456"/>
      <c r="CA992" s="456"/>
      <c r="CB992" s="456"/>
      <c r="CC992" s="456"/>
      <c r="CD992" s="456"/>
      <c r="CE992" s="456"/>
      <c r="CF992" s="456"/>
      <c r="CG992" s="456"/>
      <c r="CH992" s="456"/>
      <c r="CI992" s="456"/>
      <c r="CJ992" s="456"/>
      <c r="CK992" s="456"/>
      <c r="CL992" s="456"/>
      <c r="CM992" s="456"/>
      <c r="CN992" s="456"/>
      <c r="CO992" s="456"/>
      <c r="CP992" s="456"/>
      <c r="CQ992" s="456"/>
      <c r="CS992" s="456"/>
      <c r="CT992" s="456"/>
      <c r="CU992" s="456"/>
      <c r="CV992" s="456"/>
      <c r="CW992" s="456"/>
      <c r="CX992" s="456"/>
      <c r="CY992" s="456"/>
      <c r="CZ992" s="456"/>
      <c r="DA992" s="456"/>
      <c r="DB992" s="456"/>
      <c r="DC992" s="456"/>
      <c r="DD992" s="456"/>
      <c r="DE992" s="456"/>
      <c r="DF992" s="456"/>
    </row>
    <row r="993" spans="1:96" s="456" customFormat="1" ht="12.75" customHeight="1">
      <c r="A993" s="40"/>
      <c r="B993" s="76"/>
      <c r="C993" s="1504"/>
      <c r="D993" s="1792" t="s">
        <v>1455</v>
      </c>
      <c r="E993" s="1793"/>
      <c r="F993" s="1793"/>
      <c r="G993" s="1793"/>
      <c r="H993" s="1793"/>
      <c r="I993" s="1793"/>
      <c r="J993" s="1793"/>
      <c r="K993" s="1793"/>
      <c r="L993" s="1793"/>
      <c r="M993" s="1793"/>
      <c r="N993" s="1793"/>
      <c r="O993" s="1793"/>
      <c r="P993" s="1793"/>
      <c r="Q993" s="1793"/>
      <c r="R993" s="1793"/>
      <c r="S993" s="1793"/>
      <c r="T993" s="1793"/>
      <c r="U993" s="1793"/>
      <c r="V993" s="1793"/>
      <c r="W993" s="1793"/>
      <c r="X993" s="1793"/>
      <c r="Y993" s="1793"/>
      <c r="Z993" s="1793"/>
      <c r="AA993" s="1793"/>
      <c r="AB993" s="1793"/>
      <c r="AC993" s="1793"/>
      <c r="AD993" s="1793"/>
      <c r="AE993" s="1794"/>
      <c r="AF993" s="76"/>
      <c r="AG993" s="18"/>
      <c r="AH993" s="18"/>
      <c r="AI993" s="77"/>
      <c r="AJ993" s="1838"/>
      <c r="AK993" s="1839"/>
      <c r="AL993" s="1839"/>
      <c r="AM993" s="1839"/>
      <c r="AN993" s="1839"/>
      <c r="AO993" s="1839"/>
      <c r="AP993" s="1839"/>
      <c r="AQ993" s="1840"/>
      <c r="AR993" s="1494"/>
      <c r="AS993" s="1494"/>
      <c r="AT993" s="1494"/>
      <c r="AU993" s="1494"/>
      <c r="AV993" s="1494"/>
      <c r="AW993" s="1494"/>
      <c r="AX993" s="1494"/>
      <c r="AY993" s="1494"/>
      <c r="BB993" s="1294"/>
      <c r="BC993" s="1294"/>
      <c r="BD993" s="1294"/>
      <c r="BE993" s="1294"/>
      <c r="BF993" s="1294"/>
      <c r="CR993" s="18"/>
    </row>
    <row r="994" spans="1:96" ht="12.75" customHeight="1">
      <c r="A994" s="40"/>
      <c r="B994" s="1502"/>
      <c r="C994" s="1503"/>
      <c r="D994" s="1820"/>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8"/>
      <c r="AG994" s="8"/>
      <c r="AH994" s="8"/>
      <c r="AI994" s="79"/>
      <c r="AJ994" s="1841"/>
      <c r="AK994" s="1842"/>
      <c r="AL994" s="1842"/>
      <c r="AM994" s="1842"/>
      <c r="AN994" s="1842"/>
      <c r="AO994" s="1842"/>
      <c r="AP994" s="1842"/>
      <c r="AQ994" s="1843"/>
      <c r="AR994" s="1494"/>
      <c r="AS994" s="1494"/>
      <c r="AT994" s="1494"/>
      <c r="AU994" s="1494"/>
      <c r="AV994" s="1494"/>
      <c r="AW994" s="1494"/>
      <c r="AX994" s="1494"/>
      <c r="AY994" s="1494"/>
      <c r="AZ994" s="456"/>
      <c r="BA994" s="456"/>
      <c r="BB994" s="456"/>
      <c r="BC994" s="456"/>
      <c r="BD994" s="456"/>
      <c r="BE994" s="456"/>
      <c r="BF994" s="456"/>
      <c r="BG994" s="456"/>
      <c r="BH994" s="456"/>
      <c r="BI994" s="456"/>
      <c r="BJ994" s="456"/>
      <c r="BK994" s="456"/>
      <c r="BL994" s="456"/>
      <c r="BM994" s="456"/>
      <c r="BN994" s="456"/>
      <c r="BO994" s="456"/>
      <c r="BP994" s="456"/>
      <c r="BQ994" s="456"/>
      <c r="BR994" s="456"/>
      <c r="BS994" s="456"/>
      <c r="BT994" s="456"/>
      <c r="BU994" s="456"/>
      <c r="BV994" s="456"/>
      <c r="BW994" s="456"/>
      <c r="BX994" s="456"/>
      <c r="BY994" s="456"/>
      <c r="BZ994" s="456"/>
      <c r="CA994" s="456"/>
      <c r="CB994" s="456"/>
      <c r="CC994" s="456"/>
      <c r="CD994" s="456"/>
      <c r="CE994" s="456"/>
      <c r="CF994" s="456"/>
      <c r="CG994" s="456"/>
      <c r="CH994" s="456"/>
      <c r="CI994" s="456"/>
      <c r="CJ994" s="456"/>
      <c r="CK994" s="456"/>
      <c r="CL994" s="456"/>
      <c r="CM994" s="456"/>
      <c r="CN994" s="456"/>
      <c r="CO994" s="456"/>
      <c r="CP994" s="456"/>
      <c r="CQ994" s="456"/>
    </row>
    <row r="995" spans="1:96" s="456" customFormat="1" ht="12.75" customHeight="1">
      <c r="A995" s="40"/>
      <c r="B995" s="80"/>
      <c r="C995" s="304" t="s">
        <v>1456</v>
      </c>
      <c r="D995" s="1817" t="s">
        <v>1457</v>
      </c>
      <c r="E995" s="1818"/>
      <c r="F995" s="1818"/>
      <c r="G995" s="1818"/>
      <c r="H995" s="1818"/>
      <c r="I995" s="1818"/>
      <c r="J995" s="1818"/>
      <c r="K995" s="1818"/>
      <c r="L995" s="1818"/>
      <c r="M995" s="1818"/>
      <c r="N995" s="1818"/>
      <c r="O995" s="1818"/>
      <c r="P995" s="1818"/>
      <c r="Q995" s="1818"/>
      <c r="R995" s="1818"/>
      <c r="S995" s="1818"/>
      <c r="T995" s="1818"/>
      <c r="U995" s="1818"/>
      <c r="V995" s="1818"/>
      <c r="W995" s="1818"/>
      <c r="X995" s="1818"/>
      <c r="Y995" s="1818"/>
      <c r="Z995" s="1818"/>
      <c r="AA995" s="1818"/>
      <c r="AB995" s="1818"/>
      <c r="AC995" s="1818"/>
      <c r="AD995" s="1818"/>
      <c r="AE995" s="1819"/>
      <c r="AF995" s="80"/>
      <c r="AG995" s="1815" t="s">
        <v>640</v>
      </c>
      <c r="AH995" s="1816"/>
      <c r="AI995" s="83"/>
      <c r="AJ995" s="1835">
        <f>IF(AG995="yes",AJ975*BA995,0)</f>
        <v>0</v>
      </c>
      <c r="AK995" s="1836"/>
      <c r="AL995" s="1836"/>
      <c r="AM995" s="1836"/>
      <c r="AN995" s="1836"/>
      <c r="AO995" s="1836"/>
      <c r="AP995" s="1836"/>
      <c r="AQ995" s="1837"/>
      <c r="AR995" s="1494"/>
      <c r="AS995" s="1494"/>
      <c r="AT995" s="1494"/>
      <c r="AU995" s="1494"/>
      <c r="AV995" s="1494"/>
      <c r="AW995" s="1494"/>
      <c r="AX995" s="1494"/>
      <c r="AY995" s="1494"/>
      <c r="BA995" s="1506">
        <f>IF(SUM(BA997:BA1005)&lt;=0.1,SUM(BA997:BA1005),0.1)</f>
        <v>0</v>
      </c>
      <c r="CR995" s="18"/>
    </row>
    <row r="996" spans="1:96" ht="12.75" customHeight="1">
      <c r="A996" s="40"/>
      <c r="B996" s="76"/>
      <c r="C996" s="1504"/>
      <c r="D996" s="1792" t="s">
        <v>1458</v>
      </c>
      <c r="E996" s="1793"/>
      <c r="F996" s="1793"/>
      <c r="G996" s="1793"/>
      <c r="H996" s="1793"/>
      <c r="I996" s="1793"/>
      <c r="J996" s="1793"/>
      <c r="K996" s="1793"/>
      <c r="L996" s="1793"/>
      <c r="M996" s="1793"/>
      <c r="N996" s="1793"/>
      <c r="O996" s="1793"/>
      <c r="P996" s="1793"/>
      <c r="Q996" s="1793"/>
      <c r="R996" s="1793"/>
      <c r="S996" s="1793"/>
      <c r="T996" s="1793"/>
      <c r="U996" s="1793"/>
      <c r="V996" s="1793"/>
      <c r="W996" s="1793"/>
      <c r="X996" s="1793"/>
      <c r="Y996" s="1793"/>
      <c r="Z996" s="1793"/>
      <c r="AA996" s="1793"/>
      <c r="AB996" s="1793"/>
      <c r="AC996" s="1793"/>
      <c r="AD996" s="1793"/>
      <c r="AE996" s="1794"/>
      <c r="AF996" s="76"/>
      <c r="AG996" s="77"/>
      <c r="AH996" s="77"/>
      <c r="AI996" s="81"/>
      <c r="AJ996" s="1838"/>
      <c r="AK996" s="1839"/>
      <c r="AL996" s="1839"/>
      <c r="AM996" s="1839"/>
      <c r="AN996" s="1839"/>
      <c r="AO996" s="1839"/>
      <c r="AP996" s="1839"/>
      <c r="AQ996" s="1840"/>
      <c r="AR996" s="1494"/>
      <c r="AS996" s="1494"/>
      <c r="AT996" s="1494"/>
      <c r="AU996" s="1494"/>
      <c r="AV996" s="1494"/>
      <c r="AW996" s="1494"/>
      <c r="AX996" s="1494"/>
      <c r="AY996" s="1494"/>
      <c r="AZ996" s="456"/>
      <c r="BA996" s="456"/>
      <c r="BB996" s="456"/>
      <c r="BC996" s="456"/>
      <c r="BD996" s="456"/>
      <c r="BE996" s="456"/>
      <c r="BF996" s="456"/>
      <c r="BG996" s="456"/>
      <c r="BH996" s="456"/>
      <c r="BI996" s="456"/>
      <c r="BJ996" s="456"/>
      <c r="BK996" s="456"/>
      <c r="BL996" s="456"/>
      <c r="BM996" s="456"/>
      <c r="BN996" s="456"/>
      <c r="BO996" s="456"/>
      <c r="BP996" s="456"/>
      <c r="BQ996" s="456"/>
      <c r="BR996" s="456"/>
      <c r="BS996" s="456"/>
      <c r="BT996" s="456"/>
      <c r="BU996" s="456"/>
      <c r="BV996" s="456"/>
      <c r="BW996" s="456"/>
      <c r="BX996" s="456"/>
      <c r="BY996" s="456"/>
      <c r="BZ996" s="456"/>
      <c r="CA996" s="456"/>
      <c r="CB996" s="456"/>
      <c r="CC996" s="456"/>
      <c r="CD996" s="456"/>
      <c r="CE996" s="456"/>
      <c r="CF996" s="456"/>
      <c r="CG996" s="456"/>
      <c r="CH996" s="456"/>
      <c r="CI996" s="456"/>
      <c r="CJ996" s="456"/>
      <c r="CK996" s="456"/>
      <c r="CL996" s="456"/>
      <c r="CM996" s="456"/>
      <c r="CN996" s="456"/>
      <c r="CO996" s="456"/>
      <c r="CP996" s="456"/>
      <c r="CQ996" s="456"/>
    </row>
    <row r="997" spans="1:96" ht="12.75" customHeight="1">
      <c r="A997" s="40"/>
      <c r="B997" s="76"/>
      <c r="C997" s="1504"/>
      <c r="D997" s="1792"/>
      <c r="E997" s="1793"/>
      <c r="F997" s="1793"/>
      <c r="G997" s="1793"/>
      <c r="H997" s="1793"/>
      <c r="I997" s="1793"/>
      <c r="J997" s="1793"/>
      <c r="K997" s="1793"/>
      <c r="L997" s="1793"/>
      <c r="M997" s="1793"/>
      <c r="N997" s="1793"/>
      <c r="O997" s="1793"/>
      <c r="P997" s="1793"/>
      <c r="Q997" s="1793"/>
      <c r="R997" s="1793"/>
      <c r="S997" s="1793"/>
      <c r="T997" s="1793"/>
      <c r="U997" s="1793"/>
      <c r="V997" s="1793"/>
      <c r="W997" s="1793"/>
      <c r="X997" s="1793"/>
      <c r="Y997" s="1793"/>
      <c r="Z997" s="1793"/>
      <c r="AA997" s="1793"/>
      <c r="AB997" s="1793"/>
      <c r="AC997" s="1793"/>
      <c r="AD997" s="1793"/>
      <c r="AE997" s="1794"/>
      <c r="AF997" s="76"/>
      <c r="AG997" s="77"/>
      <c r="AH997" s="77"/>
      <c r="AI997" s="81"/>
      <c r="AJ997" s="1838"/>
      <c r="AK997" s="1839"/>
      <c r="AL997" s="1839"/>
      <c r="AM997" s="1839"/>
      <c r="AN997" s="1839"/>
      <c r="AO997" s="1839"/>
      <c r="AP997" s="1839"/>
      <c r="AQ997" s="1840"/>
      <c r="AR997" s="1494"/>
      <c r="AS997" s="1494"/>
      <c r="AT997" s="1494"/>
      <c r="AU997" s="1494"/>
      <c r="AV997" s="1494"/>
      <c r="AW997" s="1494"/>
      <c r="AX997" s="1494"/>
      <c r="AY997" s="1494"/>
      <c r="AZ997" s="456"/>
      <c r="BA997" s="1507">
        <f>IF(A1044="Yes",0.05,0)</f>
        <v>0</v>
      </c>
      <c r="BB997" s="456"/>
      <c r="BC997" s="456"/>
      <c r="BD997" s="456"/>
      <c r="BE997" s="456"/>
      <c r="BF997" s="456"/>
      <c r="BG997" s="456"/>
      <c r="BH997" s="456"/>
      <c r="BI997" s="456"/>
      <c r="BJ997" s="456"/>
      <c r="BK997" s="456"/>
      <c r="BL997" s="456"/>
      <c r="BM997" s="456"/>
      <c r="BN997" s="456"/>
      <c r="BO997" s="456"/>
      <c r="BP997" s="456"/>
      <c r="BQ997" s="456"/>
      <c r="BR997" s="456"/>
      <c r="BS997" s="456"/>
      <c r="BT997" s="456"/>
      <c r="BU997" s="456"/>
      <c r="BV997" s="456"/>
      <c r="BW997" s="456"/>
      <c r="BX997" s="456"/>
      <c r="BY997" s="456"/>
      <c r="BZ997" s="456"/>
      <c r="CA997" s="456"/>
      <c r="CB997" s="456"/>
      <c r="CC997" s="456"/>
      <c r="CD997" s="456"/>
      <c r="CE997" s="456"/>
      <c r="CF997" s="456"/>
      <c r="CG997" s="456"/>
      <c r="CH997" s="456"/>
      <c r="CI997" s="456"/>
      <c r="CJ997" s="456"/>
      <c r="CK997" s="456"/>
      <c r="CL997" s="456"/>
      <c r="CM997" s="456"/>
      <c r="CN997" s="456"/>
      <c r="CO997" s="456"/>
      <c r="CP997" s="456"/>
      <c r="CQ997" s="456"/>
    </row>
    <row r="998" spans="1:96" ht="15" customHeight="1">
      <c r="A998" s="40"/>
      <c r="B998" s="1508"/>
      <c r="C998" s="1501"/>
      <c r="D998" s="1820"/>
      <c r="E998" s="1821"/>
      <c r="F998" s="1821"/>
      <c r="G998" s="1821"/>
      <c r="H998" s="1821"/>
      <c r="I998" s="1821"/>
      <c r="J998" s="1821"/>
      <c r="K998" s="1821"/>
      <c r="L998" s="1821"/>
      <c r="M998" s="1821"/>
      <c r="N998" s="1821"/>
      <c r="O998" s="1821"/>
      <c r="P998" s="1821"/>
      <c r="Q998" s="1821"/>
      <c r="R998" s="1821"/>
      <c r="S998" s="1821"/>
      <c r="T998" s="1821"/>
      <c r="U998" s="1821"/>
      <c r="V998" s="1821"/>
      <c r="W998" s="1821"/>
      <c r="X998" s="1821"/>
      <c r="Y998" s="1821"/>
      <c r="Z998" s="1821"/>
      <c r="AA998" s="1821"/>
      <c r="AB998" s="1821"/>
      <c r="AC998" s="1821"/>
      <c r="AD998" s="1821"/>
      <c r="AE998" s="1822"/>
      <c r="AF998" s="78"/>
      <c r="AG998" s="8"/>
      <c r="AH998" s="8"/>
      <c r="AI998" s="79"/>
      <c r="AJ998" s="1841"/>
      <c r="AK998" s="1842"/>
      <c r="AL998" s="1842"/>
      <c r="AM998" s="1842"/>
      <c r="AN998" s="1842"/>
      <c r="AO998" s="1842"/>
      <c r="AP998" s="1842"/>
      <c r="AQ998" s="1843"/>
      <c r="AR998" s="1494"/>
      <c r="AS998" s="1494"/>
      <c r="AT998" s="1494"/>
      <c r="AU998" s="1494"/>
      <c r="AV998" s="1494"/>
      <c r="AW998" s="1494"/>
      <c r="AX998" s="1494"/>
      <c r="AY998" s="1494"/>
      <c r="AZ998" s="456"/>
      <c r="BA998" s="1507">
        <f>IF(A1050="Yes",0.02,0)</f>
        <v>0</v>
      </c>
      <c r="BB998" s="456"/>
      <c r="BC998" s="456"/>
      <c r="BD998" s="456"/>
      <c r="BE998" s="456"/>
      <c r="BF998" s="456"/>
      <c r="BG998" s="456"/>
      <c r="BH998" s="456"/>
      <c r="BI998" s="456"/>
      <c r="BJ998" s="456"/>
      <c r="BK998" s="456"/>
      <c r="BL998" s="456"/>
      <c r="BM998" s="456"/>
      <c r="BN998" s="456"/>
      <c r="BO998" s="456"/>
      <c r="BP998" s="456"/>
      <c r="BQ998" s="456"/>
      <c r="BR998" s="456"/>
      <c r="BS998" s="456"/>
      <c r="BT998" s="456"/>
      <c r="BU998" s="456"/>
      <c r="BV998" s="456"/>
      <c r="BW998" s="456"/>
      <c r="BX998" s="456"/>
      <c r="BY998" s="456"/>
      <c r="BZ998" s="456"/>
      <c r="CA998" s="456"/>
      <c r="CB998" s="456"/>
      <c r="CC998" s="456"/>
      <c r="CD998" s="456"/>
      <c r="CE998" s="456"/>
      <c r="CF998" s="456"/>
      <c r="CG998" s="456"/>
      <c r="CH998" s="456"/>
      <c r="CI998" s="456"/>
      <c r="CJ998" s="456"/>
      <c r="CK998" s="456"/>
      <c r="CL998" s="456"/>
      <c r="CM998" s="456"/>
      <c r="CN998" s="456"/>
      <c r="CO998" s="456"/>
      <c r="CP998" s="456"/>
      <c r="CQ998" s="456"/>
    </row>
    <row r="999" spans="1:96" s="456" customFormat="1" ht="15" customHeight="1">
      <c r="A999" s="40"/>
      <c r="B999" s="80"/>
      <c r="C999" s="304" t="s">
        <v>1459</v>
      </c>
      <c r="D999" s="1786" t="s">
        <v>1460</v>
      </c>
      <c r="E999" s="1787"/>
      <c r="F999" s="1787"/>
      <c r="G999" s="1787"/>
      <c r="H999" s="1787"/>
      <c r="I999" s="1787"/>
      <c r="J999" s="1787"/>
      <c r="K999" s="1787"/>
      <c r="L999" s="1787"/>
      <c r="M999" s="1787"/>
      <c r="N999" s="1787"/>
      <c r="O999" s="1787"/>
      <c r="P999" s="1787"/>
      <c r="Q999" s="1787"/>
      <c r="R999" s="1787"/>
      <c r="S999" s="1787"/>
      <c r="T999" s="1787"/>
      <c r="U999" s="1787"/>
      <c r="V999" s="1787"/>
      <c r="W999" s="1787"/>
      <c r="X999" s="1787"/>
      <c r="Y999" s="1787"/>
      <c r="Z999" s="1787"/>
      <c r="AA999" s="1787"/>
      <c r="AB999" s="1787"/>
      <c r="AC999" s="1787"/>
      <c r="AD999" s="1787"/>
      <c r="AE999" s="1788"/>
      <c r="AF999" s="80"/>
      <c r="AG999" s="1815" t="s">
        <v>640</v>
      </c>
      <c r="AH999" s="1816"/>
      <c r="AI999" s="83"/>
      <c r="AJ999" s="1844"/>
      <c r="AK999" s="1845"/>
      <c r="AL999" s="1845"/>
      <c r="AM999" s="1845"/>
      <c r="AN999" s="1845"/>
      <c r="AO999" s="1845"/>
      <c r="AP999" s="1845"/>
      <c r="AQ999" s="1846"/>
      <c r="AR999" s="1494"/>
      <c r="AS999" s="1494"/>
      <c r="AT999" s="1494"/>
      <c r="AU999" s="1494"/>
      <c r="AV999" s="1494"/>
      <c r="AW999" s="1494"/>
      <c r="AX999" s="1494"/>
      <c r="AY999" s="1494"/>
      <c r="BA999" s="1507">
        <f>IF(A1056="Yes",0.04,0)</f>
        <v>0</v>
      </c>
      <c r="CR999" s="18"/>
    </row>
    <row r="1000" spans="1:96" ht="13.2">
      <c r="A1000" s="40"/>
      <c r="B1000" s="1508"/>
      <c r="C1000" s="1509"/>
      <c r="D1000" s="1789"/>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1865">
        <f>IF(AG999="yes","Please Select Type and Enter Amount:",0)</f>
        <v>0</v>
      </c>
      <c r="AG1000" s="1866"/>
      <c r="AH1000" s="1866"/>
      <c r="AI1000" s="1867"/>
      <c r="AJ1000" s="1847"/>
      <c r="AK1000" s="1848"/>
      <c r="AL1000" s="1848"/>
      <c r="AM1000" s="1848"/>
      <c r="AN1000" s="1848"/>
      <c r="AO1000" s="1848"/>
      <c r="AP1000" s="1848"/>
      <c r="AQ1000" s="1849"/>
      <c r="AR1000" s="1494"/>
      <c r="AS1000" s="1494"/>
      <c r="AT1000" s="1494"/>
      <c r="AU1000" s="1494"/>
      <c r="AV1000" s="1494"/>
      <c r="AW1000" s="1494"/>
      <c r="AX1000" s="1494"/>
      <c r="AY1000" s="1494"/>
      <c r="AZ1000" s="456"/>
      <c r="BA1000" s="1507">
        <f>IF(A1063="Yes",0.04,0)</f>
        <v>0</v>
      </c>
      <c r="BB1000" s="456"/>
      <c r="BC1000" s="456"/>
      <c r="BD1000" s="456"/>
      <c r="BE1000" s="456"/>
      <c r="BF1000" s="456"/>
      <c r="BG1000" s="456"/>
      <c r="BH1000" s="456"/>
      <c r="BI1000" s="456"/>
      <c r="BJ1000" s="456"/>
      <c r="BK1000" s="456"/>
      <c r="BL1000" s="456"/>
      <c r="BM1000" s="456"/>
      <c r="BN1000" s="456"/>
      <c r="BO1000" s="456"/>
      <c r="BP1000" s="456"/>
      <c r="BQ1000" s="456"/>
      <c r="BR1000" s="456"/>
      <c r="BS1000" s="456"/>
      <c r="BT1000" s="456"/>
      <c r="BU1000" s="456"/>
      <c r="BV1000" s="456"/>
      <c r="BW1000" s="456"/>
      <c r="BX1000" s="456"/>
      <c r="BY1000" s="456"/>
      <c r="BZ1000" s="456"/>
      <c r="CA1000" s="456"/>
      <c r="CB1000" s="456"/>
      <c r="CC1000" s="456"/>
      <c r="CD1000" s="456"/>
      <c r="CE1000" s="456"/>
      <c r="CF1000" s="456"/>
      <c r="CG1000" s="456"/>
      <c r="CH1000" s="456"/>
      <c r="CI1000" s="456"/>
      <c r="CJ1000" s="456"/>
      <c r="CK1000" s="456"/>
      <c r="CL1000" s="456"/>
      <c r="CM1000" s="456"/>
      <c r="CN1000" s="456"/>
      <c r="CO1000" s="456"/>
      <c r="CP1000" s="456"/>
      <c r="CQ1000" s="456"/>
    </row>
    <row r="1001" spans="1:96" ht="12.75" customHeight="1">
      <c r="A1001" s="40"/>
      <c r="B1001" s="1508"/>
      <c r="C1001" s="1509"/>
      <c r="D1001" s="1792" t="s">
        <v>1461</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1865"/>
      <c r="AG1001" s="1866"/>
      <c r="AH1001" s="1866"/>
      <c r="AI1001" s="1867"/>
      <c r="AJ1001" s="1847"/>
      <c r="AK1001" s="1848"/>
      <c r="AL1001" s="1848"/>
      <c r="AM1001" s="1848"/>
      <c r="AN1001" s="1848"/>
      <c r="AO1001" s="1848"/>
      <c r="AP1001" s="1848"/>
      <c r="AQ1001" s="1849"/>
      <c r="AR1001" s="1494"/>
      <c r="AS1001" s="1494"/>
      <c r="AT1001" s="1494"/>
      <c r="AU1001" s="1494"/>
      <c r="AV1001" s="1494"/>
      <c r="AW1001" s="1494"/>
      <c r="AX1001" s="1494"/>
      <c r="AY1001" s="1494"/>
      <c r="AZ1001" s="456"/>
      <c r="BA1001" s="1507">
        <f>IF(A1066="Yes",0.01,0)</f>
        <v>0</v>
      </c>
      <c r="BB1001" s="456"/>
      <c r="BC1001" s="456"/>
      <c r="BD1001" s="456"/>
      <c r="BE1001" s="456"/>
      <c r="BF1001" s="456"/>
      <c r="BG1001" s="456"/>
      <c r="BH1001" s="456"/>
      <c r="BI1001" s="456"/>
      <c r="BJ1001" s="456"/>
      <c r="BK1001" s="456"/>
      <c r="BL1001" s="456"/>
      <c r="BM1001" s="456"/>
      <c r="BN1001" s="456"/>
      <c r="BO1001" s="456"/>
      <c r="BP1001" s="456"/>
      <c r="BQ1001" s="456"/>
      <c r="BR1001" s="456"/>
      <c r="BS1001" s="456"/>
      <c r="BT1001" s="456"/>
      <c r="BU1001" s="456"/>
      <c r="BV1001" s="456"/>
      <c r="BW1001" s="456"/>
      <c r="BX1001" s="456"/>
      <c r="BY1001" s="456"/>
      <c r="BZ1001" s="456"/>
      <c r="CA1001" s="456"/>
      <c r="CB1001" s="456"/>
      <c r="CC1001" s="456"/>
      <c r="CD1001" s="456"/>
      <c r="CE1001" s="456"/>
      <c r="CF1001" s="456"/>
      <c r="CG1001" s="456"/>
      <c r="CH1001" s="456"/>
      <c r="CI1001" s="456"/>
      <c r="CJ1001" s="456"/>
      <c r="CK1001" s="456"/>
      <c r="CL1001" s="456"/>
      <c r="CM1001" s="456"/>
      <c r="CN1001" s="456"/>
      <c r="CO1001" s="456"/>
      <c r="CP1001" s="456"/>
      <c r="CQ1001" s="456"/>
    </row>
    <row r="1002" spans="1:96" ht="12.75" customHeight="1">
      <c r="A1002" s="40"/>
      <c r="B1002" s="1508"/>
      <c r="C1002" s="1509"/>
      <c r="D1002" s="1792"/>
      <c r="E1002" s="1793"/>
      <c r="F1002" s="1793"/>
      <c r="G1002" s="1793"/>
      <c r="H1002" s="1793"/>
      <c r="I1002" s="1793"/>
      <c r="J1002" s="1793"/>
      <c r="K1002" s="1793"/>
      <c r="L1002" s="1793"/>
      <c r="M1002" s="1793"/>
      <c r="N1002" s="1793"/>
      <c r="O1002" s="1793"/>
      <c r="P1002" s="1793"/>
      <c r="Q1002" s="1793"/>
      <c r="R1002" s="1793"/>
      <c r="S1002" s="1793"/>
      <c r="T1002" s="1793"/>
      <c r="U1002" s="1793"/>
      <c r="V1002" s="1793"/>
      <c r="W1002" s="1793"/>
      <c r="X1002" s="1793"/>
      <c r="Y1002" s="1793"/>
      <c r="Z1002" s="1793"/>
      <c r="AA1002" s="1793"/>
      <c r="AB1002" s="1793"/>
      <c r="AC1002" s="1793"/>
      <c r="AD1002" s="1793"/>
      <c r="AE1002" s="1794"/>
      <c r="AF1002" s="1865"/>
      <c r="AG1002" s="1866"/>
      <c r="AH1002" s="1866"/>
      <c r="AI1002" s="1867"/>
      <c r="AJ1002" s="1847"/>
      <c r="AK1002" s="1848"/>
      <c r="AL1002" s="1848"/>
      <c r="AM1002" s="1848"/>
      <c r="AN1002" s="1848"/>
      <c r="AO1002" s="1848"/>
      <c r="AP1002" s="1848"/>
      <c r="AQ1002" s="1849"/>
      <c r="AR1002" s="1494"/>
      <c r="AS1002" s="1494"/>
      <c r="AT1002" s="1494"/>
      <c r="AU1002" s="1494"/>
      <c r="AV1002" s="1494"/>
      <c r="AW1002" s="1494"/>
      <c r="AX1002" s="1494"/>
      <c r="AY1002" s="1494"/>
      <c r="AZ1002" s="456"/>
      <c r="BA1002" s="1507">
        <f>IF(A1071="Yes",0.01,0)</f>
        <v>0</v>
      </c>
      <c r="BB1002" s="456"/>
      <c r="BC1002" s="456"/>
      <c r="BD1002" s="456"/>
      <c r="BE1002" s="456"/>
      <c r="BF1002" s="456"/>
      <c r="BG1002" s="456"/>
      <c r="BH1002" s="456"/>
      <c r="BI1002" s="456"/>
      <c r="BJ1002" s="456"/>
      <c r="BK1002" s="456"/>
      <c r="BL1002" s="456"/>
      <c r="BM1002" s="456"/>
      <c r="BN1002" s="456"/>
      <c r="BO1002" s="456"/>
      <c r="BP1002" s="456"/>
      <c r="BQ1002" s="456"/>
      <c r="BR1002" s="456"/>
      <c r="BS1002" s="456"/>
      <c r="BT1002" s="456"/>
      <c r="BU1002" s="456"/>
      <c r="BV1002" s="456"/>
      <c r="BW1002" s="456"/>
      <c r="BX1002" s="456"/>
      <c r="BY1002" s="456"/>
      <c r="BZ1002" s="456"/>
      <c r="CA1002" s="456"/>
      <c r="CB1002" s="456"/>
      <c r="CC1002" s="456"/>
      <c r="CD1002" s="456"/>
      <c r="CE1002" s="456"/>
      <c r="CF1002" s="456"/>
      <c r="CG1002" s="456"/>
      <c r="CH1002" s="456"/>
      <c r="CI1002" s="456"/>
      <c r="CJ1002" s="456"/>
      <c r="CK1002" s="456"/>
      <c r="CL1002" s="456"/>
      <c r="CM1002" s="456"/>
      <c r="CN1002" s="456"/>
      <c r="CO1002" s="456"/>
      <c r="CP1002" s="456"/>
      <c r="CQ1002" s="456"/>
    </row>
    <row r="1003" spans="1:96" s="456" customFormat="1" ht="12.75" customHeight="1">
      <c r="A1003" s="40"/>
      <c r="B1003" s="1508"/>
      <c r="C1003" s="1509"/>
      <c r="D1003" s="587" t="s">
        <v>1462</v>
      </c>
      <c r="E1003" s="87"/>
      <c r="F1003" s="87"/>
      <c r="G1003" s="613"/>
      <c r="H1003" s="613"/>
      <c r="I1003" s="60"/>
      <c r="J1003" s="1795" t="s">
        <v>299</v>
      </c>
      <c r="K1003" s="1796"/>
      <c r="L1003" s="1796"/>
      <c r="M1003" s="1796"/>
      <c r="N1003" s="1796"/>
      <c r="O1003" s="1796"/>
      <c r="P1003" s="1796"/>
      <c r="Q1003" s="1796"/>
      <c r="R1003" s="1796"/>
      <c r="S1003" s="1796"/>
      <c r="T1003" s="1796"/>
      <c r="U1003" s="1796"/>
      <c r="V1003" s="1796"/>
      <c r="W1003" s="1796"/>
      <c r="X1003" s="1796"/>
      <c r="Y1003" s="1796"/>
      <c r="Z1003" s="1796"/>
      <c r="AA1003" s="1796"/>
      <c r="AB1003" s="1796"/>
      <c r="AC1003" s="1796"/>
      <c r="AD1003" s="1796"/>
      <c r="AE1003" s="1797"/>
      <c r="AF1003" s="1868"/>
      <c r="AG1003" s="1869"/>
      <c r="AH1003" s="1869"/>
      <c r="AI1003" s="1870"/>
      <c r="AJ1003" s="1850"/>
      <c r="AK1003" s="1851"/>
      <c r="AL1003" s="1851"/>
      <c r="AM1003" s="1851"/>
      <c r="AN1003" s="1851"/>
      <c r="AO1003" s="1851"/>
      <c r="AP1003" s="1851"/>
      <c r="AQ1003" s="1852"/>
      <c r="AR1003" s="1494"/>
      <c r="AS1003" s="1494"/>
      <c r="AT1003" s="1494"/>
      <c r="AU1003" s="1494"/>
      <c r="AV1003" s="1494"/>
      <c r="AW1003" s="1494"/>
      <c r="AX1003" s="1494"/>
      <c r="AY1003" s="1494"/>
      <c r="BA1003" s="1507">
        <f>IF(A1074="Yes",0.01,0)</f>
        <v>0</v>
      </c>
      <c r="CR1003" s="18"/>
    </row>
    <row r="1004" spans="1:96" ht="12.75" customHeight="1">
      <c r="A1004" s="40"/>
      <c r="B1004" s="80"/>
      <c r="C1004" s="304" t="s">
        <v>1463</v>
      </c>
      <c r="D1004" s="1798" t="s">
        <v>1464</v>
      </c>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80"/>
      <c r="AG1004" s="1815" t="s">
        <v>643</v>
      </c>
      <c r="AH1004" s="1816"/>
      <c r="AI1004" s="83"/>
      <c r="AJ1004" s="1844">
        <f>'Sources and Uses Budget'!C85</f>
        <v>2035553</v>
      </c>
      <c r="AK1004" s="1845"/>
      <c r="AL1004" s="1845"/>
      <c r="AM1004" s="1845"/>
      <c r="AN1004" s="1845"/>
      <c r="AO1004" s="1845"/>
      <c r="AP1004" s="1845"/>
      <c r="AQ1004" s="1846"/>
      <c r="AR1004" s="1494"/>
      <c r="AS1004" s="1494"/>
      <c r="AT1004" s="1494"/>
      <c r="AU1004" s="1494"/>
      <c r="AV1004" s="1494"/>
      <c r="AW1004" s="1494"/>
      <c r="AX1004" s="1494"/>
      <c r="AY1004" s="1494"/>
      <c r="AZ1004" s="456"/>
      <c r="BA1004" s="1507">
        <f>IF(A1078="Yes",0.02,0)</f>
        <v>0</v>
      </c>
      <c r="BB1004" s="456"/>
      <c r="BC1004" s="456"/>
      <c r="BD1004" s="456"/>
      <c r="BE1004" s="456"/>
      <c r="BF1004" s="456"/>
      <c r="BG1004" s="456"/>
      <c r="BH1004" s="456"/>
      <c r="BI1004" s="456"/>
      <c r="BJ1004" s="456"/>
      <c r="BK1004" s="456"/>
      <c r="BL1004" s="456"/>
      <c r="BM1004" s="456"/>
      <c r="BN1004" s="456"/>
      <c r="BO1004" s="456"/>
      <c r="BP1004" s="456"/>
      <c r="BQ1004" s="456"/>
      <c r="BR1004" s="456"/>
      <c r="BS1004" s="456"/>
      <c r="BT1004" s="456"/>
      <c r="BU1004" s="456"/>
      <c r="BV1004" s="456"/>
      <c r="BW1004" s="456"/>
      <c r="BX1004" s="456"/>
      <c r="BY1004" s="456"/>
      <c r="BZ1004" s="456"/>
      <c r="CA1004" s="456"/>
      <c r="CB1004" s="456"/>
      <c r="CC1004" s="456"/>
      <c r="CD1004" s="456"/>
      <c r="CE1004" s="456"/>
      <c r="CF1004" s="456"/>
      <c r="CG1004" s="456"/>
      <c r="CH1004" s="456"/>
      <c r="CI1004" s="456"/>
      <c r="CJ1004" s="456"/>
      <c r="CK1004" s="456"/>
      <c r="CL1004" s="456"/>
      <c r="CM1004" s="456"/>
      <c r="CN1004" s="456"/>
      <c r="CO1004" s="456"/>
      <c r="CP1004" s="456"/>
      <c r="CQ1004" s="456"/>
    </row>
    <row r="1005" spans="1:96" ht="12.75" customHeight="1">
      <c r="A1005" s="40"/>
      <c r="B1005" s="76"/>
      <c r="C1005" s="1504"/>
      <c r="D1005" s="1792" t="s">
        <v>1465</v>
      </c>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1780" t="str">
        <f>IF(AG1004="yes","Please Enter Amount:",0)</f>
        <v>Please Enter Amount:</v>
      </c>
      <c r="AG1005" s="1781"/>
      <c r="AH1005" s="1781"/>
      <c r="AI1005" s="1782"/>
      <c r="AJ1005" s="1847"/>
      <c r="AK1005" s="1848"/>
      <c r="AL1005" s="1848"/>
      <c r="AM1005" s="1848"/>
      <c r="AN1005" s="1848"/>
      <c r="AO1005" s="1848"/>
      <c r="AP1005" s="1848"/>
      <c r="AQ1005" s="1849"/>
      <c r="AR1005" s="1494"/>
      <c r="AS1005" s="1494"/>
      <c r="AT1005" s="1494"/>
      <c r="AU1005" s="1494"/>
      <c r="AV1005" s="1494"/>
      <c r="AW1005" s="1494"/>
      <c r="AX1005" s="1494"/>
      <c r="AY1005" s="1494"/>
      <c r="AZ1005" s="456"/>
      <c r="BA1005" s="606">
        <f>IF(A1082="Yes",0.02,0)</f>
        <v>0</v>
      </c>
      <c r="BB1005" s="456"/>
      <c r="BC1005" s="456"/>
      <c r="BD1005" s="456"/>
      <c r="BE1005" s="456"/>
      <c r="BF1005" s="456"/>
      <c r="BG1005" s="456"/>
      <c r="BH1005" s="456"/>
      <c r="BI1005" s="456"/>
      <c r="BJ1005" s="456"/>
      <c r="BK1005" s="456"/>
      <c r="BL1005" s="456"/>
      <c r="BM1005" s="456"/>
      <c r="BN1005" s="456"/>
      <c r="BO1005" s="456"/>
      <c r="BP1005" s="456"/>
      <c r="BQ1005" s="456"/>
      <c r="BR1005" s="456"/>
      <c r="BS1005" s="456"/>
      <c r="BT1005" s="456"/>
      <c r="BU1005" s="456"/>
      <c r="BV1005" s="456"/>
      <c r="BW1005" s="456"/>
      <c r="BX1005" s="456"/>
      <c r="BY1005" s="456"/>
      <c r="BZ1005" s="456"/>
      <c r="CA1005" s="456"/>
      <c r="CB1005" s="456"/>
      <c r="CC1005" s="456"/>
      <c r="CD1005" s="456"/>
      <c r="CE1005" s="456"/>
      <c r="CF1005" s="456"/>
      <c r="CG1005" s="456"/>
      <c r="CH1005" s="456"/>
      <c r="CI1005" s="456"/>
      <c r="CJ1005" s="456"/>
      <c r="CK1005" s="456"/>
      <c r="CL1005" s="456"/>
      <c r="CM1005" s="456"/>
      <c r="CN1005" s="456"/>
      <c r="CO1005" s="456"/>
      <c r="CP1005" s="456"/>
      <c r="CQ1005" s="456"/>
    </row>
    <row r="1006" spans="1:96" ht="12.75" customHeight="1">
      <c r="A1006" s="40"/>
      <c r="B1006" s="76"/>
      <c r="C1006" s="1504"/>
      <c r="D1006" s="1792"/>
      <c r="E1006" s="1793"/>
      <c r="F1006" s="1793"/>
      <c r="G1006" s="1793"/>
      <c r="H1006" s="1793"/>
      <c r="I1006" s="1793"/>
      <c r="J1006" s="1793"/>
      <c r="K1006" s="1793"/>
      <c r="L1006" s="1793"/>
      <c r="M1006" s="1793"/>
      <c r="N1006" s="1793"/>
      <c r="O1006" s="1793"/>
      <c r="P1006" s="1793"/>
      <c r="Q1006" s="1793"/>
      <c r="R1006" s="1793"/>
      <c r="S1006" s="1793"/>
      <c r="T1006" s="1793"/>
      <c r="U1006" s="1793"/>
      <c r="V1006" s="1793"/>
      <c r="W1006" s="1793"/>
      <c r="X1006" s="1793"/>
      <c r="Y1006" s="1793"/>
      <c r="Z1006" s="1793"/>
      <c r="AA1006" s="1793"/>
      <c r="AB1006" s="1793"/>
      <c r="AC1006" s="1793"/>
      <c r="AD1006" s="1793"/>
      <c r="AE1006" s="1794"/>
      <c r="AF1006" s="1780"/>
      <c r="AG1006" s="1781"/>
      <c r="AH1006" s="1781"/>
      <c r="AI1006" s="1782"/>
      <c r="AJ1006" s="1847"/>
      <c r="AK1006" s="1848"/>
      <c r="AL1006" s="1848"/>
      <c r="AM1006" s="1848"/>
      <c r="AN1006" s="1848"/>
      <c r="AO1006" s="1848"/>
      <c r="AP1006" s="1848"/>
      <c r="AQ1006" s="1849"/>
      <c r="AR1006" s="1494"/>
      <c r="AS1006" s="1494"/>
      <c r="AT1006" s="1494"/>
      <c r="AU1006" s="1494"/>
      <c r="AV1006" s="1494"/>
      <c r="AW1006" s="1494"/>
      <c r="AX1006" s="1494"/>
      <c r="AY1006" s="1494"/>
      <c r="AZ1006" s="456"/>
      <c r="BA1006" s="456"/>
      <c r="BB1006" s="456"/>
      <c r="BC1006" s="456"/>
      <c r="BD1006" s="456"/>
      <c r="BE1006" s="456"/>
      <c r="BF1006" s="456"/>
      <c r="BG1006" s="456"/>
      <c r="BH1006" s="456"/>
      <c r="BI1006" s="456"/>
      <c r="BJ1006" s="456"/>
      <c r="BK1006" s="456"/>
      <c r="BL1006" s="456"/>
      <c r="BM1006" s="456"/>
      <c r="BN1006" s="456"/>
      <c r="BO1006" s="456"/>
      <c r="BP1006" s="456"/>
      <c r="BQ1006" s="456"/>
      <c r="BR1006" s="456"/>
      <c r="BS1006" s="456"/>
      <c r="BT1006" s="456"/>
      <c r="BU1006" s="456"/>
      <c r="BV1006" s="456"/>
      <c r="BW1006" s="456"/>
      <c r="BX1006" s="456"/>
      <c r="BY1006" s="456"/>
      <c r="BZ1006" s="456"/>
      <c r="CA1006" s="456"/>
      <c r="CB1006" s="456"/>
      <c r="CC1006" s="456"/>
      <c r="CD1006" s="456"/>
      <c r="CE1006" s="456"/>
      <c r="CF1006" s="456"/>
      <c r="CG1006" s="456"/>
      <c r="CH1006" s="456"/>
      <c r="CI1006" s="456"/>
      <c r="CJ1006" s="456"/>
      <c r="CK1006" s="456"/>
      <c r="CL1006" s="456"/>
      <c r="CM1006" s="456"/>
      <c r="CN1006" s="456"/>
      <c r="CO1006" s="456"/>
      <c r="CP1006" s="456"/>
      <c r="CQ1006" s="456"/>
    </row>
    <row r="1007" spans="1:96" ht="12.75" customHeight="1">
      <c r="A1007" s="40"/>
      <c r="B1007" s="1505"/>
      <c r="C1007" s="1509"/>
      <c r="D1007" s="1820"/>
      <c r="E1007" s="1821"/>
      <c r="F1007" s="1821"/>
      <c r="G1007" s="1821"/>
      <c r="H1007" s="1821"/>
      <c r="I1007" s="1821"/>
      <c r="J1007" s="1821"/>
      <c r="K1007" s="1821"/>
      <c r="L1007" s="1821"/>
      <c r="M1007" s="1821"/>
      <c r="N1007" s="1821"/>
      <c r="O1007" s="1821"/>
      <c r="P1007" s="1821"/>
      <c r="Q1007" s="1821"/>
      <c r="R1007" s="1821"/>
      <c r="S1007" s="1821"/>
      <c r="T1007" s="1821"/>
      <c r="U1007" s="1821"/>
      <c r="V1007" s="1821"/>
      <c r="W1007" s="1821"/>
      <c r="X1007" s="1821"/>
      <c r="Y1007" s="1821"/>
      <c r="Z1007" s="1821"/>
      <c r="AA1007" s="1821"/>
      <c r="AB1007" s="1821"/>
      <c r="AC1007" s="1821"/>
      <c r="AD1007" s="1821"/>
      <c r="AE1007" s="1822"/>
      <c r="AF1007" s="1783"/>
      <c r="AG1007" s="1784"/>
      <c r="AH1007" s="1784"/>
      <c r="AI1007" s="1785"/>
      <c r="AJ1007" s="1850"/>
      <c r="AK1007" s="1851"/>
      <c r="AL1007" s="1851"/>
      <c r="AM1007" s="1851"/>
      <c r="AN1007" s="1851"/>
      <c r="AO1007" s="1851"/>
      <c r="AP1007" s="1851"/>
      <c r="AQ1007" s="1852"/>
      <c r="AR1007" s="1494"/>
      <c r="AS1007" s="1494"/>
      <c r="AT1007" s="1494"/>
      <c r="AU1007" s="1494"/>
      <c r="AV1007" s="1494"/>
      <c r="AW1007" s="1494"/>
      <c r="AX1007" s="1494"/>
      <c r="AY1007" s="1494"/>
      <c r="AZ1007" s="456"/>
      <c r="BA1007" s="456"/>
      <c r="BB1007" s="456"/>
      <c r="BC1007" s="456"/>
      <c r="BD1007" s="456"/>
      <c r="BE1007" s="456"/>
      <c r="BF1007" s="456"/>
      <c r="BG1007" s="456"/>
      <c r="BH1007" s="456"/>
      <c r="BI1007" s="456"/>
      <c r="BJ1007" s="456"/>
      <c r="BK1007" s="456"/>
      <c r="BL1007" s="456"/>
      <c r="BM1007" s="456"/>
      <c r="BN1007" s="456"/>
      <c r="BO1007" s="456"/>
      <c r="BP1007" s="456"/>
      <c r="BQ1007" s="456"/>
      <c r="BR1007" s="456"/>
      <c r="BS1007" s="456"/>
      <c r="BT1007" s="456"/>
      <c r="BU1007" s="456"/>
      <c r="BV1007" s="456"/>
      <c r="BW1007" s="456"/>
      <c r="BX1007" s="456"/>
      <c r="BY1007" s="456"/>
      <c r="BZ1007" s="456"/>
      <c r="CA1007" s="456"/>
      <c r="CB1007" s="456"/>
      <c r="CC1007" s="456"/>
      <c r="CD1007" s="456"/>
      <c r="CE1007" s="456"/>
      <c r="CF1007" s="456"/>
      <c r="CG1007" s="456"/>
      <c r="CH1007" s="456"/>
      <c r="CI1007" s="456"/>
      <c r="CJ1007" s="456"/>
      <c r="CK1007" s="456"/>
      <c r="CL1007" s="456"/>
      <c r="CM1007" s="456"/>
      <c r="CN1007" s="456"/>
      <c r="CO1007" s="456"/>
      <c r="CP1007" s="456"/>
      <c r="CQ1007" s="456"/>
    </row>
    <row r="1008" spans="1:96" s="456" customFormat="1" ht="12.75" customHeight="1">
      <c r="A1008" s="40"/>
      <c r="B1008" s="80"/>
      <c r="C1008" s="304" t="s">
        <v>1466</v>
      </c>
      <c r="D1008" s="1817" t="s">
        <v>1467</v>
      </c>
      <c r="E1008" s="1818"/>
      <c r="F1008" s="1818"/>
      <c r="G1008" s="1818"/>
      <c r="H1008" s="1818"/>
      <c r="I1008" s="1818"/>
      <c r="J1008" s="1818"/>
      <c r="K1008" s="1818"/>
      <c r="L1008" s="1818"/>
      <c r="M1008" s="1818"/>
      <c r="N1008" s="1818"/>
      <c r="O1008" s="1818"/>
      <c r="P1008" s="1818"/>
      <c r="Q1008" s="1818"/>
      <c r="R1008" s="1818"/>
      <c r="S1008" s="1818"/>
      <c r="T1008" s="1818"/>
      <c r="U1008" s="1818"/>
      <c r="V1008" s="1818"/>
      <c r="W1008" s="1818"/>
      <c r="X1008" s="1818"/>
      <c r="Y1008" s="1818"/>
      <c r="Z1008" s="1818"/>
      <c r="AA1008" s="1818"/>
      <c r="AB1008" s="1818"/>
      <c r="AC1008" s="1818"/>
      <c r="AD1008" s="1818"/>
      <c r="AE1008" s="1819"/>
      <c r="AF1008" s="80"/>
      <c r="AG1008" s="1815" t="s">
        <v>643</v>
      </c>
      <c r="AH1008" s="1816"/>
      <c r="AI1008" s="83"/>
      <c r="AJ1008" s="1835">
        <f>ROUND(IF(AG1008="yes",(AJ975*0.1),0),0)</f>
        <v>3750153</v>
      </c>
      <c r="AK1008" s="1836"/>
      <c r="AL1008" s="1836"/>
      <c r="AM1008" s="1836"/>
      <c r="AN1008" s="1836"/>
      <c r="AO1008" s="1836"/>
      <c r="AP1008" s="1836"/>
      <c r="AQ1008" s="1837"/>
      <c r="AR1008" s="1494"/>
      <c r="AS1008" s="1494"/>
      <c r="AT1008" s="1494"/>
      <c r="AU1008" s="1494"/>
      <c r="AV1008" s="1494"/>
      <c r="AW1008" s="1494"/>
      <c r="AX1008" s="1494"/>
      <c r="AY1008" s="1494"/>
      <c r="CR1008" s="18"/>
    </row>
    <row r="1009" spans="1:96" ht="12.75" customHeight="1">
      <c r="A1009" s="40"/>
      <c r="B1009" s="76"/>
      <c r="C1009" s="1504"/>
      <c r="D1009" s="1792" t="s">
        <v>1468</v>
      </c>
      <c r="E1009" s="1793"/>
      <c r="F1009" s="1793"/>
      <c r="G1009" s="1793"/>
      <c r="H1009" s="1793"/>
      <c r="I1009" s="1793"/>
      <c r="J1009" s="1793"/>
      <c r="K1009" s="1793"/>
      <c r="L1009" s="1793"/>
      <c r="M1009" s="1793"/>
      <c r="N1009" s="1793"/>
      <c r="O1009" s="1793"/>
      <c r="P1009" s="1793"/>
      <c r="Q1009" s="1793"/>
      <c r="R1009" s="1793"/>
      <c r="S1009" s="1793"/>
      <c r="T1009" s="1793"/>
      <c r="U1009" s="1793"/>
      <c r="V1009" s="1793"/>
      <c r="W1009" s="1793"/>
      <c r="X1009" s="1793"/>
      <c r="Y1009" s="1793"/>
      <c r="Z1009" s="1793"/>
      <c r="AA1009" s="1793"/>
      <c r="AB1009" s="1793"/>
      <c r="AC1009" s="1793"/>
      <c r="AD1009" s="1793"/>
      <c r="AE1009" s="1794"/>
      <c r="AF1009" s="76"/>
      <c r="AG1009" s="77"/>
      <c r="AH1009" s="77"/>
      <c r="AI1009" s="81"/>
      <c r="AJ1009" s="1838"/>
      <c r="AK1009" s="1839"/>
      <c r="AL1009" s="1839"/>
      <c r="AM1009" s="1839"/>
      <c r="AN1009" s="1839"/>
      <c r="AO1009" s="1839"/>
      <c r="AP1009" s="1839"/>
      <c r="AQ1009" s="1840"/>
      <c r="AR1009" s="1494"/>
      <c r="AS1009" s="1494"/>
      <c r="AT1009" s="1494"/>
      <c r="AU1009" s="1494"/>
      <c r="AV1009" s="1494"/>
      <c r="AW1009" s="1494"/>
      <c r="AX1009" s="1494"/>
      <c r="AY1009" s="1494"/>
      <c r="AZ1009" s="456"/>
      <c r="BA1009" s="456"/>
      <c r="BB1009" s="456"/>
      <c r="BC1009" s="456"/>
      <c r="BD1009" s="456"/>
      <c r="BE1009" s="456"/>
      <c r="BF1009" s="456"/>
      <c r="BG1009" s="456"/>
      <c r="BH1009" s="456"/>
      <c r="BI1009" s="456"/>
      <c r="BJ1009" s="456"/>
      <c r="BK1009" s="456"/>
      <c r="BL1009" s="456"/>
      <c r="BM1009" s="456"/>
      <c r="BN1009" s="456"/>
      <c r="BO1009" s="456"/>
      <c r="BP1009" s="456"/>
      <c r="BQ1009" s="456"/>
      <c r="BR1009" s="456"/>
      <c r="BS1009" s="456"/>
      <c r="BT1009" s="456"/>
      <c r="BU1009" s="456"/>
      <c r="BV1009" s="456"/>
      <c r="BW1009" s="456"/>
      <c r="BX1009" s="456"/>
      <c r="BY1009" s="456"/>
      <c r="BZ1009" s="456"/>
      <c r="CA1009" s="456"/>
      <c r="CB1009" s="456"/>
      <c r="CC1009" s="456"/>
      <c r="CD1009" s="456"/>
      <c r="CE1009" s="456"/>
      <c r="CF1009" s="456"/>
      <c r="CG1009" s="456"/>
      <c r="CH1009" s="456"/>
      <c r="CI1009" s="456"/>
      <c r="CJ1009" s="456"/>
      <c r="CK1009" s="456"/>
      <c r="CL1009" s="456"/>
      <c r="CM1009" s="456"/>
      <c r="CN1009" s="456"/>
      <c r="CO1009" s="456"/>
      <c r="CP1009" s="456"/>
      <c r="CQ1009" s="456"/>
    </row>
    <row r="1010" spans="1:96" ht="12.75" customHeight="1">
      <c r="A1010" s="40"/>
      <c r="B1010" s="78"/>
      <c r="C1010" s="1504"/>
      <c r="D1010" s="1820"/>
      <c r="E1010" s="1821"/>
      <c r="F1010" s="1821"/>
      <c r="G1010" s="1821"/>
      <c r="H1010" s="1821"/>
      <c r="I1010" s="1821"/>
      <c r="J1010" s="1821"/>
      <c r="K1010" s="1821"/>
      <c r="L1010" s="1821"/>
      <c r="M1010" s="1821"/>
      <c r="N1010" s="1821"/>
      <c r="O1010" s="1821"/>
      <c r="P1010" s="1821"/>
      <c r="Q1010" s="1821"/>
      <c r="R1010" s="1821"/>
      <c r="S1010" s="1821"/>
      <c r="T1010" s="1821"/>
      <c r="U1010" s="1821"/>
      <c r="V1010" s="1821"/>
      <c r="W1010" s="1821"/>
      <c r="X1010" s="1821"/>
      <c r="Y1010" s="1821"/>
      <c r="Z1010" s="1821"/>
      <c r="AA1010" s="1821"/>
      <c r="AB1010" s="1821"/>
      <c r="AC1010" s="1821"/>
      <c r="AD1010" s="1821"/>
      <c r="AE1010" s="1822"/>
      <c r="AF1010" s="76"/>
      <c r="AG1010" s="77"/>
      <c r="AH1010" s="77"/>
      <c r="AI1010" s="81"/>
      <c r="AJ1010" s="1841"/>
      <c r="AK1010" s="1842"/>
      <c r="AL1010" s="1842"/>
      <c r="AM1010" s="1842"/>
      <c r="AN1010" s="1842"/>
      <c r="AO1010" s="1842"/>
      <c r="AP1010" s="1842"/>
      <c r="AQ1010" s="1843"/>
      <c r="AR1010" s="1494"/>
      <c r="AS1010" s="1494"/>
      <c r="AT1010" s="1494"/>
      <c r="AU1010" s="1494"/>
      <c r="AV1010" s="1494"/>
      <c r="AW1010" s="1494"/>
      <c r="AX1010" s="1494"/>
      <c r="AY1010" s="1494"/>
      <c r="AZ1010" s="456"/>
      <c r="BA1010" s="456"/>
      <c r="BB1010" s="456"/>
      <c r="BC1010" s="456"/>
      <c r="BD1010" s="456"/>
      <c r="BE1010" s="456"/>
      <c r="BF1010" s="456"/>
      <c r="BG1010" s="456"/>
      <c r="BH1010" s="456"/>
      <c r="BI1010" s="456"/>
      <c r="BJ1010" s="456"/>
      <c r="BK1010" s="456"/>
      <c r="BL1010" s="456"/>
      <c r="BM1010" s="456"/>
      <c r="BN1010" s="456"/>
      <c r="BO1010" s="456"/>
      <c r="BP1010" s="456"/>
      <c r="BQ1010" s="456"/>
      <c r="BR1010" s="456"/>
      <c r="BS1010" s="456"/>
      <c r="BT1010" s="456"/>
      <c r="BU1010" s="456"/>
      <c r="BV1010" s="456"/>
      <c r="BW1010" s="456"/>
      <c r="BX1010" s="456"/>
      <c r="BY1010" s="456"/>
      <c r="BZ1010" s="456"/>
      <c r="CA1010" s="456"/>
      <c r="CB1010" s="456"/>
      <c r="CC1010" s="456"/>
      <c r="CD1010" s="456"/>
      <c r="CE1010" s="456"/>
      <c r="CF1010" s="456"/>
      <c r="CG1010" s="456"/>
      <c r="CH1010" s="456"/>
      <c r="CI1010" s="456"/>
      <c r="CJ1010" s="456"/>
      <c r="CK1010" s="456"/>
      <c r="CL1010" s="456"/>
      <c r="CM1010" s="456"/>
      <c r="CN1010" s="456"/>
      <c r="CO1010" s="456"/>
      <c r="CP1010" s="456"/>
      <c r="CQ1010" s="456"/>
    </row>
    <row r="1011" spans="1:96" s="456" customFormat="1" ht="12.75" customHeight="1">
      <c r="A1011" s="40"/>
      <c r="B1011" s="76"/>
      <c r="C1011" s="304" t="s">
        <v>21</v>
      </c>
      <c r="D1011" s="1798" t="s">
        <v>1469</v>
      </c>
      <c r="E1011" s="1799"/>
      <c r="F1011" s="1799"/>
      <c r="G1011" s="1799"/>
      <c r="H1011" s="1799"/>
      <c r="I1011" s="1799"/>
      <c r="J1011" s="1799"/>
      <c r="K1011" s="1799"/>
      <c r="L1011" s="1799"/>
      <c r="M1011" s="1799"/>
      <c r="N1011" s="1799"/>
      <c r="O1011" s="1799"/>
      <c r="P1011" s="1799"/>
      <c r="Q1011" s="1799"/>
      <c r="R1011" s="1799"/>
      <c r="S1011" s="1799"/>
      <c r="T1011" s="1799"/>
      <c r="U1011" s="1799"/>
      <c r="V1011" s="1799"/>
      <c r="W1011" s="1799"/>
      <c r="X1011" s="1799"/>
      <c r="Y1011" s="1799"/>
      <c r="Z1011" s="1799"/>
      <c r="AA1011" s="1799"/>
      <c r="AB1011" s="1799"/>
      <c r="AC1011" s="1799"/>
      <c r="AD1011" s="1799"/>
      <c r="AE1011" s="1800"/>
      <c r="AF1011" s="80"/>
      <c r="AG1011" s="1815" t="s">
        <v>640</v>
      </c>
      <c r="AH1011" s="1816"/>
      <c r="AI1011" s="83"/>
      <c r="AJ1011" s="1835">
        <f>ROUND(IF(AG1011="yes",(AJ975*0.15),0),0)</f>
        <v>0</v>
      </c>
      <c r="AK1011" s="1836"/>
      <c r="AL1011" s="1836"/>
      <c r="AM1011" s="1836"/>
      <c r="AN1011" s="1836"/>
      <c r="AO1011" s="1836"/>
      <c r="AP1011" s="1836"/>
      <c r="AQ1011" s="1837"/>
      <c r="AR1011" s="1494"/>
      <c r="AS1011" s="1494"/>
      <c r="AT1011" s="1494"/>
      <c r="AU1011" s="1494"/>
      <c r="AV1011" s="1494"/>
      <c r="AW1011" s="1494"/>
      <c r="AX1011" s="1494"/>
      <c r="AY1011" s="1494"/>
      <c r="CR1011" s="18"/>
    </row>
    <row r="1012" spans="1:96" s="456" customFormat="1" ht="12.75" customHeight="1">
      <c r="A1012" s="40"/>
      <c r="B1012" s="76"/>
      <c r="C1012" s="1504"/>
      <c r="D1012" s="1829" t="s">
        <v>1470</v>
      </c>
      <c r="E1012" s="1830"/>
      <c r="F1012" s="1830"/>
      <c r="G1012" s="1830"/>
      <c r="H1012" s="1830"/>
      <c r="I1012" s="1830"/>
      <c r="J1012" s="1830"/>
      <c r="K1012" s="1830"/>
      <c r="L1012" s="1830"/>
      <c r="M1012" s="1830"/>
      <c r="N1012" s="1830"/>
      <c r="O1012" s="1830"/>
      <c r="P1012" s="1830"/>
      <c r="Q1012" s="1830"/>
      <c r="R1012" s="1830"/>
      <c r="S1012" s="1830"/>
      <c r="T1012" s="1830"/>
      <c r="U1012" s="1830"/>
      <c r="V1012" s="1830"/>
      <c r="W1012" s="1830"/>
      <c r="X1012" s="1830"/>
      <c r="Y1012" s="1830"/>
      <c r="Z1012" s="1830"/>
      <c r="AA1012" s="1830"/>
      <c r="AB1012" s="1830"/>
      <c r="AC1012" s="1830"/>
      <c r="AD1012" s="1830"/>
      <c r="AE1012" s="1831"/>
      <c r="AF1012" s="640"/>
      <c r="AG1012" s="641"/>
      <c r="AH1012" s="641"/>
      <c r="AI1012" s="642"/>
      <c r="AJ1012" s="1838"/>
      <c r="AK1012" s="1839"/>
      <c r="AL1012" s="1839"/>
      <c r="AM1012" s="1839"/>
      <c r="AN1012" s="1839"/>
      <c r="AO1012" s="1839"/>
      <c r="AP1012" s="1839"/>
      <c r="AQ1012" s="1840"/>
      <c r="AR1012" s="1494"/>
      <c r="AS1012" s="1494"/>
      <c r="AT1012" s="1494"/>
      <c r="AU1012" s="1494"/>
      <c r="AV1012" s="1494"/>
      <c r="AW1012" s="1494"/>
      <c r="AX1012" s="1494"/>
      <c r="AY1012" s="1494"/>
      <c r="CR1012" s="18"/>
    </row>
    <row r="1013" spans="1:96" s="456" customFormat="1" ht="12.75" customHeight="1">
      <c r="A1013" s="40"/>
      <c r="B1013" s="76"/>
      <c r="C1013" s="1504"/>
      <c r="D1013" s="1829"/>
      <c r="E1013" s="1830"/>
      <c r="F1013" s="1830"/>
      <c r="G1013" s="1830"/>
      <c r="H1013" s="1830"/>
      <c r="I1013" s="1830"/>
      <c r="J1013" s="1830"/>
      <c r="K1013" s="1830"/>
      <c r="L1013" s="1830"/>
      <c r="M1013" s="1830"/>
      <c r="N1013" s="1830"/>
      <c r="O1013" s="1830"/>
      <c r="P1013" s="1830"/>
      <c r="Q1013" s="1830"/>
      <c r="R1013" s="1830"/>
      <c r="S1013" s="1830"/>
      <c r="T1013" s="1830"/>
      <c r="U1013" s="1830"/>
      <c r="V1013" s="1830"/>
      <c r="W1013" s="1830"/>
      <c r="X1013" s="1830"/>
      <c r="Y1013" s="1830"/>
      <c r="Z1013" s="1830"/>
      <c r="AA1013" s="1830"/>
      <c r="AB1013" s="1830"/>
      <c r="AC1013" s="1830"/>
      <c r="AD1013" s="1830"/>
      <c r="AE1013" s="1831"/>
      <c r="AF1013" s="640"/>
      <c r="AG1013" s="641"/>
      <c r="AH1013" s="641"/>
      <c r="AI1013" s="642"/>
      <c r="AJ1013" s="1838"/>
      <c r="AK1013" s="1839"/>
      <c r="AL1013" s="1839"/>
      <c r="AM1013" s="1839"/>
      <c r="AN1013" s="1839"/>
      <c r="AO1013" s="1839"/>
      <c r="AP1013" s="1839"/>
      <c r="AQ1013" s="1840"/>
      <c r="AR1013" s="1494"/>
      <c r="AS1013" s="1494"/>
      <c r="AT1013" s="1494"/>
      <c r="AU1013" s="1494"/>
      <c r="AV1013" s="1494"/>
      <c r="AW1013" s="1494"/>
      <c r="AX1013" s="1494"/>
      <c r="AY1013" s="1494"/>
      <c r="CR1013" s="18"/>
    </row>
    <row r="1014" spans="1:96" s="456" customFormat="1" ht="12.75" customHeight="1">
      <c r="A1014" s="40"/>
      <c r="B1014" s="76"/>
      <c r="C1014" s="1504"/>
      <c r="D1014" s="1832"/>
      <c r="E1014" s="1833"/>
      <c r="F1014" s="1833"/>
      <c r="G1014" s="1833"/>
      <c r="H1014" s="1833"/>
      <c r="I1014" s="1833"/>
      <c r="J1014" s="1833"/>
      <c r="K1014" s="1833"/>
      <c r="L1014" s="1833"/>
      <c r="M1014" s="1833"/>
      <c r="N1014" s="1833"/>
      <c r="O1014" s="1833"/>
      <c r="P1014" s="1833"/>
      <c r="Q1014" s="1833"/>
      <c r="R1014" s="1833"/>
      <c r="S1014" s="1833"/>
      <c r="T1014" s="1833"/>
      <c r="U1014" s="1833"/>
      <c r="V1014" s="1833"/>
      <c r="W1014" s="1833"/>
      <c r="X1014" s="1833"/>
      <c r="Y1014" s="1833"/>
      <c r="Z1014" s="1833"/>
      <c r="AA1014" s="1833"/>
      <c r="AB1014" s="1833"/>
      <c r="AC1014" s="1833"/>
      <c r="AD1014" s="1833"/>
      <c r="AE1014" s="1834"/>
      <c r="AF1014" s="643"/>
      <c r="AG1014" s="644"/>
      <c r="AH1014" s="644"/>
      <c r="AI1014" s="645"/>
      <c r="AJ1014" s="1841"/>
      <c r="AK1014" s="1842"/>
      <c r="AL1014" s="1842"/>
      <c r="AM1014" s="1842"/>
      <c r="AN1014" s="1842"/>
      <c r="AO1014" s="1842"/>
      <c r="AP1014" s="1842"/>
      <c r="AQ1014" s="1843"/>
      <c r="AR1014" s="1494"/>
      <c r="AS1014" s="1494"/>
      <c r="AT1014" s="1494"/>
      <c r="AU1014" s="1494"/>
      <c r="AV1014" s="1494"/>
      <c r="AW1014" s="1494"/>
      <c r="AX1014" s="1494"/>
      <c r="AY1014" s="1494"/>
      <c r="CR1014" s="18"/>
    </row>
    <row r="1015" spans="1:96" s="456" customFormat="1" ht="12.75" customHeight="1">
      <c r="A1015" s="40"/>
      <c r="B1015" s="76"/>
      <c r="C1015" s="304" t="s">
        <v>21</v>
      </c>
      <c r="D1015" s="1817" t="s">
        <v>1471</v>
      </c>
      <c r="E1015" s="1818"/>
      <c r="F1015" s="1818"/>
      <c r="G1015" s="1818"/>
      <c r="H1015" s="1818"/>
      <c r="I1015" s="1818"/>
      <c r="J1015" s="1818"/>
      <c r="K1015" s="1818"/>
      <c r="L1015" s="1818"/>
      <c r="M1015" s="1818"/>
      <c r="N1015" s="1818"/>
      <c r="O1015" s="1818"/>
      <c r="P1015" s="1818"/>
      <c r="Q1015" s="1818"/>
      <c r="R1015" s="1818"/>
      <c r="S1015" s="1818"/>
      <c r="T1015" s="1818"/>
      <c r="U1015" s="1818"/>
      <c r="V1015" s="1818"/>
      <c r="W1015" s="1818"/>
      <c r="X1015" s="1818"/>
      <c r="Y1015" s="1818"/>
      <c r="Z1015" s="1818"/>
      <c r="AA1015" s="1818"/>
      <c r="AB1015" s="1818"/>
      <c r="AC1015" s="1818"/>
      <c r="AD1015" s="1818"/>
      <c r="AE1015" s="1819"/>
      <c r="AF1015" s="76"/>
      <c r="AG1015" s="1911" t="s">
        <v>640</v>
      </c>
      <c r="AH1015" s="1912"/>
      <c r="AI1015" s="81"/>
      <c r="AJ1015" s="1835">
        <f>ROUND(IF(AND(AG1015="yes",AJ1011=0),(AJ975*0.1),0),0)</f>
        <v>0</v>
      </c>
      <c r="AK1015" s="1836"/>
      <c r="AL1015" s="1836"/>
      <c r="AM1015" s="1836"/>
      <c r="AN1015" s="1836"/>
      <c r="AO1015" s="1836"/>
      <c r="AP1015" s="1836"/>
      <c r="AQ1015" s="1837"/>
      <c r="AR1015" s="1494"/>
      <c r="AS1015" s="1494"/>
      <c r="AT1015" s="1494"/>
      <c r="AU1015" s="1494"/>
      <c r="AV1015" s="1494"/>
      <c r="AW1015" s="1494"/>
      <c r="AX1015" s="1494"/>
      <c r="AY1015" s="1494"/>
      <c r="CR1015" s="18"/>
    </row>
    <row r="1016" spans="1:96" s="456" customFormat="1" ht="12.75" customHeight="1">
      <c r="A1016" s="40"/>
      <c r="B1016" s="76"/>
      <c r="C1016" s="1504"/>
      <c r="D1016" s="1829" t="s">
        <v>1472</v>
      </c>
      <c r="E1016" s="1830"/>
      <c r="F1016" s="1830"/>
      <c r="G1016" s="1830"/>
      <c r="H1016" s="1830"/>
      <c r="I1016" s="1830"/>
      <c r="J1016" s="1830"/>
      <c r="K1016" s="1830"/>
      <c r="L1016" s="1830"/>
      <c r="M1016" s="1830"/>
      <c r="N1016" s="1830"/>
      <c r="O1016" s="1830"/>
      <c r="P1016" s="1830"/>
      <c r="Q1016" s="1830"/>
      <c r="R1016" s="1830"/>
      <c r="S1016" s="1830"/>
      <c r="T1016" s="1830"/>
      <c r="U1016" s="1830"/>
      <c r="V1016" s="1830"/>
      <c r="W1016" s="1830"/>
      <c r="X1016" s="1830"/>
      <c r="Y1016" s="1830"/>
      <c r="Z1016" s="1830"/>
      <c r="AA1016" s="1830"/>
      <c r="AB1016" s="1830"/>
      <c r="AC1016" s="1830"/>
      <c r="AD1016" s="1830"/>
      <c r="AE1016" s="1831"/>
      <c r="AF1016" s="76"/>
      <c r="AG1016" s="77"/>
      <c r="AH1016" s="77"/>
      <c r="AI1016" s="81"/>
      <c r="AJ1016" s="1838"/>
      <c r="AK1016" s="1839"/>
      <c r="AL1016" s="1839"/>
      <c r="AM1016" s="1839"/>
      <c r="AN1016" s="1839"/>
      <c r="AO1016" s="1839"/>
      <c r="AP1016" s="1839"/>
      <c r="AQ1016" s="1840"/>
      <c r="AR1016" s="1494"/>
      <c r="AS1016" s="1494"/>
      <c r="AT1016" s="1494"/>
      <c r="AU1016" s="1494"/>
      <c r="AV1016" s="1494"/>
      <c r="AW1016" s="1494"/>
      <c r="AX1016" s="1494"/>
      <c r="AY1016" s="1494"/>
      <c r="CR1016" s="18"/>
    </row>
    <row r="1017" spans="1:96" s="456" customFormat="1" ht="12.75" customHeight="1">
      <c r="A1017" s="40"/>
      <c r="B1017" s="76"/>
      <c r="C1017" s="1504"/>
      <c r="D1017" s="1829"/>
      <c r="E1017" s="1830"/>
      <c r="F1017" s="1830"/>
      <c r="G1017" s="1830"/>
      <c r="H1017" s="1830"/>
      <c r="I1017" s="1830"/>
      <c r="J1017" s="1830"/>
      <c r="K1017" s="1830"/>
      <c r="L1017" s="1830"/>
      <c r="M1017" s="1830"/>
      <c r="N1017" s="1830"/>
      <c r="O1017" s="1830"/>
      <c r="P1017" s="1830"/>
      <c r="Q1017" s="1830"/>
      <c r="R1017" s="1830"/>
      <c r="S1017" s="1830"/>
      <c r="T1017" s="1830"/>
      <c r="U1017" s="1830"/>
      <c r="V1017" s="1830"/>
      <c r="W1017" s="1830"/>
      <c r="X1017" s="1830"/>
      <c r="Y1017" s="1830"/>
      <c r="Z1017" s="1830"/>
      <c r="AA1017" s="1830"/>
      <c r="AB1017" s="1830"/>
      <c r="AC1017" s="1830"/>
      <c r="AD1017" s="1830"/>
      <c r="AE1017" s="1831"/>
      <c r="AF1017" s="76"/>
      <c r="AG1017" s="77"/>
      <c r="AH1017" s="77"/>
      <c r="AI1017" s="81"/>
      <c r="AJ1017" s="1838"/>
      <c r="AK1017" s="1839"/>
      <c r="AL1017" s="1839"/>
      <c r="AM1017" s="1839"/>
      <c r="AN1017" s="1839"/>
      <c r="AO1017" s="1839"/>
      <c r="AP1017" s="1839"/>
      <c r="AQ1017" s="1840"/>
      <c r="AR1017" s="1494"/>
      <c r="AS1017" s="1494"/>
      <c r="AT1017" s="1494"/>
      <c r="AU1017" s="1494"/>
      <c r="AV1017" s="1494"/>
      <c r="AW1017" s="1494"/>
      <c r="AX1017" s="1494"/>
      <c r="AY1017" s="1494"/>
      <c r="CR1017" s="18"/>
    </row>
    <row r="1018" spans="1:96" s="456" customFormat="1" ht="12.75" customHeight="1">
      <c r="A1018" s="40"/>
      <c r="B1018" s="76"/>
      <c r="C1018" s="1504"/>
      <c r="D1018" s="1829"/>
      <c r="E1018" s="1830"/>
      <c r="F1018" s="1830"/>
      <c r="G1018" s="1830"/>
      <c r="H1018" s="1830"/>
      <c r="I1018" s="1830"/>
      <c r="J1018" s="1830"/>
      <c r="K1018" s="1830"/>
      <c r="L1018" s="1830"/>
      <c r="M1018" s="1830"/>
      <c r="N1018" s="1830"/>
      <c r="O1018" s="1830"/>
      <c r="P1018" s="1830"/>
      <c r="Q1018" s="1830"/>
      <c r="R1018" s="1830"/>
      <c r="S1018" s="1830"/>
      <c r="T1018" s="1830"/>
      <c r="U1018" s="1830"/>
      <c r="V1018" s="1830"/>
      <c r="W1018" s="1830"/>
      <c r="X1018" s="1830"/>
      <c r="Y1018" s="1830"/>
      <c r="Z1018" s="1830"/>
      <c r="AA1018" s="1830"/>
      <c r="AB1018" s="1830"/>
      <c r="AC1018" s="1830"/>
      <c r="AD1018" s="1830"/>
      <c r="AE1018" s="1831"/>
      <c r="AF1018" s="76"/>
      <c r="AG1018" s="77"/>
      <c r="AH1018" s="77"/>
      <c r="AI1018" s="81"/>
      <c r="AJ1018" s="1838"/>
      <c r="AK1018" s="1839"/>
      <c r="AL1018" s="1839"/>
      <c r="AM1018" s="1839"/>
      <c r="AN1018" s="1839"/>
      <c r="AO1018" s="1839"/>
      <c r="AP1018" s="1839"/>
      <c r="AQ1018" s="1840"/>
      <c r="AR1018" s="1494"/>
      <c r="AS1018" s="1494"/>
      <c r="AT1018" s="1494"/>
      <c r="AU1018" s="1494"/>
      <c r="AV1018" s="1494"/>
      <c r="AW1018" s="1494"/>
      <c r="AX1018" s="1494"/>
      <c r="AY1018" s="1494"/>
      <c r="CR1018" s="18"/>
    </row>
    <row r="1019" spans="1:96" s="456" customFormat="1" ht="12.75" customHeight="1">
      <c r="A1019" s="40"/>
      <c r="B1019" s="76"/>
      <c r="C1019" s="1504"/>
      <c r="D1019" s="1832"/>
      <c r="E1019" s="1833"/>
      <c r="F1019" s="1833"/>
      <c r="G1019" s="1833"/>
      <c r="H1019" s="1833"/>
      <c r="I1019" s="1833"/>
      <c r="J1019" s="1833"/>
      <c r="K1019" s="1833"/>
      <c r="L1019" s="1833"/>
      <c r="M1019" s="1833"/>
      <c r="N1019" s="1833"/>
      <c r="O1019" s="1833"/>
      <c r="P1019" s="1833"/>
      <c r="Q1019" s="1833"/>
      <c r="R1019" s="1833"/>
      <c r="S1019" s="1833"/>
      <c r="T1019" s="1833"/>
      <c r="U1019" s="1833"/>
      <c r="V1019" s="1833"/>
      <c r="W1019" s="1833"/>
      <c r="X1019" s="1833"/>
      <c r="Y1019" s="1833"/>
      <c r="Z1019" s="1833"/>
      <c r="AA1019" s="1833"/>
      <c r="AB1019" s="1833"/>
      <c r="AC1019" s="1833"/>
      <c r="AD1019" s="1833"/>
      <c r="AE1019" s="1834"/>
      <c r="AF1019" s="76"/>
      <c r="AG1019" s="77"/>
      <c r="AH1019" s="77"/>
      <c r="AI1019" s="81"/>
      <c r="AJ1019" s="1838"/>
      <c r="AK1019" s="1839"/>
      <c r="AL1019" s="1839"/>
      <c r="AM1019" s="1839"/>
      <c r="AN1019" s="1839"/>
      <c r="AO1019" s="1839"/>
      <c r="AP1019" s="1839"/>
      <c r="AQ1019" s="1840"/>
      <c r="AR1019" s="1494"/>
      <c r="AS1019" s="1494"/>
      <c r="AT1019" s="1494"/>
      <c r="AU1019" s="1494"/>
      <c r="AV1019" s="1494"/>
      <c r="AW1019" s="1494"/>
      <c r="AX1019" s="1494"/>
      <c r="AY1019" s="1494"/>
      <c r="CR1019" s="18"/>
    </row>
    <row r="1020" spans="1:96" s="456" customFormat="1" ht="12.75" customHeight="1">
      <c r="A1020" s="40"/>
      <c r="B1020" s="80"/>
      <c r="C1020" s="128" t="s">
        <v>1473</v>
      </c>
      <c r="D1020" s="1798" t="s">
        <v>1474</v>
      </c>
      <c r="E1020" s="1799"/>
      <c r="F1020" s="1799"/>
      <c r="G1020" s="1799"/>
      <c r="H1020" s="1799"/>
      <c r="I1020" s="1799"/>
      <c r="J1020" s="1799"/>
      <c r="K1020" s="1799"/>
      <c r="L1020" s="1799"/>
      <c r="M1020" s="1799"/>
      <c r="N1020" s="1799"/>
      <c r="O1020" s="1799"/>
      <c r="P1020" s="1799"/>
      <c r="Q1020" s="1799"/>
      <c r="R1020" s="1799"/>
      <c r="S1020" s="1799"/>
      <c r="T1020" s="1799"/>
      <c r="U1020" s="1799"/>
      <c r="V1020" s="1799"/>
      <c r="W1020" s="1799"/>
      <c r="X1020" s="1799"/>
      <c r="Y1020" s="1799"/>
      <c r="Z1020" s="1799"/>
      <c r="AA1020" s="1799"/>
      <c r="AB1020" s="1799"/>
      <c r="AC1020" s="1799"/>
      <c r="AD1020" s="1799"/>
      <c r="AE1020" s="1800"/>
      <c r="AF1020" s="80"/>
      <c r="AG1020" s="1815" t="s">
        <v>640</v>
      </c>
      <c r="AH1020" s="1816"/>
      <c r="AI1020" s="83"/>
      <c r="AJ1020" s="1835">
        <f>ROUND(IF(AG1020="yes",(AJ975*0.1),0),0)</f>
        <v>0</v>
      </c>
      <c r="AK1020" s="1836"/>
      <c r="AL1020" s="1836"/>
      <c r="AM1020" s="1836"/>
      <c r="AN1020" s="1836"/>
      <c r="AO1020" s="1836"/>
      <c r="AP1020" s="1836"/>
      <c r="AQ1020" s="1837"/>
      <c r="AR1020" s="1494"/>
      <c r="AS1020" s="1494"/>
      <c r="AT1020" s="1494"/>
      <c r="AU1020" s="1494"/>
      <c r="AV1020" s="1494"/>
      <c r="AW1020" s="1494"/>
      <c r="AX1020" s="1494"/>
      <c r="AY1020" s="1494"/>
      <c r="CR1020" s="18"/>
    </row>
    <row r="1021" spans="1:96" ht="12.75" customHeight="1">
      <c r="A1021" s="40"/>
      <c r="B1021" s="76"/>
      <c r="C1021" s="1504"/>
      <c r="D1021" s="1792" t="s">
        <v>1475</v>
      </c>
      <c r="E1021" s="1793"/>
      <c r="F1021" s="1793"/>
      <c r="G1021" s="1793"/>
      <c r="H1021" s="1793"/>
      <c r="I1021" s="1793"/>
      <c r="J1021" s="1793"/>
      <c r="K1021" s="1793"/>
      <c r="L1021" s="1793"/>
      <c r="M1021" s="1793"/>
      <c r="N1021" s="1793"/>
      <c r="O1021" s="1793"/>
      <c r="P1021" s="1793"/>
      <c r="Q1021" s="1793"/>
      <c r="R1021" s="1793"/>
      <c r="S1021" s="1793"/>
      <c r="T1021" s="1793"/>
      <c r="U1021" s="1793"/>
      <c r="V1021" s="1793"/>
      <c r="W1021" s="1793"/>
      <c r="X1021" s="1793"/>
      <c r="Y1021" s="1793"/>
      <c r="Z1021" s="1793"/>
      <c r="AA1021" s="1793"/>
      <c r="AB1021" s="1793"/>
      <c r="AC1021" s="1793"/>
      <c r="AD1021" s="1793"/>
      <c r="AE1021" s="1794"/>
      <c r="AF1021" s="76"/>
      <c r="AG1021" s="77"/>
      <c r="AH1021" s="77"/>
      <c r="AI1021" s="81"/>
      <c r="AJ1021" s="1838"/>
      <c r="AK1021" s="1839"/>
      <c r="AL1021" s="1839"/>
      <c r="AM1021" s="1839"/>
      <c r="AN1021" s="1839"/>
      <c r="AO1021" s="1839"/>
      <c r="AP1021" s="1839"/>
      <c r="AQ1021" s="1840"/>
      <c r="AR1021" s="1494"/>
      <c r="AS1021" s="1494"/>
      <c r="AT1021" s="1494"/>
      <c r="AU1021" s="1494"/>
      <c r="AV1021" s="1494"/>
      <c r="AW1021" s="1494"/>
      <c r="AX1021" s="1494"/>
      <c r="AY1021" s="1494"/>
      <c r="AZ1021" s="456"/>
      <c r="BA1021" s="456"/>
      <c r="BB1021" s="456"/>
      <c r="BC1021" s="456"/>
      <c r="BD1021" s="456"/>
      <c r="BE1021" s="456"/>
      <c r="BF1021" s="456"/>
      <c r="BG1021" s="456"/>
      <c r="BH1021" s="456"/>
      <c r="BI1021" s="456"/>
      <c r="BJ1021" s="456"/>
      <c r="BK1021" s="456"/>
      <c r="BL1021" s="456"/>
      <c r="BM1021" s="456"/>
      <c r="BN1021" s="456"/>
      <c r="BO1021" s="456"/>
      <c r="BP1021" s="456"/>
      <c r="BQ1021" s="456"/>
      <c r="BR1021" s="456"/>
      <c r="BS1021" s="456"/>
      <c r="BT1021" s="456"/>
      <c r="BU1021" s="456"/>
      <c r="BV1021" s="456"/>
      <c r="BW1021" s="456"/>
      <c r="BX1021" s="456"/>
      <c r="BY1021" s="456"/>
      <c r="BZ1021" s="456"/>
      <c r="CA1021" s="456"/>
      <c r="CB1021" s="456"/>
      <c r="CC1021" s="456"/>
      <c r="CD1021" s="456"/>
      <c r="CE1021" s="456"/>
      <c r="CF1021" s="456"/>
      <c r="CG1021" s="456"/>
      <c r="CH1021" s="456"/>
      <c r="CI1021" s="456"/>
      <c r="CJ1021" s="456"/>
      <c r="CK1021" s="456"/>
      <c r="CL1021" s="456"/>
      <c r="CM1021" s="456"/>
      <c r="CN1021" s="456"/>
      <c r="CO1021" s="456"/>
      <c r="CP1021" s="456"/>
      <c r="CQ1021" s="456"/>
    </row>
    <row r="1022" spans="1:96" ht="12.75" customHeight="1">
      <c r="A1022" s="40"/>
      <c r="B1022" s="76"/>
      <c r="C1022" s="1504"/>
      <c r="D1022" s="1792"/>
      <c r="E1022" s="1793"/>
      <c r="F1022" s="1793"/>
      <c r="G1022" s="1793"/>
      <c r="H1022" s="1793"/>
      <c r="I1022" s="1793"/>
      <c r="J1022" s="1793"/>
      <c r="K1022" s="1793"/>
      <c r="L1022" s="1793"/>
      <c r="M1022" s="1793"/>
      <c r="N1022" s="1793"/>
      <c r="O1022" s="1793"/>
      <c r="P1022" s="1793"/>
      <c r="Q1022" s="1793"/>
      <c r="R1022" s="1793"/>
      <c r="S1022" s="1793"/>
      <c r="T1022" s="1793"/>
      <c r="U1022" s="1793"/>
      <c r="V1022" s="1793"/>
      <c r="W1022" s="1793"/>
      <c r="X1022" s="1793"/>
      <c r="Y1022" s="1793"/>
      <c r="Z1022" s="1793"/>
      <c r="AA1022" s="1793"/>
      <c r="AB1022" s="1793"/>
      <c r="AC1022" s="1793"/>
      <c r="AD1022" s="1793"/>
      <c r="AE1022" s="1794"/>
      <c r="AF1022" s="76"/>
      <c r="AG1022" s="77"/>
      <c r="AH1022" s="77"/>
      <c r="AI1022" s="81"/>
      <c r="AJ1022" s="1838"/>
      <c r="AK1022" s="1839"/>
      <c r="AL1022" s="1839"/>
      <c r="AM1022" s="1839"/>
      <c r="AN1022" s="1839"/>
      <c r="AO1022" s="1839"/>
      <c r="AP1022" s="1839"/>
      <c r="AQ1022" s="1840"/>
      <c r="AR1022" s="1494"/>
      <c r="AS1022" s="1494"/>
      <c r="AT1022" s="1494"/>
      <c r="AU1022" s="1494"/>
      <c r="AV1022" s="1494"/>
      <c r="AW1022" s="1494"/>
      <c r="AX1022" s="1494"/>
      <c r="AY1022" s="1494"/>
      <c r="AZ1022" s="456"/>
      <c r="BA1022" s="456"/>
      <c r="BB1022" s="456"/>
      <c r="BC1022" s="456"/>
      <c r="BD1022" s="456"/>
      <c r="BE1022" s="456"/>
      <c r="BF1022" s="456"/>
      <c r="BG1022" s="456"/>
      <c r="BH1022" s="456"/>
      <c r="BI1022" s="456"/>
      <c r="BJ1022" s="456"/>
      <c r="BK1022" s="456"/>
      <c r="BL1022" s="456"/>
      <c r="BM1022" s="456"/>
      <c r="BN1022" s="456"/>
      <c r="BO1022" s="456"/>
      <c r="BP1022" s="456"/>
      <c r="BQ1022" s="456"/>
      <c r="BR1022" s="456"/>
      <c r="BS1022" s="456"/>
      <c r="BT1022" s="456"/>
      <c r="BU1022" s="456"/>
      <c r="BV1022" s="456"/>
      <c r="BW1022" s="456"/>
      <c r="BX1022" s="456"/>
      <c r="BY1022" s="456"/>
      <c r="BZ1022" s="456"/>
      <c r="CA1022" s="456"/>
      <c r="CB1022" s="456"/>
      <c r="CC1022" s="456"/>
      <c r="CD1022" s="456"/>
      <c r="CE1022" s="456"/>
      <c r="CF1022" s="456"/>
      <c r="CG1022" s="456"/>
      <c r="CH1022" s="456"/>
      <c r="CI1022" s="456"/>
      <c r="CJ1022" s="456"/>
      <c r="CK1022" s="456"/>
      <c r="CL1022" s="456"/>
      <c r="CM1022" s="456"/>
      <c r="CN1022" s="456"/>
      <c r="CO1022" s="456"/>
      <c r="CP1022" s="456"/>
      <c r="CQ1022" s="456"/>
    </row>
    <row r="1023" spans="1:96" s="441" customFormat="1" ht="12.75" customHeight="1">
      <c r="A1023" s="40"/>
      <c r="B1023" s="76"/>
      <c r="C1023" s="1504"/>
      <c r="D1023" s="1820"/>
      <c r="E1023" s="1821"/>
      <c r="F1023" s="1821"/>
      <c r="G1023" s="1821"/>
      <c r="H1023" s="1821"/>
      <c r="I1023" s="1821"/>
      <c r="J1023" s="1821"/>
      <c r="K1023" s="1821"/>
      <c r="L1023" s="1821"/>
      <c r="M1023" s="1821"/>
      <c r="N1023" s="1821"/>
      <c r="O1023" s="1821"/>
      <c r="P1023" s="1821"/>
      <c r="Q1023" s="1821"/>
      <c r="R1023" s="1821"/>
      <c r="S1023" s="1821"/>
      <c r="T1023" s="1821"/>
      <c r="U1023" s="1821"/>
      <c r="V1023" s="1821"/>
      <c r="W1023" s="1821"/>
      <c r="X1023" s="1821"/>
      <c r="Y1023" s="1821"/>
      <c r="Z1023" s="1821"/>
      <c r="AA1023" s="1821"/>
      <c r="AB1023" s="1821"/>
      <c r="AC1023" s="1821"/>
      <c r="AD1023" s="1821"/>
      <c r="AE1023" s="1822"/>
      <c r="AF1023" s="76"/>
      <c r="AG1023" s="77"/>
      <c r="AH1023" s="77"/>
      <c r="AI1023" s="81"/>
      <c r="AJ1023" s="1841"/>
      <c r="AK1023" s="1842"/>
      <c r="AL1023" s="1842"/>
      <c r="AM1023" s="1842"/>
      <c r="AN1023" s="1842"/>
      <c r="AO1023" s="1842"/>
      <c r="AP1023" s="1842"/>
      <c r="AQ1023" s="1843"/>
      <c r="AR1023" s="1494"/>
      <c r="AS1023" s="1494"/>
      <c r="AT1023" s="1494"/>
      <c r="AU1023" s="1494"/>
      <c r="AV1023" s="1494"/>
      <c r="AW1023" s="1494"/>
      <c r="AX1023" s="1494"/>
      <c r="AY1023" s="1494"/>
      <c r="AZ1023" s="456"/>
      <c r="BA1023" s="456"/>
      <c r="BB1023" s="456"/>
      <c r="BC1023" s="456"/>
      <c r="BD1023" s="456"/>
      <c r="BE1023" s="456"/>
      <c r="BF1023" s="456"/>
      <c r="BG1023" s="456"/>
      <c r="BH1023" s="456"/>
      <c r="BI1023" s="456"/>
      <c r="BJ1023" s="456"/>
      <c r="BK1023" s="456"/>
      <c r="BL1023" s="456"/>
      <c r="BM1023" s="456"/>
      <c r="BN1023" s="456"/>
      <c r="BO1023" s="456"/>
      <c r="BP1023" s="456"/>
      <c r="BQ1023" s="456"/>
      <c r="BR1023" s="456"/>
      <c r="BS1023" s="456"/>
      <c r="BT1023" s="456"/>
      <c r="BU1023" s="456"/>
      <c r="BV1023" s="456"/>
      <c r="BW1023" s="456"/>
      <c r="BX1023" s="456"/>
      <c r="BY1023" s="456"/>
      <c r="BZ1023" s="456"/>
      <c r="CA1023" s="456"/>
      <c r="CB1023" s="456"/>
      <c r="CC1023" s="456"/>
      <c r="CD1023" s="456"/>
      <c r="CE1023" s="456"/>
      <c r="CF1023" s="456"/>
      <c r="CG1023" s="456"/>
      <c r="CH1023" s="456"/>
      <c r="CI1023" s="456"/>
      <c r="CJ1023" s="456"/>
      <c r="CK1023" s="456"/>
      <c r="CL1023" s="456"/>
      <c r="CM1023" s="456"/>
      <c r="CN1023" s="456"/>
      <c r="CO1023" s="456"/>
      <c r="CP1023" s="456"/>
      <c r="CQ1023" s="456"/>
      <c r="CR1023" s="18"/>
    </row>
    <row r="1024" spans="1:96" ht="12.75" customHeight="1">
      <c r="A1024" s="40"/>
      <c r="B1024" s="80"/>
      <c r="C1024" s="128" t="s">
        <v>1476</v>
      </c>
      <c r="D1024" s="1817" t="s">
        <v>1477</v>
      </c>
      <c r="E1024" s="1818"/>
      <c r="F1024" s="1818"/>
      <c r="G1024" s="1818"/>
      <c r="H1024" s="1818"/>
      <c r="I1024" s="1818"/>
      <c r="J1024" s="1818"/>
      <c r="K1024" s="1818"/>
      <c r="L1024" s="1818"/>
      <c r="M1024" s="1818"/>
      <c r="N1024" s="1818"/>
      <c r="O1024" s="1818"/>
      <c r="P1024" s="1818"/>
      <c r="Q1024" s="1818"/>
      <c r="R1024" s="1818"/>
      <c r="S1024" s="1818"/>
      <c r="T1024" s="1818"/>
      <c r="U1024" s="1818"/>
      <c r="V1024" s="1818"/>
      <c r="W1024" s="1818"/>
      <c r="X1024" s="1818"/>
      <c r="Y1024" s="1818"/>
      <c r="Z1024" s="1818"/>
      <c r="AA1024" s="1818"/>
      <c r="AB1024" s="1818"/>
      <c r="AC1024" s="1818"/>
      <c r="AD1024" s="1818"/>
      <c r="AE1024" s="1819"/>
      <c r="AF1024" s="80"/>
      <c r="AG1024" s="1907" t="str">
        <f>IF(X1027&gt;0,"Yes","No")</f>
        <v>Yes</v>
      </c>
      <c r="AH1024" s="1908"/>
      <c r="AI1024" s="83"/>
      <c r="AJ1024" s="1913">
        <f>IF((X1027=0),0,BA989*AJ975)</f>
        <v>9750398.8399999999</v>
      </c>
      <c r="AK1024" s="1914"/>
      <c r="AL1024" s="1914"/>
      <c r="AM1024" s="1914"/>
      <c r="AN1024" s="1914"/>
      <c r="AO1024" s="1914"/>
      <c r="AP1024" s="1914"/>
      <c r="AQ1024" s="1915"/>
      <c r="AR1024" s="1494"/>
      <c r="AS1024" s="1494"/>
      <c r="AT1024" s="1494"/>
      <c r="AU1024" s="1494"/>
      <c r="AV1024" s="1494"/>
      <c r="AW1024" s="1494"/>
      <c r="AX1024" s="1494"/>
      <c r="AY1024" s="1494"/>
      <c r="AZ1024" s="456"/>
      <c r="BA1024" s="456"/>
      <c r="BB1024" s="456"/>
      <c r="BC1024" s="456"/>
      <c r="BD1024" s="456"/>
      <c r="BE1024" s="456"/>
      <c r="BF1024" s="456"/>
      <c r="BG1024" s="456"/>
      <c r="BH1024" s="456"/>
      <c r="BI1024" s="456"/>
      <c r="BJ1024" s="456"/>
      <c r="BK1024" s="456"/>
      <c r="BL1024" s="456"/>
      <c r="BM1024" s="456"/>
      <c r="BN1024" s="456"/>
      <c r="BO1024" s="456"/>
      <c r="BP1024" s="456"/>
      <c r="BQ1024" s="456"/>
      <c r="BR1024" s="456"/>
      <c r="BS1024" s="456"/>
      <c r="BT1024" s="456"/>
      <c r="BU1024" s="456"/>
      <c r="BV1024" s="456"/>
      <c r="BW1024" s="456"/>
      <c r="BX1024" s="456"/>
      <c r="BY1024" s="456"/>
      <c r="BZ1024" s="456"/>
      <c r="CA1024" s="456"/>
      <c r="CB1024" s="456"/>
      <c r="CC1024" s="456"/>
      <c r="CD1024" s="456"/>
      <c r="CE1024" s="456"/>
      <c r="CF1024" s="456"/>
      <c r="CG1024" s="456"/>
      <c r="CH1024" s="456"/>
      <c r="CI1024" s="456"/>
      <c r="CJ1024" s="456"/>
      <c r="CK1024" s="456"/>
      <c r="CL1024" s="456"/>
      <c r="CM1024" s="456"/>
      <c r="CN1024" s="456"/>
      <c r="CO1024" s="456"/>
      <c r="CP1024" s="456"/>
      <c r="CQ1024" s="456"/>
    </row>
    <row r="1025" spans="1:96" ht="12.75" customHeight="1">
      <c r="A1025" s="40"/>
      <c r="B1025" s="76"/>
      <c r="C1025" s="450"/>
      <c r="D1025" s="1792" t="s">
        <v>1478</v>
      </c>
      <c r="E1025" s="1793"/>
      <c r="F1025" s="1793"/>
      <c r="G1025" s="1793"/>
      <c r="H1025" s="1793"/>
      <c r="I1025" s="1793"/>
      <c r="J1025" s="1793"/>
      <c r="K1025" s="1793"/>
      <c r="L1025" s="1793"/>
      <c r="M1025" s="1793"/>
      <c r="N1025" s="1793"/>
      <c r="O1025" s="1793"/>
      <c r="P1025" s="1793"/>
      <c r="Q1025" s="1793"/>
      <c r="R1025" s="1793"/>
      <c r="S1025" s="1793"/>
      <c r="T1025" s="1793"/>
      <c r="U1025" s="1793"/>
      <c r="V1025" s="1793"/>
      <c r="W1025" s="1793"/>
      <c r="X1025" s="1793"/>
      <c r="Y1025" s="1793"/>
      <c r="Z1025" s="1793"/>
      <c r="AA1025" s="1793"/>
      <c r="AB1025" s="1793"/>
      <c r="AC1025" s="1793"/>
      <c r="AD1025" s="1793"/>
      <c r="AE1025" s="1794"/>
      <c r="AF1025" s="76"/>
      <c r="AG1025" s="1510"/>
      <c r="AH1025" s="1510"/>
      <c r="AI1025" s="81"/>
      <c r="AJ1025" s="1916"/>
      <c r="AK1025" s="1917"/>
      <c r="AL1025" s="1917"/>
      <c r="AM1025" s="1917"/>
      <c r="AN1025" s="1917"/>
      <c r="AO1025" s="1917"/>
      <c r="AP1025" s="1917"/>
      <c r="AQ1025" s="1918"/>
      <c r="AR1025" s="1494"/>
      <c r="AS1025" s="1494"/>
      <c r="AT1025" s="1494"/>
      <c r="AU1025" s="1494"/>
      <c r="AV1025" s="1494"/>
      <c r="AW1025" s="1494"/>
      <c r="AX1025" s="1494"/>
      <c r="AY1025" s="1494"/>
      <c r="AZ1025" s="456"/>
      <c r="BA1025" s="456"/>
      <c r="BB1025" s="456"/>
      <c r="BC1025" s="456"/>
      <c r="BD1025" s="456"/>
      <c r="BE1025" s="456"/>
      <c r="BF1025" s="456"/>
      <c r="BG1025" s="456"/>
      <c r="BH1025" s="456"/>
      <c r="BI1025" s="456"/>
      <c r="BJ1025" s="456"/>
      <c r="BK1025" s="456"/>
      <c r="BL1025" s="456"/>
      <c r="BM1025" s="456"/>
      <c r="BN1025" s="456"/>
      <c r="BO1025" s="456"/>
      <c r="BP1025" s="456"/>
      <c r="BQ1025" s="456"/>
      <c r="BR1025" s="456"/>
      <c r="BS1025" s="456"/>
      <c r="BT1025" s="456"/>
      <c r="BU1025" s="456"/>
      <c r="BV1025" s="456"/>
      <c r="BW1025" s="456"/>
      <c r="BX1025" s="456"/>
      <c r="BY1025" s="456"/>
      <c r="BZ1025" s="456"/>
      <c r="CA1025" s="456"/>
      <c r="CB1025" s="456"/>
      <c r="CC1025" s="456"/>
      <c r="CD1025" s="456"/>
      <c r="CE1025" s="456"/>
      <c r="CF1025" s="456"/>
      <c r="CG1025" s="456"/>
      <c r="CH1025" s="456"/>
      <c r="CI1025" s="456"/>
      <c r="CJ1025" s="456"/>
      <c r="CK1025" s="456"/>
      <c r="CL1025" s="456"/>
      <c r="CM1025" s="456"/>
      <c r="CN1025" s="456"/>
      <c r="CO1025" s="456"/>
      <c r="CP1025" s="456"/>
      <c r="CQ1025" s="456"/>
    </row>
    <row r="1026" spans="1:96" ht="12.75" customHeight="1">
      <c r="A1026" s="40"/>
      <c r="B1026" s="76"/>
      <c r="C1026" s="450"/>
      <c r="D1026" s="1792"/>
      <c r="E1026" s="1793"/>
      <c r="F1026" s="1793"/>
      <c r="G1026" s="1793"/>
      <c r="H1026" s="1793"/>
      <c r="I1026" s="1793"/>
      <c r="J1026" s="1793"/>
      <c r="K1026" s="1793"/>
      <c r="L1026" s="1793"/>
      <c r="M1026" s="1793"/>
      <c r="N1026" s="1793"/>
      <c r="O1026" s="1793"/>
      <c r="P1026" s="1793"/>
      <c r="Q1026" s="1793"/>
      <c r="R1026" s="1793"/>
      <c r="S1026" s="1793"/>
      <c r="T1026" s="1793"/>
      <c r="U1026" s="1793"/>
      <c r="V1026" s="1793"/>
      <c r="W1026" s="1793"/>
      <c r="X1026" s="1793"/>
      <c r="Y1026" s="1793"/>
      <c r="Z1026" s="1793"/>
      <c r="AA1026" s="1793"/>
      <c r="AB1026" s="1793"/>
      <c r="AC1026" s="1793"/>
      <c r="AD1026" s="1793"/>
      <c r="AE1026" s="1794"/>
      <c r="AF1026" s="76"/>
      <c r="AG1026" s="1510"/>
      <c r="AH1026" s="1510"/>
      <c r="AI1026" s="81"/>
      <c r="AJ1026" s="1916"/>
      <c r="AK1026" s="1917"/>
      <c r="AL1026" s="1917"/>
      <c r="AM1026" s="1917"/>
      <c r="AN1026" s="1917"/>
      <c r="AO1026" s="1917"/>
      <c r="AP1026" s="1917"/>
      <c r="AQ1026" s="1918"/>
      <c r="AR1026" s="1494"/>
      <c r="AS1026" s="1494"/>
      <c r="AT1026" s="1494"/>
      <c r="AU1026" s="1494"/>
      <c r="AV1026" s="1494"/>
      <c r="AW1026" s="1494"/>
      <c r="AX1026" s="1494"/>
      <c r="AY1026" s="1494"/>
      <c r="AZ1026" s="456"/>
      <c r="BA1026" s="456"/>
      <c r="BB1026" s="456"/>
      <c r="BC1026" s="456"/>
      <c r="BD1026" s="456"/>
      <c r="BE1026" s="456"/>
      <c r="BF1026" s="456"/>
      <c r="BG1026" s="456"/>
      <c r="BH1026" s="456"/>
      <c r="BI1026" s="456"/>
      <c r="BJ1026" s="456"/>
      <c r="BK1026" s="456"/>
      <c r="BL1026" s="456"/>
      <c r="BM1026" s="456"/>
      <c r="BN1026" s="456"/>
      <c r="BO1026" s="456"/>
      <c r="BP1026" s="456"/>
      <c r="BQ1026" s="456"/>
      <c r="BR1026" s="456"/>
      <c r="BS1026" s="456"/>
      <c r="BT1026" s="456"/>
      <c r="BU1026" s="456"/>
      <c r="BV1026" s="456"/>
      <c r="BW1026" s="456"/>
      <c r="BX1026" s="456"/>
      <c r="BY1026" s="456"/>
      <c r="BZ1026" s="456"/>
      <c r="CA1026" s="456"/>
      <c r="CB1026" s="456"/>
      <c r="CC1026" s="456"/>
      <c r="CD1026" s="456"/>
      <c r="CE1026" s="456"/>
      <c r="CF1026" s="456"/>
      <c r="CG1026" s="456"/>
      <c r="CH1026" s="456"/>
      <c r="CI1026" s="456"/>
      <c r="CJ1026" s="456"/>
      <c r="CK1026" s="456"/>
      <c r="CL1026" s="456"/>
      <c r="CM1026" s="456"/>
      <c r="CN1026" s="456"/>
      <c r="CO1026" s="456"/>
      <c r="CP1026" s="456"/>
      <c r="CQ1026" s="456"/>
    </row>
    <row r="1027" spans="1:96" s="456" customFormat="1" ht="12.75" customHeight="1">
      <c r="A1027" s="40"/>
      <c r="B1027" s="78"/>
      <c r="C1027" s="79"/>
      <c r="D1027" s="129" t="s">
        <v>1479</v>
      </c>
      <c r="E1027" s="8"/>
      <c r="F1027" s="8"/>
      <c r="G1027" s="8"/>
      <c r="H1027" s="8"/>
      <c r="I1027" s="1909">
        <f>BA987</f>
        <v>71</v>
      </c>
      <c r="J1027" s="1910"/>
      <c r="K1027" s="8"/>
      <c r="L1027" s="8"/>
      <c r="M1027" s="8"/>
      <c r="N1027" s="8"/>
      <c r="O1027" s="8"/>
      <c r="P1027" s="8"/>
      <c r="Q1027" s="8"/>
      <c r="R1027" s="8"/>
      <c r="S1027" s="8"/>
      <c r="T1027" s="8"/>
      <c r="U1027" s="8"/>
      <c r="V1027" s="130" t="s">
        <v>1480</v>
      </c>
      <c r="W1027" s="59"/>
      <c r="X1027" s="1907">
        <f>BG635</f>
        <v>19</v>
      </c>
      <c r="Y1027" s="1908"/>
      <c r="Z1027" s="59"/>
      <c r="AA1027" s="59"/>
      <c r="AB1027" s="59"/>
      <c r="AC1027" s="59"/>
      <c r="AD1027" s="59"/>
      <c r="AE1027" s="60"/>
      <c r="AF1027" s="649"/>
      <c r="AG1027" s="650"/>
      <c r="AH1027" s="650"/>
      <c r="AI1027" s="651"/>
      <c r="AJ1027" s="1919"/>
      <c r="AK1027" s="1920"/>
      <c r="AL1027" s="1920"/>
      <c r="AM1027" s="1920"/>
      <c r="AN1027" s="1920"/>
      <c r="AO1027" s="1920"/>
      <c r="AP1027" s="1920"/>
      <c r="AQ1027" s="1921"/>
      <c r="AR1027" s="1494"/>
      <c r="AS1027" s="1494"/>
      <c r="AT1027" s="1494"/>
      <c r="AU1027" s="1494"/>
      <c r="AV1027" s="1494"/>
      <c r="AW1027" s="1494"/>
      <c r="AX1027" s="1494"/>
      <c r="AY1027" s="1494"/>
      <c r="CR1027" s="18"/>
    </row>
    <row r="1028" spans="1:96" ht="12.75" customHeight="1">
      <c r="A1028" s="40"/>
      <c r="B1028" s="80"/>
      <c r="C1028" s="128" t="s">
        <v>1481</v>
      </c>
      <c r="D1028" s="1798" t="s">
        <v>1482</v>
      </c>
      <c r="E1028" s="1799"/>
      <c r="F1028" s="1799"/>
      <c r="G1028" s="1799"/>
      <c r="H1028" s="1799"/>
      <c r="I1028" s="1799"/>
      <c r="J1028" s="1799"/>
      <c r="K1028" s="1799"/>
      <c r="L1028" s="1799"/>
      <c r="M1028" s="1799"/>
      <c r="N1028" s="1799"/>
      <c r="O1028" s="1799"/>
      <c r="P1028" s="1799"/>
      <c r="Q1028" s="1799"/>
      <c r="R1028" s="1799"/>
      <c r="S1028" s="1799"/>
      <c r="T1028" s="1799"/>
      <c r="U1028" s="1799"/>
      <c r="V1028" s="1799"/>
      <c r="W1028" s="1799"/>
      <c r="X1028" s="1799"/>
      <c r="Y1028" s="1799"/>
      <c r="Z1028" s="1799"/>
      <c r="AA1028" s="1799"/>
      <c r="AB1028" s="1799"/>
      <c r="AC1028" s="1799"/>
      <c r="AD1028" s="1799"/>
      <c r="AE1028" s="1800"/>
      <c r="AF1028" s="76"/>
      <c r="AG1028" s="1907" t="str">
        <f>IF(X1031&gt;0,"Yes","No")</f>
        <v>Yes</v>
      </c>
      <c r="AH1028" s="1908"/>
      <c r="AI1028" s="81"/>
      <c r="AJ1028" s="1913">
        <f>IF((X1031=0),0,(2*BA990)*AJ975)</f>
        <v>29251196.52</v>
      </c>
      <c r="AK1028" s="1914"/>
      <c r="AL1028" s="1914"/>
      <c r="AM1028" s="1914"/>
      <c r="AN1028" s="1914"/>
      <c r="AO1028" s="1914"/>
      <c r="AP1028" s="1914"/>
      <c r="AQ1028" s="1915"/>
      <c r="AR1028" s="1494"/>
      <c r="AS1028" s="1494"/>
      <c r="AT1028" s="1494"/>
      <c r="AU1028" s="1494"/>
      <c r="AV1028" s="1494"/>
      <c r="AW1028" s="1494"/>
      <c r="AX1028" s="1494"/>
      <c r="AY1028" s="1494"/>
      <c r="AZ1028" s="456"/>
      <c r="BA1028" s="456"/>
      <c r="BB1028" s="456"/>
      <c r="BC1028" s="456"/>
      <c r="BD1028" s="456"/>
      <c r="BE1028" s="456"/>
      <c r="BF1028" s="456"/>
      <c r="BG1028" s="456"/>
      <c r="BH1028" s="456"/>
      <c r="BI1028" s="456"/>
      <c r="BJ1028" s="456"/>
      <c r="BK1028" s="456"/>
      <c r="BL1028" s="456"/>
      <c r="BM1028" s="456"/>
      <c r="BN1028" s="456"/>
      <c r="BO1028" s="456"/>
      <c r="BP1028" s="456"/>
      <c r="BQ1028" s="456"/>
      <c r="BR1028" s="456"/>
      <c r="BS1028" s="456"/>
      <c r="BT1028" s="456"/>
      <c r="BU1028" s="456"/>
      <c r="BV1028" s="456"/>
      <c r="BW1028" s="456"/>
      <c r="BX1028" s="456"/>
      <c r="BY1028" s="456"/>
      <c r="BZ1028" s="456"/>
      <c r="CA1028" s="456"/>
      <c r="CB1028" s="456"/>
      <c r="CC1028" s="456"/>
      <c r="CD1028" s="456"/>
      <c r="CE1028" s="456"/>
      <c r="CF1028" s="456"/>
      <c r="CG1028" s="456"/>
      <c r="CH1028" s="456"/>
      <c r="CI1028" s="456"/>
      <c r="CJ1028" s="456"/>
      <c r="CK1028" s="456"/>
      <c r="CL1028" s="456"/>
      <c r="CM1028" s="456"/>
      <c r="CN1028" s="456"/>
      <c r="CO1028" s="456"/>
      <c r="CP1028" s="456"/>
      <c r="CQ1028" s="456"/>
    </row>
    <row r="1029" spans="1:96" ht="12.75" customHeight="1">
      <c r="A1029" s="40"/>
      <c r="B1029" s="76"/>
      <c r="C1029" s="450"/>
      <c r="D1029" s="1792" t="s">
        <v>1483</v>
      </c>
      <c r="E1029" s="1793"/>
      <c r="F1029" s="1793"/>
      <c r="G1029" s="1793"/>
      <c r="H1029" s="1793"/>
      <c r="I1029" s="1793"/>
      <c r="J1029" s="1793"/>
      <c r="K1029" s="1793"/>
      <c r="L1029" s="1793"/>
      <c r="M1029" s="1793"/>
      <c r="N1029" s="1793"/>
      <c r="O1029" s="1793"/>
      <c r="P1029" s="1793"/>
      <c r="Q1029" s="1793"/>
      <c r="R1029" s="1793"/>
      <c r="S1029" s="1793"/>
      <c r="T1029" s="1793"/>
      <c r="U1029" s="1793"/>
      <c r="V1029" s="1793"/>
      <c r="W1029" s="1793"/>
      <c r="X1029" s="1793"/>
      <c r="Y1029" s="1793"/>
      <c r="Z1029" s="1793"/>
      <c r="AA1029" s="1793"/>
      <c r="AB1029" s="1793"/>
      <c r="AC1029" s="1793"/>
      <c r="AD1029" s="1793"/>
      <c r="AE1029" s="1794"/>
      <c r="AF1029" s="76"/>
      <c r="AG1029" s="1510"/>
      <c r="AH1029" s="1510"/>
      <c r="AI1029" s="81"/>
      <c r="AJ1029" s="1916"/>
      <c r="AK1029" s="1917"/>
      <c r="AL1029" s="1917"/>
      <c r="AM1029" s="1917"/>
      <c r="AN1029" s="1917"/>
      <c r="AO1029" s="1917"/>
      <c r="AP1029" s="1917"/>
      <c r="AQ1029" s="1918"/>
      <c r="AR1029" s="1494"/>
      <c r="AS1029" s="1494"/>
      <c r="AT1029" s="1494"/>
      <c r="AU1029" s="1494"/>
      <c r="AV1029" s="1494"/>
      <c r="AW1029" s="1494"/>
      <c r="AX1029" s="1494"/>
      <c r="AY1029" s="1494"/>
      <c r="AZ1029" s="456"/>
      <c r="BA1029" s="456"/>
      <c r="BB1029" s="456"/>
      <c r="BC1029" s="456"/>
      <c r="BD1029" s="456"/>
      <c r="BE1029" s="456"/>
      <c r="BF1029" s="456"/>
      <c r="BG1029" s="456"/>
      <c r="BH1029" s="456"/>
      <c r="BI1029" s="456"/>
      <c r="BJ1029" s="456"/>
      <c r="BK1029" s="456"/>
      <c r="BL1029" s="456"/>
      <c r="BM1029" s="456"/>
      <c r="BN1029" s="456"/>
      <c r="BO1029" s="456"/>
      <c r="BP1029" s="456"/>
      <c r="BQ1029" s="456"/>
      <c r="BR1029" s="456"/>
      <c r="BS1029" s="456"/>
      <c r="BT1029" s="456"/>
      <c r="BU1029" s="456"/>
      <c r="BV1029" s="456"/>
      <c r="BW1029" s="456"/>
      <c r="BX1029" s="456"/>
      <c r="BY1029" s="456"/>
      <c r="BZ1029" s="456"/>
      <c r="CA1029" s="456"/>
      <c r="CB1029" s="456"/>
      <c r="CC1029" s="456"/>
      <c r="CD1029" s="456"/>
      <c r="CE1029" s="456"/>
      <c r="CF1029" s="456"/>
      <c r="CG1029" s="456"/>
      <c r="CH1029" s="456"/>
      <c r="CI1029" s="456"/>
      <c r="CJ1029" s="456"/>
      <c r="CK1029" s="456"/>
      <c r="CL1029" s="456"/>
      <c r="CM1029" s="456"/>
      <c r="CN1029" s="456"/>
      <c r="CO1029" s="456"/>
      <c r="CP1029" s="456"/>
      <c r="CQ1029" s="456"/>
    </row>
    <row r="1030" spans="1:96" ht="12.75" customHeight="1">
      <c r="A1030" s="40"/>
      <c r="B1030" s="76"/>
      <c r="C1030" s="81"/>
      <c r="D1030" s="1792"/>
      <c r="E1030" s="1793"/>
      <c r="F1030" s="1793"/>
      <c r="G1030" s="1793"/>
      <c r="H1030" s="1793"/>
      <c r="I1030" s="1793"/>
      <c r="J1030" s="1793"/>
      <c r="K1030" s="1793"/>
      <c r="L1030" s="1793"/>
      <c r="M1030" s="1793"/>
      <c r="N1030" s="1793"/>
      <c r="O1030" s="1793"/>
      <c r="P1030" s="1793"/>
      <c r="Q1030" s="1793"/>
      <c r="R1030" s="1793"/>
      <c r="S1030" s="1793"/>
      <c r="T1030" s="1793"/>
      <c r="U1030" s="1793"/>
      <c r="V1030" s="1793"/>
      <c r="W1030" s="1793"/>
      <c r="X1030" s="1793"/>
      <c r="Y1030" s="1793"/>
      <c r="Z1030" s="1793"/>
      <c r="AA1030" s="1793"/>
      <c r="AB1030" s="1793"/>
      <c r="AC1030" s="1793"/>
      <c r="AD1030" s="1793"/>
      <c r="AE1030" s="1794"/>
      <c r="AF1030" s="646"/>
      <c r="AG1030" s="647"/>
      <c r="AH1030" s="647"/>
      <c r="AI1030" s="648"/>
      <c r="AJ1030" s="1916"/>
      <c r="AK1030" s="1917"/>
      <c r="AL1030" s="1917"/>
      <c r="AM1030" s="1917"/>
      <c r="AN1030" s="1917"/>
      <c r="AO1030" s="1917"/>
      <c r="AP1030" s="1917"/>
      <c r="AQ1030" s="1918"/>
      <c r="AR1030" s="1494"/>
      <c r="AS1030" s="1494"/>
      <c r="AT1030" s="1494"/>
      <c r="AU1030" s="1494"/>
      <c r="AV1030" s="1494"/>
      <c r="AW1030" s="1494"/>
      <c r="AX1030" s="1494"/>
      <c r="AY1030" s="1494"/>
      <c r="AZ1030" s="456"/>
      <c r="BA1030" s="456"/>
      <c r="BB1030" s="456"/>
      <c r="BC1030" s="456"/>
      <c r="BD1030" s="456"/>
      <c r="BE1030" s="456"/>
      <c r="BF1030" s="456"/>
      <c r="BG1030" s="456"/>
      <c r="BH1030" s="456"/>
      <c r="BI1030" s="456"/>
      <c r="BJ1030" s="456"/>
      <c r="BK1030" s="456"/>
      <c r="BL1030" s="456"/>
      <c r="BM1030" s="456"/>
      <c r="BN1030" s="456"/>
      <c r="BO1030" s="456"/>
      <c r="BP1030" s="456"/>
      <c r="BQ1030" s="456"/>
      <c r="BR1030" s="456"/>
      <c r="BS1030" s="456"/>
      <c r="BT1030" s="456"/>
      <c r="BU1030" s="456"/>
      <c r="BV1030" s="456"/>
      <c r="BW1030" s="456"/>
      <c r="BX1030" s="456"/>
      <c r="BY1030" s="456"/>
      <c r="BZ1030" s="456"/>
      <c r="CA1030" s="456"/>
      <c r="CB1030" s="456"/>
      <c r="CC1030" s="456"/>
      <c r="CD1030" s="456"/>
      <c r="CE1030" s="456"/>
      <c r="CF1030" s="456"/>
      <c r="CG1030" s="456"/>
      <c r="CH1030" s="456"/>
      <c r="CI1030" s="456"/>
      <c r="CJ1030" s="456"/>
      <c r="CK1030" s="456"/>
      <c r="CL1030" s="456"/>
      <c r="CM1030" s="456"/>
      <c r="CN1030" s="456"/>
      <c r="CO1030" s="456"/>
      <c r="CP1030" s="456"/>
      <c r="CQ1030" s="456"/>
    </row>
    <row r="1031" spans="1:96" s="456" customFormat="1" ht="12.75" customHeight="1">
      <c r="A1031" s="40"/>
      <c r="B1031" s="78"/>
      <c r="C1031" s="79"/>
      <c r="D1031" s="129" t="s">
        <v>1479</v>
      </c>
      <c r="E1031" s="8"/>
      <c r="F1031" s="8"/>
      <c r="G1031" s="8"/>
      <c r="H1031" s="8"/>
      <c r="I1031" s="1909">
        <f>BA987</f>
        <v>71</v>
      </c>
      <c r="J1031" s="1910"/>
      <c r="K1031" s="40"/>
      <c r="L1031" s="8"/>
      <c r="M1031" s="8"/>
      <c r="N1031" s="8"/>
      <c r="O1031" s="8"/>
      <c r="P1031" s="8"/>
      <c r="Q1031" s="8"/>
      <c r="R1031" s="8"/>
      <c r="S1031" s="8"/>
      <c r="T1031" s="8"/>
      <c r="U1031" s="8"/>
      <c r="V1031" s="130" t="s">
        <v>1484</v>
      </c>
      <c r="X1031" s="1907">
        <f>BK635</f>
        <v>28</v>
      </c>
      <c r="Y1031" s="1908"/>
      <c r="AF1031" s="649"/>
      <c r="AG1031" s="650"/>
      <c r="AH1031" s="650"/>
      <c r="AI1031" s="651"/>
      <c r="AJ1031" s="1919"/>
      <c r="AK1031" s="1920"/>
      <c r="AL1031" s="1920"/>
      <c r="AM1031" s="1920"/>
      <c r="AN1031" s="1920"/>
      <c r="AO1031" s="1920"/>
      <c r="AP1031" s="1920"/>
      <c r="AQ1031" s="1921"/>
      <c r="AR1031" s="1494"/>
      <c r="AS1031" s="1494"/>
      <c r="AT1031" s="1494"/>
      <c r="AU1031" s="1494"/>
      <c r="AV1031" s="1494"/>
      <c r="AW1031" s="1494"/>
      <c r="AX1031" s="1494"/>
      <c r="AY1031" s="1494"/>
      <c r="CR1031" s="18"/>
    </row>
    <row r="1032" spans="1:96" ht="12.75" customHeight="1">
      <c r="A1032" s="40"/>
      <c r="B1032" s="103"/>
      <c r="C1032" s="1511"/>
      <c r="D1032" s="1905" t="s">
        <v>1485</v>
      </c>
      <c r="E1032" s="1905"/>
      <c r="F1032" s="1905"/>
      <c r="G1032" s="1905"/>
      <c r="H1032" s="1905"/>
      <c r="I1032" s="1905"/>
      <c r="J1032" s="1905"/>
      <c r="K1032" s="1905"/>
      <c r="L1032" s="1905"/>
      <c r="M1032" s="1905"/>
      <c r="N1032" s="1905"/>
      <c r="O1032" s="1905"/>
      <c r="P1032" s="1905"/>
      <c r="Q1032" s="1905"/>
      <c r="R1032" s="1905"/>
      <c r="S1032" s="1905"/>
      <c r="T1032" s="1905"/>
      <c r="U1032" s="1905"/>
      <c r="V1032" s="1905"/>
      <c r="W1032" s="1905"/>
      <c r="X1032" s="1905"/>
      <c r="Y1032" s="1905"/>
      <c r="Z1032" s="1905"/>
      <c r="AA1032" s="1905"/>
      <c r="AB1032" s="1905"/>
      <c r="AC1032" s="1905"/>
      <c r="AD1032" s="1905"/>
      <c r="AE1032" s="1905"/>
      <c r="AF1032" s="1905"/>
      <c r="AG1032" s="1905"/>
      <c r="AH1032" s="1905"/>
      <c r="AI1032" s="1906"/>
      <c r="AJ1032" s="1922">
        <f>SUM(AJ975:AQ1031)</f>
        <v>89789142.359999999</v>
      </c>
      <c r="AK1032" s="1923"/>
      <c r="AL1032" s="1923"/>
      <c r="AM1032" s="1923"/>
      <c r="AN1032" s="1923"/>
      <c r="AO1032" s="1923"/>
      <c r="AP1032" s="1923"/>
      <c r="AQ1032" s="1924"/>
      <c r="AR1032" s="1494"/>
      <c r="AS1032" s="1494"/>
      <c r="AT1032" s="1494"/>
      <c r="AU1032" s="1494"/>
      <c r="AV1032" s="1494"/>
      <c r="AW1032" s="1494"/>
      <c r="AX1032" s="1494"/>
      <c r="AY1032" s="1494"/>
      <c r="AZ1032" s="456"/>
      <c r="BA1032" s="456"/>
      <c r="BB1032" s="456"/>
      <c r="BC1032" s="456"/>
      <c r="BD1032" s="456"/>
      <c r="BE1032" s="456"/>
      <c r="BF1032" s="456"/>
      <c r="BG1032" s="456"/>
      <c r="BH1032" s="456"/>
      <c r="BI1032" s="456"/>
      <c r="BJ1032" s="456"/>
      <c r="BK1032" s="456"/>
      <c r="BL1032" s="456"/>
      <c r="BM1032" s="456"/>
      <c r="BN1032" s="456"/>
      <c r="BO1032" s="456"/>
      <c r="BP1032" s="456"/>
      <c r="BQ1032" s="456"/>
      <c r="BR1032" s="456"/>
      <c r="BS1032" s="456"/>
      <c r="BT1032" s="456"/>
      <c r="BU1032" s="456"/>
      <c r="BV1032" s="456"/>
      <c r="BW1032" s="456"/>
      <c r="BX1032" s="456"/>
      <c r="BY1032" s="456"/>
      <c r="BZ1032" s="456"/>
      <c r="CA1032" s="456"/>
      <c r="CB1032" s="456"/>
      <c r="CC1032" s="456"/>
      <c r="CD1032" s="456"/>
      <c r="CE1032" s="456"/>
      <c r="CF1032" s="456"/>
      <c r="CG1032" s="456"/>
      <c r="CH1032" s="456"/>
      <c r="CI1032" s="456"/>
      <c r="CJ1032" s="456"/>
      <c r="CK1032" s="456"/>
      <c r="CL1032" s="456"/>
      <c r="CM1032" s="456"/>
      <c r="CN1032" s="456"/>
      <c r="CO1032" s="456"/>
      <c r="CP1032" s="456"/>
      <c r="CQ1032" s="456"/>
    </row>
    <row r="1033" spans="1:96" ht="12.75" customHeight="1">
      <c r="A1033" s="40"/>
      <c r="B1033" s="77"/>
      <c r="C1033" s="1512"/>
      <c r="D1033" s="1513"/>
      <c r="E1033" s="1513"/>
      <c r="F1033" s="1513"/>
      <c r="G1033" s="1513"/>
      <c r="H1033" s="1513"/>
      <c r="I1033" s="1513"/>
      <c r="J1033" s="1513"/>
      <c r="K1033" s="1513"/>
      <c r="L1033" s="1513"/>
      <c r="M1033" s="1513"/>
      <c r="N1033" s="1513"/>
      <c r="O1033" s="1513"/>
      <c r="P1033" s="1513"/>
      <c r="Q1033" s="1513"/>
      <c r="R1033" s="1513"/>
      <c r="S1033" s="1513"/>
      <c r="T1033" s="1514"/>
      <c r="U1033" s="1514"/>
      <c r="V1033" s="1514"/>
      <c r="W1033" s="1514"/>
      <c r="X1033" s="1514"/>
      <c r="Y1033" s="1514"/>
      <c r="Z1033" s="1514"/>
      <c r="AA1033" s="1514"/>
      <c r="AB1033" s="1514"/>
      <c r="AC1033" s="1514"/>
      <c r="AD1033" s="197"/>
      <c r="AE1033" s="197"/>
      <c r="AF1033" s="197"/>
      <c r="AG1033" s="197"/>
      <c r="AH1033" s="197"/>
      <c r="AI1033" s="197"/>
      <c r="AJ1033" s="197"/>
      <c r="AK1033" s="197"/>
      <c r="AL1033" s="1493"/>
      <c r="AM1033" s="1494"/>
      <c r="AN1033" s="1494"/>
      <c r="AO1033" s="1494"/>
      <c r="AP1033" s="1494"/>
      <c r="AQ1033" s="1494"/>
      <c r="AR1033" s="1494"/>
      <c r="AS1033" s="1494"/>
      <c r="AT1033" s="1494"/>
      <c r="AU1033" s="1494"/>
      <c r="AV1033" s="1494"/>
      <c r="AW1033" s="1494"/>
      <c r="AX1033" s="1494"/>
      <c r="AY1033" s="1494"/>
      <c r="AZ1033" s="456"/>
      <c r="BA1033" s="456"/>
      <c r="BB1033" s="456"/>
      <c r="BC1033" s="456"/>
      <c r="BD1033" s="456"/>
      <c r="BE1033" s="456"/>
      <c r="BF1033" s="456"/>
      <c r="BG1033" s="456"/>
      <c r="BH1033" s="456"/>
      <c r="BI1033" s="456"/>
      <c r="BJ1033" s="456"/>
      <c r="BK1033" s="456"/>
      <c r="BL1033" s="456"/>
      <c r="BM1033" s="456"/>
      <c r="BN1033" s="456"/>
      <c r="BO1033" s="456"/>
      <c r="BP1033" s="456"/>
      <c r="BQ1033" s="456"/>
      <c r="BR1033" s="456"/>
      <c r="BS1033" s="456"/>
      <c r="BT1033" s="456"/>
      <c r="BU1033" s="456"/>
      <c r="BV1033" s="456"/>
      <c r="BW1033" s="456"/>
      <c r="BX1033" s="456"/>
      <c r="BY1033" s="456"/>
      <c r="BZ1033" s="456"/>
      <c r="CA1033" s="456"/>
      <c r="CB1033" s="456"/>
      <c r="CC1033" s="456"/>
      <c r="CD1033" s="456"/>
      <c r="CE1033" s="456"/>
      <c r="CF1033" s="456"/>
      <c r="CG1033" s="456"/>
      <c r="CH1033" s="456"/>
      <c r="CI1033" s="456"/>
      <c r="CJ1033" s="456"/>
      <c r="CK1033" s="456"/>
      <c r="CL1033" s="456"/>
      <c r="CM1033" s="456"/>
      <c r="CN1033" s="456"/>
      <c r="CO1033" s="456"/>
      <c r="CP1033" s="456"/>
      <c r="CQ1033" s="456"/>
    </row>
    <row r="1034" spans="1:96" ht="12.75" customHeight="1">
      <c r="A1034" s="40"/>
      <c r="B1034" s="1494"/>
      <c r="C1034" s="1494"/>
      <c r="D1034" s="1494"/>
      <c r="E1034" s="1494"/>
      <c r="F1034" s="1494"/>
      <c r="G1034" s="1494"/>
      <c r="H1034" s="1494"/>
      <c r="I1034" s="1494"/>
      <c r="J1034" s="1494"/>
      <c r="K1034" s="1494"/>
      <c r="L1034" s="1494"/>
      <c r="M1034" s="1494"/>
      <c r="N1034" s="1494"/>
      <c r="O1034" s="1494"/>
      <c r="P1034" s="1494"/>
      <c r="Q1034" s="1494"/>
      <c r="R1034" s="1494"/>
      <c r="S1034" s="1494"/>
      <c r="T1034" s="1494"/>
      <c r="U1034" s="1494"/>
      <c r="V1034" s="1494"/>
      <c r="W1034" s="1494"/>
      <c r="X1034" s="1494"/>
      <c r="Y1034" s="1494"/>
      <c r="Z1034" s="1494"/>
      <c r="AA1034" s="1494"/>
      <c r="AB1034" s="1494"/>
      <c r="AC1034" s="1494"/>
      <c r="AD1034" s="1494"/>
      <c r="AE1034" s="1494"/>
      <c r="AF1034" s="1494"/>
      <c r="AG1034" s="1494"/>
      <c r="AH1034" s="1494"/>
      <c r="AI1034" s="1494"/>
      <c r="AJ1034" s="1494"/>
      <c r="AK1034" s="1494"/>
      <c r="AL1034" s="1494"/>
      <c r="AM1034" s="1494"/>
      <c r="AN1034" s="1494"/>
      <c r="AO1034" s="1494"/>
      <c r="AP1034" s="1494"/>
      <c r="AQ1034" s="1494"/>
      <c r="AR1034" s="1494"/>
      <c r="AS1034" s="1494"/>
      <c r="AT1034" s="1494"/>
      <c r="AU1034" s="1494"/>
      <c r="AV1034" s="1494"/>
      <c r="AW1034" s="1494"/>
      <c r="AX1034" s="1494"/>
      <c r="AY1034" s="1494"/>
      <c r="AZ1034" s="456"/>
      <c r="BA1034" s="456"/>
      <c r="BB1034" s="456"/>
      <c r="BC1034" s="456"/>
      <c r="BD1034" s="456"/>
      <c r="BE1034" s="456"/>
      <c r="BF1034" s="456"/>
      <c r="BG1034" s="456"/>
      <c r="BH1034" s="456"/>
      <c r="BI1034" s="456"/>
      <c r="BJ1034" s="456"/>
      <c r="BK1034" s="456"/>
      <c r="BL1034" s="456"/>
      <c r="BM1034" s="456"/>
      <c r="BN1034" s="456"/>
      <c r="BO1034" s="456"/>
      <c r="BP1034" s="456"/>
      <c r="BQ1034" s="456"/>
      <c r="BR1034" s="456"/>
      <c r="BS1034" s="456"/>
      <c r="BT1034" s="456"/>
      <c r="BU1034" s="456"/>
      <c r="BV1034" s="456"/>
      <c r="BW1034" s="456"/>
      <c r="BX1034" s="456"/>
      <c r="BY1034" s="456"/>
      <c r="BZ1034" s="456"/>
      <c r="CA1034" s="456"/>
      <c r="CB1034" s="456"/>
      <c r="CC1034" s="456"/>
      <c r="CD1034" s="456"/>
      <c r="CE1034" s="456"/>
      <c r="CF1034" s="456"/>
      <c r="CG1034" s="456"/>
      <c r="CH1034" s="456"/>
      <c r="CI1034" s="456"/>
      <c r="CJ1034" s="456"/>
      <c r="CK1034" s="456"/>
      <c r="CL1034" s="456"/>
      <c r="CM1034" s="456"/>
      <c r="CN1034" s="456"/>
      <c r="CO1034" s="456"/>
      <c r="CP1034" s="456"/>
      <c r="CQ1034" s="456"/>
    </row>
    <row r="1035" spans="1:96" ht="12.75" customHeight="1">
      <c r="A1035" s="40"/>
      <c r="B1035" s="1494"/>
      <c r="C1035" s="1494"/>
      <c r="D1035" s="1494"/>
      <c r="E1035" s="1494"/>
      <c r="F1035" s="1494"/>
      <c r="G1035" s="1494"/>
      <c r="H1035" s="1494"/>
      <c r="I1035" s="1494"/>
      <c r="J1035" s="1494"/>
      <c r="K1035" s="1494"/>
      <c r="L1035" s="1494"/>
      <c r="M1035" s="1494"/>
      <c r="N1035" s="1494"/>
      <c r="O1035" s="1494"/>
      <c r="P1035" s="1494"/>
      <c r="Q1035" s="1494"/>
      <c r="R1035" s="1494"/>
      <c r="S1035" s="1494"/>
      <c r="T1035" s="1494"/>
      <c r="U1035" s="1494"/>
      <c r="V1035" s="1494"/>
      <c r="W1035" s="1494"/>
      <c r="X1035" s="1494"/>
      <c r="Y1035" s="1494"/>
      <c r="Z1035" s="1494"/>
      <c r="AA1035" s="1494"/>
      <c r="AB1035" s="1494"/>
      <c r="AC1035" s="1494"/>
      <c r="AD1035" s="1494"/>
      <c r="AE1035" s="1494"/>
      <c r="AF1035" s="1494"/>
      <c r="AG1035" s="1494"/>
      <c r="AH1035" s="1494"/>
      <c r="AI1035" s="1494"/>
      <c r="AJ1035" s="1494"/>
      <c r="AK1035" s="1494"/>
      <c r="AL1035" s="1494"/>
      <c r="AM1035" s="1494"/>
      <c r="AN1035" s="1494"/>
      <c r="AO1035" s="1494"/>
      <c r="AP1035" s="1494"/>
      <c r="AQ1035" s="1494"/>
      <c r="AR1035" s="1494"/>
      <c r="AS1035" s="1494"/>
      <c r="AT1035" s="1494"/>
      <c r="AU1035" s="1494"/>
      <c r="AV1035" s="1494"/>
      <c r="AW1035" s="1494"/>
      <c r="AX1035" s="1494"/>
      <c r="AY1035" s="1494"/>
      <c r="AZ1035" s="456"/>
      <c r="BA1035" s="456"/>
      <c r="BB1035" s="456"/>
      <c r="BC1035" s="456"/>
      <c r="BD1035" s="456"/>
      <c r="BE1035" s="456"/>
      <c r="BF1035" s="456"/>
      <c r="BG1035" s="456"/>
      <c r="BH1035" s="456"/>
      <c r="BI1035" s="456"/>
      <c r="BJ1035" s="456"/>
      <c r="BK1035" s="456"/>
      <c r="BL1035" s="456"/>
      <c r="BM1035" s="456"/>
      <c r="BN1035" s="456"/>
      <c r="BO1035" s="456"/>
      <c r="BP1035" s="456"/>
      <c r="BQ1035" s="456"/>
      <c r="BR1035" s="456"/>
      <c r="BS1035" s="456"/>
      <c r="BT1035" s="456"/>
      <c r="BU1035" s="456"/>
      <c r="BV1035" s="456"/>
      <c r="BW1035" s="456"/>
      <c r="BX1035" s="456"/>
      <c r="BY1035" s="456"/>
      <c r="BZ1035" s="456"/>
      <c r="CA1035" s="456"/>
      <c r="CB1035" s="456"/>
      <c r="CC1035" s="456"/>
      <c r="CD1035" s="456"/>
      <c r="CE1035" s="456"/>
      <c r="CF1035" s="456"/>
      <c r="CG1035" s="456"/>
      <c r="CH1035" s="456"/>
      <c r="CI1035" s="456"/>
      <c r="CJ1035" s="456"/>
      <c r="CK1035" s="456"/>
      <c r="CL1035" s="456"/>
      <c r="CM1035" s="456"/>
      <c r="CN1035" s="456"/>
      <c r="CO1035" s="456"/>
      <c r="CP1035" s="456"/>
      <c r="CQ1035" s="456"/>
    </row>
    <row r="1036" spans="1:96" ht="12.75" customHeight="1">
      <c r="A1036" s="40"/>
      <c r="B1036" s="1494"/>
      <c r="C1036" s="1494"/>
      <c r="D1036" s="1494"/>
      <c r="E1036" s="1494"/>
      <c r="F1036" s="1494"/>
      <c r="G1036" s="1494"/>
      <c r="H1036" s="1494"/>
      <c r="I1036" s="1494"/>
      <c r="J1036" s="1494"/>
      <c r="K1036" s="1494"/>
      <c r="L1036" s="1494"/>
      <c r="M1036" s="1494"/>
      <c r="N1036" s="1494"/>
      <c r="O1036" s="1494"/>
      <c r="P1036" s="1494"/>
      <c r="Q1036" s="1494"/>
      <c r="R1036" s="1494"/>
      <c r="S1036" s="1494"/>
      <c r="T1036" s="1494"/>
      <c r="U1036" s="1494"/>
      <c r="V1036" s="1494"/>
      <c r="W1036" s="1494"/>
      <c r="X1036" s="1494"/>
      <c r="Y1036" s="1494"/>
      <c r="Z1036" s="1494"/>
      <c r="AA1036" s="1494"/>
      <c r="AB1036" s="1494"/>
      <c r="AC1036" s="1494"/>
      <c r="AD1036" s="1494"/>
      <c r="AE1036" s="1494"/>
      <c r="AF1036" s="1494"/>
      <c r="AG1036" s="1494"/>
      <c r="AH1036" s="1494"/>
      <c r="AI1036" s="1494"/>
      <c r="AJ1036" s="1494"/>
      <c r="AK1036" s="1494"/>
      <c r="AL1036" s="1494"/>
      <c r="AM1036" s="1494"/>
      <c r="AN1036" s="1494"/>
      <c r="AO1036" s="1494"/>
      <c r="AP1036" s="1494"/>
      <c r="AQ1036" s="1494"/>
      <c r="AR1036" s="1494"/>
      <c r="AS1036" s="1494"/>
      <c r="AT1036" s="1494"/>
      <c r="AU1036" s="1494"/>
      <c r="AV1036" s="1494"/>
      <c r="AW1036" s="1494"/>
      <c r="AX1036" s="1494"/>
      <c r="AY1036" s="1494"/>
      <c r="AZ1036" s="456"/>
      <c r="BA1036" s="456"/>
      <c r="BB1036" s="456"/>
      <c r="BC1036" s="456"/>
      <c r="BD1036" s="456"/>
      <c r="BE1036" s="456"/>
      <c r="BF1036" s="456"/>
      <c r="BG1036" s="456"/>
      <c r="BH1036" s="456"/>
      <c r="BI1036" s="456"/>
      <c r="BJ1036" s="456"/>
      <c r="BK1036" s="456"/>
      <c r="BL1036" s="456"/>
      <c r="BM1036" s="456"/>
      <c r="BN1036" s="456"/>
      <c r="BO1036" s="456"/>
      <c r="BP1036" s="456"/>
      <c r="BQ1036" s="456"/>
      <c r="BR1036" s="456"/>
      <c r="BS1036" s="456"/>
      <c r="BT1036" s="456"/>
      <c r="BU1036" s="456"/>
      <c r="BV1036" s="456"/>
      <c r="BW1036" s="456"/>
      <c r="BX1036" s="456"/>
      <c r="BY1036" s="456"/>
      <c r="BZ1036" s="456"/>
      <c r="CA1036" s="456"/>
      <c r="CB1036" s="456"/>
      <c r="CC1036" s="456"/>
      <c r="CD1036" s="456"/>
      <c r="CE1036" s="456"/>
      <c r="CF1036" s="456"/>
      <c r="CG1036" s="456"/>
      <c r="CH1036" s="456"/>
      <c r="CI1036" s="456"/>
      <c r="CJ1036" s="456"/>
      <c r="CK1036" s="456"/>
      <c r="CL1036" s="456"/>
      <c r="CM1036" s="456"/>
      <c r="CN1036" s="456"/>
      <c r="CO1036" s="456"/>
      <c r="CP1036" s="456"/>
      <c r="CQ1036" s="456"/>
    </row>
    <row r="1037" spans="1:96" ht="12.75" customHeight="1">
      <c r="A1037" s="40"/>
      <c r="B1037" s="1494"/>
      <c r="C1037" s="1494"/>
      <c r="D1037" s="1494"/>
      <c r="E1037" s="1494"/>
      <c r="F1037" s="1494"/>
      <c r="G1037" s="1494"/>
      <c r="H1037" s="1494"/>
      <c r="I1037" s="1494"/>
      <c r="J1037" s="1494"/>
      <c r="K1037" s="1494"/>
      <c r="L1037" s="1494"/>
      <c r="M1037" s="1494"/>
      <c r="N1037" s="1494"/>
      <c r="O1037" s="1494"/>
      <c r="P1037" s="1494"/>
      <c r="Q1037" s="1494"/>
      <c r="R1037" s="1494"/>
      <c r="S1037" s="1494"/>
      <c r="T1037" s="1494"/>
      <c r="U1037" s="1494"/>
      <c r="V1037" s="1494"/>
      <c r="W1037" s="1494"/>
      <c r="X1037" s="1494"/>
      <c r="Y1037" s="1494"/>
      <c r="Z1037" s="1494"/>
      <c r="AA1037" s="1494"/>
      <c r="AB1037" s="1494"/>
      <c r="AC1037" s="1494"/>
      <c r="AD1037" s="1494"/>
      <c r="AE1037" s="1494"/>
      <c r="AF1037" s="1494"/>
      <c r="AG1037" s="1494"/>
      <c r="AH1037" s="1494"/>
      <c r="AI1037" s="1494"/>
      <c r="AJ1037" s="1494"/>
      <c r="AK1037" s="1494"/>
      <c r="AL1037" s="1494"/>
      <c r="AM1037" s="1494"/>
      <c r="AN1037" s="1494"/>
      <c r="AO1037" s="1494"/>
      <c r="AP1037" s="1494"/>
      <c r="AQ1037" s="1494"/>
      <c r="AR1037" s="1494"/>
      <c r="AS1037" s="1494"/>
      <c r="AT1037" s="1494"/>
      <c r="AU1037" s="1494"/>
      <c r="AV1037" s="1494"/>
      <c r="AW1037" s="1494"/>
      <c r="AX1037" s="1494"/>
      <c r="AY1037" s="1494"/>
      <c r="AZ1037" s="456"/>
      <c r="BA1037" s="456"/>
      <c r="BB1037" s="456"/>
      <c r="BC1037" s="456"/>
      <c r="BD1037" s="456"/>
      <c r="BE1037" s="456"/>
      <c r="BF1037" s="456"/>
      <c r="BG1037" s="456"/>
      <c r="BH1037" s="456"/>
      <c r="BI1037" s="456"/>
      <c r="BJ1037" s="456"/>
      <c r="BK1037" s="456"/>
      <c r="BL1037" s="456"/>
      <c r="BM1037" s="456"/>
      <c r="BN1037" s="456"/>
      <c r="BO1037" s="456"/>
      <c r="BP1037" s="456"/>
      <c r="BQ1037" s="456"/>
      <c r="BR1037" s="456"/>
      <c r="BS1037" s="456"/>
      <c r="BT1037" s="456"/>
      <c r="BU1037" s="456"/>
      <c r="BV1037" s="456"/>
      <c r="BW1037" s="456"/>
      <c r="BX1037" s="456"/>
      <c r="BY1037" s="456"/>
      <c r="BZ1037" s="456"/>
      <c r="CA1037" s="456"/>
      <c r="CB1037" s="456"/>
      <c r="CC1037" s="456"/>
      <c r="CD1037" s="456"/>
      <c r="CE1037" s="456"/>
      <c r="CF1037" s="456"/>
      <c r="CG1037" s="456"/>
      <c r="CH1037" s="456"/>
      <c r="CI1037" s="456"/>
      <c r="CJ1037" s="456"/>
      <c r="CK1037" s="456"/>
      <c r="CL1037" s="456"/>
      <c r="CM1037" s="456"/>
      <c r="CN1037" s="456"/>
      <c r="CO1037" s="456"/>
      <c r="CP1037" s="456"/>
      <c r="CQ1037" s="456"/>
    </row>
    <row r="1038" spans="1:96" ht="12.75" customHeight="1">
      <c r="A1038" s="40"/>
      <c r="B1038" s="77"/>
      <c r="C1038" s="1512"/>
      <c r="D1038" s="1515"/>
      <c r="E1038" s="1515"/>
      <c r="F1038" s="1515"/>
      <c r="G1038" s="1515"/>
      <c r="H1038" s="1515"/>
      <c r="I1038" s="1515"/>
      <c r="J1038" s="1515"/>
      <c r="K1038" s="1515"/>
      <c r="L1038" s="1515"/>
      <c r="M1038" s="1515"/>
      <c r="N1038" s="1515"/>
      <c r="O1038" s="1515"/>
      <c r="P1038" s="1515"/>
      <c r="Q1038" s="1515"/>
      <c r="R1038" s="1515"/>
      <c r="S1038" s="1515"/>
      <c r="T1038" s="1515"/>
      <c r="U1038" s="1515"/>
      <c r="V1038" s="1515"/>
      <c r="W1038" s="1515"/>
      <c r="X1038" s="1515"/>
      <c r="Y1038" s="1515"/>
      <c r="Z1038" s="1515"/>
      <c r="AA1038" s="1515"/>
      <c r="AB1038" s="1515"/>
      <c r="AC1038" s="1515"/>
      <c r="AD1038" s="1515"/>
      <c r="AE1038" s="1515"/>
      <c r="AF1038" s="1515"/>
      <c r="AG1038" s="1515"/>
      <c r="AH1038" s="1515"/>
      <c r="AI1038" s="1515"/>
      <c r="AJ1038" s="1515"/>
      <c r="AK1038" s="1515"/>
      <c r="AL1038" s="1493"/>
      <c r="AM1038" s="1494"/>
      <c r="AN1038" s="1494"/>
      <c r="AO1038" s="1494"/>
      <c r="AP1038" s="1494"/>
      <c r="AQ1038" s="1494"/>
      <c r="AR1038" s="1494"/>
      <c r="AS1038" s="1494"/>
      <c r="AT1038" s="1494"/>
      <c r="AU1038" s="1494"/>
      <c r="AV1038" s="1494"/>
      <c r="AW1038" s="1494"/>
      <c r="AX1038" s="1494"/>
      <c r="AY1038" s="1494"/>
      <c r="AZ1038" s="456"/>
      <c r="BA1038" s="456"/>
      <c r="BB1038" s="456"/>
      <c r="BC1038" s="456"/>
      <c r="BD1038" s="456"/>
      <c r="BE1038" s="456"/>
      <c r="BF1038" s="456"/>
      <c r="BG1038" s="456"/>
      <c r="BH1038" s="456"/>
      <c r="BI1038" s="456"/>
      <c r="BJ1038" s="456"/>
      <c r="BK1038" s="456"/>
      <c r="BL1038" s="456"/>
      <c r="BM1038" s="456"/>
      <c r="BN1038" s="456"/>
      <c r="BO1038" s="456"/>
      <c r="BP1038" s="456"/>
      <c r="BQ1038" s="456"/>
      <c r="BR1038" s="456"/>
      <c r="BS1038" s="456"/>
      <c r="BT1038" s="456"/>
      <c r="BU1038" s="456"/>
      <c r="BV1038" s="456"/>
      <c r="BW1038" s="456"/>
      <c r="BX1038" s="456"/>
      <c r="BY1038" s="456"/>
      <c r="BZ1038" s="456"/>
      <c r="CA1038" s="456"/>
      <c r="CB1038" s="456"/>
      <c r="CC1038" s="456"/>
      <c r="CD1038" s="456"/>
      <c r="CE1038" s="456"/>
      <c r="CF1038" s="456"/>
      <c r="CG1038" s="456"/>
      <c r="CH1038" s="456"/>
      <c r="CI1038" s="456"/>
      <c r="CJ1038" s="456"/>
      <c r="CK1038" s="456"/>
      <c r="CL1038" s="456"/>
      <c r="CM1038" s="456"/>
      <c r="CN1038" s="456"/>
      <c r="CO1038" s="456"/>
      <c r="CP1038" s="456"/>
      <c r="CQ1038" s="456"/>
    </row>
    <row r="1039" spans="1:96" ht="12.6" customHeight="1">
      <c r="A1039" s="1516"/>
      <c r="B1039" s="2014">
        <f>IF(ISNA(IF((AJ999&gt;(AJ975*0.15)),"(f) cannot be greater than 15% of unadjusted eligible basis.",0)),"",(IF((AJ999&gt;(AJ975*0.15)),"(f) cannot be greater than 15% of unadjusted eligible basis.",0)))</f>
        <v>0</v>
      </c>
      <c r="C1039" s="2014"/>
      <c r="D1039" s="2014"/>
      <c r="E1039" s="2014"/>
      <c r="F1039" s="2014"/>
      <c r="G1039" s="2014"/>
      <c r="H1039" s="2014"/>
      <c r="I1039" s="2014"/>
      <c r="J1039" s="2014"/>
      <c r="K1039" s="2014"/>
      <c r="L1039" s="2014"/>
      <c r="M1039" s="2014"/>
      <c r="N1039" s="2014"/>
      <c r="O1039" s="2014"/>
      <c r="P1039" s="2014"/>
      <c r="Q1039" s="2014"/>
      <c r="R1039" s="2014"/>
      <c r="S1039" s="2014"/>
      <c r="T1039" s="2014"/>
      <c r="U1039" s="2014"/>
      <c r="V1039" s="2014"/>
      <c r="W1039" s="2014"/>
      <c r="X1039" s="2014"/>
      <c r="Y1039" s="2014"/>
      <c r="Z1039" s="2014"/>
      <c r="AA1039" s="2014"/>
      <c r="AB1039" s="2014"/>
      <c r="AC1039" s="2014"/>
      <c r="AD1039" s="2014"/>
      <c r="AE1039" s="2014"/>
      <c r="AF1039" s="2014"/>
      <c r="AG1039" s="2014"/>
      <c r="AH1039" s="2014"/>
      <c r="AI1039" s="2014"/>
      <c r="AJ1039" s="2014"/>
      <c r="AK1039" s="2014"/>
      <c r="AL1039" s="1493"/>
      <c r="AM1039" s="1494"/>
      <c r="AN1039" s="1494"/>
      <c r="AO1039" s="1494"/>
      <c r="AP1039" s="1494"/>
      <c r="AQ1039" s="1494"/>
      <c r="AR1039" s="1494"/>
      <c r="AS1039" s="1494"/>
      <c r="AT1039" s="1494"/>
      <c r="AU1039" s="1494"/>
      <c r="AV1039" s="1494"/>
      <c r="AW1039" s="1494"/>
      <c r="AX1039" s="1494"/>
      <c r="AY1039" s="1494"/>
      <c r="AZ1039" s="456"/>
      <c r="BA1039" s="456"/>
      <c r="BB1039" s="456"/>
      <c r="BC1039" s="456"/>
      <c r="BD1039" s="456"/>
      <c r="BE1039" s="456"/>
      <c r="BF1039" s="456"/>
      <c r="BG1039" s="456"/>
      <c r="BH1039" s="456"/>
      <c r="BI1039" s="456"/>
      <c r="BJ1039" s="456"/>
      <c r="BK1039" s="456"/>
      <c r="BL1039" s="456"/>
      <c r="BM1039" s="456"/>
      <c r="BN1039" s="456"/>
      <c r="BO1039" s="456"/>
      <c r="BP1039" s="456"/>
      <c r="BQ1039" s="456"/>
      <c r="BR1039" s="456"/>
      <c r="BS1039" s="456"/>
      <c r="BT1039" s="456"/>
      <c r="BU1039" s="456"/>
      <c r="BV1039" s="456"/>
      <c r="BW1039" s="456"/>
      <c r="BX1039" s="456"/>
      <c r="BY1039" s="456"/>
      <c r="BZ1039" s="456"/>
      <c r="CA1039" s="456"/>
      <c r="CB1039" s="456"/>
      <c r="CC1039" s="456"/>
      <c r="CD1039" s="456"/>
      <c r="CE1039" s="456"/>
      <c r="CF1039" s="456"/>
      <c r="CG1039" s="456"/>
      <c r="CH1039" s="456"/>
      <c r="CI1039" s="456"/>
      <c r="CJ1039" s="456"/>
      <c r="CK1039" s="456"/>
      <c r="CL1039" s="456"/>
      <c r="CM1039" s="456"/>
      <c r="CN1039" s="456"/>
      <c r="CO1039" s="456"/>
      <c r="CP1039" s="456"/>
      <c r="CQ1039" s="456"/>
    </row>
    <row r="1040" spans="1:96" ht="12.6" customHeight="1" thickBot="1">
      <c r="A1040" s="2048" t="s">
        <v>1486</v>
      </c>
      <c r="B1040" s="2048"/>
      <c r="C1040" s="2048"/>
      <c r="D1040" s="2048"/>
      <c r="E1040" s="2048"/>
      <c r="F1040" s="2048"/>
      <c r="G1040" s="2048"/>
      <c r="H1040" s="2048"/>
      <c r="I1040" s="2048"/>
      <c r="J1040" s="2048"/>
      <c r="K1040" s="2048"/>
      <c r="L1040" s="2048"/>
      <c r="M1040" s="2048"/>
      <c r="N1040" s="2048"/>
      <c r="O1040" s="2048"/>
      <c r="P1040" s="2048"/>
      <c r="Q1040" s="2048"/>
      <c r="R1040" s="2048"/>
      <c r="S1040" s="2048"/>
      <c r="T1040" s="2048"/>
      <c r="U1040" s="2048"/>
      <c r="V1040" s="2048"/>
      <c r="W1040" s="2048"/>
      <c r="X1040" s="2048"/>
      <c r="Y1040" s="2048"/>
      <c r="Z1040" s="2048"/>
      <c r="AA1040" s="2048"/>
      <c r="AB1040" s="2048"/>
      <c r="AC1040" s="2048"/>
      <c r="AD1040" s="2048"/>
      <c r="AE1040" s="2048"/>
      <c r="AF1040" s="2048"/>
      <c r="AG1040" s="2048"/>
      <c r="AH1040" s="2048"/>
      <c r="AI1040" s="2048"/>
      <c r="AJ1040" s="2048"/>
      <c r="AK1040" s="2048"/>
      <c r="AL1040" s="2048"/>
      <c r="AM1040" s="16"/>
      <c r="AN1040" s="16"/>
      <c r="AO1040" s="16"/>
      <c r="AP1040" s="16"/>
      <c r="AQ1040" s="16"/>
      <c r="AR1040" s="16"/>
      <c r="AS1040" s="16"/>
      <c r="AT1040" s="16"/>
      <c r="AU1040" s="16"/>
      <c r="AV1040" s="16"/>
      <c r="AW1040" s="16"/>
      <c r="AX1040" s="16"/>
      <c r="AY1040" s="16"/>
      <c r="AZ1040" s="456"/>
      <c r="BA1040" s="456"/>
      <c r="BB1040" s="456"/>
      <c r="BC1040" s="456"/>
      <c r="BD1040" s="456"/>
      <c r="BE1040" s="456"/>
      <c r="BF1040" s="456"/>
      <c r="BG1040" s="456"/>
      <c r="BH1040" s="456"/>
      <c r="BI1040" s="456"/>
      <c r="BJ1040" s="456"/>
      <c r="BK1040" s="456"/>
      <c r="BL1040" s="456"/>
      <c r="BM1040" s="456"/>
      <c r="BN1040" s="456"/>
      <c r="BO1040" s="456"/>
      <c r="BP1040" s="456"/>
      <c r="BQ1040" s="456"/>
      <c r="BR1040" s="456"/>
      <c r="BS1040" s="456"/>
      <c r="BT1040" s="456"/>
      <c r="BU1040" s="456"/>
      <c r="BV1040" s="456"/>
      <c r="BW1040" s="456"/>
      <c r="BX1040" s="456"/>
      <c r="BY1040" s="456"/>
      <c r="BZ1040" s="456"/>
      <c r="CA1040" s="456"/>
      <c r="CB1040" s="456"/>
      <c r="CC1040" s="456"/>
      <c r="CD1040" s="456"/>
      <c r="CE1040" s="456"/>
      <c r="CF1040" s="456"/>
      <c r="CG1040" s="456"/>
      <c r="CH1040" s="456"/>
      <c r="CI1040" s="456"/>
      <c r="CJ1040" s="456"/>
      <c r="CK1040" s="456"/>
      <c r="CL1040" s="456"/>
      <c r="CM1040" s="456"/>
      <c r="CN1040" s="456"/>
      <c r="CO1040" s="456"/>
      <c r="CP1040" s="456"/>
      <c r="CQ1040" s="456"/>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1487</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56"/>
      <c r="Z1042" s="456"/>
      <c r="AA1042" s="456"/>
      <c r="AB1042" s="456"/>
      <c r="AC1042" s="456"/>
      <c r="AD1042" s="456"/>
      <c r="AE1042" s="456"/>
      <c r="AF1042" s="456"/>
      <c r="AG1042" s="456"/>
      <c r="AH1042" s="456"/>
      <c r="AI1042" s="456"/>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1488</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731" t="s">
        <v>299</v>
      </c>
      <c r="B1044" s="1731"/>
      <c r="C1044" s="10">
        <v>1</v>
      </c>
      <c r="D1044" s="1595" t="s">
        <v>1489</v>
      </c>
      <c r="E1044" s="1595"/>
      <c r="F1044" s="1595"/>
      <c r="G1044" s="1595"/>
      <c r="H1044" s="1595"/>
      <c r="I1044" s="1595"/>
      <c r="J1044" s="1595"/>
      <c r="K1044" s="1595"/>
      <c r="L1044" s="1595"/>
      <c r="M1044" s="1595"/>
      <c r="N1044" s="1595"/>
      <c r="O1044" s="1595"/>
      <c r="P1044" s="1595"/>
      <c r="Q1044" s="1595"/>
      <c r="R1044" s="1595"/>
      <c r="S1044" s="1595"/>
      <c r="T1044" s="1595"/>
      <c r="U1044" s="1595"/>
      <c r="V1044" s="1595"/>
      <c r="W1044" s="1595"/>
      <c r="X1044" s="1595"/>
      <c r="Y1044" s="1595"/>
      <c r="Z1044" s="1595"/>
      <c r="AA1044" s="1595"/>
      <c r="AB1044" s="1595"/>
      <c r="AC1044" s="1595"/>
      <c r="AD1044" s="1595"/>
      <c r="AE1044" s="1595"/>
      <c r="AF1044" s="1595"/>
      <c r="AG1044" s="1595"/>
      <c r="AH1044" s="1595"/>
      <c r="AI1044" s="1595"/>
      <c r="AJ1044" s="1595"/>
      <c r="AK1044" s="1595"/>
      <c r="AL1044" s="1517"/>
      <c r="AM1044" s="1518"/>
      <c r="AN1044" s="1518"/>
      <c r="AO1044" s="1518"/>
      <c r="AP1044" s="1518"/>
      <c r="AQ1044" s="1518"/>
      <c r="AR1044" s="1518"/>
      <c r="AS1044" s="1518"/>
      <c r="AT1044" s="1518"/>
      <c r="AU1044" s="1518"/>
      <c r="AV1044" s="1518"/>
      <c r="AW1044" s="1518"/>
      <c r="AX1044" s="1518"/>
      <c r="AY1044" s="1518"/>
    </row>
    <row r="1045" spans="1:51" ht="12.6" customHeight="1">
      <c r="A1045" s="1319"/>
      <c r="B1045" s="1319"/>
      <c r="C1045" s="10"/>
      <c r="D1045" s="1595"/>
      <c r="E1045" s="1595"/>
      <c r="F1045" s="1595"/>
      <c r="G1045" s="1595"/>
      <c r="H1045" s="1595"/>
      <c r="I1045" s="1595"/>
      <c r="J1045" s="1595"/>
      <c r="K1045" s="1595"/>
      <c r="L1045" s="1595"/>
      <c r="M1045" s="1595"/>
      <c r="N1045" s="1595"/>
      <c r="O1045" s="1595"/>
      <c r="P1045" s="1595"/>
      <c r="Q1045" s="1595"/>
      <c r="R1045" s="1595"/>
      <c r="S1045" s="1595"/>
      <c r="T1045" s="1595"/>
      <c r="U1045" s="1595"/>
      <c r="V1045" s="1595"/>
      <c r="W1045" s="1595"/>
      <c r="X1045" s="1595"/>
      <c r="Y1045" s="1595"/>
      <c r="Z1045" s="1595"/>
      <c r="AA1045" s="1595"/>
      <c r="AB1045" s="1595"/>
      <c r="AC1045" s="1595"/>
      <c r="AD1045" s="1595"/>
      <c r="AE1045" s="1595"/>
      <c r="AF1045" s="1595"/>
      <c r="AG1045" s="1595"/>
      <c r="AH1045" s="1595"/>
      <c r="AI1045" s="1595"/>
      <c r="AJ1045" s="1595"/>
      <c r="AK1045" s="1595"/>
      <c r="AL1045" s="1517"/>
      <c r="AM1045" s="1518"/>
      <c r="AN1045" s="1518"/>
      <c r="AO1045" s="1518"/>
      <c r="AP1045" s="1518"/>
      <c r="AQ1045" s="1518"/>
      <c r="AR1045" s="1518"/>
      <c r="AS1045" s="1518"/>
      <c r="AT1045" s="1518"/>
      <c r="AU1045" s="1518"/>
      <c r="AV1045" s="1518"/>
      <c r="AW1045" s="1518"/>
      <c r="AX1045" s="1518"/>
      <c r="AY1045" s="1518"/>
    </row>
    <row r="1046" spans="1:51" ht="12.6" customHeight="1">
      <c r="A1046" s="1319"/>
      <c r="B1046" s="1319"/>
      <c r="C1046" s="10"/>
      <c r="D1046" s="1595"/>
      <c r="E1046" s="1595"/>
      <c r="F1046" s="1595"/>
      <c r="G1046" s="1595"/>
      <c r="H1046" s="1595"/>
      <c r="I1046" s="1595"/>
      <c r="J1046" s="1595"/>
      <c r="K1046" s="1595"/>
      <c r="L1046" s="1595"/>
      <c r="M1046" s="1595"/>
      <c r="N1046" s="1595"/>
      <c r="O1046" s="1595"/>
      <c r="P1046" s="1595"/>
      <c r="Q1046" s="1595"/>
      <c r="R1046" s="1595"/>
      <c r="S1046" s="1595"/>
      <c r="T1046" s="1595"/>
      <c r="U1046" s="1595"/>
      <c r="V1046" s="1595"/>
      <c r="W1046" s="1595"/>
      <c r="X1046" s="1595"/>
      <c r="Y1046" s="1595"/>
      <c r="Z1046" s="1595"/>
      <c r="AA1046" s="1595"/>
      <c r="AB1046" s="1595"/>
      <c r="AC1046" s="1595"/>
      <c r="AD1046" s="1595"/>
      <c r="AE1046" s="1595"/>
      <c r="AF1046" s="1595"/>
      <c r="AG1046" s="1595"/>
      <c r="AH1046" s="1595"/>
      <c r="AI1046" s="1595"/>
      <c r="AJ1046" s="1595"/>
      <c r="AK1046" s="1595"/>
      <c r="AL1046" s="1493"/>
      <c r="AM1046" s="1494"/>
      <c r="AN1046" s="1494"/>
      <c r="AO1046" s="1494"/>
      <c r="AP1046" s="1494"/>
      <c r="AQ1046" s="1494"/>
      <c r="AR1046" s="1494"/>
      <c r="AS1046" s="1494"/>
      <c r="AT1046" s="1494"/>
      <c r="AU1046" s="1494"/>
      <c r="AV1046" s="1494"/>
      <c r="AW1046" s="1494"/>
      <c r="AX1046" s="1494"/>
      <c r="AY1046" s="1494"/>
    </row>
    <row r="1047" spans="1:51" ht="12.6" customHeight="1">
      <c r="A1047" s="1319"/>
      <c r="B1047" s="1319"/>
      <c r="C1047" s="10"/>
      <c r="D1047" s="1595"/>
      <c r="E1047" s="1595"/>
      <c r="F1047" s="1595"/>
      <c r="G1047" s="1595"/>
      <c r="H1047" s="1595"/>
      <c r="I1047" s="1595"/>
      <c r="J1047" s="1595"/>
      <c r="K1047" s="1595"/>
      <c r="L1047" s="1595"/>
      <c r="M1047" s="1595"/>
      <c r="N1047" s="1595"/>
      <c r="O1047" s="1595"/>
      <c r="P1047" s="1595"/>
      <c r="Q1047" s="1595"/>
      <c r="R1047" s="1595"/>
      <c r="S1047" s="1595"/>
      <c r="T1047" s="1595"/>
      <c r="U1047" s="1595"/>
      <c r="V1047" s="1595"/>
      <c r="W1047" s="1595"/>
      <c r="X1047" s="1595"/>
      <c r="Y1047" s="1595"/>
      <c r="Z1047" s="1595"/>
      <c r="AA1047" s="1595"/>
      <c r="AB1047" s="1595"/>
      <c r="AC1047" s="1595"/>
      <c r="AD1047" s="1595"/>
      <c r="AE1047" s="1595"/>
      <c r="AF1047" s="1595"/>
      <c r="AG1047" s="1595"/>
      <c r="AH1047" s="1595"/>
      <c r="AI1047" s="1595"/>
      <c r="AJ1047" s="1595"/>
      <c r="AK1047" s="1595"/>
      <c r="AL1047" s="1493"/>
      <c r="AM1047" s="1494"/>
      <c r="AN1047" s="1494"/>
      <c r="AO1047" s="1494"/>
      <c r="AP1047" s="1494"/>
      <c r="AQ1047" s="1494"/>
      <c r="AR1047" s="1494"/>
      <c r="AS1047" s="1494"/>
      <c r="AT1047" s="1494"/>
      <c r="AU1047" s="1494"/>
      <c r="AV1047" s="1494"/>
      <c r="AW1047" s="1494"/>
      <c r="AX1047" s="1494"/>
      <c r="AY1047" s="1494"/>
    </row>
    <row r="1048" spans="1:51" ht="12.6" customHeight="1">
      <c r="A1048" s="1319"/>
      <c r="B1048" s="1319"/>
      <c r="C1048" s="10"/>
      <c r="D1048" s="1595"/>
      <c r="E1048" s="1595"/>
      <c r="F1048" s="1595"/>
      <c r="G1048" s="1595"/>
      <c r="H1048" s="1595"/>
      <c r="I1048" s="1595"/>
      <c r="J1048" s="1595"/>
      <c r="K1048" s="1595"/>
      <c r="L1048" s="1595"/>
      <c r="M1048" s="1595"/>
      <c r="N1048" s="1595"/>
      <c r="O1048" s="1595"/>
      <c r="P1048" s="1595"/>
      <c r="Q1048" s="1595"/>
      <c r="R1048" s="1595"/>
      <c r="S1048" s="1595"/>
      <c r="T1048" s="1595"/>
      <c r="U1048" s="1595"/>
      <c r="V1048" s="1595"/>
      <c r="W1048" s="1595"/>
      <c r="X1048" s="1595"/>
      <c r="Y1048" s="1595"/>
      <c r="Z1048" s="1595"/>
      <c r="AA1048" s="1595"/>
      <c r="AB1048" s="1595"/>
      <c r="AC1048" s="1595"/>
      <c r="AD1048" s="1595"/>
      <c r="AE1048" s="1595"/>
      <c r="AF1048" s="1595"/>
      <c r="AG1048" s="1595"/>
      <c r="AH1048" s="1595"/>
      <c r="AI1048" s="1595"/>
      <c r="AJ1048" s="1595"/>
      <c r="AK1048" s="1595"/>
      <c r="AL1048" s="1493"/>
      <c r="AM1048" s="1494"/>
      <c r="AN1048" s="1494"/>
      <c r="AO1048" s="1494"/>
      <c r="AP1048" s="1494"/>
      <c r="AQ1048" s="1494"/>
      <c r="AR1048" s="1494"/>
      <c r="AS1048" s="1494"/>
      <c r="AT1048" s="1494"/>
      <c r="AU1048" s="1494"/>
      <c r="AV1048" s="1494"/>
      <c r="AW1048" s="1494"/>
      <c r="AX1048" s="1494"/>
      <c r="AY1048" s="1494"/>
    </row>
    <row r="1049" spans="1:51" ht="12.6" customHeight="1">
      <c r="A1049" s="27"/>
      <c r="B1049" s="49"/>
      <c r="C1049" s="10"/>
      <c r="D1049" s="1595"/>
      <c r="E1049" s="1595"/>
      <c r="F1049" s="1595"/>
      <c r="G1049" s="1595"/>
      <c r="H1049" s="1595"/>
      <c r="I1049" s="1595"/>
      <c r="J1049" s="1595"/>
      <c r="K1049" s="1595"/>
      <c r="L1049" s="1595"/>
      <c r="M1049" s="1595"/>
      <c r="N1049" s="1595"/>
      <c r="O1049" s="1595"/>
      <c r="P1049" s="1595"/>
      <c r="Q1049" s="1595"/>
      <c r="R1049" s="1595"/>
      <c r="S1049" s="1595"/>
      <c r="T1049" s="1595"/>
      <c r="U1049" s="1595"/>
      <c r="V1049" s="1595"/>
      <c r="W1049" s="1595"/>
      <c r="X1049" s="1595"/>
      <c r="Y1049" s="1595"/>
      <c r="Z1049" s="1595"/>
      <c r="AA1049" s="1595"/>
      <c r="AB1049" s="1595"/>
      <c r="AC1049" s="1595"/>
      <c r="AD1049" s="1595"/>
      <c r="AE1049" s="1595"/>
      <c r="AF1049" s="1595"/>
      <c r="AG1049" s="1595"/>
      <c r="AH1049" s="1595"/>
      <c r="AI1049" s="1595"/>
      <c r="AJ1049" s="1595"/>
      <c r="AK1049" s="1595"/>
      <c r="AL1049" s="1493"/>
      <c r="AM1049" s="1494"/>
      <c r="AN1049" s="1494"/>
      <c r="AO1049" s="1494"/>
      <c r="AP1049" s="1494"/>
      <c r="AQ1049" s="1494"/>
      <c r="AR1049" s="1494"/>
      <c r="AS1049" s="1494"/>
      <c r="AT1049" s="1494"/>
      <c r="AU1049" s="1494"/>
      <c r="AV1049" s="1494"/>
      <c r="AW1049" s="1494"/>
      <c r="AX1049" s="1494"/>
      <c r="AY1049" s="1494"/>
    </row>
    <row r="1050" spans="1:51" ht="12.6" customHeight="1">
      <c r="A1050" s="1731" t="s">
        <v>299</v>
      </c>
      <c r="B1050" s="1731"/>
      <c r="C1050" s="10">
        <v>2</v>
      </c>
      <c r="D1050" s="1595" t="s">
        <v>1490</v>
      </c>
      <c r="E1050" s="1595"/>
      <c r="F1050" s="1595"/>
      <c r="G1050" s="1595"/>
      <c r="H1050" s="1595"/>
      <c r="I1050" s="1595"/>
      <c r="J1050" s="1595"/>
      <c r="K1050" s="1595"/>
      <c r="L1050" s="1595"/>
      <c r="M1050" s="1595"/>
      <c r="N1050" s="1595"/>
      <c r="O1050" s="1595"/>
      <c r="P1050" s="1595"/>
      <c r="Q1050" s="1595"/>
      <c r="R1050" s="1595"/>
      <c r="S1050" s="1595"/>
      <c r="T1050" s="1595"/>
      <c r="U1050" s="1595"/>
      <c r="V1050" s="1595"/>
      <c r="W1050" s="1595"/>
      <c r="X1050" s="1595"/>
      <c r="Y1050" s="1595"/>
      <c r="Z1050" s="1595"/>
      <c r="AA1050" s="1595"/>
      <c r="AB1050" s="1595"/>
      <c r="AC1050" s="1595"/>
      <c r="AD1050" s="1595"/>
      <c r="AE1050" s="1595"/>
      <c r="AF1050" s="1595"/>
      <c r="AG1050" s="1595"/>
      <c r="AH1050" s="1595"/>
      <c r="AI1050" s="1595"/>
      <c r="AJ1050" s="1595"/>
      <c r="AK1050" s="1595"/>
      <c r="AL1050" s="1493"/>
      <c r="AM1050" s="1494"/>
      <c r="AN1050" s="1494"/>
      <c r="AO1050" s="1494"/>
      <c r="AP1050" s="1494"/>
      <c r="AQ1050" s="1494"/>
      <c r="AR1050" s="1494"/>
      <c r="AS1050" s="1494"/>
      <c r="AT1050" s="1494"/>
      <c r="AU1050" s="1494"/>
      <c r="AV1050" s="1494"/>
      <c r="AW1050" s="1494"/>
      <c r="AX1050" s="1494"/>
      <c r="AY1050" s="1494"/>
    </row>
    <row r="1051" spans="1:51" ht="12.6" customHeight="1">
      <c r="A1051" s="1319"/>
      <c r="B1051" s="1319"/>
      <c r="C1051" s="10"/>
      <c r="D1051" s="1595"/>
      <c r="E1051" s="1595"/>
      <c r="F1051" s="1595"/>
      <c r="G1051" s="1595"/>
      <c r="H1051" s="1595"/>
      <c r="I1051" s="1595"/>
      <c r="J1051" s="1595"/>
      <c r="K1051" s="1595"/>
      <c r="L1051" s="1595"/>
      <c r="M1051" s="1595"/>
      <c r="N1051" s="1595"/>
      <c r="O1051" s="1595"/>
      <c r="P1051" s="1595"/>
      <c r="Q1051" s="1595"/>
      <c r="R1051" s="1595"/>
      <c r="S1051" s="1595"/>
      <c r="T1051" s="1595"/>
      <c r="U1051" s="1595"/>
      <c r="V1051" s="1595"/>
      <c r="W1051" s="1595"/>
      <c r="X1051" s="1595"/>
      <c r="Y1051" s="1595"/>
      <c r="Z1051" s="1595"/>
      <c r="AA1051" s="1595"/>
      <c r="AB1051" s="1595"/>
      <c r="AC1051" s="1595"/>
      <c r="AD1051" s="1595"/>
      <c r="AE1051" s="1595"/>
      <c r="AF1051" s="1595"/>
      <c r="AG1051" s="1595"/>
      <c r="AH1051" s="1595"/>
      <c r="AI1051" s="1595"/>
      <c r="AJ1051" s="1595"/>
      <c r="AK1051" s="1595"/>
      <c r="AL1051" s="1493"/>
      <c r="AM1051" s="1494"/>
      <c r="AN1051" s="1494"/>
      <c r="AO1051" s="1494"/>
      <c r="AP1051" s="1494"/>
      <c r="AQ1051" s="1494"/>
      <c r="AR1051" s="1494"/>
      <c r="AS1051" s="1494"/>
      <c r="AT1051" s="1494"/>
      <c r="AU1051" s="1494"/>
      <c r="AV1051" s="1494"/>
      <c r="AW1051" s="1494"/>
      <c r="AX1051" s="1494"/>
      <c r="AY1051" s="1494"/>
    </row>
    <row r="1052" spans="1:51" ht="12.6" customHeight="1">
      <c r="A1052" s="1319"/>
      <c r="B1052" s="1319"/>
      <c r="C1052" s="10"/>
      <c r="D1052" s="1595"/>
      <c r="E1052" s="1595"/>
      <c r="F1052" s="1595"/>
      <c r="G1052" s="1595"/>
      <c r="H1052" s="1595"/>
      <c r="I1052" s="1595"/>
      <c r="J1052" s="1595"/>
      <c r="K1052" s="1595"/>
      <c r="L1052" s="1595"/>
      <c r="M1052" s="1595"/>
      <c r="N1052" s="1595"/>
      <c r="O1052" s="1595"/>
      <c r="P1052" s="1595"/>
      <c r="Q1052" s="1595"/>
      <c r="R1052" s="1595"/>
      <c r="S1052" s="1595"/>
      <c r="T1052" s="1595"/>
      <c r="U1052" s="1595"/>
      <c r="V1052" s="1595"/>
      <c r="W1052" s="1595"/>
      <c r="X1052" s="1595"/>
      <c r="Y1052" s="1595"/>
      <c r="Z1052" s="1595"/>
      <c r="AA1052" s="1595"/>
      <c r="AB1052" s="1595"/>
      <c r="AC1052" s="1595"/>
      <c r="AD1052" s="1595"/>
      <c r="AE1052" s="1595"/>
      <c r="AF1052" s="1595"/>
      <c r="AG1052" s="1595"/>
      <c r="AH1052" s="1595"/>
      <c r="AI1052" s="1595"/>
      <c r="AJ1052" s="1595"/>
      <c r="AK1052" s="1595"/>
      <c r="AL1052" s="1493"/>
      <c r="AM1052" s="1494"/>
      <c r="AN1052" s="1494"/>
      <c r="AO1052" s="1494"/>
      <c r="AP1052" s="1494"/>
      <c r="AQ1052" s="1494"/>
      <c r="AR1052" s="1494"/>
      <c r="AS1052" s="1494"/>
      <c r="AT1052" s="1494"/>
      <c r="AU1052" s="1494"/>
      <c r="AV1052" s="1494"/>
      <c r="AW1052" s="1494"/>
      <c r="AX1052" s="1494"/>
      <c r="AY1052" s="1494"/>
    </row>
    <row r="1053" spans="1:51" ht="12.6" customHeight="1">
      <c r="A1053" s="1319"/>
      <c r="B1053" s="1319"/>
      <c r="C1053" s="10"/>
      <c r="D1053" s="1595"/>
      <c r="E1053" s="1595"/>
      <c r="F1053" s="1595"/>
      <c r="G1053" s="1595"/>
      <c r="H1053" s="1595"/>
      <c r="I1053" s="1595"/>
      <c r="J1053" s="1595"/>
      <c r="K1053" s="1595"/>
      <c r="L1053" s="1595"/>
      <c r="M1053" s="1595"/>
      <c r="N1053" s="1595"/>
      <c r="O1053" s="1595"/>
      <c r="P1053" s="1595"/>
      <c r="Q1053" s="1595"/>
      <c r="R1053" s="1595"/>
      <c r="S1053" s="1595"/>
      <c r="T1053" s="1595"/>
      <c r="U1053" s="1595"/>
      <c r="V1053" s="1595"/>
      <c r="W1053" s="1595"/>
      <c r="X1053" s="1595"/>
      <c r="Y1053" s="1595"/>
      <c r="Z1053" s="1595"/>
      <c r="AA1053" s="1595"/>
      <c r="AB1053" s="1595"/>
      <c r="AC1053" s="1595"/>
      <c r="AD1053" s="1595"/>
      <c r="AE1053" s="1595"/>
      <c r="AF1053" s="1595"/>
      <c r="AG1053" s="1595"/>
      <c r="AH1053" s="1595"/>
      <c r="AI1053" s="1595"/>
      <c r="AJ1053" s="1595"/>
      <c r="AK1053" s="1595"/>
      <c r="AL1053" s="1493"/>
      <c r="AM1053" s="1494"/>
      <c r="AN1053" s="1494"/>
      <c r="AO1053" s="1494"/>
      <c r="AP1053" s="1494"/>
      <c r="AQ1053" s="1494"/>
      <c r="AR1053" s="1494"/>
      <c r="AS1053" s="1494"/>
      <c r="AT1053" s="1494"/>
      <c r="AU1053" s="1494"/>
      <c r="AV1053" s="1494"/>
      <c r="AW1053" s="1494"/>
      <c r="AX1053" s="1494"/>
      <c r="AY1053" s="1494"/>
    </row>
    <row r="1054" spans="1:51" ht="12.6" customHeight="1">
      <c r="A1054" s="1319"/>
      <c r="B1054" s="1319"/>
      <c r="C1054" s="10"/>
      <c r="D1054" s="1595"/>
      <c r="E1054" s="1595"/>
      <c r="F1054" s="1595"/>
      <c r="G1054" s="1595"/>
      <c r="H1054" s="1595"/>
      <c r="I1054" s="1595"/>
      <c r="J1054" s="1595"/>
      <c r="K1054" s="1595"/>
      <c r="L1054" s="1595"/>
      <c r="M1054" s="1595"/>
      <c r="N1054" s="1595"/>
      <c r="O1054" s="1595"/>
      <c r="P1054" s="1595"/>
      <c r="Q1054" s="1595"/>
      <c r="R1054" s="1595"/>
      <c r="S1054" s="1595"/>
      <c r="T1054" s="1595"/>
      <c r="U1054" s="1595"/>
      <c r="V1054" s="1595"/>
      <c r="W1054" s="1595"/>
      <c r="X1054" s="1595"/>
      <c r="Y1054" s="1595"/>
      <c r="Z1054" s="1595"/>
      <c r="AA1054" s="1595"/>
      <c r="AB1054" s="1595"/>
      <c r="AC1054" s="1595"/>
      <c r="AD1054" s="1595"/>
      <c r="AE1054" s="1595"/>
      <c r="AF1054" s="1595"/>
      <c r="AG1054" s="1595"/>
      <c r="AH1054" s="1595"/>
      <c r="AI1054" s="1595"/>
      <c r="AJ1054" s="1595"/>
      <c r="AK1054" s="1595"/>
      <c r="AL1054" s="1493"/>
      <c r="AM1054" s="1494"/>
      <c r="AN1054" s="1494"/>
      <c r="AO1054" s="1494"/>
      <c r="AP1054" s="1494"/>
      <c r="AQ1054" s="1494"/>
      <c r="AR1054" s="1494"/>
      <c r="AS1054" s="1494"/>
      <c r="AT1054" s="1494"/>
      <c r="AU1054" s="1494"/>
      <c r="AV1054" s="1494"/>
      <c r="AW1054" s="1494"/>
      <c r="AX1054" s="1494"/>
      <c r="AY1054" s="1494"/>
    </row>
    <row r="1055" spans="1:51" ht="12.6" customHeight="1">
      <c r="A1055" s="1319"/>
      <c r="B1055" s="1319"/>
      <c r="C1055" s="10"/>
      <c r="D1055" s="1595"/>
      <c r="E1055" s="1595"/>
      <c r="F1055" s="1595"/>
      <c r="G1055" s="1595"/>
      <c r="H1055" s="1595"/>
      <c r="I1055" s="1595"/>
      <c r="J1055" s="1595"/>
      <c r="K1055" s="1595"/>
      <c r="L1055" s="1595"/>
      <c r="M1055" s="1595"/>
      <c r="N1055" s="1595"/>
      <c r="O1055" s="1595"/>
      <c r="P1055" s="1595"/>
      <c r="Q1055" s="1595"/>
      <c r="R1055" s="1595"/>
      <c r="S1055" s="1595"/>
      <c r="T1055" s="1595"/>
      <c r="U1055" s="1595"/>
      <c r="V1055" s="1595"/>
      <c r="W1055" s="1595"/>
      <c r="X1055" s="1595"/>
      <c r="Y1055" s="1595"/>
      <c r="Z1055" s="1595"/>
      <c r="AA1055" s="1595"/>
      <c r="AB1055" s="1595"/>
      <c r="AC1055" s="1595"/>
      <c r="AD1055" s="1595"/>
      <c r="AE1055" s="1595"/>
      <c r="AF1055" s="1595"/>
      <c r="AG1055" s="1595"/>
      <c r="AH1055" s="1595"/>
      <c r="AI1055" s="1595"/>
      <c r="AJ1055" s="1595"/>
      <c r="AK1055" s="1595"/>
      <c r="AL1055" s="456"/>
    </row>
    <row r="1056" spans="1:51" ht="12.6" customHeight="1">
      <c r="A1056" s="1731" t="s">
        <v>299</v>
      </c>
      <c r="B1056" s="1731"/>
      <c r="C1056" s="10">
        <v>3</v>
      </c>
      <c r="D1056" s="1595" t="s">
        <v>1491</v>
      </c>
      <c r="E1056" s="1595"/>
      <c r="F1056" s="1595"/>
      <c r="G1056" s="1595"/>
      <c r="H1056" s="1595"/>
      <c r="I1056" s="1595"/>
      <c r="J1056" s="1595"/>
      <c r="K1056" s="1595"/>
      <c r="L1056" s="1595"/>
      <c r="M1056" s="1595"/>
      <c r="N1056" s="1595"/>
      <c r="O1056" s="1595"/>
      <c r="P1056" s="1595"/>
      <c r="Q1056" s="1595"/>
      <c r="R1056" s="1595"/>
      <c r="S1056" s="1595"/>
      <c r="T1056" s="1595"/>
      <c r="U1056" s="1595"/>
      <c r="V1056" s="1595"/>
      <c r="W1056" s="1595"/>
      <c r="X1056" s="1595"/>
      <c r="Y1056" s="1595"/>
      <c r="Z1056" s="1595"/>
      <c r="AA1056" s="1595"/>
      <c r="AB1056" s="1595"/>
      <c r="AC1056" s="1595"/>
      <c r="AD1056" s="1595"/>
      <c r="AE1056" s="1595"/>
      <c r="AF1056" s="1595"/>
      <c r="AG1056" s="1595"/>
      <c r="AH1056" s="1595"/>
      <c r="AI1056" s="1595"/>
      <c r="AJ1056" s="1595"/>
      <c r="AK1056" s="1595"/>
      <c r="AL1056" s="456"/>
    </row>
    <row r="1057" spans="1:96" ht="12.6" customHeight="1">
      <c r="A1057" s="151"/>
      <c r="B1057" s="151"/>
      <c r="C1057" s="10"/>
      <c r="D1057" s="1595"/>
      <c r="E1057" s="1595"/>
      <c r="F1057" s="1595"/>
      <c r="G1057" s="1595"/>
      <c r="H1057" s="1595"/>
      <c r="I1057" s="1595"/>
      <c r="J1057" s="1595"/>
      <c r="K1057" s="1595"/>
      <c r="L1057" s="1595"/>
      <c r="M1057" s="1595"/>
      <c r="N1057" s="1595"/>
      <c r="O1057" s="1595"/>
      <c r="P1057" s="1595"/>
      <c r="Q1057" s="1595"/>
      <c r="R1057" s="1595"/>
      <c r="S1057" s="1595"/>
      <c r="T1057" s="1595"/>
      <c r="U1057" s="1595"/>
      <c r="V1057" s="1595"/>
      <c r="W1057" s="1595"/>
      <c r="X1057" s="1595"/>
      <c r="Y1057" s="1595"/>
      <c r="Z1057" s="1595"/>
      <c r="AA1057" s="1595"/>
      <c r="AB1057" s="1595"/>
      <c r="AC1057" s="1595"/>
      <c r="AD1057" s="1595"/>
      <c r="AE1057" s="1595"/>
      <c r="AF1057" s="1595"/>
      <c r="AG1057" s="1595"/>
      <c r="AH1057" s="1595"/>
      <c r="AI1057" s="1595"/>
      <c r="AJ1057" s="1595"/>
      <c r="AK1057" s="1595"/>
      <c r="AL1057" s="456"/>
      <c r="AZ1057" s="456"/>
      <c r="BA1057" s="456"/>
      <c r="BB1057" s="456"/>
      <c r="BC1057" s="456"/>
      <c r="BD1057" s="456"/>
      <c r="BE1057" s="456"/>
      <c r="BF1057" s="456"/>
      <c r="BG1057" s="456"/>
      <c r="BH1057" s="456"/>
      <c r="BI1057" s="456"/>
      <c r="BJ1057" s="456"/>
      <c r="BK1057" s="456"/>
      <c r="BL1057" s="456"/>
      <c r="BM1057" s="456"/>
      <c r="BN1057" s="456"/>
      <c r="BO1057" s="456"/>
      <c r="BP1057" s="456"/>
      <c r="BQ1057" s="456"/>
      <c r="BR1057" s="456"/>
      <c r="BS1057" s="456"/>
      <c r="BT1057" s="456"/>
      <c r="BU1057" s="456"/>
      <c r="BV1057" s="456"/>
      <c r="BW1057" s="456"/>
      <c r="BX1057" s="456"/>
      <c r="BY1057" s="456"/>
      <c r="BZ1057" s="456"/>
      <c r="CA1057" s="456"/>
      <c r="CB1057" s="456"/>
      <c r="CC1057" s="456"/>
      <c r="CD1057" s="456"/>
      <c r="CE1057" s="456"/>
      <c r="CF1057" s="456"/>
      <c r="CG1057" s="456"/>
      <c r="CH1057" s="456"/>
      <c r="CI1057" s="456"/>
      <c r="CJ1057" s="456"/>
      <c r="CK1057" s="456"/>
      <c r="CL1057" s="456"/>
      <c r="CM1057" s="456"/>
      <c r="CN1057" s="456"/>
      <c r="CO1057" s="456"/>
      <c r="CP1057" s="456"/>
      <c r="CQ1057" s="456"/>
    </row>
    <row r="1058" spans="1:96" ht="12.6" customHeight="1">
      <c r="A1058" s="151"/>
      <c r="B1058" s="151"/>
      <c r="C1058" s="10"/>
      <c r="D1058" s="1595"/>
      <c r="E1058" s="1595"/>
      <c r="F1058" s="1595"/>
      <c r="G1058" s="1595"/>
      <c r="H1058" s="1595"/>
      <c r="I1058" s="1595"/>
      <c r="J1058" s="1595"/>
      <c r="K1058" s="1595"/>
      <c r="L1058" s="1595"/>
      <c r="M1058" s="1595"/>
      <c r="N1058" s="1595"/>
      <c r="O1058" s="1595"/>
      <c r="P1058" s="1595"/>
      <c r="Q1058" s="1595"/>
      <c r="R1058" s="1595"/>
      <c r="S1058" s="1595"/>
      <c r="T1058" s="1595"/>
      <c r="U1058" s="1595"/>
      <c r="V1058" s="1595"/>
      <c r="W1058" s="1595"/>
      <c r="X1058" s="1595"/>
      <c r="Y1058" s="1595"/>
      <c r="Z1058" s="1595"/>
      <c r="AA1058" s="1595"/>
      <c r="AB1058" s="1595"/>
      <c r="AC1058" s="1595"/>
      <c r="AD1058" s="1595"/>
      <c r="AE1058" s="1595"/>
      <c r="AF1058" s="1595"/>
      <c r="AG1058" s="1595"/>
      <c r="AH1058" s="1595"/>
      <c r="AI1058" s="1595"/>
      <c r="AJ1058" s="1595"/>
      <c r="AK1058" s="1595"/>
      <c r="AL1058" s="456"/>
      <c r="AZ1058" s="456"/>
      <c r="BA1058" s="456"/>
      <c r="BB1058" s="456"/>
      <c r="BC1058" s="456"/>
      <c r="BD1058" s="456"/>
      <c r="BE1058" s="456"/>
      <c r="BF1058" s="456"/>
      <c r="BG1058" s="456"/>
      <c r="BH1058" s="456"/>
      <c r="BI1058" s="456"/>
      <c r="BJ1058" s="456"/>
      <c r="BK1058" s="456"/>
      <c r="BL1058" s="456"/>
      <c r="BM1058" s="456"/>
      <c r="BN1058" s="456"/>
      <c r="BO1058" s="456"/>
      <c r="BP1058" s="456"/>
      <c r="BQ1058" s="456"/>
      <c r="BR1058" s="456"/>
      <c r="BS1058" s="456"/>
      <c r="BT1058" s="456"/>
      <c r="BU1058" s="456"/>
      <c r="BV1058" s="456"/>
      <c r="BW1058" s="456"/>
      <c r="BX1058" s="456"/>
      <c r="BY1058" s="456"/>
      <c r="BZ1058" s="456"/>
      <c r="CA1058" s="456"/>
      <c r="CB1058" s="456"/>
      <c r="CC1058" s="456"/>
      <c r="CD1058" s="456"/>
      <c r="CE1058" s="456"/>
      <c r="CF1058" s="456"/>
      <c r="CG1058" s="456"/>
      <c r="CH1058" s="456"/>
      <c r="CI1058" s="456"/>
      <c r="CJ1058" s="456"/>
      <c r="CK1058" s="456"/>
      <c r="CL1058" s="456"/>
      <c r="CM1058" s="456"/>
      <c r="CN1058" s="456"/>
      <c r="CO1058" s="456"/>
      <c r="CP1058" s="456"/>
      <c r="CQ1058" s="456"/>
    </row>
    <row r="1059" spans="1:96" s="456" customFormat="1" ht="12.6" customHeight="1">
      <c r="A1059" s="160"/>
      <c r="B1059" s="49"/>
      <c r="C1059" s="10"/>
      <c r="D1059" s="1595"/>
      <c r="E1059" s="1595"/>
      <c r="F1059" s="1595"/>
      <c r="G1059" s="1595"/>
      <c r="H1059" s="1595"/>
      <c r="I1059" s="1595"/>
      <c r="J1059" s="1595"/>
      <c r="K1059" s="1595"/>
      <c r="L1059" s="1595"/>
      <c r="M1059" s="1595"/>
      <c r="N1059" s="1595"/>
      <c r="O1059" s="1595"/>
      <c r="P1059" s="1595"/>
      <c r="Q1059" s="1595"/>
      <c r="R1059" s="1595"/>
      <c r="S1059" s="1595"/>
      <c r="T1059" s="1595"/>
      <c r="U1059" s="1595"/>
      <c r="V1059" s="1595"/>
      <c r="W1059" s="1595"/>
      <c r="X1059" s="1595"/>
      <c r="Y1059" s="1595"/>
      <c r="Z1059" s="1595"/>
      <c r="AA1059" s="1595"/>
      <c r="AB1059" s="1595"/>
      <c r="AC1059" s="1595"/>
      <c r="AD1059" s="1595"/>
      <c r="AE1059" s="1595"/>
      <c r="AF1059" s="1595"/>
      <c r="AG1059" s="1595"/>
      <c r="AH1059" s="1595"/>
      <c r="AI1059" s="1595"/>
      <c r="AJ1059" s="1595"/>
      <c r="AK1059" s="1595"/>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595"/>
      <c r="E1060" s="1595"/>
      <c r="F1060" s="1595"/>
      <c r="G1060" s="1595"/>
      <c r="H1060" s="1595"/>
      <c r="I1060" s="1595"/>
      <c r="J1060" s="1595"/>
      <c r="K1060" s="1595"/>
      <c r="L1060" s="1595"/>
      <c r="M1060" s="1595"/>
      <c r="N1060" s="1595"/>
      <c r="O1060" s="1595"/>
      <c r="P1060" s="1595"/>
      <c r="Q1060" s="1595"/>
      <c r="R1060" s="1595"/>
      <c r="S1060" s="1595"/>
      <c r="T1060" s="1595"/>
      <c r="U1060" s="1595"/>
      <c r="V1060" s="1595"/>
      <c r="W1060" s="1595"/>
      <c r="X1060" s="1595"/>
      <c r="Y1060" s="1595"/>
      <c r="Z1060" s="1595"/>
      <c r="AA1060" s="1595"/>
      <c r="AB1060" s="1595"/>
      <c r="AC1060" s="1595"/>
      <c r="AD1060" s="1595"/>
      <c r="AE1060" s="1595"/>
      <c r="AF1060" s="1595"/>
      <c r="AG1060" s="1595"/>
      <c r="AH1060" s="1595"/>
      <c r="AI1060" s="1595"/>
      <c r="AJ1060" s="1595"/>
      <c r="AK1060" s="1595"/>
      <c r="AL1060" s="456"/>
      <c r="AZ1060" s="456"/>
      <c r="BA1060" s="456"/>
      <c r="BB1060" s="456"/>
      <c r="BC1060" s="456"/>
      <c r="BD1060" s="456"/>
      <c r="BE1060" s="456"/>
      <c r="BF1060" s="456"/>
      <c r="BG1060" s="456"/>
      <c r="BH1060" s="456"/>
      <c r="BI1060" s="456"/>
      <c r="BJ1060" s="456"/>
      <c r="BK1060" s="456"/>
      <c r="BL1060" s="456"/>
      <c r="BM1060" s="456"/>
      <c r="BN1060" s="456"/>
      <c r="BO1060" s="456"/>
      <c r="BP1060" s="456"/>
      <c r="BQ1060" s="456"/>
      <c r="BR1060" s="456"/>
      <c r="BS1060" s="456"/>
      <c r="BT1060" s="456"/>
      <c r="BU1060" s="456"/>
      <c r="BV1060" s="456"/>
      <c r="BW1060" s="456"/>
      <c r="BX1060" s="456"/>
      <c r="BY1060" s="456"/>
      <c r="BZ1060" s="456"/>
      <c r="CA1060" s="456"/>
      <c r="CB1060" s="456"/>
      <c r="CC1060" s="456"/>
      <c r="CD1060" s="456"/>
      <c r="CE1060" s="456"/>
      <c r="CF1060" s="456"/>
      <c r="CG1060" s="456"/>
      <c r="CH1060" s="456"/>
      <c r="CI1060" s="456"/>
      <c r="CJ1060" s="456"/>
      <c r="CK1060" s="456"/>
      <c r="CL1060" s="456"/>
      <c r="CM1060" s="456"/>
      <c r="CN1060" s="456"/>
      <c r="CO1060" s="456"/>
      <c r="CP1060" s="456"/>
      <c r="CQ1060" s="456"/>
    </row>
    <row r="1061" spans="1:96" ht="12.6" customHeight="1">
      <c r="A1061" s="160"/>
      <c r="B1061" s="49"/>
      <c r="C1061" s="10"/>
      <c r="D1061" s="1595"/>
      <c r="E1061" s="1595"/>
      <c r="F1061" s="1595"/>
      <c r="G1061" s="1595"/>
      <c r="H1061" s="1595"/>
      <c r="I1061" s="1595"/>
      <c r="J1061" s="1595"/>
      <c r="K1061" s="1595"/>
      <c r="L1061" s="1595"/>
      <c r="M1061" s="1595"/>
      <c r="N1061" s="1595"/>
      <c r="O1061" s="1595"/>
      <c r="P1061" s="1595"/>
      <c r="Q1061" s="1595"/>
      <c r="R1061" s="1595"/>
      <c r="S1061" s="1595"/>
      <c r="T1061" s="1595"/>
      <c r="U1061" s="1595"/>
      <c r="V1061" s="1595"/>
      <c r="W1061" s="1595"/>
      <c r="X1061" s="1595"/>
      <c r="Y1061" s="1595"/>
      <c r="Z1061" s="1595"/>
      <c r="AA1061" s="1595"/>
      <c r="AB1061" s="1595"/>
      <c r="AC1061" s="1595"/>
      <c r="AD1061" s="1595"/>
      <c r="AE1061" s="1595"/>
      <c r="AF1061" s="1595"/>
      <c r="AG1061" s="1595"/>
      <c r="AH1061" s="1595"/>
      <c r="AI1061" s="1595"/>
      <c r="AJ1061" s="1595"/>
      <c r="AK1061" s="1595"/>
      <c r="AL1061" s="456"/>
      <c r="AZ1061" s="456"/>
      <c r="BA1061" s="456"/>
      <c r="BB1061" s="456"/>
      <c r="BC1061" s="456"/>
      <c r="BD1061" s="456"/>
      <c r="BE1061" s="456"/>
      <c r="BF1061" s="456"/>
      <c r="BG1061" s="456"/>
      <c r="BH1061" s="456"/>
      <c r="BI1061" s="456"/>
      <c r="BJ1061" s="456"/>
      <c r="BK1061" s="456"/>
      <c r="BL1061" s="456"/>
      <c r="BM1061" s="456"/>
      <c r="BN1061" s="456"/>
      <c r="BO1061" s="456"/>
      <c r="BP1061" s="456"/>
      <c r="BQ1061" s="456"/>
      <c r="BR1061" s="456"/>
      <c r="BS1061" s="456"/>
      <c r="BT1061" s="456"/>
      <c r="BU1061" s="456"/>
      <c r="BV1061" s="456"/>
      <c r="BW1061" s="456"/>
      <c r="BX1061" s="456"/>
      <c r="BY1061" s="456"/>
      <c r="BZ1061" s="456"/>
      <c r="CA1061" s="456"/>
      <c r="CB1061" s="456"/>
      <c r="CC1061" s="456"/>
      <c r="CD1061" s="456"/>
      <c r="CE1061" s="456"/>
      <c r="CF1061" s="456"/>
      <c r="CG1061" s="456"/>
      <c r="CH1061" s="456"/>
      <c r="CI1061" s="456"/>
      <c r="CJ1061" s="456"/>
      <c r="CK1061" s="456"/>
      <c r="CL1061" s="456"/>
      <c r="CM1061" s="456"/>
      <c r="CN1061" s="456"/>
      <c r="CO1061" s="456"/>
      <c r="CP1061" s="456"/>
      <c r="CQ1061" s="456"/>
    </row>
    <row r="1062" spans="1:96" ht="12.6" customHeight="1">
      <c r="A1062" s="160"/>
      <c r="B1062" s="49"/>
      <c r="C1062" s="10"/>
      <c r="D1062" s="1595"/>
      <c r="E1062" s="1595"/>
      <c r="F1062" s="1595"/>
      <c r="G1062" s="1595"/>
      <c r="H1062" s="1595"/>
      <c r="I1062" s="1595"/>
      <c r="J1062" s="1595"/>
      <c r="K1062" s="1595"/>
      <c r="L1062" s="1595"/>
      <c r="M1062" s="1595"/>
      <c r="N1062" s="1595"/>
      <c r="O1062" s="1595"/>
      <c r="P1062" s="1595"/>
      <c r="Q1062" s="1595"/>
      <c r="R1062" s="1595"/>
      <c r="S1062" s="1595"/>
      <c r="T1062" s="1595"/>
      <c r="U1062" s="1595"/>
      <c r="V1062" s="1595"/>
      <c r="W1062" s="1595"/>
      <c r="X1062" s="1595"/>
      <c r="Y1062" s="1595"/>
      <c r="Z1062" s="1595"/>
      <c r="AA1062" s="1595"/>
      <c r="AB1062" s="1595"/>
      <c r="AC1062" s="1595"/>
      <c r="AD1062" s="1595"/>
      <c r="AE1062" s="1595"/>
      <c r="AF1062" s="1595"/>
      <c r="AG1062" s="1595"/>
      <c r="AH1062" s="1595"/>
      <c r="AI1062" s="1595"/>
      <c r="AJ1062" s="1595"/>
      <c r="AK1062" s="1595"/>
      <c r="AL1062" s="456"/>
      <c r="AZ1062" s="456"/>
      <c r="BA1062" s="456"/>
      <c r="BB1062" s="456"/>
      <c r="BC1062" s="456"/>
      <c r="BD1062" s="456"/>
      <c r="BE1062" s="456"/>
      <c r="BF1062" s="456"/>
      <c r="BG1062" s="456"/>
      <c r="BH1062" s="456"/>
      <c r="BI1062" s="456"/>
      <c r="BJ1062" s="456"/>
      <c r="BK1062" s="456"/>
      <c r="BL1062" s="456"/>
      <c r="BM1062" s="456"/>
      <c r="BN1062" s="456"/>
      <c r="BO1062" s="456"/>
      <c r="BP1062" s="456"/>
      <c r="BQ1062" s="456"/>
      <c r="BR1062" s="456"/>
      <c r="BS1062" s="456"/>
      <c r="BT1062" s="456"/>
      <c r="BU1062" s="456"/>
      <c r="BV1062" s="456"/>
      <c r="BW1062" s="456"/>
      <c r="BX1062" s="456"/>
      <c r="BY1062" s="456"/>
      <c r="BZ1062" s="456"/>
      <c r="CA1062" s="456"/>
      <c r="CB1062" s="456"/>
      <c r="CC1062" s="456"/>
      <c r="CD1062" s="456"/>
      <c r="CE1062" s="456"/>
      <c r="CF1062" s="456"/>
      <c r="CG1062" s="456"/>
      <c r="CH1062" s="456"/>
      <c r="CI1062" s="456"/>
      <c r="CJ1062" s="456"/>
      <c r="CK1062" s="456"/>
      <c r="CL1062" s="456"/>
      <c r="CM1062" s="456"/>
      <c r="CN1062" s="456"/>
      <c r="CO1062" s="456"/>
      <c r="CP1062" s="456"/>
      <c r="CQ1062" s="456"/>
    </row>
    <row r="1063" spans="1:96" ht="12.6" customHeight="1">
      <c r="A1063" s="1731" t="s">
        <v>299</v>
      </c>
      <c r="B1063" s="1731"/>
      <c r="C1063" s="10">
        <v>4</v>
      </c>
      <c r="D1063" s="1595" t="s">
        <v>1492</v>
      </c>
      <c r="E1063" s="1595"/>
      <c r="F1063" s="1595"/>
      <c r="G1063" s="1595"/>
      <c r="H1063" s="1595"/>
      <c r="I1063" s="1595"/>
      <c r="J1063" s="1595"/>
      <c r="K1063" s="1595"/>
      <c r="L1063" s="1595"/>
      <c r="M1063" s="1595"/>
      <c r="N1063" s="1595"/>
      <c r="O1063" s="1595"/>
      <c r="P1063" s="1595"/>
      <c r="Q1063" s="1595"/>
      <c r="R1063" s="1595"/>
      <c r="S1063" s="1595"/>
      <c r="T1063" s="1595"/>
      <c r="U1063" s="1595"/>
      <c r="V1063" s="1595"/>
      <c r="W1063" s="1595"/>
      <c r="X1063" s="1595"/>
      <c r="Y1063" s="1595"/>
      <c r="Z1063" s="1595"/>
      <c r="AA1063" s="1595"/>
      <c r="AB1063" s="1595"/>
      <c r="AC1063" s="1595"/>
      <c r="AD1063" s="1595"/>
      <c r="AE1063" s="1595"/>
      <c r="AF1063" s="1595"/>
      <c r="AG1063" s="1595"/>
      <c r="AH1063" s="1595"/>
      <c r="AI1063" s="1595"/>
      <c r="AJ1063" s="1595"/>
      <c r="AK1063" s="1595"/>
      <c r="AL1063" s="456"/>
      <c r="AZ1063" s="456"/>
      <c r="BA1063" s="456"/>
      <c r="BB1063" s="456"/>
      <c r="BC1063" s="456"/>
      <c r="BD1063" s="456"/>
      <c r="BE1063" s="456"/>
      <c r="BF1063" s="456"/>
      <c r="BG1063" s="456"/>
      <c r="BH1063" s="456"/>
      <c r="BI1063" s="456"/>
      <c r="BJ1063" s="456"/>
      <c r="BK1063" s="456"/>
      <c r="BL1063" s="456"/>
      <c r="BM1063" s="456"/>
      <c r="BN1063" s="456"/>
      <c r="BO1063" s="456"/>
      <c r="BP1063" s="456"/>
      <c r="BQ1063" s="456"/>
      <c r="BR1063" s="456"/>
      <c r="BS1063" s="456"/>
      <c r="BT1063" s="456"/>
      <c r="BU1063" s="456"/>
      <c r="BV1063" s="456"/>
      <c r="BW1063" s="456"/>
      <c r="BX1063" s="456"/>
      <c r="BY1063" s="456"/>
      <c r="BZ1063" s="456"/>
      <c r="CA1063" s="456"/>
      <c r="CB1063" s="456"/>
      <c r="CC1063" s="456"/>
      <c r="CD1063" s="456"/>
      <c r="CE1063" s="456"/>
      <c r="CF1063" s="456"/>
      <c r="CG1063" s="456"/>
      <c r="CH1063" s="456"/>
      <c r="CI1063" s="456"/>
      <c r="CJ1063" s="456"/>
      <c r="CK1063" s="456"/>
      <c r="CL1063" s="456"/>
      <c r="CM1063" s="456"/>
      <c r="CN1063" s="456"/>
      <c r="CO1063" s="456"/>
      <c r="CP1063" s="456"/>
      <c r="CQ1063" s="456"/>
    </row>
    <row r="1064" spans="1:96" ht="12.6" customHeight="1">
      <c r="A1064" s="1319"/>
      <c r="B1064" s="1319"/>
      <c r="C1064" s="10"/>
      <c r="D1064" s="1595"/>
      <c r="E1064" s="1595"/>
      <c r="F1064" s="1595"/>
      <c r="G1064" s="1595"/>
      <c r="H1064" s="1595"/>
      <c r="I1064" s="1595"/>
      <c r="J1064" s="1595"/>
      <c r="K1064" s="1595"/>
      <c r="L1064" s="1595"/>
      <c r="M1064" s="1595"/>
      <c r="N1064" s="1595"/>
      <c r="O1064" s="1595"/>
      <c r="P1064" s="1595"/>
      <c r="Q1064" s="1595"/>
      <c r="R1064" s="1595"/>
      <c r="S1064" s="1595"/>
      <c r="T1064" s="1595"/>
      <c r="U1064" s="1595"/>
      <c r="V1064" s="1595"/>
      <c r="W1064" s="1595"/>
      <c r="X1064" s="1595"/>
      <c r="Y1064" s="1595"/>
      <c r="Z1064" s="1595"/>
      <c r="AA1064" s="1595"/>
      <c r="AB1064" s="1595"/>
      <c r="AC1064" s="1595"/>
      <c r="AD1064" s="1595"/>
      <c r="AE1064" s="1595"/>
      <c r="AF1064" s="1595"/>
      <c r="AG1064" s="1595"/>
      <c r="AH1064" s="1595"/>
      <c r="AI1064" s="1595"/>
      <c r="AJ1064" s="1595"/>
      <c r="AK1064" s="1595"/>
      <c r="AL1064" s="456"/>
      <c r="AZ1064" s="456"/>
      <c r="BA1064" s="456"/>
      <c r="BB1064" s="456"/>
      <c r="BC1064" s="456"/>
      <c r="BD1064" s="456"/>
      <c r="BE1064" s="456"/>
      <c r="BF1064" s="456"/>
      <c r="BG1064" s="456"/>
      <c r="BH1064" s="456"/>
      <c r="BI1064" s="456"/>
      <c r="BJ1064" s="456"/>
      <c r="BK1064" s="456"/>
      <c r="BL1064" s="456"/>
      <c r="BM1064" s="456"/>
      <c r="BN1064" s="456"/>
      <c r="BO1064" s="456"/>
      <c r="BP1064" s="456"/>
      <c r="BQ1064" s="456"/>
      <c r="BR1064" s="456"/>
      <c r="BS1064" s="456"/>
      <c r="BT1064" s="456"/>
      <c r="BU1064" s="456"/>
      <c r="BV1064" s="456"/>
      <c r="BW1064" s="456"/>
      <c r="BX1064" s="456"/>
      <c r="BY1064" s="456"/>
      <c r="BZ1064" s="456"/>
      <c r="CA1064" s="456"/>
      <c r="CB1064" s="456"/>
      <c r="CC1064" s="456"/>
      <c r="CD1064" s="456"/>
      <c r="CE1064" s="456"/>
      <c r="CF1064" s="456"/>
      <c r="CG1064" s="456"/>
      <c r="CH1064" s="456"/>
      <c r="CI1064" s="456"/>
      <c r="CJ1064" s="456"/>
      <c r="CK1064" s="456"/>
      <c r="CL1064" s="456"/>
      <c r="CM1064" s="456"/>
      <c r="CN1064" s="456"/>
      <c r="CO1064" s="456"/>
      <c r="CP1064" s="456"/>
      <c r="CQ1064" s="456"/>
    </row>
    <row r="1065" spans="1:96" ht="12.6" customHeight="1">
      <c r="A1065" s="160"/>
      <c r="B1065" s="49"/>
      <c r="C1065" s="10"/>
      <c r="D1065" s="1595"/>
      <c r="E1065" s="1595"/>
      <c r="F1065" s="1595"/>
      <c r="G1065" s="1595"/>
      <c r="H1065" s="1595"/>
      <c r="I1065" s="1595"/>
      <c r="J1065" s="1595"/>
      <c r="K1065" s="1595"/>
      <c r="L1065" s="1595"/>
      <c r="M1065" s="1595"/>
      <c r="N1065" s="1595"/>
      <c r="O1065" s="1595"/>
      <c r="P1065" s="1595"/>
      <c r="Q1065" s="1595"/>
      <c r="R1065" s="1595"/>
      <c r="S1065" s="1595"/>
      <c r="T1065" s="1595"/>
      <c r="U1065" s="1595"/>
      <c r="V1065" s="1595"/>
      <c r="W1065" s="1595"/>
      <c r="X1065" s="1595"/>
      <c r="Y1065" s="1595"/>
      <c r="Z1065" s="1595"/>
      <c r="AA1065" s="1595"/>
      <c r="AB1065" s="1595"/>
      <c r="AC1065" s="1595"/>
      <c r="AD1065" s="1595"/>
      <c r="AE1065" s="1595"/>
      <c r="AF1065" s="1595"/>
      <c r="AG1065" s="1595"/>
      <c r="AH1065" s="1595"/>
      <c r="AI1065" s="1595"/>
      <c r="AJ1065" s="1595"/>
      <c r="AK1065" s="1595"/>
      <c r="AL1065" s="456"/>
      <c r="AZ1065" s="456"/>
      <c r="BA1065" s="456"/>
      <c r="BB1065" s="456"/>
      <c r="BC1065" s="456"/>
      <c r="BD1065" s="456"/>
      <c r="BE1065" s="456"/>
      <c r="BF1065" s="456"/>
      <c r="BG1065" s="456"/>
      <c r="BH1065" s="456"/>
      <c r="BI1065" s="456"/>
      <c r="BJ1065" s="456"/>
      <c r="BK1065" s="456"/>
      <c r="BL1065" s="456"/>
      <c r="BM1065" s="456"/>
      <c r="BN1065" s="456"/>
      <c r="BO1065" s="456"/>
      <c r="BP1065" s="456"/>
      <c r="BQ1065" s="456"/>
      <c r="BR1065" s="456"/>
      <c r="BS1065" s="456"/>
      <c r="BT1065" s="456"/>
      <c r="BU1065" s="456"/>
      <c r="BV1065" s="456"/>
      <c r="BW1065" s="456"/>
      <c r="BX1065" s="456"/>
      <c r="BY1065" s="456"/>
      <c r="BZ1065" s="456"/>
      <c r="CA1065" s="456"/>
      <c r="CB1065" s="456"/>
      <c r="CC1065" s="456"/>
      <c r="CD1065" s="456"/>
      <c r="CE1065" s="456"/>
      <c r="CF1065" s="456"/>
      <c r="CG1065" s="456"/>
      <c r="CH1065" s="456"/>
      <c r="CI1065" s="456"/>
      <c r="CJ1065" s="456"/>
      <c r="CK1065" s="456"/>
      <c r="CL1065" s="456"/>
      <c r="CM1065" s="456"/>
      <c r="CN1065" s="456"/>
      <c r="CO1065" s="456"/>
      <c r="CP1065" s="456"/>
      <c r="CQ1065" s="456"/>
    </row>
    <row r="1066" spans="1:96" s="441" customFormat="1" ht="12.6" customHeight="1">
      <c r="A1066" s="1731" t="s">
        <v>299</v>
      </c>
      <c r="B1066" s="1731"/>
      <c r="C1066" s="10">
        <v>5</v>
      </c>
      <c r="D1066" s="1595" t="s">
        <v>1493</v>
      </c>
      <c r="E1066" s="1595"/>
      <c r="F1066" s="1595"/>
      <c r="G1066" s="1595"/>
      <c r="H1066" s="1595"/>
      <c r="I1066" s="1595"/>
      <c r="J1066" s="1595"/>
      <c r="K1066" s="1595"/>
      <c r="L1066" s="1595"/>
      <c r="M1066" s="1595"/>
      <c r="N1066" s="1595"/>
      <c r="O1066" s="1595"/>
      <c r="P1066" s="1595"/>
      <c r="Q1066" s="1595"/>
      <c r="R1066" s="1595"/>
      <c r="S1066" s="1595"/>
      <c r="T1066" s="1595"/>
      <c r="U1066" s="1595"/>
      <c r="V1066" s="1595"/>
      <c r="W1066" s="1595"/>
      <c r="X1066" s="1595"/>
      <c r="Y1066" s="1595"/>
      <c r="Z1066" s="1595"/>
      <c r="AA1066" s="1595"/>
      <c r="AB1066" s="1595"/>
      <c r="AC1066" s="1595"/>
      <c r="AD1066" s="1595"/>
      <c r="AE1066" s="1595"/>
      <c r="AF1066" s="1595"/>
      <c r="AG1066" s="1595"/>
      <c r="AH1066" s="1595"/>
      <c r="AI1066" s="1595"/>
      <c r="AJ1066" s="1595"/>
      <c r="AK1066" s="1595"/>
      <c r="AL1066" s="456"/>
      <c r="AM1066" s="29"/>
      <c r="AN1066" s="29"/>
      <c r="AO1066" s="29"/>
      <c r="AP1066" s="29"/>
      <c r="AQ1066" s="29"/>
      <c r="AR1066" s="29"/>
      <c r="AS1066" s="29"/>
      <c r="AT1066" s="29"/>
      <c r="AU1066" s="29"/>
      <c r="AV1066" s="29"/>
      <c r="AW1066" s="29"/>
      <c r="AX1066" s="29"/>
      <c r="AY1066" s="29"/>
      <c r="AZ1066" s="456"/>
      <c r="BA1066" s="456"/>
      <c r="BB1066" s="456"/>
      <c r="BC1066" s="456"/>
      <c r="BD1066" s="456"/>
      <c r="BE1066" s="456"/>
      <c r="BF1066" s="456"/>
      <c r="BG1066" s="456"/>
      <c r="BH1066" s="456"/>
      <c r="BI1066" s="456"/>
      <c r="BJ1066" s="456"/>
      <c r="BK1066" s="456"/>
      <c r="BL1066" s="456"/>
      <c r="BM1066" s="456"/>
      <c r="BN1066" s="456"/>
      <c r="BO1066" s="456"/>
      <c r="BP1066" s="456"/>
      <c r="BQ1066" s="456"/>
      <c r="BR1066" s="456"/>
      <c r="BS1066" s="456"/>
      <c r="BT1066" s="456"/>
      <c r="BU1066" s="456"/>
      <c r="BV1066" s="456"/>
      <c r="BW1066" s="456"/>
      <c r="BX1066" s="456"/>
      <c r="BY1066" s="456"/>
      <c r="BZ1066" s="456"/>
      <c r="CA1066" s="456"/>
      <c r="CB1066" s="456"/>
      <c r="CC1066" s="456"/>
      <c r="CD1066" s="456"/>
      <c r="CE1066" s="456"/>
      <c r="CF1066" s="456"/>
      <c r="CG1066" s="456"/>
      <c r="CH1066" s="456"/>
      <c r="CI1066" s="456"/>
      <c r="CJ1066" s="456"/>
      <c r="CK1066" s="456"/>
      <c r="CL1066" s="456"/>
      <c r="CM1066" s="456"/>
      <c r="CN1066" s="456"/>
      <c r="CO1066" s="456"/>
      <c r="CP1066" s="456"/>
      <c r="CQ1066" s="456"/>
      <c r="CR1066" s="18"/>
    </row>
    <row r="1067" spans="1:96" ht="12.6" customHeight="1">
      <c r="A1067" s="1319"/>
      <c r="B1067" s="1319"/>
      <c r="C1067" s="10"/>
      <c r="D1067" s="1595"/>
      <c r="E1067" s="1595"/>
      <c r="F1067" s="1595"/>
      <c r="G1067" s="1595"/>
      <c r="H1067" s="1595"/>
      <c r="I1067" s="1595"/>
      <c r="J1067" s="1595"/>
      <c r="K1067" s="1595"/>
      <c r="L1067" s="1595"/>
      <c r="M1067" s="1595"/>
      <c r="N1067" s="1595"/>
      <c r="O1067" s="1595"/>
      <c r="P1067" s="1595"/>
      <c r="Q1067" s="1595"/>
      <c r="R1067" s="1595"/>
      <c r="S1067" s="1595"/>
      <c r="T1067" s="1595"/>
      <c r="U1067" s="1595"/>
      <c r="V1067" s="1595"/>
      <c r="W1067" s="1595"/>
      <c r="X1067" s="1595"/>
      <c r="Y1067" s="1595"/>
      <c r="Z1067" s="1595"/>
      <c r="AA1067" s="1595"/>
      <c r="AB1067" s="1595"/>
      <c r="AC1067" s="1595"/>
      <c r="AD1067" s="1595"/>
      <c r="AE1067" s="1595"/>
      <c r="AF1067" s="1595"/>
      <c r="AG1067" s="1595"/>
      <c r="AH1067" s="1595"/>
      <c r="AI1067" s="1595"/>
      <c r="AJ1067" s="1595"/>
      <c r="AK1067" s="1595"/>
      <c r="AL1067" s="456"/>
      <c r="AZ1067" s="456"/>
      <c r="BA1067" s="456"/>
      <c r="BB1067" s="456"/>
      <c r="BC1067" s="456"/>
      <c r="BD1067" s="456"/>
      <c r="BE1067" s="456"/>
      <c r="BF1067" s="456"/>
      <c r="BG1067" s="456"/>
      <c r="BH1067" s="456"/>
      <c r="BI1067" s="456"/>
      <c r="BJ1067" s="456"/>
      <c r="BK1067" s="456"/>
      <c r="BL1067" s="456"/>
      <c r="BM1067" s="456"/>
      <c r="BN1067" s="456"/>
      <c r="BO1067" s="456"/>
      <c r="BP1067" s="456"/>
      <c r="BQ1067" s="456"/>
      <c r="BR1067" s="456"/>
      <c r="BS1067" s="456"/>
      <c r="BT1067" s="456"/>
      <c r="BU1067" s="456"/>
      <c r="BV1067" s="456"/>
      <c r="BW1067" s="456"/>
      <c r="BX1067" s="456"/>
      <c r="BY1067" s="456"/>
      <c r="BZ1067" s="456"/>
      <c r="CA1067" s="456"/>
      <c r="CB1067" s="456"/>
      <c r="CC1067" s="456"/>
      <c r="CD1067" s="456"/>
      <c r="CE1067" s="456"/>
      <c r="CF1067" s="456"/>
      <c r="CG1067" s="456"/>
      <c r="CH1067" s="456"/>
      <c r="CI1067" s="456"/>
      <c r="CJ1067" s="456"/>
      <c r="CK1067" s="456"/>
      <c r="CL1067" s="456"/>
      <c r="CM1067" s="456"/>
      <c r="CN1067" s="456"/>
      <c r="CO1067" s="456"/>
      <c r="CP1067" s="456"/>
      <c r="CQ1067" s="456"/>
    </row>
    <row r="1068" spans="1:96" ht="12.6" customHeight="1">
      <c r="A1068" s="1319"/>
      <c r="B1068" s="1319"/>
      <c r="C1068" s="10"/>
      <c r="D1068" s="1595"/>
      <c r="E1068" s="1595"/>
      <c r="F1068" s="1595"/>
      <c r="G1068" s="1595"/>
      <c r="H1068" s="1595"/>
      <c r="I1068" s="1595"/>
      <c r="J1068" s="1595"/>
      <c r="K1068" s="1595"/>
      <c r="L1068" s="1595"/>
      <c r="M1068" s="1595"/>
      <c r="N1068" s="1595"/>
      <c r="O1068" s="1595"/>
      <c r="P1068" s="1595"/>
      <c r="Q1068" s="1595"/>
      <c r="R1068" s="1595"/>
      <c r="S1068" s="1595"/>
      <c r="T1068" s="1595"/>
      <c r="U1068" s="1595"/>
      <c r="V1068" s="1595"/>
      <c r="W1068" s="1595"/>
      <c r="X1068" s="1595"/>
      <c r="Y1068" s="1595"/>
      <c r="Z1068" s="1595"/>
      <c r="AA1068" s="1595"/>
      <c r="AB1068" s="1595"/>
      <c r="AC1068" s="1595"/>
      <c r="AD1068" s="1595"/>
      <c r="AE1068" s="1595"/>
      <c r="AF1068" s="1595"/>
      <c r="AG1068" s="1595"/>
      <c r="AH1068" s="1595"/>
      <c r="AI1068" s="1595"/>
      <c r="AJ1068" s="1595"/>
      <c r="AK1068" s="1595"/>
      <c r="AL1068" s="456"/>
      <c r="AZ1068" s="456"/>
      <c r="BA1068" s="456"/>
      <c r="BB1068" s="456"/>
      <c r="BC1068" s="456"/>
      <c r="BD1068" s="456"/>
      <c r="BE1068" s="456"/>
      <c r="BF1068" s="456"/>
      <c r="BG1068" s="456"/>
      <c r="BH1068" s="456"/>
      <c r="BI1068" s="456"/>
      <c r="BJ1068" s="456"/>
      <c r="BK1068" s="456"/>
      <c r="BL1068" s="456"/>
      <c r="BM1068" s="456"/>
      <c r="BN1068" s="456"/>
      <c r="BO1068" s="456"/>
      <c r="BP1068" s="456"/>
      <c r="BQ1068" s="456"/>
      <c r="BR1068" s="456"/>
      <c r="BS1068" s="456"/>
      <c r="BT1068" s="456"/>
      <c r="BU1068" s="456"/>
      <c r="BV1068" s="456"/>
      <c r="BW1068" s="456"/>
      <c r="BX1068" s="456"/>
      <c r="BY1068" s="456"/>
      <c r="BZ1068" s="456"/>
      <c r="CA1068" s="456"/>
      <c r="CB1068" s="456"/>
      <c r="CC1068" s="456"/>
      <c r="CD1068" s="456"/>
      <c r="CE1068" s="456"/>
      <c r="CF1068" s="456"/>
      <c r="CG1068" s="456"/>
      <c r="CH1068" s="456"/>
      <c r="CI1068" s="456"/>
      <c r="CJ1068" s="456"/>
      <c r="CK1068" s="456"/>
      <c r="CL1068" s="456"/>
      <c r="CM1068" s="456"/>
      <c r="CN1068" s="456"/>
      <c r="CO1068" s="456"/>
      <c r="CP1068" s="456"/>
      <c r="CQ1068" s="456"/>
    </row>
    <row r="1069" spans="1:96" ht="12.6" customHeight="1">
      <c r="A1069" s="1319"/>
      <c r="B1069" s="1319"/>
      <c r="C1069" s="10"/>
      <c r="D1069" s="1595"/>
      <c r="E1069" s="1595"/>
      <c r="F1069" s="1595"/>
      <c r="G1069" s="1595"/>
      <c r="H1069" s="1595"/>
      <c r="I1069" s="1595"/>
      <c r="J1069" s="1595"/>
      <c r="K1069" s="1595"/>
      <c r="L1069" s="1595"/>
      <c r="M1069" s="1595"/>
      <c r="N1069" s="1595"/>
      <c r="O1069" s="1595"/>
      <c r="P1069" s="1595"/>
      <c r="Q1069" s="1595"/>
      <c r="R1069" s="1595"/>
      <c r="S1069" s="1595"/>
      <c r="T1069" s="1595"/>
      <c r="U1069" s="1595"/>
      <c r="V1069" s="1595"/>
      <c r="W1069" s="1595"/>
      <c r="X1069" s="1595"/>
      <c r="Y1069" s="1595"/>
      <c r="Z1069" s="1595"/>
      <c r="AA1069" s="1595"/>
      <c r="AB1069" s="1595"/>
      <c r="AC1069" s="1595"/>
      <c r="AD1069" s="1595"/>
      <c r="AE1069" s="1595"/>
      <c r="AF1069" s="1595"/>
      <c r="AG1069" s="1595"/>
      <c r="AH1069" s="1595"/>
      <c r="AI1069" s="1595"/>
      <c r="AJ1069" s="1595"/>
      <c r="AK1069" s="1595"/>
      <c r="AL1069" s="456"/>
      <c r="AZ1069" s="456"/>
      <c r="BA1069" s="456"/>
      <c r="BB1069" s="456"/>
      <c r="BC1069" s="456"/>
      <c r="BD1069" s="456"/>
      <c r="BE1069" s="456"/>
      <c r="BF1069" s="456"/>
      <c r="BG1069" s="456"/>
      <c r="BH1069" s="456"/>
      <c r="BI1069" s="456"/>
      <c r="BJ1069" s="456"/>
      <c r="BK1069" s="456"/>
      <c r="BL1069" s="456"/>
      <c r="BM1069" s="456"/>
      <c r="BN1069" s="456"/>
      <c r="BO1069" s="456"/>
      <c r="BP1069" s="456"/>
      <c r="BQ1069" s="456"/>
      <c r="BR1069" s="456"/>
      <c r="BS1069" s="456"/>
      <c r="BT1069" s="456"/>
      <c r="BU1069" s="456"/>
      <c r="BV1069" s="456"/>
      <c r="BW1069" s="456"/>
      <c r="BX1069" s="456"/>
      <c r="BY1069" s="456"/>
      <c r="BZ1069" s="456"/>
      <c r="CA1069" s="456"/>
      <c r="CB1069" s="456"/>
      <c r="CC1069" s="456"/>
      <c r="CD1069" s="456"/>
      <c r="CE1069" s="456"/>
      <c r="CF1069" s="456"/>
      <c r="CG1069" s="456"/>
      <c r="CH1069" s="456"/>
      <c r="CI1069" s="456"/>
      <c r="CJ1069" s="456"/>
      <c r="CK1069" s="456"/>
      <c r="CL1069" s="456"/>
      <c r="CM1069" s="456"/>
      <c r="CN1069" s="456"/>
      <c r="CO1069" s="456"/>
      <c r="CP1069" s="456"/>
      <c r="CQ1069" s="456"/>
    </row>
    <row r="1070" spans="1:96" ht="12.6" customHeight="1">
      <c r="A1070" s="160"/>
      <c r="B1070" s="49"/>
      <c r="C1070" s="10"/>
      <c r="D1070" s="1595"/>
      <c r="E1070" s="1595"/>
      <c r="F1070" s="1595"/>
      <c r="G1070" s="1595"/>
      <c r="H1070" s="1595"/>
      <c r="I1070" s="1595"/>
      <c r="J1070" s="1595"/>
      <c r="K1070" s="1595"/>
      <c r="L1070" s="1595"/>
      <c r="M1070" s="1595"/>
      <c r="N1070" s="1595"/>
      <c r="O1070" s="1595"/>
      <c r="P1070" s="1595"/>
      <c r="Q1070" s="1595"/>
      <c r="R1070" s="1595"/>
      <c r="S1070" s="1595"/>
      <c r="T1070" s="1595"/>
      <c r="U1070" s="1595"/>
      <c r="V1070" s="1595"/>
      <c r="W1070" s="1595"/>
      <c r="X1070" s="1595"/>
      <c r="Y1070" s="1595"/>
      <c r="Z1070" s="1595"/>
      <c r="AA1070" s="1595"/>
      <c r="AB1070" s="1595"/>
      <c r="AC1070" s="1595"/>
      <c r="AD1070" s="1595"/>
      <c r="AE1070" s="1595"/>
      <c r="AF1070" s="1595"/>
      <c r="AG1070" s="1595"/>
      <c r="AH1070" s="1595"/>
      <c r="AI1070" s="1595"/>
      <c r="AJ1070" s="1595"/>
      <c r="AK1070" s="1595"/>
      <c r="AL1070" s="456"/>
      <c r="AZ1070" s="456"/>
      <c r="BA1070" s="456"/>
      <c r="BB1070" s="456"/>
      <c r="BC1070" s="456"/>
      <c r="BD1070" s="456"/>
      <c r="BE1070" s="456"/>
      <c r="BF1070" s="456"/>
      <c r="BG1070" s="456"/>
      <c r="BH1070" s="456"/>
      <c r="BI1070" s="456"/>
      <c r="BJ1070" s="456"/>
      <c r="BK1070" s="456"/>
      <c r="BL1070" s="456"/>
      <c r="BM1070" s="456"/>
      <c r="BN1070" s="456"/>
      <c r="BO1070" s="456"/>
      <c r="BP1070" s="456"/>
      <c r="BQ1070" s="456"/>
      <c r="BR1070" s="456"/>
      <c r="BS1070" s="456"/>
      <c r="BT1070" s="456"/>
      <c r="BU1070" s="456"/>
      <c r="BV1070" s="456"/>
      <c r="BW1070" s="456"/>
      <c r="BX1070" s="456"/>
      <c r="BY1070" s="456"/>
      <c r="BZ1070" s="456"/>
      <c r="CA1070" s="456"/>
      <c r="CB1070" s="456"/>
      <c r="CC1070" s="456"/>
      <c r="CD1070" s="456"/>
      <c r="CE1070" s="456"/>
      <c r="CF1070" s="456"/>
      <c r="CG1070" s="456"/>
      <c r="CH1070" s="456"/>
      <c r="CI1070" s="456"/>
      <c r="CJ1070" s="456"/>
      <c r="CK1070" s="456"/>
      <c r="CL1070" s="456"/>
      <c r="CM1070" s="456"/>
      <c r="CN1070" s="456"/>
      <c r="CO1070" s="456"/>
      <c r="CP1070" s="456"/>
      <c r="CQ1070" s="456"/>
    </row>
    <row r="1071" spans="1:96" ht="12.6" customHeight="1">
      <c r="A1071" s="1731" t="s">
        <v>299</v>
      </c>
      <c r="B1071" s="1731"/>
      <c r="C1071" s="10">
        <v>6</v>
      </c>
      <c r="D1071" s="1595" t="s">
        <v>1494</v>
      </c>
      <c r="E1071" s="1595"/>
      <c r="F1071" s="1595"/>
      <c r="G1071" s="1595"/>
      <c r="H1071" s="1595"/>
      <c r="I1071" s="1595"/>
      <c r="J1071" s="1595"/>
      <c r="K1071" s="1595"/>
      <c r="L1071" s="1595"/>
      <c r="M1071" s="1595"/>
      <c r="N1071" s="1595"/>
      <c r="O1071" s="1595"/>
      <c r="P1071" s="1595"/>
      <c r="Q1071" s="1595"/>
      <c r="R1071" s="1595"/>
      <c r="S1071" s="1595"/>
      <c r="T1071" s="1595"/>
      <c r="U1071" s="1595"/>
      <c r="V1071" s="1595"/>
      <c r="W1071" s="1595"/>
      <c r="X1071" s="1595"/>
      <c r="Y1071" s="1595"/>
      <c r="Z1071" s="1595"/>
      <c r="AA1071" s="1595"/>
      <c r="AB1071" s="1595"/>
      <c r="AC1071" s="1595"/>
      <c r="AD1071" s="1595"/>
      <c r="AE1071" s="1595"/>
      <c r="AF1071" s="1595"/>
      <c r="AG1071" s="1595"/>
      <c r="AH1071" s="1595"/>
      <c r="AI1071" s="1595"/>
      <c r="AJ1071" s="1595"/>
      <c r="AK1071" s="1595"/>
      <c r="AL1071" s="456"/>
      <c r="AZ1071" s="456"/>
      <c r="BA1071" s="456"/>
      <c r="BB1071" s="456"/>
      <c r="BC1071" s="456"/>
      <c r="BD1071" s="456"/>
      <c r="BE1071" s="456"/>
      <c r="BF1071" s="456"/>
      <c r="BG1071" s="456"/>
      <c r="BH1071" s="456"/>
      <c r="BI1071" s="456"/>
      <c r="BJ1071" s="456"/>
      <c r="BK1071" s="456"/>
      <c r="BL1071" s="456"/>
      <c r="BM1071" s="456"/>
      <c r="BN1071" s="456"/>
      <c r="BO1071" s="456"/>
      <c r="BP1071" s="456"/>
      <c r="BQ1071" s="456"/>
      <c r="BR1071" s="456"/>
      <c r="BS1071" s="456"/>
      <c r="BT1071" s="456"/>
      <c r="BU1071" s="456"/>
      <c r="BV1071" s="456"/>
      <c r="BW1071" s="456"/>
      <c r="BX1071" s="456"/>
      <c r="BY1071" s="456"/>
      <c r="BZ1071" s="456"/>
      <c r="CA1071" s="456"/>
      <c r="CB1071" s="456"/>
      <c r="CC1071" s="456"/>
      <c r="CD1071" s="456"/>
      <c r="CE1071" s="456"/>
      <c r="CF1071" s="456"/>
      <c r="CG1071" s="456"/>
      <c r="CH1071" s="456"/>
      <c r="CI1071" s="456"/>
      <c r="CJ1071" s="456"/>
      <c r="CK1071" s="456"/>
      <c r="CL1071" s="456"/>
      <c r="CM1071" s="456"/>
      <c r="CN1071" s="456"/>
      <c r="CO1071" s="456"/>
      <c r="CP1071" s="456"/>
      <c r="CQ1071" s="456"/>
    </row>
    <row r="1072" spans="1:96" ht="12.6" customHeight="1">
      <c r="A1072" s="160"/>
      <c r="B1072" s="186"/>
      <c r="C1072" s="10"/>
      <c r="D1072" s="1595"/>
      <c r="E1072" s="1595"/>
      <c r="F1072" s="1595"/>
      <c r="G1072" s="1595"/>
      <c r="H1072" s="1595"/>
      <c r="I1072" s="1595"/>
      <c r="J1072" s="1595"/>
      <c r="K1072" s="1595"/>
      <c r="L1072" s="1595"/>
      <c r="M1072" s="1595"/>
      <c r="N1072" s="1595"/>
      <c r="O1072" s="1595"/>
      <c r="P1072" s="1595"/>
      <c r="Q1072" s="1595"/>
      <c r="R1072" s="1595"/>
      <c r="S1072" s="1595"/>
      <c r="T1072" s="1595"/>
      <c r="U1072" s="1595"/>
      <c r="V1072" s="1595"/>
      <c r="W1072" s="1595"/>
      <c r="X1072" s="1595"/>
      <c r="Y1072" s="1595"/>
      <c r="Z1072" s="1595"/>
      <c r="AA1072" s="1595"/>
      <c r="AB1072" s="1595"/>
      <c r="AC1072" s="1595"/>
      <c r="AD1072" s="1595"/>
      <c r="AE1072" s="1595"/>
      <c r="AF1072" s="1595"/>
      <c r="AG1072" s="1595"/>
      <c r="AH1072" s="1595"/>
      <c r="AI1072" s="1595"/>
      <c r="AJ1072" s="1595"/>
      <c r="AK1072" s="1595"/>
      <c r="AL1072" s="456"/>
      <c r="AZ1072" s="456"/>
      <c r="BA1072" s="456"/>
      <c r="BB1072" s="456"/>
      <c r="BC1072" s="456"/>
      <c r="BD1072" s="456"/>
      <c r="BE1072" s="456"/>
      <c r="BF1072" s="456"/>
      <c r="BG1072" s="456"/>
      <c r="BH1072" s="456"/>
      <c r="BI1072" s="456"/>
      <c r="BJ1072" s="456"/>
      <c r="BK1072" s="456"/>
      <c r="BL1072" s="456"/>
      <c r="BM1072" s="456"/>
      <c r="BN1072" s="456"/>
      <c r="BO1072" s="456"/>
      <c r="BP1072" s="456"/>
      <c r="BQ1072" s="456"/>
      <c r="BR1072" s="456"/>
      <c r="BS1072" s="456"/>
      <c r="BT1072" s="456"/>
      <c r="BU1072" s="456"/>
      <c r="BV1072" s="456"/>
      <c r="BW1072" s="456"/>
      <c r="BX1072" s="456"/>
      <c r="BY1072" s="456"/>
      <c r="BZ1072" s="456"/>
      <c r="CA1072" s="456"/>
      <c r="CB1072" s="456"/>
      <c r="CC1072" s="456"/>
      <c r="CD1072" s="456"/>
      <c r="CE1072" s="456"/>
      <c r="CF1072" s="456"/>
      <c r="CG1072" s="456"/>
      <c r="CH1072" s="456"/>
      <c r="CI1072" s="456"/>
      <c r="CJ1072" s="456"/>
      <c r="CK1072" s="456"/>
      <c r="CL1072" s="456"/>
      <c r="CM1072" s="456"/>
      <c r="CN1072" s="456"/>
      <c r="CO1072" s="456"/>
      <c r="CP1072" s="456"/>
      <c r="CQ1072" s="456"/>
    </row>
    <row r="1073" spans="1:96" ht="12.6" customHeight="1">
      <c r="A1073" s="160"/>
      <c r="B1073" s="49"/>
      <c r="C1073" s="10"/>
      <c r="D1073" s="1595"/>
      <c r="E1073" s="1595"/>
      <c r="F1073" s="1595"/>
      <c r="G1073" s="1595"/>
      <c r="H1073" s="1595"/>
      <c r="I1073" s="1595"/>
      <c r="J1073" s="1595"/>
      <c r="K1073" s="1595"/>
      <c r="L1073" s="1595"/>
      <c r="M1073" s="1595"/>
      <c r="N1073" s="1595"/>
      <c r="O1073" s="1595"/>
      <c r="P1073" s="1595"/>
      <c r="Q1073" s="1595"/>
      <c r="R1073" s="1595"/>
      <c r="S1073" s="1595"/>
      <c r="T1073" s="1595"/>
      <c r="U1073" s="1595"/>
      <c r="V1073" s="1595"/>
      <c r="W1073" s="1595"/>
      <c r="X1073" s="1595"/>
      <c r="Y1073" s="1595"/>
      <c r="Z1073" s="1595"/>
      <c r="AA1073" s="1595"/>
      <c r="AB1073" s="1595"/>
      <c r="AC1073" s="1595"/>
      <c r="AD1073" s="1595"/>
      <c r="AE1073" s="1595"/>
      <c r="AF1073" s="1595"/>
      <c r="AG1073" s="1595"/>
      <c r="AH1073" s="1595"/>
      <c r="AI1073" s="1595"/>
      <c r="AJ1073" s="1595"/>
      <c r="AK1073" s="1595"/>
      <c r="AL1073" s="456"/>
      <c r="AZ1073" s="456"/>
      <c r="BA1073" s="456"/>
      <c r="BB1073" s="456"/>
      <c r="BC1073" s="456"/>
      <c r="BD1073" s="456"/>
      <c r="BE1073" s="456"/>
      <c r="BF1073" s="456"/>
      <c r="BG1073" s="456"/>
      <c r="BH1073" s="456"/>
      <c r="BI1073" s="456"/>
      <c r="BJ1073" s="456"/>
      <c r="BK1073" s="456"/>
      <c r="BL1073" s="456"/>
      <c r="BM1073" s="456"/>
      <c r="BN1073" s="456"/>
      <c r="BO1073" s="456"/>
      <c r="BP1073" s="456"/>
      <c r="BQ1073" s="456"/>
      <c r="BR1073" s="456"/>
      <c r="BS1073" s="456"/>
      <c r="BT1073" s="456"/>
      <c r="BU1073" s="456"/>
      <c r="BV1073" s="456"/>
      <c r="BW1073" s="456"/>
      <c r="BX1073" s="456"/>
      <c r="BY1073" s="456"/>
      <c r="BZ1073" s="456"/>
      <c r="CA1073" s="456"/>
      <c r="CB1073" s="456"/>
      <c r="CC1073" s="456"/>
      <c r="CD1073" s="456"/>
      <c r="CE1073" s="456"/>
      <c r="CF1073" s="456"/>
      <c r="CG1073" s="456"/>
      <c r="CH1073" s="456"/>
      <c r="CI1073" s="456"/>
      <c r="CJ1073" s="456"/>
      <c r="CK1073" s="456"/>
      <c r="CL1073" s="456"/>
      <c r="CM1073" s="456"/>
      <c r="CN1073" s="456"/>
      <c r="CO1073" s="456"/>
      <c r="CP1073" s="456"/>
      <c r="CQ1073" s="456"/>
    </row>
    <row r="1074" spans="1:96" ht="12.6" customHeight="1">
      <c r="A1074" s="1731" t="s">
        <v>299</v>
      </c>
      <c r="B1074" s="1731"/>
      <c r="C1074" s="1519">
        <v>7</v>
      </c>
      <c r="D1074" s="1595" t="s">
        <v>1495</v>
      </c>
      <c r="E1074" s="1595"/>
      <c r="F1074" s="1595"/>
      <c r="G1074" s="1595"/>
      <c r="H1074" s="1595"/>
      <c r="I1074" s="1595"/>
      <c r="J1074" s="1595"/>
      <c r="K1074" s="1595"/>
      <c r="L1074" s="1595"/>
      <c r="M1074" s="1595"/>
      <c r="N1074" s="1595"/>
      <c r="O1074" s="1595"/>
      <c r="P1074" s="1595"/>
      <c r="Q1074" s="1595"/>
      <c r="R1074" s="1595"/>
      <c r="S1074" s="1595"/>
      <c r="T1074" s="1595"/>
      <c r="U1074" s="1595"/>
      <c r="V1074" s="1595"/>
      <c r="W1074" s="1595"/>
      <c r="X1074" s="1595"/>
      <c r="Y1074" s="1595"/>
      <c r="Z1074" s="1595"/>
      <c r="AA1074" s="1595"/>
      <c r="AB1074" s="1595"/>
      <c r="AC1074" s="1595"/>
      <c r="AD1074" s="1595"/>
      <c r="AE1074" s="1595"/>
      <c r="AF1074" s="1595"/>
      <c r="AG1074" s="1595"/>
      <c r="AH1074" s="1595"/>
      <c r="AI1074" s="1595"/>
      <c r="AJ1074" s="1595"/>
      <c r="AK1074" s="1595"/>
      <c r="AL1074" s="1294"/>
      <c r="AM1074" s="1297"/>
      <c r="AN1074" s="1297"/>
      <c r="AO1074" s="1297"/>
      <c r="AP1074" s="1297"/>
      <c r="AQ1074" s="1297"/>
      <c r="AR1074" s="1297"/>
      <c r="AS1074" s="1297"/>
      <c r="AT1074" s="1297"/>
      <c r="AU1074" s="1297"/>
      <c r="AV1074" s="1297"/>
      <c r="AW1074" s="1297"/>
      <c r="AX1074" s="1297"/>
      <c r="AY1074" s="1297"/>
      <c r="AZ1074" s="456"/>
      <c r="BA1074" s="456"/>
      <c r="BB1074" s="456"/>
      <c r="BC1074" s="456"/>
      <c r="BD1074" s="456"/>
      <c r="BE1074" s="456"/>
      <c r="BF1074" s="456"/>
      <c r="BG1074" s="456"/>
      <c r="BH1074" s="456"/>
      <c r="BI1074" s="456"/>
      <c r="BJ1074" s="456"/>
      <c r="BK1074" s="456"/>
      <c r="BL1074" s="456"/>
      <c r="BM1074" s="456"/>
      <c r="BN1074" s="456"/>
      <c r="BO1074" s="456"/>
      <c r="BP1074" s="456"/>
      <c r="BQ1074" s="456"/>
      <c r="BR1074" s="456"/>
      <c r="BS1074" s="456"/>
      <c r="BT1074" s="456"/>
      <c r="BU1074" s="456"/>
      <c r="BV1074" s="456"/>
      <c r="BW1074" s="456"/>
      <c r="BX1074" s="456"/>
      <c r="BY1074" s="456"/>
      <c r="BZ1074" s="456"/>
      <c r="CA1074" s="456"/>
      <c r="CB1074" s="456"/>
      <c r="CC1074" s="456"/>
      <c r="CD1074" s="456"/>
      <c r="CE1074" s="456"/>
      <c r="CF1074" s="456"/>
      <c r="CG1074" s="456"/>
      <c r="CH1074" s="456"/>
      <c r="CI1074" s="456"/>
      <c r="CJ1074" s="456"/>
      <c r="CK1074" s="456"/>
      <c r="CL1074" s="456"/>
      <c r="CM1074" s="456"/>
      <c r="CN1074" s="456"/>
      <c r="CO1074" s="456"/>
      <c r="CP1074" s="456"/>
      <c r="CQ1074" s="456"/>
    </row>
    <row r="1075" spans="1:96" ht="12.6" customHeight="1">
      <c r="A1075" s="1319"/>
      <c r="B1075" s="1319"/>
      <c r="C1075" s="1520"/>
      <c r="D1075" s="1595"/>
      <c r="E1075" s="1595"/>
      <c r="F1075" s="1595"/>
      <c r="G1075" s="1595"/>
      <c r="H1075" s="1595"/>
      <c r="I1075" s="1595"/>
      <c r="J1075" s="1595"/>
      <c r="K1075" s="1595"/>
      <c r="L1075" s="1595"/>
      <c r="M1075" s="1595"/>
      <c r="N1075" s="1595"/>
      <c r="O1075" s="1595"/>
      <c r="P1075" s="1595"/>
      <c r="Q1075" s="1595"/>
      <c r="R1075" s="1595"/>
      <c r="S1075" s="1595"/>
      <c r="T1075" s="1595"/>
      <c r="U1075" s="1595"/>
      <c r="V1075" s="1595"/>
      <c r="W1075" s="1595"/>
      <c r="X1075" s="1595"/>
      <c r="Y1075" s="1595"/>
      <c r="Z1075" s="1595"/>
      <c r="AA1075" s="1595"/>
      <c r="AB1075" s="1595"/>
      <c r="AC1075" s="1595"/>
      <c r="AD1075" s="1595"/>
      <c r="AE1075" s="1595"/>
      <c r="AF1075" s="1595"/>
      <c r="AG1075" s="1595"/>
      <c r="AH1075" s="1595"/>
      <c r="AI1075" s="1595"/>
      <c r="AJ1075" s="1595"/>
      <c r="AK1075" s="1595"/>
      <c r="AL1075" s="456"/>
      <c r="AZ1075" s="456"/>
      <c r="BA1075" s="456"/>
      <c r="BB1075" s="456"/>
      <c r="BC1075" s="456"/>
      <c r="BD1075" s="456"/>
      <c r="BE1075" s="456"/>
      <c r="BF1075" s="456"/>
      <c r="BG1075" s="456"/>
      <c r="BH1075" s="456"/>
      <c r="BI1075" s="456"/>
      <c r="BJ1075" s="456"/>
      <c r="BK1075" s="456"/>
      <c r="BL1075" s="456"/>
      <c r="BM1075" s="456"/>
      <c r="BN1075" s="456"/>
      <c r="BO1075" s="456"/>
      <c r="BP1075" s="456"/>
      <c r="BQ1075" s="456"/>
      <c r="BR1075" s="456"/>
      <c r="BS1075" s="456"/>
      <c r="BT1075" s="456"/>
      <c r="BU1075" s="456"/>
      <c r="BV1075" s="456"/>
      <c r="BW1075" s="456"/>
      <c r="BX1075" s="456"/>
      <c r="BY1075" s="456"/>
      <c r="BZ1075" s="456"/>
      <c r="CA1075" s="456"/>
      <c r="CB1075" s="456"/>
      <c r="CC1075" s="456"/>
      <c r="CD1075" s="456"/>
      <c r="CE1075" s="456"/>
      <c r="CF1075" s="456"/>
      <c r="CG1075" s="456"/>
      <c r="CH1075" s="456"/>
      <c r="CI1075" s="456"/>
      <c r="CJ1075" s="456"/>
      <c r="CK1075" s="456"/>
      <c r="CL1075" s="456"/>
      <c r="CM1075" s="456"/>
      <c r="CN1075" s="456"/>
      <c r="CO1075" s="456"/>
      <c r="CP1075" s="456"/>
      <c r="CQ1075" s="456"/>
    </row>
    <row r="1076" spans="1:96" ht="12.6" customHeight="1">
      <c r="A1076" s="1319"/>
      <c r="B1076" s="1319"/>
      <c r="C1076" s="1520"/>
      <c r="D1076" s="1595"/>
      <c r="E1076" s="1595"/>
      <c r="F1076" s="1595"/>
      <c r="G1076" s="1595"/>
      <c r="H1076" s="1595"/>
      <c r="I1076" s="1595"/>
      <c r="J1076" s="1595"/>
      <c r="K1076" s="1595"/>
      <c r="L1076" s="1595"/>
      <c r="M1076" s="1595"/>
      <c r="N1076" s="1595"/>
      <c r="O1076" s="1595"/>
      <c r="P1076" s="1595"/>
      <c r="Q1076" s="1595"/>
      <c r="R1076" s="1595"/>
      <c r="S1076" s="1595"/>
      <c r="T1076" s="1595"/>
      <c r="U1076" s="1595"/>
      <c r="V1076" s="1595"/>
      <c r="W1076" s="1595"/>
      <c r="X1076" s="1595"/>
      <c r="Y1076" s="1595"/>
      <c r="Z1076" s="1595"/>
      <c r="AA1076" s="1595"/>
      <c r="AB1076" s="1595"/>
      <c r="AC1076" s="1595"/>
      <c r="AD1076" s="1595"/>
      <c r="AE1076" s="1595"/>
      <c r="AF1076" s="1595"/>
      <c r="AG1076" s="1595"/>
      <c r="AH1076" s="1595"/>
      <c r="AI1076" s="1595"/>
      <c r="AJ1076" s="1595"/>
      <c r="AK1076" s="1595"/>
      <c r="AL1076" s="456"/>
      <c r="AZ1076" s="456"/>
      <c r="BA1076" s="456"/>
      <c r="BB1076" s="456"/>
      <c r="BC1076" s="456"/>
      <c r="BD1076" s="456"/>
      <c r="BE1076" s="456"/>
      <c r="BF1076" s="456"/>
      <c r="BG1076" s="456"/>
      <c r="BH1076" s="456"/>
      <c r="BI1076" s="456"/>
      <c r="BJ1076" s="456"/>
      <c r="BK1076" s="456"/>
      <c r="BL1076" s="456"/>
      <c r="BM1076" s="456"/>
      <c r="BN1076" s="456"/>
      <c r="BO1076" s="456"/>
      <c r="BP1076" s="456"/>
      <c r="BQ1076" s="456"/>
      <c r="BR1076" s="456"/>
      <c r="BS1076" s="456"/>
      <c r="BT1076" s="456"/>
      <c r="BU1076" s="456"/>
      <c r="BV1076" s="456"/>
      <c r="BW1076" s="456"/>
      <c r="BX1076" s="456"/>
      <c r="BY1076" s="456"/>
      <c r="BZ1076" s="456"/>
      <c r="CA1076" s="456"/>
      <c r="CB1076" s="456"/>
      <c r="CC1076" s="456"/>
      <c r="CD1076" s="456"/>
      <c r="CE1076" s="456"/>
      <c r="CF1076" s="456"/>
      <c r="CG1076" s="456"/>
      <c r="CH1076" s="456"/>
      <c r="CI1076" s="456"/>
      <c r="CJ1076" s="456"/>
      <c r="CK1076" s="456"/>
      <c r="CL1076" s="456"/>
      <c r="CM1076" s="456"/>
      <c r="CN1076" s="456"/>
      <c r="CO1076" s="456"/>
      <c r="CP1076" s="456"/>
      <c r="CQ1076" s="456"/>
    </row>
    <row r="1077" spans="1:96" s="441" customFormat="1" ht="12.6" customHeight="1">
      <c r="A1077" s="160"/>
      <c r="B1077" s="49"/>
      <c r="C1077" s="1519"/>
      <c r="D1077" s="1595"/>
      <c r="E1077" s="1595"/>
      <c r="F1077" s="1595"/>
      <c r="G1077" s="1595"/>
      <c r="H1077" s="1595"/>
      <c r="I1077" s="1595"/>
      <c r="J1077" s="1595"/>
      <c r="K1077" s="1595"/>
      <c r="L1077" s="1595"/>
      <c r="M1077" s="1595"/>
      <c r="N1077" s="1595"/>
      <c r="O1077" s="1595"/>
      <c r="P1077" s="1595"/>
      <c r="Q1077" s="1595"/>
      <c r="R1077" s="1595"/>
      <c r="S1077" s="1595"/>
      <c r="T1077" s="1595"/>
      <c r="U1077" s="1595"/>
      <c r="V1077" s="1595"/>
      <c r="W1077" s="1595"/>
      <c r="X1077" s="1595"/>
      <c r="Y1077" s="1595"/>
      <c r="Z1077" s="1595"/>
      <c r="AA1077" s="1595"/>
      <c r="AB1077" s="1595"/>
      <c r="AC1077" s="1595"/>
      <c r="AD1077" s="1595"/>
      <c r="AE1077" s="1595"/>
      <c r="AF1077" s="1595"/>
      <c r="AG1077" s="1595"/>
      <c r="AH1077" s="1595"/>
      <c r="AI1077" s="1595"/>
      <c r="AJ1077" s="1595"/>
      <c r="AK1077" s="1595"/>
      <c r="AL1077" s="456"/>
      <c r="AM1077" s="29"/>
      <c r="AN1077" s="29"/>
      <c r="AO1077" s="29"/>
      <c r="AP1077" s="29"/>
      <c r="AQ1077" s="29"/>
      <c r="AR1077" s="29"/>
      <c r="AS1077" s="29"/>
      <c r="AT1077" s="29"/>
      <c r="AU1077" s="29"/>
      <c r="AV1077" s="29"/>
      <c r="AW1077" s="29"/>
      <c r="AX1077" s="29"/>
      <c r="AY1077" s="29"/>
      <c r="AZ1077" s="456"/>
      <c r="BA1077" s="456"/>
      <c r="BB1077" s="456"/>
      <c r="BC1077" s="456"/>
      <c r="BD1077" s="456"/>
      <c r="BE1077" s="456"/>
      <c r="BF1077" s="456"/>
      <c r="BG1077" s="456"/>
      <c r="BH1077" s="456"/>
      <c r="BI1077" s="456"/>
      <c r="BJ1077" s="456"/>
      <c r="BK1077" s="456"/>
      <c r="BL1077" s="456"/>
      <c r="BM1077" s="456"/>
      <c r="BN1077" s="456"/>
      <c r="BO1077" s="456"/>
      <c r="BP1077" s="456"/>
      <c r="BQ1077" s="456"/>
      <c r="BR1077" s="456"/>
      <c r="BS1077" s="456"/>
      <c r="BT1077" s="456"/>
      <c r="BU1077" s="456"/>
      <c r="BV1077" s="456"/>
      <c r="BW1077" s="456"/>
      <c r="BX1077" s="456"/>
      <c r="BY1077" s="456"/>
      <c r="BZ1077" s="456"/>
      <c r="CA1077" s="456"/>
      <c r="CB1077" s="456"/>
      <c r="CC1077" s="456"/>
      <c r="CD1077" s="456"/>
      <c r="CE1077" s="456"/>
      <c r="CF1077" s="456"/>
      <c r="CG1077" s="456"/>
      <c r="CH1077" s="456"/>
      <c r="CI1077" s="456"/>
      <c r="CJ1077" s="456"/>
      <c r="CK1077" s="456"/>
      <c r="CL1077" s="456"/>
      <c r="CM1077" s="456"/>
      <c r="CN1077" s="456"/>
      <c r="CO1077" s="456"/>
      <c r="CP1077" s="456"/>
      <c r="CQ1077" s="456"/>
      <c r="CR1077" s="18"/>
    </row>
    <row r="1078" spans="1:96" ht="12.6" customHeight="1">
      <c r="A1078" s="1731" t="s">
        <v>299</v>
      </c>
      <c r="B1078" s="1731"/>
      <c r="C1078" s="1519">
        <v>8</v>
      </c>
      <c r="D1078" s="2015" t="s">
        <v>1496</v>
      </c>
      <c r="E1078" s="2015"/>
      <c r="F1078" s="2015"/>
      <c r="G1078" s="2015"/>
      <c r="H1078" s="2015"/>
      <c r="I1078" s="2015"/>
      <c r="J1078" s="2015"/>
      <c r="K1078" s="2015"/>
      <c r="L1078" s="2015"/>
      <c r="M1078" s="2015"/>
      <c r="N1078" s="2015"/>
      <c r="O1078" s="2015"/>
      <c r="P1078" s="2015"/>
      <c r="Q1078" s="2015"/>
      <c r="R1078" s="2015"/>
      <c r="S1078" s="2015"/>
      <c r="T1078" s="2015"/>
      <c r="U1078" s="2015"/>
      <c r="V1078" s="2015"/>
      <c r="W1078" s="2015"/>
      <c r="X1078" s="2015"/>
      <c r="Y1078" s="2015"/>
      <c r="Z1078" s="2015"/>
      <c r="AA1078" s="2015"/>
      <c r="AB1078" s="2015"/>
      <c r="AC1078" s="2015"/>
      <c r="AD1078" s="2015"/>
      <c r="AE1078" s="2015"/>
      <c r="AF1078" s="2015"/>
      <c r="AG1078" s="2015"/>
      <c r="AH1078" s="2015"/>
      <c r="AI1078" s="2015"/>
      <c r="AJ1078" s="2015"/>
      <c r="AK1078" s="2015"/>
      <c r="AL1078" s="456"/>
      <c r="AZ1078" s="456"/>
      <c r="BA1078" s="456"/>
      <c r="BB1078" s="456"/>
      <c r="BC1078" s="456"/>
      <c r="BD1078" s="456"/>
      <c r="BE1078" s="456"/>
      <c r="BF1078" s="456"/>
      <c r="BG1078" s="456"/>
      <c r="BH1078" s="456"/>
      <c r="BI1078" s="456"/>
      <c r="BJ1078" s="456"/>
      <c r="BK1078" s="456"/>
      <c r="BL1078" s="456"/>
      <c r="BM1078" s="456"/>
      <c r="BN1078" s="456"/>
      <c r="BO1078" s="456"/>
      <c r="BP1078" s="456"/>
      <c r="BQ1078" s="456"/>
      <c r="BR1078" s="456"/>
      <c r="BS1078" s="456"/>
      <c r="BT1078" s="456"/>
      <c r="BU1078" s="456"/>
      <c r="BV1078" s="456"/>
      <c r="BW1078" s="456"/>
      <c r="BX1078" s="456"/>
      <c r="BY1078" s="456"/>
      <c r="BZ1078" s="456"/>
      <c r="CA1078" s="456"/>
      <c r="CB1078" s="456"/>
      <c r="CC1078" s="456"/>
      <c r="CD1078" s="456"/>
      <c r="CE1078" s="456"/>
      <c r="CF1078" s="456"/>
      <c r="CG1078" s="456"/>
      <c r="CH1078" s="456"/>
      <c r="CI1078" s="456"/>
      <c r="CJ1078" s="456"/>
      <c r="CK1078" s="456"/>
      <c r="CL1078" s="456"/>
      <c r="CM1078" s="456"/>
      <c r="CN1078" s="456"/>
      <c r="CO1078" s="456"/>
      <c r="CP1078" s="456"/>
      <c r="CQ1078" s="456"/>
    </row>
    <row r="1079" spans="1:96" ht="12.6" customHeight="1">
      <c r="A1079" s="1319"/>
      <c r="B1079" s="1319"/>
      <c r="C1079" s="1519"/>
      <c r="D1079" s="2015"/>
      <c r="E1079" s="2015"/>
      <c r="F1079" s="2015"/>
      <c r="G1079" s="2015"/>
      <c r="H1079" s="2015"/>
      <c r="I1079" s="2015"/>
      <c r="J1079" s="2015"/>
      <c r="K1079" s="2015"/>
      <c r="L1079" s="2015"/>
      <c r="M1079" s="2015"/>
      <c r="N1079" s="2015"/>
      <c r="O1079" s="2015"/>
      <c r="P1079" s="2015"/>
      <c r="Q1079" s="2015"/>
      <c r="R1079" s="2015"/>
      <c r="S1079" s="2015"/>
      <c r="T1079" s="2015"/>
      <c r="U1079" s="2015"/>
      <c r="V1079" s="2015"/>
      <c r="W1079" s="2015"/>
      <c r="X1079" s="2015"/>
      <c r="Y1079" s="2015"/>
      <c r="Z1079" s="2015"/>
      <c r="AA1079" s="2015"/>
      <c r="AB1079" s="2015"/>
      <c r="AC1079" s="2015"/>
      <c r="AD1079" s="2015"/>
      <c r="AE1079" s="2015"/>
      <c r="AF1079" s="2015"/>
      <c r="AG1079" s="2015"/>
      <c r="AH1079" s="2015"/>
      <c r="AI1079" s="2015"/>
      <c r="AJ1079" s="2015"/>
      <c r="AK1079" s="2015"/>
      <c r="AL1079" s="456"/>
      <c r="AZ1079" s="456"/>
      <c r="BA1079" s="456"/>
      <c r="BB1079" s="456"/>
      <c r="BC1079" s="456"/>
      <c r="BD1079" s="456"/>
      <c r="BE1079" s="456"/>
      <c r="BF1079" s="456"/>
      <c r="BG1079" s="456"/>
      <c r="BH1079" s="456"/>
      <c r="BI1079" s="456"/>
      <c r="BJ1079" s="456"/>
      <c r="BK1079" s="456"/>
      <c r="BL1079" s="456"/>
      <c r="BM1079" s="456"/>
      <c r="BN1079" s="456"/>
      <c r="BO1079" s="456"/>
      <c r="BP1079" s="456"/>
      <c r="BQ1079" s="456"/>
      <c r="BR1079" s="456"/>
      <c r="BS1079" s="456"/>
      <c r="BT1079" s="456"/>
      <c r="BU1079" s="456"/>
      <c r="BV1079" s="456"/>
      <c r="BW1079" s="456"/>
      <c r="BX1079" s="456"/>
      <c r="BY1079" s="456"/>
      <c r="BZ1079" s="456"/>
      <c r="CA1079" s="456"/>
      <c r="CB1079" s="456"/>
      <c r="CC1079" s="456"/>
      <c r="CD1079" s="456"/>
      <c r="CE1079" s="456"/>
      <c r="CF1079" s="456"/>
      <c r="CG1079" s="456"/>
      <c r="CH1079" s="456"/>
      <c r="CI1079" s="456"/>
      <c r="CJ1079" s="456"/>
      <c r="CK1079" s="456"/>
      <c r="CL1079" s="456"/>
      <c r="CM1079" s="456"/>
      <c r="CN1079" s="456"/>
      <c r="CO1079" s="456"/>
      <c r="CP1079" s="456"/>
      <c r="CQ1079" s="456"/>
    </row>
    <row r="1080" spans="1:96" ht="12.6" customHeight="1">
      <c r="A1080" s="1319"/>
      <c r="B1080" s="1319"/>
      <c r="C1080" s="1519"/>
      <c r="D1080" s="2015"/>
      <c r="E1080" s="2015"/>
      <c r="F1080" s="2015"/>
      <c r="G1080" s="2015"/>
      <c r="H1080" s="2015"/>
      <c r="I1080" s="2015"/>
      <c r="J1080" s="2015"/>
      <c r="K1080" s="2015"/>
      <c r="L1080" s="2015"/>
      <c r="M1080" s="2015"/>
      <c r="N1080" s="2015"/>
      <c r="O1080" s="2015"/>
      <c r="P1080" s="2015"/>
      <c r="Q1080" s="2015"/>
      <c r="R1080" s="2015"/>
      <c r="S1080" s="2015"/>
      <c r="T1080" s="2015"/>
      <c r="U1080" s="2015"/>
      <c r="V1080" s="2015"/>
      <c r="W1080" s="2015"/>
      <c r="X1080" s="2015"/>
      <c r="Y1080" s="2015"/>
      <c r="Z1080" s="2015"/>
      <c r="AA1080" s="2015"/>
      <c r="AB1080" s="2015"/>
      <c r="AC1080" s="2015"/>
      <c r="AD1080" s="2015"/>
      <c r="AE1080" s="2015"/>
      <c r="AF1080" s="2015"/>
      <c r="AG1080" s="2015"/>
      <c r="AH1080" s="2015"/>
      <c r="AI1080" s="2015"/>
      <c r="AJ1080" s="2015"/>
      <c r="AK1080" s="2015"/>
      <c r="AL1080" s="456"/>
      <c r="AZ1080" s="456"/>
      <c r="BA1080" s="456"/>
      <c r="BB1080" s="456"/>
      <c r="BC1080" s="456"/>
      <c r="BD1080" s="456"/>
      <c r="BE1080" s="456"/>
      <c r="BF1080" s="456"/>
      <c r="BG1080" s="456"/>
      <c r="BH1080" s="456"/>
      <c r="BI1080" s="456"/>
      <c r="BJ1080" s="456"/>
      <c r="BK1080" s="456"/>
      <c r="BL1080" s="456"/>
      <c r="BM1080" s="456"/>
      <c r="BN1080" s="456"/>
      <c r="BO1080" s="456"/>
      <c r="BP1080" s="456"/>
      <c r="BQ1080" s="456"/>
      <c r="BR1080" s="456"/>
      <c r="BS1080" s="456"/>
      <c r="BT1080" s="456"/>
      <c r="BU1080" s="456"/>
      <c r="BV1080" s="456"/>
      <c r="BW1080" s="456"/>
      <c r="BX1080" s="456"/>
      <c r="BY1080" s="456"/>
      <c r="BZ1080" s="456"/>
      <c r="CA1080" s="456"/>
      <c r="CB1080" s="456"/>
      <c r="CC1080" s="456"/>
      <c r="CD1080" s="456"/>
      <c r="CE1080" s="456"/>
      <c r="CF1080" s="456"/>
      <c r="CG1080" s="456"/>
      <c r="CH1080" s="456"/>
      <c r="CI1080" s="456"/>
      <c r="CJ1080" s="456"/>
      <c r="CK1080" s="456"/>
      <c r="CL1080" s="456"/>
      <c r="CM1080" s="456"/>
      <c r="CN1080" s="456"/>
      <c r="CO1080" s="456"/>
      <c r="CP1080" s="456"/>
      <c r="CQ1080" s="456"/>
    </row>
    <row r="1081" spans="1:96" ht="12" customHeight="1">
      <c r="A1081" s="160"/>
      <c r="B1081" s="49"/>
      <c r="C1081" s="1519"/>
      <c r="D1081" s="2015"/>
      <c r="E1081" s="2015"/>
      <c r="F1081" s="2015"/>
      <c r="G1081" s="2015"/>
      <c r="H1081" s="2015"/>
      <c r="I1081" s="2015"/>
      <c r="J1081" s="2015"/>
      <c r="K1081" s="2015"/>
      <c r="L1081" s="2015"/>
      <c r="M1081" s="2015"/>
      <c r="N1081" s="2015"/>
      <c r="O1081" s="2015"/>
      <c r="P1081" s="2015"/>
      <c r="Q1081" s="2015"/>
      <c r="R1081" s="2015"/>
      <c r="S1081" s="2015"/>
      <c r="T1081" s="2015"/>
      <c r="U1081" s="2015"/>
      <c r="V1081" s="2015"/>
      <c r="W1081" s="2015"/>
      <c r="X1081" s="2015"/>
      <c r="Y1081" s="2015"/>
      <c r="Z1081" s="2015"/>
      <c r="AA1081" s="2015"/>
      <c r="AB1081" s="2015"/>
      <c r="AC1081" s="2015"/>
      <c r="AD1081" s="2015"/>
      <c r="AE1081" s="2015"/>
      <c r="AF1081" s="2015"/>
      <c r="AG1081" s="2015"/>
      <c r="AH1081" s="2015"/>
      <c r="AI1081" s="2015"/>
      <c r="AJ1081" s="2015"/>
      <c r="AK1081" s="2015"/>
      <c r="AL1081" s="456"/>
      <c r="AZ1081" s="456"/>
      <c r="BA1081" s="456"/>
      <c r="BB1081" s="456"/>
      <c r="BC1081" s="456"/>
      <c r="BD1081" s="456"/>
      <c r="BE1081" s="456"/>
      <c r="BF1081" s="456"/>
      <c r="BG1081" s="456"/>
      <c r="BH1081" s="456"/>
      <c r="BI1081" s="456"/>
      <c r="BJ1081" s="456"/>
      <c r="BK1081" s="456"/>
      <c r="BL1081" s="456"/>
      <c r="BM1081" s="456"/>
      <c r="BN1081" s="456"/>
      <c r="BO1081" s="456"/>
      <c r="BP1081" s="456"/>
      <c r="BQ1081" s="456"/>
      <c r="BR1081" s="456"/>
      <c r="BS1081" s="456"/>
      <c r="BT1081" s="456"/>
      <c r="BU1081" s="456"/>
      <c r="BV1081" s="456"/>
      <c r="BW1081" s="456"/>
      <c r="BX1081" s="456"/>
      <c r="BY1081" s="456"/>
      <c r="BZ1081" s="456"/>
      <c r="CA1081" s="456"/>
      <c r="CB1081" s="456"/>
      <c r="CC1081" s="456"/>
      <c r="CD1081" s="456"/>
      <c r="CE1081" s="456"/>
      <c r="CF1081" s="456"/>
      <c r="CG1081" s="456"/>
      <c r="CH1081" s="456"/>
      <c r="CI1081" s="456"/>
      <c r="CJ1081" s="456"/>
      <c r="CK1081" s="456"/>
      <c r="CL1081" s="456"/>
      <c r="CM1081" s="456"/>
      <c r="CN1081" s="456"/>
      <c r="CO1081" s="456"/>
      <c r="CP1081" s="456"/>
      <c r="CQ1081" s="456"/>
    </row>
    <row r="1082" spans="1:96" ht="12.6" customHeight="1">
      <c r="A1082" s="1731" t="s">
        <v>299</v>
      </c>
      <c r="B1082" s="1731"/>
      <c r="C1082" s="1519">
        <v>9</v>
      </c>
      <c r="D1082" s="1595" t="s">
        <v>1497</v>
      </c>
      <c r="E1082" s="1595"/>
      <c r="F1082" s="1595"/>
      <c r="G1082" s="1595"/>
      <c r="H1082" s="1595"/>
      <c r="I1082" s="1595"/>
      <c r="J1082" s="1595"/>
      <c r="K1082" s="1595"/>
      <c r="L1082" s="1595"/>
      <c r="M1082" s="1595"/>
      <c r="N1082" s="1595"/>
      <c r="O1082" s="1595"/>
      <c r="P1082" s="1595"/>
      <c r="Q1082" s="1595"/>
      <c r="R1082" s="1595"/>
      <c r="S1082" s="1595"/>
      <c r="T1082" s="1595"/>
      <c r="U1082" s="1595"/>
      <c r="V1082" s="1595"/>
      <c r="W1082" s="1595"/>
      <c r="X1082" s="1595"/>
      <c r="Y1082" s="1595"/>
      <c r="Z1082" s="1595"/>
      <c r="AA1082" s="1595"/>
      <c r="AB1082" s="1595"/>
      <c r="AC1082" s="1595"/>
      <c r="AD1082" s="1595"/>
      <c r="AE1082" s="1595"/>
      <c r="AF1082" s="1595"/>
      <c r="AG1082" s="1595"/>
      <c r="AH1082" s="1595"/>
      <c r="AI1082" s="1595"/>
      <c r="AJ1082" s="1595"/>
      <c r="AK1082" s="1595"/>
      <c r="AL1082" s="456"/>
      <c r="AZ1082" s="456"/>
      <c r="BA1082" s="456"/>
      <c r="BB1082" s="456"/>
      <c r="BC1082" s="456"/>
      <c r="BD1082" s="456"/>
      <c r="BE1082" s="456"/>
      <c r="BF1082" s="456"/>
      <c r="BG1082" s="456"/>
      <c r="BH1082" s="456"/>
      <c r="BI1082" s="456"/>
      <c r="BJ1082" s="456"/>
      <c r="BK1082" s="456"/>
      <c r="BL1082" s="456"/>
      <c r="BM1082" s="456"/>
      <c r="BN1082" s="456"/>
      <c r="BO1082" s="456"/>
      <c r="BP1082" s="456"/>
      <c r="BQ1082" s="456"/>
      <c r="BR1082" s="456"/>
      <c r="BS1082" s="456"/>
      <c r="BT1082" s="456"/>
      <c r="BU1082" s="456"/>
      <c r="BV1082" s="456"/>
      <c r="BW1082" s="456"/>
      <c r="BX1082" s="456"/>
      <c r="BY1082" s="456"/>
      <c r="BZ1082" s="456"/>
      <c r="CA1082" s="456"/>
      <c r="CB1082" s="456"/>
      <c r="CC1082" s="456"/>
      <c r="CD1082" s="456"/>
      <c r="CE1082" s="456"/>
      <c r="CF1082" s="456"/>
      <c r="CG1082" s="456"/>
      <c r="CH1082" s="456"/>
      <c r="CI1082" s="456"/>
      <c r="CJ1082" s="456"/>
      <c r="CK1082" s="456"/>
      <c r="CL1082" s="456"/>
      <c r="CM1082" s="456"/>
      <c r="CN1082" s="456"/>
      <c r="CO1082" s="456"/>
      <c r="CP1082" s="456"/>
      <c r="CQ1082" s="456"/>
    </row>
    <row r="1083" spans="1:96" ht="15" customHeight="1">
      <c r="A1083" s="160"/>
      <c r="B1083" s="49"/>
      <c r="C1083" s="1519"/>
      <c r="D1083" s="1595"/>
      <c r="E1083" s="1595"/>
      <c r="F1083" s="1595"/>
      <c r="G1083" s="1595"/>
      <c r="H1083" s="1595"/>
      <c r="I1083" s="1595"/>
      <c r="J1083" s="1595"/>
      <c r="K1083" s="1595"/>
      <c r="L1083" s="1595"/>
      <c r="M1083" s="1595"/>
      <c r="N1083" s="1595"/>
      <c r="O1083" s="1595"/>
      <c r="P1083" s="1595"/>
      <c r="Q1083" s="1595"/>
      <c r="R1083" s="1595"/>
      <c r="S1083" s="1595"/>
      <c r="T1083" s="1595"/>
      <c r="U1083" s="1595"/>
      <c r="V1083" s="1595"/>
      <c r="W1083" s="1595"/>
      <c r="X1083" s="1595"/>
      <c r="Y1083" s="1595"/>
      <c r="Z1083" s="1595"/>
      <c r="AA1083" s="1595"/>
      <c r="AB1083" s="1595"/>
      <c r="AC1083" s="1595"/>
      <c r="AD1083" s="1595"/>
      <c r="AE1083" s="1595"/>
      <c r="AF1083" s="1595"/>
      <c r="AG1083" s="1595"/>
      <c r="AH1083" s="1595"/>
      <c r="AI1083" s="1595"/>
      <c r="AJ1083" s="1595"/>
      <c r="AK1083" s="1595"/>
      <c r="AL1083" s="456"/>
      <c r="AZ1083" s="456"/>
      <c r="BA1083" s="456"/>
      <c r="BB1083" s="456"/>
      <c r="BC1083" s="456"/>
      <c r="BD1083" s="456"/>
      <c r="BE1083" s="456"/>
      <c r="BF1083" s="456"/>
      <c r="BG1083" s="456"/>
      <c r="BH1083" s="456"/>
      <c r="BI1083" s="456"/>
      <c r="BJ1083" s="456"/>
      <c r="BK1083" s="456"/>
      <c r="BL1083" s="456"/>
      <c r="BM1083" s="456"/>
      <c r="BN1083" s="456"/>
      <c r="BO1083" s="456"/>
      <c r="BP1083" s="456"/>
      <c r="BQ1083" s="456"/>
      <c r="BR1083" s="456"/>
      <c r="BS1083" s="456"/>
      <c r="BT1083" s="456"/>
      <c r="BU1083" s="456"/>
      <c r="BV1083" s="456"/>
      <c r="BW1083" s="456"/>
      <c r="BX1083" s="456"/>
      <c r="BY1083" s="456"/>
      <c r="BZ1083" s="456"/>
      <c r="CA1083" s="456"/>
      <c r="CB1083" s="456"/>
      <c r="CC1083" s="456"/>
      <c r="CD1083" s="456"/>
      <c r="CE1083" s="456"/>
      <c r="CF1083" s="456"/>
      <c r="CG1083" s="456"/>
      <c r="CH1083" s="456"/>
      <c r="CI1083" s="456"/>
      <c r="CJ1083" s="456"/>
      <c r="CK1083" s="456"/>
      <c r="CL1083" s="456"/>
      <c r="CM1083" s="456"/>
      <c r="CN1083" s="456"/>
      <c r="CO1083" s="456"/>
      <c r="CP1083" s="456"/>
      <c r="CQ1083" s="456"/>
    </row>
    <row r="1084" spans="1:96" ht="15" customHeight="1">
      <c r="A1084" s="456"/>
      <c r="B1084" s="456"/>
      <c r="C1084" s="456"/>
      <c r="D1084" s="1595"/>
      <c r="E1084" s="1595"/>
      <c r="F1084" s="1595"/>
      <c r="G1084" s="1595"/>
      <c r="H1084" s="1595"/>
      <c r="I1084" s="1595"/>
      <c r="J1084" s="1595"/>
      <c r="K1084" s="1595"/>
      <c r="L1084" s="1595"/>
      <c r="M1084" s="1595"/>
      <c r="N1084" s="1595"/>
      <c r="O1084" s="1595"/>
      <c r="P1084" s="1595"/>
      <c r="Q1084" s="1595"/>
      <c r="R1084" s="1595"/>
      <c r="S1084" s="1595"/>
      <c r="T1084" s="1595"/>
      <c r="U1084" s="1595"/>
      <c r="V1084" s="1595"/>
      <c r="W1084" s="1595"/>
      <c r="X1084" s="1595"/>
      <c r="Y1084" s="1595"/>
      <c r="Z1084" s="1595"/>
      <c r="AA1084" s="1595"/>
      <c r="AB1084" s="1595"/>
      <c r="AC1084" s="1595"/>
      <c r="AD1084" s="1595"/>
      <c r="AE1084" s="1595"/>
      <c r="AF1084" s="1595"/>
      <c r="AG1084" s="1595"/>
      <c r="AH1084" s="1595"/>
      <c r="AI1084" s="1595"/>
      <c r="AJ1084" s="1595"/>
      <c r="AK1084" s="1595"/>
      <c r="AL1084" s="456"/>
      <c r="AZ1084" s="456"/>
      <c r="BA1084" s="456"/>
      <c r="BB1084" s="456"/>
      <c r="BC1084" s="456"/>
      <c r="BD1084" s="456"/>
      <c r="BE1084" s="456"/>
      <c r="BF1084" s="456"/>
      <c r="BG1084" s="456"/>
      <c r="BH1084" s="456"/>
      <c r="BI1084" s="456"/>
      <c r="BJ1084" s="456"/>
      <c r="BK1084" s="456"/>
      <c r="BL1084" s="456"/>
      <c r="BM1084" s="456"/>
      <c r="BN1084" s="456"/>
      <c r="BO1084" s="456"/>
      <c r="BP1084" s="456"/>
      <c r="BQ1084" s="456"/>
      <c r="BR1084" s="456"/>
      <c r="BS1084" s="456"/>
      <c r="BT1084" s="456"/>
      <c r="BU1084" s="456"/>
      <c r="BV1084" s="456"/>
      <c r="BW1084" s="456"/>
      <c r="BX1084" s="456"/>
      <c r="BY1084" s="456"/>
      <c r="BZ1084" s="456"/>
      <c r="CA1084" s="456"/>
      <c r="CB1084" s="456"/>
      <c r="CC1084" s="456"/>
      <c r="CD1084" s="456"/>
      <c r="CE1084" s="456"/>
      <c r="CF1084" s="456"/>
      <c r="CG1084" s="456"/>
      <c r="CH1084" s="456"/>
      <c r="CI1084" s="456"/>
      <c r="CJ1084" s="456"/>
      <c r="CK1084" s="456"/>
      <c r="CL1084" s="456"/>
      <c r="CM1084" s="456"/>
      <c r="CN1084" s="456"/>
      <c r="CO1084" s="456"/>
      <c r="CP1084" s="456"/>
      <c r="CQ1084" s="456"/>
    </row>
    <row r="1085" spans="1:96" ht="15" customHeight="1">
      <c r="A1085" s="456"/>
      <c r="B1085" s="456"/>
      <c r="C1085" s="456"/>
      <c r="D1085" s="456"/>
      <c r="E1085" s="456"/>
      <c r="F1085" s="456"/>
      <c r="G1085" s="456"/>
      <c r="H1085" s="456"/>
      <c r="I1085" s="456"/>
      <c r="J1085" s="456"/>
      <c r="K1085" s="456"/>
      <c r="L1085" s="456"/>
      <c r="M1085" s="456"/>
      <c r="N1085" s="456"/>
      <c r="O1085" s="456"/>
      <c r="P1085" s="456"/>
      <c r="Q1085" s="456"/>
      <c r="R1085" s="456"/>
      <c r="S1085" s="456"/>
      <c r="T1085" s="456"/>
      <c r="U1085" s="456"/>
      <c r="V1085" s="456"/>
      <c r="W1085" s="456"/>
      <c r="X1085" s="456"/>
      <c r="Y1085" s="456"/>
      <c r="Z1085" s="456"/>
      <c r="AA1085" s="456"/>
      <c r="AB1085" s="456"/>
      <c r="AC1085" s="456"/>
      <c r="AD1085" s="456"/>
      <c r="AE1085" s="456"/>
      <c r="AF1085" s="456"/>
      <c r="AG1085" s="456"/>
      <c r="AH1085" s="456"/>
      <c r="AI1085" s="456"/>
      <c r="AJ1085" s="456"/>
      <c r="AK1085" s="456"/>
      <c r="AL1085" s="456"/>
      <c r="AZ1085" s="456"/>
      <c r="BA1085" s="456"/>
      <c r="BB1085" s="456"/>
      <c r="BC1085" s="456"/>
      <c r="BD1085" s="456"/>
      <c r="BE1085" s="456"/>
      <c r="BF1085" s="456"/>
      <c r="BG1085" s="456"/>
      <c r="BH1085" s="456"/>
      <c r="BI1085" s="456"/>
      <c r="BJ1085" s="456"/>
      <c r="BK1085" s="456"/>
      <c r="BL1085" s="456"/>
      <c r="BM1085" s="456"/>
      <c r="BN1085" s="456"/>
      <c r="BO1085" s="456"/>
      <c r="BP1085" s="456"/>
      <c r="BQ1085" s="456"/>
      <c r="BR1085" s="456"/>
      <c r="BS1085" s="456"/>
      <c r="BT1085" s="456"/>
      <c r="BU1085" s="456"/>
      <c r="BV1085" s="456"/>
      <c r="BW1085" s="456"/>
      <c r="BX1085" s="456"/>
      <c r="BY1085" s="456"/>
      <c r="BZ1085" s="456"/>
      <c r="CA1085" s="456"/>
      <c r="CB1085" s="456"/>
      <c r="CC1085" s="456"/>
      <c r="CD1085" s="456"/>
      <c r="CE1085" s="456"/>
      <c r="CF1085" s="456"/>
      <c r="CG1085" s="456"/>
      <c r="CH1085" s="456"/>
      <c r="CI1085" s="456"/>
      <c r="CJ1085" s="456"/>
      <c r="CK1085" s="456"/>
      <c r="CL1085" s="456"/>
      <c r="CM1085" s="456"/>
      <c r="CN1085" s="456"/>
      <c r="CO1085" s="456"/>
      <c r="CP1085" s="456"/>
      <c r="CQ1085" s="456"/>
    </row>
    <row r="1086" spans="1:96" ht="15" hidden="1" customHeight="1">
      <c r="A1086" s="456"/>
      <c r="B1086" s="456"/>
      <c r="C1086" s="456"/>
      <c r="D1086" s="456"/>
      <c r="E1086" s="456"/>
      <c r="F1086" s="456"/>
      <c r="G1086" s="456"/>
      <c r="H1086" s="456"/>
      <c r="I1086" s="456"/>
      <c r="J1086" s="456"/>
      <c r="K1086" s="456"/>
      <c r="L1086" s="456"/>
      <c r="M1086" s="456"/>
      <c r="N1086" s="456"/>
      <c r="O1086" s="456"/>
      <c r="P1086" s="456"/>
      <c r="Q1086" s="456"/>
      <c r="R1086" s="456"/>
      <c r="S1086" s="456"/>
      <c r="T1086" s="456"/>
      <c r="U1086" s="456"/>
      <c r="V1086" s="456"/>
      <c r="W1086" s="456"/>
      <c r="X1086" s="456"/>
      <c r="Y1086" s="456"/>
      <c r="Z1086" s="456"/>
      <c r="AA1086" s="456"/>
      <c r="AB1086" s="456"/>
      <c r="AC1086" s="456"/>
      <c r="AD1086" s="456"/>
      <c r="AE1086" s="456"/>
      <c r="AF1086" s="456"/>
      <c r="AG1086" s="456"/>
      <c r="AH1086" s="456"/>
      <c r="AI1086" s="456"/>
      <c r="AJ1086" s="456"/>
      <c r="AK1086" s="456"/>
      <c r="AL1086" s="456"/>
      <c r="AZ1086" s="456"/>
      <c r="BA1086" s="456"/>
      <c r="BB1086" s="456"/>
      <c r="BC1086" s="456"/>
      <c r="BD1086" s="456"/>
      <c r="BE1086" s="456"/>
      <c r="BF1086" s="456"/>
      <c r="BG1086" s="456"/>
      <c r="BH1086" s="456"/>
      <c r="BI1086" s="456"/>
      <c r="BJ1086" s="456"/>
      <c r="BK1086" s="456"/>
      <c r="BL1086" s="456"/>
      <c r="BM1086" s="456"/>
      <c r="BN1086" s="456"/>
      <c r="BO1086" s="456"/>
      <c r="BP1086" s="456"/>
      <c r="BQ1086" s="456"/>
      <c r="BR1086" s="456"/>
      <c r="BS1086" s="456"/>
      <c r="BT1086" s="456"/>
      <c r="BU1086" s="456"/>
      <c r="BV1086" s="456"/>
      <c r="BW1086" s="456"/>
      <c r="BX1086" s="456"/>
      <c r="BY1086" s="456"/>
      <c r="BZ1086" s="456"/>
      <c r="CA1086" s="456"/>
      <c r="CB1086" s="456"/>
      <c r="CC1086" s="456"/>
      <c r="CD1086" s="456"/>
      <c r="CE1086" s="456"/>
      <c r="CF1086" s="456"/>
      <c r="CG1086" s="456"/>
      <c r="CH1086" s="456"/>
      <c r="CI1086" s="456"/>
      <c r="CJ1086" s="456"/>
      <c r="CK1086" s="456"/>
      <c r="CL1086" s="456"/>
      <c r="CM1086" s="456"/>
      <c r="CN1086" s="456"/>
      <c r="CO1086" s="456"/>
      <c r="CP1086" s="456"/>
      <c r="CQ1086" s="456"/>
    </row>
    <row r="1087" spans="1:96" ht="15" hidden="1" customHeight="1">
      <c r="A1087" s="456"/>
      <c r="B1087" s="456"/>
      <c r="C1087" s="456"/>
      <c r="D1087" s="456"/>
      <c r="E1087" s="456"/>
      <c r="F1087" s="456"/>
      <c r="G1087" s="456"/>
      <c r="H1087" s="456"/>
      <c r="I1087" s="456"/>
      <c r="J1087" s="456"/>
      <c r="K1087" s="456"/>
      <c r="L1087" s="456"/>
      <c r="M1087" s="456"/>
      <c r="N1087" s="456"/>
      <c r="O1087" s="456"/>
      <c r="P1087" s="456"/>
      <c r="Q1087" s="456"/>
      <c r="R1087" s="456"/>
      <c r="S1087" s="456"/>
      <c r="T1087" s="456"/>
      <c r="U1087" s="456"/>
      <c r="V1087" s="456"/>
      <c r="W1087" s="456"/>
      <c r="X1087" s="456"/>
      <c r="Y1087" s="456"/>
      <c r="Z1087" s="456"/>
      <c r="AA1087" s="456"/>
      <c r="AB1087" s="456"/>
      <c r="AC1087" s="456"/>
      <c r="AD1087" s="456"/>
      <c r="AE1087" s="456"/>
      <c r="AF1087" s="456"/>
      <c r="AG1087" s="456"/>
      <c r="AH1087" s="456"/>
      <c r="AI1087" s="456"/>
      <c r="AJ1087" s="456"/>
      <c r="AK1087" s="456"/>
      <c r="AL1087" s="456"/>
      <c r="AZ1087" s="456"/>
      <c r="BA1087" s="456"/>
      <c r="BB1087" s="456"/>
      <c r="BC1087" s="456"/>
      <c r="BD1087" s="456"/>
      <c r="BE1087" s="456"/>
      <c r="BF1087" s="456"/>
      <c r="BG1087" s="456"/>
      <c r="BH1087" s="456"/>
      <c r="BI1087" s="456"/>
      <c r="BJ1087" s="456"/>
      <c r="BK1087" s="456"/>
      <c r="BL1087" s="456"/>
      <c r="BM1087" s="456"/>
      <c r="BN1087" s="456"/>
      <c r="BO1087" s="456"/>
      <c r="BP1087" s="456"/>
      <c r="BQ1087" s="456"/>
      <c r="BR1087" s="456"/>
      <c r="BS1087" s="456"/>
      <c r="BT1087" s="456"/>
      <c r="BU1087" s="456"/>
      <c r="BV1087" s="456"/>
      <c r="BW1087" s="456"/>
      <c r="BX1087" s="456"/>
      <c r="BY1087" s="456"/>
      <c r="BZ1087" s="456"/>
      <c r="CA1087" s="456"/>
      <c r="CB1087" s="456"/>
      <c r="CC1087" s="456"/>
      <c r="CD1087" s="456"/>
      <c r="CE1087" s="456"/>
      <c r="CF1087" s="456"/>
      <c r="CG1087" s="456"/>
      <c r="CH1087" s="456"/>
      <c r="CI1087" s="456"/>
      <c r="CJ1087" s="456"/>
      <c r="CK1087" s="456"/>
      <c r="CL1087" s="456"/>
      <c r="CM1087" s="456"/>
      <c r="CN1087" s="456"/>
      <c r="CO1087" s="456"/>
      <c r="CP1087" s="456"/>
      <c r="CQ1087" s="456"/>
    </row>
  </sheetData>
  <sheetProtection algorithmName="SHA-512" hashValue="P8XLJCbXUp8MUOz3E4PrPRaD9SdJThP7DPI1p+lTCQkd5Q+hR/MsGNcYLDpvbZSVAMsKNqRH7insCbgcJci0LQ==" saltValue="hbn3EhZWpkXLM/ZGjWS76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 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83" zoomScale="90" zoomScaleNormal="90" zoomScaleSheetLayoutView="90" workbookViewId="0">
      <selection activeCell="E45" sqref="E45"/>
    </sheetView>
  </sheetViews>
  <sheetFormatPr defaultColWidth="0" defaultRowHeight="11.4" zeroHeight="1"/>
  <cols>
    <col min="1" max="1" width="35.6640625" style="178" customWidth="1"/>
    <col min="2" max="12" width="12.109375" style="145" customWidth="1"/>
    <col min="13" max="17" width="11.33203125" style="145" customWidth="1"/>
    <col min="18" max="18" width="12.6640625" style="145" customWidth="1"/>
    <col min="19" max="20" width="12.109375" style="145" customWidth="1"/>
    <col min="21" max="21" width="0.33203125" style="147" customWidth="1"/>
    <col min="22" max="16383" width="8.88671875" style="145" hidden="1"/>
    <col min="16384" max="16384" width="0.109375" style="145" customWidth="1"/>
  </cols>
  <sheetData>
    <row r="1" spans="1:21" s="104" customFormat="1" ht="13.8">
      <c r="A1" s="154" t="s">
        <v>1798</v>
      </c>
      <c r="B1" s="122"/>
      <c r="C1" s="122"/>
      <c r="D1" s="122"/>
      <c r="E1" s="123"/>
      <c r="F1" s="2234" t="s">
        <v>1799</v>
      </c>
      <c r="G1" s="2235"/>
      <c r="H1" s="2235"/>
      <c r="I1" s="2235"/>
      <c r="J1" s="2235"/>
      <c r="K1" s="2235"/>
      <c r="L1" s="2235"/>
      <c r="M1" s="2235"/>
      <c r="N1" s="2235"/>
      <c r="O1" s="2235"/>
      <c r="P1" s="2235"/>
      <c r="Q1" s="2235"/>
      <c r="R1" s="2236"/>
      <c r="S1" s="106"/>
      <c r="T1" s="105"/>
      <c r="U1" s="107"/>
    </row>
    <row r="2" spans="1:21" s="134" customFormat="1" ht="71.25" customHeight="1">
      <c r="A2" s="133"/>
      <c r="B2" s="134" t="s">
        <v>1800</v>
      </c>
      <c r="C2" s="134" t="s">
        <v>1801</v>
      </c>
      <c r="D2" s="134" t="s">
        <v>1802</v>
      </c>
      <c r="E2" s="134" t="s">
        <v>1803</v>
      </c>
      <c r="F2" s="135" t="str">
        <f>Application!B637&amp;Application!C637</f>
        <v>1)Permanent Mortgage</v>
      </c>
      <c r="G2" s="135" t="str">
        <f>Application!B638&amp;Application!C638</f>
        <v>2)HCD - Housing for a Healthy CA</v>
      </c>
      <c r="H2" s="135" t="str">
        <f>Application!B639&amp;Application!C639</f>
        <v>3)HCD - No Place Like Home</v>
      </c>
      <c r="I2" s="135" t="str">
        <f>Application!B640&amp;Application!C640</f>
        <v>4)Alameda County</v>
      </c>
      <c r="J2" s="135" t="str">
        <f>Application!B641&amp;Application!C641</f>
        <v>5)AHP</v>
      </c>
      <c r="K2" s="135" t="str">
        <f>Application!B642&amp;Application!C642</f>
        <v>6)Regional Center of the East Bay</v>
      </c>
      <c r="L2" s="135" t="str">
        <f>Application!B643&amp;Application!C643</f>
        <v>7)GP Equity</v>
      </c>
      <c r="M2" s="135" t="str">
        <f>Application!B644&amp;Application!C644</f>
        <v>8)Deferred Developer Fee</v>
      </c>
      <c r="N2" s="135" t="str">
        <f>Application!B645&amp;Application!C645</f>
        <v>9)Deferred Interest - Soft Loans</v>
      </c>
      <c r="O2" s="135" t="str">
        <f>Application!B646&amp;Application!C646</f>
        <v>10)</v>
      </c>
      <c r="P2" s="135" t="str">
        <f>Application!B647&amp;Application!C647</f>
        <v>11)</v>
      </c>
      <c r="Q2" s="135" t="str">
        <f>Application!B648&amp;Application!C648</f>
        <v>12)</v>
      </c>
      <c r="R2" s="135" t="s">
        <v>1804</v>
      </c>
      <c r="S2" s="134" t="s">
        <v>1805</v>
      </c>
      <c r="T2" s="134" t="s">
        <v>1806</v>
      </c>
      <c r="U2" s="136"/>
    </row>
    <row r="3" spans="1:21" s="138" customFormat="1">
      <c r="A3" s="137" t="s">
        <v>1807</v>
      </c>
      <c r="B3" s="1521"/>
      <c r="C3" s="1521"/>
      <c r="D3" s="1521"/>
      <c r="E3" s="1521"/>
      <c r="F3" s="1521"/>
      <c r="G3" s="1521"/>
      <c r="H3" s="1521"/>
      <c r="I3" s="1521"/>
      <c r="J3" s="1521"/>
      <c r="K3" s="1521"/>
      <c r="L3" s="1521"/>
      <c r="M3" s="1521"/>
      <c r="N3" s="1521"/>
      <c r="O3" s="1521"/>
      <c r="P3" s="1521"/>
      <c r="Q3" s="1521"/>
      <c r="R3" s="1521"/>
      <c r="S3" s="1521"/>
      <c r="T3" s="1521"/>
      <c r="U3" s="1522"/>
    </row>
    <row r="4" spans="1:21" s="138" customFormat="1">
      <c r="A4" s="249" t="s">
        <v>1808</v>
      </c>
      <c r="B4" s="306">
        <f>SUM(C4+D4)</f>
        <v>4025000</v>
      </c>
      <c r="C4" s="675">
        <v>4025000</v>
      </c>
      <c r="D4" s="675"/>
      <c r="E4" s="675">
        <v>0</v>
      </c>
      <c r="F4" s="675"/>
      <c r="G4" s="675"/>
      <c r="H4" s="675"/>
      <c r="I4" s="675">
        <v>4025000</v>
      </c>
      <c r="J4" s="675"/>
      <c r="K4" s="675"/>
      <c r="L4" s="675"/>
      <c r="M4" s="675"/>
      <c r="N4" s="675"/>
      <c r="O4" s="675"/>
      <c r="P4" s="675"/>
      <c r="Q4" s="675"/>
      <c r="R4" s="567">
        <f>SUM(E4:Q4)</f>
        <v>4025000</v>
      </c>
      <c r="S4" s="1523"/>
      <c r="T4" s="1523"/>
      <c r="U4" s="1522"/>
    </row>
    <row r="5" spans="1:21" s="138" customFormat="1">
      <c r="A5" s="249" t="s">
        <v>1809</v>
      </c>
      <c r="B5" s="306">
        <f>SUM(C5+D5)</f>
        <v>0</v>
      </c>
      <c r="C5" s="675"/>
      <c r="D5" s="675"/>
      <c r="E5" s="675">
        <v>0</v>
      </c>
      <c r="F5" s="675"/>
      <c r="G5" s="675"/>
      <c r="H5" s="675"/>
      <c r="I5" s="675"/>
      <c r="J5" s="675"/>
      <c r="K5" s="675"/>
      <c r="L5" s="675"/>
      <c r="M5" s="675"/>
      <c r="N5" s="675"/>
      <c r="O5" s="675"/>
      <c r="P5" s="675"/>
      <c r="Q5" s="675"/>
      <c r="R5" s="567">
        <f>SUM(E5:Q5)</f>
        <v>0</v>
      </c>
      <c r="S5" s="1523"/>
      <c r="T5" s="1523"/>
      <c r="U5" s="1522"/>
    </row>
    <row r="6" spans="1:21" s="138" customFormat="1">
      <c r="A6" s="249" t="s">
        <v>1810</v>
      </c>
      <c r="B6" s="306">
        <f>SUM(C6+D6)</f>
        <v>129000</v>
      </c>
      <c r="C6" s="675">
        <v>129000</v>
      </c>
      <c r="D6" s="675"/>
      <c r="E6" s="675">
        <v>129000</v>
      </c>
      <c r="F6" s="675"/>
      <c r="G6" s="675"/>
      <c r="H6" s="675"/>
      <c r="I6" s="675"/>
      <c r="J6" s="675"/>
      <c r="K6" s="675"/>
      <c r="L6" s="675"/>
      <c r="M6" s="675"/>
      <c r="N6" s="675"/>
      <c r="O6" s="675"/>
      <c r="P6" s="675"/>
      <c r="Q6" s="675"/>
      <c r="R6" s="567">
        <f>SUM(E6:Q6)</f>
        <v>129000</v>
      </c>
      <c r="S6" s="1523"/>
      <c r="T6" s="1523"/>
      <c r="U6" s="1522"/>
    </row>
    <row r="7" spans="1:21" s="138" customFormat="1">
      <c r="A7" s="249" t="s">
        <v>1811</v>
      </c>
      <c r="B7" s="306">
        <f>SUM(C7+D7)</f>
        <v>0</v>
      </c>
      <c r="C7" s="675"/>
      <c r="D7" s="675"/>
      <c r="E7" s="675">
        <v>0</v>
      </c>
      <c r="F7" s="675"/>
      <c r="G7" s="675"/>
      <c r="H7" s="675"/>
      <c r="I7" s="675"/>
      <c r="J7" s="675"/>
      <c r="K7" s="675"/>
      <c r="L7" s="675"/>
      <c r="M7" s="675"/>
      <c r="N7" s="675"/>
      <c r="O7" s="675"/>
      <c r="P7" s="675"/>
      <c r="Q7" s="675"/>
      <c r="R7" s="567">
        <f>SUM(E7:Q7)</f>
        <v>0</v>
      </c>
      <c r="S7" s="1523"/>
      <c r="T7" s="1523"/>
      <c r="U7" s="1522"/>
    </row>
    <row r="8" spans="1:21" s="138" customFormat="1" ht="12">
      <c r="A8" s="139" t="s">
        <v>1812</v>
      </c>
      <c r="B8" s="306">
        <f>SUM(C8:D8)</f>
        <v>4154000</v>
      </c>
      <c r="C8" s="306">
        <f t="shared" ref="C8:Q8" si="0">SUM(C4:C7)</f>
        <v>4154000</v>
      </c>
      <c r="D8" s="306">
        <f t="shared" si="0"/>
        <v>0</v>
      </c>
      <c r="E8" s="306">
        <f t="shared" si="0"/>
        <v>129000</v>
      </c>
      <c r="F8" s="306">
        <f t="shared" si="0"/>
        <v>0</v>
      </c>
      <c r="G8" s="306">
        <f t="shared" si="0"/>
        <v>0</v>
      </c>
      <c r="H8" s="306">
        <f t="shared" si="0"/>
        <v>0</v>
      </c>
      <c r="I8" s="306">
        <f t="shared" si="0"/>
        <v>4025000</v>
      </c>
      <c r="J8" s="306">
        <f t="shared" si="0"/>
        <v>0</v>
      </c>
      <c r="K8" s="306">
        <f t="shared" si="0"/>
        <v>0</v>
      </c>
      <c r="L8" s="306">
        <f t="shared" si="0"/>
        <v>0</v>
      </c>
      <c r="M8" s="306">
        <f t="shared" si="0"/>
        <v>0</v>
      </c>
      <c r="N8" s="306">
        <f t="shared" si="0"/>
        <v>0</v>
      </c>
      <c r="O8" s="306">
        <f t="shared" si="0"/>
        <v>0</v>
      </c>
      <c r="P8" s="306"/>
      <c r="Q8" s="306">
        <f t="shared" si="0"/>
        <v>0</v>
      </c>
      <c r="R8" s="306">
        <f>SUM(R4:R7)</f>
        <v>4154000</v>
      </c>
      <c r="S8" s="1523"/>
      <c r="T8" s="1523"/>
      <c r="U8" s="1522"/>
    </row>
    <row r="9" spans="1:21" s="138" customFormat="1">
      <c r="A9" s="249" t="s">
        <v>1813</v>
      </c>
      <c r="B9" s="306">
        <f>SUM(C9+D9)</f>
        <v>0</v>
      </c>
      <c r="C9" s="675"/>
      <c r="D9" s="675"/>
      <c r="E9" s="675">
        <f t="shared" ref="E9" si="1">C9-SUM(F9:Q9)</f>
        <v>0</v>
      </c>
      <c r="F9" s="675"/>
      <c r="G9" s="675"/>
      <c r="H9" s="675"/>
      <c r="I9" s="675"/>
      <c r="J9" s="675"/>
      <c r="K9" s="675"/>
      <c r="L9" s="675"/>
      <c r="M9" s="675"/>
      <c r="N9" s="675"/>
      <c r="O9" s="675"/>
      <c r="P9" s="675"/>
      <c r="Q9" s="675"/>
      <c r="R9" s="567">
        <f>SUM(E9:Q9)</f>
        <v>0</v>
      </c>
      <c r="S9" s="1523"/>
      <c r="T9" s="675"/>
      <c r="U9" s="1522"/>
    </row>
    <row r="10" spans="1:21" s="138" customFormat="1">
      <c r="A10" s="249" t="s">
        <v>1814</v>
      </c>
      <c r="B10" s="306">
        <f>SUM(C10+D10)</f>
        <v>404749</v>
      </c>
      <c r="C10" s="675">
        <v>404749</v>
      </c>
      <c r="D10" s="675"/>
      <c r="E10" s="675">
        <v>404749</v>
      </c>
      <c r="F10" s="675"/>
      <c r="G10" s="675"/>
      <c r="H10" s="675"/>
      <c r="I10" s="675"/>
      <c r="J10" s="675"/>
      <c r="K10" s="675"/>
      <c r="L10" s="675"/>
      <c r="M10" s="675"/>
      <c r="N10" s="675"/>
      <c r="O10" s="675"/>
      <c r="P10" s="675"/>
      <c r="Q10" s="675"/>
      <c r="R10" s="567">
        <f>SUM(E10:Q10)</f>
        <v>404749</v>
      </c>
      <c r="S10" s="675">
        <f>R10</f>
        <v>404749</v>
      </c>
      <c r="T10" s="675"/>
      <c r="U10" s="1522"/>
    </row>
    <row r="11" spans="1:21" s="138" customFormat="1" ht="12">
      <c r="A11" s="139" t="s">
        <v>1815</v>
      </c>
      <c r="B11" s="306">
        <f>SUM(C11:D11)</f>
        <v>404749</v>
      </c>
      <c r="C11" s="306">
        <f t="shared" ref="C11:Q11" si="2">SUM(C9:C10)</f>
        <v>404749</v>
      </c>
      <c r="D11" s="306">
        <f t="shared" si="2"/>
        <v>0</v>
      </c>
      <c r="E11" s="306">
        <f t="shared" si="2"/>
        <v>404749</v>
      </c>
      <c r="F11" s="306">
        <f t="shared" si="2"/>
        <v>0</v>
      </c>
      <c r="G11" s="306">
        <f t="shared" si="2"/>
        <v>0</v>
      </c>
      <c r="H11" s="306">
        <f t="shared" si="2"/>
        <v>0</v>
      </c>
      <c r="I11" s="306">
        <f t="shared" si="2"/>
        <v>0</v>
      </c>
      <c r="J11" s="306">
        <f t="shared" si="2"/>
        <v>0</v>
      </c>
      <c r="K11" s="306">
        <f t="shared" si="2"/>
        <v>0</v>
      </c>
      <c r="L11" s="306">
        <f t="shared" si="2"/>
        <v>0</v>
      </c>
      <c r="M11" s="306">
        <f t="shared" si="2"/>
        <v>0</v>
      </c>
      <c r="N11" s="306">
        <f t="shared" si="2"/>
        <v>0</v>
      </c>
      <c r="O11" s="306">
        <f t="shared" si="2"/>
        <v>0</v>
      </c>
      <c r="P11" s="306"/>
      <c r="Q11" s="306">
        <f t="shared" si="2"/>
        <v>0</v>
      </c>
      <c r="R11" s="306">
        <f>SUM(R9:R10)</f>
        <v>404749</v>
      </c>
      <c r="S11" s="1523"/>
      <c r="T11" s="140">
        <f>SUM(T9:T10)</f>
        <v>0</v>
      </c>
      <c r="U11" s="1522"/>
    </row>
    <row r="12" spans="1:21" s="138" customFormat="1" ht="12">
      <c r="A12" s="139" t="s">
        <v>1816</v>
      </c>
      <c r="B12" s="306">
        <f t="shared" ref="B12:Q12" si="3">SUM(B8+B11)</f>
        <v>4558749</v>
      </c>
      <c r="C12" s="306">
        <f t="shared" si="3"/>
        <v>4558749</v>
      </c>
      <c r="D12" s="306">
        <f t="shared" si="3"/>
        <v>0</v>
      </c>
      <c r="E12" s="306">
        <f t="shared" si="3"/>
        <v>533749</v>
      </c>
      <c r="F12" s="306">
        <f t="shared" si="3"/>
        <v>0</v>
      </c>
      <c r="G12" s="306">
        <f t="shared" si="3"/>
        <v>0</v>
      </c>
      <c r="H12" s="306">
        <f t="shared" si="3"/>
        <v>0</v>
      </c>
      <c r="I12" s="306">
        <f t="shared" si="3"/>
        <v>4025000</v>
      </c>
      <c r="J12" s="306">
        <f t="shared" si="3"/>
        <v>0</v>
      </c>
      <c r="K12" s="306">
        <f t="shared" si="3"/>
        <v>0</v>
      </c>
      <c r="L12" s="306">
        <f t="shared" si="3"/>
        <v>0</v>
      </c>
      <c r="M12" s="306">
        <f t="shared" si="3"/>
        <v>0</v>
      </c>
      <c r="N12" s="306">
        <f t="shared" si="3"/>
        <v>0</v>
      </c>
      <c r="O12" s="306">
        <f t="shared" si="3"/>
        <v>0</v>
      </c>
      <c r="P12" s="306"/>
      <c r="Q12" s="306">
        <f t="shared" si="3"/>
        <v>0</v>
      </c>
      <c r="R12" s="306">
        <f>SUM(R8+R11)</f>
        <v>4558749</v>
      </c>
      <c r="S12" s="1523"/>
      <c r="T12" s="1523"/>
      <c r="U12" s="1522"/>
    </row>
    <row r="13" spans="1:21" s="138" customFormat="1">
      <c r="A13" s="252" t="s">
        <v>1817</v>
      </c>
      <c r="B13" s="306">
        <f>SUM(C13+D13)</f>
        <v>1056660</v>
      </c>
      <c r="C13" s="675">
        <v>1056660</v>
      </c>
      <c r="D13" s="675"/>
      <c r="E13" s="675">
        <v>1056660</v>
      </c>
      <c r="F13" s="675"/>
      <c r="G13" s="675"/>
      <c r="H13" s="675"/>
      <c r="I13" s="675"/>
      <c r="J13" s="675"/>
      <c r="K13" s="675"/>
      <c r="L13" s="675"/>
      <c r="M13" s="675"/>
      <c r="N13" s="675"/>
      <c r="O13" s="675"/>
      <c r="P13" s="675"/>
      <c r="Q13" s="675"/>
      <c r="R13" s="567">
        <f>SUM(E13:Q13)</f>
        <v>1056660</v>
      </c>
      <c r="S13" s="675">
        <v>235000</v>
      </c>
      <c r="T13" s="675"/>
      <c r="U13" s="1522"/>
    </row>
    <row r="14" spans="1:21" s="138" customFormat="1" ht="22.8">
      <c r="A14" s="253" t="s">
        <v>1818</v>
      </c>
      <c r="B14" s="306">
        <f>SUM(C14+D14)</f>
        <v>0</v>
      </c>
      <c r="C14" s="675"/>
      <c r="D14" s="675"/>
      <c r="E14" s="675">
        <f t="shared" ref="E14:E15" si="4">C14-SUM(F14:Q14)</f>
        <v>0</v>
      </c>
      <c r="F14" s="675"/>
      <c r="G14" s="675"/>
      <c r="H14" s="675"/>
      <c r="I14" s="675"/>
      <c r="J14" s="675"/>
      <c r="K14" s="675"/>
      <c r="L14" s="675"/>
      <c r="M14" s="675"/>
      <c r="N14" s="675"/>
      <c r="O14" s="675"/>
      <c r="P14" s="675"/>
      <c r="Q14" s="675"/>
      <c r="R14" s="567">
        <f>SUM(E14:Q14)</f>
        <v>0</v>
      </c>
      <c r="S14" s="675"/>
      <c r="T14" s="675"/>
      <c r="U14" s="1522"/>
    </row>
    <row r="15" spans="1:21" s="138" customFormat="1">
      <c r="A15" s="253" t="s">
        <v>1819</v>
      </c>
      <c r="B15" s="306">
        <f>SUM(C15+D15)</f>
        <v>0</v>
      </c>
      <c r="C15" s="675"/>
      <c r="D15" s="675"/>
      <c r="E15" s="675">
        <f t="shared" si="4"/>
        <v>0</v>
      </c>
      <c r="F15" s="675"/>
      <c r="G15" s="675"/>
      <c r="H15" s="675"/>
      <c r="I15" s="675"/>
      <c r="J15" s="675"/>
      <c r="K15" s="675"/>
      <c r="L15" s="675"/>
      <c r="M15" s="675"/>
      <c r="N15" s="675"/>
      <c r="O15" s="675"/>
      <c r="P15" s="675"/>
      <c r="Q15" s="675"/>
      <c r="R15" s="567">
        <f>SUM(E15:Q15)</f>
        <v>0</v>
      </c>
      <c r="S15" s="1523"/>
      <c r="T15" s="1523"/>
      <c r="U15" s="1522"/>
    </row>
    <row r="16" spans="1:21" s="138" customFormat="1">
      <c r="A16" s="137" t="s">
        <v>1820</v>
      </c>
      <c r="B16" s="1521"/>
      <c r="C16" s="1521"/>
      <c r="D16" s="1521"/>
      <c r="E16" s="307"/>
      <c r="F16" s="307"/>
      <c r="G16" s="307"/>
      <c r="H16" s="307"/>
      <c r="I16" s="307"/>
      <c r="J16" s="307"/>
      <c r="K16" s="307"/>
      <c r="L16" s="307"/>
      <c r="M16" s="307"/>
      <c r="N16" s="307"/>
      <c r="O16" s="307"/>
      <c r="P16" s="307"/>
      <c r="Q16" s="307"/>
      <c r="R16" s="307"/>
      <c r="S16" s="1521"/>
      <c r="T16" s="1521"/>
      <c r="U16" s="1522"/>
    </row>
    <row r="17" spans="1:21" s="138" customFormat="1">
      <c r="A17" s="249" t="s">
        <v>1821</v>
      </c>
      <c r="B17" s="306">
        <f t="shared" ref="B17:B26" si="5">SUM(C17+D17)</f>
        <v>0</v>
      </c>
      <c r="C17" s="675"/>
      <c r="D17" s="675"/>
      <c r="E17" s="675"/>
      <c r="F17" s="675"/>
      <c r="G17" s="675"/>
      <c r="H17" s="675"/>
      <c r="I17" s="675"/>
      <c r="J17" s="675"/>
      <c r="K17" s="675"/>
      <c r="L17" s="675"/>
      <c r="M17" s="675"/>
      <c r="N17" s="675"/>
      <c r="O17" s="675"/>
      <c r="P17" s="675"/>
      <c r="Q17" s="675"/>
      <c r="R17" s="567">
        <f>SUM(E17:Q17)</f>
        <v>0</v>
      </c>
      <c r="S17" s="675"/>
      <c r="T17" s="675"/>
      <c r="U17" s="1522"/>
    </row>
    <row r="18" spans="1:21" s="138" customFormat="1">
      <c r="A18" s="249" t="s">
        <v>1822</v>
      </c>
      <c r="B18" s="306">
        <f t="shared" si="5"/>
        <v>0</v>
      </c>
      <c r="C18" s="675"/>
      <c r="D18" s="675"/>
      <c r="E18" s="675"/>
      <c r="F18" s="675"/>
      <c r="G18" s="675"/>
      <c r="H18" s="675"/>
      <c r="I18" s="675"/>
      <c r="J18" s="675"/>
      <c r="K18" s="675"/>
      <c r="L18" s="675"/>
      <c r="M18" s="675"/>
      <c r="N18" s="675"/>
      <c r="O18" s="675"/>
      <c r="P18" s="675"/>
      <c r="Q18" s="675"/>
      <c r="R18" s="567">
        <f>SUM(E18:Q18)</f>
        <v>0</v>
      </c>
      <c r="S18" s="675"/>
      <c r="T18" s="675"/>
      <c r="U18" s="1522"/>
    </row>
    <row r="19" spans="1:21" s="138" customFormat="1">
      <c r="A19" s="249" t="s">
        <v>1823</v>
      </c>
      <c r="B19" s="306">
        <f t="shared" si="5"/>
        <v>0</v>
      </c>
      <c r="C19" s="675"/>
      <c r="D19" s="675"/>
      <c r="E19" s="675"/>
      <c r="F19" s="675"/>
      <c r="G19" s="675"/>
      <c r="H19" s="675"/>
      <c r="I19" s="675"/>
      <c r="J19" s="675"/>
      <c r="K19" s="675"/>
      <c r="L19" s="675"/>
      <c r="M19" s="675"/>
      <c r="N19" s="675"/>
      <c r="O19" s="675"/>
      <c r="P19" s="675"/>
      <c r="Q19" s="675"/>
      <c r="R19" s="567">
        <f>SUM(E19:Q19)</f>
        <v>0</v>
      </c>
      <c r="S19" s="675"/>
      <c r="T19" s="675"/>
      <c r="U19" s="1522"/>
    </row>
    <row r="20" spans="1:21" s="138" customFormat="1">
      <c r="A20" s="249" t="s">
        <v>1824</v>
      </c>
      <c r="B20" s="306">
        <f t="shared" si="5"/>
        <v>0</v>
      </c>
      <c r="C20" s="675"/>
      <c r="D20" s="675"/>
      <c r="E20" s="675"/>
      <c r="F20" s="675"/>
      <c r="G20" s="675"/>
      <c r="H20" s="675"/>
      <c r="I20" s="675"/>
      <c r="J20" s="675"/>
      <c r="K20" s="675"/>
      <c r="L20" s="675"/>
      <c r="M20" s="675"/>
      <c r="N20" s="675"/>
      <c r="O20" s="675"/>
      <c r="P20" s="675"/>
      <c r="Q20" s="675"/>
      <c r="R20" s="567">
        <f t="shared" ref="R20:R27" si="6">SUM(E20:Q20)</f>
        <v>0</v>
      </c>
      <c r="S20" s="675"/>
      <c r="T20" s="675"/>
      <c r="U20" s="1522"/>
    </row>
    <row r="21" spans="1:21" s="138" customFormat="1">
      <c r="A21" s="249" t="s">
        <v>1825</v>
      </c>
      <c r="B21" s="306">
        <f t="shared" si="5"/>
        <v>0</v>
      </c>
      <c r="C21" s="675"/>
      <c r="D21" s="675"/>
      <c r="E21" s="675"/>
      <c r="F21" s="675"/>
      <c r="G21" s="675"/>
      <c r="H21" s="675"/>
      <c r="I21" s="675"/>
      <c r="J21" s="675"/>
      <c r="K21" s="675"/>
      <c r="L21" s="675"/>
      <c r="M21" s="675"/>
      <c r="N21" s="675"/>
      <c r="O21" s="675"/>
      <c r="P21" s="675"/>
      <c r="Q21" s="675"/>
      <c r="R21" s="567">
        <f t="shared" si="6"/>
        <v>0</v>
      </c>
      <c r="S21" s="675"/>
      <c r="T21" s="675"/>
      <c r="U21" s="1522"/>
    </row>
    <row r="22" spans="1:21" s="138" customFormat="1">
      <c r="A22" s="249" t="s">
        <v>1826</v>
      </c>
      <c r="B22" s="306">
        <f t="shared" si="5"/>
        <v>0</v>
      </c>
      <c r="C22" s="675"/>
      <c r="D22" s="675"/>
      <c r="E22" s="675"/>
      <c r="F22" s="675"/>
      <c r="G22" s="675"/>
      <c r="H22" s="675"/>
      <c r="I22" s="675"/>
      <c r="J22" s="675"/>
      <c r="K22" s="675"/>
      <c r="L22" s="675"/>
      <c r="M22" s="675"/>
      <c r="N22" s="675"/>
      <c r="O22" s="675"/>
      <c r="P22" s="675"/>
      <c r="Q22" s="675"/>
      <c r="R22" s="567">
        <f t="shared" si="6"/>
        <v>0</v>
      </c>
      <c r="S22" s="675"/>
      <c r="T22" s="675"/>
      <c r="U22" s="1522"/>
    </row>
    <row r="23" spans="1:21" s="138" customFormat="1">
      <c r="A23" s="249" t="s">
        <v>1827</v>
      </c>
      <c r="B23" s="306">
        <f t="shared" si="5"/>
        <v>0</v>
      </c>
      <c r="C23" s="675"/>
      <c r="D23" s="675"/>
      <c r="E23" s="675"/>
      <c r="F23" s="675"/>
      <c r="G23" s="675"/>
      <c r="H23" s="675"/>
      <c r="I23" s="675"/>
      <c r="J23" s="675"/>
      <c r="K23" s="675"/>
      <c r="L23" s="675"/>
      <c r="M23" s="675"/>
      <c r="N23" s="675"/>
      <c r="O23" s="675"/>
      <c r="P23" s="675"/>
      <c r="Q23" s="675"/>
      <c r="R23" s="567">
        <f t="shared" si="6"/>
        <v>0</v>
      </c>
      <c r="S23" s="675"/>
      <c r="T23" s="675"/>
      <c r="U23" s="1522"/>
    </row>
    <row r="24" spans="1:21" s="138" customFormat="1">
      <c r="A24" s="549" t="s">
        <v>1828</v>
      </c>
      <c r="B24" s="306">
        <f t="shared" si="5"/>
        <v>0</v>
      </c>
      <c r="C24" s="675"/>
      <c r="D24" s="675"/>
      <c r="E24" s="675"/>
      <c r="F24" s="675"/>
      <c r="G24" s="675"/>
      <c r="H24" s="675"/>
      <c r="I24" s="675"/>
      <c r="J24" s="675"/>
      <c r="K24" s="675"/>
      <c r="L24" s="675"/>
      <c r="M24" s="675"/>
      <c r="N24" s="675"/>
      <c r="O24" s="675"/>
      <c r="P24" s="675"/>
      <c r="Q24" s="675"/>
      <c r="R24" s="567"/>
      <c r="S24" s="675"/>
      <c r="T24" s="675"/>
      <c r="U24" s="1522"/>
    </row>
    <row r="25" spans="1:21" s="138" customFormat="1">
      <c r="A25" s="1524" t="s">
        <v>1829</v>
      </c>
      <c r="B25" s="306">
        <f t="shared" si="5"/>
        <v>0</v>
      </c>
      <c r="C25" s="675"/>
      <c r="D25" s="675"/>
      <c r="E25" s="675"/>
      <c r="F25" s="675"/>
      <c r="G25" s="675"/>
      <c r="H25" s="675"/>
      <c r="I25" s="675"/>
      <c r="J25" s="675"/>
      <c r="K25" s="675"/>
      <c r="L25" s="675"/>
      <c r="M25" s="675"/>
      <c r="N25" s="675"/>
      <c r="O25" s="675"/>
      <c r="P25" s="675"/>
      <c r="Q25" s="675"/>
      <c r="R25" s="567">
        <f t="shared" si="6"/>
        <v>0</v>
      </c>
      <c r="S25" s="675"/>
      <c r="T25" s="675"/>
      <c r="U25" s="1522"/>
    </row>
    <row r="26" spans="1:21" s="138" customFormat="1" ht="12">
      <c r="A26" s="139" t="s">
        <v>1830</v>
      </c>
      <c r="B26" s="306">
        <f t="shared" si="5"/>
        <v>0</v>
      </c>
      <c r="C26" s="306">
        <f>SUM(C17:C25)</f>
        <v>0</v>
      </c>
      <c r="D26" s="306">
        <f t="shared" ref="D26:Q26" si="7">SUM(D17:D25)</f>
        <v>0</v>
      </c>
      <c r="E26" s="306">
        <f t="shared" si="7"/>
        <v>0</v>
      </c>
      <c r="F26" s="306">
        <f t="shared" si="7"/>
        <v>0</v>
      </c>
      <c r="G26" s="306">
        <f t="shared" si="7"/>
        <v>0</v>
      </c>
      <c r="H26" s="306">
        <f t="shared" si="7"/>
        <v>0</v>
      </c>
      <c r="I26" s="306">
        <f t="shared" si="7"/>
        <v>0</v>
      </c>
      <c r="J26" s="306">
        <f t="shared" si="7"/>
        <v>0</v>
      </c>
      <c r="K26" s="306">
        <f t="shared" si="7"/>
        <v>0</v>
      </c>
      <c r="L26" s="306">
        <f t="shared" si="7"/>
        <v>0</v>
      </c>
      <c r="M26" s="306">
        <f t="shared" si="7"/>
        <v>0</v>
      </c>
      <c r="N26" s="306">
        <f t="shared" si="7"/>
        <v>0</v>
      </c>
      <c r="O26" s="306">
        <f t="shared" si="7"/>
        <v>0</v>
      </c>
      <c r="P26" s="306">
        <f t="shared" si="7"/>
        <v>0</v>
      </c>
      <c r="Q26" s="306">
        <f t="shared" si="7"/>
        <v>0</v>
      </c>
      <c r="R26" s="306">
        <f>SUM(R17:R25)</f>
        <v>0</v>
      </c>
      <c r="S26" s="140">
        <f>SUM(S17:S25)</f>
        <v>0</v>
      </c>
      <c r="T26" s="140">
        <f>SUM(T17:T25)</f>
        <v>0</v>
      </c>
      <c r="U26" s="1522"/>
    </row>
    <row r="27" spans="1:21" s="138" customFormat="1" ht="12">
      <c r="A27" s="139" t="s">
        <v>1831</v>
      </c>
      <c r="B27" s="306">
        <f>SUM(C27:D27)</f>
        <v>0</v>
      </c>
      <c r="C27" s="675"/>
      <c r="D27" s="675"/>
      <c r="E27" s="675"/>
      <c r="F27" s="675"/>
      <c r="G27" s="675"/>
      <c r="H27" s="675"/>
      <c r="I27" s="675"/>
      <c r="J27" s="675"/>
      <c r="K27" s="675"/>
      <c r="L27" s="675"/>
      <c r="M27" s="675"/>
      <c r="N27" s="675"/>
      <c r="O27" s="675"/>
      <c r="P27" s="675"/>
      <c r="Q27" s="675"/>
      <c r="R27" s="567">
        <f t="shared" si="6"/>
        <v>0</v>
      </c>
      <c r="S27" s="675"/>
      <c r="T27" s="675"/>
      <c r="U27" s="1522"/>
    </row>
    <row r="28" spans="1:21" s="138" customFormat="1">
      <c r="A28" s="137" t="s">
        <v>1832</v>
      </c>
      <c r="B28" s="1521"/>
      <c r="C28" s="1521"/>
      <c r="D28" s="1521"/>
      <c r="E28" s="307"/>
      <c r="F28" s="307"/>
      <c r="G28" s="307"/>
      <c r="H28" s="307"/>
      <c r="I28" s="307"/>
      <c r="J28" s="307"/>
      <c r="K28" s="307"/>
      <c r="L28" s="307"/>
      <c r="M28" s="307"/>
      <c r="N28" s="307"/>
      <c r="O28" s="307"/>
      <c r="P28" s="307"/>
      <c r="Q28" s="307"/>
      <c r="R28" s="307"/>
      <c r="S28" s="1521"/>
      <c r="T28" s="1521"/>
      <c r="U28" s="1522"/>
    </row>
    <row r="29" spans="1:21" s="138" customFormat="1">
      <c r="A29" s="249" t="s">
        <v>1821</v>
      </c>
      <c r="B29" s="306">
        <f t="shared" ref="B29:B38" si="8">SUM(C29+D29)</f>
        <v>3389610</v>
      </c>
      <c r="C29" s="675">
        <v>3389610</v>
      </c>
      <c r="D29" s="675"/>
      <c r="E29" s="675">
        <v>3389610</v>
      </c>
      <c r="F29" s="675"/>
      <c r="G29" s="675"/>
      <c r="H29" s="675"/>
      <c r="I29" s="675"/>
      <c r="J29" s="675"/>
      <c r="K29" s="675"/>
      <c r="L29" s="675"/>
      <c r="M29" s="675"/>
      <c r="N29" s="675"/>
      <c r="O29" s="675"/>
      <c r="P29" s="675"/>
      <c r="Q29" s="675"/>
      <c r="R29" s="567">
        <f t="shared" ref="R29:R37" si="9">SUM(E29:Q29)</f>
        <v>3389610</v>
      </c>
      <c r="S29" s="675">
        <f>R29</f>
        <v>3389610</v>
      </c>
      <c r="T29" s="675"/>
      <c r="U29" s="1522"/>
    </row>
    <row r="30" spans="1:21" s="138" customFormat="1">
      <c r="A30" s="249" t="s">
        <v>1822</v>
      </c>
      <c r="B30" s="306">
        <f t="shared" si="8"/>
        <v>30525949.583067626</v>
      </c>
      <c r="C30" s="675">
        <v>30525949.583067626</v>
      </c>
      <c r="D30" s="675"/>
      <c r="E30" s="675">
        <v>2209595.5830676258</v>
      </c>
      <c r="F30" s="675">
        <v>4461000</v>
      </c>
      <c r="G30" s="675">
        <v>8270000</v>
      </c>
      <c r="H30" s="675">
        <v>6025903</v>
      </c>
      <c r="I30" s="675">
        <v>6994351</v>
      </c>
      <c r="J30" s="675">
        <v>1065000</v>
      </c>
      <c r="K30" s="675">
        <v>1500000</v>
      </c>
      <c r="L30" s="675">
        <v>100</v>
      </c>
      <c r="M30" s="675"/>
      <c r="N30" s="675"/>
      <c r="O30" s="675"/>
      <c r="P30" s="675"/>
      <c r="Q30" s="675"/>
      <c r="R30" s="567">
        <f t="shared" si="9"/>
        <v>30525949.583067626</v>
      </c>
      <c r="S30" s="675">
        <f t="shared" ref="S30:S36" si="10">R30</f>
        <v>30525949.583067626</v>
      </c>
      <c r="T30" s="675"/>
      <c r="U30" s="1522"/>
    </row>
    <row r="31" spans="1:21" s="138" customFormat="1">
      <c r="A31" s="249" t="s">
        <v>1823</v>
      </c>
      <c r="B31" s="306">
        <f t="shared" si="8"/>
        <v>1566687</v>
      </c>
      <c r="C31" s="675">
        <v>1566687</v>
      </c>
      <c r="D31" s="675"/>
      <c r="E31" s="675">
        <v>1566687</v>
      </c>
      <c r="F31" s="675"/>
      <c r="G31" s="675"/>
      <c r="H31" s="675"/>
      <c r="I31" s="675"/>
      <c r="J31" s="675"/>
      <c r="K31" s="675"/>
      <c r="L31" s="675"/>
      <c r="M31" s="675"/>
      <c r="N31" s="675"/>
      <c r="O31" s="675"/>
      <c r="P31" s="675"/>
      <c r="Q31" s="675"/>
      <c r="R31" s="567">
        <f t="shared" si="9"/>
        <v>1566687</v>
      </c>
      <c r="S31" s="675">
        <f t="shared" si="10"/>
        <v>1566687</v>
      </c>
      <c r="T31" s="675"/>
      <c r="U31" s="1522"/>
    </row>
    <row r="32" spans="1:21" s="138" customFormat="1">
      <c r="A32" s="249" t="s">
        <v>1824</v>
      </c>
      <c r="B32" s="306">
        <f t="shared" si="8"/>
        <v>638627.5</v>
      </c>
      <c r="C32" s="675">
        <v>638627.5</v>
      </c>
      <c r="D32" s="675"/>
      <c r="E32" s="675">
        <v>638627.5</v>
      </c>
      <c r="F32" s="675"/>
      <c r="G32" s="675"/>
      <c r="H32" s="675"/>
      <c r="I32" s="675"/>
      <c r="J32" s="675"/>
      <c r="K32" s="675"/>
      <c r="L32" s="675"/>
      <c r="M32" s="675"/>
      <c r="N32" s="675"/>
      <c r="O32" s="675"/>
      <c r="P32" s="675"/>
      <c r="Q32" s="675"/>
      <c r="R32" s="567">
        <f t="shared" si="9"/>
        <v>638627.5</v>
      </c>
      <c r="S32" s="675">
        <f t="shared" si="10"/>
        <v>638627.5</v>
      </c>
      <c r="T32" s="675"/>
      <c r="U32" s="1522"/>
    </row>
    <row r="33" spans="1:21" s="138" customFormat="1">
      <c r="A33" s="249" t="s">
        <v>1825</v>
      </c>
      <c r="B33" s="306">
        <f t="shared" si="8"/>
        <v>638627.5</v>
      </c>
      <c r="C33" s="675">
        <v>638627.5</v>
      </c>
      <c r="D33" s="675"/>
      <c r="E33" s="675">
        <v>638627.5</v>
      </c>
      <c r="F33" s="675"/>
      <c r="G33" s="675"/>
      <c r="H33" s="675"/>
      <c r="I33" s="675"/>
      <c r="J33" s="675"/>
      <c r="K33" s="675"/>
      <c r="L33" s="675"/>
      <c r="M33" s="675"/>
      <c r="N33" s="675"/>
      <c r="O33" s="675"/>
      <c r="P33" s="675"/>
      <c r="Q33" s="675"/>
      <c r="R33" s="567">
        <f t="shared" si="9"/>
        <v>638627.5</v>
      </c>
      <c r="S33" s="675">
        <f t="shared" si="10"/>
        <v>638627.5</v>
      </c>
      <c r="T33" s="675"/>
      <c r="U33" s="1522"/>
    </row>
    <row r="34" spans="1:21" s="138" customFormat="1">
      <c r="A34" s="249" t="s">
        <v>1826</v>
      </c>
      <c r="B34" s="306">
        <f t="shared" si="8"/>
        <v>0</v>
      </c>
      <c r="C34" s="675"/>
      <c r="D34" s="675"/>
      <c r="E34" s="675">
        <v>0</v>
      </c>
      <c r="F34" s="675"/>
      <c r="G34" s="675"/>
      <c r="H34" s="675"/>
      <c r="I34" s="675"/>
      <c r="J34" s="675"/>
      <c r="K34" s="675"/>
      <c r="L34" s="675"/>
      <c r="M34" s="675"/>
      <c r="N34" s="675"/>
      <c r="O34" s="675"/>
      <c r="P34" s="675"/>
      <c r="Q34" s="675"/>
      <c r="R34" s="567">
        <f t="shared" si="9"/>
        <v>0</v>
      </c>
      <c r="S34" s="675">
        <f t="shared" si="10"/>
        <v>0</v>
      </c>
      <c r="T34" s="675"/>
      <c r="U34" s="1522"/>
    </row>
    <row r="35" spans="1:21" s="138" customFormat="1">
      <c r="A35" s="249" t="s">
        <v>1827</v>
      </c>
      <c r="B35" s="306">
        <f t="shared" si="8"/>
        <v>327425</v>
      </c>
      <c r="C35" s="675">
        <v>327425</v>
      </c>
      <c r="D35" s="675"/>
      <c r="E35" s="675">
        <v>327425</v>
      </c>
      <c r="F35" s="675"/>
      <c r="G35" s="675"/>
      <c r="H35" s="675"/>
      <c r="I35" s="675"/>
      <c r="J35" s="675"/>
      <c r="K35" s="675"/>
      <c r="L35" s="675"/>
      <c r="M35" s="675"/>
      <c r="N35" s="675"/>
      <c r="O35" s="675"/>
      <c r="P35" s="675"/>
      <c r="Q35" s="675"/>
      <c r="R35" s="567">
        <f t="shared" si="9"/>
        <v>327425</v>
      </c>
      <c r="S35" s="675">
        <f t="shared" si="10"/>
        <v>327425</v>
      </c>
      <c r="T35" s="675"/>
      <c r="U35" s="1522"/>
    </row>
    <row r="36" spans="1:21" s="138" customFormat="1">
      <c r="A36" s="722" t="s">
        <v>1828</v>
      </c>
      <c r="B36" s="306">
        <f t="shared" si="8"/>
        <v>347400</v>
      </c>
      <c r="C36" s="675">
        <v>347400</v>
      </c>
      <c r="D36" s="675"/>
      <c r="E36" s="675">
        <v>347400</v>
      </c>
      <c r="F36" s="675"/>
      <c r="G36" s="675"/>
      <c r="H36" s="675"/>
      <c r="I36" s="675"/>
      <c r="J36" s="675"/>
      <c r="K36" s="675"/>
      <c r="L36" s="675"/>
      <c r="M36" s="675"/>
      <c r="N36" s="675"/>
      <c r="O36" s="675"/>
      <c r="P36" s="675"/>
      <c r="Q36" s="675"/>
      <c r="R36" s="567">
        <f t="shared" si="9"/>
        <v>347400</v>
      </c>
      <c r="S36" s="675">
        <f t="shared" si="10"/>
        <v>347400</v>
      </c>
      <c r="T36" s="675"/>
      <c r="U36" s="1522"/>
    </row>
    <row r="37" spans="1:21" s="138" customFormat="1">
      <c r="A37" s="1524" t="s">
        <v>1829</v>
      </c>
      <c r="B37" s="306">
        <f t="shared" si="8"/>
        <v>0</v>
      </c>
      <c r="C37" s="675"/>
      <c r="D37" s="675"/>
      <c r="E37" s="675">
        <v>0</v>
      </c>
      <c r="F37" s="675"/>
      <c r="G37" s="675"/>
      <c r="H37" s="675"/>
      <c r="I37" s="675"/>
      <c r="J37" s="675"/>
      <c r="K37" s="675"/>
      <c r="L37" s="675"/>
      <c r="M37" s="675"/>
      <c r="N37" s="675"/>
      <c r="O37" s="675"/>
      <c r="P37" s="675"/>
      <c r="Q37" s="675"/>
      <c r="R37" s="567">
        <f t="shared" si="9"/>
        <v>0</v>
      </c>
      <c r="S37" s="675"/>
      <c r="T37" s="675"/>
      <c r="U37" s="1522"/>
    </row>
    <row r="38" spans="1:21" s="138" customFormat="1" ht="12">
      <c r="A38" s="139" t="s">
        <v>1833</v>
      </c>
      <c r="B38" s="306">
        <f t="shared" si="8"/>
        <v>37434326.583067626</v>
      </c>
      <c r="C38" s="306">
        <f>SUM(C29:C37)</f>
        <v>37434326.583067626</v>
      </c>
      <c r="D38" s="306">
        <f t="shared" ref="D38:Q38" si="11">SUM(D29:D37)</f>
        <v>0</v>
      </c>
      <c r="E38" s="306">
        <f t="shared" si="11"/>
        <v>9117972.5830676258</v>
      </c>
      <c r="F38" s="306">
        <f t="shared" si="11"/>
        <v>4461000</v>
      </c>
      <c r="G38" s="306">
        <f t="shared" si="11"/>
        <v>8270000</v>
      </c>
      <c r="H38" s="306">
        <f t="shared" si="11"/>
        <v>6025903</v>
      </c>
      <c r="I38" s="306">
        <f t="shared" si="11"/>
        <v>6994351</v>
      </c>
      <c r="J38" s="306">
        <f t="shared" si="11"/>
        <v>1065000</v>
      </c>
      <c r="K38" s="306">
        <f t="shared" si="11"/>
        <v>1500000</v>
      </c>
      <c r="L38" s="306">
        <f t="shared" si="11"/>
        <v>100</v>
      </c>
      <c r="M38" s="306">
        <f t="shared" si="11"/>
        <v>0</v>
      </c>
      <c r="N38" s="306">
        <f t="shared" si="11"/>
        <v>0</v>
      </c>
      <c r="O38" s="306">
        <f t="shared" si="11"/>
        <v>0</v>
      </c>
      <c r="P38" s="306">
        <f t="shared" si="11"/>
        <v>0</v>
      </c>
      <c r="Q38" s="306">
        <f t="shared" si="11"/>
        <v>0</v>
      </c>
      <c r="R38" s="306">
        <f>SUM(R29:R37)</f>
        <v>37434326.583067626</v>
      </c>
      <c r="S38" s="140">
        <f>SUM(S29:S37)</f>
        <v>37434326.583067626</v>
      </c>
      <c r="T38" s="140">
        <f>SUM(T29:T37)</f>
        <v>0</v>
      </c>
      <c r="U38" s="1522"/>
    </row>
    <row r="39" spans="1:21" s="138" customFormat="1">
      <c r="A39" s="137" t="s">
        <v>1834</v>
      </c>
      <c r="B39" s="1521"/>
      <c r="C39" s="1521"/>
      <c r="D39" s="1521"/>
      <c r="E39" s="307"/>
      <c r="F39" s="307"/>
      <c r="G39" s="307"/>
      <c r="H39" s="307"/>
      <c r="I39" s="307"/>
      <c r="J39" s="307"/>
      <c r="K39" s="307"/>
      <c r="L39" s="307"/>
      <c r="M39" s="307"/>
      <c r="N39" s="307"/>
      <c r="O39" s="307"/>
      <c r="P39" s="307"/>
      <c r="Q39" s="307"/>
      <c r="R39" s="307"/>
      <c r="S39" s="1521"/>
      <c r="T39" s="1521"/>
      <c r="U39" s="1522"/>
    </row>
    <row r="40" spans="1:21" s="138" customFormat="1">
      <c r="A40" s="249" t="s">
        <v>1835</v>
      </c>
      <c r="B40" s="306">
        <f>SUM(C40+D40)</f>
        <v>1308929</v>
      </c>
      <c r="C40" s="675">
        <v>1308929</v>
      </c>
      <c r="D40" s="675"/>
      <c r="E40" s="675">
        <v>1308929</v>
      </c>
      <c r="F40" s="675"/>
      <c r="G40" s="675"/>
      <c r="H40" s="675"/>
      <c r="I40" s="675"/>
      <c r="J40" s="675"/>
      <c r="K40" s="675"/>
      <c r="L40" s="675"/>
      <c r="M40" s="675"/>
      <c r="N40" s="675"/>
      <c r="O40" s="675"/>
      <c r="P40" s="675"/>
      <c r="Q40" s="675"/>
      <c r="R40" s="567">
        <f>SUM(E40:Q40)</f>
        <v>1308929</v>
      </c>
      <c r="S40" s="675">
        <f>R40</f>
        <v>1308929</v>
      </c>
      <c r="T40" s="675"/>
      <c r="U40" s="1522"/>
    </row>
    <row r="41" spans="1:21" s="138" customFormat="1">
      <c r="A41" s="249" t="s">
        <v>1836</v>
      </c>
      <c r="B41" s="306">
        <f>SUM(C41+D41)</f>
        <v>0</v>
      </c>
      <c r="C41" s="675"/>
      <c r="D41" s="675"/>
      <c r="E41" s="675">
        <v>0</v>
      </c>
      <c r="F41" s="675"/>
      <c r="G41" s="675"/>
      <c r="H41" s="675"/>
      <c r="I41" s="675"/>
      <c r="J41" s="675"/>
      <c r="K41" s="675"/>
      <c r="L41" s="675"/>
      <c r="M41" s="675"/>
      <c r="N41" s="675"/>
      <c r="O41" s="675"/>
      <c r="P41" s="675"/>
      <c r="Q41" s="675"/>
      <c r="R41" s="567">
        <f>SUM(E41:Q41)</f>
        <v>0</v>
      </c>
      <c r="S41" s="675">
        <f>R41</f>
        <v>0</v>
      </c>
      <c r="T41" s="675"/>
      <c r="U41" s="1522"/>
    </row>
    <row r="42" spans="1:21" s="138" customFormat="1" ht="12">
      <c r="A42" s="139" t="s">
        <v>1837</v>
      </c>
      <c r="B42" s="306">
        <f>SUM(C42:D42)</f>
        <v>1308929</v>
      </c>
      <c r="C42" s="306">
        <f>SUM(C39:C41)</f>
        <v>1308929</v>
      </c>
      <c r="D42" s="306">
        <f>SUM(D39:D41)</f>
        <v>0</v>
      </c>
      <c r="E42" s="306">
        <f t="shared" ref="E42:T42" si="12">SUM(E40:E41)</f>
        <v>1308929</v>
      </c>
      <c r="F42" s="306">
        <f t="shared" si="12"/>
        <v>0</v>
      </c>
      <c r="G42" s="306">
        <f t="shared" si="12"/>
        <v>0</v>
      </c>
      <c r="H42" s="306">
        <f t="shared" si="12"/>
        <v>0</v>
      </c>
      <c r="I42" s="306">
        <f t="shared" si="12"/>
        <v>0</v>
      </c>
      <c r="J42" s="306">
        <f t="shared" si="12"/>
        <v>0</v>
      </c>
      <c r="K42" s="306">
        <f t="shared" si="12"/>
        <v>0</v>
      </c>
      <c r="L42" s="306">
        <f t="shared" si="12"/>
        <v>0</v>
      </c>
      <c r="M42" s="306">
        <f t="shared" si="12"/>
        <v>0</v>
      </c>
      <c r="N42" s="306">
        <f t="shared" si="12"/>
        <v>0</v>
      </c>
      <c r="O42" s="306">
        <f t="shared" si="12"/>
        <v>0</v>
      </c>
      <c r="P42" s="306">
        <f t="shared" si="12"/>
        <v>0</v>
      </c>
      <c r="Q42" s="306">
        <f t="shared" si="12"/>
        <v>0</v>
      </c>
      <c r="R42" s="306">
        <f>SUM(R40:R41)</f>
        <v>1308929</v>
      </c>
      <c r="S42" s="140">
        <f t="shared" si="12"/>
        <v>1308929</v>
      </c>
      <c r="T42" s="140">
        <f t="shared" si="12"/>
        <v>0</v>
      </c>
      <c r="U42" s="1522"/>
    </row>
    <row r="43" spans="1:21" s="138" customFormat="1" ht="12">
      <c r="A43" s="139" t="s">
        <v>1838</v>
      </c>
      <c r="B43" s="306">
        <f>SUM(C43:D43)</f>
        <v>288833</v>
      </c>
      <c r="C43" s="675">
        <v>288833</v>
      </c>
      <c r="D43" s="675"/>
      <c r="E43" s="675">
        <v>288833</v>
      </c>
      <c r="F43" s="675"/>
      <c r="G43" s="675"/>
      <c r="H43" s="675"/>
      <c r="I43" s="675"/>
      <c r="J43" s="675"/>
      <c r="K43" s="675"/>
      <c r="L43" s="675"/>
      <c r="M43" s="675"/>
      <c r="N43" s="675"/>
      <c r="O43" s="675"/>
      <c r="P43" s="675"/>
      <c r="Q43" s="675"/>
      <c r="R43" s="567">
        <f>SUM(E43:Q43)</f>
        <v>288833</v>
      </c>
      <c r="S43" s="675">
        <f>R43</f>
        <v>288833</v>
      </c>
      <c r="T43" s="675"/>
      <c r="U43" s="1522"/>
    </row>
    <row r="44" spans="1:21" s="138" customFormat="1">
      <c r="A44" s="137" t="s">
        <v>1839</v>
      </c>
      <c r="B44" s="1521"/>
      <c r="C44" s="1521"/>
      <c r="D44" s="1521"/>
      <c r="E44" s="307"/>
      <c r="F44" s="307"/>
      <c r="G44" s="307"/>
      <c r="H44" s="307"/>
      <c r="I44" s="307"/>
      <c r="J44" s="307"/>
      <c r="K44" s="307"/>
      <c r="L44" s="307"/>
      <c r="M44" s="307"/>
      <c r="N44" s="307"/>
      <c r="O44" s="307"/>
      <c r="P44" s="307"/>
      <c r="Q44" s="307"/>
      <c r="R44" s="307"/>
      <c r="S44" s="1521"/>
      <c r="T44" s="1521"/>
      <c r="U44" s="1522"/>
    </row>
    <row r="45" spans="1:21" s="138" customFormat="1">
      <c r="A45" s="249" t="s">
        <v>1840</v>
      </c>
      <c r="B45" s="306">
        <f t="shared" ref="B45:B53" si="13">SUM(C45+D45)</f>
        <v>2692869.9983172631</v>
      </c>
      <c r="C45" s="675">
        <v>2692869.9983172631</v>
      </c>
      <c r="D45" s="675"/>
      <c r="E45" s="675">
        <v>2397000.4239672632</v>
      </c>
      <c r="F45" s="675"/>
      <c r="G45" s="675"/>
      <c r="H45" s="675"/>
      <c r="I45" s="675"/>
      <c r="J45" s="675"/>
      <c r="K45" s="675"/>
      <c r="L45" s="675"/>
      <c r="M45" s="675"/>
      <c r="N45" s="675">
        <f>Application!AM572</f>
        <v>295869.57435000001</v>
      </c>
      <c r="O45" s="675"/>
      <c r="P45" s="675"/>
      <c r="Q45" s="675"/>
      <c r="R45" s="567">
        <f t="shared" ref="R45:R53" si="14">SUM(E45:Q45)</f>
        <v>2692869.9983172631</v>
      </c>
      <c r="S45" s="675">
        <f>[10]EVERYTHING!$D$52+[10]EVERYTHING!$D$53</f>
        <v>1644182.3128315848</v>
      </c>
      <c r="T45" s="675"/>
      <c r="U45" s="1522"/>
    </row>
    <row r="46" spans="1:21" s="138" customFormat="1">
      <c r="A46" s="249" t="s">
        <v>1841</v>
      </c>
      <c r="B46" s="306">
        <f t="shared" si="13"/>
        <v>299625.05299590772</v>
      </c>
      <c r="C46" s="675">
        <v>299625.05299590772</v>
      </c>
      <c r="D46" s="675"/>
      <c r="E46" s="675">
        <v>299625.05299590772</v>
      </c>
      <c r="F46" s="675"/>
      <c r="G46" s="675"/>
      <c r="H46" s="675"/>
      <c r="I46" s="675"/>
      <c r="J46" s="675"/>
      <c r="K46" s="675"/>
      <c r="L46" s="675"/>
      <c r="M46" s="675"/>
      <c r="N46" s="675"/>
      <c r="O46" s="675"/>
      <c r="P46" s="675"/>
      <c r="Q46" s="675"/>
      <c r="R46" s="567">
        <f t="shared" si="14"/>
        <v>299625.05299590772</v>
      </c>
      <c r="S46" s="675">
        <f>R46</f>
        <v>299625.05299590772</v>
      </c>
      <c r="T46" s="675"/>
      <c r="U46" s="1522"/>
    </row>
    <row r="47" spans="1:21" s="138" customFormat="1">
      <c r="A47" s="1525" t="s">
        <v>1842</v>
      </c>
      <c r="B47" s="306">
        <f t="shared" si="13"/>
        <v>0</v>
      </c>
      <c r="C47" s="675"/>
      <c r="D47" s="675"/>
      <c r="E47" s="675">
        <v>0</v>
      </c>
      <c r="F47" s="675"/>
      <c r="G47" s="675"/>
      <c r="H47" s="675"/>
      <c r="I47" s="675"/>
      <c r="J47" s="675"/>
      <c r="K47" s="675"/>
      <c r="L47" s="675"/>
      <c r="M47" s="675"/>
      <c r="N47" s="675"/>
      <c r="O47" s="675"/>
      <c r="P47" s="675"/>
      <c r="Q47" s="675"/>
      <c r="R47" s="567">
        <f t="shared" si="14"/>
        <v>0</v>
      </c>
      <c r="S47" s="675"/>
      <c r="T47" s="675"/>
      <c r="U47" s="1522"/>
    </row>
    <row r="48" spans="1:21" s="138" customFormat="1">
      <c r="A48" s="249" t="s">
        <v>1843</v>
      </c>
      <c r="B48" s="306">
        <f t="shared" si="13"/>
        <v>0</v>
      </c>
      <c r="C48" s="675"/>
      <c r="D48" s="675"/>
      <c r="E48" s="675">
        <v>0</v>
      </c>
      <c r="F48" s="675"/>
      <c r="G48" s="675"/>
      <c r="H48" s="675"/>
      <c r="I48" s="675"/>
      <c r="J48" s="675"/>
      <c r="K48" s="675"/>
      <c r="L48" s="675"/>
      <c r="M48" s="675"/>
      <c r="N48" s="675"/>
      <c r="O48" s="675"/>
      <c r="P48" s="675"/>
      <c r="Q48" s="675"/>
      <c r="R48" s="567">
        <f t="shared" si="14"/>
        <v>0</v>
      </c>
      <c r="S48" s="675"/>
      <c r="T48" s="675"/>
      <c r="U48" s="1522"/>
    </row>
    <row r="49" spans="1:21" s="138" customFormat="1">
      <c r="A49" s="249" t="s">
        <v>1844</v>
      </c>
      <c r="B49" s="306">
        <f t="shared" si="13"/>
        <v>343620.01130579365</v>
      </c>
      <c r="C49" s="675">
        <v>343620.01130579365</v>
      </c>
      <c r="D49" s="675"/>
      <c r="E49" s="675">
        <v>343620.01130579365</v>
      </c>
      <c r="F49" s="675"/>
      <c r="G49" s="675"/>
      <c r="H49" s="675"/>
      <c r="I49" s="675"/>
      <c r="J49" s="675"/>
      <c r="K49" s="675"/>
      <c r="L49" s="675"/>
      <c r="M49" s="675"/>
      <c r="N49" s="675"/>
      <c r="O49" s="675"/>
      <c r="P49" s="675"/>
      <c r="Q49" s="675"/>
      <c r="R49" s="567">
        <f t="shared" si="14"/>
        <v>343620.01130579365</v>
      </c>
      <c r="S49" s="675"/>
      <c r="T49" s="675"/>
      <c r="U49" s="1522"/>
    </row>
    <row r="50" spans="1:21" s="138" customFormat="1">
      <c r="A50" s="249" t="s">
        <v>1845</v>
      </c>
      <c r="B50" s="306">
        <f t="shared" si="13"/>
        <v>30000</v>
      </c>
      <c r="C50" s="675">
        <v>30000</v>
      </c>
      <c r="D50" s="675"/>
      <c r="E50" s="675">
        <v>30000</v>
      </c>
      <c r="F50" s="675"/>
      <c r="G50" s="675"/>
      <c r="H50" s="675"/>
      <c r="I50" s="675"/>
      <c r="J50" s="675"/>
      <c r="K50" s="675"/>
      <c r="L50" s="675"/>
      <c r="M50" s="675"/>
      <c r="N50" s="675"/>
      <c r="O50" s="675"/>
      <c r="P50" s="675"/>
      <c r="Q50" s="675"/>
      <c r="R50" s="567">
        <f t="shared" si="14"/>
        <v>30000</v>
      </c>
      <c r="S50" s="675">
        <f>R50</f>
        <v>30000</v>
      </c>
      <c r="T50" s="675"/>
      <c r="U50" s="1522"/>
    </row>
    <row r="51" spans="1:21" s="138" customFormat="1">
      <c r="A51" s="249" t="s">
        <v>1846</v>
      </c>
      <c r="B51" s="306">
        <f t="shared" si="13"/>
        <v>210000</v>
      </c>
      <c r="C51" s="675">
        <v>210000</v>
      </c>
      <c r="D51" s="675"/>
      <c r="E51" s="675">
        <v>210000</v>
      </c>
      <c r="F51" s="675"/>
      <c r="G51" s="675"/>
      <c r="H51" s="675"/>
      <c r="I51" s="675"/>
      <c r="J51" s="675"/>
      <c r="K51" s="675"/>
      <c r="L51" s="675"/>
      <c r="M51" s="675"/>
      <c r="N51" s="675"/>
      <c r="O51" s="675"/>
      <c r="P51" s="675"/>
      <c r="Q51" s="675"/>
      <c r="R51" s="567">
        <f t="shared" si="14"/>
        <v>210000</v>
      </c>
      <c r="S51" s="675">
        <f t="shared" ref="S51:S53" si="15">R51</f>
        <v>210000</v>
      </c>
      <c r="T51" s="675"/>
      <c r="U51" s="1522"/>
    </row>
    <row r="52" spans="1:21" s="138" customFormat="1">
      <c r="A52" s="249" t="s">
        <v>1847</v>
      </c>
      <c r="B52" s="306">
        <f t="shared" si="13"/>
        <v>800000</v>
      </c>
      <c r="C52" s="675">
        <v>800000</v>
      </c>
      <c r="D52" s="675"/>
      <c r="E52" s="675">
        <v>800000</v>
      </c>
      <c r="F52" s="675"/>
      <c r="G52" s="675"/>
      <c r="H52" s="675"/>
      <c r="I52" s="675"/>
      <c r="J52" s="675"/>
      <c r="K52" s="675"/>
      <c r="L52" s="675"/>
      <c r="M52" s="675"/>
      <c r="N52" s="675"/>
      <c r="O52" s="675"/>
      <c r="P52" s="675"/>
      <c r="Q52" s="675"/>
      <c r="R52" s="567">
        <f t="shared" si="14"/>
        <v>800000</v>
      </c>
      <c r="S52" s="675">
        <f t="shared" si="15"/>
        <v>800000</v>
      </c>
      <c r="T52" s="675"/>
      <c r="U52" s="1522"/>
    </row>
    <row r="53" spans="1:21" s="138" customFormat="1">
      <c r="A53" s="1524" t="s">
        <v>1848</v>
      </c>
      <c r="B53" s="306">
        <f t="shared" si="13"/>
        <v>20000</v>
      </c>
      <c r="C53" s="675">
        <v>20000</v>
      </c>
      <c r="D53" s="675"/>
      <c r="E53" s="675">
        <v>20000</v>
      </c>
      <c r="F53" s="675"/>
      <c r="G53" s="675"/>
      <c r="H53" s="675"/>
      <c r="I53" s="675"/>
      <c r="J53" s="675"/>
      <c r="K53" s="675"/>
      <c r="L53" s="675"/>
      <c r="M53" s="675"/>
      <c r="N53" s="675"/>
      <c r="O53" s="675"/>
      <c r="P53" s="675"/>
      <c r="Q53" s="675"/>
      <c r="R53" s="567">
        <f t="shared" si="14"/>
        <v>20000</v>
      </c>
      <c r="S53" s="675">
        <f t="shared" si="15"/>
        <v>20000</v>
      </c>
      <c r="T53" s="675"/>
      <c r="U53" s="1522"/>
    </row>
    <row r="54" spans="1:21" s="142" customFormat="1" ht="12">
      <c r="A54" s="139" t="s">
        <v>1849</v>
      </c>
      <c r="B54" s="140">
        <f>SUM(C54:D54)</f>
        <v>4396115.0626189644</v>
      </c>
      <c r="C54" s="140">
        <f t="shared" ref="C54:T54" si="16">SUM(C45:C53)</f>
        <v>4396115.0626189644</v>
      </c>
      <c r="D54" s="140">
        <f t="shared" si="16"/>
        <v>0</v>
      </c>
      <c r="E54" s="140">
        <f t="shared" si="16"/>
        <v>4100245.4882689645</v>
      </c>
      <c r="F54" s="140">
        <f t="shared" si="16"/>
        <v>0</v>
      </c>
      <c r="G54" s="140">
        <f t="shared" si="16"/>
        <v>0</v>
      </c>
      <c r="H54" s="140">
        <f t="shared" si="16"/>
        <v>0</v>
      </c>
      <c r="I54" s="140">
        <f t="shared" si="16"/>
        <v>0</v>
      </c>
      <c r="J54" s="140">
        <f t="shared" si="16"/>
        <v>0</v>
      </c>
      <c r="K54" s="140">
        <f t="shared" si="16"/>
        <v>0</v>
      </c>
      <c r="L54" s="140">
        <f t="shared" si="16"/>
        <v>0</v>
      </c>
      <c r="M54" s="140">
        <f t="shared" si="16"/>
        <v>0</v>
      </c>
      <c r="N54" s="140">
        <f t="shared" si="16"/>
        <v>295869.57435000001</v>
      </c>
      <c r="O54" s="140">
        <f t="shared" si="16"/>
        <v>0</v>
      </c>
      <c r="P54" s="140">
        <f t="shared" si="16"/>
        <v>0</v>
      </c>
      <c r="Q54" s="140">
        <f t="shared" si="16"/>
        <v>0</v>
      </c>
      <c r="R54" s="306">
        <f t="shared" si="16"/>
        <v>4396115.0626189644</v>
      </c>
      <c r="S54" s="140">
        <f t="shared" si="16"/>
        <v>3003807.3658274924</v>
      </c>
      <c r="T54" s="140">
        <f t="shared" si="16"/>
        <v>0</v>
      </c>
      <c r="U54" s="141"/>
    </row>
    <row r="55" spans="1:21" s="138" customFormat="1">
      <c r="A55" s="137" t="s">
        <v>1130</v>
      </c>
      <c r="B55" s="1521"/>
      <c r="C55" s="1521"/>
      <c r="D55" s="1521"/>
      <c r="E55" s="307"/>
      <c r="F55" s="307"/>
      <c r="G55" s="307"/>
      <c r="H55" s="307"/>
      <c r="I55" s="307"/>
      <c r="J55" s="307"/>
      <c r="K55" s="307"/>
      <c r="L55" s="307"/>
      <c r="M55" s="307"/>
      <c r="N55" s="307"/>
      <c r="O55" s="307"/>
      <c r="P55" s="307"/>
      <c r="Q55" s="307"/>
      <c r="R55" s="307"/>
      <c r="S55" s="1521"/>
      <c r="T55" s="1521"/>
      <c r="U55" s="1522"/>
    </row>
    <row r="56" spans="1:21" s="138" customFormat="1">
      <c r="A56" s="249" t="s">
        <v>1850</v>
      </c>
      <c r="B56" s="306">
        <f t="shared" ref="B56:B61" si="17">SUM(C56+D56)</f>
        <v>44610</v>
      </c>
      <c r="C56" s="675">
        <v>44610</v>
      </c>
      <c r="D56" s="675"/>
      <c r="E56" s="675">
        <v>44610</v>
      </c>
      <c r="F56" s="675"/>
      <c r="G56" s="675"/>
      <c r="H56" s="675"/>
      <c r="I56" s="675"/>
      <c r="J56" s="675"/>
      <c r="K56" s="675"/>
      <c r="L56" s="675"/>
      <c r="M56" s="675"/>
      <c r="N56" s="675"/>
      <c r="O56" s="675"/>
      <c r="P56" s="675"/>
      <c r="Q56" s="675"/>
      <c r="R56" s="567">
        <f t="shared" ref="R56:R61" si="18">SUM(E56:Q56)</f>
        <v>44610</v>
      </c>
      <c r="S56" s="1523"/>
      <c r="T56" s="1523"/>
      <c r="U56" s="1522"/>
    </row>
    <row r="57" spans="1:21" s="180" customFormat="1">
      <c r="A57" s="1525" t="s">
        <v>1842</v>
      </c>
      <c r="B57" s="1526">
        <f t="shared" si="17"/>
        <v>0</v>
      </c>
      <c r="C57" s="1527"/>
      <c r="D57" s="1527"/>
      <c r="E57" s="675">
        <v>0</v>
      </c>
      <c r="F57" s="1527"/>
      <c r="G57" s="1527"/>
      <c r="H57" s="1527"/>
      <c r="I57" s="1527"/>
      <c r="J57" s="1527"/>
      <c r="K57" s="1527"/>
      <c r="L57" s="1527"/>
      <c r="M57" s="1527"/>
      <c r="N57" s="1527"/>
      <c r="O57" s="1527"/>
      <c r="P57" s="1527"/>
      <c r="Q57" s="1527"/>
      <c r="R57" s="567">
        <f t="shared" si="18"/>
        <v>0</v>
      </c>
      <c r="S57" s="1528"/>
      <c r="T57" s="1528"/>
      <c r="U57" s="1529"/>
    </row>
    <row r="58" spans="1:21" s="138" customFormat="1">
      <c r="A58" s="249" t="s">
        <v>1845</v>
      </c>
      <c r="B58" s="306">
        <f t="shared" si="17"/>
        <v>15000</v>
      </c>
      <c r="C58" s="675">
        <v>15000</v>
      </c>
      <c r="D58" s="675"/>
      <c r="E58" s="675">
        <v>15000</v>
      </c>
      <c r="F58" s="675"/>
      <c r="G58" s="675"/>
      <c r="H58" s="675"/>
      <c r="I58" s="675"/>
      <c r="J58" s="675"/>
      <c r="K58" s="675"/>
      <c r="L58" s="675"/>
      <c r="M58" s="675"/>
      <c r="N58" s="675"/>
      <c r="O58" s="675"/>
      <c r="P58" s="675"/>
      <c r="Q58" s="675"/>
      <c r="R58" s="567">
        <f t="shared" si="18"/>
        <v>15000</v>
      </c>
      <c r="S58" s="1523"/>
      <c r="T58" s="1523"/>
      <c r="U58" s="1522"/>
    </row>
    <row r="59" spans="1:21" s="138" customFormat="1">
      <c r="A59" s="249" t="s">
        <v>1846</v>
      </c>
      <c r="B59" s="306">
        <f t="shared" si="17"/>
        <v>0</v>
      </c>
      <c r="C59" s="675"/>
      <c r="D59" s="675"/>
      <c r="E59" s="675">
        <v>0</v>
      </c>
      <c r="F59" s="675"/>
      <c r="G59" s="675"/>
      <c r="H59" s="675"/>
      <c r="I59" s="675"/>
      <c r="J59" s="675"/>
      <c r="K59" s="675"/>
      <c r="L59" s="675"/>
      <c r="M59" s="675"/>
      <c r="N59" s="675"/>
      <c r="O59" s="675"/>
      <c r="P59" s="675"/>
      <c r="Q59" s="675"/>
      <c r="R59" s="567">
        <f t="shared" si="18"/>
        <v>0</v>
      </c>
      <c r="S59" s="1523"/>
      <c r="T59" s="1523"/>
      <c r="U59" s="1522"/>
    </row>
    <row r="60" spans="1:21" s="138" customFormat="1">
      <c r="A60" s="249" t="s">
        <v>1847</v>
      </c>
      <c r="B60" s="306">
        <f t="shared" si="17"/>
        <v>0</v>
      </c>
      <c r="C60" s="675"/>
      <c r="D60" s="675"/>
      <c r="E60" s="675">
        <v>0</v>
      </c>
      <c r="F60" s="675"/>
      <c r="G60" s="675"/>
      <c r="H60" s="675"/>
      <c r="I60" s="675"/>
      <c r="J60" s="675"/>
      <c r="K60" s="675"/>
      <c r="L60" s="675"/>
      <c r="M60" s="675"/>
      <c r="N60" s="675"/>
      <c r="O60" s="675"/>
      <c r="P60" s="675"/>
      <c r="Q60" s="675"/>
      <c r="R60" s="567">
        <f t="shared" si="18"/>
        <v>0</v>
      </c>
      <c r="S60" s="1523"/>
      <c r="T60" s="1523"/>
      <c r="U60" s="1522"/>
    </row>
    <row r="61" spans="1:21" s="138" customFormat="1">
      <c r="A61" s="1524" t="s">
        <v>1851</v>
      </c>
      <c r="B61" s="306">
        <f t="shared" si="17"/>
        <v>55000</v>
      </c>
      <c r="C61" s="675">
        <v>55000</v>
      </c>
      <c r="D61" s="675"/>
      <c r="E61" s="675">
        <v>55000</v>
      </c>
      <c r="F61" s="675"/>
      <c r="G61" s="675"/>
      <c r="H61" s="675"/>
      <c r="I61" s="675"/>
      <c r="J61" s="675"/>
      <c r="K61" s="675"/>
      <c r="L61" s="675"/>
      <c r="M61" s="675"/>
      <c r="N61" s="675"/>
      <c r="O61" s="675"/>
      <c r="P61" s="675"/>
      <c r="Q61" s="675"/>
      <c r="R61" s="567">
        <f t="shared" si="18"/>
        <v>55000</v>
      </c>
      <c r="S61" s="1523"/>
      <c r="T61" s="1523"/>
      <c r="U61" s="1522"/>
    </row>
    <row r="62" spans="1:21" s="138" customFormat="1" ht="13.65" customHeight="1">
      <c r="A62" s="139" t="s">
        <v>1852</v>
      </c>
      <c r="B62" s="306">
        <f>SUM(C62:D62)</f>
        <v>114610</v>
      </c>
      <c r="C62" s="306">
        <f t="shared" ref="C62:R62" si="19">SUM(C56:C61)</f>
        <v>114610</v>
      </c>
      <c r="D62" s="306">
        <f t="shared" si="19"/>
        <v>0</v>
      </c>
      <c r="E62" s="306">
        <f t="shared" si="19"/>
        <v>114610</v>
      </c>
      <c r="F62" s="306">
        <f t="shared" si="19"/>
        <v>0</v>
      </c>
      <c r="G62" s="306">
        <f t="shared" si="19"/>
        <v>0</v>
      </c>
      <c r="H62" s="306">
        <f t="shared" si="19"/>
        <v>0</v>
      </c>
      <c r="I62" s="306">
        <f t="shared" si="19"/>
        <v>0</v>
      </c>
      <c r="J62" s="306">
        <f t="shared" si="19"/>
        <v>0</v>
      </c>
      <c r="K62" s="306">
        <f t="shared" si="19"/>
        <v>0</v>
      </c>
      <c r="L62" s="306">
        <f t="shared" si="19"/>
        <v>0</v>
      </c>
      <c r="M62" s="306">
        <f t="shared" si="19"/>
        <v>0</v>
      </c>
      <c r="N62" s="306">
        <f t="shared" si="19"/>
        <v>0</v>
      </c>
      <c r="O62" s="306">
        <f t="shared" si="19"/>
        <v>0</v>
      </c>
      <c r="P62" s="306">
        <f t="shared" si="19"/>
        <v>0</v>
      </c>
      <c r="Q62" s="306">
        <f t="shared" si="19"/>
        <v>0</v>
      </c>
      <c r="R62" s="306">
        <f t="shared" si="19"/>
        <v>114610</v>
      </c>
      <c r="S62" s="1523"/>
      <c r="T62" s="1523"/>
      <c r="U62" s="1522"/>
    </row>
    <row r="63" spans="1:21" s="138" customFormat="1">
      <c r="A63" s="143" t="s">
        <v>1853</v>
      </c>
      <c r="B63" s="306">
        <f t="shared" ref="B63:R63" si="20">SUM(B8+B11+B13+B14+B15+B26+B27+B38+B42+B43+B54+B62)</f>
        <v>49158222.645686589</v>
      </c>
      <c r="C63" s="306">
        <f t="shared" si="20"/>
        <v>49158222.645686589</v>
      </c>
      <c r="D63" s="306">
        <f t="shared" si="20"/>
        <v>0</v>
      </c>
      <c r="E63" s="306">
        <f t="shared" si="20"/>
        <v>16520999.07133659</v>
      </c>
      <c r="F63" s="306">
        <f t="shared" si="20"/>
        <v>4461000</v>
      </c>
      <c r="G63" s="306">
        <f t="shared" si="20"/>
        <v>8270000</v>
      </c>
      <c r="H63" s="306">
        <f t="shared" si="20"/>
        <v>6025903</v>
      </c>
      <c r="I63" s="306">
        <f t="shared" si="20"/>
        <v>11019351</v>
      </c>
      <c r="J63" s="306">
        <f t="shared" si="20"/>
        <v>1065000</v>
      </c>
      <c r="K63" s="306">
        <f t="shared" si="20"/>
        <v>1500000</v>
      </c>
      <c r="L63" s="306">
        <f t="shared" si="20"/>
        <v>100</v>
      </c>
      <c r="M63" s="306">
        <f t="shared" si="20"/>
        <v>0</v>
      </c>
      <c r="N63" s="306">
        <f t="shared" si="20"/>
        <v>295869.57435000001</v>
      </c>
      <c r="O63" s="306">
        <f t="shared" si="20"/>
        <v>0</v>
      </c>
      <c r="P63" s="306">
        <f t="shared" si="20"/>
        <v>0</v>
      </c>
      <c r="Q63" s="306">
        <f t="shared" si="20"/>
        <v>0</v>
      </c>
      <c r="R63" s="306">
        <f t="shared" si="20"/>
        <v>49158222.645686589</v>
      </c>
      <c r="S63" s="306">
        <f>SUM(S10+S13+S14+S15+S26+S27+S38+S42+S43+S54)</f>
        <v>42675644.948895119</v>
      </c>
      <c r="T63" s="306">
        <f>SUM(T11+T13+T14+T15+T26+T27+T38+T42+T43+T54)</f>
        <v>0</v>
      </c>
      <c r="U63" s="1522"/>
    </row>
    <row r="64" spans="1:21" s="138" customFormat="1" ht="22.8">
      <c r="A64" s="137" t="s">
        <v>1854</v>
      </c>
      <c r="B64" s="1521"/>
      <c r="C64" s="1521"/>
      <c r="D64" s="1521"/>
      <c r="E64" s="307"/>
      <c r="F64" s="307"/>
      <c r="G64" s="307"/>
      <c r="H64" s="307"/>
      <c r="I64" s="307"/>
      <c r="J64" s="307"/>
      <c r="K64" s="307"/>
      <c r="L64" s="307"/>
      <c r="M64" s="307"/>
      <c r="N64" s="307"/>
      <c r="O64" s="307"/>
      <c r="P64" s="307"/>
      <c r="Q64" s="307"/>
      <c r="R64" s="307"/>
      <c r="S64" s="1521"/>
      <c r="T64" s="1521"/>
      <c r="U64" s="1522"/>
    </row>
    <row r="65" spans="1:21" s="138" customFormat="1">
      <c r="A65" s="249" t="s">
        <v>1855</v>
      </c>
      <c r="B65" s="306">
        <f>SUM(C65+D65)</f>
        <v>0</v>
      </c>
      <c r="C65" s="675"/>
      <c r="D65" s="675"/>
      <c r="E65" s="675">
        <f t="shared" ref="E65:E68" si="21">C65-SUM(F65:Q65)</f>
        <v>0</v>
      </c>
      <c r="F65" s="675"/>
      <c r="G65" s="675"/>
      <c r="H65" s="675"/>
      <c r="I65" s="675"/>
      <c r="J65" s="675"/>
      <c r="K65" s="675"/>
      <c r="L65" s="675"/>
      <c r="M65" s="675"/>
      <c r="N65" s="675"/>
      <c r="O65" s="675"/>
      <c r="P65" s="675"/>
      <c r="Q65" s="675"/>
      <c r="R65" s="567">
        <f>SUM(E65:Q65)</f>
        <v>0</v>
      </c>
      <c r="S65" s="675"/>
      <c r="T65" s="675"/>
      <c r="U65" s="1522"/>
    </row>
    <row r="66" spans="1:21" s="138" customFormat="1" ht="24" customHeight="1">
      <c r="A66" s="249" t="s">
        <v>1856</v>
      </c>
      <c r="B66" s="306">
        <f t="shared" ref="B66:B69" si="22">SUM(C66+D66)</f>
        <v>0</v>
      </c>
      <c r="C66" s="675"/>
      <c r="D66" s="675"/>
      <c r="E66" s="675">
        <f t="shared" si="21"/>
        <v>0</v>
      </c>
      <c r="F66" s="675"/>
      <c r="G66" s="675"/>
      <c r="H66" s="675"/>
      <c r="I66" s="675"/>
      <c r="J66" s="675"/>
      <c r="K66" s="675"/>
      <c r="L66" s="675"/>
      <c r="M66" s="675"/>
      <c r="N66" s="675"/>
      <c r="O66" s="675"/>
      <c r="P66" s="675"/>
      <c r="Q66" s="675"/>
      <c r="R66" s="567">
        <f t="shared" ref="R66:R68" si="23">SUM(E66:Q66)</f>
        <v>0</v>
      </c>
      <c r="S66" s="675"/>
      <c r="T66" s="675"/>
      <c r="U66" s="1522"/>
    </row>
    <row r="67" spans="1:21" s="138" customFormat="1" ht="24" customHeight="1">
      <c r="A67" s="249" t="s">
        <v>1857</v>
      </c>
      <c r="B67" s="306">
        <f t="shared" si="22"/>
        <v>0</v>
      </c>
      <c r="C67" s="675"/>
      <c r="D67" s="675"/>
      <c r="E67" s="675">
        <f t="shared" si="21"/>
        <v>0</v>
      </c>
      <c r="F67" s="675"/>
      <c r="G67" s="675"/>
      <c r="H67" s="675"/>
      <c r="I67" s="675"/>
      <c r="J67" s="675"/>
      <c r="K67" s="675"/>
      <c r="L67" s="675"/>
      <c r="M67" s="675"/>
      <c r="N67" s="675"/>
      <c r="O67" s="675"/>
      <c r="P67" s="675"/>
      <c r="Q67" s="675"/>
      <c r="R67" s="567">
        <f t="shared" si="23"/>
        <v>0</v>
      </c>
      <c r="S67" s="675"/>
      <c r="T67" s="675"/>
      <c r="U67" s="1522"/>
    </row>
    <row r="68" spans="1:21" s="138" customFormat="1" ht="12" customHeight="1">
      <c r="A68" s="249" t="s">
        <v>1858</v>
      </c>
      <c r="B68" s="306">
        <f t="shared" si="22"/>
        <v>0</v>
      </c>
      <c r="C68" s="675"/>
      <c r="D68" s="675"/>
      <c r="E68" s="675">
        <f t="shared" si="21"/>
        <v>0</v>
      </c>
      <c r="F68" s="675"/>
      <c r="G68" s="675"/>
      <c r="H68" s="675"/>
      <c r="I68" s="675"/>
      <c r="J68" s="675"/>
      <c r="K68" s="675"/>
      <c r="L68" s="675"/>
      <c r="M68" s="675"/>
      <c r="N68" s="675"/>
      <c r="O68" s="675"/>
      <c r="P68" s="675"/>
      <c r="Q68" s="675"/>
      <c r="R68" s="567">
        <f t="shared" si="23"/>
        <v>0</v>
      </c>
      <c r="S68" s="675"/>
      <c r="T68" s="675"/>
      <c r="U68" s="1522"/>
    </row>
    <row r="69" spans="1:21" s="138" customFormat="1">
      <c r="A69" s="1524" t="s">
        <v>1859</v>
      </c>
      <c r="B69" s="306">
        <f t="shared" si="22"/>
        <v>160000</v>
      </c>
      <c r="C69" s="675">
        <v>160000</v>
      </c>
      <c r="D69" s="675"/>
      <c r="E69" s="675">
        <v>160000</v>
      </c>
      <c r="F69" s="675"/>
      <c r="G69" s="675"/>
      <c r="H69" s="675"/>
      <c r="I69" s="675"/>
      <c r="J69" s="675"/>
      <c r="K69" s="675"/>
      <c r="L69" s="675"/>
      <c r="M69" s="675"/>
      <c r="N69" s="675"/>
      <c r="O69" s="675"/>
      <c r="P69" s="675"/>
      <c r="Q69" s="675"/>
      <c r="R69" s="567">
        <f>SUM(E69:Q69)</f>
        <v>160000</v>
      </c>
      <c r="S69" s="675">
        <f>R69</f>
        <v>160000</v>
      </c>
      <c r="T69" s="675"/>
      <c r="U69" s="1522"/>
    </row>
    <row r="70" spans="1:21" s="138" customFormat="1" ht="12">
      <c r="A70" s="139" t="s">
        <v>1860</v>
      </c>
      <c r="B70" s="306">
        <f>SUM(C70:D70)</f>
        <v>160000</v>
      </c>
      <c r="C70" s="306">
        <f>SUM(C65:C69)</f>
        <v>160000</v>
      </c>
      <c r="D70" s="306">
        <f>SUM(D65:D69)</f>
        <v>0</v>
      </c>
      <c r="E70" s="306">
        <f t="shared" ref="E70:T70" si="24">SUM(E65:E69)</f>
        <v>160000</v>
      </c>
      <c r="F70" s="306">
        <f t="shared" si="24"/>
        <v>0</v>
      </c>
      <c r="G70" s="306">
        <f t="shared" si="24"/>
        <v>0</v>
      </c>
      <c r="H70" s="306">
        <f t="shared" si="24"/>
        <v>0</v>
      </c>
      <c r="I70" s="306">
        <f t="shared" si="24"/>
        <v>0</v>
      </c>
      <c r="J70" s="306">
        <f t="shared" si="24"/>
        <v>0</v>
      </c>
      <c r="K70" s="306">
        <f t="shared" si="24"/>
        <v>0</v>
      </c>
      <c r="L70" s="306">
        <f t="shared" si="24"/>
        <v>0</v>
      </c>
      <c r="M70" s="306">
        <f t="shared" si="24"/>
        <v>0</v>
      </c>
      <c r="N70" s="306">
        <f t="shared" si="24"/>
        <v>0</v>
      </c>
      <c r="O70" s="306">
        <f t="shared" si="24"/>
        <v>0</v>
      </c>
      <c r="P70" s="306">
        <f t="shared" si="24"/>
        <v>0</v>
      </c>
      <c r="Q70" s="306">
        <f t="shared" si="24"/>
        <v>0</v>
      </c>
      <c r="R70" s="306">
        <f t="shared" si="24"/>
        <v>160000</v>
      </c>
      <c r="S70" s="140">
        <f t="shared" si="24"/>
        <v>160000</v>
      </c>
      <c r="T70" s="140">
        <f t="shared" si="24"/>
        <v>0</v>
      </c>
      <c r="U70" s="1522"/>
    </row>
    <row r="71" spans="1:21" s="138" customFormat="1">
      <c r="A71" s="137" t="s">
        <v>1861</v>
      </c>
      <c r="B71" s="307"/>
      <c r="C71" s="307"/>
      <c r="D71" s="307"/>
      <c r="E71" s="307"/>
      <c r="F71" s="307"/>
      <c r="G71" s="307"/>
      <c r="H71" s="307"/>
      <c r="I71" s="307"/>
      <c r="J71" s="307"/>
      <c r="K71" s="307"/>
      <c r="L71" s="307"/>
      <c r="M71" s="307"/>
      <c r="N71" s="307"/>
      <c r="O71" s="307"/>
      <c r="P71" s="307"/>
      <c r="Q71" s="307"/>
      <c r="R71" s="307"/>
      <c r="S71" s="307"/>
      <c r="T71" s="307"/>
      <c r="U71" s="1522"/>
    </row>
    <row r="72" spans="1:21" s="138" customFormat="1">
      <c r="A72" s="249" t="s">
        <v>1862</v>
      </c>
      <c r="B72" s="306">
        <f>SUM(C72+D72)</f>
        <v>0</v>
      </c>
      <c r="C72" s="675"/>
      <c r="D72" s="675"/>
      <c r="E72" s="675">
        <v>0</v>
      </c>
      <c r="F72" s="675"/>
      <c r="G72" s="675"/>
      <c r="H72" s="675"/>
      <c r="I72" s="675"/>
      <c r="J72" s="675"/>
      <c r="K72" s="675"/>
      <c r="L72" s="675"/>
      <c r="M72" s="675"/>
      <c r="N72" s="675"/>
      <c r="O72" s="675"/>
      <c r="P72" s="675"/>
      <c r="Q72" s="675"/>
      <c r="R72" s="567">
        <f>SUM(E72:Q72)</f>
        <v>0</v>
      </c>
      <c r="S72" s="1523"/>
      <c r="T72" s="1523"/>
      <c r="U72" s="1522"/>
    </row>
    <row r="73" spans="1:21" s="138" customFormat="1">
      <c r="A73" s="249" t="s">
        <v>1863</v>
      </c>
      <c r="B73" s="306">
        <f>SUM(C73+D73)</f>
        <v>0</v>
      </c>
      <c r="C73" s="675"/>
      <c r="D73" s="675"/>
      <c r="E73" s="675">
        <v>0</v>
      </c>
      <c r="F73" s="675"/>
      <c r="G73" s="675"/>
      <c r="H73" s="675"/>
      <c r="I73" s="675"/>
      <c r="J73" s="675"/>
      <c r="K73" s="675"/>
      <c r="L73" s="675"/>
      <c r="M73" s="675"/>
      <c r="N73" s="675"/>
      <c r="O73" s="675"/>
      <c r="P73" s="675"/>
      <c r="Q73" s="675"/>
      <c r="R73" s="567">
        <f>SUM(E73:Q73)</f>
        <v>0</v>
      </c>
      <c r="S73" s="1523"/>
      <c r="T73" s="1523"/>
      <c r="U73" s="1522"/>
    </row>
    <row r="74" spans="1:21" s="138" customFormat="1">
      <c r="A74" s="462" t="s">
        <v>1864</v>
      </c>
      <c r="B74" s="306">
        <f>SUM(C74+D74)</f>
        <v>0</v>
      </c>
      <c r="C74" s="675"/>
      <c r="D74" s="675"/>
      <c r="E74" s="675">
        <v>0</v>
      </c>
      <c r="F74" s="675"/>
      <c r="G74" s="675"/>
      <c r="H74" s="675"/>
      <c r="I74" s="675"/>
      <c r="J74" s="675"/>
      <c r="K74" s="675"/>
      <c r="L74" s="675"/>
      <c r="M74" s="675"/>
      <c r="N74" s="675"/>
      <c r="O74" s="675"/>
      <c r="P74" s="675"/>
      <c r="Q74" s="675"/>
      <c r="R74" s="567">
        <f>SUM(E74:Q74)</f>
        <v>0</v>
      </c>
      <c r="S74" s="1523"/>
      <c r="T74" s="1523"/>
      <c r="U74" s="1522"/>
    </row>
    <row r="75" spans="1:21" s="138" customFormat="1">
      <c r="A75" s="249" t="s">
        <v>1865</v>
      </c>
      <c r="B75" s="306">
        <f>SUM(C75+D75)</f>
        <v>438237.33450131392</v>
      </c>
      <c r="C75" s="675">
        <v>438237.33450131392</v>
      </c>
      <c r="D75" s="675"/>
      <c r="E75" s="675">
        <v>438237.33450131392</v>
      </c>
      <c r="F75" s="675"/>
      <c r="G75" s="675"/>
      <c r="H75" s="675"/>
      <c r="I75" s="675"/>
      <c r="J75" s="675"/>
      <c r="K75" s="675"/>
      <c r="L75" s="675"/>
      <c r="M75" s="675"/>
      <c r="N75" s="675"/>
      <c r="O75" s="675"/>
      <c r="P75" s="675"/>
      <c r="Q75" s="675"/>
      <c r="R75" s="567">
        <f>SUM(E75:Q75)</f>
        <v>438237.33450131392</v>
      </c>
      <c r="S75" s="1523"/>
      <c r="T75" s="1523"/>
      <c r="U75" s="1522"/>
    </row>
    <row r="76" spans="1:21" s="138" customFormat="1" ht="22.8">
      <c r="A76" s="1524" t="s">
        <v>1866</v>
      </c>
      <c r="B76" s="306">
        <f>SUM(C76+D76)</f>
        <v>200000</v>
      </c>
      <c r="C76" s="675">
        <v>200000</v>
      </c>
      <c r="D76" s="675"/>
      <c r="E76" s="675">
        <v>200000</v>
      </c>
      <c r="F76" s="675"/>
      <c r="G76" s="675"/>
      <c r="H76" s="675"/>
      <c r="I76" s="675"/>
      <c r="J76" s="675"/>
      <c r="K76" s="675"/>
      <c r="L76" s="675"/>
      <c r="M76" s="675"/>
      <c r="N76" s="675"/>
      <c r="O76" s="675"/>
      <c r="P76" s="675"/>
      <c r="Q76" s="675"/>
      <c r="R76" s="567">
        <f>SUM(E76:Q76)</f>
        <v>200000</v>
      </c>
      <c r="S76" s="1523"/>
      <c r="T76" s="1523"/>
      <c r="U76" s="1522"/>
    </row>
    <row r="77" spans="1:21" s="138" customFormat="1" ht="12">
      <c r="A77" s="139" t="s">
        <v>1867</v>
      </c>
      <c r="B77" s="306">
        <f>SUM(C77:D77)</f>
        <v>638237.33450131398</v>
      </c>
      <c r="C77" s="306">
        <f>SUM(C72:C76)</f>
        <v>638237.33450131398</v>
      </c>
      <c r="D77" s="306">
        <f>SUM(D72:D76)</f>
        <v>0</v>
      </c>
      <c r="E77" s="306">
        <f t="shared" ref="E77:Q77" si="25">SUM(E72:E76)</f>
        <v>638237.33450131398</v>
      </c>
      <c r="F77" s="306">
        <f t="shared" si="25"/>
        <v>0</v>
      </c>
      <c r="G77" s="306">
        <f t="shared" si="25"/>
        <v>0</v>
      </c>
      <c r="H77" s="306">
        <f t="shared" si="25"/>
        <v>0</v>
      </c>
      <c r="I77" s="306">
        <f t="shared" si="25"/>
        <v>0</v>
      </c>
      <c r="J77" s="306">
        <f t="shared" si="25"/>
        <v>0</v>
      </c>
      <c r="K77" s="306">
        <f t="shared" si="25"/>
        <v>0</v>
      </c>
      <c r="L77" s="306">
        <f t="shared" si="25"/>
        <v>0</v>
      </c>
      <c r="M77" s="306">
        <f t="shared" si="25"/>
        <v>0</v>
      </c>
      <c r="N77" s="306">
        <f t="shared" si="25"/>
        <v>0</v>
      </c>
      <c r="O77" s="306">
        <f t="shared" si="25"/>
        <v>0</v>
      </c>
      <c r="P77" s="306">
        <f t="shared" si="25"/>
        <v>0</v>
      </c>
      <c r="Q77" s="306">
        <f t="shared" si="25"/>
        <v>0</v>
      </c>
      <c r="R77" s="306">
        <f>SUM(R72:R76)</f>
        <v>638237.33450131398</v>
      </c>
      <c r="S77" s="1523"/>
      <c r="T77" s="1523"/>
      <c r="U77" s="1522"/>
    </row>
    <row r="78" spans="1:21" s="138" customFormat="1">
      <c r="A78" s="137" t="s">
        <v>1868</v>
      </c>
      <c r="B78" s="307"/>
      <c r="C78" s="307"/>
      <c r="D78" s="307"/>
      <c r="E78" s="307"/>
      <c r="F78" s="307"/>
      <c r="G78" s="307"/>
      <c r="H78" s="307"/>
      <c r="I78" s="307"/>
      <c r="J78" s="307"/>
      <c r="K78" s="307"/>
      <c r="L78" s="307"/>
      <c r="M78" s="307"/>
      <c r="N78" s="307"/>
      <c r="O78" s="307"/>
      <c r="P78" s="307"/>
      <c r="Q78" s="307"/>
      <c r="R78" s="307"/>
      <c r="S78" s="307"/>
      <c r="T78" s="307"/>
      <c r="U78" s="1522"/>
    </row>
    <row r="79" spans="1:21" s="138" customFormat="1">
      <c r="A79" s="249" t="s">
        <v>1869</v>
      </c>
      <c r="B79" s="306">
        <f>SUM(C79:D79)</f>
        <v>1874583.7791533815</v>
      </c>
      <c r="C79" s="675">
        <v>1874583.7791533815</v>
      </c>
      <c r="D79" s="675"/>
      <c r="E79" s="675">
        <v>1874583.7791533815</v>
      </c>
      <c r="F79" s="675"/>
      <c r="G79" s="675"/>
      <c r="H79" s="675"/>
      <c r="I79" s="675"/>
      <c r="J79" s="675"/>
      <c r="K79" s="675"/>
      <c r="L79" s="675"/>
      <c r="M79" s="675"/>
      <c r="N79" s="675"/>
      <c r="O79" s="675"/>
      <c r="P79" s="675"/>
      <c r="Q79" s="675"/>
      <c r="R79" s="567">
        <f>SUM(E79:Q79)</f>
        <v>1874583.7791533815</v>
      </c>
      <c r="S79" s="675">
        <f>R79</f>
        <v>1874583.7791533815</v>
      </c>
      <c r="T79" s="675"/>
      <c r="U79" s="1522"/>
    </row>
    <row r="80" spans="1:21" s="138" customFormat="1">
      <c r="A80" s="249" t="s">
        <v>1870</v>
      </c>
      <c r="B80" s="306">
        <f>SUM(C80:D80)</f>
        <v>866956.82747492427</v>
      </c>
      <c r="C80" s="675">
        <v>866956.82747492427</v>
      </c>
      <c r="D80" s="675"/>
      <c r="E80" s="675">
        <v>866956.82747492427</v>
      </c>
      <c r="F80" s="675"/>
      <c r="G80" s="675"/>
      <c r="H80" s="675"/>
      <c r="I80" s="675"/>
      <c r="J80" s="675"/>
      <c r="K80" s="675"/>
      <c r="L80" s="675"/>
      <c r="M80" s="675"/>
      <c r="N80" s="675"/>
      <c r="O80" s="675"/>
      <c r="P80" s="675"/>
      <c r="Q80" s="675"/>
      <c r="R80" s="567">
        <f>SUM(E80:Q80)</f>
        <v>866956.82747492427</v>
      </c>
      <c r="S80" s="675">
        <f>R80</f>
        <v>866956.82747492427</v>
      </c>
      <c r="T80" s="675"/>
      <c r="U80" s="1522"/>
    </row>
    <row r="81" spans="1:21" s="138" customFormat="1" ht="12">
      <c r="A81" s="139" t="s">
        <v>1871</v>
      </c>
      <c r="B81" s="306">
        <f>SUM(C81:D81)</f>
        <v>2741540.6066283057</v>
      </c>
      <c r="C81" s="1530">
        <f>SUM(C79:C80)</f>
        <v>2741540.6066283057</v>
      </c>
      <c r="D81" s="1530">
        <f t="shared" ref="D81:T81" si="26">SUM(D79:D80)</f>
        <v>0</v>
      </c>
      <c r="E81" s="1530">
        <f t="shared" si="26"/>
        <v>2741540.6066283057</v>
      </c>
      <c r="F81" s="1530">
        <f t="shared" si="26"/>
        <v>0</v>
      </c>
      <c r="G81" s="1530">
        <f t="shared" si="26"/>
        <v>0</v>
      </c>
      <c r="H81" s="1530">
        <f t="shared" si="26"/>
        <v>0</v>
      </c>
      <c r="I81" s="1530">
        <f t="shared" si="26"/>
        <v>0</v>
      </c>
      <c r="J81" s="1530">
        <f t="shared" si="26"/>
        <v>0</v>
      </c>
      <c r="K81" s="1530">
        <f t="shared" si="26"/>
        <v>0</v>
      </c>
      <c r="L81" s="1530">
        <f t="shared" si="26"/>
        <v>0</v>
      </c>
      <c r="M81" s="1530">
        <f t="shared" si="26"/>
        <v>0</v>
      </c>
      <c r="N81" s="1530">
        <f t="shared" si="26"/>
        <v>0</v>
      </c>
      <c r="O81" s="1530">
        <f t="shared" si="26"/>
        <v>0</v>
      </c>
      <c r="P81" s="1530">
        <f t="shared" si="26"/>
        <v>0</v>
      </c>
      <c r="Q81" s="1530">
        <f t="shared" si="26"/>
        <v>0</v>
      </c>
      <c r="R81" s="1530">
        <f t="shared" si="26"/>
        <v>2741540.6066283057</v>
      </c>
      <c r="S81" s="1530">
        <f t="shared" si="26"/>
        <v>2741540.6066283057</v>
      </c>
      <c r="T81" s="1530">
        <f t="shared" si="26"/>
        <v>0</v>
      </c>
      <c r="U81" s="1522"/>
    </row>
    <row r="82" spans="1:21" s="138" customFormat="1">
      <c r="A82" s="137" t="s">
        <v>1872</v>
      </c>
      <c r="B82" s="307"/>
      <c r="C82" s="307"/>
      <c r="D82" s="307"/>
      <c r="E82" s="307"/>
      <c r="F82" s="307"/>
      <c r="G82" s="307"/>
      <c r="H82" s="307"/>
      <c r="I82" s="307"/>
      <c r="J82" s="307"/>
      <c r="K82" s="307"/>
      <c r="L82" s="307"/>
      <c r="M82" s="307"/>
      <c r="N82" s="307"/>
      <c r="O82" s="307"/>
      <c r="P82" s="307"/>
      <c r="Q82" s="307"/>
      <c r="R82" s="307"/>
      <c r="S82" s="307"/>
      <c r="T82" s="307"/>
      <c r="U82" s="1522"/>
    </row>
    <row r="83" spans="1:21" s="138" customFormat="1" ht="13.65" customHeight="1">
      <c r="A83" s="249" t="s">
        <v>1873</v>
      </c>
      <c r="B83" s="306">
        <f t="shared" ref="B83:B95" si="27">SUM(C83+D83)</f>
        <v>60708.703392540774</v>
      </c>
      <c r="C83" s="675">
        <v>60708.703392540774</v>
      </c>
      <c r="D83" s="675"/>
      <c r="E83" s="675">
        <v>60708.703392540774</v>
      </c>
      <c r="F83" s="675"/>
      <c r="G83" s="675"/>
      <c r="H83" s="675"/>
      <c r="I83" s="675"/>
      <c r="J83" s="675"/>
      <c r="K83" s="675"/>
      <c r="L83" s="675"/>
      <c r="M83" s="675"/>
      <c r="N83" s="675"/>
      <c r="O83" s="675"/>
      <c r="P83" s="675"/>
      <c r="Q83" s="675"/>
      <c r="R83" s="567">
        <f t="shared" ref="R83:R95" si="28">SUM(E83:Q83)</f>
        <v>60708.703392540774</v>
      </c>
      <c r="S83" s="1523"/>
      <c r="T83" s="1523"/>
      <c r="U83" s="1522"/>
    </row>
    <row r="84" spans="1:21" s="138" customFormat="1">
      <c r="A84" s="249" t="s">
        <v>1874</v>
      </c>
      <c r="B84" s="306">
        <f t="shared" si="27"/>
        <v>328000</v>
      </c>
      <c r="C84" s="675">
        <v>328000</v>
      </c>
      <c r="D84" s="675"/>
      <c r="E84" s="675">
        <v>328000</v>
      </c>
      <c r="F84" s="675"/>
      <c r="G84" s="675"/>
      <c r="H84" s="675"/>
      <c r="I84" s="675"/>
      <c r="J84" s="675"/>
      <c r="K84" s="675"/>
      <c r="L84" s="675"/>
      <c r="M84" s="675"/>
      <c r="N84" s="675"/>
      <c r="O84" s="675"/>
      <c r="P84" s="675"/>
      <c r="Q84" s="675"/>
      <c r="R84" s="567">
        <f t="shared" si="28"/>
        <v>328000</v>
      </c>
      <c r="S84" s="675">
        <f>R84</f>
        <v>328000</v>
      </c>
      <c r="T84" s="675"/>
      <c r="U84" s="1522"/>
    </row>
    <row r="85" spans="1:21" s="138" customFormat="1">
      <c r="A85" s="249" t="s">
        <v>1875</v>
      </c>
      <c r="B85" s="306">
        <f t="shared" si="27"/>
        <v>2035553</v>
      </c>
      <c r="C85" s="675">
        <v>2035553</v>
      </c>
      <c r="D85" s="675"/>
      <c r="E85" s="675">
        <v>2035553</v>
      </c>
      <c r="F85" s="675"/>
      <c r="G85" s="675"/>
      <c r="H85" s="675"/>
      <c r="I85" s="675"/>
      <c r="J85" s="675"/>
      <c r="K85" s="675"/>
      <c r="L85" s="675"/>
      <c r="M85" s="675"/>
      <c r="N85" s="675"/>
      <c r="O85" s="675"/>
      <c r="P85" s="675"/>
      <c r="Q85" s="675"/>
      <c r="R85" s="567">
        <f t="shared" si="28"/>
        <v>2035553</v>
      </c>
      <c r="S85" s="675">
        <f t="shared" ref="S85:S86" si="29">R85</f>
        <v>2035553</v>
      </c>
      <c r="T85" s="675"/>
      <c r="U85" s="1522"/>
    </row>
    <row r="86" spans="1:21" s="138" customFormat="1">
      <c r="A86" s="249" t="s">
        <v>1876</v>
      </c>
      <c r="B86" s="306">
        <f t="shared" si="27"/>
        <v>735630</v>
      </c>
      <c r="C86" s="675">
        <v>735630</v>
      </c>
      <c r="D86" s="675"/>
      <c r="E86" s="675">
        <v>735630</v>
      </c>
      <c r="F86" s="675"/>
      <c r="G86" s="675"/>
      <c r="H86" s="675"/>
      <c r="I86" s="675"/>
      <c r="J86" s="675"/>
      <c r="K86" s="675"/>
      <c r="L86" s="675"/>
      <c r="M86" s="675"/>
      <c r="N86" s="675"/>
      <c r="O86" s="675"/>
      <c r="P86" s="675"/>
      <c r="Q86" s="675"/>
      <c r="R86" s="567">
        <f t="shared" si="28"/>
        <v>735630</v>
      </c>
      <c r="S86" s="675">
        <f t="shared" si="29"/>
        <v>735630</v>
      </c>
      <c r="T86" s="675"/>
      <c r="U86" s="1522"/>
    </row>
    <row r="87" spans="1:21" s="138" customFormat="1">
      <c r="A87" s="249" t="s">
        <v>1877</v>
      </c>
      <c r="B87" s="306">
        <f t="shared" si="27"/>
        <v>0</v>
      </c>
      <c r="C87" s="675"/>
      <c r="D87" s="675"/>
      <c r="E87" s="675">
        <v>0</v>
      </c>
      <c r="F87" s="675"/>
      <c r="G87" s="675"/>
      <c r="H87" s="675"/>
      <c r="I87" s="675"/>
      <c r="J87" s="675"/>
      <c r="K87" s="675"/>
      <c r="L87" s="675"/>
      <c r="M87" s="675"/>
      <c r="N87" s="675"/>
      <c r="O87" s="675"/>
      <c r="P87" s="675"/>
      <c r="Q87" s="675"/>
      <c r="R87" s="567">
        <f t="shared" si="28"/>
        <v>0</v>
      </c>
      <c r="S87" s="675"/>
      <c r="T87" s="675"/>
      <c r="U87" s="1522"/>
    </row>
    <row r="88" spans="1:21" s="138" customFormat="1">
      <c r="A88" s="249" t="s">
        <v>1878</v>
      </c>
      <c r="B88" s="306">
        <f t="shared" si="27"/>
        <v>144000</v>
      </c>
      <c r="C88" s="675">
        <v>144000</v>
      </c>
      <c r="D88" s="675"/>
      <c r="E88" s="675">
        <v>144000</v>
      </c>
      <c r="F88" s="675"/>
      <c r="G88" s="675"/>
      <c r="H88" s="675"/>
      <c r="I88" s="675"/>
      <c r="J88" s="675"/>
      <c r="K88" s="675"/>
      <c r="L88" s="675"/>
      <c r="M88" s="675"/>
      <c r="N88" s="675"/>
      <c r="O88" s="675"/>
      <c r="P88" s="675"/>
      <c r="Q88" s="675"/>
      <c r="R88" s="567">
        <f t="shared" si="28"/>
        <v>144000</v>
      </c>
      <c r="S88" s="1523"/>
      <c r="T88" s="1523"/>
      <c r="U88" s="1522"/>
    </row>
    <row r="89" spans="1:21" s="138" customFormat="1">
      <c r="A89" s="249" t="s">
        <v>1879</v>
      </c>
      <c r="B89" s="306">
        <f t="shared" si="27"/>
        <v>102000</v>
      </c>
      <c r="C89" s="675">
        <v>102000</v>
      </c>
      <c r="D89" s="675"/>
      <c r="E89" s="675">
        <v>102000</v>
      </c>
      <c r="F89" s="675"/>
      <c r="G89" s="675"/>
      <c r="H89" s="675"/>
      <c r="I89" s="675"/>
      <c r="J89" s="675"/>
      <c r="K89" s="675"/>
      <c r="L89" s="675"/>
      <c r="M89" s="675"/>
      <c r="N89" s="675"/>
      <c r="O89" s="675"/>
      <c r="P89" s="675"/>
      <c r="Q89" s="675"/>
      <c r="R89" s="567">
        <f t="shared" si="28"/>
        <v>102000</v>
      </c>
      <c r="S89" s="675">
        <f>R89</f>
        <v>102000</v>
      </c>
      <c r="T89" s="675"/>
      <c r="U89" s="1522"/>
    </row>
    <row r="90" spans="1:21" s="138" customFormat="1">
      <c r="A90" s="249" t="s">
        <v>1880</v>
      </c>
      <c r="B90" s="306">
        <f t="shared" si="27"/>
        <v>18000</v>
      </c>
      <c r="C90" s="675">
        <v>18000</v>
      </c>
      <c r="D90" s="675"/>
      <c r="E90" s="675">
        <v>18000</v>
      </c>
      <c r="F90" s="675"/>
      <c r="G90" s="675"/>
      <c r="H90" s="675"/>
      <c r="I90" s="675"/>
      <c r="J90" s="675"/>
      <c r="K90" s="675"/>
      <c r="L90" s="675"/>
      <c r="M90" s="675"/>
      <c r="N90" s="675"/>
      <c r="O90" s="675"/>
      <c r="P90" s="675"/>
      <c r="Q90" s="675"/>
      <c r="R90" s="567">
        <f t="shared" si="28"/>
        <v>18000</v>
      </c>
      <c r="S90" s="675"/>
      <c r="T90" s="675"/>
      <c r="U90" s="1522"/>
    </row>
    <row r="91" spans="1:21" s="138" customFormat="1">
      <c r="A91" s="722" t="s">
        <v>1881</v>
      </c>
      <c r="B91" s="306">
        <f t="shared" si="27"/>
        <v>0</v>
      </c>
      <c r="C91" s="675"/>
      <c r="D91" s="675"/>
      <c r="E91" s="675">
        <v>0</v>
      </c>
      <c r="F91" s="675"/>
      <c r="G91" s="675"/>
      <c r="H91" s="675"/>
      <c r="I91" s="675"/>
      <c r="J91" s="675"/>
      <c r="K91" s="675"/>
      <c r="L91" s="675"/>
      <c r="M91" s="675"/>
      <c r="N91" s="675"/>
      <c r="O91" s="675"/>
      <c r="P91" s="675"/>
      <c r="Q91" s="675"/>
      <c r="R91" s="567">
        <f t="shared" si="28"/>
        <v>0</v>
      </c>
      <c r="S91" s="675"/>
      <c r="T91" s="675"/>
      <c r="U91" s="1522"/>
    </row>
    <row r="92" spans="1:21" s="138" customFormat="1">
      <c r="A92" s="722" t="s">
        <v>1882</v>
      </c>
      <c r="B92" s="306">
        <f t="shared" si="27"/>
        <v>7600</v>
      </c>
      <c r="C92" s="675">
        <v>7600</v>
      </c>
      <c r="D92" s="675"/>
      <c r="E92" s="675">
        <v>7600</v>
      </c>
      <c r="F92" s="675"/>
      <c r="G92" s="675"/>
      <c r="H92" s="675"/>
      <c r="I92" s="675"/>
      <c r="J92" s="675"/>
      <c r="K92" s="675"/>
      <c r="L92" s="675"/>
      <c r="M92" s="675"/>
      <c r="N92" s="675"/>
      <c r="O92" s="675"/>
      <c r="P92" s="675"/>
      <c r="Q92" s="675"/>
      <c r="R92" s="567">
        <f t="shared" si="28"/>
        <v>7600</v>
      </c>
      <c r="S92" s="675">
        <f>R92</f>
        <v>7600</v>
      </c>
      <c r="T92" s="675"/>
      <c r="U92" s="1522"/>
    </row>
    <row r="93" spans="1:21" s="138" customFormat="1">
      <c r="A93" s="1524" t="s">
        <v>1829</v>
      </c>
      <c r="B93" s="306">
        <f t="shared" si="27"/>
        <v>0</v>
      </c>
      <c r="C93" s="675"/>
      <c r="D93" s="675"/>
      <c r="E93" s="675">
        <v>0</v>
      </c>
      <c r="F93" s="675"/>
      <c r="G93" s="675"/>
      <c r="H93" s="675"/>
      <c r="I93" s="675"/>
      <c r="J93" s="675"/>
      <c r="K93" s="675"/>
      <c r="L93" s="675"/>
      <c r="M93" s="675"/>
      <c r="N93" s="675"/>
      <c r="O93" s="675"/>
      <c r="P93" s="675"/>
      <c r="Q93" s="675"/>
      <c r="R93" s="567">
        <f t="shared" si="28"/>
        <v>0</v>
      </c>
      <c r="S93" s="675"/>
      <c r="T93" s="675"/>
      <c r="U93" s="1522"/>
    </row>
    <row r="94" spans="1:21" s="138" customFormat="1">
      <c r="A94" s="1524" t="s">
        <v>1829</v>
      </c>
      <c r="B94" s="306">
        <f t="shared" si="27"/>
        <v>0</v>
      </c>
      <c r="C94" s="675"/>
      <c r="D94" s="675"/>
      <c r="E94" s="675">
        <v>0</v>
      </c>
      <c r="F94" s="675"/>
      <c r="G94" s="675"/>
      <c r="H94" s="675"/>
      <c r="I94" s="675"/>
      <c r="J94" s="675"/>
      <c r="K94" s="675"/>
      <c r="L94" s="675"/>
      <c r="M94" s="675"/>
      <c r="N94" s="675"/>
      <c r="O94" s="675"/>
      <c r="P94" s="675"/>
      <c r="Q94" s="675"/>
      <c r="R94" s="567">
        <f t="shared" si="28"/>
        <v>0</v>
      </c>
      <c r="S94" s="675"/>
      <c r="T94" s="675"/>
      <c r="U94" s="1522"/>
    </row>
    <row r="95" spans="1:21" s="138" customFormat="1">
      <c r="A95" s="1524" t="s">
        <v>1829</v>
      </c>
      <c r="B95" s="306">
        <f t="shared" si="27"/>
        <v>0</v>
      </c>
      <c r="C95" s="675"/>
      <c r="D95" s="675"/>
      <c r="E95" s="675">
        <f t="shared" ref="E95" si="30">C95-SUM(F95:Q95)</f>
        <v>0</v>
      </c>
      <c r="F95" s="675"/>
      <c r="G95" s="675"/>
      <c r="H95" s="675"/>
      <c r="I95" s="675"/>
      <c r="J95" s="675"/>
      <c r="K95" s="675"/>
      <c r="L95" s="675"/>
      <c r="M95" s="675"/>
      <c r="N95" s="675"/>
      <c r="O95" s="675"/>
      <c r="P95" s="675"/>
      <c r="Q95" s="675"/>
      <c r="R95" s="567">
        <f t="shared" si="28"/>
        <v>0</v>
      </c>
      <c r="S95" s="675"/>
      <c r="T95" s="675"/>
      <c r="U95" s="1522"/>
    </row>
    <row r="96" spans="1:21" s="138" customFormat="1" ht="12">
      <c r="A96" s="139" t="s">
        <v>1883</v>
      </c>
      <c r="B96" s="306">
        <f>SUM(C96:D96)</f>
        <v>3431491.703392541</v>
      </c>
      <c r="C96" s="306">
        <f t="shared" ref="C96:R96" si="31">SUM(C83:C95)</f>
        <v>3431491.703392541</v>
      </c>
      <c r="D96" s="306">
        <f t="shared" si="31"/>
        <v>0</v>
      </c>
      <c r="E96" s="306">
        <f t="shared" si="31"/>
        <v>3431491.703392541</v>
      </c>
      <c r="F96" s="306">
        <f t="shared" si="31"/>
        <v>0</v>
      </c>
      <c r="G96" s="306">
        <f t="shared" si="31"/>
        <v>0</v>
      </c>
      <c r="H96" s="306">
        <f t="shared" si="31"/>
        <v>0</v>
      </c>
      <c r="I96" s="306">
        <f t="shared" si="31"/>
        <v>0</v>
      </c>
      <c r="J96" s="306">
        <f t="shared" si="31"/>
        <v>0</v>
      </c>
      <c r="K96" s="306">
        <f t="shared" si="31"/>
        <v>0</v>
      </c>
      <c r="L96" s="306">
        <f t="shared" si="31"/>
        <v>0</v>
      </c>
      <c r="M96" s="306">
        <f t="shared" si="31"/>
        <v>0</v>
      </c>
      <c r="N96" s="306">
        <f t="shared" si="31"/>
        <v>0</v>
      </c>
      <c r="O96" s="306">
        <f t="shared" si="31"/>
        <v>0</v>
      </c>
      <c r="P96" s="306">
        <f t="shared" si="31"/>
        <v>0</v>
      </c>
      <c r="Q96" s="306">
        <f t="shared" si="31"/>
        <v>0</v>
      </c>
      <c r="R96" s="306">
        <f t="shared" si="31"/>
        <v>3431491.703392541</v>
      </c>
      <c r="S96" s="140">
        <f>SUM(S84:S87,S89:S95)</f>
        <v>3208783</v>
      </c>
      <c r="T96" s="306">
        <f>SUM(T84:T87,T89:T95)</f>
        <v>0</v>
      </c>
      <c r="U96" s="1522"/>
    </row>
    <row r="97" spans="1:21" s="138" customFormat="1" ht="12">
      <c r="A97" s="139" t="s">
        <v>1884</v>
      </c>
      <c r="B97" s="306">
        <f>SUM(C97:D97)</f>
        <v>56129492.290208749</v>
      </c>
      <c r="C97" s="306">
        <f t="shared" ref="C97:R97" si="32">SUM(C63+C70+C77+C81+C96)</f>
        <v>56129492.290208749</v>
      </c>
      <c r="D97" s="306">
        <f t="shared" si="32"/>
        <v>0</v>
      </c>
      <c r="E97" s="306">
        <f t="shared" si="32"/>
        <v>23492268.71585875</v>
      </c>
      <c r="F97" s="306">
        <f t="shared" si="32"/>
        <v>4461000</v>
      </c>
      <c r="G97" s="306">
        <f t="shared" si="32"/>
        <v>8270000</v>
      </c>
      <c r="H97" s="306">
        <f t="shared" si="32"/>
        <v>6025903</v>
      </c>
      <c r="I97" s="306">
        <f t="shared" si="32"/>
        <v>11019351</v>
      </c>
      <c r="J97" s="306">
        <f t="shared" si="32"/>
        <v>1065000</v>
      </c>
      <c r="K97" s="306">
        <f t="shared" si="32"/>
        <v>1500000</v>
      </c>
      <c r="L97" s="306">
        <f t="shared" si="32"/>
        <v>100</v>
      </c>
      <c r="M97" s="306">
        <f t="shared" si="32"/>
        <v>0</v>
      </c>
      <c r="N97" s="306">
        <f t="shared" si="32"/>
        <v>295869.57435000001</v>
      </c>
      <c r="O97" s="306">
        <f t="shared" si="32"/>
        <v>0</v>
      </c>
      <c r="P97" s="306">
        <f t="shared" si="32"/>
        <v>0</v>
      </c>
      <c r="Q97" s="306">
        <f t="shared" si="32"/>
        <v>0</v>
      </c>
      <c r="R97" s="306">
        <f t="shared" si="32"/>
        <v>56129492.290208749</v>
      </c>
      <c r="S97" s="306">
        <f>SUM(S63+S70+S81+S96)</f>
        <v>48785968.555523425</v>
      </c>
      <c r="T97" s="306">
        <f>SUM(T63+T70+T81+T96)</f>
        <v>0</v>
      </c>
      <c r="U97" s="1522"/>
    </row>
    <row r="98" spans="1:21" s="138" customFormat="1">
      <c r="A98" s="137" t="s">
        <v>1885</v>
      </c>
      <c r="B98" s="307"/>
      <c r="C98" s="307"/>
      <c r="D98" s="307"/>
      <c r="E98" s="307"/>
      <c r="F98" s="307"/>
      <c r="G98" s="307"/>
      <c r="H98" s="307"/>
      <c r="I98" s="307"/>
      <c r="J98" s="307"/>
      <c r="K98" s="307"/>
      <c r="L98" s="307"/>
      <c r="M98" s="307"/>
      <c r="N98" s="307"/>
      <c r="O98" s="307"/>
      <c r="P98" s="307"/>
      <c r="Q98" s="307"/>
      <c r="R98" s="307"/>
      <c r="S98" s="307"/>
      <c r="T98" s="307"/>
      <c r="U98" s="1522"/>
    </row>
    <row r="99" spans="1:21" s="138" customFormat="1">
      <c r="A99" s="249" t="s">
        <v>1886</v>
      </c>
      <c r="B99" s="306">
        <f>SUM(C99+D99)</f>
        <v>3500000</v>
      </c>
      <c r="C99" s="675">
        <v>3500000</v>
      </c>
      <c r="D99" s="675"/>
      <c r="E99" s="675">
        <v>2200000</v>
      </c>
      <c r="F99" s="675"/>
      <c r="G99" s="675"/>
      <c r="H99" s="675"/>
      <c r="I99" s="675"/>
      <c r="J99" s="675"/>
      <c r="K99" s="675"/>
      <c r="L99" s="675"/>
      <c r="M99" s="675">
        <f>Application!AO644</f>
        <v>1300000</v>
      </c>
      <c r="N99" s="675"/>
      <c r="O99" s="675"/>
      <c r="P99" s="675"/>
      <c r="Q99" s="675"/>
      <c r="R99" s="567">
        <f t="shared" ref="R99:R103" si="33">SUM(E99:Q99)</f>
        <v>3500000</v>
      </c>
      <c r="S99" s="675">
        <f>R99</f>
        <v>3500000</v>
      </c>
      <c r="T99" s="675"/>
      <c r="U99" s="1522"/>
    </row>
    <row r="100" spans="1:21" s="138" customFormat="1">
      <c r="A100" s="249" t="s">
        <v>1887</v>
      </c>
      <c r="B100" s="306">
        <f t="shared" ref="B100:B103" si="34">SUM(C100+D100)</f>
        <v>0</v>
      </c>
      <c r="C100" s="675"/>
      <c r="D100" s="675"/>
      <c r="E100" s="675">
        <f t="shared" ref="E100:E103" si="35">C100-SUM(F100:Q100)</f>
        <v>0</v>
      </c>
      <c r="F100" s="675"/>
      <c r="G100" s="675"/>
      <c r="H100" s="675"/>
      <c r="I100" s="675"/>
      <c r="J100" s="675"/>
      <c r="K100" s="675"/>
      <c r="L100" s="675"/>
      <c r="M100" s="675"/>
      <c r="N100" s="675"/>
      <c r="O100" s="675"/>
      <c r="P100" s="675"/>
      <c r="Q100" s="675"/>
      <c r="R100" s="567">
        <f t="shared" si="33"/>
        <v>0</v>
      </c>
      <c r="S100" s="675"/>
      <c r="T100" s="675"/>
      <c r="U100" s="1522"/>
    </row>
    <row r="101" spans="1:21" s="138" customFormat="1" ht="12" customHeight="1">
      <c r="A101" s="249" t="s">
        <v>1888</v>
      </c>
      <c r="B101" s="306">
        <f t="shared" si="34"/>
        <v>0</v>
      </c>
      <c r="C101" s="675"/>
      <c r="D101" s="675"/>
      <c r="E101" s="675">
        <f t="shared" si="35"/>
        <v>0</v>
      </c>
      <c r="F101" s="675"/>
      <c r="G101" s="675"/>
      <c r="H101" s="675"/>
      <c r="I101" s="675"/>
      <c r="J101" s="675"/>
      <c r="K101" s="675"/>
      <c r="L101" s="675"/>
      <c r="M101" s="675"/>
      <c r="N101" s="675"/>
      <c r="O101" s="675"/>
      <c r="P101" s="675"/>
      <c r="Q101" s="675"/>
      <c r="R101" s="567">
        <f t="shared" si="33"/>
        <v>0</v>
      </c>
      <c r="S101" s="675"/>
      <c r="T101" s="675"/>
      <c r="U101" s="1522"/>
    </row>
    <row r="102" spans="1:21" s="138" customFormat="1">
      <c r="A102" s="249" t="s">
        <v>1889</v>
      </c>
      <c r="B102" s="306">
        <f t="shared" si="34"/>
        <v>0</v>
      </c>
      <c r="C102" s="675"/>
      <c r="D102" s="675"/>
      <c r="E102" s="675">
        <f t="shared" si="35"/>
        <v>0</v>
      </c>
      <c r="F102" s="675"/>
      <c r="G102" s="675"/>
      <c r="H102" s="675"/>
      <c r="I102" s="675"/>
      <c r="J102" s="675"/>
      <c r="K102" s="675"/>
      <c r="L102" s="675"/>
      <c r="M102" s="675"/>
      <c r="N102" s="675"/>
      <c r="O102" s="675"/>
      <c r="P102" s="675"/>
      <c r="Q102" s="675"/>
      <c r="R102" s="567">
        <f t="shared" si="33"/>
        <v>0</v>
      </c>
      <c r="S102" s="675"/>
      <c r="T102" s="675"/>
      <c r="U102" s="1522"/>
    </row>
    <row r="103" spans="1:21" s="138" customFormat="1">
      <c r="A103" s="1524" t="s">
        <v>1829</v>
      </c>
      <c r="B103" s="306">
        <f t="shared" si="34"/>
        <v>0</v>
      </c>
      <c r="C103" s="675"/>
      <c r="D103" s="675"/>
      <c r="E103" s="675">
        <f t="shared" si="35"/>
        <v>0</v>
      </c>
      <c r="F103" s="675"/>
      <c r="G103" s="675"/>
      <c r="H103" s="675"/>
      <c r="I103" s="675"/>
      <c r="J103" s="675"/>
      <c r="K103" s="675"/>
      <c r="L103" s="675"/>
      <c r="M103" s="675"/>
      <c r="N103" s="675"/>
      <c r="O103" s="675"/>
      <c r="P103" s="675"/>
      <c r="Q103" s="675"/>
      <c r="R103" s="567">
        <f t="shared" si="33"/>
        <v>0</v>
      </c>
      <c r="S103" s="675"/>
      <c r="T103" s="675"/>
      <c r="U103" s="1522"/>
    </row>
    <row r="104" spans="1:21" s="138" customFormat="1" ht="12">
      <c r="A104" s="139" t="s">
        <v>1890</v>
      </c>
      <c r="B104" s="306">
        <f>SUM(C104:D104)</f>
        <v>3500000</v>
      </c>
      <c r="C104" s="306">
        <f>SUM(C99:C103)</f>
        <v>3500000</v>
      </c>
      <c r="D104" s="306">
        <f t="shared" ref="D104:T104" si="36">SUM(D99:D103)</f>
        <v>0</v>
      </c>
      <c r="E104" s="306">
        <f t="shared" si="36"/>
        <v>2200000</v>
      </c>
      <c r="F104" s="306">
        <f t="shared" si="36"/>
        <v>0</v>
      </c>
      <c r="G104" s="306">
        <f t="shared" si="36"/>
        <v>0</v>
      </c>
      <c r="H104" s="306">
        <f t="shared" si="36"/>
        <v>0</v>
      </c>
      <c r="I104" s="306">
        <f t="shared" si="36"/>
        <v>0</v>
      </c>
      <c r="J104" s="306">
        <f t="shared" si="36"/>
        <v>0</v>
      </c>
      <c r="K104" s="306">
        <f t="shared" si="36"/>
        <v>0</v>
      </c>
      <c r="L104" s="306">
        <f t="shared" si="36"/>
        <v>0</v>
      </c>
      <c r="M104" s="306">
        <f t="shared" si="36"/>
        <v>1300000</v>
      </c>
      <c r="N104" s="306">
        <f t="shared" si="36"/>
        <v>0</v>
      </c>
      <c r="O104" s="306">
        <f t="shared" si="36"/>
        <v>0</v>
      </c>
      <c r="P104" s="306">
        <f t="shared" si="36"/>
        <v>0</v>
      </c>
      <c r="Q104" s="306">
        <f t="shared" si="36"/>
        <v>0</v>
      </c>
      <c r="R104" s="306">
        <f t="shared" si="36"/>
        <v>3500000</v>
      </c>
      <c r="S104" s="140">
        <f t="shared" si="36"/>
        <v>3500000</v>
      </c>
      <c r="T104" s="140">
        <f t="shared" si="36"/>
        <v>0</v>
      </c>
      <c r="U104" s="1522"/>
    </row>
    <row r="105" spans="1:21" s="138" customFormat="1" ht="12">
      <c r="A105" s="139" t="s">
        <v>1891</v>
      </c>
      <c r="B105" s="140">
        <f>SUM(C105:D105)</f>
        <v>59629492.290208749</v>
      </c>
      <c r="C105" s="140">
        <f t="shared" ref="C105:R105" si="37">SUM(C97+C104)</f>
        <v>59629492.290208749</v>
      </c>
      <c r="D105" s="140">
        <f t="shared" si="37"/>
        <v>0</v>
      </c>
      <c r="E105" s="140">
        <f t="shared" si="37"/>
        <v>25692268.71585875</v>
      </c>
      <c r="F105" s="140">
        <f t="shared" si="37"/>
        <v>4461000</v>
      </c>
      <c r="G105" s="140">
        <f t="shared" si="37"/>
        <v>8270000</v>
      </c>
      <c r="H105" s="140">
        <f t="shared" si="37"/>
        <v>6025903</v>
      </c>
      <c r="I105" s="140">
        <f t="shared" si="37"/>
        <v>11019351</v>
      </c>
      <c r="J105" s="140">
        <f t="shared" si="37"/>
        <v>1065000</v>
      </c>
      <c r="K105" s="140">
        <f t="shared" si="37"/>
        <v>1500000</v>
      </c>
      <c r="L105" s="140">
        <f t="shared" si="37"/>
        <v>100</v>
      </c>
      <c r="M105" s="140">
        <f t="shared" si="37"/>
        <v>1300000</v>
      </c>
      <c r="N105" s="140">
        <f t="shared" si="37"/>
        <v>295869.57435000001</v>
      </c>
      <c r="O105" s="140">
        <f t="shared" si="37"/>
        <v>0</v>
      </c>
      <c r="P105" s="140">
        <f t="shared" si="37"/>
        <v>0</v>
      </c>
      <c r="Q105" s="140">
        <f t="shared" si="37"/>
        <v>0</v>
      </c>
      <c r="R105" s="306">
        <f t="shared" si="37"/>
        <v>59629492.290208749</v>
      </c>
      <c r="S105" s="140">
        <f>S97+S104</f>
        <v>52285968.555523425</v>
      </c>
      <c r="T105" s="140">
        <f>T97+T104</f>
        <v>0</v>
      </c>
      <c r="U105" s="1522"/>
    </row>
    <row r="106" spans="1:21" ht="12">
      <c r="A106" s="556" t="s">
        <v>1892</v>
      </c>
      <c r="B106" s="1531"/>
      <c r="C106" s="1531"/>
      <c r="D106" s="1531"/>
      <c r="E106" s="1372"/>
      <c r="F106" s="1372"/>
      <c r="G106" s="1372"/>
      <c r="H106" s="292" t="s">
        <v>1893</v>
      </c>
      <c r="I106" s="292"/>
      <c r="J106" s="292"/>
      <c r="K106" s="1372"/>
      <c r="L106" s="1372"/>
      <c r="M106" s="1372"/>
      <c r="N106" s="1372"/>
      <c r="O106" s="1372"/>
      <c r="P106" s="1372"/>
      <c r="Q106" s="1372"/>
      <c r="R106" s="146" t="s">
        <v>1894</v>
      </c>
      <c r="S106" s="675"/>
      <c r="T106" s="675"/>
      <c r="U106" s="293"/>
    </row>
    <row r="107" spans="1:21" ht="12">
      <c r="A107" s="1531" t="s">
        <v>1895</v>
      </c>
      <c r="B107" s="1372"/>
      <c r="C107" s="1531"/>
      <c r="D107" s="1531"/>
      <c r="E107" s="1372"/>
      <c r="F107" s="1372"/>
      <c r="G107" s="1372"/>
      <c r="H107" s="1372"/>
      <c r="I107" s="148" t="s">
        <v>1896</v>
      </c>
      <c r="J107" s="148"/>
      <c r="K107" s="1372"/>
      <c r="L107" s="1372"/>
      <c r="M107" s="1372"/>
      <c r="N107" s="1372"/>
      <c r="O107" s="1372"/>
      <c r="P107" s="1372"/>
      <c r="Q107" s="1372"/>
      <c r="R107" s="146" t="s">
        <v>1897</v>
      </c>
      <c r="S107" s="149">
        <f>S105+S106</f>
        <v>52285968.555523425</v>
      </c>
      <c r="T107" s="149">
        <f>T105+T106</f>
        <v>0</v>
      </c>
      <c r="U107" s="293"/>
    </row>
    <row r="108" spans="1:21" s="179" customFormat="1" ht="12">
      <c r="A108" s="148" t="s">
        <v>1898</v>
      </c>
      <c r="B108" s="1531"/>
      <c r="C108" s="1531"/>
      <c r="D108" s="1531"/>
      <c r="E108" s="1532">
        <f>Application!AO650</f>
        <v>25692268</v>
      </c>
      <c r="F108" s="1532">
        <f>Application!AO637</f>
        <v>4461000</v>
      </c>
      <c r="G108" s="1532">
        <f>Application!AO638</f>
        <v>8270000</v>
      </c>
      <c r="H108" s="1532">
        <f>Application!AO639</f>
        <v>6025903</v>
      </c>
      <c r="I108" s="1532">
        <f>Application!AO640</f>
        <v>11019351</v>
      </c>
      <c r="J108" s="1532">
        <f>Application!AO641</f>
        <v>1065000</v>
      </c>
      <c r="K108" s="1532">
        <f>Application!AO642</f>
        <v>1500000</v>
      </c>
      <c r="L108" s="1532">
        <f>Application!AO643</f>
        <v>100</v>
      </c>
      <c r="M108" s="1532">
        <f>Application!AO644</f>
        <v>1300000</v>
      </c>
      <c r="N108" s="1532">
        <f>Application!AO645</f>
        <v>295869.57435000001</v>
      </c>
      <c r="O108" s="1532">
        <f>Application!AO646</f>
        <v>0</v>
      </c>
      <c r="P108" s="1532">
        <f>Application!AO647</f>
        <v>0</v>
      </c>
      <c r="Q108" s="1532">
        <f>Application!AO648</f>
        <v>0</v>
      </c>
      <c r="R108" s="1372"/>
      <c r="S108" s="1372"/>
      <c r="T108" s="1372"/>
      <c r="U108" s="1533"/>
    </row>
    <row r="109" spans="1:21" ht="10.199999999999999" customHeight="1">
      <c r="A109" s="1531"/>
      <c r="B109" s="1531"/>
      <c r="C109" s="1531"/>
      <c r="D109" s="1531"/>
      <c r="E109" s="1372"/>
      <c r="F109" s="1372"/>
      <c r="G109" s="1372"/>
      <c r="H109" s="1372"/>
      <c r="I109" s="1372"/>
      <c r="J109" s="1372"/>
      <c r="K109" s="1372"/>
      <c r="L109" s="1372"/>
      <c r="M109" s="1372"/>
      <c r="N109" s="1372"/>
      <c r="O109" s="1372"/>
      <c r="P109" s="1372"/>
      <c r="Q109" s="1372"/>
      <c r="R109" s="1372"/>
      <c r="S109" s="1372"/>
      <c r="T109" s="1372"/>
      <c r="U109" s="293"/>
    </row>
    <row r="110" spans="1:21" ht="12">
      <c r="A110" s="148" t="s">
        <v>1899</v>
      </c>
      <c r="B110" s="1531"/>
      <c r="C110" s="1531"/>
      <c r="D110" s="1531"/>
      <c r="E110" s="1372"/>
      <c r="F110" s="1372"/>
      <c r="G110" s="1372"/>
      <c r="H110" s="1372"/>
      <c r="I110" s="1372"/>
      <c r="J110" s="1372"/>
      <c r="K110" s="1372"/>
      <c r="L110" s="1372"/>
      <c r="M110" s="1372"/>
      <c r="N110" s="1372"/>
      <c r="O110" s="1372"/>
      <c r="P110" s="1372"/>
      <c r="Q110" s="1372"/>
      <c r="R110" s="1372"/>
      <c r="S110" s="1372"/>
      <c r="T110" s="1372"/>
      <c r="U110" s="293"/>
    </row>
    <row r="111" spans="1:21" ht="12">
      <c r="A111" s="144" t="s">
        <v>1900</v>
      </c>
      <c r="B111" s="1531"/>
      <c r="C111" s="1531"/>
      <c r="D111" s="1531"/>
      <c r="E111" s="1372"/>
      <c r="F111" s="1372"/>
      <c r="G111" s="1372"/>
      <c r="H111" s="1372"/>
      <c r="I111" s="1372"/>
      <c r="J111" s="1372"/>
      <c r="K111" s="1372"/>
      <c r="L111" s="1372"/>
      <c r="M111" s="1372"/>
      <c r="N111" s="1372"/>
      <c r="O111" s="1372"/>
      <c r="P111" s="1372"/>
      <c r="Q111" s="1372"/>
      <c r="R111" s="1372"/>
      <c r="S111" s="1372"/>
      <c r="T111" s="1372"/>
      <c r="U111" s="293"/>
    </row>
    <row r="112" spans="1:21" ht="12" customHeight="1">
      <c r="A112" s="272"/>
      <c r="B112" s="1531"/>
      <c r="C112" s="1531"/>
      <c r="D112" s="1531"/>
      <c r="E112" s="1372"/>
      <c r="F112" s="1372"/>
      <c r="G112" s="1372"/>
      <c r="H112" s="1372"/>
      <c r="I112" s="1372"/>
      <c r="J112" s="1372"/>
      <c r="K112" s="1372"/>
      <c r="L112" s="1372"/>
      <c r="M112" s="1372"/>
      <c r="N112" s="1372"/>
      <c r="O112" s="1372"/>
      <c r="P112" s="1372"/>
      <c r="Q112" s="1372"/>
      <c r="R112" s="1372"/>
      <c r="S112" s="1372"/>
      <c r="T112" s="1372"/>
      <c r="U112" s="293"/>
    </row>
    <row r="113" spans="1:21" ht="12">
      <c r="A113" s="144" t="s">
        <v>1901</v>
      </c>
      <c r="B113" s="1531"/>
      <c r="C113" s="1531"/>
      <c r="D113" s="1531"/>
      <c r="E113" s="1372"/>
      <c r="F113" s="1372"/>
      <c r="G113" s="1372"/>
      <c r="H113" s="1372"/>
      <c r="I113" s="1372"/>
      <c r="J113" s="1372"/>
      <c r="K113" s="1372"/>
      <c r="L113" s="1372"/>
      <c r="M113" s="1372"/>
      <c r="N113" s="1372"/>
      <c r="O113" s="1372"/>
      <c r="P113" s="1372"/>
      <c r="Q113" s="1372"/>
      <c r="R113" s="1372"/>
      <c r="S113" s="1372"/>
      <c r="T113" s="1372"/>
      <c r="U113" s="293"/>
    </row>
    <row r="114" spans="1:21" ht="12">
      <c r="A114" s="144" t="s">
        <v>1902</v>
      </c>
      <c r="B114" s="1531"/>
      <c r="C114" s="1531"/>
      <c r="D114" s="1531"/>
      <c r="E114" s="1372"/>
      <c r="F114" s="1372"/>
      <c r="G114" s="1372"/>
      <c r="H114" s="1372"/>
      <c r="I114" s="1372"/>
      <c r="J114" s="1372"/>
      <c r="K114" s="1372"/>
      <c r="L114" s="1372"/>
      <c r="M114" s="1372"/>
      <c r="N114" s="1372"/>
      <c r="O114" s="1372"/>
      <c r="P114" s="1372"/>
      <c r="Q114" s="1372"/>
      <c r="R114" s="1372"/>
      <c r="S114" s="1372"/>
      <c r="T114" s="1372"/>
      <c r="U114" s="293"/>
    </row>
    <row r="115" spans="1:21" ht="12" customHeight="1">
      <c r="A115" s="272"/>
      <c r="B115" s="1531"/>
      <c r="C115" s="1531"/>
      <c r="D115" s="1531"/>
      <c r="E115" s="1372"/>
      <c r="F115" s="1372"/>
      <c r="G115" s="1372"/>
      <c r="H115" s="1372"/>
      <c r="I115" s="1372"/>
      <c r="J115" s="1372"/>
      <c r="K115" s="1372"/>
      <c r="L115" s="1372"/>
      <c r="M115" s="1372"/>
      <c r="N115" s="1372"/>
      <c r="O115" s="1372"/>
      <c r="P115" s="1372"/>
      <c r="Q115" s="1372"/>
      <c r="R115" s="1372"/>
      <c r="S115" s="1372"/>
      <c r="T115" s="1372"/>
      <c r="U115" s="293"/>
    </row>
    <row r="116" spans="1:21" ht="12">
      <c r="A116" s="309" t="s">
        <v>1903</v>
      </c>
      <c r="B116" s="1531"/>
      <c r="C116" s="1531"/>
      <c r="D116" s="1531"/>
      <c r="E116" s="1372"/>
      <c r="F116" s="1372"/>
      <c r="G116" s="1372"/>
      <c r="H116" s="1372"/>
      <c r="I116" s="1372"/>
      <c r="J116" s="1372"/>
      <c r="K116" s="1372"/>
      <c r="L116" s="1372"/>
      <c r="M116" s="1372"/>
      <c r="N116" s="1372"/>
      <c r="O116" s="1372"/>
      <c r="P116" s="1372"/>
      <c r="Q116" s="1372"/>
      <c r="R116" s="1372"/>
      <c r="S116" s="1372"/>
      <c r="T116" s="1372"/>
      <c r="U116" s="293"/>
    </row>
    <row r="117" spans="1:21" ht="12">
      <c r="A117" s="309" t="s">
        <v>1904</v>
      </c>
      <c r="B117" s="1531"/>
      <c r="C117" s="1531"/>
      <c r="D117" s="1531"/>
      <c r="E117" s="1372"/>
      <c r="F117" s="1372"/>
      <c r="G117" s="1372"/>
      <c r="H117" s="1372"/>
      <c r="I117" s="1372"/>
      <c r="J117" s="1372"/>
      <c r="K117" s="1372"/>
      <c r="L117" s="1372"/>
      <c r="M117" s="1372"/>
      <c r="N117" s="1372"/>
      <c r="O117" s="1372"/>
      <c r="P117" s="1372"/>
      <c r="Q117" s="1372"/>
      <c r="R117" s="1372"/>
      <c r="S117" s="1372"/>
      <c r="T117" s="1372"/>
      <c r="U117" s="293"/>
    </row>
    <row r="118" spans="1:21" ht="12">
      <c r="A118" s="309" t="s">
        <v>1905</v>
      </c>
      <c r="B118" s="1531"/>
      <c r="C118" s="1531"/>
      <c r="D118" s="1531"/>
      <c r="E118" s="1372"/>
      <c r="F118" s="1372"/>
      <c r="G118" s="1372"/>
      <c r="H118" s="1372"/>
      <c r="I118" s="1372"/>
      <c r="J118" s="1372"/>
      <c r="K118" s="1372"/>
      <c r="L118" s="1372"/>
      <c r="M118" s="1372"/>
      <c r="N118" s="1372"/>
      <c r="O118" s="1372"/>
      <c r="P118" s="1372"/>
      <c r="Q118" s="1372"/>
      <c r="R118" s="1372"/>
      <c r="S118" s="1372"/>
      <c r="T118" s="1372"/>
      <c r="U118" s="293"/>
    </row>
    <row r="119" spans="1:21" ht="12">
      <c r="A119" s="309" t="s">
        <v>1906</v>
      </c>
      <c r="B119" s="1531"/>
      <c r="C119" s="1531"/>
      <c r="D119" s="1531"/>
      <c r="E119" s="1372"/>
      <c r="F119" s="1372"/>
      <c r="G119" s="1372"/>
      <c r="H119" s="1372"/>
      <c r="I119" s="1372"/>
      <c r="J119" s="1372"/>
      <c r="K119" s="1372"/>
      <c r="L119" s="1372"/>
      <c r="M119" s="1372"/>
      <c r="N119" s="1372"/>
      <c r="O119" s="1372"/>
      <c r="P119" s="1372"/>
      <c r="Q119" s="1372"/>
      <c r="R119" s="1372"/>
      <c r="S119" s="1372"/>
      <c r="T119" s="1372"/>
      <c r="U119" s="293"/>
    </row>
    <row r="120" spans="1:21" ht="12" customHeight="1">
      <c r="A120" s="308"/>
      <c r="B120" s="1531"/>
      <c r="C120" s="1531"/>
      <c r="D120" s="1531"/>
      <c r="E120" s="1372"/>
      <c r="F120" s="1372"/>
      <c r="G120" s="1372"/>
      <c r="H120" s="1372"/>
      <c r="I120" s="1372"/>
      <c r="J120" s="1372"/>
      <c r="K120" s="1372"/>
      <c r="L120" s="1372"/>
      <c r="M120" s="1372"/>
      <c r="N120" s="1372"/>
      <c r="O120" s="1372"/>
      <c r="P120" s="1372"/>
      <c r="Q120" s="1372"/>
      <c r="R120" s="1372"/>
      <c r="S120" s="1372"/>
      <c r="T120" s="1372"/>
      <c r="U120" s="293"/>
    </row>
    <row r="121" spans="1:21" ht="15.6">
      <c r="A121" s="303" t="s">
        <v>1907</v>
      </c>
      <c r="B121" s="1531"/>
      <c r="C121" s="1531"/>
      <c r="D121" s="1531"/>
      <c r="E121" s="1372"/>
      <c r="F121" s="1372"/>
      <c r="G121" s="1372"/>
      <c r="H121" s="1372"/>
      <c r="I121" s="1372"/>
      <c r="J121" s="1372"/>
      <c r="K121" s="1372"/>
      <c r="L121" s="1372"/>
      <c r="M121" s="1372"/>
      <c r="N121" s="1372"/>
      <c r="O121" s="1372"/>
      <c r="P121" s="1372"/>
      <c r="Q121" s="1372"/>
      <c r="R121" s="1372"/>
      <c r="S121" s="1372"/>
      <c r="T121" s="1372"/>
      <c r="U121" s="293"/>
    </row>
    <row r="122" spans="1:21">
      <c r="A122" s="292" t="s">
        <v>1908</v>
      </c>
      <c r="B122" s="1372"/>
      <c r="C122" s="1372"/>
      <c r="D122" s="2240" t="s">
        <v>1909</v>
      </c>
      <c r="E122" s="2240"/>
      <c r="F122" s="2240"/>
      <c r="G122" s="1372"/>
      <c r="H122" s="1372"/>
      <c r="I122" s="1372"/>
      <c r="J122" s="1372"/>
      <c r="K122" s="1372"/>
      <c r="L122" s="1372"/>
      <c r="M122" s="1372"/>
      <c r="N122" s="1372"/>
      <c r="O122" s="1372"/>
      <c r="P122" s="1372"/>
      <c r="Q122" s="1372"/>
      <c r="R122" s="1372"/>
      <c r="S122" s="1372"/>
      <c r="T122" s="1372"/>
      <c r="U122" s="293"/>
    </row>
    <row r="123" spans="1:21">
      <c r="A123" s="1372" t="s">
        <v>1910</v>
      </c>
      <c r="B123" s="300"/>
      <c r="C123" s="1372"/>
      <c r="D123" s="2243" t="s">
        <v>1911</v>
      </c>
      <c r="E123" s="2244"/>
      <c r="F123" s="2244"/>
      <c r="G123" s="2244"/>
      <c r="H123" s="2244"/>
      <c r="I123" s="2244"/>
      <c r="J123" s="2244"/>
      <c r="K123" s="2244"/>
      <c r="L123" s="2244"/>
      <c r="M123" s="2244"/>
      <c r="N123" s="2244"/>
      <c r="O123" s="2244"/>
      <c r="P123" s="2244"/>
      <c r="Q123" s="2244"/>
      <c r="R123" s="2244"/>
      <c r="S123" s="2244"/>
      <c r="T123" s="1372"/>
      <c r="U123" s="293"/>
    </row>
    <row r="124" spans="1:21" ht="13.2">
      <c r="A124" s="1535" t="s">
        <v>1912</v>
      </c>
      <c r="B124" s="300"/>
      <c r="C124" s="1535"/>
      <c r="D124" s="2244"/>
      <c r="E124" s="2244"/>
      <c r="F124" s="2244"/>
      <c r="G124" s="2244"/>
      <c r="H124" s="2244"/>
      <c r="I124" s="2244"/>
      <c r="J124" s="2244"/>
      <c r="K124" s="2244"/>
      <c r="L124" s="2244"/>
      <c r="M124" s="2244"/>
      <c r="N124" s="2244"/>
      <c r="O124" s="2244"/>
      <c r="P124" s="2244"/>
      <c r="Q124" s="2244"/>
      <c r="R124" s="2244"/>
      <c r="S124" s="2244"/>
      <c r="T124" s="1372"/>
      <c r="U124" s="293"/>
    </row>
    <row r="125" spans="1:21" ht="13.2">
      <c r="A125" s="1535" t="s">
        <v>1913</v>
      </c>
      <c r="B125" s="300"/>
      <c r="C125" s="1535"/>
      <c r="D125" s="2244"/>
      <c r="E125" s="2244"/>
      <c r="F125" s="2244"/>
      <c r="G125" s="2244"/>
      <c r="H125" s="2244"/>
      <c r="I125" s="2244"/>
      <c r="J125" s="2244"/>
      <c r="K125" s="2244"/>
      <c r="L125" s="2244"/>
      <c r="M125" s="2244"/>
      <c r="N125" s="2244"/>
      <c r="O125" s="2244"/>
      <c r="P125" s="2244"/>
      <c r="Q125" s="2244"/>
      <c r="R125" s="2244"/>
      <c r="S125" s="2244"/>
      <c r="T125" s="1372"/>
      <c r="U125" s="293"/>
    </row>
    <row r="126" spans="1:21" ht="13.2">
      <c r="A126" s="1535" t="s">
        <v>1914</v>
      </c>
      <c r="B126" s="300"/>
      <c r="C126" s="1535"/>
      <c r="D126" s="571"/>
      <c r="E126" s="571"/>
      <c r="F126" s="571"/>
      <c r="G126" s="571"/>
      <c r="H126" s="571"/>
      <c r="I126" s="571"/>
      <c r="J126" s="571"/>
      <c r="K126" s="571"/>
      <c r="L126" s="571"/>
      <c r="M126" s="571"/>
      <c r="N126" s="571"/>
      <c r="O126" s="1535"/>
      <c r="P126" s="1535"/>
      <c r="Q126" s="1535"/>
      <c r="R126" s="1535"/>
      <c r="S126" s="1535"/>
      <c r="T126" s="1372"/>
      <c r="U126" s="293"/>
    </row>
    <row r="127" spans="1:21" ht="13.2">
      <c r="A127" s="1535" t="s">
        <v>1915</v>
      </c>
      <c r="B127" s="300"/>
      <c r="C127" s="1535"/>
      <c r="D127" s="571"/>
      <c r="E127" s="571"/>
      <c r="F127" s="571"/>
      <c r="G127" s="571"/>
      <c r="H127" s="571"/>
      <c r="I127" s="571"/>
      <c r="J127" s="571"/>
      <c r="K127" s="571"/>
      <c r="L127" s="571"/>
      <c r="M127" s="571"/>
      <c r="N127" s="571"/>
      <c r="O127" s="1535"/>
      <c r="P127" s="1535"/>
      <c r="Q127" s="1535"/>
      <c r="R127" s="1535"/>
      <c r="S127" s="1535"/>
      <c r="T127" s="1372"/>
      <c r="U127" s="293"/>
    </row>
    <row r="128" spans="1:21" ht="13.2">
      <c r="A128" s="1535" t="s">
        <v>1916</v>
      </c>
      <c r="B128" s="300"/>
      <c r="C128" s="1535"/>
      <c r="D128" s="2237"/>
      <c r="E128" s="2237"/>
      <c r="F128" s="2237"/>
      <c r="G128" s="2237"/>
      <c r="H128" s="2237"/>
      <c r="I128" s="1535"/>
      <c r="J128" s="2238"/>
      <c r="K128" s="2238"/>
      <c r="L128" s="1535"/>
      <c r="M128" s="1535"/>
      <c r="N128" s="1535"/>
      <c r="O128" s="1535"/>
      <c r="P128" s="1535"/>
      <c r="Q128" s="1535"/>
      <c r="R128" s="1535"/>
      <c r="S128" s="1535"/>
      <c r="T128" s="1372"/>
      <c r="U128" s="293"/>
    </row>
    <row r="129" spans="1:21" ht="13.2">
      <c r="A129" s="1535" t="s">
        <v>841</v>
      </c>
      <c r="B129" s="300"/>
      <c r="C129" s="1535"/>
      <c r="D129" s="2239" t="s">
        <v>1917</v>
      </c>
      <c r="E129" s="2239"/>
      <c r="F129" s="2239"/>
      <c r="G129" s="2239"/>
      <c r="H129" s="2239"/>
      <c r="I129" s="1535"/>
      <c r="J129" s="1535" t="s">
        <v>1918</v>
      </c>
      <c r="K129" s="1535"/>
      <c r="L129" s="1535"/>
      <c r="M129" s="1535"/>
      <c r="N129" s="1535"/>
      <c r="O129" s="1535"/>
      <c r="P129" s="1535"/>
      <c r="Q129" s="1535"/>
      <c r="R129" s="1535"/>
      <c r="S129" s="1535"/>
      <c r="T129" s="1372"/>
      <c r="U129" s="293"/>
    </row>
    <row r="130" spans="1:21" ht="12" customHeight="1">
      <c r="A130" s="1535"/>
      <c r="B130" s="299"/>
      <c r="C130" s="1535"/>
      <c r="D130" s="1535"/>
      <c r="E130" s="1535"/>
      <c r="F130" s="1535"/>
      <c r="G130" s="1535"/>
      <c r="H130" s="1535"/>
      <c r="I130" s="1535"/>
      <c r="J130" s="1535"/>
      <c r="K130" s="1535"/>
      <c r="L130" s="1535"/>
      <c r="M130" s="1535"/>
      <c r="N130" s="1535"/>
      <c r="O130" s="1535"/>
      <c r="P130" s="1535"/>
      <c r="Q130" s="1535"/>
      <c r="R130" s="1535"/>
      <c r="S130" s="1535"/>
      <c r="T130" s="1372"/>
      <c r="U130" s="293"/>
    </row>
    <row r="131" spans="1:21" ht="13.2">
      <c r="A131" s="302" t="s">
        <v>1919</v>
      </c>
      <c r="B131" s="301">
        <f>SUM(B123:B129)</f>
        <v>0</v>
      </c>
      <c r="C131" s="1535"/>
      <c r="D131" s="2214"/>
      <c r="E131" s="2214"/>
      <c r="F131" s="2214"/>
      <c r="G131" s="2214"/>
      <c r="H131" s="2214"/>
      <c r="I131" s="1535"/>
      <c r="J131" s="2214"/>
      <c r="K131" s="2214"/>
      <c r="L131" s="2214"/>
      <c r="M131" s="2214"/>
      <c r="N131" s="1535"/>
      <c r="O131" s="1535"/>
      <c r="P131" s="1535"/>
      <c r="Q131" s="1535"/>
      <c r="R131" s="1535"/>
      <c r="S131" s="1535"/>
      <c r="T131" s="1372"/>
      <c r="U131" s="293"/>
    </row>
    <row r="132" spans="1:21" ht="12" customHeight="1">
      <c r="A132" s="1534"/>
      <c r="B132" s="1535"/>
      <c r="C132" s="1535"/>
      <c r="D132" s="2245" t="s">
        <v>1920</v>
      </c>
      <c r="E132" s="2245"/>
      <c r="F132" s="2245"/>
      <c r="G132" s="2245"/>
      <c r="H132" s="2245"/>
      <c r="I132" s="1535"/>
      <c r="J132" s="2245" t="s">
        <v>1921</v>
      </c>
      <c r="K132" s="2245"/>
      <c r="L132" s="2245"/>
      <c r="M132" s="2245"/>
      <c r="N132" s="1535"/>
      <c r="O132" s="1535"/>
      <c r="P132" s="1535"/>
      <c r="Q132" s="1535"/>
      <c r="R132" s="1535"/>
      <c r="S132" s="1535"/>
      <c r="T132" s="1372"/>
      <c r="U132" s="293"/>
    </row>
    <row r="133" spans="1:21" ht="12" customHeight="1">
      <c r="A133" s="1534"/>
      <c r="B133" s="1535"/>
      <c r="C133" s="1535"/>
      <c r="D133" s="1535"/>
      <c r="E133" s="1535"/>
      <c r="F133" s="1535"/>
      <c r="G133" s="1535"/>
      <c r="H133" s="1535"/>
      <c r="I133" s="1535"/>
      <c r="J133" s="1535"/>
      <c r="K133" s="1535"/>
      <c r="L133" s="1535"/>
      <c r="M133" s="1535"/>
      <c r="N133" s="1535"/>
      <c r="O133" s="1535"/>
      <c r="P133" s="1535"/>
      <c r="Q133" s="1535"/>
      <c r="R133" s="1535"/>
      <c r="S133" s="1535"/>
      <c r="T133" s="1372"/>
      <c r="U133" s="293"/>
    </row>
    <row r="134" spans="1:21" ht="13.2">
      <c r="A134" s="576" t="s">
        <v>1922</v>
      </c>
      <c r="B134" s="1535"/>
      <c r="C134" s="1535"/>
      <c r="D134" s="1535"/>
      <c r="E134" s="1535"/>
      <c r="F134" s="1535"/>
      <c r="G134" s="1535"/>
      <c r="H134" s="1535"/>
      <c r="I134" s="1535"/>
      <c r="J134" s="1535"/>
      <c r="K134" s="1535"/>
      <c r="L134" s="1535"/>
      <c r="M134" s="1535"/>
      <c r="N134" s="1535"/>
      <c r="O134" s="1535"/>
      <c r="P134" s="1535"/>
      <c r="Q134" s="1535"/>
      <c r="R134" s="1535"/>
      <c r="S134" s="1535"/>
      <c r="T134" s="1372"/>
      <c r="U134" s="293"/>
    </row>
    <row r="135" spans="1:21" ht="13.2">
      <c r="A135" s="272" t="s">
        <v>1923</v>
      </c>
      <c r="B135" s="1535"/>
      <c r="C135" s="1535"/>
      <c r="D135" s="1535"/>
      <c r="E135" s="1535"/>
      <c r="F135" s="1535"/>
      <c r="G135" s="1535"/>
      <c r="H135" s="1535"/>
      <c r="I135" s="1535"/>
      <c r="J135" s="1535"/>
      <c r="K135" s="1535"/>
      <c r="L135" s="1535"/>
      <c r="M135" s="1535"/>
      <c r="N135" s="1536"/>
      <c r="O135" s="1535"/>
      <c r="P135" s="1535"/>
      <c r="Q135" s="1535"/>
      <c r="R135" s="1535"/>
      <c r="S135" s="1535"/>
      <c r="T135" s="1372"/>
      <c r="U135" s="293"/>
    </row>
    <row r="136" spans="1:21" ht="12" customHeight="1">
      <c r="A136" s="1534"/>
      <c r="B136" s="1535"/>
      <c r="C136" s="1535"/>
      <c r="D136" s="1535"/>
      <c r="E136" s="1535"/>
      <c r="F136" s="1535"/>
      <c r="G136" s="1535"/>
      <c r="H136" s="1535"/>
      <c r="I136" s="1535"/>
      <c r="J136" s="1535"/>
      <c r="K136" s="1535"/>
      <c r="L136" s="1535"/>
      <c r="M136" s="1535"/>
      <c r="N136" s="1535"/>
      <c r="O136" s="1535"/>
      <c r="P136" s="1535"/>
      <c r="Q136" s="1535"/>
      <c r="R136" s="1535"/>
      <c r="S136" s="1535"/>
      <c r="T136" s="297"/>
      <c r="U136" s="298"/>
    </row>
    <row r="137" spans="1:21" ht="13.2">
      <c r="A137" s="1534"/>
      <c r="B137" s="1535"/>
      <c r="C137" s="1535"/>
      <c r="D137" s="1535"/>
      <c r="E137" s="1535"/>
      <c r="F137" s="1535"/>
      <c r="G137" s="1535"/>
      <c r="H137" s="1535"/>
      <c r="I137" s="1535"/>
      <c r="J137" s="1535"/>
      <c r="K137" s="1535"/>
      <c r="L137" s="1535"/>
      <c r="M137" s="1535"/>
      <c r="N137" s="1535"/>
      <c r="O137" s="1535"/>
      <c r="P137" s="1535"/>
      <c r="Q137" s="1535"/>
      <c r="R137" s="1535"/>
      <c r="S137" s="1535"/>
      <c r="T137" s="297"/>
      <c r="U137" s="298"/>
    </row>
    <row r="138" spans="1:21" ht="12" customHeight="1">
      <c r="A138" s="2246"/>
      <c r="B138" s="2247"/>
      <c r="C138" s="2247"/>
      <c r="D138" s="295"/>
      <c r="E138" s="2238"/>
      <c r="F138" s="2238"/>
      <c r="G138" s="1535"/>
      <c r="H138" s="1535"/>
      <c r="I138" s="1535"/>
      <c r="J138" s="1535"/>
      <c r="K138" s="1535"/>
      <c r="L138" s="1535"/>
      <c r="M138" s="1535"/>
      <c r="N138" s="1535"/>
      <c r="O138" s="1535"/>
      <c r="P138" s="1535"/>
      <c r="Q138" s="1535"/>
      <c r="R138" s="1535"/>
      <c r="S138" s="1535"/>
      <c r="T138" s="297"/>
      <c r="U138" s="298"/>
    </row>
    <row r="139" spans="1:21" ht="13.2">
      <c r="A139" s="2241" t="s">
        <v>1924</v>
      </c>
      <c r="B139" s="2242"/>
      <c r="C139" s="2242"/>
      <c r="D139" s="295"/>
      <c r="E139" s="1535" t="s">
        <v>1918</v>
      </c>
      <c r="F139" s="1535"/>
      <c r="G139" s="1535"/>
      <c r="H139" s="1535"/>
      <c r="I139" s="1535"/>
      <c r="J139" s="1535"/>
      <c r="K139" s="1535"/>
      <c r="L139" s="1535"/>
      <c r="M139" s="1535"/>
      <c r="N139" s="1535"/>
      <c r="O139" s="1535"/>
      <c r="P139" s="1535"/>
      <c r="Q139" s="1535"/>
      <c r="R139" s="1535"/>
      <c r="S139" s="1535"/>
      <c r="T139" s="297"/>
      <c r="U139" s="298"/>
    </row>
    <row r="140" spans="1:21" ht="13.2">
      <c r="A140" s="1534"/>
      <c r="B140" s="1535"/>
      <c r="C140" s="1535"/>
      <c r="D140" s="295"/>
      <c r="E140" s="1535"/>
      <c r="F140" s="1535"/>
      <c r="G140" s="1535"/>
      <c r="H140" s="1535"/>
      <c r="I140" s="1535"/>
      <c r="J140" s="1535"/>
      <c r="K140" s="1535"/>
      <c r="L140" s="1535"/>
      <c r="M140" s="1535"/>
      <c r="N140" s="1535"/>
      <c r="O140" s="1535"/>
      <c r="P140" s="1535"/>
      <c r="Q140" s="1535"/>
      <c r="R140" s="1535"/>
      <c r="S140" s="1535"/>
      <c r="T140" s="294"/>
      <c r="U140" s="296"/>
    </row>
    <row r="151"/>
    <row r="152"/>
    <row r="153"/>
    <row r="154"/>
    <row r="155"/>
  </sheetData>
  <sheetProtection algorithmName="SHA-512" hashValue="fIziGju292pt/70OEZSoOujRZe/a+uvHoX0MWjjMSedPmo1qnvKhPZrfIQhdgvr1I9/hSdLo3DmFyC7in/5CSA==" saltValue="lBVvqMPGxarI50OgaDPupg=="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S36">
    <cfRule type="expression" dxfId="112" priority="169" stopIfTrue="1">
      <formula>(S29+T29)&gt;C29</formula>
    </cfRule>
  </conditionalFormatting>
  <conditionalFormatting sqref="S37">
    <cfRule type="expression" dxfId="111" priority="161" stopIfTrue="1">
      <formula>(S37+T37)&gt;C37</formula>
    </cfRule>
  </conditionalFormatting>
  <conditionalFormatting sqref="S40">
    <cfRule type="expression" dxfId="110" priority="153" stopIfTrue="1">
      <formula>(S40+T40)&gt;C40</formula>
    </cfRule>
  </conditionalFormatting>
  <conditionalFormatting sqref="S41">
    <cfRule type="expression" dxfId="109" priority="152" stopIfTrue="1">
      <formula>(S41+T41)&gt;C41</formula>
    </cfRule>
  </conditionalFormatting>
  <conditionalFormatting sqref="S43">
    <cfRule type="expression" dxfId="108" priority="149" stopIfTrue="1">
      <formula>(S43+T43)&gt;C43</formula>
    </cfRule>
  </conditionalFormatting>
  <conditionalFormatting sqref="S45">
    <cfRule type="expression" dxfId="107" priority="147" stopIfTrue="1">
      <formula>(S45+T45)&gt;C45</formula>
    </cfRule>
  </conditionalFormatting>
  <conditionalFormatting sqref="S46">
    <cfRule type="expression" dxfId="106" priority="142" stopIfTrue="1">
      <formula>(S46+T46)&gt;C46</formula>
    </cfRule>
  </conditionalFormatting>
  <conditionalFormatting sqref="S47">
    <cfRule type="expression" dxfId="105" priority="141" stopIfTrue="1">
      <formula>(S47+T47)&gt;C47</formula>
    </cfRule>
  </conditionalFormatting>
  <conditionalFormatting sqref="S48">
    <cfRule type="expression" dxfId="104" priority="140" stopIfTrue="1">
      <formula>(S48+T48)&gt;C48</formula>
    </cfRule>
  </conditionalFormatting>
  <conditionalFormatting sqref="S49">
    <cfRule type="expression" dxfId="103" priority="139" stopIfTrue="1">
      <formula>(S49+T49)&gt;C49</formula>
    </cfRule>
  </conditionalFormatting>
  <conditionalFormatting sqref="S50:S53">
    <cfRule type="expression" dxfId="102" priority="138" stopIfTrue="1">
      <formula>(S50+T50)&gt;C50</formula>
    </cfRule>
  </conditionalFormatting>
  <conditionalFormatting sqref="S65:S68">
    <cfRule type="expression" dxfId="101" priority="124" stopIfTrue="1">
      <formula>(S65+T65)&gt;C65</formula>
    </cfRule>
  </conditionalFormatting>
  <conditionalFormatting sqref="S69">
    <cfRule type="expression" dxfId="100" priority="123" stopIfTrue="1">
      <formula>(S69+T69)&gt;C69</formula>
    </cfRule>
  </conditionalFormatting>
  <conditionalFormatting sqref="S79">
    <cfRule type="expression" dxfId="99" priority="120" stopIfTrue="1">
      <formula>(S79+T79)&gt;C79</formula>
    </cfRule>
  </conditionalFormatting>
  <conditionalFormatting sqref="S80">
    <cfRule type="expression" dxfId="98" priority="119" stopIfTrue="1">
      <formula>(S80+T80)&gt;C80</formula>
    </cfRule>
  </conditionalFormatting>
  <conditionalFormatting sqref="S84:S86">
    <cfRule type="expression" dxfId="97" priority="116" stopIfTrue="1">
      <formula>(S84+T84)&gt;C84</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4" sqref="B4"/>
    </sheetView>
  </sheetViews>
  <sheetFormatPr defaultColWidth="0" defaultRowHeight="12" zeroHeight="1"/>
  <cols>
    <col min="1" max="1" width="32.6640625" style="376" customWidth="1"/>
    <col min="2" max="3" width="12.109375" style="369" customWidth="1"/>
    <col min="4" max="6" width="12.88671875" style="369" customWidth="1"/>
    <col min="7" max="9" width="12.109375" style="369" customWidth="1"/>
    <col min="10" max="10" width="12.109375" style="370" customWidth="1"/>
    <col min="11" max="11" width="8.88671875" style="371" hidden="1" customWidth="1"/>
    <col min="12" max="21" width="8.88671875" style="369" hidden="1" customWidth="1"/>
    <col min="22" max="23" width="0" style="369" hidden="1"/>
    <col min="24" max="256" width="8.88671875" style="369" hidden="1"/>
    <col min="257" max="257" width="32.6640625" style="369" hidden="1" customWidth="1"/>
    <col min="258" max="259" width="12.109375" style="369" hidden="1" customWidth="1"/>
    <col min="260" max="260" width="12.88671875" style="369" hidden="1" customWidth="1"/>
    <col min="261" max="266" width="12.109375" style="369" hidden="1" customWidth="1"/>
    <col min="267" max="277" width="8.88671875" style="369" hidden="1" customWidth="1"/>
    <col min="278" max="512" width="8.88671875" style="369" hidden="1"/>
    <col min="513" max="513" width="32.6640625" style="369" hidden="1" customWidth="1"/>
    <col min="514" max="515" width="12.109375" style="369" hidden="1" customWidth="1"/>
    <col min="516" max="516" width="12.88671875" style="369" hidden="1" customWidth="1"/>
    <col min="517" max="522" width="12.109375" style="369" hidden="1" customWidth="1"/>
    <col min="523" max="533" width="8.88671875" style="369" hidden="1" customWidth="1"/>
    <col min="534" max="768" width="8.88671875" style="369" hidden="1"/>
    <col min="769" max="769" width="32.6640625" style="369" hidden="1" customWidth="1"/>
    <col min="770" max="771" width="12.109375" style="369" hidden="1" customWidth="1"/>
    <col min="772" max="772" width="12.88671875" style="369" hidden="1" customWidth="1"/>
    <col min="773" max="778" width="12.109375" style="369" hidden="1" customWidth="1"/>
    <col min="779" max="789" width="8.88671875" style="369" hidden="1" customWidth="1"/>
    <col min="790" max="1024" width="8.88671875" style="369" hidden="1"/>
    <col min="1025" max="1025" width="32.6640625" style="369" hidden="1" customWidth="1"/>
    <col min="1026" max="1027" width="12.109375" style="369" hidden="1" customWidth="1"/>
    <col min="1028" max="1028" width="12.88671875" style="369" hidden="1" customWidth="1"/>
    <col min="1029" max="1034" width="12.109375" style="369" hidden="1" customWidth="1"/>
    <col min="1035" max="1045" width="8.88671875" style="369" hidden="1" customWidth="1"/>
    <col min="1046" max="1280" width="8.88671875" style="369" hidden="1"/>
    <col min="1281" max="1281" width="32.6640625" style="369" hidden="1" customWidth="1"/>
    <col min="1282" max="1283" width="12.109375" style="369" hidden="1" customWidth="1"/>
    <col min="1284" max="1284" width="12.88671875" style="369" hidden="1" customWidth="1"/>
    <col min="1285" max="1290" width="12.109375" style="369" hidden="1" customWidth="1"/>
    <col min="1291" max="1301" width="8.88671875" style="369" hidden="1" customWidth="1"/>
    <col min="1302" max="1536" width="8.88671875" style="369" hidden="1"/>
    <col min="1537" max="1537" width="32.6640625" style="369" hidden="1" customWidth="1"/>
    <col min="1538" max="1539" width="12.109375" style="369" hidden="1" customWidth="1"/>
    <col min="1540" max="1540" width="12.88671875" style="369" hidden="1" customWidth="1"/>
    <col min="1541" max="1546" width="12.109375" style="369" hidden="1" customWidth="1"/>
    <col min="1547" max="1557" width="8.88671875" style="369" hidden="1" customWidth="1"/>
    <col min="1558" max="1792" width="8.88671875" style="369" hidden="1"/>
    <col min="1793" max="1793" width="32.6640625" style="369" hidden="1" customWidth="1"/>
    <col min="1794" max="1795" width="12.109375" style="369" hidden="1" customWidth="1"/>
    <col min="1796" max="1796" width="12.88671875" style="369" hidden="1" customWidth="1"/>
    <col min="1797" max="1802" width="12.109375" style="369" hidden="1" customWidth="1"/>
    <col min="1803" max="1813" width="8.88671875" style="369" hidden="1" customWidth="1"/>
    <col min="1814" max="2048" width="8.88671875" style="369" hidden="1"/>
    <col min="2049" max="2049" width="32.6640625" style="369" hidden="1" customWidth="1"/>
    <col min="2050" max="2051" width="12.109375" style="369" hidden="1" customWidth="1"/>
    <col min="2052" max="2052" width="12.88671875" style="369" hidden="1" customWidth="1"/>
    <col min="2053" max="2058" width="12.109375" style="369" hidden="1" customWidth="1"/>
    <col min="2059" max="2069" width="8.88671875" style="369" hidden="1" customWidth="1"/>
    <col min="2070" max="2304" width="8.88671875" style="369" hidden="1"/>
    <col min="2305" max="2305" width="32.6640625" style="369" hidden="1" customWidth="1"/>
    <col min="2306" max="2307" width="12.109375" style="369" hidden="1" customWidth="1"/>
    <col min="2308" max="2308" width="12.88671875" style="369" hidden="1" customWidth="1"/>
    <col min="2309" max="2314" width="12.109375" style="369" hidden="1" customWidth="1"/>
    <col min="2315" max="2325" width="8.88671875" style="369" hidden="1" customWidth="1"/>
    <col min="2326" max="2560" width="8.88671875" style="369" hidden="1"/>
    <col min="2561" max="2561" width="32.6640625" style="369" hidden="1" customWidth="1"/>
    <col min="2562" max="2563" width="12.109375" style="369" hidden="1" customWidth="1"/>
    <col min="2564" max="2564" width="12.88671875" style="369" hidden="1" customWidth="1"/>
    <col min="2565" max="2570" width="12.109375" style="369" hidden="1" customWidth="1"/>
    <col min="2571" max="2581" width="8.88671875" style="369" hidden="1" customWidth="1"/>
    <col min="2582" max="2816" width="8.88671875" style="369" hidden="1"/>
    <col min="2817" max="2817" width="32.6640625" style="369" hidden="1" customWidth="1"/>
    <col min="2818" max="2819" width="12.109375" style="369" hidden="1" customWidth="1"/>
    <col min="2820" max="2820" width="12.88671875" style="369" hidden="1" customWidth="1"/>
    <col min="2821" max="2826" width="12.109375" style="369" hidden="1" customWidth="1"/>
    <col min="2827" max="2837" width="8.88671875" style="369" hidden="1" customWidth="1"/>
    <col min="2838" max="3072" width="8.88671875" style="369" hidden="1"/>
    <col min="3073" max="3073" width="32.6640625" style="369" hidden="1" customWidth="1"/>
    <col min="3074" max="3075" width="12.109375" style="369" hidden="1" customWidth="1"/>
    <col min="3076" max="3076" width="12.88671875" style="369" hidden="1" customWidth="1"/>
    <col min="3077" max="3082" width="12.109375" style="369" hidden="1" customWidth="1"/>
    <col min="3083" max="3093" width="8.88671875" style="369" hidden="1" customWidth="1"/>
    <col min="3094" max="3328" width="8.88671875" style="369" hidden="1"/>
    <col min="3329" max="3329" width="32.6640625" style="369" hidden="1" customWidth="1"/>
    <col min="3330" max="3331" width="12.109375" style="369" hidden="1" customWidth="1"/>
    <col min="3332" max="3332" width="12.88671875" style="369" hidden="1" customWidth="1"/>
    <col min="3333" max="3338" width="12.109375" style="369" hidden="1" customWidth="1"/>
    <col min="3339" max="3349" width="8.88671875" style="369" hidden="1" customWidth="1"/>
    <col min="3350" max="3584" width="8.88671875" style="369" hidden="1"/>
    <col min="3585" max="3585" width="32.6640625" style="369" hidden="1" customWidth="1"/>
    <col min="3586" max="3587" width="12.109375" style="369" hidden="1" customWidth="1"/>
    <col min="3588" max="3588" width="12.88671875" style="369" hidden="1" customWidth="1"/>
    <col min="3589" max="3594" width="12.109375" style="369" hidden="1" customWidth="1"/>
    <col min="3595" max="3605" width="8.88671875" style="369" hidden="1" customWidth="1"/>
    <col min="3606" max="3840" width="8.88671875" style="369" hidden="1"/>
    <col min="3841" max="3841" width="32.6640625" style="369" hidden="1" customWidth="1"/>
    <col min="3842" max="3843" width="12.109375" style="369" hidden="1" customWidth="1"/>
    <col min="3844" max="3844" width="12.88671875" style="369" hidden="1" customWidth="1"/>
    <col min="3845" max="3850" width="12.109375" style="369" hidden="1" customWidth="1"/>
    <col min="3851" max="3861" width="8.88671875" style="369" hidden="1" customWidth="1"/>
    <col min="3862" max="4096" width="8.88671875" style="369" hidden="1"/>
    <col min="4097" max="4097" width="32.6640625" style="369" hidden="1" customWidth="1"/>
    <col min="4098" max="4099" width="12.109375" style="369" hidden="1" customWidth="1"/>
    <col min="4100" max="4100" width="12.88671875" style="369" hidden="1" customWidth="1"/>
    <col min="4101" max="4106" width="12.109375" style="369" hidden="1" customWidth="1"/>
    <col min="4107" max="4117" width="8.88671875" style="369" hidden="1" customWidth="1"/>
    <col min="4118" max="4352" width="8.88671875" style="369" hidden="1"/>
    <col min="4353" max="4353" width="32.6640625" style="369" hidden="1" customWidth="1"/>
    <col min="4354" max="4355" width="12.109375" style="369" hidden="1" customWidth="1"/>
    <col min="4356" max="4356" width="12.88671875" style="369" hidden="1" customWidth="1"/>
    <col min="4357" max="4362" width="12.109375" style="369" hidden="1" customWidth="1"/>
    <col min="4363" max="4373" width="8.88671875" style="369" hidden="1" customWidth="1"/>
    <col min="4374" max="4608" width="8.88671875" style="369" hidden="1"/>
    <col min="4609" max="4609" width="32.6640625" style="369" hidden="1" customWidth="1"/>
    <col min="4610" max="4611" width="12.109375" style="369" hidden="1" customWidth="1"/>
    <col min="4612" max="4612" width="12.88671875" style="369" hidden="1" customWidth="1"/>
    <col min="4613" max="4618" width="12.109375" style="369" hidden="1" customWidth="1"/>
    <col min="4619" max="4629" width="8.88671875" style="369" hidden="1" customWidth="1"/>
    <col min="4630" max="4864" width="8.88671875" style="369" hidden="1"/>
    <col min="4865" max="4865" width="32.6640625" style="369" hidden="1" customWidth="1"/>
    <col min="4866" max="4867" width="12.109375" style="369" hidden="1" customWidth="1"/>
    <col min="4868" max="4868" width="12.88671875" style="369" hidden="1" customWidth="1"/>
    <col min="4869" max="4874" width="12.109375" style="369" hidden="1" customWidth="1"/>
    <col min="4875" max="4885" width="8.88671875" style="369" hidden="1" customWidth="1"/>
    <col min="4886" max="5120" width="8.88671875" style="369" hidden="1"/>
    <col min="5121" max="5121" width="32.6640625" style="369" hidden="1" customWidth="1"/>
    <col min="5122" max="5123" width="12.109375" style="369" hidden="1" customWidth="1"/>
    <col min="5124" max="5124" width="12.88671875" style="369" hidden="1" customWidth="1"/>
    <col min="5125" max="5130" width="12.109375" style="369" hidden="1" customWidth="1"/>
    <col min="5131" max="5141" width="8.88671875" style="369" hidden="1" customWidth="1"/>
    <col min="5142" max="5376" width="8.88671875" style="369" hidden="1"/>
    <col min="5377" max="5377" width="32.6640625" style="369" hidden="1" customWidth="1"/>
    <col min="5378" max="5379" width="12.109375" style="369" hidden="1" customWidth="1"/>
    <col min="5380" max="5380" width="12.88671875" style="369" hidden="1" customWidth="1"/>
    <col min="5381" max="5386" width="12.109375" style="369" hidden="1" customWidth="1"/>
    <col min="5387" max="5397" width="8.88671875" style="369" hidden="1" customWidth="1"/>
    <col min="5398" max="5632" width="8.88671875" style="369" hidden="1"/>
    <col min="5633" max="5633" width="32.6640625" style="369" hidden="1" customWidth="1"/>
    <col min="5634" max="5635" width="12.109375" style="369" hidden="1" customWidth="1"/>
    <col min="5636" max="5636" width="12.88671875" style="369" hidden="1" customWidth="1"/>
    <col min="5637" max="5642" width="12.109375" style="369" hidden="1" customWidth="1"/>
    <col min="5643" max="5653" width="8.88671875" style="369" hidden="1" customWidth="1"/>
    <col min="5654" max="5888" width="8.88671875" style="369" hidden="1"/>
    <col min="5889" max="5889" width="32.6640625" style="369" hidden="1" customWidth="1"/>
    <col min="5890" max="5891" width="12.109375" style="369" hidden="1" customWidth="1"/>
    <col min="5892" max="5892" width="12.88671875" style="369" hidden="1" customWidth="1"/>
    <col min="5893" max="5898" width="12.109375" style="369" hidden="1" customWidth="1"/>
    <col min="5899" max="5909" width="8.88671875" style="369" hidden="1" customWidth="1"/>
    <col min="5910" max="6144" width="8.88671875" style="369" hidden="1"/>
    <col min="6145" max="6145" width="32.6640625" style="369" hidden="1" customWidth="1"/>
    <col min="6146" max="6147" width="12.109375" style="369" hidden="1" customWidth="1"/>
    <col min="6148" max="6148" width="12.88671875" style="369" hidden="1" customWidth="1"/>
    <col min="6149" max="6154" width="12.109375" style="369" hidden="1" customWidth="1"/>
    <col min="6155" max="6165" width="8.88671875" style="369" hidden="1" customWidth="1"/>
    <col min="6166" max="6400" width="8.88671875" style="369" hidden="1"/>
    <col min="6401" max="6401" width="32.6640625" style="369" hidden="1" customWidth="1"/>
    <col min="6402" max="6403" width="12.109375" style="369" hidden="1" customWidth="1"/>
    <col min="6404" max="6404" width="12.88671875" style="369" hidden="1" customWidth="1"/>
    <col min="6405" max="6410" width="12.109375" style="369" hidden="1" customWidth="1"/>
    <col min="6411" max="6421" width="8.88671875" style="369" hidden="1" customWidth="1"/>
    <col min="6422" max="6656" width="8.88671875" style="369" hidden="1"/>
    <col min="6657" max="6657" width="32.6640625" style="369" hidden="1" customWidth="1"/>
    <col min="6658" max="6659" width="12.109375" style="369" hidden="1" customWidth="1"/>
    <col min="6660" max="6660" width="12.88671875" style="369" hidden="1" customWidth="1"/>
    <col min="6661" max="6666" width="12.109375" style="369" hidden="1" customWidth="1"/>
    <col min="6667" max="6677" width="8.88671875" style="369" hidden="1" customWidth="1"/>
    <col min="6678" max="6912" width="8.88671875" style="369" hidden="1"/>
    <col min="6913" max="6913" width="32.6640625" style="369" hidden="1" customWidth="1"/>
    <col min="6914" max="6915" width="12.109375" style="369" hidden="1" customWidth="1"/>
    <col min="6916" max="6916" width="12.88671875" style="369" hidden="1" customWidth="1"/>
    <col min="6917" max="6922" width="12.109375" style="369" hidden="1" customWidth="1"/>
    <col min="6923" max="6933" width="8.88671875" style="369" hidden="1" customWidth="1"/>
    <col min="6934" max="7168" width="8.88671875" style="369" hidden="1"/>
    <col min="7169" max="7169" width="32.6640625" style="369" hidden="1" customWidth="1"/>
    <col min="7170" max="7171" width="12.109375" style="369" hidden="1" customWidth="1"/>
    <col min="7172" max="7172" width="12.88671875" style="369" hidden="1" customWidth="1"/>
    <col min="7173" max="7178" width="12.109375" style="369" hidden="1" customWidth="1"/>
    <col min="7179" max="7189" width="8.88671875" style="369" hidden="1" customWidth="1"/>
    <col min="7190" max="7424" width="8.88671875" style="369" hidden="1"/>
    <col min="7425" max="7425" width="32.6640625" style="369" hidden="1" customWidth="1"/>
    <col min="7426" max="7427" width="12.109375" style="369" hidden="1" customWidth="1"/>
    <col min="7428" max="7428" width="12.88671875" style="369" hidden="1" customWidth="1"/>
    <col min="7429" max="7434" width="12.109375" style="369" hidden="1" customWidth="1"/>
    <col min="7435" max="7445" width="8.88671875" style="369" hidden="1" customWidth="1"/>
    <col min="7446" max="7680" width="8.88671875" style="369" hidden="1"/>
    <col min="7681" max="7681" width="32.6640625" style="369" hidden="1" customWidth="1"/>
    <col min="7682" max="7683" width="12.109375" style="369" hidden="1" customWidth="1"/>
    <col min="7684" max="7684" width="12.88671875" style="369" hidden="1" customWidth="1"/>
    <col min="7685" max="7690" width="12.109375" style="369" hidden="1" customWidth="1"/>
    <col min="7691" max="7701" width="8.88671875" style="369" hidden="1" customWidth="1"/>
    <col min="7702" max="7936" width="8.88671875" style="369" hidden="1"/>
    <col min="7937" max="7937" width="32.6640625" style="369" hidden="1" customWidth="1"/>
    <col min="7938" max="7939" width="12.109375" style="369" hidden="1" customWidth="1"/>
    <col min="7940" max="7940" width="12.88671875" style="369" hidden="1" customWidth="1"/>
    <col min="7941" max="7946" width="12.109375" style="369" hidden="1" customWidth="1"/>
    <col min="7947" max="7957" width="8.88671875" style="369" hidden="1" customWidth="1"/>
    <col min="7958" max="8192" width="8.88671875" style="369" hidden="1"/>
    <col min="8193" max="8193" width="32.6640625" style="369" hidden="1" customWidth="1"/>
    <col min="8194" max="8195" width="12.109375" style="369" hidden="1" customWidth="1"/>
    <col min="8196" max="8196" width="12.88671875" style="369" hidden="1" customWidth="1"/>
    <col min="8197" max="8202" width="12.109375" style="369" hidden="1" customWidth="1"/>
    <col min="8203" max="8213" width="8.88671875" style="369" hidden="1" customWidth="1"/>
    <col min="8214" max="8448" width="8.88671875" style="369" hidden="1"/>
    <col min="8449" max="8449" width="32.6640625" style="369" hidden="1" customWidth="1"/>
    <col min="8450" max="8451" width="12.109375" style="369" hidden="1" customWidth="1"/>
    <col min="8452" max="8452" width="12.88671875" style="369" hidden="1" customWidth="1"/>
    <col min="8453" max="8458" width="12.109375" style="369" hidden="1" customWidth="1"/>
    <col min="8459" max="8469" width="8.88671875" style="369" hidden="1" customWidth="1"/>
    <col min="8470" max="8704" width="8.88671875" style="369" hidden="1"/>
    <col min="8705" max="8705" width="32.6640625" style="369" hidden="1" customWidth="1"/>
    <col min="8706" max="8707" width="12.109375" style="369" hidden="1" customWidth="1"/>
    <col min="8708" max="8708" width="12.88671875" style="369" hidden="1" customWidth="1"/>
    <col min="8709" max="8714" width="12.109375" style="369" hidden="1" customWidth="1"/>
    <col min="8715" max="8725" width="8.88671875" style="369" hidden="1" customWidth="1"/>
    <col min="8726" max="8960" width="8.88671875" style="369" hidden="1"/>
    <col min="8961" max="8961" width="32.6640625" style="369" hidden="1" customWidth="1"/>
    <col min="8962" max="8963" width="12.109375" style="369" hidden="1" customWidth="1"/>
    <col min="8964" max="8964" width="12.88671875" style="369" hidden="1" customWidth="1"/>
    <col min="8965" max="8970" width="12.109375" style="369" hidden="1" customWidth="1"/>
    <col min="8971" max="8981" width="8.88671875" style="369" hidden="1" customWidth="1"/>
    <col min="8982" max="9216" width="8.88671875" style="369" hidden="1"/>
    <col min="9217" max="9217" width="32.6640625" style="369" hidden="1" customWidth="1"/>
    <col min="9218" max="9219" width="12.109375" style="369" hidden="1" customWidth="1"/>
    <col min="9220" max="9220" width="12.88671875" style="369" hidden="1" customWidth="1"/>
    <col min="9221" max="9226" width="12.109375" style="369" hidden="1" customWidth="1"/>
    <col min="9227" max="9237" width="8.88671875" style="369" hidden="1" customWidth="1"/>
    <col min="9238" max="9472" width="8.88671875" style="369" hidden="1"/>
    <col min="9473" max="9473" width="32.6640625" style="369" hidden="1" customWidth="1"/>
    <col min="9474" max="9475" width="12.109375" style="369" hidden="1" customWidth="1"/>
    <col min="9476" max="9476" width="12.88671875" style="369" hidden="1" customWidth="1"/>
    <col min="9477" max="9482" width="12.109375" style="369" hidden="1" customWidth="1"/>
    <col min="9483" max="9493" width="8.88671875" style="369" hidden="1" customWidth="1"/>
    <col min="9494" max="9728" width="8.88671875" style="369" hidden="1"/>
    <col min="9729" max="9729" width="32.6640625" style="369" hidden="1" customWidth="1"/>
    <col min="9730" max="9731" width="12.109375" style="369" hidden="1" customWidth="1"/>
    <col min="9732" max="9732" width="12.88671875" style="369" hidden="1" customWidth="1"/>
    <col min="9733" max="9738" width="12.109375" style="369" hidden="1" customWidth="1"/>
    <col min="9739" max="9749" width="8.88671875" style="369" hidden="1" customWidth="1"/>
    <col min="9750" max="9984" width="8.88671875" style="369" hidden="1"/>
    <col min="9985" max="9985" width="32.6640625" style="369" hidden="1" customWidth="1"/>
    <col min="9986" max="9987" width="12.109375" style="369" hidden="1" customWidth="1"/>
    <col min="9988" max="9988" width="12.88671875" style="369" hidden="1" customWidth="1"/>
    <col min="9989" max="9994" width="12.109375" style="369" hidden="1" customWidth="1"/>
    <col min="9995" max="10005" width="8.88671875" style="369" hidden="1" customWidth="1"/>
    <col min="10006" max="10240" width="8.88671875" style="369" hidden="1"/>
    <col min="10241" max="10241" width="32.6640625" style="369" hidden="1" customWidth="1"/>
    <col min="10242" max="10243" width="12.109375" style="369" hidden="1" customWidth="1"/>
    <col min="10244" max="10244" width="12.88671875" style="369" hidden="1" customWidth="1"/>
    <col min="10245" max="10250" width="12.109375" style="369" hidden="1" customWidth="1"/>
    <col min="10251" max="10261" width="8.88671875" style="369" hidden="1" customWidth="1"/>
    <col min="10262" max="10496" width="8.88671875" style="369" hidden="1"/>
    <col min="10497" max="10497" width="32.6640625" style="369" hidden="1" customWidth="1"/>
    <col min="10498" max="10499" width="12.109375" style="369" hidden="1" customWidth="1"/>
    <col min="10500" max="10500" width="12.88671875" style="369" hidden="1" customWidth="1"/>
    <col min="10501" max="10506" width="12.109375" style="369" hidden="1" customWidth="1"/>
    <col min="10507" max="10517" width="8.88671875" style="369" hidden="1" customWidth="1"/>
    <col min="10518" max="10752" width="8.88671875" style="369" hidden="1"/>
    <col min="10753" max="10753" width="32.6640625" style="369" hidden="1" customWidth="1"/>
    <col min="10754" max="10755" width="12.109375" style="369" hidden="1" customWidth="1"/>
    <col min="10756" max="10756" width="12.88671875" style="369" hidden="1" customWidth="1"/>
    <col min="10757" max="10762" width="12.109375" style="369" hidden="1" customWidth="1"/>
    <col min="10763" max="10773" width="8.88671875" style="369" hidden="1" customWidth="1"/>
    <col min="10774" max="11008" width="8.88671875" style="369" hidden="1"/>
    <col min="11009" max="11009" width="32.6640625" style="369" hidden="1" customWidth="1"/>
    <col min="11010" max="11011" width="12.109375" style="369" hidden="1" customWidth="1"/>
    <col min="11012" max="11012" width="12.88671875" style="369" hidden="1" customWidth="1"/>
    <col min="11013" max="11018" width="12.109375" style="369" hidden="1" customWidth="1"/>
    <col min="11019" max="11029" width="8.88671875" style="369" hidden="1" customWidth="1"/>
    <col min="11030" max="11264" width="8.88671875" style="369" hidden="1"/>
    <col min="11265" max="11265" width="32.6640625" style="369" hidden="1" customWidth="1"/>
    <col min="11266" max="11267" width="12.109375" style="369" hidden="1" customWidth="1"/>
    <col min="11268" max="11268" width="12.88671875" style="369" hidden="1" customWidth="1"/>
    <col min="11269" max="11274" width="12.109375" style="369" hidden="1" customWidth="1"/>
    <col min="11275" max="11285" width="8.88671875" style="369" hidden="1" customWidth="1"/>
    <col min="11286" max="11520" width="8.88671875" style="369" hidden="1"/>
    <col min="11521" max="11521" width="32.6640625" style="369" hidden="1" customWidth="1"/>
    <col min="11522" max="11523" width="12.109375" style="369" hidden="1" customWidth="1"/>
    <col min="11524" max="11524" width="12.88671875" style="369" hidden="1" customWidth="1"/>
    <col min="11525" max="11530" width="12.109375" style="369" hidden="1" customWidth="1"/>
    <col min="11531" max="11541" width="8.88671875" style="369" hidden="1" customWidth="1"/>
    <col min="11542" max="11776" width="8.88671875" style="369" hidden="1"/>
    <col min="11777" max="11777" width="32.6640625" style="369" hidden="1" customWidth="1"/>
    <col min="11778" max="11779" width="12.109375" style="369" hidden="1" customWidth="1"/>
    <col min="11780" max="11780" width="12.88671875" style="369" hidden="1" customWidth="1"/>
    <col min="11781" max="11786" width="12.109375" style="369" hidden="1" customWidth="1"/>
    <col min="11787" max="11797" width="8.88671875" style="369" hidden="1" customWidth="1"/>
    <col min="11798" max="12032" width="8.88671875" style="369" hidden="1"/>
    <col min="12033" max="12033" width="32.6640625" style="369" hidden="1" customWidth="1"/>
    <col min="12034" max="12035" width="12.109375" style="369" hidden="1" customWidth="1"/>
    <col min="12036" max="12036" width="12.88671875" style="369" hidden="1" customWidth="1"/>
    <col min="12037" max="12042" width="12.109375" style="369" hidden="1" customWidth="1"/>
    <col min="12043" max="12053" width="8.88671875" style="369" hidden="1" customWidth="1"/>
    <col min="12054" max="12288" width="8.88671875" style="369" hidden="1"/>
    <col min="12289" max="12289" width="32.6640625" style="369" hidden="1" customWidth="1"/>
    <col min="12290" max="12291" width="12.109375" style="369" hidden="1" customWidth="1"/>
    <col min="12292" max="12292" width="12.88671875" style="369" hidden="1" customWidth="1"/>
    <col min="12293" max="12298" width="12.109375" style="369" hidden="1" customWidth="1"/>
    <col min="12299" max="12309" width="8.88671875" style="369" hidden="1" customWidth="1"/>
    <col min="12310" max="12544" width="8.88671875" style="369" hidden="1"/>
    <col min="12545" max="12545" width="32.6640625" style="369" hidden="1" customWidth="1"/>
    <col min="12546" max="12547" width="12.109375" style="369" hidden="1" customWidth="1"/>
    <col min="12548" max="12548" width="12.88671875" style="369" hidden="1" customWidth="1"/>
    <col min="12549" max="12554" width="12.109375" style="369" hidden="1" customWidth="1"/>
    <col min="12555" max="12565" width="8.88671875" style="369" hidden="1" customWidth="1"/>
    <col min="12566" max="12800" width="8.88671875" style="369" hidden="1"/>
    <col min="12801" max="12801" width="32.6640625" style="369" hidden="1" customWidth="1"/>
    <col min="12802" max="12803" width="12.109375" style="369" hidden="1" customWidth="1"/>
    <col min="12804" max="12804" width="12.88671875" style="369" hidden="1" customWidth="1"/>
    <col min="12805" max="12810" width="12.109375" style="369" hidden="1" customWidth="1"/>
    <col min="12811" max="12821" width="8.88671875" style="369" hidden="1" customWidth="1"/>
    <col min="12822" max="13056" width="8.88671875" style="369" hidden="1"/>
    <col min="13057" max="13057" width="32.6640625" style="369" hidden="1" customWidth="1"/>
    <col min="13058" max="13059" width="12.109375" style="369" hidden="1" customWidth="1"/>
    <col min="13060" max="13060" width="12.88671875" style="369" hidden="1" customWidth="1"/>
    <col min="13061" max="13066" width="12.109375" style="369" hidden="1" customWidth="1"/>
    <col min="13067" max="13077" width="8.88671875" style="369" hidden="1" customWidth="1"/>
    <col min="13078" max="13312" width="8.88671875" style="369" hidden="1"/>
    <col min="13313" max="13313" width="32.6640625" style="369" hidden="1" customWidth="1"/>
    <col min="13314" max="13315" width="12.109375" style="369" hidden="1" customWidth="1"/>
    <col min="13316" max="13316" width="12.88671875" style="369" hidden="1" customWidth="1"/>
    <col min="13317" max="13322" width="12.109375" style="369" hidden="1" customWidth="1"/>
    <col min="13323" max="13333" width="8.88671875" style="369" hidden="1" customWidth="1"/>
    <col min="13334" max="13568" width="8.88671875" style="369" hidden="1"/>
    <col min="13569" max="13569" width="32.6640625" style="369" hidden="1" customWidth="1"/>
    <col min="13570" max="13571" width="12.109375" style="369" hidden="1" customWidth="1"/>
    <col min="13572" max="13572" width="12.88671875" style="369" hidden="1" customWidth="1"/>
    <col min="13573" max="13578" width="12.109375" style="369" hidden="1" customWidth="1"/>
    <col min="13579" max="13589" width="8.88671875" style="369" hidden="1" customWidth="1"/>
    <col min="13590" max="13824" width="8.88671875" style="369" hidden="1"/>
    <col min="13825" max="13825" width="32.6640625" style="369" hidden="1" customWidth="1"/>
    <col min="13826" max="13827" width="12.109375" style="369" hidden="1" customWidth="1"/>
    <col min="13828" max="13828" width="12.88671875" style="369" hidden="1" customWidth="1"/>
    <col min="13829" max="13834" width="12.109375" style="369" hidden="1" customWidth="1"/>
    <col min="13835" max="13845" width="8.88671875" style="369" hidden="1" customWidth="1"/>
    <col min="13846" max="14080" width="8.88671875" style="369" hidden="1"/>
    <col min="14081" max="14081" width="32.6640625" style="369" hidden="1" customWidth="1"/>
    <col min="14082" max="14083" width="12.109375" style="369" hidden="1" customWidth="1"/>
    <col min="14084" max="14084" width="12.88671875" style="369" hidden="1" customWidth="1"/>
    <col min="14085" max="14090" width="12.109375" style="369" hidden="1" customWidth="1"/>
    <col min="14091" max="14101" width="8.88671875" style="369" hidden="1" customWidth="1"/>
    <col min="14102" max="14336" width="8.88671875" style="369" hidden="1"/>
    <col min="14337" max="14337" width="32.6640625" style="369" hidden="1" customWidth="1"/>
    <col min="14338" max="14339" width="12.109375" style="369" hidden="1" customWidth="1"/>
    <col min="14340" max="14340" width="12.88671875" style="369" hidden="1" customWidth="1"/>
    <col min="14341" max="14346" width="12.109375" style="369" hidden="1" customWidth="1"/>
    <col min="14347" max="14357" width="8.88671875" style="369" hidden="1" customWidth="1"/>
    <col min="14358" max="14592" width="8.88671875" style="369" hidden="1"/>
    <col min="14593" max="14593" width="32.6640625" style="369" hidden="1" customWidth="1"/>
    <col min="14594" max="14595" width="12.109375" style="369" hidden="1" customWidth="1"/>
    <col min="14596" max="14596" width="12.88671875" style="369" hidden="1" customWidth="1"/>
    <col min="14597" max="14602" width="12.109375" style="369" hidden="1" customWidth="1"/>
    <col min="14603" max="14613" width="8.88671875" style="369" hidden="1" customWidth="1"/>
    <col min="14614" max="14848" width="8.88671875" style="369" hidden="1"/>
    <col min="14849" max="14849" width="32.6640625" style="369" hidden="1" customWidth="1"/>
    <col min="14850" max="14851" width="12.109375" style="369" hidden="1" customWidth="1"/>
    <col min="14852" max="14852" width="12.88671875" style="369" hidden="1" customWidth="1"/>
    <col min="14853" max="14858" width="12.109375" style="369" hidden="1" customWidth="1"/>
    <col min="14859" max="14869" width="8.88671875" style="369" hidden="1" customWidth="1"/>
    <col min="14870" max="15104" width="8.88671875" style="369" hidden="1"/>
    <col min="15105" max="15105" width="32.6640625" style="369" hidden="1" customWidth="1"/>
    <col min="15106" max="15107" width="12.109375" style="369" hidden="1" customWidth="1"/>
    <col min="15108" max="15108" width="12.88671875" style="369" hidden="1" customWidth="1"/>
    <col min="15109" max="15114" width="12.109375" style="369" hidden="1" customWidth="1"/>
    <col min="15115" max="15125" width="8.88671875" style="369" hidden="1" customWidth="1"/>
    <col min="15126" max="15360" width="8.88671875" style="369" hidden="1"/>
    <col min="15361" max="15361" width="32.6640625" style="369" hidden="1" customWidth="1"/>
    <col min="15362" max="15363" width="12.109375" style="369" hidden="1" customWidth="1"/>
    <col min="15364" max="15364" width="12.88671875" style="369" hidden="1" customWidth="1"/>
    <col min="15365" max="15370" width="12.109375" style="369" hidden="1" customWidth="1"/>
    <col min="15371" max="15381" width="8.88671875" style="369" hidden="1" customWidth="1"/>
    <col min="15382" max="15616" width="8.88671875" style="369" hidden="1"/>
    <col min="15617" max="15617" width="32.6640625" style="369" hidden="1" customWidth="1"/>
    <col min="15618" max="15619" width="12.109375" style="369" hidden="1" customWidth="1"/>
    <col min="15620" max="15620" width="12.88671875" style="369" hidden="1" customWidth="1"/>
    <col min="15621" max="15626" width="12.109375" style="369" hidden="1" customWidth="1"/>
    <col min="15627" max="15637" width="8.88671875" style="369" hidden="1" customWidth="1"/>
    <col min="15638" max="15872" width="8.88671875" style="369" hidden="1"/>
    <col min="15873" max="15873" width="32.6640625" style="369" hidden="1" customWidth="1"/>
    <col min="15874" max="15875" width="12.109375" style="369" hidden="1" customWidth="1"/>
    <col min="15876" max="15876" width="12.88671875" style="369" hidden="1" customWidth="1"/>
    <col min="15877" max="15882" width="12.109375" style="369" hidden="1" customWidth="1"/>
    <col min="15883" max="15893" width="8.88671875" style="369" hidden="1" customWidth="1"/>
    <col min="15894" max="16128" width="8.88671875" style="369" hidden="1"/>
    <col min="16129" max="16129" width="32.6640625" style="369" hidden="1" customWidth="1"/>
    <col min="16130" max="16131" width="12.109375" style="369" hidden="1" customWidth="1"/>
    <col min="16132" max="16132" width="12.88671875" style="369" hidden="1" customWidth="1"/>
    <col min="16133" max="16138" width="12.109375" style="369" hidden="1" customWidth="1"/>
    <col min="16139" max="16149" width="8.88671875" style="369" hidden="1" customWidth="1"/>
    <col min="16150" max="16384" width="8.88671875" style="369" hidden="1"/>
  </cols>
  <sheetData>
    <row r="1" spans="1:11" s="327" customFormat="1" ht="13.2">
      <c r="A1" s="2254" t="s">
        <v>1925</v>
      </c>
      <c r="B1" s="2255"/>
      <c r="C1" s="2255"/>
      <c r="D1" s="2255"/>
      <c r="E1" s="2255"/>
      <c r="F1" s="2255"/>
      <c r="G1" s="2255"/>
      <c r="H1" s="2255"/>
      <c r="I1" s="2255"/>
      <c r="J1" s="2256"/>
      <c r="K1" s="326"/>
    </row>
    <row r="2" spans="1:11" s="381" customFormat="1" ht="72">
      <c r="A2" s="377"/>
      <c r="B2" s="378" t="s">
        <v>1926</v>
      </c>
      <c r="C2" s="378" t="s">
        <v>1927</v>
      </c>
      <c r="D2" s="379" t="s">
        <v>1928</v>
      </c>
      <c r="E2" s="378" t="s">
        <v>1929</v>
      </c>
      <c r="F2" s="378" t="s">
        <v>1930</v>
      </c>
      <c r="G2" s="378" t="s">
        <v>1931</v>
      </c>
      <c r="H2" s="378" t="s">
        <v>1932</v>
      </c>
      <c r="I2" s="378" t="s">
        <v>1933</v>
      </c>
      <c r="J2" s="378" t="s">
        <v>1934</v>
      </c>
      <c r="K2" s="380"/>
    </row>
    <row r="3" spans="1:11" s="331" customFormat="1" ht="11.4">
      <c r="A3" s="328" t="s">
        <v>1807</v>
      </c>
      <c r="B3" s="329"/>
      <c r="C3" s="329"/>
      <c r="D3" s="329"/>
      <c r="E3" s="329"/>
      <c r="F3" s="329"/>
      <c r="G3" s="329"/>
      <c r="H3" s="329"/>
      <c r="I3" s="329"/>
      <c r="J3" s="329"/>
      <c r="K3" s="330"/>
    </row>
    <row r="4" spans="1:11" s="331" customFormat="1" ht="11.4">
      <c r="A4" s="335" t="s">
        <v>1808</v>
      </c>
      <c r="B4" s="332">
        <f>'Sources and Uses Budget'!C4</f>
        <v>4025000</v>
      </c>
      <c r="C4" s="333"/>
      <c r="D4" s="333"/>
      <c r="E4" s="334"/>
      <c r="F4" s="334"/>
      <c r="G4" s="334"/>
      <c r="H4" s="334"/>
      <c r="I4" s="334"/>
      <c r="J4" s="334"/>
      <c r="K4" s="330"/>
    </row>
    <row r="5" spans="1:11" s="331" customFormat="1" ht="11.4">
      <c r="A5" s="335" t="s">
        <v>1809</v>
      </c>
      <c r="B5" s="332">
        <f>'Sources and Uses Budget'!C5</f>
        <v>0</v>
      </c>
      <c r="C5" s="333"/>
      <c r="D5" s="333"/>
      <c r="E5" s="334"/>
      <c r="F5" s="334"/>
      <c r="G5" s="334"/>
      <c r="H5" s="334"/>
      <c r="I5" s="334"/>
      <c r="J5" s="334"/>
      <c r="K5" s="330"/>
    </row>
    <row r="6" spans="1:11" s="331" customFormat="1" ht="11.4">
      <c r="A6" s="335" t="s">
        <v>1810</v>
      </c>
      <c r="B6" s="332">
        <f>'Sources and Uses Budget'!C6</f>
        <v>129000</v>
      </c>
      <c r="C6" s="333"/>
      <c r="D6" s="333"/>
      <c r="E6" s="334"/>
      <c r="F6" s="334"/>
      <c r="G6" s="334"/>
      <c r="H6" s="334"/>
      <c r="I6" s="334"/>
      <c r="J6" s="334"/>
      <c r="K6" s="330"/>
    </row>
    <row r="7" spans="1:11" s="331" customFormat="1" ht="11.4">
      <c r="A7" s="335" t="s">
        <v>1811</v>
      </c>
      <c r="B7" s="332">
        <f>'Sources and Uses Budget'!C7</f>
        <v>0</v>
      </c>
      <c r="C7" s="333"/>
      <c r="D7" s="333"/>
      <c r="E7" s="334"/>
      <c r="F7" s="334"/>
      <c r="G7" s="334"/>
      <c r="H7" s="334"/>
      <c r="I7" s="334"/>
      <c r="J7" s="334"/>
      <c r="K7" s="330"/>
    </row>
    <row r="8" spans="1:11" s="331" customFormat="1">
      <c r="A8" s="336" t="s">
        <v>1812</v>
      </c>
      <c r="B8" s="332">
        <f>'Sources and Uses Budget'!C8</f>
        <v>4154000</v>
      </c>
      <c r="C8" s="332">
        <f>SUM(C4:C7)</f>
        <v>0</v>
      </c>
      <c r="D8" s="332">
        <f>SUM(D4:D7)</f>
        <v>0</v>
      </c>
      <c r="E8" s="334"/>
      <c r="F8" s="334"/>
      <c r="G8" s="334"/>
      <c r="H8" s="334"/>
      <c r="I8" s="334"/>
      <c r="J8" s="334"/>
      <c r="K8" s="330"/>
    </row>
    <row r="9" spans="1:11" s="331" customFormat="1" ht="11.4">
      <c r="A9" s="335" t="s">
        <v>1813</v>
      </c>
      <c r="B9" s="332">
        <f>'Sources and Uses Budget'!C9</f>
        <v>0</v>
      </c>
      <c r="C9" s="333"/>
      <c r="D9" s="333"/>
      <c r="E9" s="334"/>
      <c r="F9" s="334"/>
      <c r="G9" s="334"/>
      <c r="H9" s="332">
        <f>'Sources and Uses Budget'!T9</f>
        <v>0</v>
      </c>
      <c r="I9" s="333"/>
      <c r="J9" s="333"/>
      <c r="K9" s="330"/>
    </row>
    <row r="10" spans="1:11" s="331" customFormat="1" ht="11.4">
      <c r="A10" s="335" t="s">
        <v>1814</v>
      </c>
      <c r="B10" s="332">
        <f>'Sources and Uses Budget'!C10</f>
        <v>404749</v>
      </c>
      <c r="C10" s="333"/>
      <c r="D10" s="333"/>
      <c r="E10" s="332">
        <f>'Sources and Uses Budget'!S10</f>
        <v>404749</v>
      </c>
      <c r="F10" s="333"/>
      <c r="G10" s="333"/>
      <c r="H10" s="332">
        <f>'Sources and Uses Budget'!T10</f>
        <v>0</v>
      </c>
      <c r="I10" s="333"/>
      <c r="J10" s="333"/>
      <c r="K10" s="330"/>
    </row>
    <row r="11" spans="1:11" s="331" customFormat="1">
      <c r="A11" s="336" t="s">
        <v>1815</v>
      </c>
      <c r="B11" s="332">
        <f>'Sources and Uses Budget'!C11</f>
        <v>404749</v>
      </c>
      <c r="C11" s="332">
        <f>SUM(C9:C10)</f>
        <v>0</v>
      </c>
      <c r="D11" s="332">
        <f>SUM(D9:D10)</f>
        <v>0</v>
      </c>
      <c r="E11" s="334"/>
      <c r="F11" s="334"/>
      <c r="G11" s="334"/>
      <c r="H11" s="332">
        <f>'Sources and Uses Budget'!T11</f>
        <v>0</v>
      </c>
      <c r="I11" s="332">
        <f>SUM(I9:I10)</f>
        <v>0</v>
      </c>
      <c r="J11" s="332">
        <f>SUM(J9:J10)</f>
        <v>0</v>
      </c>
      <c r="K11" s="330"/>
    </row>
    <row r="12" spans="1:11" s="331" customFormat="1">
      <c r="A12" s="336" t="s">
        <v>1816</v>
      </c>
      <c r="B12" s="332">
        <f>'Sources and Uses Budget'!C12</f>
        <v>4558749</v>
      </c>
      <c r="C12" s="332">
        <f>SUM(C8+C11)</f>
        <v>0</v>
      </c>
      <c r="D12" s="332">
        <f>SUM(D8+D11)</f>
        <v>0</v>
      </c>
      <c r="E12" s="334"/>
      <c r="F12" s="334"/>
      <c r="G12" s="334"/>
      <c r="H12" s="334"/>
      <c r="I12" s="334"/>
      <c r="J12" s="334"/>
      <c r="K12" s="330"/>
    </row>
    <row r="13" spans="1:11" s="331" customFormat="1" ht="11.4">
      <c r="A13" s="337" t="s">
        <v>1817</v>
      </c>
      <c r="B13" s="332">
        <f>'Sources and Uses Budget'!C13</f>
        <v>1056660</v>
      </c>
      <c r="C13" s="333"/>
      <c r="D13" s="333"/>
      <c r="E13" s="332">
        <f>'Sources and Uses Budget'!S13</f>
        <v>235000</v>
      </c>
      <c r="F13" s="333"/>
      <c r="G13" s="333"/>
      <c r="H13" s="332">
        <f>'Sources and Uses Budget'!T13</f>
        <v>0</v>
      </c>
      <c r="I13" s="333"/>
      <c r="J13" s="333"/>
      <c r="K13" s="330"/>
    </row>
    <row r="14" spans="1:11" s="331" customFormat="1" ht="22.8">
      <c r="A14" s="338" t="s">
        <v>1935</v>
      </c>
      <c r="B14" s="332">
        <f>'Sources and Uses Budget'!C14</f>
        <v>0</v>
      </c>
      <c r="C14" s="333"/>
      <c r="D14" s="333"/>
      <c r="E14" s="332">
        <f>'Sources and Uses Budget'!S14</f>
        <v>0</v>
      </c>
      <c r="F14" s="333"/>
      <c r="G14" s="333"/>
      <c r="H14" s="332">
        <f>'Sources and Uses Budget'!T14</f>
        <v>0</v>
      </c>
      <c r="I14" s="333"/>
      <c r="J14" s="333"/>
      <c r="K14" s="330"/>
    </row>
    <row r="15" spans="1:11" s="331" customFormat="1" ht="11.4">
      <c r="A15" s="338" t="s">
        <v>1819</v>
      </c>
      <c r="B15" s="332">
        <f>'Sources and Uses Budget'!C15</f>
        <v>0</v>
      </c>
      <c r="C15" s="333"/>
      <c r="D15" s="333"/>
      <c r="E15" s="334">
        <f>'Sources and Uses Budget'!S15</f>
        <v>0</v>
      </c>
      <c r="F15" s="334"/>
      <c r="G15" s="334"/>
      <c r="H15" s="334">
        <f>'Sources and Uses Budget'!T15</f>
        <v>0</v>
      </c>
      <c r="I15" s="334"/>
      <c r="J15" s="334"/>
      <c r="K15" s="330"/>
    </row>
    <row r="16" spans="1:11" s="331" customFormat="1" ht="11.4">
      <c r="A16" s="328" t="s">
        <v>1820</v>
      </c>
      <c r="B16" s="329"/>
      <c r="C16" s="329"/>
      <c r="D16" s="329"/>
      <c r="E16" s="329"/>
      <c r="F16" s="329"/>
      <c r="G16" s="329"/>
      <c r="H16" s="329"/>
      <c r="I16" s="329"/>
      <c r="J16" s="329"/>
      <c r="K16" s="330"/>
    </row>
    <row r="17" spans="1:11" s="331" customFormat="1" ht="11.4">
      <c r="A17" s="335" t="s">
        <v>1821</v>
      </c>
      <c r="B17" s="332">
        <f>'Sources and Uses Budget'!C17</f>
        <v>0</v>
      </c>
      <c r="C17" s="333"/>
      <c r="D17" s="333"/>
      <c r="E17" s="332">
        <f>'Sources and Uses Budget'!S17</f>
        <v>0</v>
      </c>
      <c r="F17" s="333"/>
      <c r="G17" s="333"/>
      <c r="H17" s="332">
        <f>'Sources and Uses Budget'!T17</f>
        <v>0</v>
      </c>
      <c r="I17" s="333"/>
      <c r="J17" s="333"/>
      <c r="K17" s="330"/>
    </row>
    <row r="18" spans="1:11" s="331" customFormat="1" ht="11.4">
      <c r="A18" s="335" t="s">
        <v>1822</v>
      </c>
      <c r="B18" s="332">
        <f>'Sources and Uses Budget'!C18</f>
        <v>0</v>
      </c>
      <c r="C18" s="333"/>
      <c r="D18" s="333"/>
      <c r="E18" s="332">
        <f>'Sources and Uses Budget'!S18</f>
        <v>0</v>
      </c>
      <c r="F18" s="333"/>
      <c r="G18" s="333"/>
      <c r="H18" s="332">
        <f>'Sources and Uses Budget'!T18</f>
        <v>0</v>
      </c>
      <c r="I18" s="333"/>
      <c r="J18" s="333"/>
      <c r="K18" s="330"/>
    </row>
    <row r="19" spans="1:11" s="331" customFormat="1" ht="11.4">
      <c r="A19" s="335" t="s">
        <v>1823</v>
      </c>
      <c r="B19" s="332">
        <f>'Sources and Uses Budget'!C19</f>
        <v>0</v>
      </c>
      <c r="C19" s="333"/>
      <c r="D19" s="333"/>
      <c r="E19" s="332">
        <f>'Sources and Uses Budget'!S19</f>
        <v>0</v>
      </c>
      <c r="F19" s="333"/>
      <c r="G19" s="333"/>
      <c r="H19" s="332">
        <f>'Sources and Uses Budget'!T19</f>
        <v>0</v>
      </c>
      <c r="I19" s="333"/>
      <c r="J19" s="333"/>
      <c r="K19" s="330"/>
    </row>
    <row r="20" spans="1:11" s="331" customFormat="1" ht="11.4">
      <c r="A20" s="335" t="s">
        <v>1824</v>
      </c>
      <c r="B20" s="332">
        <f>'Sources and Uses Budget'!C20</f>
        <v>0</v>
      </c>
      <c r="C20" s="333"/>
      <c r="D20" s="333"/>
      <c r="E20" s="332">
        <f>'Sources and Uses Budget'!S20</f>
        <v>0</v>
      </c>
      <c r="F20" s="333"/>
      <c r="G20" s="333"/>
      <c r="H20" s="332">
        <f>'Sources and Uses Budget'!T20</f>
        <v>0</v>
      </c>
      <c r="I20" s="333"/>
      <c r="J20" s="333"/>
      <c r="K20" s="330"/>
    </row>
    <row r="21" spans="1:11" s="331" customFormat="1" ht="11.4">
      <c r="A21" s="335" t="s">
        <v>1825</v>
      </c>
      <c r="B21" s="332">
        <f>'Sources and Uses Budget'!C21</f>
        <v>0</v>
      </c>
      <c r="C21" s="333"/>
      <c r="D21" s="333"/>
      <c r="E21" s="332">
        <f>'Sources and Uses Budget'!S21</f>
        <v>0</v>
      </c>
      <c r="F21" s="333"/>
      <c r="G21" s="333"/>
      <c r="H21" s="332">
        <f>'Sources and Uses Budget'!T21</f>
        <v>0</v>
      </c>
      <c r="I21" s="333"/>
      <c r="J21" s="333"/>
      <c r="K21" s="330"/>
    </row>
    <row r="22" spans="1:11" s="331" customFormat="1" ht="11.4">
      <c r="A22" s="335" t="s">
        <v>1826</v>
      </c>
      <c r="B22" s="332">
        <f>'Sources and Uses Budget'!C22</f>
        <v>0</v>
      </c>
      <c r="C22" s="333"/>
      <c r="D22" s="333"/>
      <c r="E22" s="332">
        <f>'Sources and Uses Budget'!S22</f>
        <v>0</v>
      </c>
      <c r="F22" s="333"/>
      <c r="G22" s="333"/>
      <c r="H22" s="332">
        <f>'Sources and Uses Budget'!T22</f>
        <v>0</v>
      </c>
      <c r="I22" s="333"/>
      <c r="J22" s="333"/>
      <c r="K22" s="330"/>
    </row>
    <row r="23" spans="1:11" s="331" customFormat="1" ht="11.4">
      <c r="A23" s="335" t="s">
        <v>1827</v>
      </c>
      <c r="B23" s="332">
        <f>'Sources and Uses Budget'!C23</f>
        <v>0</v>
      </c>
      <c r="C23" s="333"/>
      <c r="D23" s="333"/>
      <c r="E23" s="332">
        <f>'Sources and Uses Budget'!S23</f>
        <v>0</v>
      </c>
      <c r="F23" s="333"/>
      <c r="G23" s="333"/>
      <c r="H23" s="332">
        <f>'Sources and Uses Budget'!T23</f>
        <v>0</v>
      </c>
      <c r="I23" s="333"/>
      <c r="J23" s="333"/>
      <c r="K23" s="330"/>
    </row>
    <row r="24" spans="1:11" s="331" customFormat="1" ht="11.4">
      <c r="A24" s="549" t="s">
        <v>1828</v>
      </c>
      <c r="B24" s="332">
        <f>'Sources and Uses Budget'!C24</f>
        <v>0</v>
      </c>
      <c r="C24" s="333"/>
      <c r="D24" s="333"/>
      <c r="E24" s="332">
        <f>'Sources and Uses Budget'!S24</f>
        <v>0</v>
      </c>
      <c r="F24" s="333"/>
      <c r="G24" s="333"/>
      <c r="H24" s="332">
        <f>'Sources and Uses Budget'!T24</f>
        <v>0</v>
      </c>
      <c r="I24" s="333"/>
      <c r="J24" s="333"/>
      <c r="K24" s="330"/>
    </row>
    <row r="25" spans="1:11" s="331" customFormat="1" ht="11.4">
      <c r="A25" s="338" t="str">
        <f>'Sources and Uses Budget'!$A25</f>
        <v>Other: (Specify)</v>
      </c>
      <c r="B25" s="332">
        <f>'Sources and Uses Budget'!C25</f>
        <v>0</v>
      </c>
      <c r="C25" s="333"/>
      <c r="D25" s="333"/>
      <c r="E25" s="332">
        <f>'Sources and Uses Budget'!S25</f>
        <v>0</v>
      </c>
      <c r="F25" s="333"/>
      <c r="G25" s="333"/>
      <c r="H25" s="332">
        <f>'Sources and Uses Budget'!T25</f>
        <v>0</v>
      </c>
      <c r="I25" s="333"/>
      <c r="J25" s="333"/>
      <c r="K25" s="330"/>
    </row>
    <row r="26" spans="1:11" s="331" customFormat="1">
      <c r="A26" s="336" t="s">
        <v>1830</v>
      </c>
      <c r="B26" s="332">
        <f>'Sources and Uses Budget'!C26</f>
        <v>0</v>
      </c>
      <c r="C26" s="332">
        <f>SUM(C17:C25)</f>
        <v>0</v>
      </c>
      <c r="D26" s="332">
        <f>SUM(D17:D25)</f>
        <v>0</v>
      </c>
      <c r="E26" s="332">
        <f>'Sources and Uses Budget'!S26</f>
        <v>0</v>
      </c>
      <c r="F26" s="339">
        <f>SUM(F17:F25)</f>
        <v>0</v>
      </c>
      <c r="G26" s="339">
        <f>SUM(G17:G25)</f>
        <v>0</v>
      </c>
      <c r="H26" s="332">
        <f>'Sources and Uses Budget'!T26</f>
        <v>0</v>
      </c>
      <c r="I26" s="339">
        <f>SUM(I17:I25)</f>
        <v>0</v>
      </c>
      <c r="J26" s="339">
        <f>SUM(J17:J25)</f>
        <v>0</v>
      </c>
      <c r="K26" s="330"/>
    </row>
    <row r="27" spans="1:11" s="331" customFormat="1">
      <c r="A27" s="336" t="s">
        <v>1831</v>
      </c>
      <c r="B27" s="332">
        <f>'Sources and Uses Budget'!C27</f>
        <v>0</v>
      </c>
      <c r="C27" s="333"/>
      <c r="D27" s="333"/>
      <c r="E27" s="332">
        <f>'Sources and Uses Budget'!S27</f>
        <v>0</v>
      </c>
      <c r="F27" s="333"/>
      <c r="G27" s="333"/>
      <c r="H27" s="332">
        <f>'Sources and Uses Budget'!T27</f>
        <v>0</v>
      </c>
      <c r="I27" s="333"/>
      <c r="J27" s="333"/>
      <c r="K27" s="330"/>
    </row>
    <row r="28" spans="1:11" s="331" customFormat="1" ht="11.4">
      <c r="A28" s="328" t="s">
        <v>1832</v>
      </c>
      <c r="B28" s="329"/>
      <c r="C28" s="329"/>
      <c r="D28" s="329"/>
      <c r="E28" s="329"/>
      <c r="F28" s="329"/>
      <c r="G28" s="329"/>
      <c r="H28" s="329"/>
      <c r="I28" s="329"/>
      <c r="J28" s="329"/>
      <c r="K28" s="330"/>
    </row>
    <row r="29" spans="1:11" s="331" customFormat="1" ht="11.4">
      <c r="A29" s="249" t="s">
        <v>1821</v>
      </c>
      <c r="B29" s="332">
        <f>'Sources and Uses Budget'!C29</f>
        <v>3389610</v>
      </c>
      <c r="C29" s="333"/>
      <c r="D29" s="333"/>
      <c r="E29" s="332">
        <f>'Sources and Uses Budget'!S29</f>
        <v>3389610</v>
      </c>
      <c r="F29" s="333"/>
      <c r="G29" s="333"/>
      <c r="H29" s="332">
        <f>'Sources and Uses Budget'!T29</f>
        <v>0</v>
      </c>
      <c r="I29" s="333"/>
      <c r="J29" s="333"/>
      <c r="K29" s="330"/>
    </row>
    <row r="30" spans="1:11" s="331" customFormat="1" ht="11.4">
      <c r="A30" s="249" t="s">
        <v>1822</v>
      </c>
      <c r="B30" s="332">
        <f>'Sources and Uses Budget'!C30</f>
        <v>30525949.583067626</v>
      </c>
      <c r="C30" s="333"/>
      <c r="D30" s="333"/>
      <c r="E30" s="332">
        <f>'Sources and Uses Budget'!S30</f>
        <v>30525949.583067626</v>
      </c>
      <c r="F30" s="333"/>
      <c r="G30" s="333"/>
      <c r="H30" s="332">
        <f>'Sources and Uses Budget'!T30</f>
        <v>0</v>
      </c>
      <c r="I30" s="333"/>
      <c r="J30" s="333"/>
      <c r="K30" s="330"/>
    </row>
    <row r="31" spans="1:11" s="331" customFormat="1" ht="11.4">
      <c r="A31" s="249" t="s">
        <v>1823</v>
      </c>
      <c r="B31" s="332">
        <f>'Sources and Uses Budget'!C31</f>
        <v>1566687</v>
      </c>
      <c r="C31" s="333"/>
      <c r="D31" s="333"/>
      <c r="E31" s="332">
        <f>'Sources and Uses Budget'!S31</f>
        <v>1566687</v>
      </c>
      <c r="F31" s="333"/>
      <c r="G31" s="333"/>
      <c r="H31" s="332">
        <f>'Sources and Uses Budget'!T31</f>
        <v>0</v>
      </c>
      <c r="I31" s="333"/>
      <c r="J31" s="333"/>
      <c r="K31" s="330"/>
    </row>
    <row r="32" spans="1:11" s="331" customFormat="1" ht="11.4">
      <c r="A32" s="249" t="s">
        <v>1824</v>
      </c>
      <c r="B32" s="332">
        <f>'Sources and Uses Budget'!C32</f>
        <v>638627.5</v>
      </c>
      <c r="C32" s="333"/>
      <c r="D32" s="333"/>
      <c r="E32" s="332">
        <f>'Sources and Uses Budget'!S32</f>
        <v>638627.5</v>
      </c>
      <c r="F32" s="333"/>
      <c r="G32" s="333"/>
      <c r="H32" s="332">
        <f>'Sources and Uses Budget'!T32</f>
        <v>0</v>
      </c>
      <c r="I32" s="333"/>
      <c r="J32" s="333"/>
      <c r="K32" s="330"/>
    </row>
    <row r="33" spans="1:11" s="331" customFormat="1" ht="11.4">
      <c r="A33" s="249" t="s">
        <v>1825</v>
      </c>
      <c r="B33" s="332">
        <f>'Sources and Uses Budget'!C33</f>
        <v>638627.5</v>
      </c>
      <c r="C33" s="333"/>
      <c r="D33" s="333"/>
      <c r="E33" s="332">
        <f>'Sources and Uses Budget'!S33</f>
        <v>638627.5</v>
      </c>
      <c r="F33" s="333"/>
      <c r="G33" s="333"/>
      <c r="H33" s="332">
        <f>'Sources and Uses Budget'!T33</f>
        <v>0</v>
      </c>
      <c r="I33" s="333"/>
      <c r="J33" s="333"/>
      <c r="K33" s="330"/>
    </row>
    <row r="34" spans="1:11" s="331" customFormat="1" ht="11.4">
      <c r="A34" s="249" t="s">
        <v>1826</v>
      </c>
      <c r="B34" s="332">
        <f>'Sources and Uses Budget'!C34</f>
        <v>0</v>
      </c>
      <c r="C34" s="333"/>
      <c r="D34" s="333"/>
      <c r="E34" s="332">
        <f>'Sources and Uses Budget'!S34</f>
        <v>0</v>
      </c>
      <c r="F34" s="333"/>
      <c r="G34" s="333"/>
      <c r="H34" s="332">
        <f>'Sources and Uses Budget'!T34</f>
        <v>0</v>
      </c>
      <c r="I34" s="333"/>
      <c r="J34" s="333"/>
      <c r="K34" s="330"/>
    </row>
    <row r="35" spans="1:11" s="331" customFormat="1" ht="11.4">
      <c r="A35" s="249" t="s">
        <v>1827</v>
      </c>
      <c r="B35" s="332">
        <f>'Sources and Uses Budget'!C35</f>
        <v>327425</v>
      </c>
      <c r="C35" s="333"/>
      <c r="D35" s="333"/>
      <c r="E35" s="332">
        <f>'Sources and Uses Budget'!S35</f>
        <v>327425</v>
      </c>
      <c r="F35" s="333"/>
      <c r="G35" s="333"/>
      <c r="H35" s="332">
        <f>'Sources and Uses Budget'!T35</f>
        <v>0</v>
      </c>
      <c r="I35" s="333"/>
      <c r="J35" s="333"/>
      <c r="K35" s="330"/>
    </row>
    <row r="36" spans="1:11" s="331" customFormat="1" ht="11.4">
      <c r="A36" s="549" t="s">
        <v>1828</v>
      </c>
      <c r="B36" s="332">
        <f>'Sources and Uses Budget'!C36</f>
        <v>347400</v>
      </c>
      <c r="C36" s="333"/>
      <c r="D36" s="333"/>
      <c r="E36" s="332">
        <f>'Sources and Uses Budget'!S36</f>
        <v>347400</v>
      </c>
      <c r="F36" s="333"/>
      <c r="G36" s="333"/>
      <c r="H36" s="332">
        <f>'Sources and Uses Budget'!T36</f>
        <v>0</v>
      </c>
      <c r="I36" s="333"/>
      <c r="J36" s="333"/>
      <c r="K36" s="330"/>
    </row>
    <row r="37" spans="1:11" s="331" customFormat="1" ht="11.4">
      <c r="A37" s="338" t="str">
        <f>'Sources and Uses Budget'!$A37</f>
        <v>Other: (Specify)</v>
      </c>
      <c r="B37" s="332">
        <f>'Sources and Uses Budget'!C37</f>
        <v>0</v>
      </c>
      <c r="C37" s="333"/>
      <c r="D37" s="333"/>
      <c r="E37" s="332">
        <f>'Sources and Uses Budget'!S37</f>
        <v>0</v>
      </c>
      <c r="F37" s="333"/>
      <c r="G37" s="333"/>
      <c r="H37" s="332">
        <f>'Sources and Uses Budget'!T37</f>
        <v>0</v>
      </c>
      <c r="I37" s="333"/>
      <c r="J37" s="333"/>
      <c r="K37" s="330"/>
    </row>
    <row r="38" spans="1:11" s="331" customFormat="1">
      <c r="A38" s="340" t="s">
        <v>1833</v>
      </c>
      <c r="B38" s="332">
        <f>'Sources and Uses Budget'!C38</f>
        <v>37434326.583067626</v>
      </c>
      <c r="C38" s="332">
        <f>SUM(C29:C37)</f>
        <v>0</v>
      </c>
      <c r="D38" s="332">
        <f>SUM(D29:D37)</f>
        <v>0</v>
      </c>
      <c r="E38" s="332">
        <f>'Sources and Uses Budget'!S38</f>
        <v>37434326.583067626</v>
      </c>
      <c r="F38" s="339">
        <f>SUM(F29:F37)</f>
        <v>0</v>
      </c>
      <c r="G38" s="339">
        <f>SUM(G29:G37)</f>
        <v>0</v>
      </c>
      <c r="H38" s="332">
        <f>'Sources and Uses Budget'!T38</f>
        <v>0</v>
      </c>
      <c r="I38" s="339">
        <f>SUM(I29:I37)</f>
        <v>0</v>
      </c>
      <c r="J38" s="339">
        <f>SUM(J29:J37)</f>
        <v>0</v>
      </c>
      <c r="K38" s="330"/>
    </row>
    <row r="39" spans="1:11" s="331" customFormat="1" ht="11.4">
      <c r="A39" s="328" t="s">
        <v>1834</v>
      </c>
      <c r="B39" s="329"/>
      <c r="C39" s="329"/>
      <c r="D39" s="329"/>
      <c r="E39" s="329"/>
      <c r="F39" s="329"/>
      <c r="G39" s="329"/>
      <c r="H39" s="329"/>
      <c r="I39" s="329"/>
      <c r="J39" s="329"/>
      <c r="K39" s="330"/>
    </row>
    <row r="40" spans="1:11" s="331" customFormat="1" ht="11.4">
      <c r="A40" s="335" t="s">
        <v>1835</v>
      </c>
      <c r="B40" s="332">
        <f>'Sources and Uses Budget'!C40</f>
        <v>1308929</v>
      </c>
      <c r="C40" s="333"/>
      <c r="D40" s="333"/>
      <c r="E40" s="332">
        <f>'Sources and Uses Budget'!S40</f>
        <v>1308929</v>
      </c>
      <c r="F40" s="333"/>
      <c r="G40" s="333"/>
      <c r="H40" s="332">
        <f>'Sources and Uses Budget'!T40</f>
        <v>0</v>
      </c>
      <c r="I40" s="333"/>
      <c r="J40" s="333"/>
      <c r="K40" s="330"/>
    </row>
    <row r="41" spans="1:11" s="331" customFormat="1" ht="11.4">
      <c r="A41" s="335" t="s">
        <v>1836</v>
      </c>
      <c r="B41" s="332">
        <f>'Sources and Uses Budget'!C41</f>
        <v>0</v>
      </c>
      <c r="C41" s="333"/>
      <c r="D41" s="333"/>
      <c r="E41" s="332">
        <f>'Sources and Uses Budget'!S41</f>
        <v>0</v>
      </c>
      <c r="F41" s="333"/>
      <c r="G41" s="333"/>
      <c r="H41" s="332">
        <f>'Sources and Uses Budget'!T41</f>
        <v>0</v>
      </c>
      <c r="I41" s="333"/>
      <c r="J41" s="333"/>
      <c r="K41" s="330"/>
    </row>
    <row r="42" spans="1:11" s="331" customFormat="1">
      <c r="A42" s="336" t="s">
        <v>1837</v>
      </c>
      <c r="B42" s="332">
        <f>'Sources and Uses Budget'!C42</f>
        <v>1308929</v>
      </c>
      <c r="C42" s="332">
        <f>SUM(C39:C41)</f>
        <v>0</v>
      </c>
      <c r="D42" s="332">
        <f>SUM(D39:D41)</f>
        <v>0</v>
      </c>
      <c r="E42" s="332">
        <f>'Sources and Uses Budget'!S42</f>
        <v>1308929</v>
      </c>
      <c r="F42" s="339">
        <f>SUM(F40:F41)</f>
        <v>0</v>
      </c>
      <c r="G42" s="339">
        <f>SUM(G40:G41)</f>
        <v>0</v>
      </c>
      <c r="H42" s="332">
        <f>'Sources and Uses Budget'!T42</f>
        <v>0</v>
      </c>
      <c r="I42" s="339">
        <f>SUM(I40:I41)</f>
        <v>0</v>
      </c>
      <c r="J42" s="339">
        <f>SUM(J40:J41)</f>
        <v>0</v>
      </c>
      <c r="K42" s="330"/>
    </row>
    <row r="43" spans="1:11" s="331" customFormat="1">
      <c r="A43" s="336" t="s">
        <v>1838</v>
      </c>
      <c r="B43" s="332">
        <f>'Sources and Uses Budget'!C43</f>
        <v>288833</v>
      </c>
      <c r="C43" s="333"/>
      <c r="D43" s="333"/>
      <c r="E43" s="332">
        <f>'Sources and Uses Budget'!S43</f>
        <v>288833</v>
      </c>
      <c r="F43" s="333"/>
      <c r="G43" s="333"/>
      <c r="H43" s="332">
        <f>'Sources and Uses Budget'!T43</f>
        <v>0</v>
      </c>
      <c r="I43" s="333"/>
      <c r="J43" s="333"/>
      <c r="K43" s="330"/>
    </row>
    <row r="44" spans="1:11" s="331" customFormat="1" ht="11.4">
      <c r="A44" s="328" t="s">
        <v>1839</v>
      </c>
      <c r="B44" s="329"/>
      <c r="C44" s="329"/>
      <c r="D44" s="329"/>
      <c r="E44" s="329"/>
      <c r="F44" s="329"/>
      <c r="G44" s="329"/>
      <c r="H44" s="329"/>
      <c r="I44" s="329"/>
      <c r="J44" s="329"/>
      <c r="K44" s="330"/>
    </row>
    <row r="45" spans="1:11" s="331" customFormat="1" ht="11.4">
      <c r="A45" s="335" t="s">
        <v>1840</v>
      </c>
      <c r="B45" s="332">
        <f>'Sources and Uses Budget'!C45</f>
        <v>2692869.9983172631</v>
      </c>
      <c r="C45" s="333"/>
      <c r="D45" s="333"/>
      <c r="E45" s="332">
        <f>'Sources and Uses Budget'!S45</f>
        <v>1644182.3128315848</v>
      </c>
      <c r="F45" s="333"/>
      <c r="G45" s="333"/>
      <c r="H45" s="332">
        <f>'Sources and Uses Budget'!T45</f>
        <v>0</v>
      </c>
      <c r="I45" s="333"/>
      <c r="J45" s="333"/>
      <c r="K45" s="330"/>
    </row>
    <row r="46" spans="1:11" s="331" customFormat="1" ht="11.4">
      <c r="A46" s="335" t="s">
        <v>1841</v>
      </c>
      <c r="B46" s="332">
        <f>'Sources and Uses Budget'!C46</f>
        <v>299625.05299590772</v>
      </c>
      <c r="C46" s="333"/>
      <c r="D46" s="333"/>
      <c r="E46" s="332">
        <f>'Sources and Uses Budget'!S46</f>
        <v>299625.05299590772</v>
      </c>
      <c r="F46" s="333"/>
      <c r="G46" s="333"/>
      <c r="H46" s="332">
        <f>'Sources and Uses Budget'!T46</f>
        <v>0</v>
      </c>
      <c r="I46" s="333"/>
      <c r="J46" s="333"/>
      <c r="K46" s="330"/>
    </row>
    <row r="47" spans="1:11" s="331" customFormat="1" ht="12" customHeight="1">
      <c r="A47" s="335" t="s">
        <v>1842</v>
      </c>
      <c r="B47" s="332">
        <f>'Sources and Uses Budget'!C47</f>
        <v>0</v>
      </c>
      <c r="C47" s="333"/>
      <c r="D47" s="333"/>
      <c r="E47" s="332">
        <f>'Sources and Uses Budget'!S47</f>
        <v>0</v>
      </c>
      <c r="F47" s="333"/>
      <c r="G47" s="333"/>
      <c r="H47" s="332">
        <f>'Sources and Uses Budget'!T47</f>
        <v>0</v>
      </c>
      <c r="I47" s="333"/>
      <c r="J47" s="333"/>
      <c r="K47" s="330"/>
    </row>
    <row r="48" spans="1:11" s="331" customFormat="1" ht="11.4">
      <c r="A48" s="335" t="s">
        <v>1843</v>
      </c>
      <c r="B48" s="332">
        <f>'Sources and Uses Budget'!C48</f>
        <v>0</v>
      </c>
      <c r="C48" s="333"/>
      <c r="D48" s="333"/>
      <c r="E48" s="332">
        <f>'Sources and Uses Budget'!S48</f>
        <v>0</v>
      </c>
      <c r="F48" s="333"/>
      <c r="G48" s="333"/>
      <c r="H48" s="332">
        <f>'Sources and Uses Budget'!T48</f>
        <v>0</v>
      </c>
      <c r="I48" s="333"/>
      <c r="J48" s="333"/>
      <c r="K48" s="330"/>
    </row>
    <row r="49" spans="1:11" s="331" customFormat="1" ht="11.4">
      <c r="A49" s="249" t="s">
        <v>1844</v>
      </c>
      <c r="B49" s="332">
        <f>'Sources and Uses Budget'!C49</f>
        <v>343620.01130579365</v>
      </c>
      <c r="C49" s="333"/>
      <c r="D49" s="333"/>
      <c r="E49" s="332">
        <f>'Sources and Uses Budget'!S49</f>
        <v>0</v>
      </c>
      <c r="F49" s="333"/>
      <c r="G49" s="333"/>
      <c r="H49" s="332">
        <f>'Sources and Uses Budget'!T49</f>
        <v>0</v>
      </c>
      <c r="I49" s="333"/>
      <c r="J49" s="333"/>
      <c r="K49" s="330"/>
    </row>
    <row r="50" spans="1:11" s="331" customFormat="1" ht="11.4">
      <c r="A50" s="335" t="s">
        <v>1845</v>
      </c>
      <c r="B50" s="332">
        <f>'Sources and Uses Budget'!C50</f>
        <v>30000</v>
      </c>
      <c r="C50" s="333"/>
      <c r="D50" s="333"/>
      <c r="E50" s="332">
        <f>'Sources and Uses Budget'!S50</f>
        <v>30000</v>
      </c>
      <c r="F50" s="333"/>
      <c r="G50" s="333"/>
      <c r="H50" s="332">
        <f>'Sources and Uses Budget'!T50</f>
        <v>0</v>
      </c>
      <c r="I50" s="333"/>
      <c r="J50" s="333"/>
      <c r="K50" s="330"/>
    </row>
    <row r="51" spans="1:11" s="331" customFormat="1" ht="11.4">
      <c r="A51" s="335" t="s">
        <v>1846</v>
      </c>
      <c r="B51" s="332">
        <f>'Sources and Uses Budget'!C51</f>
        <v>210000</v>
      </c>
      <c r="C51" s="333"/>
      <c r="D51" s="333"/>
      <c r="E51" s="332">
        <f>'Sources and Uses Budget'!S51</f>
        <v>210000</v>
      </c>
      <c r="F51" s="333"/>
      <c r="G51" s="333"/>
      <c r="H51" s="332">
        <f>'Sources and Uses Budget'!T51</f>
        <v>0</v>
      </c>
      <c r="I51" s="333"/>
      <c r="J51" s="333"/>
      <c r="K51" s="330"/>
    </row>
    <row r="52" spans="1:11" s="331" customFormat="1" ht="11.4">
      <c r="A52" s="335" t="s">
        <v>1847</v>
      </c>
      <c r="B52" s="332">
        <f>'Sources and Uses Budget'!C52</f>
        <v>800000</v>
      </c>
      <c r="C52" s="333"/>
      <c r="D52" s="333"/>
      <c r="E52" s="332">
        <f>'Sources and Uses Budget'!S52</f>
        <v>800000</v>
      </c>
      <c r="F52" s="333"/>
      <c r="G52" s="333"/>
      <c r="H52" s="332">
        <f>'Sources and Uses Budget'!T52</f>
        <v>0</v>
      </c>
      <c r="I52" s="333"/>
      <c r="J52" s="333"/>
      <c r="K52" s="330"/>
    </row>
    <row r="53" spans="1:11" s="331" customFormat="1" ht="11.4">
      <c r="A53" s="338" t="str">
        <f>'Sources and Uses Budget'!$A53</f>
        <v>Other: (Local Lender Fees)</v>
      </c>
      <c r="B53" s="332">
        <f>'Sources and Uses Budget'!C53</f>
        <v>20000</v>
      </c>
      <c r="C53" s="333"/>
      <c r="D53" s="333"/>
      <c r="E53" s="332">
        <f>'Sources and Uses Budget'!S53</f>
        <v>20000</v>
      </c>
      <c r="F53" s="333"/>
      <c r="G53" s="333"/>
      <c r="H53" s="332">
        <f>'Sources and Uses Budget'!T53</f>
        <v>0</v>
      </c>
      <c r="I53" s="333"/>
      <c r="J53" s="333"/>
      <c r="K53" s="330"/>
    </row>
    <row r="54" spans="1:11" s="342" customFormat="1">
      <c r="A54" s="336" t="s">
        <v>1849</v>
      </c>
      <c r="B54" s="332">
        <f>'Sources and Uses Budget'!C54</f>
        <v>4396115.0626189644</v>
      </c>
      <c r="C54" s="339">
        <f>SUM(C45:C53)</f>
        <v>0</v>
      </c>
      <c r="D54" s="339">
        <f>SUM(D45:D53)</f>
        <v>0</v>
      </c>
      <c r="E54" s="332">
        <f>'Sources and Uses Budget'!S54</f>
        <v>3003807.3658274924</v>
      </c>
      <c r="F54" s="339">
        <f>SUM(F45:F53)</f>
        <v>0</v>
      </c>
      <c r="G54" s="339">
        <f>SUM(G45:G53)</f>
        <v>0</v>
      </c>
      <c r="H54" s="332">
        <f>'Sources and Uses Budget'!T54</f>
        <v>0</v>
      </c>
      <c r="I54" s="339">
        <f>SUM(I45:I53)</f>
        <v>0</v>
      </c>
      <c r="J54" s="339">
        <f>SUM(J45:J53)</f>
        <v>0</v>
      </c>
      <c r="K54" s="341"/>
    </row>
    <row r="55" spans="1:11" s="331" customFormat="1" ht="11.4">
      <c r="A55" s="328" t="s">
        <v>1130</v>
      </c>
      <c r="B55" s="329"/>
      <c r="C55" s="329"/>
      <c r="D55" s="329"/>
      <c r="E55" s="329"/>
      <c r="F55" s="329"/>
      <c r="G55" s="329"/>
      <c r="H55" s="329"/>
      <c r="I55" s="329"/>
      <c r="J55" s="329"/>
      <c r="K55" s="330"/>
    </row>
    <row r="56" spans="1:11" s="331" customFormat="1" ht="11.4">
      <c r="A56" s="335" t="s">
        <v>1850</v>
      </c>
      <c r="B56" s="332">
        <f>'Sources and Uses Budget'!C56</f>
        <v>44610</v>
      </c>
      <c r="C56" s="333"/>
      <c r="D56" s="333"/>
      <c r="E56" s="334"/>
      <c r="F56" s="334"/>
      <c r="G56" s="334"/>
      <c r="H56" s="334"/>
      <c r="I56" s="334"/>
      <c r="J56" s="334"/>
      <c r="K56" s="330"/>
    </row>
    <row r="57" spans="1:11" s="331" customFormat="1" ht="12" customHeight="1">
      <c r="A57" s="335" t="s">
        <v>1842</v>
      </c>
      <c r="B57" s="332">
        <f>'Sources and Uses Budget'!C57</f>
        <v>0</v>
      </c>
      <c r="C57" s="333"/>
      <c r="D57" s="333"/>
      <c r="E57" s="334"/>
      <c r="F57" s="334"/>
      <c r="G57" s="334"/>
      <c r="H57" s="334"/>
      <c r="I57" s="334"/>
      <c r="J57" s="334"/>
      <c r="K57" s="330"/>
    </row>
    <row r="58" spans="1:11" s="331" customFormat="1" ht="11.4">
      <c r="A58" s="335" t="s">
        <v>1845</v>
      </c>
      <c r="B58" s="332">
        <f>'Sources and Uses Budget'!C58</f>
        <v>15000</v>
      </c>
      <c r="C58" s="333"/>
      <c r="D58" s="333"/>
      <c r="E58" s="334"/>
      <c r="F58" s="334"/>
      <c r="G58" s="334"/>
      <c r="H58" s="334"/>
      <c r="I58" s="334"/>
      <c r="J58" s="334"/>
      <c r="K58" s="330"/>
    </row>
    <row r="59" spans="1:11" s="331" customFormat="1" ht="11.4">
      <c r="A59" s="335" t="s">
        <v>1846</v>
      </c>
      <c r="B59" s="332">
        <f>'Sources and Uses Budget'!C59</f>
        <v>0</v>
      </c>
      <c r="C59" s="333"/>
      <c r="D59" s="333"/>
      <c r="E59" s="334"/>
      <c r="F59" s="334"/>
      <c r="G59" s="334"/>
      <c r="H59" s="334"/>
      <c r="I59" s="334"/>
      <c r="J59" s="334"/>
      <c r="K59" s="330"/>
    </row>
    <row r="60" spans="1:11" s="331" customFormat="1" ht="11.4">
      <c r="A60" s="335" t="s">
        <v>1847</v>
      </c>
      <c r="B60" s="332">
        <f>'Sources and Uses Budget'!C60</f>
        <v>0</v>
      </c>
      <c r="C60" s="333"/>
      <c r="D60" s="333"/>
      <c r="E60" s="334"/>
      <c r="F60" s="334"/>
      <c r="G60" s="334"/>
      <c r="H60" s="334"/>
      <c r="I60" s="334"/>
      <c r="J60" s="334"/>
      <c r="K60" s="330"/>
    </row>
    <row r="61" spans="1:11" s="331" customFormat="1" ht="11.4">
      <c r="A61" s="338" t="str">
        <f>'Sources and Uses Budget'!$A61</f>
        <v>Other: (Perm Lender Costs and Legal)</v>
      </c>
      <c r="B61" s="332">
        <f>'Sources and Uses Budget'!C61</f>
        <v>55000</v>
      </c>
      <c r="C61" s="333"/>
      <c r="D61" s="333"/>
      <c r="E61" s="334"/>
      <c r="F61" s="334"/>
      <c r="G61" s="334"/>
      <c r="H61" s="334"/>
      <c r="I61" s="334"/>
      <c r="J61" s="334"/>
      <c r="K61" s="330"/>
    </row>
    <row r="62" spans="1:11" s="331" customFormat="1" ht="13.65" customHeight="1">
      <c r="A62" s="336" t="s">
        <v>1852</v>
      </c>
      <c r="B62" s="332">
        <f>'Sources and Uses Budget'!C62</f>
        <v>114610</v>
      </c>
      <c r="C62" s="332">
        <f>SUM(C56:C61)</f>
        <v>0</v>
      </c>
      <c r="D62" s="332">
        <f>SUM(D56:D61)</f>
        <v>0</v>
      </c>
      <c r="E62" s="334"/>
      <c r="F62" s="334"/>
      <c r="G62" s="334"/>
      <c r="H62" s="334"/>
      <c r="I62" s="334"/>
      <c r="J62" s="334"/>
      <c r="K62" s="330"/>
    </row>
    <row r="63" spans="1:11" s="331" customFormat="1" ht="11.4">
      <c r="A63" s="343" t="s">
        <v>1853</v>
      </c>
      <c r="B63" s="332">
        <f>'Sources and Uses Budget'!C63</f>
        <v>49158222.645686589</v>
      </c>
      <c r="C63" s="332">
        <f>SUM(C8+C11+C13+C14+C15+C26+C27+C38+C42+C43+C54+C62)</f>
        <v>0</v>
      </c>
      <c r="D63" s="332">
        <f>SUM(D8+D11+D13+D14+D15+D26+D27+D38+D42+D43+D54+D62)</f>
        <v>0</v>
      </c>
      <c r="E63" s="332">
        <f>'Sources and Uses Budget'!S63</f>
        <v>42675644.948895119</v>
      </c>
      <c r="F63" s="332">
        <f>SUM(F10+F13+F14+F15+F26+F27+F38+F42+F43+F54)</f>
        <v>0</v>
      </c>
      <c r="G63" s="332">
        <f>SUM(G10+G13+G14+G15+G26+G27+G38+G42+G43+G54)</f>
        <v>0</v>
      </c>
      <c r="H63" s="332">
        <f>'Sources and Uses Budget'!T63</f>
        <v>0</v>
      </c>
      <c r="I63" s="332">
        <f>SUM(I11+I13+I14+I15+I26+I27+I38+I42+I43+I54)</f>
        <v>0</v>
      </c>
      <c r="J63" s="332">
        <f>SUM(J11+J13+J14+J15+J26+J27+J38+J42+J43+J54)</f>
        <v>0</v>
      </c>
      <c r="K63" s="330"/>
    </row>
    <row r="64" spans="1:11" s="331" customFormat="1" ht="22.8">
      <c r="A64" s="137" t="s">
        <v>1854</v>
      </c>
      <c r="B64" s="329"/>
      <c r="C64" s="329"/>
      <c r="D64" s="329"/>
      <c r="E64" s="329"/>
      <c r="F64" s="329"/>
      <c r="G64" s="329"/>
      <c r="H64" s="329"/>
      <c r="I64" s="329"/>
      <c r="J64" s="329"/>
      <c r="K64" s="330"/>
    </row>
    <row r="65" spans="1:11" s="331" customFormat="1" ht="11.4">
      <c r="A65" s="249" t="s">
        <v>1855</v>
      </c>
      <c r="B65" s="332">
        <f>'Sources and Uses Budget'!C65</f>
        <v>0</v>
      </c>
      <c r="C65" s="333"/>
      <c r="D65" s="333"/>
      <c r="E65" s="332">
        <f>'Sources and Uses Budget'!S65</f>
        <v>0</v>
      </c>
      <c r="F65" s="333"/>
      <c r="G65" s="333"/>
      <c r="H65" s="332">
        <f>'Sources and Uses Budget'!T65</f>
        <v>0</v>
      </c>
      <c r="I65" s="333"/>
      <c r="J65" s="333"/>
      <c r="K65" s="330"/>
    </row>
    <row r="66" spans="1:11" s="331" customFormat="1" ht="22.8">
      <c r="A66" s="249" t="s">
        <v>1856</v>
      </c>
      <c r="B66" s="332">
        <f>'Sources and Uses Budget'!C66</f>
        <v>0</v>
      </c>
      <c r="C66" s="333"/>
      <c r="D66" s="333"/>
      <c r="E66" s="332">
        <f>'Sources and Uses Budget'!S66</f>
        <v>0</v>
      </c>
      <c r="F66" s="333"/>
      <c r="G66" s="333"/>
      <c r="H66" s="332">
        <f>'Sources and Uses Budget'!T66</f>
        <v>0</v>
      </c>
      <c r="I66" s="333"/>
      <c r="J66" s="333"/>
      <c r="K66" s="330"/>
    </row>
    <row r="67" spans="1:11" s="331" customFormat="1" ht="22.8">
      <c r="A67" s="249" t="s">
        <v>1857</v>
      </c>
      <c r="B67" s="332">
        <f>'Sources and Uses Budget'!C67</f>
        <v>0</v>
      </c>
      <c r="C67" s="333"/>
      <c r="D67" s="333"/>
      <c r="E67" s="332">
        <f>'Sources and Uses Budget'!S67</f>
        <v>0</v>
      </c>
      <c r="F67" s="333"/>
      <c r="G67" s="333"/>
      <c r="H67" s="332">
        <f>'Sources and Uses Budget'!T67</f>
        <v>0</v>
      </c>
      <c r="I67" s="333"/>
      <c r="J67" s="333"/>
      <c r="K67" s="330"/>
    </row>
    <row r="68" spans="1:11" s="331" customFormat="1" ht="11.4">
      <c r="A68" s="249" t="s">
        <v>1858</v>
      </c>
      <c r="B68" s="332">
        <f>'Sources and Uses Budget'!C68</f>
        <v>0</v>
      </c>
      <c r="C68" s="333"/>
      <c r="D68" s="333"/>
      <c r="E68" s="332">
        <f>'Sources and Uses Budget'!S68</f>
        <v>0</v>
      </c>
      <c r="F68" s="333"/>
      <c r="G68" s="333"/>
      <c r="H68" s="332">
        <f>'Sources and Uses Budget'!T68</f>
        <v>0</v>
      </c>
      <c r="I68" s="333"/>
      <c r="J68" s="333"/>
      <c r="K68" s="330"/>
    </row>
    <row r="69" spans="1:11" s="331" customFormat="1" ht="11.4">
      <c r="A69" s="338" t="str">
        <f>'Sources and Uses Budget'!$A69</f>
        <v>Other: (Sponsor Legal Costs)</v>
      </c>
      <c r="B69" s="332">
        <f>'Sources and Uses Budget'!C69</f>
        <v>160000</v>
      </c>
      <c r="C69" s="333"/>
      <c r="D69" s="333"/>
      <c r="E69" s="332">
        <f>'Sources and Uses Budget'!S69</f>
        <v>160000</v>
      </c>
      <c r="F69" s="333"/>
      <c r="G69" s="333"/>
      <c r="H69" s="332">
        <f>'Sources and Uses Budget'!T69</f>
        <v>0</v>
      </c>
      <c r="I69" s="333"/>
      <c r="J69" s="333"/>
      <c r="K69" s="330"/>
    </row>
    <row r="70" spans="1:11" s="331" customFormat="1">
      <c r="A70" s="336" t="s">
        <v>1936</v>
      </c>
      <c r="B70" s="332">
        <f>'Sources and Uses Budget'!C70</f>
        <v>160000</v>
      </c>
      <c r="C70" s="332">
        <f>SUM(C64:C69)</f>
        <v>0</v>
      </c>
      <c r="D70" s="332">
        <f>SUM(D64:D69)</f>
        <v>0</v>
      </c>
      <c r="E70" s="332">
        <f>'Sources and Uses Budget'!S70</f>
        <v>160000</v>
      </c>
      <c r="F70" s="339">
        <f>SUM(F65:F69)</f>
        <v>0</v>
      </c>
      <c r="G70" s="339">
        <f>SUM(G65:G69)</f>
        <v>0</v>
      </c>
      <c r="H70" s="332">
        <f>'Sources and Uses Budget'!T70</f>
        <v>0</v>
      </c>
      <c r="I70" s="339">
        <f>SUM(I65:I69)</f>
        <v>0</v>
      </c>
      <c r="J70" s="339">
        <f>SUM(J65:J69)</f>
        <v>0</v>
      </c>
      <c r="K70" s="330"/>
    </row>
    <row r="71" spans="1:11" s="331" customFormat="1" ht="11.4">
      <c r="A71" s="328" t="s">
        <v>1861</v>
      </c>
      <c r="B71" s="329"/>
      <c r="C71" s="329"/>
      <c r="D71" s="329"/>
      <c r="E71" s="329"/>
      <c r="F71" s="329"/>
      <c r="G71" s="329"/>
      <c r="H71" s="329"/>
      <c r="I71" s="329"/>
      <c r="J71" s="329"/>
      <c r="K71" s="330"/>
    </row>
    <row r="72" spans="1:11" s="331" customFormat="1" ht="11.4">
      <c r="A72" s="335" t="s">
        <v>1862</v>
      </c>
      <c r="B72" s="332">
        <f>'Sources and Uses Budget'!C72</f>
        <v>0</v>
      </c>
      <c r="C72" s="333"/>
      <c r="D72" s="333"/>
      <c r="E72" s="334"/>
      <c r="F72" s="334"/>
      <c r="G72" s="334"/>
      <c r="H72" s="334"/>
      <c r="I72" s="334"/>
      <c r="J72" s="334"/>
      <c r="K72" s="330"/>
    </row>
    <row r="73" spans="1:11" s="331" customFormat="1" ht="11.4">
      <c r="A73" s="335" t="s">
        <v>1863</v>
      </c>
      <c r="B73" s="332">
        <f>'Sources and Uses Budget'!C73</f>
        <v>0</v>
      </c>
      <c r="C73" s="333"/>
      <c r="D73" s="333"/>
      <c r="E73" s="334"/>
      <c r="F73" s="334"/>
      <c r="G73" s="334"/>
      <c r="H73" s="334"/>
      <c r="I73" s="334"/>
      <c r="J73" s="334"/>
      <c r="K73" s="330"/>
    </row>
    <row r="74" spans="1:11" s="331" customFormat="1" ht="11.4">
      <c r="A74" s="463" t="s">
        <v>1864</v>
      </c>
      <c r="B74" s="332">
        <f>'Sources and Uses Budget'!C74</f>
        <v>0</v>
      </c>
      <c r="C74" s="333"/>
      <c r="D74" s="333"/>
      <c r="E74" s="334"/>
      <c r="F74" s="334"/>
      <c r="G74" s="334"/>
      <c r="H74" s="334"/>
      <c r="I74" s="334"/>
      <c r="J74" s="334"/>
      <c r="K74" s="330"/>
    </row>
    <row r="75" spans="1:11" s="331" customFormat="1" ht="11.4">
      <c r="A75" s="335" t="s">
        <v>1865</v>
      </c>
      <c r="B75" s="332">
        <f>'Sources and Uses Budget'!C75</f>
        <v>438237.33450131392</v>
      </c>
      <c r="C75" s="333"/>
      <c r="D75" s="333"/>
      <c r="E75" s="334"/>
      <c r="F75" s="334"/>
      <c r="G75" s="334"/>
      <c r="H75" s="334"/>
      <c r="I75" s="334"/>
      <c r="J75" s="334"/>
      <c r="K75" s="330"/>
    </row>
    <row r="76" spans="1:11" s="331" customFormat="1" ht="22.8">
      <c r="A76" s="338" t="str">
        <f>'Sources and Uses Budget'!$A76</f>
        <v>Other: (NPLH Supplemental Operating Reserve)</v>
      </c>
      <c r="B76" s="332">
        <f>'Sources and Uses Budget'!C76</f>
        <v>200000</v>
      </c>
      <c r="C76" s="333"/>
      <c r="D76" s="333"/>
      <c r="E76" s="334"/>
      <c r="F76" s="334"/>
      <c r="G76" s="334"/>
      <c r="H76" s="334"/>
      <c r="I76" s="334"/>
      <c r="J76" s="334"/>
      <c r="K76" s="330"/>
    </row>
    <row r="77" spans="1:11" s="331" customFormat="1">
      <c r="A77" s="336" t="s">
        <v>1867</v>
      </c>
      <c r="B77" s="332">
        <f>'Sources and Uses Budget'!C77</f>
        <v>638237.33450131398</v>
      </c>
      <c r="C77" s="332">
        <f>SUM(C72:C76)</f>
        <v>0</v>
      </c>
      <c r="D77" s="332">
        <f>SUM(D72:D76)</f>
        <v>0</v>
      </c>
      <c r="E77" s="334"/>
      <c r="F77" s="334"/>
      <c r="G77" s="334"/>
      <c r="H77" s="334"/>
      <c r="I77" s="334"/>
      <c r="J77" s="334"/>
      <c r="K77" s="330"/>
    </row>
    <row r="78" spans="1:11" s="331" customFormat="1" ht="11.4">
      <c r="A78" s="328" t="s">
        <v>1868</v>
      </c>
      <c r="B78" s="329"/>
      <c r="C78" s="329"/>
      <c r="D78" s="329"/>
      <c r="E78" s="329"/>
      <c r="F78" s="329"/>
      <c r="G78" s="329"/>
      <c r="H78" s="329"/>
      <c r="I78" s="329"/>
      <c r="J78" s="329"/>
      <c r="K78" s="330"/>
    </row>
    <row r="79" spans="1:11" s="331" customFormat="1" ht="11.4">
      <c r="A79" s="335" t="s">
        <v>1869</v>
      </c>
      <c r="B79" s="332">
        <f>'Sources and Uses Budget'!C79</f>
        <v>1874583.7791533815</v>
      </c>
      <c r="C79" s="333"/>
      <c r="D79" s="333"/>
      <c r="E79" s="332">
        <f>'Sources and Uses Budget'!S79</f>
        <v>1874583.7791533815</v>
      </c>
      <c r="F79" s="333"/>
      <c r="G79" s="333"/>
      <c r="H79" s="332">
        <f>'Sources and Uses Budget'!T79</f>
        <v>0</v>
      </c>
      <c r="I79" s="333"/>
      <c r="J79" s="333"/>
      <c r="K79" s="330"/>
    </row>
    <row r="80" spans="1:11" s="331" customFormat="1" ht="11.4">
      <c r="A80" s="335" t="s">
        <v>1870</v>
      </c>
      <c r="B80" s="332">
        <f>'Sources and Uses Budget'!C80</f>
        <v>866956.82747492427</v>
      </c>
      <c r="C80" s="333"/>
      <c r="D80" s="333"/>
      <c r="E80" s="332">
        <f>'Sources and Uses Budget'!S80</f>
        <v>866956.82747492427</v>
      </c>
      <c r="F80" s="333"/>
      <c r="G80" s="333"/>
      <c r="H80" s="332">
        <f>'Sources and Uses Budget'!T80</f>
        <v>0</v>
      </c>
      <c r="I80" s="333"/>
      <c r="J80" s="333"/>
      <c r="K80" s="330"/>
    </row>
    <row r="81" spans="1:11" s="331" customFormat="1">
      <c r="A81" s="336" t="s">
        <v>1871</v>
      </c>
      <c r="B81" s="332">
        <f>'Sources and Uses Budget'!C81</f>
        <v>2741540.6066283057</v>
      </c>
      <c r="C81" s="332">
        <f>SUM(C79:C80)</f>
        <v>0</v>
      </c>
      <c r="D81" s="332">
        <f>SUM(D79:D80)</f>
        <v>0</v>
      </c>
      <c r="E81" s="332">
        <f>'Sources and Uses Budget'!S81</f>
        <v>2741540.6066283057</v>
      </c>
      <c r="F81" s="332">
        <f>SUM(F79:F80)</f>
        <v>0</v>
      </c>
      <c r="G81" s="332">
        <f>SUM(G79:G80)</f>
        <v>0</v>
      </c>
      <c r="H81" s="332">
        <f>'Sources and Uses Budget'!T81</f>
        <v>0</v>
      </c>
      <c r="I81" s="332">
        <f>SUM(I79:I80)</f>
        <v>0</v>
      </c>
      <c r="J81" s="332">
        <f>SUM(J79:J80)</f>
        <v>0</v>
      </c>
      <c r="K81" s="330"/>
    </row>
    <row r="82" spans="1:11" s="331" customFormat="1" ht="11.4">
      <c r="A82" s="328" t="s">
        <v>1872</v>
      </c>
      <c r="B82" s="329"/>
      <c r="C82" s="329"/>
      <c r="D82" s="329"/>
      <c r="E82" s="329"/>
      <c r="F82" s="329"/>
      <c r="G82" s="329"/>
      <c r="H82" s="329"/>
      <c r="I82" s="329"/>
      <c r="J82" s="329"/>
      <c r="K82" s="330"/>
    </row>
    <row r="83" spans="1:11" s="331" customFormat="1" ht="13.65" customHeight="1">
      <c r="A83" s="249" t="s">
        <v>1873</v>
      </c>
      <c r="B83" s="332">
        <f>'Sources and Uses Budget'!C83</f>
        <v>60708.703392540774</v>
      </c>
      <c r="C83" s="333"/>
      <c r="D83" s="333"/>
      <c r="E83" s="334"/>
      <c r="F83" s="334"/>
      <c r="G83" s="334"/>
      <c r="H83" s="334"/>
      <c r="I83" s="334"/>
      <c r="J83" s="334"/>
      <c r="K83" s="330"/>
    </row>
    <row r="84" spans="1:11" s="331" customFormat="1" ht="11.4">
      <c r="A84" s="249" t="s">
        <v>1874</v>
      </c>
      <c r="B84" s="332">
        <f>'Sources and Uses Budget'!C84</f>
        <v>328000</v>
      </c>
      <c r="C84" s="333"/>
      <c r="D84" s="333"/>
      <c r="E84" s="332">
        <f>'Sources and Uses Budget'!S84</f>
        <v>328000</v>
      </c>
      <c r="F84" s="333"/>
      <c r="G84" s="333"/>
      <c r="H84" s="332">
        <f>'Sources and Uses Budget'!T84</f>
        <v>0</v>
      </c>
      <c r="I84" s="333"/>
      <c r="J84" s="333"/>
      <c r="K84" s="330"/>
    </row>
    <row r="85" spans="1:11" s="331" customFormat="1" ht="11.4">
      <c r="A85" s="249" t="s">
        <v>1875</v>
      </c>
      <c r="B85" s="332">
        <f>'Sources and Uses Budget'!C85</f>
        <v>2035553</v>
      </c>
      <c r="C85" s="333"/>
      <c r="D85" s="333"/>
      <c r="E85" s="332">
        <f>'Sources and Uses Budget'!S85</f>
        <v>2035553</v>
      </c>
      <c r="F85" s="333"/>
      <c r="G85" s="333"/>
      <c r="H85" s="332">
        <f>'Sources and Uses Budget'!T85</f>
        <v>0</v>
      </c>
      <c r="I85" s="333"/>
      <c r="J85" s="333"/>
      <c r="K85" s="330"/>
    </row>
    <row r="86" spans="1:11" s="331" customFormat="1" ht="11.4">
      <c r="A86" s="249" t="s">
        <v>1876</v>
      </c>
      <c r="B86" s="332">
        <f>'Sources and Uses Budget'!C86</f>
        <v>735630</v>
      </c>
      <c r="C86" s="333"/>
      <c r="D86" s="333"/>
      <c r="E86" s="332">
        <f>'Sources and Uses Budget'!S86</f>
        <v>735630</v>
      </c>
      <c r="F86" s="333"/>
      <c r="G86" s="333"/>
      <c r="H86" s="332">
        <f>'Sources and Uses Budget'!T86</f>
        <v>0</v>
      </c>
      <c r="I86" s="333"/>
      <c r="J86" s="333"/>
      <c r="K86" s="330"/>
    </row>
    <row r="87" spans="1:11" s="331" customFormat="1" ht="11.4">
      <c r="A87" s="249" t="s">
        <v>1877</v>
      </c>
      <c r="B87" s="332">
        <f>'Sources and Uses Budget'!C87</f>
        <v>0</v>
      </c>
      <c r="C87" s="333"/>
      <c r="D87" s="333"/>
      <c r="E87" s="332">
        <f>'Sources and Uses Budget'!S87</f>
        <v>0</v>
      </c>
      <c r="F87" s="333"/>
      <c r="G87" s="333"/>
      <c r="H87" s="332">
        <f>'Sources and Uses Budget'!T87</f>
        <v>0</v>
      </c>
      <c r="I87" s="333"/>
      <c r="J87" s="333"/>
      <c r="K87" s="330"/>
    </row>
    <row r="88" spans="1:11" s="331" customFormat="1" ht="11.4">
      <c r="A88" s="249" t="s">
        <v>1878</v>
      </c>
      <c r="B88" s="332">
        <f>'Sources and Uses Budget'!C88</f>
        <v>144000</v>
      </c>
      <c r="C88" s="333"/>
      <c r="D88" s="333"/>
      <c r="E88" s="334"/>
      <c r="F88" s="334"/>
      <c r="G88" s="334"/>
      <c r="H88" s="334"/>
      <c r="I88" s="334"/>
      <c r="J88" s="334"/>
      <c r="K88" s="330"/>
    </row>
    <row r="89" spans="1:11" s="331" customFormat="1" ht="11.4">
      <c r="A89" s="249" t="s">
        <v>1879</v>
      </c>
      <c r="B89" s="332">
        <f>'Sources and Uses Budget'!C89</f>
        <v>102000</v>
      </c>
      <c r="C89" s="333"/>
      <c r="D89" s="333"/>
      <c r="E89" s="332">
        <f>'Sources and Uses Budget'!S89</f>
        <v>102000</v>
      </c>
      <c r="F89" s="333"/>
      <c r="G89" s="333"/>
      <c r="H89" s="332">
        <f>'Sources and Uses Budget'!T89</f>
        <v>0</v>
      </c>
      <c r="I89" s="333"/>
      <c r="J89" s="333"/>
      <c r="K89" s="330"/>
    </row>
    <row r="90" spans="1:11" s="331" customFormat="1" ht="11.4">
      <c r="A90" s="249" t="s">
        <v>1880</v>
      </c>
      <c r="B90" s="332">
        <f>'Sources and Uses Budget'!C90</f>
        <v>18000</v>
      </c>
      <c r="C90" s="333"/>
      <c r="D90" s="333"/>
      <c r="E90" s="332">
        <f>'Sources and Uses Budget'!S90</f>
        <v>0</v>
      </c>
      <c r="F90" s="333"/>
      <c r="G90" s="333"/>
      <c r="H90" s="332">
        <f>'Sources and Uses Budget'!T90</f>
        <v>0</v>
      </c>
      <c r="I90" s="333"/>
      <c r="J90" s="333"/>
      <c r="K90" s="330"/>
    </row>
    <row r="91" spans="1:11" s="331" customFormat="1" ht="11.4">
      <c r="A91" s="549" t="s">
        <v>1881</v>
      </c>
      <c r="B91" s="332">
        <f>'Sources and Uses Budget'!C91</f>
        <v>0</v>
      </c>
      <c r="C91" s="333"/>
      <c r="D91" s="333"/>
      <c r="E91" s="332">
        <f>'Sources and Uses Budget'!S91</f>
        <v>0</v>
      </c>
      <c r="F91" s="333"/>
      <c r="G91" s="333"/>
      <c r="H91" s="332">
        <f>'Sources and Uses Budget'!T91</f>
        <v>0</v>
      </c>
      <c r="I91" s="333"/>
      <c r="J91" s="333"/>
      <c r="K91" s="330"/>
    </row>
    <row r="92" spans="1:11" s="331" customFormat="1" ht="11.4">
      <c r="A92" s="549" t="s">
        <v>1882</v>
      </c>
      <c r="B92" s="332">
        <f>'Sources and Uses Budget'!C92</f>
        <v>7600</v>
      </c>
      <c r="C92" s="333"/>
      <c r="D92" s="333"/>
      <c r="E92" s="332">
        <f>'Sources and Uses Budget'!S92</f>
        <v>7600</v>
      </c>
      <c r="F92" s="333"/>
      <c r="G92" s="333"/>
      <c r="H92" s="332">
        <f>'Sources and Uses Budget'!T92</f>
        <v>0</v>
      </c>
      <c r="I92" s="333"/>
      <c r="J92" s="333"/>
      <c r="K92" s="330"/>
    </row>
    <row r="93" spans="1:11" s="331" customFormat="1" ht="11.4">
      <c r="A93" s="338" t="str">
        <f>'Sources and Uses Budget'!$A93</f>
        <v>Other: (Specify)</v>
      </c>
      <c r="B93" s="332">
        <f>'Sources and Uses Budget'!C93</f>
        <v>0</v>
      </c>
      <c r="C93" s="333"/>
      <c r="D93" s="333"/>
      <c r="E93" s="332">
        <f>'Sources and Uses Budget'!S93</f>
        <v>0</v>
      </c>
      <c r="F93" s="333"/>
      <c r="G93" s="333"/>
      <c r="H93" s="332">
        <f>'Sources and Uses Budget'!T93</f>
        <v>0</v>
      </c>
      <c r="I93" s="333"/>
      <c r="J93" s="333"/>
      <c r="K93" s="330"/>
    </row>
    <row r="94" spans="1:11" s="331" customFormat="1" ht="11.4">
      <c r="A94" s="338" t="str">
        <f>'Sources and Uses Budget'!$A94</f>
        <v>Other: (Specify)</v>
      </c>
      <c r="B94" s="332">
        <f>'Sources and Uses Budget'!C94</f>
        <v>0</v>
      </c>
      <c r="C94" s="333"/>
      <c r="D94" s="333"/>
      <c r="E94" s="332">
        <f>'Sources and Uses Budget'!S94</f>
        <v>0</v>
      </c>
      <c r="F94" s="333"/>
      <c r="G94" s="333"/>
      <c r="H94" s="332">
        <f>'Sources and Uses Budget'!T94</f>
        <v>0</v>
      </c>
      <c r="I94" s="333"/>
      <c r="J94" s="333"/>
      <c r="K94" s="330"/>
    </row>
    <row r="95" spans="1:11" s="331" customFormat="1" ht="11.4">
      <c r="A95" s="338" t="str">
        <f>'Sources and Uses Budget'!$A95</f>
        <v>Other: (Specify)</v>
      </c>
      <c r="B95" s="332">
        <f>'Sources and Uses Budget'!C95</f>
        <v>0</v>
      </c>
      <c r="C95" s="333"/>
      <c r="D95" s="333"/>
      <c r="E95" s="332">
        <f>'Sources and Uses Budget'!S95</f>
        <v>0</v>
      </c>
      <c r="F95" s="333"/>
      <c r="G95" s="333"/>
      <c r="H95" s="332">
        <f>'Sources and Uses Budget'!T95</f>
        <v>0</v>
      </c>
      <c r="I95" s="333"/>
      <c r="J95" s="333"/>
      <c r="K95" s="330"/>
    </row>
    <row r="96" spans="1:11" s="331" customFormat="1">
      <c r="A96" s="336" t="s">
        <v>1883</v>
      </c>
      <c r="B96" s="332">
        <f>'Sources and Uses Budget'!C96</f>
        <v>3431491.703392541</v>
      </c>
      <c r="C96" s="332">
        <f>SUM(C83:C95)</f>
        <v>0</v>
      </c>
      <c r="D96" s="332">
        <f>SUM(D83:D95)</f>
        <v>0</v>
      </c>
      <c r="E96" s="332">
        <f>'Sources and Uses Budget'!S96</f>
        <v>3208783</v>
      </c>
      <c r="F96" s="339">
        <f>SUM(F84:F87,F89:F95)</f>
        <v>0</v>
      </c>
      <c r="G96" s="339">
        <f>SUM(G84:G87,G89:G95)</f>
        <v>0</v>
      </c>
      <c r="H96" s="332">
        <f>'Sources and Uses Budget'!T96</f>
        <v>0</v>
      </c>
      <c r="I96" s="332">
        <f>SUM(I84:I87,I89:I95)</f>
        <v>0</v>
      </c>
      <c r="J96" s="332">
        <f>SUM(J84:J87,J89:J95)</f>
        <v>0</v>
      </c>
      <c r="K96" s="330"/>
    </row>
    <row r="97" spans="1:11" s="331" customFormat="1">
      <c r="A97" s="336" t="s">
        <v>1937</v>
      </c>
      <c r="B97" s="332">
        <f>'Sources and Uses Budget'!C97</f>
        <v>56129492.290208749</v>
      </c>
      <c r="C97" s="332">
        <f>SUM(C63+C70+C77+C81+C96)</f>
        <v>0</v>
      </c>
      <c r="D97" s="332">
        <f>SUM(D63+D70+D77+D81+D96)</f>
        <v>0</v>
      </c>
      <c r="E97" s="332">
        <f>'Sources and Uses Budget'!S97</f>
        <v>48785968.555523425</v>
      </c>
      <c r="F97" s="339">
        <f>SUM(+F63+F70+F81+F96)</f>
        <v>0</v>
      </c>
      <c r="G97" s="339">
        <f>SUM(+G63+G70+G81+G96)</f>
        <v>0</v>
      </c>
      <c r="H97" s="332">
        <f>'Sources and Uses Budget'!T97</f>
        <v>0</v>
      </c>
      <c r="I97" s="339">
        <f>SUM(I63+I70+I81+I96)</f>
        <v>0</v>
      </c>
      <c r="J97" s="339">
        <f>SUM(J63+J70+J81+J96)</f>
        <v>0</v>
      </c>
      <c r="K97" s="330"/>
    </row>
    <row r="98" spans="1:11" s="331" customFormat="1" ht="11.4">
      <c r="A98" s="328" t="s">
        <v>1885</v>
      </c>
      <c r="B98" s="329"/>
      <c r="C98" s="329"/>
      <c r="D98" s="329"/>
      <c r="E98" s="329"/>
      <c r="F98" s="329"/>
      <c r="G98" s="329"/>
      <c r="H98" s="329"/>
      <c r="I98" s="329"/>
      <c r="J98" s="329"/>
      <c r="K98" s="330"/>
    </row>
    <row r="99" spans="1:11" s="331" customFormat="1" ht="11.4">
      <c r="A99" s="249" t="s">
        <v>1886</v>
      </c>
      <c r="B99" s="332">
        <f>'Sources and Uses Budget'!C99</f>
        <v>3500000</v>
      </c>
      <c r="C99" s="333"/>
      <c r="D99" s="333"/>
      <c r="E99" s="332">
        <f>'Sources and Uses Budget'!S99</f>
        <v>3500000</v>
      </c>
      <c r="F99" s="333"/>
      <c r="G99" s="333"/>
      <c r="H99" s="332">
        <f>'Sources and Uses Budget'!T99</f>
        <v>0</v>
      </c>
      <c r="I99" s="333"/>
      <c r="J99" s="333"/>
      <c r="K99" s="330"/>
    </row>
    <row r="100" spans="1:11" s="331" customFormat="1" ht="11.4">
      <c r="A100" s="249" t="s">
        <v>1887</v>
      </c>
      <c r="B100" s="332">
        <f>'Sources and Uses Budget'!C100</f>
        <v>0</v>
      </c>
      <c r="C100" s="333"/>
      <c r="D100" s="333"/>
      <c r="E100" s="332">
        <f>'Sources and Uses Budget'!S100</f>
        <v>0</v>
      </c>
      <c r="F100" s="333"/>
      <c r="G100" s="333"/>
      <c r="H100" s="332">
        <f>'Sources and Uses Budget'!T100</f>
        <v>0</v>
      </c>
      <c r="I100" s="333"/>
      <c r="J100" s="333"/>
      <c r="K100" s="330"/>
    </row>
    <row r="101" spans="1:11" s="331" customFormat="1" ht="11.4">
      <c r="A101" s="249" t="s">
        <v>1888</v>
      </c>
      <c r="B101" s="332">
        <f>'Sources and Uses Budget'!C101</f>
        <v>0</v>
      </c>
      <c r="C101" s="333"/>
      <c r="D101" s="333"/>
      <c r="E101" s="332">
        <f>'Sources and Uses Budget'!S101</f>
        <v>0</v>
      </c>
      <c r="F101" s="333"/>
      <c r="G101" s="333"/>
      <c r="H101" s="332">
        <f>'Sources and Uses Budget'!T101</f>
        <v>0</v>
      </c>
      <c r="I101" s="333"/>
      <c r="J101" s="333"/>
      <c r="K101" s="330"/>
    </row>
    <row r="102" spans="1:11" s="331" customFormat="1" ht="12" customHeight="1">
      <c r="A102" s="249" t="s">
        <v>1889</v>
      </c>
      <c r="B102" s="332">
        <f>'Sources and Uses Budget'!C102</f>
        <v>0</v>
      </c>
      <c r="C102" s="333"/>
      <c r="D102" s="333"/>
      <c r="E102" s="332">
        <f>'Sources and Uses Budget'!S102</f>
        <v>0</v>
      </c>
      <c r="F102" s="333"/>
      <c r="G102" s="333"/>
      <c r="H102" s="332">
        <f>'Sources and Uses Budget'!T102</f>
        <v>0</v>
      </c>
      <c r="I102" s="333"/>
      <c r="J102" s="333"/>
      <c r="K102" s="330"/>
    </row>
    <row r="103" spans="1:11" s="331" customFormat="1" ht="11.4">
      <c r="A103" s="338" t="str">
        <f>'Sources and Uses Budget'!$A103</f>
        <v>Other: (Specify)</v>
      </c>
      <c r="B103" s="332">
        <f>'Sources and Uses Budget'!C103</f>
        <v>0</v>
      </c>
      <c r="C103" s="333"/>
      <c r="D103" s="333"/>
      <c r="E103" s="332">
        <f>'Sources and Uses Budget'!S103</f>
        <v>0</v>
      </c>
      <c r="F103" s="333"/>
      <c r="G103" s="333"/>
      <c r="H103" s="332">
        <f>'Sources and Uses Budget'!T103</f>
        <v>0</v>
      </c>
      <c r="I103" s="333"/>
      <c r="J103" s="333"/>
      <c r="K103" s="330"/>
    </row>
    <row r="104" spans="1:11" s="331" customFormat="1">
      <c r="A104" s="336" t="s">
        <v>1890</v>
      </c>
      <c r="B104" s="332">
        <f>'Sources and Uses Budget'!C104</f>
        <v>3500000</v>
      </c>
      <c r="C104" s="332">
        <f>SUM(C99:C103)</f>
        <v>0</v>
      </c>
      <c r="D104" s="332">
        <f>SUM(D99:D103)</f>
        <v>0</v>
      </c>
      <c r="E104" s="332">
        <f>'Sources and Uses Budget'!S104</f>
        <v>3500000</v>
      </c>
      <c r="F104" s="339">
        <f>SUM(F99:F103)</f>
        <v>0</v>
      </c>
      <c r="G104" s="339">
        <f>SUM(G99:G103)</f>
        <v>0</v>
      </c>
      <c r="H104" s="332">
        <f>'Sources and Uses Budget'!T104</f>
        <v>0</v>
      </c>
      <c r="I104" s="339">
        <f>SUM(I99:I103)</f>
        <v>0</v>
      </c>
      <c r="J104" s="339">
        <f>SUM(J99:J103)</f>
        <v>0</v>
      </c>
      <c r="K104" s="330"/>
    </row>
    <row r="105" spans="1:11" s="331" customFormat="1">
      <c r="A105" s="336" t="s">
        <v>1938</v>
      </c>
      <c r="B105" s="332">
        <f>'Sources and Uses Budget'!C105</f>
        <v>59629492.290208749</v>
      </c>
      <c r="C105" s="339">
        <f>SUM(C97+C104)</f>
        <v>0</v>
      </c>
      <c r="D105" s="339">
        <f>SUM(D97+D104)</f>
        <v>0</v>
      </c>
      <c r="E105" s="332">
        <f>'Sources and Uses Budget'!S105</f>
        <v>52285968.555523425</v>
      </c>
      <c r="F105" s="339">
        <f>F97+F104</f>
        <v>0</v>
      </c>
      <c r="G105" s="339">
        <f>G97+G104</f>
        <v>0</v>
      </c>
      <c r="H105" s="332">
        <f>'Sources and Uses Budget'!T105</f>
        <v>0</v>
      </c>
      <c r="I105" s="339">
        <f>I97+I104</f>
        <v>0</v>
      </c>
      <c r="J105" s="339">
        <f>J97+J104</f>
        <v>0</v>
      </c>
      <c r="K105" s="330"/>
    </row>
    <row r="106" spans="1:11" s="331" customFormat="1">
      <c r="A106" s="344"/>
      <c r="B106" s="345"/>
      <c r="C106" s="345"/>
      <c r="D106" s="345"/>
      <c r="E106" s="332">
        <f>'Sources and Uses Budget'!S106</f>
        <v>0</v>
      </c>
      <c r="F106" s="333"/>
      <c r="G106" s="333"/>
      <c r="H106" s="332">
        <f>'Sources and Uses Budget'!T106</f>
        <v>0</v>
      </c>
      <c r="I106" s="333"/>
      <c r="J106" s="333"/>
      <c r="K106" s="330"/>
    </row>
    <row r="107" spans="1:11" s="331" customFormat="1">
      <c r="A107" s="346"/>
      <c r="B107" s="347"/>
      <c r="C107" s="345"/>
      <c r="D107" s="465" t="s">
        <v>1939</v>
      </c>
      <c r="E107" s="332">
        <f>'Sources and Uses Budget'!S107</f>
        <v>52285968.555523425</v>
      </c>
      <c r="F107" s="348">
        <f>F105+F106</f>
        <v>0</v>
      </c>
      <c r="G107" s="348">
        <f>G105+G106</f>
        <v>0</v>
      </c>
      <c r="H107" s="332">
        <f>'Sources and Uses Budget'!T107</f>
        <v>0</v>
      </c>
      <c r="I107" s="348">
        <f>I105+I106</f>
        <v>0</v>
      </c>
      <c r="J107" s="348">
        <f>J105+J106</f>
        <v>0</v>
      </c>
      <c r="K107" s="330"/>
    </row>
    <row r="108" spans="1:11" s="331" customFormat="1">
      <c r="A108" s="346"/>
      <c r="B108" s="349"/>
      <c r="C108" s="349"/>
      <c r="D108" s="349"/>
      <c r="J108" s="350"/>
      <c r="K108" s="330"/>
    </row>
    <row r="109" spans="1:11" s="331" customFormat="1">
      <c r="A109" s="346"/>
      <c r="B109" s="349"/>
      <c r="C109" s="349"/>
      <c r="D109" s="349"/>
      <c r="J109" s="350"/>
      <c r="K109" s="330"/>
    </row>
    <row r="110" spans="1:11" s="331" customFormat="1">
      <c r="A110" s="346"/>
      <c r="B110" s="349"/>
      <c r="C110" s="349"/>
      <c r="D110" s="349"/>
      <c r="J110" s="350"/>
      <c r="K110" s="330"/>
    </row>
    <row r="111" spans="1:11" s="331" customFormat="1" ht="13.2">
      <c r="A111" s="351"/>
      <c r="B111" s="349"/>
      <c r="C111" s="349"/>
      <c r="D111" s="349"/>
      <c r="J111" s="350"/>
      <c r="K111" s="330"/>
    </row>
    <row r="112" spans="1:11" s="331" customFormat="1" ht="13.2">
      <c r="A112" s="351"/>
      <c r="B112" s="349"/>
      <c r="C112" s="349"/>
      <c r="D112" s="349"/>
      <c r="J112" s="350"/>
      <c r="K112" s="330"/>
    </row>
    <row r="113" spans="1:11" s="331" customFormat="1" ht="15.6">
      <c r="A113" s="352"/>
      <c r="B113" s="349"/>
      <c r="C113" s="349"/>
      <c r="D113" s="349"/>
      <c r="J113" s="350"/>
      <c r="K113" s="330"/>
    </row>
    <row r="114" spans="1:11" s="331" customFormat="1" ht="13.2">
      <c r="A114" s="351"/>
      <c r="J114" s="350"/>
      <c r="K114" s="330"/>
    </row>
    <row r="115" spans="1:11" s="331" customFormat="1" ht="15.6">
      <c r="A115" s="352"/>
      <c r="J115" s="350"/>
      <c r="K115" s="330"/>
    </row>
    <row r="116" spans="1:11" s="331" customFormat="1" ht="15.6">
      <c r="A116" s="352"/>
      <c r="J116" s="350"/>
      <c r="K116" s="330"/>
    </row>
    <row r="117" spans="1:11" s="331" customFormat="1" ht="11.4">
      <c r="B117" s="349"/>
      <c r="C117" s="349"/>
      <c r="D117" s="349"/>
      <c r="J117" s="350"/>
      <c r="K117" s="330"/>
    </row>
    <row r="118" spans="1:11" s="331" customFormat="1" ht="11.4">
      <c r="J118" s="350"/>
      <c r="K118" s="330"/>
    </row>
    <row r="119" spans="1:11" s="331" customFormat="1" ht="11.4">
      <c r="J119" s="350"/>
      <c r="K119" s="330"/>
    </row>
    <row r="120" spans="1:11" s="331" customFormat="1" ht="11.4">
      <c r="J120" s="350"/>
      <c r="K120" s="330"/>
    </row>
    <row r="121" spans="1:11" s="331" customFormat="1" ht="15.6">
      <c r="A121" s="352"/>
      <c r="J121" s="350"/>
      <c r="K121" s="330"/>
    </row>
    <row r="122" spans="1:11" s="355" customFormat="1" ht="15.6">
      <c r="A122" s="353"/>
      <c r="B122" s="354"/>
      <c r="C122" s="354"/>
      <c r="D122" s="354"/>
      <c r="E122" s="354"/>
      <c r="F122" s="354"/>
      <c r="G122" s="354"/>
      <c r="J122" s="356"/>
      <c r="K122" s="357"/>
    </row>
    <row r="123" spans="1:11" s="331" customFormat="1" ht="11.4">
      <c r="A123" s="358"/>
      <c r="B123" s="359"/>
      <c r="C123" s="359"/>
      <c r="D123" s="359"/>
      <c r="E123" s="359"/>
      <c r="F123" s="359"/>
      <c r="G123" s="359"/>
      <c r="J123" s="350"/>
      <c r="K123" s="330"/>
    </row>
    <row r="124" spans="1:11" s="331" customFormat="1" ht="11.4">
      <c r="A124" s="359"/>
      <c r="B124" s="360"/>
      <c r="C124" s="359"/>
      <c r="D124" s="2248"/>
      <c r="E124" s="2249"/>
      <c r="F124" s="2249"/>
      <c r="G124" s="2249"/>
      <c r="H124" s="2249"/>
      <c r="I124" s="2249"/>
      <c r="J124" s="350"/>
      <c r="K124" s="330"/>
    </row>
    <row r="125" spans="1:11" s="331" customFormat="1" ht="13.2">
      <c r="A125" s="361"/>
      <c r="B125" s="360"/>
      <c r="C125" s="361"/>
      <c r="D125" s="2249"/>
      <c r="E125" s="2249"/>
      <c r="F125" s="2249"/>
      <c r="G125" s="2249"/>
      <c r="H125" s="2249"/>
      <c r="I125" s="2249"/>
      <c r="J125" s="350"/>
      <c r="K125" s="330"/>
    </row>
    <row r="126" spans="1:11" s="331" customFormat="1" ht="13.2">
      <c r="A126" s="361"/>
      <c r="B126" s="360"/>
      <c r="C126" s="361"/>
      <c r="D126" s="2249"/>
      <c r="E126" s="2249"/>
      <c r="F126" s="2249"/>
      <c r="G126" s="2249"/>
      <c r="H126" s="2249"/>
      <c r="I126" s="2249"/>
      <c r="J126" s="350"/>
      <c r="K126" s="330"/>
    </row>
    <row r="127" spans="1:11" s="331" customFormat="1" ht="13.2">
      <c r="A127" s="361"/>
      <c r="B127" s="360"/>
      <c r="C127" s="361"/>
      <c r="D127" s="362"/>
      <c r="E127" s="361"/>
      <c r="F127" s="361"/>
      <c r="G127" s="361"/>
      <c r="J127" s="350"/>
      <c r="K127" s="330"/>
    </row>
    <row r="128" spans="1:11" s="331" customFormat="1" ht="13.2">
      <c r="A128" s="361"/>
      <c r="B128" s="360"/>
      <c r="C128" s="361"/>
      <c r="D128" s="362"/>
      <c r="E128" s="361"/>
      <c r="F128" s="361"/>
      <c r="G128" s="361"/>
      <c r="J128" s="350"/>
      <c r="K128" s="330"/>
    </row>
    <row r="129" spans="1:11" s="331" customFormat="1" ht="13.2">
      <c r="A129" s="361"/>
      <c r="B129" s="360"/>
      <c r="C129" s="361"/>
      <c r="D129" s="361"/>
      <c r="E129" s="361"/>
      <c r="F129" s="361"/>
      <c r="G129" s="361"/>
      <c r="J129" s="350"/>
      <c r="K129" s="330"/>
    </row>
    <row r="130" spans="1:11" s="331" customFormat="1" ht="13.2">
      <c r="A130" s="361"/>
      <c r="B130" s="360"/>
      <c r="C130" s="361"/>
      <c r="D130" s="361"/>
      <c r="E130" s="361"/>
      <c r="F130" s="361"/>
      <c r="G130" s="361"/>
      <c r="J130" s="350"/>
      <c r="K130" s="330"/>
    </row>
    <row r="131" spans="1:11" s="331" customFormat="1" ht="13.2">
      <c r="A131" s="361"/>
      <c r="B131" s="363"/>
      <c r="C131" s="361"/>
      <c r="D131" s="361"/>
      <c r="E131" s="361"/>
      <c r="F131" s="361"/>
      <c r="G131" s="361"/>
      <c r="J131" s="350"/>
      <c r="K131" s="330"/>
    </row>
    <row r="132" spans="1:11" s="331" customFormat="1" ht="13.2">
      <c r="A132" s="364"/>
      <c r="B132" s="365"/>
      <c r="C132" s="361"/>
      <c r="D132" s="366"/>
      <c r="E132" s="361"/>
      <c r="F132" s="361"/>
      <c r="G132" s="361"/>
      <c r="J132" s="350"/>
      <c r="K132" s="330"/>
    </row>
    <row r="133" spans="1:11" s="331" customFormat="1" ht="13.2">
      <c r="A133" s="1373"/>
      <c r="B133" s="361"/>
      <c r="C133" s="361"/>
      <c r="D133" s="361"/>
      <c r="E133" s="361"/>
      <c r="F133" s="361"/>
      <c r="G133" s="361"/>
      <c r="J133" s="350"/>
      <c r="K133" s="330"/>
    </row>
    <row r="134" spans="1:11" s="331" customFormat="1" ht="13.2">
      <c r="A134" s="1373"/>
      <c r="B134" s="361"/>
      <c r="C134" s="361"/>
      <c r="D134" s="361"/>
      <c r="E134" s="361"/>
      <c r="F134" s="361"/>
      <c r="G134" s="361"/>
      <c r="J134" s="350"/>
      <c r="K134" s="330"/>
    </row>
    <row r="135" spans="1:11" s="331" customFormat="1" ht="13.2">
      <c r="A135" s="367"/>
      <c r="B135" s="361"/>
      <c r="C135" s="361"/>
      <c r="D135" s="361"/>
      <c r="E135" s="361"/>
      <c r="F135" s="361"/>
      <c r="G135" s="361"/>
      <c r="J135" s="350"/>
      <c r="K135" s="330"/>
    </row>
    <row r="136" spans="1:11" s="331" customFormat="1" ht="13.2">
      <c r="A136" s="368"/>
      <c r="B136" s="361"/>
      <c r="C136" s="361"/>
      <c r="D136" s="361"/>
      <c r="E136" s="361"/>
      <c r="F136" s="361"/>
      <c r="G136" s="361"/>
      <c r="J136" s="350"/>
      <c r="K136" s="330"/>
    </row>
    <row r="137" spans="1:11" ht="13.2">
      <c r="A137" s="1373"/>
      <c r="B137" s="361"/>
      <c r="C137" s="361"/>
      <c r="D137" s="361"/>
      <c r="E137" s="361"/>
      <c r="F137" s="361"/>
      <c r="G137" s="361"/>
    </row>
    <row r="138" spans="1:11" ht="12" customHeight="1">
      <c r="A138" s="1373"/>
      <c r="B138" s="361"/>
      <c r="C138" s="361"/>
      <c r="D138" s="361"/>
      <c r="E138" s="361"/>
      <c r="F138" s="361"/>
      <c r="G138" s="361"/>
    </row>
    <row r="139" spans="1:11" ht="12" customHeight="1">
      <c r="A139" s="2250"/>
      <c r="B139" s="2251"/>
      <c r="C139" s="2251"/>
      <c r="D139" s="372"/>
      <c r="E139" s="361"/>
      <c r="F139" s="361"/>
      <c r="G139" s="361"/>
    </row>
    <row r="140" spans="1:11" ht="12" customHeight="1">
      <c r="A140" s="2252"/>
      <c r="B140" s="2253"/>
      <c r="C140" s="2253"/>
      <c r="D140" s="372"/>
      <c r="E140" s="361"/>
      <c r="F140" s="361"/>
      <c r="G140" s="361"/>
    </row>
    <row r="141" spans="1:11" ht="12" customHeight="1">
      <c r="A141" s="373"/>
      <c r="B141" s="374"/>
      <c r="C141" s="374"/>
      <c r="D141" s="327"/>
      <c r="E141" s="374"/>
      <c r="F141" s="374"/>
      <c r="G141" s="374"/>
      <c r="H141" s="370"/>
      <c r="I141" s="370"/>
    </row>
    <row r="142" spans="1:11" ht="12" customHeight="1">
      <c r="A142" s="375"/>
      <c r="B142" s="327"/>
      <c r="C142" s="327"/>
      <c r="D142" s="327"/>
      <c r="E142" s="374"/>
      <c r="F142" s="374"/>
      <c r="G142" s="374"/>
      <c r="H142" s="370"/>
      <c r="I142" s="370"/>
    </row>
    <row r="143" spans="1:11"/>
    <row r="144" spans="1:11"/>
    <row r="145"/>
    <row r="146"/>
    <row r="147"/>
    <row r="148"/>
  </sheetData>
  <sheetProtection algorithmName="SHA-512" hashValue="CBHt/WgzxqjZGdhdnLICjoAcPqhxD2+INsksY948OE0fy8XcNzB32jncHBO5c942/YW8e8Iq8BUa4L/lEwIVlw==" saltValue="HyoWnfKqmx39uIArcG2Mlg=="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BA12" sqref="BA12"/>
    </sheetView>
  </sheetViews>
  <sheetFormatPr defaultColWidth="2.6640625" defaultRowHeight="15.75" customHeight="1"/>
  <cols>
    <col min="1" max="37" width="2.6640625" style="749"/>
    <col min="38" max="38" width="3" style="749" customWidth="1"/>
    <col min="39" max="64" width="2.6640625" style="749"/>
    <col min="65" max="65" width="6.109375" style="749" bestFit="1" customWidth="1"/>
    <col min="66" max="70" width="5.5546875" style="749" bestFit="1" customWidth="1"/>
    <col min="71" max="71" width="6.109375" style="749" bestFit="1" customWidth="1"/>
    <col min="72" max="76" width="5.5546875" style="749" bestFit="1" customWidth="1"/>
    <col min="77" max="77" width="6.109375" style="749" bestFit="1" customWidth="1"/>
    <col min="78" max="78" width="5.5546875" style="749" bestFit="1" customWidth="1"/>
    <col min="79" max="16384" width="2.6640625" style="749"/>
  </cols>
  <sheetData>
    <row r="1" spans="1:65" ht="15.75" customHeight="1">
      <c r="A1" s="2687" t="s">
        <v>1940</v>
      </c>
      <c r="B1" s="2688"/>
      <c r="C1" s="2688"/>
      <c r="D1" s="2688"/>
      <c r="E1" s="2688"/>
      <c r="F1" s="2688"/>
      <c r="G1" s="2688"/>
      <c r="H1" s="2688"/>
      <c r="I1" s="2688"/>
      <c r="J1" s="2688"/>
      <c r="K1" s="2688"/>
      <c r="L1" s="2688"/>
      <c r="M1" s="2688"/>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c r="AL1" s="2688"/>
      <c r="AM1" s="2688"/>
      <c r="AN1" s="2688"/>
      <c r="AO1" s="2688"/>
      <c r="AP1" s="2688"/>
      <c r="AQ1" s="2688"/>
      <c r="AR1" s="2688"/>
      <c r="AS1" s="2688"/>
      <c r="AT1" s="2688"/>
      <c r="AU1" s="2688"/>
      <c r="AV1" s="2688"/>
      <c r="AW1" s="2688"/>
      <c r="AX1" s="2688"/>
      <c r="AY1" s="2688"/>
      <c r="AZ1" s="2688"/>
      <c r="BA1" s="2688"/>
      <c r="BB1" s="2688"/>
      <c r="BC1" s="2688"/>
      <c r="BD1" s="2688"/>
      <c r="BE1" s="2689"/>
    </row>
    <row r="2" spans="1:65" ht="15.75" customHeight="1">
      <c r="A2" s="2690" t="s">
        <v>1941</v>
      </c>
      <c r="B2" s="2691"/>
      <c r="C2" s="2691"/>
      <c r="D2" s="2691"/>
      <c r="E2" s="2691"/>
      <c r="F2" s="2691"/>
      <c r="G2" s="2691"/>
      <c r="H2" s="2691"/>
      <c r="I2" s="2691"/>
      <c r="J2" s="2691"/>
      <c r="K2" s="2691"/>
      <c r="L2" s="2691"/>
      <c r="M2" s="2691"/>
      <c r="N2" s="2691"/>
      <c r="O2" s="2691"/>
      <c r="P2" s="2691"/>
      <c r="Q2" s="2691"/>
      <c r="R2" s="2691"/>
      <c r="S2" s="2691"/>
      <c r="T2" s="2691"/>
      <c r="U2" s="2691"/>
      <c r="V2" s="2691"/>
      <c r="W2" s="2691"/>
      <c r="X2" s="2691"/>
      <c r="Y2" s="2691"/>
      <c r="Z2" s="2691"/>
      <c r="AA2" s="2691"/>
      <c r="AB2" s="2691"/>
      <c r="AC2" s="2691"/>
      <c r="AD2" s="2691"/>
      <c r="AE2" s="2691"/>
      <c r="AF2" s="2691"/>
      <c r="AG2" s="2691"/>
      <c r="AH2" s="2691"/>
      <c r="AI2" s="2691"/>
      <c r="AJ2" s="2691"/>
      <c r="AK2" s="2691"/>
      <c r="AL2" s="2691"/>
      <c r="AM2" s="2691"/>
      <c r="AN2" s="2691"/>
      <c r="AO2" s="2691"/>
      <c r="AP2" s="2691"/>
      <c r="AQ2" s="2691"/>
      <c r="AR2" s="2691"/>
      <c r="AS2" s="2691"/>
      <c r="AT2" s="2691"/>
      <c r="AU2" s="2691"/>
      <c r="AV2" s="2691"/>
      <c r="AW2" s="2691"/>
      <c r="AX2" s="2691"/>
      <c r="AY2" s="2691"/>
      <c r="AZ2" s="2691"/>
      <c r="BA2" s="2691"/>
      <c r="BB2" s="2691"/>
      <c r="BC2" s="2691"/>
      <c r="BD2" s="2691"/>
      <c r="BE2" s="2692"/>
      <c r="BF2" s="750"/>
    </row>
    <row r="3" spans="1:65" ht="15.75" customHeight="1" thickBot="1">
      <c r="A3" s="751"/>
      <c r="B3" s="752"/>
      <c r="C3" s="752"/>
      <c r="D3" s="752"/>
      <c r="E3" s="752"/>
      <c r="F3" s="752"/>
      <c r="G3" s="752"/>
      <c r="H3" s="752"/>
      <c r="I3" s="752"/>
      <c r="J3" s="752"/>
      <c r="K3" s="752"/>
      <c r="L3" s="752"/>
      <c r="M3" s="752"/>
      <c r="N3" s="752"/>
      <c r="O3" s="752"/>
      <c r="P3" s="752"/>
      <c r="Q3" s="752"/>
      <c r="R3" s="752"/>
      <c r="S3" s="752"/>
      <c r="T3" s="752"/>
      <c r="U3" s="752"/>
      <c r="V3" s="752"/>
      <c r="W3" s="752"/>
      <c r="X3" s="752"/>
      <c r="Y3" s="752"/>
      <c r="Z3" s="752"/>
      <c r="AA3" s="752"/>
      <c r="AB3" s="752"/>
      <c r="AC3" s="752"/>
      <c r="AD3" s="752"/>
      <c r="AE3" s="752"/>
      <c r="AF3" s="752"/>
      <c r="AG3" s="752"/>
      <c r="AH3" s="752"/>
      <c r="AI3" s="752"/>
      <c r="AJ3" s="752"/>
      <c r="AK3" s="752"/>
      <c r="AL3" s="752"/>
      <c r="AM3" s="752"/>
      <c r="AN3" s="752"/>
      <c r="AO3" s="752"/>
      <c r="AP3" s="752"/>
      <c r="AQ3" s="752"/>
      <c r="AR3" s="752"/>
      <c r="AS3" s="752"/>
      <c r="AT3" s="752"/>
      <c r="AU3" s="752"/>
      <c r="AV3" s="752"/>
      <c r="AW3" s="752"/>
      <c r="AX3" s="752"/>
      <c r="AY3" s="752"/>
      <c r="AZ3" s="752"/>
      <c r="BA3" s="752"/>
      <c r="BB3" s="752"/>
      <c r="BC3" s="752"/>
      <c r="BD3" s="752"/>
      <c r="BE3" s="1376"/>
    </row>
    <row r="4" spans="1:65" ht="15.75" customHeight="1" thickBot="1">
      <c r="A4" s="751"/>
      <c r="B4" s="753" t="s">
        <v>76</v>
      </c>
      <c r="C4" s="753"/>
      <c r="D4" s="753"/>
      <c r="E4" s="753"/>
      <c r="F4" s="753"/>
      <c r="G4" s="752"/>
      <c r="H4" s="752"/>
      <c r="I4" s="752"/>
      <c r="J4" s="752"/>
      <c r="K4" s="752"/>
      <c r="L4" s="2618" t="str">
        <f>IF(Application!H18="","",Application!H18)</f>
        <v>Ruby Street Apartments</v>
      </c>
      <c r="M4" s="2619"/>
      <c r="N4" s="2619"/>
      <c r="O4" s="2619"/>
      <c r="P4" s="2619"/>
      <c r="Q4" s="2619"/>
      <c r="R4" s="2619"/>
      <c r="S4" s="2619"/>
      <c r="T4" s="2619"/>
      <c r="U4" s="2619"/>
      <c r="V4" s="2619"/>
      <c r="W4" s="2619"/>
      <c r="X4" s="2619"/>
      <c r="Y4" s="2619"/>
      <c r="Z4" s="2619"/>
      <c r="AA4" s="2619"/>
      <c r="AB4" s="2619"/>
      <c r="AC4" s="2620"/>
      <c r="AD4" s="752"/>
      <c r="AE4" s="752"/>
      <c r="AF4" s="2319" t="s">
        <v>1942</v>
      </c>
      <c r="AG4" s="2320"/>
      <c r="AH4" s="2320"/>
      <c r="AI4" s="2320"/>
      <c r="AJ4" s="2320"/>
      <c r="AK4" s="2320"/>
      <c r="AL4" s="2320"/>
      <c r="AM4" s="2320"/>
      <c r="AN4" s="2320"/>
      <c r="AO4" s="2320"/>
      <c r="AP4" s="2693">
        <v>44562</v>
      </c>
      <c r="AQ4" s="2666"/>
      <c r="AR4" s="2666"/>
      <c r="AS4" s="2666"/>
      <c r="AT4" s="2666"/>
      <c r="AU4" s="2667"/>
      <c r="AV4" s="752"/>
      <c r="AW4" s="752"/>
      <c r="AX4" s="752"/>
      <c r="AY4" s="752"/>
      <c r="AZ4" s="752"/>
      <c r="BA4" s="752"/>
      <c r="BB4" s="752"/>
      <c r="BC4" s="752"/>
      <c r="BD4" s="752"/>
      <c r="BE4" s="1376"/>
    </row>
    <row r="5" spans="1:65" ht="15.75" customHeight="1" thickBot="1">
      <c r="A5" s="751"/>
      <c r="B5" s="752"/>
      <c r="C5" s="752"/>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2375" t="s">
        <v>1943</v>
      </c>
      <c r="AG5" s="2376"/>
      <c r="AH5" s="2376"/>
      <c r="AI5" s="2376"/>
      <c r="AJ5" s="2376"/>
      <c r="AK5" s="2376"/>
      <c r="AL5" s="2376"/>
      <c r="AM5" s="2376"/>
      <c r="AN5" s="2376"/>
      <c r="AO5" s="2376"/>
      <c r="AP5" s="2693">
        <v>44562</v>
      </c>
      <c r="AQ5" s="2666"/>
      <c r="AR5" s="2666"/>
      <c r="AS5" s="2666"/>
      <c r="AT5" s="2666"/>
      <c r="AU5" s="2667"/>
      <c r="AV5" s="752"/>
      <c r="AW5" s="752"/>
      <c r="AX5" s="752"/>
      <c r="AY5" s="752"/>
      <c r="AZ5" s="752"/>
      <c r="BA5" s="752"/>
      <c r="BB5" s="752"/>
      <c r="BC5" s="752"/>
      <c r="BD5" s="752"/>
      <c r="BE5" s="1376"/>
    </row>
    <row r="6" spans="1:65" ht="15.75" customHeight="1" thickBot="1">
      <c r="A6" s="751"/>
      <c r="B6" s="753" t="s">
        <v>1944</v>
      </c>
      <c r="C6" s="752"/>
      <c r="D6" s="752"/>
      <c r="E6" s="752"/>
      <c r="F6" s="752"/>
      <c r="G6" s="752"/>
      <c r="H6" s="752"/>
      <c r="I6" s="752"/>
      <c r="J6" s="752"/>
      <c r="K6" s="752"/>
      <c r="L6" s="2672" t="str">
        <f>IF(Application!H16="","",Application!H16)</f>
        <v>Ruby Street, L.P.</v>
      </c>
      <c r="M6" s="2673"/>
      <c r="N6" s="2673"/>
      <c r="O6" s="2673"/>
      <c r="P6" s="2673"/>
      <c r="Q6" s="2673"/>
      <c r="R6" s="2673"/>
      <c r="S6" s="2673"/>
      <c r="T6" s="2673"/>
      <c r="U6" s="2673"/>
      <c r="V6" s="2673"/>
      <c r="W6" s="2673"/>
      <c r="X6" s="2673"/>
      <c r="Y6" s="2673"/>
      <c r="Z6" s="2673"/>
      <c r="AA6" s="2673"/>
      <c r="AB6" s="2673"/>
      <c r="AC6" s="2674"/>
      <c r="AD6" s="752"/>
      <c r="AE6" s="752"/>
      <c r="AF6" s="752"/>
      <c r="AG6" s="752"/>
      <c r="AH6" s="752"/>
      <c r="AI6" s="752"/>
      <c r="AJ6" s="752"/>
      <c r="AK6" s="752"/>
      <c r="AL6" s="752"/>
      <c r="AM6" s="752"/>
      <c r="AN6" s="752"/>
      <c r="AO6" s="752"/>
      <c r="AP6" s="752"/>
      <c r="AQ6" s="752"/>
      <c r="AR6" s="752"/>
      <c r="AS6" s="752"/>
      <c r="AT6" s="752"/>
      <c r="AU6" s="752"/>
      <c r="AV6" s="752"/>
      <c r="AW6" s="752"/>
      <c r="AX6" s="752"/>
      <c r="AY6" s="752"/>
      <c r="AZ6" s="752"/>
      <c r="BA6" s="752"/>
      <c r="BB6" s="752"/>
      <c r="BC6" s="752"/>
      <c r="BD6" s="752"/>
      <c r="BE6" s="1376"/>
    </row>
    <row r="7" spans="1:65" ht="15" thickBot="1">
      <c r="A7" s="751"/>
      <c r="B7" s="752"/>
      <c r="C7" s="752"/>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c r="AT7" s="752"/>
      <c r="AU7" s="752"/>
      <c r="AV7" s="752"/>
      <c r="AW7" s="752"/>
      <c r="AX7" s="752"/>
      <c r="AY7" s="752"/>
      <c r="AZ7" s="752"/>
      <c r="BA7" s="752"/>
      <c r="BB7" s="752"/>
      <c r="BC7" s="752"/>
      <c r="BD7" s="752"/>
      <c r="BE7" s="1376"/>
    </row>
    <row r="8" spans="1:65" ht="15" thickBot="1">
      <c r="A8" s="751"/>
      <c r="B8" s="753" t="s">
        <v>1945</v>
      </c>
      <c r="C8" s="752"/>
      <c r="D8" s="752"/>
      <c r="E8" s="752"/>
      <c r="F8" s="752"/>
      <c r="G8" s="752"/>
      <c r="H8" s="752"/>
      <c r="I8" s="752"/>
      <c r="J8" s="752"/>
      <c r="K8" s="752"/>
      <c r="L8" s="752"/>
      <c r="M8" s="752"/>
      <c r="N8" s="752"/>
      <c r="O8" s="752"/>
      <c r="P8" s="752"/>
      <c r="Q8" s="752"/>
      <c r="R8" s="752"/>
      <c r="S8" s="752"/>
      <c r="T8" s="752"/>
      <c r="U8" s="752"/>
      <c r="V8" s="752"/>
      <c r="W8" s="752"/>
      <c r="X8" s="752"/>
      <c r="Y8" s="752"/>
      <c r="Z8" s="752"/>
      <c r="AA8" s="752"/>
      <c r="AB8" s="2675" t="str">
        <f>Application!T196</f>
        <v>No</v>
      </c>
      <c r="AC8" s="2676"/>
      <c r="AD8" s="2677"/>
      <c r="AE8" s="752"/>
      <c r="AF8" s="752"/>
      <c r="AG8" s="752"/>
      <c r="AH8" s="752"/>
      <c r="AI8" s="752"/>
      <c r="AJ8" s="752"/>
      <c r="AK8" s="752"/>
      <c r="AL8" s="752"/>
      <c r="AM8" s="752"/>
      <c r="AN8" s="752"/>
      <c r="AO8" s="752"/>
      <c r="AP8" s="752"/>
      <c r="AQ8" s="752"/>
      <c r="AR8" s="752"/>
      <c r="AS8" s="752"/>
      <c r="AT8" s="752"/>
      <c r="AU8" s="752"/>
      <c r="AV8" s="752"/>
      <c r="AW8" s="752"/>
      <c r="AX8" s="752"/>
      <c r="AY8" s="752"/>
      <c r="AZ8" s="752"/>
      <c r="BA8" s="752"/>
      <c r="BB8" s="752"/>
      <c r="BC8" s="752"/>
      <c r="BD8" s="752"/>
      <c r="BE8" s="1376"/>
      <c r="BM8" s="749">
        <f>Application!AO714</f>
        <v>0</v>
      </c>
    </row>
    <row r="9" spans="1:65" ht="15" thickBot="1">
      <c r="A9" s="752"/>
      <c r="B9" s="752"/>
      <c r="C9" s="752"/>
      <c r="D9" s="752"/>
      <c r="E9" s="752"/>
      <c r="F9" s="752"/>
      <c r="G9" s="752"/>
      <c r="H9" s="752"/>
      <c r="I9" s="752"/>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4"/>
      <c r="AR9" s="754"/>
      <c r="AS9" s="752"/>
      <c r="AT9" s="752"/>
      <c r="AU9" s="752"/>
      <c r="AV9" s="752"/>
      <c r="AW9" s="752"/>
      <c r="AX9" s="752"/>
      <c r="AY9" s="752"/>
      <c r="AZ9" s="752"/>
      <c r="BA9" s="752"/>
      <c r="BB9" s="752"/>
      <c r="BC9" s="752"/>
      <c r="BD9" s="752"/>
      <c r="BE9" s="1376"/>
    </row>
    <row r="10" spans="1:65" ht="15" thickBot="1">
      <c r="A10" s="751"/>
      <c r="B10" s="753" t="s">
        <v>1946</v>
      </c>
      <c r="C10" s="753"/>
      <c r="D10" s="753"/>
      <c r="E10" s="753"/>
      <c r="F10" s="753"/>
      <c r="G10" s="753"/>
      <c r="H10" s="753"/>
      <c r="I10" s="753"/>
      <c r="J10" s="753"/>
      <c r="K10" s="753"/>
      <c r="L10" s="753"/>
      <c r="M10" s="752"/>
      <c r="N10" s="2678">
        <f>Application!AO637</f>
        <v>4461000</v>
      </c>
      <c r="O10" s="2679"/>
      <c r="P10" s="2679"/>
      <c r="Q10" s="2679"/>
      <c r="R10" s="2679"/>
      <c r="S10" s="2679"/>
      <c r="T10" s="2680"/>
      <c r="U10" s="752"/>
      <c r="V10" s="752"/>
      <c r="W10" s="752"/>
      <c r="X10" s="2360" t="s">
        <v>1947</v>
      </c>
      <c r="Y10" s="2361"/>
      <c r="Z10" s="2361"/>
      <c r="AA10" s="2361"/>
      <c r="AB10" s="2361"/>
      <c r="AC10" s="2361"/>
      <c r="AD10" s="2361"/>
      <c r="AE10" s="2361"/>
      <c r="AF10" s="2361"/>
      <c r="AG10" s="2361"/>
      <c r="AH10" s="2361"/>
      <c r="AI10" s="2361"/>
      <c r="AJ10" s="2361"/>
      <c r="AK10" s="2362"/>
      <c r="AL10" s="2697">
        <f>Application!W471</f>
        <v>0</v>
      </c>
      <c r="AM10" s="2676"/>
      <c r="AN10" s="2676"/>
      <c r="AO10" s="2676"/>
      <c r="AP10" s="2677"/>
      <c r="AQ10" s="754"/>
      <c r="AR10" s="754"/>
      <c r="AS10" s="754"/>
      <c r="AT10" s="754"/>
      <c r="AU10" s="754"/>
      <c r="AV10" s="754"/>
      <c r="AW10" s="754"/>
      <c r="AX10" s="752"/>
      <c r="AY10" s="752"/>
      <c r="AZ10" s="752"/>
      <c r="BA10" s="752"/>
      <c r="BB10" s="752"/>
      <c r="BC10" s="752"/>
      <c r="BD10" s="752"/>
      <c r="BE10" s="1376"/>
    </row>
    <row r="11" spans="1:65" ht="15" thickBot="1">
      <c r="A11" s="751"/>
      <c r="B11" s="753" t="s">
        <v>1948</v>
      </c>
      <c r="C11" s="753"/>
      <c r="D11" s="753"/>
      <c r="E11" s="753"/>
      <c r="F11" s="753"/>
      <c r="G11" s="753"/>
      <c r="H11" s="753"/>
      <c r="I11" s="753"/>
      <c r="J11" s="753"/>
      <c r="K11" s="753"/>
      <c r="L11" s="753"/>
      <c r="M11" s="752"/>
      <c r="N11" s="2681">
        <f>Application!AA925</f>
        <v>0</v>
      </c>
      <c r="O11" s="2682"/>
      <c r="P11" s="2682"/>
      <c r="Q11" s="2682"/>
      <c r="R11" s="2682"/>
      <c r="S11" s="2682"/>
      <c r="T11" s="2683"/>
      <c r="U11" s="752"/>
      <c r="V11" s="752"/>
      <c r="W11" s="752"/>
      <c r="X11" s="2684" t="s">
        <v>1949</v>
      </c>
      <c r="Y11" s="2685"/>
      <c r="Z11" s="2685"/>
      <c r="AA11" s="2685"/>
      <c r="AB11" s="2685"/>
      <c r="AC11" s="2685"/>
      <c r="AD11" s="2685"/>
      <c r="AE11" s="2685"/>
      <c r="AF11" s="2685"/>
      <c r="AG11" s="2685"/>
      <c r="AH11" s="2685"/>
      <c r="AI11" s="2685"/>
      <c r="AJ11" s="2685"/>
      <c r="AK11" s="2686"/>
      <c r="AL11" s="2694">
        <v>44562</v>
      </c>
      <c r="AM11" s="2695"/>
      <c r="AN11" s="2695"/>
      <c r="AO11" s="2695"/>
      <c r="AP11" s="2696"/>
      <c r="AQ11" s="755"/>
      <c r="AR11" s="756"/>
      <c r="AS11" s="754"/>
      <c r="AT11" s="754"/>
      <c r="AU11" s="754"/>
      <c r="AV11" s="754"/>
      <c r="AW11" s="754"/>
      <c r="AX11" s="752"/>
      <c r="AY11" s="752"/>
      <c r="AZ11" s="752"/>
      <c r="BA11" s="752"/>
      <c r="BB11" s="752"/>
      <c r="BC11" s="752"/>
      <c r="BD11" s="752"/>
      <c r="BE11" s="1376"/>
    </row>
    <row r="12" spans="1:65" ht="15" thickBot="1">
      <c r="A12" s="752"/>
      <c r="B12" s="752"/>
      <c r="C12" s="752"/>
      <c r="D12" s="752"/>
      <c r="E12" s="752"/>
      <c r="F12" s="752"/>
      <c r="G12" s="752"/>
      <c r="H12" s="752"/>
      <c r="I12" s="752"/>
      <c r="J12" s="752"/>
      <c r="K12" s="752"/>
      <c r="L12" s="752"/>
      <c r="M12" s="752"/>
      <c r="N12" s="752"/>
      <c r="O12" s="752"/>
      <c r="P12" s="752"/>
      <c r="Q12" s="752"/>
      <c r="R12" s="752"/>
      <c r="S12" s="752"/>
      <c r="T12" s="752"/>
      <c r="U12" s="752"/>
      <c r="V12" s="752"/>
      <c r="W12" s="752"/>
      <c r="X12" s="2360" t="s">
        <v>1950</v>
      </c>
      <c r="Y12" s="2361"/>
      <c r="Z12" s="2361"/>
      <c r="AA12" s="2361"/>
      <c r="AB12" s="2361"/>
      <c r="AC12" s="2361"/>
      <c r="AD12" s="2361"/>
      <c r="AE12" s="2361"/>
      <c r="AF12" s="2361"/>
      <c r="AG12" s="2361"/>
      <c r="AH12" s="2361"/>
      <c r="AI12" s="2361"/>
      <c r="AJ12" s="2361"/>
      <c r="AK12" s="2362"/>
      <c r="AL12" s="2694">
        <v>44562</v>
      </c>
      <c r="AM12" s="2695"/>
      <c r="AN12" s="2695"/>
      <c r="AO12" s="2695"/>
      <c r="AP12" s="2696"/>
      <c r="AQ12" s="754"/>
      <c r="AR12" s="754"/>
      <c r="AS12" s="754"/>
      <c r="AT12" s="754"/>
      <c r="AU12" s="754"/>
      <c r="AV12" s="752"/>
      <c r="AW12" s="752"/>
      <c r="AX12" s="752"/>
      <c r="AY12" s="752"/>
      <c r="AZ12" s="752"/>
      <c r="BA12" s="752"/>
      <c r="BB12" s="752"/>
      <c r="BC12" s="752"/>
      <c r="BD12" s="752"/>
      <c r="BE12" s="757"/>
    </row>
    <row r="13" spans="1:65" ht="15" thickBot="1">
      <c r="A13" s="752"/>
      <c r="B13" s="2360" t="s">
        <v>1951</v>
      </c>
      <c r="C13" s="2361"/>
      <c r="D13" s="2361"/>
      <c r="E13" s="2361"/>
      <c r="F13" s="2361"/>
      <c r="G13" s="2361"/>
      <c r="H13" s="2361"/>
      <c r="I13" s="2361"/>
      <c r="J13" s="2361"/>
      <c r="K13" s="2361"/>
      <c r="L13" s="2361"/>
      <c r="M13" s="2361"/>
      <c r="N13" s="2361"/>
      <c r="O13" s="2361"/>
      <c r="P13" s="2362"/>
      <c r="Q13" s="2665" t="s">
        <v>1952</v>
      </c>
      <c r="R13" s="2666"/>
      <c r="S13" s="2666"/>
      <c r="T13" s="2667"/>
      <c r="U13" s="754"/>
      <c r="V13" s="752"/>
      <c r="W13" s="752"/>
      <c r="X13" s="752"/>
      <c r="Y13" s="752"/>
      <c r="Z13" s="752"/>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7"/>
    </row>
    <row r="14" spans="1:65" ht="15" thickBot="1">
      <c r="A14" s="752"/>
      <c r="B14" s="752"/>
      <c r="C14" s="752"/>
      <c r="D14" s="752"/>
      <c r="E14" s="752"/>
      <c r="F14" s="752"/>
      <c r="G14" s="752"/>
      <c r="H14" s="752"/>
      <c r="I14" s="752"/>
      <c r="J14" s="752"/>
      <c r="K14" s="752"/>
      <c r="L14" s="752"/>
      <c r="M14" s="752"/>
      <c r="N14" s="752"/>
      <c r="O14" s="752"/>
      <c r="P14" s="752"/>
      <c r="Q14" s="752"/>
      <c r="R14" s="752"/>
      <c r="S14" s="752"/>
      <c r="T14" s="752"/>
      <c r="U14" s="752"/>
      <c r="V14" s="752"/>
      <c r="W14" s="752"/>
      <c r="X14" s="752"/>
      <c r="Y14" s="752"/>
      <c r="Z14" s="752"/>
      <c r="AA14" s="754"/>
      <c r="AB14" s="754"/>
      <c r="AC14" s="754"/>
      <c r="AD14" s="754"/>
      <c r="AE14" s="754"/>
      <c r="AF14" s="754"/>
      <c r="AG14" s="754"/>
      <c r="AH14" s="754"/>
      <c r="AI14" s="754"/>
      <c r="AJ14" s="754"/>
      <c r="AK14" s="754"/>
      <c r="AL14" s="754"/>
      <c r="AM14" s="754"/>
      <c r="AN14" s="754"/>
      <c r="AO14" s="754"/>
      <c r="AP14" s="754"/>
      <c r="AQ14" s="754"/>
      <c r="AR14" s="754"/>
      <c r="AS14" s="754"/>
      <c r="AT14" s="754"/>
      <c r="AU14" s="754"/>
      <c r="AV14" s="754"/>
      <c r="AW14" s="754"/>
      <c r="AX14" s="754"/>
      <c r="AY14" s="754"/>
      <c r="AZ14" s="754"/>
      <c r="BA14" s="754"/>
      <c r="BB14" s="754"/>
      <c r="BC14" s="754"/>
      <c r="BD14" s="754"/>
      <c r="BE14" s="757"/>
    </row>
    <row r="15" spans="1:65" ht="14.4">
      <c r="A15" s="752"/>
      <c r="B15" s="2668" t="s">
        <v>1953</v>
      </c>
      <c r="C15" s="2668"/>
      <c r="D15" s="2668"/>
      <c r="E15" s="2668"/>
      <c r="F15" s="2668"/>
      <c r="G15" s="2668"/>
      <c r="H15" s="2668"/>
      <c r="I15" s="2668"/>
      <c r="J15" s="2668"/>
      <c r="K15" s="2668"/>
      <c r="L15" s="2669"/>
      <c r="M15" s="2319" t="s">
        <v>1954</v>
      </c>
      <c r="N15" s="2320"/>
      <c r="O15" s="2320"/>
      <c r="P15" s="2320"/>
      <c r="Q15" s="2320"/>
      <c r="R15" s="2320"/>
      <c r="S15" s="2670" t="str">
        <f>IF(Application!AB214="","",Application!AB214)</f>
        <v/>
      </c>
      <c r="T15" s="2670"/>
      <c r="U15" s="2670"/>
      <c r="V15" s="2670"/>
      <c r="W15" s="2671"/>
      <c r="X15" s="754"/>
      <c r="Y15" s="752"/>
      <c r="Z15" s="752"/>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7"/>
    </row>
    <row r="16" spans="1:65" ht="15" thickBot="1">
      <c r="A16" s="751"/>
      <c r="B16" s="752"/>
      <c r="C16" s="752"/>
      <c r="D16" s="752"/>
      <c r="E16" s="752"/>
      <c r="F16" s="752"/>
      <c r="G16" s="752"/>
      <c r="H16" s="752"/>
      <c r="I16" s="752"/>
      <c r="J16" s="752"/>
      <c r="K16" s="752"/>
      <c r="L16" s="752"/>
      <c r="M16" s="752"/>
      <c r="N16" s="752"/>
      <c r="O16" s="752"/>
      <c r="P16" s="752"/>
      <c r="Q16" s="752"/>
      <c r="R16" s="752"/>
      <c r="S16" s="752"/>
      <c r="T16" s="752"/>
      <c r="U16" s="752"/>
      <c r="V16" s="752"/>
      <c r="W16" s="752"/>
      <c r="X16" s="752"/>
      <c r="Y16" s="752"/>
      <c r="Z16" s="752"/>
      <c r="AA16" s="752"/>
      <c r="AB16" s="752"/>
      <c r="AC16" s="752"/>
      <c r="AD16" s="752"/>
      <c r="AE16" s="752"/>
      <c r="AF16" s="752"/>
      <c r="AG16" s="752"/>
      <c r="AH16" s="752"/>
      <c r="AI16" s="752"/>
      <c r="AJ16" s="752"/>
      <c r="AK16" s="752"/>
      <c r="AL16" s="752"/>
      <c r="AM16" s="752"/>
      <c r="AN16" s="752"/>
      <c r="AO16" s="752"/>
      <c r="AP16" s="752"/>
      <c r="AQ16" s="752"/>
      <c r="AR16" s="752"/>
      <c r="AS16" s="752"/>
      <c r="AT16" s="752"/>
      <c r="AU16" s="752"/>
      <c r="AV16" s="752"/>
      <c r="AW16" s="752"/>
      <c r="AX16" s="752"/>
      <c r="AY16" s="752"/>
      <c r="AZ16" s="752"/>
      <c r="BA16" s="752"/>
      <c r="BB16" s="752"/>
      <c r="BC16" s="752"/>
      <c r="BD16" s="752"/>
      <c r="BE16" s="757"/>
    </row>
    <row r="17" spans="1:58" ht="14.4">
      <c r="A17" s="752"/>
      <c r="B17" s="2404" t="s">
        <v>1955</v>
      </c>
      <c r="C17" s="2405"/>
      <c r="D17" s="2405"/>
      <c r="E17" s="2405"/>
      <c r="F17" s="2405"/>
      <c r="G17" s="2405"/>
      <c r="H17" s="2405"/>
      <c r="I17" s="2405"/>
      <c r="J17" s="2405"/>
      <c r="K17" s="2405"/>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c r="AS17" s="2405"/>
      <c r="AT17" s="2405"/>
      <c r="AU17" s="2405"/>
      <c r="AV17" s="2405"/>
      <c r="AW17" s="2405"/>
      <c r="AX17" s="2405"/>
      <c r="AY17" s="2406"/>
      <c r="AZ17" s="752"/>
      <c r="BA17" s="752"/>
      <c r="BB17" s="752"/>
      <c r="BC17" s="752"/>
      <c r="BD17" s="752"/>
      <c r="BE17" s="757"/>
      <c r="BF17" s="750"/>
    </row>
    <row r="18" spans="1:58" ht="15.75" customHeight="1">
      <c r="A18" s="752"/>
      <c r="B18" s="2658" t="s">
        <v>1956</v>
      </c>
      <c r="C18" s="2659"/>
      <c r="D18" s="2659"/>
      <c r="E18" s="2659"/>
      <c r="F18" s="2659"/>
      <c r="G18" s="2659"/>
      <c r="H18" s="2659"/>
      <c r="I18" s="2660"/>
      <c r="J18" s="2661" t="s">
        <v>1957</v>
      </c>
      <c r="K18" s="2662"/>
      <c r="L18" s="2662"/>
      <c r="M18" s="2662"/>
      <c r="N18" s="2662"/>
      <c r="O18" s="2663"/>
      <c r="P18" s="2661" t="s">
        <v>1195</v>
      </c>
      <c r="Q18" s="2662"/>
      <c r="R18" s="2662"/>
      <c r="S18" s="2662"/>
      <c r="T18" s="2662"/>
      <c r="U18" s="2663"/>
      <c r="V18" s="2661" t="s">
        <v>1199</v>
      </c>
      <c r="W18" s="2662"/>
      <c r="X18" s="2662"/>
      <c r="Y18" s="2662"/>
      <c r="Z18" s="2662"/>
      <c r="AA18" s="2663"/>
      <c r="AB18" s="2661" t="s">
        <v>1200</v>
      </c>
      <c r="AC18" s="2662"/>
      <c r="AD18" s="2662"/>
      <c r="AE18" s="2662"/>
      <c r="AF18" s="2662"/>
      <c r="AG18" s="2663"/>
      <c r="AH18" s="2661" t="s">
        <v>1201</v>
      </c>
      <c r="AI18" s="2662"/>
      <c r="AJ18" s="2662"/>
      <c r="AK18" s="2662"/>
      <c r="AL18" s="2662"/>
      <c r="AM18" s="2663"/>
      <c r="AN18" s="2661" t="s">
        <v>1204</v>
      </c>
      <c r="AO18" s="2662"/>
      <c r="AP18" s="2662"/>
      <c r="AQ18" s="2662"/>
      <c r="AR18" s="2662"/>
      <c r="AS18" s="2663"/>
      <c r="AT18" s="2661" t="s">
        <v>1958</v>
      </c>
      <c r="AU18" s="2662"/>
      <c r="AV18" s="2662"/>
      <c r="AW18" s="2662"/>
      <c r="AX18" s="2662"/>
      <c r="AY18" s="2664"/>
      <c r="AZ18" s="752"/>
      <c r="BA18" s="752"/>
      <c r="BB18" s="752"/>
      <c r="BC18" s="752"/>
      <c r="BD18" s="752"/>
      <c r="BE18" s="757"/>
    </row>
    <row r="19" spans="1:58" ht="14.4">
      <c r="A19" s="752"/>
      <c r="B19" s="2656">
        <v>0.2</v>
      </c>
      <c r="C19" s="2657"/>
      <c r="D19" s="2657"/>
      <c r="E19" s="2657"/>
      <c r="F19" s="2657"/>
      <c r="G19" s="2657"/>
      <c r="H19" s="2657"/>
      <c r="I19" s="2657"/>
      <c r="J19" s="2647">
        <f>SUM(P19:AS19)</f>
        <v>18</v>
      </c>
      <c r="K19" s="2648"/>
      <c r="L19" s="2648"/>
      <c r="M19" s="2648"/>
      <c r="N19" s="2648"/>
      <c r="O19" s="2649"/>
      <c r="P19" s="2647" cm="1">
        <f t="array" ref="P19">SUMPRODUCT((Application!$B$728:$B$752 = 'CalHFA Addendum'!P$18)*(Application!$AC$728:$AC$752 = 'CalHFA Addendum'!$B19),Application!$G$728:$G$752)</f>
        <v>5</v>
      </c>
      <c r="Q19" s="2648"/>
      <c r="R19" s="2648"/>
      <c r="S19" s="2648"/>
      <c r="T19" s="2648"/>
      <c r="U19" s="2649"/>
      <c r="V19" s="2647" cm="1">
        <f t="array" ref="V19">SUMPRODUCT((Application!$B$728:$B$752 = 'CalHFA Addendum'!V$18)*(Application!$AC$728:$AC$752 = 'CalHFA Addendum'!$B19),Application!$G$728:$G$752)</f>
        <v>7</v>
      </c>
      <c r="W19" s="2648"/>
      <c r="X19" s="2648"/>
      <c r="Y19" s="2648"/>
      <c r="Z19" s="2648"/>
      <c r="AA19" s="2649"/>
      <c r="AB19" s="2647" cm="1">
        <f t="array" ref="AB19">SUMPRODUCT((Application!$B$728:$B$752 = 'CalHFA Addendum'!AB$18)*(Application!$AC$728:$AC$752 = 'CalHFA Addendum'!$B19),Application!$G$728:$G$752)</f>
        <v>3</v>
      </c>
      <c r="AC19" s="2648"/>
      <c r="AD19" s="2648"/>
      <c r="AE19" s="2648"/>
      <c r="AF19" s="2648"/>
      <c r="AG19" s="2649"/>
      <c r="AH19" s="2647" cm="1">
        <f t="array" ref="AH19">SUMPRODUCT((Application!$B$728:$B$752 = 'CalHFA Addendum'!AH$18)*(Application!$AC$728:$AC$752 = 'CalHFA Addendum'!$B19),Application!$G$728:$G$752)</f>
        <v>3</v>
      </c>
      <c r="AI19" s="2648"/>
      <c r="AJ19" s="2648"/>
      <c r="AK19" s="2648"/>
      <c r="AL19" s="2648"/>
      <c r="AM19" s="2649"/>
      <c r="AN19" s="2647" cm="1">
        <f t="array" ref="AN19">SUMPRODUCT((Application!$B$728:$B$752 = 'CalHFA Addendum'!AN$18)*(Application!$AC$728:$AC$752 = 'CalHFA Addendum'!$B19),Application!$G$728:$G$752)</f>
        <v>0</v>
      </c>
      <c r="AO19" s="2648"/>
      <c r="AP19" s="2648"/>
      <c r="AQ19" s="2648"/>
      <c r="AR19" s="2648"/>
      <c r="AS19" s="2649"/>
      <c r="AT19" s="2650">
        <f t="shared" ref="AT19:AT28" si="0">J19/$J$29</f>
        <v>0.25</v>
      </c>
      <c r="AU19" s="2651"/>
      <c r="AV19" s="2651"/>
      <c r="AW19" s="2651"/>
      <c r="AX19" s="2651"/>
      <c r="AY19" s="2652"/>
      <c r="AZ19" s="758"/>
      <c r="BA19" s="752"/>
      <c r="BB19" s="752"/>
      <c r="BC19" s="752"/>
      <c r="BD19" s="752"/>
      <c r="BE19" s="757"/>
    </row>
    <row r="20" spans="1:58" ht="15" customHeight="1">
      <c r="A20" s="752"/>
      <c r="B20" s="2656">
        <v>0.3</v>
      </c>
      <c r="C20" s="2657"/>
      <c r="D20" s="2657"/>
      <c r="E20" s="2657"/>
      <c r="F20" s="2657"/>
      <c r="G20" s="2657"/>
      <c r="H20" s="2657"/>
      <c r="I20" s="2657"/>
      <c r="J20" s="2647">
        <f t="shared" ref="J20:J28" si="1">SUM(P20:AS20)</f>
        <v>10</v>
      </c>
      <c r="K20" s="2648"/>
      <c r="L20" s="2648"/>
      <c r="M20" s="2648"/>
      <c r="N20" s="2648"/>
      <c r="O20" s="2649"/>
      <c r="P20" s="2647" cm="1">
        <f t="array" ref="P20">SUMPRODUCT((Application!$B$728:$B$752 = 'CalHFA Addendum'!P$18)*(Application!$AC$728:$AC$752 = 'CalHFA Addendum'!$B20),Application!$G$728:$G$752)</f>
        <v>2</v>
      </c>
      <c r="Q20" s="2648"/>
      <c r="R20" s="2648"/>
      <c r="S20" s="2648"/>
      <c r="T20" s="2648"/>
      <c r="U20" s="2649"/>
      <c r="V20" s="2647" cm="1">
        <f t="array" ref="V20">SUMPRODUCT((Application!$B$728:$B$752 = 'CalHFA Addendum'!V$18)*(Application!$AC$728:$AC$752 = 'CalHFA Addendum'!$B20),Application!$G$728:$G$752)</f>
        <v>5</v>
      </c>
      <c r="W20" s="2648"/>
      <c r="X20" s="2648"/>
      <c r="Y20" s="2648"/>
      <c r="Z20" s="2648"/>
      <c r="AA20" s="2649"/>
      <c r="AB20" s="2647" cm="1">
        <f t="array" ref="AB20">SUMPRODUCT((Application!$B$728:$B$752 = 'CalHFA Addendum'!AB$18)*(Application!$AC$728:$AC$752 = 'CalHFA Addendum'!$B20),Application!$G$728:$G$752)</f>
        <v>3</v>
      </c>
      <c r="AC20" s="2648"/>
      <c r="AD20" s="2648"/>
      <c r="AE20" s="2648"/>
      <c r="AF20" s="2648"/>
      <c r="AG20" s="2649"/>
      <c r="AH20" s="2647" cm="1">
        <f t="array" ref="AH20">SUMPRODUCT((Application!$B$728:$B$752 = 'CalHFA Addendum'!AH$18)*(Application!$AC$728:$AC$752 = 'CalHFA Addendum'!$B20),Application!$G$728:$G$752)</f>
        <v>0</v>
      </c>
      <c r="AI20" s="2648"/>
      <c r="AJ20" s="2648"/>
      <c r="AK20" s="2648"/>
      <c r="AL20" s="2648"/>
      <c r="AM20" s="2649"/>
      <c r="AN20" s="2647" cm="1">
        <f t="array" ref="AN20">SUMPRODUCT((Application!$B$728:$B$752 = 'CalHFA Addendum'!AN$18)*(Application!$AC$728:$AC$752 = 'CalHFA Addendum'!$B20),Application!$G$728:$G$752)</f>
        <v>0</v>
      </c>
      <c r="AO20" s="2648"/>
      <c r="AP20" s="2648"/>
      <c r="AQ20" s="2648"/>
      <c r="AR20" s="2648"/>
      <c r="AS20" s="2649"/>
      <c r="AT20" s="2650">
        <f t="shared" si="0"/>
        <v>0.1388888888888889</v>
      </c>
      <c r="AU20" s="2651"/>
      <c r="AV20" s="2651"/>
      <c r="AW20" s="2651"/>
      <c r="AX20" s="2651"/>
      <c r="AY20" s="2652"/>
      <c r="AZ20" s="752"/>
      <c r="BA20" s="752"/>
      <c r="BB20" s="752"/>
      <c r="BC20" s="752"/>
      <c r="BD20" s="752"/>
      <c r="BE20" s="757"/>
    </row>
    <row r="21" spans="1:58" ht="14.4">
      <c r="A21" s="752"/>
      <c r="B21" s="2656">
        <v>0.4</v>
      </c>
      <c r="C21" s="2657"/>
      <c r="D21" s="2657"/>
      <c r="E21" s="2657"/>
      <c r="F21" s="2657"/>
      <c r="G21" s="2657"/>
      <c r="H21" s="2657"/>
      <c r="I21" s="2657"/>
      <c r="J21" s="2647">
        <f t="shared" si="1"/>
        <v>0</v>
      </c>
      <c r="K21" s="2648"/>
      <c r="L21" s="2648"/>
      <c r="M21" s="2648"/>
      <c r="N21" s="2648"/>
      <c r="O21" s="2649"/>
      <c r="P21" s="2647" cm="1">
        <f t="array" ref="P21">SUMPRODUCT((Application!$B$728:$B$752 = 'CalHFA Addendum'!P$18)*(Application!$AC$728:$AC$752 = 'CalHFA Addendum'!$B21),Application!$G$728:$G$752)</f>
        <v>0</v>
      </c>
      <c r="Q21" s="2648"/>
      <c r="R21" s="2648"/>
      <c r="S21" s="2648"/>
      <c r="T21" s="2648"/>
      <c r="U21" s="2649"/>
      <c r="V21" s="2647" cm="1">
        <f t="array" ref="V21">SUMPRODUCT((Application!$B$728:$B$752 = 'CalHFA Addendum'!V$18)*(Application!$AC$728:$AC$752 = 'CalHFA Addendum'!$B21),Application!$G$728:$G$752)</f>
        <v>0</v>
      </c>
      <c r="W21" s="2648"/>
      <c r="X21" s="2648"/>
      <c r="Y21" s="2648"/>
      <c r="Z21" s="2648"/>
      <c r="AA21" s="2649"/>
      <c r="AB21" s="2647" cm="1">
        <f t="array" ref="AB21">SUMPRODUCT((Application!$B$728:$B$752 = 'CalHFA Addendum'!AB$18)*(Application!$AC$728:$AC$752 = 'CalHFA Addendum'!$B21),Application!$G$728:$G$752)</f>
        <v>0</v>
      </c>
      <c r="AC21" s="2648"/>
      <c r="AD21" s="2648"/>
      <c r="AE21" s="2648"/>
      <c r="AF21" s="2648"/>
      <c r="AG21" s="2649"/>
      <c r="AH21" s="2647" cm="1">
        <f t="array" ref="AH21">SUMPRODUCT((Application!$B$728:$B$752 = 'CalHFA Addendum'!AH$18)*(Application!$AC$728:$AC$752 = 'CalHFA Addendum'!$B21),Application!$G$728:$G$752)</f>
        <v>0</v>
      </c>
      <c r="AI21" s="2648"/>
      <c r="AJ21" s="2648"/>
      <c r="AK21" s="2648"/>
      <c r="AL21" s="2648"/>
      <c r="AM21" s="2649"/>
      <c r="AN21" s="2647" cm="1">
        <f t="array" ref="AN21">SUMPRODUCT((Application!$B$728:$B$752 = 'CalHFA Addendum'!AN$18)*(Application!$AC$728:$AC$752 = 'CalHFA Addendum'!$B21),Application!$G$728:$G$752)</f>
        <v>0</v>
      </c>
      <c r="AO21" s="2648"/>
      <c r="AP21" s="2648"/>
      <c r="AQ21" s="2648"/>
      <c r="AR21" s="2648"/>
      <c r="AS21" s="2649"/>
      <c r="AT21" s="2650">
        <f t="shared" si="0"/>
        <v>0</v>
      </c>
      <c r="AU21" s="2651"/>
      <c r="AV21" s="2651"/>
      <c r="AW21" s="2651"/>
      <c r="AX21" s="2651"/>
      <c r="AY21" s="2652"/>
      <c r="AZ21" s="752"/>
      <c r="BA21" s="752"/>
      <c r="BB21" s="752"/>
      <c r="BC21" s="752"/>
      <c r="BD21" s="752"/>
      <c r="BE21" s="757"/>
    </row>
    <row r="22" spans="1:58" ht="14.4">
      <c r="A22" s="752"/>
      <c r="B22" s="2656">
        <v>0.5</v>
      </c>
      <c r="C22" s="2657"/>
      <c r="D22" s="2657"/>
      <c r="E22" s="2657"/>
      <c r="F22" s="2657"/>
      <c r="G22" s="2657"/>
      <c r="H22" s="2657"/>
      <c r="I22" s="2657"/>
      <c r="J22" s="2647">
        <f t="shared" si="1"/>
        <v>19</v>
      </c>
      <c r="K22" s="2648"/>
      <c r="L22" s="2648"/>
      <c r="M22" s="2648"/>
      <c r="N22" s="2648"/>
      <c r="O22" s="2649"/>
      <c r="P22" s="2647" cm="1">
        <f t="array" ref="P22">SUMPRODUCT((Application!$B$728:$B$752 = 'CalHFA Addendum'!P$18)*(Application!$AC$728:$AC$752 = 'CalHFA Addendum'!$B22),Application!$G$728:$G$752)</f>
        <v>1</v>
      </c>
      <c r="Q22" s="2648"/>
      <c r="R22" s="2648"/>
      <c r="S22" s="2648"/>
      <c r="T22" s="2648"/>
      <c r="U22" s="2649"/>
      <c r="V22" s="2647" cm="1">
        <f t="array" ref="V22">SUMPRODUCT((Application!$B$728:$B$752 = 'CalHFA Addendum'!V$18)*(Application!$AC$728:$AC$752 = 'CalHFA Addendum'!$B22),Application!$G$728:$G$752)</f>
        <v>14</v>
      </c>
      <c r="W22" s="2648"/>
      <c r="X22" s="2648"/>
      <c r="Y22" s="2648"/>
      <c r="Z22" s="2648"/>
      <c r="AA22" s="2649"/>
      <c r="AB22" s="2647" cm="1">
        <f t="array" ref="AB22">SUMPRODUCT((Application!$B$728:$B$752 = 'CalHFA Addendum'!AB$18)*(Application!$AC$728:$AC$752 = 'CalHFA Addendum'!$B22),Application!$G$728:$G$752)</f>
        <v>3</v>
      </c>
      <c r="AC22" s="2648"/>
      <c r="AD22" s="2648"/>
      <c r="AE22" s="2648"/>
      <c r="AF22" s="2648"/>
      <c r="AG22" s="2649"/>
      <c r="AH22" s="2647" cm="1">
        <f t="array" ref="AH22">SUMPRODUCT((Application!$B$728:$B$752 = 'CalHFA Addendum'!AH$18)*(Application!$AC$728:$AC$752 = 'CalHFA Addendum'!$B22),Application!$G$728:$G$752)</f>
        <v>1</v>
      </c>
      <c r="AI22" s="2648"/>
      <c r="AJ22" s="2648"/>
      <c r="AK22" s="2648"/>
      <c r="AL22" s="2648"/>
      <c r="AM22" s="2649"/>
      <c r="AN22" s="2647" cm="1">
        <f t="array" ref="AN22">SUMPRODUCT((Application!$B$728:$B$752 = 'CalHFA Addendum'!AN$18)*(Application!$AC$728:$AC$752 = 'CalHFA Addendum'!$B22),Application!$G$728:$G$752)</f>
        <v>0</v>
      </c>
      <c r="AO22" s="2648"/>
      <c r="AP22" s="2648"/>
      <c r="AQ22" s="2648"/>
      <c r="AR22" s="2648"/>
      <c r="AS22" s="2649"/>
      <c r="AT22" s="2650">
        <f t="shared" si="0"/>
        <v>0.2638888888888889</v>
      </c>
      <c r="AU22" s="2651"/>
      <c r="AV22" s="2651"/>
      <c r="AW22" s="2651"/>
      <c r="AX22" s="2651"/>
      <c r="AY22" s="2652"/>
      <c r="AZ22" s="752"/>
      <c r="BA22" s="752"/>
      <c r="BB22" s="752"/>
      <c r="BC22" s="752"/>
      <c r="BD22" s="752"/>
      <c r="BE22" s="757"/>
    </row>
    <row r="23" spans="1:58" ht="14.4">
      <c r="A23" s="752"/>
      <c r="B23" s="2656">
        <v>0.6</v>
      </c>
      <c r="C23" s="2657"/>
      <c r="D23" s="2657"/>
      <c r="E23" s="2657"/>
      <c r="F23" s="2657"/>
      <c r="G23" s="2657"/>
      <c r="H23" s="2657"/>
      <c r="I23" s="2657"/>
      <c r="J23" s="2647">
        <f t="shared" si="1"/>
        <v>24</v>
      </c>
      <c r="K23" s="2648"/>
      <c r="L23" s="2648"/>
      <c r="M23" s="2648"/>
      <c r="N23" s="2648"/>
      <c r="O23" s="2649"/>
      <c r="P23" s="2647" cm="1">
        <f t="array" ref="P23">SUMPRODUCT((Application!$B$728:$B$752 = 'CalHFA Addendum'!P$18)*(Application!$AC$728:$AC$752 = 'CalHFA Addendum'!$B23),Application!$G$728:$G$752)</f>
        <v>0</v>
      </c>
      <c r="Q23" s="2648"/>
      <c r="R23" s="2648"/>
      <c r="S23" s="2648"/>
      <c r="T23" s="2648"/>
      <c r="U23" s="2649"/>
      <c r="V23" s="2647" cm="1">
        <f t="array" ref="V23">SUMPRODUCT((Application!$B$728:$B$752 = 'CalHFA Addendum'!V$18)*(Application!$AC$728:$AC$752 = 'CalHFA Addendum'!$B23),Application!$G$728:$G$752)</f>
        <v>1</v>
      </c>
      <c r="W23" s="2648"/>
      <c r="X23" s="2648"/>
      <c r="Y23" s="2648"/>
      <c r="Z23" s="2648"/>
      <c r="AA23" s="2649"/>
      <c r="AB23" s="2647" cm="1">
        <f t="array" ref="AB23">SUMPRODUCT((Application!$B$728:$B$752 = 'CalHFA Addendum'!AB$18)*(Application!$AC$728:$AC$752 = 'CalHFA Addendum'!$B23),Application!$G$728:$G$752)</f>
        <v>9</v>
      </c>
      <c r="AC23" s="2648"/>
      <c r="AD23" s="2648"/>
      <c r="AE23" s="2648"/>
      <c r="AF23" s="2648"/>
      <c r="AG23" s="2649"/>
      <c r="AH23" s="2647" cm="1">
        <f t="array" ref="AH23">SUMPRODUCT((Application!$B$728:$B$752 = 'CalHFA Addendum'!AH$18)*(Application!$AC$728:$AC$752 = 'CalHFA Addendum'!$B23),Application!$G$728:$G$752)</f>
        <v>14</v>
      </c>
      <c r="AI23" s="2648"/>
      <c r="AJ23" s="2648"/>
      <c r="AK23" s="2648"/>
      <c r="AL23" s="2648"/>
      <c r="AM23" s="2649"/>
      <c r="AN23" s="2647" cm="1">
        <f t="array" ref="AN23">SUMPRODUCT((Application!$B$728:$B$752 = 'CalHFA Addendum'!AN$18)*(Application!$AC$728:$AC$752 = 'CalHFA Addendum'!$B23),Application!$G$728:$G$752)</f>
        <v>0</v>
      </c>
      <c r="AO23" s="2648"/>
      <c r="AP23" s="2648"/>
      <c r="AQ23" s="2648"/>
      <c r="AR23" s="2648"/>
      <c r="AS23" s="2649"/>
      <c r="AT23" s="2650">
        <f t="shared" si="0"/>
        <v>0.33333333333333331</v>
      </c>
      <c r="AU23" s="2651"/>
      <c r="AV23" s="2651"/>
      <c r="AW23" s="2651"/>
      <c r="AX23" s="2651"/>
      <c r="AY23" s="2652"/>
      <c r="AZ23" s="752"/>
      <c r="BA23" s="752"/>
      <c r="BB23" s="752"/>
      <c r="BC23" s="752"/>
      <c r="BD23" s="752"/>
      <c r="BE23" s="757"/>
    </row>
    <row r="24" spans="1:58" ht="14.4">
      <c r="A24" s="752"/>
      <c r="B24" s="2656">
        <v>0.7</v>
      </c>
      <c r="C24" s="2657"/>
      <c r="D24" s="2657"/>
      <c r="E24" s="2657"/>
      <c r="F24" s="2657"/>
      <c r="G24" s="2657"/>
      <c r="H24" s="2657"/>
      <c r="I24" s="2657"/>
      <c r="J24" s="2647">
        <f t="shared" si="1"/>
        <v>0</v>
      </c>
      <c r="K24" s="2648"/>
      <c r="L24" s="2648"/>
      <c r="M24" s="2648"/>
      <c r="N24" s="2648"/>
      <c r="O24" s="2649"/>
      <c r="P24" s="2647" cm="1">
        <f t="array" ref="P24">SUMPRODUCT((Application!$B$728:$B$752 = 'CalHFA Addendum'!P$18)*(Application!$AC$728:$AC$752 = 'CalHFA Addendum'!$B24),Application!$G$728:$G$752)</f>
        <v>0</v>
      </c>
      <c r="Q24" s="2648"/>
      <c r="R24" s="2648"/>
      <c r="S24" s="2648"/>
      <c r="T24" s="2648"/>
      <c r="U24" s="2649"/>
      <c r="V24" s="2647" cm="1">
        <f t="array" ref="V24">SUMPRODUCT((Application!$B$728:$B$752 = 'CalHFA Addendum'!V$18)*(Application!$AC$728:$AC$752 = 'CalHFA Addendum'!$B24),Application!$G$728:$G$752)</f>
        <v>0</v>
      </c>
      <c r="W24" s="2648"/>
      <c r="X24" s="2648"/>
      <c r="Y24" s="2648"/>
      <c r="Z24" s="2648"/>
      <c r="AA24" s="2649"/>
      <c r="AB24" s="2647" cm="1">
        <f t="array" ref="AB24">SUMPRODUCT((Application!$B$728:$B$752 = 'CalHFA Addendum'!AB$18)*(Application!$AC$728:$AC$752 = 'CalHFA Addendum'!$B24),Application!$G$728:$G$752)</f>
        <v>0</v>
      </c>
      <c r="AC24" s="2648"/>
      <c r="AD24" s="2648"/>
      <c r="AE24" s="2648"/>
      <c r="AF24" s="2648"/>
      <c r="AG24" s="2649"/>
      <c r="AH24" s="2647" cm="1">
        <f t="array" ref="AH24">SUMPRODUCT((Application!$B$728:$B$752 = 'CalHFA Addendum'!AH$18)*(Application!$AC$728:$AC$752 = 'CalHFA Addendum'!$B24),Application!$G$728:$G$752)</f>
        <v>0</v>
      </c>
      <c r="AI24" s="2648"/>
      <c r="AJ24" s="2648"/>
      <c r="AK24" s="2648"/>
      <c r="AL24" s="2648"/>
      <c r="AM24" s="2649"/>
      <c r="AN24" s="2647" cm="1">
        <f t="array" ref="AN24">SUMPRODUCT((Application!$B$728:$B$752 = 'CalHFA Addendum'!AN$18)*(Application!$AC$728:$AC$752 = 'CalHFA Addendum'!$B24),Application!$G$728:$G$752)</f>
        <v>0</v>
      </c>
      <c r="AO24" s="2648"/>
      <c r="AP24" s="2648"/>
      <c r="AQ24" s="2648"/>
      <c r="AR24" s="2648"/>
      <c r="AS24" s="2649"/>
      <c r="AT24" s="2650">
        <f t="shared" si="0"/>
        <v>0</v>
      </c>
      <c r="AU24" s="2651"/>
      <c r="AV24" s="2651"/>
      <c r="AW24" s="2651"/>
      <c r="AX24" s="2651"/>
      <c r="AY24" s="2652"/>
      <c r="AZ24" s="752"/>
      <c r="BA24" s="752"/>
      <c r="BB24" s="752"/>
      <c r="BC24" s="752"/>
      <c r="BD24" s="752"/>
      <c r="BE24" s="757"/>
    </row>
    <row r="25" spans="1:58" ht="14.4">
      <c r="A25" s="752"/>
      <c r="B25" s="2656">
        <v>0.8</v>
      </c>
      <c r="C25" s="2657"/>
      <c r="D25" s="2657"/>
      <c r="E25" s="2657"/>
      <c r="F25" s="2657"/>
      <c r="G25" s="2657"/>
      <c r="H25" s="2657"/>
      <c r="I25" s="2657"/>
      <c r="J25" s="2647">
        <f t="shared" si="1"/>
        <v>0</v>
      </c>
      <c r="K25" s="2648"/>
      <c r="L25" s="2648"/>
      <c r="M25" s="2648"/>
      <c r="N25" s="2648"/>
      <c r="O25" s="2649"/>
      <c r="P25" s="2647" cm="1">
        <f t="array" ref="P25">SUMPRODUCT((Application!$B$728:$B$752 = 'CalHFA Addendum'!P$18)*(Application!$AC$728:$AC$752 = 'CalHFA Addendum'!$B25),Application!$G$728:$G$752)</f>
        <v>0</v>
      </c>
      <c r="Q25" s="2648"/>
      <c r="R25" s="2648"/>
      <c r="S25" s="2648"/>
      <c r="T25" s="2648"/>
      <c r="U25" s="2649"/>
      <c r="V25" s="2647" cm="1">
        <f t="array" ref="V25">SUMPRODUCT((Application!$B$728:$B$752 = 'CalHFA Addendum'!V$18)*(Application!$AC$728:$AC$752 = 'CalHFA Addendum'!$B25),Application!$G$728:$G$752)</f>
        <v>0</v>
      </c>
      <c r="W25" s="2648"/>
      <c r="X25" s="2648"/>
      <c r="Y25" s="2648"/>
      <c r="Z25" s="2648"/>
      <c r="AA25" s="2649"/>
      <c r="AB25" s="2647" cm="1">
        <f t="array" ref="AB25">SUMPRODUCT((Application!$B$728:$B$752 = 'CalHFA Addendum'!AB$18)*(Application!$AC$728:$AC$752 = 'CalHFA Addendum'!$B25),Application!$G$728:$G$752)</f>
        <v>0</v>
      </c>
      <c r="AC25" s="2648"/>
      <c r="AD25" s="2648"/>
      <c r="AE25" s="2648"/>
      <c r="AF25" s="2648"/>
      <c r="AG25" s="2649"/>
      <c r="AH25" s="2647" cm="1">
        <f t="array" ref="AH25">SUMPRODUCT((Application!$B$728:$B$752 = 'CalHFA Addendum'!AH$18)*(Application!$AC$728:$AC$752 = 'CalHFA Addendum'!$B25),Application!$G$728:$G$752)</f>
        <v>0</v>
      </c>
      <c r="AI25" s="2648"/>
      <c r="AJ25" s="2648"/>
      <c r="AK25" s="2648"/>
      <c r="AL25" s="2648"/>
      <c r="AM25" s="2649"/>
      <c r="AN25" s="2647" cm="1">
        <f t="array" ref="AN25">SUMPRODUCT((Application!$B$728:$B$752 = 'CalHFA Addendum'!AN$18)*(Application!$AC$728:$AC$752 = 'CalHFA Addendum'!$B25),Application!$G$728:$G$752)</f>
        <v>0</v>
      </c>
      <c r="AO25" s="2648"/>
      <c r="AP25" s="2648"/>
      <c r="AQ25" s="2648"/>
      <c r="AR25" s="2648"/>
      <c r="AS25" s="2649"/>
      <c r="AT25" s="2650">
        <f t="shared" si="0"/>
        <v>0</v>
      </c>
      <c r="AU25" s="2651"/>
      <c r="AV25" s="2651"/>
      <c r="AW25" s="2651"/>
      <c r="AX25" s="2651"/>
      <c r="AY25" s="2652"/>
      <c r="AZ25" s="752"/>
      <c r="BA25" s="752"/>
      <c r="BB25" s="752"/>
      <c r="BC25" s="752"/>
      <c r="BD25" s="752"/>
      <c r="BE25" s="757"/>
    </row>
    <row r="26" spans="1:58" ht="14.4">
      <c r="A26" s="752"/>
      <c r="B26" s="2656">
        <v>0.9</v>
      </c>
      <c r="C26" s="2657"/>
      <c r="D26" s="2657"/>
      <c r="E26" s="2657"/>
      <c r="F26" s="2657"/>
      <c r="G26" s="2657"/>
      <c r="H26" s="2657"/>
      <c r="I26" s="2657"/>
      <c r="J26" s="2647">
        <f t="shared" si="1"/>
        <v>0</v>
      </c>
      <c r="K26" s="2648"/>
      <c r="L26" s="2648"/>
      <c r="M26" s="2648"/>
      <c r="N26" s="2648"/>
      <c r="O26" s="2649"/>
      <c r="P26" s="2647" cm="1">
        <f t="array" ref="P26">SUMPRODUCT((Application!$B$728:$B$752 = 'CalHFA Addendum'!P$18)*(Application!$AC$728:$AC$752 = 'CalHFA Addendum'!$B26),Application!$G$728:$G$752)</f>
        <v>0</v>
      </c>
      <c r="Q26" s="2648"/>
      <c r="R26" s="2648"/>
      <c r="S26" s="2648"/>
      <c r="T26" s="2648"/>
      <c r="U26" s="2649"/>
      <c r="V26" s="2647" cm="1">
        <f t="array" ref="V26">SUMPRODUCT((Application!$B$728:$B$752 = 'CalHFA Addendum'!V$18)*(Application!$AC$728:$AC$752 = 'CalHFA Addendum'!$B26),Application!$G$728:$G$752)</f>
        <v>0</v>
      </c>
      <c r="W26" s="2648"/>
      <c r="X26" s="2648"/>
      <c r="Y26" s="2648"/>
      <c r="Z26" s="2648"/>
      <c r="AA26" s="2649"/>
      <c r="AB26" s="2647" cm="1">
        <f t="array" ref="AB26">SUMPRODUCT((Application!$B$728:$B$752 = 'CalHFA Addendum'!AB$18)*(Application!$AC$728:$AC$752 = 'CalHFA Addendum'!$B26),Application!$G$728:$G$752)</f>
        <v>0</v>
      </c>
      <c r="AC26" s="2648"/>
      <c r="AD26" s="2648"/>
      <c r="AE26" s="2648"/>
      <c r="AF26" s="2648"/>
      <c r="AG26" s="2649"/>
      <c r="AH26" s="2647" cm="1">
        <f t="array" ref="AH26">SUMPRODUCT((Application!$B$728:$B$752 = 'CalHFA Addendum'!AH$18)*(Application!$AC$728:$AC$752 = 'CalHFA Addendum'!$B26),Application!$G$728:$G$752)</f>
        <v>0</v>
      </c>
      <c r="AI26" s="2648"/>
      <c r="AJ26" s="2648"/>
      <c r="AK26" s="2648"/>
      <c r="AL26" s="2648"/>
      <c r="AM26" s="2649"/>
      <c r="AN26" s="2647" cm="1">
        <f t="array" ref="AN26">SUMPRODUCT((Application!$B$728:$B$752 = 'CalHFA Addendum'!AN$18)*(Application!$AC$728:$AC$752 = 'CalHFA Addendum'!$B26),Application!$G$728:$G$752)</f>
        <v>0</v>
      </c>
      <c r="AO26" s="2648"/>
      <c r="AP26" s="2648"/>
      <c r="AQ26" s="2648"/>
      <c r="AR26" s="2648"/>
      <c r="AS26" s="2649"/>
      <c r="AT26" s="2650">
        <f t="shared" si="0"/>
        <v>0</v>
      </c>
      <c r="AU26" s="2651"/>
      <c r="AV26" s="2651"/>
      <c r="AW26" s="2651"/>
      <c r="AX26" s="2651"/>
      <c r="AY26" s="2652"/>
      <c r="AZ26" s="752"/>
      <c r="BA26" s="752"/>
      <c r="BB26" s="752"/>
      <c r="BC26" s="752"/>
      <c r="BD26" s="752"/>
      <c r="BE26" s="757"/>
    </row>
    <row r="27" spans="1:58" ht="14.4">
      <c r="A27" s="752"/>
      <c r="B27" s="2656">
        <v>1</v>
      </c>
      <c r="C27" s="2657"/>
      <c r="D27" s="2657"/>
      <c r="E27" s="2657"/>
      <c r="F27" s="2657"/>
      <c r="G27" s="2657"/>
      <c r="H27" s="2657"/>
      <c r="I27" s="2657"/>
      <c r="J27" s="2647">
        <f t="shared" si="1"/>
        <v>0</v>
      </c>
      <c r="K27" s="2648"/>
      <c r="L27" s="2648"/>
      <c r="M27" s="2648"/>
      <c r="N27" s="2648"/>
      <c r="O27" s="2649"/>
      <c r="P27" s="2647" cm="1">
        <f t="array" ref="P27">SUMPRODUCT((Application!$B$728:$B$752 = 'CalHFA Addendum'!P$18)*(Application!$AC$728:$AC$752 = 'CalHFA Addendum'!$B27),Application!$G$728:$G$752)</f>
        <v>0</v>
      </c>
      <c r="Q27" s="2648"/>
      <c r="R27" s="2648"/>
      <c r="S27" s="2648"/>
      <c r="T27" s="2648"/>
      <c r="U27" s="2649"/>
      <c r="V27" s="2647" cm="1">
        <f t="array" ref="V27">SUMPRODUCT((Application!$B$728:$B$752 = 'CalHFA Addendum'!V$18)*(Application!$AC$728:$AC$752 = 'CalHFA Addendum'!$B27),Application!$G$728:$G$752)</f>
        <v>0</v>
      </c>
      <c r="W27" s="2648"/>
      <c r="X27" s="2648"/>
      <c r="Y27" s="2648"/>
      <c r="Z27" s="2648"/>
      <c r="AA27" s="2649"/>
      <c r="AB27" s="2647" cm="1">
        <f t="array" ref="AB27">SUMPRODUCT((Application!$B$728:$B$752 = 'CalHFA Addendum'!AB$18)*(Application!$AC$728:$AC$752 = 'CalHFA Addendum'!$B27),Application!$G$728:$G$752)</f>
        <v>0</v>
      </c>
      <c r="AC27" s="2648"/>
      <c r="AD27" s="2648"/>
      <c r="AE27" s="2648"/>
      <c r="AF27" s="2648"/>
      <c r="AG27" s="2649"/>
      <c r="AH27" s="2647" cm="1">
        <f t="array" ref="AH27">SUMPRODUCT((Application!$B$728:$B$752 = 'CalHFA Addendum'!AH$18)*(Application!$AC$728:$AC$752 = 'CalHFA Addendum'!$B27),Application!$G$728:$G$752)</f>
        <v>0</v>
      </c>
      <c r="AI27" s="2648"/>
      <c r="AJ27" s="2648"/>
      <c r="AK27" s="2648"/>
      <c r="AL27" s="2648"/>
      <c r="AM27" s="2649"/>
      <c r="AN27" s="2647" cm="1">
        <f t="array" ref="AN27">SUMPRODUCT((Application!$B$728:$B$752 = 'CalHFA Addendum'!AN$18)*(Application!$AC$728:$AC$752 = 'CalHFA Addendum'!$B27),Application!$G$728:$G$752)</f>
        <v>0</v>
      </c>
      <c r="AO27" s="2648"/>
      <c r="AP27" s="2648"/>
      <c r="AQ27" s="2648"/>
      <c r="AR27" s="2648"/>
      <c r="AS27" s="2649"/>
      <c r="AT27" s="2650">
        <f t="shared" si="0"/>
        <v>0</v>
      </c>
      <c r="AU27" s="2651"/>
      <c r="AV27" s="2651"/>
      <c r="AW27" s="2651"/>
      <c r="AX27" s="2651"/>
      <c r="AY27" s="2652"/>
      <c r="AZ27" s="752"/>
      <c r="BA27" s="752"/>
      <c r="BB27" s="752"/>
      <c r="BC27" s="752"/>
      <c r="BD27" s="752"/>
      <c r="BE27" s="757"/>
    </row>
    <row r="28" spans="1:58" ht="15" thickBot="1">
      <c r="A28" s="752"/>
      <c r="B28" s="2653" t="s">
        <v>1959</v>
      </c>
      <c r="C28" s="2654"/>
      <c r="D28" s="2654"/>
      <c r="E28" s="2654"/>
      <c r="F28" s="2654"/>
      <c r="G28" s="2654"/>
      <c r="H28" s="2654"/>
      <c r="I28" s="2655"/>
      <c r="J28" s="2647">
        <f t="shared" si="1"/>
        <v>1</v>
      </c>
      <c r="K28" s="2648"/>
      <c r="L28" s="2648"/>
      <c r="M28" s="2648"/>
      <c r="N28" s="2648"/>
      <c r="O28" s="2649"/>
      <c r="P28" s="2647">
        <f>_xlfn.IFNA(VLOOKUP(P$18,Application!$J$772:$S$775,6,FALSE), 0)</f>
        <v>0</v>
      </c>
      <c r="Q28" s="2648"/>
      <c r="R28" s="2648"/>
      <c r="S28" s="2648"/>
      <c r="T28" s="2648"/>
      <c r="U28" s="2649"/>
      <c r="V28" s="2647">
        <f>_xlfn.IFNA(VLOOKUP(V$18,Application!$J$772:$S$775,6,FALSE), 0)</f>
        <v>0</v>
      </c>
      <c r="W28" s="2648"/>
      <c r="X28" s="2648"/>
      <c r="Y28" s="2648"/>
      <c r="Z28" s="2648"/>
      <c r="AA28" s="2649"/>
      <c r="AB28" s="2647">
        <f>_xlfn.IFNA(VLOOKUP(AB$18,Application!$J$772:$S$775,6,FALSE), 0)</f>
        <v>1</v>
      </c>
      <c r="AC28" s="2648"/>
      <c r="AD28" s="2648"/>
      <c r="AE28" s="2648"/>
      <c r="AF28" s="2648"/>
      <c r="AG28" s="2649"/>
      <c r="AH28" s="2647">
        <f>_xlfn.IFNA(VLOOKUP(AH$18,Application!$J$772:$S$775,6,FALSE), 0)</f>
        <v>0</v>
      </c>
      <c r="AI28" s="2648"/>
      <c r="AJ28" s="2648"/>
      <c r="AK28" s="2648"/>
      <c r="AL28" s="2648"/>
      <c r="AM28" s="2649"/>
      <c r="AN28" s="2647">
        <f>_xlfn.IFNA(VLOOKUP(AN$18,Application!$J$772:$S$775,6,FALSE), 0)</f>
        <v>0</v>
      </c>
      <c r="AO28" s="2648"/>
      <c r="AP28" s="2648"/>
      <c r="AQ28" s="2648"/>
      <c r="AR28" s="2648"/>
      <c r="AS28" s="2649"/>
      <c r="AT28" s="2650">
        <f t="shared" si="0"/>
        <v>1.3888888888888888E-2</v>
      </c>
      <c r="AU28" s="2651"/>
      <c r="AV28" s="2651"/>
      <c r="AW28" s="2651"/>
      <c r="AX28" s="2651"/>
      <c r="AY28" s="2652"/>
      <c r="AZ28" s="752"/>
      <c r="BA28" s="752"/>
      <c r="BB28" s="752"/>
      <c r="BC28" s="752"/>
      <c r="BD28" s="752"/>
      <c r="BE28" s="757"/>
    </row>
    <row r="29" spans="1:58" ht="15" thickBot="1">
      <c r="A29" s="752"/>
      <c r="B29" s="2646" t="s">
        <v>1957</v>
      </c>
      <c r="C29" s="2622"/>
      <c r="D29" s="2622"/>
      <c r="E29" s="2622"/>
      <c r="F29" s="2622"/>
      <c r="G29" s="2622"/>
      <c r="H29" s="2622"/>
      <c r="I29" s="2623"/>
      <c r="J29" s="2621">
        <f>SUM(J19:O28)</f>
        <v>72</v>
      </c>
      <c r="K29" s="2622"/>
      <c r="L29" s="2622"/>
      <c r="M29" s="2622"/>
      <c r="N29" s="2622"/>
      <c r="O29" s="2623"/>
      <c r="P29" s="2621">
        <f>SUM(P19:U28)</f>
        <v>8</v>
      </c>
      <c r="Q29" s="2622"/>
      <c r="R29" s="2622"/>
      <c r="S29" s="2622"/>
      <c r="T29" s="2622"/>
      <c r="U29" s="2623"/>
      <c r="V29" s="2621">
        <f>SUM(V19:AA28)</f>
        <v>27</v>
      </c>
      <c r="W29" s="2622"/>
      <c r="X29" s="2622"/>
      <c r="Y29" s="2622"/>
      <c r="Z29" s="2622"/>
      <c r="AA29" s="2623"/>
      <c r="AB29" s="2621">
        <f>SUM(AB19:AG28)</f>
        <v>19</v>
      </c>
      <c r="AC29" s="2622"/>
      <c r="AD29" s="2622"/>
      <c r="AE29" s="2622"/>
      <c r="AF29" s="2622"/>
      <c r="AG29" s="2623"/>
      <c r="AH29" s="2621">
        <f>SUM(AH19:AM28)</f>
        <v>18</v>
      </c>
      <c r="AI29" s="2622"/>
      <c r="AJ29" s="2622"/>
      <c r="AK29" s="2622"/>
      <c r="AL29" s="2622"/>
      <c r="AM29" s="2623"/>
      <c r="AN29" s="2621">
        <f>SUM(AN19:AS28)</f>
        <v>0</v>
      </c>
      <c r="AO29" s="2622"/>
      <c r="AP29" s="2622"/>
      <c r="AQ29" s="2622"/>
      <c r="AR29" s="2622"/>
      <c r="AS29" s="2623"/>
      <c r="AT29" s="2624">
        <f>J29/$J$29</f>
        <v>1</v>
      </c>
      <c r="AU29" s="2625"/>
      <c r="AV29" s="2625"/>
      <c r="AW29" s="2625"/>
      <c r="AX29" s="2625"/>
      <c r="AY29" s="2626"/>
      <c r="AZ29" s="752"/>
      <c r="BA29" s="752"/>
      <c r="BB29" s="752"/>
      <c r="BC29" s="752"/>
      <c r="BD29" s="752"/>
      <c r="BE29" s="757"/>
    </row>
    <row r="30" spans="1:58" ht="15" thickBot="1">
      <c r="A30" s="751"/>
      <c r="B30" s="752"/>
      <c r="C30" s="752"/>
      <c r="D30" s="752"/>
      <c r="E30" s="752"/>
      <c r="F30" s="752"/>
      <c r="G30" s="752"/>
      <c r="H30" s="752"/>
      <c r="I30" s="752"/>
      <c r="J30" s="752"/>
      <c r="K30" s="752"/>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752"/>
      <c r="BD30" s="752"/>
      <c r="BE30" s="757"/>
    </row>
    <row r="31" spans="1:58" ht="15" thickBot="1">
      <c r="A31" s="752"/>
      <c r="B31" s="2627" t="s">
        <v>1960</v>
      </c>
      <c r="C31" s="2628"/>
      <c r="D31" s="2628"/>
      <c r="E31" s="2628"/>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2628"/>
      <c r="AO31" s="2628"/>
      <c r="AP31" s="2628"/>
      <c r="AQ31" s="2628"/>
      <c r="AR31" s="2628"/>
      <c r="AS31" s="2628"/>
      <c r="AT31" s="2628"/>
      <c r="AU31" s="2628"/>
      <c r="AV31" s="2628"/>
      <c r="AW31" s="2628"/>
      <c r="AX31" s="2628"/>
      <c r="AY31" s="2628"/>
      <c r="AZ31" s="2629"/>
      <c r="BA31" s="752"/>
      <c r="BB31" s="752"/>
      <c r="BC31" s="752"/>
      <c r="BD31" s="752"/>
      <c r="BE31" s="757"/>
    </row>
    <row r="32" spans="1:58" ht="15" thickBot="1">
      <c r="A32" s="752"/>
      <c r="B32" s="2630" t="s">
        <v>1961</v>
      </c>
      <c r="C32" s="2631"/>
      <c r="D32" s="2631"/>
      <c r="E32" s="2631"/>
      <c r="F32" s="2631"/>
      <c r="G32" s="2631"/>
      <c r="H32" s="2631"/>
      <c r="I32" s="2632"/>
      <c r="J32" s="2634" t="s">
        <v>1962</v>
      </c>
      <c r="K32" s="2635"/>
      <c r="L32" s="2635"/>
      <c r="M32" s="2636"/>
      <c r="N32" s="2634" t="s">
        <v>1963</v>
      </c>
      <c r="O32" s="2635"/>
      <c r="P32" s="2635"/>
      <c r="Q32" s="2635"/>
      <c r="R32" s="2638" t="s">
        <v>1964</v>
      </c>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2639"/>
      <c r="AT32" s="2639"/>
      <c r="AU32" s="2639"/>
      <c r="AV32" s="2639"/>
      <c r="AW32" s="2639"/>
      <c r="AX32" s="2639"/>
      <c r="AY32" s="2639"/>
      <c r="AZ32" s="2640"/>
      <c r="BA32" s="752"/>
      <c r="BB32" s="752"/>
      <c r="BC32" s="752"/>
      <c r="BD32" s="752"/>
      <c r="BE32" s="757"/>
    </row>
    <row r="33" spans="1:58" ht="15" customHeight="1">
      <c r="A33" s="752"/>
      <c r="B33" s="2633"/>
      <c r="C33" s="2631"/>
      <c r="D33" s="2631"/>
      <c r="E33" s="2631"/>
      <c r="F33" s="2631"/>
      <c r="G33" s="2631"/>
      <c r="H33" s="2631"/>
      <c r="I33" s="2632"/>
      <c r="J33" s="2637"/>
      <c r="K33" s="2635"/>
      <c r="L33" s="2635"/>
      <c r="M33" s="2636"/>
      <c r="N33" s="2637"/>
      <c r="O33" s="2635"/>
      <c r="P33" s="2635"/>
      <c r="Q33" s="2635"/>
      <c r="R33" s="2569" t="s">
        <v>1965</v>
      </c>
      <c r="S33" s="2641"/>
      <c r="T33" s="2641"/>
      <c r="U33" s="2641"/>
      <c r="V33" s="2641"/>
      <c r="W33" s="2641"/>
      <c r="X33" s="2641"/>
      <c r="Y33" s="2641"/>
      <c r="Z33" s="2641"/>
      <c r="AA33" s="2641"/>
      <c r="AB33" s="2641"/>
      <c r="AC33" s="2641"/>
      <c r="AD33" s="2641"/>
      <c r="AE33" s="2641"/>
      <c r="AF33" s="2641"/>
      <c r="AG33" s="2641"/>
      <c r="AH33" s="2641"/>
      <c r="AI33" s="2641"/>
      <c r="AJ33" s="2641"/>
      <c r="AK33" s="2641"/>
      <c r="AL33" s="2641"/>
      <c r="AM33" s="2641"/>
      <c r="AN33" s="2641"/>
      <c r="AO33" s="2641"/>
      <c r="AP33" s="2641"/>
      <c r="AQ33" s="2641"/>
      <c r="AR33" s="2641"/>
      <c r="AS33" s="2641"/>
      <c r="AT33" s="2641"/>
      <c r="AU33" s="2641"/>
      <c r="AV33" s="2641"/>
      <c r="AW33" s="2641"/>
      <c r="AX33" s="2641"/>
      <c r="AY33" s="2641"/>
      <c r="AZ33" s="2642"/>
      <c r="BA33" s="758"/>
      <c r="BB33" s="752"/>
      <c r="BC33" s="752"/>
      <c r="BD33" s="752"/>
      <c r="BE33" s="757"/>
    </row>
    <row r="34" spans="1:58" ht="15.75" customHeight="1" thickBot="1">
      <c r="A34" s="752"/>
      <c r="B34" s="2633"/>
      <c r="C34" s="2631"/>
      <c r="D34" s="2631"/>
      <c r="E34" s="2631"/>
      <c r="F34" s="2631"/>
      <c r="G34" s="2631"/>
      <c r="H34" s="2631"/>
      <c r="I34" s="2632"/>
      <c r="J34" s="2637"/>
      <c r="K34" s="2635"/>
      <c r="L34" s="2635"/>
      <c r="M34" s="2636"/>
      <c r="N34" s="2637"/>
      <c r="O34" s="2635"/>
      <c r="P34" s="2635"/>
      <c r="Q34" s="2635"/>
      <c r="R34" s="2643"/>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2644"/>
      <c r="AT34" s="2644"/>
      <c r="AU34" s="2644"/>
      <c r="AV34" s="2644"/>
      <c r="AW34" s="2644"/>
      <c r="AX34" s="2644"/>
      <c r="AY34" s="2644"/>
      <c r="AZ34" s="2645"/>
      <c r="BA34" s="758"/>
      <c r="BB34" s="752"/>
      <c r="BC34" s="752"/>
      <c r="BD34" s="752"/>
      <c r="BE34" s="757"/>
    </row>
    <row r="35" spans="1:58" ht="15.75" customHeight="1" thickBot="1">
      <c r="A35" s="752"/>
      <c r="B35" s="2633"/>
      <c r="C35" s="2631"/>
      <c r="D35" s="2631"/>
      <c r="E35" s="2631"/>
      <c r="F35" s="2631"/>
      <c r="G35" s="2631"/>
      <c r="H35" s="2631"/>
      <c r="I35" s="2632"/>
      <c r="J35" s="2637"/>
      <c r="K35" s="2635"/>
      <c r="L35" s="2635"/>
      <c r="M35" s="2636"/>
      <c r="N35" s="2637"/>
      <c r="O35" s="2635"/>
      <c r="P35" s="2635"/>
      <c r="Q35" s="2635"/>
      <c r="R35" s="2615">
        <v>0.3</v>
      </c>
      <c r="S35" s="2616"/>
      <c r="T35" s="2616"/>
      <c r="U35" s="2617"/>
      <c r="V35" s="2615">
        <v>0.4</v>
      </c>
      <c r="W35" s="2616"/>
      <c r="X35" s="2616"/>
      <c r="Y35" s="2617"/>
      <c r="Z35" s="2615">
        <v>0.5</v>
      </c>
      <c r="AA35" s="2616"/>
      <c r="AB35" s="2616"/>
      <c r="AC35" s="2617"/>
      <c r="AD35" s="2615">
        <v>0.6</v>
      </c>
      <c r="AE35" s="2616"/>
      <c r="AF35" s="2616"/>
      <c r="AG35" s="2617"/>
      <c r="AH35" s="2615">
        <v>0.8</v>
      </c>
      <c r="AI35" s="2616"/>
      <c r="AJ35" s="2616"/>
      <c r="AK35" s="2617"/>
      <c r="AL35" s="2615" t="s">
        <v>1966</v>
      </c>
      <c r="AM35" s="2616"/>
      <c r="AN35" s="2617"/>
      <c r="AO35" s="2618" t="s">
        <v>1967</v>
      </c>
      <c r="AP35" s="2619"/>
      <c r="AQ35" s="2619"/>
      <c r="AR35" s="2619"/>
      <c r="AS35" s="2619"/>
      <c r="AT35" s="2620"/>
      <c r="AU35" s="2618" t="s">
        <v>1968</v>
      </c>
      <c r="AV35" s="2619"/>
      <c r="AW35" s="2619"/>
      <c r="AX35" s="2619"/>
      <c r="AY35" s="2619"/>
      <c r="AZ35" s="2620"/>
      <c r="BA35" s="758"/>
      <c r="BB35" s="752"/>
      <c r="BC35" s="752"/>
      <c r="BD35" s="752"/>
      <c r="BE35" s="757"/>
      <c r="BF35" s="750"/>
    </row>
    <row r="36" spans="1:58" ht="15.75" customHeight="1">
      <c r="A36" s="752"/>
      <c r="B36" s="2606" t="s">
        <v>1969</v>
      </c>
      <c r="C36" s="2607"/>
      <c r="D36" s="2607"/>
      <c r="E36" s="2607"/>
      <c r="F36" s="2607"/>
      <c r="G36" s="2607"/>
      <c r="H36" s="2607"/>
      <c r="I36" s="2608"/>
      <c r="J36" s="2609" t="s">
        <v>1970</v>
      </c>
      <c r="K36" s="2610"/>
      <c r="L36" s="2610"/>
      <c r="M36" s="2611"/>
      <c r="N36" s="2612">
        <v>55</v>
      </c>
      <c r="O36" s="2613"/>
      <c r="P36" s="2613"/>
      <c r="Q36" s="2614"/>
      <c r="R36" s="2604">
        <v>10</v>
      </c>
      <c r="S36" s="2604"/>
      <c r="T36" s="2604"/>
      <c r="U36" s="2604"/>
      <c r="V36" s="2604">
        <v>30</v>
      </c>
      <c r="W36" s="2604"/>
      <c r="X36" s="2604"/>
      <c r="Y36" s="2604"/>
      <c r="Z36" s="2604"/>
      <c r="AA36" s="2604"/>
      <c r="AB36" s="2604"/>
      <c r="AC36" s="2604"/>
      <c r="AD36" s="2604"/>
      <c r="AE36" s="2604"/>
      <c r="AF36" s="2604"/>
      <c r="AG36" s="2604"/>
      <c r="AH36" s="2605"/>
      <c r="AI36" s="2605"/>
      <c r="AJ36" s="2605"/>
      <c r="AK36" s="2605"/>
      <c r="AL36" s="2605"/>
      <c r="AM36" s="2605"/>
      <c r="AN36" s="2605"/>
      <c r="AO36" s="2576">
        <f>SUM(R36:AN36)</f>
        <v>40</v>
      </c>
      <c r="AP36" s="2576"/>
      <c r="AQ36" s="2576"/>
      <c r="AR36" s="2576"/>
      <c r="AS36" s="2576"/>
      <c r="AT36" s="2576"/>
      <c r="AU36" s="2577">
        <f>AO36/$J$29</f>
        <v>0.55555555555555558</v>
      </c>
      <c r="AV36" s="2577"/>
      <c r="AW36" s="2577"/>
      <c r="AX36" s="2577"/>
      <c r="AY36" s="2577"/>
      <c r="AZ36" s="2577"/>
      <c r="BA36" s="752"/>
      <c r="BB36" s="752"/>
      <c r="BC36" s="752"/>
      <c r="BD36" s="752"/>
      <c r="BE36" s="757"/>
      <c r="BF36" s="750"/>
    </row>
    <row r="37" spans="1:58" ht="15.75" customHeight="1">
      <c r="A37" s="752"/>
      <c r="B37" s="2599" t="s">
        <v>1971</v>
      </c>
      <c r="C37" s="2600"/>
      <c r="D37" s="2600"/>
      <c r="E37" s="2600"/>
      <c r="F37" s="2600"/>
      <c r="G37" s="2600"/>
      <c r="H37" s="2600"/>
      <c r="I37" s="2601"/>
      <c r="J37" s="2602" t="s">
        <v>1972</v>
      </c>
      <c r="K37" s="2590"/>
      <c r="L37" s="2590"/>
      <c r="M37" s="2603"/>
      <c r="N37" s="2589">
        <v>55</v>
      </c>
      <c r="O37" s="2590"/>
      <c r="P37" s="2590"/>
      <c r="Q37" s="2591"/>
      <c r="R37" s="2575"/>
      <c r="S37" s="2575"/>
      <c r="T37" s="2575"/>
      <c r="U37" s="2575"/>
      <c r="V37" s="2575"/>
      <c r="W37" s="2575"/>
      <c r="X37" s="2575"/>
      <c r="Y37" s="2575"/>
      <c r="Z37" s="2575"/>
      <c r="AA37" s="2575"/>
      <c r="AB37" s="2575"/>
      <c r="AC37" s="2575"/>
      <c r="AD37" s="2575"/>
      <c r="AE37" s="2575"/>
      <c r="AF37" s="2575"/>
      <c r="AG37" s="2575"/>
      <c r="AH37" s="2575"/>
      <c r="AI37" s="2575"/>
      <c r="AJ37" s="2575"/>
      <c r="AK37" s="2575"/>
      <c r="AL37" s="2575"/>
      <c r="AM37" s="2575"/>
      <c r="AN37" s="2575"/>
      <c r="AO37" s="2576">
        <f t="shared" ref="AO37:AO47" si="2">SUM(R37:AN37)</f>
        <v>0</v>
      </c>
      <c r="AP37" s="2576"/>
      <c r="AQ37" s="2576"/>
      <c r="AR37" s="2576"/>
      <c r="AS37" s="2576"/>
      <c r="AT37" s="2576"/>
      <c r="AU37" s="2577">
        <f t="shared" ref="AU37:AU47" si="3">AO37/$J$29</f>
        <v>0</v>
      </c>
      <c r="AV37" s="2577"/>
      <c r="AW37" s="2577"/>
      <c r="AX37" s="2577"/>
      <c r="AY37" s="2577"/>
      <c r="AZ37" s="2577"/>
      <c r="BA37" s="752"/>
      <c r="BB37" s="752"/>
      <c r="BC37" s="752"/>
      <c r="BD37" s="752"/>
      <c r="BE37" s="757"/>
      <c r="BF37" s="750"/>
    </row>
    <row r="38" spans="1:58" ht="15.75" customHeight="1">
      <c r="A38" s="752"/>
      <c r="B38" s="2599" t="s">
        <v>1973</v>
      </c>
      <c r="C38" s="2600"/>
      <c r="D38" s="2600"/>
      <c r="E38" s="2600"/>
      <c r="F38" s="2600"/>
      <c r="G38" s="2600"/>
      <c r="H38" s="2600"/>
      <c r="I38" s="2601"/>
      <c r="J38" s="2602" t="s">
        <v>1974</v>
      </c>
      <c r="K38" s="2590"/>
      <c r="L38" s="2590"/>
      <c r="M38" s="2603"/>
      <c r="N38" s="2589">
        <v>55</v>
      </c>
      <c r="O38" s="2590"/>
      <c r="P38" s="2590"/>
      <c r="Q38" s="2591"/>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6">
        <f t="shared" si="2"/>
        <v>0</v>
      </c>
      <c r="AP38" s="2576"/>
      <c r="AQ38" s="2576"/>
      <c r="AR38" s="2576"/>
      <c r="AS38" s="2576"/>
      <c r="AT38" s="2576"/>
      <c r="AU38" s="2577">
        <f t="shared" si="3"/>
        <v>0</v>
      </c>
      <c r="AV38" s="2577"/>
      <c r="AW38" s="2577"/>
      <c r="AX38" s="2577"/>
      <c r="AY38" s="2577"/>
      <c r="AZ38" s="2577"/>
      <c r="BA38" s="752"/>
      <c r="BB38" s="752"/>
      <c r="BC38" s="752"/>
      <c r="BD38" s="752"/>
      <c r="BE38" s="757"/>
      <c r="BF38" s="750"/>
    </row>
    <row r="39" spans="1:58" ht="15.75" customHeight="1">
      <c r="A39" s="752"/>
      <c r="B39" s="2599" t="s">
        <v>1975</v>
      </c>
      <c r="C39" s="2600"/>
      <c r="D39" s="2600"/>
      <c r="E39" s="2600"/>
      <c r="F39" s="2600"/>
      <c r="G39" s="2600"/>
      <c r="H39" s="2600"/>
      <c r="I39" s="2601"/>
      <c r="J39" s="2587"/>
      <c r="K39" s="2350"/>
      <c r="L39" s="2350"/>
      <c r="M39" s="2588"/>
      <c r="N39" s="2521"/>
      <c r="O39" s="2350"/>
      <c r="P39" s="2350"/>
      <c r="Q39" s="2592"/>
      <c r="R39" s="2575"/>
      <c r="S39" s="2575"/>
      <c r="T39" s="2575"/>
      <c r="U39" s="2575"/>
      <c r="V39" s="2575"/>
      <c r="W39" s="2575"/>
      <c r="X39" s="2575"/>
      <c r="Y39" s="2575"/>
      <c r="Z39" s="2575"/>
      <c r="AA39" s="2575"/>
      <c r="AB39" s="2575"/>
      <c r="AC39" s="2575"/>
      <c r="AD39" s="2575"/>
      <c r="AE39" s="2575"/>
      <c r="AF39" s="2575"/>
      <c r="AG39" s="2575"/>
      <c r="AH39" s="2575"/>
      <c r="AI39" s="2575"/>
      <c r="AJ39" s="2575"/>
      <c r="AK39" s="2575"/>
      <c r="AL39" s="2575"/>
      <c r="AM39" s="2575"/>
      <c r="AN39" s="2575"/>
      <c r="AO39" s="2576">
        <f t="shared" si="2"/>
        <v>0</v>
      </c>
      <c r="AP39" s="2576"/>
      <c r="AQ39" s="2576"/>
      <c r="AR39" s="2576"/>
      <c r="AS39" s="2576"/>
      <c r="AT39" s="2576"/>
      <c r="AU39" s="2577">
        <f t="shared" si="3"/>
        <v>0</v>
      </c>
      <c r="AV39" s="2577"/>
      <c r="AW39" s="2577"/>
      <c r="AX39" s="2577"/>
      <c r="AY39" s="2577"/>
      <c r="AZ39" s="2577"/>
      <c r="BA39" s="752"/>
      <c r="BB39" s="752"/>
      <c r="BC39" s="752"/>
      <c r="BD39" s="752"/>
      <c r="BE39" s="757"/>
    </row>
    <row r="40" spans="1:58" ht="15.75" customHeight="1">
      <c r="A40" s="752"/>
      <c r="B40" s="2599" t="s">
        <v>1975</v>
      </c>
      <c r="C40" s="2600"/>
      <c r="D40" s="2600"/>
      <c r="E40" s="2600"/>
      <c r="F40" s="2600"/>
      <c r="G40" s="2600"/>
      <c r="H40" s="2600"/>
      <c r="I40" s="2601"/>
      <c r="J40" s="2587"/>
      <c r="K40" s="2350"/>
      <c r="L40" s="2350"/>
      <c r="M40" s="2588"/>
      <c r="N40" s="2521"/>
      <c r="O40" s="2350"/>
      <c r="P40" s="2350"/>
      <c r="Q40" s="2592"/>
      <c r="R40" s="2575"/>
      <c r="S40" s="2575"/>
      <c r="T40" s="2575"/>
      <c r="U40" s="2575"/>
      <c r="V40" s="2575"/>
      <c r="W40" s="2575"/>
      <c r="X40" s="2575"/>
      <c r="Y40" s="2575"/>
      <c r="Z40" s="2575"/>
      <c r="AA40" s="2575"/>
      <c r="AB40" s="2575"/>
      <c r="AC40" s="2575"/>
      <c r="AD40" s="2575"/>
      <c r="AE40" s="2575"/>
      <c r="AF40" s="2575"/>
      <c r="AG40" s="2575"/>
      <c r="AH40" s="2575"/>
      <c r="AI40" s="2575"/>
      <c r="AJ40" s="2575"/>
      <c r="AK40" s="2575"/>
      <c r="AL40" s="2575"/>
      <c r="AM40" s="2575"/>
      <c r="AN40" s="2575"/>
      <c r="AO40" s="2576">
        <f t="shared" si="2"/>
        <v>0</v>
      </c>
      <c r="AP40" s="2576"/>
      <c r="AQ40" s="2576"/>
      <c r="AR40" s="2576"/>
      <c r="AS40" s="2576"/>
      <c r="AT40" s="2576"/>
      <c r="AU40" s="2577">
        <f t="shared" si="3"/>
        <v>0</v>
      </c>
      <c r="AV40" s="2577"/>
      <c r="AW40" s="2577"/>
      <c r="AX40" s="2577"/>
      <c r="AY40" s="2577"/>
      <c r="AZ40" s="2577"/>
      <c r="BA40" s="752"/>
      <c r="BB40" s="752"/>
      <c r="BC40" s="752"/>
      <c r="BD40" s="752"/>
      <c r="BE40" s="757"/>
    </row>
    <row r="41" spans="1:58" ht="15.75" customHeight="1">
      <c r="A41" s="752"/>
      <c r="B41" s="2596" t="s">
        <v>1976</v>
      </c>
      <c r="C41" s="2597"/>
      <c r="D41" s="2597"/>
      <c r="E41" s="2597"/>
      <c r="F41" s="2597"/>
      <c r="G41" s="2597"/>
      <c r="H41" s="2597"/>
      <c r="I41" s="2598"/>
      <c r="J41" s="2587"/>
      <c r="K41" s="2350"/>
      <c r="L41" s="2350"/>
      <c r="M41" s="2588"/>
      <c r="N41" s="2521"/>
      <c r="O41" s="2350"/>
      <c r="P41" s="2350"/>
      <c r="Q41" s="2592"/>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6">
        <f t="shared" si="2"/>
        <v>0</v>
      </c>
      <c r="AP41" s="2576"/>
      <c r="AQ41" s="2576"/>
      <c r="AR41" s="2576"/>
      <c r="AS41" s="2576"/>
      <c r="AT41" s="2576"/>
      <c r="AU41" s="2577">
        <f t="shared" si="3"/>
        <v>0</v>
      </c>
      <c r="AV41" s="2577"/>
      <c r="AW41" s="2577"/>
      <c r="AX41" s="2577"/>
      <c r="AY41" s="2577"/>
      <c r="AZ41" s="2577"/>
      <c r="BA41" s="752"/>
      <c r="BB41" s="752"/>
      <c r="BC41" s="752"/>
      <c r="BD41" s="752"/>
      <c r="BE41" s="757"/>
    </row>
    <row r="42" spans="1:58" ht="15.75" customHeight="1">
      <c r="A42" s="752"/>
      <c r="B42" s="2596" t="s">
        <v>1976</v>
      </c>
      <c r="C42" s="2597"/>
      <c r="D42" s="2597"/>
      <c r="E42" s="2597"/>
      <c r="F42" s="2597"/>
      <c r="G42" s="2597"/>
      <c r="H42" s="2597"/>
      <c r="I42" s="2598"/>
      <c r="J42" s="2587"/>
      <c r="K42" s="2350"/>
      <c r="L42" s="2350"/>
      <c r="M42" s="2588"/>
      <c r="N42" s="2521"/>
      <c r="O42" s="2350"/>
      <c r="P42" s="2350"/>
      <c r="Q42" s="2592"/>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6">
        <f t="shared" si="2"/>
        <v>0</v>
      </c>
      <c r="AP42" s="2576"/>
      <c r="AQ42" s="2576"/>
      <c r="AR42" s="2576"/>
      <c r="AS42" s="2576"/>
      <c r="AT42" s="2576"/>
      <c r="AU42" s="2577">
        <f t="shared" si="3"/>
        <v>0</v>
      </c>
      <c r="AV42" s="2577"/>
      <c r="AW42" s="2577"/>
      <c r="AX42" s="2577"/>
      <c r="AY42" s="2577"/>
      <c r="AZ42" s="2577"/>
      <c r="BA42" s="752"/>
      <c r="BB42" s="752"/>
      <c r="BC42" s="752"/>
      <c r="BD42" s="752"/>
      <c r="BE42" s="757"/>
    </row>
    <row r="43" spans="1:58" ht="15.75" customHeight="1">
      <c r="A43" s="752"/>
      <c r="B43" s="2593" t="s">
        <v>1977</v>
      </c>
      <c r="C43" s="2594"/>
      <c r="D43" s="2594"/>
      <c r="E43" s="2594"/>
      <c r="F43" s="2594"/>
      <c r="G43" s="2594"/>
      <c r="H43" s="2594"/>
      <c r="I43" s="2595"/>
      <c r="J43" s="2587"/>
      <c r="K43" s="2350"/>
      <c r="L43" s="2350"/>
      <c r="M43" s="2588"/>
      <c r="N43" s="2521"/>
      <c r="O43" s="2350"/>
      <c r="P43" s="2350"/>
      <c r="Q43" s="2592"/>
      <c r="R43" s="2575"/>
      <c r="S43" s="2575"/>
      <c r="T43" s="2575"/>
      <c r="U43" s="2575"/>
      <c r="V43" s="2575"/>
      <c r="W43" s="2575"/>
      <c r="X43" s="2575"/>
      <c r="Y43" s="2575"/>
      <c r="Z43" s="2575"/>
      <c r="AA43" s="2575"/>
      <c r="AB43" s="2575"/>
      <c r="AC43" s="2575"/>
      <c r="AD43" s="2575"/>
      <c r="AE43" s="2575"/>
      <c r="AF43" s="2575"/>
      <c r="AG43" s="2575"/>
      <c r="AH43" s="2575"/>
      <c r="AI43" s="2575"/>
      <c r="AJ43" s="2575"/>
      <c r="AK43" s="2575"/>
      <c r="AL43" s="2575"/>
      <c r="AM43" s="2575"/>
      <c r="AN43" s="2575"/>
      <c r="AO43" s="2576">
        <f t="shared" si="2"/>
        <v>0</v>
      </c>
      <c r="AP43" s="2576"/>
      <c r="AQ43" s="2576"/>
      <c r="AR43" s="2576"/>
      <c r="AS43" s="2576"/>
      <c r="AT43" s="2576"/>
      <c r="AU43" s="2577">
        <f t="shared" si="3"/>
        <v>0</v>
      </c>
      <c r="AV43" s="2577"/>
      <c r="AW43" s="2577"/>
      <c r="AX43" s="2577"/>
      <c r="AY43" s="2577"/>
      <c r="AZ43" s="2577"/>
      <c r="BA43" s="752"/>
      <c r="BB43" s="752"/>
      <c r="BC43" s="752"/>
      <c r="BD43" s="752"/>
      <c r="BE43" s="757"/>
    </row>
    <row r="44" spans="1:58" ht="15.75" customHeight="1">
      <c r="A44" s="752"/>
      <c r="B44" s="2593" t="s">
        <v>1978</v>
      </c>
      <c r="C44" s="2594"/>
      <c r="D44" s="2594"/>
      <c r="E44" s="2594"/>
      <c r="F44" s="2594"/>
      <c r="G44" s="2594"/>
      <c r="H44" s="2594"/>
      <c r="I44" s="2595"/>
      <c r="J44" s="2587"/>
      <c r="K44" s="2350"/>
      <c r="L44" s="2350"/>
      <c r="M44" s="2588"/>
      <c r="N44" s="2521"/>
      <c r="O44" s="2350"/>
      <c r="P44" s="2350"/>
      <c r="Q44" s="2592"/>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6">
        <f t="shared" si="2"/>
        <v>0</v>
      </c>
      <c r="AP44" s="2576"/>
      <c r="AQ44" s="2576"/>
      <c r="AR44" s="2576"/>
      <c r="AS44" s="2576"/>
      <c r="AT44" s="2576"/>
      <c r="AU44" s="2577">
        <f t="shared" si="3"/>
        <v>0</v>
      </c>
      <c r="AV44" s="2577"/>
      <c r="AW44" s="2577"/>
      <c r="AX44" s="2577"/>
      <c r="AY44" s="2577"/>
      <c r="AZ44" s="2577"/>
      <c r="BA44" s="752"/>
      <c r="BB44" s="752"/>
      <c r="BC44" s="752"/>
      <c r="BD44" s="752"/>
      <c r="BE44" s="757"/>
    </row>
    <row r="45" spans="1:58" ht="15.75" customHeight="1">
      <c r="A45" s="752"/>
      <c r="B45" s="2584" t="s">
        <v>1979</v>
      </c>
      <c r="C45" s="2585"/>
      <c r="D45" s="2585"/>
      <c r="E45" s="2585"/>
      <c r="F45" s="2585"/>
      <c r="G45" s="2585"/>
      <c r="H45" s="2585"/>
      <c r="I45" s="2586"/>
      <c r="J45" s="2587"/>
      <c r="K45" s="2350"/>
      <c r="L45" s="2350"/>
      <c r="M45" s="2588"/>
      <c r="N45" s="2521"/>
      <c r="O45" s="2350"/>
      <c r="P45" s="2350"/>
      <c r="Q45" s="2592"/>
      <c r="R45" s="2575"/>
      <c r="S45" s="2575"/>
      <c r="T45" s="2575"/>
      <c r="U45" s="2575"/>
      <c r="V45" s="2575"/>
      <c r="W45" s="2575"/>
      <c r="X45" s="2575"/>
      <c r="Y45" s="2575"/>
      <c r="Z45" s="2575"/>
      <c r="AA45" s="2575"/>
      <c r="AB45" s="2575"/>
      <c r="AC45" s="2575"/>
      <c r="AD45" s="2575"/>
      <c r="AE45" s="2575"/>
      <c r="AF45" s="2575"/>
      <c r="AG45" s="2575"/>
      <c r="AH45" s="2575"/>
      <c r="AI45" s="2575"/>
      <c r="AJ45" s="2575"/>
      <c r="AK45" s="2575"/>
      <c r="AL45" s="2575"/>
      <c r="AM45" s="2575"/>
      <c r="AN45" s="2575"/>
      <c r="AO45" s="2576">
        <f t="shared" si="2"/>
        <v>0</v>
      </c>
      <c r="AP45" s="2576"/>
      <c r="AQ45" s="2576"/>
      <c r="AR45" s="2576"/>
      <c r="AS45" s="2576"/>
      <c r="AT45" s="2576"/>
      <c r="AU45" s="2577">
        <f t="shared" si="3"/>
        <v>0</v>
      </c>
      <c r="AV45" s="2577"/>
      <c r="AW45" s="2577"/>
      <c r="AX45" s="2577"/>
      <c r="AY45" s="2577"/>
      <c r="AZ45" s="2577"/>
      <c r="BA45" s="752"/>
      <c r="BB45" s="752"/>
      <c r="BC45" s="752"/>
      <c r="BD45" s="752"/>
      <c r="BE45" s="757"/>
    </row>
    <row r="46" spans="1:58" ht="15.75" customHeight="1">
      <c r="A46" s="752"/>
      <c r="B46" s="2584" t="s">
        <v>1980</v>
      </c>
      <c r="C46" s="2585"/>
      <c r="D46" s="2585"/>
      <c r="E46" s="2585"/>
      <c r="F46" s="2585"/>
      <c r="G46" s="2585"/>
      <c r="H46" s="2585"/>
      <c r="I46" s="2586"/>
      <c r="J46" s="2587"/>
      <c r="K46" s="2350"/>
      <c r="L46" s="2350"/>
      <c r="M46" s="2588"/>
      <c r="N46" s="2589">
        <v>99</v>
      </c>
      <c r="O46" s="2590"/>
      <c r="P46" s="2590"/>
      <c r="Q46" s="2591"/>
      <c r="R46" s="2575"/>
      <c r="S46" s="2575"/>
      <c r="T46" s="2575"/>
      <c r="U46" s="2575"/>
      <c r="V46" s="2575"/>
      <c r="W46" s="2575"/>
      <c r="X46" s="2575"/>
      <c r="Y46" s="2575"/>
      <c r="Z46" s="2575"/>
      <c r="AA46" s="2575"/>
      <c r="AB46" s="2575"/>
      <c r="AC46" s="2575"/>
      <c r="AD46" s="2575"/>
      <c r="AE46" s="2575"/>
      <c r="AF46" s="2575"/>
      <c r="AG46" s="2575"/>
      <c r="AH46" s="2575"/>
      <c r="AI46" s="2575"/>
      <c r="AJ46" s="2575"/>
      <c r="AK46" s="2575"/>
      <c r="AL46" s="2575"/>
      <c r="AM46" s="2575"/>
      <c r="AN46" s="2575"/>
      <c r="AO46" s="2576">
        <f t="shared" si="2"/>
        <v>0</v>
      </c>
      <c r="AP46" s="2576"/>
      <c r="AQ46" s="2576"/>
      <c r="AR46" s="2576"/>
      <c r="AS46" s="2576"/>
      <c r="AT46" s="2576"/>
      <c r="AU46" s="2577">
        <f t="shared" si="3"/>
        <v>0</v>
      </c>
      <c r="AV46" s="2577"/>
      <c r="AW46" s="2577"/>
      <c r="AX46" s="2577"/>
      <c r="AY46" s="2577"/>
      <c r="AZ46" s="2577"/>
      <c r="BA46" s="752"/>
      <c r="BB46" s="752"/>
      <c r="BC46" s="752"/>
      <c r="BD46" s="752"/>
      <c r="BE46" s="757"/>
    </row>
    <row r="47" spans="1:58" ht="15.75" customHeight="1" thickBot="1">
      <c r="A47" s="752"/>
      <c r="B47" s="2578" t="s">
        <v>841</v>
      </c>
      <c r="C47" s="2579"/>
      <c r="D47" s="2579"/>
      <c r="E47" s="2579"/>
      <c r="F47" s="2579"/>
      <c r="G47" s="2579"/>
      <c r="H47" s="2579"/>
      <c r="I47" s="2580"/>
      <c r="J47" s="2581"/>
      <c r="K47" s="2487"/>
      <c r="L47" s="2487"/>
      <c r="M47" s="2488"/>
      <c r="N47" s="2582"/>
      <c r="O47" s="2487"/>
      <c r="P47" s="2487"/>
      <c r="Q47" s="2583"/>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6">
        <f t="shared" si="2"/>
        <v>0</v>
      </c>
      <c r="AP47" s="2576"/>
      <c r="AQ47" s="2576"/>
      <c r="AR47" s="2576"/>
      <c r="AS47" s="2576"/>
      <c r="AT47" s="2576"/>
      <c r="AU47" s="2577">
        <f t="shared" si="3"/>
        <v>0</v>
      </c>
      <c r="AV47" s="2577"/>
      <c r="AW47" s="2577"/>
      <c r="AX47" s="2577"/>
      <c r="AY47" s="2577"/>
      <c r="AZ47" s="2577"/>
      <c r="BA47" s="752"/>
      <c r="BB47" s="752"/>
      <c r="BC47" s="752"/>
      <c r="BD47" s="752"/>
      <c r="BE47" s="757"/>
    </row>
    <row r="48" spans="1:58" ht="15.75" customHeight="1">
      <c r="A48" s="752"/>
      <c r="B48" s="759" t="s">
        <v>1981</v>
      </c>
      <c r="C48" s="752"/>
      <c r="D48" s="752"/>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752"/>
      <c r="AD48" s="752"/>
      <c r="AE48" s="752"/>
      <c r="AF48" s="752"/>
      <c r="AG48" s="752"/>
      <c r="AH48" s="752"/>
      <c r="AI48" s="752"/>
      <c r="AJ48" s="752"/>
      <c r="AK48" s="752"/>
      <c r="AL48" s="752"/>
      <c r="AM48" s="752"/>
      <c r="AN48" s="752"/>
      <c r="AO48" s="752"/>
      <c r="AP48" s="752"/>
      <c r="AQ48" s="752"/>
      <c r="AR48" s="752"/>
      <c r="AS48" s="752"/>
      <c r="AT48" s="752"/>
      <c r="AU48" s="752"/>
      <c r="AV48" s="752"/>
      <c r="AW48" s="752"/>
      <c r="AX48" s="752"/>
      <c r="AY48" s="752"/>
      <c r="AZ48" s="752"/>
      <c r="BA48" s="752"/>
      <c r="BB48" s="752"/>
      <c r="BC48" s="752"/>
      <c r="BD48" s="752"/>
      <c r="BE48" s="757"/>
      <c r="BF48" s="750"/>
    </row>
    <row r="49" spans="1:58" ht="15.75" customHeight="1" thickBot="1">
      <c r="A49" s="752"/>
      <c r="B49" s="759" t="s">
        <v>1982</v>
      </c>
      <c r="C49" s="752"/>
      <c r="D49" s="752"/>
      <c r="E49" s="752"/>
      <c r="F49" s="752"/>
      <c r="G49" s="752"/>
      <c r="H49" s="752"/>
      <c r="I49" s="752"/>
      <c r="J49" s="752"/>
      <c r="K49" s="752"/>
      <c r="L49" s="752"/>
      <c r="M49" s="752"/>
      <c r="N49" s="752"/>
      <c r="O49" s="752"/>
      <c r="P49" s="752"/>
      <c r="Q49" s="752"/>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3"/>
      <c r="AQ49" s="753"/>
      <c r="AR49" s="753"/>
      <c r="AS49" s="753"/>
      <c r="AT49" s="753"/>
      <c r="AU49" s="753"/>
      <c r="AV49" s="753"/>
      <c r="AW49" s="753"/>
      <c r="AX49" s="752"/>
      <c r="AY49" s="752"/>
      <c r="AZ49" s="752"/>
      <c r="BA49" s="752"/>
      <c r="BB49" s="752"/>
      <c r="BC49" s="752"/>
      <c r="BD49" s="752"/>
      <c r="BE49" s="757"/>
      <c r="BF49" s="750"/>
    </row>
    <row r="50" spans="1:58" ht="15.75" customHeight="1" thickBot="1">
      <c r="A50" s="752"/>
      <c r="B50" s="2433" t="s">
        <v>1983</v>
      </c>
      <c r="C50" s="2434"/>
      <c r="D50" s="2434"/>
      <c r="E50" s="2434"/>
      <c r="F50" s="2434"/>
      <c r="G50" s="2434"/>
      <c r="H50" s="2434"/>
      <c r="I50" s="2434"/>
      <c r="J50" s="2434"/>
      <c r="K50" s="2434"/>
      <c r="L50" s="2434"/>
      <c r="M50" s="2434"/>
      <c r="N50" s="2434"/>
      <c r="O50" s="2434"/>
      <c r="P50" s="2434"/>
      <c r="Q50" s="2434"/>
      <c r="R50" s="2434"/>
      <c r="S50" s="2434"/>
      <c r="T50" s="2434"/>
      <c r="U50" s="2434"/>
      <c r="V50" s="2434"/>
      <c r="W50" s="2434"/>
      <c r="X50" s="2434"/>
      <c r="Y50" s="2434"/>
      <c r="Z50" s="2434"/>
      <c r="AA50" s="2434"/>
      <c r="AB50" s="2434"/>
      <c r="AC50" s="2434"/>
      <c r="AD50" s="2434"/>
      <c r="AE50" s="2434"/>
      <c r="AF50" s="2434"/>
      <c r="AG50" s="2434"/>
      <c r="AH50" s="2434"/>
      <c r="AI50" s="2434"/>
      <c r="AJ50" s="2434"/>
      <c r="AK50" s="2434"/>
      <c r="AL50" s="2434"/>
      <c r="AM50" s="2434"/>
      <c r="AN50" s="2434"/>
      <c r="AO50" s="2565"/>
      <c r="AP50" s="753"/>
      <c r="AQ50" s="753"/>
      <c r="AR50" s="753"/>
      <c r="AS50" s="753"/>
      <c r="AT50" s="753"/>
      <c r="AU50" s="753"/>
      <c r="AV50" s="753"/>
      <c r="AW50" s="753"/>
      <c r="AX50" s="752"/>
      <c r="AY50" s="752"/>
      <c r="AZ50" s="752"/>
      <c r="BA50" s="752"/>
      <c r="BB50" s="752"/>
      <c r="BC50" s="752"/>
      <c r="BD50" s="752"/>
      <c r="BE50" s="757"/>
    </row>
    <row r="51" spans="1:58" ht="33.75" customHeight="1">
      <c r="A51" s="752"/>
      <c r="B51" s="2566" t="s">
        <v>1984</v>
      </c>
      <c r="C51" s="2567"/>
      <c r="D51" s="2567"/>
      <c r="E51" s="2567"/>
      <c r="F51" s="2567"/>
      <c r="G51" s="2567"/>
      <c r="H51" s="2567"/>
      <c r="I51" s="2568"/>
      <c r="J51" s="2566" t="s">
        <v>1985</v>
      </c>
      <c r="K51" s="2567"/>
      <c r="L51" s="2567"/>
      <c r="M51" s="2567"/>
      <c r="N51" s="2567"/>
      <c r="O51" s="2567"/>
      <c r="P51" s="2567"/>
      <c r="Q51" s="2568"/>
      <c r="R51" s="2569" t="s">
        <v>1986</v>
      </c>
      <c r="S51" s="2570"/>
      <c r="T51" s="2570"/>
      <c r="U51" s="2570"/>
      <c r="V51" s="2570"/>
      <c r="W51" s="2570"/>
      <c r="X51" s="2570"/>
      <c r="Y51" s="2571"/>
      <c r="Z51" s="2572" t="s">
        <v>1987</v>
      </c>
      <c r="AA51" s="2573"/>
      <c r="AB51" s="2573"/>
      <c r="AC51" s="2573"/>
      <c r="AD51" s="2573"/>
      <c r="AE51" s="2573"/>
      <c r="AF51" s="2573"/>
      <c r="AG51" s="2574"/>
      <c r="AH51" s="2572" t="s">
        <v>1988</v>
      </c>
      <c r="AI51" s="2573"/>
      <c r="AJ51" s="2573"/>
      <c r="AK51" s="2573"/>
      <c r="AL51" s="2573"/>
      <c r="AM51" s="2573"/>
      <c r="AN51" s="2573"/>
      <c r="AO51" s="2574"/>
      <c r="AP51" s="753"/>
      <c r="AQ51" s="753"/>
      <c r="AR51" s="753"/>
      <c r="AS51" s="753"/>
      <c r="AT51" s="753"/>
      <c r="AU51" s="753"/>
      <c r="AV51" s="753"/>
      <c r="AW51" s="753"/>
      <c r="AX51" s="758"/>
      <c r="AY51" s="752"/>
      <c r="AZ51" s="752"/>
      <c r="BA51" s="752"/>
      <c r="BB51" s="752"/>
      <c r="BC51" s="752"/>
      <c r="BD51" s="752"/>
      <c r="BE51" s="757"/>
    </row>
    <row r="52" spans="1:58" ht="15.75" customHeight="1">
      <c r="A52" s="752"/>
      <c r="B52" s="2541" t="s">
        <v>1989</v>
      </c>
      <c r="C52" s="2542"/>
      <c r="D52" s="2542"/>
      <c r="E52" s="2542"/>
      <c r="F52" s="2542"/>
      <c r="G52" s="2542"/>
      <c r="H52" s="2542"/>
      <c r="I52" s="2542"/>
      <c r="J52" s="2542">
        <v>0</v>
      </c>
      <c r="K52" s="2542"/>
      <c r="L52" s="2542"/>
      <c r="M52" s="2542"/>
      <c r="N52" s="2542"/>
      <c r="O52" s="2542"/>
      <c r="P52" s="2542"/>
      <c r="Q52" s="2542"/>
      <c r="R52" s="2561">
        <v>0</v>
      </c>
      <c r="S52" s="2561"/>
      <c r="T52" s="2561"/>
      <c r="U52" s="2561"/>
      <c r="V52" s="2561"/>
      <c r="W52" s="2561"/>
      <c r="X52" s="2561"/>
      <c r="Y52" s="2561"/>
      <c r="Z52" s="2562"/>
      <c r="AA52" s="2562"/>
      <c r="AB52" s="2562"/>
      <c r="AC52" s="2562"/>
      <c r="AD52" s="2562"/>
      <c r="AE52" s="2562"/>
      <c r="AF52" s="2562"/>
      <c r="AG52" s="2562"/>
      <c r="AH52" s="2563">
        <v>0</v>
      </c>
      <c r="AI52" s="2563"/>
      <c r="AJ52" s="2563"/>
      <c r="AK52" s="2563"/>
      <c r="AL52" s="2563"/>
      <c r="AM52" s="2563"/>
      <c r="AN52" s="2563"/>
      <c r="AO52" s="2564"/>
      <c r="AP52" s="753"/>
      <c r="AQ52" s="753"/>
      <c r="AR52" s="753"/>
      <c r="AS52" s="753"/>
      <c r="AT52" s="753"/>
      <c r="AU52" s="753"/>
      <c r="AV52" s="753"/>
      <c r="AW52" s="753"/>
      <c r="AX52" s="758"/>
      <c r="AY52" s="752"/>
      <c r="AZ52" s="752"/>
      <c r="BA52" s="752"/>
      <c r="BB52" s="752"/>
      <c r="BC52" s="752"/>
      <c r="BD52" s="752"/>
      <c r="BE52" s="757"/>
    </row>
    <row r="53" spans="1:58" ht="15.75" customHeight="1">
      <c r="A53" s="752"/>
      <c r="B53" s="2541" t="s">
        <v>1990</v>
      </c>
      <c r="C53" s="2542"/>
      <c r="D53" s="2542"/>
      <c r="E53" s="2542"/>
      <c r="F53" s="2542"/>
      <c r="G53" s="2542"/>
      <c r="H53" s="2542"/>
      <c r="I53" s="2542"/>
      <c r="J53" s="2542"/>
      <c r="K53" s="2542"/>
      <c r="L53" s="2542"/>
      <c r="M53" s="2542"/>
      <c r="N53" s="2542"/>
      <c r="O53" s="2542"/>
      <c r="P53" s="2542"/>
      <c r="Q53" s="2542"/>
      <c r="R53" s="2561">
        <v>0</v>
      </c>
      <c r="S53" s="2561"/>
      <c r="T53" s="2561"/>
      <c r="U53" s="2561"/>
      <c r="V53" s="2561"/>
      <c r="W53" s="2561"/>
      <c r="X53" s="2561"/>
      <c r="Y53" s="2561"/>
      <c r="Z53" s="2562"/>
      <c r="AA53" s="2562"/>
      <c r="AB53" s="2562"/>
      <c r="AC53" s="2562"/>
      <c r="AD53" s="2562"/>
      <c r="AE53" s="2562"/>
      <c r="AF53" s="2562"/>
      <c r="AG53" s="2562"/>
      <c r="AH53" s="2563">
        <v>0</v>
      </c>
      <c r="AI53" s="2563"/>
      <c r="AJ53" s="2563"/>
      <c r="AK53" s="2563"/>
      <c r="AL53" s="2563"/>
      <c r="AM53" s="2563"/>
      <c r="AN53" s="2563"/>
      <c r="AO53" s="2564"/>
      <c r="AP53" s="753"/>
      <c r="AQ53" s="753"/>
      <c r="AR53" s="753"/>
      <c r="AS53" s="753"/>
      <c r="AT53" s="753"/>
      <c r="AU53" s="753"/>
      <c r="AV53" s="753"/>
      <c r="AW53" s="753"/>
      <c r="AX53" s="752"/>
      <c r="AY53" s="752"/>
      <c r="AZ53" s="752"/>
      <c r="BA53" s="752"/>
      <c r="BB53" s="752"/>
      <c r="BC53" s="752"/>
      <c r="BD53" s="752"/>
      <c r="BE53" s="757"/>
    </row>
    <row r="54" spans="1:58" ht="15.75" customHeight="1">
      <c r="A54" s="752"/>
      <c r="B54" s="2541"/>
      <c r="C54" s="2542"/>
      <c r="D54" s="2542"/>
      <c r="E54" s="2542"/>
      <c r="F54" s="2542"/>
      <c r="G54" s="2542"/>
      <c r="H54" s="2542"/>
      <c r="I54" s="2542"/>
      <c r="J54" s="2542"/>
      <c r="K54" s="2542"/>
      <c r="L54" s="2542"/>
      <c r="M54" s="2542"/>
      <c r="N54" s="2542"/>
      <c r="O54" s="2542"/>
      <c r="P54" s="2542"/>
      <c r="Q54" s="2542"/>
      <c r="R54" s="2561">
        <v>0</v>
      </c>
      <c r="S54" s="2561"/>
      <c r="T54" s="2561"/>
      <c r="U54" s="2561"/>
      <c r="V54" s="2561"/>
      <c r="W54" s="2561"/>
      <c r="X54" s="2561"/>
      <c r="Y54" s="2561"/>
      <c r="Z54" s="2562"/>
      <c r="AA54" s="2562"/>
      <c r="AB54" s="2562"/>
      <c r="AC54" s="2562"/>
      <c r="AD54" s="2562"/>
      <c r="AE54" s="2562"/>
      <c r="AF54" s="2562"/>
      <c r="AG54" s="2562"/>
      <c r="AH54" s="2563">
        <v>0</v>
      </c>
      <c r="AI54" s="2563"/>
      <c r="AJ54" s="2563"/>
      <c r="AK54" s="2563"/>
      <c r="AL54" s="2563"/>
      <c r="AM54" s="2563"/>
      <c r="AN54" s="2563"/>
      <c r="AO54" s="2564"/>
      <c r="AP54" s="753"/>
      <c r="AQ54" s="753"/>
      <c r="AR54" s="753"/>
      <c r="AS54" s="753"/>
      <c r="AT54" s="753"/>
      <c r="AU54" s="753"/>
      <c r="AV54" s="753"/>
      <c r="AW54" s="753"/>
      <c r="AX54" s="752"/>
      <c r="AY54" s="752"/>
      <c r="AZ54" s="752"/>
      <c r="BA54" s="752"/>
      <c r="BB54" s="752"/>
      <c r="BC54" s="752"/>
      <c r="BD54" s="752"/>
      <c r="BE54" s="757"/>
    </row>
    <row r="55" spans="1:58" ht="15.75" customHeight="1">
      <c r="A55" s="752"/>
      <c r="B55" s="2541"/>
      <c r="C55" s="2542"/>
      <c r="D55" s="2542"/>
      <c r="E55" s="2542"/>
      <c r="F55" s="2542"/>
      <c r="G55" s="2542"/>
      <c r="H55" s="2542"/>
      <c r="I55" s="2542"/>
      <c r="J55" s="2542"/>
      <c r="K55" s="2542"/>
      <c r="L55" s="2542"/>
      <c r="M55" s="2542"/>
      <c r="N55" s="2542"/>
      <c r="O55" s="2542"/>
      <c r="P55" s="2542"/>
      <c r="Q55" s="2542"/>
      <c r="R55" s="2561">
        <v>0</v>
      </c>
      <c r="S55" s="2561"/>
      <c r="T55" s="2561"/>
      <c r="U55" s="2561"/>
      <c r="V55" s="2561"/>
      <c r="W55" s="2561"/>
      <c r="X55" s="2561"/>
      <c r="Y55" s="2561"/>
      <c r="Z55" s="2562"/>
      <c r="AA55" s="2562"/>
      <c r="AB55" s="2562"/>
      <c r="AC55" s="2562"/>
      <c r="AD55" s="2562"/>
      <c r="AE55" s="2562"/>
      <c r="AF55" s="2562"/>
      <c r="AG55" s="2562"/>
      <c r="AH55" s="2563">
        <v>0</v>
      </c>
      <c r="AI55" s="2563"/>
      <c r="AJ55" s="2563"/>
      <c r="AK55" s="2563"/>
      <c r="AL55" s="2563"/>
      <c r="AM55" s="2563"/>
      <c r="AN55" s="2563"/>
      <c r="AO55" s="2564"/>
      <c r="AP55" s="753"/>
      <c r="AQ55" s="753"/>
      <c r="AR55" s="753"/>
      <c r="AS55" s="753"/>
      <c r="AT55" s="753" t="s">
        <v>253</v>
      </c>
      <c r="AU55" s="753"/>
      <c r="AV55" s="753"/>
      <c r="AW55" s="753"/>
      <c r="AX55" s="752"/>
      <c r="AY55" s="752"/>
      <c r="AZ55" s="752"/>
      <c r="BA55" s="752"/>
      <c r="BB55" s="752"/>
      <c r="BC55" s="752"/>
      <c r="BD55" s="752"/>
      <c r="BE55" s="757"/>
    </row>
    <row r="56" spans="1:58" ht="15.75" customHeight="1" thickBot="1">
      <c r="A56" s="752"/>
      <c r="B56" s="2545"/>
      <c r="C56" s="2546"/>
      <c r="D56" s="2546"/>
      <c r="E56" s="2546"/>
      <c r="F56" s="2546"/>
      <c r="G56" s="2546"/>
      <c r="H56" s="2546"/>
      <c r="I56" s="2546"/>
      <c r="J56" s="2546"/>
      <c r="K56" s="2546"/>
      <c r="L56" s="2546"/>
      <c r="M56" s="2546"/>
      <c r="N56" s="2546"/>
      <c r="O56" s="2546"/>
      <c r="P56" s="2546"/>
      <c r="Q56" s="2546"/>
      <c r="R56" s="2552">
        <v>0</v>
      </c>
      <c r="S56" s="2552"/>
      <c r="T56" s="2552"/>
      <c r="U56" s="2552"/>
      <c r="V56" s="2552"/>
      <c r="W56" s="2552"/>
      <c r="X56" s="2552"/>
      <c r="Y56" s="2552"/>
      <c r="Z56" s="2553"/>
      <c r="AA56" s="2553"/>
      <c r="AB56" s="2553"/>
      <c r="AC56" s="2553"/>
      <c r="AD56" s="2553"/>
      <c r="AE56" s="2553"/>
      <c r="AF56" s="2553"/>
      <c r="AG56" s="2553"/>
      <c r="AH56" s="2554"/>
      <c r="AI56" s="2554"/>
      <c r="AJ56" s="2554"/>
      <c r="AK56" s="2554"/>
      <c r="AL56" s="2554"/>
      <c r="AM56" s="2554"/>
      <c r="AN56" s="2554"/>
      <c r="AO56" s="2555"/>
      <c r="AP56" s="753"/>
      <c r="AQ56" s="753"/>
      <c r="AR56" s="753"/>
      <c r="AS56" s="753"/>
      <c r="AT56" s="753"/>
      <c r="AU56" s="753"/>
      <c r="AV56" s="753"/>
      <c r="AW56" s="753"/>
      <c r="AX56" s="752"/>
      <c r="AY56" s="752"/>
      <c r="AZ56" s="752"/>
      <c r="BA56" s="752"/>
      <c r="BB56" s="752"/>
      <c r="BC56" s="752"/>
      <c r="BD56" s="752"/>
      <c r="BE56" s="757"/>
    </row>
    <row r="57" spans="1:58" s="761" customFormat="1" ht="15.75" customHeight="1" thickBot="1">
      <c r="A57" s="753"/>
      <c r="B57" s="2556" t="s">
        <v>1957</v>
      </c>
      <c r="C57" s="2557"/>
      <c r="D57" s="2557"/>
      <c r="E57" s="2557"/>
      <c r="F57" s="2557"/>
      <c r="G57" s="2557"/>
      <c r="H57" s="2557"/>
      <c r="I57" s="2557"/>
      <c r="J57" s="2557"/>
      <c r="K57" s="2557"/>
      <c r="L57" s="2557"/>
      <c r="M57" s="2557"/>
      <c r="N57" s="2557"/>
      <c r="O57" s="2557"/>
      <c r="P57" s="2557"/>
      <c r="Q57" s="2557"/>
      <c r="R57" s="2558">
        <f>SUM(R52:Y56)</f>
        <v>0</v>
      </c>
      <c r="S57" s="2558"/>
      <c r="T57" s="2558"/>
      <c r="U57" s="2558"/>
      <c r="V57" s="2558"/>
      <c r="W57" s="2558"/>
      <c r="X57" s="2558"/>
      <c r="Y57" s="2558"/>
      <c r="Z57" s="2559">
        <f t="shared" ref="Z57" si="4">SUM(Z52:AG56)</f>
        <v>0</v>
      </c>
      <c r="AA57" s="2559"/>
      <c r="AB57" s="2559"/>
      <c r="AC57" s="2559"/>
      <c r="AD57" s="2559"/>
      <c r="AE57" s="2559"/>
      <c r="AF57" s="2559"/>
      <c r="AG57" s="2559"/>
      <c r="AH57" s="2560">
        <f>SUM(AH52:AO56)</f>
        <v>0</v>
      </c>
      <c r="AI57" s="2560"/>
      <c r="AJ57" s="2560"/>
      <c r="AK57" s="2560"/>
      <c r="AL57" s="2560"/>
      <c r="AM57" s="2560"/>
      <c r="AN57" s="2560"/>
      <c r="AO57" s="2560"/>
      <c r="AP57" s="753"/>
      <c r="AQ57" s="753"/>
      <c r="AR57" s="753"/>
      <c r="AS57" s="753"/>
      <c r="AT57" s="753"/>
      <c r="AU57" s="753"/>
      <c r="AV57" s="753"/>
      <c r="AW57" s="753"/>
      <c r="AX57" s="753"/>
      <c r="AY57" s="753"/>
      <c r="AZ57" s="753"/>
      <c r="BA57" s="753"/>
      <c r="BB57" s="753"/>
      <c r="BC57" s="753"/>
      <c r="BD57" s="753"/>
      <c r="BE57" s="760"/>
    </row>
    <row r="58" spans="1:58" ht="15.75" customHeight="1" thickBot="1">
      <c r="A58" s="752"/>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c r="AD58" s="752"/>
      <c r="AE58" s="752"/>
      <c r="AF58" s="752"/>
      <c r="AG58" s="752"/>
      <c r="AH58" s="752"/>
      <c r="AI58" s="752"/>
      <c r="AJ58" s="752"/>
      <c r="AK58" s="752"/>
      <c r="AL58" s="752"/>
      <c r="AM58" s="752"/>
      <c r="AN58" s="752"/>
      <c r="AO58" s="752"/>
      <c r="AP58" s="752"/>
      <c r="AQ58" s="752"/>
      <c r="AR58" s="752"/>
      <c r="AS58" s="752"/>
      <c r="AT58" s="752"/>
      <c r="AU58" s="752"/>
      <c r="AV58" s="752"/>
      <c r="AW58" s="752"/>
      <c r="AX58" s="752"/>
      <c r="AY58" s="752"/>
      <c r="AZ58" s="752"/>
      <c r="BA58" s="752"/>
      <c r="BB58" s="752"/>
      <c r="BC58" s="752"/>
      <c r="BD58" s="752"/>
      <c r="BE58" s="757"/>
    </row>
    <row r="59" spans="1:58" ht="15.75" customHeight="1">
      <c r="A59" s="752"/>
      <c r="B59" s="2549" t="s">
        <v>1984</v>
      </c>
      <c r="C59" s="2550"/>
      <c r="D59" s="2550"/>
      <c r="E59" s="2550"/>
      <c r="F59" s="2550"/>
      <c r="G59" s="2550"/>
      <c r="H59" s="2550"/>
      <c r="I59" s="2551"/>
      <c r="J59" s="2358" t="s">
        <v>1991</v>
      </c>
      <c r="K59" s="2358"/>
      <c r="L59" s="2358"/>
      <c r="M59" s="2358"/>
      <c r="N59" s="2358"/>
      <c r="O59" s="2358"/>
      <c r="P59" s="2358"/>
      <c r="Q59" s="2358"/>
      <c r="R59" s="2358"/>
      <c r="S59" s="2358"/>
      <c r="T59" s="2358"/>
      <c r="U59" s="2358"/>
      <c r="V59" s="2358"/>
      <c r="W59" s="2358"/>
      <c r="X59" s="2358"/>
      <c r="Y59" s="2358"/>
      <c r="Z59" s="2358"/>
      <c r="AA59" s="2358"/>
      <c r="AB59" s="2358"/>
      <c r="AC59" s="2358"/>
      <c r="AD59" s="2358"/>
      <c r="AE59" s="2358"/>
      <c r="AF59" s="2358"/>
      <c r="AG59" s="2358"/>
      <c r="AH59" s="2358"/>
      <c r="AI59" s="2358"/>
      <c r="AJ59" s="2358"/>
      <c r="AK59" s="2358"/>
      <c r="AL59" s="2358"/>
      <c r="AM59" s="2358"/>
      <c r="AN59" s="2358"/>
      <c r="AO59" s="2358"/>
      <c r="AP59" s="2358"/>
      <c r="AQ59" s="2358"/>
      <c r="AR59" s="2358"/>
      <c r="AS59" s="2358"/>
      <c r="AT59" s="2358"/>
      <c r="AU59" s="2358"/>
      <c r="AV59" s="2358"/>
      <c r="AW59" s="2359"/>
      <c r="AX59" s="752"/>
      <c r="AY59" s="752"/>
      <c r="AZ59" s="752"/>
      <c r="BA59" s="752"/>
      <c r="BB59" s="752"/>
      <c r="BC59" s="752"/>
      <c r="BD59" s="752"/>
      <c r="BE59" s="757"/>
    </row>
    <row r="60" spans="1:58" ht="15.75" customHeight="1">
      <c r="A60" s="752"/>
      <c r="B60" s="2541" t="str">
        <f>IF(B52="", "", B52)</f>
        <v>Services Company 1</v>
      </c>
      <c r="C60" s="2542"/>
      <c r="D60" s="2542"/>
      <c r="E60" s="2542"/>
      <c r="F60" s="2542"/>
      <c r="G60" s="2542"/>
      <c r="H60" s="2542"/>
      <c r="I60" s="2543"/>
      <c r="J60" s="2544"/>
      <c r="K60" s="2542"/>
      <c r="L60" s="2542"/>
      <c r="M60" s="2542"/>
      <c r="N60" s="2542"/>
      <c r="O60" s="2542"/>
      <c r="P60" s="2542"/>
      <c r="Q60" s="2542"/>
      <c r="R60" s="2542"/>
      <c r="S60" s="2542"/>
      <c r="T60" s="2542"/>
      <c r="U60" s="2542"/>
      <c r="V60" s="2542"/>
      <c r="W60" s="2542"/>
      <c r="X60" s="2542"/>
      <c r="Y60" s="2542"/>
      <c r="Z60" s="2542"/>
      <c r="AA60" s="2542"/>
      <c r="AB60" s="2542"/>
      <c r="AC60" s="2542"/>
      <c r="AD60" s="2542"/>
      <c r="AE60" s="2542"/>
      <c r="AF60" s="2542"/>
      <c r="AG60" s="2542"/>
      <c r="AH60" s="2542"/>
      <c r="AI60" s="2542"/>
      <c r="AJ60" s="2542"/>
      <c r="AK60" s="2542"/>
      <c r="AL60" s="2542"/>
      <c r="AM60" s="2542"/>
      <c r="AN60" s="2542"/>
      <c r="AO60" s="2542"/>
      <c r="AP60" s="2542"/>
      <c r="AQ60" s="2542"/>
      <c r="AR60" s="2542"/>
      <c r="AS60" s="2542"/>
      <c r="AT60" s="2542"/>
      <c r="AU60" s="2542"/>
      <c r="AV60" s="2542"/>
      <c r="AW60" s="2543"/>
      <c r="AX60" s="752"/>
      <c r="AY60" s="752"/>
      <c r="AZ60" s="752"/>
      <c r="BA60" s="752"/>
      <c r="BB60" s="752"/>
      <c r="BC60" s="752"/>
      <c r="BD60" s="752"/>
      <c r="BE60" s="757"/>
    </row>
    <row r="61" spans="1:58" ht="15.75" customHeight="1">
      <c r="A61" s="752"/>
      <c r="B61" s="2541" t="str">
        <f t="shared" ref="B61:B64" si="5">IF(B53="", "", B53)</f>
        <v>Services Company 2</v>
      </c>
      <c r="C61" s="2542"/>
      <c r="D61" s="2542"/>
      <c r="E61" s="2542"/>
      <c r="F61" s="2542"/>
      <c r="G61" s="2542"/>
      <c r="H61" s="2542"/>
      <c r="I61" s="2543"/>
      <c r="J61" s="2544"/>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3"/>
      <c r="AX61" s="752"/>
      <c r="AY61" s="752"/>
      <c r="AZ61" s="752"/>
      <c r="BA61" s="752"/>
      <c r="BB61" s="752"/>
      <c r="BC61" s="752"/>
      <c r="BD61" s="752"/>
      <c r="BE61" s="757"/>
    </row>
    <row r="62" spans="1:58" ht="15.75" customHeight="1">
      <c r="A62" s="752"/>
      <c r="B62" s="2541" t="str">
        <f t="shared" si="5"/>
        <v/>
      </c>
      <c r="C62" s="2542"/>
      <c r="D62" s="2542"/>
      <c r="E62" s="2542"/>
      <c r="F62" s="2542"/>
      <c r="G62" s="2542"/>
      <c r="H62" s="2542"/>
      <c r="I62" s="2543"/>
      <c r="J62" s="2544"/>
      <c r="K62" s="2542"/>
      <c r="L62" s="2542"/>
      <c r="M62" s="2542"/>
      <c r="N62" s="2542"/>
      <c r="O62" s="2542"/>
      <c r="P62" s="2542"/>
      <c r="Q62" s="2542"/>
      <c r="R62" s="2542"/>
      <c r="S62" s="2542"/>
      <c r="T62" s="2542"/>
      <c r="U62" s="2542"/>
      <c r="V62" s="2542"/>
      <c r="W62" s="2542"/>
      <c r="X62" s="2542"/>
      <c r="Y62" s="2542"/>
      <c r="Z62" s="2542"/>
      <c r="AA62" s="2542"/>
      <c r="AB62" s="2542"/>
      <c r="AC62" s="2542"/>
      <c r="AD62" s="2542"/>
      <c r="AE62" s="2542"/>
      <c r="AF62" s="2542"/>
      <c r="AG62" s="2542"/>
      <c r="AH62" s="2542"/>
      <c r="AI62" s="2542"/>
      <c r="AJ62" s="2542"/>
      <c r="AK62" s="2542"/>
      <c r="AL62" s="2542"/>
      <c r="AM62" s="2542"/>
      <c r="AN62" s="2542"/>
      <c r="AO62" s="2542"/>
      <c r="AP62" s="2542"/>
      <c r="AQ62" s="2542"/>
      <c r="AR62" s="2542"/>
      <c r="AS62" s="2542"/>
      <c r="AT62" s="2542"/>
      <c r="AU62" s="2542"/>
      <c r="AV62" s="2542"/>
      <c r="AW62" s="2543"/>
      <c r="AX62" s="752"/>
      <c r="AY62" s="752"/>
      <c r="AZ62" s="752"/>
      <c r="BA62" s="752"/>
      <c r="BB62" s="752"/>
      <c r="BC62" s="752"/>
      <c r="BD62" s="752"/>
      <c r="BE62" s="757"/>
    </row>
    <row r="63" spans="1:58" ht="15.75" customHeight="1">
      <c r="A63" s="752"/>
      <c r="B63" s="2541" t="str">
        <f t="shared" si="5"/>
        <v/>
      </c>
      <c r="C63" s="2542"/>
      <c r="D63" s="2542"/>
      <c r="E63" s="2542"/>
      <c r="F63" s="2542"/>
      <c r="G63" s="2542"/>
      <c r="H63" s="2542"/>
      <c r="I63" s="2543"/>
      <c r="J63" s="2544"/>
      <c r="K63" s="2542"/>
      <c r="L63" s="2542"/>
      <c r="M63" s="2542"/>
      <c r="N63" s="2542"/>
      <c r="O63" s="2542"/>
      <c r="P63" s="2542"/>
      <c r="Q63" s="2542"/>
      <c r="R63" s="2542"/>
      <c r="S63" s="2542"/>
      <c r="T63" s="2542"/>
      <c r="U63" s="2542"/>
      <c r="V63" s="2542"/>
      <c r="W63" s="2542"/>
      <c r="X63" s="2542"/>
      <c r="Y63" s="2542"/>
      <c r="Z63" s="2542"/>
      <c r="AA63" s="2542"/>
      <c r="AB63" s="2542"/>
      <c r="AC63" s="2542"/>
      <c r="AD63" s="2542"/>
      <c r="AE63" s="2542"/>
      <c r="AF63" s="2542"/>
      <c r="AG63" s="2542"/>
      <c r="AH63" s="2542"/>
      <c r="AI63" s="2542"/>
      <c r="AJ63" s="2542"/>
      <c r="AK63" s="2542"/>
      <c r="AL63" s="2542"/>
      <c r="AM63" s="2542"/>
      <c r="AN63" s="2542"/>
      <c r="AO63" s="2542"/>
      <c r="AP63" s="2542"/>
      <c r="AQ63" s="2542"/>
      <c r="AR63" s="2542"/>
      <c r="AS63" s="2542"/>
      <c r="AT63" s="2542"/>
      <c r="AU63" s="2542"/>
      <c r="AV63" s="2542"/>
      <c r="AW63" s="2543"/>
      <c r="AX63" s="752"/>
      <c r="AY63" s="752"/>
      <c r="AZ63" s="752"/>
      <c r="BA63" s="752"/>
      <c r="BB63" s="752"/>
      <c r="BC63" s="752"/>
      <c r="BD63" s="752"/>
      <c r="BE63" s="757"/>
    </row>
    <row r="64" spans="1:58" ht="15.75" customHeight="1" thickBot="1">
      <c r="A64" s="752"/>
      <c r="B64" s="2545" t="str">
        <f t="shared" si="5"/>
        <v/>
      </c>
      <c r="C64" s="2546"/>
      <c r="D64" s="2546"/>
      <c r="E64" s="2546"/>
      <c r="F64" s="2546"/>
      <c r="G64" s="2546"/>
      <c r="H64" s="2546"/>
      <c r="I64" s="2547"/>
      <c r="J64" s="2548"/>
      <c r="K64" s="2546"/>
      <c r="L64" s="2546"/>
      <c r="M64" s="2546"/>
      <c r="N64" s="2546"/>
      <c r="O64" s="2546"/>
      <c r="P64" s="2546"/>
      <c r="Q64" s="2546"/>
      <c r="R64" s="2546"/>
      <c r="S64" s="2546"/>
      <c r="T64" s="2546"/>
      <c r="U64" s="2546"/>
      <c r="V64" s="2546"/>
      <c r="W64" s="2546"/>
      <c r="X64" s="2546"/>
      <c r="Y64" s="2546"/>
      <c r="Z64" s="2546"/>
      <c r="AA64" s="2546"/>
      <c r="AB64" s="2546"/>
      <c r="AC64" s="2546"/>
      <c r="AD64" s="2546"/>
      <c r="AE64" s="2546"/>
      <c r="AF64" s="2546"/>
      <c r="AG64" s="2546"/>
      <c r="AH64" s="2546"/>
      <c r="AI64" s="2546"/>
      <c r="AJ64" s="2546"/>
      <c r="AK64" s="2546"/>
      <c r="AL64" s="2546"/>
      <c r="AM64" s="2546"/>
      <c r="AN64" s="2546"/>
      <c r="AO64" s="2546"/>
      <c r="AP64" s="2546"/>
      <c r="AQ64" s="2546"/>
      <c r="AR64" s="2546"/>
      <c r="AS64" s="2546"/>
      <c r="AT64" s="2546"/>
      <c r="AU64" s="2546"/>
      <c r="AV64" s="2546"/>
      <c r="AW64" s="2547"/>
      <c r="AX64" s="752"/>
      <c r="AY64" s="752"/>
      <c r="AZ64" s="752"/>
      <c r="BA64" s="752"/>
      <c r="BB64" s="752"/>
      <c r="BC64" s="752"/>
      <c r="BD64" s="752"/>
      <c r="BE64" s="757"/>
    </row>
    <row r="65" spans="1:57" ht="15.75" customHeight="1">
      <c r="A65" s="752"/>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52"/>
      <c r="BD65" s="752"/>
      <c r="BE65" s="757"/>
    </row>
    <row r="66" spans="1:57" ht="15.75" customHeight="1">
      <c r="B66" s="761" t="s">
        <v>1992</v>
      </c>
      <c r="C66" s="761"/>
      <c r="D66" s="761"/>
      <c r="E66" s="761"/>
      <c r="F66" s="761"/>
      <c r="G66" s="761"/>
      <c r="H66" s="761"/>
      <c r="I66" s="761"/>
      <c r="J66" s="761"/>
      <c r="K66" s="761"/>
      <c r="L66" s="752"/>
      <c r="M66" s="752"/>
      <c r="N66" s="752"/>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52"/>
      <c r="BD66" s="752"/>
      <c r="BE66" s="757"/>
    </row>
    <row r="67" spans="1:57" ht="15.75" customHeight="1" thickBot="1">
      <c r="A67" s="752"/>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7"/>
    </row>
    <row r="68" spans="1:57" ht="15.75" customHeight="1">
      <c r="A68" s="752"/>
      <c r="B68" s="2404" t="s">
        <v>1993</v>
      </c>
      <c r="C68" s="2405"/>
      <c r="D68" s="2405"/>
      <c r="E68" s="2405"/>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6"/>
      <c r="AB68" s="752"/>
      <c r="AC68" s="2503" t="s">
        <v>1994</v>
      </c>
      <c r="AD68" s="2504"/>
      <c r="AE68" s="2504"/>
      <c r="AF68" s="2504"/>
      <c r="AG68" s="2504"/>
      <c r="AH68" s="2504"/>
      <c r="AI68" s="2504"/>
      <c r="AJ68" s="2504"/>
      <c r="AK68" s="2504"/>
      <c r="AL68" s="2504"/>
      <c r="AM68" s="2504"/>
      <c r="AN68" s="2504"/>
      <c r="AO68" s="2504"/>
      <c r="AP68" s="2504"/>
      <c r="AQ68" s="2504"/>
      <c r="AR68" s="2504"/>
      <c r="AS68" s="2504"/>
      <c r="AT68" s="2504"/>
      <c r="AU68" s="2504"/>
      <c r="AV68" s="2536" t="s">
        <v>1952</v>
      </c>
      <c r="AW68" s="2536"/>
      <c r="AX68" s="2536"/>
      <c r="AY68" s="2536"/>
      <c r="AZ68" s="2536"/>
      <c r="BA68" s="2536"/>
      <c r="BB68" s="2536"/>
      <c r="BC68" s="2537"/>
      <c r="BD68" s="752"/>
      <c r="BE68" s="757"/>
    </row>
    <row r="69" spans="1:57" ht="15.75" customHeight="1" thickBot="1">
      <c r="A69" s="752"/>
      <c r="B69" s="2538" t="s">
        <v>1995</v>
      </c>
      <c r="C69" s="2511"/>
      <c r="D69" s="2511"/>
      <c r="E69" s="2511"/>
      <c r="F69" s="2511"/>
      <c r="G69" s="2511"/>
      <c r="H69" s="2511"/>
      <c r="I69" s="2511"/>
      <c r="J69" s="2511"/>
      <c r="K69" s="2511"/>
      <c r="L69" s="2511"/>
      <c r="M69" s="2511"/>
      <c r="N69" s="2511"/>
      <c r="O69" s="2539" t="s">
        <v>1996</v>
      </c>
      <c r="P69" s="2336"/>
      <c r="Q69" s="2336"/>
      <c r="R69" s="2336"/>
      <c r="S69" s="2336"/>
      <c r="T69" s="2336"/>
      <c r="U69" s="2336"/>
      <c r="V69" s="2336"/>
      <c r="W69" s="2336"/>
      <c r="X69" s="2336"/>
      <c r="Y69" s="2336"/>
      <c r="Z69" s="2336"/>
      <c r="AA69" s="2337"/>
      <c r="AB69" s="752"/>
      <c r="AC69" s="2278" t="s">
        <v>1997</v>
      </c>
      <c r="AD69" s="2279"/>
      <c r="AE69" s="2279"/>
      <c r="AF69" s="2279"/>
      <c r="AG69" s="2279"/>
      <c r="AH69" s="2279"/>
      <c r="AI69" s="2279"/>
      <c r="AJ69" s="2279"/>
      <c r="AK69" s="2279"/>
      <c r="AL69" s="2279"/>
      <c r="AM69" s="2279"/>
      <c r="AN69" s="2279"/>
      <c r="AO69" s="2279"/>
      <c r="AP69" s="2279"/>
      <c r="AQ69" s="2279"/>
      <c r="AR69" s="2279"/>
      <c r="AS69" s="2279"/>
      <c r="AT69" s="2279"/>
      <c r="AU69" s="2279"/>
      <c r="AV69" s="2383">
        <v>44563</v>
      </c>
      <c r="AW69" s="2382"/>
      <c r="AX69" s="2382"/>
      <c r="AY69" s="2382"/>
      <c r="AZ69" s="2382"/>
      <c r="BA69" s="2382"/>
      <c r="BB69" s="2382"/>
      <c r="BC69" s="2540"/>
      <c r="BD69" s="752"/>
      <c r="BE69" s="757"/>
    </row>
    <row r="70" spans="1:57" ht="15.75" customHeight="1">
      <c r="A70" s="752"/>
      <c r="B70" s="2532"/>
      <c r="C70" s="2533"/>
      <c r="D70" s="2533"/>
      <c r="E70" s="2533"/>
      <c r="F70" s="2533"/>
      <c r="G70" s="2533"/>
      <c r="H70" s="2533"/>
      <c r="I70" s="2533"/>
      <c r="J70" s="2533"/>
      <c r="K70" s="2533"/>
      <c r="L70" s="2533"/>
      <c r="M70" s="2533"/>
      <c r="N70" s="2533"/>
      <c r="O70" s="2522">
        <v>1</v>
      </c>
      <c r="P70" s="2522"/>
      <c r="Q70" s="2522"/>
      <c r="R70" s="2522"/>
      <c r="S70" s="2522"/>
      <c r="T70" s="2522"/>
      <c r="U70" s="2522"/>
      <c r="V70" s="2522"/>
      <c r="W70" s="2522"/>
      <c r="X70" s="2522"/>
      <c r="Y70" s="2522"/>
      <c r="Z70" s="2522"/>
      <c r="AA70" s="2523"/>
      <c r="AB70" s="752"/>
      <c r="AC70" s="2534" t="s">
        <v>1998</v>
      </c>
      <c r="AD70" s="2535"/>
      <c r="AE70" s="2535"/>
      <c r="AF70" s="2490"/>
      <c r="AG70" s="2490"/>
      <c r="AH70" s="2490"/>
      <c r="AI70" s="2490"/>
      <c r="AJ70" s="2490"/>
      <c r="AK70" s="2490"/>
      <c r="AL70" s="2490"/>
      <c r="AM70" s="2490"/>
      <c r="AN70" s="2490"/>
      <c r="AO70" s="2490"/>
      <c r="AP70" s="2490"/>
      <c r="AQ70" s="2490"/>
      <c r="AR70" s="2490"/>
      <c r="AS70" s="2490"/>
      <c r="AT70" s="2490"/>
      <c r="AU70" s="2491"/>
      <c r="AV70" s="752"/>
      <c r="AW70" s="752"/>
      <c r="AX70" s="752"/>
      <c r="AY70" s="752"/>
      <c r="AZ70" s="752"/>
      <c r="BA70" s="752"/>
      <c r="BB70" s="752"/>
      <c r="BC70" s="752"/>
      <c r="BD70" s="752"/>
      <c r="BE70" s="757"/>
    </row>
    <row r="71" spans="1:57" ht="15.75" customHeight="1" thickBot="1">
      <c r="A71" s="752"/>
      <c r="B71" s="2521"/>
      <c r="C71" s="2350"/>
      <c r="D71" s="2350"/>
      <c r="E71" s="2350"/>
      <c r="F71" s="2350"/>
      <c r="G71" s="2350"/>
      <c r="H71" s="2350"/>
      <c r="I71" s="2350"/>
      <c r="J71" s="2350"/>
      <c r="K71" s="2350"/>
      <c r="L71" s="2350"/>
      <c r="M71" s="2350"/>
      <c r="N71" s="2350"/>
      <c r="O71" s="2522"/>
      <c r="P71" s="2522"/>
      <c r="Q71" s="2522"/>
      <c r="R71" s="2522"/>
      <c r="S71" s="2522"/>
      <c r="T71" s="2522"/>
      <c r="U71" s="2522"/>
      <c r="V71" s="2522"/>
      <c r="W71" s="2522"/>
      <c r="X71" s="2522"/>
      <c r="Y71" s="2522"/>
      <c r="Z71" s="2522"/>
      <c r="AA71" s="2523"/>
      <c r="AB71" s="752"/>
      <c r="AC71" s="2286" t="s">
        <v>1999</v>
      </c>
      <c r="AD71" s="2287"/>
      <c r="AE71" s="2287"/>
      <c r="AF71" s="2487"/>
      <c r="AG71" s="2487"/>
      <c r="AH71" s="2487"/>
      <c r="AI71" s="2487"/>
      <c r="AJ71" s="2487"/>
      <c r="AK71" s="2487"/>
      <c r="AL71" s="2487"/>
      <c r="AM71" s="2487"/>
      <c r="AN71" s="2487"/>
      <c r="AO71" s="2487"/>
      <c r="AP71" s="2487"/>
      <c r="AQ71" s="2487"/>
      <c r="AR71" s="2487"/>
      <c r="AS71" s="2487"/>
      <c r="AT71" s="2487"/>
      <c r="AU71" s="2488"/>
      <c r="AV71" s="752"/>
      <c r="AW71" s="752"/>
      <c r="AX71" s="752"/>
      <c r="AY71" s="752"/>
      <c r="AZ71" s="752"/>
      <c r="BA71" s="752"/>
      <c r="BB71" s="752"/>
      <c r="BC71" s="752"/>
      <c r="BD71" s="752"/>
      <c r="BE71" s="757"/>
    </row>
    <row r="72" spans="1:57" ht="15.75" customHeight="1">
      <c r="A72" s="752"/>
      <c r="B72" s="2521"/>
      <c r="C72" s="2350"/>
      <c r="D72" s="2350"/>
      <c r="E72" s="2350"/>
      <c r="F72" s="2350"/>
      <c r="G72" s="2350"/>
      <c r="H72" s="2350"/>
      <c r="I72" s="2350"/>
      <c r="J72" s="2350"/>
      <c r="K72" s="2350"/>
      <c r="L72" s="2350"/>
      <c r="M72" s="2350"/>
      <c r="N72" s="2350"/>
      <c r="O72" s="2522"/>
      <c r="P72" s="2522"/>
      <c r="Q72" s="2522"/>
      <c r="R72" s="2522"/>
      <c r="S72" s="2522"/>
      <c r="T72" s="2522"/>
      <c r="U72" s="2522"/>
      <c r="V72" s="2522"/>
      <c r="W72" s="2522"/>
      <c r="X72" s="2522"/>
      <c r="Y72" s="2522"/>
      <c r="Z72" s="2522"/>
      <c r="AA72" s="2523"/>
      <c r="AB72" s="752"/>
      <c r="AC72" s="2524" t="s">
        <v>2000</v>
      </c>
      <c r="AD72" s="2509"/>
      <c r="AE72" s="2509"/>
      <c r="AF72" s="2509"/>
      <c r="AG72" s="2509"/>
      <c r="AH72" s="2509"/>
      <c r="AI72" s="2509"/>
      <c r="AJ72" s="2509"/>
      <c r="AK72" s="2509"/>
      <c r="AL72" s="2509"/>
      <c r="AM72" s="2509"/>
      <c r="AN72" s="2509"/>
      <c r="AO72" s="2509"/>
      <c r="AP72" s="2509"/>
      <c r="AQ72" s="2509"/>
      <c r="AR72" s="2509"/>
      <c r="AS72" s="2509"/>
      <c r="AT72" s="2509"/>
      <c r="AU72" s="2509"/>
      <c r="AV72" s="2509"/>
      <c r="AW72" s="2509"/>
      <c r="AX72" s="2509"/>
      <c r="AY72" s="2509"/>
      <c r="AZ72" s="2509"/>
      <c r="BA72" s="2509"/>
      <c r="BB72" s="2509"/>
      <c r="BC72" s="2510"/>
      <c r="BD72" s="752"/>
      <c r="BE72" s="757"/>
    </row>
    <row r="73" spans="1:57" ht="15.75" customHeight="1">
      <c r="A73" s="752"/>
      <c r="B73" s="2521"/>
      <c r="C73" s="2350"/>
      <c r="D73" s="2350"/>
      <c r="E73" s="2350"/>
      <c r="F73" s="2350"/>
      <c r="G73" s="2350"/>
      <c r="H73" s="2350"/>
      <c r="I73" s="2350"/>
      <c r="J73" s="2350"/>
      <c r="K73" s="2350"/>
      <c r="L73" s="2350"/>
      <c r="M73" s="2350"/>
      <c r="N73" s="2350"/>
      <c r="O73" s="2522"/>
      <c r="P73" s="2522"/>
      <c r="Q73" s="2522"/>
      <c r="R73" s="2522"/>
      <c r="S73" s="2522"/>
      <c r="T73" s="2522"/>
      <c r="U73" s="2522"/>
      <c r="V73" s="2522"/>
      <c r="W73" s="2522"/>
      <c r="X73" s="2522"/>
      <c r="Y73" s="2522"/>
      <c r="Z73" s="2522"/>
      <c r="AA73" s="2523"/>
      <c r="AB73" s="752"/>
      <c r="AC73" s="2467" t="s">
        <v>2001</v>
      </c>
      <c r="AD73" s="2468"/>
      <c r="AE73" s="2468"/>
      <c r="AF73" s="2468"/>
      <c r="AG73" s="2468"/>
      <c r="AH73" s="2468"/>
      <c r="AI73" s="2468"/>
      <c r="AJ73" s="2468"/>
      <c r="AK73" s="2468"/>
      <c r="AL73" s="2468"/>
      <c r="AM73" s="2468"/>
      <c r="AN73" s="2468"/>
      <c r="AO73" s="2468"/>
      <c r="AP73" s="2468"/>
      <c r="AQ73" s="2468"/>
      <c r="AR73" s="2468"/>
      <c r="AS73" s="2468"/>
      <c r="AT73" s="2468"/>
      <c r="AU73" s="2468"/>
      <c r="AV73" s="2468"/>
      <c r="AW73" s="2468"/>
      <c r="AX73" s="2468"/>
      <c r="AY73" s="2468"/>
      <c r="AZ73" s="2468"/>
      <c r="BA73" s="2468"/>
      <c r="BB73" s="2468"/>
      <c r="BC73" s="2469"/>
      <c r="BD73" s="752"/>
      <c r="BE73" s="757"/>
    </row>
    <row r="74" spans="1:57" ht="15.75" customHeight="1" thickBot="1">
      <c r="A74" s="752"/>
      <c r="B74" s="2521"/>
      <c r="C74" s="2350"/>
      <c r="D74" s="2350"/>
      <c r="E74" s="2350"/>
      <c r="F74" s="2350"/>
      <c r="G74" s="2350"/>
      <c r="H74" s="2350"/>
      <c r="I74" s="2350"/>
      <c r="J74" s="2350"/>
      <c r="K74" s="2350"/>
      <c r="L74" s="2350"/>
      <c r="M74" s="2350"/>
      <c r="N74" s="2350"/>
      <c r="O74" s="2525"/>
      <c r="P74" s="2525"/>
      <c r="Q74" s="2525"/>
      <c r="R74" s="2525"/>
      <c r="S74" s="2525"/>
      <c r="T74" s="2525"/>
      <c r="U74" s="2525"/>
      <c r="V74" s="2525"/>
      <c r="W74" s="2525"/>
      <c r="X74" s="2525"/>
      <c r="Y74" s="2525"/>
      <c r="Z74" s="2525"/>
      <c r="AA74" s="2526"/>
      <c r="AB74" s="752"/>
      <c r="AC74" s="2467"/>
      <c r="AD74" s="2468"/>
      <c r="AE74" s="2468"/>
      <c r="AF74" s="2468"/>
      <c r="AG74" s="2468"/>
      <c r="AH74" s="2468"/>
      <c r="AI74" s="2468"/>
      <c r="AJ74" s="2468"/>
      <c r="AK74" s="2468"/>
      <c r="AL74" s="2468"/>
      <c r="AM74" s="2468"/>
      <c r="AN74" s="2468"/>
      <c r="AO74" s="2468"/>
      <c r="AP74" s="2468"/>
      <c r="AQ74" s="2468"/>
      <c r="AR74" s="2468"/>
      <c r="AS74" s="2468"/>
      <c r="AT74" s="2468"/>
      <c r="AU74" s="2468"/>
      <c r="AV74" s="2468"/>
      <c r="AW74" s="2468"/>
      <c r="AX74" s="2468"/>
      <c r="AY74" s="2468"/>
      <c r="AZ74" s="2468"/>
      <c r="BA74" s="2468"/>
      <c r="BB74" s="2468"/>
      <c r="BC74" s="2469"/>
      <c r="BD74" s="752"/>
      <c r="BE74" s="757"/>
    </row>
    <row r="75" spans="1:57" ht="15.75" customHeight="1" thickTop="1" thickBot="1">
      <c r="A75" s="752"/>
      <c r="B75" s="2527" t="s">
        <v>1273</v>
      </c>
      <c r="C75" s="2528"/>
      <c r="D75" s="2528"/>
      <c r="E75" s="2528"/>
      <c r="F75" s="2528"/>
      <c r="G75" s="2528"/>
      <c r="H75" s="2528"/>
      <c r="I75" s="2528"/>
      <c r="J75" s="2528"/>
      <c r="K75" s="2528"/>
      <c r="L75" s="2528"/>
      <c r="M75" s="2528"/>
      <c r="N75" s="2528"/>
      <c r="O75" s="2529">
        <f>SUM(O70:AA74)</f>
        <v>1</v>
      </c>
      <c r="P75" s="2530"/>
      <c r="Q75" s="2530"/>
      <c r="R75" s="2530"/>
      <c r="S75" s="2530"/>
      <c r="T75" s="2530"/>
      <c r="U75" s="2530"/>
      <c r="V75" s="2530"/>
      <c r="W75" s="2530"/>
      <c r="X75" s="2530"/>
      <c r="Y75" s="2530"/>
      <c r="Z75" s="2530"/>
      <c r="AA75" s="2531"/>
      <c r="AB75" s="752"/>
      <c r="AC75" s="2467"/>
      <c r="AD75" s="2468"/>
      <c r="AE75" s="2468"/>
      <c r="AF75" s="2468"/>
      <c r="AG75" s="2468"/>
      <c r="AH75" s="2468"/>
      <c r="AI75" s="2468"/>
      <c r="AJ75" s="2468"/>
      <c r="AK75" s="2468"/>
      <c r="AL75" s="2468"/>
      <c r="AM75" s="2468"/>
      <c r="AN75" s="2468"/>
      <c r="AO75" s="2468"/>
      <c r="AP75" s="2468"/>
      <c r="AQ75" s="2468"/>
      <c r="AR75" s="2468"/>
      <c r="AS75" s="2468"/>
      <c r="AT75" s="2468"/>
      <c r="AU75" s="2468"/>
      <c r="AV75" s="2468"/>
      <c r="AW75" s="2468"/>
      <c r="AX75" s="2468"/>
      <c r="AY75" s="2468"/>
      <c r="AZ75" s="2468"/>
      <c r="BA75" s="2468"/>
      <c r="BB75" s="2468"/>
      <c r="BC75" s="2469"/>
      <c r="BD75" s="752"/>
      <c r="BE75" s="757"/>
    </row>
    <row r="76" spans="1:57" ht="15.75" customHeight="1">
      <c r="A76" s="752"/>
      <c r="B76" s="752"/>
      <c r="C76" s="752"/>
      <c r="D76" s="752"/>
      <c r="E76" s="752"/>
      <c r="F76" s="752"/>
      <c r="G76" s="752"/>
      <c r="H76" s="752"/>
      <c r="I76" s="752"/>
      <c r="J76" s="752"/>
      <c r="K76" s="752"/>
      <c r="L76" s="752"/>
      <c r="M76" s="752"/>
      <c r="N76" s="752"/>
      <c r="O76" s="752"/>
      <c r="P76" s="752"/>
      <c r="Q76" s="752"/>
      <c r="R76" s="752"/>
      <c r="S76" s="752"/>
      <c r="T76" s="752"/>
      <c r="U76" s="752"/>
      <c r="V76" s="752"/>
      <c r="W76" s="752"/>
      <c r="X76" s="752"/>
      <c r="Y76" s="752"/>
      <c r="Z76" s="752"/>
      <c r="AA76" s="752"/>
      <c r="AB76" s="752"/>
      <c r="AC76" s="2467"/>
      <c r="AD76" s="2468"/>
      <c r="AE76" s="2468"/>
      <c r="AF76" s="2468"/>
      <c r="AG76" s="2468"/>
      <c r="AH76" s="2468"/>
      <c r="AI76" s="2468"/>
      <c r="AJ76" s="2468"/>
      <c r="AK76" s="2468"/>
      <c r="AL76" s="2468"/>
      <c r="AM76" s="2468"/>
      <c r="AN76" s="2468"/>
      <c r="AO76" s="2468"/>
      <c r="AP76" s="2468"/>
      <c r="AQ76" s="2468"/>
      <c r="AR76" s="2468"/>
      <c r="AS76" s="2468"/>
      <c r="AT76" s="2468"/>
      <c r="AU76" s="2468"/>
      <c r="AV76" s="2468"/>
      <c r="AW76" s="2468"/>
      <c r="AX76" s="2468"/>
      <c r="AY76" s="2468"/>
      <c r="AZ76" s="2468"/>
      <c r="BA76" s="2468"/>
      <c r="BB76" s="2468"/>
      <c r="BC76" s="2469"/>
      <c r="BD76" s="752"/>
      <c r="BE76" s="757"/>
    </row>
    <row r="77" spans="1:57" ht="15.75" customHeight="1" thickBot="1">
      <c r="A77" s="752"/>
      <c r="B77" s="762" t="s">
        <v>2002</v>
      </c>
      <c r="C77" s="763"/>
      <c r="D77" s="763"/>
      <c r="E77" s="763"/>
      <c r="F77" s="763"/>
      <c r="G77" s="763"/>
      <c r="H77" s="763"/>
      <c r="I77" s="763"/>
      <c r="J77" s="763"/>
      <c r="K77" s="763"/>
      <c r="L77" s="763"/>
      <c r="M77" s="763"/>
      <c r="N77" s="763"/>
      <c r="O77" s="763"/>
      <c r="P77" s="763"/>
      <c r="Q77" s="752"/>
      <c r="R77" s="752"/>
      <c r="S77" s="752"/>
      <c r="T77" s="752"/>
      <c r="U77" s="752"/>
      <c r="V77" s="752"/>
      <c r="W77" s="752"/>
      <c r="X77" s="752"/>
      <c r="Y77" s="752"/>
      <c r="Z77" s="752"/>
      <c r="AA77" s="752"/>
      <c r="AB77" s="752"/>
      <c r="AC77" s="2470"/>
      <c r="AD77" s="2471"/>
      <c r="AE77" s="2471"/>
      <c r="AF77" s="2471"/>
      <c r="AG77" s="2471"/>
      <c r="AH77" s="2471"/>
      <c r="AI77" s="2471"/>
      <c r="AJ77" s="2471"/>
      <c r="AK77" s="2471"/>
      <c r="AL77" s="2471"/>
      <c r="AM77" s="2471"/>
      <c r="AN77" s="2471"/>
      <c r="AO77" s="2471"/>
      <c r="AP77" s="2471"/>
      <c r="AQ77" s="2471"/>
      <c r="AR77" s="2471"/>
      <c r="AS77" s="2471"/>
      <c r="AT77" s="2471"/>
      <c r="AU77" s="2471"/>
      <c r="AV77" s="2471"/>
      <c r="AW77" s="2471"/>
      <c r="AX77" s="2471"/>
      <c r="AY77" s="2471"/>
      <c r="AZ77" s="2471"/>
      <c r="BA77" s="2471"/>
      <c r="BB77" s="2471"/>
      <c r="BC77" s="2472"/>
      <c r="BD77" s="752"/>
      <c r="BE77" s="757"/>
    </row>
    <row r="78" spans="1:57" ht="15.75" customHeight="1" thickBot="1">
      <c r="A78" s="752"/>
      <c r="B78" s="752"/>
      <c r="C78" s="752"/>
      <c r="D78" s="752"/>
      <c r="E78" s="752"/>
      <c r="F78" s="752"/>
      <c r="G78" s="752"/>
      <c r="H78" s="752"/>
      <c r="I78" s="752"/>
      <c r="J78" s="752"/>
      <c r="K78" s="752"/>
      <c r="L78" s="752"/>
      <c r="M78" s="752"/>
      <c r="N78" s="752"/>
      <c r="O78" s="752"/>
      <c r="P78" s="752"/>
      <c r="Q78" s="752"/>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c r="AR78" s="752"/>
      <c r="AS78" s="752"/>
      <c r="AT78" s="752"/>
      <c r="AU78" s="752"/>
      <c r="AV78" s="752"/>
      <c r="AW78" s="752"/>
      <c r="AX78" s="752"/>
      <c r="AY78" s="752"/>
      <c r="AZ78" s="752"/>
      <c r="BA78" s="752"/>
      <c r="BB78" s="752"/>
      <c r="BC78" s="752"/>
      <c r="BD78" s="752"/>
      <c r="BE78" s="757"/>
    </row>
    <row r="79" spans="1:57" ht="15.75" customHeight="1" thickBot="1">
      <c r="A79" s="752"/>
      <c r="B79" s="2517" t="s">
        <v>2003</v>
      </c>
      <c r="C79" s="2518"/>
      <c r="D79" s="2518"/>
      <c r="E79" s="2518"/>
      <c r="F79" s="2518"/>
      <c r="G79" s="2518"/>
      <c r="H79" s="2518"/>
      <c r="I79" s="2518"/>
      <c r="J79" s="2518"/>
      <c r="K79" s="2518"/>
      <c r="L79" s="2518"/>
      <c r="M79" s="2518"/>
      <c r="N79" s="2518"/>
      <c r="O79" s="2518"/>
      <c r="P79" s="2518"/>
      <c r="Q79" s="2518"/>
      <c r="R79" s="2518"/>
      <c r="S79" s="2518"/>
      <c r="T79" s="2518"/>
      <c r="U79" s="2518"/>
      <c r="V79" s="2518"/>
      <c r="W79" s="2518"/>
      <c r="X79" s="2518"/>
      <c r="Y79" s="2518"/>
      <c r="Z79" s="2518"/>
      <c r="AA79" s="2518"/>
      <c r="AB79" s="2518"/>
      <c r="AC79" s="2518"/>
      <c r="AD79" s="2518"/>
      <c r="AE79" s="2518"/>
      <c r="AF79" s="2518"/>
      <c r="AG79" s="2518"/>
      <c r="AH79" s="2519"/>
      <c r="AI79" s="752"/>
      <c r="AJ79" s="2493" t="s">
        <v>2004</v>
      </c>
      <c r="AK79" s="2494"/>
      <c r="AL79" s="2494"/>
      <c r="AM79" s="2494"/>
      <c r="AN79" s="2494"/>
      <c r="AO79" s="2494"/>
      <c r="AP79" s="2494"/>
      <c r="AQ79" s="2494"/>
      <c r="AR79" s="2494"/>
      <c r="AS79" s="2494"/>
      <c r="AT79" s="2494"/>
      <c r="AU79" s="2494"/>
      <c r="AV79" s="2494"/>
      <c r="AW79" s="2494"/>
      <c r="AX79" s="2494"/>
      <c r="AY79" s="2436" t="s">
        <v>1952</v>
      </c>
      <c r="AZ79" s="2436"/>
      <c r="BA79" s="2436"/>
      <c r="BB79" s="2437"/>
      <c r="BC79" s="752"/>
      <c r="BD79" s="752"/>
      <c r="BE79" s="757"/>
    </row>
    <row r="80" spans="1:57" ht="15.75" customHeight="1">
      <c r="A80" s="752"/>
      <c r="B80" s="2366"/>
      <c r="C80" s="2367"/>
      <c r="D80" s="2367"/>
      <c r="E80" s="2367"/>
      <c r="F80" s="2367"/>
      <c r="G80" s="2367"/>
      <c r="H80" s="2368"/>
      <c r="I80" s="2503" t="s">
        <v>2005</v>
      </c>
      <c r="J80" s="2504"/>
      <c r="K80" s="2504"/>
      <c r="L80" s="2504"/>
      <c r="M80" s="2504"/>
      <c r="N80" s="2504"/>
      <c r="O80" s="2504" t="s">
        <v>2006</v>
      </c>
      <c r="P80" s="2504"/>
      <c r="Q80" s="2504"/>
      <c r="R80" s="2504"/>
      <c r="S80" s="2504"/>
      <c r="T80" s="2504"/>
      <c r="U80" s="2504"/>
      <c r="V80" s="2507" t="s">
        <v>2007</v>
      </c>
      <c r="W80" s="2507"/>
      <c r="X80" s="2507"/>
      <c r="Y80" s="2507"/>
      <c r="Z80" s="2507"/>
      <c r="AA80" s="2507"/>
      <c r="AB80" s="2509" t="s">
        <v>2008</v>
      </c>
      <c r="AC80" s="2509"/>
      <c r="AD80" s="2509"/>
      <c r="AE80" s="2509"/>
      <c r="AF80" s="2509"/>
      <c r="AG80" s="2509"/>
      <c r="AH80" s="2510"/>
      <c r="AI80" s="752"/>
      <c r="AJ80" s="2495"/>
      <c r="AK80" s="2496"/>
      <c r="AL80" s="2496"/>
      <c r="AM80" s="2496"/>
      <c r="AN80" s="2496"/>
      <c r="AO80" s="2496"/>
      <c r="AP80" s="2496"/>
      <c r="AQ80" s="2496"/>
      <c r="AR80" s="2496"/>
      <c r="AS80" s="2496"/>
      <c r="AT80" s="2496"/>
      <c r="AU80" s="2496"/>
      <c r="AV80" s="2496"/>
      <c r="AW80" s="2496"/>
      <c r="AX80" s="2496"/>
      <c r="AY80" s="2499"/>
      <c r="AZ80" s="2499"/>
      <c r="BA80" s="2499"/>
      <c r="BB80" s="2500"/>
      <c r="BC80" s="752"/>
      <c r="BD80" s="752"/>
      <c r="BE80" s="757"/>
    </row>
    <row r="81" spans="1:57" ht="15.75" customHeight="1" thickBot="1">
      <c r="A81" s="752"/>
      <c r="B81" s="2418"/>
      <c r="C81" s="2419"/>
      <c r="D81" s="2419"/>
      <c r="E81" s="2419"/>
      <c r="F81" s="2419"/>
      <c r="G81" s="2419"/>
      <c r="H81" s="2520"/>
      <c r="I81" s="2505"/>
      <c r="J81" s="2506"/>
      <c r="K81" s="2506"/>
      <c r="L81" s="2506"/>
      <c r="M81" s="2506"/>
      <c r="N81" s="2506"/>
      <c r="O81" s="2506"/>
      <c r="P81" s="2506"/>
      <c r="Q81" s="2506"/>
      <c r="R81" s="2506"/>
      <c r="S81" s="2506"/>
      <c r="T81" s="2506"/>
      <c r="U81" s="2506"/>
      <c r="V81" s="2508"/>
      <c r="W81" s="2508"/>
      <c r="X81" s="2508"/>
      <c r="Y81" s="2508"/>
      <c r="Z81" s="2508"/>
      <c r="AA81" s="2508"/>
      <c r="AB81" s="2511"/>
      <c r="AC81" s="2511"/>
      <c r="AD81" s="2511"/>
      <c r="AE81" s="2511"/>
      <c r="AF81" s="2511"/>
      <c r="AG81" s="2511"/>
      <c r="AH81" s="2512"/>
      <c r="AI81" s="752"/>
      <c r="AJ81" s="2495"/>
      <c r="AK81" s="2496"/>
      <c r="AL81" s="2496"/>
      <c r="AM81" s="2496"/>
      <c r="AN81" s="2496"/>
      <c r="AO81" s="2496"/>
      <c r="AP81" s="2496"/>
      <c r="AQ81" s="2496"/>
      <c r="AR81" s="2496"/>
      <c r="AS81" s="2496"/>
      <c r="AT81" s="2496"/>
      <c r="AU81" s="2496"/>
      <c r="AV81" s="2496"/>
      <c r="AW81" s="2496"/>
      <c r="AX81" s="2496"/>
      <c r="AY81" s="2499"/>
      <c r="AZ81" s="2499"/>
      <c r="BA81" s="2499"/>
      <c r="BB81" s="2500"/>
      <c r="BC81" s="752"/>
      <c r="BD81" s="752"/>
      <c r="BE81" s="757"/>
    </row>
    <row r="82" spans="1:57" ht="15.75" customHeight="1" thickBot="1">
      <c r="A82" s="752"/>
      <c r="B82" s="2360" t="s">
        <v>2009</v>
      </c>
      <c r="C82" s="2361"/>
      <c r="D82" s="2361"/>
      <c r="E82" s="2361"/>
      <c r="F82" s="2361"/>
      <c r="G82" s="2361"/>
      <c r="H82" s="2362"/>
      <c r="I82" s="2492"/>
      <c r="J82" s="2474"/>
      <c r="K82" s="2474"/>
      <c r="L82" s="2474"/>
      <c r="M82" s="2474"/>
      <c r="N82" s="2474"/>
      <c r="O82" s="2474"/>
      <c r="P82" s="2474"/>
      <c r="Q82" s="2474"/>
      <c r="R82" s="2474"/>
      <c r="S82" s="2474"/>
      <c r="T82" s="2474"/>
      <c r="U82" s="2474"/>
      <c r="V82" s="2474"/>
      <c r="W82" s="2474"/>
      <c r="X82" s="2474"/>
      <c r="Y82" s="2474"/>
      <c r="Z82" s="2474"/>
      <c r="AA82" s="2489"/>
      <c r="AB82" s="2515"/>
      <c r="AC82" s="2515"/>
      <c r="AD82" s="2515"/>
      <c r="AE82" s="2515"/>
      <c r="AF82" s="2515"/>
      <c r="AG82" s="2515"/>
      <c r="AH82" s="2516"/>
      <c r="AI82" s="752"/>
      <c r="AJ82" s="2497"/>
      <c r="AK82" s="2498"/>
      <c r="AL82" s="2498"/>
      <c r="AM82" s="2498"/>
      <c r="AN82" s="2498"/>
      <c r="AO82" s="2498"/>
      <c r="AP82" s="2498"/>
      <c r="AQ82" s="2498"/>
      <c r="AR82" s="2498"/>
      <c r="AS82" s="2498"/>
      <c r="AT82" s="2498"/>
      <c r="AU82" s="2498"/>
      <c r="AV82" s="2498"/>
      <c r="AW82" s="2498"/>
      <c r="AX82" s="2498"/>
      <c r="AY82" s="2501"/>
      <c r="AZ82" s="2501"/>
      <c r="BA82" s="2501"/>
      <c r="BB82" s="2502"/>
      <c r="BC82" s="752"/>
      <c r="BD82" s="752"/>
      <c r="BE82" s="757"/>
    </row>
    <row r="83" spans="1:57" ht="15.75" customHeight="1" thickBot="1">
      <c r="A83" s="752"/>
      <c r="B83" s="2360" t="s">
        <v>2010</v>
      </c>
      <c r="C83" s="2361"/>
      <c r="D83" s="2361"/>
      <c r="E83" s="2361"/>
      <c r="F83" s="2361"/>
      <c r="G83" s="2361"/>
      <c r="H83" s="2362"/>
      <c r="I83" s="2492"/>
      <c r="J83" s="2474"/>
      <c r="K83" s="2474"/>
      <c r="L83" s="2474"/>
      <c r="M83" s="2474"/>
      <c r="N83" s="2474"/>
      <c r="O83" s="2474"/>
      <c r="P83" s="2474"/>
      <c r="Q83" s="2474"/>
      <c r="R83" s="2474"/>
      <c r="S83" s="2474"/>
      <c r="T83" s="2474"/>
      <c r="U83" s="2474"/>
      <c r="V83" s="2474"/>
      <c r="W83" s="2474"/>
      <c r="X83" s="2474"/>
      <c r="Y83" s="2474"/>
      <c r="Z83" s="2474"/>
      <c r="AA83" s="2489"/>
      <c r="AB83" s="2515"/>
      <c r="AC83" s="2515"/>
      <c r="AD83" s="2515"/>
      <c r="AE83" s="2515"/>
      <c r="AF83" s="2515"/>
      <c r="AG83" s="2515"/>
      <c r="AH83" s="2516"/>
      <c r="AI83" s="752"/>
      <c r="AJ83" s="2476" t="s">
        <v>2011</v>
      </c>
      <c r="AK83" s="2477"/>
      <c r="AL83" s="2477"/>
      <c r="AM83" s="2477"/>
      <c r="AN83" s="2477"/>
      <c r="AO83" s="2477"/>
      <c r="AP83" s="2477"/>
      <c r="AQ83" s="2477"/>
      <c r="AR83" s="2477"/>
      <c r="AS83" s="2477"/>
      <c r="AT83" s="2477"/>
      <c r="AU83" s="2477"/>
      <c r="AV83" s="2477"/>
      <c r="AW83" s="2477"/>
      <c r="AX83" s="2477"/>
      <c r="AY83" s="2477"/>
      <c r="AZ83" s="2477"/>
      <c r="BA83" s="2477"/>
      <c r="BB83" s="2478"/>
      <c r="BC83" s="752"/>
      <c r="BD83" s="752"/>
      <c r="BE83" s="757"/>
    </row>
    <row r="84" spans="1:57" ht="15.75" customHeight="1" thickBot="1">
      <c r="A84" s="752"/>
      <c r="B84" s="2482" t="s">
        <v>2012</v>
      </c>
      <c r="C84" s="2483"/>
      <c r="D84" s="2483"/>
      <c r="E84" s="2483"/>
      <c r="F84" s="2483"/>
      <c r="G84" s="2483"/>
      <c r="H84" s="2513"/>
      <c r="I84" s="2485"/>
      <c r="J84" s="2455"/>
      <c r="K84" s="2455"/>
      <c r="L84" s="2455"/>
      <c r="M84" s="2455"/>
      <c r="N84" s="2455"/>
      <c r="O84" s="2455"/>
      <c r="P84" s="2455"/>
      <c r="Q84" s="2455"/>
      <c r="R84" s="2455"/>
      <c r="S84" s="2455"/>
      <c r="T84" s="2455"/>
      <c r="U84" s="2455"/>
      <c r="V84" s="2455"/>
      <c r="W84" s="2455"/>
      <c r="X84" s="2455"/>
      <c r="Y84" s="2455"/>
      <c r="Z84" s="2455"/>
      <c r="AA84" s="2486"/>
      <c r="AB84" s="2455"/>
      <c r="AC84" s="2455"/>
      <c r="AD84" s="2455"/>
      <c r="AE84" s="2455"/>
      <c r="AF84" s="2455"/>
      <c r="AG84" s="2455"/>
      <c r="AH84" s="2514"/>
      <c r="AI84" s="752"/>
      <c r="AJ84" s="2479"/>
      <c r="AK84" s="2480"/>
      <c r="AL84" s="2480"/>
      <c r="AM84" s="2480"/>
      <c r="AN84" s="2480"/>
      <c r="AO84" s="2480"/>
      <c r="AP84" s="2480"/>
      <c r="AQ84" s="2480"/>
      <c r="AR84" s="2480"/>
      <c r="AS84" s="2480"/>
      <c r="AT84" s="2480"/>
      <c r="AU84" s="2480"/>
      <c r="AV84" s="2480"/>
      <c r="AW84" s="2480"/>
      <c r="AX84" s="2480"/>
      <c r="AY84" s="2480"/>
      <c r="AZ84" s="2480"/>
      <c r="BA84" s="2480"/>
      <c r="BB84" s="2481"/>
      <c r="BC84" s="752"/>
      <c r="BD84" s="752"/>
      <c r="BE84" s="757"/>
    </row>
    <row r="85" spans="1:57" ht="15.75" customHeight="1">
      <c r="A85" s="752"/>
      <c r="B85" s="752"/>
      <c r="C85" s="752"/>
      <c r="D85" s="752"/>
      <c r="E85" s="752"/>
      <c r="F85" s="752"/>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7"/>
    </row>
    <row r="86" spans="1:57" ht="15.75" customHeight="1">
      <c r="A86" s="752"/>
      <c r="B86" s="761" t="s">
        <v>2013</v>
      </c>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7"/>
    </row>
    <row r="87" spans="1:57" ht="15.75" customHeight="1" thickBot="1">
      <c r="A87" s="752"/>
      <c r="B87" s="752"/>
      <c r="C87" s="752"/>
      <c r="D87" s="752"/>
      <c r="E87" s="752"/>
      <c r="F87" s="752"/>
      <c r="G87" s="752"/>
      <c r="H87" s="752"/>
      <c r="I87" s="752"/>
      <c r="J87" s="752"/>
      <c r="K87" s="752"/>
      <c r="L87" s="752"/>
      <c r="M87" s="752"/>
      <c r="N87" s="752"/>
      <c r="O87" s="752"/>
      <c r="P87" s="764"/>
      <c r="Q87" s="752"/>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c r="AR87" s="752"/>
      <c r="AS87" s="752"/>
      <c r="AT87" s="752"/>
      <c r="AU87" s="752"/>
      <c r="AV87" s="752"/>
      <c r="AW87" s="752"/>
      <c r="AX87" s="752"/>
      <c r="AY87" s="752"/>
      <c r="AZ87" s="752"/>
      <c r="BA87" s="752"/>
      <c r="BB87" s="752"/>
      <c r="BC87" s="752"/>
      <c r="BD87" s="752"/>
      <c r="BE87" s="757"/>
    </row>
    <row r="88" spans="1:57" ht="15.75" customHeight="1" thickBot="1">
      <c r="A88" s="752"/>
      <c r="B88" s="2366" t="s">
        <v>2014</v>
      </c>
      <c r="C88" s="2367"/>
      <c r="D88" s="2367"/>
      <c r="E88" s="2367"/>
      <c r="F88" s="2367"/>
      <c r="G88" s="2367"/>
      <c r="H88" s="2367"/>
      <c r="I88" s="2367"/>
      <c r="J88" s="2367"/>
      <c r="K88" s="2367"/>
      <c r="L88" s="2367"/>
      <c r="M88" s="2367"/>
      <c r="N88" s="2367"/>
      <c r="O88" s="2367"/>
      <c r="P88" s="2367"/>
      <c r="Q88" s="2367"/>
      <c r="R88" s="2367"/>
      <c r="S88" s="2367"/>
      <c r="T88" s="2367"/>
      <c r="U88" s="2367"/>
      <c r="V88" s="2367"/>
      <c r="W88" s="2367"/>
      <c r="X88" s="2367"/>
      <c r="Y88" s="2367"/>
      <c r="Z88" s="2367"/>
      <c r="AA88" s="2367"/>
      <c r="AB88" s="2367"/>
      <c r="AC88" s="2367"/>
      <c r="AD88" s="2367"/>
      <c r="AE88" s="2367"/>
      <c r="AF88" s="2367"/>
      <c r="AG88" s="2367"/>
      <c r="AH88" s="2368"/>
      <c r="AI88" s="752"/>
      <c r="AJ88" s="2493" t="s">
        <v>2015</v>
      </c>
      <c r="AK88" s="2494"/>
      <c r="AL88" s="2494"/>
      <c r="AM88" s="2494"/>
      <c r="AN88" s="2494"/>
      <c r="AO88" s="2494"/>
      <c r="AP88" s="2494"/>
      <c r="AQ88" s="2494"/>
      <c r="AR88" s="2494"/>
      <c r="AS88" s="2494"/>
      <c r="AT88" s="2494"/>
      <c r="AU88" s="2494"/>
      <c r="AV88" s="2494"/>
      <c r="AW88" s="2494"/>
      <c r="AX88" s="2494"/>
      <c r="AY88" s="2436" t="s">
        <v>1952</v>
      </c>
      <c r="AZ88" s="2436"/>
      <c r="BA88" s="2436"/>
      <c r="BB88" s="2437"/>
      <c r="BC88" s="752"/>
      <c r="BD88" s="752"/>
      <c r="BE88" s="757"/>
    </row>
    <row r="89" spans="1:57" ht="16.5" customHeight="1">
      <c r="A89" s="752"/>
      <c r="B89" s="2366"/>
      <c r="C89" s="2367"/>
      <c r="D89" s="2367"/>
      <c r="E89" s="2367"/>
      <c r="F89" s="2367"/>
      <c r="G89" s="2367"/>
      <c r="H89" s="2367"/>
      <c r="I89" s="2503" t="s">
        <v>2005</v>
      </c>
      <c r="J89" s="2504"/>
      <c r="K89" s="2504"/>
      <c r="L89" s="2504"/>
      <c r="M89" s="2504"/>
      <c r="N89" s="2504"/>
      <c r="O89" s="2504" t="s">
        <v>2006</v>
      </c>
      <c r="P89" s="2504"/>
      <c r="Q89" s="2504"/>
      <c r="R89" s="2504"/>
      <c r="S89" s="2504"/>
      <c r="T89" s="2504"/>
      <c r="U89" s="2504"/>
      <c r="V89" s="2507" t="s">
        <v>2007</v>
      </c>
      <c r="W89" s="2507"/>
      <c r="X89" s="2507"/>
      <c r="Y89" s="2507"/>
      <c r="Z89" s="2507"/>
      <c r="AA89" s="2507"/>
      <c r="AB89" s="2509" t="s">
        <v>2008</v>
      </c>
      <c r="AC89" s="2509"/>
      <c r="AD89" s="2509"/>
      <c r="AE89" s="2509"/>
      <c r="AF89" s="2509"/>
      <c r="AG89" s="2509"/>
      <c r="AH89" s="2510"/>
      <c r="AI89" s="752"/>
      <c r="AJ89" s="2495"/>
      <c r="AK89" s="2496"/>
      <c r="AL89" s="2496"/>
      <c r="AM89" s="2496"/>
      <c r="AN89" s="2496"/>
      <c r="AO89" s="2496"/>
      <c r="AP89" s="2496"/>
      <c r="AQ89" s="2496"/>
      <c r="AR89" s="2496"/>
      <c r="AS89" s="2496"/>
      <c r="AT89" s="2496"/>
      <c r="AU89" s="2496"/>
      <c r="AV89" s="2496"/>
      <c r="AW89" s="2496"/>
      <c r="AX89" s="2496"/>
      <c r="AY89" s="2499"/>
      <c r="AZ89" s="2499"/>
      <c r="BA89" s="2499"/>
      <c r="BB89" s="2500"/>
      <c r="BC89" s="752"/>
      <c r="BD89" s="752"/>
      <c r="BE89" s="757"/>
    </row>
    <row r="90" spans="1:57" ht="16.5" customHeight="1" thickBot="1">
      <c r="A90" s="752"/>
      <c r="B90" s="2418"/>
      <c r="C90" s="2419"/>
      <c r="D90" s="2419"/>
      <c r="E90" s="2419"/>
      <c r="F90" s="2419"/>
      <c r="G90" s="2419"/>
      <c r="H90" s="2419"/>
      <c r="I90" s="2505"/>
      <c r="J90" s="2506"/>
      <c r="K90" s="2506"/>
      <c r="L90" s="2506"/>
      <c r="M90" s="2506"/>
      <c r="N90" s="2506"/>
      <c r="O90" s="2506"/>
      <c r="P90" s="2506"/>
      <c r="Q90" s="2506"/>
      <c r="R90" s="2506"/>
      <c r="S90" s="2506"/>
      <c r="T90" s="2506"/>
      <c r="U90" s="2506"/>
      <c r="V90" s="2508"/>
      <c r="W90" s="2508"/>
      <c r="X90" s="2508"/>
      <c r="Y90" s="2508"/>
      <c r="Z90" s="2508"/>
      <c r="AA90" s="2508"/>
      <c r="AB90" s="2511"/>
      <c r="AC90" s="2511"/>
      <c r="AD90" s="2511"/>
      <c r="AE90" s="2511"/>
      <c r="AF90" s="2511"/>
      <c r="AG90" s="2511"/>
      <c r="AH90" s="2512"/>
      <c r="AI90" s="752"/>
      <c r="AJ90" s="2495"/>
      <c r="AK90" s="2496"/>
      <c r="AL90" s="2496"/>
      <c r="AM90" s="2496"/>
      <c r="AN90" s="2496"/>
      <c r="AO90" s="2496"/>
      <c r="AP90" s="2496"/>
      <c r="AQ90" s="2496"/>
      <c r="AR90" s="2496"/>
      <c r="AS90" s="2496"/>
      <c r="AT90" s="2496"/>
      <c r="AU90" s="2496"/>
      <c r="AV90" s="2496"/>
      <c r="AW90" s="2496"/>
      <c r="AX90" s="2496"/>
      <c r="AY90" s="2499"/>
      <c r="AZ90" s="2499"/>
      <c r="BA90" s="2499"/>
      <c r="BB90" s="2500"/>
      <c r="BC90" s="752"/>
      <c r="BD90" s="752"/>
      <c r="BE90" s="757"/>
    </row>
    <row r="91" spans="1:57" ht="15.75" customHeight="1" thickBot="1">
      <c r="A91" s="752"/>
      <c r="B91" s="2360" t="s">
        <v>2009</v>
      </c>
      <c r="C91" s="2361"/>
      <c r="D91" s="2361"/>
      <c r="E91" s="2361"/>
      <c r="F91" s="2361"/>
      <c r="G91" s="2361"/>
      <c r="H91" s="2361"/>
      <c r="I91" s="2492"/>
      <c r="J91" s="2474"/>
      <c r="K91" s="2474"/>
      <c r="L91" s="2474"/>
      <c r="M91" s="2474"/>
      <c r="N91" s="2474"/>
      <c r="O91" s="2474"/>
      <c r="P91" s="2474"/>
      <c r="Q91" s="2474"/>
      <c r="R91" s="2474"/>
      <c r="S91" s="2474"/>
      <c r="T91" s="2474"/>
      <c r="U91" s="2474"/>
      <c r="V91" s="2474"/>
      <c r="W91" s="2474"/>
      <c r="X91" s="2474"/>
      <c r="Y91" s="2474"/>
      <c r="Z91" s="2474"/>
      <c r="AA91" s="2489"/>
      <c r="AB91" s="2490"/>
      <c r="AC91" s="2490"/>
      <c r="AD91" s="2490"/>
      <c r="AE91" s="2490"/>
      <c r="AF91" s="2490"/>
      <c r="AG91" s="2490"/>
      <c r="AH91" s="2491"/>
      <c r="AI91" s="752"/>
      <c r="AJ91" s="2497"/>
      <c r="AK91" s="2498"/>
      <c r="AL91" s="2498"/>
      <c r="AM91" s="2498"/>
      <c r="AN91" s="2498"/>
      <c r="AO91" s="2498"/>
      <c r="AP91" s="2498"/>
      <c r="AQ91" s="2498"/>
      <c r="AR91" s="2498"/>
      <c r="AS91" s="2498"/>
      <c r="AT91" s="2498"/>
      <c r="AU91" s="2498"/>
      <c r="AV91" s="2498"/>
      <c r="AW91" s="2498"/>
      <c r="AX91" s="2498"/>
      <c r="AY91" s="2501"/>
      <c r="AZ91" s="2501"/>
      <c r="BA91" s="2501"/>
      <c r="BB91" s="2502"/>
      <c r="BC91" s="752"/>
      <c r="BD91" s="752"/>
      <c r="BE91" s="757"/>
    </row>
    <row r="92" spans="1:57" ht="15.75" customHeight="1" thickBot="1">
      <c r="A92" s="752"/>
      <c r="B92" s="2360" t="s">
        <v>2010</v>
      </c>
      <c r="C92" s="2361"/>
      <c r="D92" s="2361"/>
      <c r="E92" s="2361"/>
      <c r="F92" s="2361"/>
      <c r="G92" s="2361"/>
      <c r="H92" s="2361"/>
      <c r="I92" s="2492"/>
      <c r="J92" s="2474"/>
      <c r="K92" s="2474"/>
      <c r="L92" s="2474"/>
      <c r="M92" s="2474"/>
      <c r="N92" s="2474"/>
      <c r="O92" s="2474"/>
      <c r="P92" s="2474"/>
      <c r="Q92" s="2474"/>
      <c r="R92" s="2474"/>
      <c r="S92" s="2474"/>
      <c r="T92" s="2474"/>
      <c r="U92" s="2474"/>
      <c r="V92" s="2474"/>
      <c r="W92" s="2474"/>
      <c r="X92" s="2474"/>
      <c r="Y92" s="2474"/>
      <c r="Z92" s="2474"/>
      <c r="AA92" s="2489"/>
      <c r="AB92" s="2490"/>
      <c r="AC92" s="2490"/>
      <c r="AD92" s="2490"/>
      <c r="AE92" s="2490"/>
      <c r="AF92" s="2490"/>
      <c r="AG92" s="2490"/>
      <c r="AH92" s="2491"/>
      <c r="AI92" s="752"/>
      <c r="AJ92" s="2476" t="s">
        <v>2011</v>
      </c>
      <c r="AK92" s="2477"/>
      <c r="AL92" s="2477"/>
      <c r="AM92" s="2477"/>
      <c r="AN92" s="2477"/>
      <c r="AO92" s="2477"/>
      <c r="AP92" s="2477"/>
      <c r="AQ92" s="2477"/>
      <c r="AR92" s="2477"/>
      <c r="AS92" s="2477"/>
      <c r="AT92" s="2477"/>
      <c r="AU92" s="2477"/>
      <c r="AV92" s="2477"/>
      <c r="AW92" s="2477"/>
      <c r="AX92" s="2477"/>
      <c r="AY92" s="2477"/>
      <c r="AZ92" s="2477"/>
      <c r="BA92" s="2477"/>
      <c r="BB92" s="2478"/>
      <c r="BC92" s="752"/>
      <c r="BD92" s="752"/>
      <c r="BE92" s="757"/>
    </row>
    <row r="93" spans="1:57" ht="15.75" customHeight="1" thickBot="1">
      <c r="A93" s="752"/>
      <c r="B93" s="2482" t="s">
        <v>2012</v>
      </c>
      <c r="C93" s="2483"/>
      <c r="D93" s="2483"/>
      <c r="E93" s="2483"/>
      <c r="F93" s="2483"/>
      <c r="G93" s="2483"/>
      <c r="H93" s="2484"/>
      <c r="I93" s="2485"/>
      <c r="J93" s="2455"/>
      <c r="K93" s="2455"/>
      <c r="L93" s="2455"/>
      <c r="M93" s="2455"/>
      <c r="N93" s="2455"/>
      <c r="O93" s="2455"/>
      <c r="P93" s="2455"/>
      <c r="Q93" s="2455"/>
      <c r="R93" s="2455"/>
      <c r="S93" s="2455"/>
      <c r="T93" s="2455"/>
      <c r="U93" s="2455"/>
      <c r="V93" s="2455"/>
      <c r="W93" s="2455"/>
      <c r="X93" s="2455"/>
      <c r="Y93" s="2455"/>
      <c r="Z93" s="2455"/>
      <c r="AA93" s="2486"/>
      <c r="AB93" s="2487"/>
      <c r="AC93" s="2487"/>
      <c r="AD93" s="2487"/>
      <c r="AE93" s="2487"/>
      <c r="AF93" s="2487"/>
      <c r="AG93" s="2487"/>
      <c r="AH93" s="2488"/>
      <c r="AI93" s="752"/>
      <c r="AJ93" s="2479"/>
      <c r="AK93" s="2480"/>
      <c r="AL93" s="2480"/>
      <c r="AM93" s="2480"/>
      <c r="AN93" s="2480"/>
      <c r="AO93" s="2480"/>
      <c r="AP93" s="2480"/>
      <c r="AQ93" s="2480"/>
      <c r="AR93" s="2480"/>
      <c r="AS93" s="2480"/>
      <c r="AT93" s="2480"/>
      <c r="AU93" s="2480"/>
      <c r="AV93" s="2480"/>
      <c r="AW93" s="2480"/>
      <c r="AX93" s="2480"/>
      <c r="AY93" s="2480"/>
      <c r="AZ93" s="2480"/>
      <c r="BA93" s="2480"/>
      <c r="BB93" s="2481"/>
      <c r="BC93" s="752"/>
      <c r="BD93" s="752"/>
      <c r="BE93" s="757"/>
    </row>
    <row r="94" spans="1:57" ht="15.75" customHeight="1">
      <c r="A94" s="752"/>
      <c r="B94" s="752"/>
      <c r="C94" s="752"/>
      <c r="D94" s="752"/>
      <c r="E94" s="752"/>
      <c r="F94" s="752"/>
      <c r="G94" s="752"/>
      <c r="H94" s="752"/>
      <c r="I94" s="752"/>
      <c r="J94" s="752"/>
      <c r="K94" s="752"/>
      <c r="L94" s="752"/>
      <c r="M94" s="752"/>
      <c r="N94" s="752"/>
      <c r="O94" s="752"/>
      <c r="P94" s="752"/>
      <c r="Q94" s="752"/>
      <c r="R94" s="752"/>
      <c r="S94" s="752"/>
      <c r="T94" s="752"/>
      <c r="U94" s="752" t="s">
        <v>253</v>
      </c>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c r="AR94" s="752"/>
      <c r="AS94" s="752"/>
      <c r="AT94" s="752"/>
      <c r="AU94" s="752"/>
      <c r="AV94" s="752"/>
      <c r="AW94" s="752"/>
      <c r="AX94" s="752"/>
      <c r="AY94" s="752"/>
      <c r="AZ94" s="752"/>
      <c r="BA94" s="752"/>
      <c r="BB94" s="752"/>
      <c r="BC94" s="752"/>
      <c r="BD94" s="752"/>
      <c r="BE94" s="757"/>
    </row>
    <row r="95" spans="1:57" ht="15.75" customHeight="1" thickBot="1">
      <c r="A95" s="752"/>
      <c r="B95" s="761" t="s">
        <v>2016</v>
      </c>
      <c r="R95" s="752"/>
      <c r="S95" s="752"/>
      <c r="T95" s="752"/>
      <c r="U95" s="752"/>
      <c r="V95" s="752"/>
      <c r="W95" s="752"/>
      <c r="X95" s="752"/>
      <c r="Y95" s="752"/>
      <c r="Z95" s="752"/>
      <c r="AA95" s="752"/>
      <c r="AB95" s="752"/>
      <c r="AC95" s="752"/>
      <c r="AD95" s="752"/>
      <c r="AE95" s="752"/>
      <c r="AF95" s="752"/>
      <c r="AG95" s="752"/>
      <c r="AH95" s="752"/>
      <c r="AI95" s="752"/>
      <c r="AJ95" s="752"/>
      <c r="AK95" s="752"/>
      <c r="AL95" s="752"/>
      <c r="AM95" s="752"/>
      <c r="AN95" s="752"/>
      <c r="AO95" s="752"/>
      <c r="AP95" s="752"/>
      <c r="AQ95" s="752"/>
      <c r="AR95" s="752"/>
      <c r="AS95" s="752"/>
      <c r="AT95" s="752"/>
      <c r="AU95" s="752"/>
      <c r="AV95" s="752"/>
      <c r="AW95" s="752"/>
      <c r="AX95" s="752"/>
      <c r="AY95" s="752"/>
      <c r="AZ95" s="752"/>
      <c r="BA95" s="752"/>
      <c r="BB95" s="752"/>
      <c r="BC95" s="752"/>
      <c r="BD95" s="752"/>
      <c r="BE95" s="757"/>
    </row>
    <row r="96" spans="1:57" ht="15.75" customHeight="1" thickBot="1">
      <c r="A96" s="752"/>
      <c r="B96" s="752"/>
      <c r="C96" s="752"/>
      <c r="D96" s="752"/>
      <c r="E96" s="752"/>
      <c r="F96" s="752"/>
      <c r="G96" s="752"/>
      <c r="H96" s="752"/>
      <c r="I96" s="752"/>
      <c r="J96" s="752"/>
      <c r="K96" s="752"/>
      <c r="L96" s="752"/>
      <c r="M96" s="752"/>
      <c r="N96" s="752"/>
      <c r="O96" s="752"/>
      <c r="P96" s="764"/>
      <c r="Q96" s="752"/>
      <c r="R96" s="752"/>
      <c r="S96" s="752"/>
      <c r="T96" s="752"/>
      <c r="U96" s="752"/>
      <c r="V96" s="752"/>
      <c r="W96" s="752"/>
      <c r="X96" s="2458" t="s">
        <v>2017</v>
      </c>
      <c r="Y96" s="2459"/>
      <c r="Z96" s="2459"/>
      <c r="AA96" s="2459"/>
      <c r="AB96" s="2459"/>
      <c r="AC96" s="2459"/>
      <c r="AD96" s="2459"/>
      <c r="AE96" s="2459"/>
      <c r="AF96" s="2459"/>
      <c r="AG96" s="2459"/>
      <c r="AH96" s="2459"/>
      <c r="AI96" s="2459"/>
      <c r="AJ96" s="2459"/>
      <c r="AK96" s="2459"/>
      <c r="AL96" s="2459"/>
      <c r="AM96" s="2459"/>
      <c r="AN96" s="2459"/>
      <c r="AO96" s="2459"/>
      <c r="AP96" s="2459"/>
      <c r="AQ96" s="2459"/>
      <c r="AR96" s="2459"/>
      <c r="AS96" s="2459"/>
      <c r="AT96" s="2459"/>
      <c r="AU96" s="2459"/>
      <c r="AV96" s="2459"/>
      <c r="AW96" s="2459"/>
      <c r="AX96" s="2459"/>
      <c r="AY96" s="2459"/>
      <c r="AZ96" s="2459"/>
      <c r="BA96" s="2459"/>
      <c r="BB96" s="2459"/>
      <c r="BC96" s="2459"/>
      <c r="BD96" s="2460"/>
      <c r="BE96" s="757"/>
    </row>
    <row r="97" spans="1:57" ht="15.75" customHeight="1" thickBot="1">
      <c r="A97" s="752"/>
      <c r="B97" s="2360" t="s">
        <v>2018</v>
      </c>
      <c r="C97" s="2361"/>
      <c r="D97" s="2361"/>
      <c r="E97" s="2361"/>
      <c r="F97" s="2361"/>
      <c r="G97" s="2361"/>
      <c r="H97" s="2361"/>
      <c r="I97" s="2361"/>
      <c r="J97" s="2361"/>
      <c r="K97" s="2361"/>
      <c r="L97" s="2361"/>
      <c r="M97" s="2361"/>
      <c r="N97" s="2361"/>
      <c r="O97" s="2361"/>
      <c r="P97" s="2361"/>
      <c r="Q97" s="2361"/>
      <c r="R97" s="2361"/>
      <c r="S97" s="2361"/>
      <c r="T97" s="2361"/>
      <c r="U97" s="2362"/>
      <c r="V97" s="752"/>
      <c r="W97" s="752"/>
      <c r="X97" s="2461"/>
      <c r="Y97" s="2462"/>
      <c r="Z97" s="2462"/>
      <c r="AA97" s="2462"/>
      <c r="AB97" s="2462"/>
      <c r="AC97" s="2462"/>
      <c r="AD97" s="2462"/>
      <c r="AE97" s="2462"/>
      <c r="AF97" s="2462"/>
      <c r="AG97" s="2462"/>
      <c r="AH97" s="2462"/>
      <c r="AI97" s="2462"/>
      <c r="AJ97" s="2462"/>
      <c r="AK97" s="2462"/>
      <c r="AL97" s="2462"/>
      <c r="AM97" s="2462"/>
      <c r="AN97" s="2462"/>
      <c r="AO97" s="2462"/>
      <c r="AP97" s="2462"/>
      <c r="AQ97" s="2462"/>
      <c r="AR97" s="2462"/>
      <c r="AS97" s="2462"/>
      <c r="AT97" s="2462"/>
      <c r="AU97" s="2462"/>
      <c r="AV97" s="2462"/>
      <c r="AW97" s="2462"/>
      <c r="AX97" s="2462"/>
      <c r="AY97" s="2462"/>
      <c r="AZ97" s="2462"/>
      <c r="BA97" s="2462"/>
      <c r="BB97" s="2462"/>
      <c r="BC97" s="2462"/>
      <c r="BD97" s="2463"/>
      <c r="BE97" s="757"/>
    </row>
    <row r="98" spans="1:57" ht="15.75" customHeight="1" thickBot="1">
      <c r="A98" s="752"/>
      <c r="B98" s="2360"/>
      <c r="C98" s="2361"/>
      <c r="D98" s="2361"/>
      <c r="E98" s="2361"/>
      <c r="F98" s="2361"/>
      <c r="G98" s="2361"/>
      <c r="H98" s="2362"/>
      <c r="I98" s="2360" t="s">
        <v>2019</v>
      </c>
      <c r="J98" s="2361"/>
      <c r="K98" s="2361"/>
      <c r="L98" s="2361"/>
      <c r="M98" s="2361"/>
      <c r="N98" s="2362"/>
      <c r="O98" s="2464" t="s">
        <v>2020</v>
      </c>
      <c r="P98" s="2465"/>
      <c r="Q98" s="2465"/>
      <c r="R98" s="2465"/>
      <c r="S98" s="2465"/>
      <c r="T98" s="2465"/>
      <c r="U98" s="2466"/>
      <c r="V98" s="752"/>
      <c r="W98" s="752"/>
      <c r="X98" s="2467" t="s">
        <v>2001</v>
      </c>
      <c r="Y98" s="2468"/>
      <c r="Z98" s="2468"/>
      <c r="AA98" s="2468"/>
      <c r="AB98" s="2468"/>
      <c r="AC98" s="2468"/>
      <c r="AD98" s="2468"/>
      <c r="AE98" s="2468"/>
      <c r="AF98" s="2468"/>
      <c r="AG98" s="2468"/>
      <c r="AH98" s="2468"/>
      <c r="AI98" s="2468"/>
      <c r="AJ98" s="2468"/>
      <c r="AK98" s="2468"/>
      <c r="AL98" s="2468"/>
      <c r="AM98" s="2468"/>
      <c r="AN98" s="2468"/>
      <c r="AO98" s="2468"/>
      <c r="AP98" s="2468"/>
      <c r="AQ98" s="2468"/>
      <c r="AR98" s="2468"/>
      <c r="AS98" s="2468"/>
      <c r="AT98" s="2468"/>
      <c r="AU98" s="2468"/>
      <c r="AV98" s="2468"/>
      <c r="AW98" s="2468"/>
      <c r="AX98" s="2468"/>
      <c r="AY98" s="2468"/>
      <c r="AZ98" s="2468"/>
      <c r="BA98" s="2468"/>
      <c r="BB98" s="2468"/>
      <c r="BC98" s="2468"/>
      <c r="BD98" s="2469"/>
      <c r="BE98" s="757"/>
    </row>
    <row r="99" spans="1:57" ht="15.75" customHeight="1" thickBot="1">
      <c r="A99" s="752"/>
      <c r="B99" s="2398" t="s">
        <v>2021</v>
      </c>
      <c r="C99" s="2399"/>
      <c r="D99" s="2399"/>
      <c r="E99" s="2399"/>
      <c r="F99" s="2399"/>
      <c r="G99" s="2399"/>
      <c r="H99" s="2400"/>
      <c r="I99" s="2473"/>
      <c r="J99" s="2474"/>
      <c r="K99" s="2474"/>
      <c r="L99" s="2474"/>
      <c r="M99" s="2474"/>
      <c r="N99" s="2474"/>
      <c r="O99" s="2474"/>
      <c r="P99" s="2474"/>
      <c r="Q99" s="2474"/>
      <c r="R99" s="2474"/>
      <c r="S99" s="2474"/>
      <c r="T99" s="2474"/>
      <c r="U99" s="2475"/>
      <c r="V99" s="752"/>
      <c r="W99" s="752"/>
      <c r="X99" s="2467"/>
      <c r="Y99" s="2468"/>
      <c r="Z99" s="2468"/>
      <c r="AA99" s="2468"/>
      <c r="AB99" s="2468"/>
      <c r="AC99" s="2468"/>
      <c r="AD99" s="2468"/>
      <c r="AE99" s="2468"/>
      <c r="AF99" s="2468"/>
      <c r="AG99" s="2468"/>
      <c r="AH99" s="2468"/>
      <c r="AI99" s="2468"/>
      <c r="AJ99" s="2468"/>
      <c r="AK99" s="2468"/>
      <c r="AL99" s="2468"/>
      <c r="AM99" s="2468"/>
      <c r="AN99" s="2468"/>
      <c r="AO99" s="2468"/>
      <c r="AP99" s="2468"/>
      <c r="AQ99" s="2468"/>
      <c r="AR99" s="2468"/>
      <c r="AS99" s="2468"/>
      <c r="AT99" s="2468"/>
      <c r="AU99" s="2468"/>
      <c r="AV99" s="2468"/>
      <c r="AW99" s="2468"/>
      <c r="AX99" s="2468"/>
      <c r="AY99" s="2468"/>
      <c r="AZ99" s="2468"/>
      <c r="BA99" s="2468"/>
      <c r="BB99" s="2468"/>
      <c r="BC99" s="2468"/>
      <c r="BD99" s="2469"/>
      <c r="BE99" s="757"/>
    </row>
    <row r="100" spans="1:57" ht="15.75" customHeight="1" thickBot="1">
      <c r="A100" s="752"/>
      <c r="B100" s="2398" t="s">
        <v>2022</v>
      </c>
      <c r="C100" s="2399"/>
      <c r="D100" s="2399"/>
      <c r="E100" s="2399"/>
      <c r="F100" s="2399"/>
      <c r="G100" s="2399"/>
      <c r="H100" s="2400"/>
      <c r="I100" s="2454"/>
      <c r="J100" s="2455"/>
      <c r="K100" s="2455"/>
      <c r="L100" s="2455"/>
      <c r="M100" s="2455"/>
      <c r="N100" s="2455"/>
      <c r="O100" s="2456"/>
      <c r="P100" s="2456"/>
      <c r="Q100" s="2456"/>
      <c r="R100" s="2456"/>
      <c r="S100" s="2456"/>
      <c r="T100" s="2456"/>
      <c r="U100" s="2457"/>
      <c r="V100" s="752"/>
      <c r="W100" s="752"/>
      <c r="X100" s="2467"/>
      <c r="Y100" s="2468"/>
      <c r="Z100" s="2468"/>
      <c r="AA100" s="2468"/>
      <c r="AB100" s="2468"/>
      <c r="AC100" s="2468"/>
      <c r="AD100" s="2468"/>
      <c r="AE100" s="2468"/>
      <c r="AF100" s="2468"/>
      <c r="AG100" s="2468"/>
      <c r="AH100" s="2468"/>
      <c r="AI100" s="2468"/>
      <c r="AJ100" s="2468"/>
      <c r="AK100" s="2468"/>
      <c r="AL100" s="2468"/>
      <c r="AM100" s="2468"/>
      <c r="AN100" s="2468"/>
      <c r="AO100" s="2468"/>
      <c r="AP100" s="2468"/>
      <c r="AQ100" s="2468"/>
      <c r="AR100" s="2468"/>
      <c r="AS100" s="2468"/>
      <c r="AT100" s="2468"/>
      <c r="AU100" s="2468"/>
      <c r="AV100" s="2468"/>
      <c r="AW100" s="2468"/>
      <c r="AX100" s="2468"/>
      <c r="AY100" s="2468"/>
      <c r="AZ100" s="2468"/>
      <c r="BA100" s="2468"/>
      <c r="BB100" s="2468"/>
      <c r="BC100" s="2468"/>
      <c r="BD100" s="2469"/>
      <c r="BE100" s="757"/>
    </row>
    <row r="101" spans="1:57" ht="15.75" customHeight="1">
      <c r="A101" s="752"/>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2467"/>
      <c r="Y101" s="2468"/>
      <c r="Z101" s="2468"/>
      <c r="AA101" s="2468"/>
      <c r="AB101" s="2468"/>
      <c r="AC101" s="2468"/>
      <c r="AD101" s="2468"/>
      <c r="AE101" s="2468"/>
      <c r="AF101" s="2468"/>
      <c r="AG101" s="2468"/>
      <c r="AH101" s="2468"/>
      <c r="AI101" s="2468"/>
      <c r="AJ101" s="2468"/>
      <c r="AK101" s="2468"/>
      <c r="AL101" s="2468"/>
      <c r="AM101" s="2468"/>
      <c r="AN101" s="2468"/>
      <c r="AO101" s="2468"/>
      <c r="AP101" s="2468"/>
      <c r="AQ101" s="2468"/>
      <c r="AR101" s="2468"/>
      <c r="AS101" s="2468"/>
      <c r="AT101" s="2468"/>
      <c r="AU101" s="2468"/>
      <c r="AV101" s="2468"/>
      <c r="AW101" s="2468"/>
      <c r="AX101" s="2468"/>
      <c r="AY101" s="2468"/>
      <c r="AZ101" s="2468"/>
      <c r="BA101" s="2468"/>
      <c r="BB101" s="2468"/>
      <c r="BC101" s="2468"/>
      <c r="BD101" s="2469"/>
      <c r="BE101" s="757"/>
    </row>
    <row r="102" spans="1:57" ht="15.75" customHeight="1">
      <c r="A102" s="752"/>
      <c r="B102" s="762" t="s">
        <v>2023</v>
      </c>
      <c r="C102" s="762"/>
      <c r="D102" s="762"/>
      <c r="E102" s="762"/>
      <c r="F102" s="762"/>
      <c r="G102" s="762"/>
      <c r="H102" s="762"/>
      <c r="I102" s="762"/>
      <c r="J102" s="762"/>
      <c r="K102" s="762"/>
      <c r="L102" s="762"/>
      <c r="M102" s="762"/>
      <c r="N102" s="762"/>
      <c r="O102" s="762"/>
      <c r="P102" s="762"/>
      <c r="Q102" s="758"/>
      <c r="R102" s="758"/>
      <c r="S102" s="752"/>
      <c r="T102" s="752"/>
      <c r="U102" s="752"/>
      <c r="V102" s="752" t="s">
        <v>253</v>
      </c>
      <c r="W102" s="752"/>
      <c r="X102" s="2467"/>
      <c r="Y102" s="2468"/>
      <c r="Z102" s="2468"/>
      <c r="AA102" s="2468"/>
      <c r="AB102" s="2468"/>
      <c r="AC102" s="2468"/>
      <c r="AD102" s="2468"/>
      <c r="AE102" s="2468"/>
      <c r="AF102" s="2468"/>
      <c r="AG102" s="2468"/>
      <c r="AH102" s="2468"/>
      <c r="AI102" s="2468"/>
      <c r="AJ102" s="2468"/>
      <c r="AK102" s="2468"/>
      <c r="AL102" s="2468"/>
      <c r="AM102" s="2468"/>
      <c r="AN102" s="2468"/>
      <c r="AO102" s="2468"/>
      <c r="AP102" s="2468"/>
      <c r="AQ102" s="2468"/>
      <c r="AR102" s="2468"/>
      <c r="AS102" s="2468"/>
      <c r="AT102" s="2468"/>
      <c r="AU102" s="2468"/>
      <c r="AV102" s="2468"/>
      <c r="AW102" s="2468"/>
      <c r="AX102" s="2468"/>
      <c r="AY102" s="2468"/>
      <c r="AZ102" s="2468"/>
      <c r="BA102" s="2468"/>
      <c r="BB102" s="2468"/>
      <c r="BC102" s="2468"/>
      <c r="BD102" s="2469"/>
      <c r="BE102" s="757"/>
    </row>
    <row r="103" spans="1:57" ht="15.75" customHeight="1" thickBot="1">
      <c r="A103" s="752"/>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2467"/>
      <c r="Y103" s="2468"/>
      <c r="Z103" s="2468"/>
      <c r="AA103" s="2468"/>
      <c r="AB103" s="2468"/>
      <c r="AC103" s="2468"/>
      <c r="AD103" s="2468"/>
      <c r="AE103" s="2468"/>
      <c r="AF103" s="2468"/>
      <c r="AG103" s="2468"/>
      <c r="AH103" s="2468"/>
      <c r="AI103" s="2468"/>
      <c r="AJ103" s="2468"/>
      <c r="AK103" s="2468"/>
      <c r="AL103" s="2468"/>
      <c r="AM103" s="2468"/>
      <c r="AN103" s="2468"/>
      <c r="AO103" s="2468"/>
      <c r="AP103" s="2468"/>
      <c r="AQ103" s="2468"/>
      <c r="AR103" s="2468"/>
      <c r="AS103" s="2468"/>
      <c r="AT103" s="2468"/>
      <c r="AU103" s="2468"/>
      <c r="AV103" s="2468"/>
      <c r="AW103" s="2468"/>
      <c r="AX103" s="2468"/>
      <c r="AY103" s="2468"/>
      <c r="AZ103" s="2468"/>
      <c r="BA103" s="2468"/>
      <c r="BB103" s="2468"/>
      <c r="BC103" s="2468"/>
      <c r="BD103" s="2469"/>
      <c r="BE103" s="757"/>
    </row>
    <row r="104" spans="1:57" ht="15.75" customHeight="1">
      <c r="A104" s="752"/>
      <c r="B104" s="2404" t="s">
        <v>2024</v>
      </c>
      <c r="C104" s="2405"/>
      <c r="D104" s="2405"/>
      <c r="E104" s="2405"/>
      <c r="F104" s="2405"/>
      <c r="G104" s="2405"/>
      <c r="H104" s="2405"/>
      <c r="I104" s="2405"/>
      <c r="J104" s="2405"/>
      <c r="K104" s="2405"/>
      <c r="L104" s="2405"/>
      <c r="M104" s="2405"/>
      <c r="N104" s="2405"/>
      <c r="O104" s="2405"/>
      <c r="P104" s="2405"/>
      <c r="Q104" s="2405"/>
      <c r="R104" s="2405"/>
      <c r="S104" s="2405"/>
      <c r="T104" s="2405"/>
      <c r="U104" s="2453"/>
      <c r="V104" s="752"/>
      <c r="W104" s="752"/>
      <c r="X104" s="2467"/>
      <c r="Y104" s="2468"/>
      <c r="Z104" s="2468"/>
      <c r="AA104" s="2468"/>
      <c r="AB104" s="2468"/>
      <c r="AC104" s="2468"/>
      <c r="AD104" s="2468"/>
      <c r="AE104" s="2468"/>
      <c r="AF104" s="2468"/>
      <c r="AG104" s="2468"/>
      <c r="AH104" s="2468"/>
      <c r="AI104" s="2468"/>
      <c r="AJ104" s="2468"/>
      <c r="AK104" s="2468"/>
      <c r="AL104" s="2468"/>
      <c r="AM104" s="2468"/>
      <c r="AN104" s="2468"/>
      <c r="AO104" s="2468"/>
      <c r="AP104" s="2468"/>
      <c r="AQ104" s="2468"/>
      <c r="AR104" s="2468"/>
      <c r="AS104" s="2468"/>
      <c r="AT104" s="2468"/>
      <c r="AU104" s="2468"/>
      <c r="AV104" s="2468"/>
      <c r="AW104" s="2468"/>
      <c r="AX104" s="2468"/>
      <c r="AY104" s="2468"/>
      <c r="AZ104" s="2468"/>
      <c r="BA104" s="2468"/>
      <c r="BB104" s="2468"/>
      <c r="BC104" s="2468"/>
      <c r="BD104" s="2469"/>
      <c r="BE104" s="757"/>
    </row>
    <row r="105" spans="1:57" ht="15.75" customHeight="1">
      <c r="A105" s="752"/>
      <c r="B105" s="2415"/>
      <c r="C105" s="2416"/>
      <c r="D105" s="2416"/>
      <c r="E105" s="2416"/>
      <c r="F105" s="2416"/>
      <c r="G105" s="2416"/>
      <c r="H105" s="2417"/>
      <c r="I105" s="2421" t="s">
        <v>2006</v>
      </c>
      <c r="J105" s="2422"/>
      <c r="K105" s="2422"/>
      <c r="L105" s="2422"/>
      <c r="M105" s="2422"/>
      <c r="N105" s="2422"/>
      <c r="O105" s="2423"/>
      <c r="P105" s="2427" t="s">
        <v>2007</v>
      </c>
      <c r="Q105" s="2428"/>
      <c r="R105" s="2428"/>
      <c r="S105" s="2428"/>
      <c r="T105" s="2428"/>
      <c r="U105" s="2429"/>
      <c r="V105" s="752"/>
      <c r="W105" s="752"/>
      <c r="X105" s="2467"/>
      <c r="Y105" s="2468"/>
      <c r="Z105" s="2468"/>
      <c r="AA105" s="2468"/>
      <c r="AB105" s="2468"/>
      <c r="AC105" s="2468"/>
      <c r="AD105" s="2468"/>
      <c r="AE105" s="2468"/>
      <c r="AF105" s="2468"/>
      <c r="AG105" s="2468"/>
      <c r="AH105" s="2468"/>
      <c r="AI105" s="2468"/>
      <c r="AJ105" s="2468"/>
      <c r="AK105" s="2468"/>
      <c r="AL105" s="2468"/>
      <c r="AM105" s="2468"/>
      <c r="AN105" s="2468"/>
      <c r="AO105" s="2468"/>
      <c r="AP105" s="2468"/>
      <c r="AQ105" s="2468"/>
      <c r="AR105" s="2468"/>
      <c r="AS105" s="2468"/>
      <c r="AT105" s="2468"/>
      <c r="AU105" s="2468"/>
      <c r="AV105" s="2468"/>
      <c r="AW105" s="2468"/>
      <c r="AX105" s="2468"/>
      <c r="AY105" s="2468"/>
      <c r="AZ105" s="2468"/>
      <c r="BA105" s="2468"/>
      <c r="BB105" s="2468"/>
      <c r="BC105" s="2468"/>
      <c r="BD105" s="2469"/>
      <c r="BE105" s="757"/>
    </row>
    <row r="106" spans="1:57" ht="15.75" customHeight="1" thickBot="1">
      <c r="A106" s="752"/>
      <c r="B106" s="2418"/>
      <c r="C106" s="2419"/>
      <c r="D106" s="2419"/>
      <c r="E106" s="2419"/>
      <c r="F106" s="2419"/>
      <c r="G106" s="2419"/>
      <c r="H106" s="2420"/>
      <c r="I106" s="2424"/>
      <c r="J106" s="2425"/>
      <c r="K106" s="2425"/>
      <c r="L106" s="2425"/>
      <c r="M106" s="2425"/>
      <c r="N106" s="2425"/>
      <c r="O106" s="2426"/>
      <c r="P106" s="2430"/>
      <c r="Q106" s="2431"/>
      <c r="R106" s="2431"/>
      <c r="S106" s="2431"/>
      <c r="T106" s="2431"/>
      <c r="U106" s="2432"/>
      <c r="V106" s="752"/>
      <c r="W106" s="752"/>
      <c r="X106" s="2467"/>
      <c r="Y106" s="2468"/>
      <c r="Z106" s="2468"/>
      <c r="AA106" s="2468"/>
      <c r="AB106" s="2468"/>
      <c r="AC106" s="2468"/>
      <c r="AD106" s="2468"/>
      <c r="AE106" s="2468"/>
      <c r="AF106" s="2468"/>
      <c r="AG106" s="2468"/>
      <c r="AH106" s="2468"/>
      <c r="AI106" s="2468"/>
      <c r="AJ106" s="2468"/>
      <c r="AK106" s="2468"/>
      <c r="AL106" s="2468"/>
      <c r="AM106" s="2468"/>
      <c r="AN106" s="2468"/>
      <c r="AO106" s="2468"/>
      <c r="AP106" s="2468"/>
      <c r="AQ106" s="2468"/>
      <c r="AR106" s="2468"/>
      <c r="AS106" s="2468"/>
      <c r="AT106" s="2468"/>
      <c r="AU106" s="2468"/>
      <c r="AV106" s="2468"/>
      <c r="AW106" s="2468"/>
      <c r="AX106" s="2468"/>
      <c r="AY106" s="2468"/>
      <c r="AZ106" s="2468"/>
      <c r="BA106" s="2468"/>
      <c r="BB106" s="2468"/>
      <c r="BC106" s="2468"/>
      <c r="BD106" s="2469"/>
      <c r="BE106" s="757"/>
    </row>
    <row r="107" spans="1:57" ht="15.75" customHeight="1" thickBot="1">
      <c r="A107" s="752"/>
      <c r="B107" s="2398" t="s">
        <v>2021</v>
      </c>
      <c r="C107" s="2399"/>
      <c r="D107" s="2399"/>
      <c r="E107" s="2399"/>
      <c r="F107" s="2399"/>
      <c r="G107" s="2399"/>
      <c r="H107" s="2400"/>
      <c r="I107" s="2401"/>
      <c r="J107" s="2402"/>
      <c r="K107" s="2402"/>
      <c r="L107" s="2402"/>
      <c r="M107" s="2402"/>
      <c r="N107" s="2402"/>
      <c r="O107" s="2403"/>
      <c r="P107" s="2401"/>
      <c r="Q107" s="2402"/>
      <c r="R107" s="2402"/>
      <c r="S107" s="2402"/>
      <c r="T107" s="2402"/>
      <c r="U107" s="2403"/>
      <c r="V107" s="752"/>
      <c r="W107" s="752"/>
      <c r="X107" s="2467"/>
      <c r="Y107" s="2468"/>
      <c r="Z107" s="2468"/>
      <c r="AA107" s="2468"/>
      <c r="AB107" s="2468"/>
      <c r="AC107" s="2468"/>
      <c r="AD107" s="2468"/>
      <c r="AE107" s="2468"/>
      <c r="AF107" s="2468"/>
      <c r="AG107" s="2468"/>
      <c r="AH107" s="2468"/>
      <c r="AI107" s="2468"/>
      <c r="AJ107" s="2468"/>
      <c r="AK107" s="2468"/>
      <c r="AL107" s="2468"/>
      <c r="AM107" s="2468"/>
      <c r="AN107" s="2468"/>
      <c r="AO107" s="2468"/>
      <c r="AP107" s="2468"/>
      <c r="AQ107" s="2468"/>
      <c r="AR107" s="2468"/>
      <c r="AS107" s="2468"/>
      <c r="AT107" s="2468"/>
      <c r="AU107" s="2468"/>
      <c r="AV107" s="2468"/>
      <c r="AW107" s="2468"/>
      <c r="AX107" s="2468"/>
      <c r="AY107" s="2468"/>
      <c r="AZ107" s="2468"/>
      <c r="BA107" s="2468"/>
      <c r="BB107" s="2468"/>
      <c r="BC107" s="2468"/>
      <c r="BD107" s="2469"/>
      <c r="BE107" s="757"/>
    </row>
    <row r="108" spans="1:57" ht="15.75" customHeight="1" thickBot="1">
      <c r="A108" s="752"/>
      <c r="B108" s="2398" t="s">
        <v>2022</v>
      </c>
      <c r="C108" s="2399"/>
      <c r="D108" s="2399"/>
      <c r="E108" s="2399"/>
      <c r="F108" s="2399"/>
      <c r="G108" s="2399"/>
      <c r="H108" s="2400"/>
      <c r="I108" s="2401"/>
      <c r="J108" s="2402"/>
      <c r="K108" s="2402"/>
      <c r="L108" s="2402"/>
      <c r="M108" s="2402"/>
      <c r="N108" s="2402"/>
      <c r="O108" s="2403"/>
      <c r="P108" s="2401"/>
      <c r="Q108" s="2402"/>
      <c r="R108" s="2402"/>
      <c r="S108" s="2402"/>
      <c r="T108" s="2402"/>
      <c r="U108" s="2403"/>
      <c r="V108" s="752"/>
      <c r="W108" s="752"/>
      <c r="X108" s="2470"/>
      <c r="Y108" s="2471"/>
      <c r="Z108" s="2471"/>
      <c r="AA108" s="2471"/>
      <c r="AB108" s="2471"/>
      <c r="AC108" s="2471"/>
      <c r="AD108" s="2471"/>
      <c r="AE108" s="2471"/>
      <c r="AF108" s="2471"/>
      <c r="AG108" s="2471"/>
      <c r="AH108" s="2471"/>
      <c r="AI108" s="2471"/>
      <c r="AJ108" s="2471"/>
      <c r="AK108" s="2471"/>
      <c r="AL108" s="2471"/>
      <c r="AM108" s="2471"/>
      <c r="AN108" s="2471"/>
      <c r="AO108" s="2471"/>
      <c r="AP108" s="2471"/>
      <c r="AQ108" s="2471"/>
      <c r="AR108" s="2471"/>
      <c r="AS108" s="2471"/>
      <c r="AT108" s="2471"/>
      <c r="AU108" s="2471"/>
      <c r="AV108" s="2471"/>
      <c r="AW108" s="2471"/>
      <c r="AX108" s="2471"/>
      <c r="AY108" s="2471"/>
      <c r="AZ108" s="2471"/>
      <c r="BA108" s="2471"/>
      <c r="BB108" s="2471"/>
      <c r="BC108" s="2471"/>
      <c r="BD108" s="2472"/>
      <c r="BE108" s="757"/>
    </row>
    <row r="109" spans="1:57" ht="15.75" customHeight="1" thickBot="1">
      <c r="A109" s="752"/>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c r="AR109" s="752"/>
      <c r="AS109" s="752"/>
      <c r="AT109" s="752"/>
      <c r="AU109" s="752"/>
      <c r="AV109" s="752"/>
      <c r="AW109" s="752"/>
      <c r="AX109" s="752"/>
      <c r="AY109" s="752"/>
      <c r="AZ109" s="752"/>
      <c r="BA109" s="752"/>
      <c r="BB109" s="752"/>
      <c r="BC109" s="752"/>
      <c r="BD109" s="752"/>
      <c r="BE109" s="757"/>
    </row>
    <row r="110" spans="1:57" ht="15.75" customHeight="1" thickBot="1">
      <c r="A110" s="752"/>
      <c r="B110" s="2433" t="s">
        <v>2025</v>
      </c>
      <c r="C110" s="2434"/>
      <c r="D110" s="2434"/>
      <c r="E110" s="2434"/>
      <c r="F110" s="2434"/>
      <c r="G110" s="2434"/>
      <c r="H110" s="2434"/>
      <c r="I110" s="2434"/>
      <c r="J110" s="2434"/>
      <c r="K110" s="2434"/>
      <c r="L110" s="2434"/>
      <c r="M110" s="2434"/>
      <c r="N110" s="2434"/>
      <c r="O110" s="2434"/>
      <c r="P110" s="2434"/>
      <c r="Q110" s="2434"/>
      <c r="R110" s="2435"/>
      <c r="S110" s="2435"/>
      <c r="T110" s="2435"/>
      <c r="U110" s="2435"/>
      <c r="V110" s="2435"/>
      <c r="W110" s="2435"/>
      <c r="X110" s="2435"/>
      <c r="Y110" s="2435"/>
      <c r="Z110" s="2435"/>
      <c r="AA110" s="2435"/>
      <c r="AB110" s="2435"/>
      <c r="AC110" s="2435"/>
      <c r="AD110" s="2435"/>
      <c r="AE110" s="2435"/>
      <c r="AF110" s="2435"/>
      <c r="AG110" s="2436" t="s">
        <v>1952</v>
      </c>
      <c r="AH110" s="2436"/>
      <c r="AI110" s="2436"/>
      <c r="AJ110" s="2437"/>
      <c r="AK110" s="752"/>
      <c r="AL110" s="752"/>
      <c r="AM110" s="752"/>
      <c r="AN110" s="752"/>
      <c r="AO110" s="752"/>
      <c r="AP110" s="752"/>
      <c r="AQ110" s="752"/>
      <c r="AR110" s="752"/>
      <c r="AS110" s="752"/>
      <c r="AT110" s="752"/>
      <c r="AU110" s="752"/>
      <c r="AV110" s="752"/>
      <c r="AW110" s="752"/>
      <c r="AX110" s="752"/>
      <c r="AY110" s="752"/>
      <c r="AZ110" s="752"/>
      <c r="BA110" s="752"/>
      <c r="BB110" s="752"/>
      <c r="BC110" s="752"/>
      <c r="BD110" s="752"/>
      <c r="BE110" s="757"/>
    </row>
    <row r="111" spans="1:57" ht="15.75" customHeight="1" thickBot="1">
      <c r="A111" s="752"/>
      <c r="B111" s="2438" t="s">
        <v>2026</v>
      </c>
      <c r="C111" s="2439"/>
      <c r="D111" s="2439"/>
      <c r="E111" s="2439"/>
      <c r="F111" s="2439"/>
      <c r="G111" s="2439"/>
      <c r="H111" s="2439"/>
      <c r="I111" s="2439"/>
      <c r="J111" s="2439"/>
      <c r="K111" s="2439"/>
      <c r="L111" s="2439"/>
      <c r="M111" s="2439"/>
      <c r="N111" s="2439"/>
      <c r="O111" s="2439"/>
      <c r="P111" s="2439"/>
      <c r="Q111" s="2440"/>
      <c r="R111" s="2441" t="s">
        <v>2027</v>
      </c>
      <c r="S111" s="2442"/>
      <c r="T111" s="2442"/>
      <c r="U111" s="2442"/>
      <c r="V111" s="2442"/>
      <c r="W111" s="2442"/>
      <c r="X111" s="2442"/>
      <c r="Y111" s="2442"/>
      <c r="Z111" s="2442"/>
      <c r="AA111" s="2442"/>
      <c r="AB111" s="2442"/>
      <c r="AC111" s="2442"/>
      <c r="AD111" s="2442"/>
      <c r="AE111" s="2442"/>
      <c r="AF111" s="2442"/>
      <c r="AG111" s="2442"/>
      <c r="AH111" s="2442"/>
      <c r="AI111" s="2442"/>
      <c r="AJ111" s="2442"/>
      <c r="AK111" s="2442"/>
      <c r="AL111" s="2442"/>
      <c r="AM111" s="2442"/>
      <c r="AN111" s="2442"/>
      <c r="AO111" s="2442"/>
      <c r="AP111" s="2442"/>
      <c r="AQ111" s="2442"/>
      <c r="AR111" s="2442"/>
      <c r="AS111" s="2442"/>
      <c r="AT111" s="2442"/>
      <c r="AU111" s="2442"/>
      <c r="AV111" s="2442"/>
      <c r="AW111" s="2442"/>
      <c r="AX111" s="2443"/>
      <c r="AY111" s="752"/>
      <c r="AZ111" s="752"/>
      <c r="BA111" s="752"/>
      <c r="BB111" s="752"/>
      <c r="BC111" s="752" t="s">
        <v>253</v>
      </c>
      <c r="BD111" s="752"/>
      <c r="BE111" s="757"/>
    </row>
    <row r="112" spans="1:57" ht="15.75" customHeight="1">
      <c r="A112" s="752"/>
      <c r="B112" s="2444" t="s">
        <v>2028</v>
      </c>
      <c r="C112" s="2445"/>
      <c r="D112" s="2445"/>
      <c r="E112" s="2445"/>
      <c r="F112" s="2445"/>
      <c r="G112" s="2445"/>
      <c r="H112" s="2445"/>
      <c r="I112" s="2445"/>
      <c r="J112" s="2445"/>
      <c r="K112" s="2445"/>
      <c r="L112" s="2445"/>
      <c r="M112" s="2445"/>
      <c r="N112" s="2445"/>
      <c r="O112" s="2445"/>
      <c r="P112" s="2445"/>
      <c r="Q112" s="2445"/>
      <c r="R112" s="2445"/>
      <c r="S112" s="2445"/>
      <c r="T112" s="2445"/>
      <c r="U112" s="2445"/>
      <c r="V112" s="2445"/>
      <c r="W112" s="2445"/>
      <c r="X112" s="2445"/>
      <c r="Y112" s="2445"/>
      <c r="Z112" s="2445"/>
      <c r="AA112" s="2445"/>
      <c r="AB112" s="2445"/>
      <c r="AC112" s="2445"/>
      <c r="AD112" s="2445"/>
      <c r="AE112" s="2445"/>
      <c r="AF112" s="2445"/>
      <c r="AG112" s="2445"/>
      <c r="AH112" s="2445"/>
      <c r="AI112" s="2445"/>
      <c r="AJ112" s="2445"/>
      <c r="AK112" s="2445"/>
      <c r="AL112" s="2445"/>
      <c r="AM112" s="2445"/>
      <c r="AN112" s="2445"/>
      <c r="AO112" s="2445"/>
      <c r="AP112" s="2445"/>
      <c r="AQ112" s="2445"/>
      <c r="AR112" s="2445"/>
      <c r="AS112" s="2445"/>
      <c r="AT112" s="2445"/>
      <c r="AU112" s="2445"/>
      <c r="AV112" s="2445"/>
      <c r="AW112" s="2445"/>
      <c r="AX112" s="2446"/>
      <c r="AY112" s="752"/>
      <c r="AZ112" s="752"/>
      <c r="BA112" s="752"/>
      <c r="BB112" s="752"/>
      <c r="BC112" s="752"/>
      <c r="BD112" s="752"/>
      <c r="BE112" s="757"/>
    </row>
    <row r="113" spans="1:57" ht="15.75" customHeight="1">
      <c r="A113" s="752"/>
      <c r="B113" s="2447"/>
      <c r="C113" s="2448"/>
      <c r="D113" s="2448"/>
      <c r="E113" s="2448"/>
      <c r="F113" s="2448"/>
      <c r="G113" s="2448"/>
      <c r="H113" s="2448"/>
      <c r="I113" s="2448"/>
      <c r="J113" s="2448"/>
      <c r="K113" s="2448"/>
      <c r="L113" s="2448"/>
      <c r="M113" s="2448"/>
      <c r="N113" s="2448"/>
      <c r="O113" s="2448"/>
      <c r="P113" s="2448"/>
      <c r="Q113" s="2448"/>
      <c r="R113" s="2448"/>
      <c r="S113" s="2448"/>
      <c r="T113" s="2448"/>
      <c r="U113" s="2448"/>
      <c r="V113" s="2448"/>
      <c r="W113" s="2448"/>
      <c r="X113" s="2448"/>
      <c r="Y113" s="2448"/>
      <c r="Z113" s="2448"/>
      <c r="AA113" s="2448"/>
      <c r="AB113" s="2448"/>
      <c r="AC113" s="2448"/>
      <c r="AD113" s="2448"/>
      <c r="AE113" s="2448"/>
      <c r="AF113" s="2448"/>
      <c r="AG113" s="2448"/>
      <c r="AH113" s="2448"/>
      <c r="AI113" s="2448"/>
      <c r="AJ113" s="2448"/>
      <c r="AK113" s="2448"/>
      <c r="AL113" s="2448"/>
      <c r="AM113" s="2448"/>
      <c r="AN113" s="2448"/>
      <c r="AO113" s="2448"/>
      <c r="AP113" s="2448"/>
      <c r="AQ113" s="2448"/>
      <c r="AR113" s="2448"/>
      <c r="AS113" s="2448"/>
      <c r="AT113" s="2448"/>
      <c r="AU113" s="2448"/>
      <c r="AV113" s="2448"/>
      <c r="AW113" s="2448"/>
      <c r="AX113" s="2449"/>
      <c r="AY113" s="752"/>
      <c r="AZ113" s="752"/>
      <c r="BA113" s="752"/>
      <c r="BB113" s="752"/>
      <c r="BC113" s="752"/>
      <c r="BD113" s="752"/>
      <c r="BE113" s="757"/>
    </row>
    <row r="114" spans="1:57" ht="15.75" customHeight="1">
      <c r="A114" s="752"/>
      <c r="B114" s="2447"/>
      <c r="C114" s="2448"/>
      <c r="D114" s="2448"/>
      <c r="E114" s="2448"/>
      <c r="F114" s="2448"/>
      <c r="G114" s="2448"/>
      <c r="H114" s="2448"/>
      <c r="I114" s="2448"/>
      <c r="J114" s="2448"/>
      <c r="K114" s="2448"/>
      <c r="L114" s="2448"/>
      <c r="M114" s="2448"/>
      <c r="N114" s="2448"/>
      <c r="O114" s="2448"/>
      <c r="P114" s="2448"/>
      <c r="Q114" s="2448"/>
      <c r="R114" s="2448"/>
      <c r="S114" s="2448"/>
      <c r="T114" s="2448"/>
      <c r="U114" s="2448"/>
      <c r="V114" s="2448"/>
      <c r="W114" s="2448"/>
      <c r="X114" s="2448"/>
      <c r="Y114" s="2448"/>
      <c r="Z114" s="2448"/>
      <c r="AA114" s="2448"/>
      <c r="AB114" s="2448"/>
      <c r="AC114" s="2448"/>
      <c r="AD114" s="2448"/>
      <c r="AE114" s="2448"/>
      <c r="AF114" s="2448"/>
      <c r="AG114" s="2448"/>
      <c r="AH114" s="2448"/>
      <c r="AI114" s="2448"/>
      <c r="AJ114" s="2448"/>
      <c r="AK114" s="2448"/>
      <c r="AL114" s="2448"/>
      <c r="AM114" s="2448"/>
      <c r="AN114" s="2448"/>
      <c r="AO114" s="2448"/>
      <c r="AP114" s="2448"/>
      <c r="AQ114" s="2448"/>
      <c r="AR114" s="2448"/>
      <c r="AS114" s="2448"/>
      <c r="AT114" s="2448"/>
      <c r="AU114" s="2448"/>
      <c r="AV114" s="2448"/>
      <c r="AW114" s="2448"/>
      <c r="AX114" s="2449"/>
      <c r="AY114" s="752"/>
      <c r="AZ114" s="752"/>
      <c r="BA114" s="752"/>
      <c r="BB114" s="752"/>
      <c r="BC114" s="752"/>
      <c r="BD114" s="752"/>
      <c r="BE114" s="757"/>
    </row>
    <row r="115" spans="1:57" ht="15.75" customHeight="1">
      <c r="A115" s="752"/>
      <c r="B115" s="2447"/>
      <c r="C115" s="2448"/>
      <c r="D115" s="2448"/>
      <c r="E115" s="2448"/>
      <c r="F115" s="2448"/>
      <c r="G115" s="2448"/>
      <c r="H115" s="2448"/>
      <c r="I115" s="2448"/>
      <c r="J115" s="2448"/>
      <c r="K115" s="2448"/>
      <c r="L115" s="2448"/>
      <c r="M115" s="2448"/>
      <c r="N115" s="2448"/>
      <c r="O115" s="2448"/>
      <c r="P115" s="2448"/>
      <c r="Q115" s="2448"/>
      <c r="R115" s="2448"/>
      <c r="S115" s="2448"/>
      <c r="T115" s="2448"/>
      <c r="U115" s="2448"/>
      <c r="V115" s="2448"/>
      <c r="W115" s="2448"/>
      <c r="X115" s="2448"/>
      <c r="Y115" s="2448"/>
      <c r="Z115" s="2448"/>
      <c r="AA115" s="2448"/>
      <c r="AB115" s="2448"/>
      <c r="AC115" s="2448"/>
      <c r="AD115" s="2448"/>
      <c r="AE115" s="2448"/>
      <c r="AF115" s="2448"/>
      <c r="AG115" s="2448"/>
      <c r="AH115" s="2448"/>
      <c r="AI115" s="2448"/>
      <c r="AJ115" s="2448"/>
      <c r="AK115" s="2448"/>
      <c r="AL115" s="2448"/>
      <c r="AM115" s="2448"/>
      <c r="AN115" s="2448"/>
      <c r="AO115" s="2448"/>
      <c r="AP115" s="2448"/>
      <c r="AQ115" s="2448"/>
      <c r="AR115" s="2448"/>
      <c r="AS115" s="2448"/>
      <c r="AT115" s="2448"/>
      <c r="AU115" s="2448"/>
      <c r="AV115" s="2448"/>
      <c r="AW115" s="2448"/>
      <c r="AX115" s="2449"/>
      <c r="AY115" s="752"/>
      <c r="AZ115" s="752"/>
      <c r="BA115" s="752"/>
      <c r="BB115" s="752"/>
      <c r="BC115" s="752"/>
      <c r="BD115" s="752"/>
      <c r="BE115" s="757"/>
    </row>
    <row r="116" spans="1:57" ht="15.75" customHeight="1">
      <c r="A116" s="752"/>
      <c r="B116" s="2447"/>
      <c r="C116" s="2448"/>
      <c r="D116" s="2448"/>
      <c r="E116" s="2448"/>
      <c r="F116" s="2448"/>
      <c r="G116" s="2448"/>
      <c r="H116" s="2448"/>
      <c r="I116" s="2448"/>
      <c r="J116" s="2448"/>
      <c r="K116" s="2448"/>
      <c r="L116" s="2448"/>
      <c r="M116" s="2448"/>
      <c r="N116" s="2448"/>
      <c r="O116" s="2448"/>
      <c r="P116" s="2448"/>
      <c r="Q116" s="2448"/>
      <c r="R116" s="2448"/>
      <c r="S116" s="2448"/>
      <c r="T116" s="2448"/>
      <c r="U116" s="2448"/>
      <c r="V116" s="2448"/>
      <c r="W116" s="2448"/>
      <c r="X116" s="2448"/>
      <c r="Y116" s="2448"/>
      <c r="Z116" s="2448"/>
      <c r="AA116" s="2448"/>
      <c r="AB116" s="2448"/>
      <c r="AC116" s="2448"/>
      <c r="AD116" s="2448"/>
      <c r="AE116" s="2448"/>
      <c r="AF116" s="2448"/>
      <c r="AG116" s="2448"/>
      <c r="AH116" s="2448"/>
      <c r="AI116" s="2448"/>
      <c r="AJ116" s="2448"/>
      <c r="AK116" s="2448"/>
      <c r="AL116" s="2448"/>
      <c r="AM116" s="2448"/>
      <c r="AN116" s="2448"/>
      <c r="AO116" s="2448"/>
      <c r="AP116" s="2448"/>
      <c r="AQ116" s="2448"/>
      <c r="AR116" s="2448"/>
      <c r="AS116" s="2448"/>
      <c r="AT116" s="2448"/>
      <c r="AU116" s="2448"/>
      <c r="AV116" s="2448"/>
      <c r="AW116" s="2448"/>
      <c r="AX116" s="2449"/>
      <c r="AY116" s="752"/>
      <c r="AZ116" s="752"/>
      <c r="BA116" s="752"/>
      <c r="BB116" s="752"/>
      <c r="BC116" s="752"/>
      <c r="BD116" s="752"/>
      <c r="BE116" s="757"/>
    </row>
    <row r="117" spans="1:57" ht="15.75" customHeight="1">
      <c r="A117" s="752"/>
      <c r="B117" s="2447"/>
      <c r="C117" s="2448"/>
      <c r="D117" s="2448"/>
      <c r="E117" s="2448"/>
      <c r="F117" s="2448"/>
      <c r="G117" s="2448"/>
      <c r="H117" s="2448"/>
      <c r="I117" s="2448"/>
      <c r="J117" s="2448"/>
      <c r="K117" s="2448"/>
      <c r="L117" s="2448"/>
      <c r="M117" s="2448"/>
      <c r="N117" s="2448"/>
      <c r="O117" s="2448"/>
      <c r="P117" s="2448"/>
      <c r="Q117" s="2448"/>
      <c r="R117" s="2448"/>
      <c r="S117" s="2448"/>
      <c r="T117" s="2448"/>
      <c r="U117" s="2448"/>
      <c r="V117" s="2448"/>
      <c r="W117" s="2448"/>
      <c r="X117" s="2448"/>
      <c r="Y117" s="2448"/>
      <c r="Z117" s="2448"/>
      <c r="AA117" s="2448"/>
      <c r="AB117" s="2448"/>
      <c r="AC117" s="2448"/>
      <c r="AD117" s="2448"/>
      <c r="AE117" s="2448"/>
      <c r="AF117" s="2448"/>
      <c r="AG117" s="2448"/>
      <c r="AH117" s="2448"/>
      <c r="AI117" s="2448"/>
      <c r="AJ117" s="2448"/>
      <c r="AK117" s="2448"/>
      <c r="AL117" s="2448"/>
      <c r="AM117" s="2448"/>
      <c r="AN117" s="2448"/>
      <c r="AO117" s="2448"/>
      <c r="AP117" s="2448"/>
      <c r="AQ117" s="2448"/>
      <c r="AR117" s="2448"/>
      <c r="AS117" s="2448"/>
      <c r="AT117" s="2448"/>
      <c r="AU117" s="2448"/>
      <c r="AV117" s="2448"/>
      <c r="AW117" s="2448"/>
      <c r="AX117" s="2449"/>
      <c r="AY117" s="752"/>
      <c r="AZ117" s="752"/>
      <c r="BA117" s="752"/>
      <c r="BB117" s="752"/>
      <c r="BC117" s="752"/>
      <c r="BD117" s="752"/>
      <c r="BE117" s="757"/>
    </row>
    <row r="118" spans="1:57" ht="15.75" customHeight="1">
      <c r="A118" s="752"/>
      <c r="B118" s="2447"/>
      <c r="C118" s="2448"/>
      <c r="D118" s="2448"/>
      <c r="E118" s="2448"/>
      <c r="F118" s="2448"/>
      <c r="G118" s="2448"/>
      <c r="H118" s="2448"/>
      <c r="I118" s="2448"/>
      <c r="J118" s="2448"/>
      <c r="K118" s="2448"/>
      <c r="L118" s="2448"/>
      <c r="M118" s="2448"/>
      <c r="N118" s="2448"/>
      <c r="O118" s="2448"/>
      <c r="P118" s="2448"/>
      <c r="Q118" s="2448"/>
      <c r="R118" s="2448"/>
      <c r="S118" s="2448"/>
      <c r="T118" s="2448"/>
      <c r="U118" s="2448"/>
      <c r="V118" s="2448"/>
      <c r="W118" s="2448"/>
      <c r="X118" s="2448"/>
      <c r="Y118" s="2448"/>
      <c r="Z118" s="2448"/>
      <c r="AA118" s="2448"/>
      <c r="AB118" s="2448"/>
      <c r="AC118" s="2448"/>
      <c r="AD118" s="2448"/>
      <c r="AE118" s="2448"/>
      <c r="AF118" s="2448"/>
      <c r="AG118" s="2448"/>
      <c r="AH118" s="2448"/>
      <c r="AI118" s="2448"/>
      <c r="AJ118" s="2448"/>
      <c r="AK118" s="2448"/>
      <c r="AL118" s="2448"/>
      <c r="AM118" s="2448"/>
      <c r="AN118" s="2448"/>
      <c r="AO118" s="2448"/>
      <c r="AP118" s="2448"/>
      <c r="AQ118" s="2448"/>
      <c r="AR118" s="2448"/>
      <c r="AS118" s="2448"/>
      <c r="AT118" s="2448"/>
      <c r="AU118" s="2448"/>
      <c r="AV118" s="2448"/>
      <c r="AW118" s="2448"/>
      <c r="AX118" s="2449"/>
      <c r="AY118" s="752"/>
      <c r="AZ118" s="752"/>
      <c r="BA118" s="752"/>
      <c r="BB118" s="752"/>
      <c r="BC118" s="752"/>
      <c r="BD118" s="752"/>
      <c r="BE118" s="757"/>
    </row>
    <row r="119" spans="1:57" ht="15.75" customHeight="1">
      <c r="A119" s="752"/>
      <c r="B119" s="2447"/>
      <c r="C119" s="2448"/>
      <c r="D119" s="2448"/>
      <c r="E119" s="2448"/>
      <c r="F119" s="2448"/>
      <c r="G119" s="2448"/>
      <c r="H119" s="2448"/>
      <c r="I119" s="2448"/>
      <c r="J119" s="2448"/>
      <c r="K119" s="2448"/>
      <c r="L119" s="2448"/>
      <c r="M119" s="2448"/>
      <c r="N119" s="2448"/>
      <c r="O119" s="2448"/>
      <c r="P119" s="2448"/>
      <c r="Q119" s="2448"/>
      <c r="R119" s="2448"/>
      <c r="S119" s="2448"/>
      <c r="T119" s="2448"/>
      <c r="U119" s="2448"/>
      <c r="V119" s="2448"/>
      <c r="W119" s="2448"/>
      <c r="X119" s="2448"/>
      <c r="Y119" s="2448"/>
      <c r="Z119" s="2448"/>
      <c r="AA119" s="2448"/>
      <c r="AB119" s="2448"/>
      <c r="AC119" s="2448"/>
      <c r="AD119" s="2448"/>
      <c r="AE119" s="2448"/>
      <c r="AF119" s="2448"/>
      <c r="AG119" s="2448"/>
      <c r="AH119" s="2448"/>
      <c r="AI119" s="2448"/>
      <c r="AJ119" s="2448"/>
      <c r="AK119" s="2448"/>
      <c r="AL119" s="2448"/>
      <c r="AM119" s="2448"/>
      <c r="AN119" s="2448"/>
      <c r="AO119" s="2448"/>
      <c r="AP119" s="2448"/>
      <c r="AQ119" s="2448"/>
      <c r="AR119" s="2448"/>
      <c r="AS119" s="2448"/>
      <c r="AT119" s="2448"/>
      <c r="AU119" s="2448"/>
      <c r="AV119" s="2448"/>
      <c r="AW119" s="2448"/>
      <c r="AX119" s="2449"/>
      <c r="AY119" s="752"/>
      <c r="AZ119" s="752"/>
      <c r="BA119" s="752"/>
      <c r="BB119" s="752"/>
      <c r="BC119" s="752"/>
      <c r="BD119" s="752"/>
      <c r="BE119" s="757"/>
    </row>
    <row r="120" spans="1:57" ht="15.75" customHeight="1">
      <c r="A120" s="752"/>
      <c r="B120" s="2447"/>
      <c r="C120" s="2448"/>
      <c r="D120" s="2448"/>
      <c r="E120" s="2448"/>
      <c r="F120" s="2448"/>
      <c r="G120" s="2448"/>
      <c r="H120" s="2448"/>
      <c r="I120" s="2448"/>
      <c r="J120" s="2448"/>
      <c r="K120" s="2448"/>
      <c r="L120" s="2448"/>
      <c r="M120" s="2448"/>
      <c r="N120" s="2448"/>
      <c r="O120" s="2448"/>
      <c r="P120" s="2448"/>
      <c r="Q120" s="2448"/>
      <c r="R120" s="2448"/>
      <c r="S120" s="2448"/>
      <c r="T120" s="2448"/>
      <c r="U120" s="2448"/>
      <c r="V120" s="2448"/>
      <c r="W120" s="2448"/>
      <c r="X120" s="2448"/>
      <c r="Y120" s="2448"/>
      <c r="Z120" s="2448"/>
      <c r="AA120" s="2448"/>
      <c r="AB120" s="2448"/>
      <c r="AC120" s="2448"/>
      <c r="AD120" s="2448"/>
      <c r="AE120" s="2448"/>
      <c r="AF120" s="2448"/>
      <c r="AG120" s="2448"/>
      <c r="AH120" s="2448"/>
      <c r="AI120" s="2448"/>
      <c r="AJ120" s="2448"/>
      <c r="AK120" s="2448"/>
      <c r="AL120" s="2448"/>
      <c r="AM120" s="2448"/>
      <c r="AN120" s="2448"/>
      <c r="AO120" s="2448"/>
      <c r="AP120" s="2448"/>
      <c r="AQ120" s="2448"/>
      <c r="AR120" s="2448"/>
      <c r="AS120" s="2448"/>
      <c r="AT120" s="2448"/>
      <c r="AU120" s="2448"/>
      <c r="AV120" s="2448"/>
      <c r="AW120" s="2448"/>
      <c r="AX120" s="2449"/>
      <c r="AY120" s="752"/>
      <c r="AZ120" s="752"/>
      <c r="BA120" s="752"/>
      <c r="BB120" s="752"/>
      <c r="BC120" s="752"/>
      <c r="BD120" s="752"/>
      <c r="BE120" s="757"/>
    </row>
    <row r="121" spans="1:57" ht="15.75" customHeight="1" thickBot="1">
      <c r="A121" s="752"/>
      <c r="B121" s="2450"/>
      <c r="C121" s="2451"/>
      <c r="D121" s="2451"/>
      <c r="E121" s="2451"/>
      <c r="F121" s="2451"/>
      <c r="G121" s="2451"/>
      <c r="H121" s="2451"/>
      <c r="I121" s="2451"/>
      <c r="J121" s="2451"/>
      <c r="K121" s="2451"/>
      <c r="L121" s="2451"/>
      <c r="M121" s="2451"/>
      <c r="N121" s="2451"/>
      <c r="O121" s="2451"/>
      <c r="P121" s="2451"/>
      <c r="Q121" s="2451"/>
      <c r="R121" s="2451"/>
      <c r="S121" s="2451"/>
      <c r="T121" s="2451"/>
      <c r="U121" s="2451"/>
      <c r="V121" s="2451"/>
      <c r="W121" s="2451"/>
      <c r="X121" s="2451"/>
      <c r="Y121" s="2451"/>
      <c r="Z121" s="2451"/>
      <c r="AA121" s="2451"/>
      <c r="AB121" s="2451"/>
      <c r="AC121" s="2451"/>
      <c r="AD121" s="2451"/>
      <c r="AE121" s="2451"/>
      <c r="AF121" s="2451"/>
      <c r="AG121" s="2451"/>
      <c r="AH121" s="2451"/>
      <c r="AI121" s="2451"/>
      <c r="AJ121" s="2451"/>
      <c r="AK121" s="2451"/>
      <c r="AL121" s="2451"/>
      <c r="AM121" s="2451"/>
      <c r="AN121" s="2451"/>
      <c r="AO121" s="2451"/>
      <c r="AP121" s="2451"/>
      <c r="AQ121" s="2451"/>
      <c r="AR121" s="2451"/>
      <c r="AS121" s="2451"/>
      <c r="AT121" s="2451"/>
      <c r="AU121" s="2451"/>
      <c r="AV121" s="2451"/>
      <c r="AW121" s="2451"/>
      <c r="AX121" s="2452"/>
      <c r="AY121" s="752"/>
      <c r="AZ121" s="752"/>
      <c r="BA121" s="752"/>
      <c r="BB121" s="752"/>
      <c r="BC121" s="752"/>
      <c r="BD121" s="752"/>
      <c r="BE121" s="757"/>
    </row>
    <row r="122" spans="1:57" ht="15.75" customHeight="1">
      <c r="A122" s="752"/>
      <c r="B122" s="752"/>
      <c r="C122" s="752"/>
      <c r="D122" s="752"/>
      <c r="E122" s="752"/>
      <c r="F122" s="752"/>
      <c r="G122" s="752"/>
      <c r="H122" s="752"/>
      <c r="I122" s="752"/>
      <c r="J122" s="752"/>
      <c r="K122" s="752"/>
      <c r="L122" s="752"/>
      <c r="M122" s="752"/>
      <c r="N122" s="752"/>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c r="AR122" s="752"/>
      <c r="AS122" s="752"/>
      <c r="AT122" s="752"/>
      <c r="AU122" s="752"/>
      <c r="AV122" s="752"/>
      <c r="AW122" s="752"/>
      <c r="AX122" s="752"/>
      <c r="AY122" s="752"/>
      <c r="AZ122" s="752"/>
      <c r="BA122" s="752"/>
      <c r="BB122" s="752"/>
      <c r="BC122" s="752"/>
      <c r="BD122" s="752"/>
      <c r="BE122" s="757"/>
    </row>
    <row r="123" spans="1:57" ht="15.75" customHeight="1">
      <c r="B123" s="761" t="s">
        <v>2029</v>
      </c>
      <c r="C123" s="761"/>
      <c r="D123" s="761"/>
      <c r="E123" s="761"/>
      <c r="F123" s="761"/>
      <c r="G123" s="761"/>
      <c r="H123" s="761"/>
      <c r="I123" s="761"/>
      <c r="J123" s="761"/>
      <c r="K123" s="761"/>
      <c r="L123" s="761"/>
      <c r="M123" s="761"/>
      <c r="N123" s="758"/>
      <c r="O123" s="758"/>
      <c r="P123" s="752"/>
      <c r="Q123" s="752"/>
      <c r="R123" s="752"/>
      <c r="S123" s="752"/>
      <c r="T123" s="752"/>
      <c r="U123" s="752"/>
      <c r="V123" s="752"/>
      <c r="W123" s="752"/>
      <c r="X123" s="762" t="s">
        <v>2030</v>
      </c>
      <c r="Y123" s="762"/>
      <c r="Z123" s="762"/>
      <c r="AA123" s="762"/>
      <c r="AB123" s="762"/>
      <c r="AC123" s="762"/>
      <c r="AD123" s="762"/>
      <c r="AE123" s="762"/>
      <c r="AF123" s="762"/>
      <c r="AG123" s="762"/>
      <c r="AH123" s="762"/>
      <c r="AI123" s="762"/>
      <c r="AJ123" s="762"/>
      <c r="AK123" s="763"/>
      <c r="AL123" s="763"/>
      <c r="AM123" s="763"/>
      <c r="AN123" s="763"/>
      <c r="AO123" s="752"/>
      <c r="AP123" s="752"/>
      <c r="AQ123" s="752"/>
      <c r="AR123" s="752"/>
      <c r="AS123" s="752"/>
      <c r="AT123" s="752"/>
      <c r="AU123" s="752"/>
      <c r="AV123" s="752"/>
      <c r="AW123" s="752"/>
      <c r="AX123" s="752"/>
      <c r="AY123" s="752"/>
      <c r="AZ123" s="752"/>
      <c r="BA123" s="752"/>
      <c r="BB123" s="752"/>
      <c r="BC123" s="752"/>
      <c r="BD123" s="752"/>
      <c r="BE123" s="757"/>
    </row>
    <row r="124" spans="1:57" ht="15.75" customHeight="1" thickBot="1">
      <c r="A124" s="752"/>
      <c r="B124" s="752"/>
      <c r="C124" s="752"/>
      <c r="D124" s="752"/>
      <c r="E124" s="752"/>
      <c r="F124" s="752"/>
      <c r="G124" s="752"/>
      <c r="H124" s="752"/>
      <c r="I124" s="752"/>
      <c r="J124" s="752"/>
      <c r="K124" s="752"/>
      <c r="L124" s="752"/>
      <c r="M124" s="752"/>
      <c r="N124" s="752"/>
      <c r="O124" s="752"/>
      <c r="P124" s="758"/>
      <c r="Q124" s="752"/>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c r="AR124" s="752"/>
      <c r="AS124" s="752"/>
      <c r="AT124" s="752"/>
      <c r="AU124" s="752"/>
      <c r="AV124" s="752"/>
      <c r="AW124" s="752"/>
      <c r="AX124" s="752"/>
      <c r="AY124" s="752"/>
      <c r="AZ124" s="752"/>
      <c r="BA124" s="752"/>
      <c r="BB124" s="752"/>
      <c r="BC124" s="752"/>
      <c r="BD124" s="752"/>
      <c r="BE124" s="757"/>
    </row>
    <row r="125" spans="1:57" ht="15.75" customHeight="1">
      <c r="A125" s="752"/>
      <c r="B125" s="2404" t="s">
        <v>2031</v>
      </c>
      <c r="C125" s="2405"/>
      <c r="D125" s="2405"/>
      <c r="E125" s="2405"/>
      <c r="F125" s="2405"/>
      <c r="G125" s="2405"/>
      <c r="H125" s="2405"/>
      <c r="I125" s="2405"/>
      <c r="J125" s="2405"/>
      <c r="K125" s="2405"/>
      <c r="L125" s="2405"/>
      <c r="M125" s="2405"/>
      <c r="N125" s="2405"/>
      <c r="O125" s="2405"/>
      <c r="P125" s="2405"/>
      <c r="Q125" s="2405"/>
      <c r="R125" s="2405"/>
      <c r="S125" s="2405"/>
      <c r="T125" s="2405"/>
      <c r="U125" s="2453"/>
      <c r="V125" s="752"/>
      <c r="W125" s="753"/>
      <c r="X125" s="2404" t="s">
        <v>2032</v>
      </c>
      <c r="Y125" s="2405"/>
      <c r="Z125" s="2405"/>
      <c r="AA125" s="2405"/>
      <c r="AB125" s="2405"/>
      <c r="AC125" s="2405"/>
      <c r="AD125" s="2405"/>
      <c r="AE125" s="2405"/>
      <c r="AF125" s="2405"/>
      <c r="AG125" s="2405"/>
      <c r="AH125" s="2405"/>
      <c r="AI125" s="2405"/>
      <c r="AJ125" s="2405"/>
      <c r="AK125" s="2405"/>
      <c r="AL125" s="2405"/>
      <c r="AM125" s="2405"/>
      <c r="AN125" s="2405"/>
      <c r="AO125" s="2405"/>
      <c r="AP125" s="2405"/>
      <c r="AQ125" s="2453"/>
      <c r="AR125" s="752"/>
      <c r="AS125" s="752"/>
      <c r="AT125" s="752"/>
      <c r="AU125" s="752"/>
      <c r="AV125" s="752"/>
      <c r="AW125" s="752"/>
      <c r="AX125" s="752"/>
      <c r="AY125" s="752"/>
      <c r="AZ125" s="752"/>
      <c r="BA125" s="752"/>
      <c r="BB125" s="752"/>
      <c r="BC125" s="752"/>
      <c r="BD125" s="752"/>
      <c r="BE125" s="757"/>
    </row>
    <row r="126" spans="1:57" ht="15.75" customHeight="1">
      <c r="A126" s="752"/>
      <c r="B126" s="2415"/>
      <c r="C126" s="2416"/>
      <c r="D126" s="2416"/>
      <c r="E126" s="2416"/>
      <c r="F126" s="2416"/>
      <c r="G126" s="2416"/>
      <c r="H126" s="2417"/>
      <c r="I126" s="2421" t="s">
        <v>2006</v>
      </c>
      <c r="J126" s="2422"/>
      <c r="K126" s="2422"/>
      <c r="L126" s="2422"/>
      <c r="M126" s="2422"/>
      <c r="N126" s="2422"/>
      <c r="O126" s="2423"/>
      <c r="P126" s="2427" t="s">
        <v>2033</v>
      </c>
      <c r="Q126" s="2428"/>
      <c r="R126" s="2428"/>
      <c r="S126" s="2428"/>
      <c r="T126" s="2428"/>
      <c r="U126" s="2429"/>
      <c r="V126" s="752"/>
      <c r="W126" s="752"/>
      <c r="X126" s="2415"/>
      <c r="Y126" s="2416"/>
      <c r="Z126" s="2416"/>
      <c r="AA126" s="2416"/>
      <c r="AB126" s="2416"/>
      <c r="AC126" s="2416"/>
      <c r="AD126" s="2417"/>
      <c r="AE126" s="2421" t="s">
        <v>2006</v>
      </c>
      <c r="AF126" s="2422"/>
      <c r="AG126" s="2422"/>
      <c r="AH126" s="2422"/>
      <c r="AI126" s="2422"/>
      <c r="AJ126" s="2422"/>
      <c r="AK126" s="2423"/>
      <c r="AL126" s="2427" t="s">
        <v>2007</v>
      </c>
      <c r="AM126" s="2428"/>
      <c r="AN126" s="2428"/>
      <c r="AO126" s="2428"/>
      <c r="AP126" s="2428"/>
      <c r="AQ126" s="2429"/>
      <c r="AR126" s="752"/>
      <c r="AS126" s="752"/>
      <c r="AT126" s="752"/>
      <c r="AU126" s="752"/>
      <c r="AV126" s="752"/>
      <c r="AW126" s="752"/>
      <c r="AX126" s="752"/>
      <c r="AY126" s="752"/>
      <c r="AZ126" s="752"/>
      <c r="BA126" s="752"/>
      <c r="BB126" s="752"/>
      <c r="BC126" s="752"/>
      <c r="BD126" s="752"/>
      <c r="BE126" s="757"/>
    </row>
    <row r="127" spans="1:57" ht="15.75" customHeight="1" thickBot="1">
      <c r="A127" s="752"/>
      <c r="B127" s="2418"/>
      <c r="C127" s="2419"/>
      <c r="D127" s="2419"/>
      <c r="E127" s="2419"/>
      <c r="F127" s="2419"/>
      <c r="G127" s="2419"/>
      <c r="H127" s="2420"/>
      <c r="I127" s="2424"/>
      <c r="J127" s="2425"/>
      <c r="K127" s="2425"/>
      <c r="L127" s="2425"/>
      <c r="M127" s="2425"/>
      <c r="N127" s="2425"/>
      <c r="O127" s="2426"/>
      <c r="P127" s="2430"/>
      <c r="Q127" s="2431"/>
      <c r="R127" s="2431"/>
      <c r="S127" s="2431"/>
      <c r="T127" s="2431"/>
      <c r="U127" s="2432"/>
      <c r="V127" s="752"/>
      <c r="W127" s="752"/>
      <c r="X127" s="2418"/>
      <c r="Y127" s="2419"/>
      <c r="Z127" s="2419"/>
      <c r="AA127" s="2419"/>
      <c r="AB127" s="2419"/>
      <c r="AC127" s="2419"/>
      <c r="AD127" s="2420"/>
      <c r="AE127" s="2424"/>
      <c r="AF127" s="2425"/>
      <c r="AG127" s="2425"/>
      <c r="AH127" s="2425"/>
      <c r="AI127" s="2425"/>
      <c r="AJ127" s="2425"/>
      <c r="AK127" s="2426"/>
      <c r="AL127" s="2430"/>
      <c r="AM127" s="2431"/>
      <c r="AN127" s="2431"/>
      <c r="AO127" s="2431"/>
      <c r="AP127" s="2431"/>
      <c r="AQ127" s="2432"/>
      <c r="AR127" s="752"/>
      <c r="AS127" s="752"/>
      <c r="AT127" s="752"/>
      <c r="AU127" s="752"/>
      <c r="AV127" s="752"/>
      <c r="AW127" s="752"/>
      <c r="AX127" s="752"/>
      <c r="AY127" s="752"/>
      <c r="AZ127" s="752"/>
      <c r="BA127" s="752"/>
      <c r="BB127" s="752"/>
      <c r="BC127" s="752"/>
      <c r="BD127" s="752"/>
      <c r="BE127" s="757"/>
    </row>
    <row r="128" spans="1:57" ht="15.75" customHeight="1" thickBot="1">
      <c r="A128" s="752"/>
      <c r="B128" s="2398" t="s">
        <v>2021</v>
      </c>
      <c r="C128" s="2399"/>
      <c r="D128" s="2399"/>
      <c r="E128" s="2399"/>
      <c r="F128" s="2399"/>
      <c r="G128" s="2399"/>
      <c r="H128" s="2400"/>
      <c r="I128" s="2401"/>
      <c r="J128" s="2402"/>
      <c r="K128" s="2402"/>
      <c r="L128" s="2402"/>
      <c r="M128" s="2402"/>
      <c r="N128" s="2402"/>
      <c r="O128" s="2403"/>
      <c r="P128" s="2401"/>
      <c r="Q128" s="2402"/>
      <c r="R128" s="2402"/>
      <c r="S128" s="2402"/>
      <c r="T128" s="2402"/>
      <c r="U128" s="2403"/>
      <c r="V128" s="752"/>
      <c r="W128" s="752"/>
      <c r="X128" s="2398" t="s">
        <v>2021</v>
      </c>
      <c r="Y128" s="2399"/>
      <c r="Z128" s="2399"/>
      <c r="AA128" s="2399"/>
      <c r="AB128" s="2399"/>
      <c r="AC128" s="2399"/>
      <c r="AD128" s="2400"/>
      <c r="AE128" s="2401"/>
      <c r="AF128" s="2402"/>
      <c r="AG128" s="2402"/>
      <c r="AH128" s="2402"/>
      <c r="AI128" s="2402"/>
      <c r="AJ128" s="2402"/>
      <c r="AK128" s="2403"/>
      <c r="AL128" s="2401"/>
      <c r="AM128" s="2402"/>
      <c r="AN128" s="2402"/>
      <c r="AO128" s="2402"/>
      <c r="AP128" s="2402"/>
      <c r="AQ128" s="2403"/>
      <c r="AR128" s="752"/>
      <c r="AS128" s="752"/>
      <c r="AT128" s="752"/>
      <c r="AU128" s="752"/>
      <c r="AV128" s="752"/>
      <c r="AW128" s="752"/>
      <c r="AX128" s="752"/>
      <c r="AY128" s="752"/>
      <c r="AZ128" s="752"/>
      <c r="BA128" s="752"/>
      <c r="BB128" s="752"/>
      <c r="BC128" s="752"/>
      <c r="BD128" s="752"/>
      <c r="BE128" s="757"/>
    </row>
    <row r="129" spans="1:57" ht="15.75" customHeight="1" thickBot="1">
      <c r="A129" s="752"/>
      <c r="B129" s="2398" t="s">
        <v>2022</v>
      </c>
      <c r="C129" s="2399"/>
      <c r="D129" s="2399"/>
      <c r="E129" s="2399"/>
      <c r="F129" s="2399"/>
      <c r="G129" s="2399"/>
      <c r="H129" s="2400"/>
      <c r="I129" s="2401"/>
      <c r="J129" s="2402"/>
      <c r="K129" s="2402"/>
      <c r="L129" s="2402"/>
      <c r="M129" s="2402"/>
      <c r="N129" s="2402"/>
      <c r="O129" s="2403"/>
      <c r="P129" s="2401"/>
      <c r="Q129" s="2402"/>
      <c r="R129" s="2402"/>
      <c r="S129" s="2402"/>
      <c r="T129" s="2402"/>
      <c r="U129" s="2403"/>
      <c r="V129" s="752"/>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c r="AR129" s="752"/>
      <c r="AS129" s="752"/>
      <c r="AT129" s="752"/>
      <c r="AU129" s="752"/>
      <c r="AV129" s="752"/>
      <c r="AW129" s="752"/>
      <c r="AX129" s="752"/>
      <c r="AY129" s="752"/>
      <c r="AZ129" s="752"/>
      <c r="BA129" s="752"/>
      <c r="BB129" s="752"/>
      <c r="BC129" s="752"/>
      <c r="BD129" s="752"/>
      <c r="BE129" s="757"/>
    </row>
    <row r="130" spans="1:57" ht="15.75" customHeight="1" thickBot="1">
      <c r="A130" s="752"/>
      <c r="B130" s="752"/>
      <c r="C130" s="752"/>
      <c r="D130" s="752"/>
      <c r="E130" s="752"/>
      <c r="F130" s="752"/>
      <c r="G130" s="752"/>
      <c r="H130" s="752"/>
      <c r="I130" s="752"/>
      <c r="J130" s="752"/>
      <c r="K130" s="752"/>
      <c r="L130" s="752"/>
      <c r="M130" s="752"/>
      <c r="N130" s="752"/>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c r="AR130" s="752"/>
      <c r="AS130" s="752"/>
      <c r="AT130" s="752"/>
      <c r="AU130" s="752"/>
      <c r="AV130" s="752"/>
      <c r="AW130" s="752"/>
      <c r="AX130" s="752"/>
      <c r="AY130" s="752"/>
      <c r="AZ130" s="752"/>
      <c r="BA130" s="752"/>
      <c r="BB130" s="752"/>
      <c r="BC130" s="752"/>
      <c r="BD130" s="752"/>
      <c r="BE130" s="757"/>
    </row>
    <row r="131" spans="1:57" ht="15.75" customHeight="1">
      <c r="A131" s="752"/>
      <c r="B131" s="752"/>
      <c r="C131" s="2404" t="s">
        <v>2034</v>
      </c>
      <c r="D131" s="2405"/>
      <c r="E131" s="2405"/>
      <c r="F131" s="2405"/>
      <c r="G131" s="2405"/>
      <c r="H131" s="2405"/>
      <c r="I131" s="2405"/>
      <c r="J131" s="2405"/>
      <c r="K131" s="2405"/>
      <c r="L131" s="2405"/>
      <c r="M131" s="2405"/>
      <c r="N131" s="2405"/>
      <c r="O131" s="2405"/>
      <c r="P131" s="2405"/>
      <c r="Q131" s="2405"/>
      <c r="R131" s="2405"/>
      <c r="S131" s="2405"/>
      <c r="T131" s="2405"/>
      <c r="U131" s="2405"/>
      <c r="V131" s="2405"/>
      <c r="W131" s="2405"/>
      <c r="X131" s="2405"/>
      <c r="Y131" s="2405"/>
      <c r="Z131" s="2405"/>
      <c r="AA131" s="2405"/>
      <c r="AB131" s="2405"/>
      <c r="AC131" s="2405"/>
      <c r="AD131" s="2405"/>
      <c r="AE131" s="2405"/>
      <c r="AF131" s="2405"/>
      <c r="AG131" s="2406"/>
      <c r="AH131" s="752"/>
      <c r="AI131" s="752"/>
      <c r="AJ131" s="752"/>
      <c r="AK131" s="752"/>
      <c r="AL131" s="752"/>
      <c r="AM131" s="752"/>
      <c r="AN131" s="752"/>
      <c r="AO131" s="752"/>
      <c r="AP131" s="752"/>
      <c r="AQ131" s="752"/>
      <c r="AR131" s="752"/>
      <c r="AS131" s="752"/>
      <c r="AT131" s="752"/>
      <c r="AU131" s="752"/>
      <c r="AV131" s="752"/>
      <c r="AW131" s="752"/>
      <c r="AX131" s="752"/>
      <c r="AY131" s="752"/>
      <c r="AZ131" s="752"/>
      <c r="BA131" s="752"/>
      <c r="BB131" s="752"/>
      <c r="BC131" s="752"/>
      <c r="BD131" s="752"/>
      <c r="BE131" s="757"/>
    </row>
    <row r="132" spans="1:57" ht="15.75" customHeight="1" thickBot="1">
      <c r="A132" s="752"/>
      <c r="B132" s="752"/>
      <c r="C132" s="2328" t="s">
        <v>2035</v>
      </c>
      <c r="D132" s="2329"/>
      <c r="E132" s="2329"/>
      <c r="F132" s="2329"/>
      <c r="G132" s="2329"/>
      <c r="H132" s="2329"/>
      <c r="I132" s="2329"/>
      <c r="J132" s="2329"/>
      <c r="K132" s="2329"/>
      <c r="L132" s="2329"/>
      <c r="M132" s="2329"/>
      <c r="N132" s="2329"/>
      <c r="O132" s="2329"/>
      <c r="P132" s="2407"/>
      <c r="Q132" s="2408" t="s">
        <v>2036</v>
      </c>
      <c r="R132" s="2329"/>
      <c r="S132" s="2407"/>
      <c r="T132" s="2409" t="s">
        <v>2037</v>
      </c>
      <c r="U132" s="2410"/>
      <c r="V132" s="2410"/>
      <c r="W132" s="2410"/>
      <c r="X132" s="2410"/>
      <c r="Y132" s="2410"/>
      <c r="Z132" s="2410"/>
      <c r="AA132" s="2411"/>
      <c r="AB132" s="2412" t="s">
        <v>2038</v>
      </c>
      <c r="AC132" s="2413"/>
      <c r="AD132" s="2413"/>
      <c r="AE132" s="2413"/>
      <c r="AF132" s="2413"/>
      <c r="AG132" s="2414"/>
      <c r="AH132" s="752"/>
      <c r="AI132" s="752"/>
      <c r="AJ132" s="752"/>
      <c r="AK132" s="752"/>
      <c r="AL132" s="752"/>
      <c r="AM132" s="752"/>
      <c r="AN132" s="752"/>
      <c r="AO132" s="752"/>
      <c r="AP132" s="752"/>
      <c r="AQ132" s="752"/>
      <c r="AR132" s="752"/>
      <c r="AS132" s="752"/>
      <c r="AT132" s="752"/>
      <c r="AU132" s="752"/>
      <c r="AV132" s="752"/>
      <c r="AW132" s="752"/>
      <c r="AX132" s="752"/>
      <c r="AY132" s="752"/>
      <c r="AZ132" s="752"/>
      <c r="BA132" s="752"/>
      <c r="BB132" s="752"/>
      <c r="BC132" s="752"/>
      <c r="BD132" s="752"/>
      <c r="BE132" s="757"/>
    </row>
    <row r="133" spans="1:57" ht="15.75" customHeight="1">
      <c r="A133" s="752"/>
      <c r="B133" s="752"/>
      <c r="C133" s="2316" t="s">
        <v>2039</v>
      </c>
      <c r="D133" s="2317"/>
      <c r="E133" s="2317"/>
      <c r="F133" s="2317"/>
      <c r="G133" s="2317"/>
      <c r="H133" s="2317"/>
      <c r="I133" s="2317"/>
      <c r="J133" s="2317"/>
      <c r="K133" s="2317"/>
      <c r="L133" s="2317"/>
      <c r="M133" s="2317"/>
      <c r="N133" s="2317"/>
      <c r="O133" s="2317"/>
      <c r="P133" s="2333"/>
      <c r="Q133" s="2390">
        <v>55</v>
      </c>
      <c r="R133" s="2391"/>
      <c r="S133" s="2392"/>
      <c r="T133" s="2393"/>
      <c r="U133" s="2394"/>
      <c r="V133" s="2394"/>
      <c r="W133" s="2394"/>
      <c r="X133" s="2394"/>
      <c r="Y133" s="2394"/>
      <c r="Z133" s="2394"/>
      <c r="AA133" s="2394"/>
      <c r="AB133" s="765"/>
      <c r="AC133" s="766"/>
      <c r="AD133" s="766"/>
      <c r="AE133" s="766"/>
      <c r="AF133" s="766"/>
      <c r="AG133" s="767"/>
      <c r="AH133" s="752"/>
      <c r="AI133" s="752"/>
      <c r="AJ133" s="752"/>
      <c r="AK133" s="752"/>
      <c r="AL133" s="752"/>
      <c r="AM133" s="752"/>
      <c r="AN133" s="752"/>
      <c r="AO133" s="752"/>
      <c r="AP133" s="752"/>
      <c r="AQ133" s="752"/>
      <c r="AR133" s="752"/>
      <c r="AS133" s="752"/>
      <c r="AT133" s="752"/>
      <c r="AU133" s="752"/>
      <c r="AV133" s="752"/>
      <c r="AW133" s="752"/>
      <c r="AX133" s="752"/>
      <c r="AY133" s="752"/>
      <c r="AZ133" s="752"/>
      <c r="BA133" s="752"/>
      <c r="BB133" s="752"/>
      <c r="BC133" s="752"/>
      <c r="BD133" s="752"/>
      <c r="BE133" s="757"/>
    </row>
    <row r="134" spans="1:57" ht="15.75" customHeight="1">
      <c r="A134" s="752"/>
      <c r="B134" s="752"/>
      <c r="C134" s="2316" t="s">
        <v>2040</v>
      </c>
      <c r="D134" s="2317"/>
      <c r="E134" s="2317"/>
      <c r="F134" s="2317"/>
      <c r="G134" s="2317"/>
      <c r="H134" s="2317"/>
      <c r="I134" s="2317"/>
      <c r="J134" s="2317"/>
      <c r="K134" s="2317"/>
      <c r="L134" s="2317"/>
      <c r="M134" s="2317"/>
      <c r="N134" s="2317"/>
      <c r="O134" s="2317"/>
      <c r="P134" s="2333"/>
      <c r="Q134" s="2390">
        <v>55</v>
      </c>
      <c r="R134" s="2391"/>
      <c r="S134" s="2392"/>
      <c r="T134" s="2396"/>
      <c r="U134" s="2397"/>
      <c r="V134" s="2397"/>
      <c r="W134" s="2397"/>
      <c r="X134" s="2397"/>
      <c r="Y134" s="2397"/>
      <c r="Z134" s="2397"/>
      <c r="AA134" s="2397"/>
      <c r="AB134" s="768"/>
      <c r="AC134" s="769"/>
      <c r="AD134" s="769"/>
      <c r="AE134" s="769"/>
      <c r="AF134" s="769"/>
      <c r="AG134" s="770"/>
      <c r="AH134" s="752"/>
      <c r="AI134" s="752"/>
      <c r="AJ134" s="752"/>
      <c r="AK134" s="752"/>
      <c r="AL134" s="752"/>
      <c r="AM134" s="752"/>
      <c r="AN134" s="752"/>
      <c r="AO134" s="752"/>
      <c r="AP134" s="752"/>
      <c r="AQ134" s="752"/>
      <c r="AR134" s="752"/>
      <c r="AS134" s="752"/>
      <c r="AT134" s="752"/>
      <c r="AU134" s="752"/>
      <c r="AV134" s="752"/>
      <c r="AW134" s="752"/>
      <c r="AX134" s="752"/>
      <c r="AY134" s="752"/>
      <c r="AZ134" s="752"/>
      <c r="BA134" s="752"/>
      <c r="BB134" s="752"/>
      <c r="BC134" s="752"/>
      <c r="BD134" s="752"/>
      <c r="BE134" s="757"/>
    </row>
    <row r="135" spans="1:57" ht="15.75" customHeight="1" thickBot="1">
      <c r="A135" s="752"/>
      <c r="B135" s="752"/>
      <c r="C135" s="2316" t="s">
        <v>2041</v>
      </c>
      <c r="D135" s="2317"/>
      <c r="E135" s="2317"/>
      <c r="F135" s="2317"/>
      <c r="G135" s="2317"/>
      <c r="H135" s="2317"/>
      <c r="I135" s="2317"/>
      <c r="J135" s="2317"/>
      <c r="K135" s="2317"/>
      <c r="L135" s="2317"/>
      <c r="M135" s="2317"/>
      <c r="N135" s="2317"/>
      <c r="O135" s="2317"/>
      <c r="P135" s="2333"/>
      <c r="Q135" s="2390">
        <v>55</v>
      </c>
      <c r="R135" s="2391"/>
      <c r="S135" s="2392"/>
      <c r="T135" s="2393"/>
      <c r="U135" s="2394"/>
      <c r="V135" s="2394"/>
      <c r="W135" s="2394"/>
      <c r="X135" s="2394"/>
      <c r="Y135" s="2394"/>
      <c r="Z135" s="2394"/>
      <c r="AA135" s="2394"/>
      <c r="AB135" s="771"/>
      <c r="AC135" s="772"/>
      <c r="AD135" s="772"/>
      <c r="AE135" s="772"/>
      <c r="AF135" s="772"/>
      <c r="AG135" s="773"/>
      <c r="AH135" s="752"/>
      <c r="AI135" s="752"/>
      <c r="AJ135" s="752"/>
      <c r="AK135" s="752"/>
      <c r="AL135" s="752"/>
      <c r="AM135" s="752"/>
      <c r="AN135" s="752"/>
      <c r="AO135" s="752"/>
      <c r="AP135" s="752"/>
      <c r="AQ135" s="752"/>
      <c r="AR135" s="752"/>
      <c r="AS135" s="752"/>
      <c r="AT135" s="752"/>
      <c r="AU135" s="752"/>
      <c r="AV135" s="752"/>
      <c r="AW135" s="752"/>
      <c r="AX135" s="752"/>
      <c r="AY135" s="752"/>
      <c r="AZ135" s="752"/>
      <c r="BA135" s="752"/>
      <c r="BB135" s="752"/>
      <c r="BC135" s="752"/>
      <c r="BD135" s="752"/>
      <c r="BE135" s="757"/>
    </row>
    <row r="136" spans="1:57" ht="15.75" customHeight="1">
      <c r="A136" s="752"/>
      <c r="B136" s="752"/>
      <c r="C136" s="2316" t="s">
        <v>1980</v>
      </c>
      <c r="D136" s="2317"/>
      <c r="E136" s="2317"/>
      <c r="F136" s="2317"/>
      <c r="G136" s="2317"/>
      <c r="H136" s="2317"/>
      <c r="I136" s="2317"/>
      <c r="J136" s="2317"/>
      <c r="K136" s="2317"/>
      <c r="L136" s="2317"/>
      <c r="M136" s="2317"/>
      <c r="N136" s="2317"/>
      <c r="O136" s="2317"/>
      <c r="P136" s="2333"/>
      <c r="Q136" s="2390">
        <v>55</v>
      </c>
      <c r="R136" s="2391"/>
      <c r="S136" s="2392"/>
      <c r="T136" s="2393"/>
      <c r="U136" s="2394"/>
      <c r="V136" s="2394"/>
      <c r="W136" s="2394"/>
      <c r="X136" s="2394"/>
      <c r="Y136" s="2394"/>
      <c r="Z136" s="2394"/>
      <c r="AA136" s="2395"/>
      <c r="AB136" s="2387">
        <v>0</v>
      </c>
      <c r="AC136" s="2388"/>
      <c r="AD136" s="2388"/>
      <c r="AE136" s="2388"/>
      <c r="AF136" s="2388"/>
      <c r="AG136" s="2389"/>
      <c r="AH136" s="752"/>
      <c r="AI136" s="752"/>
      <c r="AJ136" s="752"/>
      <c r="AK136" s="752"/>
      <c r="AL136" s="752"/>
      <c r="AM136" s="752"/>
      <c r="AN136" s="752"/>
      <c r="AO136" s="752"/>
      <c r="AP136" s="752"/>
      <c r="AQ136" s="752"/>
      <c r="AR136" s="752"/>
      <c r="AS136" s="752"/>
      <c r="AT136" s="752"/>
      <c r="AU136" s="752"/>
      <c r="AV136" s="752"/>
      <c r="AW136" s="752"/>
      <c r="AX136" s="752"/>
      <c r="AY136" s="752"/>
      <c r="AZ136" s="752"/>
      <c r="BA136" s="752"/>
      <c r="BB136" s="752"/>
      <c r="BC136" s="752"/>
      <c r="BD136" s="752"/>
      <c r="BE136" s="757"/>
    </row>
    <row r="137" spans="1:57" ht="15.75" customHeight="1" thickBot="1">
      <c r="A137" s="752"/>
      <c r="B137" s="752"/>
      <c r="C137" s="2375" t="s">
        <v>232</v>
      </c>
      <c r="D137" s="2376"/>
      <c r="E137" s="2376"/>
      <c r="F137" s="2307" t="s">
        <v>2042</v>
      </c>
      <c r="G137" s="2307"/>
      <c r="H137" s="2307"/>
      <c r="I137" s="2307"/>
      <c r="J137" s="2307"/>
      <c r="K137" s="2307"/>
      <c r="L137" s="2307"/>
      <c r="M137" s="2307"/>
      <c r="N137" s="2307"/>
      <c r="O137" s="2307"/>
      <c r="P137" s="2307"/>
      <c r="Q137" s="2377">
        <v>55</v>
      </c>
      <c r="R137" s="2377"/>
      <c r="S137" s="2377"/>
      <c r="T137" s="2378"/>
      <c r="U137" s="2378"/>
      <c r="V137" s="2378"/>
      <c r="W137" s="2378"/>
      <c r="X137" s="2378"/>
      <c r="Y137" s="2378"/>
      <c r="Z137" s="2378"/>
      <c r="AA137" s="2378"/>
      <c r="AB137" s="2379">
        <v>0</v>
      </c>
      <c r="AC137" s="2380"/>
      <c r="AD137" s="2380"/>
      <c r="AE137" s="2380"/>
      <c r="AF137" s="2380"/>
      <c r="AG137" s="2381"/>
      <c r="AH137" s="752"/>
      <c r="AI137" s="752"/>
      <c r="AJ137" s="752"/>
      <c r="AK137" s="752"/>
      <c r="AL137" s="752"/>
      <c r="AM137" s="752"/>
      <c r="AN137" s="752"/>
      <c r="AO137" s="752"/>
      <c r="AP137" s="752"/>
      <c r="AQ137" s="752"/>
      <c r="AR137" s="752"/>
      <c r="AS137" s="752"/>
      <c r="AT137" s="752"/>
      <c r="AU137" s="752"/>
      <c r="AV137" s="752"/>
      <c r="AW137" s="752"/>
      <c r="AX137" s="752"/>
      <c r="AY137" s="752"/>
      <c r="AZ137" s="752"/>
      <c r="BA137" s="752"/>
      <c r="BB137" s="752"/>
      <c r="BC137" s="752"/>
      <c r="BD137" s="752"/>
      <c r="BE137" s="757"/>
    </row>
    <row r="138" spans="1:57" ht="15.75" customHeight="1" thickBot="1">
      <c r="A138" s="752"/>
      <c r="B138" s="752"/>
      <c r="C138" s="2375" t="s">
        <v>232</v>
      </c>
      <c r="D138" s="2376"/>
      <c r="E138" s="2376"/>
      <c r="F138" s="2307" t="s">
        <v>2042</v>
      </c>
      <c r="G138" s="2307"/>
      <c r="H138" s="2307"/>
      <c r="I138" s="2307"/>
      <c r="J138" s="2307"/>
      <c r="K138" s="2307"/>
      <c r="L138" s="2307"/>
      <c r="M138" s="2307"/>
      <c r="N138" s="2307"/>
      <c r="O138" s="2307"/>
      <c r="P138" s="2307"/>
      <c r="Q138" s="2377">
        <v>55</v>
      </c>
      <c r="R138" s="2377"/>
      <c r="S138" s="2377"/>
      <c r="T138" s="2378"/>
      <c r="U138" s="2378"/>
      <c r="V138" s="2378"/>
      <c r="W138" s="2378"/>
      <c r="X138" s="2378"/>
      <c r="Y138" s="2378"/>
      <c r="Z138" s="2378"/>
      <c r="AA138" s="2378"/>
      <c r="AB138" s="2379">
        <v>0</v>
      </c>
      <c r="AC138" s="2380"/>
      <c r="AD138" s="2380"/>
      <c r="AE138" s="2380"/>
      <c r="AF138" s="2380"/>
      <c r="AG138" s="2381"/>
      <c r="AH138" s="752"/>
      <c r="AI138" s="752"/>
      <c r="AJ138" s="752"/>
      <c r="AK138" s="752" t="s">
        <v>253</v>
      </c>
      <c r="AL138" s="752"/>
      <c r="AM138" s="752"/>
      <c r="AN138" s="752"/>
      <c r="AO138" s="752"/>
      <c r="AP138" s="752"/>
      <c r="AQ138" s="752"/>
      <c r="AR138" s="752"/>
      <c r="AS138" s="752"/>
      <c r="AT138" s="752"/>
      <c r="AU138" s="752"/>
      <c r="AV138" s="752"/>
      <c r="AW138" s="752"/>
      <c r="AX138" s="752"/>
      <c r="AY138" s="752"/>
      <c r="AZ138" s="752"/>
      <c r="BA138" s="752"/>
      <c r="BB138" s="752"/>
      <c r="BC138" s="752"/>
      <c r="BD138" s="752"/>
      <c r="BE138" s="757"/>
    </row>
    <row r="139" spans="1:57" ht="15.75" customHeight="1" thickBot="1">
      <c r="A139" s="752"/>
      <c r="B139" s="752"/>
      <c r="C139" s="2375" t="s">
        <v>232</v>
      </c>
      <c r="D139" s="2376"/>
      <c r="E139" s="2376"/>
      <c r="F139" s="2298" t="s">
        <v>2042</v>
      </c>
      <c r="G139" s="2298"/>
      <c r="H139" s="2298"/>
      <c r="I139" s="2298"/>
      <c r="J139" s="2298"/>
      <c r="K139" s="2298"/>
      <c r="L139" s="2298"/>
      <c r="M139" s="2298"/>
      <c r="N139" s="2298"/>
      <c r="O139" s="2298"/>
      <c r="P139" s="2298"/>
      <c r="Q139" s="2382">
        <v>55</v>
      </c>
      <c r="R139" s="2382"/>
      <c r="S139" s="2382"/>
      <c r="T139" s="2383"/>
      <c r="U139" s="2383"/>
      <c r="V139" s="2383"/>
      <c r="W139" s="2383"/>
      <c r="X139" s="2383"/>
      <c r="Y139" s="2383"/>
      <c r="Z139" s="2383"/>
      <c r="AA139" s="2383"/>
      <c r="AB139" s="2384">
        <v>0</v>
      </c>
      <c r="AC139" s="2385"/>
      <c r="AD139" s="2385"/>
      <c r="AE139" s="2385"/>
      <c r="AF139" s="2385"/>
      <c r="AG139" s="2386"/>
      <c r="AH139" s="752"/>
      <c r="AI139" s="752"/>
      <c r="AJ139" s="752"/>
      <c r="AK139" s="752"/>
      <c r="AL139" s="752"/>
      <c r="AM139" s="752"/>
      <c r="AN139" s="752"/>
      <c r="AO139" s="752"/>
      <c r="AP139" s="752"/>
      <c r="AQ139" s="752"/>
      <c r="AR139" s="752"/>
      <c r="AS139" s="752"/>
      <c r="AT139" s="752"/>
      <c r="AU139" s="752"/>
      <c r="AV139" s="752"/>
      <c r="AW139" s="752"/>
      <c r="AX139" s="752"/>
      <c r="AY139" s="752"/>
      <c r="AZ139" s="752"/>
      <c r="BA139" s="752"/>
      <c r="BB139" s="752"/>
      <c r="BC139" s="752"/>
      <c r="BD139" s="752"/>
      <c r="BE139" s="757"/>
    </row>
    <row r="140" spans="1:57" ht="15.75" customHeight="1" thickBot="1">
      <c r="A140" s="752"/>
      <c r="B140" s="752"/>
      <c r="C140" s="752"/>
      <c r="D140" s="752"/>
      <c r="E140" s="752"/>
      <c r="F140" s="752"/>
      <c r="G140" s="752"/>
      <c r="H140" s="752"/>
      <c r="I140" s="752"/>
      <c r="J140" s="752"/>
      <c r="K140" s="752"/>
      <c r="L140" s="752"/>
      <c r="M140" s="752"/>
      <c r="N140" s="752"/>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c r="AR140" s="752"/>
      <c r="AS140" s="752"/>
      <c r="AT140" s="752"/>
      <c r="AU140" s="752"/>
      <c r="AV140" s="752"/>
      <c r="AW140" s="752"/>
      <c r="AX140" s="752"/>
      <c r="AY140" s="752"/>
      <c r="AZ140" s="752"/>
      <c r="BA140" s="752"/>
      <c r="BB140" s="752"/>
      <c r="BC140" s="752"/>
      <c r="BD140" s="752"/>
      <c r="BE140" s="757"/>
    </row>
    <row r="141" spans="1:57" ht="15.75" customHeight="1" thickBot="1">
      <c r="A141" s="752"/>
      <c r="B141" s="752"/>
      <c r="C141" s="2360" t="s">
        <v>2043</v>
      </c>
      <c r="D141" s="2361"/>
      <c r="E141" s="2361"/>
      <c r="F141" s="2361"/>
      <c r="G141" s="2361"/>
      <c r="H141" s="2361"/>
      <c r="I141" s="2361"/>
      <c r="J141" s="2361"/>
      <c r="K141" s="2361"/>
      <c r="L141" s="2361"/>
      <c r="M141" s="2361"/>
      <c r="N141" s="2362"/>
      <c r="O141" s="752"/>
      <c r="P141" s="2363" t="s">
        <v>2044</v>
      </c>
      <c r="Q141" s="2364"/>
      <c r="R141" s="2364"/>
      <c r="S141" s="2364"/>
      <c r="T141" s="2364"/>
      <c r="U141" s="2364"/>
      <c r="V141" s="2364"/>
      <c r="W141" s="2364"/>
      <c r="X141" s="2364"/>
      <c r="Y141" s="2364"/>
      <c r="Z141" s="2364"/>
      <c r="AA141" s="2364"/>
      <c r="AB141" s="2364"/>
      <c r="AC141" s="2364"/>
      <c r="AD141" s="2364"/>
      <c r="AE141" s="2364"/>
      <c r="AF141" s="2364"/>
      <c r="AG141" s="2364"/>
      <c r="AH141" s="2364"/>
      <c r="AI141" s="2364"/>
      <c r="AJ141" s="2364"/>
      <c r="AK141" s="2364"/>
      <c r="AL141" s="2364"/>
      <c r="AM141" s="2364"/>
      <c r="AN141" s="2364"/>
      <c r="AO141" s="2365"/>
      <c r="AP141" s="752"/>
      <c r="AQ141" s="752"/>
      <c r="AR141" s="752"/>
      <c r="AS141" s="752"/>
      <c r="AT141" s="752"/>
      <c r="AU141" s="752"/>
      <c r="AV141" s="752"/>
      <c r="AW141" s="752"/>
      <c r="AX141" s="752"/>
      <c r="AY141" s="752"/>
      <c r="AZ141" s="752"/>
      <c r="BA141" s="752"/>
      <c r="BB141" s="752"/>
      <c r="BC141" s="752"/>
      <c r="BD141" s="752"/>
      <c r="BE141" s="757"/>
    </row>
    <row r="142" spans="1:57" ht="15.75" customHeight="1">
      <c r="A142" s="752"/>
      <c r="B142" s="752"/>
      <c r="C142" s="2366" t="s">
        <v>2045</v>
      </c>
      <c r="D142" s="2367"/>
      <c r="E142" s="2367"/>
      <c r="F142" s="2367"/>
      <c r="G142" s="2367"/>
      <c r="H142" s="2368"/>
      <c r="I142" s="2366" t="s">
        <v>2046</v>
      </c>
      <c r="J142" s="2367"/>
      <c r="K142" s="2367"/>
      <c r="L142" s="2367"/>
      <c r="M142" s="2367"/>
      <c r="N142" s="2368"/>
      <c r="O142" s="752"/>
      <c r="P142" s="2369" t="s">
        <v>2001</v>
      </c>
      <c r="Q142" s="2370"/>
      <c r="R142" s="2370"/>
      <c r="S142" s="2370"/>
      <c r="T142" s="2370"/>
      <c r="U142" s="2370"/>
      <c r="V142" s="2370"/>
      <c r="W142" s="2370"/>
      <c r="X142" s="2370"/>
      <c r="Y142" s="2370"/>
      <c r="Z142" s="2370"/>
      <c r="AA142" s="2370"/>
      <c r="AB142" s="2370"/>
      <c r="AC142" s="2370"/>
      <c r="AD142" s="2370"/>
      <c r="AE142" s="2370"/>
      <c r="AF142" s="2370"/>
      <c r="AG142" s="2370"/>
      <c r="AH142" s="2370"/>
      <c r="AI142" s="2370"/>
      <c r="AJ142" s="2370"/>
      <c r="AK142" s="2370"/>
      <c r="AL142" s="2370"/>
      <c r="AM142" s="2370"/>
      <c r="AN142" s="2370"/>
      <c r="AO142" s="2371"/>
      <c r="AP142" s="752"/>
      <c r="AQ142" s="752"/>
      <c r="AR142" s="752"/>
      <c r="AS142" s="752"/>
      <c r="AT142" s="752"/>
      <c r="AU142" s="752"/>
      <c r="AV142" s="752"/>
      <c r="AW142" s="752"/>
      <c r="AX142" s="752"/>
      <c r="AY142" s="752"/>
      <c r="AZ142" s="752"/>
      <c r="BA142" s="752"/>
      <c r="BB142" s="752"/>
      <c r="BC142" s="752"/>
      <c r="BD142" s="752"/>
      <c r="BE142" s="757"/>
    </row>
    <row r="143" spans="1:57" ht="15.75" customHeight="1">
      <c r="A143" s="752"/>
      <c r="B143" s="752"/>
      <c r="C143" s="2350"/>
      <c r="D143" s="2350"/>
      <c r="E143" s="2350"/>
      <c r="F143" s="2350"/>
      <c r="G143" s="2350"/>
      <c r="H143" s="2350"/>
      <c r="I143" s="2351"/>
      <c r="J143" s="2351"/>
      <c r="K143" s="2351"/>
      <c r="L143" s="2351"/>
      <c r="M143" s="2351"/>
      <c r="N143" s="2351"/>
      <c r="O143" s="752"/>
      <c r="P143" s="2369"/>
      <c r="Q143" s="2370"/>
      <c r="R143" s="2370"/>
      <c r="S143" s="2370"/>
      <c r="T143" s="2370"/>
      <c r="U143" s="2370"/>
      <c r="V143" s="2370"/>
      <c r="W143" s="2370"/>
      <c r="X143" s="2370"/>
      <c r="Y143" s="2370"/>
      <c r="Z143" s="2370"/>
      <c r="AA143" s="2370"/>
      <c r="AB143" s="2370"/>
      <c r="AC143" s="2370"/>
      <c r="AD143" s="2370"/>
      <c r="AE143" s="2370"/>
      <c r="AF143" s="2370"/>
      <c r="AG143" s="2370"/>
      <c r="AH143" s="2370"/>
      <c r="AI143" s="2370"/>
      <c r="AJ143" s="2370"/>
      <c r="AK143" s="2370"/>
      <c r="AL143" s="2370"/>
      <c r="AM143" s="2370"/>
      <c r="AN143" s="2370"/>
      <c r="AO143" s="2371"/>
      <c r="AP143" s="752"/>
      <c r="AQ143" s="752"/>
      <c r="AR143" s="752"/>
      <c r="AS143" s="752"/>
      <c r="AT143" s="752"/>
      <c r="AU143" s="752"/>
      <c r="AV143" s="752"/>
      <c r="AW143" s="752"/>
      <c r="AX143" s="752"/>
      <c r="AY143" s="752"/>
      <c r="AZ143" s="752"/>
      <c r="BA143" s="752"/>
      <c r="BB143" s="752"/>
      <c r="BC143" s="752"/>
      <c r="BD143" s="752"/>
      <c r="BE143" s="757"/>
    </row>
    <row r="144" spans="1:57" ht="15.75" customHeight="1">
      <c r="A144" s="752"/>
      <c r="B144" s="752"/>
      <c r="C144" s="2350"/>
      <c r="D144" s="2350"/>
      <c r="E144" s="2350"/>
      <c r="F144" s="2350"/>
      <c r="G144" s="2350"/>
      <c r="H144" s="2350"/>
      <c r="I144" s="2351"/>
      <c r="J144" s="2351"/>
      <c r="K144" s="2351"/>
      <c r="L144" s="2351"/>
      <c r="M144" s="2351"/>
      <c r="N144" s="2351"/>
      <c r="O144" s="752"/>
      <c r="P144" s="2369"/>
      <c r="Q144" s="2370"/>
      <c r="R144" s="2370"/>
      <c r="S144" s="2370"/>
      <c r="T144" s="2370"/>
      <c r="U144" s="2370"/>
      <c r="V144" s="2370"/>
      <c r="W144" s="2370"/>
      <c r="X144" s="2370"/>
      <c r="Y144" s="2370"/>
      <c r="Z144" s="2370"/>
      <c r="AA144" s="2370"/>
      <c r="AB144" s="2370"/>
      <c r="AC144" s="2370"/>
      <c r="AD144" s="2370"/>
      <c r="AE144" s="2370"/>
      <c r="AF144" s="2370"/>
      <c r="AG144" s="2370"/>
      <c r="AH144" s="2370"/>
      <c r="AI144" s="2370"/>
      <c r="AJ144" s="2370"/>
      <c r="AK144" s="2370"/>
      <c r="AL144" s="2370"/>
      <c r="AM144" s="2370"/>
      <c r="AN144" s="2370"/>
      <c r="AO144" s="2371"/>
      <c r="AP144" s="752"/>
      <c r="AQ144" s="752"/>
      <c r="AR144" s="752"/>
      <c r="AS144" s="752"/>
      <c r="AT144" s="752"/>
      <c r="AU144" s="752"/>
      <c r="AV144" s="752"/>
      <c r="AW144" s="752"/>
      <c r="AX144" s="752"/>
      <c r="AY144" s="752"/>
      <c r="AZ144" s="752"/>
      <c r="BA144" s="752"/>
      <c r="BB144" s="752"/>
      <c r="BC144" s="752"/>
      <c r="BD144" s="752"/>
      <c r="BE144" s="757"/>
    </row>
    <row r="145" spans="1:57" ht="15.75" customHeight="1">
      <c r="A145" s="752"/>
      <c r="B145" s="752"/>
      <c r="C145" s="2350"/>
      <c r="D145" s="2350"/>
      <c r="E145" s="2350"/>
      <c r="F145" s="2350"/>
      <c r="G145" s="2350"/>
      <c r="H145" s="2350"/>
      <c r="I145" s="2351"/>
      <c r="J145" s="2351"/>
      <c r="K145" s="2351"/>
      <c r="L145" s="2351"/>
      <c r="M145" s="2351"/>
      <c r="N145" s="2351"/>
      <c r="O145" s="752"/>
      <c r="P145" s="2369"/>
      <c r="Q145" s="2370"/>
      <c r="R145" s="2370"/>
      <c r="S145" s="2370"/>
      <c r="T145" s="2370"/>
      <c r="U145" s="2370"/>
      <c r="V145" s="2370"/>
      <c r="W145" s="2370"/>
      <c r="X145" s="2370"/>
      <c r="Y145" s="2370"/>
      <c r="Z145" s="2370"/>
      <c r="AA145" s="2370"/>
      <c r="AB145" s="2370"/>
      <c r="AC145" s="2370"/>
      <c r="AD145" s="2370"/>
      <c r="AE145" s="2370"/>
      <c r="AF145" s="2370"/>
      <c r="AG145" s="2370"/>
      <c r="AH145" s="2370"/>
      <c r="AI145" s="2370"/>
      <c r="AJ145" s="2370"/>
      <c r="AK145" s="2370"/>
      <c r="AL145" s="2370"/>
      <c r="AM145" s="2370"/>
      <c r="AN145" s="2370"/>
      <c r="AO145" s="2371"/>
      <c r="AP145" s="752"/>
      <c r="AQ145" s="752"/>
      <c r="AR145" s="752"/>
      <c r="AS145" s="752"/>
      <c r="AT145" s="752"/>
      <c r="AU145" s="752"/>
      <c r="AV145" s="752"/>
      <c r="AW145" s="752"/>
      <c r="AX145" s="752"/>
      <c r="AY145" s="752"/>
      <c r="AZ145" s="752"/>
      <c r="BA145" s="752"/>
      <c r="BB145" s="752"/>
      <c r="BC145" s="752"/>
      <c r="BD145" s="752"/>
      <c r="BE145" s="757"/>
    </row>
    <row r="146" spans="1:57" ht="15.75" customHeight="1">
      <c r="A146" s="752"/>
      <c r="B146" s="752"/>
      <c r="C146" s="2350"/>
      <c r="D146" s="2350"/>
      <c r="E146" s="2350"/>
      <c r="F146" s="2350"/>
      <c r="G146" s="2350"/>
      <c r="H146" s="2350"/>
      <c r="I146" s="2351"/>
      <c r="J146" s="2351"/>
      <c r="K146" s="2351"/>
      <c r="L146" s="2351"/>
      <c r="M146" s="2351"/>
      <c r="N146" s="2351"/>
      <c r="O146" s="752"/>
      <c r="P146" s="2369"/>
      <c r="Q146" s="2370"/>
      <c r="R146" s="2370"/>
      <c r="S146" s="2370"/>
      <c r="T146" s="2370"/>
      <c r="U146" s="2370"/>
      <c r="V146" s="2370"/>
      <c r="W146" s="2370"/>
      <c r="X146" s="2370"/>
      <c r="Y146" s="2370"/>
      <c r="Z146" s="2370"/>
      <c r="AA146" s="2370"/>
      <c r="AB146" s="2370"/>
      <c r="AC146" s="2370"/>
      <c r="AD146" s="2370"/>
      <c r="AE146" s="2370"/>
      <c r="AF146" s="2370"/>
      <c r="AG146" s="2370"/>
      <c r="AH146" s="2370"/>
      <c r="AI146" s="2370"/>
      <c r="AJ146" s="2370"/>
      <c r="AK146" s="2370"/>
      <c r="AL146" s="2370"/>
      <c r="AM146" s="2370"/>
      <c r="AN146" s="2370"/>
      <c r="AO146" s="2371"/>
      <c r="AP146" s="752"/>
      <c r="AQ146" s="752"/>
      <c r="AR146" s="752"/>
      <c r="AS146" s="752"/>
      <c r="AT146" s="752"/>
      <c r="AU146" s="752"/>
      <c r="AV146" s="752"/>
      <c r="AW146" s="752"/>
      <c r="AX146" s="752"/>
      <c r="AY146" s="752"/>
      <c r="AZ146" s="752"/>
      <c r="BA146" s="752"/>
      <c r="BB146" s="752"/>
      <c r="BC146" s="752"/>
      <c r="BD146" s="752"/>
      <c r="BE146" s="757"/>
    </row>
    <row r="147" spans="1:57" ht="15.75" customHeight="1">
      <c r="A147" s="752"/>
      <c r="B147" s="752"/>
      <c r="C147" s="2350"/>
      <c r="D147" s="2350"/>
      <c r="E147" s="2350"/>
      <c r="F147" s="2350"/>
      <c r="G147" s="2350"/>
      <c r="H147" s="2350"/>
      <c r="I147" s="2351"/>
      <c r="J147" s="2351"/>
      <c r="K147" s="2351"/>
      <c r="L147" s="2351"/>
      <c r="M147" s="2351"/>
      <c r="N147" s="2351"/>
      <c r="O147" s="752"/>
      <c r="P147" s="2369"/>
      <c r="Q147" s="2370"/>
      <c r="R147" s="2370"/>
      <c r="S147" s="2370"/>
      <c r="T147" s="2370"/>
      <c r="U147" s="2370"/>
      <c r="V147" s="2370"/>
      <c r="W147" s="2370"/>
      <c r="X147" s="2370"/>
      <c r="Y147" s="2370"/>
      <c r="Z147" s="2370"/>
      <c r="AA147" s="2370"/>
      <c r="AB147" s="2370"/>
      <c r="AC147" s="2370"/>
      <c r="AD147" s="2370"/>
      <c r="AE147" s="2370"/>
      <c r="AF147" s="2370"/>
      <c r="AG147" s="2370"/>
      <c r="AH147" s="2370"/>
      <c r="AI147" s="2370"/>
      <c r="AJ147" s="2370"/>
      <c r="AK147" s="2370"/>
      <c r="AL147" s="2370"/>
      <c r="AM147" s="2370"/>
      <c r="AN147" s="2370"/>
      <c r="AO147" s="2371"/>
      <c r="AP147" s="752"/>
      <c r="AQ147" s="752"/>
      <c r="AR147" s="752"/>
      <c r="AS147" s="752"/>
      <c r="AT147" s="752"/>
      <c r="AU147" s="752"/>
      <c r="AV147" s="752"/>
      <c r="AW147" s="752"/>
      <c r="AX147" s="752"/>
      <c r="AY147" s="752"/>
      <c r="AZ147" s="752"/>
      <c r="BA147" s="752"/>
      <c r="BB147" s="752"/>
      <c r="BC147" s="752"/>
      <c r="BD147" s="752"/>
      <c r="BE147" s="757"/>
    </row>
    <row r="148" spans="1:57" ht="15.75" customHeight="1">
      <c r="A148" s="752"/>
      <c r="B148" s="752"/>
      <c r="C148" s="2350"/>
      <c r="D148" s="2350"/>
      <c r="E148" s="2350"/>
      <c r="F148" s="2350"/>
      <c r="G148" s="2350"/>
      <c r="H148" s="2350"/>
      <c r="I148" s="2351"/>
      <c r="J148" s="2351"/>
      <c r="K148" s="2351"/>
      <c r="L148" s="2351"/>
      <c r="M148" s="2351"/>
      <c r="N148" s="2351"/>
      <c r="O148" s="752"/>
      <c r="P148" s="2369"/>
      <c r="Q148" s="2370"/>
      <c r="R148" s="2370"/>
      <c r="S148" s="2370"/>
      <c r="T148" s="2370"/>
      <c r="U148" s="2370"/>
      <c r="V148" s="2370"/>
      <c r="W148" s="2370"/>
      <c r="X148" s="2370"/>
      <c r="Y148" s="2370"/>
      <c r="Z148" s="2370"/>
      <c r="AA148" s="2370"/>
      <c r="AB148" s="2370"/>
      <c r="AC148" s="2370"/>
      <c r="AD148" s="2370"/>
      <c r="AE148" s="2370"/>
      <c r="AF148" s="2370"/>
      <c r="AG148" s="2370"/>
      <c r="AH148" s="2370"/>
      <c r="AI148" s="2370"/>
      <c r="AJ148" s="2370"/>
      <c r="AK148" s="2370"/>
      <c r="AL148" s="2370"/>
      <c r="AM148" s="2370"/>
      <c r="AN148" s="2370"/>
      <c r="AO148" s="2371"/>
      <c r="AP148" s="752"/>
      <c r="AQ148" s="752"/>
      <c r="AR148" s="752"/>
      <c r="AS148" s="752"/>
      <c r="AT148" s="752"/>
      <c r="AU148" s="752"/>
      <c r="AV148" s="752"/>
      <c r="AW148" s="752"/>
      <c r="AX148" s="752"/>
      <c r="AY148" s="752"/>
      <c r="AZ148" s="752"/>
      <c r="BA148" s="752"/>
      <c r="BB148" s="752"/>
      <c r="BC148" s="752"/>
      <c r="BD148" s="752"/>
      <c r="BE148" s="757"/>
    </row>
    <row r="149" spans="1:57" ht="15.75" customHeight="1" thickBot="1">
      <c r="A149" s="752"/>
      <c r="B149" s="752"/>
      <c r="C149" s="2350"/>
      <c r="D149" s="2350"/>
      <c r="E149" s="2350"/>
      <c r="F149" s="2350"/>
      <c r="G149" s="2350"/>
      <c r="H149" s="2350"/>
      <c r="I149" s="2351"/>
      <c r="J149" s="2351"/>
      <c r="K149" s="2351"/>
      <c r="L149" s="2351"/>
      <c r="M149" s="2351"/>
      <c r="N149" s="2351"/>
      <c r="O149" s="752"/>
      <c r="P149" s="2372"/>
      <c r="Q149" s="2373"/>
      <c r="R149" s="2373"/>
      <c r="S149" s="2373"/>
      <c r="T149" s="2373"/>
      <c r="U149" s="2373"/>
      <c r="V149" s="2373"/>
      <c r="W149" s="2373"/>
      <c r="X149" s="2373"/>
      <c r="Y149" s="2373"/>
      <c r="Z149" s="2373"/>
      <c r="AA149" s="2373"/>
      <c r="AB149" s="2373"/>
      <c r="AC149" s="2373"/>
      <c r="AD149" s="2373"/>
      <c r="AE149" s="2373"/>
      <c r="AF149" s="2373"/>
      <c r="AG149" s="2373"/>
      <c r="AH149" s="2373"/>
      <c r="AI149" s="2373"/>
      <c r="AJ149" s="2373"/>
      <c r="AK149" s="2373"/>
      <c r="AL149" s="2373"/>
      <c r="AM149" s="2373"/>
      <c r="AN149" s="2373"/>
      <c r="AO149" s="2374"/>
      <c r="AP149" s="752"/>
      <c r="AQ149" s="752"/>
      <c r="AR149" s="752"/>
      <c r="AS149" s="752"/>
      <c r="AT149" s="752"/>
      <c r="AU149" s="752"/>
      <c r="AV149" s="752"/>
      <c r="AW149" s="752"/>
      <c r="AX149" s="752"/>
      <c r="AY149" s="752"/>
      <c r="AZ149" s="752"/>
      <c r="BA149" s="752"/>
      <c r="BB149" s="752"/>
      <c r="BC149" s="752"/>
      <c r="BD149" s="752"/>
      <c r="BE149" s="757"/>
    </row>
    <row r="150" spans="1:57" ht="15.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7"/>
    </row>
    <row r="151" spans="1:57" ht="15.75" customHeight="1">
      <c r="A151" s="752"/>
      <c r="B151" s="752"/>
      <c r="C151" s="761" t="s">
        <v>2047</v>
      </c>
      <c r="J151" s="763"/>
      <c r="K151" s="763"/>
      <c r="L151" s="763"/>
      <c r="M151" s="763"/>
      <c r="N151" s="763"/>
      <c r="O151" s="763"/>
      <c r="P151" s="763"/>
      <c r="Q151" s="763"/>
      <c r="R151" s="763"/>
      <c r="S151" s="763"/>
      <c r="T151" s="763"/>
      <c r="U151" s="763"/>
      <c r="V151" s="763"/>
      <c r="W151" s="763"/>
      <c r="X151" s="763"/>
      <c r="Y151" s="763"/>
      <c r="Z151" s="763"/>
      <c r="AA151" s="763"/>
      <c r="AB151" s="763"/>
      <c r="AC151" s="763"/>
      <c r="AD151" s="763"/>
      <c r="AE151" s="763"/>
      <c r="AF151" s="763"/>
      <c r="AG151" s="763"/>
      <c r="AH151" s="763"/>
      <c r="AI151" s="763"/>
      <c r="AJ151" s="763"/>
      <c r="AK151" s="763"/>
      <c r="AL151" s="763"/>
      <c r="AM151" s="763"/>
      <c r="AN151" s="752"/>
      <c r="AO151" s="752"/>
      <c r="AP151" s="752"/>
      <c r="AQ151" s="752"/>
      <c r="AR151" s="752"/>
      <c r="AS151" s="752"/>
      <c r="AT151" s="752"/>
      <c r="AU151" s="752"/>
      <c r="AV151" s="752"/>
      <c r="AW151" s="752"/>
      <c r="AX151" s="752"/>
      <c r="AY151" s="752"/>
      <c r="AZ151" s="752"/>
      <c r="BA151" s="752"/>
      <c r="BB151" s="752"/>
      <c r="BC151" s="752"/>
      <c r="BD151" s="752"/>
      <c r="BE151" s="757"/>
    </row>
    <row r="152" spans="1:57" ht="15.75" customHeight="1" thickBot="1">
      <c r="A152" s="752"/>
      <c r="B152" s="752"/>
      <c r="C152" s="752"/>
      <c r="D152" s="752"/>
      <c r="E152" s="752"/>
      <c r="F152" s="752"/>
      <c r="G152" s="752"/>
      <c r="H152" s="752"/>
      <c r="I152" s="752"/>
      <c r="J152" s="752"/>
      <c r="K152" s="752"/>
      <c r="L152" s="758"/>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7"/>
    </row>
    <row r="153" spans="1:57" ht="15.75" customHeight="1">
      <c r="A153" s="752"/>
      <c r="B153" s="752"/>
      <c r="C153" s="2352"/>
      <c r="D153" s="2353"/>
      <c r="E153" s="2353"/>
      <c r="F153" s="2353"/>
      <c r="G153" s="2353"/>
      <c r="H153" s="2353"/>
      <c r="I153" s="2353"/>
      <c r="J153" s="2353"/>
      <c r="K153" s="2353"/>
      <c r="L153" s="2353"/>
      <c r="M153" s="2354"/>
      <c r="N153" s="2355" t="s">
        <v>2048</v>
      </c>
      <c r="O153" s="2355"/>
      <c r="P153" s="2355"/>
      <c r="Q153" s="2355"/>
      <c r="R153" s="2355"/>
      <c r="S153" s="2355"/>
      <c r="T153" s="2356"/>
      <c r="U153" s="2357" t="s">
        <v>2035</v>
      </c>
      <c r="V153" s="2358"/>
      <c r="W153" s="2358"/>
      <c r="X153" s="2358"/>
      <c r="Y153" s="2358"/>
      <c r="Z153" s="2358"/>
      <c r="AA153" s="2358"/>
      <c r="AB153" s="2358"/>
      <c r="AC153" s="2358"/>
      <c r="AD153" s="2358"/>
      <c r="AE153" s="2359"/>
      <c r="AF153" s="752"/>
      <c r="AG153" s="752"/>
      <c r="AH153" s="2319" t="s">
        <v>1217</v>
      </c>
      <c r="AI153" s="2320"/>
      <c r="AJ153" s="2320"/>
      <c r="AK153" s="2320"/>
      <c r="AL153" s="2320"/>
      <c r="AM153" s="2320"/>
      <c r="AN153" s="2320"/>
      <c r="AO153" s="2320"/>
      <c r="AP153" s="2320"/>
      <c r="AQ153" s="2320"/>
      <c r="AR153" s="2320"/>
      <c r="AS153" s="2334">
        <v>6500000</v>
      </c>
      <c r="AT153" s="2334"/>
      <c r="AU153" s="2334"/>
      <c r="AV153" s="2334"/>
      <c r="AW153" s="2334"/>
      <c r="AX153" s="752"/>
      <c r="AY153" s="752"/>
      <c r="AZ153" s="752"/>
      <c r="BA153" s="752"/>
      <c r="BB153" s="752"/>
      <c r="BC153" s="752"/>
      <c r="BD153" s="752"/>
      <c r="BE153" s="757"/>
    </row>
    <row r="154" spans="1:57" ht="15.75" customHeight="1">
      <c r="A154" s="752"/>
      <c r="B154" s="752"/>
      <c r="C154" s="2328" t="s">
        <v>2049</v>
      </c>
      <c r="D154" s="2329"/>
      <c r="E154" s="2329"/>
      <c r="F154" s="2329"/>
      <c r="G154" s="2329"/>
      <c r="H154" s="2329"/>
      <c r="I154" s="2329"/>
      <c r="J154" s="2329"/>
      <c r="K154" s="2329"/>
      <c r="L154" s="2329"/>
      <c r="M154" s="2330"/>
      <c r="N154" s="2331">
        <f>'Sources and Uses Budget'!B105</f>
        <v>59629492.290208749</v>
      </c>
      <c r="O154" s="2331"/>
      <c r="P154" s="2331"/>
      <c r="Q154" s="2331"/>
      <c r="R154" s="2331"/>
      <c r="S154" s="2331"/>
      <c r="T154" s="2332"/>
      <c r="U154" s="2341"/>
      <c r="V154" s="2342"/>
      <c r="W154" s="2342"/>
      <c r="X154" s="2342"/>
      <c r="Y154" s="2342"/>
      <c r="Z154" s="2342"/>
      <c r="AA154" s="2342"/>
      <c r="AB154" s="2342"/>
      <c r="AC154" s="2342"/>
      <c r="AD154" s="2342"/>
      <c r="AE154" s="2347"/>
      <c r="AF154" s="752"/>
      <c r="AG154" s="752"/>
      <c r="AH154" s="2348" t="s">
        <v>2050</v>
      </c>
      <c r="AI154" s="2349"/>
      <c r="AJ154" s="2349"/>
      <c r="AK154" s="2349"/>
      <c r="AL154" s="2349"/>
      <c r="AM154" s="2349"/>
      <c r="AN154" s="2349"/>
      <c r="AO154" s="2349"/>
      <c r="AP154" s="2349"/>
      <c r="AQ154" s="2349"/>
      <c r="AR154" s="2349"/>
      <c r="AS154" s="2334">
        <v>0</v>
      </c>
      <c r="AT154" s="2334"/>
      <c r="AU154" s="2334"/>
      <c r="AV154" s="2334"/>
      <c r="AW154" s="2334"/>
      <c r="AX154" s="752"/>
      <c r="AY154" s="752"/>
      <c r="AZ154" s="752"/>
      <c r="BA154" s="752"/>
      <c r="BB154" s="752"/>
      <c r="BC154" s="752"/>
      <c r="BD154" s="752"/>
      <c r="BE154" s="757"/>
    </row>
    <row r="155" spans="1:57" ht="15.75" customHeight="1">
      <c r="A155" s="752"/>
      <c r="B155" s="752"/>
      <c r="C155" s="2328" t="s">
        <v>2051</v>
      </c>
      <c r="D155" s="2329"/>
      <c r="E155" s="2329"/>
      <c r="F155" s="2329"/>
      <c r="G155" s="2329"/>
      <c r="H155" s="2329"/>
      <c r="I155" s="2329"/>
      <c r="J155" s="2329"/>
      <c r="K155" s="2329"/>
      <c r="L155" s="2329"/>
      <c r="M155" s="2330"/>
      <c r="N155" s="2331">
        <f>N154/J29</f>
        <v>828187.39291956602</v>
      </c>
      <c r="O155" s="2331"/>
      <c r="P155" s="2331"/>
      <c r="Q155" s="2331"/>
      <c r="R155" s="2331"/>
      <c r="S155" s="2331"/>
      <c r="T155" s="2332"/>
      <c r="U155" s="1374"/>
      <c r="V155" s="1374"/>
      <c r="W155" s="1374"/>
      <c r="X155" s="1374"/>
      <c r="Y155" s="1374"/>
      <c r="Z155" s="1374"/>
      <c r="AA155" s="1374"/>
      <c r="AB155" s="1374"/>
      <c r="AC155" s="1374"/>
      <c r="AD155" s="1374"/>
      <c r="AE155" s="1375"/>
      <c r="AF155" s="752"/>
      <c r="AG155" s="752"/>
      <c r="AH155" s="2316" t="s">
        <v>2052</v>
      </c>
      <c r="AI155" s="2317"/>
      <c r="AJ155" s="2317"/>
      <c r="AK155" s="2317"/>
      <c r="AL155" s="2317"/>
      <c r="AM155" s="2317"/>
      <c r="AN155" s="2317"/>
      <c r="AO155" s="2317"/>
      <c r="AP155" s="2317"/>
      <c r="AQ155" s="2317"/>
      <c r="AR155" s="2333"/>
      <c r="AS155" s="2334">
        <v>2500000</v>
      </c>
      <c r="AT155" s="2334"/>
      <c r="AU155" s="2334"/>
      <c r="AV155" s="2334"/>
      <c r="AW155" s="2334"/>
      <c r="AX155" s="752"/>
      <c r="AY155" s="752"/>
      <c r="AZ155" s="752"/>
      <c r="BA155" s="752"/>
      <c r="BB155" s="752"/>
      <c r="BC155" s="752"/>
      <c r="BD155" s="752"/>
      <c r="BE155" s="757"/>
    </row>
    <row r="156" spans="1:57" ht="15.75" customHeight="1">
      <c r="A156" s="752"/>
      <c r="B156" s="752"/>
      <c r="C156" s="2335" t="s">
        <v>2053</v>
      </c>
      <c r="D156" s="2336"/>
      <c r="E156" s="2336"/>
      <c r="F156" s="2336"/>
      <c r="G156" s="2336"/>
      <c r="H156" s="2336"/>
      <c r="I156" s="2336"/>
      <c r="J156" s="2336"/>
      <c r="K156" s="2336"/>
      <c r="L156" s="2336"/>
      <c r="M156" s="2337"/>
      <c r="N156" s="2338">
        <v>0</v>
      </c>
      <c r="O156" s="2338"/>
      <c r="P156" s="2338"/>
      <c r="Q156" s="2338"/>
      <c r="R156" s="2338"/>
      <c r="S156" s="2338"/>
      <c r="T156" s="2339"/>
      <c r="U156" s="2305"/>
      <c r="V156" s="2306"/>
      <c r="W156" s="2306"/>
      <c r="X156" s="2306"/>
      <c r="Y156" s="2306"/>
      <c r="Z156" s="2306"/>
      <c r="AA156" s="2306"/>
      <c r="AB156" s="2306"/>
      <c r="AC156" s="2306"/>
      <c r="AD156" s="2306"/>
      <c r="AE156" s="2340"/>
      <c r="AF156" s="752"/>
      <c r="AG156" s="752"/>
      <c r="AH156" s="2341"/>
      <c r="AI156" s="2342"/>
      <c r="AJ156" s="2342"/>
      <c r="AK156" s="2342"/>
      <c r="AL156" s="2342"/>
      <c r="AM156" s="2342"/>
      <c r="AN156" s="2342"/>
      <c r="AO156" s="2342"/>
      <c r="AP156" s="2342"/>
      <c r="AQ156" s="2342"/>
      <c r="AR156" s="2343"/>
      <c r="AS156" s="2344"/>
      <c r="AT156" s="2345"/>
      <c r="AU156" s="2345"/>
      <c r="AV156" s="2345"/>
      <c r="AW156" s="2346"/>
      <c r="AX156" s="752"/>
      <c r="AY156" s="752"/>
      <c r="AZ156" s="752"/>
      <c r="BA156" s="752"/>
      <c r="BB156" s="752"/>
      <c r="BC156" s="752"/>
      <c r="BD156" s="752"/>
      <c r="BE156" s="757"/>
    </row>
    <row r="157" spans="1:57" ht="15.75" customHeight="1" thickBot="1">
      <c r="A157" s="752"/>
      <c r="B157" s="752"/>
      <c r="C157" s="2316" t="s">
        <v>2054</v>
      </c>
      <c r="D157" s="2317"/>
      <c r="E157" s="2317"/>
      <c r="F157" s="2317"/>
      <c r="G157" s="2317"/>
      <c r="H157" s="2317"/>
      <c r="I157" s="2317"/>
      <c r="J157" s="2317"/>
      <c r="K157" s="2317"/>
      <c r="L157" s="2317"/>
      <c r="M157" s="2318"/>
      <c r="N157" s="2323">
        <f>SUM('Sources and Uses Budget'!B85:B86)</f>
        <v>2771183</v>
      </c>
      <c r="O157" s="2323"/>
      <c r="P157" s="2323"/>
      <c r="Q157" s="2323"/>
      <c r="R157" s="2323"/>
      <c r="S157" s="2323"/>
      <c r="T157" s="2324"/>
      <c r="U157" s="2311"/>
      <c r="V157" s="2312"/>
      <c r="W157" s="2312"/>
      <c r="X157" s="2312"/>
      <c r="Y157" s="2312"/>
      <c r="Z157" s="2312"/>
      <c r="AA157" s="2312"/>
      <c r="AB157" s="2312"/>
      <c r="AC157" s="2312"/>
      <c r="AD157" s="2312"/>
      <c r="AE157" s="2313"/>
      <c r="AF157" s="752"/>
      <c r="AG157" s="752"/>
      <c r="AH157" s="2325" t="s">
        <v>2055</v>
      </c>
      <c r="AI157" s="2326"/>
      <c r="AJ157" s="2326"/>
      <c r="AK157" s="2326"/>
      <c r="AL157" s="2326"/>
      <c r="AM157" s="2326"/>
      <c r="AN157" s="2326"/>
      <c r="AO157" s="2326"/>
      <c r="AP157" s="2326"/>
      <c r="AQ157" s="2326"/>
      <c r="AR157" s="2326"/>
      <c r="AS157" s="2327">
        <f>SUM(AS153:AW155)</f>
        <v>9000000</v>
      </c>
      <c r="AT157" s="2327"/>
      <c r="AU157" s="2327"/>
      <c r="AV157" s="2327"/>
      <c r="AW157" s="2327"/>
      <c r="AX157" s="752"/>
      <c r="AY157" s="752"/>
      <c r="AZ157" s="752"/>
      <c r="BA157" s="752"/>
      <c r="BB157" s="752"/>
      <c r="BC157" s="752"/>
      <c r="BD157" s="752"/>
      <c r="BE157" s="757"/>
    </row>
    <row r="158" spans="1:57" ht="15.75" customHeight="1" thickBot="1">
      <c r="A158" s="752"/>
      <c r="B158" s="752"/>
      <c r="C158" s="2316" t="s">
        <v>2056</v>
      </c>
      <c r="D158" s="2317"/>
      <c r="E158" s="2317"/>
      <c r="F158" s="2317"/>
      <c r="G158" s="2317"/>
      <c r="H158" s="2317"/>
      <c r="I158" s="2317"/>
      <c r="J158" s="2317"/>
      <c r="K158" s="2317"/>
      <c r="L158" s="2317"/>
      <c r="M158" s="2318"/>
      <c r="N158" s="2323">
        <f>'Sources and Uses Budget'!B8</f>
        <v>4154000</v>
      </c>
      <c r="O158" s="2323"/>
      <c r="P158" s="2323"/>
      <c r="Q158" s="2323"/>
      <c r="R158" s="2323"/>
      <c r="S158" s="2323"/>
      <c r="T158" s="2324"/>
      <c r="U158" s="2311"/>
      <c r="V158" s="2312"/>
      <c r="W158" s="2312"/>
      <c r="X158" s="2312"/>
      <c r="Y158" s="2312"/>
      <c r="Z158" s="2312"/>
      <c r="AA158" s="2312"/>
      <c r="AB158" s="2312"/>
      <c r="AC158" s="2312"/>
      <c r="AD158" s="2312"/>
      <c r="AE158" s="2313"/>
      <c r="AF158" s="752"/>
      <c r="AG158" s="752"/>
      <c r="AH158" s="752"/>
      <c r="AI158" s="752"/>
      <c r="AJ158" s="752"/>
      <c r="AK158" s="752"/>
      <c r="AL158" s="752"/>
      <c r="AM158" s="752"/>
      <c r="AN158" s="752"/>
      <c r="AO158" s="752"/>
      <c r="AP158" s="752"/>
      <c r="AQ158" s="752"/>
      <c r="AR158" s="752"/>
      <c r="AS158" s="752"/>
      <c r="AT158" s="752"/>
      <c r="AU158" s="752"/>
      <c r="AV158" s="752"/>
      <c r="AW158" s="752"/>
      <c r="AX158" s="752"/>
      <c r="AY158" s="752"/>
      <c r="AZ158" s="752"/>
      <c r="BA158" s="752"/>
      <c r="BB158" s="752"/>
      <c r="BC158" s="752"/>
      <c r="BD158" s="752"/>
      <c r="BE158" s="757"/>
    </row>
    <row r="159" spans="1:57" ht="15.75" customHeight="1">
      <c r="A159" s="752"/>
      <c r="B159" s="752"/>
      <c r="C159" s="2316" t="s">
        <v>2057</v>
      </c>
      <c r="D159" s="2317"/>
      <c r="E159" s="2317"/>
      <c r="F159" s="2317"/>
      <c r="G159" s="2317"/>
      <c r="H159" s="2317"/>
      <c r="I159" s="2317"/>
      <c r="J159" s="2317"/>
      <c r="K159" s="2317"/>
      <c r="L159" s="2317"/>
      <c r="M159" s="2318"/>
      <c r="N159" s="2309">
        <v>0</v>
      </c>
      <c r="O159" s="2309"/>
      <c r="P159" s="2309"/>
      <c r="Q159" s="2309"/>
      <c r="R159" s="2309"/>
      <c r="S159" s="2309"/>
      <c r="T159" s="2310"/>
      <c r="U159" s="2311"/>
      <c r="V159" s="2312"/>
      <c r="W159" s="2312"/>
      <c r="X159" s="2312"/>
      <c r="Y159" s="2312"/>
      <c r="Z159" s="2312"/>
      <c r="AA159" s="2312"/>
      <c r="AB159" s="2312"/>
      <c r="AC159" s="2312"/>
      <c r="AD159" s="2312"/>
      <c r="AE159" s="2313"/>
      <c r="AF159" s="752"/>
      <c r="AG159" s="752"/>
      <c r="AH159" s="2319" t="s">
        <v>2058</v>
      </c>
      <c r="AI159" s="2320"/>
      <c r="AJ159" s="2320"/>
      <c r="AK159" s="2320"/>
      <c r="AL159" s="2320"/>
      <c r="AM159" s="2320"/>
      <c r="AN159" s="2320"/>
      <c r="AO159" s="2320"/>
      <c r="AP159" s="2320"/>
      <c r="AQ159" s="2320"/>
      <c r="AR159" s="2320"/>
      <c r="AS159" s="2321" t="s">
        <v>2059</v>
      </c>
      <c r="AT159" s="2321"/>
      <c r="AU159" s="2321"/>
      <c r="AV159" s="2321"/>
      <c r="AW159" s="2321"/>
      <c r="AX159" s="2321"/>
      <c r="AY159" s="2321" t="s">
        <v>2060</v>
      </c>
      <c r="AZ159" s="2321"/>
      <c r="BA159" s="2321"/>
      <c r="BB159" s="2321"/>
      <c r="BC159" s="2321"/>
      <c r="BD159" s="2322"/>
      <c r="BE159" s="757"/>
    </row>
    <row r="160" spans="1:57" ht="15.75" customHeight="1">
      <c r="A160" s="752"/>
      <c r="B160" s="752"/>
      <c r="C160" s="2316" t="s">
        <v>2050</v>
      </c>
      <c r="D160" s="2317"/>
      <c r="E160" s="2317"/>
      <c r="F160" s="2317"/>
      <c r="G160" s="2317"/>
      <c r="H160" s="2317"/>
      <c r="I160" s="2317"/>
      <c r="J160" s="2317"/>
      <c r="K160" s="2317"/>
      <c r="L160" s="2317"/>
      <c r="M160" s="2318"/>
      <c r="N160" s="2309">
        <v>0</v>
      </c>
      <c r="O160" s="2309"/>
      <c r="P160" s="2309"/>
      <c r="Q160" s="2309"/>
      <c r="R160" s="2309"/>
      <c r="S160" s="2309"/>
      <c r="T160" s="2310"/>
      <c r="U160" s="2311"/>
      <c r="V160" s="2312"/>
      <c r="W160" s="2312"/>
      <c r="X160" s="2312"/>
      <c r="Y160" s="2312"/>
      <c r="Z160" s="2312"/>
      <c r="AA160" s="2312"/>
      <c r="AB160" s="2312"/>
      <c r="AC160" s="2312"/>
      <c r="AD160" s="2312"/>
      <c r="AE160" s="2313"/>
      <c r="AF160" s="752"/>
      <c r="AG160" s="752"/>
      <c r="AH160" s="2282" t="s">
        <v>2061</v>
      </c>
      <c r="AI160" s="2283"/>
      <c r="AJ160" s="2283"/>
      <c r="AK160" s="2283"/>
      <c r="AL160" s="2283"/>
      <c r="AM160" s="2283"/>
      <c r="AN160" s="2283"/>
      <c r="AO160" s="2283"/>
      <c r="AP160" s="2283"/>
      <c r="AQ160" s="2283"/>
      <c r="AR160" s="2283"/>
      <c r="AS160" s="2284">
        <v>1000000</v>
      </c>
      <c r="AT160" s="2284"/>
      <c r="AU160" s="2284"/>
      <c r="AV160" s="2284"/>
      <c r="AW160" s="2284"/>
      <c r="AX160" s="2284"/>
      <c r="AY160" s="2284">
        <v>500000</v>
      </c>
      <c r="AZ160" s="2284"/>
      <c r="BA160" s="2284"/>
      <c r="BB160" s="2284"/>
      <c r="BC160" s="2284"/>
      <c r="BD160" s="2285"/>
      <c r="BE160" s="757"/>
    </row>
    <row r="161" spans="1:57" ht="15.75" customHeight="1">
      <c r="A161" s="752"/>
      <c r="B161" s="752"/>
      <c r="C161" s="2314" t="s">
        <v>841</v>
      </c>
      <c r="D161" s="2315"/>
      <c r="E161" s="2307" t="s">
        <v>2042</v>
      </c>
      <c r="F161" s="2307"/>
      <c r="G161" s="2307"/>
      <c r="H161" s="2307"/>
      <c r="I161" s="2307"/>
      <c r="J161" s="2307"/>
      <c r="K161" s="2307"/>
      <c r="L161" s="2307"/>
      <c r="M161" s="2308"/>
      <c r="N161" s="2309">
        <v>0</v>
      </c>
      <c r="O161" s="2309"/>
      <c r="P161" s="2309"/>
      <c r="Q161" s="2309"/>
      <c r="R161" s="2309"/>
      <c r="S161" s="2309"/>
      <c r="T161" s="2310"/>
      <c r="U161" s="2311"/>
      <c r="V161" s="2312"/>
      <c r="W161" s="2312"/>
      <c r="X161" s="2312"/>
      <c r="Y161" s="2312"/>
      <c r="Z161" s="2312"/>
      <c r="AA161" s="2312"/>
      <c r="AB161" s="2312"/>
      <c r="AC161" s="2312"/>
      <c r="AD161" s="2312"/>
      <c r="AE161" s="2313"/>
      <c r="AF161" s="752"/>
      <c r="AG161" s="752"/>
      <c r="AH161" s="2282" t="s">
        <v>2062</v>
      </c>
      <c r="AI161" s="2283"/>
      <c r="AJ161" s="2283"/>
      <c r="AK161" s="2283"/>
      <c r="AL161" s="2283"/>
      <c r="AM161" s="2283"/>
      <c r="AN161" s="2283"/>
      <c r="AO161" s="2283"/>
      <c r="AP161" s="2283"/>
      <c r="AQ161" s="2283"/>
      <c r="AR161" s="2283"/>
      <c r="AS161" s="2284">
        <v>2000000</v>
      </c>
      <c r="AT161" s="2284"/>
      <c r="AU161" s="2284"/>
      <c r="AV161" s="2284"/>
      <c r="AW161" s="2284"/>
      <c r="AX161" s="2284"/>
      <c r="AY161" s="2284">
        <v>250000</v>
      </c>
      <c r="AZ161" s="2284"/>
      <c r="BA161" s="2284"/>
      <c r="BB161" s="2284"/>
      <c r="BC161" s="2284"/>
      <c r="BD161" s="2285"/>
      <c r="BE161" s="757"/>
    </row>
    <row r="162" spans="1:57" ht="15.75" customHeight="1">
      <c r="A162" s="752"/>
      <c r="B162" s="752"/>
      <c r="C162" s="2305" t="s">
        <v>841</v>
      </c>
      <c r="D162" s="2306"/>
      <c r="E162" s="2307" t="s">
        <v>2042</v>
      </c>
      <c r="F162" s="2307"/>
      <c r="G162" s="2307"/>
      <c r="H162" s="2307"/>
      <c r="I162" s="2307"/>
      <c r="J162" s="2307"/>
      <c r="K162" s="2307"/>
      <c r="L162" s="2307"/>
      <c r="M162" s="2308"/>
      <c r="N162" s="2309">
        <v>0</v>
      </c>
      <c r="O162" s="2309"/>
      <c r="P162" s="2309"/>
      <c r="Q162" s="2309"/>
      <c r="R162" s="2309"/>
      <c r="S162" s="2309"/>
      <c r="T162" s="2310"/>
      <c r="U162" s="2311"/>
      <c r="V162" s="2312"/>
      <c r="W162" s="2312"/>
      <c r="X162" s="2312"/>
      <c r="Y162" s="2312"/>
      <c r="Z162" s="2312"/>
      <c r="AA162" s="2312"/>
      <c r="AB162" s="2312"/>
      <c r="AC162" s="2312"/>
      <c r="AD162" s="2312"/>
      <c r="AE162" s="2313"/>
      <c r="AF162" s="752"/>
      <c r="AG162" s="752"/>
      <c r="AH162" s="2282" t="s">
        <v>2063</v>
      </c>
      <c r="AI162" s="2283"/>
      <c r="AJ162" s="2283"/>
      <c r="AK162" s="2283"/>
      <c r="AL162" s="2283"/>
      <c r="AM162" s="2283"/>
      <c r="AN162" s="2283"/>
      <c r="AO162" s="2283"/>
      <c r="AP162" s="2283"/>
      <c r="AQ162" s="2283"/>
      <c r="AR162" s="2283"/>
      <c r="AS162" s="2284">
        <v>25000000</v>
      </c>
      <c r="AT162" s="2284"/>
      <c r="AU162" s="2284"/>
      <c r="AV162" s="2284"/>
      <c r="AW162" s="2284"/>
      <c r="AX162" s="2284"/>
      <c r="AY162" s="2284">
        <v>1500000</v>
      </c>
      <c r="AZ162" s="2284"/>
      <c r="BA162" s="2284"/>
      <c r="BB162" s="2284"/>
      <c r="BC162" s="2284"/>
      <c r="BD162" s="2285"/>
      <c r="BE162" s="757"/>
    </row>
    <row r="163" spans="1:57" ht="15.75" customHeight="1" thickBot="1">
      <c r="A163" s="752"/>
      <c r="B163" s="752"/>
      <c r="C163" s="2296" t="s">
        <v>841</v>
      </c>
      <c r="D163" s="2297"/>
      <c r="E163" s="2298" t="s">
        <v>2042</v>
      </c>
      <c r="F163" s="2298"/>
      <c r="G163" s="2298"/>
      <c r="H163" s="2298"/>
      <c r="I163" s="2298"/>
      <c r="J163" s="2298"/>
      <c r="K163" s="2298"/>
      <c r="L163" s="2298"/>
      <c r="M163" s="2299"/>
      <c r="N163" s="2300">
        <v>0</v>
      </c>
      <c r="O163" s="2300"/>
      <c r="P163" s="2300"/>
      <c r="Q163" s="2300"/>
      <c r="R163" s="2300"/>
      <c r="S163" s="2300"/>
      <c r="T163" s="2301"/>
      <c r="U163" s="2302"/>
      <c r="V163" s="2303"/>
      <c r="W163" s="2303"/>
      <c r="X163" s="2303"/>
      <c r="Y163" s="2303"/>
      <c r="Z163" s="2303"/>
      <c r="AA163" s="2303"/>
      <c r="AB163" s="2303"/>
      <c r="AC163" s="2303"/>
      <c r="AD163" s="2303"/>
      <c r="AE163" s="2304"/>
      <c r="AF163" s="752"/>
      <c r="AG163" s="752"/>
      <c r="AH163" s="2282" t="s">
        <v>2064</v>
      </c>
      <c r="AI163" s="2283"/>
      <c r="AJ163" s="2283"/>
      <c r="AK163" s="2283"/>
      <c r="AL163" s="2283"/>
      <c r="AM163" s="2283"/>
      <c r="AN163" s="2283"/>
      <c r="AO163" s="2283"/>
      <c r="AP163" s="2283"/>
      <c r="AQ163" s="2283"/>
      <c r="AR163" s="2283"/>
      <c r="AS163" s="2284">
        <v>1500000</v>
      </c>
      <c r="AT163" s="2284"/>
      <c r="AU163" s="2284"/>
      <c r="AV163" s="2284"/>
      <c r="AW163" s="2284"/>
      <c r="AX163" s="2284"/>
      <c r="AY163" s="2284">
        <v>250000</v>
      </c>
      <c r="AZ163" s="2284"/>
      <c r="BA163" s="2284"/>
      <c r="BB163" s="2284"/>
      <c r="BC163" s="2284"/>
      <c r="BD163" s="2285"/>
      <c r="BE163" s="757"/>
    </row>
    <row r="164" spans="1:57" ht="15.75" customHeight="1">
      <c r="A164" s="752"/>
      <c r="B164" s="752"/>
      <c r="C164" s="2290" t="s">
        <v>2065</v>
      </c>
      <c r="D164" s="2291"/>
      <c r="E164" s="2291"/>
      <c r="F164" s="2291"/>
      <c r="G164" s="2291"/>
      <c r="H164" s="2291"/>
      <c r="I164" s="2291"/>
      <c r="J164" s="2291"/>
      <c r="K164" s="2291"/>
      <c r="L164" s="2291"/>
      <c r="M164" s="2292"/>
      <c r="N164" s="2293">
        <f>SUM(N156:T163)</f>
        <v>6925183</v>
      </c>
      <c r="O164" s="2294"/>
      <c r="P164" s="2294"/>
      <c r="Q164" s="2294"/>
      <c r="R164" s="2294"/>
      <c r="S164" s="2294"/>
      <c r="T164" s="2295"/>
      <c r="U164" s="752"/>
      <c r="V164" s="752"/>
      <c r="W164" s="752"/>
      <c r="X164" s="752"/>
      <c r="Y164" s="752"/>
      <c r="Z164" s="752"/>
      <c r="AA164" s="752"/>
      <c r="AB164" s="752"/>
      <c r="AC164" s="752"/>
      <c r="AD164" s="752"/>
      <c r="AE164" s="752"/>
      <c r="AF164" s="752"/>
      <c r="AG164" s="752"/>
      <c r="AH164" s="2282" t="s">
        <v>2066</v>
      </c>
      <c r="AI164" s="2283"/>
      <c r="AJ164" s="2283"/>
      <c r="AK164" s="2283"/>
      <c r="AL164" s="2283"/>
      <c r="AM164" s="2283"/>
      <c r="AN164" s="2283"/>
      <c r="AO164" s="2283"/>
      <c r="AP164" s="2283"/>
      <c r="AQ164" s="2283"/>
      <c r="AR164" s="2283"/>
      <c r="AS164" s="2284">
        <v>500000</v>
      </c>
      <c r="AT164" s="2284"/>
      <c r="AU164" s="2284"/>
      <c r="AV164" s="2284"/>
      <c r="AW164" s="2284"/>
      <c r="AX164" s="2284"/>
      <c r="AY164" s="2284">
        <v>0</v>
      </c>
      <c r="AZ164" s="2284"/>
      <c r="BA164" s="2284"/>
      <c r="BB164" s="2284"/>
      <c r="BC164" s="2284"/>
      <c r="BD164" s="2285"/>
      <c r="BE164" s="757"/>
    </row>
    <row r="165" spans="1:57" ht="15.75" customHeight="1" thickBot="1">
      <c r="A165" s="752"/>
      <c r="B165" s="752"/>
      <c r="C165" s="2278" t="s">
        <v>2067</v>
      </c>
      <c r="D165" s="2279"/>
      <c r="E165" s="2279"/>
      <c r="F165" s="2279"/>
      <c r="G165" s="2279"/>
      <c r="H165" s="2279"/>
      <c r="I165" s="2279"/>
      <c r="J165" s="2279"/>
      <c r="K165" s="2279"/>
      <c r="L165" s="2279"/>
      <c r="M165" s="2279"/>
      <c r="N165" s="2280">
        <f>(N154-N164)/J29</f>
        <v>732004.29569734377</v>
      </c>
      <c r="O165" s="2280"/>
      <c r="P165" s="2280"/>
      <c r="Q165" s="2280"/>
      <c r="R165" s="2280"/>
      <c r="S165" s="2280"/>
      <c r="T165" s="2281"/>
      <c r="U165" s="758"/>
      <c r="V165" s="752"/>
      <c r="W165" s="752"/>
      <c r="X165" s="752"/>
      <c r="Y165" s="752"/>
      <c r="Z165" s="752"/>
      <c r="AA165" s="752"/>
      <c r="AB165" s="752"/>
      <c r="AC165" s="752"/>
      <c r="AD165" s="752"/>
      <c r="AE165" s="752"/>
      <c r="AF165" s="752"/>
      <c r="AG165" s="752"/>
      <c r="AH165" s="2282" t="s">
        <v>2068</v>
      </c>
      <c r="AI165" s="2283"/>
      <c r="AJ165" s="2283"/>
      <c r="AK165" s="2283"/>
      <c r="AL165" s="2283"/>
      <c r="AM165" s="2283"/>
      <c r="AN165" s="2283"/>
      <c r="AO165" s="2283"/>
      <c r="AP165" s="2283"/>
      <c r="AQ165" s="2283"/>
      <c r="AR165" s="2283"/>
      <c r="AS165" s="2284">
        <v>0</v>
      </c>
      <c r="AT165" s="2284"/>
      <c r="AU165" s="2284"/>
      <c r="AV165" s="2284"/>
      <c r="AW165" s="2284"/>
      <c r="AX165" s="2284"/>
      <c r="AY165" s="2284">
        <v>0</v>
      </c>
      <c r="AZ165" s="2284"/>
      <c r="BA165" s="2284"/>
      <c r="BB165" s="2284"/>
      <c r="BC165" s="2284"/>
      <c r="BD165" s="2285"/>
      <c r="BE165" s="757"/>
    </row>
    <row r="166" spans="1:57" ht="15.75" customHeight="1" thickBot="1">
      <c r="A166" s="752"/>
      <c r="B166" s="752"/>
      <c r="C166" s="752"/>
      <c r="D166" s="752"/>
      <c r="E166" s="752"/>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2286" t="s">
        <v>2069</v>
      </c>
      <c r="AI166" s="2287"/>
      <c r="AJ166" s="2287"/>
      <c r="AK166" s="2287"/>
      <c r="AL166" s="2287"/>
      <c r="AM166" s="2287"/>
      <c r="AN166" s="2287"/>
      <c r="AO166" s="2287"/>
      <c r="AP166" s="2287"/>
      <c r="AQ166" s="2287"/>
      <c r="AR166" s="2287"/>
      <c r="AS166" s="2288">
        <f>SUM(AS160:AX165)</f>
        <v>30000000</v>
      </c>
      <c r="AT166" s="2288"/>
      <c r="AU166" s="2288"/>
      <c r="AV166" s="2288"/>
      <c r="AW166" s="2288"/>
      <c r="AX166" s="2288"/>
      <c r="AY166" s="2288">
        <f>SUM(AY160:BD165)</f>
        <v>2500000</v>
      </c>
      <c r="AZ166" s="2288"/>
      <c r="BA166" s="2288"/>
      <c r="BB166" s="2288"/>
      <c r="BC166" s="2288"/>
      <c r="BD166" s="2289"/>
      <c r="BE166" s="757"/>
    </row>
    <row r="167" spans="1:57" ht="15.75" customHeight="1" thickBot="1">
      <c r="A167" s="752"/>
      <c r="B167" s="752"/>
      <c r="C167" s="752"/>
      <c r="D167" s="752"/>
      <c r="E167" s="752"/>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7"/>
    </row>
    <row r="168" spans="1:57" ht="15.75" customHeight="1">
      <c r="A168" s="752"/>
      <c r="B168" s="2265" t="s">
        <v>2070</v>
      </c>
      <c r="C168" s="2266"/>
      <c r="D168" s="2266"/>
      <c r="E168" s="2266"/>
      <c r="F168" s="2266"/>
      <c r="G168" s="2266"/>
      <c r="H168" s="2266"/>
      <c r="I168" s="2266"/>
      <c r="J168" s="2266"/>
      <c r="K168" s="2266"/>
      <c r="L168" s="2266"/>
      <c r="M168" s="2266"/>
      <c r="N168" s="2266"/>
      <c r="O168" s="2266"/>
      <c r="P168" s="2266"/>
      <c r="Q168" s="2266"/>
      <c r="R168" s="2266"/>
      <c r="S168" s="2266"/>
      <c r="T168" s="2266"/>
      <c r="U168" s="2266"/>
      <c r="V168" s="2266"/>
      <c r="W168" s="2266"/>
      <c r="X168" s="2266"/>
      <c r="Y168" s="2266"/>
      <c r="Z168" s="2266"/>
      <c r="AA168" s="2266"/>
      <c r="AB168" s="2266"/>
      <c r="AC168" s="2266"/>
      <c r="AD168" s="2266"/>
      <c r="AE168" s="2266"/>
      <c r="AF168" s="2266"/>
      <c r="AG168" s="2266"/>
      <c r="AH168" s="2266"/>
      <c r="AI168" s="2266"/>
      <c r="AJ168" s="2266"/>
      <c r="AK168" s="2266"/>
      <c r="AL168" s="2266"/>
      <c r="AM168" s="2266"/>
      <c r="AN168" s="2266"/>
      <c r="AO168" s="2266"/>
      <c r="AP168" s="2266"/>
      <c r="AQ168" s="2266"/>
      <c r="AR168" s="2266"/>
      <c r="AS168" s="2266"/>
      <c r="AT168" s="2266"/>
      <c r="AU168" s="2266"/>
      <c r="AV168" s="2266"/>
      <c r="AW168" s="2266"/>
      <c r="AX168" s="2266"/>
      <c r="AY168" s="2266"/>
      <c r="AZ168" s="2266"/>
      <c r="BA168" s="2266"/>
      <c r="BB168" s="2266"/>
      <c r="BC168" s="2266"/>
      <c r="BD168" s="2267"/>
      <c r="BE168" s="757"/>
    </row>
    <row r="169" spans="1:57" ht="15.75" customHeight="1">
      <c r="A169" s="752"/>
      <c r="B169" s="2268"/>
      <c r="C169" s="2269"/>
      <c r="D169" s="2269"/>
      <c r="E169" s="2269"/>
      <c r="F169" s="2269"/>
      <c r="G169" s="2269"/>
      <c r="H169" s="2269"/>
      <c r="I169" s="2269"/>
      <c r="J169" s="2269"/>
      <c r="K169" s="2269"/>
      <c r="L169" s="2269"/>
      <c r="M169" s="2269"/>
      <c r="N169" s="2269"/>
      <c r="O169" s="2269"/>
      <c r="P169" s="2269"/>
      <c r="Q169" s="2269"/>
      <c r="R169" s="2269"/>
      <c r="S169" s="2269"/>
      <c r="T169" s="2269"/>
      <c r="U169" s="2269"/>
      <c r="V169" s="2269"/>
      <c r="W169" s="2269"/>
      <c r="X169" s="2269"/>
      <c r="Y169" s="2269"/>
      <c r="Z169" s="2269"/>
      <c r="AA169" s="2269"/>
      <c r="AB169" s="2269"/>
      <c r="AC169" s="2269"/>
      <c r="AD169" s="2269"/>
      <c r="AE169" s="2269"/>
      <c r="AF169" s="2269"/>
      <c r="AG169" s="2269"/>
      <c r="AH169" s="2269"/>
      <c r="AI169" s="2269"/>
      <c r="AJ169" s="2269"/>
      <c r="AK169" s="2269"/>
      <c r="AL169" s="2269"/>
      <c r="AM169" s="2269"/>
      <c r="AN169" s="2269"/>
      <c r="AO169" s="2269"/>
      <c r="AP169" s="2269"/>
      <c r="AQ169" s="2269"/>
      <c r="AR169" s="2269"/>
      <c r="AS169" s="2269"/>
      <c r="AT169" s="2269"/>
      <c r="AU169" s="2269"/>
      <c r="AV169" s="2269"/>
      <c r="AW169" s="2269"/>
      <c r="AX169" s="2269"/>
      <c r="AY169" s="2269"/>
      <c r="AZ169" s="2269"/>
      <c r="BA169" s="2269"/>
      <c r="BB169" s="2269"/>
      <c r="BC169" s="2269"/>
      <c r="BD169" s="2270"/>
      <c r="BE169" s="757"/>
    </row>
    <row r="170" spans="1:57" ht="15.75" customHeight="1">
      <c r="A170" s="752"/>
      <c r="B170" s="2271" t="s">
        <v>2071</v>
      </c>
      <c r="C170" s="2272"/>
      <c r="D170" s="2272"/>
      <c r="E170" s="2272"/>
      <c r="F170" s="2272"/>
      <c r="G170" s="2272"/>
      <c r="H170" s="2272"/>
      <c r="I170" s="2272"/>
      <c r="J170" s="2272"/>
      <c r="K170" s="2272"/>
      <c r="L170" s="2272"/>
      <c r="M170" s="2272"/>
      <c r="N170" s="2272"/>
      <c r="O170" s="2272"/>
      <c r="P170" s="2272"/>
      <c r="Q170" s="2272"/>
      <c r="R170" s="2272"/>
      <c r="S170" s="2272"/>
      <c r="T170" s="2272"/>
      <c r="U170" s="2272"/>
      <c r="V170" s="2272"/>
      <c r="W170" s="2272"/>
      <c r="X170" s="2272"/>
      <c r="Y170" s="2272"/>
      <c r="Z170" s="2272"/>
      <c r="AA170" s="2272"/>
      <c r="AB170" s="2272"/>
      <c r="AC170" s="2272"/>
      <c r="AD170" s="2272"/>
      <c r="AE170" s="2272"/>
      <c r="AF170" s="2272"/>
      <c r="AG170" s="2272"/>
      <c r="AH170" s="2272"/>
      <c r="AI170" s="2272"/>
      <c r="AJ170" s="2272"/>
      <c r="AK170" s="2272"/>
      <c r="AL170" s="2272"/>
      <c r="AM170" s="2272"/>
      <c r="AN170" s="2272"/>
      <c r="AO170" s="2272"/>
      <c r="AP170" s="2272"/>
      <c r="AQ170" s="2272"/>
      <c r="AR170" s="2272"/>
      <c r="AS170" s="2272"/>
      <c r="AT170" s="2272"/>
      <c r="AU170" s="2272"/>
      <c r="AV170" s="2272"/>
      <c r="AW170" s="2272"/>
      <c r="AX170" s="2272"/>
      <c r="AY170" s="2272"/>
      <c r="AZ170" s="2272"/>
      <c r="BA170" s="2272"/>
      <c r="BB170" s="2272"/>
      <c r="BC170" s="2272"/>
      <c r="BD170" s="2273"/>
      <c r="BE170" s="757"/>
    </row>
    <row r="171" spans="1:57" ht="15.75" customHeight="1">
      <c r="A171" s="752"/>
      <c r="B171" s="2271" t="s">
        <v>2072</v>
      </c>
      <c r="C171" s="2272"/>
      <c r="D171" s="2272"/>
      <c r="E171" s="2272"/>
      <c r="F171" s="2272"/>
      <c r="G171" s="2272"/>
      <c r="H171" s="2272"/>
      <c r="I171" s="2272"/>
      <c r="J171" s="2272"/>
      <c r="K171" s="2272"/>
      <c r="L171" s="2272"/>
      <c r="M171" s="2272"/>
      <c r="N171" s="2272"/>
      <c r="O171" s="2272"/>
      <c r="P171" s="2272"/>
      <c r="Q171" s="2272"/>
      <c r="R171" s="2272"/>
      <c r="S171" s="2272"/>
      <c r="T171" s="2272"/>
      <c r="U171" s="2272"/>
      <c r="V171" s="2272"/>
      <c r="W171" s="2272"/>
      <c r="X171" s="2272"/>
      <c r="Y171" s="2272"/>
      <c r="Z171" s="2272"/>
      <c r="AA171" s="2272"/>
      <c r="AB171" s="2272"/>
      <c r="AC171" s="2272"/>
      <c r="AD171" s="2272"/>
      <c r="AE171" s="2272"/>
      <c r="AF171" s="2272"/>
      <c r="AG171" s="2272"/>
      <c r="AH171" s="2272"/>
      <c r="AI171" s="2272"/>
      <c r="AJ171" s="2272"/>
      <c r="AK171" s="2272"/>
      <c r="AL171" s="2272"/>
      <c r="AM171" s="2272"/>
      <c r="AN171" s="2272"/>
      <c r="AO171" s="2272"/>
      <c r="AP171" s="2272"/>
      <c r="AQ171" s="2272"/>
      <c r="AR171" s="2272"/>
      <c r="AS171" s="2272"/>
      <c r="AT171" s="2272"/>
      <c r="AU171" s="2272"/>
      <c r="AV171" s="2272"/>
      <c r="AW171" s="2272"/>
      <c r="AX171" s="2272"/>
      <c r="AY171" s="2272"/>
      <c r="AZ171" s="2272"/>
      <c r="BA171" s="2272"/>
      <c r="BB171" s="2272"/>
      <c r="BC171" s="2272"/>
      <c r="BD171" s="2273"/>
      <c r="BE171" s="757"/>
    </row>
    <row r="172" spans="1:57" ht="15.75" customHeight="1">
      <c r="A172" s="752"/>
      <c r="B172" s="751"/>
      <c r="C172" s="752"/>
      <c r="D172" s="752"/>
      <c r="E172" s="752"/>
      <c r="F172" s="752"/>
      <c r="G172" s="752"/>
      <c r="H172" s="752"/>
      <c r="I172" s="752"/>
      <c r="J172" s="752"/>
      <c r="K172" s="752"/>
      <c r="L172" s="752"/>
      <c r="M172" s="752"/>
      <c r="N172" s="752"/>
      <c r="O172" s="752"/>
      <c r="P172" s="752"/>
      <c r="Q172" s="752"/>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c r="AR172" s="752"/>
      <c r="AS172" s="752"/>
      <c r="AT172" s="752"/>
      <c r="AU172" s="752"/>
      <c r="AV172" s="752"/>
      <c r="AW172" s="752"/>
      <c r="AX172" s="752"/>
      <c r="AY172" s="752"/>
      <c r="AZ172" s="752"/>
      <c r="BA172" s="752"/>
      <c r="BB172" s="752"/>
      <c r="BC172" s="752"/>
      <c r="BD172" s="757"/>
      <c r="BE172" s="757"/>
    </row>
    <row r="173" spans="1:57" ht="15.75" customHeight="1">
      <c r="A173" s="752"/>
      <c r="B173" s="2274" t="s">
        <v>2073</v>
      </c>
      <c r="C173" s="2275"/>
      <c r="D173" s="2275"/>
      <c r="E173" s="2275"/>
      <c r="F173" s="2275"/>
      <c r="G173" s="2275"/>
      <c r="H173" s="2275"/>
      <c r="I173" s="2275"/>
      <c r="J173" s="2275"/>
      <c r="K173" s="2275"/>
      <c r="L173" s="2275"/>
      <c r="M173" s="2275"/>
      <c r="N173" s="2275"/>
      <c r="O173" s="2275"/>
      <c r="P173" s="2275"/>
      <c r="Q173" s="2275"/>
      <c r="R173" s="2275"/>
      <c r="S173" s="2275"/>
      <c r="T173" s="2275"/>
      <c r="U173" s="2275"/>
      <c r="V173" s="2275"/>
      <c r="W173" s="2275"/>
      <c r="X173" s="2275"/>
      <c r="Y173" s="2275"/>
      <c r="Z173" s="2275"/>
      <c r="AA173" s="2275"/>
      <c r="AB173" s="2275"/>
      <c r="AC173" s="2275"/>
      <c r="AD173" s="2275"/>
      <c r="AE173" s="2275"/>
      <c r="AF173" s="2275"/>
      <c r="AG173" s="2275"/>
      <c r="AH173" s="2275"/>
      <c r="AI173" s="2275"/>
      <c r="AJ173" s="2275"/>
      <c r="AK173" s="2275"/>
      <c r="AL173" s="2275"/>
      <c r="AM173" s="2275"/>
      <c r="AN173" s="2275"/>
      <c r="AO173" s="2275"/>
      <c r="AP173" s="2275"/>
      <c r="AQ173" s="2275"/>
      <c r="AR173" s="2275"/>
      <c r="AS173" s="2275"/>
      <c r="AT173" s="2275"/>
      <c r="AU173" s="2275"/>
      <c r="AV173" s="2275"/>
      <c r="AW173" s="2275"/>
      <c r="AX173" s="2275"/>
      <c r="AY173" s="2275"/>
      <c r="AZ173" s="2275"/>
      <c r="BA173" s="2275"/>
      <c r="BB173" s="2275"/>
      <c r="BC173" s="2275"/>
      <c r="BD173" s="2276"/>
      <c r="BE173" s="757"/>
    </row>
    <row r="174" spans="1:57" ht="15.75" customHeight="1">
      <c r="A174" s="752"/>
      <c r="B174" s="774"/>
      <c r="C174" s="752"/>
      <c r="D174" s="752"/>
      <c r="E174" s="752"/>
      <c r="F174" s="752"/>
      <c r="G174" s="752"/>
      <c r="H174" s="752"/>
      <c r="I174" s="752"/>
      <c r="J174" s="752"/>
      <c r="K174" s="752"/>
      <c r="L174" s="752"/>
      <c r="M174" s="752"/>
      <c r="N174" s="752"/>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752"/>
      <c r="AP174" s="752"/>
      <c r="AQ174" s="752"/>
      <c r="AR174" s="752"/>
      <c r="AS174" s="752"/>
      <c r="AT174" s="752"/>
      <c r="AU174" s="752"/>
      <c r="AV174" s="752"/>
      <c r="AW174" s="752"/>
      <c r="AX174" s="752"/>
      <c r="AY174" s="752"/>
      <c r="AZ174" s="752"/>
      <c r="BA174" s="752"/>
      <c r="BB174" s="752"/>
      <c r="BC174" s="752"/>
      <c r="BD174" s="757"/>
      <c r="BE174" s="757"/>
    </row>
    <row r="175" spans="1:57" ht="15.75" customHeight="1">
      <c r="A175" s="752"/>
      <c r="B175" s="775"/>
      <c r="C175" s="752"/>
      <c r="D175" s="752"/>
      <c r="E175" s="752"/>
      <c r="F175" s="752"/>
      <c r="G175" s="752"/>
      <c r="H175" s="753" t="s">
        <v>2074</v>
      </c>
      <c r="I175" s="752"/>
      <c r="J175" s="752"/>
      <c r="K175" s="752"/>
      <c r="L175" s="752"/>
      <c r="M175" s="752"/>
      <c r="N175" s="752"/>
      <c r="O175" s="752"/>
      <c r="P175" s="752"/>
      <c r="Q175" s="752"/>
      <c r="R175" s="752"/>
      <c r="S175" s="752"/>
      <c r="T175" s="752"/>
      <c r="U175" s="752"/>
      <c r="V175" s="752"/>
      <c r="W175" s="752"/>
      <c r="X175" s="752"/>
      <c r="Y175" s="752"/>
      <c r="Z175" s="752"/>
      <c r="AA175" s="752"/>
      <c r="AB175" s="752"/>
      <c r="AC175" s="752"/>
      <c r="AD175" s="752"/>
      <c r="AE175" s="752"/>
      <c r="AF175" s="752"/>
      <c r="AG175" s="752"/>
      <c r="AH175" s="752"/>
      <c r="AI175" s="752"/>
      <c r="AJ175" s="752"/>
      <c r="AK175" s="752"/>
      <c r="AL175" s="752"/>
      <c r="AM175" s="752"/>
      <c r="AN175" s="752"/>
      <c r="AO175" s="752"/>
      <c r="AP175" s="752"/>
      <c r="AQ175" s="752"/>
      <c r="AR175" s="752"/>
      <c r="AS175" s="752"/>
      <c r="AT175" s="752"/>
      <c r="AU175" s="752"/>
      <c r="AV175" s="752"/>
      <c r="AW175" s="752"/>
      <c r="AX175" s="752"/>
      <c r="AY175" s="752"/>
      <c r="AZ175" s="752"/>
      <c r="BA175" s="752"/>
      <c r="BB175" s="752"/>
      <c r="BC175" s="752"/>
      <c r="BD175" s="757"/>
      <c r="BE175" s="757"/>
    </row>
    <row r="176" spans="1:57" ht="15.75" customHeight="1">
      <c r="A176" s="752"/>
      <c r="B176" s="775"/>
      <c r="C176" s="752"/>
      <c r="D176" s="752"/>
      <c r="E176" s="752"/>
      <c r="F176" s="752"/>
      <c r="G176" s="752"/>
      <c r="H176" s="752"/>
      <c r="I176" s="752"/>
      <c r="J176" s="752"/>
      <c r="K176" s="752"/>
      <c r="L176" s="752"/>
      <c r="M176" s="752"/>
      <c r="N176" s="752"/>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c r="AR176" s="752"/>
      <c r="AS176" s="752"/>
      <c r="AT176" s="752"/>
      <c r="AU176" s="752"/>
      <c r="AV176" s="752"/>
      <c r="AW176" s="752"/>
      <c r="AX176" s="752"/>
      <c r="AY176" s="752"/>
      <c r="AZ176" s="752"/>
      <c r="BA176" s="752"/>
      <c r="BB176" s="752"/>
      <c r="BC176" s="752"/>
      <c r="BD176" s="757"/>
      <c r="BE176" s="757"/>
    </row>
    <row r="177" spans="1:57" ht="15.75" customHeight="1">
      <c r="A177" s="752"/>
      <c r="B177" s="775"/>
      <c r="C177" s="752"/>
      <c r="D177" s="752"/>
      <c r="E177" s="752"/>
      <c r="F177" s="752"/>
      <c r="G177" s="752"/>
      <c r="H177" s="2277" t="s">
        <v>2075</v>
      </c>
      <c r="I177" s="2277"/>
      <c r="J177" s="2277"/>
      <c r="K177" s="2277"/>
      <c r="L177" s="2277"/>
      <c r="M177" s="2277"/>
      <c r="N177" s="2277"/>
      <c r="O177" s="2277"/>
      <c r="P177" s="2277"/>
      <c r="Q177" s="2277"/>
      <c r="R177" s="2277"/>
      <c r="S177" s="2277"/>
      <c r="T177" s="2277"/>
      <c r="U177" s="2277"/>
      <c r="V177" s="2277"/>
      <c r="W177" s="2277"/>
      <c r="X177" s="2277"/>
      <c r="Y177" s="2277"/>
      <c r="Z177" s="2277"/>
      <c r="AA177" s="2277"/>
      <c r="AB177" s="2277"/>
      <c r="AC177" s="2277"/>
      <c r="AD177" s="2277"/>
      <c r="AE177" s="2277"/>
      <c r="AF177" s="2277"/>
      <c r="AG177" s="2277"/>
      <c r="AH177" s="2277"/>
      <c r="AI177" s="2277"/>
      <c r="AJ177" s="2277"/>
      <c r="AK177" s="2277"/>
      <c r="AL177" s="2277"/>
      <c r="AM177" s="2277"/>
      <c r="AN177" s="2277"/>
      <c r="AO177" s="2277"/>
      <c r="AP177" s="2277"/>
      <c r="AQ177" s="2277"/>
      <c r="AR177" s="2277"/>
      <c r="AS177" s="2277"/>
      <c r="AT177" s="2277"/>
      <c r="AU177" s="2277"/>
      <c r="AV177" s="2277"/>
      <c r="AW177" s="2277"/>
      <c r="AX177" s="2277"/>
      <c r="AY177" s="2277"/>
      <c r="AZ177" s="752"/>
      <c r="BA177" s="752"/>
      <c r="BB177" s="752"/>
      <c r="BC177" s="752"/>
      <c r="BD177" s="757"/>
      <c r="BE177" s="757"/>
    </row>
    <row r="178" spans="1:57" ht="15.75" customHeight="1">
      <c r="A178" s="752"/>
      <c r="B178" s="775"/>
      <c r="C178" s="752"/>
      <c r="D178" s="752"/>
      <c r="E178" s="752"/>
      <c r="F178" s="752"/>
      <c r="G178" s="752"/>
      <c r="H178" s="752"/>
      <c r="I178" s="752"/>
      <c r="J178" s="752"/>
      <c r="K178" s="752"/>
      <c r="L178" s="752"/>
      <c r="M178" s="752"/>
      <c r="N178" s="752"/>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c r="AR178" s="752"/>
      <c r="AS178" s="752"/>
      <c r="AT178" s="752"/>
      <c r="AU178" s="752"/>
      <c r="AV178" s="752"/>
      <c r="AW178" s="752"/>
      <c r="AX178" s="752"/>
      <c r="AY178" s="752"/>
      <c r="AZ178" s="752"/>
      <c r="BA178" s="752"/>
      <c r="BB178" s="752"/>
      <c r="BC178" s="752"/>
      <c r="BD178" s="757"/>
      <c r="BE178" s="757"/>
    </row>
    <row r="179" spans="1:57" ht="15.75" customHeight="1">
      <c r="A179" s="752"/>
      <c r="B179" s="775"/>
      <c r="C179" s="752"/>
      <c r="D179" s="752"/>
      <c r="E179" s="752"/>
      <c r="F179" s="752"/>
      <c r="G179" s="752"/>
      <c r="H179" s="2263" t="s">
        <v>2076</v>
      </c>
      <c r="I179" s="2263"/>
      <c r="J179" s="2263"/>
      <c r="K179" s="2263"/>
      <c r="L179" s="2263"/>
      <c r="M179" s="2263"/>
      <c r="N179" s="2263"/>
      <c r="O179" s="2263"/>
      <c r="P179" s="2263"/>
      <c r="Q179" s="2263"/>
      <c r="R179" s="2263"/>
      <c r="S179" s="2263"/>
      <c r="T179" s="2263"/>
      <c r="U179" s="2263"/>
      <c r="V179" s="2263"/>
      <c r="W179" s="2263"/>
      <c r="X179" s="2263"/>
      <c r="Y179" s="2263"/>
      <c r="Z179" s="2263"/>
      <c r="AA179" s="2263"/>
      <c r="AB179" s="2263"/>
      <c r="AC179" s="2263"/>
      <c r="AD179" s="2263"/>
      <c r="AE179" s="2263"/>
      <c r="AF179" s="2263"/>
      <c r="AG179" s="2263"/>
      <c r="AH179" s="2263"/>
      <c r="AI179" s="2263"/>
      <c r="AJ179" s="2263"/>
      <c r="AK179" s="2263"/>
      <c r="AL179" s="2263"/>
      <c r="AM179" s="2263"/>
      <c r="AN179" s="2263"/>
      <c r="AO179" s="2263"/>
      <c r="AP179" s="2263"/>
      <c r="AQ179" s="2263"/>
      <c r="AR179" s="2263"/>
      <c r="AS179" s="2263"/>
      <c r="AT179" s="2263"/>
      <c r="AU179" s="2263"/>
      <c r="AV179" s="2263"/>
      <c r="AW179" s="2263"/>
      <c r="AX179" s="2263"/>
      <c r="AY179" s="2263"/>
      <c r="AZ179" s="2263"/>
      <c r="BA179" s="752"/>
      <c r="BB179" s="752"/>
      <c r="BC179" s="752"/>
      <c r="BD179" s="757"/>
      <c r="BE179" s="757"/>
    </row>
    <row r="180" spans="1:57" ht="15.75" customHeight="1">
      <c r="A180" s="752"/>
      <c r="B180" s="751"/>
      <c r="C180" s="752"/>
      <c r="D180" s="752"/>
      <c r="E180" s="752"/>
      <c r="F180" s="752"/>
      <c r="G180" s="752"/>
      <c r="H180" s="2263"/>
      <c r="I180" s="2263"/>
      <c r="J180" s="2263"/>
      <c r="K180" s="2263"/>
      <c r="L180" s="2263"/>
      <c r="M180" s="2263"/>
      <c r="N180" s="2263"/>
      <c r="O180" s="2263"/>
      <c r="P180" s="2263"/>
      <c r="Q180" s="2263"/>
      <c r="R180" s="2263"/>
      <c r="S180" s="2263"/>
      <c r="T180" s="2263"/>
      <c r="U180" s="2263"/>
      <c r="V180" s="2263"/>
      <c r="W180" s="2263"/>
      <c r="X180" s="2263"/>
      <c r="Y180" s="2263"/>
      <c r="Z180" s="2263"/>
      <c r="AA180" s="2263"/>
      <c r="AB180" s="2263"/>
      <c r="AC180" s="2263"/>
      <c r="AD180" s="2263"/>
      <c r="AE180" s="2263"/>
      <c r="AF180" s="2263"/>
      <c r="AG180" s="2263"/>
      <c r="AH180" s="2263"/>
      <c r="AI180" s="2263"/>
      <c r="AJ180" s="2263"/>
      <c r="AK180" s="2263"/>
      <c r="AL180" s="2263"/>
      <c r="AM180" s="2263"/>
      <c r="AN180" s="2263"/>
      <c r="AO180" s="2263"/>
      <c r="AP180" s="2263"/>
      <c r="AQ180" s="2263"/>
      <c r="AR180" s="2263"/>
      <c r="AS180" s="2263"/>
      <c r="AT180" s="2263"/>
      <c r="AU180" s="2263"/>
      <c r="AV180" s="2263"/>
      <c r="AW180" s="2263"/>
      <c r="AX180" s="2263"/>
      <c r="AY180" s="2263"/>
      <c r="AZ180" s="2263"/>
      <c r="BA180" s="752"/>
      <c r="BB180" s="752"/>
      <c r="BC180" s="752"/>
      <c r="BD180" s="757"/>
      <c r="BE180" s="757"/>
    </row>
    <row r="181" spans="1:57" ht="15.75" customHeight="1">
      <c r="A181" s="752"/>
      <c r="B181" s="751"/>
      <c r="C181" s="752"/>
      <c r="D181" s="752"/>
      <c r="E181" s="752"/>
      <c r="F181" s="752"/>
      <c r="G181" s="752"/>
      <c r="H181" s="2263"/>
      <c r="I181" s="2263"/>
      <c r="J181" s="2263"/>
      <c r="K181" s="2263"/>
      <c r="L181" s="2263"/>
      <c r="M181" s="2263"/>
      <c r="N181" s="2263"/>
      <c r="O181" s="2263"/>
      <c r="P181" s="2263"/>
      <c r="Q181" s="2263"/>
      <c r="R181" s="2263"/>
      <c r="S181" s="2263"/>
      <c r="T181" s="2263"/>
      <c r="U181" s="2263"/>
      <c r="V181" s="2263"/>
      <c r="W181" s="2263"/>
      <c r="X181" s="2263"/>
      <c r="Y181" s="2263"/>
      <c r="Z181" s="2263"/>
      <c r="AA181" s="2263"/>
      <c r="AB181" s="2263"/>
      <c r="AC181" s="2263"/>
      <c r="AD181" s="2263"/>
      <c r="AE181" s="2263"/>
      <c r="AF181" s="2263"/>
      <c r="AG181" s="2263"/>
      <c r="AH181" s="2263"/>
      <c r="AI181" s="2263"/>
      <c r="AJ181" s="2263"/>
      <c r="AK181" s="2263"/>
      <c r="AL181" s="2263"/>
      <c r="AM181" s="2263"/>
      <c r="AN181" s="2263"/>
      <c r="AO181" s="2263"/>
      <c r="AP181" s="2263"/>
      <c r="AQ181" s="2263"/>
      <c r="AR181" s="2263"/>
      <c r="AS181" s="2263"/>
      <c r="AT181" s="2263"/>
      <c r="AU181" s="2263"/>
      <c r="AV181" s="2263"/>
      <c r="AW181" s="2263"/>
      <c r="AX181" s="2263"/>
      <c r="AY181" s="2263"/>
      <c r="AZ181" s="2263"/>
      <c r="BA181" s="752"/>
      <c r="BB181" s="752"/>
      <c r="BC181" s="752"/>
      <c r="BD181" s="757"/>
      <c r="BE181" s="757"/>
    </row>
    <row r="182" spans="1:57" ht="15.75" customHeight="1">
      <c r="A182" s="752"/>
      <c r="B182" s="751"/>
      <c r="C182" s="752"/>
      <c r="D182" s="752"/>
      <c r="E182" s="752"/>
      <c r="F182" s="752"/>
      <c r="G182" s="752"/>
      <c r="H182" s="776"/>
      <c r="I182" s="776"/>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c r="AN182" s="776"/>
      <c r="AO182" s="776"/>
      <c r="AP182" s="776"/>
      <c r="AQ182" s="776"/>
      <c r="AR182" s="776"/>
      <c r="AS182" s="776"/>
      <c r="AT182" s="776"/>
      <c r="AU182" s="776"/>
      <c r="AV182" s="776"/>
      <c r="AW182" s="776"/>
      <c r="AX182" s="776"/>
      <c r="AY182" s="776"/>
      <c r="AZ182" s="752"/>
      <c r="BA182" s="752"/>
      <c r="BB182" s="752"/>
      <c r="BC182" s="752"/>
      <c r="BD182" s="757"/>
      <c r="BE182" s="757"/>
    </row>
    <row r="183" spans="1:57" ht="15.75" customHeight="1">
      <c r="A183" s="752"/>
      <c r="B183" s="751"/>
      <c r="C183" s="752"/>
      <c r="D183" s="752"/>
      <c r="E183" s="752"/>
      <c r="F183" s="752"/>
      <c r="G183" s="752"/>
      <c r="H183" s="752"/>
      <c r="I183" s="752"/>
      <c r="J183" s="752"/>
      <c r="K183" s="752"/>
      <c r="L183" s="752"/>
      <c r="M183" s="752"/>
      <c r="N183" s="752"/>
      <c r="O183" s="752"/>
      <c r="P183" s="752"/>
      <c r="Q183" s="752"/>
      <c r="R183" s="752"/>
      <c r="S183" s="752"/>
      <c r="T183" s="752"/>
      <c r="U183" s="752"/>
      <c r="V183" s="752"/>
      <c r="W183" s="752"/>
      <c r="X183" s="752"/>
      <c r="Y183" s="752"/>
      <c r="Z183" s="752"/>
      <c r="AA183" s="752"/>
      <c r="AB183" s="752"/>
      <c r="AC183" s="752"/>
      <c r="AD183" s="752"/>
      <c r="AE183" s="752"/>
      <c r="AF183" s="752"/>
      <c r="AG183" s="752"/>
      <c r="AH183" s="752"/>
      <c r="AI183" s="752"/>
      <c r="AJ183" s="752"/>
      <c r="AK183" s="752"/>
      <c r="AL183" s="752"/>
      <c r="AM183" s="752"/>
      <c r="AN183" s="752"/>
      <c r="AO183" s="752"/>
      <c r="AP183" s="752"/>
      <c r="AQ183" s="752"/>
      <c r="AR183" s="752"/>
      <c r="AS183" s="752"/>
      <c r="AT183" s="752"/>
      <c r="AU183" s="752"/>
      <c r="AV183" s="752"/>
      <c r="AW183" s="752"/>
      <c r="AX183" s="752"/>
      <c r="AY183" s="752"/>
      <c r="AZ183" s="752"/>
      <c r="BA183" s="752"/>
      <c r="BB183" s="752"/>
      <c r="BC183" s="752"/>
      <c r="BD183" s="757"/>
      <c r="BE183" s="757"/>
    </row>
    <row r="184" spans="1:57" ht="15.75" customHeight="1" thickBot="1">
      <c r="A184" s="752"/>
      <c r="B184" s="777"/>
      <c r="C184" s="778"/>
      <c r="D184" s="778"/>
      <c r="E184" s="778"/>
      <c r="F184" s="778"/>
      <c r="G184" s="778"/>
      <c r="H184" s="2264" t="s">
        <v>2077</v>
      </c>
      <c r="I184" s="2264"/>
      <c r="J184" s="2264"/>
      <c r="K184" s="2264"/>
      <c r="L184" s="2264"/>
      <c r="M184" s="2264"/>
      <c r="N184" s="2264"/>
      <c r="O184" s="2264"/>
      <c r="P184" s="2264"/>
      <c r="Q184" s="2264"/>
      <c r="R184" s="2264"/>
      <c r="S184" s="2264"/>
      <c r="T184" s="2264"/>
      <c r="U184" s="2264"/>
      <c r="V184" s="2264"/>
      <c r="W184" s="2264"/>
      <c r="X184" s="2264"/>
      <c r="Y184" s="2264"/>
      <c r="Z184" s="2264"/>
      <c r="AA184" s="2264"/>
      <c r="AB184" s="2264"/>
      <c r="AC184" s="2264"/>
      <c r="AD184" s="2264"/>
      <c r="AE184" s="2264"/>
      <c r="AF184" s="2264"/>
      <c r="AG184" s="2264"/>
      <c r="AH184" s="2264"/>
      <c r="AI184" s="2264"/>
      <c r="AJ184" s="2264"/>
      <c r="AK184" s="2264"/>
      <c r="AL184" s="2264"/>
      <c r="AM184" s="2264"/>
      <c r="AN184" s="2264"/>
      <c r="AO184" s="2264"/>
      <c r="AP184" s="2264"/>
      <c r="AQ184" s="2264"/>
      <c r="AR184" s="2264"/>
      <c r="AS184" s="2264"/>
      <c r="AT184" s="2264"/>
      <c r="AU184" s="2264"/>
      <c r="AV184" s="2264"/>
      <c r="AW184" s="778"/>
      <c r="AX184" s="778"/>
      <c r="AY184" s="778"/>
      <c r="AZ184" s="778"/>
      <c r="BA184" s="778"/>
      <c r="BB184" s="778"/>
      <c r="BC184" s="778"/>
      <c r="BD184" s="779"/>
      <c r="BE184" s="757"/>
    </row>
    <row r="185" spans="1:57" ht="15.75" customHeight="1" thickBot="1">
      <c r="A185" s="752"/>
      <c r="B185" s="780"/>
      <c r="C185" s="763"/>
      <c r="D185" s="763"/>
      <c r="E185" s="763"/>
      <c r="F185" s="763"/>
      <c r="G185" s="763"/>
      <c r="H185" s="763"/>
      <c r="I185" s="763"/>
      <c r="J185" s="763"/>
      <c r="K185" s="763"/>
      <c r="L185" s="763"/>
      <c r="M185" s="763"/>
      <c r="N185" s="763"/>
      <c r="O185" s="763"/>
      <c r="P185" s="763"/>
      <c r="Q185" s="763"/>
      <c r="R185" s="763"/>
      <c r="S185" s="763"/>
      <c r="T185" s="763"/>
      <c r="U185" s="763"/>
      <c r="V185" s="763"/>
      <c r="W185" s="763"/>
      <c r="X185" s="763"/>
      <c r="Y185" s="763"/>
      <c r="Z185" s="763"/>
      <c r="AA185" s="763"/>
      <c r="AB185" s="763"/>
      <c r="AC185" s="763"/>
      <c r="AD185" s="763"/>
      <c r="AE185" s="763"/>
      <c r="AF185" s="763"/>
      <c r="AG185" s="763"/>
      <c r="AH185" s="763"/>
      <c r="AI185" s="763"/>
      <c r="AJ185" s="763"/>
      <c r="AK185" s="763"/>
      <c r="AL185" s="763"/>
      <c r="AM185" s="763"/>
      <c r="AN185" s="763"/>
      <c r="AO185" s="763"/>
      <c r="AP185" s="763"/>
      <c r="AQ185" s="763"/>
      <c r="AR185" s="763"/>
      <c r="AS185" s="763"/>
      <c r="AT185" s="763"/>
      <c r="AU185" s="763"/>
      <c r="AV185" s="763"/>
      <c r="AW185" s="763"/>
      <c r="AX185" s="763"/>
      <c r="AY185" s="763"/>
      <c r="AZ185" s="763"/>
      <c r="BA185" s="763"/>
      <c r="BB185" s="763"/>
      <c r="BC185" s="763"/>
      <c r="BD185" s="781"/>
      <c r="BE185" s="757"/>
    </row>
    <row r="186" spans="1:57" ht="30" customHeight="1" thickBot="1">
      <c r="A186" s="752"/>
      <c r="B186" s="780"/>
      <c r="C186" s="763"/>
      <c r="D186" s="763"/>
      <c r="E186" s="763"/>
      <c r="F186" s="763"/>
      <c r="G186" s="763"/>
      <c r="H186" s="2257" t="s">
        <v>2078</v>
      </c>
      <c r="I186" s="2257"/>
      <c r="J186" s="2257"/>
      <c r="K186" s="2257"/>
      <c r="L186" s="763"/>
      <c r="M186" s="763"/>
      <c r="N186" s="763"/>
      <c r="O186" s="763"/>
      <c r="P186" s="763"/>
      <c r="Q186" s="763"/>
      <c r="R186" s="763"/>
      <c r="S186" s="2258"/>
      <c r="T186" s="2259"/>
      <c r="U186" s="2259"/>
      <c r="V186" s="2259"/>
      <c r="W186" s="2259"/>
      <c r="X186" s="2259"/>
      <c r="Y186" s="2259"/>
      <c r="Z186" s="2259"/>
      <c r="AA186" s="2259"/>
      <c r="AB186" s="2259"/>
      <c r="AC186" s="2259"/>
      <c r="AD186" s="2259"/>
      <c r="AE186" s="2259"/>
      <c r="AF186" s="2259"/>
      <c r="AG186" s="2259"/>
      <c r="AH186" s="2259"/>
      <c r="AI186" s="2259"/>
      <c r="AJ186" s="2260"/>
      <c r="AK186" s="763"/>
      <c r="AL186" s="763"/>
      <c r="AM186" s="763"/>
      <c r="AN186" s="763"/>
      <c r="AO186" s="763"/>
      <c r="AP186" s="763"/>
      <c r="AQ186" s="763"/>
      <c r="AR186" s="763"/>
      <c r="AS186" s="763"/>
      <c r="AT186" s="763"/>
      <c r="AU186" s="763"/>
      <c r="AV186" s="763"/>
      <c r="AW186" s="763"/>
      <c r="AX186" s="763"/>
      <c r="AY186" s="763"/>
      <c r="AZ186" s="763"/>
      <c r="BA186" s="763"/>
      <c r="BB186" s="763"/>
      <c r="BC186" s="763"/>
      <c r="BD186" s="781"/>
      <c r="BE186" s="757"/>
    </row>
    <row r="187" spans="1:57" ht="15.75" customHeight="1" thickBot="1">
      <c r="A187" s="752"/>
      <c r="B187" s="780"/>
      <c r="C187" s="763"/>
      <c r="D187" s="763"/>
      <c r="E187" s="763"/>
      <c r="F187" s="763"/>
      <c r="G187" s="763"/>
      <c r="H187" s="782"/>
      <c r="I187" s="782"/>
      <c r="J187" s="782"/>
      <c r="K187" s="782"/>
      <c r="L187" s="763"/>
      <c r="M187" s="763"/>
      <c r="N187" s="763"/>
      <c r="O187" s="763"/>
      <c r="P187" s="763"/>
      <c r="Q187" s="763"/>
      <c r="R187" s="763"/>
      <c r="S187" s="763"/>
      <c r="T187" s="763"/>
      <c r="U187" s="763"/>
      <c r="V187" s="763"/>
      <c r="W187" s="763"/>
      <c r="X187" s="763"/>
      <c r="Y187" s="763"/>
      <c r="Z187" s="763"/>
      <c r="AA187" s="763"/>
      <c r="AB187" s="763"/>
      <c r="AC187" s="763"/>
      <c r="AD187" s="763"/>
      <c r="AE187" s="763"/>
      <c r="AF187" s="763"/>
      <c r="AG187" s="763"/>
      <c r="AH187" s="763"/>
      <c r="AI187" s="763"/>
      <c r="AJ187" s="763"/>
      <c r="AK187" s="763"/>
      <c r="AL187" s="763"/>
      <c r="AM187" s="763"/>
      <c r="AN187" s="763"/>
      <c r="AO187" s="763"/>
      <c r="AP187" s="763"/>
      <c r="AQ187" s="763"/>
      <c r="AR187" s="763"/>
      <c r="AS187" s="763"/>
      <c r="AT187" s="763"/>
      <c r="AU187" s="763"/>
      <c r="AV187" s="763"/>
      <c r="AW187" s="763"/>
      <c r="AX187" s="763"/>
      <c r="AY187" s="763"/>
      <c r="AZ187" s="763"/>
      <c r="BA187" s="763"/>
      <c r="BB187" s="763"/>
      <c r="BC187" s="763"/>
      <c r="BD187" s="781"/>
      <c r="BE187" s="757"/>
    </row>
    <row r="188" spans="1:57" ht="15.75" customHeight="1" thickBot="1">
      <c r="A188" s="752"/>
      <c r="B188" s="780"/>
      <c r="C188" s="763"/>
      <c r="D188" s="763"/>
      <c r="E188" s="763"/>
      <c r="F188" s="763"/>
      <c r="G188" s="763"/>
      <c r="H188" s="2257" t="s">
        <v>2079</v>
      </c>
      <c r="I188" s="2257"/>
      <c r="J188" s="2257"/>
      <c r="K188" s="782"/>
      <c r="L188" s="763"/>
      <c r="M188" s="763"/>
      <c r="N188" s="763"/>
      <c r="O188" s="763"/>
      <c r="P188" s="763"/>
      <c r="Q188" s="763"/>
      <c r="R188" s="763"/>
      <c r="S188" s="2258"/>
      <c r="T188" s="2259"/>
      <c r="U188" s="2259"/>
      <c r="V188" s="2259"/>
      <c r="W188" s="2259"/>
      <c r="X188" s="2259"/>
      <c r="Y188" s="2259"/>
      <c r="Z188" s="2259"/>
      <c r="AA188" s="2259"/>
      <c r="AB188" s="2259"/>
      <c r="AC188" s="2259"/>
      <c r="AD188" s="2259"/>
      <c r="AE188" s="2259"/>
      <c r="AF188" s="2259"/>
      <c r="AG188" s="2259"/>
      <c r="AH188" s="2259"/>
      <c r="AI188" s="2259"/>
      <c r="AJ188" s="2260"/>
      <c r="AK188" s="763"/>
      <c r="AL188" s="763"/>
      <c r="AM188" s="763"/>
      <c r="AN188" s="763"/>
      <c r="AO188" s="763"/>
      <c r="AP188" s="763"/>
      <c r="AQ188" s="763"/>
      <c r="AR188" s="763"/>
      <c r="AS188" s="763"/>
      <c r="AT188" s="763"/>
      <c r="AU188" s="763"/>
      <c r="AV188" s="763"/>
      <c r="AW188" s="763"/>
      <c r="AX188" s="763"/>
      <c r="AY188" s="763"/>
      <c r="AZ188" s="763"/>
      <c r="BA188" s="763"/>
      <c r="BB188" s="763"/>
      <c r="BC188" s="763"/>
      <c r="BD188" s="781"/>
      <c r="BE188" s="757"/>
    </row>
    <row r="189" spans="1:57" ht="15.75" customHeight="1" thickBot="1">
      <c r="A189" s="752"/>
      <c r="B189" s="780"/>
      <c r="C189" s="763"/>
      <c r="D189" s="763"/>
      <c r="E189" s="763"/>
      <c r="F189" s="763"/>
      <c r="G189" s="763"/>
      <c r="H189" s="782"/>
      <c r="I189" s="782"/>
      <c r="J189" s="782"/>
      <c r="K189" s="782"/>
      <c r="L189" s="763"/>
      <c r="M189" s="763"/>
      <c r="N189" s="763"/>
      <c r="O189" s="763"/>
      <c r="P189" s="763"/>
      <c r="Q189" s="763"/>
      <c r="R189" s="763"/>
      <c r="S189" s="763"/>
      <c r="T189" s="763"/>
      <c r="U189" s="763"/>
      <c r="V189" s="763"/>
      <c r="W189" s="763"/>
      <c r="X189" s="763"/>
      <c r="Y189" s="763"/>
      <c r="Z189" s="763"/>
      <c r="AA189" s="763"/>
      <c r="AB189" s="763"/>
      <c r="AC189" s="763"/>
      <c r="AD189" s="763"/>
      <c r="AE189" s="763"/>
      <c r="AF189" s="763"/>
      <c r="AG189" s="763"/>
      <c r="AH189" s="763"/>
      <c r="AI189" s="763"/>
      <c r="AJ189" s="763"/>
      <c r="AK189" s="763"/>
      <c r="AL189" s="763"/>
      <c r="AM189" s="763"/>
      <c r="AN189" s="763"/>
      <c r="AO189" s="763"/>
      <c r="AP189" s="763"/>
      <c r="AQ189" s="763"/>
      <c r="AR189" s="763"/>
      <c r="AS189" s="763"/>
      <c r="AT189" s="763"/>
      <c r="AU189" s="763"/>
      <c r="AV189" s="763"/>
      <c r="AW189" s="763"/>
      <c r="AX189" s="763"/>
      <c r="AY189" s="763"/>
      <c r="AZ189" s="763"/>
      <c r="BA189" s="763"/>
      <c r="BB189" s="763"/>
      <c r="BC189" s="763"/>
      <c r="BD189" s="781"/>
      <c r="BE189" s="757"/>
    </row>
    <row r="190" spans="1:57" ht="15.75" customHeight="1" thickBot="1">
      <c r="A190" s="752"/>
      <c r="B190" s="780"/>
      <c r="C190" s="763"/>
      <c r="D190" s="763"/>
      <c r="E190" s="763"/>
      <c r="F190" s="763"/>
      <c r="G190" s="763"/>
      <c r="H190" s="2257" t="s">
        <v>619</v>
      </c>
      <c r="I190" s="2257"/>
      <c r="J190" s="782"/>
      <c r="K190" s="782"/>
      <c r="L190" s="763"/>
      <c r="M190" s="763"/>
      <c r="N190" s="763"/>
      <c r="O190" s="763"/>
      <c r="P190" s="763"/>
      <c r="Q190" s="763"/>
      <c r="R190" s="763"/>
      <c r="S190" s="2258"/>
      <c r="T190" s="2259"/>
      <c r="U190" s="2259"/>
      <c r="V190" s="2259"/>
      <c r="W190" s="2259"/>
      <c r="X190" s="2259"/>
      <c r="Y190" s="2259"/>
      <c r="Z190" s="2259"/>
      <c r="AA190" s="2259"/>
      <c r="AB190" s="2259"/>
      <c r="AC190" s="2259"/>
      <c r="AD190" s="2259"/>
      <c r="AE190" s="2259"/>
      <c r="AF190" s="2259"/>
      <c r="AG190" s="2259"/>
      <c r="AH190" s="2259"/>
      <c r="AI190" s="2259"/>
      <c r="AJ190" s="2260"/>
      <c r="AK190" s="763"/>
      <c r="AL190" s="763"/>
      <c r="AM190" s="763"/>
      <c r="AN190" s="763"/>
      <c r="AO190" s="763"/>
      <c r="AP190" s="763"/>
      <c r="AQ190" s="763"/>
      <c r="AR190" s="763"/>
      <c r="AS190" s="763"/>
      <c r="AT190" s="763"/>
      <c r="AU190" s="763"/>
      <c r="AV190" s="763"/>
      <c r="AW190" s="763"/>
      <c r="AX190" s="763"/>
      <c r="AY190" s="763"/>
      <c r="AZ190" s="763"/>
      <c r="BA190" s="763"/>
      <c r="BB190" s="763"/>
      <c r="BC190" s="763"/>
      <c r="BD190" s="781"/>
      <c r="BE190" s="757"/>
    </row>
    <row r="191" spans="1:57" ht="15.75" customHeight="1" thickBot="1">
      <c r="A191" s="752"/>
      <c r="B191" s="780"/>
      <c r="C191" s="763"/>
      <c r="D191" s="763"/>
      <c r="E191" s="763"/>
      <c r="F191" s="763"/>
      <c r="G191" s="763"/>
      <c r="H191" s="763"/>
      <c r="I191" s="763"/>
      <c r="J191" s="763"/>
      <c r="K191" s="763"/>
      <c r="L191" s="763"/>
      <c r="M191" s="763"/>
      <c r="N191" s="763"/>
      <c r="O191" s="763"/>
      <c r="P191" s="763"/>
      <c r="Q191" s="763"/>
      <c r="R191" s="763"/>
      <c r="S191" s="763"/>
      <c r="T191" s="763"/>
      <c r="U191" s="763"/>
      <c r="V191" s="763"/>
      <c r="W191" s="763"/>
      <c r="X191" s="763"/>
      <c r="Y191" s="763"/>
      <c r="Z191" s="763"/>
      <c r="AA191" s="763"/>
      <c r="AB191" s="763"/>
      <c r="AC191" s="763"/>
      <c r="AD191" s="763"/>
      <c r="AE191" s="763"/>
      <c r="AF191" s="763"/>
      <c r="AG191" s="763"/>
      <c r="AH191" s="763"/>
      <c r="AI191" s="763"/>
      <c r="AJ191" s="763"/>
      <c r="AK191" s="763"/>
      <c r="AL191" s="763"/>
      <c r="AM191" s="763"/>
      <c r="AN191" s="763"/>
      <c r="AO191" s="763"/>
      <c r="AP191" s="763"/>
      <c r="AQ191" s="763"/>
      <c r="AR191" s="763"/>
      <c r="AS191" s="763"/>
      <c r="AT191" s="763"/>
      <c r="AU191" s="763"/>
      <c r="AV191" s="763"/>
      <c r="AW191" s="763"/>
      <c r="AX191" s="763"/>
      <c r="AY191" s="763"/>
      <c r="AZ191" s="763"/>
      <c r="BA191" s="763"/>
      <c r="BB191" s="763"/>
      <c r="BC191" s="763"/>
      <c r="BD191" s="781"/>
      <c r="BE191" s="757"/>
    </row>
    <row r="192" spans="1:57" ht="15.75" customHeight="1" thickBot="1">
      <c r="A192" s="752"/>
      <c r="B192" s="780"/>
      <c r="C192" s="763"/>
      <c r="D192" s="763"/>
      <c r="E192" s="763"/>
      <c r="F192" s="763"/>
      <c r="G192" s="763"/>
      <c r="H192" s="2261" t="s">
        <v>2080</v>
      </c>
      <c r="I192" s="2261"/>
      <c r="J192" s="2261"/>
      <c r="K192" s="2261"/>
      <c r="L192" s="2261"/>
      <c r="M192" s="2261"/>
      <c r="N192" s="2261"/>
      <c r="O192" s="2261"/>
      <c r="P192" s="763"/>
      <c r="Q192" s="763"/>
      <c r="R192" s="763"/>
      <c r="S192" s="2258"/>
      <c r="T192" s="2259"/>
      <c r="U192" s="2259"/>
      <c r="V192" s="2259"/>
      <c r="W192" s="2259"/>
      <c r="X192" s="2259"/>
      <c r="Y192" s="2259"/>
      <c r="Z192" s="2259"/>
      <c r="AA192" s="2259"/>
      <c r="AB192" s="2259"/>
      <c r="AC192" s="2259"/>
      <c r="AD192" s="2259"/>
      <c r="AE192" s="2259"/>
      <c r="AF192" s="2259"/>
      <c r="AG192" s="2259"/>
      <c r="AH192" s="2259"/>
      <c r="AI192" s="2259"/>
      <c r="AJ192" s="2260"/>
      <c r="AK192" s="763"/>
      <c r="AL192" s="763"/>
      <c r="AM192" s="763"/>
      <c r="AN192" s="763"/>
      <c r="AO192" s="763"/>
      <c r="AP192" s="763"/>
      <c r="AQ192" s="763"/>
      <c r="AR192" s="763"/>
      <c r="AS192" s="763"/>
      <c r="AT192" s="763"/>
      <c r="AU192" s="763"/>
      <c r="AV192" s="763"/>
      <c r="AW192" s="763"/>
      <c r="AX192" s="763"/>
      <c r="AY192" s="763"/>
      <c r="AZ192" s="763"/>
      <c r="BA192" s="763"/>
      <c r="BB192" s="763"/>
      <c r="BC192" s="763"/>
      <c r="BD192" s="781"/>
      <c r="BE192" s="757"/>
    </row>
    <row r="193" spans="1:57" ht="15.75" customHeight="1" thickBot="1">
      <c r="A193" s="752"/>
      <c r="B193" s="780"/>
      <c r="C193" s="763"/>
      <c r="D193" s="763"/>
      <c r="E193" s="763"/>
      <c r="F193" s="763"/>
      <c r="G193" s="763"/>
      <c r="H193" s="763"/>
      <c r="I193" s="763"/>
      <c r="J193" s="763"/>
      <c r="K193" s="763"/>
      <c r="L193" s="763"/>
      <c r="M193" s="763"/>
      <c r="N193" s="763"/>
      <c r="O193" s="763"/>
      <c r="P193" s="763"/>
      <c r="Q193" s="763"/>
      <c r="R193" s="763"/>
      <c r="S193" s="763"/>
      <c r="T193" s="763"/>
      <c r="U193" s="763"/>
      <c r="V193" s="763"/>
      <c r="W193" s="763"/>
      <c r="X193" s="763"/>
      <c r="Y193" s="763"/>
      <c r="Z193" s="763"/>
      <c r="AA193" s="763"/>
      <c r="AB193" s="763"/>
      <c r="AC193" s="763"/>
      <c r="AD193" s="763"/>
      <c r="AE193" s="763"/>
      <c r="AF193" s="763"/>
      <c r="AG193" s="763"/>
      <c r="AH193" s="763"/>
      <c r="AI193" s="763"/>
      <c r="AJ193" s="763"/>
      <c r="AK193" s="763"/>
      <c r="AL193" s="763"/>
      <c r="AM193" s="763"/>
      <c r="AN193" s="763"/>
      <c r="AO193" s="763"/>
      <c r="AP193" s="763"/>
      <c r="AQ193" s="763"/>
      <c r="AR193" s="763"/>
      <c r="AS193" s="763"/>
      <c r="AT193" s="763"/>
      <c r="AU193" s="763"/>
      <c r="AV193" s="763"/>
      <c r="AW193" s="763"/>
      <c r="AX193" s="763"/>
      <c r="AY193" s="763"/>
      <c r="AZ193" s="763"/>
      <c r="BA193" s="763"/>
      <c r="BB193" s="763"/>
      <c r="BC193" s="763"/>
      <c r="BD193" s="781"/>
      <c r="BE193" s="757"/>
    </row>
    <row r="194" spans="1:57" ht="15.75" customHeight="1" thickBot="1">
      <c r="A194" s="752"/>
      <c r="B194" s="780"/>
      <c r="C194" s="763"/>
      <c r="D194" s="763"/>
      <c r="E194" s="763"/>
      <c r="F194" s="763"/>
      <c r="G194" s="763"/>
      <c r="H194" s="2262" t="s">
        <v>2081</v>
      </c>
      <c r="I194" s="2262"/>
      <c r="J194" s="763"/>
      <c r="K194" s="763"/>
      <c r="L194" s="763"/>
      <c r="M194" s="763"/>
      <c r="N194" s="763"/>
      <c r="O194" s="763"/>
      <c r="P194" s="763"/>
      <c r="Q194" s="763"/>
      <c r="R194" s="763"/>
      <c r="S194" s="2258"/>
      <c r="T194" s="2259"/>
      <c r="U194" s="2259"/>
      <c r="V194" s="2259"/>
      <c r="W194" s="2259"/>
      <c r="X194" s="2259"/>
      <c r="Y194" s="2259"/>
      <c r="Z194" s="2259"/>
      <c r="AA194" s="2259"/>
      <c r="AB194" s="2259"/>
      <c r="AC194" s="2259"/>
      <c r="AD194" s="2259"/>
      <c r="AE194" s="2259"/>
      <c r="AF194" s="2259"/>
      <c r="AG194" s="2259"/>
      <c r="AH194" s="2259"/>
      <c r="AI194" s="2259"/>
      <c r="AJ194" s="2260"/>
      <c r="AK194" s="763"/>
      <c r="AL194" s="763"/>
      <c r="AM194" s="763"/>
      <c r="AN194" s="763"/>
      <c r="AO194" s="763"/>
      <c r="AP194" s="763"/>
      <c r="AQ194" s="763"/>
      <c r="AR194" s="763"/>
      <c r="AS194" s="763"/>
      <c r="AT194" s="763"/>
      <c r="AU194" s="763"/>
      <c r="AV194" s="763"/>
      <c r="AW194" s="763"/>
      <c r="AX194" s="763"/>
      <c r="AY194" s="763"/>
      <c r="AZ194" s="763"/>
      <c r="BA194" s="763"/>
      <c r="BB194" s="763"/>
      <c r="BC194" s="763"/>
      <c r="BD194" s="781"/>
      <c r="BE194" s="757"/>
    </row>
    <row r="195" spans="1:57" ht="15.75" customHeight="1" thickBot="1">
      <c r="A195" s="752"/>
      <c r="B195" s="783"/>
      <c r="C195" s="784"/>
      <c r="D195" s="784"/>
      <c r="E195" s="784"/>
      <c r="F195" s="784"/>
      <c r="G195" s="784"/>
      <c r="H195" s="784"/>
      <c r="I195" s="784"/>
      <c r="J195" s="784"/>
      <c r="K195" s="784"/>
      <c r="L195" s="784"/>
      <c r="M195" s="784"/>
      <c r="N195" s="784"/>
      <c r="O195" s="784"/>
      <c r="P195" s="784"/>
      <c r="Q195" s="784"/>
      <c r="R195" s="784"/>
      <c r="S195" s="784"/>
      <c r="T195" s="784"/>
      <c r="U195" s="784"/>
      <c r="V195" s="784"/>
      <c r="W195" s="784"/>
      <c r="X195" s="784"/>
      <c r="Y195" s="784"/>
      <c r="Z195" s="784"/>
      <c r="AA195" s="784"/>
      <c r="AB195" s="784"/>
      <c r="AC195" s="784"/>
      <c r="AD195" s="784"/>
      <c r="AE195" s="784"/>
      <c r="AF195" s="784"/>
      <c r="AG195" s="784"/>
      <c r="AH195" s="784"/>
      <c r="AI195" s="784"/>
      <c r="AJ195" s="784"/>
      <c r="AK195" s="784"/>
      <c r="AL195" s="784"/>
      <c r="AM195" s="784"/>
      <c r="AN195" s="784"/>
      <c r="AO195" s="784"/>
      <c r="AP195" s="784"/>
      <c r="AQ195" s="784"/>
      <c r="AR195" s="784"/>
      <c r="AS195" s="784"/>
      <c r="AT195" s="784"/>
      <c r="AU195" s="784"/>
      <c r="AV195" s="784"/>
      <c r="AW195" s="784"/>
      <c r="AX195" s="784"/>
      <c r="AY195" s="784"/>
      <c r="AZ195" s="784"/>
      <c r="BA195" s="784"/>
      <c r="BB195" s="784"/>
      <c r="BC195" s="784"/>
      <c r="BD195" s="785"/>
      <c r="BE195" s="757"/>
    </row>
    <row r="196" spans="1:57" ht="15.75" customHeight="1" thickBot="1">
      <c r="A196" s="778"/>
      <c r="B196" s="778"/>
      <c r="C196" s="778"/>
      <c r="D196" s="778"/>
      <c r="E196" s="778"/>
      <c r="F196" s="778"/>
      <c r="G196" s="778"/>
      <c r="H196" s="778"/>
      <c r="I196" s="778"/>
      <c r="J196" s="778"/>
      <c r="K196" s="778"/>
      <c r="L196" s="778"/>
      <c r="M196" s="778"/>
      <c r="N196" s="778"/>
      <c r="O196" s="778"/>
      <c r="P196" s="778"/>
      <c r="Q196" s="778"/>
      <c r="R196" s="778"/>
      <c r="S196" s="778"/>
      <c r="T196" s="778"/>
      <c r="U196" s="778"/>
      <c r="V196" s="778"/>
      <c r="W196" s="778"/>
      <c r="X196" s="778"/>
      <c r="Y196" s="778"/>
      <c r="Z196" s="778"/>
      <c r="AA196" s="778"/>
      <c r="AB196" s="778"/>
      <c r="AC196" s="778"/>
      <c r="AD196" s="778"/>
      <c r="AE196" s="778"/>
      <c r="AF196" s="778"/>
      <c r="AG196" s="778"/>
      <c r="AH196" s="778"/>
      <c r="AI196" s="778"/>
      <c r="AJ196" s="778"/>
      <c r="AK196" s="778"/>
      <c r="AL196" s="778"/>
      <c r="AM196" s="778"/>
      <c r="AN196" s="778"/>
      <c r="AO196" s="778"/>
      <c r="AP196" s="778"/>
      <c r="AQ196" s="778"/>
      <c r="AR196" s="778"/>
      <c r="AS196" s="778"/>
      <c r="AT196" s="778"/>
      <c r="AU196" s="778"/>
      <c r="AV196" s="778"/>
      <c r="AW196" s="778"/>
      <c r="AX196" s="778"/>
      <c r="AY196" s="778"/>
      <c r="AZ196" s="778"/>
      <c r="BA196" s="778"/>
      <c r="BB196" s="778"/>
      <c r="BC196" s="778"/>
      <c r="BD196" s="778"/>
      <c r="BE196" s="779"/>
    </row>
    <row r="199" spans="1:57" ht="15.75" customHeight="1">
      <c r="D199" s="750"/>
    </row>
    <row r="200" spans="1:57" ht="15.75" customHeight="1">
      <c r="D200" s="786"/>
    </row>
    <row r="201" spans="1:57" ht="15.75" customHeight="1">
      <c r="D201" s="750"/>
    </row>
    <row r="202" spans="1:57" ht="15.75" customHeight="1">
      <c r="D202" s="750"/>
    </row>
    <row r="203" spans="1:57" ht="15.75" customHeight="1">
      <c r="R203" s="749" t="s">
        <v>253</v>
      </c>
    </row>
  </sheetData>
  <sheetProtection algorithmName="SHA-512" hashValue="5ysW3Ro5Vb8Sa4V7FnB9cGIUJh3+V/ou94wX7d6hvJIi46A3ix77Bn2w8FJ7C5aFgjD0FNz3E02vce62/rEbxA==" saltValue="JqadrBp6sAKYkmGQOl03X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C2092"/>
  <sheetViews>
    <sheetView showGridLines="0" topLeftCell="A786" zoomScaleNormal="100" zoomScaleSheetLayoutView="100" workbookViewId="0">
      <selection activeCell="T800" sqref="T800:Y800"/>
    </sheetView>
  </sheetViews>
  <sheetFormatPr defaultColWidth="0" defaultRowHeight="13.2" zeroHeight="1"/>
  <cols>
    <col min="1" max="1" width="2.6640625" style="801" customWidth="1"/>
    <col min="2" max="3" width="2.44140625" style="801" customWidth="1"/>
    <col min="4" max="4" width="3.109375" style="801" customWidth="1"/>
    <col min="5" max="5" width="3.44140625" style="801" customWidth="1"/>
    <col min="6" max="6" width="2.88671875" style="801" customWidth="1"/>
    <col min="7" max="14" width="2.44140625" style="801" customWidth="1"/>
    <col min="15" max="15" width="2.88671875" style="801" customWidth="1"/>
    <col min="16" max="16" width="2.44140625" style="801" customWidth="1"/>
    <col min="17" max="17" width="3.88671875" style="801" customWidth="1"/>
    <col min="18" max="18" width="4.5546875" style="801" customWidth="1"/>
    <col min="19" max="19" width="3.33203125" style="801" customWidth="1"/>
    <col min="20" max="26" width="2.44140625" style="801" customWidth="1"/>
    <col min="27" max="30" width="2.5546875" style="801" customWidth="1"/>
    <col min="31" max="32" width="2.44140625" style="801" customWidth="1"/>
    <col min="33" max="33" width="3.44140625" style="801" customWidth="1"/>
    <col min="34" max="36" width="2.44140625" style="801" customWidth="1"/>
    <col min="37" max="37" width="5.5546875" style="801" customWidth="1"/>
    <col min="38" max="38" width="2.44140625" style="801" customWidth="1"/>
    <col min="39" max="39" width="3.44140625" style="801" customWidth="1"/>
    <col min="40" max="40" width="5.5546875" style="799" customWidth="1"/>
    <col min="41" max="41" width="5.5546875" style="800" hidden="1" customWidth="1"/>
    <col min="42" max="45" width="5.5546875" style="801" hidden="1" customWidth="1"/>
    <col min="46" max="46" width="10.88671875" style="801" hidden="1" customWidth="1"/>
    <col min="47" max="48" width="5.5546875" style="801" hidden="1" customWidth="1"/>
    <col min="49" max="49" width="8.6640625" style="801" hidden="1" customWidth="1"/>
    <col min="50" max="50" width="7.44140625" style="801" hidden="1" customWidth="1"/>
    <col min="51" max="55" width="5.5546875" style="801" hidden="1" customWidth="1"/>
    <col min="56" max="60" width="5.5546875" style="946" hidden="1" customWidth="1"/>
    <col min="61" max="81" width="5.5546875" style="801" hidden="1" customWidth="1"/>
    <col min="82" max="16384" width="0.88671875" style="801" hidden="1"/>
  </cols>
  <sheetData>
    <row r="1" spans="1:42" ht="15.75" customHeight="1">
      <c r="A1" s="2714" t="s">
        <v>2082</v>
      </c>
      <c r="B1" s="2714"/>
      <c r="C1" s="2714"/>
      <c r="D1" s="2714"/>
      <c r="E1" s="2714"/>
      <c r="F1" s="2714"/>
      <c r="G1" s="2714"/>
      <c r="H1" s="2714"/>
      <c r="I1" s="2714"/>
      <c r="J1" s="2714"/>
      <c r="K1" s="2714"/>
      <c r="L1" s="2714"/>
      <c r="M1" s="2714"/>
      <c r="N1" s="2714"/>
      <c r="O1" s="2714"/>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row>
    <row r="2" spans="1:42" s="803" customFormat="1" ht="12.75" customHeight="1" thickBot="1">
      <c r="A2" s="2715"/>
      <c r="B2" s="2715"/>
      <c r="C2" s="2715"/>
      <c r="D2" s="2715"/>
      <c r="E2" s="2715"/>
      <c r="F2" s="2715"/>
      <c r="G2" s="2715"/>
      <c r="H2" s="2715"/>
      <c r="I2" s="2715"/>
      <c r="J2" s="2715"/>
      <c r="K2" s="2715"/>
      <c r="L2" s="2715"/>
      <c r="M2" s="2715"/>
      <c r="N2" s="2715"/>
      <c r="O2" s="2715"/>
      <c r="P2" s="2715"/>
      <c r="Q2" s="2715"/>
      <c r="R2" s="2715"/>
      <c r="S2" s="2715"/>
      <c r="T2" s="2715"/>
      <c r="U2" s="2715"/>
      <c r="V2" s="2715"/>
      <c r="W2" s="2715"/>
      <c r="X2" s="2715"/>
      <c r="Y2" s="2715"/>
      <c r="Z2" s="2715"/>
      <c r="AA2" s="2715"/>
      <c r="AB2" s="2715"/>
      <c r="AC2" s="2715"/>
      <c r="AD2" s="2715"/>
      <c r="AE2" s="2715"/>
      <c r="AF2" s="2715"/>
      <c r="AG2" s="2715"/>
      <c r="AH2" s="2715"/>
      <c r="AI2" s="2715"/>
      <c r="AJ2" s="2715"/>
      <c r="AK2" s="2715"/>
      <c r="AL2" s="2715"/>
      <c r="AM2" s="2715"/>
      <c r="AN2" s="802"/>
    </row>
    <row r="3" spans="1:42" s="803" customFormat="1" ht="12.75" customHeight="1" thickTop="1">
      <c r="A3" s="804"/>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c r="AM3" s="804"/>
      <c r="AN3" s="802"/>
    </row>
    <row r="4" spans="1:42" s="803" customFormat="1" ht="12.75" customHeight="1">
      <c r="A4" s="805" t="s">
        <v>2083</v>
      </c>
      <c r="B4" s="1269" t="s">
        <v>2084</v>
      </c>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2"/>
    </row>
    <row r="5" spans="1:42" s="803" customFormat="1" ht="12.75" customHeight="1" thickBot="1">
      <c r="A5" s="805"/>
      <c r="B5" s="1269"/>
      <c r="C5" s="807"/>
      <c r="D5" s="807"/>
      <c r="E5" s="807"/>
      <c r="F5" s="807"/>
      <c r="G5" s="807"/>
      <c r="H5" s="807"/>
      <c r="I5" s="807"/>
      <c r="J5" s="807"/>
      <c r="K5" s="807"/>
      <c r="L5" s="807"/>
      <c r="M5" s="807"/>
      <c r="N5" s="807"/>
      <c r="O5" s="807"/>
      <c r="P5" s="807"/>
      <c r="Q5" s="807"/>
      <c r="R5" s="807"/>
      <c r="S5" s="807"/>
      <c r="T5" s="807"/>
      <c r="U5" s="807"/>
      <c r="V5" s="807"/>
      <c r="W5" s="807"/>
      <c r="X5" s="807"/>
      <c r="Y5" s="807"/>
      <c r="Z5" s="807"/>
      <c r="AA5" s="807"/>
      <c r="AB5" s="807"/>
      <c r="AC5" s="807"/>
      <c r="AD5" s="807"/>
      <c r="AE5" s="807"/>
      <c r="AF5" s="807"/>
      <c r="AG5" s="807"/>
      <c r="AH5" s="807"/>
      <c r="AI5" s="807"/>
      <c r="AJ5" s="807"/>
      <c r="AK5" s="807"/>
      <c r="AL5" s="807"/>
      <c r="AM5" s="807"/>
      <c r="AN5" s="802"/>
    </row>
    <row r="6" spans="1:42" s="803" customFormat="1" ht="12.75" customHeight="1" thickTop="1">
      <c r="A6" s="808"/>
      <c r="B6" s="808"/>
      <c r="C6" s="808"/>
      <c r="D6" s="808"/>
      <c r="E6" s="808"/>
      <c r="F6" s="808"/>
      <c r="G6" s="808"/>
      <c r="H6" s="808"/>
      <c r="I6" s="808"/>
      <c r="J6" s="808"/>
      <c r="K6" s="808"/>
      <c r="L6" s="808"/>
      <c r="M6" s="808"/>
      <c r="N6" s="808"/>
      <c r="O6" s="808"/>
      <c r="P6" s="808"/>
      <c r="Q6" s="808"/>
      <c r="R6" s="808"/>
      <c r="S6" s="808"/>
      <c r="T6" s="808"/>
      <c r="U6" s="808"/>
      <c r="V6" s="808"/>
      <c r="W6" s="808"/>
      <c r="X6" s="808"/>
      <c r="Y6" s="808"/>
      <c r="Z6" s="808"/>
      <c r="AA6" s="808"/>
      <c r="AB6" s="808"/>
      <c r="AC6" s="808"/>
      <c r="AD6" s="808"/>
      <c r="AE6" s="808"/>
      <c r="AF6" s="808"/>
      <c r="AG6" s="808"/>
      <c r="AH6" s="808"/>
      <c r="AI6" s="808"/>
      <c r="AJ6" s="808"/>
      <c r="AK6" s="808"/>
      <c r="AL6" s="808"/>
      <c r="AM6" s="809"/>
      <c r="AN6" s="802"/>
    </row>
    <row r="7" spans="1:42" s="803" customFormat="1" ht="12.75" customHeight="1">
      <c r="A7" s="805" t="s">
        <v>2085</v>
      </c>
      <c r="B7" s="1269" t="s">
        <v>2086</v>
      </c>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2716" t="s">
        <v>2087</v>
      </c>
      <c r="AF7" s="2716"/>
      <c r="AG7" s="2716"/>
      <c r="AH7" s="2716"/>
      <c r="AI7" s="2716"/>
      <c r="AJ7" s="2716"/>
      <c r="AK7" s="2716"/>
      <c r="AL7" s="807"/>
      <c r="AM7" s="807"/>
      <c r="AN7" s="802"/>
    </row>
    <row r="8" spans="1:42" s="803" customFormat="1" ht="12.75" customHeight="1">
      <c r="A8" s="805"/>
      <c r="B8" s="1269" t="s">
        <v>2088</v>
      </c>
      <c r="C8" s="126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388"/>
      <c r="AF8" s="1388"/>
      <c r="AG8" s="1388"/>
      <c r="AH8" s="1388"/>
      <c r="AI8" s="1388"/>
      <c r="AJ8" s="1388"/>
      <c r="AK8" s="1388"/>
      <c r="AL8" s="807"/>
      <c r="AM8" s="807"/>
      <c r="AN8" s="802"/>
    </row>
    <row r="9" spans="1:42" s="803" customFormat="1" ht="12.75" customHeight="1">
      <c r="A9" s="805"/>
      <c r="B9" s="1269"/>
      <c r="C9" s="1269"/>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388"/>
      <c r="AF9" s="1388"/>
      <c r="AG9" s="1388"/>
      <c r="AH9" s="1388"/>
      <c r="AI9" s="1388"/>
      <c r="AJ9" s="1388"/>
      <c r="AK9" s="1388"/>
      <c r="AL9" s="807"/>
      <c r="AM9" s="807"/>
      <c r="AN9" s="802"/>
    </row>
    <row r="10" spans="1:42" s="803" customFormat="1" ht="12.75" customHeight="1">
      <c r="A10" s="805"/>
      <c r="B10" s="1269" t="s">
        <v>2089</v>
      </c>
      <c r="C10" s="1269"/>
      <c r="D10" s="1269"/>
      <c r="E10" s="1269"/>
      <c r="F10" s="1269"/>
      <c r="G10" s="1269"/>
      <c r="H10" s="1269"/>
      <c r="I10" s="1269"/>
      <c r="J10" s="1269"/>
      <c r="K10" s="1269"/>
      <c r="L10" s="1269"/>
      <c r="M10" s="1269"/>
      <c r="N10" s="1269"/>
      <c r="O10" s="1269"/>
      <c r="P10" s="1269"/>
      <c r="Q10" s="1269"/>
      <c r="R10" s="1269"/>
      <c r="S10" s="1269"/>
      <c r="T10" s="1269"/>
      <c r="U10" s="1269"/>
      <c r="V10" s="1269"/>
      <c r="W10" s="1269"/>
      <c r="X10" s="1269"/>
      <c r="Y10" s="1269"/>
      <c r="Z10" s="1269"/>
      <c r="AA10" s="1269"/>
      <c r="AB10" s="1269"/>
      <c r="AC10" s="1269"/>
      <c r="AD10" s="1269"/>
      <c r="AE10" s="1388"/>
      <c r="AF10" s="1388"/>
      <c r="AG10" s="1388"/>
      <c r="AH10" s="1388"/>
      <c r="AI10" s="1388"/>
      <c r="AJ10" s="1388"/>
      <c r="AK10" s="1388"/>
      <c r="AL10" s="807"/>
      <c r="AM10" s="807"/>
      <c r="AN10" s="802"/>
    </row>
    <row r="11" spans="1:42" s="803" customFormat="1" ht="12.75" customHeight="1">
      <c r="A11" s="807"/>
      <c r="C11" s="810" t="s">
        <v>2090</v>
      </c>
      <c r="D11" s="810"/>
      <c r="E11" s="810"/>
      <c r="F11" s="810"/>
      <c r="G11" s="810"/>
      <c r="H11" s="810"/>
      <c r="I11" s="810"/>
      <c r="J11" s="810"/>
      <c r="K11" s="810"/>
      <c r="L11" s="810"/>
      <c r="M11" s="810"/>
      <c r="N11" s="810"/>
      <c r="O11" s="810"/>
      <c r="P11" s="810"/>
      <c r="Q11" s="810"/>
      <c r="R11" s="810"/>
      <c r="S11" s="810"/>
      <c r="T11" s="810"/>
      <c r="U11" s="810"/>
      <c r="V11" s="810"/>
      <c r="W11" s="810"/>
      <c r="X11" s="810"/>
      <c r="Y11" s="810"/>
      <c r="Z11" s="810"/>
      <c r="AA11" s="810"/>
      <c r="AB11" s="810"/>
      <c r="AC11" s="810"/>
      <c r="AD11" s="810"/>
      <c r="AE11" s="810"/>
      <c r="AF11" s="810"/>
      <c r="AG11" s="810"/>
      <c r="AH11" s="810"/>
      <c r="AI11" s="810"/>
      <c r="AJ11" s="810"/>
      <c r="AK11" s="807"/>
      <c r="AL11" s="807"/>
      <c r="AM11" s="807"/>
      <c r="AN11" s="802"/>
      <c r="AO11" s="811"/>
      <c r="AP11" s="812"/>
    </row>
    <row r="12" spans="1:42" s="803" customFormat="1" ht="12.75" customHeight="1">
      <c r="A12" s="807"/>
      <c r="B12" s="813"/>
      <c r="C12" s="807"/>
      <c r="D12" s="807"/>
      <c r="E12" s="807"/>
      <c r="F12" s="807"/>
      <c r="G12" s="807"/>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7"/>
      <c r="AL12" s="807"/>
      <c r="AM12" s="807"/>
      <c r="AN12" s="802"/>
      <c r="AP12" s="801"/>
    </row>
    <row r="13" spans="1:42" s="803" customFormat="1" ht="12.75" customHeight="1">
      <c r="A13" s="807"/>
      <c r="B13" s="2701" t="s">
        <v>299</v>
      </c>
      <c r="C13" s="2701"/>
      <c r="D13" s="814"/>
      <c r="E13" s="815" t="s">
        <v>2091</v>
      </c>
      <c r="F13" s="816"/>
      <c r="G13" s="816"/>
      <c r="H13" s="816"/>
      <c r="I13" s="816"/>
      <c r="J13" s="816"/>
      <c r="K13" s="816"/>
      <c r="L13" s="816"/>
      <c r="M13" s="816"/>
      <c r="N13" s="816"/>
      <c r="O13" s="816"/>
      <c r="P13" s="816"/>
      <c r="Q13" s="816"/>
      <c r="R13" s="816"/>
      <c r="S13" s="816"/>
      <c r="T13" s="816"/>
      <c r="U13" s="816"/>
      <c r="V13" s="816"/>
      <c r="W13" s="816"/>
      <c r="X13" s="816"/>
      <c r="Y13" s="816"/>
      <c r="Z13" s="816"/>
      <c r="AA13" s="816"/>
      <c r="AB13" s="816"/>
      <c r="AC13" s="816"/>
      <c r="AD13" s="816"/>
      <c r="AE13" s="816"/>
      <c r="AF13" s="816"/>
      <c r="AG13" s="2717"/>
      <c r="AH13" s="2717"/>
      <c r="AI13" s="2717"/>
      <c r="AJ13" s="2718"/>
      <c r="AK13" s="807"/>
      <c r="AL13" s="807"/>
      <c r="AM13" s="807"/>
      <c r="AN13" s="802"/>
      <c r="AO13" s="817">
        <f>IF($B13="yes",20,0)</f>
        <v>0</v>
      </c>
      <c r="AP13" s="801"/>
    </row>
    <row r="14" spans="1:42" s="803" customFormat="1" ht="12.75" customHeight="1">
      <c r="A14" s="807"/>
      <c r="B14" s="807"/>
      <c r="C14" s="807"/>
      <c r="D14" s="801"/>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807"/>
      <c r="AN14" s="802"/>
      <c r="AO14" s="817">
        <f>IF(AND($B16="yes",E20&gt;0),20,0)</f>
        <v>0</v>
      </c>
      <c r="AP14" s="801"/>
    </row>
    <row r="15" spans="1:42" s="803" customFormat="1" ht="12.75" customHeight="1">
      <c r="A15" s="807"/>
      <c r="B15" s="807"/>
      <c r="C15" s="807"/>
      <c r="D15" s="817"/>
      <c r="E15" s="807"/>
      <c r="F15" s="807"/>
      <c r="G15" s="807"/>
      <c r="H15" s="807"/>
      <c r="I15" s="807"/>
      <c r="J15" s="807"/>
      <c r="K15" s="807"/>
      <c r="L15" s="807"/>
      <c r="M15" s="807"/>
      <c r="N15" s="807"/>
      <c r="O15" s="807"/>
      <c r="P15" s="807"/>
      <c r="Q15" s="807"/>
      <c r="R15" s="807"/>
      <c r="S15" s="807"/>
      <c r="T15" s="807"/>
      <c r="U15" s="807"/>
      <c r="V15" s="807"/>
      <c r="W15" s="807"/>
      <c r="X15" s="807"/>
      <c r="Y15" s="807"/>
      <c r="Z15" s="807"/>
      <c r="AA15" s="807"/>
      <c r="AB15" s="807"/>
      <c r="AC15" s="807"/>
      <c r="AD15" s="807"/>
      <c r="AE15" s="807"/>
      <c r="AF15" s="807"/>
      <c r="AG15" s="807"/>
      <c r="AH15" s="807"/>
      <c r="AI15" s="807"/>
      <c r="AJ15" s="807"/>
      <c r="AK15" s="807"/>
      <c r="AL15" s="807"/>
      <c r="AM15" s="807"/>
      <c r="AN15" s="802"/>
      <c r="AO15" s="817">
        <f>IF($B22="yes",20,0)</f>
        <v>0</v>
      </c>
      <c r="AP15" s="801"/>
    </row>
    <row r="16" spans="1:42" s="803" customFormat="1" ht="12.75" customHeight="1">
      <c r="A16" s="807"/>
      <c r="B16" s="2701" t="s">
        <v>299</v>
      </c>
      <c r="C16" s="2701"/>
      <c r="D16" s="814"/>
      <c r="E16" s="2719" t="s">
        <v>2092</v>
      </c>
      <c r="F16" s="2720"/>
      <c r="G16" s="2720"/>
      <c r="H16" s="2720"/>
      <c r="I16" s="2720"/>
      <c r="J16" s="2720"/>
      <c r="K16" s="2720"/>
      <c r="L16" s="2720"/>
      <c r="M16" s="2720"/>
      <c r="N16" s="2720"/>
      <c r="O16" s="2720"/>
      <c r="P16" s="2720"/>
      <c r="Q16" s="2720"/>
      <c r="R16" s="2720"/>
      <c r="S16" s="2720"/>
      <c r="T16" s="2720"/>
      <c r="U16" s="2720"/>
      <c r="V16" s="2720"/>
      <c r="W16" s="2720"/>
      <c r="X16" s="2720"/>
      <c r="Y16" s="2720"/>
      <c r="Z16" s="2720"/>
      <c r="AA16" s="2720"/>
      <c r="AB16" s="2720"/>
      <c r="AC16" s="2720"/>
      <c r="AD16" s="2720"/>
      <c r="AE16" s="2720"/>
      <c r="AF16" s="2720"/>
      <c r="AG16" s="2720"/>
      <c r="AH16" s="2720"/>
      <c r="AI16" s="2720"/>
      <c r="AJ16" s="2721"/>
      <c r="AK16" s="807"/>
      <c r="AL16" s="807"/>
      <c r="AM16" s="807"/>
      <c r="AN16" s="802"/>
      <c r="AO16" s="817">
        <f>IF($B25="yes",20,0)</f>
        <v>0</v>
      </c>
      <c r="AP16" s="801"/>
    </row>
    <row r="17" spans="1:42" s="803" customFormat="1" ht="12.75" customHeight="1">
      <c r="A17" s="807"/>
      <c r="B17" s="807"/>
      <c r="C17" s="807"/>
      <c r="D17" s="818"/>
      <c r="E17" s="2722"/>
      <c r="F17" s="2723"/>
      <c r="G17" s="2723"/>
      <c r="H17" s="2723"/>
      <c r="I17" s="2723"/>
      <c r="J17" s="2723"/>
      <c r="K17" s="2723"/>
      <c r="L17" s="2723"/>
      <c r="M17" s="2723"/>
      <c r="N17" s="2723"/>
      <c r="O17" s="2723"/>
      <c r="P17" s="2723"/>
      <c r="Q17" s="2723"/>
      <c r="R17" s="2723"/>
      <c r="S17" s="2723"/>
      <c r="T17" s="2723"/>
      <c r="U17" s="2723"/>
      <c r="V17" s="2723"/>
      <c r="W17" s="2723"/>
      <c r="X17" s="2723"/>
      <c r="Y17" s="2723"/>
      <c r="Z17" s="2723"/>
      <c r="AA17" s="2723"/>
      <c r="AB17" s="2723"/>
      <c r="AC17" s="2723"/>
      <c r="AD17" s="2723"/>
      <c r="AE17" s="2723"/>
      <c r="AF17" s="2723"/>
      <c r="AG17" s="2723"/>
      <c r="AH17" s="2723"/>
      <c r="AI17" s="2723"/>
      <c r="AJ17" s="2724"/>
      <c r="AK17" s="807"/>
      <c r="AL17" s="807"/>
      <c r="AM17" s="807"/>
      <c r="AN17" s="802"/>
      <c r="AO17" s="803">
        <f>IF(SUM(AO13:AO16)&gt;20,20,(SUM(AO13:AO16)))</f>
        <v>0</v>
      </c>
      <c r="AP17" s="803" t="s">
        <v>2093</v>
      </c>
    </row>
    <row r="18" spans="1:42" s="803" customFormat="1" ht="12.75" customHeight="1">
      <c r="A18" s="807"/>
      <c r="B18" s="807"/>
      <c r="C18" s="807"/>
      <c r="D18" s="818"/>
      <c r="E18" s="2722"/>
      <c r="F18" s="2723"/>
      <c r="G18" s="2723"/>
      <c r="H18" s="2723"/>
      <c r="I18" s="2723"/>
      <c r="J18" s="2723"/>
      <c r="K18" s="2723"/>
      <c r="L18" s="2723"/>
      <c r="M18" s="2723"/>
      <c r="N18" s="2723"/>
      <c r="O18" s="2723"/>
      <c r="P18" s="2723"/>
      <c r="Q18" s="2723"/>
      <c r="R18" s="2723"/>
      <c r="S18" s="2723"/>
      <c r="T18" s="2723"/>
      <c r="U18" s="2723"/>
      <c r="V18" s="2723"/>
      <c r="W18" s="2723"/>
      <c r="X18" s="2723"/>
      <c r="Y18" s="2723"/>
      <c r="Z18" s="2723"/>
      <c r="AA18" s="2723"/>
      <c r="AB18" s="2723"/>
      <c r="AC18" s="2723"/>
      <c r="AD18" s="2723"/>
      <c r="AE18" s="2723"/>
      <c r="AF18" s="2723"/>
      <c r="AG18" s="2723"/>
      <c r="AH18" s="2723"/>
      <c r="AI18" s="2723"/>
      <c r="AJ18" s="2724"/>
      <c r="AK18" s="807"/>
      <c r="AL18" s="807"/>
      <c r="AM18" s="807"/>
      <c r="AN18" s="802"/>
    </row>
    <row r="19" spans="1:42" s="803" customFormat="1" ht="12.75" customHeight="1">
      <c r="A19" s="807"/>
      <c r="B19" s="807"/>
      <c r="C19" s="807"/>
      <c r="D19" s="818"/>
      <c r="E19" s="819" t="s">
        <v>2094</v>
      </c>
      <c r="F19" s="1407"/>
      <c r="G19" s="1407"/>
      <c r="H19" s="1407"/>
      <c r="I19" s="1407"/>
      <c r="J19" s="1407"/>
      <c r="K19" s="1407"/>
      <c r="L19" s="1407"/>
      <c r="M19" s="1407"/>
      <c r="N19" s="1407"/>
      <c r="O19" s="1407"/>
      <c r="P19" s="1407"/>
      <c r="Q19" s="1407"/>
      <c r="R19" s="1407"/>
      <c r="S19" s="1407"/>
      <c r="T19" s="1407"/>
      <c r="U19" s="1407"/>
      <c r="V19" s="1407"/>
      <c r="W19" s="1407"/>
      <c r="X19" s="1407"/>
      <c r="Y19" s="1407"/>
      <c r="Z19" s="1407"/>
      <c r="AA19" s="1407"/>
      <c r="AB19" s="1407"/>
      <c r="AC19" s="1407"/>
      <c r="AD19" s="1407"/>
      <c r="AE19" s="1407"/>
      <c r="AF19" s="1407"/>
      <c r="AG19" s="1407"/>
      <c r="AH19" s="1407"/>
      <c r="AI19" s="1407"/>
      <c r="AJ19" s="1408"/>
      <c r="AK19" s="807"/>
      <c r="AL19" s="807"/>
      <c r="AM19" s="807"/>
      <c r="AN19" s="802"/>
    </row>
    <row r="20" spans="1:42" s="803" customFormat="1" ht="12.75" customHeight="1">
      <c r="A20" s="807"/>
      <c r="B20" s="807"/>
      <c r="C20" s="807"/>
      <c r="D20" s="818"/>
      <c r="E20" s="2698"/>
      <c r="F20" s="2699"/>
      <c r="G20" s="2699"/>
      <c r="H20" s="2699"/>
      <c r="I20" s="2699"/>
      <c r="J20" s="2699"/>
      <c r="K20" s="2699"/>
      <c r="L20" s="2699"/>
      <c r="M20" s="2699"/>
      <c r="N20" s="2699"/>
      <c r="O20" s="2699"/>
      <c r="P20" s="2699"/>
      <c r="Q20" s="2699"/>
      <c r="R20" s="2699"/>
      <c r="S20" s="2699"/>
      <c r="T20" s="2699"/>
      <c r="U20" s="2699"/>
      <c r="V20" s="2699"/>
      <c r="W20" s="2699"/>
      <c r="X20" s="2699"/>
      <c r="Y20" s="2699"/>
      <c r="Z20" s="2699"/>
      <c r="AA20" s="2699"/>
      <c r="AB20" s="2699"/>
      <c r="AC20" s="2699"/>
      <c r="AD20" s="2699"/>
      <c r="AE20" s="2699"/>
      <c r="AF20" s="2699"/>
      <c r="AG20" s="2699"/>
      <c r="AH20" s="2699"/>
      <c r="AI20" s="2699"/>
      <c r="AJ20" s="2700"/>
      <c r="AK20" s="807"/>
      <c r="AL20" s="807"/>
      <c r="AM20" s="807"/>
      <c r="AN20" s="802"/>
      <c r="AO20" s="817">
        <f>IF($B30="yes",14,0)</f>
        <v>0</v>
      </c>
    </row>
    <row r="21" spans="1:42" s="803" customFormat="1" ht="12.75" customHeight="1">
      <c r="A21" s="807"/>
      <c r="B21" s="807"/>
      <c r="C21" s="807"/>
      <c r="E21" s="807"/>
      <c r="F21" s="807"/>
      <c r="G21" s="807"/>
      <c r="H21" s="807"/>
      <c r="I21" s="807"/>
      <c r="J21" s="807"/>
      <c r="K21" s="807"/>
      <c r="L21" s="807"/>
      <c r="M21" s="807"/>
      <c r="N21" s="807"/>
      <c r="O21" s="807"/>
      <c r="P21" s="807"/>
      <c r="Q21" s="807"/>
      <c r="R21" s="807"/>
      <c r="S21" s="807"/>
      <c r="T21" s="807"/>
      <c r="U21" s="807"/>
      <c r="V21" s="807"/>
      <c r="W21" s="807"/>
      <c r="X21" s="807"/>
      <c r="Y21" s="807"/>
      <c r="Z21" s="807"/>
      <c r="AA21" s="807"/>
      <c r="AB21" s="807"/>
      <c r="AC21" s="807"/>
      <c r="AD21" s="807"/>
      <c r="AE21" s="807"/>
      <c r="AF21" s="807"/>
      <c r="AG21" s="807"/>
      <c r="AH21" s="807"/>
      <c r="AI21" s="807"/>
      <c r="AJ21" s="807"/>
      <c r="AK21" s="807"/>
      <c r="AL21" s="807"/>
      <c r="AM21" s="807"/>
      <c r="AN21" s="802"/>
      <c r="AO21" s="817">
        <f>IF($B33="yes",14,0)</f>
        <v>0</v>
      </c>
      <c r="AP21" s="801"/>
    </row>
    <row r="22" spans="1:42" s="803" customFormat="1" ht="12.75" customHeight="1">
      <c r="A22" s="807"/>
      <c r="B22" s="2701" t="s">
        <v>299</v>
      </c>
      <c r="C22" s="2701"/>
      <c r="D22" s="814"/>
      <c r="E22" s="2702" t="s">
        <v>2095</v>
      </c>
      <c r="F22" s="2703"/>
      <c r="G22" s="2703"/>
      <c r="H22" s="2703"/>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703"/>
      <c r="AG22" s="2703"/>
      <c r="AH22" s="2703"/>
      <c r="AI22" s="2703"/>
      <c r="AJ22" s="2704"/>
      <c r="AK22" s="807"/>
      <c r="AL22" s="807"/>
      <c r="AM22" s="807"/>
      <c r="AN22" s="802"/>
      <c r="AO22" s="803">
        <f>IF(SUM(AO20:AO21)&gt;14,14,SUM(AO20:AO21))</f>
        <v>0</v>
      </c>
      <c r="AP22" s="803" t="s">
        <v>2093</v>
      </c>
    </row>
    <row r="23" spans="1:42" s="803" customFormat="1" ht="12.75" customHeight="1">
      <c r="A23" s="807"/>
      <c r="B23" s="807"/>
      <c r="C23" s="807"/>
      <c r="D23" s="817"/>
      <c r="E23" s="2705"/>
      <c r="F23" s="2706"/>
      <c r="G23" s="2706"/>
      <c r="H23" s="2706"/>
      <c r="I23" s="2706"/>
      <c r="J23" s="2706"/>
      <c r="K23" s="2706"/>
      <c r="L23" s="2706"/>
      <c r="M23" s="2706"/>
      <c r="N23" s="2706"/>
      <c r="O23" s="2706"/>
      <c r="P23" s="2706"/>
      <c r="Q23" s="2706"/>
      <c r="R23" s="2706"/>
      <c r="S23" s="2706"/>
      <c r="T23" s="2706"/>
      <c r="U23" s="2706"/>
      <c r="V23" s="2706"/>
      <c r="W23" s="2706"/>
      <c r="X23" s="2706"/>
      <c r="Y23" s="2706"/>
      <c r="Z23" s="2706"/>
      <c r="AA23" s="2706"/>
      <c r="AB23" s="2706"/>
      <c r="AC23" s="2706"/>
      <c r="AD23" s="2706"/>
      <c r="AE23" s="2706"/>
      <c r="AF23" s="2706"/>
      <c r="AG23" s="2706"/>
      <c r="AH23" s="2706"/>
      <c r="AI23" s="2706"/>
      <c r="AJ23" s="2707"/>
      <c r="AK23" s="807"/>
      <c r="AL23" s="807"/>
      <c r="AM23" s="807"/>
      <c r="AN23" s="802"/>
    </row>
    <row r="24" spans="1:42" s="803" customFormat="1" ht="12.75" customHeight="1">
      <c r="A24" s="807"/>
      <c r="B24" s="807"/>
      <c r="C24" s="807"/>
      <c r="D24" s="818"/>
      <c r="E24" s="807"/>
      <c r="F24" s="807"/>
      <c r="G24" s="807"/>
      <c r="H24" s="807"/>
      <c r="I24" s="807"/>
      <c r="J24" s="807"/>
      <c r="K24" s="807"/>
      <c r="L24" s="807"/>
      <c r="M24" s="807"/>
      <c r="N24" s="807"/>
      <c r="O24" s="807"/>
      <c r="P24" s="807"/>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2"/>
      <c r="AO24" s="817">
        <f>IF($B39="yes",6,0)</f>
        <v>0</v>
      </c>
    </row>
    <row r="25" spans="1:42" s="803" customFormat="1" ht="12.75" customHeight="1">
      <c r="A25" s="807"/>
      <c r="B25" s="2701" t="s">
        <v>299</v>
      </c>
      <c r="C25" s="2701"/>
      <c r="D25" s="814"/>
      <c r="E25" s="2708" t="s">
        <v>2096</v>
      </c>
      <c r="F25" s="2709"/>
      <c r="G25" s="2709"/>
      <c r="H25" s="2709"/>
      <c r="I25" s="2709"/>
      <c r="J25" s="2709"/>
      <c r="K25" s="2709"/>
      <c r="L25" s="2709"/>
      <c r="M25" s="2709"/>
      <c r="N25" s="2709"/>
      <c r="O25" s="2709"/>
      <c r="P25" s="2709"/>
      <c r="Q25" s="2709"/>
      <c r="R25" s="2709"/>
      <c r="S25" s="2709"/>
      <c r="T25" s="2709"/>
      <c r="U25" s="2709"/>
      <c r="V25" s="2709"/>
      <c r="W25" s="2709"/>
      <c r="X25" s="2709"/>
      <c r="Y25" s="2709"/>
      <c r="Z25" s="2709"/>
      <c r="AA25" s="2709"/>
      <c r="AB25" s="2709"/>
      <c r="AC25" s="2709"/>
      <c r="AD25" s="2709"/>
      <c r="AE25" s="2709"/>
      <c r="AF25" s="2709"/>
      <c r="AG25" s="2709"/>
      <c r="AH25" s="2709"/>
      <c r="AI25" s="2709"/>
      <c r="AJ25" s="2710"/>
      <c r="AK25" s="807"/>
      <c r="AL25" s="807"/>
      <c r="AM25" s="807"/>
      <c r="AN25" s="802"/>
      <c r="AO25" s="803">
        <f>IF(AO24&gt;6,6,AO24)</f>
        <v>0</v>
      </c>
      <c r="AP25" s="803" t="s">
        <v>2093</v>
      </c>
    </row>
    <row r="26" spans="1:42" s="803" customFormat="1" ht="12.75" customHeight="1">
      <c r="A26" s="807"/>
      <c r="B26" s="807"/>
      <c r="C26" s="807"/>
      <c r="D26" s="817"/>
      <c r="E26" s="2711"/>
      <c r="F26" s="2712"/>
      <c r="G26" s="2712"/>
      <c r="H26" s="2712"/>
      <c r="I26" s="2712"/>
      <c r="J26" s="2712"/>
      <c r="K26" s="2712"/>
      <c r="L26" s="2712"/>
      <c r="M26" s="2712"/>
      <c r="N26" s="2712"/>
      <c r="O26" s="2712"/>
      <c r="P26" s="2712"/>
      <c r="Q26" s="2712"/>
      <c r="R26" s="2712"/>
      <c r="S26" s="2712"/>
      <c r="T26" s="2712"/>
      <c r="U26" s="2712"/>
      <c r="V26" s="2712"/>
      <c r="W26" s="2712"/>
      <c r="X26" s="2712"/>
      <c r="Y26" s="2712"/>
      <c r="Z26" s="2712"/>
      <c r="AA26" s="2712"/>
      <c r="AB26" s="2712"/>
      <c r="AC26" s="2712"/>
      <c r="AD26" s="2712"/>
      <c r="AE26" s="2712"/>
      <c r="AF26" s="2712"/>
      <c r="AG26" s="2712"/>
      <c r="AH26" s="2712"/>
      <c r="AI26" s="2712"/>
      <c r="AJ26" s="2713"/>
      <c r="AK26" s="807"/>
      <c r="AL26" s="807"/>
      <c r="AM26" s="807"/>
      <c r="AN26" s="802"/>
      <c r="AO26" s="817"/>
    </row>
    <row r="27" spans="1:42" s="803" customFormat="1" ht="12.75" customHeight="1">
      <c r="A27" s="807"/>
      <c r="B27" s="807"/>
      <c r="C27" s="807"/>
      <c r="D27" s="817"/>
      <c r="E27" s="807"/>
      <c r="F27" s="807"/>
      <c r="G27" s="807"/>
      <c r="H27" s="807"/>
      <c r="I27" s="807"/>
      <c r="J27" s="807"/>
      <c r="K27" s="807"/>
      <c r="L27" s="807"/>
      <c r="M27" s="807"/>
      <c r="N27" s="807"/>
      <c r="O27" s="807"/>
      <c r="P27" s="807"/>
      <c r="Q27" s="807"/>
      <c r="R27" s="807"/>
      <c r="S27" s="807"/>
      <c r="T27" s="807"/>
      <c r="U27" s="807"/>
      <c r="V27" s="807"/>
      <c r="W27" s="807"/>
      <c r="X27" s="807"/>
      <c r="Y27" s="807"/>
      <c r="Z27" s="807"/>
      <c r="AA27" s="807"/>
      <c r="AB27" s="807"/>
      <c r="AC27" s="807"/>
      <c r="AD27" s="807"/>
      <c r="AE27" s="807"/>
      <c r="AF27" s="807"/>
      <c r="AG27" s="807"/>
      <c r="AH27" s="807"/>
      <c r="AI27" s="807"/>
      <c r="AJ27" s="807"/>
      <c r="AK27" s="807"/>
      <c r="AL27" s="807"/>
      <c r="AM27" s="807"/>
      <c r="AN27" s="802"/>
      <c r="AO27" s="817"/>
    </row>
    <row r="28" spans="1:42" s="803" customFormat="1" ht="12.75" customHeight="1">
      <c r="A28" s="807"/>
      <c r="C28" s="820" t="s">
        <v>2097</v>
      </c>
      <c r="E28" s="807"/>
      <c r="F28" s="807"/>
      <c r="G28" s="807"/>
      <c r="H28" s="807"/>
      <c r="I28" s="807"/>
      <c r="J28" s="807"/>
      <c r="K28" s="807"/>
      <c r="L28" s="807"/>
      <c r="M28" s="807"/>
      <c r="N28" s="807"/>
      <c r="O28" s="807"/>
      <c r="P28" s="807"/>
      <c r="Q28" s="807"/>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2"/>
      <c r="AO28" s="817">
        <f>IF(AND(B46="Yes",B50="Yes",B52="Yes"),20,0)</f>
        <v>0</v>
      </c>
    </row>
    <row r="29" spans="1:42" s="803" customFormat="1" ht="12.75" customHeight="1">
      <c r="A29" s="807"/>
      <c r="B29" s="807"/>
      <c r="C29" s="807"/>
      <c r="E29" s="807"/>
      <c r="F29" s="807"/>
      <c r="G29" s="807"/>
      <c r="H29" s="807"/>
      <c r="I29" s="807"/>
      <c r="J29" s="807"/>
      <c r="K29" s="807"/>
      <c r="L29" s="807"/>
      <c r="M29" s="807"/>
      <c r="N29" s="807"/>
      <c r="O29" s="807"/>
      <c r="P29" s="807"/>
      <c r="Q29" s="807"/>
      <c r="R29" s="807"/>
      <c r="S29" s="807"/>
      <c r="T29" s="807"/>
      <c r="U29" s="807"/>
      <c r="V29" s="807"/>
      <c r="W29" s="807"/>
      <c r="X29" s="807"/>
      <c r="Y29" s="807"/>
      <c r="Z29" s="807"/>
      <c r="AA29" s="807"/>
      <c r="AB29" s="807"/>
      <c r="AC29" s="807"/>
      <c r="AD29" s="807"/>
      <c r="AE29" s="807"/>
      <c r="AF29" s="807"/>
      <c r="AG29" s="807"/>
      <c r="AH29" s="807"/>
      <c r="AI29" s="807"/>
      <c r="AJ29" s="807"/>
      <c r="AK29" s="807"/>
      <c r="AL29" s="807"/>
      <c r="AM29" s="807"/>
      <c r="AN29" s="802"/>
      <c r="AO29" s="803">
        <f>IF(AO28&gt;6,6,AO28)</f>
        <v>0</v>
      </c>
      <c r="AP29" s="803" t="s">
        <v>2093</v>
      </c>
    </row>
    <row r="30" spans="1:42" s="803" customFormat="1" ht="12.75" customHeight="1">
      <c r="A30" s="807"/>
      <c r="B30" s="2701" t="s">
        <v>299</v>
      </c>
      <c r="C30" s="2701"/>
      <c r="D30" s="814"/>
      <c r="E30" s="2702" t="s">
        <v>2098</v>
      </c>
      <c r="F30" s="2703"/>
      <c r="G30" s="2703"/>
      <c r="H30" s="2703"/>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703"/>
      <c r="AG30" s="2703"/>
      <c r="AH30" s="2703"/>
      <c r="AI30" s="2703"/>
      <c r="AJ30" s="2704"/>
      <c r="AK30" s="807"/>
      <c r="AL30" s="807"/>
      <c r="AM30" s="807"/>
      <c r="AN30" s="802"/>
      <c r="AO30" s="817"/>
    </row>
    <row r="31" spans="1:42" s="803" customFormat="1" ht="12.75" customHeight="1">
      <c r="A31" s="807"/>
      <c r="B31" s="807"/>
      <c r="C31" s="807"/>
      <c r="E31" s="2705"/>
      <c r="F31" s="2706"/>
      <c r="G31" s="2706"/>
      <c r="H31" s="2706"/>
      <c r="I31" s="2706"/>
      <c r="J31" s="2706"/>
      <c r="K31" s="2706"/>
      <c r="L31" s="2706"/>
      <c r="M31" s="2706"/>
      <c r="N31" s="2706"/>
      <c r="O31" s="2706"/>
      <c r="P31" s="2706"/>
      <c r="Q31" s="2706"/>
      <c r="R31" s="2706"/>
      <c r="S31" s="2706"/>
      <c r="T31" s="2706"/>
      <c r="U31" s="2706"/>
      <c r="V31" s="2706"/>
      <c r="W31" s="2706"/>
      <c r="X31" s="2706"/>
      <c r="Y31" s="2706"/>
      <c r="Z31" s="2706"/>
      <c r="AA31" s="2706"/>
      <c r="AB31" s="2706"/>
      <c r="AC31" s="2706"/>
      <c r="AD31" s="2706"/>
      <c r="AE31" s="2706"/>
      <c r="AF31" s="2706"/>
      <c r="AG31" s="2706"/>
      <c r="AH31" s="2706"/>
      <c r="AI31" s="2706"/>
      <c r="AJ31" s="2707"/>
      <c r="AK31" s="807"/>
      <c r="AL31" s="807"/>
      <c r="AM31" s="807"/>
      <c r="AN31" s="802"/>
    </row>
    <row r="32" spans="1:42" s="803" customFormat="1" ht="12.75" customHeight="1">
      <c r="A32" s="807"/>
      <c r="B32" s="807"/>
      <c r="C32" s="807"/>
      <c r="F32" s="1409"/>
      <c r="G32" s="1409"/>
      <c r="H32" s="1409"/>
      <c r="I32" s="1409"/>
      <c r="J32" s="1409"/>
      <c r="K32" s="1409"/>
      <c r="L32" s="1409"/>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807"/>
      <c r="AL32" s="807"/>
      <c r="AM32" s="807"/>
      <c r="AN32" s="802"/>
    </row>
    <row r="33" spans="1:41" s="803" customFormat="1" ht="12.75" customHeight="1">
      <c r="A33" s="807"/>
      <c r="B33" s="2701" t="s">
        <v>299</v>
      </c>
      <c r="C33" s="2701"/>
      <c r="D33" s="814"/>
      <c r="E33" s="2708" t="s">
        <v>2099</v>
      </c>
      <c r="F33" s="2709"/>
      <c r="G33" s="2709"/>
      <c r="H33" s="2709"/>
      <c r="I33" s="2709"/>
      <c r="J33" s="2709"/>
      <c r="K33" s="2709"/>
      <c r="L33" s="2709"/>
      <c r="M33" s="2709"/>
      <c r="N33" s="2709"/>
      <c r="O33" s="2709"/>
      <c r="P33" s="2709"/>
      <c r="Q33" s="2709"/>
      <c r="R33" s="2709"/>
      <c r="S33" s="2709"/>
      <c r="T33" s="2709"/>
      <c r="U33" s="2709"/>
      <c r="V33" s="2709"/>
      <c r="W33" s="2709"/>
      <c r="X33" s="2709"/>
      <c r="Y33" s="2709"/>
      <c r="Z33" s="2709"/>
      <c r="AA33" s="2709"/>
      <c r="AB33" s="2709"/>
      <c r="AC33" s="2709"/>
      <c r="AD33" s="2709"/>
      <c r="AE33" s="2709"/>
      <c r="AF33" s="2709"/>
      <c r="AG33" s="2709"/>
      <c r="AH33" s="2709"/>
      <c r="AI33" s="2709"/>
      <c r="AJ33" s="2710"/>
      <c r="AK33" s="807"/>
      <c r="AL33" s="807"/>
      <c r="AM33" s="807"/>
      <c r="AN33" s="802"/>
    </row>
    <row r="34" spans="1:41" s="803" customFormat="1" ht="12.75" customHeight="1">
      <c r="A34" s="807"/>
      <c r="B34" s="807"/>
      <c r="C34" s="807"/>
      <c r="E34" s="2731"/>
      <c r="F34" s="2732"/>
      <c r="G34" s="2732"/>
      <c r="H34" s="2732"/>
      <c r="I34" s="2732"/>
      <c r="J34" s="2732"/>
      <c r="K34" s="2732"/>
      <c r="L34" s="2732"/>
      <c r="M34" s="2732"/>
      <c r="N34" s="2732"/>
      <c r="O34" s="2732"/>
      <c r="P34" s="2732"/>
      <c r="Q34" s="2732"/>
      <c r="R34" s="2732"/>
      <c r="S34" s="2732"/>
      <c r="T34" s="2732"/>
      <c r="U34" s="2732"/>
      <c r="V34" s="2732"/>
      <c r="W34" s="2732"/>
      <c r="X34" s="2732"/>
      <c r="Y34" s="2732"/>
      <c r="Z34" s="2732"/>
      <c r="AA34" s="2732"/>
      <c r="AB34" s="2732"/>
      <c r="AC34" s="2732"/>
      <c r="AD34" s="2732"/>
      <c r="AE34" s="2732"/>
      <c r="AF34" s="2732"/>
      <c r="AG34" s="2732"/>
      <c r="AH34" s="2732"/>
      <c r="AI34" s="2732"/>
      <c r="AJ34" s="2733"/>
      <c r="AK34" s="807"/>
      <c r="AL34" s="807"/>
      <c r="AM34" s="807"/>
      <c r="AN34" s="802"/>
    </row>
    <row r="35" spans="1:41" s="803" customFormat="1" ht="12.75" customHeight="1">
      <c r="A35" s="807"/>
      <c r="B35" s="807"/>
      <c r="C35" s="807"/>
      <c r="E35" s="2711"/>
      <c r="F35" s="2712"/>
      <c r="G35" s="2712"/>
      <c r="H35" s="2712"/>
      <c r="I35" s="2712"/>
      <c r="J35" s="2712"/>
      <c r="K35" s="2712"/>
      <c r="L35" s="2712"/>
      <c r="M35" s="2712"/>
      <c r="N35" s="2712"/>
      <c r="O35" s="2712"/>
      <c r="P35" s="2712"/>
      <c r="Q35" s="2712"/>
      <c r="R35" s="2712"/>
      <c r="S35" s="2712"/>
      <c r="T35" s="2712"/>
      <c r="U35" s="2712"/>
      <c r="V35" s="2712"/>
      <c r="W35" s="2712"/>
      <c r="X35" s="2712"/>
      <c r="Y35" s="2712"/>
      <c r="Z35" s="2712"/>
      <c r="AA35" s="2712"/>
      <c r="AB35" s="2712"/>
      <c r="AC35" s="2712"/>
      <c r="AD35" s="2712"/>
      <c r="AE35" s="2712"/>
      <c r="AF35" s="2712"/>
      <c r="AG35" s="2712"/>
      <c r="AH35" s="2712"/>
      <c r="AI35" s="2712"/>
      <c r="AJ35" s="2713"/>
      <c r="AK35" s="807"/>
      <c r="AL35" s="807"/>
      <c r="AM35" s="807"/>
      <c r="AN35" s="802"/>
    </row>
    <row r="36" spans="1:41" s="803" customFormat="1" ht="12.75" customHeight="1">
      <c r="A36" s="807"/>
      <c r="B36" s="807"/>
      <c r="C36" s="807"/>
      <c r="E36" s="807"/>
      <c r="F36" s="807"/>
      <c r="G36" s="807"/>
      <c r="H36" s="807"/>
      <c r="I36" s="807"/>
      <c r="J36" s="807"/>
      <c r="K36" s="807"/>
      <c r="L36" s="807"/>
      <c r="M36" s="807"/>
      <c r="N36" s="807"/>
      <c r="O36" s="807"/>
      <c r="P36" s="807"/>
      <c r="Q36" s="807"/>
      <c r="R36" s="807"/>
      <c r="S36" s="807"/>
      <c r="T36" s="807"/>
      <c r="U36" s="807"/>
      <c r="V36" s="807"/>
      <c r="W36" s="807"/>
      <c r="X36" s="807"/>
      <c r="Y36" s="807"/>
      <c r="Z36" s="807"/>
      <c r="AA36" s="807"/>
      <c r="AB36" s="807"/>
      <c r="AC36" s="807"/>
      <c r="AD36" s="807"/>
      <c r="AE36" s="807"/>
      <c r="AF36" s="807"/>
      <c r="AG36" s="807"/>
      <c r="AH36" s="807"/>
      <c r="AI36" s="807"/>
      <c r="AJ36" s="807"/>
      <c r="AK36" s="807"/>
      <c r="AL36" s="807"/>
      <c r="AM36" s="807"/>
      <c r="AN36" s="802"/>
      <c r="AO36" s="803">
        <f>MAX(AO17,AO22,AO25,AO29)</f>
        <v>0</v>
      </c>
    </row>
    <row r="37" spans="1:41" s="803" customFormat="1" ht="12.75" customHeight="1">
      <c r="A37" s="807"/>
      <c r="C37" s="820" t="s">
        <v>2100</v>
      </c>
      <c r="E37" s="807"/>
      <c r="F37" s="807"/>
      <c r="G37" s="807"/>
      <c r="H37" s="807"/>
      <c r="I37" s="807"/>
      <c r="J37" s="807"/>
      <c r="K37" s="807"/>
      <c r="L37" s="807"/>
      <c r="M37" s="807"/>
      <c r="N37" s="807"/>
      <c r="O37" s="807"/>
      <c r="P37" s="807"/>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2"/>
    </row>
    <row r="38" spans="1:41" s="803" customFormat="1" ht="12.75" customHeight="1">
      <c r="A38" s="807"/>
      <c r="C38" s="821"/>
      <c r="D38" s="821"/>
      <c r="E38" s="821"/>
      <c r="F38" s="821"/>
      <c r="G38" s="821"/>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c r="AE38" s="821"/>
      <c r="AF38" s="821"/>
      <c r="AG38" s="821"/>
      <c r="AH38" s="821"/>
      <c r="AI38" s="821"/>
      <c r="AJ38" s="821"/>
      <c r="AK38" s="821"/>
      <c r="AL38" s="807"/>
      <c r="AM38" s="807"/>
      <c r="AN38" s="802"/>
    </row>
    <row r="39" spans="1:41" s="803" customFormat="1" ht="12.75" customHeight="1">
      <c r="A39" s="807"/>
      <c r="B39" s="2701" t="s">
        <v>299</v>
      </c>
      <c r="C39" s="2701"/>
      <c r="D39" s="821"/>
      <c r="E39" s="2708" t="s">
        <v>2101</v>
      </c>
      <c r="F39" s="2709"/>
      <c r="G39" s="2709"/>
      <c r="H39" s="2709"/>
      <c r="I39" s="2709"/>
      <c r="J39" s="2709"/>
      <c r="K39" s="2709"/>
      <c r="L39" s="2709"/>
      <c r="M39" s="2709"/>
      <c r="N39" s="2709"/>
      <c r="O39" s="2709"/>
      <c r="P39" s="2709"/>
      <c r="Q39" s="2709"/>
      <c r="R39" s="2709"/>
      <c r="S39" s="2709"/>
      <c r="T39" s="2709"/>
      <c r="U39" s="2709"/>
      <c r="V39" s="2709"/>
      <c r="W39" s="2709"/>
      <c r="X39" s="2709"/>
      <c r="Y39" s="2709"/>
      <c r="Z39" s="2709"/>
      <c r="AA39" s="2709"/>
      <c r="AB39" s="2709"/>
      <c r="AC39" s="2709"/>
      <c r="AD39" s="2709"/>
      <c r="AE39" s="2709"/>
      <c r="AF39" s="2709"/>
      <c r="AG39" s="2709"/>
      <c r="AH39" s="2709"/>
      <c r="AI39" s="2709"/>
      <c r="AJ39" s="2710"/>
      <c r="AK39" s="821"/>
      <c r="AL39" s="807"/>
      <c r="AM39" s="807"/>
      <c r="AN39" s="802"/>
    </row>
    <row r="40" spans="1:41" s="803" customFormat="1" ht="12.75" customHeight="1">
      <c r="A40" s="807"/>
      <c r="B40" s="807"/>
      <c r="C40" s="807"/>
      <c r="E40" s="2731"/>
      <c r="F40" s="2732"/>
      <c r="G40" s="2732"/>
      <c r="H40" s="2732"/>
      <c r="I40" s="2732"/>
      <c r="J40" s="2732"/>
      <c r="K40" s="2732"/>
      <c r="L40" s="2732"/>
      <c r="M40" s="2732"/>
      <c r="N40" s="2732"/>
      <c r="O40" s="2732"/>
      <c r="P40" s="2732"/>
      <c r="Q40" s="2732"/>
      <c r="R40" s="2732"/>
      <c r="S40" s="2732"/>
      <c r="T40" s="2732"/>
      <c r="U40" s="2732"/>
      <c r="V40" s="2732"/>
      <c r="W40" s="2732"/>
      <c r="X40" s="2732"/>
      <c r="Y40" s="2732"/>
      <c r="Z40" s="2732"/>
      <c r="AA40" s="2732"/>
      <c r="AB40" s="2732"/>
      <c r="AC40" s="2732"/>
      <c r="AD40" s="2732"/>
      <c r="AE40" s="2732"/>
      <c r="AF40" s="2732"/>
      <c r="AG40" s="2732"/>
      <c r="AH40" s="2732"/>
      <c r="AI40" s="2732"/>
      <c r="AJ40" s="2733"/>
      <c r="AK40" s="807"/>
      <c r="AL40" s="807"/>
      <c r="AM40" s="807"/>
      <c r="AN40" s="802"/>
    </row>
    <row r="41" spans="1:41" s="803" customFormat="1" ht="12.75" customHeight="1">
      <c r="A41" s="807"/>
      <c r="D41" s="814"/>
      <c r="E41" s="2711"/>
      <c r="F41" s="2712"/>
      <c r="G41" s="2712"/>
      <c r="H41" s="2712"/>
      <c r="I41" s="2712"/>
      <c r="J41" s="2712"/>
      <c r="K41" s="2712"/>
      <c r="L41" s="2712"/>
      <c r="M41" s="2712"/>
      <c r="N41" s="2712"/>
      <c r="O41" s="2712"/>
      <c r="P41" s="2712"/>
      <c r="Q41" s="2712"/>
      <c r="R41" s="2712"/>
      <c r="S41" s="2712"/>
      <c r="T41" s="2712"/>
      <c r="U41" s="2712"/>
      <c r="V41" s="2712"/>
      <c r="W41" s="2712"/>
      <c r="X41" s="2712"/>
      <c r="Y41" s="2712"/>
      <c r="Z41" s="2712"/>
      <c r="AA41" s="2712"/>
      <c r="AB41" s="2712"/>
      <c r="AC41" s="2712"/>
      <c r="AD41" s="2712"/>
      <c r="AE41" s="2712"/>
      <c r="AF41" s="2712"/>
      <c r="AG41" s="2712"/>
      <c r="AH41" s="2712"/>
      <c r="AI41" s="2712"/>
      <c r="AJ41" s="2713"/>
      <c r="AK41" s="807"/>
      <c r="AL41" s="807"/>
      <c r="AM41" s="807"/>
      <c r="AN41" s="802"/>
      <c r="AO41" s="822"/>
    </row>
    <row r="42" spans="1:41" s="803" customFormat="1" ht="12.75" customHeight="1">
      <c r="A42" s="807"/>
      <c r="B42" s="807"/>
      <c r="C42" s="807"/>
      <c r="E42" s="807"/>
      <c r="F42" s="807"/>
      <c r="G42" s="807"/>
      <c r="H42" s="807"/>
      <c r="I42" s="807"/>
      <c r="J42" s="807"/>
      <c r="K42" s="807"/>
      <c r="L42" s="807"/>
      <c r="M42" s="807"/>
      <c r="N42" s="807"/>
      <c r="O42" s="807"/>
      <c r="P42" s="807"/>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2"/>
      <c r="AO42" s="822"/>
    </row>
    <row r="43" spans="1:41" s="803" customFormat="1" ht="12.75" customHeight="1">
      <c r="A43" s="1269"/>
      <c r="B43" s="1269" t="s">
        <v>2102</v>
      </c>
      <c r="C43" s="814"/>
      <c r="D43" s="814"/>
      <c r="E43" s="823"/>
      <c r="F43" s="807"/>
      <c r="G43" s="807"/>
      <c r="H43" s="807"/>
      <c r="I43" s="807"/>
      <c r="J43" s="807"/>
      <c r="K43" s="807"/>
      <c r="L43" s="807"/>
      <c r="M43" s="807"/>
      <c r="N43" s="807"/>
      <c r="O43" s="807"/>
      <c r="P43" s="807"/>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2"/>
      <c r="AO43" s="822"/>
    </row>
    <row r="44" spans="1:41" s="803" customFormat="1" ht="12.75" customHeight="1">
      <c r="A44" s="807"/>
      <c r="B44" s="807"/>
      <c r="C44" s="810" t="s">
        <v>2103</v>
      </c>
      <c r="D44" s="807"/>
      <c r="E44" s="807"/>
      <c r="F44" s="807"/>
      <c r="G44" s="807"/>
      <c r="H44" s="807"/>
      <c r="I44" s="807"/>
      <c r="J44" s="807"/>
      <c r="K44" s="807"/>
      <c r="L44" s="807"/>
      <c r="M44" s="807"/>
      <c r="N44" s="807"/>
      <c r="O44" s="807"/>
      <c r="P44" s="807"/>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2"/>
      <c r="AO44" s="822"/>
    </row>
    <row r="45" spans="1:41" s="803" customFormat="1" ht="12.75" customHeight="1">
      <c r="A45" s="814"/>
      <c r="B45" s="814"/>
      <c r="C45" s="814"/>
      <c r="D45" s="814"/>
      <c r="E45" s="824"/>
      <c r="F45" s="807"/>
      <c r="G45" s="807"/>
      <c r="H45" s="807"/>
      <c r="I45" s="807"/>
      <c r="J45" s="807"/>
      <c r="K45" s="807"/>
      <c r="L45" s="807"/>
      <c r="M45" s="807"/>
      <c r="N45" s="807"/>
      <c r="O45" s="807"/>
      <c r="P45" s="807"/>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2"/>
      <c r="AO45" s="822"/>
    </row>
    <row r="46" spans="1:41" s="803" customFormat="1" ht="12.75" customHeight="1">
      <c r="A46" s="807"/>
      <c r="B46" s="2701" t="s">
        <v>299</v>
      </c>
      <c r="C46" s="2701"/>
      <c r="D46" s="807"/>
      <c r="E46" s="2708" t="s">
        <v>2104</v>
      </c>
      <c r="F46" s="2709"/>
      <c r="G46" s="2709"/>
      <c r="H46" s="2709"/>
      <c r="I46" s="2709"/>
      <c r="J46" s="2709"/>
      <c r="K46" s="2709"/>
      <c r="L46" s="2709"/>
      <c r="M46" s="2709"/>
      <c r="N46" s="2709"/>
      <c r="O46" s="2709"/>
      <c r="P46" s="2709"/>
      <c r="Q46" s="2709"/>
      <c r="R46" s="2709"/>
      <c r="S46" s="2709"/>
      <c r="T46" s="2709"/>
      <c r="U46" s="2709"/>
      <c r="V46" s="2709"/>
      <c r="W46" s="2709"/>
      <c r="X46" s="2709"/>
      <c r="Y46" s="2709"/>
      <c r="Z46" s="2709"/>
      <c r="AA46" s="2709"/>
      <c r="AB46" s="2709"/>
      <c r="AC46" s="2709"/>
      <c r="AD46" s="2709"/>
      <c r="AE46" s="2709"/>
      <c r="AF46" s="2709"/>
      <c r="AG46" s="2709"/>
      <c r="AH46" s="2709"/>
      <c r="AI46" s="2709"/>
      <c r="AJ46" s="2710"/>
      <c r="AK46" s="807"/>
      <c r="AL46" s="807"/>
      <c r="AM46" s="807"/>
      <c r="AN46" s="802"/>
      <c r="AO46" s="825"/>
    </row>
    <row r="47" spans="1:41" s="803" customFormat="1" ht="12.75" customHeight="1">
      <c r="A47" s="807"/>
      <c r="D47" s="814"/>
      <c r="E47" s="2731"/>
      <c r="F47" s="2732"/>
      <c r="G47" s="2732"/>
      <c r="H47" s="2732"/>
      <c r="I47" s="2732"/>
      <c r="J47" s="2732"/>
      <c r="K47" s="2732"/>
      <c r="L47" s="2732"/>
      <c r="M47" s="2732"/>
      <c r="N47" s="2732"/>
      <c r="O47" s="2732"/>
      <c r="P47" s="2732"/>
      <c r="Q47" s="2732"/>
      <c r="R47" s="2732"/>
      <c r="S47" s="2732"/>
      <c r="T47" s="2732"/>
      <c r="U47" s="2732"/>
      <c r="V47" s="2732"/>
      <c r="W47" s="2732"/>
      <c r="X47" s="2732"/>
      <c r="Y47" s="2732"/>
      <c r="Z47" s="2732"/>
      <c r="AA47" s="2732"/>
      <c r="AB47" s="2732"/>
      <c r="AC47" s="2732"/>
      <c r="AD47" s="2732"/>
      <c r="AE47" s="2732"/>
      <c r="AF47" s="2732"/>
      <c r="AG47" s="2732"/>
      <c r="AH47" s="2732"/>
      <c r="AI47" s="2732"/>
      <c r="AJ47" s="2733"/>
      <c r="AK47" s="807"/>
      <c r="AL47" s="807"/>
      <c r="AM47" s="807"/>
      <c r="AN47" s="802"/>
      <c r="AO47" s="825"/>
    </row>
    <row r="48" spans="1:41" s="803" customFormat="1" ht="12.75" customHeight="1">
      <c r="A48" s="807"/>
      <c r="D48" s="807"/>
      <c r="E48" s="2711"/>
      <c r="F48" s="2712"/>
      <c r="G48" s="2712"/>
      <c r="H48" s="2712"/>
      <c r="I48" s="2712"/>
      <c r="J48" s="2712"/>
      <c r="K48" s="2712"/>
      <c r="L48" s="2712"/>
      <c r="M48" s="2712"/>
      <c r="N48" s="2712"/>
      <c r="O48" s="2712"/>
      <c r="P48" s="2712"/>
      <c r="Q48" s="2712"/>
      <c r="R48" s="2712"/>
      <c r="S48" s="2712"/>
      <c r="T48" s="2712"/>
      <c r="U48" s="2712"/>
      <c r="V48" s="2712"/>
      <c r="W48" s="2712"/>
      <c r="X48" s="2712"/>
      <c r="Y48" s="2712"/>
      <c r="Z48" s="2712"/>
      <c r="AA48" s="2712"/>
      <c r="AB48" s="2712"/>
      <c r="AC48" s="2712"/>
      <c r="AD48" s="2712"/>
      <c r="AE48" s="2712"/>
      <c r="AF48" s="2712"/>
      <c r="AG48" s="2712"/>
      <c r="AH48" s="2712"/>
      <c r="AI48" s="2712"/>
      <c r="AJ48" s="2713"/>
      <c r="AK48" s="807"/>
      <c r="AL48" s="807"/>
      <c r="AM48" s="807"/>
      <c r="AN48" s="802"/>
    </row>
    <row r="49" spans="1:50" s="803" customFormat="1" ht="12.75" customHeight="1">
      <c r="A49" s="807"/>
      <c r="B49" s="807"/>
      <c r="C49" s="807"/>
      <c r="D49" s="814"/>
      <c r="E49" s="824"/>
      <c r="F49" s="822"/>
      <c r="G49" s="822"/>
      <c r="H49" s="807"/>
      <c r="I49" s="807"/>
      <c r="J49" s="807"/>
      <c r="K49" s="807"/>
      <c r="L49" s="807"/>
      <c r="M49" s="807"/>
      <c r="N49" s="807"/>
      <c r="O49" s="807"/>
      <c r="P49" s="807"/>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2"/>
    </row>
    <row r="50" spans="1:50" s="803" customFormat="1" ht="12.75" customHeight="1">
      <c r="A50" s="807"/>
      <c r="B50" s="2701" t="s">
        <v>299</v>
      </c>
      <c r="C50" s="2701"/>
      <c r="D50" s="807"/>
      <c r="E50" s="2725" t="s">
        <v>2105</v>
      </c>
      <c r="F50" s="2726"/>
      <c r="G50" s="2726"/>
      <c r="H50" s="2726"/>
      <c r="I50" s="2726"/>
      <c r="J50" s="2726"/>
      <c r="K50" s="2726"/>
      <c r="L50" s="2726"/>
      <c r="M50" s="2726"/>
      <c r="N50" s="2726"/>
      <c r="O50" s="2726"/>
      <c r="P50" s="2726"/>
      <c r="Q50" s="2726"/>
      <c r="R50" s="2726"/>
      <c r="S50" s="2726"/>
      <c r="T50" s="2726"/>
      <c r="U50" s="2726"/>
      <c r="V50" s="2726"/>
      <c r="W50" s="2726"/>
      <c r="X50" s="2726"/>
      <c r="Y50" s="2726"/>
      <c r="Z50" s="2726"/>
      <c r="AA50" s="2726"/>
      <c r="AB50" s="2726"/>
      <c r="AC50" s="2726"/>
      <c r="AD50" s="2726"/>
      <c r="AE50" s="2726"/>
      <c r="AF50" s="2726"/>
      <c r="AG50" s="2726"/>
      <c r="AH50" s="2726"/>
      <c r="AI50" s="2726"/>
      <c r="AJ50" s="2727"/>
      <c r="AK50" s="807"/>
      <c r="AL50" s="807"/>
      <c r="AM50" s="807"/>
      <c r="AN50" s="802"/>
    </row>
    <row r="51" spans="1:50" s="803" customFormat="1" ht="12.75" customHeight="1">
      <c r="A51" s="807"/>
      <c r="B51" s="807"/>
      <c r="C51" s="807"/>
      <c r="D51" s="814"/>
      <c r="E51" s="826"/>
      <c r="F51" s="822"/>
      <c r="G51" s="822"/>
      <c r="H51" s="807"/>
      <c r="I51" s="807"/>
      <c r="J51" s="807"/>
      <c r="K51" s="807"/>
      <c r="L51" s="807"/>
      <c r="M51" s="807"/>
      <c r="N51" s="807"/>
      <c r="O51" s="807"/>
      <c r="P51" s="807"/>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2"/>
    </row>
    <row r="52" spans="1:50" s="803" customFormat="1" ht="12.75" customHeight="1">
      <c r="A52" s="807"/>
      <c r="B52" s="2701" t="s">
        <v>299</v>
      </c>
      <c r="C52" s="2701"/>
      <c r="D52" s="807"/>
      <c r="E52" s="2708" t="s">
        <v>2106</v>
      </c>
      <c r="F52" s="2709"/>
      <c r="G52" s="2709"/>
      <c r="H52" s="2709"/>
      <c r="I52" s="2709"/>
      <c r="J52" s="2709"/>
      <c r="K52" s="2709"/>
      <c r="L52" s="2709"/>
      <c r="M52" s="2709"/>
      <c r="N52" s="2709"/>
      <c r="O52" s="2709"/>
      <c r="P52" s="2709"/>
      <c r="Q52" s="2709"/>
      <c r="R52" s="2709"/>
      <c r="S52" s="2709"/>
      <c r="T52" s="2709"/>
      <c r="U52" s="2709"/>
      <c r="V52" s="2709"/>
      <c r="W52" s="2709"/>
      <c r="X52" s="2709"/>
      <c r="Y52" s="2709"/>
      <c r="Z52" s="2709"/>
      <c r="AA52" s="2709"/>
      <c r="AB52" s="2709"/>
      <c r="AC52" s="2709"/>
      <c r="AD52" s="2709"/>
      <c r="AE52" s="2709"/>
      <c r="AF52" s="2709"/>
      <c r="AG52" s="2709"/>
      <c r="AH52" s="2709"/>
      <c r="AI52" s="2709"/>
      <c r="AJ52" s="2710"/>
      <c r="AK52" s="807"/>
      <c r="AL52" s="807"/>
      <c r="AM52" s="807"/>
      <c r="AN52" s="802"/>
    </row>
    <row r="53" spans="1:50" s="803" customFormat="1" ht="12.75" customHeight="1">
      <c r="A53" s="807"/>
      <c r="B53" s="814"/>
      <c r="C53" s="814"/>
      <c r="D53" s="814"/>
      <c r="E53" s="2711"/>
      <c r="F53" s="2712"/>
      <c r="G53" s="2712"/>
      <c r="H53" s="2712"/>
      <c r="I53" s="2712"/>
      <c r="J53" s="2712"/>
      <c r="K53" s="2712"/>
      <c r="L53" s="2712"/>
      <c r="M53" s="2712"/>
      <c r="N53" s="2712"/>
      <c r="O53" s="2712"/>
      <c r="P53" s="2712"/>
      <c r="Q53" s="2712"/>
      <c r="R53" s="2712"/>
      <c r="S53" s="2712"/>
      <c r="T53" s="2712"/>
      <c r="U53" s="2712"/>
      <c r="V53" s="2712"/>
      <c r="W53" s="2712"/>
      <c r="X53" s="2712"/>
      <c r="Y53" s="2712"/>
      <c r="Z53" s="2712"/>
      <c r="AA53" s="2712"/>
      <c r="AB53" s="2712"/>
      <c r="AC53" s="2712"/>
      <c r="AD53" s="2712"/>
      <c r="AE53" s="2712"/>
      <c r="AF53" s="2712"/>
      <c r="AG53" s="2712"/>
      <c r="AH53" s="2712"/>
      <c r="AI53" s="2712"/>
      <c r="AJ53" s="2713"/>
      <c r="AK53" s="807"/>
      <c r="AL53" s="807"/>
      <c r="AM53" s="807"/>
      <c r="AN53" s="802"/>
      <c r="AX53" s="1269"/>
    </row>
    <row r="54" spans="1:50" s="803" customFormat="1" ht="12.75" customHeight="1">
      <c r="A54" s="807"/>
      <c r="B54" s="814"/>
      <c r="C54" s="814"/>
      <c r="D54" s="814"/>
      <c r="E54" s="826"/>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807"/>
      <c r="AN54" s="802"/>
      <c r="AX54" s="1269"/>
    </row>
    <row r="55" spans="1:50" s="803" customFormat="1" ht="12.75" customHeight="1">
      <c r="A55" s="807"/>
      <c r="B55" s="807"/>
      <c r="C55" s="807"/>
      <c r="D55" s="807"/>
      <c r="E55" s="807"/>
      <c r="F55" s="807"/>
      <c r="G55" s="807"/>
      <c r="H55" s="807"/>
      <c r="I55" s="807"/>
      <c r="J55" s="807"/>
      <c r="K55" s="807"/>
      <c r="L55" s="807"/>
      <c r="M55" s="807"/>
      <c r="N55" s="807"/>
      <c r="O55" s="807"/>
      <c r="P55" s="807"/>
      <c r="Q55" s="807"/>
      <c r="R55" s="807"/>
      <c r="S55" s="807"/>
      <c r="T55" s="807"/>
      <c r="U55" s="807"/>
      <c r="V55" s="807"/>
      <c r="W55" s="807"/>
      <c r="X55" s="807"/>
      <c r="Y55" s="807"/>
      <c r="Z55" s="807"/>
      <c r="AA55" s="807"/>
      <c r="AB55" s="807"/>
      <c r="AC55" s="807"/>
      <c r="AD55" s="807"/>
      <c r="AE55" s="807"/>
      <c r="AF55" s="807"/>
      <c r="AG55" s="807"/>
      <c r="AH55" s="807"/>
      <c r="AI55" s="807"/>
      <c r="AJ55" s="807"/>
      <c r="AK55" s="807"/>
      <c r="AL55" s="807"/>
      <c r="AM55" s="807"/>
      <c r="AN55" s="802"/>
    </row>
    <row r="56" spans="1:50" s="803" customFormat="1" ht="12.75" customHeight="1">
      <c r="A56" s="827"/>
      <c r="B56" s="828"/>
      <c r="C56" s="828"/>
      <c r="D56" s="828"/>
      <c r="E56" s="828"/>
      <c r="F56" s="828"/>
      <c r="G56" s="829"/>
      <c r="H56" s="830"/>
      <c r="I56" s="830"/>
      <c r="J56" s="830"/>
      <c r="K56" s="830"/>
      <c r="L56" s="830"/>
      <c r="M56" s="830"/>
      <c r="N56" s="830"/>
      <c r="O56" s="830"/>
      <c r="P56" s="830"/>
      <c r="Q56" s="830"/>
      <c r="R56" s="830"/>
      <c r="S56" s="830"/>
      <c r="T56" s="830"/>
      <c r="U56" s="830"/>
      <c r="V56" s="830"/>
      <c r="W56" s="830"/>
      <c r="X56" s="830"/>
      <c r="Y56" s="830"/>
      <c r="Z56" s="830"/>
      <c r="AA56" s="830"/>
      <c r="AB56" s="830"/>
      <c r="AC56" s="830"/>
      <c r="AD56" s="830"/>
      <c r="AE56" s="830"/>
      <c r="AF56" s="830"/>
      <c r="AG56" s="830"/>
      <c r="AH56" s="830"/>
      <c r="AI56" s="831"/>
      <c r="AJ56" s="831" t="s">
        <v>2107</v>
      </c>
      <c r="AK56" s="2728">
        <f>AO36</f>
        <v>0</v>
      </c>
      <c r="AL56" s="2729"/>
      <c r="AM56" s="2730"/>
      <c r="AN56" s="802"/>
    </row>
    <row r="57" spans="1:50" s="803" customFormat="1" ht="12.75" customHeight="1" thickBot="1">
      <c r="A57" s="832"/>
      <c r="B57" s="833"/>
      <c r="C57" s="834"/>
      <c r="D57" s="834"/>
      <c r="E57" s="834"/>
      <c r="F57" s="834"/>
      <c r="G57" s="834"/>
      <c r="H57" s="834"/>
      <c r="I57" s="834"/>
      <c r="J57" s="834"/>
      <c r="K57" s="834"/>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5"/>
      <c r="AN57" s="802"/>
    </row>
    <row r="58" spans="1:50" s="803" customFormat="1" ht="12.75" customHeight="1" thickTop="1">
      <c r="B58" s="602"/>
      <c r="C58" s="603"/>
      <c r="D58" s="603"/>
      <c r="E58" s="603"/>
      <c r="F58" s="603"/>
      <c r="G58" s="603"/>
      <c r="H58" s="603"/>
      <c r="I58" s="1392"/>
      <c r="J58" s="1392"/>
      <c r="K58" s="1392"/>
      <c r="L58" s="1392"/>
      <c r="M58" s="1392"/>
      <c r="N58" s="1392"/>
      <c r="O58" s="1392"/>
      <c r="P58" s="1392"/>
      <c r="Q58" s="1392"/>
      <c r="S58" s="1269"/>
      <c r="T58" s="1269"/>
      <c r="U58" s="1269"/>
      <c r="V58" s="1269"/>
      <c r="W58" s="1269"/>
      <c r="X58" s="1269"/>
      <c r="Y58" s="1269"/>
      <c r="Z58" s="1269"/>
      <c r="AA58" s="1269"/>
      <c r="AB58" s="1269"/>
      <c r="AC58" s="1269"/>
      <c r="AD58" s="1269"/>
      <c r="AE58" s="1269"/>
      <c r="AG58" s="1269"/>
      <c r="AH58" s="1269"/>
      <c r="AI58" s="1269"/>
      <c r="AJ58" s="1269"/>
      <c r="AK58" s="817"/>
      <c r="AL58" s="817"/>
      <c r="AM58" s="817"/>
      <c r="AN58" s="802"/>
    </row>
    <row r="59" spans="1:50" s="803" customFormat="1" ht="12.75" customHeight="1">
      <c r="A59" s="805" t="s">
        <v>2108</v>
      </c>
      <c r="B59" s="1269" t="s">
        <v>1763</v>
      </c>
      <c r="C59" s="1269"/>
      <c r="D59" s="1269"/>
      <c r="E59" s="1269"/>
      <c r="F59" s="1269"/>
      <c r="G59" s="1269"/>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2716" t="s">
        <v>2109</v>
      </c>
      <c r="AF59" s="2716"/>
      <c r="AG59" s="2716"/>
      <c r="AH59" s="2716"/>
      <c r="AI59" s="2716"/>
      <c r="AJ59" s="2716"/>
      <c r="AK59" s="2716"/>
      <c r="AL59" s="807"/>
      <c r="AM59" s="807"/>
      <c r="AN59" s="802"/>
    </row>
    <row r="60" spans="1:50" s="803" customFormat="1" ht="12.75" customHeight="1">
      <c r="A60" s="805"/>
      <c r="B60" s="1269" t="s">
        <v>2110</v>
      </c>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388"/>
      <c r="AF60" s="1388"/>
      <c r="AG60" s="1388"/>
      <c r="AH60" s="1388"/>
      <c r="AI60" s="1388"/>
      <c r="AJ60" s="1388"/>
      <c r="AK60" s="1388"/>
      <c r="AL60" s="807"/>
      <c r="AM60" s="807"/>
      <c r="AN60" s="802"/>
    </row>
    <row r="61" spans="1:50" s="803" customFormat="1" ht="12.75" customHeight="1">
      <c r="A61" s="805"/>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388"/>
      <c r="AF61" s="1388"/>
      <c r="AG61" s="1388"/>
      <c r="AH61" s="1388"/>
      <c r="AI61" s="1388"/>
      <c r="AJ61" s="1388"/>
      <c r="AK61" s="1388"/>
      <c r="AL61" s="807"/>
      <c r="AM61" s="807"/>
      <c r="AN61" s="802"/>
    </row>
    <row r="62" spans="1:50" s="803" customFormat="1" ht="12.75" customHeight="1">
      <c r="A62" s="805"/>
      <c r="B62" s="2701" t="s">
        <v>643</v>
      </c>
      <c r="C62" s="2701"/>
      <c r="D62" s="814" t="s">
        <v>2111</v>
      </c>
      <c r="E62" s="2719" t="s">
        <v>2112</v>
      </c>
      <c r="F62" s="2720"/>
      <c r="G62" s="2720"/>
      <c r="H62" s="2720"/>
      <c r="I62" s="2720"/>
      <c r="J62" s="2720"/>
      <c r="K62" s="2720"/>
      <c r="L62" s="2720"/>
      <c r="M62" s="2720"/>
      <c r="N62" s="2720"/>
      <c r="O62" s="2720"/>
      <c r="P62" s="2720"/>
      <c r="Q62" s="2720"/>
      <c r="R62" s="2720"/>
      <c r="S62" s="2720"/>
      <c r="T62" s="2720"/>
      <c r="U62" s="2720"/>
      <c r="V62" s="2720"/>
      <c r="W62" s="2720"/>
      <c r="X62" s="2720"/>
      <c r="Y62" s="2720"/>
      <c r="Z62" s="2720"/>
      <c r="AA62" s="2720"/>
      <c r="AB62" s="2720"/>
      <c r="AC62" s="2720"/>
      <c r="AD62" s="2720"/>
      <c r="AE62" s="2720"/>
      <c r="AF62" s="2720"/>
      <c r="AG62" s="2720"/>
      <c r="AH62" s="2720"/>
      <c r="AI62" s="2720"/>
      <c r="AJ62" s="2721"/>
      <c r="AK62" s="1388"/>
      <c r="AL62" s="807"/>
      <c r="AM62" s="807"/>
      <c r="AN62" s="802"/>
      <c r="AO62" s="817">
        <f>IF($B62="yes",10,0)</f>
        <v>10</v>
      </c>
    </row>
    <row r="63" spans="1:50" s="803" customFormat="1" ht="12.75" customHeight="1">
      <c r="A63" s="805"/>
      <c r="B63" s="807"/>
      <c r="C63" s="807"/>
      <c r="D63" s="818"/>
      <c r="E63" s="2722"/>
      <c r="F63" s="2723"/>
      <c r="G63" s="2723"/>
      <c r="H63" s="2723"/>
      <c r="I63" s="2723"/>
      <c r="J63" s="2723"/>
      <c r="K63" s="2723"/>
      <c r="L63" s="2723"/>
      <c r="M63" s="2723"/>
      <c r="N63" s="2723"/>
      <c r="O63" s="2723"/>
      <c r="P63" s="2723"/>
      <c r="Q63" s="2723"/>
      <c r="R63" s="2723"/>
      <c r="S63" s="2723"/>
      <c r="T63" s="2723"/>
      <c r="U63" s="2723"/>
      <c r="V63" s="2723"/>
      <c r="W63" s="2723"/>
      <c r="X63" s="2723"/>
      <c r="Y63" s="2723"/>
      <c r="Z63" s="2723"/>
      <c r="AA63" s="2723"/>
      <c r="AB63" s="2723"/>
      <c r="AC63" s="2723"/>
      <c r="AD63" s="2723"/>
      <c r="AE63" s="2723"/>
      <c r="AF63" s="2723"/>
      <c r="AG63" s="2723"/>
      <c r="AH63" s="2723"/>
      <c r="AI63" s="2723"/>
      <c r="AJ63" s="2724"/>
      <c r="AK63" s="1388"/>
      <c r="AL63" s="807"/>
      <c r="AM63" s="807"/>
      <c r="AN63" s="802"/>
      <c r="AO63" s="817">
        <f>IF($B68="yes",10,0)</f>
        <v>0</v>
      </c>
    </row>
    <row r="64" spans="1:50" s="803" customFormat="1" ht="12.75" customHeight="1">
      <c r="A64" s="805"/>
      <c r="B64" s="807"/>
      <c r="C64" s="807"/>
      <c r="D64" s="818"/>
      <c r="E64" s="2722"/>
      <c r="F64" s="2723"/>
      <c r="G64" s="2723"/>
      <c r="H64" s="2723"/>
      <c r="I64" s="2723"/>
      <c r="J64" s="2723"/>
      <c r="K64" s="2723"/>
      <c r="L64" s="2723"/>
      <c r="M64" s="2723"/>
      <c r="N64" s="2723"/>
      <c r="O64" s="2723"/>
      <c r="P64" s="2723"/>
      <c r="Q64" s="2723"/>
      <c r="R64" s="2723"/>
      <c r="S64" s="2723"/>
      <c r="T64" s="2723"/>
      <c r="U64" s="2723"/>
      <c r="V64" s="2723"/>
      <c r="W64" s="2723"/>
      <c r="X64" s="2723"/>
      <c r="Y64" s="2723"/>
      <c r="Z64" s="2723"/>
      <c r="AA64" s="2723"/>
      <c r="AB64" s="2723"/>
      <c r="AC64" s="2723"/>
      <c r="AD64" s="2723"/>
      <c r="AE64" s="2723"/>
      <c r="AF64" s="2723"/>
      <c r="AG64" s="2723"/>
      <c r="AH64" s="2723"/>
      <c r="AI64" s="2723"/>
      <c r="AJ64" s="2724"/>
      <c r="AK64" s="1388"/>
      <c r="AL64" s="807"/>
      <c r="AM64" s="807"/>
      <c r="AN64" s="802"/>
      <c r="AO64" s="817">
        <f>IF($B75="yes",10,0)</f>
        <v>0</v>
      </c>
    </row>
    <row r="65" spans="1:42" s="803" customFormat="1" ht="12.75" customHeight="1">
      <c r="A65" s="805"/>
      <c r="B65" s="807"/>
      <c r="C65" s="807"/>
      <c r="D65" s="818"/>
      <c r="E65" s="2722"/>
      <c r="F65" s="2723"/>
      <c r="G65" s="2723"/>
      <c r="H65" s="2723"/>
      <c r="I65" s="2723"/>
      <c r="J65" s="2723"/>
      <c r="K65" s="2723"/>
      <c r="L65" s="2723"/>
      <c r="M65" s="2723"/>
      <c r="N65" s="2723"/>
      <c r="O65" s="2723"/>
      <c r="P65" s="2723"/>
      <c r="Q65" s="2723"/>
      <c r="R65" s="2723"/>
      <c r="S65" s="2723"/>
      <c r="T65" s="2723"/>
      <c r="U65" s="2723"/>
      <c r="V65" s="2723"/>
      <c r="W65" s="2723"/>
      <c r="X65" s="2723"/>
      <c r="Y65" s="2723"/>
      <c r="Z65" s="2723"/>
      <c r="AA65" s="2723"/>
      <c r="AB65" s="2723"/>
      <c r="AC65" s="2723"/>
      <c r="AD65" s="2723"/>
      <c r="AE65" s="2723"/>
      <c r="AF65" s="2723"/>
      <c r="AG65" s="2723"/>
      <c r="AH65" s="2723"/>
      <c r="AI65" s="2723"/>
      <c r="AJ65" s="2724"/>
      <c r="AK65" s="1388"/>
      <c r="AL65" s="807"/>
      <c r="AM65" s="807"/>
      <c r="AN65" s="802"/>
      <c r="AO65" s="803">
        <f>IF(SUM(AO62:AO64)&gt;10,10,(SUM(AO62:AO64)))</f>
        <v>10</v>
      </c>
      <c r="AP65" s="836" t="s">
        <v>2113</v>
      </c>
    </row>
    <row r="66" spans="1:42" s="803" customFormat="1" ht="12.75" customHeight="1">
      <c r="A66" s="805"/>
      <c r="B66" s="807"/>
      <c r="C66" s="807"/>
      <c r="D66" s="818"/>
      <c r="E66" s="2735"/>
      <c r="F66" s="2736"/>
      <c r="G66" s="2736"/>
      <c r="H66" s="2736"/>
      <c r="I66" s="2736"/>
      <c r="J66" s="2736"/>
      <c r="K66" s="2736"/>
      <c r="L66" s="2736"/>
      <c r="M66" s="2736"/>
      <c r="N66" s="2736"/>
      <c r="O66" s="2736"/>
      <c r="P66" s="2736"/>
      <c r="Q66" s="2736"/>
      <c r="R66" s="2736"/>
      <c r="S66" s="2736"/>
      <c r="T66" s="2736"/>
      <c r="U66" s="2736"/>
      <c r="V66" s="2736"/>
      <c r="W66" s="2736"/>
      <c r="X66" s="2736"/>
      <c r="Y66" s="2736"/>
      <c r="Z66" s="2736"/>
      <c r="AA66" s="2736"/>
      <c r="AB66" s="2736"/>
      <c r="AC66" s="2736"/>
      <c r="AD66" s="2736"/>
      <c r="AE66" s="2736"/>
      <c r="AF66" s="2736"/>
      <c r="AG66" s="2736"/>
      <c r="AH66" s="2736"/>
      <c r="AI66" s="2736"/>
      <c r="AJ66" s="2737"/>
      <c r="AK66" s="1388"/>
      <c r="AL66" s="807"/>
      <c r="AM66" s="807"/>
      <c r="AN66" s="802"/>
    </row>
    <row r="67" spans="1:42" s="803" customFormat="1" ht="12.75" customHeight="1">
      <c r="A67" s="805"/>
      <c r="B67" s="807"/>
      <c r="C67" s="807"/>
      <c r="E67" s="807"/>
      <c r="F67" s="807"/>
      <c r="G67" s="807"/>
      <c r="H67" s="807"/>
      <c r="I67" s="807"/>
      <c r="J67" s="807"/>
      <c r="K67" s="807"/>
      <c r="L67" s="807"/>
      <c r="M67" s="807"/>
      <c r="N67" s="807"/>
      <c r="O67" s="807"/>
      <c r="P67" s="807"/>
      <c r="Q67" s="807"/>
      <c r="R67" s="807"/>
      <c r="S67" s="807"/>
      <c r="T67" s="807"/>
      <c r="U67" s="807"/>
      <c r="V67" s="807"/>
      <c r="W67" s="807"/>
      <c r="X67" s="807"/>
      <c r="Y67" s="807"/>
      <c r="Z67" s="807"/>
      <c r="AA67" s="807"/>
      <c r="AB67" s="807"/>
      <c r="AC67" s="807"/>
      <c r="AD67" s="807"/>
      <c r="AE67" s="807"/>
      <c r="AF67" s="807"/>
      <c r="AG67" s="807"/>
      <c r="AH67" s="807"/>
      <c r="AI67" s="807"/>
      <c r="AJ67" s="807"/>
      <c r="AK67" s="1388"/>
      <c r="AL67" s="807"/>
      <c r="AM67" s="807"/>
      <c r="AN67" s="802"/>
    </row>
    <row r="68" spans="1:42" s="803" customFormat="1" ht="12.75" customHeight="1">
      <c r="A68" s="805"/>
      <c r="B68" s="2701" t="s">
        <v>299</v>
      </c>
      <c r="C68" s="2701"/>
      <c r="D68" s="814" t="s">
        <v>2114</v>
      </c>
      <c r="E68" s="837" t="s">
        <v>2115</v>
      </c>
      <c r="F68" s="838"/>
      <c r="G68" s="838"/>
      <c r="H68" s="838"/>
      <c r="I68" s="838"/>
      <c r="J68" s="838"/>
      <c r="K68" s="838"/>
      <c r="L68" s="838"/>
      <c r="M68" s="838"/>
      <c r="N68" s="838"/>
      <c r="O68" s="838"/>
      <c r="P68" s="838"/>
      <c r="Q68" s="838"/>
      <c r="R68" s="838"/>
      <c r="S68" s="838"/>
      <c r="T68" s="838"/>
      <c r="U68" s="838"/>
      <c r="V68" s="838"/>
      <c r="W68" s="838"/>
      <c r="X68" s="838"/>
      <c r="Y68" s="838"/>
      <c r="Z68" s="838"/>
      <c r="AA68" s="838"/>
      <c r="AB68" s="838"/>
      <c r="AC68" s="838"/>
      <c r="AD68" s="838"/>
      <c r="AE68" s="838"/>
      <c r="AF68" s="838"/>
      <c r="AG68" s="838"/>
      <c r="AH68" s="838"/>
      <c r="AI68" s="838"/>
      <c r="AJ68" s="839"/>
      <c r="AK68" s="1388"/>
      <c r="AL68" s="807"/>
      <c r="AM68" s="807"/>
      <c r="AN68" s="802"/>
    </row>
    <row r="69" spans="1:42" s="803" customFormat="1" ht="12.75" customHeight="1">
      <c r="A69" s="805"/>
      <c r="B69" s="807"/>
      <c r="C69" s="807"/>
      <c r="D69" s="817"/>
      <c r="E69" s="2734" t="s">
        <v>299</v>
      </c>
      <c r="F69" s="2701"/>
      <c r="G69" s="840"/>
      <c r="H69" s="824" t="s">
        <v>2116</v>
      </c>
      <c r="I69" s="1398"/>
      <c r="J69" s="840"/>
      <c r="K69" s="840"/>
      <c r="L69" s="840"/>
      <c r="M69" s="840"/>
      <c r="N69" s="840"/>
      <c r="O69" s="840"/>
      <c r="P69" s="840"/>
      <c r="Q69" s="840"/>
      <c r="R69" s="840"/>
      <c r="S69" s="840"/>
      <c r="T69" s="840"/>
      <c r="U69" s="840"/>
      <c r="V69" s="840"/>
      <c r="W69" s="840"/>
      <c r="X69" s="840"/>
      <c r="Y69" s="840"/>
      <c r="Z69" s="840"/>
      <c r="AA69" s="840"/>
      <c r="AB69" s="840"/>
      <c r="AC69" s="840"/>
      <c r="AD69" s="840"/>
      <c r="AE69" s="840"/>
      <c r="AF69" s="840"/>
      <c r="AG69" s="840"/>
      <c r="AH69" s="840"/>
      <c r="AI69" s="840"/>
      <c r="AJ69" s="841"/>
      <c r="AK69" s="1388"/>
      <c r="AL69" s="807"/>
      <c r="AM69" s="807"/>
      <c r="AN69" s="802"/>
    </row>
    <row r="70" spans="1:42" s="803" customFormat="1" ht="12.75" customHeight="1">
      <c r="A70" s="805"/>
      <c r="B70" s="807"/>
      <c r="C70" s="807"/>
      <c r="D70" s="817"/>
      <c r="E70" s="2738" t="s">
        <v>299</v>
      </c>
      <c r="F70" s="2739"/>
      <c r="G70" s="840"/>
      <c r="H70" s="824" t="s">
        <v>2117</v>
      </c>
      <c r="I70" s="840"/>
      <c r="J70" s="840"/>
      <c r="K70" s="840"/>
      <c r="L70" s="840"/>
      <c r="M70" s="840"/>
      <c r="N70" s="840"/>
      <c r="O70" s="840"/>
      <c r="P70" s="840"/>
      <c r="Q70" s="840"/>
      <c r="R70" s="840"/>
      <c r="S70" s="840"/>
      <c r="T70" s="840"/>
      <c r="U70" s="840"/>
      <c r="V70" s="840"/>
      <c r="W70" s="840"/>
      <c r="X70" s="840"/>
      <c r="Y70" s="840"/>
      <c r="Z70" s="840"/>
      <c r="AA70" s="840"/>
      <c r="AB70" s="840"/>
      <c r="AC70" s="840"/>
      <c r="AD70" s="840"/>
      <c r="AE70" s="840"/>
      <c r="AF70" s="840"/>
      <c r="AG70" s="840"/>
      <c r="AH70" s="840"/>
      <c r="AI70" s="840"/>
      <c r="AJ70" s="841"/>
      <c r="AK70" s="1388"/>
      <c r="AL70" s="807"/>
      <c r="AM70" s="807"/>
      <c r="AN70" s="802"/>
    </row>
    <row r="71" spans="1:42" s="803" customFormat="1" ht="12.75" customHeight="1">
      <c r="A71" s="805"/>
      <c r="B71" s="807"/>
      <c r="C71" s="807"/>
      <c r="D71" s="817"/>
      <c r="E71" s="2738" t="s">
        <v>299</v>
      </c>
      <c r="F71" s="2739"/>
      <c r="G71" s="840"/>
      <c r="H71" s="824" t="s">
        <v>2118</v>
      </c>
      <c r="I71" s="840"/>
      <c r="J71" s="840"/>
      <c r="K71" s="840"/>
      <c r="L71" s="840"/>
      <c r="M71" s="840"/>
      <c r="N71" s="840"/>
      <c r="O71" s="840"/>
      <c r="P71" s="840"/>
      <c r="Q71" s="840"/>
      <c r="R71" s="840"/>
      <c r="S71" s="840"/>
      <c r="T71" s="840"/>
      <c r="U71" s="840"/>
      <c r="V71" s="840"/>
      <c r="W71" s="840"/>
      <c r="X71" s="840"/>
      <c r="Y71" s="840"/>
      <c r="Z71" s="840"/>
      <c r="AA71" s="840"/>
      <c r="AB71" s="840"/>
      <c r="AC71" s="840"/>
      <c r="AD71" s="840"/>
      <c r="AE71" s="840"/>
      <c r="AF71" s="840"/>
      <c r="AG71" s="840"/>
      <c r="AH71" s="840"/>
      <c r="AI71" s="840"/>
      <c r="AJ71" s="841"/>
      <c r="AK71" s="1388"/>
      <c r="AL71" s="807"/>
      <c r="AM71" s="807"/>
      <c r="AN71" s="802"/>
    </row>
    <row r="72" spans="1:42" s="803" customFormat="1" ht="12.75" customHeight="1">
      <c r="A72" s="805"/>
      <c r="B72" s="807"/>
      <c r="C72" s="807"/>
      <c r="D72" s="817"/>
      <c r="E72" s="842"/>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1"/>
      <c r="AK72" s="1388"/>
      <c r="AL72" s="807"/>
      <c r="AM72" s="807"/>
      <c r="AN72" s="802"/>
    </row>
    <row r="73" spans="1:42" s="803" customFormat="1" ht="12.75" customHeight="1">
      <c r="A73" s="805"/>
      <c r="B73" s="807"/>
      <c r="C73" s="807"/>
      <c r="D73" s="817"/>
      <c r="E73" s="2734" t="s">
        <v>299</v>
      </c>
      <c r="F73" s="2701"/>
      <c r="G73" s="1409"/>
      <c r="H73" s="674" t="s">
        <v>2119</v>
      </c>
      <c r="I73" s="1409"/>
      <c r="J73" s="1409"/>
      <c r="K73" s="1409"/>
      <c r="L73" s="1409"/>
      <c r="M73" s="1409"/>
      <c r="N73" s="1409"/>
      <c r="O73" s="1409"/>
      <c r="P73" s="1409"/>
      <c r="Q73" s="1409"/>
      <c r="R73" s="1409"/>
      <c r="S73" s="1409"/>
      <c r="T73" s="1409"/>
      <c r="U73" s="1409"/>
      <c r="V73" s="1409"/>
      <c r="W73" s="1409"/>
      <c r="X73" s="1409"/>
      <c r="Y73" s="1409"/>
      <c r="Z73" s="1409"/>
      <c r="AA73" s="1409"/>
      <c r="AB73" s="1409"/>
      <c r="AC73" s="1409"/>
      <c r="AD73" s="1409"/>
      <c r="AE73" s="1409"/>
      <c r="AF73" s="1409"/>
      <c r="AG73" s="1409"/>
      <c r="AH73" s="1409"/>
      <c r="AI73" s="1409"/>
      <c r="AJ73" s="1410"/>
      <c r="AK73" s="1388"/>
      <c r="AL73" s="807"/>
      <c r="AM73" s="807"/>
      <c r="AN73" s="802"/>
    </row>
    <row r="74" spans="1:42" s="803" customFormat="1" ht="12.75" customHeight="1">
      <c r="A74" s="805"/>
      <c r="B74" s="807"/>
      <c r="C74" s="807"/>
      <c r="D74" s="818"/>
      <c r="E74" s="807"/>
      <c r="F74" s="807"/>
      <c r="G74" s="807"/>
      <c r="H74" s="807"/>
      <c r="I74" s="807"/>
      <c r="J74" s="807"/>
      <c r="K74" s="807"/>
      <c r="L74" s="807"/>
      <c r="M74" s="807"/>
      <c r="N74" s="807"/>
      <c r="O74" s="807"/>
      <c r="P74" s="807"/>
      <c r="Q74" s="807"/>
      <c r="R74" s="807"/>
      <c r="S74" s="807"/>
      <c r="T74" s="807"/>
      <c r="U74" s="807"/>
      <c r="V74" s="807"/>
      <c r="W74" s="807"/>
      <c r="X74" s="807"/>
      <c r="Y74" s="807"/>
      <c r="Z74" s="807"/>
      <c r="AA74" s="807"/>
      <c r="AB74" s="807"/>
      <c r="AC74" s="807"/>
      <c r="AD74" s="807"/>
      <c r="AE74" s="807"/>
      <c r="AF74" s="807"/>
      <c r="AG74" s="807"/>
      <c r="AH74" s="807"/>
      <c r="AI74" s="807"/>
      <c r="AJ74" s="807"/>
      <c r="AK74" s="1388"/>
      <c r="AL74" s="807"/>
      <c r="AM74" s="807"/>
      <c r="AN74" s="802"/>
    </row>
    <row r="75" spans="1:42" s="803" customFormat="1" ht="12.75" customHeight="1">
      <c r="A75" s="805"/>
      <c r="B75" s="2701" t="s">
        <v>299</v>
      </c>
      <c r="C75" s="2701"/>
      <c r="D75" s="814" t="s">
        <v>2120</v>
      </c>
      <c r="E75" s="2708" t="s">
        <v>2121</v>
      </c>
      <c r="F75" s="2709"/>
      <c r="G75" s="2709"/>
      <c r="H75" s="2709"/>
      <c r="I75" s="2709"/>
      <c r="J75" s="2709"/>
      <c r="K75" s="2709"/>
      <c r="L75" s="2709"/>
      <c r="M75" s="2709"/>
      <c r="N75" s="2709"/>
      <c r="O75" s="2709"/>
      <c r="P75" s="2709"/>
      <c r="Q75" s="2709"/>
      <c r="R75" s="2709"/>
      <c r="S75" s="2709"/>
      <c r="T75" s="2709"/>
      <c r="U75" s="2709"/>
      <c r="V75" s="2709"/>
      <c r="W75" s="2709"/>
      <c r="X75" s="2709"/>
      <c r="Y75" s="2709"/>
      <c r="Z75" s="2709"/>
      <c r="AA75" s="2709"/>
      <c r="AB75" s="2709"/>
      <c r="AC75" s="2709"/>
      <c r="AD75" s="2709"/>
      <c r="AE75" s="2709"/>
      <c r="AF75" s="2709"/>
      <c r="AG75" s="2709"/>
      <c r="AH75" s="2709"/>
      <c r="AI75" s="2709"/>
      <c r="AJ75" s="2710"/>
      <c r="AK75" s="1388"/>
      <c r="AL75" s="807"/>
      <c r="AM75" s="807"/>
      <c r="AN75" s="802"/>
    </row>
    <row r="76" spans="1:42" s="803" customFormat="1" ht="12.75" customHeight="1">
      <c r="A76" s="805"/>
      <c r="B76" s="807"/>
      <c r="C76" s="807"/>
      <c r="D76" s="817"/>
      <c r="E76" s="2711"/>
      <c r="F76" s="2712"/>
      <c r="G76" s="2712"/>
      <c r="H76" s="2712"/>
      <c r="I76" s="2712"/>
      <c r="J76" s="2712"/>
      <c r="K76" s="2712"/>
      <c r="L76" s="2712"/>
      <c r="M76" s="2712"/>
      <c r="N76" s="2712"/>
      <c r="O76" s="2712"/>
      <c r="P76" s="2712"/>
      <c r="Q76" s="2712"/>
      <c r="R76" s="2712"/>
      <c r="S76" s="2712"/>
      <c r="T76" s="2712"/>
      <c r="U76" s="2712"/>
      <c r="V76" s="2712"/>
      <c r="W76" s="2712"/>
      <c r="X76" s="2712"/>
      <c r="Y76" s="2712"/>
      <c r="Z76" s="2712"/>
      <c r="AA76" s="2712"/>
      <c r="AB76" s="2712"/>
      <c r="AC76" s="2712"/>
      <c r="AD76" s="2712"/>
      <c r="AE76" s="2712"/>
      <c r="AF76" s="2712"/>
      <c r="AG76" s="2712"/>
      <c r="AH76" s="2712"/>
      <c r="AI76" s="2712"/>
      <c r="AJ76" s="2713"/>
      <c r="AK76" s="1388"/>
      <c r="AL76" s="807"/>
      <c r="AM76" s="807"/>
      <c r="AN76" s="802"/>
    </row>
    <row r="77" spans="1:42" s="803" customFormat="1" ht="12.75" customHeight="1">
      <c r="A77" s="805"/>
      <c r="B77" s="807"/>
      <c r="C77" s="807"/>
      <c r="D77" s="817"/>
      <c r="E77" s="807"/>
      <c r="F77" s="807"/>
      <c r="G77" s="807"/>
      <c r="H77" s="807"/>
      <c r="I77" s="807"/>
      <c r="J77" s="807"/>
      <c r="K77" s="807"/>
      <c r="L77" s="807"/>
      <c r="M77" s="807"/>
      <c r="N77" s="807"/>
      <c r="O77" s="807"/>
      <c r="P77" s="807"/>
      <c r="Q77" s="807"/>
      <c r="R77" s="807"/>
      <c r="S77" s="807"/>
      <c r="T77" s="807"/>
      <c r="U77" s="807"/>
      <c r="V77" s="807"/>
      <c r="W77" s="807"/>
      <c r="X77" s="807"/>
      <c r="Y77" s="807"/>
      <c r="Z77" s="807"/>
      <c r="AA77" s="807"/>
      <c r="AB77" s="807"/>
      <c r="AC77" s="807"/>
      <c r="AD77" s="807"/>
      <c r="AE77" s="807"/>
      <c r="AF77" s="807"/>
      <c r="AG77" s="807"/>
      <c r="AH77" s="807"/>
      <c r="AI77" s="807"/>
      <c r="AJ77" s="807"/>
      <c r="AK77" s="1388"/>
      <c r="AL77" s="807"/>
      <c r="AM77" s="807"/>
      <c r="AN77" s="802"/>
    </row>
    <row r="78" spans="1:42" s="803" customFormat="1" ht="12.75" customHeight="1">
      <c r="A78" s="827"/>
      <c r="B78" s="828"/>
      <c r="C78" s="828"/>
      <c r="D78" s="828"/>
      <c r="E78" s="828"/>
      <c r="F78" s="828"/>
      <c r="G78" s="829"/>
      <c r="H78" s="830"/>
      <c r="I78" s="830"/>
      <c r="J78" s="830"/>
      <c r="K78" s="830"/>
      <c r="L78" s="830"/>
      <c r="M78" s="830"/>
      <c r="N78" s="830"/>
      <c r="O78" s="830"/>
      <c r="P78" s="830"/>
      <c r="Q78" s="830"/>
      <c r="R78" s="830"/>
      <c r="S78" s="830"/>
      <c r="T78" s="830"/>
      <c r="U78" s="830"/>
      <c r="V78" s="830"/>
      <c r="W78" s="830"/>
      <c r="X78" s="830"/>
      <c r="Y78" s="830"/>
      <c r="Z78" s="830"/>
      <c r="AA78" s="830"/>
      <c r="AB78" s="830"/>
      <c r="AC78" s="830"/>
      <c r="AD78" s="830"/>
      <c r="AE78" s="830"/>
      <c r="AF78" s="830"/>
      <c r="AG78" s="830"/>
      <c r="AH78" s="830"/>
      <c r="AI78" s="831"/>
      <c r="AJ78" s="831" t="s">
        <v>2122</v>
      </c>
      <c r="AK78" s="2728">
        <f>IF(AK56&gt;0,0,AO65)</f>
        <v>10</v>
      </c>
      <c r="AL78" s="2729"/>
      <c r="AM78" s="2730"/>
      <c r="AN78" s="802"/>
    </row>
    <row r="79" spans="1:42" s="803" customFormat="1" ht="12.75" customHeight="1" thickBot="1">
      <c r="A79" s="832"/>
      <c r="B79" s="833"/>
      <c r="C79" s="834"/>
      <c r="D79" s="834"/>
      <c r="E79" s="834"/>
      <c r="F79" s="834"/>
      <c r="G79" s="834"/>
      <c r="H79" s="834"/>
      <c r="I79" s="834"/>
      <c r="J79" s="834"/>
      <c r="K79" s="834"/>
      <c r="L79" s="834"/>
      <c r="M79" s="834"/>
      <c r="N79" s="834"/>
      <c r="O79" s="834"/>
      <c r="P79" s="834"/>
      <c r="Q79" s="834"/>
      <c r="R79" s="834"/>
      <c r="S79" s="834"/>
      <c r="T79" s="834"/>
      <c r="U79" s="834"/>
      <c r="V79" s="834"/>
      <c r="W79" s="834"/>
      <c r="X79" s="834"/>
      <c r="Y79" s="834"/>
      <c r="Z79" s="834"/>
      <c r="AA79" s="834"/>
      <c r="AB79" s="834"/>
      <c r="AC79" s="834"/>
      <c r="AD79" s="834"/>
      <c r="AE79" s="834"/>
      <c r="AF79" s="834"/>
      <c r="AG79" s="834"/>
      <c r="AH79" s="834"/>
      <c r="AI79" s="834"/>
      <c r="AJ79" s="834"/>
      <c r="AK79" s="834"/>
      <c r="AL79" s="834"/>
      <c r="AM79" s="835"/>
      <c r="AN79" s="802"/>
    </row>
    <row r="80" spans="1:42" s="803" customFormat="1" ht="12.75" customHeight="1" thickTop="1">
      <c r="B80" s="602"/>
      <c r="C80" s="603"/>
      <c r="D80" s="603"/>
      <c r="E80" s="603"/>
      <c r="F80" s="603"/>
      <c r="G80" s="603"/>
      <c r="H80" s="603"/>
      <c r="I80" s="1392"/>
      <c r="J80" s="1392"/>
      <c r="K80" s="1392"/>
      <c r="L80" s="1392"/>
      <c r="M80" s="1392"/>
      <c r="N80" s="1392"/>
      <c r="O80" s="1392"/>
      <c r="P80" s="1392"/>
      <c r="Q80" s="1392"/>
      <c r="S80" s="1269"/>
      <c r="T80" s="1269"/>
      <c r="U80" s="1269"/>
      <c r="V80" s="1269"/>
      <c r="W80" s="1269"/>
      <c r="X80" s="1269"/>
      <c r="Y80" s="1269"/>
      <c r="Z80" s="1269"/>
      <c r="AA80" s="1269"/>
      <c r="AB80" s="1269"/>
      <c r="AC80" s="1269"/>
      <c r="AD80" s="1269"/>
      <c r="AE80" s="1269"/>
      <c r="AG80" s="1269"/>
      <c r="AH80" s="1269"/>
      <c r="AI80" s="1269"/>
      <c r="AJ80" s="1269"/>
      <c r="AK80" s="817"/>
      <c r="AL80" s="817"/>
      <c r="AM80" s="817"/>
      <c r="AN80" s="802"/>
    </row>
    <row r="81" spans="1:43" s="803" customFormat="1" ht="12.75" customHeight="1">
      <c r="A81" s="805" t="s">
        <v>2123</v>
      </c>
      <c r="B81" s="1269" t="s">
        <v>2124</v>
      </c>
      <c r="C81" s="1269"/>
      <c r="D81" s="1269"/>
      <c r="E81" s="1269"/>
      <c r="F81" s="1269"/>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2716" t="s">
        <v>2087</v>
      </c>
      <c r="AF81" s="2716"/>
      <c r="AG81" s="2716"/>
      <c r="AH81" s="2716"/>
      <c r="AI81" s="2716"/>
      <c r="AJ81" s="2716"/>
      <c r="AK81" s="2716"/>
      <c r="AL81" s="807"/>
      <c r="AM81" s="807"/>
      <c r="AN81" s="802"/>
    </row>
    <row r="82" spans="1:43" s="803" customFormat="1" ht="12.75" customHeight="1">
      <c r="A82" s="805"/>
      <c r="B82" s="1269" t="s">
        <v>2125</v>
      </c>
      <c r="C82" s="1269"/>
      <c r="D82" s="1269"/>
      <c r="E82" s="1269"/>
      <c r="F82" s="1269"/>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388"/>
      <c r="AF82" s="1388"/>
      <c r="AG82" s="1388"/>
      <c r="AH82" s="1388"/>
      <c r="AI82" s="1388"/>
      <c r="AJ82" s="1388"/>
      <c r="AK82" s="1388"/>
      <c r="AL82" s="807"/>
      <c r="AM82" s="807"/>
      <c r="AN82" s="802"/>
    </row>
    <row r="83" spans="1:43" s="803" customFormat="1" ht="12.75" customHeight="1">
      <c r="A83" s="805"/>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388"/>
      <c r="AF83" s="1388"/>
      <c r="AG83" s="1388"/>
      <c r="AH83" s="1388"/>
      <c r="AI83" s="1388"/>
      <c r="AJ83" s="1388"/>
      <c r="AK83" s="1388"/>
      <c r="AL83" s="807"/>
      <c r="AM83" s="807"/>
      <c r="AN83" s="802"/>
    </row>
    <row r="84" spans="1:43" s="803" customFormat="1" ht="12.75" customHeight="1">
      <c r="A84" s="805"/>
      <c r="B84" s="2701" t="s">
        <v>643</v>
      </c>
      <c r="C84" s="2701"/>
      <c r="D84" s="814" t="s">
        <v>2111</v>
      </c>
      <c r="E84" s="2719" t="s">
        <v>2126</v>
      </c>
      <c r="F84" s="2720"/>
      <c r="G84" s="2720"/>
      <c r="H84" s="2720"/>
      <c r="I84" s="2720"/>
      <c r="J84" s="2720"/>
      <c r="K84" s="2720"/>
      <c r="L84" s="2720"/>
      <c r="M84" s="2720"/>
      <c r="N84" s="2720"/>
      <c r="O84" s="2720"/>
      <c r="P84" s="2720"/>
      <c r="Q84" s="2720"/>
      <c r="R84" s="2720"/>
      <c r="S84" s="2720"/>
      <c r="T84" s="2720"/>
      <c r="U84" s="2720"/>
      <c r="V84" s="2720"/>
      <c r="W84" s="2720"/>
      <c r="X84" s="2720"/>
      <c r="Y84" s="2720"/>
      <c r="Z84" s="2720"/>
      <c r="AA84" s="2720"/>
      <c r="AB84" s="2720"/>
      <c r="AC84" s="2720"/>
      <c r="AD84" s="2720"/>
      <c r="AE84" s="2720"/>
      <c r="AF84" s="2720"/>
      <c r="AG84" s="2720"/>
      <c r="AH84" s="2720"/>
      <c r="AI84" s="2720"/>
      <c r="AJ84" s="2721"/>
      <c r="AK84" s="1388"/>
      <c r="AL84" s="807"/>
      <c r="AM84" s="807"/>
      <c r="AN84" s="802"/>
    </row>
    <row r="85" spans="1:43" s="803" customFormat="1" ht="12.75" customHeight="1">
      <c r="A85" s="805"/>
      <c r="B85" s="1269"/>
      <c r="C85" s="1269"/>
      <c r="D85" s="1269"/>
      <c r="E85" s="2722"/>
      <c r="F85" s="2723"/>
      <c r="G85" s="2723"/>
      <c r="H85" s="2723"/>
      <c r="I85" s="2723"/>
      <c r="J85" s="2723"/>
      <c r="K85" s="2723"/>
      <c r="L85" s="2723"/>
      <c r="M85" s="2723"/>
      <c r="N85" s="2723"/>
      <c r="O85" s="2723"/>
      <c r="P85" s="2723"/>
      <c r="Q85" s="2723"/>
      <c r="R85" s="2723"/>
      <c r="S85" s="2723"/>
      <c r="T85" s="2723"/>
      <c r="U85" s="2723"/>
      <c r="V85" s="2723"/>
      <c r="W85" s="2723"/>
      <c r="X85" s="2723"/>
      <c r="Y85" s="2723"/>
      <c r="Z85" s="2723"/>
      <c r="AA85" s="2723"/>
      <c r="AB85" s="2723"/>
      <c r="AC85" s="2723"/>
      <c r="AD85" s="2723"/>
      <c r="AE85" s="2723"/>
      <c r="AF85" s="2723"/>
      <c r="AG85" s="2723"/>
      <c r="AH85" s="2723"/>
      <c r="AI85" s="2723"/>
      <c r="AJ85" s="2724"/>
      <c r="AK85" s="1388"/>
      <c r="AL85" s="807"/>
      <c r="AM85" s="807"/>
      <c r="AN85" s="802"/>
    </row>
    <row r="86" spans="1:43" s="803" customFormat="1" ht="12.75" customHeight="1">
      <c r="A86" s="805"/>
      <c r="B86" s="1269"/>
      <c r="C86" s="1269"/>
      <c r="D86" s="1269"/>
      <c r="E86" s="843"/>
      <c r="F86" s="844"/>
      <c r="G86" s="844"/>
      <c r="H86" s="844"/>
      <c r="I86" s="844"/>
      <c r="J86" s="844"/>
      <c r="K86" s="844"/>
      <c r="L86" s="844"/>
      <c r="M86" s="844"/>
      <c r="N86" s="844"/>
      <c r="O86" s="844"/>
      <c r="P86" s="844"/>
      <c r="Q86" s="844"/>
      <c r="R86" s="844"/>
      <c r="S86" s="844"/>
      <c r="T86" s="844"/>
      <c r="U86" s="844"/>
      <c r="V86" s="844"/>
      <c r="W86" s="844"/>
      <c r="X86" s="844"/>
      <c r="Y86" s="844"/>
      <c r="Z86" s="845"/>
      <c r="AA86" s="845"/>
      <c r="AB86" s="845"/>
      <c r="AC86" s="844"/>
      <c r="AD86" s="844"/>
      <c r="AE86" s="844"/>
      <c r="AF86" s="844"/>
      <c r="AG86" s="844"/>
      <c r="AH86" s="844"/>
      <c r="AI86" s="844"/>
      <c r="AJ86" s="846"/>
      <c r="AK86" s="1388"/>
      <c r="AL86" s="807"/>
      <c r="AM86" s="807"/>
      <c r="AN86" s="802"/>
    </row>
    <row r="87" spans="1:43" s="803" customFormat="1" ht="12.75" customHeight="1">
      <c r="A87" s="805"/>
      <c r="B87" s="1269"/>
      <c r="C87" s="1269"/>
      <c r="D87" s="1269"/>
      <c r="E87" s="2740">
        <f>Application!AC753</f>
        <v>0.42957746478873238</v>
      </c>
      <c r="F87" s="2741"/>
      <c r="G87" s="2741"/>
      <c r="H87" s="2741"/>
      <c r="I87" s="844"/>
      <c r="J87" s="847" t="s">
        <v>2127</v>
      </c>
      <c r="K87" s="844"/>
      <c r="L87" s="844"/>
      <c r="M87" s="844"/>
      <c r="N87" s="844"/>
      <c r="O87" s="844"/>
      <c r="P87" s="844"/>
      <c r="Q87" s="844"/>
      <c r="R87" s="844"/>
      <c r="S87" s="844"/>
      <c r="T87" s="844"/>
      <c r="U87" s="844"/>
      <c r="V87" s="844"/>
      <c r="W87" s="844"/>
      <c r="X87" s="844"/>
      <c r="Y87" s="844"/>
      <c r="Z87" s="848"/>
      <c r="AA87" s="848"/>
      <c r="AB87" s="848"/>
      <c r="AC87" s="844"/>
      <c r="AD87" s="844"/>
      <c r="AE87" s="844"/>
      <c r="AF87" s="844"/>
      <c r="AG87" s="844"/>
      <c r="AH87" s="844"/>
      <c r="AI87" s="844"/>
      <c r="AJ87" s="846"/>
      <c r="AK87" s="1388"/>
      <c r="AL87" s="807"/>
      <c r="AM87" s="807"/>
      <c r="AN87" s="802"/>
    </row>
    <row r="88" spans="1:43" s="803" customFormat="1" ht="12.75" customHeight="1">
      <c r="A88" s="805"/>
      <c r="B88" s="1269"/>
      <c r="C88" s="1269"/>
      <c r="D88" s="1269"/>
      <c r="E88" s="2742">
        <f>0.6-ROUNDUP(E87,2)</f>
        <v>0.16999999999999998</v>
      </c>
      <c r="F88" s="2743"/>
      <c r="G88" s="2743"/>
      <c r="H88" s="2743"/>
      <c r="I88" s="844"/>
      <c r="J88" s="847" t="s">
        <v>2128</v>
      </c>
      <c r="K88" s="844"/>
      <c r="L88" s="844"/>
      <c r="M88" s="844"/>
      <c r="N88" s="844"/>
      <c r="O88" s="844"/>
      <c r="P88" s="844"/>
      <c r="Q88" s="844"/>
      <c r="R88" s="844"/>
      <c r="S88" s="844"/>
      <c r="T88" s="844"/>
      <c r="U88" s="844"/>
      <c r="V88" s="844"/>
      <c r="W88" s="844"/>
      <c r="X88" s="844"/>
      <c r="Y88" s="844"/>
      <c r="Z88" s="844"/>
      <c r="AA88" s="844"/>
      <c r="AB88" s="844"/>
      <c r="AC88" s="844"/>
      <c r="AD88" s="844"/>
      <c r="AE88" s="844"/>
      <c r="AF88" s="844"/>
      <c r="AG88" s="844"/>
      <c r="AH88" s="844"/>
      <c r="AI88" s="844"/>
      <c r="AJ88" s="846"/>
      <c r="AK88" s="1388"/>
      <c r="AL88" s="807"/>
      <c r="AM88" s="807"/>
      <c r="AN88" s="802"/>
    </row>
    <row r="89" spans="1:43" s="803" customFormat="1" ht="12.75" customHeight="1">
      <c r="A89" s="805"/>
      <c r="B89" s="1269"/>
      <c r="C89" s="1269"/>
      <c r="D89" s="1269"/>
      <c r="E89" s="2744">
        <f>IF(E88*200&gt;20,20,E88*200)</f>
        <v>20</v>
      </c>
      <c r="F89" s="2745"/>
      <c r="G89" s="2745"/>
      <c r="H89" s="2745"/>
      <c r="I89" s="844"/>
      <c r="J89" s="847" t="s">
        <v>2129</v>
      </c>
      <c r="K89" s="844"/>
      <c r="L89" s="844"/>
      <c r="M89" s="844"/>
      <c r="N89" s="844"/>
      <c r="O89" s="844"/>
      <c r="P89" s="844"/>
      <c r="Q89" s="844"/>
      <c r="R89" s="844"/>
      <c r="S89" s="844"/>
      <c r="T89" s="844"/>
      <c r="U89" s="844"/>
      <c r="V89" s="844"/>
      <c r="W89" s="844"/>
      <c r="X89" s="844"/>
      <c r="Y89" s="844"/>
      <c r="Z89" s="844"/>
      <c r="AA89" s="844"/>
      <c r="AB89" s="844"/>
      <c r="AC89" s="844"/>
      <c r="AD89" s="844"/>
      <c r="AE89" s="844"/>
      <c r="AF89" s="844"/>
      <c r="AG89" s="844"/>
      <c r="AH89" s="844"/>
      <c r="AI89" s="844"/>
      <c r="AJ89" s="846"/>
      <c r="AK89" s="1388"/>
      <c r="AL89" s="807"/>
      <c r="AM89" s="807"/>
      <c r="AN89" s="802"/>
      <c r="AP89" s="803">
        <f>IF(B84="yes",E89,0)</f>
        <v>20</v>
      </c>
      <c r="AQ89" s="803" t="s">
        <v>2093</v>
      </c>
    </row>
    <row r="90" spans="1:43" s="803" customFormat="1" ht="12.75" customHeight="1">
      <c r="A90" s="805"/>
      <c r="B90" s="1269"/>
      <c r="C90" s="1269"/>
      <c r="D90" s="1269"/>
      <c r="E90" s="849"/>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c r="AE90" s="851"/>
      <c r="AF90" s="851"/>
      <c r="AG90" s="851"/>
      <c r="AH90" s="851"/>
      <c r="AI90" s="851"/>
      <c r="AJ90" s="852"/>
      <c r="AK90" s="1388"/>
      <c r="AL90" s="807"/>
      <c r="AM90" s="807"/>
      <c r="AN90" s="802"/>
    </row>
    <row r="91" spans="1:43" s="803" customFormat="1" ht="12.75" customHeight="1">
      <c r="A91" s="805"/>
      <c r="B91" s="1269"/>
      <c r="C91" s="1269"/>
      <c r="D91" s="1269"/>
      <c r="E91" s="1269"/>
      <c r="F91" s="1269"/>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388"/>
      <c r="AF91" s="1388"/>
      <c r="AG91" s="1388"/>
      <c r="AH91" s="1388"/>
      <c r="AI91" s="1388"/>
      <c r="AJ91" s="1388"/>
      <c r="AK91" s="1388"/>
      <c r="AL91" s="807"/>
      <c r="AM91" s="807"/>
      <c r="AN91" s="802"/>
    </row>
    <row r="92" spans="1:43" s="803" customFormat="1" ht="12.75" customHeight="1">
      <c r="A92" s="805"/>
      <c r="B92" s="2701" t="s">
        <v>299</v>
      </c>
      <c r="C92" s="2701"/>
      <c r="D92" s="814" t="s">
        <v>2114</v>
      </c>
      <c r="E92" s="2719" t="s">
        <v>2130</v>
      </c>
      <c r="F92" s="2720"/>
      <c r="G92" s="2720"/>
      <c r="H92" s="2720"/>
      <c r="I92" s="2720"/>
      <c r="J92" s="2720"/>
      <c r="K92" s="2720"/>
      <c r="L92" s="2720"/>
      <c r="M92" s="2720"/>
      <c r="N92" s="2720"/>
      <c r="O92" s="2720"/>
      <c r="P92" s="2720"/>
      <c r="Q92" s="2720"/>
      <c r="R92" s="2720"/>
      <c r="S92" s="2720"/>
      <c r="T92" s="2720"/>
      <c r="U92" s="2720"/>
      <c r="V92" s="2720"/>
      <c r="W92" s="2720"/>
      <c r="X92" s="2720"/>
      <c r="Y92" s="2720"/>
      <c r="Z92" s="2720"/>
      <c r="AA92" s="2720"/>
      <c r="AB92" s="2720"/>
      <c r="AC92" s="2720"/>
      <c r="AD92" s="2720"/>
      <c r="AE92" s="2720"/>
      <c r="AF92" s="2720"/>
      <c r="AG92" s="2720"/>
      <c r="AH92" s="2720"/>
      <c r="AI92" s="2720"/>
      <c r="AJ92" s="2721"/>
      <c r="AK92" s="1388"/>
      <c r="AL92" s="807"/>
      <c r="AM92" s="807"/>
      <c r="AN92" s="802"/>
    </row>
    <row r="93" spans="1:43" s="803" customFormat="1" ht="12.75" customHeight="1">
      <c r="A93" s="805"/>
      <c r="B93" s="1269"/>
      <c r="C93" s="1269"/>
      <c r="D93" s="1269"/>
      <c r="E93" s="2722"/>
      <c r="F93" s="2723"/>
      <c r="G93" s="2723"/>
      <c r="H93" s="2723"/>
      <c r="I93" s="2723"/>
      <c r="J93" s="2723"/>
      <c r="K93" s="2723"/>
      <c r="L93" s="2723"/>
      <c r="M93" s="2723"/>
      <c r="N93" s="2723"/>
      <c r="O93" s="2723"/>
      <c r="P93" s="2723"/>
      <c r="Q93" s="2723"/>
      <c r="R93" s="2723"/>
      <c r="S93" s="2723"/>
      <c r="T93" s="2723"/>
      <c r="U93" s="2723"/>
      <c r="V93" s="2723"/>
      <c r="W93" s="2723"/>
      <c r="X93" s="2723"/>
      <c r="Y93" s="2723"/>
      <c r="Z93" s="2723"/>
      <c r="AA93" s="2723"/>
      <c r="AB93" s="2723"/>
      <c r="AC93" s="2723"/>
      <c r="AD93" s="2723"/>
      <c r="AE93" s="2723"/>
      <c r="AF93" s="2723"/>
      <c r="AG93" s="2723"/>
      <c r="AH93" s="2723"/>
      <c r="AI93" s="2723"/>
      <c r="AJ93" s="2724"/>
      <c r="AK93" s="1388"/>
      <c r="AL93" s="807"/>
      <c r="AM93" s="807"/>
      <c r="AN93" s="802"/>
    </row>
    <row r="94" spans="1:43" s="803" customFormat="1" ht="12.75" customHeight="1">
      <c r="A94" s="805"/>
      <c r="B94" s="1269"/>
      <c r="C94" s="1269"/>
      <c r="D94" s="1269"/>
      <c r="E94" s="2722"/>
      <c r="F94" s="2723"/>
      <c r="G94" s="2723"/>
      <c r="H94" s="2723"/>
      <c r="I94" s="2723"/>
      <c r="J94" s="2723"/>
      <c r="K94" s="2723"/>
      <c r="L94" s="2723"/>
      <c r="M94" s="2723"/>
      <c r="N94" s="2723"/>
      <c r="O94" s="2723"/>
      <c r="P94" s="2723"/>
      <c r="Q94" s="2723"/>
      <c r="R94" s="2723"/>
      <c r="S94" s="2723"/>
      <c r="T94" s="2723"/>
      <c r="U94" s="2723"/>
      <c r="V94" s="2723"/>
      <c r="W94" s="2723"/>
      <c r="X94" s="2723"/>
      <c r="Y94" s="2723"/>
      <c r="Z94" s="2723"/>
      <c r="AA94" s="2723"/>
      <c r="AB94" s="2723"/>
      <c r="AC94" s="2723"/>
      <c r="AD94" s="2723"/>
      <c r="AE94" s="2723"/>
      <c r="AF94" s="2723"/>
      <c r="AG94" s="2723"/>
      <c r="AH94" s="2723"/>
      <c r="AI94" s="2723"/>
      <c r="AJ94" s="2724"/>
      <c r="AK94" s="1388"/>
      <c r="AL94" s="807"/>
      <c r="AM94" s="807"/>
      <c r="AN94" s="802"/>
    </row>
    <row r="95" spans="1:43" s="803" customFormat="1" ht="12.75" customHeight="1">
      <c r="A95" s="805"/>
      <c r="B95" s="1269"/>
      <c r="C95" s="1269"/>
      <c r="D95" s="1269"/>
      <c r="E95" s="2722"/>
      <c r="F95" s="2723"/>
      <c r="G95" s="2723"/>
      <c r="H95" s="2723"/>
      <c r="I95" s="2723"/>
      <c r="J95" s="2723"/>
      <c r="K95" s="2723"/>
      <c r="L95" s="2723"/>
      <c r="M95" s="2723"/>
      <c r="N95" s="2723"/>
      <c r="O95" s="2723"/>
      <c r="P95" s="2723"/>
      <c r="Q95" s="2723"/>
      <c r="R95" s="2723"/>
      <c r="S95" s="2723"/>
      <c r="T95" s="2723"/>
      <c r="U95" s="2723"/>
      <c r="V95" s="2723"/>
      <c r="W95" s="2723"/>
      <c r="X95" s="2723"/>
      <c r="Y95" s="2723"/>
      <c r="Z95" s="2723"/>
      <c r="AA95" s="2723"/>
      <c r="AB95" s="2723"/>
      <c r="AC95" s="2723"/>
      <c r="AD95" s="2723"/>
      <c r="AE95" s="2723"/>
      <c r="AF95" s="2723"/>
      <c r="AG95" s="2723"/>
      <c r="AH95" s="2723"/>
      <c r="AI95" s="2723"/>
      <c r="AJ95" s="2724"/>
      <c r="AK95" s="1388"/>
      <c r="AL95" s="807"/>
      <c r="AM95" s="807"/>
      <c r="AN95" s="802"/>
    </row>
    <row r="96" spans="1:43" s="803" customFormat="1" ht="12.75" customHeight="1">
      <c r="A96" s="805"/>
      <c r="B96" s="1269"/>
      <c r="C96" s="1269"/>
      <c r="D96" s="1269"/>
      <c r="E96" s="1406"/>
      <c r="F96" s="1407"/>
      <c r="G96" s="1407"/>
      <c r="H96" s="1407"/>
      <c r="I96" s="1407"/>
      <c r="J96" s="1407"/>
      <c r="K96" s="1407"/>
      <c r="L96" s="1407"/>
      <c r="M96" s="1407"/>
      <c r="N96" s="1407"/>
      <c r="O96" s="1407"/>
      <c r="P96" s="1407"/>
      <c r="Q96" s="1407"/>
      <c r="R96" s="1407"/>
      <c r="S96" s="1407"/>
      <c r="T96" s="1407"/>
      <c r="U96" s="1407"/>
      <c r="V96" s="1407"/>
      <c r="W96" s="1407"/>
      <c r="X96" s="1407"/>
      <c r="Y96" s="1407"/>
      <c r="Z96" s="1407"/>
      <c r="AA96" s="1407"/>
      <c r="AB96" s="1407"/>
      <c r="AC96" s="1407"/>
      <c r="AD96" s="1407"/>
      <c r="AE96" s="1407"/>
      <c r="AF96" s="1407"/>
      <c r="AG96" s="1407"/>
      <c r="AH96" s="1407"/>
      <c r="AI96" s="1407"/>
      <c r="AJ96" s="1408"/>
      <c r="AK96" s="1388"/>
      <c r="AL96" s="807"/>
      <c r="AM96" s="807"/>
      <c r="AN96" s="802"/>
    </row>
    <row r="97" spans="1:49" s="803" customFormat="1" ht="12.75" customHeight="1">
      <c r="A97" s="805"/>
      <c r="B97" s="1269"/>
      <c r="C97" s="1269"/>
      <c r="D97" s="1269"/>
      <c r="E97" s="2740">
        <f>Application!AC753</f>
        <v>0.42957746478873238</v>
      </c>
      <c r="F97" s="2741"/>
      <c r="G97" s="2741"/>
      <c r="H97" s="2741"/>
      <c r="I97" s="844"/>
      <c r="J97" s="847" t="s">
        <v>2127</v>
      </c>
      <c r="K97" s="844"/>
      <c r="L97" s="844"/>
      <c r="M97" s="844"/>
      <c r="N97" s="844"/>
      <c r="O97" s="844"/>
      <c r="P97" s="844"/>
      <c r="Q97" s="844"/>
      <c r="R97" s="1407"/>
      <c r="S97" s="1407"/>
      <c r="T97" s="1407"/>
      <c r="U97" s="1407"/>
      <c r="V97" s="1407"/>
      <c r="W97" s="1407"/>
      <c r="X97" s="1407"/>
      <c r="Y97" s="1407"/>
      <c r="Z97" s="1407"/>
      <c r="AA97" s="1407"/>
      <c r="AB97" s="1407"/>
      <c r="AC97" s="1407"/>
      <c r="AD97" s="1407"/>
      <c r="AE97" s="1407"/>
      <c r="AF97" s="1407"/>
      <c r="AG97" s="1407"/>
      <c r="AH97" s="1407"/>
      <c r="AI97" s="1407"/>
      <c r="AJ97" s="1408"/>
      <c r="AK97" s="1388"/>
      <c r="AL97" s="807"/>
      <c r="AM97" s="807"/>
      <c r="AN97" s="802"/>
    </row>
    <row r="98" spans="1:49" s="803" customFormat="1" ht="12.75" customHeight="1">
      <c r="A98" s="805"/>
      <c r="B98" s="1269"/>
      <c r="C98" s="1269"/>
      <c r="D98" s="1269"/>
      <c r="E98" s="2740">
        <f ca="1">SUMIF(Application!AC728:AG752,0.2,Application!G728:J752)/Application!G753+SUMIF(Application!AC728:AG752,0.25,Application!G728:J752)/Application!G753+SUMIF(Application!AC728:AG752,0.3,Application!G728:J752)/Application!G753</f>
        <v>0.39436619718309862</v>
      </c>
      <c r="F98" s="2741"/>
      <c r="G98" s="2741"/>
      <c r="H98" s="2741"/>
      <c r="I98" s="844"/>
      <c r="J98" s="847" t="s">
        <v>2131</v>
      </c>
      <c r="K98" s="844"/>
      <c r="L98" s="844"/>
      <c r="M98" s="844"/>
      <c r="N98" s="844"/>
      <c r="O98" s="844"/>
      <c r="P98" s="844"/>
      <c r="Q98" s="844"/>
      <c r="R98" s="1407"/>
      <c r="S98" s="1407"/>
      <c r="T98" s="1407"/>
      <c r="U98" s="1407"/>
      <c r="V98" s="1407"/>
      <c r="W98" s="1407"/>
      <c r="X98" s="1407"/>
      <c r="Y98" s="1407"/>
      <c r="Z98" s="1407"/>
      <c r="AA98" s="1407"/>
      <c r="AB98" s="1407"/>
      <c r="AC98" s="1407"/>
      <c r="AD98" s="1407"/>
      <c r="AE98" s="1407"/>
      <c r="AF98" s="1407"/>
      <c r="AG98" s="1407"/>
      <c r="AH98" s="1407"/>
      <c r="AI98" s="1407"/>
      <c r="AJ98" s="1408"/>
      <c r="AK98" s="1388"/>
      <c r="AL98" s="807"/>
      <c r="AM98" s="807"/>
      <c r="AN98" s="802"/>
      <c r="AU98" s="853"/>
    </row>
    <row r="99" spans="1:49" s="803" customFormat="1" ht="12.75" customHeight="1">
      <c r="A99" s="805"/>
      <c r="B99" s="1269"/>
      <c r="C99" s="1269"/>
      <c r="D99" s="1269"/>
      <c r="E99" s="2740">
        <f ca="1">SUMIF(Application!AC728:AG752,0.35,Application!G728:J752)/Application!G753+SUMIF(Application!AC728:AG752,0.4,Application!G728:J752)/Application!G753+SUMIF(Application!AC728:AG752,0.45,Application!G728:J752)/Application!G753+SUMIF(Application!AC728:AG752,0.5,Application!G728:J752)/Application!G753</f>
        <v>0.26760563380281688</v>
      </c>
      <c r="F99" s="2741"/>
      <c r="G99" s="2741"/>
      <c r="H99" s="2741"/>
      <c r="I99" s="844"/>
      <c r="J99" s="847" t="s">
        <v>2132</v>
      </c>
      <c r="K99" s="844"/>
      <c r="L99" s="844"/>
      <c r="M99" s="844"/>
      <c r="N99" s="844"/>
      <c r="O99" s="844"/>
      <c r="P99" s="844"/>
      <c r="Q99" s="844"/>
      <c r="R99" s="1407"/>
      <c r="S99" s="1407"/>
      <c r="T99" s="1407"/>
      <c r="U99" s="1407"/>
      <c r="V99" s="1407"/>
      <c r="W99" s="1407"/>
      <c r="X99" s="1407"/>
      <c r="Y99" s="1407"/>
      <c r="Z99" s="1407"/>
      <c r="AA99" s="1407"/>
      <c r="AB99" s="1407"/>
      <c r="AC99" s="1407"/>
      <c r="AD99" s="1407"/>
      <c r="AE99" s="1407"/>
      <c r="AF99" s="1407"/>
      <c r="AG99" s="1407"/>
      <c r="AH99" s="1407"/>
      <c r="AI99" s="1407"/>
      <c r="AJ99" s="1408"/>
      <c r="AK99" s="1388"/>
      <c r="AL99" s="807"/>
      <c r="AM99" s="807"/>
      <c r="AN99" s="802"/>
      <c r="AU99" s="853"/>
    </row>
    <row r="100" spans="1:49" s="803" customFormat="1" ht="12.75" customHeight="1">
      <c r="A100" s="805"/>
      <c r="B100" s="1269"/>
      <c r="C100" s="1269"/>
      <c r="D100" s="1269"/>
      <c r="E100" s="2746">
        <f ca="1">IF(AND(E97&lt;=0.6,E98&gt;=0.1,OR(E99&gt;=0.1,E98&gt;=0.2)),20,0)</f>
        <v>20</v>
      </c>
      <c r="F100" s="2747"/>
      <c r="G100" s="2747"/>
      <c r="H100" s="2747"/>
      <c r="I100" s="1407"/>
      <c r="J100" s="854" t="s">
        <v>2129</v>
      </c>
      <c r="K100" s="1407"/>
      <c r="L100" s="1407"/>
      <c r="M100" s="1407"/>
      <c r="N100" s="1407"/>
      <c r="O100" s="1407"/>
      <c r="P100" s="1407"/>
      <c r="Q100" s="1407"/>
      <c r="R100" s="1407"/>
      <c r="S100" s="1407"/>
      <c r="T100" s="1407"/>
      <c r="U100" s="1407"/>
      <c r="V100" s="1407"/>
      <c r="W100" s="1407"/>
      <c r="X100" s="1407"/>
      <c r="Y100" s="1407"/>
      <c r="Z100" s="1407"/>
      <c r="AA100" s="1407"/>
      <c r="AB100" s="1407"/>
      <c r="AC100" s="1407"/>
      <c r="AD100" s="1407"/>
      <c r="AE100" s="1407"/>
      <c r="AF100" s="1407"/>
      <c r="AG100" s="1407"/>
      <c r="AH100" s="1407"/>
      <c r="AI100" s="1407"/>
      <c r="AJ100" s="1408"/>
      <c r="AK100" s="1388"/>
      <c r="AL100" s="807"/>
      <c r="AM100" s="807"/>
      <c r="AN100" s="802"/>
      <c r="AP100" s="803">
        <f>IF(B92="yes",E100,0)</f>
        <v>0</v>
      </c>
      <c r="AQ100" s="803" t="s">
        <v>2093</v>
      </c>
    </row>
    <row r="101" spans="1:49" s="803" customFormat="1" ht="12.75" customHeight="1">
      <c r="A101" s="805"/>
      <c r="B101" s="1269"/>
      <c r="C101" s="1269"/>
      <c r="D101" s="1269"/>
      <c r="E101" s="849"/>
      <c r="F101" s="850"/>
      <c r="G101" s="850"/>
      <c r="H101" s="850"/>
      <c r="I101" s="850"/>
      <c r="J101" s="850"/>
      <c r="K101" s="850"/>
      <c r="L101" s="850"/>
      <c r="M101" s="850"/>
      <c r="N101" s="850"/>
      <c r="O101" s="850"/>
      <c r="P101" s="850"/>
      <c r="Q101" s="850"/>
      <c r="R101" s="850"/>
      <c r="S101" s="850"/>
      <c r="T101" s="850"/>
      <c r="U101" s="850"/>
      <c r="V101" s="850"/>
      <c r="W101" s="850"/>
      <c r="X101" s="850"/>
      <c r="Y101" s="850"/>
      <c r="Z101" s="850"/>
      <c r="AA101" s="850"/>
      <c r="AB101" s="850"/>
      <c r="AC101" s="850"/>
      <c r="AD101" s="850"/>
      <c r="AE101" s="851"/>
      <c r="AF101" s="851"/>
      <c r="AG101" s="851"/>
      <c r="AH101" s="851"/>
      <c r="AI101" s="851"/>
      <c r="AJ101" s="852"/>
      <c r="AK101" s="1388"/>
      <c r="AL101" s="807"/>
      <c r="AM101" s="807"/>
      <c r="AN101" s="802"/>
    </row>
    <row r="102" spans="1:49" s="803" customFormat="1" ht="12.75" customHeight="1">
      <c r="A102" s="805"/>
      <c r="B102" s="1269"/>
      <c r="C102" s="1269"/>
      <c r="D102" s="1269"/>
      <c r="E102" s="1269"/>
      <c r="F102" s="1269"/>
      <c r="G102" s="1269"/>
      <c r="H102" s="1269"/>
      <c r="I102" s="1269"/>
      <c r="J102" s="1269"/>
      <c r="K102" s="1269"/>
      <c r="L102" s="1269"/>
      <c r="M102" s="1269"/>
      <c r="N102" s="1269"/>
      <c r="O102" s="1269"/>
      <c r="P102" s="1269"/>
      <c r="Q102" s="1269"/>
      <c r="R102" s="1269"/>
      <c r="S102" s="1269"/>
      <c r="T102" s="1269"/>
      <c r="U102" s="1269"/>
      <c r="V102" s="1269"/>
      <c r="W102" s="1269"/>
      <c r="X102" s="1269"/>
      <c r="Y102" s="1269"/>
      <c r="Z102" s="1269"/>
      <c r="AA102" s="1269"/>
      <c r="AB102" s="1269"/>
      <c r="AC102" s="1269"/>
      <c r="AD102" s="1269"/>
      <c r="AE102" s="1388"/>
      <c r="AF102" s="1388"/>
      <c r="AG102" s="1388"/>
      <c r="AH102" s="1388"/>
      <c r="AI102" s="1388"/>
      <c r="AJ102" s="1388"/>
      <c r="AK102" s="1388"/>
      <c r="AL102" s="807"/>
      <c r="AM102" s="807"/>
      <c r="AN102" s="802"/>
    </row>
    <row r="103" spans="1:49" s="803" customFormat="1" ht="12.75" customHeight="1">
      <c r="A103" s="827"/>
      <c r="B103" s="828"/>
      <c r="C103" s="828"/>
      <c r="D103" s="828"/>
      <c r="E103" s="828"/>
      <c r="F103" s="828"/>
      <c r="G103" s="829"/>
      <c r="H103" s="830"/>
      <c r="I103" s="830"/>
      <c r="J103" s="830"/>
      <c r="K103" s="830"/>
      <c r="L103" s="830"/>
      <c r="M103" s="830"/>
      <c r="N103" s="830"/>
      <c r="O103" s="830"/>
      <c r="P103" s="830"/>
      <c r="Q103" s="830"/>
      <c r="R103" s="830"/>
      <c r="S103" s="830"/>
      <c r="T103" s="830"/>
      <c r="U103" s="830"/>
      <c r="V103" s="830"/>
      <c r="W103" s="830"/>
      <c r="X103" s="830"/>
      <c r="Y103" s="830"/>
      <c r="Z103" s="830"/>
      <c r="AA103" s="830"/>
      <c r="AB103" s="830"/>
      <c r="AC103" s="830"/>
      <c r="AD103" s="830"/>
      <c r="AE103" s="830"/>
      <c r="AF103" s="830"/>
      <c r="AG103" s="830"/>
      <c r="AH103" s="830"/>
      <c r="AI103" s="831"/>
      <c r="AJ103" s="831" t="s">
        <v>2133</v>
      </c>
      <c r="AK103" s="2728">
        <f>MAX(AP89,AP100)</f>
        <v>20</v>
      </c>
      <c r="AL103" s="2729"/>
      <c r="AM103" s="2730"/>
      <c r="AN103" s="802"/>
    </row>
    <row r="104" spans="1:49" s="803" customFormat="1" ht="12.75" customHeight="1" thickBot="1">
      <c r="A104" s="832"/>
      <c r="B104" s="833"/>
      <c r="C104" s="834"/>
      <c r="D104" s="834"/>
      <c r="E104" s="834"/>
      <c r="F104" s="834"/>
      <c r="G104" s="834"/>
      <c r="H104" s="834"/>
      <c r="I104" s="834"/>
      <c r="J104" s="834"/>
      <c r="K104" s="834"/>
      <c r="L104" s="834"/>
      <c r="M104" s="834"/>
      <c r="N104" s="834"/>
      <c r="O104" s="834"/>
      <c r="P104" s="834"/>
      <c r="Q104" s="834"/>
      <c r="R104" s="834"/>
      <c r="S104" s="834"/>
      <c r="T104" s="834"/>
      <c r="U104" s="834"/>
      <c r="V104" s="834"/>
      <c r="W104" s="834"/>
      <c r="X104" s="834"/>
      <c r="Y104" s="834"/>
      <c r="Z104" s="834"/>
      <c r="AA104" s="834"/>
      <c r="AB104" s="834"/>
      <c r="AC104" s="834"/>
      <c r="AD104" s="834"/>
      <c r="AE104" s="834"/>
      <c r="AF104" s="834"/>
      <c r="AG104" s="834"/>
      <c r="AH104" s="834"/>
      <c r="AI104" s="834"/>
      <c r="AJ104" s="834"/>
      <c r="AK104" s="834"/>
      <c r="AL104" s="834"/>
      <c r="AM104" s="835"/>
      <c r="AN104" s="802"/>
    </row>
    <row r="105" spans="1:49" s="803" customFormat="1" ht="12.75" customHeight="1" thickTop="1">
      <c r="B105" s="602"/>
      <c r="C105" s="603"/>
      <c r="D105" s="603"/>
      <c r="E105" s="603"/>
      <c r="F105" s="603"/>
      <c r="G105" s="603"/>
      <c r="H105" s="603"/>
      <c r="I105" s="1392"/>
      <c r="J105" s="1392"/>
      <c r="K105" s="1392"/>
      <c r="L105" s="1392"/>
      <c r="M105" s="1392"/>
      <c r="N105" s="1392"/>
      <c r="O105" s="1392"/>
      <c r="P105" s="1392"/>
      <c r="Q105" s="1392"/>
      <c r="S105" s="1269"/>
      <c r="T105" s="1269"/>
      <c r="U105" s="1269"/>
      <c r="V105" s="1269"/>
      <c r="W105" s="1269"/>
      <c r="X105" s="1269"/>
      <c r="Y105" s="1269"/>
      <c r="Z105" s="1269"/>
      <c r="AA105" s="1269"/>
      <c r="AB105" s="1269"/>
      <c r="AC105" s="1269"/>
      <c r="AD105" s="1269"/>
      <c r="AE105" s="1269"/>
      <c r="AG105" s="1269"/>
      <c r="AH105" s="1269"/>
      <c r="AI105" s="1269"/>
      <c r="AJ105" s="1269"/>
      <c r="AK105" s="817"/>
      <c r="AL105" s="817"/>
      <c r="AM105" s="817"/>
      <c r="AN105" s="802"/>
    </row>
    <row r="106" spans="1:49" s="803" customFormat="1" ht="12.75" customHeight="1">
      <c r="A106" s="805" t="s">
        <v>2134</v>
      </c>
      <c r="B106" s="1269" t="s">
        <v>2135</v>
      </c>
      <c r="C106" s="1269"/>
      <c r="D106" s="1269"/>
      <c r="E106" s="1269"/>
      <c r="F106" s="1269"/>
      <c r="G106" s="1269"/>
      <c r="H106" s="1269"/>
      <c r="I106" s="1269"/>
      <c r="J106" s="1269"/>
      <c r="K106" s="1269"/>
      <c r="L106" s="1269"/>
      <c r="M106" s="1269"/>
      <c r="N106" s="1269"/>
      <c r="O106" s="1269"/>
      <c r="P106" s="1269"/>
      <c r="Q106" s="1269"/>
      <c r="R106" s="1269"/>
      <c r="S106" s="1269"/>
      <c r="T106" s="1269"/>
      <c r="U106" s="1269"/>
      <c r="V106" s="1269"/>
      <c r="W106" s="1269"/>
      <c r="X106" s="1269"/>
      <c r="Y106" s="1269"/>
      <c r="Z106" s="1269"/>
      <c r="AA106" s="1269"/>
      <c r="AB106" s="1269"/>
      <c r="AC106" s="1269"/>
      <c r="AD106" s="1269"/>
      <c r="AE106" s="2716" t="s">
        <v>2109</v>
      </c>
      <c r="AF106" s="2716"/>
      <c r="AG106" s="2716"/>
      <c r="AH106" s="2716"/>
      <c r="AI106" s="2716"/>
      <c r="AJ106" s="2716"/>
      <c r="AK106" s="2716"/>
      <c r="AL106" s="807"/>
      <c r="AM106" s="807"/>
      <c r="AN106" s="802"/>
      <c r="AO106" s="803" t="str">
        <f>Application!B728</f>
        <v>SRO/Studio</v>
      </c>
      <c r="AQ106" s="803">
        <f>Application!O728</f>
        <v>312</v>
      </c>
    </row>
    <row r="107" spans="1:49" s="803" customFormat="1" ht="12.75" customHeight="1">
      <c r="A107" s="807"/>
      <c r="B107" s="1269" t="s">
        <v>2125</v>
      </c>
      <c r="C107" s="1269"/>
      <c r="D107" s="1269"/>
      <c r="E107" s="1269"/>
      <c r="F107" s="1269"/>
      <c r="G107" s="1269"/>
      <c r="H107" s="1269"/>
      <c r="I107" s="1269"/>
      <c r="J107" s="1269"/>
      <c r="K107" s="1269"/>
      <c r="L107" s="1269"/>
      <c r="M107" s="1269"/>
      <c r="N107" s="1269"/>
      <c r="O107" s="1269"/>
      <c r="P107" s="1269"/>
      <c r="Q107" s="1269"/>
      <c r="R107" s="1269"/>
      <c r="S107" s="1269"/>
      <c r="T107" s="1269"/>
      <c r="U107" s="1269"/>
      <c r="V107" s="1269"/>
      <c r="W107" s="1269"/>
      <c r="X107" s="1269"/>
      <c r="Y107" s="1269"/>
      <c r="Z107" s="1269"/>
      <c r="AA107" s="1269"/>
      <c r="AB107" s="1269"/>
      <c r="AC107" s="1269"/>
      <c r="AD107" s="1269"/>
      <c r="AE107" s="1388"/>
      <c r="AF107" s="1388"/>
      <c r="AG107" s="1388"/>
      <c r="AH107" s="1388"/>
      <c r="AI107" s="1388"/>
      <c r="AJ107" s="1388"/>
      <c r="AK107" s="807"/>
      <c r="AL107" s="807"/>
      <c r="AM107" s="807"/>
      <c r="AN107" s="802"/>
      <c r="AO107" s="803" t="str">
        <f>Application!B729</f>
        <v>SRO/Studio</v>
      </c>
      <c r="AQ107" s="803">
        <f>Application!O729</f>
        <v>687</v>
      </c>
    </row>
    <row r="108" spans="1:49" s="803" customFormat="1" ht="12.75" customHeight="1">
      <c r="A108" s="807"/>
      <c r="B108" s="1269"/>
      <c r="C108" s="1269"/>
      <c r="D108" s="1269"/>
      <c r="E108" s="844"/>
      <c r="F108" s="844"/>
      <c r="G108" s="844"/>
      <c r="H108" s="844"/>
      <c r="I108" s="844"/>
      <c r="J108" s="844"/>
      <c r="K108" s="844"/>
      <c r="L108" s="844"/>
      <c r="M108" s="844"/>
      <c r="N108" s="844"/>
      <c r="O108" s="844"/>
      <c r="P108" s="844"/>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07"/>
      <c r="AL108" s="807"/>
      <c r="AM108" s="807"/>
      <c r="AN108" s="802"/>
      <c r="AO108" s="803" t="str">
        <f>Application!B730</f>
        <v>SRO/Studio</v>
      </c>
      <c r="AQ108" s="803">
        <f>Application!O730</f>
        <v>1187</v>
      </c>
    </row>
    <row r="109" spans="1:49" s="803" customFormat="1" ht="12.75" customHeight="1">
      <c r="A109" s="807"/>
      <c r="B109" s="2701" t="s">
        <v>643</v>
      </c>
      <c r="C109" s="2701"/>
      <c r="D109" s="814" t="s">
        <v>2111</v>
      </c>
      <c r="E109" s="2719" t="s">
        <v>2136</v>
      </c>
      <c r="F109" s="2720"/>
      <c r="G109" s="2720"/>
      <c r="H109" s="2720"/>
      <c r="I109" s="2720"/>
      <c r="J109" s="2720"/>
      <c r="K109" s="2720"/>
      <c r="L109" s="2720"/>
      <c r="M109" s="2720"/>
      <c r="N109" s="2720"/>
      <c r="O109" s="2720"/>
      <c r="P109" s="2720"/>
      <c r="Q109" s="2720"/>
      <c r="R109" s="2720"/>
      <c r="S109" s="2720"/>
      <c r="T109" s="2720"/>
      <c r="U109" s="2720"/>
      <c r="V109" s="2720"/>
      <c r="W109" s="2720"/>
      <c r="X109" s="2720"/>
      <c r="Y109" s="2720"/>
      <c r="Z109" s="2720"/>
      <c r="AA109" s="2720"/>
      <c r="AB109" s="2720"/>
      <c r="AC109" s="2720"/>
      <c r="AD109" s="2720"/>
      <c r="AE109" s="2720"/>
      <c r="AF109" s="2720"/>
      <c r="AG109" s="2720"/>
      <c r="AH109" s="2720"/>
      <c r="AI109" s="2720"/>
      <c r="AJ109" s="2721"/>
      <c r="AK109" s="807"/>
      <c r="AL109" s="807"/>
      <c r="AM109" s="807"/>
      <c r="AN109" s="802"/>
      <c r="AO109" s="803" t="str">
        <f>Application!B731</f>
        <v>1 Bedroom</v>
      </c>
      <c r="AQ109" s="803">
        <f>Application!O731</f>
        <v>325.75</v>
      </c>
      <c r="AU109" s="803" t="s">
        <v>2137</v>
      </c>
      <c r="AV109" s="1391" t="s">
        <v>2138</v>
      </c>
      <c r="AW109" s="803" t="s">
        <v>2139</v>
      </c>
    </row>
    <row r="110" spans="1:49" s="803" customFormat="1" ht="12.75" customHeight="1">
      <c r="A110" s="807"/>
      <c r="B110" s="1269"/>
      <c r="C110" s="1269"/>
      <c r="D110" s="1269"/>
      <c r="E110" s="2722"/>
      <c r="F110" s="2723"/>
      <c r="G110" s="2723"/>
      <c r="H110" s="2723"/>
      <c r="I110" s="2723"/>
      <c r="J110" s="2723"/>
      <c r="K110" s="2723"/>
      <c r="L110" s="2723"/>
      <c r="M110" s="2723"/>
      <c r="N110" s="2723"/>
      <c r="O110" s="2723"/>
      <c r="P110" s="2723"/>
      <c r="Q110" s="2723"/>
      <c r="R110" s="2723"/>
      <c r="S110" s="2723"/>
      <c r="T110" s="2723"/>
      <c r="U110" s="2723"/>
      <c r="V110" s="2723"/>
      <c r="W110" s="2723"/>
      <c r="X110" s="2723"/>
      <c r="Y110" s="2723"/>
      <c r="Z110" s="2723"/>
      <c r="AA110" s="2723"/>
      <c r="AB110" s="2723"/>
      <c r="AC110" s="2723"/>
      <c r="AD110" s="2723"/>
      <c r="AE110" s="2723"/>
      <c r="AF110" s="2723"/>
      <c r="AG110" s="2723"/>
      <c r="AH110" s="2723"/>
      <c r="AI110" s="2723"/>
      <c r="AJ110" s="2724"/>
      <c r="AK110" s="807"/>
      <c r="AL110" s="807"/>
      <c r="AM110" s="807"/>
      <c r="AN110" s="802"/>
      <c r="AO110" s="803" t="str">
        <f>Application!B732</f>
        <v>1 Bedroom</v>
      </c>
      <c r="AQ110" s="803">
        <f>Application!O732</f>
        <v>727.5</v>
      </c>
      <c r="AU110" s="855" t="str">
        <f>E118</f>
        <v>Studio/SRO</v>
      </c>
      <c r="AV110" s="803">
        <f t="array" ref="AV110">SUM(IF(Application!B728:F752="SRO/Studio",Application!G728:J752))</f>
        <v>8</v>
      </c>
      <c r="AW110" s="856">
        <f>AV110/AV116</f>
        <v>0.11267605633802817</v>
      </c>
    </row>
    <row r="111" spans="1:49" s="803" customFormat="1" ht="12.75" customHeight="1">
      <c r="A111" s="807"/>
      <c r="B111" s="1269"/>
      <c r="C111" s="1269"/>
      <c r="D111" s="1269"/>
      <c r="E111" s="2722"/>
      <c r="F111" s="2723"/>
      <c r="G111" s="2723"/>
      <c r="H111" s="2723"/>
      <c r="I111" s="2723"/>
      <c r="J111" s="2723"/>
      <c r="K111" s="2723"/>
      <c r="L111" s="2723"/>
      <c r="M111" s="2723"/>
      <c r="N111" s="2723"/>
      <c r="O111" s="2723"/>
      <c r="P111" s="2723"/>
      <c r="Q111" s="2723"/>
      <c r="R111" s="2723"/>
      <c r="S111" s="2723"/>
      <c r="T111" s="2723"/>
      <c r="U111" s="2723"/>
      <c r="V111" s="2723"/>
      <c r="W111" s="2723"/>
      <c r="X111" s="2723"/>
      <c r="Y111" s="2723"/>
      <c r="Z111" s="2723"/>
      <c r="AA111" s="2723"/>
      <c r="AB111" s="2723"/>
      <c r="AC111" s="2723"/>
      <c r="AD111" s="2723"/>
      <c r="AE111" s="2723"/>
      <c r="AF111" s="2723"/>
      <c r="AG111" s="2723"/>
      <c r="AH111" s="2723"/>
      <c r="AI111" s="2723"/>
      <c r="AJ111" s="2724"/>
      <c r="AK111" s="807"/>
      <c r="AL111" s="807"/>
      <c r="AM111" s="807"/>
      <c r="AN111" s="802"/>
      <c r="AO111" s="803" t="str">
        <f>Application!B733</f>
        <v>1 Bedroom</v>
      </c>
      <c r="AQ111" s="803">
        <f>Application!O733</f>
        <v>1263.1666666666667</v>
      </c>
      <c r="AU111" s="855" t="str">
        <f>J118</f>
        <v>1-bedroom</v>
      </c>
      <c r="AV111" s="803">
        <f t="array" ref="AV111">SUM(IF(Application!B728:F752="1 Bedroom",Application!G728:J752))</f>
        <v>27</v>
      </c>
      <c r="AW111" s="856">
        <f>AV111/AV116</f>
        <v>0.38028169014084506</v>
      </c>
    </row>
    <row r="112" spans="1:49" s="803" customFormat="1" ht="12.75" customHeight="1">
      <c r="A112" s="807"/>
      <c r="B112" s="1269"/>
      <c r="C112" s="1269"/>
      <c r="D112" s="1269"/>
      <c r="E112" s="2722"/>
      <c r="F112" s="2723"/>
      <c r="G112" s="2723"/>
      <c r="H112" s="2723"/>
      <c r="I112" s="2723"/>
      <c r="J112" s="2723"/>
      <c r="K112" s="2723"/>
      <c r="L112" s="2723"/>
      <c r="M112" s="2723"/>
      <c r="N112" s="2723"/>
      <c r="O112" s="2723"/>
      <c r="P112" s="2723"/>
      <c r="Q112" s="2723"/>
      <c r="R112" s="2723"/>
      <c r="S112" s="2723"/>
      <c r="T112" s="2723"/>
      <c r="U112" s="2723"/>
      <c r="V112" s="2723"/>
      <c r="W112" s="2723"/>
      <c r="X112" s="2723"/>
      <c r="Y112" s="2723"/>
      <c r="Z112" s="2723"/>
      <c r="AA112" s="2723"/>
      <c r="AB112" s="2723"/>
      <c r="AC112" s="2723"/>
      <c r="AD112" s="2723"/>
      <c r="AE112" s="2723"/>
      <c r="AF112" s="2723"/>
      <c r="AG112" s="2723"/>
      <c r="AH112" s="2723"/>
      <c r="AI112" s="2723"/>
      <c r="AJ112" s="2724"/>
      <c r="AK112" s="807"/>
      <c r="AL112" s="807"/>
      <c r="AM112" s="807"/>
      <c r="AN112" s="802"/>
      <c r="AO112" s="803" t="str">
        <f>Application!B734</f>
        <v>1 Bedroom</v>
      </c>
      <c r="AQ112" s="803">
        <f>Application!O734</f>
        <v>1531</v>
      </c>
      <c r="AU112" s="855" t="str">
        <f>O118</f>
        <v>2-bedroom</v>
      </c>
      <c r="AV112" s="803">
        <f t="array" ref="AV112">SUM(IF(Application!B728:F752="2 Bedrooms",Application!G728:J752))</f>
        <v>18</v>
      </c>
      <c r="AW112" s="856">
        <f>AV112/AV116</f>
        <v>0.25352112676056338</v>
      </c>
    </row>
    <row r="113" spans="1:52" s="803" customFormat="1" ht="12.75" customHeight="1">
      <c r="A113" s="807"/>
      <c r="B113" s="1269"/>
      <c r="C113" s="1269"/>
      <c r="D113" s="1269"/>
      <c r="E113" s="2722"/>
      <c r="F113" s="2723"/>
      <c r="G113" s="2723"/>
      <c r="H113" s="2723"/>
      <c r="I113" s="2723"/>
      <c r="J113" s="2723"/>
      <c r="K113" s="2723"/>
      <c r="L113" s="2723"/>
      <c r="M113" s="2723"/>
      <c r="N113" s="2723"/>
      <c r="O113" s="2723"/>
      <c r="P113" s="2723"/>
      <c r="Q113" s="2723"/>
      <c r="R113" s="2723"/>
      <c r="S113" s="2723"/>
      <c r="T113" s="2723"/>
      <c r="U113" s="2723"/>
      <c r="V113" s="2723"/>
      <c r="W113" s="2723"/>
      <c r="X113" s="2723"/>
      <c r="Y113" s="2723"/>
      <c r="Z113" s="2723"/>
      <c r="AA113" s="2723"/>
      <c r="AB113" s="2723"/>
      <c r="AC113" s="2723"/>
      <c r="AD113" s="2723"/>
      <c r="AE113" s="2723"/>
      <c r="AF113" s="2723"/>
      <c r="AG113" s="2723"/>
      <c r="AH113" s="2723"/>
      <c r="AI113" s="2723"/>
      <c r="AJ113" s="2724"/>
      <c r="AK113" s="807"/>
      <c r="AL113" s="807"/>
      <c r="AM113" s="807"/>
      <c r="AN113" s="802"/>
      <c r="AO113" s="803" t="str">
        <f>Application!B735</f>
        <v>2 Bedrooms</v>
      </c>
      <c r="AQ113" s="803">
        <f>Application!O735</f>
        <v>376.25</v>
      </c>
      <c r="AU113" s="855" t="str">
        <f>T118</f>
        <v>3-bedroom</v>
      </c>
      <c r="AV113" s="803">
        <f t="array" ref="AV113">SUM(IF(Application!B728:F752="3 Bedrooms",Application!G728:J752))</f>
        <v>18</v>
      </c>
      <c r="AW113" s="856">
        <f>AV113/AV116</f>
        <v>0.25352112676056338</v>
      </c>
    </row>
    <row r="114" spans="1:52" s="803" customFormat="1" ht="12.75" customHeight="1">
      <c r="A114" s="807"/>
      <c r="B114" s="1269"/>
      <c r="C114" s="1269"/>
      <c r="D114" s="1269"/>
      <c r="E114" s="2722"/>
      <c r="F114" s="2723"/>
      <c r="G114" s="2723"/>
      <c r="H114" s="2723"/>
      <c r="I114" s="2723"/>
      <c r="J114" s="2723"/>
      <c r="K114" s="2723"/>
      <c r="L114" s="2723"/>
      <c r="M114" s="2723"/>
      <c r="N114" s="2723"/>
      <c r="O114" s="2723"/>
      <c r="P114" s="2723"/>
      <c r="Q114" s="2723"/>
      <c r="R114" s="2723"/>
      <c r="S114" s="2723"/>
      <c r="T114" s="2723"/>
      <c r="U114" s="2723"/>
      <c r="V114" s="2723"/>
      <c r="W114" s="2723"/>
      <c r="X114" s="2723"/>
      <c r="Y114" s="2723"/>
      <c r="Z114" s="2723"/>
      <c r="AA114" s="2723"/>
      <c r="AB114" s="2723"/>
      <c r="AC114" s="2723"/>
      <c r="AD114" s="2723"/>
      <c r="AE114" s="2723"/>
      <c r="AF114" s="2723"/>
      <c r="AG114" s="2723"/>
      <c r="AH114" s="2723"/>
      <c r="AI114" s="2723"/>
      <c r="AJ114" s="2724"/>
      <c r="AK114" s="807"/>
      <c r="AL114" s="807"/>
      <c r="AM114" s="807"/>
      <c r="AN114" s="802"/>
      <c r="AO114" s="803" t="str">
        <f>Application!B736</f>
        <v>2 Bedrooms</v>
      </c>
      <c r="AQ114" s="803">
        <f>Application!O736</f>
        <v>858.5</v>
      </c>
      <c r="AU114" s="855" t="str">
        <f>Y118</f>
        <v>4-bedroom</v>
      </c>
      <c r="AV114" s="803">
        <f t="array" ref="AV114">SUM(IF(Application!B728:F752="4 Bedrooms",Application!G728:J752))</f>
        <v>0</v>
      </c>
      <c r="AW114" s="856">
        <f>AV114/AV116</f>
        <v>0</v>
      </c>
    </row>
    <row r="115" spans="1:52" s="803" customFormat="1" ht="12.75" customHeight="1">
      <c r="A115" s="807"/>
      <c r="B115" s="1269"/>
      <c r="C115" s="1269"/>
      <c r="D115" s="1269"/>
      <c r="E115" s="2722"/>
      <c r="F115" s="2723"/>
      <c r="G115" s="2723"/>
      <c r="H115" s="2723"/>
      <c r="I115" s="2723"/>
      <c r="J115" s="2723"/>
      <c r="K115" s="2723"/>
      <c r="L115" s="2723"/>
      <c r="M115" s="2723"/>
      <c r="N115" s="2723"/>
      <c r="O115" s="2723"/>
      <c r="P115" s="2723"/>
      <c r="Q115" s="2723"/>
      <c r="R115" s="2723"/>
      <c r="S115" s="2723"/>
      <c r="T115" s="2723"/>
      <c r="U115" s="2723"/>
      <c r="V115" s="2723"/>
      <c r="W115" s="2723"/>
      <c r="X115" s="2723"/>
      <c r="Y115" s="2723"/>
      <c r="Z115" s="2723"/>
      <c r="AA115" s="2723"/>
      <c r="AB115" s="2723"/>
      <c r="AC115" s="2723"/>
      <c r="AD115" s="2723"/>
      <c r="AE115" s="2723"/>
      <c r="AF115" s="2723"/>
      <c r="AG115" s="2723"/>
      <c r="AH115" s="2723"/>
      <c r="AI115" s="2723"/>
      <c r="AJ115" s="2724"/>
      <c r="AK115" s="807"/>
      <c r="AL115" s="807"/>
      <c r="AM115" s="807"/>
      <c r="AN115" s="802"/>
      <c r="AO115" s="803" t="str">
        <f>Application!B737</f>
        <v>2 Bedrooms</v>
      </c>
      <c r="AQ115" s="803">
        <f>Application!O737</f>
        <v>1501.5</v>
      </c>
      <c r="AU115" s="855" t="str">
        <f>AD118</f>
        <v>5-bedroom</v>
      </c>
      <c r="AV115" s="803">
        <f t="array" ref="AV115">SUM(IF(Application!B728:F752="5 Bedrooms",Application!G728:J752))</f>
        <v>0</v>
      </c>
      <c r="AW115" s="856">
        <f>AV115/AV116</f>
        <v>0</v>
      </c>
    </row>
    <row r="116" spans="1:52" s="803" customFormat="1" ht="12.75" customHeight="1">
      <c r="A116" s="807"/>
      <c r="B116" s="1269"/>
      <c r="C116" s="1269"/>
      <c r="D116" s="1269"/>
      <c r="E116" s="2722"/>
      <c r="F116" s="2723"/>
      <c r="G116" s="2723"/>
      <c r="H116" s="2723"/>
      <c r="I116" s="2723"/>
      <c r="J116" s="2723"/>
      <c r="K116" s="2723"/>
      <c r="L116" s="2723"/>
      <c r="M116" s="2723"/>
      <c r="N116" s="2723"/>
      <c r="O116" s="2723"/>
      <c r="P116" s="2723"/>
      <c r="Q116" s="2723"/>
      <c r="R116" s="2723"/>
      <c r="S116" s="2723"/>
      <c r="T116" s="2723"/>
      <c r="U116" s="2723"/>
      <c r="V116" s="2723"/>
      <c r="W116" s="2723"/>
      <c r="X116" s="2723"/>
      <c r="Y116" s="2723"/>
      <c r="Z116" s="2723"/>
      <c r="AA116" s="2723"/>
      <c r="AB116" s="2723"/>
      <c r="AC116" s="2723"/>
      <c r="AD116" s="2723"/>
      <c r="AE116" s="2723"/>
      <c r="AF116" s="2723"/>
      <c r="AG116" s="2723"/>
      <c r="AH116" s="2723"/>
      <c r="AI116" s="2723"/>
      <c r="AJ116" s="2724"/>
      <c r="AK116" s="807"/>
      <c r="AL116" s="807"/>
      <c r="AM116" s="807"/>
      <c r="AN116" s="802"/>
      <c r="AO116" s="803" t="str">
        <f>Application!B738</f>
        <v>2 Bedrooms</v>
      </c>
      <c r="AQ116" s="803">
        <f>Application!O738</f>
        <v>1823</v>
      </c>
      <c r="AV116" s="803">
        <f>SUM(AV110:AV115)</f>
        <v>71</v>
      </c>
      <c r="AW116" s="856">
        <f>SUM(AW110:AW115)</f>
        <v>1</v>
      </c>
    </row>
    <row r="117" spans="1:52" s="803" customFormat="1" ht="12.75" customHeight="1">
      <c r="A117" s="807"/>
      <c r="B117" s="1269"/>
      <c r="C117" s="1269"/>
      <c r="D117" s="1269"/>
      <c r="E117" s="1406"/>
      <c r="F117" s="1407"/>
      <c r="G117" s="1407"/>
      <c r="H117" s="1407"/>
      <c r="I117" s="1407"/>
      <c r="J117" s="1407"/>
      <c r="K117" s="1407"/>
      <c r="L117" s="1407"/>
      <c r="M117" s="1407"/>
      <c r="N117" s="1407"/>
      <c r="O117" s="1407"/>
      <c r="P117" s="1407"/>
      <c r="Q117" s="1407"/>
      <c r="R117" s="1407"/>
      <c r="S117" s="1407"/>
      <c r="T117" s="1407"/>
      <c r="U117" s="1407"/>
      <c r="V117" s="1407"/>
      <c r="W117" s="1407"/>
      <c r="X117" s="1407"/>
      <c r="Y117" s="1407"/>
      <c r="Z117" s="1407"/>
      <c r="AA117" s="1407"/>
      <c r="AB117" s="1407"/>
      <c r="AC117" s="1407"/>
      <c r="AD117" s="1407"/>
      <c r="AE117" s="1407"/>
      <c r="AF117" s="1407"/>
      <c r="AG117" s="1407"/>
      <c r="AH117" s="1407"/>
      <c r="AI117" s="1407"/>
      <c r="AJ117" s="1408"/>
      <c r="AK117" s="807"/>
      <c r="AL117" s="807"/>
      <c r="AM117" s="807"/>
      <c r="AN117" s="802"/>
      <c r="AO117" s="803" t="str">
        <f>Application!B739</f>
        <v>3 Bedrooms</v>
      </c>
      <c r="AQ117" s="803">
        <f>Application!O739</f>
        <v>431</v>
      </c>
    </row>
    <row r="118" spans="1:52" s="803" customFormat="1" ht="12.75" customHeight="1">
      <c r="A118" s="807"/>
      <c r="B118" s="1269"/>
      <c r="C118" s="807"/>
      <c r="D118" s="807"/>
      <c r="E118" s="2740" t="s">
        <v>2140</v>
      </c>
      <c r="F118" s="2741"/>
      <c r="G118" s="2741"/>
      <c r="H118" s="2741"/>
      <c r="I118" s="844"/>
      <c r="J118" s="2741" t="s">
        <v>2141</v>
      </c>
      <c r="K118" s="2741"/>
      <c r="L118" s="2741"/>
      <c r="M118" s="2741"/>
      <c r="N118" s="844"/>
      <c r="O118" s="2741" t="s">
        <v>2142</v>
      </c>
      <c r="P118" s="2741"/>
      <c r="Q118" s="2741"/>
      <c r="R118" s="2741"/>
      <c r="S118" s="844"/>
      <c r="T118" s="2741" t="s">
        <v>2143</v>
      </c>
      <c r="U118" s="2741"/>
      <c r="V118" s="2741"/>
      <c r="W118" s="2741"/>
      <c r="X118" s="844"/>
      <c r="Y118" s="2741" t="s">
        <v>2144</v>
      </c>
      <c r="Z118" s="2741"/>
      <c r="AA118" s="2741"/>
      <c r="AB118" s="2741"/>
      <c r="AC118" s="844"/>
      <c r="AD118" s="2741" t="s">
        <v>2145</v>
      </c>
      <c r="AE118" s="2741"/>
      <c r="AF118" s="2741"/>
      <c r="AG118" s="2741"/>
      <c r="AH118" s="844"/>
      <c r="AI118" s="844"/>
      <c r="AJ118" s="846"/>
      <c r="AK118" s="807"/>
      <c r="AL118" s="807"/>
      <c r="AM118" s="807"/>
      <c r="AN118" s="802"/>
      <c r="AO118" s="803" t="str">
        <f>Application!B740</f>
        <v>3 Bedrooms</v>
      </c>
      <c r="AQ118" s="803">
        <f>Application!O740</f>
        <v>1730.6666666666667</v>
      </c>
    </row>
    <row r="119" spans="1:52" s="803" customFormat="1" ht="12.75" customHeight="1">
      <c r="A119" s="807"/>
      <c r="B119" s="1269"/>
      <c r="C119" s="807"/>
      <c r="D119" s="807"/>
      <c r="E119" s="857"/>
      <c r="F119" s="858"/>
      <c r="G119" s="858"/>
      <c r="H119" s="858"/>
      <c r="I119" s="844"/>
      <c r="J119" s="858"/>
      <c r="K119" s="858"/>
      <c r="L119" s="858"/>
      <c r="M119" s="858"/>
      <c r="N119" s="844"/>
      <c r="O119" s="858"/>
      <c r="P119" s="858"/>
      <c r="Q119" s="858"/>
      <c r="R119" s="858"/>
      <c r="S119" s="844"/>
      <c r="T119" s="858"/>
      <c r="U119" s="858"/>
      <c r="V119" s="858"/>
      <c r="W119" s="858"/>
      <c r="X119" s="844"/>
      <c r="Y119" s="858"/>
      <c r="Z119" s="858"/>
      <c r="AA119" s="858"/>
      <c r="AB119" s="858"/>
      <c r="AC119" s="844"/>
      <c r="AD119" s="858"/>
      <c r="AE119" s="858"/>
      <c r="AF119" s="858"/>
      <c r="AG119" s="858"/>
      <c r="AH119" s="844"/>
      <c r="AI119" s="844"/>
      <c r="AJ119" s="846"/>
      <c r="AK119" s="807"/>
      <c r="AL119" s="807"/>
      <c r="AM119" s="807"/>
      <c r="AN119" s="802"/>
      <c r="AO119" s="803" t="str">
        <f>Application!B741</f>
        <v>3 Bedrooms</v>
      </c>
      <c r="AQ119" s="803">
        <f>Application!O741</f>
        <v>2102</v>
      </c>
    </row>
    <row r="120" spans="1:52" s="803" customFormat="1" ht="12.75" customHeight="1">
      <c r="A120" s="807"/>
      <c r="B120" s="1269"/>
      <c r="C120" s="807"/>
      <c r="D120" s="807"/>
      <c r="E120" s="859" t="s">
        <v>2146</v>
      </c>
      <c r="F120" s="858"/>
      <c r="G120" s="858"/>
      <c r="H120" s="858"/>
      <c r="I120" s="844"/>
      <c r="J120" s="858"/>
      <c r="K120" s="858"/>
      <c r="L120" s="858"/>
      <c r="M120" s="858"/>
      <c r="N120" s="844"/>
      <c r="O120" s="858"/>
      <c r="P120" s="858"/>
      <c r="Q120" s="858"/>
      <c r="R120" s="858"/>
      <c r="S120" s="844"/>
      <c r="T120" s="858"/>
      <c r="U120" s="858"/>
      <c r="V120" s="858"/>
      <c r="W120" s="858"/>
      <c r="X120" s="844"/>
      <c r="Y120" s="858"/>
      <c r="Z120" s="858"/>
      <c r="AA120" s="858"/>
      <c r="AB120" s="858"/>
      <c r="AC120" s="844"/>
      <c r="AD120" s="858"/>
      <c r="AE120" s="858"/>
      <c r="AF120" s="858"/>
      <c r="AG120" s="858"/>
      <c r="AH120" s="844"/>
      <c r="AI120" s="844"/>
      <c r="AJ120" s="846"/>
      <c r="AK120" s="807"/>
      <c r="AL120" s="807"/>
      <c r="AM120" s="807"/>
      <c r="AN120" s="802"/>
      <c r="AO120" s="803" t="str">
        <f>Application!B742</f>
        <v>2 Bedrooms</v>
      </c>
      <c r="AQ120" s="803">
        <f>Application!O742</f>
        <v>1501.5</v>
      </c>
    </row>
    <row r="121" spans="1:52" s="803" customFormat="1" ht="12.75" customHeight="1">
      <c r="A121" s="807"/>
      <c r="B121" s="1269"/>
      <c r="C121" s="807"/>
      <c r="D121" s="807"/>
      <c r="E121" s="2750">
        <v>1852</v>
      </c>
      <c r="F121" s="2751"/>
      <c r="G121" s="2751"/>
      <c r="H121" s="2751"/>
      <c r="I121" s="860"/>
      <c r="J121" s="2751">
        <v>2191</v>
      </c>
      <c r="K121" s="2751"/>
      <c r="L121" s="2751"/>
      <c r="M121" s="2751"/>
      <c r="N121" s="860"/>
      <c r="O121" s="2751">
        <v>2534</v>
      </c>
      <c r="P121" s="2751"/>
      <c r="Q121" s="2751"/>
      <c r="R121" s="2751"/>
      <c r="S121" s="860"/>
      <c r="T121" s="2751">
        <v>3190</v>
      </c>
      <c r="U121" s="2751"/>
      <c r="V121" s="2751"/>
      <c r="W121" s="2751"/>
      <c r="X121" s="860"/>
      <c r="Y121" s="2751"/>
      <c r="Z121" s="2751"/>
      <c r="AA121" s="2751"/>
      <c r="AB121" s="2751"/>
      <c r="AC121" s="860"/>
      <c r="AD121" s="2751"/>
      <c r="AE121" s="2751"/>
      <c r="AF121" s="2751"/>
      <c r="AG121" s="2751"/>
      <c r="AH121" s="844"/>
      <c r="AI121" s="844"/>
      <c r="AJ121" s="846"/>
      <c r="AK121" s="807"/>
      <c r="AL121" s="807"/>
      <c r="AM121" s="807"/>
      <c r="AN121" s="802"/>
      <c r="AO121" s="803">
        <f>Application!B743</f>
        <v>0</v>
      </c>
      <c r="AQ121" s="803">
        <f>Application!O743</f>
        <v>0</v>
      </c>
    </row>
    <row r="122" spans="1:52" s="803" customFormat="1" ht="12.75" customHeight="1">
      <c r="A122" s="807"/>
      <c r="B122" s="1269"/>
      <c r="C122" s="807"/>
      <c r="D122" s="807"/>
      <c r="E122" s="857"/>
      <c r="F122" s="858"/>
      <c r="G122" s="858"/>
      <c r="H122" s="858"/>
      <c r="I122" s="844"/>
      <c r="J122" s="858"/>
      <c r="K122" s="858"/>
      <c r="L122" s="858"/>
      <c r="M122" s="858"/>
      <c r="N122" s="844"/>
      <c r="O122" s="858"/>
      <c r="P122" s="858"/>
      <c r="Q122" s="858"/>
      <c r="R122" s="858"/>
      <c r="S122" s="844"/>
      <c r="T122" s="858"/>
      <c r="U122" s="858"/>
      <c r="V122" s="858"/>
      <c r="W122" s="858"/>
      <c r="X122" s="844"/>
      <c r="Y122" s="858"/>
      <c r="Z122" s="858"/>
      <c r="AA122" s="858"/>
      <c r="AB122" s="858"/>
      <c r="AC122" s="844"/>
      <c r="AD122" s="858"/>
      <c r="AE122" s="858"/>
      <c r="AF122" s="858"/>
      <c r="AG122" s="858"/>
      <c r="AH122" s="844"/>
      <c r="AI122" s="844"/>
      <c r="AJ122" s="846"/>
      <c r="AK122" s="807"/>
      <c r="AL122" s="807"/>
      <c r="AM122" s="807"/>
      <c r="AN122" s="802"/>
      <c r="AO122" s="803">
        <f>Application!B744</f>
        <v>0</v>
      </c>
      <c r="AQ122" s="803">
        <f>Application!O744</f>
        <v>0</v>
      </c>
      <c r="AU122" s="861"/>
      <c r="AV122" s="861"/>
      <c r="AW122" s="861"/>
      <c r="AX122" s="861"/>
      <c r="AY122" s="861"/>
      <c r="AZ122" s="861"/>
    </row>
    <row r="123" spans="1:52" s="803" customFormat="1" ht="12.75" customHeight="1">
      <c r="A123" s="807"/>
      <c r="B123" s="1269"/>
      <c r="C123" s="807"/>
      <c r="D123" s="807"/>
      <c r="E123" s="859" t="s">
        <v>2147</v>
      </c>
      <c r="F123" s="858"/>
      <c r="G123" s="858"/>
      <c r="H123" s="858"/>
      <c r="I123" s="844"/>
      <c r="J123" s="858"/>
      <c r="K123" s="858"/>
      <c r="L123" s="858"/>
      <c r="M123" s="858"/>
      <c r="N123" s="844"/>
      <c r="O123" s="858"/>
      <c r="P123" s="858"/>
      <c r="Q123" s="858"/>
      <c r="R123" s="858"/>
      <c r="S123" s="844"/>
      <c r="T123" s="858"/>
      <c r="U123" s="858"/>
      <c r="V123" s="858"/>
      <c r="W123" s="858"/>
      <c r="X123" s="844"/>
      <c r="Y123" s="858"/>
      <c r="Z123" s="858"/>
      <c r="AA123" s="858"/>
      <c r="AB123" s="858"/>
      <c r="AC123" s="844"/>
      <c r="AD123" s="858"/>
      <c r="AE123" s="858"/>
      <c r="AF123" s="858"/>
      <c r="AG123" s="858"/>
      <c r="AH123" s="844"/>
      <c r="AI123" s="844"/>
      <c r="AJ123" s="846"/>
      <c r="AK123" s="807"/>
      <c r="AL123" s="807"/>
      <c r="AM123" s="807"/>
      <c r="AN123" s="802"/>
      <c r="AO123" s="803">
        <f>Application!B745</f>
        <v>0</v>
      </c>
      <c r="AQ123" s="803">
        <f>Application!O745</f>
        <v>0</v>
      </c>
      <c r="AU123" s="861"/>
      <c r="AV123" s="861"/>
      <c r="AW123" s="861"/>
      <c r="AX123" s="861"/>
      <c r="AY123" s="861"/>
      <c r="AZ123" s="861"/>
    </row>
    <row r="124" spans="1:52" s="803" customFormat="1" ht="12.75" customHeight="1">
      <c r="A124" s="807"/>
      <c r="B124" s="1269"/>
      <c r="C124" s="807"/>
      <c r="D124" s="807"/>
      <c r="E124" s="2748">
        <f>Application!DX663</f>
        <v>515.125</v>
      </c>
      <c r="F124" s="2749"/>
      <c r="G124" s="2749"/>
      <c r="H124" s="2749"/>
      <c r="I124" s="860"/>
      <c r="J124" s="2749">
        <f>Application!EC663</f>
        <v>930.85493827160485</v>
      </c>
      <c r="K124" s="2749"/>
      <c r="L124" s="2749"/>
      <c r="M124" s="2749"/>
      <c r="N124" s="860"/>
      <c r="O124" s="2749">
        <f>Application!EH663</f>
        <v>1367.5416666666667</v>
      </c>
      <c r="P124" s="2749"/>
      <c r="Q124" s="2749"/>
      <c r="R124" s="2749"/>
      <c r="S124" s="862"/>
      <c r="T124" s="2749">
        <f>Application!EM663</f>
        <v>1802.8703703703704</v>
      </c>
      <c r="U124" s="2749"/>
      <c r="V124" s="2749"/>
      <c r="W124" s="2749"/>
      <c r="X124" s="862"/>
      <c r="Y124" s="2749">
        <f>Application!ER663</f>
        <v>0</v>
      </c>
      <c r="Z124" s="2749"/>
      <c r="AA124" s="2749"/>
      <c r="AB124" s="2749"/>
      <c r="AC124" s="862"/>
      <c r="AD124" s="2749">
        <f>Application!EW663</f>
        <v>0</v>
      </c>
      <c r="AE124" s="2749"/>
      <c r="AF124" s="2749"/>
      <c r="AG124" s="2749"/>
      <c r="AH124" s="844"/>
      <c r="AI124" s="844"/>
      <c r="AJ124" s="846"/>
      <c r="AK124" s="807"/>
      <c r="AL124" s="807"/>
      <c r="AM124" s="807"/>
      <c r="AN124" s="802"/>
      <c r="AO124" s="803">
        <f>Application!B746</f>
        <v>0</v>
      </c>
      <c r="AQ124" s="803">
        <f>Application!O746</f>
        <v>0</v>
      </c>
      <c r="AU124" s="861"/>
      <c r="AV124" s="861"/>
      <c r="AW124" s="863"/>
      <c r="AX124" s="863"/>
      <c r="AY124" s="861"/>
      <c r="AZ124" s="861"/>
    </row>
    <row r="125" spans="1:52" s="803" customFormat="1" ht="12.75" customHeight="1">
      <c r="A125" s="807"/>
      <c r="B125" s="1269"/>
      <c r="C125" s="807"/>
      <c r="D125" s="807"/>
      <c r="E125" s="864"/>
      <c r="F125" s="858"/>
      <c r="G125" s="858"/>
      <c r="H125" s="858"/>
      <c r="I125" s="844"/>
      <c r="J125" s="847"/>
      <c r="K125" s="844"/>
      <c r="L125" s="844"/>
      <c r="M125" s="844"/>
      <c r="N125" s="844"/>
      <c r="O125" s="844"/>
      <c r="P125" s="844"/>
      <c r="Q125" s="844"/>
      <c r="R125" s="844"/>
      <c r="S125" s="844"/>
      <c r="T125" s="844"/>
      <c r="U125" s="844"/>
      <c r="V125" s="844"/>
      <c r="W125" s="844"/>
      <c r="X125" s="844"/>
      <c r="Y125" s="844"/>
      <c r="Z125" s="844"/>
      <c r="AA125" s="844"/>
      <c r="AB125" s="844"/>
      <c r="AC125" s="844"/>
      <c r="AD125" s="844"/>
      <c r="AE125" s="844"/>
      <c r="AF125" s="844"/>
      <c r="AG125" s="844"/>
      <c r="AH125" s="844"/>
      <c r="AI125" s="844"/>
      <c r="AJ125" s="846"/>
      <c r="AK125" s="807"/>
      <c r="AL125" s="807"/>
      <c r="AM125" s="807"/>
      <c r="AN125" s="802"/>
      <c r="AO125" s="803">
        <f>Application!B747</f>
        <v>0</v>
      </c>
      <c r="AQ125" s="803">
        <f>Application!O747</f>
        <v>0</v>
      </c>
      <c r="AU125" s="861"/>
      <c r="AV125" s="861"/>
      <c r="AW125" s="863"/>
      <c r="AX125" s="863"/>
      <c r="AY125" s="861"/>
      <c r="AZ125" s="861"/>
    </row>
    <row r="126" spans="1:52" s="803" customFormat="1" ht="12.75" customHeight="1">
      <c r="A126" s="807"/>
      <c r="B126" s="1269"/>
      <c r="C126" s="807"/>
      <c r="D126" s="807"/>
      <c r="E126" s="859" t="s">
        <v>2148</v>
      </c>
      <c r="F126" s="858"/>
      <c r="G126" s="858"/>
      <c r="H126" s="858"/>
      <c r="I126" s="844"/>
      <c r="J126" s="847"/>
      <c r="K126" s="844"/>
      <c r="L126" s="844"/>
      <c r="M126" s="844"/>
      <c r="N126" s="844"/>
      <c r="O126" s="844"/>
      <c r="P126" s="844"/>
      <c r="Q126" s="844"/>
      <c r="R126" s="844"/>
      <c r="S126" s="844"/>
      <c r="T126" s="844"/>
      <c r="U126" s="844"/>
      <c r="V126" s="844"/>
      <c r="W126" s="844"/>
      <c r="X126" s="844"/>
      <c r="Y126" s="844"/>
      <c r="Z126" s="844"/>
      <c r="AA126" s="844"/>
      <c r="AB126" s="844"/>
      <c r="AC126" s="844"/>
      <c r="AD126" s="844"/>
      <c r="AE126" s="844"/>
      <c r="AF126" s="844"/>
      <c r="AG126" s="844"/>
      <c r="AH126" s="844"/>
      <c r="AI126" s="844"/>
      <c r="AJ126" s="846"/>
      <c r="AK126" s="807"/>
      <c r="AL126" s="807"/>
      <c r="AM126" s="807"/>
      <c r="AN126" s="802"/>
      <c r="AO126" s="803">
        <f>Application!B748</f>
        <v>0</v>
      </c>
      <c r="AQ126" s="803">
        <f>Application!O748</f>
        <v>0</v>
      </c>
      <c r="AU126" s="861"/>
      <c r="AV126" s="861"/>
      <c r="AW126" s="863"/>
      <c r="AX126" s="863"/>
      <c r="AY126" s="861"/>
      <c r="AZ126" s="861"/>
    </row>
    <row r="127" spans="1:52" s="803" customFormat="1" ht="12.75" customHeight="1">
      <c r="A127" s="807"/>
      <c r="B127" s="1269"/>
      <c r="C127" s="807"/>
      <c r="D127" s="807"/>
      <c r="E127" s="2755">
        <f>(E121-E124)/E121</f>
        <v>0.72185475161987045</v>
      </c>
      <c r="F127" s="2743"/>
      <c r="G127" s="2743"/>
      <c r="H127" s="2756"/>
      <c r="I127" s="844"/>
      <c r="J127" s="2755">
        <f>(J121-J124)/J121</f>
        <v>0.57514608020465319</v>
      </c>
      <c r="K127" s="2743"/>
      <c r="L127" s="2743"/>
      <c r="M127" s="2756"/>
      <c r="N127" s="844"/>
      <c r="O127" s="2755">
        <f>(O121-O124)/O121</f>
        <v>0.46032294133122859</v>
      </c>
      <c r="P127" s="2743"/>
      <c r="Q127" s="2743"/>
      <c r="R127" s="2756"/>
      <c r="S127" s="844"/>
      <c r="T127" s="2755">
        <f>(T121-T124)/T121</f>
        <v>0.43483687449204689</v>
      </c>
      <c r="U127" s="2743"/>
      <c r="V127" s="2743"/>
      <c r="W127" s="2756"/>
      <c r="X127" s="844"/>
      <c r="Y127" s="2755" t="e">
        <f>(Y121-Y124)/Y121</f>
        <v>#DIV/0!</v>
      </c>
      <c r="Z127" s="2743"/>
      <c r="AA127" s="2743"/>
      <c r="AB127" s="2756"/>
      <c r="AC127" s="844"/>
      <c r="AD127" s="2755" t="e">
        <f>(AD121-AD124)/AD121</f>
        <v>#DIV/0!</v>
      </c>
      <c r="AE127" s="2743"/>
      <c r="AF127" s="2743"/>
      <c r="AG127" s="2756"/>
      <c r="AH127" s="844"/>
      <c r="AI127" s="844"/>
      <c r="AJ127" s="846"/>
      <c r="AK127" s="807"/>
      <c r="AL127" s="807"/>
      <c r="AM127" s="807"/>
      <c r="AN127" s="802"/>
      <c r="AO127" s="803">
        <f>Application!B749</f>
        <v>0</v>
      </c>
      <c r="AQ127" s="803">
        <f>Application!O749</f>
        <v>0</v>
      </c>
      <c r="AU127" s="861"/>
      <c r="AV127" s="861"/>
      <c r="AW127" s="863"/>
      <c r="AX127" s="863"/>
      <c r="AY127" s="861"/>
      <c r="AZ127" s="861"/>
    </row>
    <row r="128" spans="1:52" s="803" customFormat="1" ht="12.75" customHeight="1">
      <c r="A128" s="807"/>
      <c r="B128" s="1269"/>
      <c r="C128" s="807"/>
      <c r="D128" s="807"/>
      <c r="E128" s="865"/>
      <c r="F128" s="866"/>
      <c r="G128" s="866"/>
      <c r="H128" s="866"/>
      <c r="I128" s="844"/>
      <c r="J128" s="866"/>
      <c r="K128" s="866"/>
      <c r="L128" s="866"/>
      <c r="M128" s="866"/>
      <c r="N128" s="844"/>
      <c r="O128" s="866"/>
      <c r="P128" s="866"/>
      <c r="Q128" s="866"/>
      <c r="R128" s="866"/>
      <c r="S128" s="844"/>
      <c r="T128" s="866"/>
      <c r="U128" s="866"/>
      <c r="V128" s="866"/>
      <c r="W128" s="866"/>
      <c r="X128" s="844"/>
      <c r="Y128" s="866"/>
      <c r="Z128" s="866"/>
      <c r="AA128" s="866"/>
      <c r="AB128" s="866"/>
      <c r="AC128" s="844"/>
      <c r="AD128" s="866"/>
      <c r="AE128" s="866"/>
      <c r="AF128" s="866"/>
      <c r="AG128" s="866"/>
      <c r="AH128" s="844"/>
      <c r="AI128" s="844"/>
      <c r="AJ128" s="846"/>
      <c r="AK128" s="807"/>
      <c r="AL128" s="807"/>
      <c r="AM128" s="807"/>
      <c r="AN128" s="802"/>
      <c r="AO128" s="803">
        <f>Application!B750</f>
        <v>0</v>
      </c>
      <c r="AQ128" s="803">
        <f>Application!O750</f>
        <v>0</v>
      </c>
      <c r="AU128" s="861"/>
      <c r="AV128" s="861"/>
      <c r="AW128" s="863"/>
      <c r="AX128" s="863"/>
      <c r="AY128" s="861"/>
      <c r="AZ128" s="861"/>
    </row>
    <row r="129" spans="1:52" s="803" customFormat="1" ht="12.75" customHeight="1">
      <c r="A129" s="807"/>
      <c r="B129" s="1269"/>
      <c r="C129" s="807"/>
      <c r="D129" s="807"/>
      <c r="E129" s="867" t="s">
        <v>2149</v>
      </c>
      <c r="F129" s="866"/>
      <c r="G129" s="866"/>
      <c r="H129" s="866"/>
      <c r="I129" s="844"/>
      <c r="J129" s="866"/>
      <c r="K129" s="866"/>
      <c r="L129" s="866"/>
      <c r="M129" s="866"/>
      <c r="N129" s="844"/>
      <c r="O129" s="866"/>
      <c r="P129" s="866"/>
      <c r="Q129" s="866"/>
      <c r="R129" s="866"/>
      <c r="S129" s="844"/>
      <c r="T129" s="866"/>
      <c r="U129" s="866"/>
      <c r="V129" s="866"/>
      <c r="W129" s="866"/>
      <c r="X129" s="844"/>
      <c r="Y129" s="866"/>
      <c r="Z129" s="866"/>
      <c r="AA129" s="866"/>
      <c r="AB129" s="866"/>
      <c r="AC129" s="844"/>
      <c r="AD129" s="866"/>
      <c r="AE129" s="866"/>
      <c r="AF129" s="866"/>
      <c r="AG129" s="866"/>
      <c r="AH129" s="844"/>
      <c r="AI129" s="844"/>
      <c r="AJ129" s="846"/>
      <c r="AK129" s="807"/>
      <c r="AL129" s="807"/>
      <c r="AM129" s="807"/>
      <c r="AN129" s="802"/>
      <c r="AO129" s="803">
        <f>Application!B751</f>
        <v>0</v>
      </c>
      <c r="AQ129" s="803">
        <f>Application!O751</f>
        <v>0</v>
      </c>
      <c r="AU129" s="863"/>
      <c r="AV129" s="861"/>
      <c r="AW129" s="863"/>
      <c r="AX129" s="863"/>
      <c r="AY129" s="861"/>
      <c r="AZ129" s="861"/>
    </row>
    <row r="130" spans="1:52" s="803" customFormat="1" ht="12.75" customHeight="1">
      <c r="A130" s="807"/>
      <c r="B130" s="1269"/>
      <c r="C130" s="807"/>
      <c r="D130" s="807"/>
      <c r="E130" s="2752">
        <f>IF(((E127-0.1)*AW110)&gt;0,((E127-0.1)*AW110),0)</f>
        <v>7.0068141027591041E-2</v>
      </c>
      <c r="F130" s="2753"/>
      <c r="G130" s="2753"/>
      <c r="H130" s="2754"/>
      <c r="I130" s="844"/>
      <c r="J130" s="2752">
        <f>IF(((J127-0.1)*AW111)&gt;0,((J127-0.1)*AW111),0)</f>
        <v>0.18068935444402304</v>
      </c>
      <c r="K130" s="2753"/>
      <c r="L130" s="2753"/>
      <c r="M130" s="2754"/>
      <c r="N130" s="844"/>
      <c r="O130" s="2752">
        <f>IF(((O127-0.1)*AW112)&gt;0,((O127-0.1)*AW112),0)</f>
        <v>9.1349478083973437E-2</v>
      </c>
      <c r="P130" s="2753"/>
      <c r="Q130" s="2753"/>
      <c r="R130" s="2754"/>
      <c r="S130" s="844"/>
      <c r="T130" s="2752">
        <f>IF(((T127-0.1)*AW113)&gt;0,((T127-0.1)*AW113),0)</f>
        <v>8.4888221702209068E-2</v>
      </c>
      <c r="U130" s="2753"/>
      <c r="V130" s="2753"/>
      <c r="W130" s="2754"/>
      <c r="X130" s="844"/>
      <c r="Y130" s="2752" t="e">
        <f>IF(((Y127-0.1)*AW114)&gt;0,((Y127-0.1)*AW114),0)</f>
        <v>#DIV/0!</v>
      </c>
      <c r="Z130" s="2753"/>
      <c r="AA130" s="2753"/>
      <c r="AB130" s="2754"/>
      <c r="AC130" s="844"/>
      <c r="AD130" s="2752" t="e">
        <f>IF(((AD127-0.1)*AW115)&gt;0,((AD127-0.1)*AW115),0)</f>
        <v>#DIV/0!</v>
      </c>
      <c r="AE130" s="2753"/>
      <c r="AF130" s="2753"/>
      <c r="AG130" s="2754"/>
      <c r="AH130" s="844"/>
      <c r="AI130" s="844"/>
      <c r="AJ130" s="846"/>
      <c r="AK130" s="807"/>
      <c r="AL130" s="807"/>
      <c r="AM130" s="807"/>
      <c r="AN130" s="802"/>
      <c r="AO130" s="803">
        <f>Application!B752</f>
        <v>0</v>
      </c>
      <c r="AQ130" s="803">
        <f>Application!O752</f>
        <v>0</v>
      </c>
      <c r="AU130" s="861"/>
      <c r="AV130" s="861"/>
      <c r="AW130" s="861"/>
      <c r="AX130" s="863"/>
      <c r="AY130" s="861"/>
      <c r="AZ130" s="861"/>
    </row>
    <row r="131" spans="1:52" s="803" customFormat="1" ht="12.75" customHeight="1">
      <c r="A131" s="807"/>
      <c r="B131" s="1269"/>
      <c r="C131" s="807"/>
      <c r="D131" s="807"/>
      <c r="E131" s="864"/>
      <c r="F131" s="858"/>
      <c r="G131" s="858"/>
      <c r="H131" s="858"/>
      <c r="I131" s="844"/>
      <c r="J131" s="847"/>
      <c r="K131" s="844"/>
      <c r="L131" s="844"/>
      <c r="M131" s="844"/>
      <c r="N131" s="844"/>
      <c r="O131" s="844"/>
      <c r="P131" s="844"/>
      <c r="Q131" s="844"/>
      <c r="R131" s="844"/>
      <c r="S131" s="844"/>
      <c r="T131" s="844"/>
      <c r="U131" s="844"/>
      <c r="V131" s="844"/>
      <c r="W131" s="844"/>
      <c r="X131" s="844"/>
      <c r="Y131" s="844"/>
      <c r="Z131" s="844"/>
      <c r="AA131" s="844"/>
      <c r="AB131" s="844"/>
      <c r="AC131" s="844"/>
      <c r="AD131" s="844"/>
      <c r="AE131" s="844"/>
      <c r="AF131" s="844"/>
      <c r="AG131" s="844"/>
      <c r="AH131" s="844"/>
      <c r="AI131" s="844"/>
      <c r="AJ131" s="846"/>
      <c r="AK131" s="807"/>
      <c r="AL131" s="807"/>
      <c r="AM131" s="807"/>
      <c r="AN131" s="802"/>
      <c r="AU131" s="861"/>
      <c r="AV131" s="861"/>
      <c r="AW131" s="861"/>
      <c r="AX131" s="861"/>
      <c r="AY131" s="861"/>
      <c r="AZ131" s="861"/>
    </row>
    <row r="132" spans="1:52" s="803" customFormat="1" ht="12.75" customHeight="1">
      <c r="A132" s="807"/>
      <c r="B132" s="1269"/>
      <c r="C132" s="807"/>
      <c r="D132" s="807"/>
      <c r="E132" s="2755">
        <f>ROUNDDOWN(SUMIF(E130:AG130,"&gt;0"),2)</f>
        <v>0.42</v>
      </c>
      <c r="F132" s="2743"/>
      <c r="G132" s="2743"/>
      <c r="H132" s="2756"/>
      <c r="I132" s="844"/>
      <c r="J132" s="847" t="s">
        <v>2150</v>
      </c>
      <c r="K132" s="844"/>
      <c r="L132" s="844"/>
      <c r="M132" s="844"/>
      <c r="N132" s="844"/>
      <c r="O132" s="844"/>
      <c r="P132" s="844"/>
      <c r="Q132" s="844"/>
      <c r="R132" s="844"/>
      <c r="S132" s="844"/>
      <c r="T132" s="844"/>
      <c r="U132" s="844"/>
      <c r="V132" s="844"/>
      <c r="W132" s="844"/>
      <c r="X132" s="844"/>
      <c r="Y132" s="844"/>
      <c r="Z132" s="844"/>
      <c r="AA132" s="844"/>
      <c r="AB132" s="844"/>
      <c r="AC132" s="844"/>
      <c r="AD132" s="868"/>
      <c r="AE132" s="868"/>
      <c r="AF132" s="868"/>
      <c r="AG132" s="868"/>
      <c r="AH132" s="844"/>
      <c r="AI132" s="844"/>
      <c r="AJ132" s="846"/>
      <c r="AK132" s="807"/>
      <c r="AL132" s="807"/>
      <c r="AM132" s="807"/>
      <c r="AN132" s="802"/>
      <c r="AU132" s="861"/>
      <c r="AV132" s="861"/>
      <c r="AW132" s="861"/>
      <c r="AX132" s="863"/>
      <c r="AY132" s="861"/>
      <c r="AZ132" s="861"/>
    </row>
    <row r="133" spans="1:52" s="803" customFormat="1" ht="12.75" customHeight="1">
      <c r="A133" s="807"/>
      <c r="B133" s="1269"/>
      <c r="C133" s="807"/>
      <c r="D133" s="807"/>
      <c r="E133" s="2728">
        <f>IF((E132*100)&gt;10,10,E132*100)</f>
        <v>10</v>
      </c>
      <c r="F133" s="2729"/>
      <c r="G133" s="2729"/>
      <c r="H133" s="2730"/>
      <c r="I133" s="844"/>
      <c r="J133" s="847" t="s">
        <v>2129</v>
      </c>
      <c r="K133" s="844"/>
      <c r="L133" s="844"/>
      <c r="M133" s="844"/>
      <c r="N133" s="844"/>
      <c r="O133" s="844"/>
      <c r="P133" s="844"/>
      <c r="Q133" s="844"/>
      <c r="R133" s="844"/>
      <c r="S133" s="844"/>
      <c r="T133" s="844"/>
      <c r="U133" s="844"/>
      <c r="V133" s="844"/>
      <c r="W133" s="844"/>
      <c r="X133" s="844"/>
      <c r="Y133" s="844"/>
      <c r="Z133" s="844"/>
      <c r="AA133" s="844"/>
      <c r="AB133" s="844"/>
      <c r="AC133" s="844"/>
      <c r="AD133" s="844"/>
      <c r="AE133" s="844"/>
      <c r="AF133" s="844"/>
      <c r="AG133" s="844"/>
      <c r="AH133" s="844"/>
      <c r="AI133" s="844"/>
      <c r="AJ133" s="846"/>
      <c r="AK133" s="807"/>
      <c r="AL133" s="807"/>
      <c r="AM133" s="807"/>
      <c r="AN133" s="802"/>
      <c r="AU133" s="861"/>
      <c r="AV133" s="861"/>
      <c r="AW133" s="861"/>
      <c r="AX133" s="861"/>
      <c r="AY133" s="861"/>
      <c r="AZ133" s="861"/>
    </row>
    <row r="134" spans="1:52" s="803" customFormat="1" ht="12.75" customHeight="1">
      <c r="A134" s="807"/>
      <c r="B134" s="807"/>
      <c r="C134" s="807"/>
      <c r="D134" s="807"/>
      <c r="E134" s="869"/>
      <c r="F134" s="870"/>
      <c r="G134" s="870"/>
      <c r="H134" s="870"/>
      <c r="I134" s="870"/>
      <c r="J134" s="870"/>
      <c r="K134" s="870"/>
      <c r="L134" s="870"/>
      <c r="M134" s="870"/>
      <c r="N134" s="870"/>
      <c r="O134" s="870"/>
      <c r="P134" s="870"/>
      <c r="Q134" s="870"/>
      <c r="R134" s="870"/>
      <c r="S134" s="870"/>
      <c r="T134" s="870"/>
      <c r="U134" s="870"/>
      <c r="V134" s="870"/>
      <c r="W134" s="870"/>
      <c r="X134" s="870"/>
      <c r="Y134" s="870"/>
      <c r="Z134" s="870"/>
      <c r="AA134" s="870"/>
      <c r="AB134" s="870"/>
      <c r="AC134" s="870"/>
      <c r="AD134" s="870"/>
      <c r="AE134" s="870"/>
      <c r="AF134" s="870"/>
      <c r="AG134" s="870"/>
      <c r="AH134" s="870"/>
      <c r="AI134" s="870"/>
      <c r="AJ134" s="871"/>
      <c r="AK134" s="807"/>
      <c r="AL134" s="807"/>
      <c r="AM134" s="807"/>
      <c r="AN134" s="802"/>
      <c r="AT134" s="872"/>
      <c r="AU134" s="861"/>
      <c r="AV134" s="861"/>
      <c r="AW134" s="863"/>
      <c r="AX134" s="861"/>
      <c r="AY134" s="861"/>
      <c r="AZ134" s="861"/>
    </row>
    <row r="135" spans="1:52" s="803" customFormat="1" ht="12.75" customHeight="1">
      <c r="A135" s="807"/>
      <c r="B135" s="807"/>
      <c r="C135" s="807"/>
      <c r="D135" s="807"/>
      <c r="E135" s="807"/>
      <c r="F135" s="807"/>
      <c r="G135" s="807"/>
      <c r="H135" s="807"/>
      <c r="I135" s="807"/>
      <c r="J135" s="807"/>
      <c r="K135" s="807"/>
      <c r="L135" s="807"/>
      <c r="M135" s="807"/>
      <c r="N135" s="807"/>
      <c r="O135" s="807"/>
      <c r="P135" s="807"/>
      <c r="Q135" s="807"/>
      <c r="R135" s="807"/>
      <c r="S135" s="807"/>
      <c r="T135" s="807"/>
      <c r="U135" s="807"/>
      <c r="V135" s="807"/>
      <c r="W135" s="807"/>
      <c r="X135" s="807"/>
      <c r="Y135" s="807"/>
      <c r="Z135" s="807"/>
      <c r="AA135" s="807"/>
      <c r="AB135" s="807"/>
      <c r="AC135" s="807"/>
      <c r="AD135" s="807"/>
      <c r="AE135" s="807"/>
      <c r="AF135" s="807"/>
      <c r="AG135" s="807"/>
      <c r="AH135" s="807"/>
      <c r="AI135" s="807"/>
      <c r="AJ135" s="807"/>
      <c r="AK135" s="807"/>
      <c r="AL135" s="807"/>
      <c r="AM135" s="807"/>
      <c r="AN135" s="802"/>
      <c r="AU135" s="861"/>
      <c r="AV135" s="861"/>
      <c r="AW135" s="861"/>
      <c r="AX135" s="861"/>
      <c r="AY135" s="861"/>
      <c r="AZ135" s="861"/>
    </row>
    <row r="136" spans="1:52" s="803" customFormat="1" ht="12.75" customHeight="1">
      <c r="A136" s="807"/>
      <c r="B136" s="807"/>
      <c r="C136" s="807"/>
      <c r="D136" s="807"/>
      <c r="E136" s="807"/>
      <c r="F136" s="807"/>
      <c r="G136" s="807"/>
      <c r="H136" s="807"/>
      <c r="I136" s="807"/>
      <c r="J136" s="807"/>
      <c r="K136" s="807"/>
      <c r="L136" s="807"/>
      <c r="M136" s="807"/>
      <c r="N136" s="807"/>
      <c r="O136" s="807"/>
      <c r="P136" s="807"/>
      <c r="Q136" s="807"/>
      <c r="R136" s="807"/>
      <c r="S136" s="807"/>
      <c r="T136" s="807"/>
      <c r="U136" s="807"/>
      <c r="V136" s="807"/>
      <c r="W136" s="807"/>
      <c r="X136" s="807"/>
      <c r="Y136" s="807"/>
      <c r="Z136" s="807"/>
      <c r="AA136" s="807"/>
      <c r="AB136" s="807"/>
      <c r="AC136" s="807"/>
      <c r="AD136" s="807"/>
      <c r="AE136" s="807"/>
      <c r="AF136" s="807"/>
      <c r="AG136" s="807"/>
      <c r="AH136" s="807"/>
      <c r="AI136" s="807"/>
      <c r="AJ136" s="807"/>
      <c r="AK136" s="807"/>
      <c r="AL136" s="807"/>
      <c r="AM136" s="807"/>
      <c r="AN136" s="802"/>
    </row>
    <row r="137" spans="1:52" s="803" customFormat="1" ht="12.75" customHeight="1">
      <c r="A137" s="827"/>
      <c r="B137" s="828"/>
      <c r="C137" s="828"/>
      <c r="D137" s="828"/>
      <c r="E137" s="828"/>
      <c r="F137" s="828"/>
      <c r="G137" s="829"/>
      <c r="H137" s="830"/>
      <c r="I137" s="830"/>
      <c r="J137" s="830"/>
      <c r="K137" s="830"/>
      <c r="L137" s="830"/>
      <c r="M137" s="830"/>
      <c r="N137" s="830"/>
      <c r="O137" s="830"/>
      <c r="P137" s="830"/>
      <c r="Q137" s="830"/>
      <c r="R137" s="830"/>
      <c r="S137" s="830"/>
      <c r="T137" s="830"/>
      <c r="U137" s="830"/>
      <c r="V137" s="830"/>
      <c r="W137" s="830"/>
      <c r="X137" s="830"/>
      <c r="Y137" s="830"/>
      <c r="Z137" s="830"/>
      <c r="AA137" s="830"/>
      <c r="AB137" s="830"/>
      <c r="AC137" s="830"/>
      <c r="AD137" s="830"/>
      <c r="AE137" s="830"/>
      <c r="AF137" s="830"/>
      <c r="AG137" s="830"/>
      <c r="AH137" s="830"/>
      <c r="AI137" s="831"/>
      <c r="AJ137" s="831" t="s">
        <v>2151</v>
      </c>
      <c r="AK137" s="2728">
        <f>E133</f>
        <v>10</v>
      </c>
      <c r="AL137" s="2729"/>
      <c r="AM137" s="2730"/>
      <c r="AN137" s="802"/>
    </row>
    <row r="138" spans="1:52" s="803" customFormat="1" ht="12.75" customHeight="1" thickBot="1">
      <c r="A138" s="832"/>
      <c r="B138" s="833"/>
      <c r="C138" s="834"/>
      <c r="D138" s="834"/>
      <c r="E138" s="834"/>
      <c r="F138" s="834"/>
      <c r="G138" s="834"/>
      <c r="H138" s="834"/>
      <c r="I138" s="834"/>
      <c r="J138" s="834"/>
      <c r="K138" s="834"/>
      <c r="L138" s="834"/>
      <c r="M138" s="834"/>
      <c r="N138" s="834"/>
      <c r="O138" s="834"/>
      <c r="P138" s="834"/>
      <c r="Q138" s="834"/>
      <c r="R138" s="834"/>
      <c r="S138" s="834"/>
      <c r="T138" s="834"/>
      <c r="U138" s="834"/>
      <c r="V138" s="834"/>
      <c r="W138" s="834"/>
      <c r="X138" s="834"/>
      <c r="Y138" s="834"/>
      <c r="Z138" s="834"/>
      <c r="AA138" s="834"/>
      <c r="AB138" s="834"/>
      <c r="AC138" s="834"/>
      <c r="AD138" s="834"/>
      <c r="AE138" s="834"/>
      <c r="AF138" s="834"/>
      <c r="AG138" s="834"/>
      <c r="AH138" s="834"/>
      <c r="AI138" s="834"/>
      <c r="AJ138" s="834"/>
      <c r="AK138" s="834"/>
      <c r="AL138" s="834"/>
      <c r="AM138" s="835"/>
      <c r="AN138" s="802"/>
    </row>
    <row r="139" spans="1:52" s="803" customFormat="1" ht="12.75" customHeight="1" thickTop="1">
      <c r="B139" s="602"/>
      <c r="C139" s="603"/>
      <c r="D139" s="603"/>
      <c r="E139" s="603"/>
      <c r="F139" s="603"/>
      <c r="G139" s="603"/>
      <c r="H139" s="603"/>
      <c r="I139" s="1392"/>
      <c r="J139" s="1392"/>
      <c r="K139" s="1392"/>
      <c r="L139" s="1392"/>
      <c r="M139" s="1392"/>
      <c r="N139" s="1392"/>
      <c r="O139" s="1392"/>
      <c r="P139" s="1392"/>
      <c r="Q139" s="1392"/>
      <c r="S139" s="1269"/>
      <c r="T139" s="1269"/>
      <c r="U139" s="1269"/>
      <c r="V139" s="1269"/>
      <c r="W139" s="1269"/>
      <c r="X139" s="1269"/>
      <c r="Y139" s="1269"/>
      <c r="Z139" s="1269"/>
      <c r="AA139" s="1269"/>
      <c r="AB139" s="1269"/>
      <c r="AC139" s="1269"/>
      <c r="AD139" s="1269"/>
      <c r="AE139" s="1269"/>
      <c r="AG139" s="1269"/>
      <c r="AH139" s="1269"/>
      <c r="AI139" s="1269"/>
      <c r="AJ139" s="1269"/>
      <c r="AK139" s="817"/>
      <c r="AL139" s="817"/>
      <c r="AM139" s="817"/>
      <c r="AN139" s="802"/>
    </row>
    <row r="140" spans="1:52" s="806" customFormat="1" ht="12.75" customHeight="1">
      <c r="A140" s="805" t="s">
        <v>2152</v>
      </c>
      <c r="B140" s="1269"/>
      <c r="C140" s="1269"/>
      <c r="D140" s="1269"/>
      <c r="E140" s="1269"/>
      <c r="F140" s="1269"/>
      <c r="G140" s="1269"/>
      <c r="H140" s="1269"/>
      <c r="I140" s="1269"/>
      <c r="J140" s="1269"/>
      <c r="K140" s="1269"/>
      <c r="L140" s="1269"/>
      <c r="M140" s="1269"/>
      <c r="N140" s="1269"/>
      <c r="O140" s="1269"/>
      <c r="P140" s="1269"/>
      <c r="Q140" s="1269"/>
      <c r="R140" s="1269"/>
      <c r="S140" s="1269"/>
      <c r="T140" s="1269"/>
      <c r="U140" s="1269"/>
      <c r="V140" s="1269"/>
      <c r="W140" s="1269"/>
      <c r="X140" s="1269"/>
      <c r="Y140" s="1269"/>
      <c r="Z140" s="1269"/>
      <c r="AA140" s="1269"/>
      <c r="AB140" s="1269"/>
      <c r="AC140" s="1269"/>
      <c r="AD140" s="1269"/>
      <c r="AE140" s="2716" t="s">
        <v>2109</v>
      </c>
      <c r="AF140" s="2716"/>
      <c r="AG140" s="2716"/>
      <c r="AH140" s="2716"/>
      <c r="AI140" s="2716"/>
      <c r="AJ140" s="2716"/>
      <c r="AK140" s="2716"/>
      <c r="AL140" s="1380"/>
      <c r="AM140" s="1269"/>
      <c r="AN140" s="873"/>
      <c r="AO140" s="803"/>
      <c r="AP140" s="1269"/>
      <c r="AQ140" s="1269"/>
      <c r="AR140" s="1269"/>
      <c r="AS140" s="1269"/>
      <c r="AT140" s="1269"/>
      <c r="AU140" s="1269"/>
      <c r="AV140" s="1269"/>
      <c r="AW140" s="1269"/>
      <c r="AX140" s="1269"/>
      <c r="AY140" s="1269"/>
      <c r="AZ140" s="1269"/>
    </row>
    <row r="141" spans="1:52" s="806" customFormat="1" ht="12.9" customHeight="1">
      <c r="A141" s="805"/>
      <c r="B141" s="1269"/>
      <c r="C141" s="1269"/>
      <c r="D141" s="1269"/>
      <c r="E141" s="1269"/>
      <c r="F141" s="1269"/>
      <c r="G141" s="1269"/>
      <c r="H141" s="1269"/>
      <c r="I141" s="1269"/>
      <c r="J141" s="1269"/>
      <c r="K141" s="1269"/>
      <c r="L141" s="1269"/>
      <c r="M141" s="1269"/>
      <c r="N141" s="1269"/>
      <c r="O141" s="1269"/>
      <c r="P141" s="1269"/>
      <c r="Q141" s="1269"/>
      <c r="R141" s="1269"/>
      <c r="S141" s="1269"/>
      <c r="T141" s="1269"/>
      <c r="U141" s="1269"/>
      <c r="V141" s="1269"/>
      <c r="W141" s="1269"/>
      <c r="X141" s="1269"/>
      <c r="Y141" s="1269"/>
      <c r="Z141" s="1269"/>
      <c r="AA141" s="1269"/>
      <c r="AB141" s="1269"/>
      <c r="AC141" s="1269"/>
      <c r="AD141" s="1269"/>
      <c r="AE141" s="1380"/>
      <c r="AF141" s="1380"/>
      <c r="AG141" s="1380"/>
      <c r="AH141" s="1380"/>
      <c r="AI141" s="1380"/>
      <c r="AJ141" s="1380"/>
      <c r="AK141" s="1380"/>
      <c r="AL141" s="1380"/>
      <c r="AM141" s="1269"/>
      <c r="AN141" s="873"/>
      <c r="AO141" s="1269"/>
      <c r="AP141" s="1269"/>
      <c r="AQ141" s="1269"/>
      <c r="AR141" s="1269"/>
      <c r="AS141" s="1269"/>
      <c r="AT141" s="1269"/>
      <c r="AU141" s="1269"/>
      <c r="AV141" s="1269"/>
      <c r="AW141" s="1269"/>
      <c r="AX141" s="1269"/>
      <c r="AY141" s="1269"/>
      <c r="AZ141" s="1269"/>
    </row>
    <row r="142" spans="1:52" s="803" customFormat="1" ht="12.75" customHeight="1">
      <c r="A142" s="805"/>
      <c r="B142" s="805" t="s">
        <v>2153</v>
      </c>
      <c r="C142" s="1269"/>
      <c r="D142" s="1269"/>
      <c r="E142" s="1269"/>
      <c r="F142" s="1269"/>
      <c r="G142" s="1269"/>
      <c r="H142" s="1269"/>
      <c r="I142" s="1269"/>
      <c r="J142" s="1269"/>
      <c r="K142" s="1269"/>
      <c r="L142" s="1269"/>
      <c r="M142" s="1269"/>
      <c r="N142" s="1269"/>
      <c r="O142" s="1269"/>
      <c r="P142" s="1269"/>
      <c r="Q142" s="1269"/>
      <c r="R142" s="1269"/>
      <c r="S142" s="1269"/>
      <c r="T142" s="1269"/>
      <c r="U142" s="1269"/>
      <c r="V142" s="1269"/>
      <c r="W142" s="1269"/>
      <c r="X142" s="1269"/>
      <c r="Y142" s="1269"/>
      <c r="Z142" s="1269"/>
      <c r="AA142" s="1269"/>
      <c r="AB142" s="1269"/>
      <c r="AC142" s="1269"/>
      <c r="AD142" s="1269"/>
      <c r="AF142" s="2760" t="s">
        <v>2154</v>
      </c>
      <c r="AG142" s="2760"/>
      <c r="AH142" s="2760"/>
      <c r="AI142" s="2760"/>
      <c r="AJ142" s="2760"/>
      <c r="AK142" s="2760"/>
      <c r="AL142" s="2760"/>
      <c r="AM142" s="1269"/>
      <c r="AN142" s="802"/>
    </row>
    <row r="143" spans="1:52" s="803" customFormat="1" ht="12.75" customHeight="1">
      <c r="A143" s="805"/>
      <c r="B143" s="805" t="s">
        <v>871</v>
      </c>
      <c r="C143" s="1405"/>
      <c r="D143" s="1405"/>
      <c r="E143" s="1405"/>
      <c r="F143" s="1405"/>
      <c r="G143" s="1405"/>
      <c r="H143" s="1405"/>
      <c r="I143" s="1405"/>
      <c r="J143" s="1405"/>
      <c r="K143" s="1405"/>
      <c r="L143" s="1405"/>
      <c r="M143" s="1405"/>
      <c r="N143" s="1405"/>
      <c r="O143" s="1405"/>
      <c r="P143" s="1405"/>
      <c r="Q143" s="1405"/>
      <c r="R143" s="1405"/>
      <c r="S143" s="1405"/>
      <c r="T143" s="1405"/>
      <c r="U143" s="1405"/>
      <c r="V143" s="1405"/>
      <c r="W143" s="1405"/>
      <c r="X143" s="1405"/>
      <c r="Y143" s="1405"/>
      <c r="Z143" s="1405"/>
      <c r="AA143" s="1405"/>
      <c r="AB143" s="1405"/>
      <c r="AC143" s="1405"/>
      <c r="AD143" s="1269"/>
      <c r="AL143" s="1382"/>
      <c r="AM143" s="1269"/>
      <c r="AN143" s="802"/>
    </row>
    <row r="144" spans="1:52" s="803" customFormat="1" ht="15" customHeight="1">
      <c r="A144" s="805"/>
      <c r="B144" s="2761" t="s">
        <v>2155</v>
      </c>
      <c r="C144" s="2761"/>
      <c r="D144" s="2761"/>
      <c r="E144" s="2761"/>
      <c r="F144" s="2761"/>
      <c r="G144" s="2761"/>
      <c r="H144" s="2761"/>
      <c r="I144" s="2761"/>
      <c r="J144" s="2761"/>
      <c r="K144" s="2761"/>
      <c r="L144" s="2761"/>
      <c r="M144" s="2761"/>
      <c r="N144" s="2761"/>
      <c r="O144" s="2761"/>
      <c r="P144" s="2761"/>
      <c r="Q144" s="2761"/>
      <c r="R144" s="2761"/>
      <c r="S144" s="2761"/>
      <c r="T144" s="2761"/>
      <c r="U144" s="2761"/>
      <c r="V144" s="2761"/>
      <c r="W144" s="2761"/>
      <c r="X144" s="2761"/>
      <c r="Y144" s="2761"/>
      <c r="Z144" s="2761"/>
      <c r="AA144" s="2761"/>
      <c r="AB144" s="2761"/>
      <c r="AC144" s="2761"/>
      <c r="AD144" s="1269"/>
      <c r="AE144" s="1382"/>
      <c r="AF144" s="1382"/>
      <c r="AG144" s="1382"/>
      <c r="AH144" s="1382"/>
      <c r="AI144" s="1382"/>
      <c r="AJ144" s="1382"/>
      <c r="AK144" s="1382"/>
      <c r="AL144" s="1382"/>
      <c r="AM144" s="1269"/>
      <c r="AN144" s="802"/>
      <c r="AP144" s="1391"/>
    </row>
    <row r="145" spans="1:42" s="803" customFormat="1" ht="12.75" customHeight="1">
      <c r="A145" s="805"/>
      <c r="B145" s="805"/>
      <c r="C145" s="1269"/>
      <c r="D145" s="1269"/>
      <c r="E145" s="1269"/>
      <c r="F145" s="1269"/>
      <c r="G145" s="1269"/>
      <c r="H145" s="1269"/>
      <c r="I145" s="1269"/>
      <c r="J145" s="1269"/>
      <c r="K145" s="1269"/>
      <c r="L145" s="1269"/>
      <c r="M145" s="1269"/>
      <c r="N145" s="1269"/>
      <c r="O145" s="1269"/>
      <c r="P145" s="1269"/>
      <c r="Q145" s="1269"/>
      <c r="R145" s="1269"/>
      <c r="S145" s="1269"/>
      <c r="T145" s="1269"/>
      <c r="U145" s="1269"/>
      <c r="V145" s="1269"/>
      <c r="W145" s="1269"/>
      <c r="X145" s="1269"/>
      <c r="Y145" s="1269"/>
      <c r="Z145" s="1269"/>
      <c r="AA145" s="1269"/>
      <c r="AB145" s="1269"/>
      <c r="AC145" s="1269"/>
      <c r="AD145" s="1269"/>
      <c r="AE145" s="1382"/>
      <c r="AF145" s="1382"/>
      <c r="AG145" s="1382"/>
      <c r="AH145" s="1382"/>
      <c r="AI145" s="1382"/>
      <c r="AJ145" s="1382"/>
      <c r="AK145" s="1382"/>
      <c r="AL145" s="1382"/>
      <c r="AM145" s="1269"/>
      <c r="AN145" s="802"/>
      <c r="AO145" s="811" t="s">
        <v>294</v>
      </c>
      <c r="AP145" s="812"/>
    </row>
    <row r="146" spans="1:42" s="803" customFormat="1" ht="12.75" customHeight="1">
      <c r="A146" s="805"/>
      <c r="B146" s="1269" t="s">
        <v>2156</v>
      </c>
      <c r="C146" s="1269"/>
      <c r="D146" s="1269"/>
      <c r="E146" s="1269"/>
      <c r="F146" s="1269"/>
      <c r="G146" s="1269"/>
      <c r="H146" s="1269"/>
      <c r="I146" s="1269"/>
      <c r="J146" s="1269"/>
      <c r="K146" s="1269"/>
      <c r="L146" s="1269"/>
      <c r="M146" s="1269"/>
      <c r="N146" s="1269"/>
      <c r="O146" s="1269"/>
      <c r="P146" s="1269"/>
      <c r="Q146" s="1269"/>
      <c r="R146" s="1269"/>
      <c r="S146" s="1269"/>
      <c r="T146" s="1269"/>
      <c r="U146" s="1269"/>
      <c r="V146" s="1269"/>
      <c r="W146" s="1269"/>
      <c r="X146" s="1269"/>
      <c r="Y146" s="1269"/>
      <c r="Z146" s="1269"/>
      <c r="AA146" s="1269"/>
      <c r="AB146" s="1269"/>
      <c r="AC146" s="1269"/>
      <c r="AD146" s="1269"/>
      <c r="AE146" s="1269"/>
      <c r="AF146" s="1269"/>
      <c r="AG146" s="1269"/>
      <c r="AH146" s="1269"/>
      <c r="AI146" s="1269"/>
      <c r="AJ146" s="1269"/>
      <c r="AK146" s="1269"/>
      <c r="AL146" s="1269"/>
      <c r="AM146" s="1269"/>
      <c r="AN146" s="802"/>
      <c r="AO146" s="719" t="s">
        <v>2157</v>
      </c>
      <c r="AP146" s="874">
        <v>5</v>
      </c>
    </row>
    <row r="147" spans="1:42" s="803" customFormat="1" ht="12.75" customHeight="1">
      <c r="A147" s="805"/>
      <c r="B147" s="2757" t="s">
        <v>2158</v>
      </c>
      <c r="C147" s="2757"/>
      <c r="D147" s="2757"/>
      <c r="E147" s="2757"/>
      <c r="F147" s="2757"/>
      <c r="G147" s="2757"/>
      <c r="H147" s="2757"/>
      <c r="I147" s="2757"/>
      <c r="J147" s="2757"/>
      <c r="K147" s="2757"/>
      <c r="L147" s="2757"/>
      <c r="M147" s="2757"/>
      <c r="N147" s="2757"/>
      <c r="O147" s="2757"/>
      <c r="P147" s="2757"/>
      <c r="Q147" s="2757"/>
      <c r="R147" s="2757"/>
      <c r="S147" s="2757"/>
      <c r="T147" s="2757"/>
      <c r="U147" s="2757"/>
      <c r="V147" s="2757"/>
      <c r="W147" s="2757"/>
      <c r="X147" s="2757"/>
      <c r="Y147" s="2757"/>
      <c r="Z147" s="2757"/>
      <c r="AA147" s="2757"/>
      <c r="AB147" s="2757"/>
      <c r="AC147" s="2757"/>
      <c r="AD147" s="2757"/>
      <c r="AE147" s="2757"/>
      <c r="AF147" s="2757"/>
      <c r="AG147" s="2757"/>
      <c r="AH147" s="2757"/>
      <c r="AI147" s="2757"/>
      <c r="AM147" s="1269"/>
      <c r="AN147" s="802"/>
      <c r="AO147" s="719" t="s">
        <v>2158</v>
      </c>
      <c r="AP147" s="874">
        <v>7</v>
      </c>
    </row>
    <row r="148" spans="1:42" s="803" customFormat="1" ht="12.9" customHeight="1">
      <c r="A148" s="805"/>
      <c r="B148" s="1405"/>
      <c r="C148" s="1405"/>
      <c r="D148" s="1405"/>
      <c r="E148" s="1405"/>
      <c r="F148" s="1405"/>
      <c r="G148" s="1405"/>
      <c r="H148" s="1405"/>
      <c r="I148" s="1405"/>
      <c r="J148" s="1405"/>
      <c r="K148" s="1405"/>
      <c r="L148" s="1405"/>
      <c r="M148" s="1405"/>
      <c r="N148" s="1405"/>
      <c r="O148" s="1405"/>
      <c r="P148" s="1405"/>
      <c r="Q148" s="1405"/>
      <c r="R148" s="1405"/>
      <c r="S148" s="1405"/>
      <c r="T148" s="1405"/>
      <c r="U148" s="1405"/>
      <c r="V148" s="1405"/>
      <c r="W148" s="1405"/>
      <c r="X148" s="1405"/>
      <c r="Y148" s="1405"/>
      <c r="Z148" s="1405"/>
      <c r="AA148" s="1405"/>
      <c r="AB148" s="1405"/>
      <c r="AC148" s="1405"/>
      <c r="AD148" s="1380"/>
      <c r="AM148" s="1269"/>
      <c r="AN148" s="802"/>
      <c r="AO148" s="719" t="s">
        <v>2159</v>
      </c>
      <c r="AP148" s="874">
        <v>7</v>
      </c>
    </row>
    <row r="149" spans="1:42" s="803" customFormat="1" ht="12.75" customHeight="1">
      <c r="A149" s="805"/>
      <c r="B149" s="1269" t="s">
        <v>2160</v>
      </c>
      <c r="AB149" s="2758" t="s">
        <v>299</v>
      </c>
      <c r="AC149" s="2758"/>
      <c r="AD149" s="1380"/>
      <c r="AM149" s="1269"/>
      <c r="AN149" s="802"/>
      <c r="AO149" s="719"/>
      <c r="AP149" s="719"/>
    </row>
    <row r="150" spans="1:42" s="803" customFormat="1" ht="9" customHeight="1">
      <c r="A150" s="805"/>
      <c r="B150" s="1405"/>
      <c r="C150" s="1405"/>
      <c r="D150" s="1405"/>
      <c r="E150" s="1405"/>
      <c r="F150" s="1405"/>
      <c r="G150" s="1405"/>
      <c r="H150" s="1405"/>
      <c r="I150" s="1405"/>
      <c r="J150" s="1405"/>
      <c r="K150" s="1405"/>
      <c r="L150" s="1405"/>
      <c r="M150" s="1405"/>
      <c r="N150" s="1405"/>
      <c r="O150" s="1405"/>
      <c r="P150" s="1405"/>
      <c r="Q150" s="1405"/>
      <c r="R150" s="1405"/>
      <c r="S150" s="1405"/>
      <c r="T150" s="1405"/>
      <c r="U150" s="1405"/>
      <c r="V150" s="1405"/>
      <c r="W150" s="1405"/>
      <c r="X150" s="1405"/>
      <c r="Y150" s="1405"/>
      <c r="Z150" s="1405"/>
      <c r="AA150" s="1405"/>
      <c r="AB150" s="1405"/>
      <c r="AC150" s="1405"/>
      <c r="AD150" s="1380"/>
      <c r="AM150" s="1269"/>
      <c r="AN150" s="802"/>
      <c r="AO150" s="811" t="s">
        <v>2161</v>
      </c>
      <c r="AP150" s="874"/>
    </row>
    <row r="151" spans="1:42" s="803" customFormat="1" ht="12.75" customHeight="1">
      <c r="A151" s="805"/>
      <c r="B151" s="805" t="s">
        <v>2162</v>
      </c>
      <c r="C151" s="1405"/>
      <c r="D151" s="1405"/>
      <c r="E151" s="1405"/>
      <c r="F151" s="1405"/>
      <c r="G151" s="1405"/>
      <c r="H151" s="1405"/>
      <c r="I151" s="1405"/>
      <c r="J151" s="1405"/>
      <c r="K151" s="1405"/>
      <c r="L151" s="1405"/>
      <c r="M151" s="1405"/>
      <c r="N151" s="1405"/>
      <c r="O151" s="1405"/>
      <c r="P151" s="1405"/>
      <c r="Q151" s="1405"/>
      <c r="R151" s="1405"/>
      <c r="S151" s="1405"/>
      <c r="T151" s="1405"/>
      <c r="U151" s="1405"/>
      <c r="V151" s="1405"/>
      <c r="W151" s="1405"/>
      <c r="X151" s="1405"/>
      <c r="Y151" s="1405"/>
      <c r="Z151" s="1405"/>
      <c r="AA151" s="1405"/>
      <c r="AB151" s="1405"/>
      <c r="AC151" s="1405"/>
      <c r="AD151" s="1380"/>
      <c r="AM151" s="1269"/>
      <c r="AN151" s="802"/>
      <c r="AO151" s="719" t="s">
        <v>2163</v>
      </c>
      <c r="AP151" s="874">
        <v>5</v>
      </c>
    </row>
    <row r="152" spans="1:42" s="803" customFormat="1" ht="12.75" customHeight="1">
      <c r="A152" s="805"/>
      <c r="B152" s="2757" t="s">
        <v>2161</v>
      </c>
      <c r="C152" s="2757"/>
      <c r="D152" s="2757"/>
      <c r="E152" s="2757"/>
      <c r="F152" s="2757"/>
      <c r="G152" s="2757"/>
      <c r="H152" s="2757"/>
      <c r="I152" s="2757"/>
      <c r="J152" s="2757"/>
      <c r="K152" s="2757"/>
      <c r="L152" s="2757"/>
      <c r="M152" s="2757"/>
      <c r="N152" s="2757"/>
      <c r="O152" s="2757"/>
      <c r="P152" s="2757"/>
      <c r="Q152" s="2757"/>
      <c r="R152" s="2757"/>
      <c r="S152" s="2757"/>
      <c r="T152" s="2757"/>
      <c r="U152" s="2757"/>
      <c r="V152" s="2757"/>
      <c r="W152" s="2757"/>
      <c r="X152" s="2757"/>
      <c r="Y152" s="2757"/>
      <c r="Z152" s="2757"/>
      <c r="AA152" s="2757"/>
      <c r="AB152" s="2757"/>
      <c r="AC152" s="2757"/>
      <c r="AD152" s="2757"/>
      <c r="AE152" s="2757"/>
      <c r="AF152" s="2757"/>
      <c r="AG152" s="2757"/>
      <c r="AH152" s="2757"/>
      <c r="AI152" s="2757"/>
      <c r="AJ152" s="2757"/>
      <c r="AN152" s="802"/>
      <c r="AO152" s="719" t="s">
        <v>2164</v>
      </c>
      <c r="AP152" s="874">
        <v>7</v>
      </c>
    </row>
    <row r="153" spans="1:42" s="803" customFormat="1" ht="12.75" customHeight="1">
      <c r="B153" s="1269" t="s">
        <v>2165</v>
      </c>
      <c r="C153" s="1405"/>
      <c r="D153" s="1405"/>
      <c r="E153" s="1405"/>
      <c r="F153" s="1405"/>
      <c r="G153" s="1405"/>
      <c r="H153" s="1405"/>
      <c r="I153" s="1405"/>
      <c r="J153" s="1405"/>
      <c r="K153" s="1405"/>
      <c r="L153" s="1405"/>
      <c r="M153" s="1405"/>
      <c r="N153" s="1405"/>
      <c r="O153" s="1405"/>
      <c r="P153" s="1405"/>
      <c r="Q153" s="1405"/>
      <c r="R153" s="1405"/>
      <c r="S153" s="1405"/>
      <c r="T153" s="1405"/>
      <c r="U153" s="1405"/>
      <c r="AM153" s="1269"/>
      <c r="AN153" s="802"/>
      <c r="AO153" s="719"/>
      <c r="AP153" s="874"/>
    </row>
    <row r="154" spans="1:42" s="803" customFormat="1" ht="12.75" customHeight="1">
      <c r="AM154" s="1269"/>
      <c r="AN154" s="802"/>
    </row>
    <row r="155" spans="1:42" s="817" customFormat="1" ht="12.75" customHeight="1">
      <c r="A155" s="875"/>
      <c r="B155" s="876"/>
      <c r="C155" s="876"/>
      <c r="D155" s="876"/>
      <c r="E155" s="876"/>
      <c r="F155" s="876"/>
      <c r="G155" s="876"/>
      <c r="H155" s="876"/>
      <c r="I155" s="876"/>
      <c r="J155" s="876"/>
      <c r="K155" s="876"/>
      <c r="L155" s="876"/>
      <c r="M155" s="876"/>
      <c r="N155" s="876"/>
      <c r="O155" s="876"/>
      <c r="P155" s="876"/>
      <c r="Q155" s="876"/>
      <c r="R155" s="876"/>
      <c r="S155" s="876"/>
      <c r="T155" s="876"/>
      <c r="U155" s="876"/>
      <c r="V155" s="876"/>
      <c r="W155" s="876"/>
      <c r="X155" s="876"/>
      <c r="Y155" s="876"/>
      <c r="Z155" s="876"/>
      <c r="AA155" s="876"/>
      <c r="AB155" s="876"/>
      <c r="AC155" s="876"/>
      <c r="AD155" s="876"/>
      <c r="AE155" s="876"/>
      <c r="AF155" s="876"/>
      <c r="AG155" s="876"/>
      <c r="AH155" s="876"/>
      <c r="AI155" s="831" t="s">
        <v>2166</v>
      </c>
      <c r="AJ155" s="2759">
        <f>IF($AB$149="N/A",VLOOKUP($B$147,$AO$145:$AP$148,2,FALSE),VLOOKUP($B$152,$AO$150:$AP$153,2,FALSE))</f>
        <v>7</v>
      </c>
      <c r="AK155" s="2759"/>
      <c r="AL155" s="1391"/>
      <c r="AM155" s="803"/>
      <c r="AN155" s="877"/>
    </row>
    <row r="156" spans="1:42" s="817" customFormat="1" ht="12.75" customHeight="1">
      <c r="A156" s="1391"/>
      <c r="B156" s="1391"/>
      <c r="C156" s="803"/>
      <c r="D156" s="803"/>
      <c r="E156" s="803"/>
      <c r="F156" s="803"/>
      <c r="G156" s="803"/>
      <c r="H156" s="803"/>
      <c r="I156" s="803"/>
      <c r="J156" s="803"/>
      <c r="K156" s="803"/>
      <c r="L156" s="803"/>
      <c r="M156" s="803"/>
      <c r="N156" s="803"/>
      <c r="O156" s="803"/>
      <c r="P156" s="803"/>
      <c r="Q156" s="803"/>
      <c r="R156" s="803"/>
      <c r="S156" s="803"/>
      <c r="T156" s="803"/>
      <c r="U156" s="803"/>
      <c r="V156" s="803"/>
      <c r="W156" s="803"/>
      <c r="X156" s="803"/>
      <c r="Y156" s="803"/>
      <c r="Z156" s="803"/>
      <c r="AA156" s="803"/>
      <c r="AB156" s="803"/>
      <c r="AC156" s="803"/>
      <c r="AD156" s="803"/>
      <c r="AE156" s="803"/>
      <c r="AF156" s="803"/>
      <c r="AG156" s="803"/>
      <c r="AH156" s="803"/>
      <c r="AI156" s="803"/>
      <c r="AJ156" s="803"/>
      <c r="AK156" s="803"/>
      <c r="AL156" s="803"/>
      <c r="AM156" s="803"/>
      <c r="AN156" s="877"/>
    </row>
    <row r="157" spans="1:42" s="817" customFormat="1" ht="12.75" customHeight="1">
      <c r="A157" s="803"/>
      <c r="B157" s="805" t="s">
        <v>2167</v>
      </c>
      <c r="C157" s="1269"/>
      <c r="D157" s="803"/>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c r="AB157" s="878"/>
      <c r="AC157" s="878"/>
      <c r="AD157" s="878"/>
      <c r="AE157" s="803"/>
      <c r="AF157" s="2760" t="s">
        <v>2168</v>
      </c>
      <c r="AG157" s="2760"/>
      <c r="AH157" s="2760"/>
      <c r="AI157" s="2760"/>
      <c r="AJ157" s="2760"/>
      <c r="AK157" s="2760"/>
      <c r="AL157" s="2760"/>
      <c r="AM157" s="879"/>
      <c r="AN157" s="877"/>
    </row>
    <row r="158" spans="1:42" s="817" customFormat="1" ht="12.75" customHeight="1">
      <c r="A158" s="803"/>
      <c r="B158" s="1269" t="s">
        <v>2169</v>
      </c>
      <c r="C158" s="803"/>
      <c r="D158" s="803"/>
      <c r="E158" s="803"/>
      <c r="F158" s="803"/>
      <c r="G158" s="803"/>
      <c r="H158" s="803"/>
      <c r="I158" s="803"/>
      <c r="J158" s="803"/>
      <c r="K158" s="803"/>
      <c r="L158" s="803"/>
      <c r="M158" s="803"/>
      <c r="N158" s="803"/>
      <c r="O158" s="803"/>
      <c r="P158" s="803"/>
      <c r="Q158" s="803"/>
      <c r="R158" s="803"/>
      <c r="S158" s="803"/>
      <c r="T158" s="803"/>
      <c r="U158" s="803"/>
      <c r="V158" s="803"/>
      <c r="W158" s="803"/>
      <c r="X158" s="803"/>
      <c r="Y158" s="803"/>
      <c r="Z158" s="803"/>
      <c r="AA158" s="1269"/>
      <c r="AB158" s="1269"/>
      <c r="AC158" s="1269"/>
      <c r="AD158" s="1269"/>
      <c r="AE158" s="803"/>
      <c r="AF158" s="803"/>
      <c r="AG158" s="803"/>
      <c r="AH158" s="803"/>
      <c r="AI158" s="803"/>
      <c r="AJ158" s="803"/>
      <c r="AK158" s="803"/>
      <c r="AL158" s="803"/>
      <c r="AM158" s="879"/>
      <c r="AN158" s="877"/>
    </row>
    <row r="159" spans="1:42" s="817" customFormat="1" ht="12.75" customHeight="1">
      <c r="A159" s="803"/>
      <c r="B159" s="803"/>
      <c r="C159" s="2757" t="s">
        <v>2170</v>
      </c>
      <c r="D159" s="2757"/>
      <c r="E159" s="2757"/>
      <c r="F159" s="2757"/>
      <c r="G159" s="2757"/>
      <c r="H159" s="2757"/>
      <c r="I159" s="2757"/>
      <c r="J159" s="2757"/>
      <c r="K159" s="2757"/>
      <c r="L159" s="2757"/>
      <c r="M159" s="2757"/>
      <c r="N159" s="2757"/>
      <c r="O159" s="2757"/>
      <c r="P159" s="2757"/>
      <c r="Q159" s="2757"/>
      <c r="R159" s="2757"/>
      <c r="S159" s="2757"/>
      <c r="T159" s="2757"/>
      <c r="U159" s="2757"/>
      <c r="V159" s="2757"/>
      <c r="W159" s="2757"/>
      <c r="X159" s="2757"/>
      <c r="Y159" s="2757"/>
      <c r="Z159" s="2757"/>
      <c r="AA159" s="2757"/>
      <c r="AB159" s="2757"/>
      <c r="AC159" s="2757"/>
      <c r="AD159" s="2757"/>
      <c r="AE159" s="2757"/>
      <c r="AF159" s="2757"/>
      <c r="AG159" s="2757"/>
      <c r="AH159" s="2757"/>
      <c r="AI159" s="2757"/>
      <c r="AJ159" s="803"/>
      <c r="AK159" s="803"/>
      <c r="AL159" s="803"/>
      <c r="AM159" s="879"/>
      <c r="AN159" s="880"/>
      <c r="AO159" s="719" t="s">
        <v>294</v>
      </c>
      <c r="AP159" s="719"/>
    </row>
    <row r="160" spans="1:42" s="817" customFormat="1" ht="12.9" customHeight="1">
      <c r="A160" s="803"/>
      <c r="B160" s="803"/>
      <c r="C160" s="1405"/>
      <c r="D160" s="1405"/>
      <c r="E160" s="1405"/>
      <c r="F160" s="1405"/>
      <c r="G160" s="1405"/>
      <c r="H160" s="1405"/>
      <c r="I160" s="1405"/>
      <c r="J160" s="1405"/>
      <c r="K160" s="1405"/>
      <c r="L160" s="1405"/>
      <c r="M160" s="1405"/>
      <c r="N160" s="1405"/>
      <c r="O160" s="1405"/>
      <c r="P160" s="1405"/>
      <c r="Q160" s="1405"/>
      <c r="R160" s="1405"/>
      <c r="S160" s="1405"/>
      <c r="T160" s="1405"/>
      <c r="U160" s="1405"/>
      <c r="V160" s="1405"/>
      <c r="W160" s="1405"/>
      <c r="X160" s="1405"/>
      <c r="Y160" s="1405"/>
      <c r="Z160" s="1405"/>
      <c r="AA160" s="1405"/>
      <c r="AB160" s="1405"/>
      <c r="AC160" s="1405"/>
      <c r="AD160" s="1405"/>
      <c r="AE160" s="803"/>
      <c r="AF160" s="803"/>
      <c r="AG160" s="803"/>
      <c r="AH160" s="803"/>
      <c r="AI160" s="803"/>
      <c r="AJ160" s="803"/>
      <c r="AK160" s="803"/>
      <c r="AL160" s="803"/>
      <c r="AM160" s="879"/>
      <c r="AN160" s="880"/>
      <c r="AO160" s="719" t="s">
        <v>2171</v>
      </c>
      <c r="AP160" s="881">
        <v>2</v>
      </c>
    </row>
    <row r="161" spans="1:73" s="817" customFormat="1" ht="12.75" customHeight="1">
      <c r="A161" s="803"/>
      <c r="B161" s="803"/>
      <c r="C161" s="1269" t="s">
        <v>2172</v>
      </c>
      <c r="D161" s="803"/>
      <c r="E161" s="803"/>
      <c r="F161" s="803"/>
      <c r="G161" s="803"/>
      <c r="H161" s="803"/>
      <c r="I161" s="803"/>
      <c r="J161" s="803"/>
      <c r="K161" s="803"/>
      <c r="L161" s="803"/>
      <c r="M161" s="803"/>
      <c r="N161" s="803"/>
      <c r="O161" s="803"/>
      <c r="P161" s="803"/>
      <c r="Q161" s="803"/>
      <c r="R161" s="803"/>
      <c r="S161" s="803"/>
      <c r="T161" s="803"/>
      <c r="U161" s="803"/>
      <c r="V161" s="803"/>
      <c r="W161" s="803"/>
      <c r="X161" s="803"/>
      <c r="Y161" s="803"/>
      <c r="Z161" s="803"/>
      <c r="AA161" s="803"/>
      <c r="AB161" s="803"/>
      <c r="AC161" s="2758" t="s">
        <v>299</v>
      </c>
      <c r="AD161" s="2758"/>
      <c r="AE161" s="803"/>
      <c r="AF161" s="803"/>
      <c r="AG161" s="803"/>
      <c r="AH161" s="803"/>
      <c r="AI161" s="803"/>
      <c r="AJ161" s="803"/>
      <c r="AK161" s="803"/>
      <c r="AL161" s="803"/>
      <c r="AM161" s="879"/>
      <c r="AN161" s="880"/>
      <c r="AO161" s="719" t="s">
        <v>2170</v>
      </c>
      <c r="AP161" s="881">
        <v>3</v>
      </c>
    </row>
    <row r="162" spans="1:73" s="817" customFormat="1" ht="9" customHeight="1">
      <c r="A162" s="803"/>
      <c r="B162" s="803"/>
      <c r="C162" s="1405"/>
      <c r="D162" s="1405"/>
      <c r="E162" s="1405"/>
      <c r="F162" s="1405"/>
      <c r="G162" s="1405"/>
      <c r="H162" s="1405"/>
      <c r="I162" s="1405"/>
      <c r="J162" s="1405"/>
      <c r="K162" s="1405"/>
      <c r="L162" s="1405"/>
      <c r="M162" s="1405"/>
      <c r="N162" s="1405"/>
      <c r="O162" s="1405"/>
      <c r="P162" s="1405"/>
      <c r="Q162" s="1405"/>
      <c r="R162" s="1405"/>
      <c r="S162" s="1405"/>
      <c r="T162" s="1405"/>
      <c r="U162" s="1405"/>
      <c r="V162" s="1405"/>
      <c r="W162" s="1405"/>
      <c r="X162" s="1405"/>
      <c r="Y162" s="1405"/>
      <c r="Z162" s="1405"/>
      <c r="AA162" s="1405"/>
      <c r="AB162" s="1405"/>
      <c r="AC162" s="1405"/>
      <c r="AD162" s="1405"/>
      <c r="AE162" s="803"/>
      <c r="AF162" s="803"/>
      <c r="AG162" s="803"/>
      <c r="AH162" s="803"/>
      <c r="AI162" s="803"/>
      <c r="AJ162" s="803"/>
      <c r="AK162" s="803"/>
      <c r="AL162" s="803"/>
      <c r="AM162" s="879"/>
      <c r="AN162" s="880"/>
      <c r="AO162" s="882" t="s">
        <v>2173</v>
      </c>
      <c r="AP162" s="881">
        <v>3</v>
      </c>
    </row>
    <row r="163" spans="1:73" s="817" customFormat="1" ht="12.75" customHeight="1">
      <c r="A163" s="803"/>
      <c r="B163" s="803"/>
      <c r="C163" s="2757" t="s">
        <v>2161</v>
      </c>
      <c r="D163" s="2757"/>
      <c r="E163" s="2757"/>
      <c r="F163" s="2757"/>
      <c r="G163" s="2757"/>
      <c r="H163" s="2757"/>
      <c r="I163" s="2757"/>
      <c r="J163" s="2757"/>
      <c r="K163" s="2757"/>
      <c r="L163" s="2757"/>
      <c r="M163" s="2757"/>
      <c r="N163" s="2757"/>
      <c r="O163" s="2757"/>
      <c r="P163" s="2757"/>
      <c r="Q163" s="2757"/>
      <c r="R163" s="2757"/>
      <c r="S163" s="2757"/>
      <c r="T163" s="2757"/>
      <c r="U163" s="2757"/>
      <c r="V163" s="2757"/>
      <c r="W163" s="2757"/>
      <c r="X163" s="2757"/>
      <c r="Y163" s="2757"/>
      <c r="Z163" s="2757"/>
      <c r="AA163" s="2757"/>
      <c r="AB163" s="2757"/>
      <c r="AC163" s="2757"/>
      <c r="AD163" s="2757"/>
      <c r="AE163" s="803"/>
      <c r="AF163" s="803"/>
      <c r="AG163" s="803"/>
      <c r="AH163" s="803"/>
      <c r="AI163" s="803"/>
      <c r="AJ163" s="803"/>
      <c r="AK163" s="803"/>
      <c r="AL163" s="803"/>
      <c r="AM163" s="879"/>
      <c r="AN163" s="880"/>
      <c r="AO163" s="882"/>
      <c r="AP163" s="881"/>
    </row>
    <row r="164" spans="1:73" s="817" customFormat="1" ht="12.75" customHeight="1">
      <c r="A164" s="803"/>
      <c r="B164" s="803"/>
      <c r="C164" s="1269" t="s">
        <v>2165</v>
      </c>
      <c r="D164" s="1269"/>
      <c r="E164" s="1269"/>
      <c r="F164" s="1269"/>
      <c r="G164" s="1269"/>
      <c r="H164" s="1269"/>
      <c r="I164" s="1269"/>
      <c r="J164" s="1269"/>
      <c r="K164" s="1269"/>
      <c r="L164" s="1269"/>
      <c r="M164" s="1269"/>
      <c r="N164" s="1269"/>
      <c r="O164" s="1269"/>
      <c r="P164" s="1269"/>
      <c r="Q164" s="1269"/>
      <c r="R164" s="1269"/>
      <c r="S164" s="1269"/>
      <c r="T164" s="1269"/>
      <c r="U164" s="1269"/>
      <c r="V164" s="1269"/>
      <c r="W164" s="1269"/>
      <c r="X164" s="1269"/>
      <c r="Y164" s="1269"/>
      <c r="Z164" s="1269"/>
      <c r="AA164" s="1269"/>
      <c r="AB164" s="1269"/>
      <c r="AC164" s="1269"/>
      <c r="AD164" s="1269"/>
      <c r="AE164" s="1269"/>
      <c r="AF164" s="1269"/>
      <c r="AG164" s="1269"/>
      <c r="AH164" s="1269"/>
      <c r="AI164" s="1269"/>
      <c r="AJ164" s="1269"/>
      <c r="AK164" s="1269"/>
      <c r="AL164" s="803"/>
      <c r="AM164" s="879"/>
      <c r="AN164" s="880"/>
      <c r="AO164" s="883"/>
      <c r="AP164" s="883"/>
    </row>
    <row r="165" spans="1:73" s="817" customFormat="1" ht="12.75" customHeight="1">
      <c r="A165" s="803"/>
      <c r="B165" s="803"/>
      <c r="C165" s="803"/>
      <c r="D165" s="803"/>
      <c r="E165" s="803"/>
      <c r="F165" s="803"/>
      <c r="G165" s="803"/>
      <c r="H165" s="803"/>
      <c r="I165" s="803"/>
      <c r="J165" s="803"/>
      <c r="K165" s="803"/>
      <c r="L165" s="803"/>
      <c r="M165" s="803"/>
      <c r="N165" s="803"/>
      <c r="O165" s="803"/>
      <c r="P165" s="803"/>
      <c r="Q165" s="803"/>
      <c r="R165" s="803"/>
      <c r="S165" s="803"/>
      <c r="T165" s="803"/>
      <c r="U165" s="803"/>
      <c r="V165" s="803"/>
      <c r="W165" s="803"/>
      <c r="X165" s="803"/>
      <c r="Y165" s="803"/>
      <c r="Z165" s="803"/>
      <c r="AA165" s="803"/>
      <c r="AB165" s="803"/>
      <c r="AC165" s="803"/>
      <c r="AD165" s="803"/>
      <c r="AE165" s="803"/>
      <c r="AF165" s="803"/>
      <c r="AG165" s="803"/>
      <c r="AH165" s="803"/>
      <c r="AI165" s="803"/>
      <c r="AJ165" s="803"/>
      <c r="AK165" s="803"/>
      <c r="AL165" s="803"/>
      <c r="AM165" s="879"/>
      <c r="AN165" s="880"/>
    </row>
    <row r="166" spans="1:73" s="817" customFormat="1" ht="12.75" customHeight="1">
      <c r="A166" s="803"/>
      <c r="B166" s="803"/>
      <c r="C166" s="805" t="s">
        <v>2174</v>
      </c>
      <c r="D166" s="1405"/>
      <c r="E166" s="1405"/>
      <c r="F166" s="1405"/>
      <c r="G166" s="1405"/>
      <c r="H166" s="1405"/>
      <c r="I166" s="1405"/>
      <c r="J166" s="1405"/>
      <c r="K166" s="1405"/>
      <c r="L166" s="1405"/>
      <c r="M166" s="1405"/>
      <c r="N166" s="1405"/>
      <c r="O166" s="1405"/>
      <c r="P166" s="1405"/>
      <c r="Q166" s="1405"/>
      <c r="R166" s="1405"/>
      <c r="S166" s="1405"/>
      <c r="T166" s="1405"/>
      <c r="U166" s="1405"/>
      <c r="V166" s="1405"/>
      <c r="W166" s="1405"/>
      <c r="X166" s="1405"/>
      <c r="Y166" s="1405"/>
      <c r="Z166" s="1405"/>
      <c r="AA166" s="1405"/>
      <c r="AB166" s="1405"/>
      <c r="AC166" s="1405"/>
      <c r="AD166" s="1405"/>
      <c r="AE166" s="803"/>
      <c r="AF166" s="803"/>
      <c r="AG166" s="803"/>
      <c r="AH166" s="803"/>
      <c r="AI166" s="803"/>
      <c r="AJ166" s="803"/>
      <c r="AK166" s="803"/>
      <c r="AL166" s="803"/>
      <c r="AM166" s="879"/>
      <c r="AN166" s="880"/>
      <c r="AO166" s="719" t="s">
        <v>2161</v>
      </c>
      <c r="AP166" s="719"/>
    </row>
    <row r="167" spans="1:73" s="817" customFormat="1" ht="12.75" customHeight="1">
      <c r="A167" s="803"/>
      <c r="B167" s="803"/>
      <c r="C167" s="2761" t="s">
        <v>946</v>
      </c>
      <c r="D167" s="2761"/>
      <c r="E167" s="2761"/>
      <c r="F167" s="2761"/>
      <c r="G167" s="2761"/>
      <c r="H167" s="2761"/>
      <c r="I167" s="2761"/>
      <c r="J167" s="2761"/>
      <c r="K167" s="2761"/>
      <c r="L167" s="2761"/>
      <c r="M167" s="2761"/>
      <c r="N167" s="2761"/>
      <c r="O167" s="2761"/>
      <c r="P167" s="2761"/>
      <c r="Q167" s="2761"/>
      <c r="R167" s="2761"/>
      <c r="S167" s="2761"/>
      <c r="T167" s="2761"/>
      <c r="U167" s="2761"/>
      <c r="V167" s="2761"/>
      <c r="W167" s="2761"/>
      <c r="X167" s="2761"/>
      <c r="Y167" s="2761"/>
      <c r="Z167" s="2761"/>
      <c r="AA167" s="2761"/>
      <c r="AB167" s="2761"/>
      <c r="AC167" s="2761"/>
      <c r="AD167" s="2761"/>
      <c r="AE167" s="803"/>
      <c r="AF167" s="803"/>
      <c r="AG167" s="803"/>
      <c r="AH167" s="803"/>
      <c r="AI167" s="803"/>
      <c r="AJ167" s="803"/>
      <c r="AK167" s="803"/>
      <c r="AL167" s="803"/>
      <c r="AM167" s="879"/>
      <c r="AN167" s="880"/>
      <c r="AO167" s="719" t="s">
        <v>2175</v>
      </c>
      <c r="AP167" s="881">
        <v>2</v>
      </c>
    </row>
    <row r="168" spans="1:73" s="817" customFormat="1" ht="12.75" customHeight="1">
      <c r="A168" s="803"/>
      <c r="B168" s="803"/>
      <c r="C168" s="1405"/>
      <c r="D168" s="1405"/>
      <c r="E168" s="1405"/>
      <c r="F168" s="1405"/>
      <c r="G168" s="1405"/>
      <c r="H168" s="1405"/>
      <c r="I168" s="1405"/>
      <c r="J168" s="1405"/>
      <c r="K168" s="1405"/>
      <c r="L168" s="1405"/>
      <c r="M168" s="1405"/>
      <c r="N168" s="1405"/>
      <c r="O168" s="1405"/>
      <c r="P168" s="1405"/>
      <c r="Q168" s="1405"/>
      <c r="R168" s="1405"/>
      <c r="S168" s="1405"/>
      <c r="T168" s="1405"/>
      <c r="U168" s="1405"/>
      <c r="V168" s="1405"/>
      <c r="W168" s="1405"/>
      <c r="X168" s="1405"/>
      <c r="Y168" s="1405"/>
      <c r="Z168" s="1405"/>
      <c r="AA168" s="1405"/>
      <c r="AB168" s="1405"/>
      <c r="AC168" s="1405"/>
      <c r="AD168" s="1405"/>
      <c r="AE168" s="803"/>
      <c r="AF168" s="803"/>
      <c r="AG168" s="803"/>
      <c r="AH168" s="803"/>
      <c r="AI168" s="803"/>
      <c r="AJ168" s="803"/>
      <c r="AK168" s="803"/>
      <c r="AL168" s="803"/>
      <c r="AM168" s="879"/>
      <c r="AN168" s="880"/>
      <c r="AO168" s="719" t="s">
        <v>2176</v>
      </c>
      <c r="AP168" s="881">
        <v>3</v>
      </c>
    </row>
    <row r="169" spans="1:73" s="817" customFormat="1" ht="12.75" customHeight="1">
      <c r="A169" s="884"/>
      <c r="B169" s="830"/>
      <c r="C169" s="830"/>
      <c r="D169" s="829"/>
      <c r="E169" s="830"/>
      <c r="F169" s="830"/>
      <c r="G169" s="830"/>
      <c r="H169" s="830"/>
      <c r="I169" s="830"/>
      <c r="J169" s="830"/>
      <c r="K169" s="830"/>
      <c r="L169" s="830"/>
      <c r="M169" s="830"/>
      <c r="N169" s="830"/>
      <c r="O169" s="830"/>
      <c r="P169" s="830"/>
      <c r="Q169" s="876"/>
      <c r="R169" s="885"/>
      <c r="S169" s="830"/>
      <c r="T169" s="830"/>
      <c r="U169" s="830"/>
      <c r="V169" s="830"/>
      <c r="W169" s="830"/>
      <c r="X169" s="830"/>
      <c r="Y169" s="830"/>
      <c r="Z169" s="830"/>
      <c r="AA169" s="830"/>
      <c r="AB169" s="830"/>
      <c r="AC169" s="830"/>
      <c r="AD169" s="830"/>
      <c r="AE169" s="830"/>
      <c r="AF169" s="830"/>
      <c r="AG169" s="830"/>
      <c r="AH169" s="830"/>
      <c r="AI169" s="831" t="s">
        <v>2177</v>
      </c>
      <c r="AJ169" s="2767">
        <f>IF($AC$161="N/A",VLOOKUP($C$159,$AO$159:$AP$162,2,FALSE),VLOOKUP($C$163,$AO$166:$AP$168,2,FALSE))</f>
        <v>3</v>
      </c>
      <c r="AK169" s="2767"/>
      <c r="AL169" s="886"/>
      <c r="AM169" s="887"/>
      <c r="AN169" s="880"/>
      <c r="AO169" s="882"/>
      <c r="AP169" s="881"/>
    </row>
    <row r="170" spans="1:73" s="817" customFormat="1" ht="12.75" customHeight="1">
      <c r="A170" s="803"/>
      <c r="B170" s="888"/>
      <c r="R170" s="803"/>
      <c r="S170" s="888"/>
      <c r="AN170" s="880"/>
    </row>
    <row r="171" spans="1:73" s="817" customFormat="1" ht="12.75" customHeight="1">
      <c r="A171" s="889"/>
      <c r="B171" s="879"/>
      <c r="C171" s="879"/>
      <c r="D171" s="879"/>
      <c r="E171" s="879"/>
      <c r="F171" s="879"/>
      <c r="G171" s="879"/>
      <c r="H171" s="879"/>
      <c r="I171" s="879"/>
      <c r="J171" s="879"/>
      <c r="K171" s="879"/>
      <c r="L171" s="879"/>
      <c r="M171" s="879"/>
      <c r="N171" s="879"/>
      <c r="O171" s="879"/>
      <c r="P171" s="879"/>
      <c r="Q171" s="879"/>
      <c r="R171" s="879"/>
      <c r="S171" s="879"/>
      <c r="T171" s="879"/>
      <c r="U171" s="879"/>
      <c r="V171" s="879"/>
      <c r="W171" s="879"/>
      <c r="X171" s="879"/>
      <c r="Y171" s="879"/>
      <c r="Z171" s="879"/>
      <c r="AA171" s="879"/>
      <c r="AB171" s="879"/>
      <c r="AC171" s="879"/>
      <c r="AD171" s="879"/>
      <c r="AE171" s="879"/>
      <c r="AF171" s="879"/>
      <c r="AG171" s="879"/>
      <c r="AH171" s="879"/>
      <c r="AI171" s="879"/>
      <c r="AJ171" s="879"/>
      <c r="AK171" s="879"/>
      <c r="AL171" s="879"/>
      <c r="AM171" s="879"/>
      <c r="AN171" s="880"/>
    </row>
    <row r="172" spans="1:73" s="817" customFormat="1" ht="12.75" customHeight="1">
      <c r="A172" s="827"/>
      <c r="B172" s="828"/>
      <c r="C172" s="828"/>
      <c r="D172" s="828"/>
      <c r="E172" s="828"/>
      <c r="F172" s="828"/>
      <c r="G172" s="829"/>
      <c r="H172" s="830"/>
      <c r="I172" s="830"/>
      <c r="J172" s="830"/>
      <c r="K172" s="830"/>
      <c r="L172" s="830"/>
      <c r="M172" s="830"/>
      <c r="N172" s="830"/>
      <c r="O172" s="830"/>
      <c r="P172" s="830"/>
      <c r="Q172" s="830"/>
      <c r="R172" s="830"/>
      <c r="S172" s="830"/>
      <c r="T172" s="830"/>
      <c r="U172" s="830"/>
      <c r="V172" s="830"/>
      <c r="W172" s="830"/>
      <c r="X172" s="830"/>
      <c r="Y172" s="830"/>
      <c r="Z172" s="830"/>
      <c r="AA172" s="830"/>
      <c r="AB172" s="830"/>
      <c r="AC172" s="830"/>
      <c r="AD172" s="830"/>
      <c r="AE172" s="830"/>
      <c r="AF172" s="830"/>
      <c r="AG172" s="830"/>
      <c r="AH172" s="830"/>
      <c r="AI172" s="831"/>
      <c r="AJ172" s="831" t="s">
        <v>2178</v>
      </c>
      <c r="AK172" s="2728">
        <f>$AJ$155+$AJ$169</f>
        <v>10</v>
      </c>
      <c r="AL172" s="2729"/>
      <c r="AM172" s="2730"/>
      <c r="AN172" s="880"/>
    </row>
    <row r="173" spans="1:73" s="817" customFormat="1" ht="12.75" customHeight="1" thickBot="1">
      <c r="A173" s="832"/>
      <c r="B173" s="833"/>
      <c r="C173" s="834"/>
      <c r="D173" s="834"/>
      <c r="E173" s="834"/>
      <c r="F173" s="834"/>
      <c r="G173" s="834"/>
      <c r="H173" s="834"/>
      <c r="I173" s="834"/>
      <c r="J173" s="834"/>
      <c r="K173" s="834"/>
      <c r="L173" s="834"/>
      <c r="M173" s="834"/>
      <c r="N173" s="834"/>
      <c r="O173" s="834"/>
      <c r="P173" s="834"/>
      <c r="Q173" s="834"/>
      <c r="R173" s="834"/>
      <c r="S173" s="834"/>
      <c r="T173" s="834"/>
      <c r="U173" s="834"/>
      <c r="V173" s="834"/>
      <c r="W173" s="834"/>
      <c r="X173" s="834"/>
      <c r="Y173" s="834"/>
      <c r="Z173" s="834"/>
      <c r="AA173" s="834"/>
      <c r="AB173" s="834"/>
      <c r="AC173" s="834"/>
      <c r="AD173" s="834"/>
      <c r="AE173" s="834"/>
      <c r="AF173" s="834"/>
      <c r="AG173" s="834"/>
      <c r="AH173" s="834"/>
      <c r="AI173" s="834"/>
      <c r="AJ173" s="834"/>
      <c r="AK173" s="834"/>
      <c r="AL173" s="834"/>
      <c r="AM173" s="835"/>
      <c r="AN173" s="880"/>
      <c r="AO173" s="834"/>
      <c r="AR173" s="834"/>
      <c r="AS173" s="834"/>
      <c r="AT173" s="834"/>
      <c r="AU173" s="834"/>
      <c r="AV173" s="834"/>
      <c r="AW173" s="834"/>
      <c r="AX173" s="834"/>
      <c r="AY173" s="834"/>
      <c r="AZ173" s="834"/>
      <c r="BA173" s="834"/>
      <c r="BB173" s="834"/>
      <c r="BC173" s="834"/>
      <c r="BD173" s="834"/>
      <c r="BE173" s="834"/>
      <c r="BF173" s="834"/>
      <c r="BG173" s="834"/>
      <c r="BH173" s="834"/>
      <c r="BI173" s="834"/>
      <c r="BJ173" s="834"/>
      <c r="BK173" s="834"/>
      <c r="BL173" s="834"/>
      <c r="BM173" s="834"/>
      <c r="BN173" s="834"/>
      <c r="BO173" s="834"/>
      <c r="BP173" s="834"/>
      <c r="BQ173" s="834"/>
      <c r="BR173" s="834"/>
      <c r="BS173" s="834"/>
      <c r="BT173" s="834"/>
      <c r="BU173" s="834"/>
    </row>
    <row r="174" spans="1:73" s="817" customFormat="1" ht="12.75" customHeight="1" thickTop="1">
      <c r="A174" s="803"/>
      <c r="B174" s="602"/>
      <c r="C174" s="603"/>
      <c r="D174" s="603"/>
      <c r="E174" s="603"/>
      <c r="F174" s="603"/>
      <c r="G174" s="603"/>
      <c r="H174" s="603"/>
      <c r="I174" s="1392"/>
      <c r="J174" s="1392"/>
      <c r="K174" s="1392"/>
      <c r="L174" s="1392"/>
      <c r="M174" s="1392"/>
      <c r="N174" s="1392"/>
      <c r="O174" s="1392"/>
      <c r="P174" s="1392"/>
      <c r="Q174" s="1392"/>
      <c r="R174" s="803"/>
      <c r="S174" s="1269"/>
      <c r="T174" s="1269"/>
      <c r="U174" s="1269"/>
      <c r="V174" s="1269"/>
      <c r="W174" s="1269"/>
      <c r="X174" s="1269"/>
      <c r="Y174" s="1269"/>
      <c r="Z174" s="1269"/>
      <c r="AA174" s="1269"/>
      <c r="AB174" s="1269"/>
      <c r="AC174" s="1269"/>
      <c r="AD174" s="1269"/>
      <c r="AE174" s="1269"/>
      <c r="AF174" s="803"/>
      <c r="AG174" s="1269"/>
      <c r="AH174" s="1269"/>
      <c r="AI174" s="1269"/>
      <c r="AJ174" s="1269"/>
      <c r="AN174" s="880"/>
      <c r="AP174" s="890" t="s">
        <v>2179</v>
      </c>
      <c r="AQ174" s="890">
        <v>0</v>
      </c>
    </row>
    <row r="175" spans="1:73" s="817" customFormat="1" ht="12.75" customHeight="1">
      <c r="A175" s="805" t="s">
        <v>2180</v>
      </c>
      <c r="B175" s="805" t="s">
        <v>2181</v>
      </c>
      <c r="C175" s="891"/>
      <c r="D175" s="892"/>
      <c r="E175" s="892"/>
      <c r="F175" s="892"/>
      <c r="G175" s="892"/>
      <c r="H175" s="892"/>
      <c r="I175" s="892"/>
      <c r="J175" s="892"/>
      <c r="K175" s="803"/>
      <c r="L175" s="803"/>
      <c r="M175" s="803"/>
      <c r="N175" s="803"/>
      <c r="O175" s="803"/>
      <c r="P175" s="803"/>
      <c r="Q175" s="803"/>
      <c r="R175" s="803"/>
      <c r="S175" s="803"/>
      <c r="T175" s="803"/>
      <c r="U175" s="803"/>
      <c r="V175" s="803"/>
      <c r="W175" s="803"/>
      <c r="X175" s="803"/>
      <c r="Y175" s="1383"/>
      <c r="Z175" s="1383"/>
      <c r="AA175" s="1383"/>
      <c r="AB175" s="1383"/>
      <c r="AC175" s="803"/>
      <c r="AD175" s="803"/>
      <c r="AE175" s="2716" t="s">
        <v>2109</v>
      </c>
      <c r="AF175" s="2716"/>
      <c r="AG175" s="2716"/>
      <c r="AH175" s="2716"/>
      <c r="AI175" s="2716"/>
      <c r="AJ175" s="2716"/>
      <c r="AK175" s="2716"/>
      <c r="AL175" s="1380"/>
      <c r="AN175" s="880"/>
      <c r="AP175" s="817" t="s">
        <v>730</v>
      </c>
      <c r="AQ175" s="817">
        <v>10</v>
      </c>
    </row>
    <row r="176" spans="1:73" s="817" customFormat="1" ht="12.75" customHeight="1">
      <c r="A176" s="805"/>
      <c r="B176" s="893"/>
      <c r="C176" s="894"/>
      <c r="D176" s="892"/>
      <c r="E176" s="892"/>
      <c r="F176" s="892"/>
      <c r="G176" s="892"/>
      <c r="H176" s="803"/>
      <c r="I176" s="803"/>
      <c r="J176" s="803"/>
      <c r="K176" s="803"/>
      <c r="L176" s="803"/>
      <c r="M176" s="803"/>
      <c r="N176" s="803"/>
      <c r="O176" s="803"/>
      <c r="P176" s="803"/>
      <c r="Q176" s="803"/>
      <c r="R176" s="1383"/>
      <c r="S176" s="1383"/>
      <c r="T176" s="1383"/>
      <c r="U176" s="1383"/>
      <c r="V176" s="1383"/>
      <c r="W176" s="1383"/>
      <c r="X176" s="1383"/>
      <c r="Y176" s="1383"/>
      <c r="Z176" s="1383"/>
      <c r="AA176" s="1383"/>
      <c r="AB176" s="1383"/>
      <c r="AC176" s="1380"/>
      <c r="AD176" s="1380"/>
      <c r="AE176" s="803"/>
      <c r="AF176" s="803"/>
      <c r="AG176" s="803"/>
      <c r="AH176" s="803"/>
      <c r="AI176" s="803"/>
      <c r="AJ176" s="803"/>
      <c r="AK176" s="803"/>
      <c r="AL176" s="803"/>
      <c r="AN176" s="880"/>
      <c r="AP176" s="817" t="s">
        <v>2182</v>
      </c>
      <c r="AQ176" s="817">
        <v>10</v>
      </c>
    </row>
    <row r="177" spans="1:45" s="817" customFormat="1" ht="12.75" customHeight="1">
      <c r="A177" s="803"/>
      <c r="B177" s="2762" t="s">
        <v>738</v>
      </c>
      <c r="C177" s="2762"/>
      <c r="D177" s="2762"/>
      <c r="E177" s="2762"/>
      <c r="F177" s="2762"/>
      <c r="G177" s="2762"/>
      <c r="H177" s="2762"/>
      <c r="I177" s="2762"/>
      <c r="J177" s="2762"/>
      <c r="K177" s="2762"/>
      <c r="L177" s="2762"/>
      <c r="M177" s="2762"/>
      <c r="N177" s="2762"/>
      <c r="O177" s="2762"/>
      <c r="P177" s="2762"/>
      <c r="Q177" s="2762"/>
      <c r="R177" s="2762"/>
      <c r="S177" s="2762"/>
      <c r="T177" s="2762"/>
      <c r="U177" s="2762"/>
      <c r="V177" s="2762"/>
      <c r="W177" s="2762"/>
      <c r="X177" s="2762"/>
      <c r="Y177" s="2762"/>
      <c r="Z177" s="2762"/>
      <c r="AA177" s="2762"/>
      <c r="AB177" s="2762"/>
      <c r="AC177" s="2762"/>
      <c r="AD177" s="803"/>
      <c r="AE177" s="803"/>
      <c r="AF177" s="2760" t="s">
        <v>2183</v>
      </c>
      <c r="AG177" s="2760"/>
      <c r="AH177" s="2760"/>
      <c r="AI177" s="2760"/>
      <c r="AJ177" s="2760"/>
      <c r="AK177" s="2760"/>
      <c r="AL177" s="2760"/>
      <c r="AN177" s="880"/>
      <c r="AP177" s="817" t="s">
        <v>738</v>
      </c>
      <c r="AQ177" s="817">
        <v>10</v>
      </c>
    </row>
    <row r="178" spans="1:45" s="817" customFormat="1" ht="12.75" customHeight="1">
      <c r="A178" s="803"/>
      <c r="B178" s="2763" t="s">
        <v>2184</v>
      </c>
      <c r="C178" s="2763"/>
      <c r="D178" s="2763"/>
      <c r="E178" s="2763"/>
      <c r="F178" s="2763"/>
      <c r="G178" s="2763"/>
      <c r="H178" s="2763"/>
      <c r="I178" s="2763"/>
      <c r="J178" s="2763"/>
      <c r="K178" s="2763"/>
      <c r="L178" s="2763"/>
      <c r="M178" s="2763"/>
      <c r="N178" s="2763"/>
      <c r="O178" s="2763"/>
      <c r="P178" s="2763"/>
      <c r="Q178" s="2763"/>
      <c r="R178" s="2763"/>
      <c r="S178" s="2763"/>
      <c r="T178" s="2761" t="s">
        <v>299</v>
      </c>
      <c r="U178" s="2761"/>
      <c r="V178" s="2761"/>
      <c r="W178" s="2761"/>
      <c r="X178" s="2761"/>
      <c r="Y178" s="2761"/>
      <c r="Z178" s="2761"/>
      <c r="AA178" s="2761"/>
      <c r="AB178" s="2761"/>
      <c r="AC178" s="2761"/>
      <c r="AD178" s="803"/>
      <c r="AE178" s="803"/>
      <c r="AF178" s="803"/>
      <c r="AG178" s="803"/>
      <c r="AH178" s="803"/>
      <c r="AI178" s="803"/>
      <c r="AJ178" s="1388"/>
      <c r="AK178" s="1391"/>
      <c r="AL178" s="1391"/>
      <c r="AM178" s="1391"/>
      <c r="AN178" s="880"/>
      <c r="AP178" s="817" t="s">
        <v>744</v>
      </c>
      <c r="AQ178" s="817">
        <v>10</v>
      </c>
      <c r="AS178" s="817" t="s">
        <v>299</v>
      </c>
    </row>
    <row r="179" spans="1:45" s="817" customFormat="1" ht="12.75" customHeight="1">
      <c r="A179" s="803"/>
      <c r="B179" s="1405"/>
      <c r="C179" s="1405"/>
      <c r="D179" s="1405"/>
      <c r="E179" s="1405"/>
      <c r="F179" s="1405"/>
      <c r="G179" s="1405"/>
      <c r="H179" s="1405"/>
      <c r="I179" s="1405"/>
      <c r="J179" s="1405"/>
      <c r="K179" s="1405"/>
      <c r="L179" s="1405"/>
      <c r="M179" s="1405"/>
      <c r="N179" s="1405"/>
      <c r="O179" s="1405"/>
      <c r="P179" s="1405"/>
      <c r="Q179" s="1405"/>
      <c r="R179" s="1405"/>
      <c r="S179" s="1405"/>
      <c r="T179" s="1405"/>
      <c r="U179" s="1405"/>
      <c r="V179" s="1405"/>
      <c r="W179" s="1405"/>
      <c r="X179" s="1405"/>
      <c r="Y179" s="1405"/>
      <c r="Z179" s="1405"/>
      <c r="AA179" s="1405"/>
      <c r="AB179" s="1405"/>
      <c r="AC179" s="1405"/>
      <c r="AD179" s="1405"/>
      <c r="AE179" s="803"/>
      <c r="AF179" s="803"/>
      <c r="AG179" s="803"/>
      <c r="AH179" s="803"/>
      <c r="AI179" s="803"/>
      <c r="AJ179" s="1388"/>
      <c r="AK179" s="1391"/>
      <c r="AL179" s="1391"/>
      <c r="AM179" s="895"/>
      <c r="AP179" s="817" t="s">
        <v>750</v>
      </c>
      <c r="AQ179" s="817">
        <v>10</v>
      </c>
      <c r="AS179" s="817" t="s">
        <v>2185</v>
      </c>
    </row>
    <row r="180" spans="1:45" s="817" customFormat="1" ht="12.75" customHeight="1">
      <c r="A180" s="884"/>
      <c r="B180" s="830"/>
      <c r="C180" s="830"/>
      <c r="D180" s="830"/>
      <c r="E180" s="830"/>
      <c r="F180" s="830"/>
      <c r="G180" s="830"/>
      <c r="H180" s="830"/>
      <c r="I180" s="830"/>
      <c r="J180" s="830"/>
      <c r="K180" s="830"/>
      <c r="L180" s="830"/>
      <c r="M180" s="830"/>
      <c r="N180" s="830"/>
      <c r="O180" s="830"/>
      <c r="P180" s="830"/>
      <c r="Q180" s="830"/>
      <c r="R180" s="830"/>
      <c r="S180" s="830"/>
      <c r="T180" s="830"/>
      <c r="U180" s="830"/>
      <c r="V180" s="830"/>
      <c r="W180" s="830"/>
      <c r="X180" s="830"/>
      <c r="Y180" s="830"/>
      <c r="Z180" s="830"/>
      <c r="AA180" s="830"/>
      <c r="AB180" s="830"/>
      <c r="AC180" s="830"/>
      <c r="AD180" s="830"/>
      <c r="AE180" s="830"/>
      <c r="AF180" s="830"/>
      <c r="AG180" s="830"/>
      <c r="AH180" s="830"/>
      <c r="AI180" s="831"/>
      <c r="AJ180" s="831" t="s">
        <v>2186</v>
      </c>
      <c r="AK180" s="2764">
        <f>IF(AK78&gt;0,VLOOKUP($B$177,AP174:AQ181,2,FALSE),0)</f>
        <v>10</v>
      </c>
      <c r="AL180" s="2765"/>
      <c r="AM180" s="2766"/>
      <c r="AN180" s="802"/>
      <c r="AP180" s="817" t="s">
        <v>2187</v>
      </c>
      <c r="AQ180" s="817">
        <v>10</v>
      </c>
      <c r="AS180" s="817" t="s">
        <v>2188</v>
      </c>
    </row>
    <row r="181" spans="1:45" s="817" customFormat="1" ht="12.75" customHeight="1" thickBot="1">
      <c r="A181" s="896"/>
      <c r="B181" s="896"/>
      <c r="C181" s="897"/>
      <c r="D181" s="898"/>
      <c r="E181" s="898"/>
      <c r="F181" s="898"/>
      <c r="G181" s="898"/>
      <c r="H181" s="898"/>
      <c r="I181" s="898"/>
      <c r="J181" s="898"/>
      <c r="K181" s="898"/>
      <c r="L181" s="898"/>
      <c r="M181" s="898"/>
      <c r="N181" s="898"/>
      <c r="O181" s="898"/>
      <c r="P181" s="898"/>
      <c r="Q181" s="898"/>
      <c r="R181" s="898"/>
      <c r="S181" s="898"/>
      <c r="T181" s="898"/>
      <c r="U181" s="898"/>
      <c r="V181" s="898"/>
      <c r="W181" s="898"/>
      <c r="X181" s="898"/>
      <c r="Y181" s="898"/>
      <c r="Z181" s="898"/>
      <c r="AA181" s="898"/>
      <c r="AB181" s="898"/>
      <c r="AC181" s="898"/>
      <c r="AD181" s="898"/>
      <c r="AE181" s="898"/>
      <c r="AF181" s="898"/>
      <c r="AG181" s="898"/>
      <c r="AH181" s="898"/>
      <c r="AI181" s="898"/>
      <c r="AJ181" s="898"/>
      <c r="AK181" s="898"/>
      <c r="AL181" s="898"/>
      <c r="AM181" s="898"/>
      <c r="AN181" s="880"/>
      <c r="AP181" s="817" t="s">
        <v>2189</v>
      </c>
      <c r="AQ181" s="817">
        <v>10</v>
      </c>
    </row>
    <row r="182" spans="1:45" s="817" customFormat="1" ht="12.75" customHeight="1" thickTop="1">
      <c r="A182" s="803"/>
      <c r="B182" s="602"/>
      <c r="C182" s="603"/>
      <c r="D182" s="603"/>
      <c r="E182" s="603"/>
      <c r="F182" s="603"/>
      <c r="G182" s="603"/>
      <c r="H182" s="603"/>
      <c r="I182" s="1392"/>
      <c r="J182" s="1392"/>
      <c r="K182" s="1392"/>
      <c r="L182" s="1392"/>
      <c r="M182" s="1392"/>
      <c r="N182" s="1392"/>
      <c r="O182" s="1392"/>
      <c r="P182" s="1392"/>
      <c r="Q182" s="1392"/>
      <c r="R182" s="803"/>
      <c r="S182" s="1269"/>
      <c r="T182" s="1269"/>
      <c r="U182" s="1269"/>
      <c r="V182" s="1269"/>
      <c r="W182" s="1269"/>
      <c r="X182" s="1269"/>
      <c r="Y182" s="1269"/>
      <c r="Z182" s="1269"/>
      <c r="AA182" s="1269"/>
      <c r="AB182" s="1269"/>
      <c r="AC182" s="1269"/>
      <c r="AD182" s="1269"/>
      <c r="AE182" s="1269"/>
      <c r="AF182" s="803"/>
      <c r="AG182" s="1269"/>
      <c r="AH182" s="1269"/>
      <c r="AI182" s="1269"/>
      <c r="AJ182" s="1269"/>
      <c r="AN182" s="880"/>
    </row>
    <row r="183" spans="1:45">
      <c r="A183" s="805" t="s">
        <v>2190</v>
      </c>
      <c r="B183" s="805" t="s">
        <v>2191</v>
      </c>
      <c r="C183" s="891"/>
      <c r="D183" s="892"/>
      <c r="E183" s="892"/>
      <c r="F183" s="892"/>
      <c r="G183" s="892"/>
      <c r="H183" s="892"/>
      <c r="I183" s="892"/>
      <c r="J183" s="892"/>
      <c r="K183" s="817"/>
      <c r="L183" s="817"/>
      <c r="M183" s="817"/>
      <c r="N183" s="817"/>
      <c r="O183" s="817"/>
      <c r="P183" s="817"/>
      <c r="Q183" s="817"/>
      <c r="R183" s="817"/>
      <c r="S183" s="817"/>
      <c r="T183" s="817"/>
      <c r="U183" s="817"/>
      <c r="V183" s="817"/>
      <c r="W183" s="817"/>
      <c r="X183" s="817"/>
      <c r="Y183" s="1383"/>
      <c r="Z183" s="1383"/>
      <c r="AA183" s="1383"/>
      <c r="AB183" s="1383"/>
      <c r="AC183" s="817"/>
      <c r="AD183" s="817"/>
      <c r="AE183" s="2716" t="s">
        <v>2192</v>
      </c>
      <c r="AF183" s="2716"/>
      <c r="AG183" s="2716"/>
      <c r="AH183" s="2716"/>
      <c r="AI183" s="2716"/>
      <c r="AJ183" s="2716"/>
      <c r="AK183" s="2716"/>
    </row>
    <row r="184" spans="1:45">
      <c r="A184" s="805"/>
      <c r="B184" s="805"/>
      <c r="C184" s="891"/>
      <c r="D184" s="892"/>
      <c r="E184" s="892"/>
      <c r="F184" s="892"/>
      <c r="G184" s="892"/>
      <c r="H184" s="892"/>
      <c r="I184" s="892"/>
      <c r="J184" s="892"/>
      <c r="K184" s="803"/>
      <c r="L184" s="803"/>
      <c r="M184" s="803"/>
      <c r="N184" s="803"/>
      <c r="O184" s="803"/>
      <c r="P184" s="803"/>
      <c r="Q184" s="803"/>
      <c r="R184" s="803"/>
      <c r="S184" s="803"/>
      <c r="T184" s="803"/>
      <c r="U184" s="803"/>
      <c r="V184" s="803"/>
      <c r="W184" s="803"/>
      <c r="X184" s="803"/>
      <c r="Y184" s="1383"/>
      <c r="Z184" s="1383"/>
      <c r="AA184" s="1383"/>
      <c r="AB184" s="1383"/>
      <c r="AC184" s="803"/>
      <c r="AD184" s="803"/>
      <c r="AE184" s="1388"/>
      <c r="AF184" s="1388"/>
      <c r="AG184" s="1388"/>
      <c r="AH184" s="1388"/>
      <c r="AI184" s="1388"/>
      <c r="AJ184" s="1388"/>
      <c r="AK184" s="1388"/>
    </row>
    <row r="185" spans="1:45">
      <c r="A185" s="805"/>
      <c r="B185" s="899" t="s">
        <v>2193</v>
      </c>
      <c r="C185" s="891"/>
      <c r="D185" s="892"/>
      <c r="E185" s="892"/>
      <c r="F185" s="892"/>
      <c r="G185" s="892"/>
      <c r="H185" s="892"/>
      <c r="I185" s="892"/>
      <c r="J185" s="892"/>
      <c r="K185" s="803"/>
      <c r="L185" s="803"/>
      <c r="M185" s="803"/>
      <c r="N185" s="803"/>
      <c r="O185" s="803"/>
      <c r="P185" s="803"/>
      <c r="Q185" s="803"/>
      <c r="R185" s="803"/>
      <c r="S185" s="803"/>
      <c r="T185" s="803"/>
      <c r="U185" s="803"/>
      <c r="V185" s="803"/>
      <c r="W185" s="803"/>
      <c r="X185" s="803"/>
      <c r="Y185" s="1383"/>
      <c r="Z185" s="1383"/>
      <c r="AA185" s="1383"/>
      <c r="AB185" s="1383"/>
      <c r="AC185" s="803"/>
      <c r="AD185" s="803"/>
      <c r="AE185" s="1388"/>
      <c r="AF185" s="1388"/>
      <c r="AG185" s="1388"/>
      <c r="AH185" s="1388"/>
      <c r="AI185" s="1388"/>
      <c r="AJ185" s="1388"/>
      <c r="AK185" s="1388"/>
    </row>
    <row r="186" spans="1:45">
      <c r="A186" s="1405"/>
      <c r="C186" s="900"/>
      <c r="D186" s="901"/>
      <c r="E186" s="901"/>
      <c r="F186" s="901"/>
      <c r="G186" s="901"/>
      <c r="H186" s="901"/>
      <c r="I186" s="901"/>
      <c r="J186" s="901"/>
      <c r="K186" s="803"/>
      <c r="L186" s="803"/>
      <c r="M186" s="803"/>
      <c r="N186" s="803"/>
      <c r="O186" s="803"/>
      <c r="P186" s="803"/>
      <c r="Q186" s="803"/>
      <c r="R186" s="803"/>
      <c r="S186" s="803"/>
      <c r="T186" s="803"/>
      <c r="U186" s="803"/>
      <c r="V186" s="803"/>
      <c r="W186" s="803"/>
      <c r="X186" s="803"/>
      <c r="Y186" s="1381"/>
      <c r="Z186" s="1381"/>
      <c r="AA186" s="1381"/>
      <c r="AB186" s="1381"/>
      <c r="AC186" s="803"/>
      <c r="AD186" s="803"/>
      <c r="AE186" s="888"/>
      <c r="AF186" s="888"/>
      <c r="AG186" s="888"/>
      <c r="AH186" s="888"/>
      <c r="AI186" s="888"/>
      <c r="AJ186" s="888"/>
      <c r="AK186" s="888"/>
    </row>
    <row r="187" spans="1:45">
      <c r="A187" s="1405"/>
      <c r="B187" s="902" t="s">
        <v>2194</v>
      </c>
      <c r="C187" s="900"/>
      <c r="D187" s="901"/>
      <c r="E187" s="901"/>
      <c r="F187" s="901"/>
      <c r="G187" s="901"/>
      <c r="H187" s="901"/>
      <c r="I187" s="901"/>
      <c r="J187" s="901"/>
      <c r="K187" s="803"/>
      <c r="L187" s="803"/>
      <c r="M187" s="803"/>
      <c r="N187" s="803"/>
      <c r="O187" s="803"/>
      <c r="P187" s="803"/>
      <c r="Q187" s="803"/>
      <c r="R187" s="803"/>
      <c r="S187" s="803"/>
      <c r="T187" s="803"/>
      <c r="U187" s="803"/>
      <c r="V187" s="803"/>
      <c r="W187" s="803"/>
      <c r="X187" s="803"/>
      <c r="Y187" s="1381"/>
      <c r="Z187" s="1381"/>
      <c r="AA187" s="1381"/>
      <c r="AB187" s="1381"/>
      <c r="AC187" s="803"/>
      <c r="AD187" s="803"/>
      <c r="AE187" s="888"/>
      <c r="AF187" s="888"/>
      <c r="AG187" s="888"/>
      <c r="AH187" s="888"/>
      <c r="AI187" s="888"/>
      <c r="AJ187" s="888"/>
      <c r="AK187" s="888"/>
    </row>
    <row r="188" spans="1:45">
      <c r="A188" s="1405"/>
      <c r="B188" s="2768" t="s">
        <v>1157</v>
      </c>
      <c r="C188" s="2768"/>
      <c r="D188" s="2768"/>
      <c r="E188" s="2768"/>
      <c r="F188" s="2768"/>
      <c r="G188" s="2768"/>
      <c r="H188" s="2768"/>
      <c r="I188" s="2768"/>
      <c r="J188" s="2768"/>
      <c r="K188" s="2768"/>
      <c r="L188" s="2768"/>
      <c r="M188" s="2768"/>
      <c r="N188" s="2768"/>
      <c r="O188" s="2768"/>
      <c r="P188" s="2768"/>
      <c r="Q188" s="2768"/>
      <c r="R188" s="2768"/>
      <c r="S188" s="2768"/>
      <c r="T188" s="2768"/>
      <c r="U188" s="2768"/>
      <c r="V188" s="2768"/>
      <c r="W188" s="2768"/>
      <c r="X188" s="2768"/>
      <c r="Y188" s="2768"/>
      <c r="Z188" s="2768"/>
      <c r="AA188" s="2768"/>
      <c r="AB188" s="2768"/>
      <c r="AC188" s="903"/>
      <c r="AD188" s="2769">
        <f>[10]EVERYTHING!$C$7</f>
        <v>11019351</v>
      </c>
      <c r="AE188" s="2769"/>
      <c r="AF188" s="2769"/>
      <c r="AG188" s="2769"/>
      <c r="AH188" s="2769"/>
      <c r="AI188" s="2769"/>
      <c r="AJ188" s="2769"/>
      <c r="AK188" s="888"/>
    </row>
    <row r="189" spans="1:45">
      <c r="A189" s="1405"/>
      <c r="B189" s="2768" t="s">
        <v>2195</v>
      </c>
      <c r="C189" s="2768"/>
      <c r="D189" s="2768"/>
      <c r="E189" s="2768"/>
      <c r="F189" s="2768"/>
      <c r="G189" s="2768"/>
      <c r="H189" s="2768"/>
      <c r="I189" s="2768"/>
      <c r="J189" s="2768"/>
      <c r="K189" s="2768"/>
      <c r="L189" s="2768"/>
      <c r="M189" s="2768"/>
      <c r="N189" s="2768"/>
      <c r="O189" s="2768"/>
      <c r="P189" s="2768"/>
      <c r="Q189" s="2768"/>
      <c r="R189" s="2768"/>
      <c r="S189" s="2768"/>
      <c r="T189" s="2768"/>
      <c r="U189" s="2768"/>
      <c r="V189" s="2768"/>
      <c r="W189" s="2768"/>
      <c r="X189" s="2768"/>
      <c r="Y189" s="2768"/>
      <c r="Z189" s="2768"/>
      <c r="AA189" s="2768"/>
      <c r="AB189" s="2768"/>
      <c r="AC189" s="903"/>
      <c r="AD189" s="2769">
        <f>[10]EVERYTHING!$C$9</f>
        <v>6025903</v>
      </c>
      <c r="AE189" s="2769"/>
      <c r="AF189" s="2769"/>
      <c r="AG189" s="2769"/>
      <c r="AH189" s="2769"/>
      <c r="AI189" s="2769"/>
      <c r="AJ189" s="2769"/>
      <c r="AK189" s="888"/>
    </row>
    <row r="190" spans="1:45">
      <c r="A190" s="1405"/>
      <c r="B190" s="2768" t="s">
        <v>2196</v>
      </c>
      <c r="C190" s="2768"/>
      <c r="D190" s="2768"/>
      <c r="E190" s="2768"/>
      <c r="F190" s="2768"/>
      <c r="G190" s="2768"/>
      <c r="H190" s="2768"/>
      <c r="I190" s="2768"/>
      <c r="J190" s="2768"/>
      <c r="K190" s="2768"/>
      <c r="L190" s="2768"/>
      <c r="M190" s="2768"/>
      <c r="N190" s="2768"/>
      <c r="O190" s="2768"/>
      <c r="P190" s="2768"/>
      <c r="Q190" s="2768"/>
      <c r="R190" s="2768"/>
      <c r="S190" s="2768"/>
      <c r="T190" s="2768"/>
      <c r="U190" s="2768"/>
      <c r="V190" s="2768"/>
      <c r="W190" s="2768"/>
      <c r="X190" s="2768"/>
      <c r="Y190" s="2768"/>
      <c r="Z190" s="2768"/>
      <c r="AA190" s="2768"/>
      <c r="AB190" s="2768"/>
      <c r="AC190" s="903"/>
      <c r="AD190" s="2769">
        <v>1500000</v>
      </c>
      <c r="AE190" s="2769"/>
      <c r="AF190" s="2769"/>
      <c r="AG190" s="2769"/>
      <c r="AH190" s="2769"/>
      <c r="AI190" s="2769"/>
      <c r="AJ190" s="2769"/>
      <c r="AK190" s="888"/>
    </row>
    <row r="191" spans="1:45">
      <c r="A191" s="1405"/>
      <c r="B191" s="2768"/>
      <c r="C191" s="2768"/>
      <c r="D191" s="2768"/>
      <c r="E191" s="2768"/>
      <c r="F191" s="2768"/>
      <c r="G191" s="2768"/>
      <c r="H191" s="2768"/>
      <c r="I191" s="2768"/>
      <c r="J191" s="2768"/>
      <c r="K191" s="2768"/>
      <c r="L191" s="2768"/>
      <c r="M191" s="2768"/>
      <c r="N191" s="2768"/>
      <c r="O191" s="2768"/>
      <c r="P191" s="2768"/>
      <c r="Q191" s="2768"/>
      <c r="R191" s="2768"/>
      <c r="S191" s="2768"/>
      <c r="T191" s="2768"/>
      <c r="U191" s="2768"/>
      <c r="V191" s="2768"/>
      <c r="W191" s="2768"/>
      <c r="X191" s="2768"/>
      <c r="Y191" s="2768"/>
      <c r="Z191" s="2768"/>
      <c r="AA191" s="2768"/>
      <c r="AB191" s="2768"/>
      <c r="AC191" s="903"/>
      <c r="AD191" s="2769"/>
      <c r="AE191" s="2769"/>
      <c r="AF191" s="2769"/>
      <c r="AG191" s="2769"/>
      <c r="AH191" s="2769"/>
      <c r="AI191" s="2769"/>
      <c r="AJ191" s="2769"/>
      <c r="AK191" s="888"/>
    </row>
    <row r="192" spans="1:45">
      <c r="A192" s="1405"/>
      <c r="B192" s="2768"/>
      <c r="C192" s="2768"/>
      <c r="D192" s="2768"/>
      <c r="E192" s="2768"/>
      <c r="F192" s="2768"/>
      <c r="G192" s="2768"/>
      <c r="H192" s="2768"/>
      <c r="I192" s="2768"/>
      <c r="J192" s="2768"/>
      <c r="K192" s="2768"/>
      <c r="L192" s="2768"/>
      <c r="M192" s="2768"/>
      <c r="N192" s="2768"/>
      <c r="O192" s="2768"/>
      <c r="P192" s="2768"/>
      <c r="Q192" s="2768"/>
      <c r="R192" s="2768"/>
      <c r="S192" s="2768"/>
      <c r="T192" s="2768"/>
      <c r="U192" s="2768"/>
      <c r="V192" s="2768"/>
      <c r="W192" s="2768"/>
      <c r="X192" s="2768"/>
      <c r="Y192" s="2768"/>
      <c r="Z192" s="2768"/>
      <c r="AA192" s="2768"/>
      <c r="AB192" s="2768"/>
      <c r="AC192" s="903"/>
      <c r="AD192" s="2769"/>
      <c r="AE192" s="2769"/>
      <c r="AF192" s="2769"/>
      <c r="AG192" s="2769"/>
      <c r="AH192" s="2769"/>
      <c r="AI192" s="2769"/>
      <c r="AJ192" s="2769"/>
      <c r="AK192" s="888"/>
    </row>
    <row r="193" spans="1:37">
      <c r="A193" s="1405"/>
      <c r="B193" s="2768"/>
      <c r="C193" s="2768"/>
      <c r="D193" s="2768"/>
      <c r="E193" s="2768"/>
      <c r="F193" s="2768"/>
      <c r="G193" s="2768"/>
      <c r="H193" s="2768"/>
      <c r="I193" s="2768"/>
      <c r="J193" s="2768"/>
      <c r="K193" s="2768"/>
      <c r="L193" s="2768"/>
      <c r="M193" s="2768"/>
      <c r="N193" s="2768"/>
      <c r="O193" s="2768"/>
      <c r="P193" s="2768"/>
      <c r="Q193" s="2768"/>
      <c r="R193" s="2768"/>
      <c r="S193" s="2768"/>
      <c r="T193" s="2768"/>
      <c r="U193" s="2768"/>
      <c r="V193" s="2768"/>
      <c r="W193" s="2768"/>
      <c r="X193" s="2768"/>
      <c r="Y193" s="2768"/>
      <c r="Z193" s="2768"/>
      <c r="AA193" s="2768"/>
      <c r="AB193" s="2768"/>
      <c r="AC193" s="903"/>
      <c r="AD193" s="2769"/>
      <c r="AE193" s="2769"/>
      <c r="AF193" s="2769"/>
      <c r="AG193" s="2769"/>
      <c r="AH193" s="2769"/>
      <c r="AI193" s="2769"/>
      <c r="AJ193" s="2769"/>
      <c r="AK193" s="888"/>
    </row>
    <row r="194" spans="1:37">
      <c r="A194" s="1405"/>
      <c r="B194" s="2768"/>
      <c r="C194" s="2768"/>
      <c r="D194" s="2768"/>
      <c r="E194" s="2768"/>
      <c r="F194" s="2768"/>
      <c r="G194" s="2768"/>
      <c r="H194" s="2768"/>
      <c r="I194" s="2768"/>
      <c r="J194" s="2768"/>
      <c r="K194" s="2768"/>
      <c r="L194" s="2768"/>
      <c r="M194" s="2768"/>
      <c r="N194" s="2768"/>
      <c r="O194" s="2768"/>
      <c r="P194" s="2768"/>
      <c r="Q194" s="2768"/>
      <c r="R194" s="2768"/>
      <c r="S194" s="2768"/>
      <c r="T194" s="2768"/>
      <c r="U194" s="2768"/>
      <c r="V194" s="2768"/>
      <c r="W194" s="2768"/>
      <c r="X194" s="2768"/>
      <c r="Y194" s="2768"/>
      <c r="Z194" s="2768"/>
      <c r="AA194" s="2768"/>
      <c r="AB194" s="2768"/>
      <c r="AC194" s="903"/>
      <c r="AD194" s="2769"/>
      <c r="AE194" s="2769"/>
      <c r="AF194" s="2769"/>
      <c r="AG194" s="2769"/>
      <c r="AH194" s="2769"/>
      <c r="AI194" s="2769"/>
      <c r="AJ194" s="2769"/>
      <c r="AK194" s="888"/>
    </row>
    <row r="195" spans="1:37">
      <c r="A195" s="1405"/>
      <c r="B195" s="2768"/>
      <c r="C195" s="2768"/>
      <c r="D195" s="2768"/>
      <c r="E195" s="2768"/>
      <c r="F195" s="2768"/>
      <c r="G195" s="2768"/>
      <c r="H195" s="2768"/>
      <c r="I195" s="2768"/>
      <c r="J195" s="2768"/>
      <c r="K195" s="2768"/>
      <c r="L195" s="2768"/>
      <c r="M195" s="2768"/>
      <c r="N195" s="2768"/>
      <c r="O195" s="2768"/>
      <c r="P195" s="2768"/>
      <c r="Q195" s="2768"/>
      <c r="R195" s="2768"/>
      <c r="S195" s="2768"/>
      <c r="T195" s="2768"/>
      <c r="U195" s="2768"/>
      <c r="V195" s="2768"/>
      <c r="W195" s="2768"/>
      <c r="X195" s="2768"/>
      <c r="Y195" s="2768"/>
      <c r="Z195" s="2768"/>
      <c r="AA195" s="2768"/>
      <c r="AB195" s="2768"/>
      <c r="AC195" s="903"/>
      <c r="AD195" s="2769"/>
      <c r="AE195" s="2769"/>
      <c r="AF195" s="2769"/>
      <c r="AG195" s="2769"/>
      <c r="AH195" s="2769"/>
      <c r="AI195" s="2769"/>
      <c r="AJ195" s="2769"/>
      <c r="AK195" s="888"/>
    </row>
    <row r="196" spans="1:37">
      <c r="A196" s="1405"/>
      <c r="B196" s="2768"/>
      <c r="C196" s="2768"/>
      <c r="D196" s="2768"/>
      <c r="E196" s="2768"/>
      <c r="F196" s="2768"/>
      <c r="G196" s="2768"/>
      <c r="H196" s="2768"/>
      <c r="I196" s="2768"/>
      <c r="J196" s="2768"/>
      <c r="K196" s="2768"/>
      <c r="L196" s="2768"/>
      <c r="M196" s="2768"/>
      <c r="N196" s="2768"/>
      <c r="O196" s="2768"/>
      <c r="P196" s="2768"/>
      <c r="Q196" s="2768"/>
      <c r="R196" s="2768"/>
      <c r="S196" s="2768"/>
      <c r="T196" s="2768"/>
      <c r="U196" s="2768"/>
      <c r="V196" s="2768"/>
      <c r="W196" s="2768"/>
      <c r="X196" s="2768"/>
      <c r="Y196" s="2768"/>
      <c r="Z196" s="2768"/>
      <c r="AA196" s="2768"/>
      <c r="AB196" s="2768"/>
      <c r="AC196" s="903"/>
      <c r="AD196" s="2769"/>
      <c r="AE196" s="2769"/>
      <c r="AF196" s="2769"/>
      <c r="AG196" s="2769"/>
      <c r="AH196" s="2769"/>
      <c r="AI196" s="2769"/>
      <c r="AJ196" s="2769"/>
      <c r="AK196" s="888"/>
    </row>
    <row r="197" spans="1:37">
      <c r="A197" s="1405"/>
      <c r="B197" s="2768"/>
      <c r="C197" s="2768"/>
      <c r="D197" s="2768"/>
      <c r="E197" s="2768"/>
      <c r="F197" s="2768"/>
      <c r="G197" s="2768"/>
      <c r="H197" s="2768"/>
      <c r="I197" s="2768"/>
      <c r="J197" s="2768"/>
      <c r="K197" s="2768"/>
      <c r="L197" s="2768"/>
      <c r="M197" s="2768"/>
      <c r="N197" s="2768"/>
      <c r="O197" s="2768"/>
      <c r="P197" s="2768"/>
      <c r="Q197" s="2768"/>
      <c r="R197" s="2768"/>
      <c r="S197" s="2768"/>
      <c r="T197" s="2768"/>
      <c r="U197" s="2768"/>
      <c r="V197" s="2768"/>
      <c r="W197" s="2768"/>
      <c r="X197" s="2768"/>
      <c r="Y197" s="2768"/>
      <c r="Z197" s="2768"/>
      <c r="AA197" s="2768"/>
      <c r="AB197" s="2768"/>
      <c r="AC197" s="903"/>
      <c r="AD197" s="2769"/>
      <c r="AE197" s="2769"/>
      <c r="AF197" s="2769"/>
      <c r="AG197" s="2769"/>
      <c r="AH197" s="2769"/>
      <c r="AI197" s="2769"/>
      <c r="AJ197" s="2769"/>
      <c r="AK197" s="888"/>
    </row>
    <row r="198" spans="1:37">
      <c r="A198" s="1405"/>
      <c r="B198" s="2770" t="s">
        <v>2197</v>
      </c>
      <c r="C198" s="2770"/>
      <c r="D198" s="2770"/>
      <c r="E198" s="2770"/>
      <c r="F198" s="2770"/>
      <c r="G198" s="2770"/>
      <c r="H198" s="2770"/>
      <c r="I198" s="2770"/>
      <c r="J198" s="2770"/>
      <c r="K198" s="2770"/>
      <c r="L198" s="2770"/>
      <c r="M198" s="2770"/>
      <c r="N198" s="2770"/>
      <c r="O198" s="2770"/>
      <c r="P198" s="2770"/>
      <c r="Q198" s="2770"/>
      <c r="R198" s="2770"/>
      <c r="S198" s="2770"/>
      <c r="T198" s="2770"/>
      <c r="U198" s="2770"/>
      <c r="V198" s="2770"/>
      <c r="W198" s="2770"/>
      <c r="X198" s="2770"/>
      <c r="Y198" s="2770"/>
      <c r="Z198" s="2770"/>
      <c r="AA198" s="2770"/>
      <c r="AB198" s="2770"/>
      <c r="AC198" s="803"/>
      <c r="AD198" s="2771">
        <f>AB249</f>
        <v>3917697.8615149707</v>
      </c>
      <c r="AE198" s="2771"/>
      <c r="AF198" s="2771"/>
      <c r="AG198" s="2771"/>
      <c r="AH198" s="2771"/>
      <c r="AI198" s="2771"/>
      <c r="AJ198" s="2771"/>
      <c r="AK198" s="888"/>
    </row>
    <row r="199" spans="1:37">
      <c r="A199" s="1405"/>
      <c r="B199" s="2772" t="s">
        <v>2198</v>
      </c>
      <c r="C199" s="2772"/>
      <c r="D199" s="2772"/>
      <c r="E199" s="2772"/>
      <c r="F199" s="2772"/>
      <c r="G199" s="2772"/>
      <c r="H199" s="2772"/>
      <c r="I199" s="2772"/>
      <c r="J199" s="2772"/>
      <c r="K199" s="2772"/>
      <c r="L199" s="2772"/>
      <c r="M199" s="2772"/>
      <c r="N199" s="2772"/>
      <c r="O199" s="2772"/>
      <c r="P199" s="2772"/>
      <c r="Q199" s="2772"/>
      <c r="R199" s="2772"/>
      <c r="S199" s="2772"/>
      <c r="T199" s="2772"/>
      <c r="U199" s="2772"/>
      <c r="V199" s="2772"/>
      <c r="W199" s="2772"/>
      <c r="X199" s="2772"/>
      <c r="Y199" s="2772"/>
      <c r="Z199" s="2772"/>
      <c r="AA199" s="2772"/>
      <c r="AB199" s="2772"/>
      <c r="AC199" s="903"/>
      <c r="AD199" s="2773">
        <f>'Sources and Uses Budget'!B15</f>
        <v>0</v>
      </c>
      <c r="AE199" s="2773"/>
      <c r="AF199" s="2773"/>
      <c r="AG199" s="2773"/>
      <c r="AH199" s="2773"/>
      <c r="AI199" s="2773"/>
      <c r="AJ199" s="2773"/>
      <c r="AK199" s="888"/>
    </row>
    <row r="200" spans="1:37">
      <c r="A200" s="1405"/>
      <c r="B200" s="811"/>
      <c r="C200" s="811"/>
      <c r="D200" s="811"/>
      <c r="E200" s="811"/>
      <c r="F200" s="811"/>
      <c r="G200" s="811"/>
      <c r="H200" s="811"/>
      <c r="I200" s="811"/>
      <c r="J200" s="811"/>
      <c r="K200" s="811"/>
      <c r="L200" s="811"/>
      <c r="M200" s="811"/>
      <c r="N200" s="811"/>
      <c r="O200" s="811"/>
      <c r="P200" s="811"/>
      <c r="Q200" s="811"/>
      <c r="R200" s="811"/>
      <c r="S200" s="811"/>
      <c r="T200" s="811"/>
      <c r="U200" s="811"/>
      <c r="V200" s="811"/>
      <c r="W200" s="811"/>
      <c r="X200" s="811"/>
      <c r="Y200" s="811"/>
      <c r="Z200" s="811"/>
      <c r="AA200" s="811"/>
      <c r="AB200" s="904" t="s">
        <v>1247</v>
      </c>
      <c r="AC200" s="803"/>
      <c r="AD200" s="2774">
        <f>SUM(AD188:AJ198)-AD199</f>
        <v>22462951.861514971</v>
      </c>
      <c r="AE200" s="2774"/>
      <c r="AF200" s="2774"/>
      <c r="AG200" s="2774"/>
      <c r="AH200" s="2774"/>
      <c r="AI200" s="2774"/>
      <c r="AJ200" s="2774"/>
      <c r="AK200" s="888"/>
    </row>
    <row r="201" spans="1:37">
      <c r="A201" s="1405"/>
      <c r="B201" s="1405"/>
      <c r="C201" s="900"/>
      <c r="D201" s="901"/>
      <c r="E201" s="901"/>
      <c r="F201" s="901"/>
      <c r="G201" s="901"/>
      <c r="H201" s="901"/>
      <c r="I201" s="901"/>
      <c r="J201" s="901"/>
      <c r="K201" s="803"/>
      <c r="L201" s="803"/>
      <c r="M201" s="803"/>
      <c r="N201" s="803"/>
      <c r="O201" s="803"/>
      <c r="P201" s="803"/>
      <c r="Q201" s="803"/>
      <c r="R201" s="803"/>
      <c r="S201" s="803"/>
      <c r="T201" s="803"/>
      <c r="U201" s="803"/>
      <c r="V201" s="803"/>
      <c r="W201" s="803"/>
      <c r="X201" s="803"/>
      <c r="Y201" s="1381"/>
      <c r="Z201" s="1381"/>
      <c r="AA201" s="1381"/>
      <c r="AB201" s="1381"/>
      <c r="AC201" s="803"/>
      <c r="AD201" s="803"/>
      <c r="AE201" s="888"/>
      <c r="AF201" s="888"/>
      <c r="AG201" s="888"/>
      <c r="AH201" s="888"/>
      <c r="AI201" s="888"/>
      <c r="AJ201" s="888"/>
      <c r="AK201" s="888"/>
    </row>
    <row r="202" spans="1:37">
      <c r="A202" s="1405"/>
      <c r="B202" s="905" t="s">
        <v>2199</v>
      </c>
      <c r="C202" s="900"/>
      <c r="D202" s="901"/>
      <c r="E202" s="901"/>
      <c r="F202" s="901"/>
      <c r="G202" s="901"/>
      <c r="H202" s="901"/>
      <c r="I202" s="901"/>
      <c r="J202" s="901"/>
      <c r="K202" s="803"/>
      <c r="L202" s="803"/>
      <c r="M202" s="803"/>
      <c r="N202" s="803"/>
      <c r="O202" s="803"/>
      <c r="P202" s="803"/>
      <c r="Q202" s="803"/>
      <c r="R202" s="803"/>
      <c r="S202" s="803"/>
      <c r="T202" s="803"/>
      <c r="U202" s="803"/>
      <c r="V202" s="803"/>
      <c r="W202" s="803"/>
      <c r="X202" s="803"/>
      <c r="Y202" s="1381"/>
      <c r="Z202" s="1381"/>
      <c r="AA202" s="1381"/>
      <c r="AB202" s="1381"/>
      <c r="AC202" s="803"/>
      <c r="AD202" s="803"/>
      <c r="AE202" s="888"/>
      <c r="AF202" s="888"/>
      <c r="AG202" s="888"/>
      <c r="AH202" s="888"/>
      <c r="AI202" s="888"/>
      <c r="AJ202" s="888"/>
      <c r="AK202" s="888"/>
    </row>
    <row r="203" spans="1:37">
      <c r="A203" s="1405"/>
      <c r="B203" s="719" t="s">
        <v>2200</v>
      </c>
      <c r="C203" s="900"/>
      <c r="D203" s="901"/>
      <c r="E203" s="901"/>
      <c r="F203" s="901"/>
      <c r="G203" s="901"/>
      <c r="H203" s="901"/>
      <c r="I203" s="901"/>
      <c r="J203" s="901"/>
      <c r="K203" s="803"/>
      <c r="L203" s="803"/>
      <c r="M203" s="803"/>
      <c r="N203" s="803"/>
      <c r="O203" s="803"/>
      <c r="P203" s="803"/>
      <c r="Q203" s="803"/>
      <c r="R203" s="803"/>
      <c r="S203" s="803"/>
      <c r="T203" s="803"/>
      <c r="U203" s="803"/>
      <c r="V203" s="803"/>
      <c r="W203" s="803"/>
      <c r="X203" s="803"/>
      <c r="Y203" s="1381"/>
      <c r="Z203" s="1381"/>
      <c r="AA203" s="1381"/>
      <c r="AB203" s="1381"/>
      <c r="AC203" s="803"/>
      <c r="AD203" s="803"/>
      <c r="AE203" s="888"/>
      <c r="AF203" s="888"/>
      <c r="AG203" s="888"/>
      <c r="AH203" s="888"/>
      <c r="AI203" s="888"/>
      <c r="AJ203" s="888"/>
      <c r="AK203" s="888"/>
    </row>
    <row r="204" spans="1:37">
      <c r="A204" s="906"/>
      <c r="B204" s="907" t="s">
        <v>2201</v>
      </c>
      <c r="C204" s="908"/>
      <c r="D204" s="909"/>
      <c r="E204" s="909"/>
      <c r="F204" s="909"/>
      <c r="G204" s="909"/>
      <c r="H204" s="909"/>
      <c r="I204" s="909"/>
      <c r="J204" s="909"/>
      <c r="K204" s="910"/>
      <c r="L204" s="910"/>
      <c r="M204" s="910"/>
      <c r="N204" s="910"/>
      <c r="O204" s="910"/>
      <c r="P204" s="910"/>
      <c r="Q204" s="910"/>
      <c r="R204" s="910"/>
      <c r="S204" s="911"/>
      <c r="T204" s="911"/>
      <c r="U204" s="911"/>
      <c r="V204" s="911"/>
      <c r="W204" s="911"/>
      <c r="X204" s="911"/>
      <c r="Y204" s="1399"/>
      <c r="Z204" s="1399"/>
      <c r="AA204" s="1399"/>
      <c r="AB204" s="1399"/>
      <c r="AC204" s="911"/>
      <c r="AD204" s="911"/>
      <c r="AE204" s="912"/>
      <c r="AF204" s="912"/>
      <c r="AG204" s="912"/>
      <c r="AH204" s="912"/>
      <c r="AI204" s="912"/>
      <c r="AJ204" s="913"/>
      <c r="AK204" s="888"/>
    </row>
    <row r="205" spans="1:37">
      <c r="A205" s="906"/>
      <c r="B205" s="914" t="s">
        <v>2202</v>
      </c>
      <c r="C205" s="915"/>
      <c r="D205" s="916"/>
      <c r="E205" s="916"/>
      <c r="F205" s="916"/>
      <c r="G205" s="916"/>
      <c r="H205" s="916"/>
      <c r="I205" s="916"/>
      <c r="J205" s="916"/>
      <c r="K205" s="917"/>
      <c r="L205" s="917"/>
      <c r="M205" s="917"/>
      <c r="N205" s="917"/>
      <c r="O205" s="917"/>
      <c r="P205" s="917"/>
      <c r="Q205" s="917"/>
      <c r="R205" s="917"/>
      <c r="S205" s="803"/>
      <c r="T205" s="803"/>
      <c r="U205" s="803"/>
      <c r="V205" s="803"/>
      <c r="W205" s="803"/>
      <c r="X205" s="803"/>
      <c r="Y205" s="1381"/>
      <c r="Z205" s="1381"/>
      <c r="AA205" s="1381"/>
      <c r="AB205" s="1381"/>
      <c r="AC205" s="803"/>
      <c r="AD205" s="803"/>
      <c r="AE205" s="888"/>
      <c r="AF205" s="888"/>
      <c r="AG205" s="888"/>
      <c r="AH205" s="888"/>
      <c r="AI205" s="888"/>
      <c r="AJ205" s="918"/>
      <c r="AK205" s="888"/>
    </row>
    <row r="206" spans="1:37">
      <c r="A206" s="906"/>
      <c r="B206" s="914" t="s">
        <v>2203</v>
      </c>
      <c r="C206" s="915"/>
      <c r="D206" s="916"/>
      <c r="E206" s="916"/>
      <c r="F206" s="916"/>
      <c r="G206" s="916"/>
      <c r="H206" s="916"/>
      <c r="I206" s="916"/>
      <c r="J206" s="916"/>
      <c r="K206" s="917"/>
      <c r="L206" s="917"/>
      <c r="M206" s="917"/>
      <c r="N206" s="917"/>
      <c r="O206" s="917"/>
      <c r="P206" s="917"/>
      <c r="Q206" s="917"/>
      <c r="R206" s="917"/>
      <c r="S206" s="803"/>
      <c r="T206" s="803"/>
      <c r="U206" s="803"/>
      <c r="V206" s="803"/>
      <c r="W206" s="803"/>
      <c r="X206" s="803"/>
      <c r="Y206" s="1381"/>
      <c r="Z206" s="1381"/>
      <c r="AA206" s="1381"/>
      <c r="AB206" s="1381"/>
      <c r="AC206" s="803"/>
      <c r="AD206" s="803"/>
      <c r="AE206" s="888"/>
      <c r="AF206" s="888"/>
      <c r="AG206" s="888"/>
      <c r="AH206" s="888"/>
      <c r="AI206" s="888"/>
      <c r="AJ206" s="918"/>
      <c r="AK206" s="888"/>
    </row>
    <row r="207" spans="1:37">
      <c r="A207" s="906"/>
      <c r="B207" s="914" t="s">
        <v>2204</v>
      </c>
      <c r="C207" s="915"/>
      <c r="D207" s="916"/>
      <c r="E207" s="916"/>
      <c r="F207" s="916"/>
      <c r="G207" s="916"/>
      <c r="H207" s="916"/>
      <c r="I207" s="916"/>
      <c r="J207" s="916"/>
      <c r="K207" s="917"/>
      <c r="L207" s="917"/>
      <c r="M207" s="917"/>
      <c r="N207" s="917"/>
      <c r="O207" s="917"/>
      <c r="P207" s="917"/>
      <c r="Q207" s="917"/>
      <c r="R207" s="917"/>
      <c r="S207" s="803"/>
      <c r="T207" s="803"/>
      <c r="U207" s="803"/>
      <c r="V207" s="803"/>
      <c r="W207" s="803"/>
      <c r="X207" s="803"/>
      <c r="Y207" s="1381"/>
      <c r="Z207" s="1381"/>
      <c r="AA207" s="1381"/>
      <c r="AB207" s="1381"/>
      <c r="AC207" s="803"/>
      <c r="AD207" s="803"/>
      <c r="AE207" s="888"/>
      <c r="AF207" s="888"/>
      <c r="AG207" s="888"/>
      <c r="AH207" s="888"/>
      <c r="AI207" s="888"/>
      <c r="AJ207" s="918"/>
      <c r="AK207" s="888"/>
    </row>
    <row r="208" spans="1:37">
      <c r="A208" s="906"/>
      <c r="B208" s="919" t="s">
        <v>2205</v>
      </c>
      <c r="C208" s="915"/>
      <c r="D208" s="916"/>
      <c r="E208" s="916"/>
      <c r="F208" s="916"/>
      <c r="G208" s="916"/>
      <c r="H208" s="916"/>
      <c r="I208" s="916"/>
      <c r="J208" s="916"/>
      <c r="K208" s="917"/>
      <c r="L208" s="917"/>
      <c r="M208" s="917"/>
      <c r="N208" s="917"/>
      <c r="O208" s="917"/>
      <c r="P208" s="917"/>
      <c r="Q208" s="917"/>
      <c r="R208" s="917"/>
      <c r="S208" s="803"/>
      <c r="T208" s="803"/>
      <c r="U208" s="803"/>
      <c r="V208" s="803"/>
      <c r="W208" s="803"/>
      <c r="X208" s="803"/>
      <c r="Y208" s="1381"/>
      <c r="Z208" s="1381"/>
      <c r="AA208" s="1381"/>
      <c r="AB208" s="1381"/>
      <c r="AC208" s="803"/>
      <c r="AD208" s="803"/>
      <c r="AE208" s="888"/>
      <c r="AF208" s="888"/>
      <c r="AG208" s="888"/>
      <c r="AH208" s="888"/>
      <c r="AI208" s="888"/>
      <c r="AJ208" s="918"/>
      <c r="AK208" s="888"/>
    </row>
    <row r="209" spans="1:37">
      <c r="A209" s="906"/>
      <c r="B209" s="920" t="s">
        <v>2206</v>
      </c>
      <c r="C209" s="921"/>
      <c r="D209" s="922"/>
      <c r="E209" s="922"/>
      <c r="F209" s="922"/>
      <c r="G209" s="922"/>
      <c r="H209" s="922"/>
      <c r="I209" s="922"/>
      <c r="J209" s="922"/>
      <c r="K209" s="923"/>
      <c r="L209" s="923"/>
      <c r="M209" s="923"/>
      <c r="N209" s="923"/>
      <c r="O209" s="923"/>
      <c r="P209" s="923"/>
      <c r="Q209" s="923"/>
      <c r="R209" s="923"/>
      <c r="S209" s="924"/>
      <c r="T209" s="924"/>
      <c r="U209" s="924"/>
      <c r="V209" s="924"/>
      <c r="W209" s="924"/>
      <c r="X209" s="924"/>
      <c r="Y209" s="1389"/>
      <c r="Z209" s="1389"/>
      <c r="AA209" s="1389"/>
      <c r="AB209" s="1389"/>
      <c r="AC209" s="924"/>
      <c r="AD209" s="924"/>
      <c r="AE209" s="925"/>
      <c r="AF209" s="925"/>
      <c r="AG209" s="925"/>
      <c r="AH209" s="925"/>
      <c r="AI209" s="925"/>
      <c r="AJ209" s="926"/>
      <c r="AK209" s="888"/>
    </row>
    <row r="210" spans="1:37">
      <c r="A210" s="1405"/>
      <c r="B210" s="1405"/>
      <c r="C210" s="900"/>
      <c r="D210" s="901"/>
      <c r="E210" s="901"/>
      <c r="F210" s="901"/>
      <c r="G210" s="901"/>
      <c r="H210" s="901"/>
      <c r="I210" s="901"/>
      <c r="J210" s="901"/>
      <c r="K210" s="803"/>
      <c r="L210" s="803"/>
      <c r="M210" s="803"/>
      <c r="N210" s="803"/>
      <c r="O210" s="803"/>
      <c r="P210" s="803"/>
      <c r="Q210" s="803"/>
      <c r="R210" s="803"/>
      <c r="S210" s="803"/>
      <c r="T210" s="803"/>
      <c r="U210" s="803"/>
      <c r="V210" s="803"/>
      <c r="W210" s="803"/>
      <c r="X210" s="803"/>
      <c r="Y210" s="1381"/>
      <c r="Z210" s="1381"/>
      <c r="AA210" s="1381"/>
      <c r="AB210" s="1381"/>
      <c r="AC210" s="803"/>
      <c r="AD210" s="803"/>
      <c r="AE210" s="888"/>
      <c r="AF210" s="888"/>
      <c r="AG210" s="888"/>
      <c r="AH210" s="888"/>
      <c r="AI210" s="888"/>
      <c r="AJ210" s="888"/>
      <c r="AK210" s="888"/>
    </row>
    <row r="211" spans="1:37">
      <c r="A211" s="1405"/>
      <c r="B211" s="927"/>
      <c r="C211" s="719"/>
      <c r="D211" s="719"/>
      <c r="I211" s="2775" t="s">
        <v>2207</v>
      </c>
      <c r="J211" s="2775"/>
      <c r="K211" s="2775"/>
      <c r="L211" s="803"/>
      <c r="M211" s="803"/>
      <c r="N211" s="803"/>
      <c r="O211" s="803"/>
      <c r="P211" s="803"/>
      <c r="Q211" s="803"/>
      <c r="R211" s="803"/>
      <c r="S211" s="803"/>
      <c r="T211" s="2776" t="s">
        <v>2208</v>
      </c>
      <c r="U211" s="2776"/>
      <c r="V211" s="2776"/>
      <c r="W211" s="2776"/>
      <c r="X211" s="2776"/>
      <c r="Y211" s="2776"/>
      <c r="Z211" s="928"/>
      <c r="AA211" s="874"/>
      <c r="AB211" s="2777" t="s">
        <v>2209</v>
      </c>
      <c r="AC211" s="2777"/>
      <c r="AD211" s="2777"/>
      <c r="AE211" s="2777"/>
      <c r="AF211" s="2777"/>
      <c r="AG211" s="2777"/>
      <c r="AH211" s="901"/>
      <c r="AI211" s="901"/>
      <c r="AJ211" s="901"/>
      <c r="AK211" s="888"/>
    </row>
    <row r="212" spans="1:37">
      <c r="A212" s="1405"/>
      <c r="B212" s="2778" t="s">
        <v>2210</v>
      </c>
      <c r="C212" s="2778"/>
      <c r="D212" s="2778"/>
      <c r="E212" s="2778"/>
      <c r="F212" s="2778"/>
      <c r="G212" s="2778"/>
      <c r="I212" s="2779" t="s">
        <v>2211</v>
      </c>
      <c r="J212" s="2779"/>
      <c r="K212" s="2779"/>
      <c r="L212" s="1404"/>
      <c r="N212" s="2780" t="s">
        <v>2212</v>
      </c>
      <c r="O212" s="2780"/>
      <c r="P212" s="2780"/>
      <c r="Q212" s="2780"/>
      <c r="R212" s="2780"/>
      <c r="T212" s="2780" t="s">
        <v>2213</v>
      </c>
      <c r="U212" s="2780"/>
      <c r="V212" s="2780"/>
      <c r="W212" s="2780"/>
      <c r="X212" s="2780"/>
      <c r="Y212" s="2780"/>
      <c r="Z212" s="929"/>
      <c r="AA212" s="874"/>
      <c r="AB212" s="2781" t="s">
        <v>2214</v>
      </c>
      <c r="AC212" s="2781"/>
      <c r="AD212" s="2781"/>
      <c r="AE212" s="2781"/>
      <c r="AF212" s="2781"/>
      <c r="AG212" s="2781"/>
      <c r="AH212" s="901"/>
      <c r="AI212" s="901"/>
      <c r="AJ212" s="901"/>
      <c r="AK212" s="888"/>
    </row>
    <row r="213" spans="1:37">
      <c r="A213" s="1405"/>
      <c r="B213" s="2782" t="s">
        <v>1195</v>
      </c>
      <c r="C213" s="2782"/>
      <c r="D213" s="2782"/>
      <c r="E213" s="2782"/>
      <c r="F213" s="2782"/>
      <c r="G213" s="2782"/>
      <c r="H213" s="930"/>
      <c r="I213" s="2783">
        <v>2</v>
      </c>
      <c r="J213" s="2783"/>
      <c r="K213" s="2783"/>
      <c r="L213" s="1404"/>
      <c r="N213" s="2784">
        <f>(2500*40%)-63</f>
        <v>937</v>
      </c>
      <c r="O213" s="2784"/>
      <c r="P213" s="2784"/>
      <c r="Q213" s="2784"/>
      <c r="R213" s="2784"/>
      <c r="T213" s="2785">
        <v>1552</v>
      </c>
      <c r="U213" s="2785"/>
      <c r="V213" s="2785"/>
      <c r="W213" s="2785"/>
      <c r="X213" s="2785"/>
      <c r="Y213" s="2785"/>
      <c r="Z213" s="931"/>
      <c r="AA213" s="931"/>
      <c r="AB213" s="2786">
        <f t="shared" ref="AB213:AB222" si="0">MAX(($T213-$N213)*$I213*12,0)</f>
        <v>14760</v>
      </c>
      <c r="AC213" s="2786"/>
      <c r="AD213" s="2786"/>
      <c r="AE213" s="2786"/>
      <c r="AF213" s="2786"/>
      <c r="AG213" s="2786"/>
      <c r="AH213" s="901"/>
      <c r="AI213" s="901"/>
      <c r="AJ213" s="901"/>
      <c r="AK213" s="888"/>
    </row>
    <row r="214" spans="1:37">
      <c r="A214" s="1405"/>
      <c r="B214" s="2782" t="s">
        <v>2215</v>
      </c>
      <c r="C214" s="2782"/>
      <c r="D214" s="2782"/>
      <c r="E214" s="2782"/>
      <c r="F214" s="2782"/>
      <c r="G214" s="2782"/>
      <c r="I214" s="2783">
        <v>19</v>
      </c>
      <c r="J214" s="2783"/>
      <c r="K214" s="2783"/>
      <c r="L214" s="1404"/>
      <c r="N214" s="2784">
        <f>(2678*40%)</f>
        <v>1071.2</v>
      </c>
      <c r="O214" s="2784"/>
      <c r="P214" s="2784"/>
      <c r="Q214" s="2784"/>
      <c r="R214" s="2784"/>
      <c r="T214" s="2785">
        <v>1863</v>
      </c>
      <c r="U214" s="2785"/>
      <c r="V214" s="2785"/>
      <c r="W214" s="2785"/>
      <c r="X214" s="2785"/>
      <c r="Y214" s="2785"/>
      <c r="Z214" s="931"/>
      <c r="AA214" s="931"/>
      <c r="AB214" s="2786">
        <f t="shared" si="0"/>
        <v>180530.4</v>
      </c>
      <c r="AC214" s="2786"/>
      <c r="AD214" s="2786"/>
      <c r="AE214" s="2786"/>
      <c r="AF214" s="2786"/>
      <c r="AG214" s="2786"/>
      <c r="AH214" s="901"/>
      <c r="AI214" s="901"/>
      <c r="AJ214" s="901"/>
      <c r="AK214" s="888"/>
    </row>
    <row r="215" spans="1:37">
      <c r="A215" s="1405"/>
      <c r="B215" s="2782" t="s">
        <v>2216</v>
      </c>
      <c r="C215" s="2782"/>
      <c r="D215" s="2782"/>
      <c r="E215" s="2782"/>
      <c r="F215" s="2782"/>
      <c r="G215" s="2782"/>
      <c r="I215" s="2783">
        <v>4</v>
      </c>
      <c r="J215" s="2783"/>
      <c r="K215" s="2783"/>
      <c r="L215" s="1404"/>
      <c r="N215" s="2784">
        <f>(3215*40%)</f>
        <v>1286</v>
      </c>
      <c r="O215" s="2784"/>
      <c r="P215" s="2784"/>
      <c r="Q215" s="2784"/>
      <c r="R215" s="2784"/>
      <c r="T215" s="2785">
        <v>2350</v>
      </c>
      <c r="U215" s="2785"/>
      <c r="V215" s="2785"/>
      <c r="W215" s="2785"/>
      <c r="X215" s="2785"/>
      <c r="Y215" s="2785"/>
      <c r="Z215" s="931"/>
      <c r="AA215" s="931"/>
      <c r="AB215" s="2786">
        <f t="shared" si="0"/>
        <v>51072</v>
      </c>
      <c r="AC215" s="2786"/>
      <c r="AD215" s="2786"/>
      <c r="AE215" s="2786"/>
      <c r="AF215" s="2786"/>
      <c r="AG215" s="2786"/>
      <c r="AH215" s="901"/>
      <c r="AI215" s="901"/>
      <c r="AJ215" s="901"/>
      <c r="AK215" s="888"/>
    </row>
    <row r="216" spans="1:37">
      <c r="A216" s="1405"/>
      <c r="B216" s="2782" t="s">
        <v>787</v>
      </c>
      <c r="C216" s="2782"/>
      <c r="D216" s="2782"/>
      <c r="E216" s="2782"/>
      <c r="F216" s="2782"/>
      <c r="G216" s="2782"/>
      <c r="I216" s="2783"/>
      <c r="J216" s="2783"/>
      <c r="K216" s="2783"/>
      <c r="L216" s="1404"/>
      <c r="N216" s="2784"/>
      <c r="O216" s="2784"/>
      <c r="P216" s="2784"/>
      <c r="Q216" s="2784"/>
      <c r="R216" s="2784"/>
      <c r="T216" s="2785"/>
      <c r="U216" s="2785"/>
      <c r="V216" s="2785"/>
      <c r="W216" s="2785"/>
      <c r="X216" s="2785"/>
      <c r="Y216" s="2785"/>
      <c r="Z216" s="931"/>
      <c r="AA216" s="931"/>
      <c r="AB216" s="2786">
        <f t="shared" si="0"/>
        <v>0</v>
      </c>
      <c r="AC216" s="2786"/>
      <c r="AD216" s="2786"/>
      <c r="AE216" s="2786"/>
      <c r="AF216" s="2786"/>
      <c r="AG216" s="2786"/>
      <c r="AH216" s="901"/>
      <c r="AI216" s="901"/>
      <c r="AJ216" s="901"/>
      <c r="AK216" s="888"/>
    </row>
    <row r="217" spans="1:37">
      <c r="A217" s="1405"/>
      <c r="B217" s="2782" t="s">
        <v>787</v>
      </c>
      <c r="C217" s="2782"/>
      <c r="D217" s="2782"/>
      <c r="E217" s="2782"/>
      <c r="F217" s="2782"/>
      <c r="G217" s="2782"/>
      <c r="I217" s="2783"/>
      <c r="J217" s="2783"/>
      <c r="K217" s="2783"/>
      <c r="L217" s="932"/>
      <c r="N217" s="2784"/>
      <c r="O217" s="2784"/>
      <c r="P217" s="2784"/>
      <c r="Q217" s="2784"/>
      <c r="R217" s="2784"/>
      <c r="T217" s="2785"/>
      <c r="U217" s="2785"/>
      <c r="V217" s="2785"/>
      <c r="W217" s="2785"/>
      <c r="X217" s="2785"/>
      <c r="Y217" s="2785"/>
      <c r="Z217" s="931"/>
      <c r="AA217" s="931"/>
      <c r="AB217" s="2786">
        <f t="shared" si="0"/>
        <v>0</v>
      </c>
      <c r="AC217" s="2786"/>
      <c r="AD217" s="2786"/>
      <c r="AE217" s="2786"/>
      <c r="AF217" s="2786"/>
      <c r="AG217" s="2786"/>
      <c r="AH217" s="901"/>
      <c r="AI217" s="901"/>
      <c r="AJ217" s="901"/>
      <c r="AK217" s="888"/>
    </row>
    <row r="218" spans="1:37">
      <c r="A218" s="1405"/>
      <c r="B218" s="2782" t="s">
        <v>787</v>
      </c>
      <c r="C218" s="2782"/>
      <c r="D218" s="2782"/>
      <c r="E218" s="2782"/>
      <c r="F218" s="2782"/>
      <c r="G218" s="2782"/>
      <c r="I218" s="2783"/>
      <c r="J218" s="2783"/>
      <c r="K218" s="2783"/>
      <c r="L218" s="932"/>
      <c r="N218" s="2784"/>
      <c r="O218" s="2784"/>
      <c r="P218" s="2784"/>
      <c r="Q218" s="2784"/>
      <c r="R218" s="2784"/>
      <c r="T218" s="2785"/>
      <c r="U218" s="2785"/>
      <c r="V218" s="2785"/>
      <c r="W218" s="2785"/>
      <c r="X218" s="2785"/>
      <c r="Y218" s="2785"/>
      <c r="Z218" s="931"/>
      <c r="AA218" s="931"/>
      <c r="AB218" s="2786">
        <f t="shared" si="0"/>
        <v>0</v>
      </c>
      <c r="AC218" s="2786"/>
      <c r="AD218" s="2786"/>
      <c r="AE218" s="2786"/>
      <c r="AF218" s="2786"/>
      <c r="AG218" s="2786"/>
      <c r="AH218" s="901"/>
      <c r="AI218" s="901"/>
      <c r="AJ218" s="901"/>
      <c r="AK218" s="888"/>
    </row>
    <row r="219" spans="1:37">
      <c r="A219" s="1405"/>
      <c r="B219" s="2782" t="s">
        <v>787</v>
      </c>
      <c r="C219" s="2782"/>
      <c r="D219" s="2782"/>
      <c r="E219" s="2782"/>
      <c r="F219" s="2782"/>
      <c r="G219" s="2782"/>
      <c r="I219" s="2783"/>
      <c r="J219" s="2783"/>
      <c r="K219" s="2783"/>
      <c r="L219" s="932"/>
      <c r="N219" s="2784"/>
      <c r="O219" s="2784"/>
      <c r="P219" s="2784"/>
      <c r="Q219" s="2784"/>
      <c r="R219" s="2784"/>
      <c r="T219" s="2785"/>
      <c r="U219" s="2785"/>
      <c r="V219" s="2785"/>
      <c r="W219" s="2785"/>
      <c r="X219" s="2785"/>
      <c r="Y219" s="2785"/>
      <c r="Z219" s="931"/>
      <c r="AA219" s="931"/>
      <c r="AB219" s="2786">
        <f t="shared" si="0"/>
        <v>0</v>
      </c>
      <c r="AC219" s="2786"/>
      <c r="AD219" s="2786"/>
      <c r="AE219" s="2786"/>
      <c r="AF219" s="2786"/>
      <c r="AG219" s="2786"/>
      <c r="AH219" s="901"/>
      <c r="AI219" s="901"/>
      <c r="AJ219" s="901"/>
      <c r="AK219" s="888"/>
    </row>
    <row r="220" spans="1:37">
      <c r="A220" s="1405"/>
      <c r="B220" s="2782" t="s">
        <v>787</v>
      </c>
      <c r="C220" s="2782"/>
      <c r="D220" s="2782"/>
      <c r="E220" s="2782"/>
      <c r="F220" s="2782"/>
      <c r="G220" s="2782"/>
      <c r="I220" s="2783"/>
      <c r="J220" s="2783"/>
      <c r="K220" s="2783"/>
      <c r="L220" s="932"/>
      <c r="N220" s="2784"/>
      <c r="O220" s="2784"/>
      <c r="P220" s="2784"/>
      <c r="Q220" s="2784"/>
      <c r="R220" s="2784"/>
      <c r="T220" s="2785"/>
      <c r="U220" s="2785"/>
      <c r="V220" s="2785"/>
      <c r="W220" s="2785"/>
      <c r="X220" s="2785"/>
      <c r="Y220" s="2785"/>
      <c r="Z220" s="931"/>
      <c r="AA220" s="931"/>
      <c r="AB220" s="2786">
        <f t="shared" si="0"/>
        <v>0</v>
      </c>
      <c r="AC220" s="2786"/>
      <c r="AD220" s="2786"/>
      <c r="AE220" s="2786"/>
      <c r="AF220" s="2786"/>
      <c r="AG220" s="2786"/>
      <c r="AH220" s="901"/>
      <c r="AI220" s="901"/>
      <c r="AJ220" s="901"/>
      <c r="AK220" s="888"/>
    </row>
    <row r="221" spans="1:37">
      <c r="A221" s="1405"/>
      <c r="B221" s="2782" t="s">
        <v>787</v>
      </c>
      <c r="C221" s="2782"/>
      <c r="D221" s="2782"/>
      <c r="E221" s="2782"/>
      <c r="F221" s="2782"/>
      <c r="G221" s="2782"/>
      <c r="I221" s="2783"/>
      <c r="J221" s="2783"/>
      <c r="K221" s="2783"/>
      <c r="L221" s="932"/>
      <c r="N221" s="2784"/>
      <c r="O221" s="2784"/>
      <c r="P221" s="2784"/>
      <c r="Q221" s="2784"/>
      <c r="R221" s="2784"/>
      <c r="T221" s="2785"/>
      <c r="U221" s="2785"/>
      <c r="V221" s="2785"/>
      <c r="W221" s="2785"/>
      <c r="X221" s="2785"/>
      <c r="Y221" s="2785"/>
      <c r="Z221" s="931"/>
      <c r="AA221" s="931"/>
      <c r="AB221" s="2786">
        <f t="shared" si="0"/>
        <v>0</v>
      </c>
      <c r="AC221" s="2786"/>
      <c r="AD221" s="2786"/>
      <c r="AE221" s="2786"/>
      <c r="AF221" s="2786"/>
      <c r="AG221" s="2786"/>
      <c r="AH221" s="901"/>
      <c r="AI221" s="901"/>
      <c r="AJ221" s="901"/>
      <c r="AK221" s="888"/>
    </row>
    <row r="222" spans="1:37">
      <c r="A222" s="1405"/>
      <c r="B222" s="2782" t="s">
        <v>787</v>
      </c>
      <c r="C222" s="2782"/>
      <c r="D222" s="2782"/>
      <c r="E222" s="2782"/>
      <c r="F222" s="2782"/>
      <c r="G222" s="2782"/>
      <c r="I222" s="2791"/>
      <c r="J222" s="2791"/>
      <c r="K222" s="2791"/>
      <c r="L222" s="932"/>
      <c r="N222" s="2784"/>
      <c r="O222" s="2784"/>
      <c r="P222" s="2784"/>
      <c r="Q222" s="2784"/>
      <c r="R222" s="2784"/>
      <c r="T222" s="2785"/>
      <c r="U222" s="2785"/>
      <c r="V222" s="2785"/>
      <c r="W222" s="2785"/>
      <c r="X222" s="2785"/>
      <c r="Y222" s="2785"/>
      <c r="Z222" s="931"/>
      <c r="AA222" s="931"/>
      <c r="AB222" s="2790">
        <f t="shared" si="0"/>
        <v>0</v>
      </c>
      <c r="AC222" s="2790"/>
      <c r="AD222" s="2790"/>
      <c r="AE222" s="2790"/>
      <c r="AF222" s="2790"/>
      <c r="AG222" s="2790"/>
      <c r="AH222" s="901"/>
      <c r="AI222" s="901"/>
      <c r="AJ222" s="901"/>
      <c r="AK222" s="888"/>
    </row>
    <row r="223" spans="1:37">
      <c r="A223" s="1405"/>
      <c r="B223" s="719"/>
      <c r="C223" s="930"/>
      <c r="D223" s="719"/>
      <c r="K223" s="803"/>
      <c r="L223" s="803"/>
      <c r="M223" s="803"/>
      <c r="N223" s="803"/>
      <c r="O223" s="803"/>
      <c r="P223" s="803"/>
      <c r="Q223" s="803"/>
      <c r="R223" s="803"/>
      <c r="S223" s="803"/>
      <c r="T223" s="803"/>
      <c r="U223" s="803"/>
      <c r="V223" s="803"/>
      <c r="W223" s="803"/>
      <c r="X223" s="803"/>
      <c r="Y223" s="1402" t="s">
        <v>2217</v>
      </c>
      <c r="AA223" s="1402"/>
      <c r="AB223" s="2786">
        <f>SUM(AB213:AB222)</f>
        <v>246362.4</v>
      </c>
      <c r="AC223" s="2786"/>
      <c r="AD223" s="2786"/>
      <c r="AE223" s="2786"/>
      <c r="AF223" s="2786"/>
      <c r="AG223" s="2786"/>
      <c r="AH223" s="901"/>
      <c r="AI223" s="901"/>
      <c r="AJ223" s="901"/>
      <c r="AK223" s="888"/>
    </row>
    <row r="224" spans="1:37">
      <c r="A224" s="1405"/>
      <c r="B224" s="1405"/>
      <c r="C224" s="900"/>
      <c r="D224" s="901"/>
      <c r="E224" s="901"/>
      <c r="F224" s="901"/>
      <c r="G224" s="901"/>
      <c r="H224" s="901"/>
      <c r="I224" s="901"/>
      <c r="J224" s="901"/>
      <c r="K224" s="817"/>
      <c r="L224" s="817"/>
      <c r="M224" s="817"/>
      <c r="N224" s="817"/>
      <c r="O224" s="817"/>
      <c r="P224" s="817"/>
      <c r="Q224" s="817"/>
      <c r="R224" s="817"/>
      <c r="S224" s="817"/>
      <c r="T224" s="817"/>
      <c r="U224" s="817"/>
      <c r="V224" s="817"/>
      <c r="W224" s="817"/>
      <c r="X224" s="817"/>
      <c r="Y224" s="1381"/>
      <c r="Z224" s="1381"/>
      <c r="AA224" s="1381"/>
      <c r="AB224" s="1381"/>
      <c r="AC224" s="817"/>
      <c r="AD224" s="817"/>
      <c r="AE224" s="888"/>
      <c r="AF224" s="888"/>
      <c r="AG224" s="888"/>
      <c r="AH224" s="888"/>
      <c r="AI224" s="888"/>
      <c r="AJ224" s="888"/>
      <c r="AK224" s="888"/>
    </row>
    <row r="225" spans="1:37">
      <c r="A225" s="933" t="s">
        <v>2218</v>
      </c>
      <c r="C225" s="900"/>
      <c r="D225" s="901"/>
      <c r="E225" s="901"/>
      <c r="F225" s="901"/>
      <c r="G225" s="901"/>
      <c r="H225" s="901"/>
      <c r="I225" s="901"/>
      <c r="J225" s="901"/>
      <c r="K225" s="803"/>
      <c r="L225" s="803"/>
      <c r="M225" s="803"/>
      <c r="N225" s="803"/>
      <c r="O225" s="803"/>
      <c r="P225" s="803"/>
      <c r="Q225" s="803"/>
      <c r="R225" s="803"/>
      <c r="S225" s="803"/>
      <c r="T225" s="803"/>
      <c r="U225" s="803"/>
      <c r="V225" s="803"/>
      <c r="W225" s="803"/>
      <c r="X225" s="803"/>
      <c r="Y225" s="1381"/>
      <c r="Z225" s="1381"/>
      <c r="AA225" s="1381"/>
      <c r="AB225" s="1381"/>
      <c r="AC225" s="803"/>
      <c r="AD225" s="803"/>
      <c r="AE225" s="888"/>
      <c r="AF225" s="888"/>
      <c r="AG225" s="888"/>
      <c r="AH225" s="888"/>
      <c r="AI225" s="888"/>
      <c r="AJ225" s="888"/>
      <c r="AK225" s="888"/>
    </row>
    <row r="226" spans="1:37">
      <c r="A226" s="1405"/>
      <c r="B226" s="719" t="s">
        <v>2219</v>
      </c>
      <c r="C226" s="900"/>
      <c r="D226" s="901"/>
      <c r="E226" s="901"/>
      <c r="F226" s="901"/>
      <c r="G226" s="901"/>
      <c r="H226" s="901"/>
      <c r="I226" s="901"/>
      <c r="J226" s="901"/>
      <c r="K226" s="803"/>
      <c r="L226" s="803"/>
      <c r="M226" s="803"/>
      <c r="N226" s="803"/>
      <c r="O226" s="803"/>
      <c r="P226" s="803"/>
      <c r="Q226" s="803"/>
      <c r="R226" s="803"/>
      <c r="S226" s="803"/>
      <c r="T226" s="803"/>
      <c r="U226" s="803"/>
      <c r="V226" s="803"/>
      <c r="W226" s="803"/>
      <c r="X226" s="803"/>
      <c r="Y226" s="1381"/>
      <c r="Z226" s="1381"/>
      <c r="AA226" s="1381"/>
      <c r="AB226" s="1381"/>
      <c r="AC226" s="803"/>
      <c r="AD226" s="803"/>
      <c r="AE226" s="888"/>
      <c r="AF226" s="888"/>
      <c r="AG226" s="888"/>
      <c r="AH226" s="888"/>
      <c r="AI226" s="888"/>
      <c r="AJ226" s="888"/>
      <c r="AK226" s="888"/>
    </row>
    <row r="227" spans="1:37">
      <c r="A227" s="1405"/>
      <c r="B227" s="719"/>
      <c r="C227" s="900"/>
      <c r="D227" s="901"/>
      <c r="E227" s="901"/>
      <c r="F227" s="901"/>
      <c r="G227" s="901"/>
      <c r="H227" s="901"/>
      <c r="I227" s="901"/>
      <c r="J227" s="901"/>
      <c r="K227" s="803"/>
      <c r="L227" s="803"/>
      <c r="M227" s="803"/>
      <c r="N227" s="803"/>
      <c r="O227" s="803"/>
      <c r="P227" s="803"/>
      <c r="Q227" s="803"/>
      <c r="R227" s="803"/>
      <c r="S227" s="803"/>
      <c r="T227" s="803"/>
      <c r="U227" s="803"/>
      <c r="V227" s="803"/>
      <c r="W227" s="803"/>
      <c r="X227" s="803"/>
      <c r="Y227" s="1381"/>
      <c r="Z227" s="1381"/>
      <c r="AA227" s="1381"/>
      <c r="AB227" s="1381"/>
      <c r="AC227" s="803"/>
      <c r="AD227" s="803"/>
      <c r="AE227" s="888"/>
      <c r="AF227" s="888"/>
      <c r="AG227" s="888"/>
      <c r="AH227" s="888"/>
      <c r="AI227" s="888"/>
      <c r="AJ227" s="888"/>
      <c r="AK227" s="888"/>
    </row>
    <row r="228" spans="1:37">
      <c r="A228" s="1405"/>
      <c r="B228" s="934" t="s">
        <v>2220</v>
      </c>
      <c r="C228" s="900"/>
      <c r="D228" s="901"/>
      <c r="E228" s="901"/>
      <c r="F228" s="901"/>
      <c r="G228" s="901"/>
      <c r="H228" s="901"/>
      <c r="I228" s="901"/>
      <c r="J228" s="901"/>
      <c r="K228" s="803"/>
      <c r="L228" s="803"/>
      <c r="M228" s="803"/>
      <c r="N228" s="803"/>
      <c r="O228" s="803"/>
      <c r="P228" s="803"/>
      <c r="Q228" s="803"/>
      <c r="R228" s="803"/>
      <c r="S228" s="803"/>
      <c r="T228" s="803"/>
      <c r="U228" s="803"/>
      <c r="V228" s="803"/>
      <c r="W228" s="803"/>
      <c r="X228" s="803"/>
      <c r="Y228" s="1381"/>
      <c r="Z228" s="1381"/>
      <c r="AA228" s="1381"/>
      <c r="AB228" s="1381"/>
      <c r="AC228" s="803"/>
      <c r="AD228" s="803"/>
      <c r="AE228" s="888"/>
      <c r="AF228" s="888"/>
      <c r="AG228" s="888"/>
      <c r="AH228" s="888"/>
      <c r="AI228" s="888"/>
      <c r="AJ228" s="888"/>
      <c r="AK228" s="888"/>
    </row>
    <row r="229" spans="1:37">
      <c r="A229" s="1405"/>
      <c r="B229" s="934" t="s">
        <v>2221</v>
      </c>
      <c r="C229" s="900"/>
      <c r="D229" s="901"/>
      <c r="E229" s="901"/>
      <c r="F229" s="901"/>
      <c r="G229" s="901"/>
      <c r="H229" s="901"/>
      <c r="I229" s="901"/>
      <c r="J229" s="901"/>
      <c r="K229" s="803"/>
      <c r="L229" s="803"/>
      <c r="M229" s="803"/>
      <c r="N229" s="803"/>
      <c r="O229" s="803"/>
      <c r="P229" s="803"/>
      <c r="Q229" s="803"/>
      <c r="R229" s="803"/>
      <c r="S229" s="803"/>
      <c r="T229" s="803"/>
      <c r="U229" s="803"/>
      <c r="V229" s="803"/>
      <c r="W229" s="803"/>
      <c r="X229" s="803"/>
      <c r="Y229" s="1381"/>
      <c r="Z229" s="1381"/>
      <c r="AA229" s="1381"/>
      <c r="AB229" s="2787"/>
      <c r="AC229" s="2787"/>
      <c r="AD229" s="2787"/>
      <c r="AE229" s="2787"/>
      <c r="AF229" s="2787"/>
      <c r="AG229" s="2787"/>
      <c r="AH229" s="888"/>
      <c r="AI229" s="888"/>
      <c r="AJ229" s="888"/>
      <c r="AK229" s="888"/>
    </row>
    <row r="230" spans="1:37">
      <c r="A230" s="1405"/>
      <c r="B230" s="935" t="s">
        <v>2222</v>
      </c>
      <c r="C230" s="893"/>
      <c r="D230" s="936"/>
      <c r="E230" s="901"/>
      <c r="F230" s="901"/>
      <c r="G230" s="901"/>
      <c r="H230" s="901"/>
      <c r="I230" s="901"/>
      <c r="J230" s="901"/>
      <c r="K230" s="803"/>
      <c r="L230" s="803"/>
      <c r="M230" s="803"/>
      <c r="N230" s="803"/>
      <c r="O230" s="803"/>
      <c r="P230" s="803"/>
      <c r="Q230" s="803"/>
      <c r="R230" s="803"/>
      <c r="S230" s="803"/>
      <c r="T230" s="803"/>
      <c r="U230" s="803"/>
      <c r="V230" s="803"/>
      <c r="W230" s="803"/>
      <c r="X230" s="803"/>
      <c r="Y230" s="1381"/>
      <c r="Z230" s="1381"/>
      <c r="AA230" s="1381"/>
      <c r="AB230" s="1381"/>
      <c r="AC230" s="803"/>
      <c r="AD230" s="803"/>
      <c r="AE230" s="888"/>
      <c r="AF230" s="888"/>
      <c r="AG230" s="888"/>
      <c r="AH230" s="888"/>
      <c r="AI230" s="888"/>
      <c r="AJ230" s="888"/>
      <c r="AK230" s="888"/>
    </row>
    <row r="231" spans="1:37">
      <c r="A231" s="1405"/>
      <c r="B231" s="937" t="s">
        <v>2223</v>
      </c>
      <c r="C231" s="900"/>
      <c r="D231" s="901"/>
      <c r="E231" s="901"/>
      <c r="F231" s="901"/>
      <c r="G231" s="901"/>
      <c r="H231" s="901"/>
      <c r="I231" s="901"/>
      <c r="J231" s="901"/>
      <c r="K231" s="803"/>
      <c r="L231" s="803"/>
      <c r="M231" s="803"/>
      <c r="N231" s="803"/>
      <c r="O231" s="803"/>
      <c r="P231" s="803"/>
      <c r="Q231" s="803"/>
      <c r="R231" s="803"/>
      <c r="S231" s="803"/>
      <c r="T231" s="803"/>
      <c r="U231" s="803"/>
      <c r="V231" s="803"/>
      <c r="W231" s="803"/>
      <c r="X231" s="803"/>
      <c r="Y231" s="1381"/>
      <c r="Z231" s="1381"/>
      <c r="AA231" s="1381"/>
      <c r="AB231" s="1381"/>
      <c r="AC231" s="803"/>
      <c r="AD231" s="803"/>
      <c r="AE231" s="888"/>
      <c r="AF231" s="888"/>
      <c r="AG231" s="888"/>
      <c r="AH231" s="888"/>
      <c r="AI231" s="888"/>
      <c r="AJ231" s="888"/>
      <c r="AK231" s="888"/>
    </row>
    <row r="232" spans="1:37">
      <c r="A232" s="1405"/>
      <c r="B232" s="937" t="s">
        <v>2224</v>
      </c>
      <c r="C232" s="900"/>
      <c r="D232" s="901"/>
      <c r="E232" s="901"/>
      <c r="F232" s="901"/>
      <c r="G232" s="901"/>
      <c r="H232" s="901"/>
      <c r="I232" s="901"/>
      <c r="J232" s="901"/>
      <c r="K232" s="803"/>
      <c r="L232" s="803"/>
      <c r="M232" s="803"/>
      <c r="N232" s="803"/>
      <c r="O232" s="803"/>
      <c r="P232" s="803"/>
      <c r="Q232" s="803"/>
      <c r="R232" s="803"/>
      <c r="S232" s="803"/>
      <c r="T232" s="803"/>
      <c r="U232" s="803"/>
      <c r="V232" s="803"/>
      <c r="W232" s="803"/>
      <c r="X232" s="803"/>
      <c r="Y232" s="1381"/>
      <c r="Z232" s="1381"/>
      <c r="AA232" s="1381"/>
      <c r="AB232" s="2787">
        <f>[10]EVERYTHING!$G$10</f>
        <v>3491838</v>
      </c>
      <c r="AC232" s="2787"/>
      <c r="AD232" s="2787"/>
      <c r="AE232" s="2787"/>
      <c r="AF232" s="2787"/>
      <c r="AG232" s="2787"/>
      <c r="AH232" s="888"/>
      <c r="AI232" s="888"/>
      <c r="AJ232" s="888"/>
      <c r="AK232" s="888"/>
    </row>
    <row r="233" spans="1:37">
      <c r="A233" s="1405"/>
      <c r="B233" s="937" t="s">
        <v>2225</v>
      </c>
      <c r="C233" s="900"/>
      <c r="D233" s="901"/>
      <c r="E233" s="901"/>
      <c r="F233" s="901"/>
      <c r="G233" s="901"/>
      <c r="H233" s="901"/>
      <c r="I233" s="901"/>
      <c r="J233" s="901"/>
      <c r="K233" s="803"/>
      <c r="L233" s="803"/>
      <c r="M233" s="803"/>
      <c r="N233" s="803"/>
      <c r="O233" s="803"/>
      <c r="P233" s="803"/>
      <c r="Q233" s="803"/>
      <c r="R233" s="803"/>
      <c r="S233" s="803"/>
      <c r="T233" s="803"/>
      <c r="U233" s="803"/>
      <c r="V233" s="803"/>
      <c r="W233" s="803"/>
      <c r="X233" s="803"/>
      <c r="Y233" s="1381"/>
      <c r="Z233" s="1381"/>
      <c r="AA233" s="1381"/>
      <c r="AB233" s="2788">
        <v>20</v>
      </c>
      <c r="AC233" s="2788"/>
      <c r="AD233" s="2788"/>
      <c r="AE233" s="2788"/>
      <c r="AF233" s="2788"/>
      <c r="AG233" s="2788"/>
      <c r="AH233" s="888"/>
      <c r="AI233" s="888"/>
      <c r="AJ233" s="888"/>
      <c r="AK233" s="888"/>
    </row>
    <row r="234" spans="1:37">
      <c r="A234" s="1405"/>
      <c r="B234" s="937" t="s">
        <v>2226</v>
      </c>
      <c r="C234" s="900"/>
      <c r="D234" s="901"/>
      <c r="E234" s="901"/>
      <c r="F234" s="901"/>
      <c r="G234" s="901"/>
      <c r="H234" s="901"/>
      <c r="I234" s="901"/>
      <c r="J234" s="901"/>
      <c r="K234" s="803"/>
      <c r="L234" s="803"/>
      <c r="M234" s="803"/>
      <c r="N234" s="803"/>
      <c r="O234" s="803"/>
      <c r="P234" s="803"/>
      <c r="Q234" s="803"/>
      <c r="R234" s="803"/>
      <c r="S234" s="803"/>
      <c r="T234" s="803"/>
      <c r="U234" s="803"/>
      <c r="V234" s="803"/>
      <c r="W234" s="803"/>
      <c r="X234" s="803"/>
      <c r="Y234" s="1381"/>
      <c r="Z234" s="1381"/>
      <c r="AA234" s="1381"/>
      <c r="AB234" s="2789">
        <f>IFERROR(AB232/AB233,0)</f>
        <v>174591.9</v>
      </c>
      <c r="AC234" s="2789"/>
      <c r="AD234" s="2789"/>
      <c r="AE234" s="2789"/>
      <c r="AF234" s="2789"/>
      <c r="AG234" s="2789"/>
      <c r="AH234" s="888"/>
      <c r="AI234" s="888"/>
      <c r="AJ234" s="888"/>
      <c r="AK234" s="888"/>
    </row>
    <row r="235" spans="1:37">
      <c r="A235" s="1405"/>
      <c r="B235" s="719"/>
      <c r="C235" s="900"/>
      <c r="D235" s="901"/>
      <c r="E235" s="901"/>
      <c r="F235" s="901"/>
      <c r="G235" s="901"/>
      <c r="H235" s="901"/>
      <c r="I235" s="901"/>
      <c r="J235" s="901"/>
      <c r="K235" s="803"/>
      <c r="L235" s="803"/>
      <c r="M235" s="803"/>
      <c r="N235" s="803"/>
      <c r="O235" s="803"/>
      <c r="P235" s="803"/>
      <c r="Q235" s="803"/>
      <c r="R235" s="803"/>
      <c r="S235" s="803"/>
      <c r="T235" s="803"/>
      <c r="U235" s="803"/>
      <c r="V235" s="803"/>
      <c r="W235" s="803"/>
      <c r="X235" s="803"/>
      <c r="Y235" s="1381"/>
      <c r="Z235" s="1381"/>
      <c r="AA235" s="1381"/>
      <c r="AB235" s="1381"/>
      <c r="AC235" s="803"/>
      <c r="AD235" s="803"/>
      <c r="AE235" s="888"/>
      <c r="AF235" s="888"/>
      <c r="AG235" s="888"/>
      <c r="AH235" s="888"/>
      <c r="AI235" s="888"/>
      <c r="AJ235" s="888"/>
      <c r="AK235" s="888"/>
    </row>
    <row r="236" spans="1:37">
      <c r="A236" s="1405"/>
      <c r="B236" s="719" t="s">
        <v>2227</v>
      </c>
      <c r="C236" s="900"/>
      <c r="D236" s="901"/>
      <c r="E236" s="901"/>
      <c r="F236" s="901"/>
      <c r="G236" s="901"/>
      <c r="H236" s="901"/>
      <c r="I236" s="901"/>
      <c r="J236" s="901"/>
      <c r="K236" s="803"/>
      <c r="L236" s="803"/>
      <c r="M236" s="803"/>
      <c r="N236" s="803"/>
      <c r="O236" s="803"/>
      <c r="P236" s="803"/>
      <c r="Q236" s="803"/>
      <c r="R236" s="803"/>
      <c r="S236" s="803"/>
      <c r="T236" s="803"/>
      <c r="U236" s="803"/>
      <c r="V236" s="803"/>
      <c r="W236" s="803"/>
      <c r="X236" s="803"/>
      <c r="Y236" s="1381"/>
      <c r="Z236" s="1381"/>
      <c r="AA236" s="1381"/>
      <c r="AB236" s="2790">
        <f>MAX(AB229,AB234)</f>
        <v>174591.9</v>
      </c>
      <c r="AC236" s="2790"/>
      <c r="AD236" s="2790"/>
      <c r="AE236" s="2790"/>
      <c r="AF236" s="2790"/>
      <c r="AG236" s="2790"/>
      <c r="AH236" s="888"/>
      <c r="AI236" s="888"/>
      <c r="AJ236" s="888"/>
      <c r="AK236" s="888"/>
    </row>
    <row r="237" spans="1:37">
      <c r="A237" s="1405"/>
      <c r="B237" s="719"/>
      <c r="C237" s="900"/>
      <c r="D237" s="901"/>
      <c r="E237" s="901"/>
      <c r="F237" s="901"/>
      <c r="G237" s="901"/>
      <c r="H237" s="901"/>
      <c r="I237" s="901"/>
      <c r="J237" s="901"/>
      <c r="K237" s="803"/>
      <c r="L237" s="803"/>
      <c r="M237" s="803"/>
      <c r="N237" s="803"/>
      <c r="O237" s="803"/>
      <c r="P237" s="803"/>
      <c r="Q237" s="803"/>
      <c r="R237" s="803"/>
      <c r="S237" s="803"/>
      <c r="T237" s="803"/>
      <c r="U237" s="803"/>
      <c r="V237" s="803"/>
      <c r="W237" s="803"/>
      <c r="X237" s="803"/>
      <c r="Y237" s="1381"/>
      <c r="Z237" s="1381"/>
      <c r="AA237" s="1381"/>
      <c r="AB237" s="1381"/>
      <c r="AC237" s="803"/>
      <c r="AD237" s="803"/>
      <c r="AE237" s="888"/>
      <c r="AF237" s="888"/>
      <c r="AG237" s="888"/>
      <c r="AH237" s="888"/>
      <c r="AI237" s="888"/>
      <c r="AJ237" s="888"/>
      <c r="AK237" s="888"/>
    </row>
    <row r="238" spans="1:37">
      <c r="A238" s="1405"/>
      <c r="B238" s="719"/>
      <c r="C238" s="900"/>
      <c r="D238" s="901"/>
      <c r="E238" s="901"/>
      <c r="F238" s="901"/>
      <c r="G238" s="901"/>
      <c r="H238" s="901"/>
      <c r="I238" s="901"/>
      <c r="J238" s="901"/>
      <c r="K238" s="803"/>
      <c r="L238" s="803"/>
      <c r="M238" s="803"/>
      <c r="N238" s="803"/>
      <c r="O238" s="803"/>
      <c r="P238" s="803"/>
      <c r="Q238" s="803"/>
      <c r="R238" s="803"/>
      <c r="S238" s="803"/>
      <c r="T238" s="803"/>
      <c r="U238" s="803"/>
      <c r="V238" s="803"/>
      <c r="W238" s="803"/>
      <c r="X238" s="803"/>
      <c r="Y238" s="1381"/>
      <c r="Z238" s="1381"/>
      <c r="AA238" s="1381"/>
      <c r="AB238" s="1381"/>
      <c r="AC238" s="803"/>
      <c r="AD238" s="803"/>
      <c r="AE238" s="888"/>
      <c r="AF238" s="888"/>
      <c r="AG238" s="888"/>
      <c r="AH238" s="888"/>
      <c r="AI238" s="888"/>
      <c r="AJ238" s="888"/>
      <c r="AK238" s="888"/>
    </row>
    <row r="239" spans="1:37">
      <c r="A239" s="1405"/>
      <c r="B239" s="719" t="s">
        <v>2228</v>
      </c>
      <c r="C239" s="900"/>
      <c r="D239" s="901"/>
      <c r="E239" s="901"/>
      <c r="F239" s="901"/>
      <c r="G239" s="901"/>
      <c r="H239" s="901"/>
      <c r="I239" s="901"/>
      <c r="J239" s="901"/>
      <c r="K239" s="803"/>
      <c r="L239" s="803"/>
      <c r="M239" s="803"/>
      <c r="N239" s="803"/>
      <c r="O239" s="803"/>
      <c r="P239" s="803"/>
      <c r="Q239" s="803"/>
      <c r="R239" s="803"/>
      <c r="S239" s="803"/>
      <c r="U239" s="938"/>
      <c r="V239" s="938"/>
      <c r="W239" s="938"/>
      <c r="X239" s="938"/>
      <c r="Y239" s="938"/>
      <c r="Z239" s="1381"/>
      <c r="AA239" s="1381"/>
      <c r="AB239" s="2786">
        <f>AB223+AB236</f>
        <v>420954.3</v>
      </c>
      <c r="AC239" s="2786"/>
      <c r="AD239" s="2786"/>
      <c r="AE239" s="2786"/>
      <c r="AF239" s="2786"/>
      <c r="AG239" s="2786"/>
      <c r="AH239" s="888"/>
      <c r="AI239" s="888"/>
      <c r="AJ239" s="888"/>
      <c r="AK239" s="888"/>
    </row>
    <row r="240" spans="1:37">
      <c r="A240" s="1405"/>
      <c r="B240" s="719" t="s">
        <v>2229</v>
      </c>
      <c r="C240" s="900"/>
      <c r="D240" s="901"/>
      <c r="E240" s="901"/>
      <c r="F240" s="901"/>
      <c r="G240" s="901"/>
      <c r="H240" s="901"/>
      <c r="I240" s="901"/>
      <c r="J240" s="901"/>
      <c r="K240" s="803"/>
      <c r="L240" s="803"/>
      <c r="M240" s="803"/>
      <c r="N240" s="803"/>
      <c r="O240" s="803"/>
      <c r="P240" s="803"/>
      <c r="Q240" s="803"/>
      <c r="R240" s="803"/>
      <c r="S240" s="803"/>
      <c r="U240" s="939"/>
      <c r="V240" s="939"/>
      <c r="W240" s="939"/>
      <c r="X240" s="939"/>
      <c r="Y240" s="939"/>
      <c r="Z240" s="1381"/>
      <c r="AA240" s="1381"/>
      <c r="AB240" s="2801">
        <v>0.05</v>
      </c>
      <c r="AC240" s="2801"/>
      <c r="AD240" s="2801"/>
      <c r="AE240" s="2801"/>
      <c r="AF240" s="2801"/>
      <c r="AG240" s="2801"/>
      <c r="AH240" s="888"/>
      <c r="AI240" s="888"/>
      <c r="AJ240" s="888"/>
      <c r="AK240" s="888"/>
    </row>
    <row r="241" spans="1:37">
      <c r="A241" s="1405"/>
      <c r="B241" s="719" t="s">
        <v>2230</v>
      </c>
      <c r="C241" s="900"/>
      <c r="D241" s="901"/>
      <c r="E241" s="901"/>
      <c r="F241" s="901"/>
      <c r="G241" s="901"/>
      <c r="H241" s="901"/>
      <c r="I241" s="901"/>
      <c r="J241" s="901"/>
      <c r="K241" s="803"/>
      <c r="L241" s="803"/>
      <c r="M241" s="803"/>
      <c r="N241" s="803"/>
      <c r="O241" s="803"/>
      <c r="P241" s="803"/>
      <c r="Q241" s="803"/>
      <c r="R241" s="803"/>
      <c r="S241" s="803"/>
      <c r="U241" s="938"/>
      <c r="V241" s="938"/>
      <c r="W241" s="938"/>
      <c r="X241" s="938"/>
      <c r="Y241" s="938"/>
      <c r="Z241" s="1381"/>
      <c r="AA241" s="1381"/>
      <c r="AB241" s="2802">
        <f>AB239-(AB239*AB240)</f>
        <v>399906.58499999996</v>
      </c>
      <c r="AC241" s="2802"/>
      <c r="AD241" s="2802"/>
      <c r="AE241" s="2802"/>
      <c r="AF241" s="2802"/>
      <c r="AG241" s="2802"/>
      <c r="AH241" s="888"/>
      <c r="AI241" s="888"/>
      <c r="AJ241" s="888"/>
      <c r="AK241" s="888"/>
    </row>
    <row r="242" spans="1:37">
      <c r="A242" s="1405"/>
      <c r="B242" s="719" t="s">
        <v>2231</v>
      </c>
      <c r="C242" s="900"/>
      <c r="D242" s="901"/>
      <c r="E242" s="901"/>
      <c r="F242" s="901"/>
      <c r="G242" s="901"/>
      <c r="H242" s="901"/>
      <c r="I242" s="901"/>
      <c r="J242" s="901"/>
      <c r="K242" s="803"/>
      <c r="L242" s="803"/>
      <c r="M242" s="803"/>
      <c r="N242" s="803"/>
      <c r="O242" s="803"/>
      <c r="P242" s="803"/>
      <c r="Q242" s="803"/>
      <c r="R242" s="803"/>
      <c r="S242" s="803"/>
      <c r="U242" s="803"/>
      <c r="V242" s="803"/>
      <c r="W242" s="803"/>
      <c r="X242" s="803"/>
      <c r="Y242" s="1403"/>
      <c r="Z242" s="1381"/>
      <c r="AA242" s="1381"/>
      <c r="AB242" s="803"/>
      <c r="AC242" s="803"/>
      <c r="AD242" s="803"/>
      <c r="AE242" s="888"/>
      <c r="AF242" s="888"/>
      <c r="AG242" s="888"/>
      <c r="AH242" s="888"/>
      <c r="AI242" s="888"/>
      <c r="AJ242" s="888"/>
      <c r="AK242" s="888"/>
    </row>
    <row r="243" spans="1:37">
      <c r="A243" s="1405"/>
      <c r="B243" s="719" t="s">
        <v>2232</v>
      </c>
      <c r="C243" s="900"/>
      <c r="D243" s="901"/>
      <c r="E243" s="901"/>
      <c r="F243" s="901"/>
      <c r="G243" s="901"/>
      <c r="H243" s="901"/>
      <c r="I243" s="901"/>
      <c r="J243" s="901"/>
      <c r="K243" s="803"/>
      <c r="L243" s="803"/>
      <c r="M243" s="803"/>
      <c r="N243" s="803"/>
      <c r="O243" s="803"/>
      <c r="P243" s="803"/>
      <c r="Q243" s="803"/>
      <c r="R243" s="803"/>
      <c r="S243" s="803"/>
      <c r="U243" s="938"/>
      <c r="V243" s="938"/>
      <c r="W243" s="938"/>
      <c r="X243" s="938"/>
      <c r="Y243" s="938"/>
      <c r="Z243" s="1381"/>
      <c r="AA243" s="1381"/>
      <c r="AB243" s="2786">
        <f>AB241/AB247</f>
        <v>347744.8565217391</v>
      </c>
      <c r="AC243" s="2786"/>
      <c r="AD243" s="2786"/>
      <c r="AE243" s="2786"/>
      <c r="AF243" s="2786"/>
      <c r="AG243" s="2786"/>
      <c r="AH243" s="888"/>
      <c r="AI243" s="888"/>
      <c r="AJ243" s="888"/>
      <c r="AK243" s="888"/>
    </row>
    <row r="244" spans="1:37">
      <c r="A244" s="1405"/>
      <c r="B244" s="719"/>
      <c r="C244" s="900"/>
      <c r="D244" s="901"/>
      <c r="E244" s="901"/>
      <c r="F244" s="901"/>
      <c r="G244" s="901"/>
      <c r="H244" s="901"/>
      <c r="I244" s="901"/>
      <c r="J244" s="901"/>
      <c r="K244" s="803"/>
      <c r="L244" s="803"/>
      <c r="M244" s="803"/>
      <c r="N244" s="803"/>
      <c r="O244" s="803"/>
      <c r="P244" s="803"/>
      <c r="Q244" s="803"/>
      <c r="R244" s="803"/>
      <c r="S244" s="803"/>
      <c r="U244" s="803"/>
      <c r="V244" s="803"/>
      <c r="W244" s="803"/>
      <c r="X244" s="803"/>
      <c r="Y244" s="719"/>
      <c r="Z244" s="1381"/>
      <c r="AA244" s="1381"/>
      <c r="AB244" s="803"/>
      <c r="AC244" s="803"/>
      <c r="AD244" s="803"/>
      <c r="AE244" s="888"/>
      <c r="AF244" s="888"/>
      <c r="AG244" s="888"/>
      <c r="AH244" s="888"/>
      <c r="AI244" s="888"/>
      <c r="AJ244" s="888"/>
      <c r="AK244" s="888"/>
    </row>
    <row r="245" spans="1:37">
      <c r="A245" s="1405"/>
      <c r="B245" s="719" t="s">
        <v>2233</v>
      </c>
      <c r="C245" s="900"/>
      <c r="D245" s="901"/>
      <c r="E245" s="901"/>
      <c r="F245" s="901"/>
      <c r="G245" s="901"/>
      <c r="H245" s="901"/>
      <c r="I245" s="901"/>
      <c r="J245" s="901"/>
      <c r="K245" s="803"/>
      <c r="L245" s="803"/>
      <c r="M245" s="803"/>
      <c r="N245" s="803"/>
      <c r="O245" s="803"/>
      <c r="P245" s="803"/>
      <c r="Q245" s="803"/>
      <c r="R245" s="803"/>
      <c r="S245" s="803"/>
      <c r="U245" s="719"/>
      <c r="V245" s="719"/>
      <c r="W245" s="719"/>
      <c r="X245" s="719"/>
      <c r="Y245" s="719"/>
      <c r="Z245" s="1381"/>
      <c r="AA245" s="1381"/>
      <c r="AB245" s="2777">
        <v>15</v>
      </c>
      <c r="AC245" s="2777"/>
      <c r="AD245" s="2777"/>
      <c r="AE245" s="2777"/>
      <c r="AF245" s="2777"/>
      <c r="AG245" s="2777"/>
      <c r="AH245" s="888"/>
      <c r="AI245" s="888"/>
      <c r="AJ245" s="888"/>
      <c r="AK245" s="888"/>
    </row>
    <row r="246" spans="1:37">
      <c r="A246" s="1405"/>
      <c r="B246" s="719" t="s">
        <v>2234</v>
      </c>
      <c r="C246" s="900"/>
      <c r="D246" s="901"/>
      <c r="E246" s="901"/>
      <c r="F246" s="901"/>
      <c r="G246" s="901"/>
      <c r="H246" s="901"/>
      <c r="I246" s="901"/>
      <c r="J246" s="901"/>
      <c r="K246" s="803"/>
      <c r="L246" s="803"/>
      <c r="M246" s="803"/>
      <c r="N246" s="803"/>
      <c r="O246" s="803"/>
      <c r="P246" s="803"/>
      <c r="Q246" s="803"/>
      <c r="R246" s="803"/>
      <c r="S246" s="803"/>
      <c r="U246" s="939"/>
      <c r="V246" s="939"/>
      <c r="W246" s="939"/>
      <c r="X246" s="939"/>
      <c r="Y246" s="939"/>
      <c r="Z246" s="1381"/>
      <c r="AA246" s="1381"/>
      <c r="AB246" s="2803">
        <v>0.04</v>
      </c>
      <c r="AC246" s="2803"/>
      <c r="AD246" s="2803"/>
      <c r="AE246" s="2803"/>
      <c r="AF246" s="2803"/>
      <c r="AG246" s="2803"/>
      <c r="AH246" s="888"/>
      <c r="AI246" s="888"/>
      <c r="AJ246" s="888"/>
      <c r="AK246" s="888"/>
    </row>
    <row r="247" spans="1:37">
      <c r="A247" s="1405"/>
      <c r="B247" s="719" t="s">
        <v>2235</v>
      </c>
      <c r="C247" s="900"/>
      <c r="D247" s="901"/>
      <c r="E247" s="901"/>
      <c r="F247" s="901"/>
      <c r="G247" s="901"/>
      <c r="H247" s="901"/>
      <c r="I247" s="901"/>
      <c r="J247" s="901"/>
      <c r="K247" s="803"/>
      <c r="L247" s="803"/>
      <c r="M247" s="803"/>
      <c r="N247" s="803"/>
      <c r="O247" s="803"/>
      <c r="P247" s="803"/>
      <c r="Q247" s="803"/>
      <c r="R247" s="803"/>
      <c r="S247" s="803"/>
      <c r="U247" s="940"/>
      <c r="V247" s="940"/>
      <c r="W247" s="940"/>
      <c r="X247" s="940"/>
      <c r="Y247" s="940"/>
      <c r="Z247" s="1381"/>
      <c r="AA247" s="1381"/>
      <c r="AB247" s="2792">
        <v>1.1499999999999999</v>
      </c>
      <c r="AC247" s="2792"/>
      <c r="AD247" s="2792"/>
      <c r="AE247" s="2792"/>
      <c r="AF247" s="2792"/>
      <c r="AG247" s="2792"/>
      <c r="AH247" s="888"/>
      <c r="AI247" s="888"/>
      <c r="AJ247" s="888"/>
      <c r="AK247" s="888"/>
    </row>
    <row r="248" spans="1:37">
      <c r="A248" s="1405"/>
      <c r="B248" s="719"/>
      <c r="C248" s="900"/>
      <c r="D248" s="901"/>
      <c r="E248" s="901"/>
      <c r="F248" s="901"/>
      <c r="G248" s="901"/>
      <c r="H248" s="901"/>
      <c r="I248" s="901"/>
      <c r="J248" s="901"/>
      <c r="K248" s="803"/>
      <c r="L248" s="803"/>
      <c r="M248" s="803"/>
      <c r="N248" s="803"/>
      <c r="O248" s="803"/>
      <c r="P248" s="803"/>
      <c r="Q248" s="803"/>
      <c r="R248" s="803"/>
      <c r="S248" s="803"/>
      <c r="U248" s="803"/>
      <c r="V248" s="803"/>
      <c r="W248" s="803"/>
      <c r="X248" s="803"/>
      <c r="Y248" s="874"/>
      <c r="Z248" s="1381"/>
      <c r="AA248" s="1381"/>
      <c r="AB248" s="803"/>
      <c r="AC248" s="803"/>
      <c r="AD248" s="803"/>
      <c r="AE248" s="888"/>
      <c r="AF248" s="888"/>
      <c r="AG248" s="888"/>
      <c r="AH248" s="888"/>
      <c r="AI248" s="888"/>
      <c r="AJ248" s="888"/>
      <c r="AK248" s="888"/>
    </row>
    <row r="249" spans="1:37">
      <c r="A249" s="1405"/>
      <c r="B249" s="899" t="s">
        <v>2236</v>
      </c>
      <c r="C249" s="900"/>
      <c r="D249" s="901"/>
      <c r="E249" s="901"/>
      <c r="F249" s="901"/>
      <c r="G249" s="901"/>
      <c r="H249" s="901"/>
      <c r="I249" s="901"/>
      <c r="J249" s="901"/>
      <c r="K249" s="803"/>
      <c r="L249" s="803"/>
      <c r="M249" s="803"/>
      <c r="N249" s="803"/>
      <c r="O249" s="803"/>
      <c r="P249" s="803"/>
      <c r="Q249" s="803"/>
      <c r="R249" s="803"/>
      <c r="S249" s="803"/>
      <c r="U249" s="941"/>
      <c r="V249" s="941"/>
      <c r="W249" s="941"/>
      <c r="X249" s="941"/>
      <c r="Y249" s="941"/>
      <c r="Z249" s="1381"/>
      <c r="AA249" s="1381"/>
      <c r="AB249" s="2793">
        <f>PV(AB246/12,AB245*12,-AB243/12, ,0)</f>
        <v>3917697.8615149707</v>
      </c>
      <c r="AC249" s="2794"/>
      <c r="AD249" s="2794"/>
      <c r="AE249" s="2794"/>
      <c r="AF249" s="2794"/>
      <c r="AG249" s="2795"/>
      <c r="AH249" s="888"/>
      <c r="AI249" s="888"/>
      <c r="AJ249" s="888"/>
      <c r="AK249" s="888"/>
    </row>
    <row r="250" spans="1:37">
      <c r="A250" s="1405"/>
      <c r="B250" s="899"/>
      <c r="C250" s="900"/>
      <c r="D250" s="901"/>
      <c r="E250" s="901"/>
      <c r="F250" s="901"/>
      <c r="G250" s="901"/>
      <c r="H250" s="901"/>
      <c r="I250" s="901"/>
      <c r="J250" s="901"/>
      <c r="K250" s="803"/>
      <c r="L250" s="803"/>
      <c r="M250" s="803"/>
      <c r="N250" s="803"/>
      <c r="O250" s="803"/>
      <c r="P250" s="803"/>
      <c r="Q250" s="803"/>
      <c r="R250" s="803"/>
      <c r="S250" s="803"/>
      <c r="U250" s="941"/>
      <c r="V250" s="941"/>
      <c r="W250" s="941"/>
      <c r="X250" s="941"/>
      <c r="Y250" s="941"/>
      <c r="Z250" s="1381"/>
      <c r="AA250" s="1381"/>
      <c r="AB250" s="942"/>
      <c r="AC250" s="942"/>
      <c r="AD250" s="942"/>
      <c r="AE250" s="942"/>
      <c r="AF250" s="942"/>
      <c r="AG250" s="942"/>
      <c r="AH250" s="888"/>
      <c r="AI250" s="888"/>
      <c r="AJ250" s="888"/>
      <c r="AK250" s="888"/>
    </row>
    <row r="251" spans="1:37">
      <c r="A251" s="1405"/>
      <c r="B251" s="899"/>
      <c r="C251" s="900"/>
      <c r="D251" s="901"/>
      <c r="E251" s="901"/>
      <c r="F251" s="901"/>
      <c r="G251" s="901"/>
      <c r="H251" s="901"/>
      <c r="I251" s="901"/>
      <c r="J251" s="901"/>
      <c r="K251" s="803"/>
      <c r="L251" s="803"/>
      <c r="M251" s="803"/>
      <c r="N251" s="803"/>
      <c r="O251" s="803"/>
      <c r="P251" s="803"/>
      <c r="Q251" s="803"/>
      <c r="R251" s="803"/>
      <c r="S251" s="803"/>
      <c r="U251" s="941"/>
      <c r="V251" s="941"/>
      <c r="W251" s="941"/>
      <c r="X251" s="941"/>
      <c r="Y251" s="941"/>
      <c r="Z251" s="1381"/>
      <c r="AA251" s="1381"/>
      <c r="AB251" s="942"/>
      <c r="AC251" s="942"/>
      <c r="AD251" s="942"/>
      <c r="AE251" s="942"/>
      <c r="AF251" s="942"/>
      <c r="AG251" s="942"/>
      <c r="AH251" s="888"/>
      <c r="AI251" s="888"/>
      <c r="AJ251" s="888"/>
      <c r="AK251" s="888"/>
    </row>
    <row r="252" spans="1:37">
      <c r="A252" s="1405"/>
      <c r="B252" s="943" t="s">
        <v>2237</v>
      </c>
      <c r="C252" s="943"/>
      <c r="D252" s="901"/>
      <c r="E252" s="901"/>
      <c r="F252" s="901"/>
      <c r="G252" s="901"/>
      <c r="H252" s="901"/>
      <c r="I252" s="901"/>
      <c r="J252" s="901"/>
      <c r="K252" s="803"/>
      <c r="L252" s="803"/>
      <c r="M252" s="803"/>
      <c r="N252" s="803"/>
      <c r="O252" s="803"/>
      <c r="P252" s="803"/>
      <c r="Q252" s="803"/>
      <c r="R252" s="803"/>
      <c r="S252" s="803"/>
      <c r="T252" s="803"/>
      <c r="U252" s="803"/>
      <c r="V252" s="803"/>
      <c r="W252" s="803"/>
      <c r="X252" s="803"/>
      <c r="Y252" s="1381"/>
      <c r="Z252" s="1381"/>
      <c r="AA252" s="1381"/>
      <c r="AB252" s="1381"/>
      <c r="AC252" s="803"/>
      <c r="AD252" s="803"/>
      <c r="AE252" s="888"/>
      <c r="AF252" s="888"/>
      <c r="AG252" s="888"/>
      <c r="AH252" s="888"/>
      <c r="AI252" s="888"/>
      <c r="AJ252" s="888"/>
      <c r="AK252" s="888"/>
    </row>
    <row r="253" spans="1:37">
      <c r="A253" s="1405"/>
      <c r="B253" s="1405" t="s">
        <v>2238</v>
      </c>
      <c r="C253" s="900"/>
      <c r="D253" s="901"/>
      <c r="E253" s="901"/>
      <c r="F253" s="901"/>
      <c r="G253" s="901"/>
      <c r="H253" s="901"/>
      <c r="I253" s="901"/>
      <c r="J253" s="901"/>
      <c r="K253" s="803"/>
      <c r="L253" s="803"/>
      <c r="M253" s="803"/>
      <c r="N253" s="803"/>
      <c r="O253" s="803"/>
      <c r="P253" s="803"/>
      <c r="Q253" s="803"/>
      <c r="R253" s="803"/>
      <c r="S253" s="803"/>
      <c r="T253" s="803"/>
      <c r="U253" s="803"/>
      <c r="V253" s="803"/>
      <c r="W253" s="803"/>
      <c r="X253" s="803"/>
      <c r="Y253" s="1381"/>
      <c r="Z253" s="1381"/>
      <c r="AA253" s="1381"/>
      <c r="AB253" s="1381"/>
      <c r="AC253" s="803"/>
      <c r="AD253" s="803"/>
      <c r="AE253" s="888"/>
      <c r="AF253" s="888"/>
      <c r="AG253" s="888"/>
      <c r="AH253" s="888"/>
      <c r="AI253" s="888"/>
      <c r="AJ253" s="888"/>
      <c r="AK253" s="888"/>
    </row>
    <row r="254" spans="1:37">
      <c r="A254" s="1405"/>
      <c r="B254" s="1405" t="s">
        <v>2239</v>
      </c>
      <c r="C254" s="900"/>
      <c r="D254" s="901"/>
      <c r="E254" s="901"/>
      <c r="F254" s="901"/>
      <c r="G254" s="901"/>
      <c r="H254" s="901"/>
      <c r="I254" s="901"/>
      <c r="J254" s="901"/>
      <c r="K254" s="803"/>
      <c r="L254" s="803"/>
      <c r="M254" s="803"/>
      <c r="N254" s="803"/>
      <c r="O254" s="803"/>
      <c r="P254" s="803"/>
      <c r="Q254" s="803"/>
      <c r="R254" s="803"/>
      <c r="S254" s="803"/>
      <c r="T254" s="803"/>
      <c r="U254" s="803"/>
      <c r="V254" s="803"/>
      <c r="W254" s="803"/>
      <c r="X254" s="803"/>
      <c r="Y254" s="1381"/>
      <c r="Z254" s="1381"/>
      <c r="AA254" s="1381"/>
      <c r="AB254" s="1381"/>
      <c r="AC254" s="803"/>
      <c r="AD254" s="803"/>
      <c r="AE254" s="888"/>
      <c r="AF254" s="888"/>
      <c r="AG254" s="888"/>
      <c r="AH254" s="888"/>
      <c r="AI254" s="888"/>
      <c r="AJ254" s="888"/>
      <c r="AK254" s="888"/>
    </row>
    <row r="255" spans="1:37">
      <c r="A255" s="1405"/>
      <c r="B255" s="1405" t="s">
        <v>2240</v>
      </c>
      <c r="C255" s="900"/>
      <c r="D255" s="901"/>
      <c r="E255" s="901"/>
      <c r="F255" s="901"/>
      <c r="G255" s="901"/>
      <c r="H255" s="901"/>
      <c r="I255" s="901"/>
      <c r="J255" s="901"/>
      <c r="K255" s="803"/>
      <c r="L255" s="803"/>
      <c r="M255" s="803"/>
      <c r="N255" s="803"/>
      <c r="O255" s="803"/>
      <c r="P255" s="803"/>
      <c r="Q255" s="803"/>
      <c r="R255" s="803"/>
      <c r="S255" s="803"/>
      <c r="T255" s="803"/>
      <c r="U255" s="803"/>
      <c r="V255" s="803"/>
      <c r="W255" s="803"/>
      <c r="X255" s="803"/>
      <c r="Y255" s="1381"/>
      <c r="Z255" s="1381"/>
      <c r="AA255" s="1381"/>
      <c r="AB255" s="2796">
        <f>IFERROR(('Sources and Uses Budget'!D105/'Sources and Uses Budget'!B105),0)</f>
        <v>0</v>
      </c>
      <c r="AC255" s="2797"/>
      <c r="AD255" s="2797"/>
      <c r="AE255" s="2797"/>
      <c r="AF255" s="2797"/>
      <c r="AG255" s="2798"/>
      <c r="AH255" s="855"/>
      <c r="AI255" s="855"/>
      <c r="AJ255" s="855"/>
      <c r="AK255" s="888"/>
    </row>
    <row r="256" spans="1:37">
      <c r="A256" s="1405"/>
      <c r="B256" s="719"/>
      <c r="C256" s="900"/>
      <c r="D256" s="901"/>
      <c r="E256" s="901"/>
      <c r="F256" s="901"/>
      <c r="G256" s="901"/>
      <c r="H256" s="901"/>
      <c r="I256" s="901"/>
      <c r="J256" s="901"/>
      <c r="K256" s="803"/>
      <c r="L256" s="803"/>
      <c r="M256" s="803"/>
      <c r="N256" s="803"/>
      <c r="O256" s="803"/>
      <c r="P256" s="803"/>
      <c r="Q256" s="803"/>
      <c r="R256" s="803"/>
      <c r="S256" s="803"/>
      <c r="T256" s="803"/>
      <c r="U256" s="803"/>
      <c r="V256" s="803"/>
      <c r="W256" s="803"/>
      <c r="X256" s="803"/>
      <c r="Y256" s="1381"/>
      <c r="Z256" s="1381"/>
      <c r="AA256" s="1381"/>
      <c r="AB256" s="1381"/>
      <c r="AC256" s="803"/>
      <c r="AD256" s="803"/>
      <c r="AE256" s="888"/>
      <c r="AF256" s="888"/>
      <c r="AG256" s="888"/>
      <c r="AH256" s="888"/>
      <c r="AI256" s="888"/>
      <c r="AJ256" s="888"/>
      <c r="AK256" s="888"/>
    </row>
    <row r="257" spans="1:52">
      <c r="A257" s="944"/>
      <c r="B257" s="811" t="s">
        <v>2241</v>
      </c>
      <c r="C257" s="904"/>
      <c r="D257" s="904"/>
      <c r="E257" s="904"/>
      <c r="F257" s="904"/>
      <c r="H257" s="945"/>
      <c r="I257" s="945"/>
      <c r="J257" s="945"/>
      <c r="K257" s="945"/>
      <c r="L257" s="945"/>
      <c r="M257" s="945"/>
      <c r="N257" s="945"/>
      <c r="O257" s="945"/>
      <c r="P257" s="945"/>
      <c r="Q257" s="945"/>
      <c r="R257" s="945"/>
      <c r="Y257" s="945"/>
      <c r="Z257" s="945"/>
      <c r="AA257" s="945"/>
      <c r="AB257" s="944"/>
      <c r="AC257" s="944"/>
      <c r="AD257" s="944"/>
      <c r="AE257" s="944"/>
      <c r="AG257" s="2799">
        <f>AD200*(1-AB255)</f>
        <v>22462951.861514971</v>
      </c>
      <c r="AH257" s="2799"/>
      <c r="AI257" s="2799"/>
      <c r="AJ257" s="2799"/>
      <c r="AK257" s="2799"/>
    </row>
    <row r="258" spans="1:52">
      <c r="A258" s="944"/>
      <c r="B258" s="947" t="s">
        <v>2242</v>
      </c>
      <c r="C258" s="948"/>
      <c r="D258" s="945"/>
      <c r="E258" s="945"/>
      <c r="F258" s="948"/>
      <c r="G258" s="948"/>
      <c r="H258" s="948"/>
      <c r="I258" s="948"/>
      <c r="J258" s="948"/>
      <c r="K258" s="948"/>
      <c r="L258" s="948"/>
      <c r="M258" s="945"/>
      <c r="N258" s="948"/>
      <c r="O258" s="948"/>
      <c r="P258" s="948"/>
      <c r="Q258" s="948"/>
      <c r="R258" s="948"/>
      <c r="Y258" s="945"/>
      <c r="Z258" s="945"/>
      <c r="AA258" s="945"/>
      <c r="AB258" s="944"/>
      <c r="AC258" s="944"/>
      <c r="AD258" s="944"/>
      <c r="AE258" s="944"/>
      <c r="AG258" s="2799">
        <f>'Sources and Uses Budget'!C105</f>
        <v>59629492.290208749</v>
      </c>
      <c r="AH258" s="2799"/>
      <c r="AI258" s="2799"/>
      <c r="AJ258" s="2799"/>
      <c r="AK258" s="2799"/>
    </row>
    <row r="259" spans="1:52">
      <c r="A259" s="944"/>
      <c r="B259" s="945" t="s">
        <v>1411</v>
      </c>
      <c r="C259" s="945"/>
      <c r="D259" s="945"/>
      <c r="E259" s="945"/>
      <c r="F259" s="945"/>
      <c r="G259" s="945"/>
      <c r="H259" s="945"/>
      <c r="I259" s="945"/>
      <c r="J259" s="945"/>
      <c r="K259" s="945"/>
      <c r="L259" s="945"/>
      <c r="M259" s="945"/>
      <c r="N259" s="945"/>
      <c r="O259" s="945"/>
      <c r="P259" s="945"/>
      <c r="Q259" s="945"/>
      <c r="R259" s="945"/>
      <c r="Y259" s="945"/>
      <c r="Z259" s="945"/>
      <c r="AA259" s="945"/>
      <c r="AB259" s="944"/>
      <c r="AC259" s="944"/>
      <c r="AD259" s="944"/>
      <c r="AE259" s="944"/>
      <c r="AG259" s="2800">
        <f>ROUNDDOWN(IF(AND(C281="Yes",AK78=10),((AG257*2)/AG258),AG257/AG258),2)</f>
        <v>0.37</v>
      </c>
      <c r="AH259" s="2800"/>
      <c r="AI259" s="2800"/>
      <c r="AJ259" s="2800"/>
      <c r="AK259" s="2800"/>
    </row>
    <row r="260" spans="1:52">
      <c r="A260" s="944"/>
      <c r="B260" s="949" t="s">
        <v>2243</v>
      </c>
      <c r="C260" s="945"/>
      <c r="D260" s="945"/>
      <c r="E260" s="945"/>
      <c r="F260" s="945"/>
      <c r="G260" s="945"/>
      <c r="H260" s="945"/>
      <c r="I260" s="945"/>
      <c r="J260" s="945"/>
      <c r="K260" s="945"/>
      <c r="L260" s="945"/>
      <c r="M260" s="945"/>
      <c r="N260" s="945"/>
      <c r="O260" s="945"/>
      <c r="P260" s="945"/>
      <c r="Q260" s="945"/>
      <c r="R260" s="945"/>
      <c r="Y260" s="945"/>
      <c r="Z260" s="945"/>
      <c r="AA260" s="945"/>
      <c r="AB260" s="944"/>
      <c r="AC260" s="944"/>
      <c r="AD260" s="944"/>
      <c r="AE260" s="944"/>
      <c r="AG260" s="950"/>
      <c r="AH260" s="950"/>
      <c r="AI260" s="950"/>
      <c r="AJ260" s="950"/>
      <c r="AK260" s="950"/>
    </row>
    <row r="261" spans="1:52">
      <c r="A261" s="951"/>
      <c r="B261" s="951"/>
      <c r="C261" s="951"/>
      <c r="D261" s="951"/>
      <c r="E261" s="951"/>
      <c r="F261" s="951"/>
      <c r="G261" s="951"/>
      <c r="H261" s="951"/>
      <c r="I261" s="951"/>
      <c r="J261" s="951"/>
      <c r="K261" s="951"/>
      <c r="L261" s="951"/>
      <c r="M261" s="951"/>
      <c r="N261" s="951"/>
      <c r="O261" s="951"/>
      <c r="P261" s="951"/>
      <c r="Q261" s="951"/>
      <c r="R261" s="951"/>
      <c r="S261" s="951"/>
      <c r="T261" s="951"/>
      <c r="U261" s="951"/>
      <c r="V261" s="951"/>
      <c r="W261" s="951"/>
      <c r="X261" s="951"/>
      <c r="Y261" s="951"/>
      <c r="Z261" s="951"/>
      <c r="AA261" s="951"/>
      <c r="AB261" s="951"/>
      <c r="AC261" s="951"/>
      <c r="AD261" s="951"/>
      <c r="AE261" s="951"/>
      <c r="AF261" s="951"/>
      <c r="AG261" s="951"/>
      <c r="AH261" s="951"/>
      <c r="AI261" s="951"/>
      <c r="AJ261" s="951"/>
    </row>
    <row r="262" spans="1:52">
      <c r="A262" s="952"/>
      <c r="B262" s="952"/>
      <c r="C262" s="952"/>
      <c r="D262" s="952"/>
      <c r="E262" s="952"/>
      <c r="F262" s="952"/>
      <c r="G262" s="952"/>
      <c r="H262" s="952"/>
      <c r="I262" s="952"/>
      <c r="J262" s="952"/>
      <c r="K262" s="952"/>
      <c r="L262" s="952"/>
      <c r="M262" s="952"/>
      <c r="N262" s="952"/>
      <c r="O262" s="952"/>
      <c r="P262" s="952"/>
      <c r="Q262" s="952"/>
      <c r="R262" s="952"/>
      <c r="S262" s="952"/>
      <c r="T262" s="952"/>
      <c r="U262" s="952"/>
      <c r="V262" s="952"/>
      <c r="W262" s="952"/>
      <c r="X262" s="952"/>
      <c r="Y262" s="952"/>
      <c r="Z262" s="952"/>
      <c r="AA262" s="952"/>
      <c r="AB262" s="952"/>
      <c r="AC262" s="952"/>
      <c r="AD262" s="952"/>
      <c r="AE262" s="952"/>
      <c r="AF262" s="952"/>
      <c r="AG262" s="952"/>
      <c r="AH262" s="953"/>
      <c r="AI262" s="831"/>
      <c r="AJ262" s="831" t="s">
        <v>2244</v>
      </c>
      <c r="AK262" s="2804">
        <f>IFERROR(IF(AG259=0,0,IF((AG259*100)&gt;8,8,(AG259*100))),0)</f>
        <v>8</v>
      </c>
      <c r="AL262" s="2804"/>
      <c r="AM262" s="2805"/>
    </row>
    <row r="263" spans="1:52" ht="13.8" thickBot="1"/>
    <row r="264" spans="1:52" s="817" customFormat="1" ht="12.75" customHeight="1" thickTop="1">
      <c r="A264" s="890"/>
      <c r="B264" s="954"/>
      <c r="C264" s="954"/>
      <c r="D264" s="954"/>
      <c r="E264" s="954"/>
      <c r="F264" s="954"/>
      <c r="G264" s="954"/>
      <c r="H264" s="954"/>
      <c r="I264" s="954"/>
      <c r="J264" s="954"/>
      <c r="K264" s="954"/>
      <c r="L264" s="954"/>
      <c r="M264" s="954"/>
      <c r="N264" s="954"/>
      <c r="O264" s="954"/>
      <c r="P264" s="954"/>
      <c r="Q264" s="954"/>
      <c r="R264" s="954"/>
      <c r="S264" s="954"/>
      <c r="T264" s="954"/>
      <c r="U264" s="954"/>
      <c r="V264" s="954"/>
      <c r="W264" s="954"/>
      <c r="X264" s="954"/>
      <c r="Y264" s="954"/>
      <c r="Z264" s="954"/>
      <c r="AA264" s="954"/>
      <c r="AB264" s="954"/>
      <c r="AC264" s="955"/>
      <c r="AD264" s="954"/>
      <c r="AE264" s="954"/>
      <c r="AF264" s="954"/>
      <c r="AG264" s="954"/>
      <c r="AH264" s="890"/>
      <c r="AI264" s="956"/>
      <c r="AJ264" s="956"/>
      <c r="AK264" s="957"/>
      <c r="AL264" s="957"/>
      <c r="AM264" s="958"/>
      <c r="AN264" s="880"/>
      <c r="AP264" s="803"/>
      <c r="AQ264" s="803"/>
      <c r="AR264" s="803"/>
      <c r="AS264" s="803"/>
      <c r="AT264" s="803"/>
      <c r="AU264" s="803"/>
      <c r="AV264" s="803"/>
      <c r="AW264" s="803"/>
      <c r="AX264" s="803"/>
      <c r="AY264" s="803"/>
      <c r="AZ264" s="803"/>
    </row>
    <row r="265" spans="1:52">
      <c r="A265" s="805" t="s">
        <v>2245</v>
      </c>
      <c r="B265" s="805" t="s">
        <v>2246</v>
      </c>
      <c r="C265" s="1269"/>
      <c r="D265" s="817"/>
      <c r="E265" s="817"/>
      <c r="F265" s="817"/>
      <c r="G265" s="817"/>
      <c r="H265" s="817"/>
      <c r="I265" s="817"/>
      <c r="J265" s="817"/>
      <c r="K265" s="817"/>
      <c r="L265" s="817"/>
      <c r="M265" s="817"/>
      <c r="N265" s="817"/>
      <c r="O265" s="817"/>
      <c r="P265" s="817"/>
      <c r="Q265" s="817"/>
      <c r="R265" s="817"/>
      <c r="S265" s="817"/>
      <c r="T265" s="817"/>
      <c r="U265" s="817"/>
      <c r="V265" s="817"/>
      <c r="W265" s="817"/>
      <c r="X265" s="817"/>
      <c r="Y265" s="817"/>
      <c r="Z265" s="817"/>
      <c r="AA265" s="817"/>
      <c r="AB265" s="817"/>
      <c r="AC265" s="817"/>
      <c r="AD265" s="817"/>
      <c r="AE265" s="817"/>
      <c r="AF265" s="817"/>
      <c r="AG265" s="817"/>
      <c r="AH265" s="1380" t="s">
        <v>2109</v>
      </c>
      <c r="AI265" s="817"/>
      <c r="AJ265" s="817"/>
      <c r="AK265" s="817"/>
      <c r="AL265" s="817"/>
      <c r="AM265" s="817"/>
      <c r="AO265" s="817"/>
    </row>
    <row r="266" spans="1:52" ht="14.25" customHeight="1">
      <c r="A266" s="1380"/>
      <c r="AI266" s="818"/>
      <c r="AJ266" s="817"/>
      <c r="AK266" s="817"/>
      <c r="AL266" s="817"/>
      <c r="AM266" s="817"/>
      <c r="AO266" s="817"/>
    </row>
    <row r="267" spans="1:52" ht="13.65" customHeight="1">
      <c r="A267" s="817"/>
      <c r="B267" s="959"/>
      <c r="C267" s="2758" t="s">
        <v>643</v>
      </c>
      <c r="D267" s="2758"/>
      <c r="E267" s="814"/>
      <c r="F267" s="2814" t="s">
        <v>2247</v>
      </c>
      <c r="G267" s="2815"/>
      <c r="H267" s="2815"/>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15"/>
      <c r="AD267" s="2816"/>
      <c r="AE267" s="817"/>
      <c r="AF267" s="960"/>
      <c r="AG267" s="2823" t="s">
        <v>2183</v>
      </c>
      <c r="AH267" s="2823"/>
      <c r="AI267" s="2823"/>
      <c r="AJ267" s="2823"/>
      <c r="AK267" s="817"/>
      <c r="AL267" s="817"/>
      <c r="AM267" s="817"/>
      <c r="AO267" s="817"/>
    </row>
    <row r="268" spans="1:52" ht="13.65" customHeight="1">
      <c r="A268" s="817"/>
      <c r="B268" s="959"/>
      <c r="C268" s="961"/>
      <c r="D268" s="817"/>
      <c r="E268" s="814"/>
      <c r="F268" s="2817"/>
      <c r="G268" s="2818"/>
      <c r="H268" s="2818"/>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818"/>
      <c r="AD268" s="2819"/>
      <c r="AE268" s="817"/>
      <c r="AF268" s="960"/>
      <c r="AG268" s="960"/>
      <c r="AH268" s="960"/>
      <c r="AI268" s="960"/>
      <c r="AJ268" s="817"/>
      <c r="AK268" s="817"/>
      <c r="AL268" s="817"/>
      <c r="AM268" s="817"/>
      <c r="AO268" s="817"/>
    </row>
    <row r="269" spans="1:52">
      <c r="A269" s="817"/>
      <c r="B269" s="959"/>
      <c r="C269" s="961"/>
      <c r="D269" s="817"/>
      <c r="E269" s="814"/>
      <c r="F269" s="2817"/>
      <c r="G269" s="2818"/>
      <c r="H269" s="2818"/>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818"/>
      <c r="AD269" s="2819"/>
      <c r="AE269" s="817"/>
      <c r="AF269" s="960"/>
      <c r="AG269" s="960"/>
      <c r="AH269" s="960"/>
      <c r="AI269" s="960"/>
      <c r="AJ269" s="817"/>
      <c r="AK269" s="817"/>
      <c r="AL269" s="817"/>
      <c r="AM269" s="817"/>
      <c r="AO269" s="817"/>
      <c r="AP269" s="962"/>
    </row>
    <row r="270" spans="1:52">
      <c r="A270" s="817"/>
      <c r="B270" s="959"/>
      <c r="C270" s="961"/>
      <c r="D270" s="817"/>
      <c r="E270" s="814"/>
      <c r="F270" s="2817"/>
      <c r="G270" s="2818"/>
      <c r="H270" s="2818"/>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818"/>
      <c r="AD270" s="2819"/>
      <c r="AE270" s="817"/>
      <c r="AF270" s="960"/>
      <c r="AG270" s="960"/>
      <c r="AH270" s="960"/>
      <c r="AI270" s="960"/>
      <c r="AJ270" s="817"/>
      <c r="AK270" s="817"/>
      <c r="AL270" s="817"/>
      <c r="AM270" s="817"/>
      <c r="AO270" s="817"/>
      <c r="AP270" s="962"/>
    </row>
    <row r="271" spans="1:52" ht="13.65" customHeight="1">
      <c r="A271" s="817"/>
      <c r="B271" s="959"/>
      <c r="C271" s="2824"/>
      <c r="D271" s="2824"/>
      <c r="E271" s="814"/>
      <c r="F271" s="2820"/>
      <c r="G271" s="2821"/>
      <c r="H271" s="2821"/>
      <c r="I271" s="2821"/>
      <c r="J271" s="2821"/>
      <c r="K271" s="2821"/>
      <c r="L271" s="2821"/>
      <c r="M271" s="2821"/>
      <c r="N271" s="2821"/>
      <c r="O271" s="2821"/>
      <c r="P271" s="2821"/>
      <c r="Q271" s="2821"/>
      <c r="R271" s="2821"/>
      <c r="S271" s="2821"/>
      <c r="T271" s="2821"/>
      <c r="U271" s="2821"/>
      <c r="V271" s="2821"/>
      <c r="W271" s="2821"/>
      <c r="X271" s="2821"/>
      <c r="Y271" s="2821"/>
      <c r="Z271" s="2821"/>
      <c r="AA271" s="2821"/>
      <c r="AB271" s="2821"/>
      <c r="AC271" s="2821"/>
      <c r="AD271" s="2822"/>
      <c r="AE271" s="817"/>
      <c r="AF271" s="960"/>
      <c r="AG271" s="2823"/>
      <c r="AH271" s="2823"/>
      <c r="AI271" s="2823"/>
      <c r="AJ271" s="2823"/>
      <c r="AK271" s="817"/>
      <c r="AL271" s="817"/>
      <c r="AM271" s="817"/>
    </row>
    <row r="272" spans="1:52" ht="13.65" hidden="1" customHeight="1">
      <c r="A272" s="817"/>
      <c r="C272" s="879"/>
      <c r="D272" s="879"/>
      <c r="E272" s="879"/>
      <c r="F272" s="963"/>
      <c r="G272" s="964"/>
      <c r="H272" s="964"/>
      <c r="I272" s="964"/>
      <c r="J272" s="964"/>
      <c r="K272" s="964"/>
      <c r="L272" s="964"/>
      <c r="M272" s="964"/>
      <c r="N272" s="964"/>
      <c r="O272" s="964"/>
      <c r="P272" s="964"/>
      <c r="Q272" s="964"/>
      <c r="R272" s="964"/>
      <c r="S272" s="964"/>
      <c r="T272" s="964"/>
      <c r="U272" s="964"/>
      <c r="V272" s="964"/>
      <c r="W272" s="964"/>
      <c r="X272" s="964"/>
      <c r="Y272" s="964"/>
      <c r="Z272" s="964"/>
      <c r="AA272" s="964"/>
      <c r="AB272" s="964"/>
      <c r="AC272" s="964"/>
      <c r="AD272" s="965"/>
      <c r="AE272" s="879"/>
      <c r="AF272" s="879"/>
      <c r="AG272" s="879"/>
      <c r="AH272" s="879"/>
      <c r="AI272" s="960"/>
      <c r="AJ272" s="817"/>
      <c r="AK272" s="817"/>
      <c r="AL272" s="817"/>
      <c r="AM272" s="817"/>
    </row>
    <row r="273" spans="1:49">
      <c r="A273" s="817"/>
      <c r="B273" s="879"/>
      <c r="C273" s="879"/>
      <c r="D273" s="879"/>
      <c r="E273" s="879"/>
      <c r="F273" s="879"/>
      <c r="G273" s="879"/>
      <c r="H273" s="879"/>
      <c r="I273" s="879"/>
      <c r="J273" s="879"/>
      <c r="K273" s="879"/>
      <c r="L273" s="879"/>
      <c r="M273" s="879"/>
      <c r="N273" s="879"/>
      <c r="O273" s="879"/>
      <c r="P273" s="879"/>
      <c r="Q273" s="879"/>
      <c r="R273" s="879"/>
      <c r="S273" s="879"/>
      <c r="T273" s="879"/>
      <c r="U273" s="879"/>
      <c r="V273" s="879"/>
      <c r="W273" s="879"/>
      <c r="X273" s="879"/>
      <c r="Y273" s="879"/>
      <c r="Z273" s="879"/>
      <c r="AA273" s="879"/>
      <c r="AB273" s="879"/>
      <c r="AC273" s="879"/>
      <c r="AD273" s="879"/>
      <c r="AE273" s="879"/>
      <c r="AF273" s="879"/>
      <c r="AG273" s="879"/>
      <c r="AH273" s="879"/>
      <c r="AI273" s="879"/>
      <c r="AJ273" s="879"/>
      <c r="AK273" s="879"/>
      <c r="AL273" s="817"/>
      <c r="AM273" s="817"/>
      <c r="AN273" s="966"/>
    </row>
    <row r="274" spans="1:49">
      <c r="A274" s="884"/>
      <c r="B274" s="830"/>
      <c r="C274" s="830"/>
      <c r="D274" s="830"/>
      <c r="E274" s="830"/>
      <c r="F274" s="830"/>
      <c r="G274" s="830"/>
      <c r="H274" s="830"/>
      <c r="I274" s="830"/>
      <c r="J274" s="830"/>
      <c r="K274" s="830"/>
      <c r="L274" s="830"/>
      <c r="M274" s="830"/>
      <c r="N274" s="830"/>
      <c r="O274" s="830"/>
      <c r="P274" s="830"/>
      <c r="Q274" s="830"/>
      <c r="R274" s="830"/>
      <c r="S274" s="830"/>
      <c r="T274" s="830"/>
      <c r="U274" s="830"/>
      <c r="V274" s="830"/>
      <c r="W274" s="830"/>
      <c r="X274" s="830"/>
      <c r="Y274" s="830"/>
      <c r="Z274" s="830"/>
      <c r="AA274" s="830"/>
      <c r="AB274" s="830"/>
      <c r="AC274" s="830"/>
      <c r="AD274" s="830"/>
      <c r="AE274" s="830"/>
      <c r="AF274" s="830"/>
      <c r="AG274" s="830"/>
      <c r="AH274" s="830"/>
      <c r="AI274" s="831"/>
      <c r="AJ274" s="831" t="s">
        <v>2248</v>
      </c>
      <c r="AK274" s="2804">
        <f>IF($C$267="yes",10,0)</f>
        <v>10</v>
      </c>
      <c r="AL274" s="2804"/>
      <c r="AM274" s="2805"/>
      <c r="AN274" s="966"/>
    </row>
    <row r="275" spans="1:49" ht="13.8" thickBot="1"/>
    <row r="276" spans="1:49" ht="13.8" thickTop="1">
      <c r="A276" s="967"/>
      <c r="B276" s="967"/>
      <c r="C276" s="967"/>
      <c r="D276" s="967"/>
      <c r="E276" s="967"/>
      <c r="F276" s="967"/>
      <c r="G276" s="967"/>
      <c r="H276" s="967"/>
      <c r="I276" s="967"/>
      <c r="J276" s="967"/>
      <c r="K276" s="967"/>
      <c r="L276" s="967"/>
      <c r="M276" s="967"/>
      <c r="N276" s="967"/>
      <c r="O276" s="967"/>
      <c r="P276" s="967"/>
      <c r="Q276" s="967"/>
      <c r="R276" s="967"/>
      <c r="S276" s="967"/>
      <c r="T276" s="967"/>
      <c r="U276" s="967"/>
      <c r="V276" s="967"/>
      <c r="W276" s="967"/>
      <c r="X276" s="967"/>
      <c r="Y276" s="967"/>
      <c r="Z276" s="967"/>
      <c r="AA276" s="967"/>
      <c r="AB276" s="967"/>
      <c r="AC276" s="967"/>
      <c r="AD276" s="967"/>
      <c r="AE276" s="967"/>
      <c r="AF276" s="967"/>
      <c r="AG276" s="967"/>
      <c r="AH276" s="967"/>
      <c r="AI276" s="967"/>
      <c r="AJ276" s="967"/>
      <c r="AK276" s="967"/>
      <c r="AL276" s="967"/>
      <c r="AM276" s="968"/>
    </row>
    <row r="277" spans="1:49">
      <c r="A277" s="805" t="s">
        <v>2249</v>
      </c>
      <c r="B277" s="805" t="s">
        <v>2250</v>
      </c>
      <c r="AH277" s="1380" t="s">
        <v>2109</v>
      </c>
    </row>
    <row r="278" spans="1:49" ht="15" customHeight="1">
      <c r="B278" s="1269"/>
    </row>
    <row r="279" spans="1:49" ht="15" customHeight="1">
      <c r="B279" s="1269"/>
    </row>
    <row r="280" spans="1:49">
      <c r="B280" s="817"/>
      <c r="C280" s="1400"/>
      <c r="D280" s="817"/>
      <c r="E280" s="817"/>
      <c r="F280" s="817"/>
      <c r="G280" s="817"/>
      <c r="H280" s="817"/>
      <c r="I280" s="817"/>
      <c r="J280" s="817"/>
      <c r="K280" s="817"/>
      <c r="L280" s="817"/>
      <c r="M280" s="817"/>
      <c r="N280" s="817"/>
      <c r="O280" s="817"/>
      <c r="P280" s="817"/>
      <c r="Q280" s="817"/>
      <c r="R280" s="817"/>
      <c r="S280" s="817"/>
      <c r="T280" s="817"/>
      <c r="U280" s="817"/>
      <c r="V280" s="817"/>
      <c r="W280" s="817"/>
      <c r="X280" s="817"/>
      <c r="Y280" s="817"/>
      <c r="Z280" s="817"/>
      <c r="AA280" s="817"/>
      <c r="AB280" s="817"/>
      <c r="AC280" s="817"/>
      <c r="AD280" s="817"/>
      <c r="AG280" s="817"/>
      <c r="AI280" s="817"/>
      <c r="AJ280" s="817"/>
      <c r="AK280" s="817"/>
      <c r="AL280" s="817"/>
      <c r="AM280" s="817"/>
      <c r="AN280" s="966"/>
      <c r="AO280" s="801"/>
      <c r="AP280" s="803"/>
      <c r="AQ280" s="969"/>
      <c r="AR280" s="803"/>
      <c r="AS280" s="803"/>
      <c r="AT280" s="803"/>
      <c r="AU280" s="803"/>
      <c r="AV280" s="946"/>
      <c r="AW280" s="946"/>
    </row>
    <row r="281" spans="1:49" ht="12.75" customHeight="1">
      <c r="A281" s="2806" t="s">
        <v>2251</v>
      </c>
      <c r="B281" s="2806"/>
      <c r="C281" s="2758" t="s">
        <v>299</v>
      </c>
      <c r="D281" s="2758"/>
      <c r="E281" s="814"/>
      <c r="F281" s="2807" t="s">
        <v>2252</v>
      </c>
      <c r="G281" s="2808"/>
      <c r="H281" s="2808"/>
      <c r="I281" s="2808"/>
      <c r="J281" s="2808"/>
      <c r="K281" s="2808"/>
      <c r="L281" s="2808"/>
      <c r="M281" s="2808"/>
      <c r="N281" s="2808"/>
      <c r="O281" s="2808"/>
      <c r="P281" s="2808"/>
      <c r="Q281" s="2808"/>
      <c r="R281" s="2808"/>
      <c r="S281" s="2808"/>
      <c r="T281" s="2808"/>
      <c r="U281" s="2808"/>
      <c r="V281" s="2808"/>
      <c r="W281" s="2808"/>
      <c r="X281" s="2808"/>
      <c r="Y281" s="2808"/>
      <c r="Z281" s="2808"/>
      <c r="AA281" s="2808"/>
      <c r="AB281" s="2808"/>
      <c r="AC281" s="2808"/>
      <c r="AD281" s="2809"/>
      <c r="AE281" s="878"/>
      <c r="AF281" s="817"/>
      <c r="AG281" s="2813" t="s">
        <v>2253</v>
      </c>
      <c r="AH281" s="2813"/>
      <c r="AI281" s="2813"/>
      <c r="AJ281" s="2813"/>
      <c r="AK281" s="2813"/>
      <c r="AL281" s="817"/>
      <c r="AM281" s="817"/>
      <c r="AN281" s="966"/>
      <c r="AO281" s="801"/>
      <c r="AP281" s="800"/>
      <c r="AS281" s="803"/>
      <c r="AT281" s="803"/>
      <c r="AU281" s="803"/>
      <c r="AV281" s="946"/>
      <c r="AW281" s="946"/>
    </row>
    <row r="282" spans="1:49">
      <c r="A282" s="1400"/>
      <c r="B282" s="959"/>
      <c r="F282" s="2810"/>
      <c r="G282" s="2811"/>
      <c r="H282" s="2811"/>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811"/>
      <c r="AD282" s="2812"/>
      <c r="AE282" s="878"/>
      <c r="AF282" s="818"/>
      <c r="AH282" s="818"/>
      <c r="AI282" s="818"/>
      <c r="AJ282" s="817"/>
      <c r="AK282" s="817"/>
      <c r="AL282" s="817"/>
      <c r="AM282" s="817"/>
      <c r="AN282" s="966"/>
      <c r="AO282" s="801"/>
      <c r="AP282" s="817">
        <f>IF($C$281="yes",10,IF(C281="50% Met",9,0))</f>
        <v>0</v>
      </c>
      <c r="AS282" s="803"/>
      <c r="AT282" s="803"/>
      <c r="AU282" s="803"/>
      <c r="AV282" s="946"/>
      <c r="AW282" s="946"/>
    </row>
    <row r="283" spans="1:49" ht="15" customHeight="1">
      <c r="A283" s="1400"/>
      <c r="B283" s="959"/>
      <c r="F283" s="2810"/>
      <c r="G283" s="2811"/>
      <c r="H283" s="2811"/>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811"/>
      <c r="AD283" s="2812"/>
      <c r="AE283" s="878"/>
      <c r="AF283" s="818"/>
      <c r="AH283" s="818"/>
      <c r="AI283" s="818"/>
      <c r="AJ283" s="817"/>
      <c r="AK283" s="817"/>
      <c r="AL283" s="817"/>
      <c r="AM283" s="817"/>
      <c r="AN283" s="966"/>
      <c r="AO283" s="801"/>
      <c r="AP283" s="817">
        <f>IF($C$291="yes",9,0)</f>
        <v>9</v>
      </c>
      <c r="AS283" s="803"/>
      <c r="AT283" s="803"/>
      <c r="AU283" s="803"/>
      <c r="AV283" s="946"/>
      <c r="AW283" s="946"/>
    </row>
    <row r="284" spans="1:49" ht="12.75" customHeight="1">
      <c r="A284" s="1400"/>
      <c r="B284" s="959"/>
      <c r="F284" s="2810" t="s">
        <v>2254</v>
      </c>
      <c r="G284" s="2811"/>
      <c r="H284" s="2811"/>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811"/>
      <c r="AD284" s="2812"/>
      <c r="AE284" s="878"/>
      <c r="AF284" s="818"/>
      <c r="AH284" s="818"/>
      <c r="AI284" s="818"/>
      <c r="AJ284" s="817"/>
      <c r="AK284" s="817"/>
      <c r="AL284" s="817"/>
      <c r="AM284" s="817"/>
      <c r="AN284" s="966"/>
      <c r="AO284" s="801"/>
      <c r="AP284" s="889">
        <f>MAX(AP282,AP283)</f>
        <v>9</v>
      </c>
      <c r="AQ284" s="836" t="s">
        <v>2113</v>
      </c>
      <c r="AS284" s="803"/>
      <c r="AT284" s="803"/>
      <c r="AU284" s="803"/>
      <c r="AV284" s="946"/>
      <c r="AW284" s="946"/>
    </row>
    <row r="285" spans="1:49">
      <c r="A285" s="1400"/>
      <c r="B285" s="959"/>
      <c r="F285" s="2810"/>
      <c r="G285" s="2811"/>
      <c r="H285" s="2811"/>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811"/>
      <c r="AD285" s="2812"/>
      <c r="AE285" s="878"/>
      <c r="AF285" s="818"/>
      <c r="AH285" s="818"/>
      <c r="AI285" s="818"/>
      <c r="AJ285" s="817"/>
      <c r="AK285" s="817"/>
      <c r="AL285" s="817"/>
      <c r="AM285" s="817"/>
      <c r="AN285" s="966"/>
      <c r="AO285" s="801"/>
      <c r="AP285" s="817"/>
      <c r="AS285" s="803"/>
      <c r="AT285" s="803"/>
      <c r="AU285" s="803"/>
      <c r="AV285" s="946"/>
      <c r="AW285" s="946"/>
    </row>
    <row r="286" spans="1:49" ht="12.75" customHeight="1">
      <c r="A286" s="817"/>
      <c r="B286" s="818"/>
      <c r="C286" s="817"/>
      <c r="D286" s="818"/>
      <c r="E286" s="817"/>
      <c r="F286" s="2810" t="s">
        <v>2255</v>
      </c>
      <c r="G286" s="2811"/>
      <c r="H286" s="2811"/>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811"/>
      <c r="AD286" s="2812"/>
      <c r="AE286" s="878"/>
      <c r="AF286" s="818"/>
      <c r="AG286" s="818"/>
      <c r="AH286" s="818"/>
      <c r="AI286" s="818"/>
      <c r="AJ286" s="817"/>
      <c r="AK286" s="817"/>
      <c r="AL286" s="817"/>
      <c r="AM286" s="817"/>
      <c r="AN286" s="966"/>
      <c r="AO286" s="801"/>
      <c r="AS286" s="803"/>
      <c r="AT286" s="803"/>
      <c r="AU286" s="803"/>
      <c r="AV286" s="946"/>
      <c r="AW286" s="946"/>
    </row>
    <row r="287" spans="1:49" ht="15" customHeight="1">
      <c r="A287" s="817"/>
      <c r="B287" s="818"/>
      <c r="C287" s="818"/>
      <c r="D287" s="818"/>
      <c r="E287" s="818"/>
      <c r="F287" s="2810"/>
      <c r="G287" s="2811"/>
      <c r="H287" s="2811"/>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811"/>
      <c r="AD287" s="2812"/>
      <c r="AE287" s="878"/>
      <c r="AF287" s="818"/>
      <c r="AG287" s="818"/>
      <c r="AH287" s="818"/>
      <c r="AI287" s="818"/>
      <c r="AJ287" s="817"/>
      <c r="AK287" s="817"/>
      <c r="AL287" s="817"/>
      <c r="AM287" s="817"/>
      <c r="AN287" s="966"/>
      <c r="AO287" s="801"/>
      <c r="AS287" s="803"/>
      <c r="AT287" s="803"/>
      <c r="AU287" s="803"/>
      <c r="AV287" s="946"/>
      <c r="AW287" s="946"/>
    </row>
    <row r="288" spans="1:49" ht="12.75" customHeight="1">
      <c r="A288" s="817"/>
      <c r="B288" s="818"/>
      <c r="C288" s="818"/>
      <c r="D288" s="818"/>
      <c r="E288" s="818"/>
      <c r="F288" s="2810" t="s">
        <v>2256</v>
      </c>
      <c r="G288" s="2811"/>
      <c r="H288" s="2811"/>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811"/>
      <c r="AD288" s="2812"/>
      <c r="AE288" s="1381"/>
      <c r="AF288" s="818"/>
      <c r="AG288" s="818"/>
      <c r="AH288" s="818"/>
      <c r="AI288" s="818"/>
      <c r="AJ288" s="817"/>
      <c r="AK288" s="817"/>
      <c r="AL288" s="817"/>
      <c r="AM288" s="817"/>
      <c r="AN288" s="966"/>
      <c r="AO288" s="801"/>
      <c r="AP288" s="817"/>
      <c r="AS288" s="803"/>
      <c r="AT288" s="803"/>
      <c r="AU288" s="803"/>
      <c r="AV288" s="946"/>
      <c r="AW288" s="946"/>
    </row>
    <row r="289" spans="1:49">
      <c r="A289" s="817"/>
      <c r="B289" s="818"/>
      <c r="C289" s="818"/>
      <c r="D289" s="818"/>
      <c r="E289" s="818"/>
      <c r="F289" s="2835"/>
      <c r="G289" s="2836"/>
      <c r="H289" s="2836"/>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36"/>
      <c r="AD289" s="2837"/>
      <c r="AE289" s="1381"/>
      <c r="AF289" s="818"/>
      <c r="AG289" s="818"/>
      <c r="AH289" s="818"/>
      <c r="AI289" s="818"/>
      <c r="AJ289" s="817"/>
      <c r="AK289" s="817"/>
      <c r="AL289" s="817"/>
      <c r="AM289" s="817"/>
      <c r="AN289" s="966"/>
      <c r="AO289" s="801"/>
      <c r="AP289" s="817"/>
      <c r="AS289" s="803"/>
      <c r="AT289" s="803"/>
      <c r="AU289" s="803"/>
      <c r="AV289" s="946"/>
      <c r="AW289" s="946"/>
    </row>
    <row r="290" spans="1:49">
      <c r="A290" s="817"/>
      <c r="B290" s="818"/>
      <c r="C290" s="818"/>
      <c r="D290" s="818"/>
      <c r="E290" s="818"/>
      <c r="F290" s="1381"/>
      <c r="G290" s="1381"/>
      <c r="H290" s="1381"/>
      <c r="I290" s="1381"/>
      <c r="J290" s="1381"/>
      <c r="K290" s="1381"/>
      <c r="L290" s="1381"/>
      <c r="M290" s="1381"/>
      <c r="N290" s="1381"/>
      <c r="O290" s="1381"/>
      <c r="P290" s="1381"/>
      <c r="Q290" s="1381"/>
      <c r="R290" s="1381"/>
      <c r="S290" s="1381"/>
      <c r="T290" s="1381"/>
      <c r="U290" s="1381"/>
      <c r="V290" s="1381"/>
      <c r="W290" s="1381"/>
      <c r="X290" s="1381"/>
      <c r="Y290" s="1381"/>
      <c r="Z290" s="1381"/>
      <c r="AA290" s="1381"/>
      <c r="AB290" s="1381"/>
      <c r="AC290" s="1381"/>
      <c r="AD290" s="1381"/>
      <c r="AE290" s="818"/>
      <c r="AF290" s="818"/>
      <c r="AG290" s="818"/>
      <c r="AH290" s="818"/>
      <c r="AI290" s="818"/>
      <c r="AJ290" s="817"/>
      <c r="AK290" s="817"/>
      <c r="AL290" s="817"/>
      <c r="AM290" s="817"/>
      <c r="AN290" s="966"/>
      <c r="AO290" s="801"/>
      <c r="AS290" s="803"/>
      <c r="AT290" s="803"/>
      <c r="AU290" s="803"/>
      <c r="AV290" s="946"/>
      <c r="AW290" s="946"/>
    </row>
    <row r="291" spans="1:49" ht="15" customHeight="1">
      <c r="A291" s="2806" t="s">
        <v>2257</v>
      </c>
      <c r="B291" s="2806"/>
      <c r="C291" s="2758" t="s">
        <v>643</v>
      </c>
      <c r="D291" s="2758"/>
      <c r="E291" s="814"/>
      <c r="F291" s="970" t="s">
        <v>2258</v>
      </c>
      <c r="G291" s="971"/>
      <c r="H291" s="971"/>
      <c r="I291" s="971"/>
      <c r="J291" s="971"/>
      <c r="K291" s="971"/>
      <c r="L291" s="971"/>
      <c r="M291" s="971"/>
      <c r="N291" s="971"/>
      <c r="O291" s="971"/>
      <c r="P291" s="971"/>
      <c r="Q291" s="971"/>
      <c r="R291" s="971"/>
      <c r="S291" s="971"/>
      <c r="T291" s="971"/>
      <c r="U291" s="971"/>
      <c r="V291" s="971"/>
      <c r="W291" s="971"/>
      <c r="X291" s="971"/>
      <c r="Y291" s="971"/>
      <c r="Z291" s="971"/>
      <c r="AA291" s="971"/>
      <c r="AB291" s="971"/>
      <c r="AC291" s="971"/>
      <c r="AD291" s="972"/>
      <c r="AE291" s="818"/>
      <c r="AF291" s="818"/>
      <c r="AG291" s="1269" t="s">
        <v>2259</v>
      </c>
      <c r="AH291" s="818"/>
      <c r="AI291" s="818"/>
      <c r="AJ291" s="817"/>
      <c r="AK291" s="817"/>
      <c r="AL291" s="817"/>
      <c r="AM291" s="817"/>
      <c r="AN291" s="973"/>
      <c r="AO291" s="801"/>
    </row>
    <row r="292" spans="1:49">
      <c r="A292" s="817"/>
      <c r="B292" s="818"/>
      <c r="C292" s="817"/>
      <c r="D292" s="818"/>
      <c r="E292" s="817"/>
      <c r="F292" s="2731" t="s">
        <v>2260</v>
      </c>
      <c r="G292" s="2732"/>
      <c r="H292" s="2732"/>
      <c r="I292" s="2732"/>
      <c r="J292" s="2732"/>
      <c r="K292" s="2732"/>
      <c r="L292" s="2732"/>
      <c r="M292" s="2732"/>
      <c r="N292" s="2732"/>
      <c r="O292" s="2732"/>
      <c r="P292" s="2732"/>
      <c r="Q292" s="2732"/>
      <c r="R292" s="2732"/>
      <c r="S292" s="2732"/>
      <c r="T292" s="2732"/>
      <c r="U292" s="2732"/>
      <c r="V292" s="2732"/>
      <c r="W292" s="2732"/>
      <c r="X292" s="2732"/>
      <c r="Y292" s="2732"/>
      <c r="Z292" s="2732"/>
      <c r="AA292" s="2732"/>
      <c r="AB292" s="2732"/>
      <c r="AC292" s="2732"/>
      <c r="AD292" s="2733"/>
      <c r="AE292" s="818"/>
      <c r="AF292" s="818"/>
      <c r="AG292" s="818"/>
      <c r="AH292" s="818"/>
      <c r="AI292" s="818"/>
      <c r="AJ292" s="817"/>
      <c r="AK292" s="817"/>
      <c r="AL292" s="817"/>
      <c r="AM292" s="817"/>
      <c r="AR292" s="974"/>
    </row>
    <row r="293" spans="1:49" ht="15" customHeight="1">
      <c r="A293" s="817"/>
      <c r="B293" s="818"/>
      <c r="C293" s="817"/>
      <c r="D293" s="818"/>
      <c r="E293" s="817"/>
      <c r="F293" s="2731"/>
      <c r="G293" s="2732"/>
      <c r="H293" s="2732"/>
      <c r="I293" s="2732"/>
      <c r="J293" s="2732"/>
      <c r="K293" s="2732"/>
      <c r="L293" s="2732"/>
      <c r="M293" s="2732"/>
      <c r="N293" s="2732"/>
      <c r="O293" s="2732"/>
      <c r="P293" s="2732"/>
      <c r="Q293" s="2732"/>
      <c r="R293" s="2732"/>
      <c r="S293" s="2732"/>
      <c r="T293" s="2732"/>
      <c r="U293" s="2732"/>
      <c r="V293" s="2732"/>
      <c r="W293" s="2732"/>
      <c r="X293" s="2732"/>
      <c r="Y293" s="2732"/>
      <c r="Z293" s="2732"/>
      <c r="AA293" s="2732"/>
      <c r="AB293" s="2732"/>
      <c r="AC293" s="2732"/>
      <c r="AD293" s="2733"/>
      <c r="AE293" s="818"/>
      <c r="AF293" s="818"/>
      <c r="AG293" s="818"/>
      <c r="AH293" s="818"/>
      <c r="AI293" s="818"/>
      <c r="AJ293" s="817"/>
      <c r="AK293" s="817"/>
      <c r="AL293" s="817"/>
      <c r="AM293" s="817"/>
      <c r="AR293" s="974"/>
    </row>
    <row r="294" spans="1:49">
      <c r="A294" s="817"/>
      <c r="B294" s="818"/>
      <c r="C294" s="817"/>
      <c r="D294" s="818"/>
      <c r="E294" s="817"/>
      <c r="F294" s="2731"/>
      <c r="G294" s="2732"/>
      <c r="H294" s="2732"/>
      <c r="I294" s="2732"/>
      <c r="J294" s="2732"/>
      <c r="K294" s="2732"/>
      <c r="L294" s="2732"/>
      <c r="M294" s="2732"/>
      <c r="N294" s="2732"/>
      <c r="O294" s="2732"/>
      <c r="P294" s="2732"/>
      <c r="Q294" s="2732"/>
      <c r="R294" s="2732"/>
      <c r="S294" s="2732"/>
      <c r="T294" s="2732"/>
      <c r="U294" s="2732"/>
      <c r="V294" s="2732"/>
      <c r="W294" s="2732"/>
      <c r="X294" s="2732"/>
      <c r="Y294" s="2732"/>
      <c r="Z294" s="2732"/>
      <c r="AA294" s="2732"/>
      <c r="AB294" s="2732"/>
      <c r="AC294" s="2732"/>
      <c r="AD294" s="2733"/>
      <c r="AE294" s="818"/>
      <c r="AF294" s="818"/>
      <c r="AG294" s="818"/>
      <c r="AH294" s="818"/>
      <c r="AI294" s="818"/>
      <c r="AJ294" s="817"/>
      <c r="AK294" s="817"/>
      <c r="AL294" s="817"/>
      <c r="AM294" s="817"/>
      <c r="AP294" s="889"/>
      <c r="AQ294" s="836"/>
      <c r="AR294" s="974"/>
    </row>
    <row r="295" spans="1:49" ht="15" customHeight="1">
      <c r="A295" s="817"/>
      <c r="B295" s="818"/>
      <c r="C295" s="817"/>
      <c r="D295" s="818"/>
      <c r="E295" s="817"/>
      <c r="F295" s="2711"/>
      <c r="G295" s="2712"/>
      <c r="H295" s="2712"/>
      <c r="I295" s="2712"/>
      <c r="J295" s="2712"/>
      <c r="K295" s="2712"/>
      <c r="L295" s="2712"/>
      <c r="M295" s="2712"/>
      <c r="N295" s="2712"/>
      <c r="O295" s="2712"/>
      <c r="P295" s="2712"/>
      <c r="Q295" s="2712"/>
      <c r="R295" s="2712"/>
      <c r="S295" s="2712"/>
      <c r="T295" s="2712"/>
      <c r="U295" s="2712"/>
      <c r="V295" s="2712"/>
      <c r="W295" s="2712"/>
      <c r="X295" s="2712"/>
      <c r="Y295" s="2712"/>
      <c r="Z295" s="2712"/>
      <c r="AA295" s="2712"/>
      <c r="AB295" s="2712"/>
      <c r="AC295" s="2712"/>
      <c r="AD295" s="2713"/>
      <c r="AE295" s="818"/>
      <c r="AF295" s="818"/>
      <c r="AG295" s="818"/>
      <c r="AH295" s="818"/>
      <c r="AI295" s="818"/>
      <c r="AJ295" s="817"/>
      <c r="AK295" s="817"/>
      <c r="AL295" s="817"/>
      <c r="AM295" s="817"/>
      <c r="AP295" s="889"/>
      <c r="AQ295" s="836"/>
      <c r="AR295" s="974"/>
    </row>
    <row r="296" spans="1:49">
      <c r="A296" s="817"/>
      <c r="B296" s="818"/>
      <c r="C296" s="818"/>
      <c r="D296" s="818"/>
      <c r="E296" s="818"/>
      <c r="F296" s="818"/>
      <c r="G296" s="818"/>
      <c r="H296" s="818"/>
      <c r="I296" s="818"/>
      <c r="J296" s="818"/>
      <c r="K296" s="818"/>
      <c r="L296" s="818"/>
      <c r="M296" s="818"/>
      <c r="N296" s="818"/>
      <c r="O296" s="818"/>
      <c r="P296" s="818"/>
      <c r="Q296" s="818"/>
      <c r="R296" s="818"/>
      <c r="S296" s="818"/>
      <c r="T296" s="818"/>
      <c r="U296" s="818"/>
      <c r="V296" s="818"/>
      <c r="W296" s="818"/>
      <c r="X296" s="818"/>
      <c r="Y296" s="818"/>
      <c r="Z296" s="818"/>
      <c r="AA296" s="818"/>
      <c r="AB296" s="818"/>
      <c r="AC296" s="818"/>
      <c r="AD296" s="818"/>
      <c r="AE296" s="818"/>
      <c r="AF296" s="818"/>
      <c r="AG296" s="818"/>
      <c r="AH296" s="818"/>
      <c r="AI296" s="818"/>
      <c r="AJ296" s="817"/>
      <c r="AK296" s="817"/>
      <c r="AL296" s="817"/>
      <c r="AM296" s="817"/>
      <c r="AP296" s="889"/>
      <c r="AQ296" s="836"/>
      <c r="AR296" s="974"/>
    </row>
    <row r="297" spans="1:49" hidden="1">
      <c r="A297" s="817"/>
      <c r="B297" s="818"/>
      <c r="C297" s="818"/>
      <c r="D297" s="818"/>
      <c r="E297" s="818"/>
      <c r="F297" s="818"/>
      <c r="G297" s="818"/>
      <c r="H297" s="818"/>
      <c r="I297" s="818"/>
      <c r="J297" s="818"/>
      <c r="K297" s="818"/>
      <c r="L297" s="818"/>
      <c r="M297" s="818"/>
      <c r="N297" s="818"/>
      <c r="O297" s="818"/>
      <c r="P297" s="818"/>
      <c r="Q297" s="818"/>
      <c r="R297" s="818"/>
      <c r="S297" s="818"/>
      <c r="T297" s="818"/>
      <c r="U297" s="818"/>
      <c r="V297" s="818"/>
      <c r="W297" s="818"/>
      <c r="X297" s="818"/>
      <c r="Y297" s="818"/>
      <c r="Z297" s="818"/>
      <c r="AA297" s="818"/>
      <c r="AB297" s="818"/>
      <c r="AC297" s="818"/>
      <c r="AD297" s="818"/>
      <c r="AE297" s="818"/>
      <c r="AF297" s="818"/>
      <c r="AG297" s="818"/>
      <c r="AH297" s="818"/>
      <c r="AI297" s="818"/>
      <c r="AJ297" s="817"/>
      <c r="AK297" s="817"/>
      <c r="AL297" s="817"/>
      <c r="AM297" s="817"/>
      <c r="AP297" s="889"/>
      <c r="AQ297" s="836"/>
      <c r="AR297" s="974"/>
    </row>
    <row r="298" spans="1:49" hidden="1">
      <c r="A298" s="817"/>
      <c r="B298" s="818"/>
      <c r="C298" s="818"/>
      <c r="D298" s="818"/>
      <c r="E298" s="818"/>
      <c r="F298" s="818"/>
      <c r="G298" s="818"/>
      <c r="H298" s="818"/>
      <c r="I298" s="818"/>
      <c r="J298" s="818"/>
      <c r="K298" s="818"/>
      <c r="L298" s="818"/>
      <c r="M298" s="818"/>
      <c r="N298" s="818"/>
      <c r="O298" s="818"/>
      <c r="P298" s="818"/>
      <c r="Q298" s="818"/>
      <c r="R298" s="818"/>
      <c r="S298" s="818"/>
      <c r="T298" s="818"/>
      <c r="U298" s="818"/>
      <c r="V298" s="818"/>
      <c r="W298" s="818"/>
      <c r="X298" s="818"/>
      <c r="Y298" s="818"/>
      <c r="Z298" s="818"/>
      <c r="AA298" s="818"/>
      <c r="AB298" s="818"/>
      <c r="AC298" s="818"/>
      <c r="AD298" s="818"/>
      <c r="AE298" s="818"/>
      <c r="AF298" s="818"/>
      <c r="AG298" s="818"/>
      <c r="AH298" s="818"/>
      <c r="AI298" s="818"/>
      <c r="AJ298" s="817"/>
      <c r="AK298" s="817"/>
      <c r="AL298" s="817"/>
      <c r="AM298" s="817"/>
      <c r="AN298" s="966"/>
      <c r="AO298" s="801"/>
    </row>
    <row r="299" spans="1:49" hidden="1">
      <c r="A299" s="2806" t="s">
        <v>2261</v>
      </c>
      <c r="B299" s="2806"/>
      <c r="C299" s="2758" t="s">
        <v>299</v>
      </c>
      <c r="D299" s="2758"/>
      <c r="E299" s="814"/>
      <c r="F299" s="970" t="s">
        <v>2262</v>
      </c>
      <c r="G299" s="975"/>
      <c r="H299" s="975"/>
      <c r="I299" s="975"/>
      <c r="J299" s="975"/>
      <c r="K299" s="975"/>
      <c r="L299" s="975"/>
      <c r="M299" s="975"/>
      <c r="N299" s="975"/>
      <c r="O299" s="975"/>
      <c r="P299" s="975"/>
      <c r="Q299" s="975"/>
      <c r="R299" s="975"/>
      <c r="S299" s="975"/>
      <c r="T299" s="975"/>
      <c r="U299" s="975"/>
      <c r="V299" s="975"/>
      <c r="W299" s="975"/>
      <c r="X299" s="975"/>
      <c r="Y299" s="975"/>
      <c r="Z299" s="975"/>
      <c r="AA299" s="975"/>
      <c r="AB299" s="975"/>
      <c r="AC299" s="975"/>
      <c r="AD299" s="976"/>
      <c r="AE299" s="818"/>
      <c r="AF299" s="818"/>
      <c r="AG299" s="1269" t="s">
        <v>2259</v>
      </c>
      <c r="AH299" s="818"/>
      <c r="AI299" s="818"/>
      <c r="AJ299" s="817"/>
      <c r="AK299" s="817"/>
      <c r="AL299" s="817"/>
      <c r="AM299" s="817"/>
      <c r="AN299" s="966"/>
      <c r="AO299" s="801"/>
    </row>
    <row r="300" spans="1:49" hidden="1">
      <c r="A300" s="1397"/>
      <c r="B300" s="1397"/>
      <c r="C300" s="1391"/>
      <c r="D300" s="1391"/>
      <c r="E300" s="814"/>
      <c r="F300" s="2810" t="s">
        <v>2263</v>
      </c>
      <c r="G300" s="2811"/>
      <c r="H300" s="2811"/>
      <c r="I300" s="2811"/>
      <c r="J300" s="2811"/>
      <c r="K300" s="2811"/>
      <c r="L300" s="2811"/>
      <c r="M300" s="2811"/>
      <c r="N300" s="2811"/>
      <c r="O300" s="2811"/>
      <c r="P300" s="2811"/>
      <c r="Q300" s="2811"/>
      <c r="R300" s="2811"/>
      <c r="S300" s="2811"/>
      <c r="T300" s="2811"/>
      <c r="U300" s="2811"/>
      <c r="V300" s="2811"/>
      <c r="W300" s="2811"/>
      <c r="X300" s="2811"/>
      <c r="Y300" s="2811"/>
      <c r="Z300" s="2811"/>
      <c r="AA300" s="2811"/>
      <c r="AB300" s="2811"/>
      <c r="AC300" s="2811"/>
      <c r="AD300" s="2812"/>
      <c r="AE300" s="818"/>
      <c r="AF300" s="818"/>
      <c r="AG300" s="1269"/>
      <c r="AH300" s="818"/>
      <c r="AI300" s="818"/>
      <c r="AJ300" s="817"/>
      <c r="AK300" s="817"/>
      <c r="AL300" s="817"/>
      <c r="AM300" s="817"/>
      <c r="AN300" s="966"/>
      <c r="AO300" s="801"/>
      <c r="AP300" s="823" t="s">
        <v>787</v>
      </c>
    </row>
    <row r="301" spans="1:49" hidden="1">
      <c r="F301" s="2810"/>
      <c r="G301" s="2811"/>
      <c r="H301" s="2811"/>
      <c r="I301" s="2811"/>
      <c r="J301" s="2811"/>
      <c r="K301" s="2811"/>
      <c r="L301" s="2811"/>
      <c r="M301" s="2811"/>
      <c r="N301" s="2811"/>
      <c r="O301" s="2811"/>
      <c r="P301" s="2811"/>
      <c r="Q301" s="2811"/>
      <c r="R301" s="2811"/>
      <c r="S301" s="2811"/>
      <c r="T301" s="2811"/>
      <c r="U301" s="2811"/>
      <c r="V301" s="2811"/>
      <c r="W301" s="2811"/>
      <c r="X301" s="2811"/>
      <c r="Y301" s="2811"/>
      <c r="Z301" s="2811"/>
      <c r="AA301" s="2811"/>
      <c r="AB301" s="2811"/>
      <c r="AC301" s="2811"/>
      <c r="AD301" s="2812"/>
      <c r="AE301" s="818"/>
      <c r="AF301" s="818"/>
      <c r="AH301" s="818"/>
      <c r="AI301" s="818"/>
      <c r="AJ301" s="817"/>
      <c r="AK301" s="817"/>
      <c r="AL301" s="817"/>
      <c r="AM301" s="817"/>
      <c r="AN301" s="966"/>
      <c r="AO301" s="801"/>
      <c r="AP301" s="823" t="s">
        <v>2264</v>
      </c>
    </row>
    <row r="302" spans="1:49" hidden="1">
      <c r="A302" s="817"/>
      <c r="B302" s="818"/>
      <c r="C302" s="1391"/>
      <c r="D302" s="1391"/>
      <c r="E302" s="814"/>
      <c r="F302" s="977" t="s">
        <v>2265</v>
      </c>
      <c r="G302" s="900"/>
      <c r="H302" s="900"/>
      <c r="I302" s="900"/>
      <c r="J302" s="900"/>
      <c r="K302" s="900"/>
      <c r="L302" s="900"/>
      <c r="M302" s="900"/>
      <c r="N302" s="900"/>
      <c r="O302" s="900"/>
      <c r="P302" s="900"/>
      <c r="Q302" s="900"/>
      <c r="R302" s="900"/>
      <c r="S302" s="900"/>
      <c r="T302" s="900"/>
      <c r="U302" s="900"/>
      <c r="V302" s="900"/>
      <c r="W302" s="900"/>
      <c r="X302" s="900"/>
      <c r="Y302" s="900"/>
      <c r="Z302" s="900"/>
      <c r="AA302" s="900"/>
      <c r="AB302" s="900"/>
      <c r="AC302" s="900"/>
      <c r="AD302" s="978"/>
      <c r="AE302" s="818"/>
      <c r="AF302" s="818"/>
      <c r="AG302" s="1269"/>
      <c r="AH302" s="818"/>
      <c r="AI302" s="818"/>
      <c r="AJ302" s="817"/>
      <c r="AK302" s="817"/>
      <c r="AL302" s="817"/>
      <c r="AM302" s="817"/>
      <c r="AN302" s="966"/>
      <c r="AO302" s="801"/>
      <c r="AP302" s="823" t="s">
        <v>2266</v>
      </c>
    </row>
    <row r="303" spans="1:49" hidden="1">
      <c r="A303" s="817"/>
      <c r="B303" s="818"/>
      <c r="C303" s="1391"/>
      <c r="D303" s="1391"/>
      <c r="E303" s="814"/>
      <c r="F303" s="977"/>
      <c r="G303" s="900"/>
      <c r="H303" s="900"/>
      <c r="I303" s="900"/>
      <c r="J303" s="900"/>
      <c r="K303" s="900"/>
      <c r="L303" s="900"/>
      <c r="M303" s="900"/>
      <c r="N303" s="900"/>
      <c r="O303" s="900"/>
      <c r="P303" s="900"/>
      <c r="Q303" s="900"/>
      <c r="R303" s="900"/>
      <c r="S303" s="900"/>
      <c r="T303" s="900"/>
      <c r="U303" s="900"/>
      <c r="V303" s="900"/>
      <c r="W303" s="900"/>
      <c r="X303" s="900"/>
      <c r="Y303" s="900"/>
      <c r="Z303" s="900"/>
      <c r="AA303" s="900"/>
      <c r="AB303" s="900"/>
      <c r="AC303" s="900"/>
      <c r="AD303" s="978"/>
      <c r="AE303" s="818"/>
      <c r="AF303" s="818"/>
      <c r="AG303" s="1269"/>
      <c r="AH303" s="818"/>
      <c r="AI303" s="818"/>
      <c r="AJ303" s="817"/>
      <c r="AK303" s="817"/>
      <c r="AL303" s="817"/>
      <c r="AM303" s="817"/>
      <c r="AN303" s="966"/>
      <c r="AO303" s="801"/>
      <c r="AP303" s="823" t="s">
        <v>2267</v>
      </c>
    </row>
    <row r="304" spans="1:49" ht="12.75" hidden="1" customHeight="1">
      <c r="A304" s="817"/>
      <c r="B304" s="818"/>
      <c r="C304" s="1391"/>
      <c r="D304" s="1391"/>
      <c r="E304" s="814"/>
      <c r="F304" s="977"/>
      <c r="G304" s="878"/>
      <c r="H304" s="878"/>
      <c r="I304" s="878"/>
      <c r="J304" s="878"/>
      <c r="K304" s="878"/>
      <c r="L304" s="878"/>
      <c r="M304" s="878"/>
      <c r="N304" s="878"/>
      <c r="O304" s="878"/>
      <c r="P304" s="878"/>
      <c r="Q304" s="878"/>
      <c r="R304" s="878"/>
      <c r="S304" s="878"/>
      <c r="T304" s="878"/>
      <c r="U304" s="878"/>
      <c r="V304" s="878"/>
      <c r="W304" s="878"/>
      <c r="X304" s="878"/>
      <c r="Y304" s="878"/>
      <c r="Z304" s="878"/>
      <c r="AA304" s="878"/>
      <c r="AB304" s="878"/>
      <c r="AC304" s="878"/>
      <c r="AD304" s="979"/>
      <c r="AE304" s="818"/>
      <c r="AF304" s="818"/>
      <c r="AG304" s="1269"/>
      <c r="AH304" s="818"/>
      <c r="AI304" s="818"/>
      <c r="AJ304" s="817"/>
      <c r="AK304" s="817"/>
      <c r="AL304" s="817"/>
      <c r="AM304" s="817"/>
      <c r="AN304" s="966"/>
      <c r="AO304" s="801"/>
      <c r="AP304" s="800"/>
    </row>
    <row r="305" spans="1:42" ht="12.75" hidden="1" customHeight="1">
      <c r="A305" s="817"/>
      <c r="B305" s="818"/>
      <c r="C305" s="1391"/>
      <c r="D305" s="1391"/>
      <c r="E305" s="814"/>
      <c r="F305" s="2825" t="s">
        <v>787</v>
      </c>
      <c r="G305" s="2826"/>
      <c r="H305" s="2826"/>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26"/>
      <c r="AD305" s="2827"/>
      <c r="AE305" s="878"/>
      <c r="AF305" s="878"/>
      <c r="AG305" s="878"/>
      <c r="AH305" s="878"/>
      <c r="AI305" s="878"/>
      <c r="AJ305" s="878"/>
      <c r="AK305" s="878"/>
      <c r="AL305" s="817"/>
      <c r="AM305" s="817"/>
      <c r="AN305" s="966"/>
      <c r="AO305" s="801"/>
      <c r="AP305" s="800"/>
    </row>
    <row r="306" spans="1:42" hidden="1">
      <c r="A306" s="817"/>
      <c r="B306" s="818"/>
      <c r="C306" s="1391"/>
      <c r="D306" s="1391"/>
      <c r="E306" s="814"/>
      <c r="F306" s="2825"/>
      <c r="G306" s="2826"/>
      <c r="H306" s="2826"/>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26"/>
      <c r="AD306" s="2827"/>
      <c r="AE306" s="818"/>
      <c r="AF306" s="818"/>
      <c r="AG306" s="1269"/>
      <c r="AH306" s="818"/>
      <c r="AI306" s="818"/>
      <c r="AJ306" s="817"/>
      <c r="AK306" s="817"/>
      <c r="AL306" s="817"/>
      <c r="AM306" s="817"/>
      <c r="AN306" s="966"/>
      <c r="AO306" s="801"/>
      <c r="AP306" s="800"/>
    </row>
    <row r="307" spans="1:42" hidden="1">
      <c r="A307" s="817"/>
      <c r="B307" s="818"/>
      <c r="C307" s="1391"/>
      <c r="D307" s="1391"/>
      <c r="E307" s="814"/>
      <c r="F307" s="2825"/>
      <c r="G307" s="2826"/>
      <c r="H307" s="2826"/>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26"/>
      <c r="AD307" s="2827"/>
      <c r="AE307" s="818"/>
      <c r="AF307" s="818"/>
      <c r="AG307" s="1269"/>
      <c r="AH307" s="818"/>
      <c r="AI307" s="818"/>
      <c r="AJ307" s="817"/>
      <c r="AK307" s="817"/>
      <c r="AL307" s="817"/>
      <c r="AM307" s="817"/>
      <c r="AN307" s="966"/>
      <c r="AO307" s="801"/>
      <c r="AP307" s="800"/>
    </row>
    <row r="308" spans="1:42" hidden="1">
      <c r="A308" s="817"/>
      <c r="B308" s="818"/>
      <c r="C308" s="1391"/>
      <c r="D308" s="1391"/>
      <c r="E308" s="814"/>
      <c r="F308" s="2825"/>
      <c r="G308" s="2826"/>
      <c r="H308" s="2826"/>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26"/>
      <c r="AD308" s="2827"/>
      <c r="AE308" s="818"/>
      <c r="AF308" s="818"/>
      <c r="AG308" s="1269"/>
      <c r="AH308" s="818"/>
      <c r="AI308" s="818"/>
      <c r="AJ308" s="817"/>
      <c r="AK308" s="817"/>
      <c r="AL308" s="817"/>
      <c r="AM308" s="817"/>
      <c r="AN308" s="966"/>
      <c r="AO308" s="801"/>
      <c r="AP308" s="800"/>
    </row>
    <row r="309" spans="1:42" hidden="1">
      <c r="A309" s="817"/>
      <c r="B309" s="818"/>
      <c r="C309" s="1391"/>
      <c r="D309" s="1391"/>
      <c r="E309" s="814"/>
      <c r="F309" s="2828"/>
      <c r="G309" s="2829"/>
      <c r="H309" s="2829"/>
      <c r="I309" s="2829"/>
      <c r="J309" s="2829"/>
      <c r="K309" s="2829"/>
      <c r="L309" s="2829"/>
      <c r="M309" s="2829"/>
      <c r="N309" s="2829"/>
      <c r="O309" s="2829"/>
      <c r="P309" s="2829"/>
      <c r="Q309" s="2829"/>
      <c r="R309" s="2829"/>
      <c r="S309" s="2829"/>
      <c r="T309" s="2829"/>
      <c r="U309" s="2829"/>
      <c r="V309" s="2829"/>
      <c r="W309" s="2829"/>
      <c r="X309" s="2829"/>
      <c r="Y309" s="2829"/>
      <c r="Z309" s="2829"/>
      <c r="AA309" s="2829"/>
      <c r="AB309" s="2829"/>
      <c r="AC309" s="2829"/>
      <c r="AD309" s="2830"/>
      <c r="AE309" s="818"/>
      <c r="AF309" s="818"/>
      <c r="AG309" s="1269"/>
      <c r="AH309" s="818"/>
      <c r="AI309" s="818"/>
      <c r="AJ309" s="817"/>
      <c r="AK309" s="817"/>
      <c r="AL309" s="817"/>
      <c r="AM309" s="817"/>
      <c r="AN309" s="966"/>
      <c r="AO309" s="801"/>
      <c r="AP309" s="800"/>
    </row>
    <row r="310" spans="1:42" hidden="1">
      <c r="A310" s="817"/>
      <c r="B310" s="818"/>
      <c r="C310" s="1391"/>
      <c r="D310" s="1391"/>
      <c r="E310" s="814"/>
      <c r="F310" s="980"/>
      <c r="G310" s="878"/>
      <c r="H310" s="878"/>
      <c r="I310" s="878"/>
      <c r="J310" s="878"/>
      <c r="K310" s="878"/>
      <c r="L310" s="878"/>
      <c r="M310" s="878"/>
      <c r="N310" s="878"/>
      <c r="O310" s="878"/>
      <c r="P310" s="878"/>
      <c r="Q310" s="878"/>
      <c r="R310" s="878"/>
      <c r="S310" s="878"/>
      <c r="T310" s="878"/>
      <c r="U310" s="878"/>
      <c r="V310" s="878"/>
      <c r="W310" s="878"/>
      <c r="X310" s="878"/>
      <c r="Y310" s="878"/>
      <c r="Z310" s="878"/>
      <c r="AA310" s="878"/>
      <c r="AB310" s="878"/>
      <c r="AC310" s="878"/>
      <c r="AD310" s="979"/>
      <c r="AE310" s="818"/>
      <c r="AF310" s="818"/>
      <c r="AG310" s="1269"/>
      <c r="AH310" s="818"/>
      <c r="AI310" s="818"/>
      <c r="AJ310" s="817"/>
      <c r="AK310" s="817"/>
      <c r="AL310" s="817"/>
      <c r="AM310" s="817"/>
      <c r="AN310" s="966"/>
      <c r="AO310" s="801"/>
      <c r="AP310" s="800"/>
    </row>
    <row r="311" spans="1:42" hidden="1">
      <c r="A311" s="817"/>
      <c r="B311" s="818"/>
      <c r="C311" s="1391"/>
      <c r="D311" s="1391"/>
      <c r="E311" s="814"/>
      <c r="F311" s="981" t="s">
        <v>2268</v>
      </c>
      <c r="G311" s="818"/>
      <c r="H311" s="818"/>
      <c r="I311" s="818"/>
      <c r="J311" s="818"/>
      <c r="K311" s="818"/>
      <c r="L311" s="818"/>
      <c r="M311" s="818"/>
      <c r="N311" s="818"/>
      <c r="O311" s="818"/>
      <c r="P311" s="818"/>
      <c r="Q311" s="818"/>
      <c r="R311" s="818"/>
      <c r="S311" s="818"/>
      <c r="T311" s="818"/>
      <c r="U311" s="818"/>
      <c r="V311" s="818"/>
      <c r="W311" s="818"/>
      <c r="X311" s="818"/>
      <c r="Y311" s="818"/>
      <c r="Z311" s="818"/>
      <c r="AA311" s="818"/>
      <c r="AB311" s="818"/>
      <c r="AC311" s="818"/>
      <c r="AD311" s="982"/>
      <c r="AE311" s="818"/>
      <c r="AF311" s="818"/>
      <c r="AG311" s="1269"/>
      <c r="AH311" s="818"/>
      <c r="AI311" s="818"/>
      <c r="AJ311" s="817"/>
      <c r="AK311" s="817"/>
      <c r="AL311" s="817"/>
      <c r="AM311" s="817"/>
      <c r="AN311" s="966"/>
      <c r="AO311" s="801"/>
      <c r="AP311" s="800"/>
    </row>
    <row r="312" spans="1:42" hidden="1">
      <c r="A312" s="817"/>
      <c r="B312" s="818"/>
      <c r="C312" s="1391"/>
      <c r="D312" s="1391"/>
      <c r="E312" s="814"/>
      <c r="F312" s="981"/>
      <c r="G312" s="818"/>
      <c r="H312" s="818"/>
      <c r="I312" s="818"/>
      <c r="J312" s="818"/>
      <c r="K312" s="818"/>
      <c r="L312" s="818"/>
      <c r="M312" s="818"/>
      <c r="N312" s="818"/>
      <c r="O312" s="818"/>
      <c r="P312" s="818"/>
      <c r="Q312" s="818"/>
      <c r="R312" s="818"/>
      <c r="S312" s="818"/>
      <c r="T312" s="818"/>
      <c r="U312" s="818"/>
      <c r="V312" s="818"/>
      <c r="W312" s="818"/>
      <c r="X312" s="818"/>
      <c r="Y312" s="818"/>
      <c r="Z312" s="818"/>
      <c r="AA312" s="818"/>
      <c r="AB312" s="818"/>
      <c r="AC312" s="818"/>
      <c r="AD312" s="982"/>
      <c r="AE312" s="818"/>
      <c r="AF312" s="818"/>
      <c r="AG312" s="1269"/>
      <c r="AH312" s="818"/>
      <c r="AI312" s="818"/>
      <c r="AJ312" s="817"/>
      <c r="AK312" s="817"/>
      <c r="AL312" s="817"/>
      <c r="AM312" s="817"/>
      <c r="AN312" s="966"/>
      <c r="AO312" s="801"/>
      <c r="AP312" s="823" t="s">
        <v>787</v>
      </c>
    </row>
    <row r="313" spans="1:42" ht="12.75" hidden="1" customHeight="1">
      <c r="A313" s="817"/>
      <c r="B313" s="818"/>
      <c r="C313" s="1391"/>
      <c r="D313" s="1391"/>
      <c r="E313" s="814"/>
      <c r="F313" s="842"/>
      <c r="G313" s="840" t="s">
        <v>21</v>
      </c>
      <c r="H313" s="840"/>
      <c r="I313" s="2831" t="s">
        <v>787</v>
      </c>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31"/>
      <c r="AD313" s="2832"/>
      <c r="AE313" s="818"/>
      <c r="AF313" s="818"/>
      <c r="AG313" s="1269"/>
      <c r="AH313" s="818"/>
      <c r="AI313" s="818"/>
      <c r="AJ313" s="817"/>
      <c r="AK313" s="817"/>
      <c r="AL313" s="817"/>
      <c r="AM313" s="817"/>
      <c r="AN313" s="966"/>
      <c r="AO313" s="801"/>
      <c r="AP313" s="823" t="s">
        <v>2269</v>
      </c>
    </row>
    <row r="314" spans="1:42" hidden="1">
      <c r="A314" s="817"/>
      <c r="B314" s="818"/>
      <c r="C314" s="1391"/>
      <c r="D314" s="1391"/>
      <c r="E314" s="814"/>
      <c r="F314" s="842"/>
      <c r="G314" s="840"/>
      <c r="H314" s="840"/>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31"/>
      <c r="AD314" s="2832"/>
      <c r="AE314" s="818"/>
      <c r="AF314" s="818"/>
      <c r="AG314" s="1269"/>
      <c r="AH314" s="818"/>
      <c r="AI314" s="818"/>
      <c r="AJ314" s="817"/>
      <c r="AK314" s="817"/>
      <c r="AL314" s="817"/>
      <c r="AM314" s="817"/>
      <c r="AN314" s="966"/>
      <c r="AO314" s="801"/>
      <c r="AP314" s="823" t="s">
        <v>2270</v>
      </c>
    </row>
    <row r="315" spans="1:42" hidden="1">
      <c r="A315" s="817"/>
      <c r="B315" s="818"/>
      <c r="C315" s="1401"/>
      <c r="D315" s="1401"/>
      <c r="E315" s="814"/>
      <c r="F315" s="842"/>
      <c r="G315" s="840"/>
      <c r="H315" s="840"/>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31"/>
      <c r="AD315" s="2832"/>
      <c r="AE315" s="818"/>
      <c r="AF315" s="818"/>
      <c r="AG315" s="1269"/>
      <c r="AH315" s="818"/>
      <c r="AI315" s="818"/>
      <c r="AJ315" s="817"/>
      <c r="AK315" s="817"/>
      <c r="AL315" s="817"/>
      <c r="AM315" s="817"/>
      <c r="AN315" s="966"/>
      <c r="AO315" s="801"/>
      <c r="AP315" s="823" t="s">
        <v>2271</v>
      </c>
    </row>
    <row r="316" spans="1:42" hidden="1">
      <c r="A316" s="817"/>
      <c r="B316" s="818"/>
      <c r="C316" s="1401"/>
      <c r="D316" s="1401"/>
      <c r="E316" s="814"/>
      <c r="F316" s="981"/>
      <c r="G316" s="818"/>
      <c r="H316" s="818"/>
      <c r="I316" s="2833"/>
      <c r="J316" s="2833"/>
      <c r="K316" s="2833"/>
      <c r="L316" s="2833"/>
      <c r="M316" s="2833"/>
      <c r="N316" s="2833"/>
      <c r="O316" s="2833"/>
      <c r="P316" s="2833"/>
      <c r="Q316" s="2833"/>
      <c r="R316" s="2833"/>
      <c r="S316" s="2833"/>
      <c r="T316" s="2833"/>
      <c r="U316" s="2833"/>
      <c r="V316" s="2833"/>
      <c r="W316" s="2833"/>
      <c r="X316" s="2833"/>
      <c r="Y316" s="2833"/>
      <c r="Z316" s="2833"/>
      <c r="AA316" s="2833"/>
      <c r="AB316" s="2833"/>
      <c r="AC316" s="2833"/>
      <c r="AD316" s="2834"/>
      <c r="AE316" s="818"/>
      <c r="AF316" s="818"/>
      <c r="AG316" s="1269"/>
      <c r="AH316" s="818"/>
      <c r="AI316" s="818"/>
      <c r="AJ316" s="817"/>
      <c r="AK316" s="817"/>
      <c r="AL316" s="817"/>
      <c r="AM316" s="817"/>
      <c r="AN316" s="966"/>
      <c r="AO316" s="801"/>
      <c r="AP316" s="823" t="s">
        <v>2272</v>
      </c>
    </row>
    <row r="317" spans="1:42" hidden="1">
      <c r="A317" s="817"/>
      <c r="B317" s="818"/>
      <c r="C317" s="1401"/>
      <c r="D317" s="1401"/>
      <c r="E317" s="814"/>
      <c r="F317" s="981"/>
      <c r="G317" s="818"/>
      <c r="H317" s="818"/>
      <c r="I317" s="818"/>
      <c r="J317" s="818"/>
      <c r="K317" s="818"/>
      <c r="L317" s="818"/>
      <c r="M317" s="818"/>
      <c r="N317" s="818"/>
      <c r="O317" s="818"/>
      <c r="P317" s="818"/>
      <c r="Q317" s="818"/>
      <c r="R317" s="818"/>
      <c r="S317" s="818"/>
      <c r="T317" s="818"/>
      <c r="U317" s="818"/>
      <c r="V317" s="818"/>
      <c r="W317" s="818"/>
      <c r="X317" s="818"/>
      <c r="Y317" s="818"/>
      <c r="Z317" s="818"/>
      <c r="AA317" s="818"/>
      <c r="AB317" s="818"/>
      <c r="AC317" s="818"/>
      <c r="AD317" s="982"/>
      <c r="AE317" s="818"/>
      <c r="AF317" s="818"/>
      <c r="AG317" s="1269"/>
      <c r="AH317" s="818"/>
      <c r="AI317" s="818"/>
      <c r="AJ317" s="817"/>
      <c r="AK317" s="817"/>
      <c r="AL317" s="817"/>
      <c r="AM317" s="817"/>
      <c r="AN317" s="966"/>
      <c r="AO317" s="801"/>
      <c r="AP317" s="800"/>
    </row>
    <row r="318" spans="1:42" hidden="1">
      <c r="A318" s="817"/>
      <c r="B318" s="818"/>
      <c r="C318" s="1401"/>
      <c r="D318" s="1401"/>
      <c r="E318" s="814"/>
      <c r="F318" s="981"/>
      <c r="G318" s="818" t="s">
        <v>26</v>
      </c>
      <c r="H318" s="818"/>
      <c r="I318" s="2831" t="s">
        <v>787</v>
      </c>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31"/>
      <c r="AD318" s="2832"/>
      <c r="AE318" s="818"/>
      <c r="AF318" s="818"/>
      <c r="AG318" s="1269"/>
      <c r="AH318" s="818"/>
      <c r="AI318" s="818"/>
      <c r="AJ318" s="817"/>
      <c r="AK318" s="817"/>
      <c r="AL318" s="817"/>
      <c r="AM318" s="817"/>
      <c r="AN318" s="966"/>
      <c r="AO318" s="801"/>
    </row>
    <row r="319" spans="1:42" hidden="1">
      <c r="A319" s="817"/>
      <c r="B319" s="818"/>
      <c r="C319" s="1401"/>
      <c r="D319" s="1401"/>
      <c r="E319" s="814"/>
      <c r="F319" s="981"/>
      <c r="G319" s="818"/>
      <c r="H319" s="818"/>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31"/>
      <c r="AD319" s="2832"/>
      <c r="AE319" s="818"/>
      <c r="AF319" s="818"/>
      <c r="AG319" s="1269"/>
      <c r="AH319" s="818"/>
      <c r="AI319" s="818"/>
      <c r="AJ319" s="817"/>
      <c r="AK319" s="817"/>
      <c r="AL319" s="817"/>
      <c r="AM319" s="817"/>
      <c r="AN319" s="966"/>
      <c r="AO319" s="801"/>
      <c r="AP319" s="823" t="s">
        <v>787</v>
      </c>
    </row>
    <row r="320" spans="1:42" hidden="1">
      <c r="A320" s="817"/>
      <c r="B320" s="818"/>
      <c r="C320" s="1401"/>
      <c r="D320" s="1401"/>
      <c r="E320" s="814"/>
      <c r="F320" s="983"/>
      <c r="G320" s="984"/>
      <c r="H320" s="984"/>
      <c r="I320" s="2833"/>
      <c r="J320" s="2833"/>
      <c r="K320" s="2833"/>
      <c r="L320" s="2833"/>
      <c r="M320" s="2833"/>
      <c r="N320" s="2833"/>
      <c r="O320" s="2833"/>
      <c r="P320" s="2833"/>
      <c r="Q320" s="2833"/>
      <c r="R320" s="2833"/>
      <c r="S320" s="2833"/>
      <c r="T320" s="2833"/>
      <c r="U320" s="2833"/>
      <c r="V320" s="2833"/>
      <c r="W320" s="2833"/>
      <c r="X320" s="2833"/>
      <c r="Y320" s="2833"/>
      <c r="Z320" s="2833"/>
      <c r="AA320" s="2833"/>
      <c r="AB320" s="2833"/>
      <c r="AC320" s="2833"/>
      <c r="AD320" s="2834"/>
      <c r="AE320" s="818"/>
      <c r="AF320" s="818"/>
      <c r="AG320" s="1269"/>
      <c r="AH320" s="818"/>
      <c r="AI320" s="818"/>
      <c r="AJ320" s="817"/>
      <c r="AK320" s="817"/>
      <c r="AL320" s="817"/>
      <c r="AM320" s="817"/>
      <c r="AN320" s="966"/>
      <c r="AO320" s="801"/>
      <c r="AP320" s="823" t="s">
        <v>2273</v>
      </c>
    </row>
    <row r="321" spans="1:44" hidden="1">
      <c r="A321" s="817"/>
      <c r="B321" s="818"/>
      <c r="C321" s="817"/>
      <c r="D321" s="818"/>
      <c r="E321" s="817"/>
      <c r="F321" s="893"/>
      <c r="G321" s="818"/>
      <c r="H321" s="818"/>
      <c r="I321" s="818"/>
      <c r="J321" s="818"/>
      <c r="K321" s="818"/>
      <c r="L321" s="818"/>
      <c r="M321" s="818"/>
      <c r="N321" s="818"/>
      <c r="O321" s="818"/>
      <c r="P321" s="818"/>
      <c r="Q321" s="818"/>
      <c r="R321" s="818"/>
      <c r="S321" s="818"/>
      <c r="T321" s="818"/>
      <c r="U321" s="818"/>
      <c r="V321" s="818"/>
      <c r="W321" s="818"/>
      <c r="X321" s="818"/>
      <c r="Y321" s="818"/>
      <c r="Z321" s="818"/>
      <c r="AA321" s="818"/>
      <c r="AB321" s="818"/>
      <c r="AC321" s="818"/>
      <c r="AD321" s="818"/>
      <c r="AE321" s="818"/>
      <c r="AF321" s="818"/>
      <c r="AG321" s="818"/>
      <c r="AH321" s="818"/>
      <c r="AI321" s="818"/>
      <c r="AJ321" s="817"/>
      <c r="AK321" s="817"/>
      <c r="AL321" s="817"/>
      <c r="AM321" s="817"/>
      <c r="AN321" s="966"/>
      <c r="AO321" s="801"/>
      <c r="AP321" s="823" t="s">
        <v>2274</v>
      </c>
    </row>
    <row r="322" spans="1:44" ht="12.75" hidden="1" customHeight="1">
      <c r="A322" s="2806" t="s">
        <v>2275</v>
      </c>
      <c r="B322" s="2806"/>
      <c r="C322" s="2758" t="s">
        <v>299</v>
      </c>
      <c r="D322" s="2758"/>
      <c r="E322" s="814"/>
      <c r="F322" s="2708" t="s">
        <v>2276</v>
      </c>
      <c r="G322" s="2709"/>
      <c r="H322" s="2709"/>
      <c r="I322" s="2709"/>
      <c r="J322" s="2709"/>
      <c r="K322" s="2709"/>
      <c r="L322" s="2709"/>
      <c r="M322" s="2709"/>
      <c r="N322" s="2709"/>
      <c r="O322" s="2709"/>
      <c r="P322" s="2709"/>
      <c r="Q322" s="2709"/>
      <c r="R322" s="2709"/>
      <c r="S322" s="2709"/>
      <c r="T322" s="2709"/>
      <c r="U322" s="2709"/>
      <c r="V322" s="2709"/>
      <c r="W322" s="2709"/>
      <c r="X322" s="2709"/>
      <c r="Y322" s="2709"/>
      <c r="Z322" s="2709"/>
      <c r="AA322" s="2709"/>
      <c r="AB322" s="2709"/>
      <c r="AC322" s="2709"/>
      <c r="AD322" s="2710"/>
      <c r="AE322" s="818"/>
      <c r="AF322" s="818"/>
      <c r="AG322" s="1269" t="s">
        <v>2259</v>
      </c>
      <c r="AH322" s="818"/>
      <c r="AI322" s="818"/>
      <c r="AJ322" s="817"/>
      <c r="AK322" s="817"/>
      <c r="AL322" s="817"/>
      <c r="AM322" s="817"/>
      <c r="AN322" s="966"/>
      <c r="AO322" s="801"/>
    </row>
    <row r="323" spans="1:44" ht="15" hidden="1" customHeight="1">
      <c r="A323" s="817"/>
      <c r="B323" s="818"/>
      <c r="C323" s="818"/>
      <c r="D323" s="818"/>
      <c r="E323" s="818"/>
      <c r="F323" s="2731"/>
      <c r="G323" s="2732"/>
      <c r="H323" s="2732"/>
      <c r="I323" s="2732"/>
      <c r="J323" s="2732"/>
      <c r="K323" s="2732"/>
      <c r="L323" s="2732"/>
      <c r="M323" s="2732"/>
      <c r="N323" s="2732"/>
      <c r="O323" s="2732"/>
      <c r="P323" s="2732"/>
      <c r="Q323" s="2732"/>
      <c r="R323" s="2732"/>
      <c r="S323" s="2732"/>
      <c r="T323" s="2732"/>
      <c r="U323" s="2732"/>
      <c r="V323" s="2732"/>
      <c r="W323" s="2732"/>
      <c r="X323" s="2732"/>
      <c r="Y323" s="2732"/>
      <c r="Z323" s="2732"/>
      <c r="AA323" s="2732"/>
      <c r="AB323" s="2732"/>
      <c r="AC323" s="2732"/>
      <c r="AD323" s="2733"/>
      <c r="AE323" s="818"/>
      <c r="AF323" s="818"/>
      <c r="AG323" s="818"/>
      <c r="AH323" s="818"/>
      <c r="AI323" s="818"/>
      <c r="AJ323" s="817"/>
      <c r="AK323" s="817"/>
      <c r="AL323" s="817"/>
      <c r="AM323" s="817"/>
      <c r="AN323" s="966"/>
      <c r="AO323" s="801"/>
    </row>
    <row r="324" spans="1:44" ht="15" hidden="1" customHeight="1">
      <c r="A324" s="817"/>
      <c r="B324" s="818"/>
      <c r="C324" s="818"/>
      <c r="D324" s="818"/>
      <c r="E324" s="818"/>
      <c r="F324" s="2731"/>
      <c r="G324" s="2732"/>
      <c r="H324" s="2732"/>
      <c r="I324" s="2732"/>
      <c r="J324" s="2732"/>
      <c r="K324" s="2732"/>
      <c r="L324" s="2732"/>
      <c r="M324" s="2732"/>
      <c r="N324" s="2732"/>
      <c r="O324" s="2732"/>
      <c r="P324" s="2732"/>
      <c r="Q324" s="2732"/>
      <c r="R324" s="2732"/>
      <c r="S324" s="2732"/>
      <c r="T324" s="2732"/>
      <c r="U324" s="2732"/>
      <c r="V324" s="2732"/>
      <c r="W324" s="2732"/>
      <c r="X324" s="2732"/>
      <c r="Y324" s="2732"/>
      <c r="Z324" s="2732"/>
      <c r="AA324" s="2732"/>
      <c r="AB324" s="2732"/>
      <c r="AC324" s="2732"/>
      <c r="AD324" s="2733"/>
      <c r="AE324" s="818"/>
      <c r="AF324" s="818"/>
      <c r="AG324" s="818"/>
      <c r="AH324" s="818"/>
      <c r="AI324" s="818"/>
      <c r="AJ324" s="817"/>
      <c r="AK324" s="817"/>
      <c r="AL324" s="817"/>
      <c r="AM324" s="985"/>
      <c r="AN324" s="801"/>
      <c r="AO324" s="801"/>
    </row>
    <row r="325" spans="1:44" hidden="1">
      <c r="A325" s="817"/>
      <c r="B325" s="818"/>
      <c r="C325" s="817"/>
      <c r="D325" s="818"/>
      <c r="E325" s="817"/>
      <c r="F325" s="986" t="s">
        <v>2277</v>
      </c>
      <c r="G325" s="987"/>
      <c r="H325" s="987"/>
      <c r="I325" s="987"/>
      <c r="J325" s="987"/>
      <c r="K325" s="987"/>
      <c r="L325" s="987"/>
      <c r="M325" s="987"/>
      <c r="N325" s="987"/>
      <c r="O325" s="987"/>
      <c r="P325" s="987"/>
      <c r="Q325" s="987"/>
      <c r="R325" s="987"/>
      <c r="S325" s="987"/>
      <c r="T325" s="987"/>
      <c r="U325" s="987"/>
      <c r="V325" s="987"/>
      <c r="W325" s="987"/>
      <c r="X325" s="987"/>
      <c r="Y325" s="987"/>
      <c r="Z325" s="987"/>
      <c r="AA325" s="987"/>
      <c r="AB325" s="987"/>
      <c r="AC325" s="987"/>
      <c r="AD325" s="988"/>
      <c r="AE325" s="818"/>
      <c r="AF325" s="818"/>
      <c r="AG325" s="818"/>
      <c r="AH325" s="818"/>
      <c r="AI325" s="818"/>
      <c r="AJ325" s="817"/>
      <c r="AK325" s="817"/>
      <c r="AL325" s="817"/>
      <c r="AM325" s="985"/>
      <c r="AN325" s="800"/>
    </row>
    <row r="326" spans="1:44" hidden="1">
      <c r="A326" s="817"/>
      <c r="B326" s="818"/>
      <c r="C326" s="817"/>
      <c r="D326" s="818"/>
      <c r="E326" s="817"/>
      <c r="F326" s="900"/>
      <c r="G326" s="900"/>
      <c r="H326" s="900"/>
      <c r="I326" s="900"/>
      <c r="J326" s="900"/>
      <c r="K326" s="900"/>
      <c r="L326" s="900"/>
      <c r="M326" s="900"/>
      <c r="N326" s="900"/>
      <c r="O326" s="900"/>
      <c r="P326" s="900"/>
      <c r="Q326" s="900"/>
      <c r="R326" s="900"/>
      <c r="S326" s="900"/>
      <c r="T326" s="900"/>
      <c r="U326" s="900"/>
      <c r="V326" s="900"/>
      <c r="W326" s="900"/>
      <c r="X326" s="900"/>
      <c r="Y326" s="900"/>
      <c r="Z326" s="900"/>
      <c r="AA326" s="900"/>
      <c r="AB326" s="900"/>
      <c r="AC326" s="900"/>
      <c r="AD326" s="900"/>
      <c r="AE326" s="818"/>
      <c r="AF326" s="818"/>
      <c r="AG326" s="818"/>
      <c r="AH326" s="818"/>
      <c r="AI326" s="818"/>
      <c r="AJ326" s="817"/>
      <c r="AK326" s="817"/>
      <c r="AL326" s="817"/>
      <c r="AM326" s="985"/>
      <c r="AN326" s="800"/>
    </row>
    <row r="327" spans="1:44">
      <c r="A327" s="884"/>
      <c r="B327" s="989"/>
      <c r="C327" s="989"/>
      <c r="D327" s="989"/>
      <c r="E327" s="989"/>
      <c r="F327" s="989"/>
      <c r="G327" s="989"/>
      <c r="H327" s="989"/>
      <c r="I327" s="989"/>
      <c r="J327" s="989"/>
      <c r="K327" s="989"/>
      <c r="L327" s="989"/>
      <c r="M327" s="989"/>
      <c r="N327" s="989"/>
      <c r="O327" s="989"/>
      <c r="P327" s="989"/>
      <c r="Q327" s="989"/>
      <c r="R327" s="989"/>
      <c r="S327" s="989"/>
      <c r="T327" s="989"/>
      <c r="U327" s="989"/>
      <c r="V327" s="989"/>
      <c r="W327" s="989"/>
      <c r="X327" s="989"/>
      <c r="Y327" s="989"/>
      <c r="Z327" s="989"/>
      <c r="AA327" s="989"/>
      <c r="AB327" s="989"/>
      <c r="AC327" s="990"/>
      <c r="AD327" s="989"/>
      <c r="AE327" s="830"/>
      <c r="AF327" s="830"/>
      <c r="AG327" s="830"/>
      <c r="AH327" s="830"/>
      <c r="AI327" s="831"/>
      <c r="AJ327" s="831" t="s">
        <v>2278</v>
      </c>
      <c r="AK327" s="2764">
        <f>AP284</f>
        <v>9</v>
      </c>
      <c r="AL327" s="2765"/>
      <c r="AM327" s="2766"/>
      <c r="AN327" s="800"/>
    </row>
    <row r="328" spans="1:44" s="817" customFormat="1" ht="12.75" customHeight="1" thickBot="1">
      <c r="A328" s="898"/>
      <c r="B328" s="898"/>
      <c r="C328" s="898"/>
      <c r="D328" s="898"/>
      <c r="E328" s="898"/>
      <c r="F328" s="898"/>
      <c r="G328" s="898"/>
      <c r="H328" s="898"/>
      <c r="I328" s="898"/>
      <c r="J328" s="898"/>
      <c r="K328" s="898"/>
      <c r="L328" s="898"/>
      <c r="M328" s="898"/>
      <c r="N328" s="898"/>
      <c r="O328" s="898"/>
      <c r="P328" s="898"/>
      <c r="Q328" s="898"/>
      <c r="R328" s="898"/>
      <c r="S328" s="898"/>
      <c r="T328" s="898"/>
      <c r="U328" s="898"/>
      <c r="V328" s="898"/>
      <c r="W328" s="898"/>
      <c r="X328" s="898"/>
      <c r="Y328" s="898"/>
      <c r="Z328" s="898"/>
      <c r="AA328" s="898"/>
      <c r="AB328" s="898"/>
      <c r="AC328" s="898"/>
      <c r="AD328" s="898"/>
      <c r="AE328" s="898"/>
      <c r="AF328" s="898"/>
      <c r="AG328" s="898"/>
      <c r="AH328" s="898"/>
      <c r="AI328" s="898"/>
      <c r="AJ328" s="898"/>
      <c r="AK328" s="898"/>
      <c r="AL328" s="898"/>
      <c r="AM328" s="898"/>
      <c r="AN328" s="880"/>
    </row>
    <row r="329" spans="1:44" s="817" customFormat="1" ht="12.75" customHeight="1" thickTop="1">
      <c r="A329" s="801"/>
      <c r="B329" s="801"/>
      <c r="C329" s="801"/>
      <c r="D329" s="801"/>
      <c r="E329" s="801"/>
      <c r="F329" s="801"/>
      <c r="G329" s="801"/>
      <c r="H329" s="801"/>
      <c r="I329" s="801"/>
      <c r="J329" s="801"/>
      <c r="K329" s="801"/>
      <c r="L329" s="801"/>
      <c r="M329" s="801"/>
      <c r="N329" s="801"/>
      <c r="O329" s="801"/>
      <c r="P329" s="801"/>
      <c r="Q329" s="801"/>
      <c r="R329" s="801"/>
      <c r="S329" s="801"/>
      <c r="T329" s="801"/>
      <c r="U329" s="801"/>
      <c r="V329" s="801"/>
      <c r="W329" s="801"/>
      <c r="X329" s="801"/>
      <c r="Y329" s="801"/>
      <c r="Z329" s="801"/>
      <c r="AA329" s="801"/>
      <c r="AB329" s="801"/>
      <c r="AC329" s="801"/>
      <c r="AD329" s="801"/>
      <c r="AE329" s="801"/>
      <c r="AF329" s="801"/>
      <c r="AG329" s="801"/>
      <c r="AH329" s="801"/>
      <c r="AI329" s="801"/>
      <c r="AJ329" s="801"/>
      <c r="AK329" s="801"/>
      <c r="AL329" s="801"/>
      <c r="AM329" s="801"/>
      <c r="AN329" s="880"/>
    </row>
    <row r="330" spans="1:44" s="817" customFormat="1" ht="12.75" customHeight="1">
      <c r="A330" s="1269" t="s">
        <v>2279</v>
      </c>
      <c r="B330" s="1269" t="s">
        <v>2280</v>
      </c>
      <c r="C330" s="803"/>
      <c r="AC330" s="1269"/>
      <c r="AE330" s="2716" t="s">
        <v>2109</v>
      </c>
      <c r="AF330" s="2716"/>
      <c r="AG330" s="2716"/>
      <c r="AH330" s="2716"/>
      <c r="AI330" s="2716"/>
      <c r="AJ330" s="2716"/>
      <c r="AK330" s="2716"/>
      <c r="AL330" s="1269"/>
      <c r="AM330" s="1269"/>
      <c r="AN330" s="873"/>
    </row>
    <row r="331" spans="1:44" s="817" customFormat="1" ht="12.75" customHeight="1">
      <c r="A331" s="1269"/>
      <c r="B331" s="1269"/>
      <c r="C331" s="803"/>
      <c r="AC331" s="1269"/>
      <c r="AE331" s="1388"/>
      <c r="AF331" s="1388"/>
      <c r="AG331" s="1388"/>
      <c r="AH331" s="1388"/>
      <c r="AI331" s="1388"/>
      <c r="AJ331" s="1388"/>
      <c r="AK331" s="1388"/>
      <c r="AL331" s="1269"/>
      <c r="AM331" s="1269"/>
      <c r="AN331" s="873"/>
    </row>
    <row r="332" spans="1:44" s="817" customFormat="1" ht="12.75" customHeight="1">
      <c r="A332" s="879"/>
      <c r="B332" s="889"/>
      <c r="C332" s="2841" t="s">
        <v>2281</v>
      </c>
      <c r="D332" s="2841"/>
      <c r="E332" s="2841"/>
      <c r="F332" s="2841"/>
      <c r="G332" s="2841"/>
      <c r="H332" s="2841"/>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41"/>
      <c r="AD332" s="2841"/>
      <c r="AE332" s="2841"/>
      <c r="AF332" s="2841"/>
      <c r="AG332" s="2841"/>
      <c r="AH332" s="2841"/>
      <c r="AI332" s="2841"/>
      <c r="AJ332" s="2841"/>
      <c r="AK332" s="879"/>
      <c r="AL332" s="879"/>
      <c r="AM332" s="879"/>
      <c r="AN332" s="880"/>
    </row>
    <row r="333" spans="1:44" s="817" customFormat="1" ht="12.75" customHeight="1">
      <c r="A333" s="879"/>
      <c r="B333" s="889"/>
      <c r="C333" s="2841"/>
      <c r="D333" s="2841"/>
      <c r="E333" s="2841"/>
      <c r="F333" s="2841"/>
      <c r="G333" s="2841"/>
      <c r="H333" s="2841"/>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41"/>
      <c r="AD333" s="2841"/>
      <c r="AE333" s="2841"/>
      <c r="AF333" s="2841"/>
      <c r="AG333" s="2841"/>
      <c r="AH333" s="2841"/>
      <c r="AI333" s="2841"/>
      <c r="AJ333" s="2841"/>
      <c r="AK333" s="879"/>
      <c r="AL333" s="879"/>
      <c r="AM333" s="879"/>
      <c r="AN333" s="880"/>
    </row>
    <row r="334" spans="1:44" s="817" customFormat="1" ht="12.75" customHeight="1">
      <c r="A334" s="879"/>
      <c r="B334" s="889"/>
      <c r="C334" s="2841"/>
      <c r="D334" s="2841"/>
      <c r="E334" s="2841"/>
      <c r="F334" s="2841"/>
      <c r="G334" s="2841"/>
      <c r="H334" s="2841"/>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41"/>
      <c r="AD334" s="2841"/>
      <c r="AE334" s="2841"/>
      <c r="AF334" s="2841"/>
      <c r="AG334" s="2841"/>
      <c r="AH334" s="2841"/>
      <c r="AI334" s="2841"/>
      <c r="AJ334" s="2841"/>
      <c r="AK334" s="879"/>
      <c r="AL334" s="879"/>
      <c r="AM334" s="879"/>
      <c r="AN334" s="880"/>
      <c r="AQ334" s="803"/>
    </row>
    <row r="335" spans="1:44" s="817" customFormat="1" ht="12.75" customHeight="1">
      <c r="A335" s="879"/>
      <c r="B335" s="889"/>
      <c r="C335" s="2841"/>
      <c r="D335" s="2841"/>
      <c r="E335" s="2841"/>
      <c r="F335" s="2841"/>
      <c r="G335" s="2841"/>
      <c r="H335" s="2841"/>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41"/>
      <c r="AD335" s="2841"/>
      <c r="AE335" s="2841"/>
      <c r="AF335" s="2841"/>
      <c r="AG335" s="2841"/>
      <c r="AH335" s="2841"/>
      <c r="AI335" s="2841"/>
      <c r="AJ335" s="2841"/>
      <c r="AK335" s="879"/>
      <c r="AL335" s="879"/>
      <c r="AM335" s="879"/>
      <c r="AN335" s="880"/>
      <c r="AQ335" s="803"/>
    </row>
    <row r="336" spans="1:44" s="817" customFormat="1" ht="12.45" customHeight="1">
      <c r="A336" s="879"/>
      <c r="B336" s="889"/>
      <c r="C336" s="2841"/>
      <c r="D336" s="2841"/>
      <c r="E336" s="2841"/>
      <c r="F336" s="2841"/>
      <c r="G336" s="2841"/>
      <c r="H336" s="2841"/>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41"/>
      <c r="AD336" s="2841"/>
      <c r="AE336" s="2841"/>
      <c r="AF336" s="2841"/>
      <c r="AG336" s="2841"/>
      <c r="AH336" s="2841"/>
      <c r="AI336" s="2841"/>
      <c r="AJ336" s="2841"/>
      <c r="AK336" s="879"/>
      <c r="AL336" s="879"/>
      <c r="AM336" s="879"/>
      <c r="AN336" s="880"/>
      <c r="AQ336" s="803"/>
      <c r="AR336" s="803"/>
    </row>
    <row r="337" spans="1:46" s="817" customFormat="1" ht="45.75" customHeight="1">
      <c r="A337" s="879"/>
      <c r="B337" s="889"/>
      <c r="C337" s="2841" t="s">
        <v>2282</v>
      </c>
      <c r="D337" s="2841"/>
      <c r="E337" s="2841"/>
      <c r="F337" s="2841"/>
      <c r="G337" s="2841"/>
      <c r="H337" s="2841"/>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41"/>
      <c r="AD337" s="2841"/>
      <c r="AE337" s="2841"/>
      <c r="AF337" s="2841"/>
      <c r="AG337" s="2841"/>
      <c r="AH337" s="2841"/>
      <c r="AI337" s="2841"/>
      <c r="AJ337" s="2841"/>
      <c r="AK337" s="879"/>
      <c r="AL337" s="879"/>
      <c r="AM337" s="879"/>
      <c r="AN337" s="880"/>
      <c r="AQ337" s="803"/>
      <c r="AR337" s="803"/>
    </row>
    <row r="338" spans="1:46" s="817" customFormat="1" ht="12.45" customHeight="1">
      <c r="A338" s="879"/>
      <c r="B338" s="889"/>
      <c r="C338" s="1396"/>
      <c r="D338" s="1396"/>
      <c r="E338" s="1396"/>
      <c r="F338" s="1396"/>
      <c r="G338" s="1396"/>
      <c r="H338" s="1396"/>
      <c r="I338" s="1396"/>
      <c r="J338" s="1396"/>
      <c r="K338" s="1396"/>
      <c r="L338" s="1396"/>
      <c r="M338" s="1396"/>
      <c r="N338" s="1396"/>
      <c r="O338" s="1396"/>
      <c r="P338" s="1396"/>
      <c r="Q338" s="1396"/>
      <c r="R338" s="1396"/>
      <c r="S338" s="1396"/>
      <c r="T338" s="1396"/>
      <c r="U338" s="1396"/>
      <c r="V338" s="1396"/>
      <c r="W338" s="1396"/>
      <c r="X338" s="1396"/>
      <c r="Y338" s="1396"/>
      <c r="Z338" s="1396"/>
      <c r="AA338" s="1396"/>
      <c r="AB338" s="1396"/>
      <c r="AC338" s="1396"/>
      <c r="AD338" s="1396"/>
      <c r="AE338" s="1396"/>
      <c r="AF338" s="1396"/>
      <c r="AG338" s="1396"/>
      <c r="AH338" s="1396"/>
      <c r="AI338" s="1396"/>
      <c r="AJ338" s="1396"/>
      <c r="AK338" s="879"/>
      <c r="AL338" s="879"/>
      <c r="AM338" s="879"/>
      <c r="AN338" s="880"/>
      <c r="AQ338" s="803"/>
      <c r="AR338" s="803"/>
    </row>
    <row r="339" spans="1:46" s="817" customFormat="1" ht="12.75" customHeight="1">
      <c r="A339" s="879"/>
      <c r="B339" s="889"/>
      <c r="C339" s="2841" t="s">
        <v>2283</v>
      </c>
      <c r="D339" s="2841"/>
      <c r="E339" s="2841"/>
      <c r="F339" s="2841"/>
      <c r="G339" s="2841"/>
      <c r="H339" s="2841"/>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41"/>
      <c r="AD339" s="2841"/>
      <c r="AE339" s="2841"/>
      <c r="AF339" s="2841"/>
      <c r="AG339" s="2841"/>
      <c r="AH339" s="2841"/>
      <c r="AI339" s="2841"/>
      <c r="AJ339" s="2841"/>
      <c r="AK339" s="879"/>
      <c r="AL339" s="879"/>
      <c r="AM339" s="879"/>
      <c r="AN339" s="880"/>
      <c r="AQ339" s="803"/>
      <c r="AR339" s="803"/>
    </row>
    <row r="340" spans="1:46" s="817" customFormat="1" ht="30" customHeight="1">
      <c r="A340" s="879"/>
      <c r="B340" s="889"/>
      <c r="C340" s="2841"/>
      <c r="D340" s="2841"/>
      <c r="E340" s="2841"/>
      <c r="F340" s="2841"/>
      <c r="G340" s="2841"/>
      <c r="H340" s="2841"/>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41"/>
      <c r="AD340" s="2841"/>
      <c r="AE340" s="2841"/>
      <c r="AF340" s="2841"/>
      <c r="AG340" s="2841"/>
      <c r="AH340" s="2841"/>
      <c r="AI340" s="2841"/>
      <c r="AJ340" s="2841"/>
      <c r="AK340" s="879"/>
      <c r="AL340" s="879"/>
      <c r="AM340" s="879"/>
      <c r="AN340" s="880"/>
      <c r="AR340" s="803"/>
    </row>
    <row r="341" spans="1:46" s="817" customFormat="1" ht="12.75" customHeight="1">
      <c r="A341" s="879"/>
      <c r="B341" s="889"/>
      <c r="C341" s="2841"/>
      <c r="D341" s="2841"/>
      <c r="E341" s="2841"/>
      <c r="F341" s="2841"/>
      <c r="G341" s="2841"/>
      <c r="H341" s="2841"/>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41"/>
      <c r="AD341" s="2841"/>
      <c r="AE341" s="2841"/>
      <c r="AF341" s="2841"/>
      <c r="AG341" s="2841"/>
      <c r="AH341" s="2841"/>
      <c r="AI341" s="2841"/>
      <c r="AJ341" s="2841"/>
      <c r="AK341" s="879"/>
      <c r="AL341" s="879"/>
      <c r="AM341" s="879"/>
      <c r="AN341" s="880"/>
      <c r="AR341" s="803"/>
    </row>
    <row r="342" spans="1:46" s="817" customFormat="1" ht="12.75" customHeight="1">
      <c r="A342" s="879"/>
      <c r="B342" s="889"/>
      <c r="C342" s="2841" t="s">
        <v>2284</v>
      </c>
      <c r="D342" s="2841"/>
      <c r="E342" s="2841"/>
      <c r="F342" s="2841"/>
      <c r="G342" s="2841"/>
      <c r="H342" s="2841"/>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41"/>
      <c r="AD342" s="2841"/>
      <c r="AE342" s="2841"/>
      <c r="AF342" s="2841"/>
      <c r="AG342" s="2841"/>
      <c r="AH342" s="2841"/>
      <c r="AI342" s="2841"/>
      <c r="AJ342" s="2841"/>
      <c r="AK342" s="879"/>
      <c r="AL342" s="879"/>
      <c r="AM342" s="879"/>
      <c r="AN342" s="880"/>
      <c r="AQ342" s="803"/>
      <c r="AR342" s="803"/>
    </row>
    <row r="343" spans="1:46" s="817" customFormat="1" ht="12.75" customHeight="1">
      <c r="A343" s="879"/>
      <c r="B343" s="889"/>
      <c r="C343" s="2841"/>
      <c r="D343" s="2841"/>
      <c r="E343" s="2841"/>
      <c r="F343" s="2841"/>
      <c r="G343" s="2841"/>
      <c r="H343" s="2841"/>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41"/>
      <c r="AD343" s="2841"/>
      <c r="AE343" s="2841"/>
      <c r="AF343" s="2841"/>
      <c r="AG343" s="2841"/>
      <c r="AH343" s="2841"/>
      <c r="AI343" s="2841"/>
      <c r="AJ343" s="2841"/>
      <c r="AK343" s="879"/>
      <c r="AL343" s="879"/>
      <c r="AM343" s="879"/>
      <c r="AN343" s="880"/>
      <c r="AQ343" s="803"/>
      <c r="AR343" s="803"/>
    </row>
    <row r="344" spans="1:46" s="817" customFormat="1" ht="13.2" customHeight="1">
      <c r="A344" s="879"/>
      <c r="B344" s="889"/>
      <c r="C344" s="2841"/>
      <c r="D344" s="2841"/>
      <c r="E344" s="2841"/>
      <c r="F344" s="2841"/>
      <c r="G344" s="2841"/>
      <c r="H344" s="2841"/>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41"/>
      <c r="AD344" s="2841"/>
      <c r="AE344" s="2841"/>
      <c r="AF344" s="2841"/>
      <c r="AG344" s="2841"/>
      <c r="AH344" s="2841"/>
      <c r="AI344" s="2841"/>
      <c r="AJ344" s="2841"/>
      <c r="AK344" s="879"/>
      <c r="AL344" s="879"/>
      <c r="AM344" s="879"/>
      <c r="AN344" s="880"/>
      <c r="AQ344" s="803"/>
      <c r="AR344" s="803"/>
    </row>
    <row r="345" spans="1:46" s="817" customFormat="1" ht="12.75" customHeight="1">
      <c r="A345" s="879"/>
      <c r="B345" s="889"/>
      <c r="C345" s="2841"/>
      <c r="D345" s="2841"/>
      <c r="E345" s="2841"/>
      <c r="F345" s="2841"/>
      <c r="G345" s="2841"/>
      <c r="H345" s="2841"/>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41"/>
      <c r="AD345" s="2841"/>
      <c r="AE345" s="2841"/>
      <c r="AF345" s="2841"/>
      <c r="AG345" s="2841"/>
      <c r="AH345" s="2841"/>
      <c r="AI345" s="2841"/>
      <c r="AJ345" s="2841"/>
      <c r="AK345" s="879"/>
      <c r="AL345" s="879"/>
      <c r="AM345" s="879"/>
      <c r="AN345" s="880"/>
      <c r="AO345" s="991"/>
      <c r="AP345" s="991"/>
      <c r="AQ345" s="803"/>
    </row>
    <row r="346" spans="1:46" s="817" customFormat="1" ht="11.85" customHeight="1">
      <c r="A346" s="879"/>
      <c r="B346" s="889"/>
      <c r="C346" s="2841"/>
      <c r="D346" s="2841"/>
      <c r="E346" s="2841"/>
      <c r="F346" s="2841"/>
      <c r="G346" s="2841"/>
      <c r="H346" s="2841"/>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41"/>
      <c r="AD346" s="2841"/>
      <c r="AE346" s="2841"/>
      <c r="AF346" s="2841"/>
      <c r="AG346" s="2841"/>
      <c r="AH346" s="2841"/>
      <c r="AI346" s="2841"/>
      <c r="AJ346" s="2841"/>
      <c r="AK346" s="879"/>
      <c r="AL346" s="879"/>
      <c r="AM346" s="879"/>
      <c r="AN346" s="880"/>
      <c r="AO346" s="992" t="s">
        <v>17</v>
      </c>
      <c r="AP346" s="993">
        <f>IF(C370="Yes",5,0)</f>
        <v>5</v>
      </c>
      <c r="AS346" s="1269" t="s">
        <v>2285</v>
      </c>
    </row>
    <row r="347" spans="1:46" s="817" customFormat="1" ht="12.75" customHeight="1">
      <c r="A347" s="879"/>
      <c r="B347" s="889"/>
      <c r="C347" s="2841"/>
      <c r="D347" s="2841"/>
      <c r="E347" s="2841"/>
      <c r="F347" s="2841"/>
      <c r="G347" s="2841"/>
      <c r="H347" s="2841"/>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41"/>
      <c r="AD347" s="2841"/>
      <c r="AE347" s="2841"/>
      <c r="AF347" s="2841"/>
      <c r="AG347" s="2841"/>
      <c r="AH347" s="2841"/>
      <c r="AI347" s="2841"/>
      <c r="AJ347" s="2841"/>
      <c r="AK347" s="879"/>
      <c r="AL347" s="879"/>
      <c r="AM347" s="879"/>
      <c r="AN347" s="880"/>
      <c r="AO347" s="992" t="s">
        <v>30</v>
      </c>
      <c r="AP347" s="993">
        <f>IF(C378="Yes",5,0)</f>
        <v>0</v>
      </c>
      <c r="AS347" s="2838">
        <f>IF(Application!D210="Non-Targeted",(SUM(AQ355+AQ364)),AS351)</f>
        <v>10</v>
      </c>
      <c r="AT347" s="2838"/>
    </row>
    <row r="348" spans="1:46" s="817" customFormat="1" ht="12.75" customHeight="1">
      <c r="A348" s="879"/>
      <c r="B348" s="889"/>
      <c r="C348" s="2841"/>
      <c r="D348" s="2841"/>
      <c r="E348" s="2841"/>
      <c r="F348" s="2841"/>
      <c r="G348" s="2841"/>
      <c r="H348" s="2841"/>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41"/>
      <c r="AD348" s="2841"/>
      <c r="AE348" s="2841"/>
      <c r="AF348" s="2841"/>
      <c r="AG348" s="2841"/>
      <c r="AH348" s="2841"/>
      <c r="AI348" s="2841"/>
      <c r="AJ348" s="2841"/>
      <c r="AK348" s="879"/>
      <c r="AL348" s="879"/>
      <c r="AM348" s="879"/>
      <c r="AN348" s="880"/>
      <c r="AO348" s="992" t="s">
        <v>38</v>
      </c>
      <c r="AP348" s="993">
        <f>IF(C386="Yes",7,0)</f>
        <v>0</v>
      </c>
      <c r="AS348" s="1269" t="s">
        <v>2286</v>
      </c>
    </row>
    <row r="349" spans="1:46" s="817" customFormat="1" ht="12.75" customHeight="1">
      <c r="A349" s="879"/>
      <c r="B349" s="889"/>
      <c r="C349" s="2841"/>
      <c r="D349" s="2841"/>
      <c r="E349" s="2841"/>
      <c r="F349" s="2841"/>
      <c r="G349" s="2841"/>
      <c r="H349" s="2841"/>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41"/>
      <c r="AD349" s="2841"/>
      <c r="AE349" s="2841"/>
      <c r="AF349" s="2841"/>
      <c r="AG349" s="2841"/>
      <c r="AH349" s="2841"/>
      <c r="AI349" s="2841"/>
      <c r="AJ349" s="2841"/>
      <c r="AK349" s="879"/>
      <c r="AL349" s="879"/>
      <c r="AM349" s="879"/>
      <c r="AN349" s="880"/>
      <c r="AO349" s="880"/>
      <c r="AP349" s="993">
        <f>IF(C388="Yes",5,0)</f>
        <v>5</v>
      </c>
      <c r="AS349" s="2838">
        <f>IF(AND(AQ355&gt;0,AQ364&gt;0),(AQ355+AQ364)/2,0)</f>
        <v>10</v>
      </c>
      <c r="AT349" s="2838"/>
    </row>
    <row r="350" spans="1:46" s="817" customFormat="1" ht="12.75" customHeight="1">
      <c r="A350" s="879"/>
      <c r="B350" s="889"/>
      <c r="C350" s="2841"/>
      <c r="D350" s="2841"/>
      <c r="E350" s="2841"/>
      <c r="F350" s="2841"/>
      <c r="G350" s="2841"/>
      <c r="H350" s="2841"/>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41"/>
      <c r="AD350" s="2841"/>
      <c r="AE350" s="2841"/>
      <c r="AF350" s="2841"/>
      <c r="AG350" s="2841"/>
      <c r="AH350" s="2841"/>
      <c r="AI350" s="2841"/>
      <c r="AJ350" s="2841"/>
      <c r="AK350" s="879"/>
      <c r="AL350" s="879"/>
      <c r="AM350" s="879"/>
      <c r="AN350" s="880"/>
      <c r="AO350" s="992" t="s">
        <v>81</v>
      </c>
      <c r="AP350" s="993">
        <f>IF(C396="Yes",5,0)</f>
        <v>0</v>
      </c>
      <c r="AS350" s="1269" t="s">
        <v>2287</v>
      </c>
    </row>
    <row r="351" spans="1:46" s="817" customFormat="1" ht="12.75" customHeight="1">
      <c r="A351" s="879"/>
      <c r="B351" s="889"/>
      <c r="C351" s="2839" t="s">
        <v>2288</v>
      </c>
      <c r="D351" s="2839"/>
      <c r="E351" s="2839"/>
      <c r="F351" s="2839"/>
      <c r="G351" s="2839"/>
      <c r="H351" s="2839"/>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39"/>
      <c r="AD351" s="2839"/>
      <c r="AE351" s="2839"/>
      <c r="AF351" s="2839"/>
      <c r="AG351" s="2839"/>
      <c r="AH351" s="2839"/>
      <c r="AI351" s="2839"/>
      <c r="AJ351" s="2839"/>
      <c r="AK351" s="879"/>
      <c r="AL351" s="879"/>
      <c r="AM351" s="879"/>
      <c r="AN351" s="880"/>
      <c r="AO351" s="880"/>
      <c r="AP351" s="993">
        <f>IF(C398="Yes",3,0)</f>
        <v>0</v>
      </c>
      <c r="AS351" s="2838">
        <f>IF(AQ355=0,AQ364,AQ355)</f>
        <v>10</v>
      </c>
      <c r="AT351" s="2838"/>
    </row>
    <row r="352" spans="1:46" s="817" customFormat="1" ht="12.75" customHeight="1">
      <c r="A352" s="879"/>
      <c r="B352" s="889"/>
      <c r="C352" s="2839"/>
      <c r="D352" s="2839"/>
      <c r="E352" s="2839"/>
      <c r="F352" s="2839"/>
      <c r="G352" s="2839"/>
      <c r="H352" s="2839"/>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39"/>
      <c r="AD352" s="2839"/>
      <c r="AE352" s="2839"/>
      <c r="AF352" s="2839"/>
      <c r="AG352" s="2839"/>
      <c r="AH352" s="2839"/>
      <c r="AI352" s="2839"/>
      <c r="AJ352" s="2839"/>
      <c r="AK352" s="879"/>
      <c r="AL352" s="879"/>
      <c r="AM352" s="879"/>
      <c r="AN352" s="880"/>
      <c r="AO352" s="992" t="s">
        <v>85</v>
      </c>
      <c r="AP352" s="993">
        <f>IF(C401="Yes",5,0)</f>
        <v>0</v>
      </c>
    </row>
    <row r="353" spans="1:81" s="817" customFormat="1" ht="12.75" customHeight="1">
      <c r="A353" s="879"/>
      <c r="B353" s="889"/>
      <c r="C353" s="2839"/>
      <c r="D353" s="2839"/>
      <c r="E353" s="2839"/>
      <c r="F353" s="2839"/>
      <c r="G353" s="2839"/>
      <c r="H353" s="2839"/>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39"/>
      <c r="AD353" s="2839"/>
      <c r="AE353" s="2839"/>
      <c r="AF353" s="2839"/>
      <c r="AG353" s="2839"/>
      <c r="AH353" s="2839"/>
      <c r="AI353" s="2839"/>
      <c r="AJ353" s="2839"/>
      <c r="AK353" s="879"/>
      <c r="AL353" s="879"/>
      <c r="AM353" s="879"/>
      <c r="AN353" s="880"/>
      <c r="AO353" s="992" t="s">
        <v>1159</v>
      </c>
      <c r="AP353" s="993">
        <f>IF(C410="Yes",5,0)</f>
        <v>0</v>
      </c>
    </row>
    <row r="354" spans="1:81" s="817" customFormat="1" ht="11.85" customHeight="1">
      <c r="A354" s="879"/>
      <c r="B354" s="889"/>
      <c r="C354" s="2839"/>
      <c r="D354" s="2839"/>
      <c r="E354" s="2839"/>
      <c r="F354" s="2839"/>
      <c r="G354" s="2839"/>
      <c r="H354" s="2839"/>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39"/>
      <c r="AD354" s="2839"/>
      <c r="AE354" s="2839"/>
      <c r="AF354" s="2839"/>
      <c r="AG354" s="2839"/>
      <c r="AH354" s="2839"/>
      <c r="AI354" s="2839"/>
      <c r="AJ354" s="2839"/>
      <c r="AK354" s="879"/>
      <c r="AL354" s="879"/>
      <c r="AM354" s="879"/>
      <c r="AN354" s="880"/>
      <c r="AO354" s="994"/>
      <c r="AP354" s="995">
        <f>IF(C412="Yes",3,0)</f>
        <v>0</v>
      </c>
    </row>
    <row r="355" spans="1:81" s="817" customFormat="1" ht="12.45" customHeight="1">
      <c r="A355" s="879"/>
      <c r="B355" s="889"/>
      <c r="C355" s="2839"/>
      <c r="D355" s="2839"/>
      <c r="E355" s="2839"/>
      <c r="F355" s="2839"/>
      <c r="G355" s="2839"/>
      <c r="H355" s="2839"/>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39"/>
      <c r="AD355" s="2839"/>
      <c r="AE355" s="2839"/>
      <c r="AF355" s="2839"/>
      <c r="AG355" s="2839"/>
      <c r="AH355" s="2839"/>
      <c r="AI355" s="2839"/>
      <c r="AJ355" s="2839"/>
      <c r="AK355" s="879"/>
      <c r="AL355" s="879"/>
      <c r="AM355" s="879"/>
      <c r="AN355" s="880"/>
      <c r="AO355" s="996" t="s">
        <v>2289</v>
      </c>
      <c r="AP355" s="997">
        <f>SUM(AP346:AP354)</f>
        <v>10</v>
      </c>
      <c r="AQ355" s="2840">
        <f>IF(AP355&gt;0,AP355,0)</f>
        <v>10</v>
      </c>
      <c r="AR355" s="2840"/>
    </row>
    <row r="356" spans="1:81" s="817" customFormat="1" ht="12.75" customHeight="1">
      <c r="A356" s="879"/>
      <c r="B356" s="889"/>
      <c r="C356" s="2839"/>
      <c r="D356" s="2839"/>
      <c r="E356" s="2839"/>
      <c r="F356" s="2839"/>
      <c r="G356" s="2839"/>
      <c r="H356" s="2839"/>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39"/>
      <c r="AD356" s="2839"/>
      <c r="AE356" s="2839"/>
      <c r="AF356" s="2839"/>
      <c r="AG356" s="2839"/>
      <c r="AH356" s="2839"/>
      <c r="AI356" s="2839"/>
      <c r="AJ356" s="2839"/>
      <c r="AK356" s="879"/>
      <c r="AL356" s="879"/>
      <c r="AM356" s="879"/>
      <c r="AN356" s="880"/>
      <c r="AP356" s="803"/>
    </row>
    <row r="357" spans="1:81" s="817" customFormat="1" ht="12.75" customHeight="1">
      <c r="A357" s="879"/>
      <c r="B357" s="889"/>
      <c r="C357" s="998"/>
      <c r="D357" s="998"/>
      <c r="E357" s="998"/>
      <c r="F357" s="998"/>
      <c r="G357" s="998"/>
      <c r="H357" s="998"/>
      <c r="I357" s="998"/>
      <c r="J357" s="998"/>
      <c r="K357" s="998"/>
      <c r="L357" s="998"/>
      <c r="M357" s="998"/>
      <c r="N357" s="998"/>
      <c r="O357" s="998"/>
      <c r="P357" s="998"/>
      <c r="Q357" s="998"/>
      <c r="R357" s="998"/>
      <c r="S357" s="998"/>
      <c r="T357" s="998"/>
      <c r="U357" s="998"/>
      <c r="V357" s="998"/>
      <c r="W357" s="998"/>
      <c r="X357" s="998"/>
      <c r="Y357" s="998"/>
      <c r="Z357" s="998"/>
      <c r="AA357" s="998"/>
      <c r="AB357" s="998"/>
      <c r="AC357" s="998"/>
      <c r="AD357" s="998"/>
      <c r="AE357" s="998"/>
      <c r="AF357" s="998"/>
      <c r="AG357" s="998"/>
      <c r="AH357" s="998"/>
      <c r="AI357" s="998"/>
      <c r="AJ357" s="998"/>
      <c r="AK357" s="879"/>
      <c r="AL357" s="879"/>
      <c r="AM357" s="879"/>
      <c r="AN357" s="880"/>
      <c r="AO357" s="992" t="s">
        <v>1161</v>
      </c>
      <c r="AP357" s="993">
        <f>IF(C419="Yes",5,0)</f>
        <v>0</v>
      </c>
    </row>
    <row r="358" spans="1:81" s="817" customFormat="1" ht="12.75" customHeight="1">
      <c r="A358" s="879"/>
      <c r="B358" s="889"/>
      <c r="C358" s="2841" t="s">
        <v>2290</v>
      </c>
      <c r="D358" s="2841"/>
      <c r="E358" s="2841"/>
      <c r="F358" s="2841"/>
      <c r="G358" s="2841"/>
      <c r="H358" s="2841"/>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41"/>
      <c r="AD358" s="2841"/>
      <c r="AE358" s="2841"/>
      <c r="AF358" s="2841"/>
      <c r="AG358" s="2841"/>
      <c r="AH358" s="2841"/>
      <c r="AI358" s="2841"/>
      <c r="AJ358" s="2841"/>
      <c r="AK358" s="879"/>
      <c r="AL358" s="879"/>
      <c r="AM358" s="879"/>
      <c r="AN358" s="880"/>
      <c r="AO358" s="992" t="s">
        <v>1163</v>
      </c>
      <c r="AP358" s="993">
        <f>IF(C431="Yes",5,0)</f>
        <v>5</v>
      </c>
    </row>
    <row r="359" spans="1:81" s="817" customFormat="1" ht="12.75" customHeight="1">
      <c r="A359" s="879"/>
      <c r="B359" s="889"/>
      <c r="C359" s="2841"/>
      <c r="D359" s="2841"/>
      <c r="E359" s="2841"/>
      <c r="F359" s="2841"/>
      <c r="G359" s="2841"/>
      <c r="H359" s="2841"/>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41"/>
      <c r="AD359" s="2841"/>
      <c r="AE359" s="2841"/>
      <c r="AF359" s="2841"/>
      <c r="AG359" s="2841"/>
      <c r="AH359" s="2841"/>
      <c r="AI359" s="2841"/>
      <c r="AJ359" s="2841"/>
      <c r="AK359" s="879"/>
      <c r="AL359" s="879"/>
      <c r="AM359" s="879"/>
      <c r="AN359" s="880"/>
      <c r="AO359" s="992" t="s">
        <v>1165</v>
      </c>
      <c r="AP359" s="993">
        <f>IF(C438="Yes",5,0)</f>
        <v>5</v>
      </c>
    </row>
    <row r="360" spans="1:81" s="817" customFormat="1" ht="68.099999999999994" customHeight="1">
      <c r="A360" s="879"/>
      <c r="B360" s="889"/>
      <c r="C360" s="2841"/>
      <c r="D360" s="2841"/>
      <c r="E360" s="2841"/>
      <c r="F360" s="2841"/>
      <c r="G360" s="2841"/>
      <c r="H360" s="2841"/>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41"/>
      <c r="AD360" s="2841"/>
      <c r="AE360" s="2841"/>
      <c r="AF360" s="2841"/>
      <c r="AG360" s="2841"/>
      <c r="AH360" s="2841"/>
      <c r="AI360" s="2841"/>
      <c r="AJ360" s="2841"/>
      <c r="AK360" s="879"/>
      <c r="AL360" s="879"/>
      <c r="AM360" s="879"/>
      <c r="AN360" s="880"/>
      <c r="AO360" s="992" t="s">
        <v>1167</v>
      </c>
      <c r="AP360" s="999">
        <f>IF(C442="Yes",5,0)</f>
        <v>0</v>
      </c>
    </row>
    <row r="361" spans="1:81" s="817" customFormat="1" ht="12.45" customHeight="1">
      <c r="A361" s="879"/>
      <c r="B361" s="889"/>
      <c r="C361" s="817" t="s">
        <v>2291</v>
      </c>
      <c r="AF361" s="879"/>
      <c r="AG361" s="879"/>
      <c r="AH361" s="879"/>
      <c r="AI361" s="879"/>
      <c r="AJ361" s="879"/>
      <c r="AK361" s="879"/>
      <c r="AL361" s="879"/>
      <c r="AM361" s="879"/>
      <c r="AN361" s="880"/>
      <c r="AO361" s="992" t="s">
        <v>1168</v>
      </c>
      <c r="AP361" s="993">
        <f>IF(C446="Yes",5,0)</f>
        <v>0</v>
      </c>
    </row>
    <row r="362" spans="1:81" s="817" customFormat="1" ht="12.75" customHeight="1">
      <c r="A362" s="879"/>
      <c r="B362" s="889"/>
      <c r="C362" s="1000" t="s">
        <v>2292</v>
      </c>
      <c r="D362" s="1001"/>
      <c r="E362" s="1001"/>
      <c r="F362" s="1001"/>
      <c r="G362" s="1001"/>
      <c r="H362" s="1001"/>
      <c r="I362" s="1001"/>
      <c r="J362" s="1001"/>
      <c r="K362" s="1001"/>
      <c r="L362" s="1001"/>
      <c r="M362" s="1002"/>
      <c r="N362" s="1002"/>
      <c r="O362" s="1003"/>
      <c r="P362" s="1001"/>
      <c r="Q362" s="1001"/>
      <c r="R362" s="1002"/>
      <c r="S362" s="1002"/>
      <c r="T362" s="1001"/>
      <c r="U362" s="2847">
        <f>Application!CS663-U363</f>
        <v>69</v>
      </c>
      <c r="V362" s="2847"/>
      <c r="W362" s="2847"/>
      <c r="X362" s="1001"/>
      <c r="Y362" s="1001"/>
      <c r="Z362" s="1001"/>
      <c r="AA362" s="1004"/>
      <c r="AB362" s="1005"/>
      <c r="AC362" s="1005"/>
      <c r="AD362" s="1005"/>
      <c r="AE362" s="879"/>
      <c r="AF362" s="879"/>
      <c r="AG362" s="879"/>
      <c r="AH362" s="879"/>
      <c r="AI362" s="879"/>
      <c r="AJ362" s="879"/>
      <c r="AK362" s="879"/>
      <c r="AL362" s="879"/>
      <c r="AM362" s="879"/>
      <c r="AN362" s="880"/>
      <c r="AO362" s="992" t="s">
        <v>1169</v>
      </c>
      <c r="AP362" s="993">
        <f>IF(C455="Yes",5,0)</f>
        <v>0</v>
      </c>
    </row>
    <row r="363" spans="1:81" s="817" customFormat="1" ht="12.75" customHeight="1">
      <c r="A363" s="879"/>
      <c r="B363" s="889"/>
      <c r="C363" s="1006" t="s">
        <v>2293</v>
      </c>
      <c r="D363" s="991"/>
      <c r="E363" s="991"/>
      <c r="F363" s="991"/>
      <c r="G363" s="991"/>
      <c r="H363" s="991"/>
      <c r="I363" s="991"/>
      <c r="J363" s="991"/>
      <c r="K363" s="991"/>
      <c r="L363" s="991"/>
      <c r="M363" s="991"/>
      <c r="N363" s="991"/>
      <c r="O363" s="991"/>
      <c r="P363" s="991"/>
      <c r="Q363" s="991"/>
      <c r="R363" s="991"/>
      <c r="S363" s="991"/>
      <c r="T363" s="991"/>
      <c r="U363" s="2848">
        <f>Application!AG756</f>
        <v>56</v>
      </c>
      <c r="V363" s="2848"/>
      <c r="W363" s="2848"/>
      <c r="X363" s="991"/>
      <c r="Y363" s="991"/>
      <c r="Z363" s="991"/>
      <c r="AA363" s="1007"/>
      <c r="AC363" s="1008"/>
      <c r="AD363" s="1008"/>
      <c r="AE363" s="879"/>
      <c r="AF363" s="879"/>
      <c r="AG363" s="879"/>
      <c r="AH363" s="879"/>
      <c r="AI363" s="879"/>
      <c r="AJ363" s="879"/>
      <c r="AK363" s="879"/>
      <c r="AL363" s="879"/>
      <c r="AM363" s="879"/>
      <c r="AN363" s="880"/>
      <c r="AO363" s="994"/>
      <c r="AP363" s="995"/>
    </row>
    <row r="364" spans="1:81" s="817" customFormat="1" ht="12.75" customHeight="1">
      <c r="A364" s="879"/>
      <c r="B364" s="889"/>
      <c r="C364" s="959"/>
      <c r="U364" s="1009"/>
      <c r="V364" s="1009"/>
      <c r="W364" s="1009"/>
      <c r="AC364" s="1008"/>
      <c r="AD364" s="1008"/>
      <c r="AE364" s="879"/>
      <c r="AF364" s="879"/>
      <c r="AG364" s="879"/>
      <c r="AH364" s="879"/>
      <c r="AI364" s="879"/>
      <c r="AJ364" s="879"/>
      <c r="AK364" s="879"/>
      <c r="AL364" s="879"/>
      <c r="AM364" s="879"/>
      <c r="AN364" s="880"/>
      <c r="AO364" s="1010" t="s">
        <v>2289</v>
      </c>
      <c r="AP364" s="1011">
        <f>SUM(AP357:AP362)</f>
        <v>10</v>
      </c>
      <c r="AQ364" s="2840">
        <f>IF(AP364&gt;0,AP364,0)</f>
        <v>10</v>
      </c>
      <c r="AR364" s="2840"/>
    </row>
    <row r="365" spans="1:81" s="817" customFormat="1" ht="12.75" customHeight="1">
      <c r="A365" s="879"/>
      <c r="B365" s="801"/>
      <c r="C365" s="1012" t="s">
        <v>2294</v>
      </c>
      <c r="D365" s="879"/>
      <c r="E365" s="879"/>
      <c r="F365" s="879"/>
      <c r="G365" s="879"/>
      <c r="H365" s="879"/>
      <c r="I365" s="879"/>
      <c r="J365" s="879"/>
      <c r="K365" s="879"/>
      <c r="L365" s="879"/>
      <c r="M365" s="879"/>
      <c r="N365" s="879"/>
      <c r="O365" s="879"/>
      <c r="P365" s="879"/>
      <c r="Q365" s="879"/>
      <c r="R365" s="879"/>
      <c r="S365" s="879"/>
      <c r="T365" s="879"/>
      <c r="U365" s="879"/>
      <c r="V365" s="879"/>
      <c r="W365" s="879"/>
      <c r="X365" s="879"/>
      <c r="Y365" s="879"/>
      <c r="Z365" s="879"/>
      <c r="AA365" s="879"/>
      <c r="AB365" s="879"/>
      <c r="AC365" s="879"/>
      <c r="AD365" s="879"/>
      <c r="AE365" s="879"/>
      <c r="AF365" s="879"/>
      <c r="AG365" s="879"/>
      <c r="AH365" s="879"/>
      <c r="AI365" s="879"/>
      <c r="AJ365" s="879"/>
      <c r="AK365" s="879"/>
      <c r="AL365" s="879"/>
      <c r="AM365" s="879"/>
      <c r="AN365" s="880"/>
      <c r="BS365" s="800"/>
      <c r="BT365" s="800"/>
      <c r="BU365" s="801"/>
      <c r="BV365" s="801"/>
      <c r="BW365" s="801"/>
    </row>
    <row r="366" spans="1:81" s="817" customFormat="1" ht="12.75" customHeight="1">
      <c r="A366" s="803"/>
      <c r="B366" s="801"/>
      <c r="C366" s="1013"/>
      <c r="D366" s="1014"/>
      <c r="E366" s="1015" t="s">
        <v>2111</v>
      </c>
      <c r="F366" s="2842" t="s">
        <v>2295</v>
      </c>
      <c r="G366" s="2842"/>
      <c r="H366" s="2842"/>
      <c r="I366" s="2842"/>
      <c r="J366" s="2842"/>
      <c r="K366" s="2842"/>
      <c r="L366" s="2842"/>
      <c r="M366" s="2842"/>
      <c r="N366" s="2842"/>
      <c r="O366" s="2842"/>
      <c r="P366" s="2842"/>
      <c r="Q366" s="2842"/>
      <c r="R366" s="2842"/>
      <c r="S366" s="2842"/>
      <c r="T366" s="2842"/>
      <c r="U366" s="2842"/>
      <c r="V366" s="2842"/>
      <c r="W366" s="2842"/>
      <c r="X366" s="2842"/>
      <c r="Y366" s="2842"/>
      <c r="Z366" s="2842"/>
      <c r="AA366" s="2842"/>
      <c r="AB366" s="2842"/>
      <c r="AC366" s="2842"/>
      <c r="AD366" s="2842"/>
      <c r="AE366" s="2842"/>
      <c r="AF366" s="2842"/>
      <c r="AG366" s="1016"/>
      <c r="AH366" s="1016"/>
      <c r="AI366" s="1016"/>
      <c r="AJ366" s="1016"/>
      <c r="AK366" s="1016"/>
      <c r="AL366" s="1017"/>
      <c r="AM366" s="803"/>
      <c r="AN366" s="880"/>
      <c r="AP366" s="803"/>
      <c r="BS366" s="800"/>
      <c r="BT366" s="800"/>
      <c r="BU366" s="801"/>
      <c r="BV366" s="801"/>
      <c r="BW366" s="801"/>
      <c r="BX366" s="801"/>
      <c r="BY366" s="801"/>
      <c r="BZ366" s="801"/>
      <c r="CA366" s="801"/>
      <c r="CB366" s="801"/>
      <c r="CC366" s="801"/>
    </row>
    <row r="367" spans="1:81" s="817" customFormat="1" ht="12.75" customHeight="1">
      <c r="A367" s="803"/>
      <c r="B367" s="801"/>
      <c r="C367" s="1018"/>
      <c r="D367" s="803"/>
      <c r="E367" s="1019"/>
      <c r="F367" s="2843"/>
      <c r="G367" s="2843"/>
      <c r="H367" s="2843"/>
      <c r="I367" s="2843"/>
      <c r="J367" s="2843"/>
      <c r="K367" s="2843"/>
      <c r="L367" s="2843"/>
      <c r="M367" s="2843"/>
      <c r="N367" s="2843"/>
      <c r="O367" s="2843"/>
      <c r="P367" s="2843"/>
      <c r="Q367" s="2843"/>
      <c r="R367" s="2843"/>
      <c r="S367" s="2843"/>
      <c r="T367" s="2843"/>
      <c r="U367" s="2843"/>
      <c r="V367" s="2843"/>
      <c r="W367" s="2843"/>
      <c r="X367" s="2843"/>
      <c r="Y367" s="2843"/>
      <c r="Z367" s="2843"/>
      <c r="AA367" s="2843"/>
      <c r="AB367" s="2843"/>
      <c r="AC367" s="2843"/>
      <c r="AD367" s="2843"/>
      <c r="AE367" s="2843"/>
      <c r="AF367" s="2843"/>
      <c r="AG367" s="1269"/>
      <c r="AH367" s="1269"/>
      <c r="AI367" s="1269"/>
      <c r="AJ367" s="1269"/>
      <c r="AK367" s="1269"/>
      <c r="AL367" s="1394"/>
      <c r="AM367" s="803"/>
      <c r="AN367" s="880"/>
      <c r="AP367" s="803"/>
      <c r="BS367" s="800"/>
      <c r="BT367" s="800"/>
      <c r="BU367" s="801"/>
      <c r="BV367" s="801"/>
      <c r="BW367" s="801"/>
      <c r="BX367" s="801"/>
      <c r="BY367" s="801"/>
      <c r="BZ367" s="801"/>
      <c r="CA367" s="801"/>
      <c r="CB367" s="801"/>
      <c r="CC367" s="801"/>
    </row>
    <row r="368" spans="1:81" s="817" customFormat="1" ht="12.75" customHeight="1">
      <c r="A368" s="803"/>
      <c r="B368" s="801"/>
      <c r="C368" s="1018"/>
      <c r="D368" s="803"/>
      <c r="E368" s="1019"/>
      <c r="F368" s="2843"/>
      <c r="G368" s="2843"/>
      <c r="H368" s="2843"/>
      <c r="I368" s="2843"/>
      <c r="J368" s="2843"/>
      <c r="K368" s="2843"/>
      <c r="L368" s="2843"/>
      <c r="M368" s="2843"/>
      <c r="N368" s="2843"/>
      <c r="O368" s="2843"/>
      <c r="P368" s="2843"/>
      <c r="Q368" s="2843"/>
      <c r="R368" s="2843"/>
      <c r="S368" s="2843"/>
      <c r="T368" s="2843"/>
      <c r="U368" s="2843"/>
      <c r="V368" s="2843"/>
      <c r="W368" s="2843"/>
      <c r="X368" s="2843"/>
      <c r="Y368" s="2843"/>
      <c r="Z368" s="2843"/>
      <c r="AA368" s="2843"/>
      <c r="AB368" s="2843"/>
      <c r="AC368" s="2843"/>
      <c r="AD368" s="2843"/>
      <c r="AE368" s="2843"/>
      <c r="AF368" s="2843"/>
      <c r="AG368" s="1269"/>
      <c r="AH368" s="1269"/>
      <c r="AI368" s="1269"/>
      <c r="AJ368" s="1269"/>
      <c r="AK368" s="1269"/>
      <c r="AL368" s="1394"/>
      <c r="AM368" s="803"/>
      <c r="AN368" s="880"/>
      <c r="BS368" s="800"/>
      <c r="BT368" s="800"/>
      <c r="BU368" s="801"/>
      <c r="BV368" s="801"/>
      <c r="BW368" s="801"/>
      <c r="BX368" s="801"/>
      <c r="BY368" s="801"/>
      <c r="BZ368" s="801"/>
      <c r="CA368" s="801"/>
      <c r="CB368" s="801"/>
      <c r="CC368" s="801"/>
    </row>
    <row r="369" spans="1:81" s="817" customFormat="1" ht="12.75" customHeight="1">
      <c r="A369" s="803"/>
      <c r="B369" s="801"/>
      <c r="C369" s="1018"/>
      <c r="D369" s="803"/>
      <c r="E369" s="1019"/>
      <c r="F369" s="2843"/>
      <c r="G369" s="2843"/>
      <c r="H369" s="2843"/>
      <c r="I369" s="2843"/>
      <c r="J369" s="2843"/>
      <c r="K369" s="2843"/>
      <c r="L369" s="2843"/>
      <c r="M369" s="2843"/>
      <c r="N369" s="2843"/>
      <c r="O369" s="2843"/>
      <c r="P369" s="2843"/>
      <c r="Q369" s="2843"/>
      <c r="R369" s="2843"/>
      <c r="S369" s="2843"/>
      <c r="T369" s="2843"/>
      <c r="U369" s="2843"/>
      <c r="V369" s="2843"/>
      <c r="W369" s="2843"/>
      <c r="X369" s="2843"/>
      <c r="Y369" s="2843"/>
      <c r="Z369" s="2843"/>
      <c r="AA369" s="2843"/>
      <c r="AB369" s="2843"/>
      <c r="AC369" s="2843"/>
      <c r="AD369" s="2843"/>
      <c r="AE369" s="2843"/>
      <c r="AF369" s="2843"/>
      <c r="AG369" s="1269"/>
      <c r="AH369" s="1269"/>
      <c r="AI369" s="1269"/>
      <c r="AJ369" s="1269"/>
      <c r="AK369" s="1269"/>
      <c r="AL369" s="1394"/>
      <c r="AM369" s="803"/>
      <c r="AN369" s="880"/>
      <c r="BS369" s="800"/>
      <c r="BT369" s="800"/>
      <c r="BU369" s="801"/>
      <c r="BV369" s="801"/>
      <c r="BW369" s="801"/>
      <c r="BX369" s="801"/>
      <c r="BY369" s="801"/>
      <c r="BZ369" s="801"/>
      <c r="CA369" s="801"/>
      <c r="CB369" s="801"/>
      <c r="CC369" s="801"/>
    </row>
    <row r="370" spans="1:81" s="817" customFormat="1" ht="12.75" customHeight="1">
      <c r="A370" s="803"/>
      <c r="B370" s="801"/>
      <c r="C370" s="2844" t="s">
        <v>643</v>
      </c>
      <c r="D370" s="2758"/>
      <c r="E370" s="1019"/>
      <c r="F370" s="1020" t="s">
        <v>2296</v>
      </c>
      <c r="G370" s="879"/>
      <c r="H370" s="879"/>
      <c r="I370" s="879"/>
      <c r="J370" s="879"/>
      <c r="K370" s="879"/>
      <c r="L370" s="879"/>
      <c r="M370" s="879"/>
      <c r="N370" s="879"/>
      <c r="O370" s="879"/>
      <c r="P370" s="879"/>
      <c r="Q370" s="879"/>
      <c r="R370" s="879"/>
      <c r="S370" s="879"/>
      <c r="T370" s="879"/>
      <c r="U370" s="879"/>
      <c r="V370" s="879"/>
      <c r="W370" s="879"/>
      <c r="X370" s="879"/>
      <c r="Y370" s="879"/>
      <c r="Z370" s="879"/>
      <c r="AA370" s="879"/>
      <c r="AB370" s="879"/>
      <c r="AC370" s="879"/>
      <c r="AD370" s="879"/>
      <c r="AF370" s="2845" t="s">
        <v>2297</v>
      </c>
      <c r="AG370" s="2845"/>
      <c r="AH370" s="2845"/>
      <c r="AI370" s="2845"/>
      <c r="AJ370" s="2845"/>
      <c r="AK370" s="2845"/>
      <c r="AL370" s="2846"/>
      <c r="AM370" s="1021"/>
      <c r="BS370" s="800"/>
      <c r="BT370" s="800"/>
      <c r="BU370" s="801"/>
      <c r="BV370" s="801"/>
      <c r="BW370" s="801"/>
      <c r="BX370" s="801"/>
      <c r="BY370" s="801"/>
      <c r="BZ370" s="801"/>
      <c r="CA370" s="801"/>
      <c r="CB370" s="801"/>
      <c r="CC370" s="801"/>
    </row>
    <row r="371" spans="1:81" s="817" customFormat="1" ht="12.75" customHeight="1">
      <c r="A371" s="803"/>
      <c r="B371" s="801"/>
      <c r="C371" s="1022"/>
      <c r="D371" s="1023"/>
      <c r="E371" s="1024"/>
      <c r="F371" s="1025"/>
      <c r="G371" s="1026"/>
      <c r="H371" s="1026"/>
      <c r="I371" s="1026"/>
      <c r="J371" s="1026"/>
      <c r="K371" s="1026"/>
      <c r="L371" s="1026"/>
      <c r="M371" s="1026"/>
      <c r="N371" s="1026"/>
      <c r="O371" s="1026"/>
      <c r="P371" s="1026"/>
      <c r="Q371" s="1026"/>
      <c r="R371" s="1026"/>
      <c r="S371" s="1026"/>
      <c r="T371" s="1026"/>
      <c r="U371" s="1026"/>
      <c r="V371" s="1026"/>
      <c r="W371" s="1026"/>
      <c r="X371" s="1026"/>
      <c r="Y371" s="1026"/>
      <c r="Z371" s="1026"/>
      <c r="AA371" s="1026"/>
      <c r="AB371" s="1026"/>
      <c r="AC371" s="1026"/>
      <c r="AD371" s="1026"/>
      <c r="AE371" s="1027"/>
      <c r="AF371" s="1027"/>
      <c r="AG371" s="1027"/>
      <c r="AH371" s="1027"/>
      <c r="AI371" s="1027"/>
      <c r="AJ371" s="1027"/>
      <c r="AK371" s="1027"/>
      <c r="AL371" s="1028"/>
      <c r="AM371" s="1029"/>
      <c r="AN371" s="880"/>
      <c r="CC371" s="801"/>
    </row>
    <row r="372" spans="1:81" s="817" customFormat="1" ht="12.75" customHeight="1">
      <c r="A372" s="803"/>
      <c r="B372" s="801"/>
      <c r="C372" s="1391"/>
      <c r="D372" s="1391"/>
      <c r="E372" s="1019"/>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c r="AB372" s="878"/>
      <c r="AC372" s="878"/>
      <c r="AD372" s="878"/>
      <c r="AE372" s="1380"/>
      <c r="AF372" s="1380"/>
      <c r="AG372" s="1380"/>
      <c r="AH372" s="1380"/>
      <c r="AI372" s="1380"/>
      <c r="AJ372" s="1380"/>
      <c r="AK372" s="1380"/>
      <c r="AL372" s="1380"/>
      <c r="AM372" s="803"/>
      <c r="AN372" s="880"/>
      <c r="BS372" s="800"/>
      <c r="BT372" s="800"/>
      <c r="BU372" s="801"/>
      <c r="BV372" s="801"/>
      <c r="BW372" s="801"/>
      <c r="BX372" s="801"/>
      <c r="BY372" s="801"/>
      <c r="BZ372" s="801"/>
      <c r="CA372" s="801"/>
      <c r="CB372" s="801"/>
      <c r="CC372" s="801"/>
    </row>
    <row r="373" spans="1:81" s="817" customFormat="1" ht="12.75" customHeight="1">
      <c r="A373" s="803"/>
      <c r="B373" s="801"/>
      <c r="C373" s="1013"/>
      <c r="D373" s="1014"/>
      <c r="E373" s="1015" t="s">
        <v>2114</v>
      </c>
      <c r="F373" s="2842" t="s">
        <v>2298</v>
      </c>
      <c r="G373" s="2842"/>
      <c r="H373" s="2842"/>
      <c r="I373" s="2842"/>
      <c r="J373" s="2842"/>
      <c r="K373" s="2842"/>
      <c r="L373" s="2842"/>
      <c r="M373" s="2842"/>
      <c r="N373" s="2842"/>
      <c r="O373" s="2842"/>
      <c r="P373" s="2842"/>
      <c r="Q373" s="2842"/>
      <c r="R373" s="2842"/>
      <c r="S373" s="2842"/>
      <c r="T373" s="2842"/>
      <c r="U373" s="2842"/>
      <c r="V373" s="2842"/>
      <c r="W373" s="2842"/>
      <c r="X373" s="2842"/>
      <c r="Y373" s="2842"/>
      <c r="Z373" s="2842"/>
      <c r="AA373" s="2842"/>
      <c r="AB373" s="2842"/>
      <c r="AC373" s="2842"/>
      <c r="AD373" s="2842"/>
      <c r="AE373" s="2842"/>
      <c r="AF373" s="2842"/>
      <c r="AG373" s="1016"/>
      <c r="AH373" s="1016"/>
      <c r="AI373" s="1016"/>
      <c r="AJ373" s="1016"/>
      <c r="AK373" s="1016"/>
      <c r="AL373" s="1017"/>
      <c r="AM373" s="803"/>
      <c r="AN373" s="880"/>
      <c r="BS373" s="800"/>
      <c r="BT373" s="800"/>
      <c r="BU373" s="801"/>
      <c r="BV373" s="801"/>
      <c r="BW373" s="801"/>
      <c r="BX373" s="801"/>
      <c r="BY373" s="801"/>
      <c r="BZ373" s="801"/>
      <c r="CA373" s="801"/>
      <c r="CB373" s="801"/>
      <c r="CC373" s="801"/>
    </row>
    <row r="374" spans="1:81" s="817" customFormat="1" ht="12.75" customHeight="1">
      <c r="A374" s="803"/>
      <c r="B374" s="801"/>
      <c r="C374" s="1030"/>
      <c r="D374" s="801"/>
      <c r="E374" s="1031"/>
      <c r="F374" s="2843"/>
      <c r="G374" s="2843"/>
      <c r="H374" s="2843"/>
      <c r="I374" s="2843"/>
      <c r="J374" s="2843"/>
      <c r="K374" s="2843"/>
      <c r="L374" s="2843"/>
      <c r="M374" s="2843"/>
      <c r="N374" s="2843"/>
      <c r="O374" s="2843"/>
      <c r="P374" s="2843"/>
      <c r="Q374" s="2843"/>
      <c r="R374" s="2843"/>
      <c r="S374" s="2843"/>
      <c r="T374" s="2843"/>
      <c r="U374" s="2843"/>
      <c r="V374" s="2843"/>
      <c r="W374" s="2843"/>
      <c r="X374" s="2843"/>
      <c r="Y374" s="2843"/>
      <c r="Z374" s="2843"/>
      <c r="AA374" s="2843"/>
      <c r="AB374" s="2843"/>
      <c r="AC374" s="2843"/>
      <c r="AD374" s="2843"/>
      <c r="AE374" s="2843"/>
      <c r="AF374" s="2843"/>
      <c r="AG374" s="1269"/>
      <c r="AH374" s="1269"/>
      <c r="AI374" s="1269"/>
      <c r="AJ374" s="1269"/>
      <c r="AK374" s="1269"/>
      <c r="AL374" s="1394"/>
      <c r="AM374" s="803"/>
      <c r="AN374" s="880"/>
      <c r="BS374" s="800"/>
      <c r="BT374" s="800"/>
      <c r="BU374" s="801"/>
      <c r="BV374" s="801"/>
      <c r="BW374" s="801"/>
      <c r="BX374" s="801"/>
      <c r="BY374" s="801"/>
      <c r="BZ374" s="801"/>
      <c r="CA374" s="801"/>
      <c r="CB374" s="801"/>
      <c r="CC374" s="801"/>
    </row>
    <row r="375" spans="1:81" s="817" customFormat="1" ht="12.75" customHeight="1">
      <c r="A375" s="803"/>
      <c r="B375" s="801"/>
      <c r="C375" s="1030"/>
      <c r="D375" s="801"/>
      <c r="E375" s="1031"/>
      <c r="F375" s="2843"/>
      <c r="G375" s="2843"/>
      <c r="H375" s="2843"/>
      <c r="I375" s="2843"/>
      <c r="J375" s="2843"/>
      <c r="K375" s="2843"/>
      <c r="L375" s="2843"/>
      <c r="M375" s="2843"/>
      <c r="N375" s="2843"/>
      <c r="O375" s="2843"/>
      <c r="P375" s="2843"/>
      <c r="Q375" s="2843"/>
      <c r="R375" s="2843"/>
      <c r="S375" s="2843"/>
      <c r="T375" s="2843"/>
      <c r="U375" s="2843"/>
      <c r="V375" s="2843"/>
      <c r="W375" s="2843"/>
      <c r="X375" s="2843"/>
      <c r="Y375" s="2843"/>
      <c r="Z375" s="2843"/>
      <c r="AA375" s="2843"/>
      <c r="AB375" s="2843"/>
      <c r="AC375" s="2843"/>
      <c r="AD375" s="2843"/>
      <c r="AE375" s="2843"/>
      <c r="AF375" s="2843"/>
      <c r="AG375" s="1269"/>
      <c r="AH375" s="1269"/>
      <c r="AI375" s="1269"/>
      <c r="AJ375" s="1269"/>
      <c r="AK375" s="1269"/>
      <c r="AL375" s="1394"/>
      <c r="AM375" s="803"/>
      <c r="AN375" s="880"/>
      <c r="BS375" s="800"/>
      <c r="BT375" s="800"/>
      <c r="BU375" s="801"/>
      <c r="BV375" s="801"/>
      <c r="BW375" s="801"/>
      <c r="BX375" s="801"/>
      <c r="BY375" s="801"/>
      <c r="BZ375" s="801"/>
      <c r="CA375" s="801"/>
      <c r="CB375" s="801"/>
      <c r="CC375" s="801"/>
    </row>
    <row r="376" spans="1:81" s="817" customFormat="1" ht="12.75" customHeight="1">
      <c r="A376" s="803"/>
      <c r="B376" s="801"/>
      <c r="C376" s="1030"/>
      <c r="D376" s="801"/>
      <c r="E376" s="1031"/>
      <c r="F376" s="2843"/>
      <c r="G376" s="2843"/>
      <c r="H376" s="2843"/>
      <c r="I376" s="2843"/>
      <c r="J376" s="2843"/>
      <c r="K376" s="2843"/>
      <c r="L376" s="2843"/>
      <c r="M376" s="2843"/>
      <c r="N376" s="2843"/>
      <c r="O376" s="2843"/>
      <c r="P376" s="2843"/>
      <c r="Q376" s="2843"/>
      <c r="R376" s="2843"/>
      <c r="S376" s="2843"/>
      <c r="T376" s="2843"/>
      <c r="U376" s="2843"/>
      <c r="V376" s="2843"/>
      <c r="W376" s="2843"/>
      <c r="X376" s="2843"/>
      <c r="Y376" s="2843"/>
      <c r="Z376" s="2843"/>
      <c r="AA376" s="2843"/>
      <c r="AB376" s="2843"/>
      <c r="AC376" s="2843"/>
      <c r="AD376" s="2843"/>
      <c r="AE376" s="2843"/>
      <c r="AF376" s="2843"/>
      <c r="AG376" s="1269"/>
      <c r="AH376" s="1269"/>
      <c r="AI376" s="1269"/>
      <c r="AJ376" s="1269"/>
      <c r="AK376" s="1269"/>
      <c r="AL376" s="1394"/>
      <c r="AM376" s="803"/>
      <c r="AN376" s="880"/>
      <c r="BS376" s="800"/>
      <c r="BT376" s="800"/>
      <c r="BU376" s="801"/>
      <c r="BV376" s="801"/>
      <c r="BW376" s="801"/>
      <c r="BX376" s="801"/>
      <c r="BY376" s="801"/>
      <c r="BZ376" s="801"/>
      <c r="CA376" s="801"/>
      <c r="CB376" s="801"/>
      <c r="CC376" s="801"/>
    </row>
    <row r="377" spans="1:81" s="817" customFormat="1" ht="12.75" customHeight="1">
      <c r="A377" s="803"/>
      <c r="B377" s="801"/>
      <c r="C377" s="1030"/>
      <c r="D377" s="801"/>
      <c r="E377" s="1031"/>
      <c r="F377" s="2843"/>
      <c r="G377" s="2843"/>
      <c r="H377" s="2843"/>
      <c r="I377" s="2843"/>
      <c r="J377" s="2843"/>
      <c r="K377" s="2843"/>
      <c r="L377" s="2843"/>
      <c r="M377" s="2843"/>
      <c r="N377" s="2843"/>
      <c r="O377" s="2843"/>
      <c r="P377" s="2843"/>
      <c r="Q377" s="2843"/>
      <c r="R377" s="2843"/>
      <c r="S377" s="2843"/>
      <c r="T377" s="2843"/>
      <c r="U377" s="2843"/>
      <c r="V377" s="2843"/>
      <c r="W377" s="2843"/>
      <c r="X377" s="2843"/>
      <c r="Y377" s="2843"/>
      <c r="Z377" s="2843"/>
      <c r="AA377" s="2843"/>
      <c r="AB377" s="2843"/>
      <c r="AC377" s="2843"/>
      <c r="AD377" s="2843"/>
      <c r="AE377" s="2843"/>
      <c r="AF377" s="2843"/>
      <c r="AL377" s="1032"/>
      <c r="AN377" s="880"/>
      <c r="BS377" s="800"/>
      <c r="BT377" s="800"/>
      <c r="BU377" s="801"/>
      <c r="BV377" s="801"/>
      <c r="BW377" s="801"/>
      <c r="BX377" s="801"/>
      <c r="BY377" s="801"/>
      <c r="BZ377" s="801"/>
      <c r="CA377" s="801"/>
      <c r="CB377" s="801"/>
      <c r="CC377" s="801"/>
    </row>
    <row r="378" spans="1:81" s="817" customFormat="1" ht="12.75" customHeight="1">
      <c r="A378" s="803"/>
      <c r="B378" s="801"/>
      <c r="C378" s="2844" t="s">
        <v>299</v>
      </c>
      <c r="D378" s="2758"/>
      <c r="E378" s="1031"/>
      <c r="F378" s="1020" t="s">
        <v>2299</v>
      </c>
      <c r="G378" s="879"/>
      <c r="H378" s="879"/>
      <c r="I378" s="879"/>
      <c r="J378" s="879"/>
      <c r="K378" s="879"/>
      <c r="L378" s="879"/>
      <c r="M378" s="879"/>
      <c r="N378" s="879"/>
      <c r="O378" s="879"/>
      <c r="P378" s="879"/>
      <c r="Q378" s="879"/>
      <c r="R378" s="879"/>
      <c r="S378" s="879"/>
      <c r="T378" s="879"/>
      <c r="U378" s="879"/>
      <c r="V378" s="879"/>
      <c r="W378" s="879"/>
      <c r="X378" s="879"/>
      <c r="Y378" s="879"/>
      <c r="Z378" s="879"/>
      <c r="AA378" s="879"/>
      <c r="AB378" s="879"/>
      <c r="AC378" s="879"/>
      <c r="AD378" s="879"/>
      <c r="AF378" s="2845" t="s">
        <v>2297</v>
      </c>
      <c r="AG378" s="2845"/>
      <c r="AH378" s="2845"/>
      <c r="AI378" s="2845"/>
      <c r="AJ378" s="2845"/>
      <c r="AK378" s="2845"/>
      <c r="AL378" s="2846"/>
      <c r="AM378" s="1029"/>
      <c r="AN378" s="880"/>
      <c r="BS378" s="800"/>
      <c r="BT378" s="800"/>
      <c r="BU378" s="801"/>
      <c r="BV378" s="801"/>
      <c r="BW378" s="801"/>
      <c r="BX378" s="801"/>
      <c r="BY378" s="801"/>
      <c r="BZ378" s="801"/>
      <c r="CA378" s="801"/>
      <c r="CB378" s="801"/>
      <c r="CC378" s="801"/>
    </row>
    <row r="379" spans="1:81" s="817" customFormat="1" ht="12.75" customHeight="1">
      <c r="A379" s="803"/>
      <c r="B379" s="801"/>
      <c r="C379" s="1033"/>
      <c r="D379" s="1034"/>
      <c r="E379" s="1035"/>
      <c r="F379" s="1036"/>
      <c r="G379" s="1037"/>
      <c r="H379" s="1037"/>
      <c r="I379" s="1037"/>
      <c r="J379" s="1037"/>
      <c r="K379" s="1037"/>
      <c r="L379" s="1037"/>
      <c r="M379" s="1037"/>
      <c r="N379" s="1037"/>
      <c r="O379" s="1037"/>
      <c r="P379" s="1037"/>
      <c r="Q379" s="1037"/>
      <c r="R379" s="1037"/>
      <c r="S379" s="1037"/>
      <c r="T379" s="1037"/>
      <c r="U379" s="1037"/>
      <c r="V379" s="1037"/>
      <c r="W379" s="1037"/>
      <c r="X379" s="1037"/>
      <c r="Y379" s="1037"/>
      <c r="Z379" s="1037"/>
      <c r="AA379" s="1037"/>
      <c r="AB379" s="1037"/>
      <c r="AC379" s="1037"/>
      <c r="AD379" s="1037"/>
      <c r="AE379" s="924"/>
      <c r="AF379" s="850"/>
      <c r="AG379" s="924"/>
      <c r="AH379" s="1027"/>
      <c r="AI379" s="1027"/>
      <c r="AJ379" s="1027"/>
      <c r="AK379" s="1027"/>
      <c r="AL379" s="1038"/>
      <c r="AM379" s="1029"/>
      <c r="AN379" s="880"/>
      <c r="BS379" s="800"/>
      <c r="BT379" s="800"/>
      <c r="BU379" s="801"/>
      <c r="BV379" s="801"/>
      <c r="BW379" s="801"/>
      <c r="BX379" s="801"/>
      <c r="BY379" s="801"/>
      <c r="BZ379" s="801"/>
      <c r="CA379" s="801"/>
      <c r="CB379" s="801"/>
      <c r="CC379" s="801"/>
    </row>
    <row r="380" spans="1:81" s="817" customFormat="1" ht="12.75" customHeight="1">
      <c r="A380" s="803"/>
      <c r="B380" s="801"/>
      <c r="C380" s="801"/>
      <c r="D380" s="801"/>
      <c r="E380" s="1031"/>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c r="AB380" s="878"/>
      <c r="AC380" s="878"/>
      <c r="AD380" s="878"/>
      <c r="AE380" s="803"/>
      <c r="AF380" s="1269"/>
      <c r="AG380" s="803"/>
      <c r="AM380" s="803"/>
      <c r="AN380" s="880"/>
      <c r="BS380" s="800"/>
      <c r="BT380" s="800"/>
      <c r="BU380" s="801"/>
      <c r="BV380" s="801"/>
      <c r="BW380" s="801"/>
      <c r="BX380" s="801"/>
      <c r="BY380" s="801"/>
      <c r="BZ380" s="801"/>
      <c r="CA380" s="801"/>
      <c r="CB380" s="801"/>
      <c r="CC380" s="801"/>
    </row>
    <row r="381" spans="1:81" s="817" customFormat="1" ht="12.75" customHeight="1">
      <c r="A381" s="803"/>
      <c r="B381" s="801"/>
      <c r="C381" s="1013"/>
      <c r="D381" s="1014"/>
      <c r="E381" s="1015" t="s">
        <v>2120</v>
      </c>
      <c r="F381" s="2842" t="s">
        <v>2300</v>
      </c>
      <c r="G381" s="2842"/>
      <c r="H381" s="2842"/>
      <c r="I381" s="2842"/>
      <c r="J381" s="2842"/>
      <c r="K381" s="2842"/>
      <c r="L381" s="2842"/>
      <c r="M381" s="2842"/>
      <c r="N381" s="2842"/>
      <c r="O381" s="2842"/>
      <c r="P381" s="2842"/>
      <c r="Q381" s="2842"/>
      <c r="R381" s="2842"/>
      <c r="S381" s="2842"/>
      <c r="T381" s="2842"/>
      <c r="U381" s="2842"/>
      <c r="V381" s="2842"/>
      <c r="W381" s="2842"/>
      <c r="X381" s="2842"/>
      <c r="Y381" s="2842"/>
      <c r="Z381" s="2842"/>
      <c r="AA381" s="2842"/>
      <c r="AB381" s="2842"/>
      <c r="AC381" s="2842"/>
      <c r="AD381" s="2842"/>
      <c r="AE381" s="2842"/>
      <c r="AF381" s="2842"/>
      <c r="AG381" s="1016"/>
      <c r="AH381" s="1016"/>
      <c r="AI381" s="1016"/>
      <c r="AJ381" s="1016"/>
      <c r="AK381" s="1016"/>
      <c r="AL381" s="1017"/>
      <c r="AM381" s="803"/>
      <c r="AN381" s="880"/>
      <c r="BS381" s="803"/>
      <c r="BT381" s="803"/>
      <c r="BU381" s="803"/>
      <c r="BV381" s="803"/>
      <c r="BW381" s="803"/>
      <c r="BX381" s="803"/>
      <c r="BY381" s="803"/>
      <c r="BZ381" s="803"/>
      <c r="CA381" s="803"/>
      <c r="CB381" s="803"/>
      <c r="CC381" s="803"/>
    </row>
    <row r="382" spans="1:81" s="817" customFormat="1" ht="12.75" customHeight="1">
      <c r="A382" s="803"/>
      <c r="B382" s="801"/>
      <c r="C382" s="1030"/>
      <c r="D382" s="801"/>
      <c r="E382" s="1031"/>
      <c r="F382" s="2843"/>
      <c r="G382" s="2843"/>
      <c r="H382" s="2843"/>
      <c r="I382" s="2843"/>
      <c r="J382" s="2843"/>
      <c r="K382" s="2843"/>
      <c r="L382" s="2843"/>
      <c r="M382" s="2843"/>
      <c r="N382" s="2843"/>
      <c r="O382" s="2843"/>
      <c r="P382" s="2843"/>
      <c r="Q382" s="2843"/>
      <c r="R382" s="2843"/>
      <c r="S382" s="2843"/>
      <c r="T382" s="2843"/>
      <c r="U382" s="2843"/>
      <c r="V382" s="2843"/>
      <c r="W382" s="2843"/>
      <c r="X382" s="2843"/>
      <c r="Y382" s="2843"/>
      <c r="Z382" s="2843"/>
      <c r="AA382" s="2843"/>
      <c r="AB382" s="2843"/>
      <c r="AC382" s="2843"/>
      <c r="AD382" s="2843"/>
      <c r="AE382" s="2843"/>
      <c r="AF382" s="2843"/>
      <c r="AG382" s="1269"/>
      <c r="AH382" s="1269"/>
      <c r="AI382" s="1269"/>
      <c r="AJ382" s="1269"/>
      <c r="AK382" s="1269"/>
      <c r="AL382" s="1394"/>
      <c r="AM382" s="803"/>
      <c r="AN382" s="880"/>
      <c r="BS382" s="803"/>
      <c r="BT382" s="803"/>
      <c r="BU382" s="803"/>
      <c r="BV382" s="803"/>
      <c r="BW382" s="803"/>
      <c r="BX382" s="803"/>
      <c r="BY382" s="803"/>
      <c r="BZ382" s="803"/>
      <c r="CA382" s="803"/>
      <c r="CB382" s="803"/>
      <c r="CC382" s="803"/>
    </row>
    <row r="383" spans="1:81" s="817" customFormat="1" ht="12.75" customHeight="1">
      <c r="A383" s="803"/>
      <c r="B383" s="801"/>
      <c r="C383" s="1030"/>
      <c r="D383" s="801"/>
      <c r="E383" s="1031"/>
      <c r="F383" s="2843"/>
      <c r="G383" s="2843"/>
      <c r="H383" s="2843"/>
      <c r="I383" s="2843"/>
      <c r="J383" s="2843"/>
      <c r="K383" s="2843"/>
      <c r="L383" s="2843"/>
      <c r="M383" s="2843"/>
      <c r="N383" s="2843"/>
      <c r="O383" s="2843"/>
      <c r="P383" s="2843"/>
      <c r="Q383" s="2843"/>
      <c r="R383" s="2843"/>
      <c r="S383" s="2843"/>
      <c r="T383" s="2843"/>
      <c r="U383" s="2843"/>
      <c r="V383" s="2843"/>
      <c r="W383" s="2843"/>
      <c r="X383" s="2843"/>
      <c r="Y383" s="2843"/>
      <c r="Z383" s="2843"/>
      <c r="AA383" s="2843"/>
      <c r="AB383" s="2843"/>
      <c r="AC383" s="2843"/>
      <c r="AD383" s="2843"/>
      <c r="AE383" s="2843"/>
      <c r="AF383" s="2843"/>
      <c r="AG383" s="1269"/>
      <c r="AH383" s="1269"/>
      <c r="AI383" s="1269"/>
      <c r="AJ383" s="1269"/>
      <c r="AK383" s="1269"/>
      <c r="AL383" s="1394"/>
      <c r="AM383" s="803"/>
      <c r="AN383" s="880"/>
      <c r="BS383" s="803"/>
      <c r="BT383" s="803"/>
      <c r="BU383" s="803"/>
      <c r="BV383" s="803"/>
      <c r="BW383" s="803"/>
      <c r="BX383" s="803"/>
      <c r="BY383" s="803"/>
      <c r="BZ383" s="803"/>
      <c r="CA383" s="803"/>
      <c r="CB383" s="803"/>
      <c r="CC383" s="803"/>
    </row>
    <row r="384" spans="1:81" s="817" customFormat="1" ht="12.75" customHeight="1">
      <c r="A384" s="803"/>
      <c r="B384" s="801"/>
      <c r="C384" s="1030"/>
      <c r="D384" s="801"/>
      <c r="E384" s="1031"/>
      <c r="F384" s="2843"/>
      <c r="G384" s="2843"/>
      <c r="H384" s="2843"/>
      <c r="I384" s="2843"/>
      <c r="J384" s="2843"/>
      <c r="K384" s="2843"/>
      <c r="L384" s="2843"/>
      <c r="M384" s="2843"/>
      <c r="N384" s="2843"/>
      <c r="O384" s="2843"/>
      <c r="P384" s="2843"/>
      <c r="Q384" s="2843"/>
      <c r="R384" s="2843"/>
      <c r="S384" s="2843"/>
      <c r="T384" s="2843"/>
      <c r="U384" s="2843"/>
      <c r="V384" s="2843"/>
      <c r="W384" s="2843"/>
      <c r="X384" s="2843"/>
      <c r="Y384" s="2843"/>
      <c r="Z384" s="2843"/>
      <c r="AA384" s="2843"/>
      <c r="AB384" s="2843"/>
      <c r="AC384" s="2843"/>
      <c r="AD384" s="2843"/>
      <c r="AE384" s="2843"/>
      <c r="AF384" s="2843"/>
      <c r="AG384" s="1269"/>
      <c r="AH384" s="1269"/>
      <c r="AI384" s="1269"/>
      <c r="AJ384" s="1269"/>
      <c r="AK384" s="1269"/>
      <c r="AL384" s="1394"/>
      <c r="AM384" s="803"/>
      <c r="AN384" s="880"/>
      <c r="BS384" s="803"/>
      <c r="BT384" s="803"/>
      <c r="BU384" s="803"/>
      <c r="BV384" s="803"/>
      <c r="BW384" s="803"/>
      <c r="BX384" s="803"/>
      <c r="BY384" s="803"/>
      <c r="BZ384" s="803"/>
      <c r="CA384" s="803"/>
      <c r="CB384" s="803"/>
      <c r="CC384" s="803"/>
    </row>
    <row r="385" spans="1:81" s="817" customFormat="1" ht="12.75" customHeight="1">
      <c r="A385" s="803"/>
      <c r="B385" s="801"/>
      <c r="C385" s="1030"/>
      <c r="D385" s="801"/>
      <c r="E385" s="1031"/>
      <c r="F385" s="2843"/>
      <c r="G385" s="2843"/>
      <c r="H385" s="2843"/>
      <c r="I385" s="2843"/>
      <c r="J385" s="2843"/>
      <c r="K385" s="2843"/>
      <c r="L385" s="2843"/>
      <c r="M385" s="2843"/>
      <c r="N385" s="2843"/>
      <c r="O385" s="2843"/>
      <c r="P385" s="2843"/>
      <c r="Q385" s="2843"/>
      <c r="R385" s="2843"/>
      <c r="S385" s="2843"/>
      <c r="T385" s="2843"/>
      <c r="U385" s="2843"/>
      <c r="V385" s="2843"/>
      <c r="W385" s="2843"/>
      <c r="X385" s="2843"/>
      <c r="Y385" s="2843"/>
      <c r="Z385" s="2843"/>
      <c r="AA385" s="2843"/>
      <c r="AB385" s="2843"/>
      <c r="AC385" s="2843"/>
      <c r="AD385" s="2843"/>
      <c r="AE385" s="2843"/>
      <c r="AF385" s="2843"/>
      <c r="AG385" s="1269"/>
      <c r="AH385" s="1269"/>
      <c r="AI385" s="1269"/>
      <c r="AJ385" s="1269"/>
      <c r="AK385" s="1269"/>
      <c r="AL385" s="1394"/>
      <c r="AM385" s="803"/>
      <c r="AN385" s="880"/>
      <c r="BS385" s="803"/>
      <c r="BT385" s="803"/>
      <c r="BU385" s="803"/>
      <c r="BV385" s="803"/>
      <c r="BW385" s="803"/>
      <c r="BX385" s="803"/>
      <c r="BY385" s="803"/>
      <c r="BZ385" s="803"/>
      <c r="CA385" s="803"/>
      <c r="CB385" s="803"/>
      <c r="CC385" s="803"/>
    </row>
    <row r="386" spans="1:81" s="817" customFormat="1" ht="12.75" customHeight="1">
      <c r="A386" s="803"/>
      <c r="B386" s="801"/>
      <c r="C386" s="2844" t="s">
        <v>299</v>
      </c>
      <c r="D386" s="2758"/>
      <c r="E386" s="1031"/>
      <c r="F386" s="1020" t="s">
        <v>2301</v>
      </c>
      <c r="G386" s="879"/>
      <c r="H386" s="879"/>
      <c r="I386" s="879"/>
      <c r="J386" s="879"/>
      <c r="K386" s="879"/>
      <c r="L386" s="879"/>
      <c r="M386" s="879"/>
      <c r="N386" s="879"/>
      <c r="O386" s="879"/>
      <c r="P386" s="879"/>
      <c r="Q386" s="879"/>
      <c r="R386" s="879"/>
      <c r="S386" s="879"/>
      <c r="T386" s="879"/>
      <c r="U386" s="879"/>
      <c r="V386" s="879"/>
      <c r="W386" s="879"/>
      <c r="X386" s="879"/>
      <c r="Y386" s="879"/>
      <c r="Z386" s="879"/>
      <c r="AA386" s="879"/>
      <c r="AB386" s="879"/>
      <c r="AC386" s="879"/>
      <c r="AD386" s="879"/>
      <c r="AF386" s="2845" t="s">
        <v>2302</v>
      </c>
      <c r="AG386" s="2845"/>
      <c r="AH386" s="2845"/>
      <c r="AI386" s="2845"/>
      <c r="AJ386" s="2845"/>
      <c r="AK386" s="2845"/>
      <c r="AL386" s="2846"/>
      <c r="AM386" s="1021"/>
      <c r="BS386" s="803"/>
      <c r="BT386" s="803"/>
      <c r="BU386" s="803"/>
      <c r="BV386" s="803"/>
      <c r="BW386" s="803"/>
      <c r="BX386" s="803"/>
      <c r="BY386" s="803"/>
      <c r="BZ386" s="803"/>
      <c r="CA386" s="803"/>
      <c r="CB386" s="803"/>
      <c r="CC386" s="803"/>
    </row>
    <row r="387" spans="1:81" s="817" customFormat="1" ht="12.75" customHeight="1">
      <c r="A387" s="803"/>
      <c r="B387" s="801"/>
      <c r="C387" s="1030"/>
      <c r="D387" s="801"/>
      <c r="E387" s="1031"/>
      <c r="F387" s="1392"/>
      <c r="G387" s="1392"/>
      <c r="H387" s="1392"/>
      <c r="I387" s="1392"/>
      <c r="J387" s="1392"/>
      <c r="K387" s="1392"/>
      <c r="L387" s="1392"/>
      <c r="M387" s="1392"/>
      <c r="N387" s="1392"/>
      <c r="O387" s="1392"/>
      <c r="P387" s="1392"/>
      <c r="Q387" s="1392"/>
      <c r="R387" s="1392"/>
      <c r="S387" s="1392"/>
      <c r="T387" s="1392"/>
      <c r="U387" s="1392"/>
      <c r="V387" s="1392"/>
      <c r="W387" s="1392"/>
      <c r="X387" s="1392"/>
      <c r="Y387" s="1392"/>
      <c r="Z387" s="1392"/>
      <c r="AA387" s="1392"/>
      <c r="AB387" s="1392"/>
      <c r="AC387" s="1392"/>
      <c r="AD387" s="1392"/>
      <c r="AL387" s="1032"/>
      <c r="AM387" s="803"/>
      <c r="AN387" s="880"/>
      <c r="BS387" s="803"/>
      <c r="BT387" s="803"/>
      <c r="BU387" s="803"/>
      <c r="BV387" s="803"/>
      <c r="BW387" s="803"/>
      <c r="BX387" s="803"/>
      <c r="BY387" s="803"/>
      <c r="BZ387" s="803"/>
      <c r="CA387" s="803"/>
      <c r="CB387" s="803"/>
      <c r="CC387" s="803"/>
    </row>
    <row r="388" spans="1:81" s="817" customFormat="1" ht="12.75" customHeight="1">
      <c r="A388" s="803"/>
      <c r="B388" s="801"/>
      <c r="C388" s="2844" t="s">
        <v>643</v>
      </c>
      <c r="D388" s="2758"/>
      <c r="E388" s="1031"/>
      <c r="F388" s="1039" t="s">
        <v>2303</v>
      </c>
      <c r="G388" s="1392"/>
      <c r="H388" s="139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F388" s="2845" t="s">
        <v>2297</v>
      </c>
      <c r="AG388" s="2845"/>
      <c r="AH388" s="2845"/>
      <c r="AI388" s="2845"/>
      <c r="AJ388" s="2845"/>
      <c r="AK388" s="2845"/>
      <c r="AL388" s="2846"/>
      <c r="AM388" s="803"/>
      <c r="AN388" s="880"/>
      <c r="BS388" s="803"/>
      <c r="BT388" s="803"/>
      <c r="BU388" s="803"/>
    </row>
    <row r="389" spans="1:81" s="817" customFormat="1" ht="12.75" customHeight="1">
      <c r="A389" s="803"/>
      <c r="B389" s="801"/>
      <c r="C389" s="1040"/>
      <c r="E389" s="1031"/>
      <c r="G389" s="1392"/>
      <c r="H389" s="139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c r="AL389" s="1032"/>
      <c r="AM389" s="803"/>
      <c r="AN389" s="880"/>
      <c r="BS389" s="803"/>
      <c r="BT389" s="803"/>
      <c r="BU389" s="803"/>
    </row>
    <row r="390" spans="1:81" s="817" customFormat="1" ht="12.75" customHeight="1">
      <c r="A390" s="803"/>
      <c r="B390" s="801"/>
      <c r="C390" s="1033"/>
      <c r="D390" s="1034"/>
      <c r="E390" s="1035"/>
      <c r="F390" s="1041" t="s">
        <v>2304</v>
      </c>
      <c r="G390" s="1036"/>
      <c r="H390" s="1036"/>
      <c r="I390" s="1036"/>
      <c r="J390" s="1036"/>
      <c r="K390" s="1036"/>
      <c r="L390" s="1036"/>
      <c r="M390" s="1036"/>
      <c r="N390" s="1036"/>
      <c r="O390" s="1036"/>
      <c r="P390" s="1036"/>
      <c r="Q390" s="1036"/>
      <c r="R390" s="1036"/>
      <c r="S390" s="1036"/>
      <c r="T390" s="1036"/>
      <c r="U390" s="1036"/>
      <c r="V390" s="1036"/>
      <c r="W390" s="1036"/>
      <c r="X390" s="1036"/>
      <c r="Y390" s="1036"/>
      <c r="Z390" s="1036"/>
      <c r="AA390" s="1036"/>
      <c r="AB390" s="1036"/>
      <c r="AC390" s="1036"/>
      <c r="AD390" s="1036"/>
      <c r="AE390" s="924"/>
      <c r="AF390" s="850"/>
      <c r="AG390" s="924"/>
      <c r="AH390" s="1027"/>
      <c r="AI390" s="1027"/>
      <c r="AJ390" s="1027"/>
      <c r="AK390" s="1027"/>
      <c r="AL390" s="1038"/>
      <c r="AM390" s="803"/>
      <c r="AN390" s="880"/>
      <c r="BS390" s="803"/>
      <c r="BT390" s="803"/>
      <c r="BU390" s="803"/>
    </row>
    <row r="391" spans="1:81" s="817" customFormat="1" ht="12.75" customHeight="1">
      <c r="A391" s="803"/>
      <c r="B391" s="801"/>
      <c r="C391" s="801"/>
      <c r="D391" s="801"/>
      <c r="E391" s="1031"/>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c r="AB391" s="878"/>
      <c r="AC391" s="878"/>
      <c r="AD391" s="878"/>
      <c r="AE391" s="803"/>
      <c r="AF391" s="1269"/>
      <c r="AG391" s="803"/>
      <c r="AM391" s="803"/>
      <c r="AN391" s="880"/>
      <c r="BS391" s="803"/>
      <c r="BT391" s="803"/>
      <c r="BU391" s="803"/>
    </row>
    <row r="392" spans="1:81" s="817" customFormat="1" ht="12.75" customHeight="1">
      <c r="A392" s="803"/>
      <c r="B392" s="801"/>
      <c r="C392" s="1013"/>
      <c r="D392" s="1014"/>
      <c r="E392" s="1015" t="s">
        <v>2305</v>
      </c>
      <c r="F392" s="2842" t="s">
        <v>2306</v>
      </c>
      <c r="G392" s="2842"/>
      <c r="H392" s="2842"/>
      <c r="I392" s="2842"/>
      <c r="J392" s="2842"/>
      <c r="K392" s="2842"/>
      <c r="L392" s="2842"/>
      <c r="M392" s="2842"/>
      <c r="N392" s="2842"/>
      <c r="O392" s="2842"/>
      <c r="P392" s="2842"/>
      <c r="Q392" s="2842"/>
      <c r="R392" s="2842"/>
      <c r="S392" s="2842"/>
      <c r="T392" s="2842"/>
      <c r="U392" s="2842"/>
      <c r="V392" s="2842"/>
      <c r="W392" s="2842"/>
      <c r="X392" s="2842"/>
      <c r="Y392" s="2842"/>
      <c r="Z392" s="2842"/>
      <c r="AA392" s="2842"/>
      <c r="AB392" s="2842"/>
      <c r="AC392" s="2842"/>
      <c r="AD392" s="2842"/>
      <c r="AE392" s="2842"/>
      <c r="AF392" s="2842"/>
      <c r="AG392" s="1016"/>
      <c r="AH392" s="1016"/>
      <c r="AI392" s="1016"/>
      <c r="AJ392" s="1016"/>
      <c r="AK392" s="1016"/>
      <c r="AL392" s="1017"/>
      <c r="AM392" s="803"/>
      <c r="AN392" s="880"/>
      <c r="BS392" s="803"/>
      <c r="BT392" s="803"/>
      <c r="BU392" s="803"/>
      <c r="BV392" s="803"/>
      <c r="BW392" s="803"/>
      <c r="BX392" s="803"/>
      <c r="BY392" s="803"/>
      <c r="BZ392" s="803"/>
      <c r="CA392" s="803"/>
      <c r="CB392" s="803"/>
      <c r="CC392" s="803"/>
    </row>
    <row r="393" spans="1:81" s="817" customFormat="1" ht="12.75" customHeight="1">
      <c r="A393" s="803"/>
      <c r="B393" s="801"/>
      <c r="C393" s="1030"/>
      <c r="D393" s="801"/>
      <c r="E393" s="1031"/>
      <c r="F393" s="2843"/>
      <c r="G393" s="2843"/>
      <c r="H393" s="2843"/>
      <c r="I393" s="2843"/>
      <c r="J393" s="2843"/>
      <c r="K393" s="2843"/>
      <c r="L393" s="2843"/>
      <c r="M393" s="2843"/>
      <c r="N393" s="2843"/>
      <c r="O393" s="2843"/>
      <c r="P393" s="2843"/>
      <c r="Q393" s="2843"/>
      <c r="R393" s="2843"/>
      <c r="S393" s="2843"/>
      <c r="T393" s="2843"/>
      <c r="U393" s="2843"/>
      <c r="V393" s="2843"/>
      <c r="W393" s="2843"/>
      <c r="X393" s="2843"/>
      <c r="Y393" s="2843"/>
      <c r="Z393" s="2843"/>
      <c r="AA393" s="2843"/>
      <c r="AB393" s="2843"/>
      <c r="AC393" s="2843"/>
      <c r="AD393" s="2843"/>
      <c r="AE393" s="2843"/>
      <c r="AF393" s="2843"/>
      <c r="AG393" s="1269"/>
      <c r="AH393" s="1269"/>
      <c r="AI393" s="1269"/>
      <c r="AJ393" s="1269"/>
      <c r="AK393" s="1269"/>
      <c r="AL393" s="1394"/>
      <c r="AM393" s="803"/>
      <c r="AN393" s="880"/>
      <c r="BS393" s="803"/>
      <c r="BT393" s="803"/>
      <c r="BU393" s="803"/>
      <c r="BV393" s="803"/>
      <c r="BW393" s="803"/>
      <c r="BX393" s="803"/>
      <c r="BY393" s="803"/>
      <c r="BZ393" s="803"/>
      <c r="CA393" s="803"/>
      <c r="CB393" s="803"/>
      <c r="CC393" s="803"/>
    </row>
    <row r="394" spans="1:81">
      <c r="A394" s="803"/>
      <c r="C394" s="1030"/>
      <c r="E394" s="1031"/>
      <c r="F394" s="2843"/>
      <c r="G394" s="2843"/>
      <c r="H394" s="2843"/>
      <c r="I394" s="2843"/>
      <c r="J394" s="2843"/>
      <c r="K394" s="2843"/>
      <c r="L394" s="2843"/>
      <c r="M394" s="2843"/>
      <c r="N394" s="2843"/>
      <c r="O394" s="2843"/>
      <c r="P394" s="2843"/>
      <c r="Q394" s="2843"/>
      <c r="R394" s="2843"/>
      <c r="S394" s="2843"/>
      <c r="T394" s="2843"/>
      <c r="U394" s="2843"/>
      <c r="V394" s="2843"/>
      <c r="W394" s="2843"/>
      <c r="X394" s="2843"/>
      <c r="Y394" s="2843"/>
      <c r="Z394" s="2843"/>
      <c r="AA394" s="2843"/>
      <c r="AB394" s="2843"/>
      <c r="AC394" s="2843"/>
      <c r="AD394" s="2843"/>
      <c r="AE394" s="2843"/>
      <c r="AF394" s="2843"/>
      <c r="AG394" s="1269"/>
      <c r="AH394" s="1269"/>
      <c r="AI394" s="1269"/>
      <c r="AJ394" s="1269"/>
      <c r="AK394" s="1269"/>
      <c r="AL394" s="1394"/>
      <c r="AM394" s="803"/>
      <c r="BS394" s="803"/>
      <c r="BT394" s="803"/>
      <c r="BU394" s="803"/>
      <c r="BV394" s="803"/>
      <c r="BW394" s="803"/>
      <c r="BX394" s="803"/>
      <c r="BY394" s="803"/>
      <c r="BZ394" s="803"/>
      <c r="CA394" s="803"/>
      <c r="CB394" s="803"/>
      <c r="CC394" s="803"/>
    </row>
    <row r="395" spans="1:81" s="817" customFormat="1" ht="12.75" customHeight="1">
      <c r="A395" s="803"/>
      <c r="B395" s="801"/>
      <c r="C395" s="1030"/>
      <c r="D395" s="801"/>
      <c r="E395" s="1031"/>
      <c r="F395" s="2843"/>
      <c r="G395" s="2843"/>
      <c r="H395" s="2843"/>
      <c r="I395" s="2843"/>
      <c r="J395" s="2843"/>
      <c r="K395" s="2843"/>
      <c r="L395" s="2843"/>
      <c r="M395" s="2843"/>
      <c r="N395" s="2843"/>
      <c r="O395" s="2843"/>
      <c r="P395" s="2843"/>
      <c r="Q395" s="2843"/>
      <c r="R395" s="2843"/>
      <c r="S395" s="2843"/>
      <c r="T395" s="2843"/>
      <c r="U395" s="2843"/>
      <c r="V395" s="2843"/>
      <c r="W395" s="2843"/>
      <c r="X395" s="2843"/>
      <c r="Y395" s="2843"/>
      <c r="Z395" s="2843"/>
      <c r="AA395" s="2843"/>
      <c r="AB395" s="2843"/>
      <c r="AC395" s="2843"/>
      <c r="AD395" s="2843"/>
      <c r="AE395" s="2843"/>
      <c r="AF395" s="2843"/>
      <c r="AG395" s="1269"/>
      <c r="AH395" s="1269"/>
      <c r="AI395" s="1269"/>
      <c r="AJ395" s="1269"/>
      <c r="AK395" s="1269"/>
      <c r="AL395" s="1394"/>
      <c r="AM395" s="803"/>
      <c r="AN395" s="880"/>
      <c r="BS395" s="803"/>
      <c r="BT395" s="803"/>
      <c r="BY395" s="803"/>
      <c r="BZ395" s="803"/>
      <c r="CA395" s="803"/>
      <c r="CB395" s="803"/>
      <c r="CC395" s="803"/>
    </row>
    <row r="396" spans="1:81" s="817" customFormat="1" ht="12.75" customHeight="1">
      <c r="A396" s="803"/>
      <c r="B396" s="801"/>
      <c r="C396" s="2844" t="s">
        <v>299</v>
      </c>
      <c r="D396" s="2758"/>
      <c r="E396" s="1031"/>
      <c r="F396" s="1020" t="s">
        <v>2307</v>
      </c>
      <c r="G396" s="879"/>
      <c r="H396" s="879"/>
      <c r="I396" s="879"/>
      <c r="J396" s="879"/>
      <c r="K396" s="879"/>
      <c r="L396" s="879"/>
      <c r="M396" s="879"/>
      <c r="N396" s="879"/>
      <c r="O396" s="879"/>
      <c r="P396" s="879"/>
      <c r="Q396" s="879"/>
      <c r="R396" s="879"/>
      <c r="S396" s="879"/>
      <c r="T396" s="879"/>
      <c r="U396" s="879"/>
      <c r="V396" s="879"/>
      <c r="W396" s="879"/>
      <c r="X396" s="879"/>
      <c r="Y396" s="879"/>
      <c r="Z396" s="879"/>
      <c r="AA396" s="879"/>
      <c r="AB396" s="879"/>
      <c r="AC396" s="879"/>
      <c r="AD396" s="879"/>
      <c r="AF396" s="2845" t="s">
        <v>2297</v>
      </c>
      <c r="AG396" s="2845"/>
      <c r="AH396" s="2845"/>
      <c r="AI396" s="2845"/>
      <c r="AJ396" s="2845"/>
      <c r="AK396" s="2845"/>
      <c r="AL396" s="2846"/>
      <c r="AM396" s="803"/>
      <c r="AN396" s="880"/>
      <c r="BS396" s="803"/>
      <c r="BT396" s="803"/>
      <c r="BY396" s="803"/>
      <c r="BZ396" s="803"/>
      <c r="CA396" s="803"/>
      <c r="CB396" s="803"/>
      <c r="CC396" s="803"/>
    </row>
    <row r="397" spans="1:81" s="817" customFormat="1" ht="12.75" customHeight="1">
      <c r="A397" s="803"/>
      <c r="B397" s="801"/>
      <c r="C397" s="1030"/>
      <c r="D397" s="801"/>
      <c r="E397" s="1031"/>
      <c r="G397" s="879"/>
      <c r="H397" s="879"/>
      <c r="I397" s="879"/>
      <c r="J397" s="879"/>
      <c r="K397" s="879"/>
      <c r="L397" s="879"/>
      <c r="M397" s="879"/>
      <c r="N397" s="879"/>
      <c r="O397" s="879"/>
      <c r="P397" s="879"/>
      <c r="Q397" s="879"/>
      <c r="R397" s="879"/>
      <c r="S397" s="879"/>
      <c r="T397" s="879"/>
      <c r="U397" s="879"/>
      <c r="V397" s="879"/>
      <c r="W397" s="879"/>
      <c r="X397" s="879"/>
      <c r="Y397" s="879"/>
      <c r="Z397" s="879"/>
      <c r="AA397" s="879"/>
      <c r="AB397" s="879"/>
      <c r="AC397" s="879"/>
      <c r="AD397" s="879"/>
      <c r="AL397" s="1032"/>
      <c r="AM397" s="803"/>
      <c r="AN397" s="880"/>
      <c r="BS397" s="803"/>
      <c r="BT397" s="803"/>
      <c r="BY397" s="803"/>
      <c r="BZ397" s="803"/>
      <c r="CA397" s="803"/>
      <c r="CB397" s="803"/>
      <c r="CC397" s="803"/>
    </row>
    <row r="398" spans="1:81" s="817" customFormat="1" ht="12.75" customHeight="1">
      <c r="A398" s="803"/>
      <c r="B398" s="801"/>
      <c r="C398" s="2844" t="s">
        <v>299</v>
      </c>
      <c r="D398" s="2758"/>
      <c r="E398" s="1019"/>
      <c r="F398" s="1020" t="s">
        <v>2308</v>
      </c>
      <c r="G398" s="879"/>
      <c r="H398" s="879"/>
      <c r="I398" s="879"/>
      <c r="J398" s="879"/>
      <c r="K398" s="879"/>
      <c r="L398" s="879"/>
      <c r="M398" s="879"/>
      <c r="N398" s="879"/>
      <c r="O398" s="879"/>
      <c r="P398" s="879"/>
      <c r="Q398" s="879"/>
      <c r="R398" s="879"/>
      <c r="S398" s="879"/>
      <c r="T398" s="879"/>
      <c r="U398" s="879"/>
      <c r="V398" s="879"/>
      <c r="W398" s="879"/>
      <c r="X398" s="879"/>
      <c r="Y398" s="879"/>
      <c r="Z398" s="879"/>
      <c r="AA398" s="879"/>
      <c r="AB398" s="879"/>
      <c r="AC398" s="879"/>
      <c r="AD398" s="879"/>
      <c r="AF398" s="2845" t="s">
        <v>2309</v>
      </c>
      <c r="AG398" s="2845"/>
      <c r="AH398" s="2845"/>
      <c r="AI398" s="2845"/>
      <c r="AJ398" s="2845"/>
      <c r="AK398" s="2845"/>
      <c r="AL398" s="2846"/>
      <c r="AM398" s="803"/>
      <c r="AN398" s="880"/>
      <c r="BS398" s="803"/>
      <c r="BT398" s="803"/>
      <c r="BY398" s="803"/>
      <c r="BZ398" s="803"/>
      <c r="CA398" s="803"/>
      <c r="CB398" s="803"/>
      <c r="CC398" s="803"/>
    </row>
    <row r="399" spans="1:81" s="817" customFormat="1" ht="12.75" customHeight="1">
      <c r="A399" s="803"/>
      <c r="B399" s="801"/>
      <c r="C399" s="1042"/>
      <c r="D399" s="1027"/>
      <c r="E399" s="1024"/>
      <c r="F399" s="1027"/>
      <c r="G399" s="1026"/>
      <c r="H399" s="1026"/>
      <c r="I399" s="1026"/>
      <c r="J399" s="1026"/>
      <c r="K399" s="1026"/>
      <c r="L399" s="1026"/>
      <c r="M399" s="1026"/>
      <c r="N399" s="1026"/>
      <c r="O399" s="1026"/>
      <c r="P399" s="1026"/>
      <c r="Q399" s="1026"/>
      <c r="R399" s="1026"/>
      <c r="S399" s="1026"/>
      <c r="T399" s="1026"/>
      <c r="U399" s="1026"/>
      <c r="V399" s="1026"/>
      <c r="W399" s="1026"/>
      <c r="X399" s="1026"/>
      <c r="Y399" s="1026"/>
      <c r="Z399" s="1026"/>
      <c r="AA399" s="1026"/>
      <c r="AB399" s="1026"/>
      <c r="AC399" s="1026"/>
      <c r="AD399" s="1026"/>
      <c r="AE399" s="1027"/>
      <c r="AF399" s="1027"/>
      <c r="AG399" s="1027"/>
      <c r="AH399" s="1027"/>
      <c r="AI399" s="1027"/>
      <c r="AJ399" s="1027"/>
      <c r="AK399" s="1027"/>
      <c r="AL399" s="1038"/>
      <c r="AM399" s="803"/>
      <c r="AN399" s="880"/>
      <c r="BS399" s="803"/>
      <c r="BT399" s="803"/>
      <c r="BY399" s="803"/>
      <c r="BZ399" s="803"/>
      <c r="CA399" s="803"/>
      <c r="CB399" s="803"/>
      <c r="CC399" s="803"/>
    </row>
    <row r="400" spans="1:81" s="817" customFormat="1" ht="12.75" customHeight="1">
      <c r="A400" s="803"/>
      <c r="B400" s="801"/>
      <c r="C400" s="801"/>
      <c r="D400" s="801"/>
      <c r="E400" s="1031"/>
      <c r="G400" s="879"/>
      <c r="H400" s="879"/>
      <c r="I400" s="879"/>
      <c r="J400" s="879"/>
      <c r="K400" s="879"/>
      <c r="L400" s="879"/>
      <c r="M400" s="879"/>
      <c r="N400" s="879"/>
      <c r="O400" s="879"/>
      <c r="P400" s="879"/>
      <c r="Q400" s="879"/>
      <c r="R400" s="879"/>
      <c r="S400" s="879"/>
      <c r="T400" s="879"/>
      <c r="U400" s="879"/>
      <c r="V400" s="879"/>
      <c r="W400" s="879"/>
      <c r="X400" s="879"/>
      <c r="Y400" s="879"/>
      <c r="Z400" s="879"/>
      <c r="AA400" s="879"/>
      <c r="AB400" s="879"/>
      <c r="AC400" s="879"/>
      <c r="AD400" s="879"/>
      <c r="AE400" s="803"/>
      <c r="AF400" s="1269"/>
      <c r="AG400" s="803"/>
      <c r="AM400" s="803"/>
      <c r="AN400" s="880"/>
      <c r="BS400" s="803"/>
      <c r="BT400" s="803"/>
      <c r="BY400" s="803"/>
      <c r="BZ400" s="803"/>
      <c r="CA400" s="803"/>
      <c r="CB400" s="803"/>
      <c r="CC400" s="803"/>
    </row>
    <row r="401" spans="1:81" s="817" customFormat="1" ht="12.75" customHeight="1">
      <c r="A401" s="803"/>
      <c r="B401" s="801"/>
      <c r="C401" s="2844" t="s">
        <v>299</v>
      </c>
      <c r="D401" s="2758"/>
      <c r="E401" s="1015" t="s">
        <v>2310</v>
      </c>
      <c r="F401" s="2842" t="s">
        <v>2311</v>
      </c>
      <c r="G401" s="2842"/>
      <c r="H401" s="2842"/>
      <c r="I401" s="2842"/>
      <c r="J401" s="2842"/>
      <c r="K401" s="2842"/>
      <c r="L401" s="2842"/>
      <c r="M401" s="2842"/>
      <c r="N401" s="2842"/>
      <c r="O401" s="2842"/>
      <c r="P401" s="2842"/>
      <c r="Q401" s="2842"/>
      <c r="R401" s="2842"/>
      <c r="S401" s="2842"/>
      <c r="T401" s="2842"/>
      <c r="U401" s="2842"/>
      <c r="V401" s="2842"/>
      <c r="W401" s="2842"/>
      <c r="X401" s="2842"/>
      <c r="Y401" s="2842"/>
      <c r="Z401" s="2842"/>
      <c r="AA401" s="2842"/>
      <c r="AB401" s="2842"/>
      <c r="AC401" s="2842"/>
      <c r="AD401" s="2842"/>
      <c r="AE401" s="2842"/>
      <c r="AF401" s="1016"/>
      <c r="AG401" s="911"/>
      <c r="AH401" s="1014"/>
      <c r="AI401" s="1014"/>
      <c r="AJ401" s="1014"/>
      <c r="AK401" s="1014"/>
      <c r="AL401" s="1043"/>
      <c r="AM401" s="803"/>
      <c r="AN401" s="880"/>
      <c r="BS401" s="803"/>
      <c r="BT401" s="803"/>
      <c r="BY401" s="803"/>
      <c r="BZ401" s="803"/>
      <c r="CA401" s="803"/>
      <c r="CB401" s="803"/>
      <c r="CC401" s="803"/>
    </row>
    <row r="402" spans="1:81" s="817" customFormat="1" ht="12.75" customHeight="1">
      <c r="A402" s="803"/>
      <c r="B402" s="801"/>
      <c r="C402" s="1040"/>
      <c r="F402" s="2843"/>
      <c r="G402" s="2843"/>
      <c r="H402" s="2843"/>
      <c r="I402" s="2843"/>
      <c r="J402" s="2843"/>
      <c r="K402" s="2843"/>
      <c r="L402" s="2843"/>
      <c r="M402" s="2843"/>
      <c r="N402" s="2843"/>
      <c r="O402" s="2843"/>
      <c r="P402" s="2843"/>
      <c r="Q402" s="2843"/>
      <c r="R402" s="2843"/>
      <c r="S402" s="2843"/>
      <c r="T402" s="2843"/>
      <c r="U402" s="2843"/>
      <c r="V402" s="2843"/>
      <c r="W402" s="2843"/>
      <c r="X402" s="2843"/>
      <c r="Y402" s="2843"/>
      <c r="Z402" s="2843"/>
      <c r="AA402" s="2843"/>
      <c r="AB402" s="2843"/>
      <c r="AC402" s="2843"/>
      <c r="AD402" s="2843"/>
      <c r="AE402" s="2843"/>
      <c r="AF402" s="2760" t="s">
        <v>2297</v>
      </c>
      <c r="AG402" s="2760"/>
      <c r="AH402" s="2760"/>
      <c r="AI402" s="2760"/>
      <c r="AJ402" s="2760"/>
      <c r="AK402" s="2760"/>
      <c r="AL402" s="2850"/>
      <c r="AM402" s="803"/>
      <c r="AN402" s="880"/>
      <c r="BS402" s="803"/>
      <c r="BT402" s="803"/>
      <c r="BY402" s="803"/>
      <c r="BZ402" s="803"/>
      <c r="CA402" s="803"/>
      <c r="CB402" s="803"/>
      <c r="CC402" s="803"/>
    </row>
    <row r="403" spans="1:81" s="817" customFormat="1" ht="12.75" customHeight="1">
      <c r="A403" s="803"/>
      <c r="B403" s="801"/>
      <c r="C403" s="1030"/>
      <c r="D403" s="801"/>
      <c r="E403" s="1031"/>
      <c r="F403" s="2843"/>
      <c r="G403" s="2843"/>
      <c r="H403" s="2843"/>
      <c r="I403" s="2843"/>
      <c r="J403" s="2843"/>
      <c r="K403" s="2843"/>
      <c r="L403" s="2843"/>
      <c r="M403" s="2843"/>
      <c r="N403" s="2843"/>
      <c r="O403" s="2843"/>
      <c r="P403" s="2843"/>
      <c r="Q403" s="2843"/>
      <c r="R403" s="2843"/>
      <c r="S403" s="2843"/>
      <c r="T403" s="2843"/>
      <c r="U403" s="2843"/>
      <c r="V403" s="2843"/>
      <c r="W403" s="2843"/>
      <c r="X403" s="2843"/>
      <c r="Y403" s="2843"/>
      <c r="Z403" s="2843"/>
      <c r="AA403" s="2843"/>
      <c r="AB403" s="2843"/>
      <c r="AC403" s="2843"/>
      <c r="AD403" s="2843"/>
      <c r="AE403" s="2843"/>
      <c r="AL403" s="1032"/>
      <c r="AM403" s="803"/>
      <c r="AN403" s="880"/>
      <c r="BS403" s="803"/>
      <c r="BT403" s="803"/>
      <c r="BU403" s="803"/>
      <c r="BV403" s="803"/>
      <c r="BW403" s="803"/>
      <c r="BX403" s="803"/>
      <c r="BY403" s="803"/>
      <c r="BZ403" s="803"/>
      <c r="CA403" s="803"/>
      <c r="CB403" s="803"/>
      <c r="CC403" s="803"/>
    </row>
    <row r="404" spans="1:81" s="817" customFormat="1" ht="12.75" customHeight="1">
      <c r="A404" s="803"/>
      <c r="B404" s="801"/>
      <c r="C404" s="1033"/>
      <c r="D404" s="1034"/>
      <c r="E404" s="1035"/>
      <c r="F404" s="2849"/>
      <c r="G404" s="2849"/>
      <c r="H404" s="2849"/>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49"/>
      <c r="AD404" s="2849"/>
      <c r="AE404" s="2849"/>
      <c r="AF404" s="850"/>
      <c r="AG404" s="924"/>
      <c r="AH404" s="1027"/>
      <c r="AI404" s="1027"/>
      <c r="AJ404" s="1027"/>
      <c r="AK404" s="1027"/>
      <c r="AL404" s="1038"/>
      <c r="AM404" s="803"/>
      <c r="AN404" s="880"/>
    </row>
    <row r="405" spans="1:81">
      <c r="A405" s="803"/>
      <c r="E405" s="1031"/>
      <c r="F405" s="879"/>
      <c r="G405" s="879"/>
      <c r="H405" s="879"/>
      <c r="I405" s="879"/>
      <c r="J405" s="879"/>
      <c r="K405" s="879"/>
      <c r="L405" s="879"/>
      <c r="M405" s="879"/>
      <c r="N405" s="879"/>
      <c r="O405" s="879"/>
      <c r="P405" s="879"/>
      <c r="Q405" s="879"/>
      <c r="R405" s="879"/>
      <c r="S405" s="879"/>
      <c r="T405" s="879"/>
      <c r="U405" s="879"/>
      <c r="V405" s="879"/>
      <c r="W405" s="879"/>
      <c r="X405" s="879"/>
      <c r="Y405" s="879"/>
      <c r="Z405" s="879"/>
      <c r="AA405" s="879"/>
      <c r="AB405" s="879"/>
      <c r="AC405" s="879"/>
      <c r="AD405" s="879"/>
      <c r="AE405" s="803"/>
      <c r="AF405" s="1269"/>
      <c r="AG405" s="803"/>
      <c r="AH405" s="817"/>
      <c r="AI405" s="817"/>
      <c r="AJ405" s="817"/>
      <c r="AK405" s="817"/>
      <c r="AL405" s="817"/>
      <c r="AM405" s="803"/>
    </row>
    <row r="406" spans="1:81" ht="12.75" customHeight="1">
      <c r="A406" s="803"/>
      <c r="C406" s="1044"/>
      <c r="D406" s="1045"/>
      <c r="E406" s="1015" t="s">
        <v>2312</v>
      </c>
      <c r="F406" s="2842" t="s">
        <v>2313</v>
      </c>
      <c r="G406" s="2842"/>
      <c r="H406" s="2842"/>
      <c r="I406" s="2842"/>
      <c r="J406" s="2842"/>
      <c r="K406" s="2842"/>
      <c r="L406" s="2842"/>
      <c r="M406" s="2842"/>
      <c r="N406" s="2842"/>
      <c r="O406" s="2842"/>
      <c r="P406" s="2842"/>
      <c r="Q406" s="2842"/>
      <c r="R406" s="2842"/>
      <c r="S406" s="2842"/>
      <c r="T406" s="2842"/>
      <c r="U406" s="2842"/>
      <c r="V406" s="2842"/>
      <c r="W406" s="2842"/>
      <c r="X406" s="2842"/>
      <c r="Y406" s="2842"/>
      <c r="Z406" s="2842"/>
      <c r="AA406" s="2842"/>
      <c r="AB406" s="2842"/>
      <c r="AC406" s="2842"/>
      <c r="AD406" s="2842"/>
      <c r="AE406" s="2842"/>
      <c r="AF406" s="1045"/>
      <c r="AG406" s="1045"/>
      <c r="AH406" s="1045"/>
      <c r="AI406" s="1045"/>
      <c r="AJ406" s="1045"/>
      <c r="AK406" s="1045"/>
      <c r="AL406" s="1046"/>
      <c r="AM406" s="803"/>
    </row>
    <row r="407" spans="1:81">
      <c r="A407" s="803"/>
      <c r="C407" s="1030"/>
      <c r="E407" s="1031"/>
      <c r="F407" s="2843"/>
      <c r="G407" s="2843"/>
      <c r="H407" s="2843"/>
      <c r="I407" s="2843"/>
      <c r="J407" s="2843"/>
      <c r="K407" s="2843"/>
      <c r="L407" s="2843"/>
      <c r="M407" s="2843"/>
      <c r="N407" s="2843"/>
      <c r="O407" s="2843"/>
      <c r="P407" s="2843"/>
      <c r="Q407" s="2843"/>
      <c r="R407" s="2843"/>
      <c r="S407" s="2843"/>
      <c r="T407" s="2843"/>
      <c r="U407" s="2843"/>
      <c r="V407" s="2843"/>
      <c r="W407" s="2843"/>
      <c r="X407" s="2843"/>
      <c r="Y407" s="2843"/>
      <c r="Z407" s="2843"/>
      <c r="AA407" s="2843"/>
      <c r="AB407" s="2843"/>
      <c r="AC407" s="2843"/>
      <c r="AD407" s="2843"/>
      <c r="AE407" s="2843"/>
      <c r="AF407" s="1269"/>
      <c r="AG407" s="803"/>
      <c r="AH407" s="817"/>
      <c r="AI407" s="817"/>
      <c r="AJ407" s="817"/>
      <c r="AK407" s="817"/>
      <c r="AL407" s="1032"/>
      <c r="AM407" s="803"/>
    </row>
    <row r="408" spans="1:81" s="817" customFormat="1" ht="12.75" customHeight="1">
      <c r="A408" s="803"/>
      <c r="B408" s="801"/>
      <c r="C408" s="1030"/>
      <c r="D408" s="801"/>
      <c r="E408" s="1031"/>
      <c r="F408" s="2843"/>
      <c r="G408" s="2843"/>
      <c r="H408" s="2843"/>
      <c r="I408" s="2843"/>
      <c r="J408" s="2843"/>
      <c r="K408" s="2843"/>
      <c r="L408" s="2843"/>
      <c r="M408" s="2843"/>
      <c r="N408" s="2843"/>
      <c r="O408" s="2843"/>
      <c r="P408" s="2843"/>
      <c r="Q408" s="2843"/>
      <c r="R408" s="2843"/>
      <c r="S408" s="2843"/>
      <c r="T408" s="2843"/>
      <c r="U408" s="2843"/>
      <c r="V408" s="2843"/>
      <c r="W408" s="2843"/>
      <c r="X408" s="2843"/>
      <c r="Y408" s="2843"/>
      <c r="Z408" s="2843"/>
      <c r="AA408" s="2843"/>
      <c r="AB408" s="2843"/>
      <c r="AC408" s="2843"/>
      <c r="AD408" s="2843"/>
      <c r="AE408" s="2843"/>
      <c r="AL408" s="1032"/>
      <c r="AM408" s="803"/>
      <c r="AN408" s="880"/>
    </row>
    <row r="409" spans="1:81" s="817" customFormat="1" ht="12.75" customHeight="1">
      <c r="A409" s="803"/>
      <c r="B409" s="801"/>
      <c r="C409" s="1040"/>
      <c r="F409" s="2843"/>
      <c r="G409" s="2843"/>
      <c r="H409" s="2843"/>
      <c r="I409" s="2843"/>
      <c r="J409" s="2843"/>
      <c r="K409" s="2843"/>
      <c r="L409" s="2843"/>
      <c r="M409" s="2843"/>
      <c r="N409" s="2843"/>
      <c r="O409" s="2843"/>
      <c r="P409" s="2843"/>
      <c r="Q409" s="2843"/>
      <c r="R409" s="2843"/>
      <c r="S409" s="2843"/>
      <c r="T409" s="2843"/>
      <c r="U409" s="2843"/>
      <c r="V409" s="2843"/>
      <c r="W409" s="2843"/>
      <c r="X409" s="2843"/>
      <c r="Y409" s="2843"/>
      <c r="Z409" s="2843"/>
      <c r="AA409" s="2843"/>
      <c r="AB409" s="2843"/>
      <c r="AC409" s="2843"/>
      <c r="AD409" s="2843"/>
      <c r="AE409" s="2843"/>
      <c r="AL409" s="1032"/>
      <c r="AM409" s="803"/>
      <c r="AN409" s="880"/>
    </row>
    <row r="410" spans="1:81" s="817" customFormat="1" ht="12.75" customHeight="1">
      <c r="A410" s="803"/>
      <c r="B410" s="801"/>
      <c r="C410" s="2844" t="s">
        <v>299</v>
      </c>
      <c r="D410" s="2758"/>
      <c r="E410" s="1031"/>
      <c r="F410" s="1020" t="s">
        <v>2314</v>
      </c>
      <c r="G410" s="879"/>
      <c r="H410" s="879"/>
      <c r="I410" s="879"/>
      <c r="J410" s="879"/>
      <c r="K410" s="879"/>
      <c r="L410" s="879"/>
      <c r="M410" s="879"/>
      <c r="N410" s="879"/>
      <c r="O410" s="879"/>
      <c r="P410" s="879"/>
      <c r="Q410" s="879"/>
      <c r="R410" s="879"/>
      <c r="S410" s="879"/>
      <c r="T410" s="879"/>
      <c r="U410" s="879"/>
      <c r="V410" s="879"/>
      <c r="W410" s="879"/>
      <c r="X410" s="879"/>
      <c r="Y410" s="879"/>
      <c r="Z410" s="879"/>
      <c r="AA410" s="879"/>
      <c r="AB410" s="879"/>
      <c r="AC410" s="879"/>
      <c r="AD410" s="879"/>
      <c r="AF410" s="2760" t="s">
        <v>2297</v>
      </c>
      <c r="AG410" s="2760"/>
      <c r="AH410" s="2760"/>
      <c r="AI410" s="2760"/>
      <c r="AJ410" s="2760"/>
      <c r="AK410" s="2760"/>
      <c r="AL410" s="2850"/>
      <c r="AM410" s="803"/>
      <c r="AN410" s="880"/>
    </row>
    <row r="411" spans="1:81" s="817" customFormat="1" ht="12.75" customHeight="1">
      <c r="A411" s="803"/>
      <c r="B411" s="801"/>
      <c r="C411" s="1040"/>
      <c r="AL411" s="1032"/>
      <c r="AM411" s="803"/>
      <c r="AN411" s="880"/>
    </row>
    <row r="412" spans="1:81" s="817" customFormat="1" ht="12.75" customHeight="1">
      <c r="A412" s="803"/>
      <c r="B412" s="801"/>
      <c r="C412" s="2844" t="s">
        <v>299</v>
      </c>
      <c r="D412" s="2758"/>
      <c r="E412" s="1019"/>
      <c r="F412" s="1020" t="s">
        <v>2315</v>
      </c>
      <c r="G412" s="879"/>
      <c r="H412" s="879"/>
      <c r="I412" s="879"/>
      <c r="J412" s="879"/>
      <c r="K412" s="879"/>
      <c r="L412" s="879"/>
      <c r="M412" s="879"/>
      <c r="N412" s="879"/>
      <c r="O412" s="879"/>
      <c r="P412" s="879"/>
      <c r="Q412" s="879"/>
      <c r="R412" s="879"/>
      <c r="S412" s="879"/>
      <c r="T412" s="879"/>
      <c r="U412" s="879"/>
      <c r="V412" s="879"/>
      <c r="W412" s="879"/>
      <c r="X412" s="879"/>
      <c r="Y412" s="879"/>
      <c r="Z412" s="879"/>
      <c r="AA412" s="879"/>
      <c r="AB412" s="879"/>
      <c r="AC412" s="879"/>
      <c r="AD412" s="879"/>
      <c r="AF412" s="2760" t="s">
        <v>2309</v>
      </c>
      <c r="AG412" s="2760"/>
      <c r="AH412" s="2760"/>
      <c r="AI412" s="2760"/>
      <c r="AJ412" s="2760"/>
      <c r="AK412" s="2760"/>
      <c r="AL412" s="2850"/>
      <c r="AM412" s="803"/>
      <c r="AN412" s="880"/>
      <c r="AO412" s="959"/>
      <c r="AP412" s="959"/>
      <c r="BC412" s="801"/>
    </row>
    <row r="413" spans="1:81" s="817" customFormat="1" ht="12.75" customHeight="1">
      <c r="A413" s="803"/>
      <c r="B413" s="801"/>
      <c r="C413" s="1034"/>
      <c r="D413" s="1034"/>
      <c r="E413" s="1035"/>
      <c r="F413" s="1025"/>
      <c r="G413" s="1026"/>
      <c r="H413" s="1026"/>
      <c r="I413" s="1026"/>
      <c r="J413" s="1026"/>
      <c r="K413" s="1026"/>
      <c r="L413" s="1026"/>
      <c r="M413" s="1026"/>
      <c r="N413" s="1026"/>
      <c r="O413" s="1026"/>
      <c r="P413" s="1026"/>
      <c r="Q413" s="1026"/>
      <c r="R413" s="1026"/>
      <c r="S413" s="1026"/>
      <c r="T413" s="1026"/>
      <c r="U413" s="1026"/>
      <c r="V413" s="1026"/>
      <c r="W413" s="1026"/>
      <c r="X413" s="1026"/>
      <c r="Y413" s="1026"/>
      <c r="Z413" s="1026"/>
      <c r="AA413" s="1026"/>
      <c r="AB413" s="1026"/>
      <c r="AC413" s="1026"/>
      <c r="AD413" s="1026"/>
      <c r="AE413" s="924"/>
      <c r="AF413" s="850"/>
      <c r="AG413" s="924"/>
      <c r="AH413" s="1027"/>
      <c r="AI413" s="1027"/>
      <c r="AJ413" s="1027"/>
      <c r="AK413" s="1027"/>
      <c r="AL413" s="1047"/>
      <c r="AM413" s="803"/>
      <c r="AN413" s="880"/>
    </row>
    <row r="414" spans="1:81" s="817" customFormat="1" ht="12.75" customHeight="1">
      <c r="A414" s="803"/>
      <c r="B414" s="801"/>
      <c r="C414" s="801"/>
      <c r="D414" s="801"/>
      <c r="E414" s="1031"/>
      <c r="F414" s="1020"/>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803"/>
      <c r="AF414" s="1269"/>
      <c r="AG414" s="803"/>
      <c r="AM414" s="803"/>
      <c r="AN414" s="880"/>
    </row>
    <row r="415" spans="1:81" s="817" customFormat="1" ht="12.75" customHeight="1">
      <c r="A415" s="803"/>
      <c r="B415" s="801"/>
      <c r="C415" s="1012" t="s">
        <v>2316</v>
      </c>
      <c r="D415" s="801"/>
      <c r="E415" s="1031"/>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803"/>
      <c r="AF415" s="1269"/>
      <c r="AG415" s="803"/>
      <c r="AM415" s="803"/>
      <c r="AN415" s="880"/>
    </row>
    <row r="416" spans="1:81" s="817" customFormat="1" ht="12.75" customHeight="1">
      <c r="A416" s="803"/>
      <c r="B416" s="801"/>
      <c r="C416" s="1013"/>
      <c r="D416" s="1014"/>
      <c r="E416" s="1015" t="s">
        <v>2317</v>
      </c>
      <c r="F416" s="2842" t="s">
        <v>2318</v>
      </c>
      <c r="G416" s="2842"/>
      <c r="H416" s="2842"/>
      <c r="I416" s="2842"/>
      <c r="J416" s="2842"/>
      <c r="K416" s="2842"/>
      <c r="L416" s="2842"/>
      <c r="M416" s="2842"/>
      <c r="N416" s="2842"/>
      <c r="O416" s="2842"/>
      <c r="P416" s="2842"/>
      <c r="Q416" s="2842"/>
      <c r="R416" s="2842"/>
      <c r="S416" s="2842"/>
      <c r="T416" s="2842"/>
      <c r="U416" s="2842"/>
      <c r="V416" s="2842"/>
      <c r="W416" s="2842"/>
      <c r="X416" s="2842"/>
      <c r="Y416" s="2842"/>
      <c r="Z416" s="2842"/>
      <c r="AA416" s="2842"/>
      <c r="AB416" s="2842"/>
      <c r="AC416" s="2842"/>
      <c r="AD416" s="2842"/>
      <c r="AE416" s="2842"/>
      <c r="AF416" s="1014"/>
      <c r="AG416" s="1014"/>
      <c r="AH416" s="1014"/>
      <c r="AI416" s="1014"/>
      <c r="AJ416" s="1014"/>
      <c r="AK416" s="1014"/>
      <c r="AL416" s="1043"/>
      <c r="AM416" s="803"/>
      <c r="AN416" s="880"/>
    </row>
    <row r="417" spans="1:60" s="817" customFormat="1" ht="12.75" customHeight="1">
      <c r="A417" s="803"/>
      <c r="B417" s="801"/>
      <c r="C417" s="1030"/>
      <c r="D417" s="801"/>
      <c r="E417" s="1031"/>
      <c r="F417" s="2843"/>
      <c r="G417" s="2843"/>
      <c r="H417" s="2843"/>
      <c r="I417" s="2843"/>
      <c r="J417" s="2843"/>
      <c r="K417" s="2843"/>
      <c r="L417" s="2843"/>
      <c r="M417" s="2843"/>
      <c r="N417" s="2843"/>
      <c r="O417" s="2843"/>
      <c r="P417" s="2843"/>
      <c r="Q417" s="2843"/>
      <c r="R417" s="2843"/>
      <c r="S417" s="2843"/>
      <c r="T417" s="2843"/>
      <c r="U417" s="2843"/>
      <c r="V417" s="2843"/>
      <c r="W417" s="2843"/>
      <c r="X417" s="2843"/>
      <c r="Y417" s="2843"/>
      <c r="Z417" s="2843"/>
      <c r="AA417" s="2843"/>
      <c r="AB417" s="2843"/>
      <c r="AC417" s="2843"/>
      <c r="AD417" s="2843"/>
      <c r="AE417" s="2843"/>
      <c r="AF417" s="1269"/>
      <c r="AG417" s="803"/>
      <c r="AL417" s="1032"/>
      <c r="AM417" s="803"/>
      <c r="AN417" s="880"/>
    </row>
    <row r="418" spans="1:60" s="817" customFormat="1" ht="12.45" customHeight="1">
      <c r="A418" s="803"/>
      <c r="B418" s="801"/>
      <c r="C418" s="1030"/>
      <c r="D418" s="801"/>
      <c r="E418" s="1031"/>
      <c r="F418" s="2843"/>
      <c r="G418" s="2843"/>
      <c r="H418" s="2843"/>
      <c r="I418" s="2843"/>
      <c r="J418" s="2843"/>
      <c r="K418" s="2843"/>
      <c r="L418" s="2843"/>
      <c r="M418" s="2843"/>
      <c r="N418" s="2843"/>
      <c r="O418" s="2843"/>
      <c r="P418" s="2843"/>
      <c r="Q418" s="2843"/>
      <c r="R418" s="2843"/>
      <c r="S418" s="2843"/>
      <c r="T418" s="2843"/>
      <c r="U418" s="2843"/>
      <c r="V418" s="2843"/>
      <c r="W418" s="2843"/>
      <c r="X418" s="2843"/>
      <c r="Y418" s="2843"/>
      <c r="Z418" s="2843"/>
      <c r="AA418" s="2843"/>
      <c r="AB418" s="2843"/>
      <c r="AC418" s="2843"/>
      <c r="AD418" s="2843"/>
      <c r="AE418" s="2843"/>
      <c r="AL418" s="1032"/>
      <c r="AM418" s="803"/>
      <c r="AN418" s="880"/>
    </row>
    <row r="419" spans="1:60" s="817" customFormat="1" ht="12.75" customHeight="1">
      <c r="A419" s="803"/>
      <c r="B419" s="801"/>
      <c r="C419" s="2844" t="s">
        <v>299</v>
      </c>
      <c r="D419" s="2758"/>
      <c r="E419" s="1031"/>
      <c r="F419" s="1020" t="s">
        <v>2319</v>
      </c>
      <c r="G419" s="1048"/>
      <c r="H419" s="1048"/>
      <c r="I419" s="1048"/>
      <c r="J419" s="1048"/>
      <c r="K419" s="1048"/>
      <c r="L419" s="1048"/>
      <c r="M419" s="1048"/>
      <c r="N419" s="1048"/>
      <c r="O419" s="1048"/>
      <c r="P419" s="1048"/>
      <c r="Q419" s="1048"/>
      <c r="R419" s="1048"/>
      <c r="S419" s="1048"/>
      <c r="T419" s="1048"/>
      <c r="U419" s="1048"/>
      <c r="V419" s="1048"/>
      <c r="W419" s="1048"/>
      <c r="X419" s="1048"/>
      <c r="Y419" s="1048"/>
      <c r="Z419" s="1048"/>
      <c r="AA419" s="1048"/>
      <c r="AB419" s="1048"/>
      <c r="AC419" s="1048"/>
      <c r="AD419" s="1048"/>
      <c r="AF419" s="2760" t="s">
        <v>2297</v>
      </c>
      <c r="AG419" s="2760"/>
      <c r="AH419" s="2760"/>
      <c r="AI419" s="2760"/>
      <c r="AJ419" s="2760"/>
      <c r="AK419" s="2760"/>
      <c r="AL419" s="2850"/>
      <c r="AM419" s="803"/>
      <c r="AN419" s="880"/>
    </row>
    <row r="420" spans="1:60" s="817" customFormat="1" ht="12.75" customHeight="1">
      <c r="A420" s="803"/>
      <c r="B420" s="801"/>
      <c r="C420" s="1042"/>
      <c r="D420" s="1027"/>
      <c r="E420" s="1024"/>
      <c r="F420" s="1041"/>
      <c r="G420" s="1026"/>
      <c r="H420" s="1026"/>
      <c r="I420" s="1026"/>
      <c r="J420" s="1026"/>
      <c r="K420" s="1026"/>
      <c r="L420" s="1026"/>
      <c r="M420" s="1026"/>
      <c r="N420" s="1026"/>
      <c r="O420" s="1026"/>
      <c r="P420" s="1026"/>
      <c r="Q420" s="1026"/>
      <c r="R420" s="1026"/>
      <c r="S420" s="1026"/>
      <c r="T420" s="1026"/>
      <c r="U420" s="1026"/>
      <c r="V420" s="1026"/>
      <c r="W420" s="1026"/>
      <c r="X420" s="1026"/>
      <c r="Y420" s="1026"/>
      <c r="Z420" s="1026"/>
      <c r="AA420" s="1026"/>
      <c r="AB420" s="1026"/>
      <c r="AC420" s="1026"/>
      <c r="AD420" s="1026"/>
      <c r="AE420" s="1027"/>
      <c r="AF420" s="1027"/>
      <c r="AG420" s="1027"/>
      <c r="AH420" s="1027"/>
      <c r="AI420" s="1027"/>
      <c r="AJ420" s="1027"/>
      <c r="AK420" s="1027"/>
      <c r="AL420" s="1038"/>
      <c r="AM420" s="803"/>
      <c r="AN420" s="880"/>
    </row>
    <row r="421" spans="1:60" s="817" customFormat="1" ht="12.75" customHeight="1">
      <c r="A421" s="803"/>
      <c r="B421" s="801"/>
      <c r="C421" s="1391"/>
      <c r="D421" s="1391"/>
      <c r="E421" s="1019"/>
      <c r="F421" s="1020"/>
      <c r="G421" s="879"/>
      <c r="H421" s="879"/>
      <c r="I421" s="879"/>
      <c r="J421" s="879"/>
      <c r="K421" s="879"/>
      <c r="L421" s="879"/>
      <c r="M421" s="879"/>
      <c r="N421" s="879"/>
      <c r="O421" s="879"/>
      <c r="P421" s="879"/>
      <c r="Q421" s="879"/>
      <c r="R421" s="879"/>
      <c r="S421" s="879"/>
      <c r="T421" s="879"/>
      <c r="U421" s="879"/>
      <c r="V421" s="879"/>
      <c r="W421" s="879"/>
      <c r="X421" s="879"/>
      <c r="Y421" s="879"/>
      <c r="Z421" s="879"/>
      <c r="AA421" s="879"/>
      <c r="AB421" s="879"/>
      <c r="AC421" s="879"/>
      <c r="AD421" s="879"/>
      <c r="AE421" s="803"/>
      <c r="AM421" s="803"/>
      <c r="AN421" s="880"/>
    </row>
    <row r="422" spans="1:60" ht="13.2" customHeight="1">
      <c r="A422" s="803"/>
      <c r="C422" s="1044"/>
      <c r="D422" s="1045"/>
      <c r="E422" s="1015" t="s">
        <v>2320</v>
      </c>
      <c r="F422" s="2842" t="s">
        <v>2321</v>
      </c>
      <c r="G422" s="2842"/>
      <c r="H422" s="2842"/>
      <c r="I422" s="2842"/>
      <c r="J422" s="2842"/>
      <c r="K422" s="2842"/>
      <c r="L422" s="2842"/>
      <c r="M422" s="2842"/>
      <c r="N422" s="2842"/>
      <c r="O422" s="2842"/>
      <c r="P422" s="2842"/>
      <c r="Q422" s="2842"/>
      <c r="R422" s="2842"/>
      <c r="S422" s="2842"/>
      <c r="T422" s="2842"/>
      <c r="U422" s="2842"/>
      <c r="V422" s="2842"/>
      <c r="W422" s="2842"/>
      <c r="X422" s="2842"/>
      <c r="Y422" s="2842"/>
      <c r="Z422" s="2842"/>
      <c r="AA422" s="2842"/>
      <c r="AB422" s="2842"/>
      <c r="AC422" s="2842"/>
      <c r="AD422" s="2842"/>
      <c r="AE422" s="2842"/>
      <c r="AF422" s="1045"/>
      <c r="AG422" s="1045"/>
      <c r="AH422" s="1045"/>
      <c r="AI422" s="1045"/>
      <c r="AJ422" s="1045"/>
      <c r="AK422" s="1045"/>
      <c r="AL422" s="1046"/>
      <c r="AM422" s="803"/>
      <c r="AO422" s="817"/>
      <c r="AP422" s="817"/>
      <c r="BD422" s="801"/>
      <c r="BE422" s="801"/>
      <c r="BF422" s="801"/>
      <c r="BG422" s="801"/>
      <c r="BH422" s="801"/>
    </row>
    <row r="423" spans="1:60">
      <c r="A423" s="803"/>
      <c r="C423" s="1030"/>
      <c r="E423" s="1031"/>
      <c r="F423" s="2843"/>
      <c r="G423" s="2843"/>
      <c r="H423" s="2843"/>
      <c r="I423" s="2843"/>
      <c r="J423" s="2843"/>
      <c r="K423" s="2843"/>
      <c r="L423" s="2843"/>
      <c r="M423" s="2843"/>
      <c r="N423" s="2843"/>
      <c r="O423" s="2843"/>
      <c r="P423" s="2843"/>
      <c r="Q423" s="2843"/>
      <c r="R423" s="2843"/>
      <c r="S423" s="2843"/>
      <c r="T423" s="2843"/>
      <c r="U423" s="2843"/>
      <c r="V423" s="2843"/>
      <c r="W423" s="2843"/>
      <c r="X423" s="2843"/>
      <c r="Y423" s="2843"/>
      <c r="Z423" s="2843"/>
      <c r="AA423" s="2843"/>
      <c r="AB423" s="2843"/>
      <c r="AC423" s="2843"/>
      <c r="AD423" s="2843"/>
      <c r="AE423" s="2843"/>
      <c r="AF423" s="1382"/>
      <c r="AG423" s="1382"/>
      <c r="AH423" s="1382"/>
      <c r="AI423" s="1382"/>
      <c r="AJ423" s="1382"/>
      <c r="AK423" s="1382"/>
      <c r="AL423" s="1395"/>
      <c r="AM423" s="803"/>
      <c r="AO423" s="817"/>
      <c r="AP423" s="817"/>
    </row>
    <row r="424" spans="1:60" s="817" customFormat="1" ht="12.75" customHeight="1">
      <c r="A424" s="803"/>
      <c r="B424" s="801"/>
      <c r="C424" s="1030"/>
      <c r="D424" s="801"/>
      <c r="E424" s="1031"/>
      <c r="F424" s="2843"/>
      <c r="G424" s="2843"/>
      <c r="H424" s="2843"/>
      <c r="I424" s="2843"/>
      <c r="J424" s="2843"/>
      <c r="K424" s="2843"/>
      <c r="L424" s="2843"/>
      <c r="M424" s="2843"/>
      <c r="N424" s="2843"/>
      <c r="O424" s="2843"/>
      <c r="P424" s="2843"/>
      <c r="Q424" s="2843"/>
      <c r="R424" s="2843"/>
      <c r="S424" s="2843"/>
      <c r="T424" s="2843"/>
      <c r="U424" s="2843"/>
      <c r="V424" s="2843"/>
      <c r="W424" s="2843"/>
      <c r="X424" s="2843"/>
      <c r="Y424" s="2843"/>
      <c r="Z424" s="2843"/>
      <c r="AA424" s="2843"/>
      <c r="AB424" s="2843"/>
      <c r="AC424" s="2843"/>
      <c r="AD424" s="2843"/>
      <c r="AE424" s="2843"/>
      <c r="AF424" s="1382"/>
      <c r="AG424" s="1382"/>
      <c r="AH424" s="1382"/>
      <c r="AI424" s="1382"/>
      <c r="AJ424" s="1382"/>
      <c r="AK424" s="1382"/>
      <c r="AL424" s="1395"/>
      <c r="AM424" s="803"/>
      <c r="AN424" s="880"/>
    </row>
    <row r="425" spans="1:60" s="817" customFormat="1" ht="12.75" customHeight="1">
      <c r="A425" s="803"/>
      <c r="B425" s="801"/>
      <c r="C425" s="1390"/>
      <c r="D425" s="1391"/>
      <c r="E425" s="1019"/>
      <c r="F425" s="2843"/>
      <c r="G425" s="2843"/>
      <c r="H425" s="2843"/>
      <c r="I425" s="2843"/>
      <c r="J425" s="2843"/>
      <c r="K425" s="2843"/>
      <c r="L425" s="2843"/>
      <c r="M425" s="2843"/>
      <c r="N425" s="2843"/>
      <c r="O425" s="2843"/>
      <c r="P425" s="2843"/>
      <c r="Q425" s="2843"/>
      <c r="R425" s="2843"/>
      <c r="S425" s="2843"/>
      <c r="T425" s="2843"/>
      <c r="U425" s="2843"/>
      <c r="V425" s="2843"/>
      <c r="W425" s="2843"/>
      <c r="X425" s="2843"/>
      <c r="Y425" s="2843"/>
      <c r="Z425" s="2843"/>
      <c r="AA425" s="2843"/>
      <c r="AB425" s="2843"/>
      <c r="AC425" s="2843"/>
      <c r="AD425" s="2843"/>
      <c r="AE425" s="2843"/>
      <c r="AF425" s="1382"/>
      <c r="AG425" s="1382"/>
      <c r="AH425" s="1382"/>
      <c r="AI425" s="1382"/>
      <c r="AJ425" s="1382"/>
      <c r="AK425" s="1382"/>
      <c r="AL425" s="1395"/>
      <c r="AM425" s="803"/>
      <c r="AN425" s="880"/>
      <c r="AO425" s="800"/>
      <c r="AP425" s="801"/>
    </row>
    <row r="426" spans="1:60" s="817" customFormat="1" ht="12.75" customHeight="1">
      <c r="A426" s="803"/>
      <c r="B426" s="801"/>
      <c r="C426" s="1390"/>
      <c r="D426" s="1391"/>
      <c r="E426" s="1019"/>
      <c r="F426" s="2843"/>
      <c r="G426" s="2843"/>
      <c r="H426" s="2843"/>
      <c r="I426" s="2843"/>
      <c r="J426" s="2843"/>
      <c r="K426" s="2843"/>
      <c r="L426" s="2843"/>
      <c r="M426" s="2843"/>
      <c r="N426" s="2843"/>
      <c r="O426" s="2843"/>
      <c r="P426" s="2843"/>
      <c r="Q426" s="2843"/>
      <c r="R426" s="2843"/>
      <c r="S426" s="2843"/>
      <c r="T426" s="2843"/>
      <c r="U426" s="2843"/>
      <c r="V426" s="2843"/>
      <c r="W426" s="2843"/>
      <c r="X426" s="2843"/>
      <c r="Y426" s="2843"/>
      <c r="Z426" s="2843"/>
      <c r="AA426" s="2843"/>
      <c r="AB426" s="2843"/>
      <c r="AC426" s="2843"/>
      <c r="AD426" s="2843"/>
      <c r="AE426" s="2843"/>
      <c r="AF426" s="1382"/>
      <c r="AG426" s="1382"/>
      <c r="AH426" s="1382"/>
      <c r="AI426" s="1382"/>
      <c r="AJ426" s="1382"/>
      <c r="AK426" s="1382"/>
      <c r="AL426" s="1395"/>
      <c r="AM426" s="803"/>
      <c r="AN426" s="880"/>
    </row>
    <row r="427" spans="1:60" s="817" customFormat="1" ht="12.75" customHeight="1">
      <c r="A427" s="803"/>
      <c r="B427" s="801"/>
      <c r="C427" s="1390"/>
      <c r="D427" s="1391"/>
      <c r="E427" s="1019"/>
      <c r="F427" s="2843"/>
      <c r="G427" s="2843"/>
      <c r="H427" s="2843"/>
      <c r="I427" s="2843"/>
      <c r="J427" s="2843"/>
      <c r="K427" s="2843"/>
      <c r="L427" s="2843"/>
      <c r="M427" s="2843"/>
      <c r="N427" s="2843"/>
      <c r="O427" s="2843"/>
      <c r="P427" s="2843"/>
      <c r="Q427" s="2843"/>
      <c r="R427" s="2843"/>
      <c r="S427" s="2843"/>
      <c r="T427" s="2843"/>
      <c r="U427" s="2843"/>
      <c r="V427" s="2843"/>
      <c r="W427" s="2843"/>
      <c r="X427" s="2843"/>
      <c r="Y427" s="2843"/>
      <c r="Z427" s="2843"/>
      <c r="AA427" s="2843"/>
      <c r="AB427" s="2843"/>
      <c r="AC427" s="2843"/>
      <c r="AD427" s="2843"/>
      <c r="AE427" s="2843"/>
      <c r="AF427" s="1382"/>
      <c r="AG427" s="1382"/>
      <c r="AH427" s="1382"/>
      <c r="AI427" s="1382"/>
      <c r="AJ427" s="1382"/>
      <c r="AK427" s="1382"/>
      <c r="AL427" s="1395"/>
      <c r="AM427" s="803"/>
      <c r="AN427" s="880"/>
    </row>
    <row r="428" spans="1:60" s="817" customFormat="1" ht="12.75" customHeight="1">
      <c r="A428" s="803"/>
      <c r="B428" s="801"/>
      <c r="C428" s="1390"/>
      <c r="D428" s="1391"/>
      <c r="E428" s="1019"/>
      <c r="F428" s="2843"/>
      <c r="G428" s="2843"/>
      <c r="H428" s="2843"/>
      <c r="I428" s="2843"/>
      <c r="J428" s="2843"/>
      <c r="K428" s="2843"/>
      <c r="L428" s="2843"/>
      <c r="M428" s="2843"/>
      <c r="N428" s="2843"/>
      <c r="O428" s="2843"/>
      <c r="P428" s="2843"/>
      <c r="Q428" s="2843"/>
      <c r="R428" s="2843"/>
      <c r="S428" s="2843"/>
      <c r="T428" s="2843"/>
      <c r="U428" s="2843"/>
      <c r="V428" s="2843"/>
      <c r="W428" s="2843"/>
      <c r="X428" s="2843"/>
      <c r="Y428" s="2843"/>
      <c r="Z428" s="2843"/>
      <c r="AA428" s="2843"/>
      <c r="AB428" s="2843"/>
      <c r="AC428" s="2843"/>
      <c r="AD428" s="2843"/>
      <c r="AE428" s="2843"/>
      <c r="AF428" s="1382"/>
      <c r="AG428" s="1382"/>
      <c r="AH428" s="1382"/>
      <c r="AI428" s="1382"/>
      <c r="AJ428" s="1382"/>
      <c r="AK428" s="1382"/>
      <c r="AL428" s="1395"/>
      <c r="AM428" s="803"/>
      <c r="AN428" s="880"/>
    </row>
    <row r="429" spans="1:60" s="817" customFormat="1" ht="12.75" customHeight="1">
      <c r="A429" s="803"/>
      <c r="B429" s="801"/>
      <c r="C429" s="1390"/>
      <c r="D429" s="1391"/>
      <c r="E429" s="1019"/>
      <c r="F429" s="2843"/>
      <c r="G429" s="2843"/>
      <c r="H429" s="2843"/>
      <c r="I429" s="2843"/>
      <c r="J429" s="2843"/>
      <c r="K429" s="2843"/>
      <c r="L429" s="2843"/>
      <c r="M429" s="2843"/>
      <c r="N429" s="2843"/>
      <c r="O429" s="2843"/>
      <c r="P429" s="2843"/>
      <c r="Q429" s="2843"/>
      <c r="R429" s="2843"/>
      <c r="S429" s="2843"/>
      <c r="T429" s="2843"/>
      <c r="U429" s="2843"/>
      <c r="V429" s="2843"/>
      <c r="W429" s="2843"/>
      <c r="X429" s="2843"/>
      <c r="Y429" s="2843"/>
      <c r="Z429" s="2843"/>
      <c r="AA429" s="2843"/>
      <c r="AB429" s="2843"/>
      <c r="AC429" s="2843"/>
      <c r="AD429" s="2843"/>
      <c r="AE429" s="2843"/>
      <c r="AF429" s="1382"/>
      <c r="AG429" s="1382"/>
      <c r="AH429" s="1382"/>
      <c r="AI429" s="1382"/>
      <c r="AJ429" s="1382"/>
      <c r="AK429" s="1382"/>
      <c r="AL429" s="1395"/>
      <c r="AM429" s="803"/>
      <c r="AN429" s="880"/>
    </row>
    <row r="430" spans="1:60" s="817" customFormat="1" ht="17.25" customHeight="1">
      <c r="A430" s="803"/>
      <c r="B430" s="801"/>
      <c r="C430" s="1390"/>
      <c r="D430" s="1391"/>
      <c r="E430" s="1019"/>
      <c r="F430" s="2843"/>
      <c r="G430" s="2843"/>
      <c r="H430" s="2843"/>
      <c r="I430" s="2843"/>
      <c r="J430" s="2843"/>
      <c r="K430" s="2843"/>
      <c r="L430" s="2843"/>
      <c r="M430" s="2843"/>
      <c r="N430" s="2843"/>
      <c r="O430" s="2843"/>
      <c r="P430" s="2843"/>
      <c r="Q430" s="2843"/>
      <c r="R430" s="2843"/>
      <c r="S430" s="2843"/>
      <c r="T430" s="2843"/>
      <c r="U430" s="2843"/>
      <c r="V430" s="2843"/>
      <c r="W430" s="2843"/>
      <c r="X430" s="2843"/>
      <c r="Y430" s="2843"/>
      <c r="Z430" s="2843"/>
      <c r="AA430" s="2843"/>
      <c r="AB430" s="2843"/>
      <c r="AC430" s="2843"/>
      <c r="AD430" s="2843"/>
      <c r="AE430" s="2843"/>
      <c r="AL430" s="1032"/>
      <c r="AM430" s="803"/>
      <c r="AN430" s="880"/>
    </row>
    <row r="431" spans="1:60" s="817" customFormat="1" ht="12.75" customHeight="1">
      <c r="A431" s="803"/>
      <c r="B431" s="801"/>
      <c r="C431" s="2844" t="s">
        <v>643</v>
      </c>
      <c r="D431" s="2758"/>
      <c r="E431" s="1019"/>
      <c r="F431" s="959" t="s">
        <v>2322</v>
      </c>
      <c r="G431" s="878"/>
      <c r="H431" s="878"/>
      <c r="I431" s="878"/>
      <c r="J431" s="878"/>
      <c r="K431" s="878"/>
      <c r="L431" s="878"/>
      <c r="M431" s="878"/>
      <c r="N431" s="878"/>
      <c r="O431" s="878"/>
      <c r="P431" s="878"/>
      <c r="Q431" s="878"/>
      <c r="R431" s="878"/>
      <c r="S431" s="878"/>
      <c r="T431" s="878"/>
      <c r="U431" s="878"/>
      <c r="V431" s="878"/>
      <c r="W431" s="878"/>
      <c r="X431" s="878"/>
      <c r="Y431" s="878"/>
      <c r="Z431" s="878"/>
      <c r="AA431" s="878"/>
      <c r="AB431" s="878"/>
      <c r="AC431" s="878"/>
      <c r="AD431" s="878"/>
      <c r="AF431" s="2760" t="s">
        <v>2297</v>
      </c>
      <c r="AG431" s="2760"/>
      <c r="AH431" s="2760"/>
      <c r="AI431" s="2760"/>
      <c r="AJ431" s="2760"/>
      <c r="AK431" s="2760"/>
      <c r="AL431" s="2850"/>
      <c r="AM431" s="803"/>
      <c r="AN431" s="880"/>
    </row>
    <row r="432" spans="1:60" s="817" customFormat="1" ht="12.75" customHeight="1">
      <c r="A432" s="803"/>
      <c r="B432" s="801"/>
      <c r="C432" s="1042"/>
      <c r="D432" s="1027"/>
      <c r="E432" s="1024"/>
      <c r="F432" s="1041"/>
      <c r="G432" s="1026"/>
      <c r="H432" s="1026"/>
      <c r="I432" s="1026"/>
      <c r="J432" s="1026"/>
      <c r="K432" s="1026"/>
      <c r="L432" s="1026"/>
      <c r="M432" s="1026"/>
      <c r="N432" s="1026"/>
      <c r="O432" s="1026"/>
      <c r="P432" s="1026"/>
      <c r="Q432" s="1026"/>
      <c r="R432" s="1026"/>
      <c r="S432" s="1026"/>
      <c r="T432" s="1026"/>
      <c r="U432" s="1026"/>
      <c r="V432" s="1026"/>
      <c r="W432" s="1026"/>
      <c r="X432" s="1026"/>
      <c r="Y432" s="1026"/>
      <c r="Z432" s="1026"/>
      <c r="AA432" s="1026"/>
      <c r="AB432" s="1026"/>
      <c r="AC432" s="1026"/>
      <c r="AD432" s="1026"/>
      <c r="AE432" s="1027"/>
      <c r="AF432" s="1027"/>
      <c r="AG432" s="1027"/>
      <c r="AH432" s="1027"/>
      <c r="AI432" s="1027"/>
      <c r="AJ432" s="1027"/>
      <c r="AK432" s="1027"/>
      <c r="AL432" s="1038"/>
      <c r="AM432" s="803"/>
      <c r="AN432" s="880"/>
    </row>
    <row r="433" spans="1:54" s="817" customFormat="1" ht="12.75" customHeight="1">
      <c r="A433" s="803"/>
      <c r="B433" s="801"/>
      <c r="C433" s="1391"/>
      <c r="D433" s="1391"/>
      <c r="E433" s="1019"/>
      <c r="F433" s="1020"/>
      <c r="G433" s="879"/>
      <c r="H433" s="879"/>
      <c r="I433" s="879"/>
      <c r="J433" s="879"/>
      <c r="K433" s="879"/>
      <c r="L433" s="879"/>
      <c r="M433" s="879"/>
      <c r="N433" s="879"/>
      <c r="O433" s="879"/>
      <c r="P433" s="879"/>
      <c r="Q433" s="879"/>
      <c r="R433" s="879"/>
      <c r="S433" s="879"/>
      <c r="T433" s="879"/>
      <c r="U433" s="879"/>
      <c r="V433" s="879"/>
      <c r="W433" s="879"/>
      <c r="X433" s="879"/>
      <c r="Y433" s="879"/>
      <c r="Z433" s="879"/>
      <c r="AA433" s="879"/>
      <c r="AB433" s="879"/>
      <c r="AC433" s="879"/>
      <c r="AD433" s="879"/>
      <c r="AE433" s="1380"/>
      <c r="AF433" s="1380"/>
      <c r="AG433" s="1380"/>
      <c r="AH433" s="1380"/>
      <c r="AI433" s="1380"/>
      <c r="AJ433" s="1380"/>
      <c r="AK433" s="1380"/>
      <c r="AL433" s="1380"/>
      <c r="AM433" s="803"/>
      <c r="AN433" s="880"/>
    </row>
    <row r="434" spans="1:54" s="817" customFormat="1" ht="12.75" customHeight="1">
      <c r="A434" s="803"/>
      <c r="B434" s="801"/>
      <c r="C434" s="1013"/>
      <c r="D434" s="1014"/>
      <c r="E434" s="1015" t="s">
        <v>2323</v>
      </c>
      <c r="F434" s="2842" t="s">
        <v>2324</v>
      </c>
      <c r="G434" s="2842"/>
      <c r="H434" s="2842"/>
      <c r="I434" s="2842"/>
      <c r="J434" s="2842"/>
      <c r="K434" s="2842"/>
      <c r="L434" s="2842"/>
      <c r="M434" s="2842"/>
      <c r="N434" s="2842"/>
      <c r="O434" s="2842"/>
      <c r="P434" s="2842"/>
      <c r="Q434" s="2842"/>
      <c r="R434" s="2842"/>
      <c r="S434" s="2842"/>
      <c r="T434" s="2842"/>
      <c r="U434" s="2842"/>
      <c r="V434" s="2842"/>
      <c r="W434" s="2842"/>
      <c r="X434" s="2842"/>
      <c r="Y434" s="2842"/>
      <c r="Z434" s="2842"/>
      <c r="AA434" s="2842"/>
      <c r="AB434" s="2842"/>
      <c r="AC434" s="2842"/>
      <c r="AD434" s="2842"/>
      <c r="AE434" s="2842"/>
      <c r="AF434" s="1014"/>
      <c r="AG434" s="1014"/>
      <c r="AH434" s="1014"/>
      <c r="AI434" s="1014"/>
      <c r="AJ434" s="1014"/>
      <c r="AK434" s="1014"/>
      <c r="AL434" s="1043"/>
      <c r="AM434" s="803"/>
      <c r="AN434" s="880"/>
      <c r="AO434" s="817" t="s">
        <v>299</v>
      </c>
      <c r="AP434" s="817">
        <v>0</v>
      </c>
      <c r="AQ434" s="1049"/>
    </row>
    <row r="435" spans="1:54" s="817" customFormat="1" ht="12.75" customHeight="1">
      <c r="A435" s="803"/>
      <c r="B435" s="801"/>
      <c r="C435" s="1390"/>
      <c r="D435" s="1391"/>
      <c r="E435" s="1019"/>
      <c r="F435" s="2843"/>
      <c r="G435" s="2843"/>
      <c r="H435" s="2843"/>
      <c r="I435" s="2843"/>
      <c r="J435" s="2843"/>
      <c r="K435" s="2843"/>
      <c r="L435" s="2843"/>
      <c r="M435" s="2843"/>
      <c r="N435" s="2843"/>
      <c r="O435" s="2843"/>
      <c r="P435" s="2843"/>
      <c r="Q435" s="2843"/>
      <c r="R435" s="2843"/>
      <c r="S435" s="2843"/>
      <c r="T435" s="2843"/>
      <c r="U435" s="2843"/>
      <c r="V435" s="2843"/>
      <c r="W435" s="2843"/>
      <c r="X435" s="2843"/>
      <c r="Y435" s="2843"/>
      <c r="Z435" s="2843"/>
      <c r="AA435" s="2843"/>
      <c r="AB435" s="2843"/>
      <c r="AC435" s="2843"/>
      <c r="AD435" s="2843"/>
      <c r="AE435" s="2843"/>
      <c r="AF435" s="1380"/>
      <c r="AG435" s="1380"/>
      <c r="AH435" s="1380"/>
      <c r="AI435" s="1380"/>
      <c r="AJ435" s="1380"/>
      <c r="AK435" s="1380"/>
      <c r="AL435" s="1394"/>
      <c r="AM435" s="803"/>
      <c r="AN435" s="880"/>
      <c r="AO435" s="817" t="s">
        <v>2325</v>
      </c>
      <c r="AP435" s="817">
        <v>5</v>
      </c>
      <c r="AQ435" s="1049"/>
    </row>
    <row r="436" spans="1:54" s="817" customFormat="1" ht="12.75" customHeight="1">
      <c r="A436" s="803"/>
      <c r="B436" s="801"/>
      <c r="C436" s="1390"/>
      <c r="D436" s="1391"/>
      <c r="E436" s="1019"/>
      <c r="F436" s="2843"/>
      <c r="G436" s="2843"/>
      <c r="H436" s="2843"/>
      <c r="I436" s="2843"/>
      <c r="J436" s="2843"/>
      <c r="K436" s="2843"/>
      <c r="L436" s="2843"/>
      <c r="M436" s="2843"/>
      <c r="N436" s="2843"/>
      <c r="O436" s="2843"/>
      <c r="P436" s="2843"/>
      <c r="Q436" s="2843"/>
      <c r="R436" s="2843"/>
      <c r="S436" s="2843"/>
      <c r="T436" s="2843"/>
      <c r="U436" s="2843"/>
      <c r="V436" s="2843"/>
      <c r="W436" s="2843"/>
      <c r="X436" s="2843"/>
      <c r="Y436" s="2843"/>
      <c r="Z436" s="2843"/>
      <c r="AA436" s="2843"/>
      <c r="AB436" s="2843"/>
      <c r="AC436" s="2843"/>
      <c r="AD436" s="2843"/>
      <c r="AE436" s="2843"/>
      <c r="AF436" s="1380"/>
      <c r="AG436" s="1380"/>
      <c r="AH436" s="1380"/>
      <c r="AI436" s="1380"/>
      <c r="AJ436" s="1380"/>
      <c r="AK436" s="1380"/>
      <c r="AL436" s="1394"/>
      <c r="AM436" s="803"/>
      <c r="AN436" s="880"/>
      <c r="AO436" s="817" t="s">
        <v>2326</v>
      </c>
      <c r="AP436" s="817">
        <v>5</v>
      </c>
      <c r="AQ436" s="1049"/>
    </row>
    <row r="437" spans="1:54" s="817" customFormat="1" ht="12.75" customHeight="1">
      <c r="A437" s="803"/>
      <c r="B437" s="801"/>
      <c r="C437" s="1390"/>
      <c r="D437" s="1391"/>
      <c r="E437" s="1019"/>
      <c r="F437" s="2843"/>
      <c r="G437" s="2843"/>
      <c r="H437" s="2843"/>
      <c r="I437" s="2843"/>
      <c r="J437" s="2843"/>
      <c r="K437" s="2843"/>
      <c r="L437" s="2843"/>
      <c r="M437" s="2843"/>
      <c r="N437" s="2843"/>
      <c r="O437" s="2843"/>
      <c r="P437" s="2843"/>
      <c r="Q437" s="2843"/>
      <c r="R437" s="2843"/>
      <c r="S437" s="2843"/>
      <c r="T437" s="2843"/>
      <c r="U437" s="2843"/>
      <c r="V437" s="2843"/>
      <c r="W437" s="2843"/>
      <c r="X437" s="2843"/>
      <c r="Y437" s="2843"/>
      <c r="Z437" s="2843"/>
      <c r="AA437" s="2843"/>
      <c r="AB437" s="2843"/>
      <c r="AC437" s="2843"/>
      <c r="AD437" s="2843"/>
      <c r="AE437" s="2843"/>
      <c r="AL437" s="1032"/>
      <c r="AM437" s="803"/>
      <c r="AN437" s="880"/>
      <c r="AO437" s="817" t="s">
        <v>2327</v>
      </c>
      <c r="AP437" s="817">
        <v>5</v>
      </c>
      <c r="AQ437" s="803"/>
    </row>
    <row r="438" spans="1:54" s="817" customFormat="1" ht="12.75" customHeight="1">
      <c r="A438" s="803"/>
      <c r="B438" s="801"/>
      <c r="C438" s="2844" t="s">
        <v>643</v>
      </c>
      <c r="D438" s="2758"/>
      <c r="E438" s="1019"/>
      <c r="F438" s="1020" t="s">
        <v>2328</v>
      </c>
      <c r="G438" s="879"/>
      <c r="H438" s="879"/>
      <c r="I438" s="879"/>
      <c r="J438" s="879"/>
      <c r="K438" s="879"/>
      <c r="L438" s="879"/>
      <c r="M438" s="879"/>
      <c r="N438" s="879"/>
      <c r="O438" s="879"/>
      <c r="P438" s="879"/>
      <c r="Q438" s="879"/>
      <c r="R438" s="879"/>
      <c r="S438" s="879"/>
      <c r="T438" s="879"/>
      <c r="U438" s="879"/>
      <c r="V438" s="879"/>
      <c r="W438" s="879"/>
      <c r="X438" s="879"/>
      <c r="Y438" s="879"/>
      <c r="Z438" s="879"/>
      <c r="AA438" s="879"/>
      <c r="AB438" s="879"/>
      <c r="AC438" s="879"/>
      <c r="AD438" s="879"/>
      <c r="AF438" s="2760" t="s">
        <v>2297</v>
      </c>
      <c r="AG438" s="2760"/>
      <c r="AH438" s="2760"/>
      <c r="AI438" s="2760"/>
      <c r="AJ438" s="2760"/>
      <c r="AK438" s="2760"/>
      <c r="AL438" s="2850"/>
      <c r="AM438" s="803"/>
      <c r="AN438" s="1050"/>
      <c r="AO438" s="817" t="s">
        <v>2329</v>
      </c>
      <c r="AP438" s="817">
        <v>5</v>
      </c>
    </row>
    <row r="439" spans="1:54" s="817" customFormat="1" ht="12.75" customHeight="1">
      <c r="A439" s="803"/>
      <c r="B439" s="801"/>
      <c r="C439" s="1390"/>
      <c r="D439" s="1391"/>
      <c r="E439" s="1019"/>
      <c r="F439" s="1020"/>
      <c r="G439" s="879"/>
      <c r="H439" s="879"/>
      <c r="I439" s="879"/>
      <c r="J439" s="879"/>
      <c r="K439" s="879"/>
      <c r="L439" s="879"/>
      <c r="M439" s="879"/>
      <c r="N439" s="879"/>
      <c r="O439" s="879"/>
      <c r="P439" s="879"/>
      <c r="Q439" s="879"/>
      <c r="R439" s="879"/>
      <c r="S439" s="879"/>
      <c r="T439" s="879"/>
      <c r="U439" s="879"/>
      <c r="V439" s="879"/>
      <c r="W439" s="879"/>
      <c r="X439" s="879"/>
      <c r="Y439" s="879"/>
      <c r="Z439" s="879"/>
      <c r="AA439" s="879"/>
      <c r="AB439" s="879"/>
      <c r="AC439" s="879"/>
      <c r="AD439" s="879"/>
      <c r="AE439" s="1380"/>
      <c r="AL439" s="1032"/>
      <c r="AM439" s="803"/>
      <c r="AN439" s="1050"/>
      <c r="AO439" s="817" t="s">
        <v>2330</v>
      </c>
      <c r="AP439" s="817">
        <v>5</v>
      </c>
    </row>
    <row r="440" spans="1:54" s="817" customFormat="1" ht="12.75" customHeight="1">
      <c r="A440" s="803"/>
      <c r="B440" s="801"/>
      <c r="C440" s="1033"/>
      <c r="D440" s="1034"/>
      <c r="E440" s="1035"/>
      <c r="F440" s="1027" t="s">
        <v>2304</v>
      </c>
      <c r="G440" s="1036"/>
      <c r="H440" s="1036"/>
      <c r="I440" s="1036"/>
      <c r="J440" s="1036"/>
      <c r="K440" s="1036"/>
      <c r="L440" s="1036"/>
      <c r="M440" s="1036"/>
      <c r="N440" s="1036"/>
      <c r="O440" s="1036"/>
      <c r="P440" s="1036"/>
      <c r="Q440" s="1036"/>
      <c r="R440" s="1036"/>
      <c r="S440" s="1036"/>
      <c r="T440" s="1036"/>
      <c r="U440" s="1036"/>
      <c r="V440" s="1036"/>
      <c r="W440" s="1036"/>
      <c r="X440" s="1036"/>
      <c r="Y440" s="1036"/>
      <c r="Z440" s="1036"/>
      <c r="AA440" s="1036"/>
      <c r="AB440" s="1036"/>
      <c r="AC440" s="1036"/>
      <c r="AD440" s="1036"/>
      <c r="AE440" s="924"/>
      <c r="AF440" s="850"/>
      <c r="AG440" s="924"/>
      <c r="AH440" s="1027"/>
      <c r="AI440" s="1027"/>
      <c r="AJ440" s="1027"/>
      <c r="AK440" s="1027"/>
      <c r="AL440" s="1038"/>
      <c r="AM440" s="803"/>
      <c r="AN440" s="1050"/>
      <c r="AO440" s="817" t="s">
        <v>2331</v>
      </c>
      <c r="AP440" s="817">
        <v>5</v>
      </c>
    </row>
    <row r="441" spans="1:54" s="817" customFormat="1" ht="12.75" customHeight="1">
      <c r="A441" s="803"/>
      <c r="B441" s="801"/>
      <c r="C441" s="1391"/>
      <c r="D441" s="1391"/>
      <c r="E441" s="1019"/>
      <c r="F441" s="1020"/>
      <c r="G441" s="879"/>
      <c r="H441" s="879"/>
      <c r="I441" s="879"/>
      <c r="J441" s="879"/>
      <c r="K441" s="879"/>
      <c r="L441" s="879"/>
      <c r="M441" s="879"/>
      <c r="N441" s="879"/>
      <c r="O441" s="879"/>
      <c r="P441" s="879"/>
      <c r="Q441" s="879"/>
      <c r="R441" s="879"/>
      <c r="S441" s="879"/>
      <c r="T441" s="879"/>
      <c r="U441" s="879"/>
      <c r="V441" s="879"/>
      <c r="W441" s="879"/>
      <c r="X441" s="879"/>
      <c r="Y441" s="879"/>
      <c r="Z441" s="879"/>
      <c r="AA441" s="879"/>
      <c r="AB441" s="879"/>
      <c r="AC441" s="879"/>
      <c r="AD441" s="879"/>
      <c r="AE441" s="1380"/>
      <c r="AM441" s="803"/>
      <c r="AN441" s="1050"/>
      <c r="AO441" s="817" t="s">
        <v>2332</v>
      </c>
      <c r="AP441" s="817">
        <v>5</v>
      </c>
    </row>
    <row r="442" spans="1:54" s="817" customFormat="1" ht="12.75" customHeight="1">
      <c r="A442" s="803"/>
      <c r="B442" s="801"/>
      <c r="C442" s="2851" t="s">
        <v>299</v>
      </c>
      <c r="D442" s="2852"/>
      <c r="E442" s="1015" t="s">
        <v>2333</v>
      </c>
      <c r="F442" s="2842" t="s">
        <v>2334</v>
      </c>
      <c r="G442" s="2842"/>
      <c r="H442" s="2842"/>
      <c r="I442" s="2842"/>
      <c r="J442" s="2842"/>
      <c r="K442" s="2842"/>
      <c r="L442" s="2842"/>
      <c r="M442" s="2842"/>
      <c r="N442" s="2842"/>
      <c r="O442" s="2842"/>
      <c r="P442" s="2842"/>
      <c r="Q442" s="2842"/>
      <c r="R442" s="2842"/>
      <c r="S442" s="2842"/>
      <c r="T442" s="2842"/>
      <c r="U442" s="2842"/>
      <c r="V442" s="2842"/>
      <c r="W442" s="2842"/>
      <c r="X442" s="2842"/>
      <c r="Y442" s="2842"/>
      <c r="Z442" s="2842"/>
      <c r="AA442" s="2842"/>
      <c r="AB442" s="2842"/>
      <c r="AC442" s="2842"/>
      <c r="AD442" s="2842"/>
      <c r="AE442" s="2842"/>
      <c r="AF442" s="2853" t="s">
        <v>2297</v>
      </c>
      <c r="AG442" s="2853"/>
      <c r="AH442" s="2853"/>
      <c r="AI442" s="2853"/>
      <c r="AJ442" s="2853"/>
      <c r="AK442" s="2853"/>
      <c r="AL442" s="2854"/>
      <c r="AM442" s="803"/>
      <c r="AN442" s="1050"/>
      <c r="AO442" s="817" t="s">
        <v>2335</v>
      </c>
      <c r="AP442" s="817">
        <v>1</v>
      </c>
    </row>
    <row r="443" spans="1:54" s="817" customFormat="1" ht="12.75" customHeight="1">
      <c r="A443" s="803"/>
      <c r="B443" s="801"/>
      <c r="C443" s="1390"/>
      <c r="D443" s="1391"/>
      <c r="E443" s="1019"/>
      <c r="F443" s="2843"/>
      <c r="G443" s="2843"/>
      <c r="H443" s="2843"/>
      <c r="I443" s="2843"/>
      <c r="J443" s="2843"/>
      <c r="K443" s="2843"/>
      <c r="L443" s="2843"/>
      <c r="M443" s="2843"/>
      <c r="N443" s="2843"/>
      <c r="O443" s="2843"/>
      <c r="P443" s="2843"/>
      <c r="Q443" s="2843"/>
      <c r="R443" s="2843"/>
      <c r="S443" s="2843"/>
      <c r="T443" s="2843"/>
      <c r="U443" s="2843"/>
      <c r="V443" s="2843"/>
      <c r="W443" s="2843"/>
      <c r="X443" s="2843"/>
      <c r="Y443" s="2843"/>
      <c r="Z443" s="2843"/>
      <c r="AA443" s="2843"/>
      <c r="AB443" s="2843"/>
      <c r="AC443" s="2843"/>
      <c r="AD443" s="2843"/>
      <c r="AE443" s="2843"/>
      <c r="AF443" s="1380"/>
      <c r="AG443" s="1380"/>
      <c r="AH443" s="1380"/>
      <c r="AI443" s="1380"/>
      <c r="AJ443" s="1380"/>
      <c r="AK443" s="1380"/>
      <c r="AL443" s="1394"/>
      <c r="AM443" s="803"/>
      <c r="AN443" s="1051"/>
      <c r="AS443" s="1052"/>
      <c r="AW443" s="1052" t="s">
        <v>2336</v>
      </c>
      <c r="BA443" s="1052" t="s">
        <v>2337</v>
      </c>
    </row>
    <row r="444" spans="1:54" s="817" customFormat="1" ht="17.7" customHeight="1">
      <c r="A444" s="803"/>
      <c r="B444" s="801"/>
      <c r="C444" s="1022"/>
      <c r="D444" s="1023"/>
      <c r="E444" s="1024"/>
      <c r="F444" s="2849"/>
      <c r="G444" s="2849"/>
      <c r="H444" s="2849"/>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49"/>
      <c r="AD444" s="2849"/>
      <c r="AE444" s="2849"/>
      <c r="AF444" s="1053"/>
      <c r="AG444" s="1053"/>
      <c r="AH444" s="1053"/>
      <c r="AI444" s="1053"/>
      <c r="AJ444" s="1053"/>
      <c r="AK444" s="1053"/>
      <c r="AL444" s="1028"/>
      <c r="AM444" s="803"/>
      <c r="AN444" s="802"/>
      <c r="AO444" s="817" t="s">
        <v>299</v>
      </c>
      <c r="AP444" s="962">
        <v>0</v>
      </c>
      <c r="AR444" s="817" t="s">
        <v>299</v>
      </c>
      <c r="AS444" s="962">
        <v>0</v>
      </c>
      <c r="AT444" s="1054"/>
      <c r="AW444" s="817" t="s">
        <v>299</v>
      </c>
      <c r="AX444" s="1054">
        <v>0</v>
      </c>
      <c r="BA444" s="817" t="s">
        <v>299</v>
      </c>
      <c r="BB444" s="1054">
        <v>0</v>
      </c>
    </row>
    <row r="445" spans="1:54" s="817" customFormat="1" ht="12.75" customHeight="1">
      <c r="A445" s="803"/>
      <c r="B445" s="801"/>
      <c r="C445" s="1391"/>
      <c r="D445" s="1391"/>
      <c r="E445" s="1019"/>
      <c r="F445" s="1020"/>
      <c r="G445" s="879"/>
      <c r="H445" s="879"/>
      <c r="I445" s="879"/>
      <c r="J445" s="879"/>
      <c r="K445" s="879"/>
      <c r="L445" s="879"/>
      <c r="M445" s="879"/>
      <c r="N445" s="879"/>
      <c r="O445" s="879"/>
      <c r="P445" s="879"/>
      <c r="Q445" s="879"/>
      <c r="R445" s="879"/>
      <c r="S445" s="879"/>
      <c r="T445" s="879"/>
      <c r="U445" s="879"/>
      <c r="V445" s="879"/>
      <c r="W445" s="879"/>
      <c r="X445" s="879"/>
      <c r="Y445" s="879"/>
      <c r="Z445" s="879"/>
      <c r="AA445" s="879"/>
      <c r="AB445" s="879"/>
      <c r="AC445" s="879"/>
      <c r="AD445" s="879"/>
      <c r="AE445" s="1380"/>
      <c r="AM445" s="803"/>
      <c r="AN445" s="802"/>
      <c r="AO445" s="1055">
        <v>7.0000000000000007E-2</v>
      </c>
      <c r="AP445" s="962">
        <v>3</v>
      </c>
      <c r="AR445" s="817" t="s">
        <v>2338</v>
      </c>
      <c r="AS445" s="962">
        <v>3</v>
      </c>
      <c r="AT445" s="1054"/>
      <c r="AW445" s="1055">
        <v>0.4</v>
      </c>
      <c r="AX445" s="1054">
        <v>3</v>
      </c>
      <c r="BA445" s="1055">
        <v>0.4</v>
      </c>
      <c r="BB445" s="1054">
        <v>4</v>
      </c>
    </row>
    <row r="446" spans="1:54" s="817" customFormat="1" ht="12.75" customHeight="1">
      <c r="A446" s="803"/>
      <c r="B446" s="801"/>
      <c r="C446" s="2844" t="s">
        <v>299</v>
      </c>
      <c r="D446" s="2758"/>
      <c r="E446" s="1015" t="s">
        <v>2339</v>
      </c>
      <c r="F446" s="2842" t="s">
        <v>2340</v>
      </c>
      <c r="G446" s="2842"/>
      <c r="H446" s="2842"/>
      <c r="I446" s="2842"/>
      <c r="J446" s="2842"/>
      <c r="K446" s="2842"/>
      <c r="L446" s="2842"/>
      <c r="M446" s="2842"/>
      <c r="N446" s="2842"/>
      <c r="O446" s="2842"/>
      <c r="P446" s="2842"/>
      <c r="Q446" s="2842"/>
      <c r="R446" s="2842"/>
      <c r="S446" s="2842"/>
      <c r="T446" s="2842"/>
      <c r="U446" s="2842"/>
      <c r="V446" s="2842"/>
      <c r="W446" s="2842"/>
      <c r="X446" s="2842"/>
      <c r="Y446" s="2842"/>
      <c r="Z446" s="2842"/>
      <c r="AA446" s="2842"/>
      <c r="AB446" s="2842"/>
      <c r="AC446" s="2842"/>
      <c r="AD446" s="2842"/>
      <c r="AE446" s="2842"/>
      <c r="AF446" s="2853" t="s">
        <v>2297</v>
      </c>
      <c r="AG446" s="2853"/>
      <c r="AH446" s="2853"/>
      <c r="AI446" s="2853"/>
      <c r="AJ446" s="2853"/>
      <c r="AK446" s="2853"/>
      <c r="AL446" s="2854"/>
      <c r="AM446" s="803"/>
      <c r="AN446" s="802"/>
      <c r="AO446" s="1055">
        <v>0.12</v>
      </c>
      <c r="AP446" s="962">
        <v>5</v>
      </c>
      <c r="AR446" s="817" t="s">
        <v>2341</v>
      </c>
      <c r="AS446" s="962">
        <v>5</v>
      </c>
      <c r="AT446" s="1054"/>
      <c r="AW446" s="1055">
        <v>0.6</v>
      </c>
      <c r="AX446" s="1054">
        <v>4</v>
      </c>
      <c r="BA446" s="1055">
        <v>0.6</v>
      </c>
      <c r="BB446" s="1054">
        <v>5</v>
      </c>
    </row>
    <row r="447" spans="1:54" s="817" customFormat="1" ht="12.75" customHeight="1">
      <c r="A447" s="803"/>
      <c r="B447" s="801"/>
      <c r="C447" s="1030"/>
      <c r="D447" s="801"/>
      <c r="E447" s="1031"/>
      <c r="F447" s="2843"/>
      <c r="G447" s="2843"/>
      <c r="H447" s="2843"/>
      <c r="I447" s="2843"/>
      <c r="J447" s="2843"/>
      <c r="K447" s="2843"/>
      <c r="L447" s="2843"/>
      <c r="M447" s="2843"/>
      <c r="N447" s="2843"/>
      <c r="O447" s="2843"/>
      <c r="P447" s="2843"/>
      <c r="Q447" s="2843"/>
      <c r="R447" s="2843"/>
      <c r="S447" s="2843"/>
      <c r="T447" s="2843"/>
      <c r="U447" s="2843"/>
      <c r="V447" s="2843"/>
      <c r="W447" s="2843"/>
      <c r="X447" s="2843"/>
      <c r="Y447" s="2843"/>
      <c r="Z447" s="2843"/>
      <c r="AA447" s="2843"/>
      <c r="AB447" s="2843"/>
      <c r="AC447" s="2843"/>
      <c r="AD447" s="2843"/>
      <c r="AE447" s="2843"/>
      <c r="AF447" s="1269"/>
      <c r="AG447" s="803"/>
      <c r="AL447" s="1032"/>
      <c r="AM447" s="803"/>
      <c r="AN447" s="802"/>
      <c r="AO447" s="1055"/>
      <c r="AP447" s="1054"/>
      <c r="AS447" s="1055"/>
      <c r="AT447" s="1054"/>
      <c r="AW447" s="1055">
        <v>0.8</v>
      </c>
      <c r="AX447" s="1054">
        <v>5</v>
      </c>
      <c r="BA447" s="1055"/>
      <c r="BB447" s="1054"/>
    </row>
    <row r="448" spans="1:54" s="817" customFormat="1" ht="12.75" customHeight="1">
      <c r="A448" s="803"/>
      <c r="B448" s="801"/>
      <c r="C448" s="1030"/>
      <c r="D448" s="801"/>
      <c r="E448" s="1031"/>
      <c r="F448" s="2843"/>
      <c r="G448" s="2843"/>
      <c r="H448" s="2843"/>
      <c r="I448" s="2843"/>
      <c r="J448" s="2843"/>
      <c r="K448" s="2843"/>
      <c r="L448" s="2843"/>
      <c r="M448" s="2843"/>
      <c r="N448" s="2843"/>
      <c r="O448" s="2843"/>
      <c r="P448" s="2843"/>
      <c r="Q448" s="2843"/>
      <c r="R448" s="2843"/>
      <c r="S448" s="2843"/>
      <c r="T448" s="2843"/>
      <c r="U448" s="2843"/>
      <c r="V448" s="2843"/>
      <c r="W448" s="2843"/>
      <c r="X448" s="2843"/>
      <c r="Y448" s="2843"/>
      <c r="Z448" s="2843"/>
      <c r="AA448" s="2843"/>
      <c r="AB448" s="2843"/>
      <c r="AC448" s="2843"/>
      <c r="AD448" s="2843"/>
      <c r="AE448" s="2843"/>
      <c r="AF448" s="1269"/>
      <c r="AG448" s="803"/>
      <c r="AL448" s="1032"/>
      <c r="AM448" s="803"/>
      <c r="AN448" s="802"/>
      <c r="AO448" s="817" t="s">
        <v>299</v>
      </c>
      <c r="AP448" s="962">
        <v>0</v>
      </c>
      <c r="AW448" s="1055"/>
      <c r="AX448" s="1054"/>
    </row>
    <row r="449" spans="1:49" s="817" customFormat="1" ht="12.75" customHeight="1">
      <c r="A449" s="803"/>
      <c r="B449" s="801"/>
      <c r="C449" s="1022"/>
      <c r="D449" s="1023"/>
      <c r="E449" s="1024"/>
      <c r="F449" s="2849"/>
      <c r="G449" s="2849"/>
      <c r="H449" s="2849"/>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49"/>
      <c r="AD449" s="2849"/>
      <c r="AE449" s="2849"/>
      <c r="AF449" s="1053"/>
      <c r="AG449" s="1053"/>
      <c r="AH449" s="1053"/>
      <c r="AI449" s="1053"/>
      <c r="AJ449" s="1053"/>
      <c r="AK449" s="1053"/>
      <c r="AL449" s="1028"/>
      <c r="AM449" s="803"/>
      <c r="AN449" s="880"/>
      <c r="AO449" s="1055">
        <v>0.09</v>
      </c>
      <c r="AP449" s="962">
        <v>3</v>
      </c>
      <c r="AS449" s="1052"/>
    </row>
    <row r="450" spans="1:49" s="817" customFormat="1" ht="12.75" customHeight="1">
      <c r="A450" s="803"/>
      <c r="B450" s="801"/>
      <c r="G450" s="879"/>
      <c r="H450" s="879"/>
      <c r="I450" s="879"/>
      <c r="J450" s="879"/>
      <c r="K450" s="879"/>
      <c r="L450" s="879"/>
      <c r="M450" s="879"/>
      <c r="N450" s="879"/>
      <c r="O450" s="879"/>
      <c r="P450" s="879"/>
      <c r="Q450" s="879"/>
      <c r="R450" s="879"/>
      <c r="S450" s="879"/>
      <c r="T450" s="879"/>
      <c r="U450" s="879"/>
      <c r="V450" s="879"/>
      <c r="W450" s="879"/>
      <c r="X450" s="879"/>
      <c r="Y450" s="879"/>
      <c r="Z450" s="879"/>
      <c r="AA450" s="879"/>
      <c r="AB450" s="879"/>
      <c r="AC450" s="879"/>
      <c r="AD450" s="879"/>
      <c r="AM450" s="803"/>
      <c r="AN450" s="880"/>
      <c r="AO450" s="1055">
        <v>0.15</v>
      </c>
      <c r="AP450" s="962">
        <v>5</v>
      </c>
    </row>
    <row r="451" spans="1:49" s="817" customFormat="1" ht="12.75" customHeight="1">
      <c r="A451" s="803"/>
      <c r="B451" s="801"/>
      <c r="C451" s="1013"/>
      <c r="D451" s="1014"/>
      <c r="E451" s="1015" t="s">
        <v>2342</v>
      </c>
      <c r="F451" s="2842" t="s">
        <v>2343</v>
      </c>
      <c r="G451" s="2842"/>
      <c r="H451" s="2842"/>
      <c r="I451" s="2842"/>
      <c r="J451" s="2842"/>
      <c r="K451" s="2842"/>
      <c r="L451" s="2842"/>
      <c r="M451" s="2842"/>
      <c r="N451" s="2842"/>
      <c r="O451" s="2842"/>
      <c r="P451" s="2842"/>
      <c r="Q451" s="2842"/>
      <c r="R451" s="2842"/>
      <c r="S451" s="2842"/>
      <c r="T451" s="2842"/>
      <c r="U451" s="2842"/>
      <c r="V451" s="2842"/>
      <c r="W451" s="2842"/>
      <c r="X451" s="2842"/>
      <c r="Y451" s="2842"/>
      <c r="Z451" s="2842"/>
      <c r="AA451" s="2842"/>
      <c r="AB451" s="2842"/>
      <c r="AC451" s="2842"/>
      <c r="AD451" s="2842"/>
      <c r="AE451" s="2842"/>
      <c r="AF451" s="2842"/>
      <c r="AG451" s="911"/>
      <c r="AH451" s="1014"/>
      <c r="AI451" s="1014"/>
      <c r="AJ451" s="1014"/>
      <c r="AK451" s="1014"/>
      <c r="AL451" s="1043"/>
      <c r="AM451" s="803"/>
      <c r="AN451" s="880"/>
    </row>
    <row r="452" spans="1:49" s="817" customFormat="1" ht="12.75" customHeight="1">
      <c r="A452" s="803"/>
      <c r="B452" s="801"/>
      <c r="C452" s="1030"/>
      <c r="D452" s="801"/>
      <c r="E452" s="1031"/>
      <c r="F452" s="2843"/>
      <c r="G452" s="2843"/>
      <c r="H452" s="2843"/>
      <c r="I452" s="2843"/>
      <c r="J452" s="2843"/>
      <c r="K452" s="2843"/>
      <c r="L452" s="2843"/>
      <c r="M452" s="2843"/>
      <c r="N452" s="2843"/>
      <c r="O452" s="2843"/>
      <c r="P452" s="2843"/>
      <c r="Q452" s="2843"/>
      <c r="R452" s="2843"/>
      <c r="S452" s="2843"/>
      <c r="T452" s="2843"/>
      <c r="U452" s="2843"/>
      <c r="V452" s="2843"/>
      <c r="W452" s="2843"/>
      <c r="X452" s="2843"/>
      <c r="Y452" s="2843"/>
      <c r="Z452" s="2843"/>
      <c r="AA452" s="2843"/>
      <c r="AB452" s="2843"/>
      <c r="AC452" s="2843"/>
      <c r="AD452" s="2843"/>
      <c r="AE452" s="2843"/>
      <c r="AF452" s="2843"/>
      <c r="AL452" s="1032"/>
      <c r="AM452" s="803"/>
      <c r="AN452" s="880"/>
    </row>
    <row r="453" spans="1:49" s="817" customFormat="1" ht="12.75" customHeight="1">
      <c r="A453" s="803"/>
      <c r="B453" s="801"/>
      <c r="C453" s="1040"/>
      <c r="F453" s="2843"/>
      <c r="G453" s="2843"/>
      <c r="H453" s="2843"/>
      <c r="I453" s="2843"/>
      <c r="J453" s="2843"/>
      <c r="K453" s="2843"/>
      <c r="L453" s="2843"/>
      <c r="M453" s="2843"/>
      <c r="N453" s="2843"/>
      <c r="O453" s="2843"/>
      <c r="P453" s="2843"/>
      <c r="Q453" s="2843"/>
      <c r="R453" s="2843"/>
      <c r="S453" s="2843"/>
      <c r="T453" s="2843"/>
      <c r="U453" s="2843"/>
      <c r="V453" s="2843"/>
      <c r="W453" s="2843"/>
      <c r="X453" s="2843"/>
      <c r="Y453" s="2843"/>
      <c r="Z453" s="2843"/>
      <c r="AA453" s="2843"/>
      <c r="AB453" s="2843"/>
      <c r="AC453" s="2843"/>
      <c r="AD453" s="2843"/>
      <c r="AE453" s="2843"/>
      <c r="AF453" s="2843"/>
      <c r="AL453" s="1032"/>
      <c r="AM453" s="803"/>
      <c r="AN453" s="880"/>
    </row>
    <row r="454" spans="1:49" s="817" customFormat="1" ht="12.75" customHeight="1">
      <c r="A454" s="803"/>
      <c r="B454" s="801"/>
      <c r="C454" s="1040"/>
      <c r="F454" s="2843"/>
      <c r="G454" s="2843"/>
      <c r="H454" s="2843"/>
      <c r="I454" s="2843"/>
      <c r="J454" s="2843"/>
      <c r="K454" s="2843"/>
      <c r="L454" s="2843"/>
      <c r="M454" s="2843"/>
      <c r="N454" s="2843"/>
      <c r="O454" s="2843"/>
      <c r="P454" s="2843"/>
      <c r="Q454" s="2843"/>
      <c r="R454" s="2843"/>
      <c r="S454" s="2843"/>
      <c r="T454" s="2843"/>
      <c r="U454" s="2843"/>
      <c r="V454" s="2843"/>
      <c r="W454" s="2843"/>
      <c r="X454" s="2843"/>
      <c r="Y454" s="2843"/>
      <c r="Z454" s="2843"/>
      <c r="AA454" s="2843"/>
      <c r="AB454" s="2843"/>
      <c r="AC454" s="2843"/>
      <c r="AD454" s="2843"/>
      <c r="AE454" s="2843"/>
      <c r="AF454" s="2843"/>
      <c r="AL454" s="1032"/>
      <c r="AM454" s="803"/>
      <c r="AN454" s="880"/>
    </row>
    <row r="455" spans="1:49" s="817" customFormat="1" ht="12.75" customHeight="1">
      <c r="A455" s="803"/>
      <c r="B455" s="801"/>
      <c r="C455" s="2844" t="s">
        <v>299</v>
      </c>
      <c r="D455" s="2758"/>
      <c r="E455" s="1019"/>
      <c r="F455" s="1020" t="s">
        <v>2314</v>
      </c>
      <c r="G455" s="879"/>
      <c r="H455" s="879"/>
      <c r="I455" s="879"/>
      <c r="J455" s="879"/>
      <c r="K455" s="879"/>
      <c r="L455" s="879"/>
      <c r="M455" s="879"/>
      <c r="N455" s="879"/>
      <c r="O455" s="879"/>
      <c r="P455" s="879"/>
      <c r="Q455" s="879"/>
      <c r="R455" s="879"/>
      <c r="S455" s="879"/>
      <c r="T455" s="879"/>
      <c r="U455" s="879"/>
      <c r="V455" s="879"/>
      <c r="W455" s="879"/>
      <c r="X455" s="879"/>
      <c r="Y455" s="879"/>
      <c r="Z455" s="879"/>
      <c r="AA455" s="879"/>
      <c r="AB455" s="879"/>
      <c r="AC455" s="879"/>
      <c r="AD455" s="879"/>
      <c r="AF455" s="2845" t="s">
        <v>2297</v>
      </c>
      <c r="AG455" s="2845"/>
      <c r="AH455" s="2845"/>
      <c r="AI455" s="2845"/>
      <c r="AJ455" s="2845"/>
      <c r="AK455" s="2845"/>
      <c r="AL455" s="2846"/>
      <c r="AM455" s="803"/>
      <c r="AN455" s="880"/>
    </row>
    <row r="456" spans="1:49" s="817" customFormat="1" ht="12.75" customHeight="1">
      <c r="A456" s="803"/>
      <c r="B456" s="801"/>
      <c r="C456" s="1033"/>
      <c r="D456" s="1034"/>
      <c r="E456" s="1035"/>
      <c r="F456" s="1027"/>
      <c r="G456" s="1027"/>
      <c r="H456" s="1027"/>
      <c r="I456" s="1027"/>
      <c r="J456" s="1027"/>
      <c r="K456" s="1027"/>
      <c r="L456" s="1027"/>
      <c r="M456" s="1027"/>
      <c r="N456" s="1027"/>
      <c r="O456" s="1027"/>
      <c r="P456" s="1027"/>
      <c r="Q456" s="1027"/>
      <c r="R456" s="1027"/>
      <c r="S456" s="1027"/>
      <c r="T456" s="1027"/>
      <c r="U456" s="1027"/>
      <c r="V456" s="1027"/>
      <c r="W456" s="1027"/>
      <c r="X456" s="1027"/>
      <c r="Y456" s="1027"/>
      <c r="Z456" s="1027"/>
      <c r="AA456" s="1027"/>
      <c r="AB456" s="1027"/>
      <c r="AC456" s="1027"/>
      <c r="AD456" s="1027"/>
      <c r="AE456" s="1027"/>
      <c r="AF456" s="1027"/>
      <c r="AG456" s="1027"/>
      <c r="AH456" s="1027"/>
      <c r="AI456" s="1027"/>
      <c r="AJ456" s="1027"/>
      <c r="AK456" s="1027"/>
      <c r="AL456" s="1038"/>
      <c r="AN456" s="880"/>
    </row>
    <row r="457" spans="1:49" s="817" customFormat="1" ht="12.75" customHeight="1">
      <c r="A457" s="803"/>
      <c r="B457" s="801"/>
      <c r="C457" s="1056"/>
      <c r="D457" s="803"/>
      <c r="F457" s="1020"/>
      <c r="G457" s="879"/>
      <c r="H457" s="879"/>
      <c r="I457" s="879"/>
      <c r="J457" s="879"/>
      <c r="K457" s="879"/>
      <c r="L457" s="879"/>
      <c r="M457" s="879"/>
      <c r="N457" s="879"/>
      <c r="O457" s="879"/>
      <c r="P457" s="879"/>
      <c r="Q457" s="879"/>
      <c r="R457" s="879"/>
      <c r="S457" s="879"/>
      <c r="T457" s="879"/>
      <c r="U457" s="879"/>
      <c r="V457" s="879"/>
      <c r="W457" s="879"/>
      <c r="X457" s="879"/>
      <c r="Y457" s="879"/>
      <c r="Z457" s="879"/>
      <c r="AA457" s="879"/>
      <c r="AB457" s="879"/>
      <c r="AC457" s="879"/>
      <c r="AD457" s="879"/>
      <c r="AF457" s="891"/>
      <c r="AG457" s="891"/>
      <c r="AH457" s="891"/>
      <c r="AI457" s="891"/>
      <c r="AJ457" s="891"/>
      <c r="AK457" s="891"/>
      <c r="AL457" s="891"/>
      <c r="AN457" s="880"/>
    </row>
    <row r="458" spans="1:49" s="817" customFormat="1" ht="12.75" customHeight="1">
      <c r="A458" s="875"/>
      <c r="B458" s="1057" t="s">
        <v>2344</v>
      </c>
      <c r="D458" s="1058"/>
      <c r="E458" s="876"/>
      <c r="F458" s="876"/>
      <c r="G458" s="876"/>
      <c r="H458" s="876"/>
      <c r="I458" s="876"/>
      <c r="J458" s="876"/>
      <c r="K458" s="876"/>
      <c r="L458" s="876"/>
      <c r="M458" s="876"/>
      <c r="N458" s="876"/>
      <c r="O458" s="876"/>
      <c r="P458" s="876"/>
      <c r="Q458" s="876"/>
      <c r="R458" s="876"/>
      <c r="S458" s="876"/>
      <c r="T458" s="876"/>
      <c r="U458" s="876"/>
      <c r="V458" s="876"/>
      <c r="W458" s="876"/>
      <c r="X458" s="876"/>
      <c r="Y458" s="876"/>
      <c r="Z458" s="876"/>
      <c r="AA458" s="876"/>
      <c r="AB458" s="876"/>
      <c r="AC458" s="876"/>
      <c r="AD458" s="876"/>
      <c r="AE458" s="830"/>
      <c r="AF458" s="830"/>
      <c r="AG458" s="830"/>
      <c r="AH458" s="830"/>
      <c r="AI458" s="831"/>
      <c r="AJ458" s="831" t="s">
        <v>2345</v>
      </c>
      <c r="AK458" s="2764">
        <f>IF(Application!D213="N/A",AS347,AS349)</f>
        <v>10</v>
      </c>
      <c r="AL458" s="2765"/>
      <c r="AM458" s="2766"/>
      <c r="AN458" s="880"/>
    </row>
    <row r="459" spans="1:49" s="817" customFormat="1" ht="12.75" customHeight="1" thickBot="1">
      <c r="A459" s="1059"/>
      <c r="B459" s="1059"/>
      <c r="C459" s="1059"/>
      <c r="D459" s="1059"/>
      <c r="E459" s="1059"/>
      <c r="F459" s="1059"/>
      <c r="G459" s="1059"/>
      <c r="H459" s="1059"/>
      <c r="I459" s="1059"/>
      <c r="J459" s="1059"/>
      <c r="K459" s="1059"/>
      <c r="L459" s="1059"/>
      <c r="M459" s="1059"/>
      <c r="N459" s="1059"/>
      <c r="O459" s="1059"/>
      <c r="P459" s="1059"/>
      <c r="Q459" s="1059"/>
      <c r="R459" s="1059"/>
      <c r="S459" s="1059"/>
      <c r="T459" s="1059"/>
      <c r="U459" s="1059"/>
      <c r="V459" s="1059"/>
      <c r="W459" s="1059"/>
      <c r="X459" s="1059"/>
      <c r="Y459" s="1059"/>
      <c r="Z459" s="1059"/>
      <c r="AA459" s="1059"/>
      <c r="AB459" s="1059"/>
      <c r="AC459" s="1059"/>
      <c r="AD459" s="1059"/>
      <c r="AE459" s="1059"/>
      <c r="AF459" s="1059"/>
      <c r="AG459" s="1059"/>
      <c r="AH459" s="1059"/>
      <c r="AI459" s="1059"/>
      <c r="AJ459" s="1059"/>
      <c r="AK459" s="1059"/>
      <c r="AL459" s="1059"/>
      <c r="AM459" s="1060"/>
      <c r="AN459" s="880"/>
    </row>
    <row r="460" spans="1:49" s="817" customFormat="1" ht="12.75" hidden="1" customHeight="1" thickTop="1">
      <c r="A460" s="1061"/>
      <c r="B460" s="602"/>
      <c r="C460" s="603"/>
      <c r="D460" s="603"/>
      <c r="E460" s="603"/>
      <c r="F460" s="603"/>
      <c r="G460" s="603"/>
      <c r="H460" s="603"/>
      <c r="I460" s="1392"/>
      <c r="J460" s="1392"/>
      <c r="K460" s="1392"/>
      <c r="L460" s="1392"/>
      <c r="M460" s="1392"/>
      <c r="N460" s="1392"/>
      <c r="O460" s="1392"/>
      <c r="P460" s="1392"/>
      <c r="Q460" s="1392"/>
      <c r="R460" s="803"/>
      <c r="S460" s="1269"/>
      <c r="T460" s="1269"/>
      <c r="U460" s="1269"/>
      <c r="V460" s="1269"/>
      <c r="W460" s="1269"/>
      <c r="X460" s="1269"/>
      <c r="Y460" s="1269"/>
      <c r="Z460" s="1269"/>
      <c r="AA460" s="1269"/>
      <c r="AB460" s="1269"/>
      <c r="AC460" s="1269"/>
      <c r="AD460" s="1269"/>
      <c r="AE460" s="1269"/>
      <c r="AF460" s="803"/>
      <c r="AG460" s="1269"/>
      <c r="AH460" s="1269"/>
      <c r="AI460" s="1269"/>
      <c r="AJ460" s="1269"/>
      <c r="AM460" s="801"/>
      <c r="AN460" s="880"/>
      <c r="AO460" s="817" t="s">
        <v>299</v>
      </c>
      <c r="AP460" s="817">
        <v>0</v>
      </c>
    </row>
    <row r="461" spans="1:49" s="817" customFormat="1" ht="12.75" hidden="1" customHeight="1">
      <c r="A461" s="1269" t="s">
        <v>2346</v>
      </c>
      <c r="C461" s="1269"/>
      <c r="E461" s="959"/>
      <c r="AE461" s="2845" t="s">
        <v>2347</v>
      </c>
      <c r="AF461" s="2845"/>
      <c r="AG461" s="2845"/>
      <c r="AH461" s="2845"/>
      <c r="AI461" s="2845"/>
      <c r="AJ461" s="2845"/>
      <c r="AK461" s="2845"/>
      <c r="AL461" s="1380"/>
      <c r="AN461" s="880"/>
      <c r="AO461" s="817" t="s">
        <v>2325</v>
      </c>
      <c r="AP461" s="817">
        <v>5</v>
      </c>
    </row>
    <row r="462" spans="1:49" s="817" customFormat="1" ht="12.75" hidden="1" customHeight="1">
      <c r="A462" s="1269"/>
      <c r="B462" s="803" t="s">
        <v>2348</v>
      </c>
      <c r="C462" s="1269"/>
      <c r="E462" s="959"/>
      <c r="AE462" s="1380"/>
      <c r="AF462" s="1380"/>
      <c r="AG462" s="1380"/>
      <c r="AH462" s="1380"/>
      <c r="AI462" s="1380"/>
      <c r="AJ462" s="1380"/>
      <c r="AK462" s="1380"/>
      <c r="AL462" s="1380"/>
      <c r="AN462" s="880"/>
      <c r="AO462" s="817" t="s">
        <v>2349</v>
      </c>
      <c r="AP462" s="817">
        <v>5</v>
      </c>
    </row>
    <row r="463" spans="1:49" s="817" customFormat="1" ht="12.75" hidden="1" customHeight="1">
      <c r="A463" s="1269"/>
      <c r="B463" s="1269" t="s">
        <v>2350</v>
      </c>
      <c r="C463" s="1269"/>
      <c r="E463" s="959"/>
      <c r="AE463" s="1380"/>
      <c r="AF463" s="1380"/>
      <c r="AG463" s="1380"/>
      <c r="AH463" s="1380"/>
      <c r="AI463" s="1380"/>
      <c r="AJ463" s="1380"/>
      <c r="AK463" s="1380"/>
      <c r="AL463" s="1380"/>
      <c r="AN463" s="880"/>
      <c r="AO463" s="817" t="s">
        <v>2327</v>
      </c>
      <c r="AP463" s="817">
        <v>5</v>
      </c>
      <c r="AQ463" s="1269"/>
      <c r="AR463" s="1269"/>
      <c r="AS463" s="1052"/>
      <c r="AW463" s="1052"/>
    </row>
    <row r="464" spans="1:49" s="817" customFormat="1" ht="12.75" hidden="1" customHeight="1">
      <c r="A464" s="1269"/>
      <c r="B464" s="1269" t="s">
        <v>2351</v>
      </c>
      <c r="C464" s="1269"/>
      <c r="E464" s="959"/>
      <c r="AE464" s="1380"/>
      <c r="AF464" s="1380"/>
      <c r="AG464" s="1380"/>
      <c r="AH464" s="1380"/>
      <c r="AI464" s="1380"/>
      <c r="AJ464" s="1380"/>
      <c r="AK464" s="1380"/>
      <c r="AL464" s="1380"/>
      <c r="AN464" s="880"/>
      <c r="AO464" s="817" t="s">
        <v>2329</v>
      </c>
      <c r="AP464" s="817">
        <v>5</v>
      </c>
      <c r="AQ464" s="1269"/>
      <c r="AR464" s="1269"/>
      <c r="AW464" s="1386"/>
    </row>
    <row r="465" spans="1:50" s="817" customFormat="1" ht="12.75" hidden="1" customHeight="1">
      <c r="A465" s="1269"/>
      <c r="C465" s="1269"/>
      <c r="E465" s="959"/>
      <c r="AE465" s="1380"/>
      <c r="AF465" s="1380"/>
      <c r="AG465" s="1380"/>
      <c r="AH465" s="1380"/>
      <c r="AI465" s="1380"/>
      <c r="AJ465" s="1380"/>
      <c r="AK465" s="1380"/>
      <c r="AL465" s="1380"/>
      <c r="AN465" s="880"/>
      <c r="AO465" s="817" t="s">
        <v>2330</v>
      </c>
      <c r="AP465" s="817">
        <v>5</v>
      </c>
      <c r="AQ465" s="1269"/>
      <c r="AR465" s="1269"/>
      <c r="AW465" s="1386"/>
    </row>
    <row r="466" spans="1:50" s="817" customFormat="1" ht="12.75" hidden="1" customHeight="1">
      <c r="A466" s="1269"/>
      <c r="C466" s="1012" t="s">
        <v>2352</v>
      </c>
      <c r="D466" s="803"/>
      <c r="AE466" s="1380"/>
      <c r="AF466" s="1380"/>
      <c r="AG466" s="959"/>
      <c r="AH466" s="959"/>
      <c r="AI466" s="959"/>
      <c r="AJ466" s="959"/>
      <c r="AK466" s="959"/>
      <c r="AL466" s="959"/>
      <c r="AN466" s="880"/>
      <c r="AO466" s="817" t="s">
        <v>2331</v>
      </c>
      <c r="AP466" s="817">
        <v>5</v>
      </c>
      <c r="AW466" s="1386"/>
    </row>
    <row r="467" spans="1:50" s="817" customFormat="1" ht="12.75" hidden="1" customHeight="1">
      <c r="A467" s="1269"/>
      <c r="C467" s="2855" t="s">
        <v>299</v>
      </c>
      <c r="D467" s="2856"/>
      <c r="E467" s="1062" t="s">
        <v>50</v>
      </c>
      <c r="F467" s="2857" t="s">
        <v>2353</v>
      </c>
      <c r="G467" s="2857"/>
      <c r="H467" s="2857"/>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57"/>
      <c r="AD467" s="2857"/>
      <c r="AE467" s="2857"/>
      <c r="AF467" s="1014"/>
      <c r="AG467" s="1014"/>
      <c r="AH467" s="1014"/>
      <c r="AI467" s="1014"/>
      <c r="AJ467" s="1014"/>
      <c r="AK467" s="1043"/>
      <c r="AN467" s="880"/>
      <c r="AO467" s="817" t="s">
        <v>2354</v>
      </c>
      <c r="AP467" s="817">
        <v>5</v>
      </c>
      <c r="AS467" s="1055"/>
      <c r="AT467" s="1054"/>
      <c r="AW467" s="1386"/>
      <c r="AX467" s="962"/>
    </row>
    <row r="468" spans="1:50" s="817" customFormat="1" ht="12.75" hidden="1" customHeight="1">
      <c r="C468" s="1063"/>
      <c r="E468" s="1064"/>
      <c r="F468" s="2858"/>
      <c r="G468" s="2858"/>
      <c r="H468" s="2858"/>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58"/>
      <c r="AD468" s="2858"/>
      <c r="AE468" s="2858"/>
      <c r="AG468" s="818"/>
      <c r="AH468" s="818"/>
      <c r="AI468" s="818"/>
      <c r="AJ468" s="818"/>
      <c r="AK468" s="1032"/>
      <c r="AN468" s="880"/>
      <c r="AO468" s="817" t="s">
        <v>2335</v>
      </c>
      <c r="AP468" s="817">
        <v>1</v>
      </c>
    </row>
    <row r="469" spans="1:50" s="817" customFormat="1" ht="12.75" hidden="1" customHeight="1">
      <c r="C469" s="1065"/>
      <c r="D469" s="1027"/>
      <c r="E469" s="1066"/>
      <c r="F469" s="2859" t="s">
        <v>299</v>
      </c>
      <c r="G469" s="2859"/>
      <c r="H469" s="2859"/>
      <c r="I469" s="2859"/>
      <c r="J469" s="2859"/>
      <c r="K469" s="2859"/>
      <c r="L469" s="2859"/>
      <c r="M469" s="2859"/>
      <c r="N469" s="2859"/>
      <c r="O469" s="2859"/>
      <c r="P469" s="2859"/>
      <c r="Q469" s="2859"/>
      <c r="R469" s="2859"/>
      <c r="S469" s="2859"/>
      <c r="T469" s="2859"/>
      <c r="U469" s="2859"/>
      <c r="V469" s="2859"/>
      <c r="W469" s="2859"/>
      <c r="X469" s="2859"/>
      <c r="Y469" s="2859"/>
      <c r="Z469" s="2859"/>
      <c r="AA469" s="924"/>
      <c r="AB469" s="984"/>
      <c r="AC469" s="984"/>
      <c r="AD469" s="1027"/>
      <c r="AE469" s="1027"/>
      <c r="AF469" s="1027"/>
      <c r="AG469" s="1067">
        <f>IF($C$467="Yes",(VLOOKUP($F$469,$AO$434:$AP$442,2,FALSE)),0)</f>
        <v>0</v>
      </c>
      <c r="AH469" s="1068" t="s">
        <v>2129</v>
      </c>
      <c r="AI469" s="1067"/>
      <c r="AJ469" s="1067"/>
      <c r="AK469" s="1038"/>
      <c r="AN469" s="880"/>
      <c r="AS469" s="1052"/>
      <c r="AW469" s="1052"/>
    </row>
    <row r="470" spans="1:50" s="817" customFormat="1" ht="12.75" hidden="1" customHeight="1">
      <c r="C470" s="818"/>
      <c r="E470" s="1064"/>
      <c r="F470" s="1054"/>
      <c r="G470" s="1054"/>
      <c r="H470" s="1054"/>
      <c r="I470" s="1054"/>
      <c r="J470" s="1054"/>
      <c r="K470" s="1054"/>
      <c r="L470" s="1054"/>
      <c r="M470" s="1054"/>
      <c r="N470" s="1054"/>
      <c r="O470" s="1054"/>
      <c r="P470" s="1054"/>
      <c r="Q470" s="1054"/>
      <c r="R470" s="1054"/>
      <c r="S470" s="1054"/>
      <c r="T470" s="1054"/>
      <c r="U470" s="1054"/>
      <c r="V470" s="1054"/>
      <c r="W470" s="1054"/>
      <c r="X470" s="1054"/>
      <c r="Y470" s="1054"/>
      <c r="Z470" s="1054"/>
      <c r="AA470" s="803"/>
      <c r="AB470" s="818"/>
      <c r="AC470" s="818"/>
      <c r="AG470" s="818"/>
      <c r="AH470" s="818"/>
      <c r="AI470" s="818"/>
      <c r="AJ470" s="818"/>
      <c r="AN470" s="880"/>
      <c r="AO470" s="817" t="s">
        <v>299</v>
      </c>
      <c r="AP470" s="962">
        <v>0</v>
      </c>
    </row>
    <row r="471" spans="1:50" s="817" customFormat="1" ht="12.75" hidden="1" customHeight="1">
      <c r="C471" s="2860" t="s">
        <v>643</v>
      </c>
      <c r="D471" s="2861"/>
      <c r="E471" s="1062" t="s">
        <v>52</v>
      </c>
      <c r="F471" s="1069" t="s">
        <v>2355</v>
      </c>
      <c r="G471" s="975"/>
      <c r="H471" s="975"/>
      <c r="I471" s="975"/>
      <c r="J471" s="975"/>
      <c r="K471" s="975"/>
      <c r="L471" s="975"/>
      <c r="M471" s="975"/>
      <c r="N471" s="975"/>
      <c r="O471" s="975"/>
      <c r="P471" s="975"/>
      <c r="Q471" s="975"/>
      <c r="R471" s="975"/>
      <c r="S471" s="975"/>
      <c r="T471" s="975"/>
      <c r="U471" s="975"/>
      <c r="V471" s="975"/>
      <c r="W471" s="975"/>
      <c r="X471" s="975"/>
      <c r="Y471" s="975"/>
      <c r="Z471" s="975"/>
      <c r="AA471" s="975"/>
      <c r="AB471" s="975"/>
      <c r="AC471" s="975"/>
      <c r="AD471" s="1014"/>
      <c r="AE471" s="1014"/>
      <c r="AF471" s="1014"/>
      <c r="AG471" s="975"/>
      <c r="AH471" s="975"/>
      <c r="AI471" s="975"/>
      <c r="AJ471" s="975"/>
      <c r="AK471" s="1043"/>
      <c r="AN471" s="880"/>
      <c r="AO471" s="1055">
        <v>0.15</v>
      </c>
      <c r="AP471" s="962">
        <v>3</v>
      </c>
    </row>
    <row r="472" spans="1:50" s="817" customFormat="1" ht="12.75" hidden="1" customHeight="1">
      <c r="C472" s="1070" t="s">
        <v>2356</v>
      </c>
      <c r="F472" s="1071" t="s">
        <v>2357</v>
      </c>
      <c r="G472" s="818"/>
      <c r="H472" s="818"/>
      <c r="I472" s="818"/>
      <c r="J472" s="818"/>
      <c r="K472" s="818"/>
      <c r="L472" s="818"/>
      <c r="M472" s="818"/>
      <c r="N472" s="818"/>
      <c r="O472" s="818"/>
      <c r="P472" s="818"/>
      <c r="Q472" s="818"/>
      <c r="R472" s="818"/>
      <c r="S472" s="818"/>
      <c r="T472" s="818"/>
      <c r="U472" s="818"/>
      <c r="V472" s="818"/>
      <c r="W472" s="818"/>
      <c r="X472" s="818"/>
      <c r="Y472" s="818"/>
      <c r="Z472" s="818"/>
      <c r="AA472" s="818"/>
      <c r="AB472" s="818"/>
      <c r="AC472" s="1380"/>
      <c r="AG472" s="891"/>
      <c r="AH472" s="891"/>
      <c r="AI472" s="891"/>
      <c r="AJ472" s="891"/>
      <c r="AK472" s="1032"/>
      <c r="AN472" s="880"/>
      <c r="AO472" s="1055">
        <v>0.2</v>
      </c>
      <c r="AP472" s="962">
        <v>5</v>
      </c>
    </row>
    <row r="473" spans="1:50" s="817" customFormat="1" ht="12.75" hidden="1" customHeight="1">
      <c r="C473" s="1390"/>
      <c r="D473" s="1391"/>
      <c r="E473" s="1072"/>
      <c r="F473" s="1071" t="s">
        <v>2358</v>
      </c>
      <c r="G473" s="1071"/>
      <c r="H473" s="1071"/>
      <c r="I473" s="1071"/>
      <c r="J473" s="1071"/>
      <c r="K473" s="1071"/>
      <c r="L473" s="1071"/>
      <c r="M473" s="1071"/>
      <c r="N473" s="1071"/>
      <c r="O473" s="1071"/>
      <c r="P473" s="1071"/>
      <c r="Q473" s="1071"/>
      <c r="R473" s="1071"/>
      <c r="S473" s="1071"/>
      <c r="T473" s="1071"/>
      <c r="U473" s="1071"/>
      <c r="V473" s="1071"/>
      <c r="W473" s="1071"/>
      <c r="X473" s="1071"/>
      <c r="Y473" s="1071"/>
      <c r="Z473" s="1071"/>
      <c r="AA473" s="1071"/>
      <c r="AB473" s="1071"/>
      <c r="AC473" s="1073"/>
      <c r="AD473" s="887"/>
      <c r="AE473" s="887"/>
      <c r="AF473" s="887"/>
      <c r="AG473" s="1074"/>
      <c r="AH473" s="891"/>
      <c r="AI473" s="891"/>
      <c r="AJ473" s="891"/>
      <c r="AK473" s="1032"/>
      <c r="AN473" s="1075"/>
      <c r="AO473" s="1055"/>
      <c r="AP473" s="1054"/>
    </row>
    <row r="474" spans="1:50" s="959" customFormat="1" ht="12.75" hidden="1" customHeight="1">
      <c r="A474" s="962"/>
      <c r="B474" s="817"/>
      <c r="C474" s="1063"/>
      <c r="D474" s="817"/>
      <c r="E474" s="1064"/>
      <c r="F474" s="1076" t="s">
        <v>2359</v>
      </c>
      <c r="G474" s="817"/>
      <c r="H474" s="817"/>
      <c r="I474" s="1071"/>
      <c r="J474" s="1071"/>
      <c r="K474" s="1071"/>
      <c r="L474" s="1071"/>
      <c r="M474" s="1071"/>
      <c r="N474" s="1071"/>
      <c r="O474" s="1071"/>
      <c r="P474" s="1071"/>
      <c r="Q474" s="1071"/>
      <c r="R474" s="1071"/>
      <c r="S474" s="1071"/>
      <c r="T474" s="1071"/>
      <c r="U474" s="1071"/>
      <c r="V474" s="2866" t="s">
        <v>299</v>
      </c>
      <c r="W474" s="2866"/>
      <c r="X474" s="2866"/>
      <c r="Y474" s="1071"/>
      <c r="Z474" s="1071"/>
      <c r="AA474" s="1071"/>
      <c r="AB474" s="1071"/>
      <c r="AC474" s="1071"/>
      <c r="AD474" s="887"/>
      <c r="AE474" s="887"/>
      <c r="AF474" s="887"/>
      <c r="AG474" s="891">
        <f>IF(AND($C$471="Yes",$V$476="N/A",$V$481="N/A",$V$485="N/A",$V$487="N/A"),(VLOOKUP(V474,$AR$444:$AS$446,2,FALSE)),0)</f>
        <v>0</v>
      </c>
      <c r="AH474" s="1400" t="s">
        <v>2129</v>
      </c>
      <c r="AI474" s="818"/>
      <c r="AJ474" s="818"/>
      <c r="AK474" s="1032"/>
      <c r="AL474" s="817"/>
      <c r="AM474" s="817"/>
      <c r="AN474" s="880"/>
    </row>
    <row r="475" spans="1:50" s="959" customFormat="1" ht="12.75" hidden="1" customHeight="1">
      <c r="A475" s="962"/>
      <c r="B475" s="817"/>
      <c r="C475" s="1063"/>
      <c r="D475" s="817"/>
      <c r="E475" s="1064"/>
      <c r="F475" s="1076"/>
      <c r="G475" s="817"/>
      <c r="H475" s="817"/>
      <c r="I475" s="1071"/>
      <c r="J475" s="1071"/>
      <c r="K475" s="1071"/>
      <c r="L475" s="1071"/>
      <c r="M475" s="1071"/>
      <c r="N475" s="1071"/>
      <c r="O475" s="1071"/>
      <c r="P475" s="1071"/>
      <c r="Q475" s="1071"/>
      <c r="R475" s="1071"/>
      <c r="S475" s="1071"/>
      <c r="T475" s="1071"/>
      <c r="U475" s="1071"/>
      <c r="V475" s="1071"/>
      <c r="W475" s="1071"/>
      <c r="X475" s="1071"/>
      <c r="Y475" s="1071"/>
      <c r="Z475" s="1071"/>
      <c r="AA475" s="1071"/>
      <c r="AB475" s="1071"/>
      <c r="AC475" s="1071"/>
      <c r="AD475" s="887"/>
      <c r="AE475" s="887"/>
      <c r="AF475" s="887"/>
      <c r="AG475" s="891"/>
      <c r="AH475" s="1400"/>
      <c r="AI475" s="818"/>
      <c r="AJ475" s="818"/>
      <c r="AK475" s="1032"/>
      <c r="AL475" s="817"/>
      <c r="AM475" s="817"/>
      <c r="AN475" s="880"/>
    </row>
    <row r="476" spans="1:50" s="959" customFormat="1" ht="12.75" hidden="1" customHeight="1">
      <c r="A476" s="962"/>
      <c r="B476" s="817"/>
      <c r="C476" s="1063"/>
      <c r="D476" s="817"/>
      <c r="E476" s="1064"/>
      <c r="F476" s="1076" t="s">
        <v>2360</v>
      </c>
      <c r="G476" s="817"/>
      <c r="H476" s="817"/>
      <c r="I476" s="1071"/>
      <c r="J476" s="1071"/>
      <c r="K476" s="1071"/>
      <c r="L476" s="1071"/>
      <c r="M476" s="1071"/>
      <c r="N476" s="1071"/>
      <c r="O476" s="1071"/>
      <c r="P476" s="1071"/>
      <c r="Q476" s="1071"/>
      <c r="R476" s="1071"/>
      <c r="S476" s="1071"/>
      <c r="T476" s="1071"/>
      <c r="U476" s="1071"/>
      <c r="V476" s="2866" t="s">
        <v>299</v>
      </c>
      <c r="W476" s="2866"/>
      <c r="X476" s="2866"/>
      <c r="Y476" s="1071"/>
      <c r="Z476" s="1071"/>
      <c r="AA476" s="1071"/>
      <c r="AB476" s="1071"/>
      <c r="AC476" s="1071"/>
      <c r="AD476" s="887"/>
      <c r="AE476" s="887"/>
      <c r="AF476" s="887"/>
      <c r="AG476" s="891">
        <f>IF(AND($C$471="Yes",$V$474="N/A", $V$481="N/A",$V$485="N/A",$V$487="N/A"),(VLOOKUP(V476,$AO$444:$AP$446,2,FALSE)),0)</f>
        <v>0</v>
      </c>
      <c r="AH476" s="1400" t="s">
        <v>2129</v>
      </c>
      <c r="AI476" s="818"/>
      <c r="AJ476" s="818"/>
      <c r="AK476" s="1032"/>
      <c r="AL476" s="817"/>
      <c r="AM476" s="817"/>
      <c r="AN476" s="880"/>
    </row>
    <row r="477" spans="1:50" s="817" customFormat="1" ht="12.75" hidden="1" customHeight="1">
      <c r="C477" s="1063"/>
      <c r="E477" s="1064"/>
      <c r="F477" s="959"/>
      <c r="G477" s="1077"/>
      <c r="H477" s="1077"/>
      <c r="I477" s="1077"/>
      <c r="J477" s="1077"/>
      <c r="K477" s="1077"/>
      <c r="L477" s="1077"/>
      <c r="M477" s="1077"/>
      <c r="N477" s="1077"/>
      <c r="O477" s="1077"/>
      <c r="P477" s="1077"/>
      <c r="Q477" s="818"/>
      <c r="R477" s="818"/>
      <c r="S477" s="818"/>
      <c r="T477" s="818"/>
      <c r="U477" s="818"/>
      <c r="V477" s="818"/>
      <c r="W477" s="818"/>
      <c r="X477" s="818"/>
      <c r="Y477" s="818"/>
      <c r="Z477" s="818"/>
      <c r="AA477" s="818"/>
      <c r="AB477" s="818"/>
      <c r="AC477" s="818"/>
      <c r="AG477" s="959"/>
      <c r="AH477" s="959"/>
      <c r="AI477" s="959"/>
      <c r="AJ477" s="959"/>
      <c r="AK477" s="1032"/>
      <c r="AN477" s="880"/>
      <c r="AO477" s="817" t="s">
        <v>299</v>
      </c>
      <c r="AP477" s="817">
        <v>0</v>
      </c>
    </row>
    <row r="478" spans="1:50" s="817" customFormat="1" ht="12.75" hidden="1" customHeight="1">
      <c r="C478" s="1063"/>
      <c r="E478" s="1064"/>
      <c r="F478" s="1077" t="s">
        <v>2361</v>
      </c>
      <c r="I478" s="1064"/>
      <c r="J478" s="1064"/>
      <c r="K478" s="1064"/>
      <c r="L478" s="1064"/>
      <c r="M478" s="1064"/>
      <c r="N478" s="1064"/>
      <c r="O478" s="1064"/>
      <c r="P478" s="1064"/>
      <c r="Q478" s="818"/>
      <c r="R478" s="818"/>
      <c r="S478" s="818"/>
      <c r="T478" s="818"/>
      <c r="U478" s="818"/>
      <c r="V478" s="818"/>
      <c r="W478" s="818"/>
      <c r="X478" s="818"/>
      <c r="Y478" s="818"/>
      <c r="Z478" s="818"/>
      <c r="AA478" s="818"/>
      <c r="AB478" s="818"/>
      <c r="AC478" s="818"/>
      <c r="AJ478" s="818"/>
      <c r="AK478" s="1032"/>
      <c r="AN478" s="880"/>
      <c r="AO478" s="817" t="s">
        <v>2362</v>
      </c>
      <c r="AP478" s="962">
        <v>2</v>
      </c>
    </row>
    <row r="479" spans="1:50" s="817" customFormat="1" ht="12.75" hidden="1" customHeight="1">
      <c r="C479" s="1063"/>
      <c r="F479" s="887" t="s">
        <v>2363</v>
      </c>
      <c r="M479" s="1064"/>
      <c r="N479" s="1064"/>
      <c r="O479" s="1064"/>
      <c r="P479" s="1064"/>
      <c r="Q479" s="818"/>
      <c r="R479" s="818"/>
      <c r="S479" s="818"/>
      <c r="T479" s="818"/>
      <c r="U479" s="818"/>
      <c r="V479" s="818"/>
      <c r="W479" s="818"/>
      <c r="X479" s="818"/>
      <c r="Y479" s="818"/>
      <c r="Z479" s="818"/>
      <c r="AA479" s="818"/>
      <c r="AB479" s="818"/>
      <c r="AC479" s="818"/>
      <c r="AG479" s="891"/>
      <c r="AH479" s="1400"/>
      <c r="AI479" s="818"/>
      <c r="AJ479" s="818"/>
      <c r="AK479" s="1032"/>
      <c r="AN479" s="880"/>
      <c r="AO479" s="817" t="s">
        <v>2364</v>
      </c>
      <c r="AP479" s="817">
        <v>2</v>
      </c>
    </row>
    <row r="480" spans="1:50" s="959" customFormat="1" ht="12.75" hidden="1" customHeight="1">
      <c r="A480" s="817"/>
      <c r="B480" s="817"/>
      <c r="C480" s="1040"/>
      <c r="D480" s="803"/>
      <c r="E480" s="803"/>
      <c r="F480" s="887" t="s">
        <v>2365</v>
      </c>
      <c r="G480" s="817"/>
      <c r="H480" s="817"/>
      <c r="I480" s="817"/>
      <c r="J480" s="817"/>
      <c r="K480" s="817"/>
      <c r="L480" s="817"/>
      <c r="M480" s="1064"/>
      <c r="N480" s="1064"/>
      <c r="O480" s="1064"/>
      <c r="P480" s="1064"/>
      <c r="Q480" s="818"/>
      <c r="R480" s="818"/>
      <c r="S480" s="818"/>
      <c r="T480" s="818"/>
      <c r="U480" s="818"/>
      <c r="V480" s="818"/>
      <c r="W480" s="818"/>
      <c r="X480" s="818"/>
      <c r="Y480" s="818"/>
      <c r="Z480" s="818"/>
      <c r="AA480" s="818"/>
      <c r="AB480" s="818"/>
      <c r="AC480" s="818"/>
      <c r="AD480" s="817"/>
      <c r="AE480" s="817"/>
      <c r="AF480" s="817"/>
      <c r="AG480" s="891"/>
      <c r="AH480" s="1400"/>
      <c r="AI480" s="818"/>
      <c r="AJ480" s="818"/>
      <c r="AK480" s="1032"/>
      <c r="AL480" s="817"/>
      <c r="AM480" s="817"/>
      <c r="AN480" s="1075"/>
      <c r="AO480" s="817" t="s">
        <v>2366</v>
      </c>
      <c r="AP480" s="817">
        <v>2</v>
      </c>
    </row>
    <row r="481" spans="1:81" s="817" customFormat="1" ht="12.75" hidden="1" customHeight="1">
      <c r="C481" s="1078"/>
      <c r="F481" s="1076" t="s">
        <v>2367</v>
      </c>
      <c r="M481" s="1064"/>
      <c r="N481" s="1064"/>
      <c r="O481" s="1064"/>
      <c r="P481" s="1064"/>
      <c r="Q481" s="818"/>
      <c r="R481" s="818"/>
      <c r="S481" s="818"/>
      <c r="T481" s="818"/>
      <c r="U481" s="818"/>
      <c r="V481" s="2866" t="s">
        <v>299</v>
      </c>
      <c r="W481" s="2866"/>
      <c r="X481" s="2866"/>
      <c r="Y481" s="818"/>
      <c r="Z481" s="818"/>
      <c r="AA481" s="818"/>
      <c r="AB481" s="818"/>
      <c r="AC481" s="818"/>
      <c r="AG481" s="891">
        <f>IF(AND($C$471="Yes",$V$474="N/A",$V$476="N/A", $V$485="N/A",$V$487="N/A"),(VLOOKUP($V$481,$AO$448:$AP$450,2,FALSE)),0)</f>
        <v>0</v>
      </c>
      <c r="AH481" s="1400" t="s">
        <v>2129</v>
      </c>
      <c r="AI481" s="818"/>
      <c r="AJ481" s="818"/>
      <c r="AK481" s="1032"/>
      <c r="AN481" s="802"/>
    </row>
    <row r="482" spans="1:81" s="817" customFormat="1" ht="12.75" hidden="1" customHeight="1">
      <c r="C482" s="1063"/>
      <c r="M482" s="1064"/>
      <c r="N482" s="1064"/>
      <c r="O482" s="1064"/>
      <c r="P482" s="1064"/>
      <c r="Q482" s="818"/>
      <c r="R482" s="818"/>
      <c r="S482" s="818"/>
      <c r="T482" s="818"/>
      <c r="U482" s="818"/>
      <c r="V482" s="818"/>
      <c r="W482" s="818"/>
      <c r="X482" s="818"/>
      <c r="Y482" s="818"/>
      <c r="Z482" s="818"/>
      <c r="AA482" s="818"/>
      <c r="AB482" s="818"/>
      <c r="AC482" s="818"/>
      <c r="AJ482" s="818"/>
      <c r="AK482" s="1032"/>
      <c r="AN482" s="1079"/>
    </row>
    <row r="483" spans="1:81" s="959" customFormat="1" ht="12.75" hidden="1" customHeight="1">
      <c r="A483" s="817"/>
      <c r="B483" s="817"/>
      <c r="C483" s="1080" t="s">
        <v>2368</v>
      </c>
      <c r="D483" s="1014"/>
      <c r="E483" s="1014"/>
      <c r="F483" s="1081" t="s">
        <v>2369</v>
      </c>
      <c r="G483" s="1014"/>
      <c r="H483" s="1014"/>
      <c r="I483" s="1014"/>
      <c r="J483" s="1014"/>
      <c r="K483" s="1014"/>
      <c r="L483" s="1014"/>
      <c r="M483" s="1014"/>
      <c r="N483" s="1014"/>
      <c r="O483" s="1014"/>
      <c r="P483" s="1014"/>
      <c r="Q483" s="1014"/>
      <c r="R483" s="1014"/>
      <c r="S483" s="1014"/>
      <c r="T483" s="1014"/>
      <c r="U483" s="1014"/>
      <c r="V483" s="1014"/>
      <c r="W483" s="1014"/>
      <c r="X483" s="1014"/>
      <c r="Y483" s="1014"/>
      <c r="Z483" s="1014"/>
      <c r="AA483" s="1014"/>
      <c r="AB483" s="1014"/>
      <c r="AC483" s="1014"/>
      <c r="AD483" s="1014"/>
      <c r="AE483" s="1014"/>
      <c r="AF483" s="1014"/>
      <c r="AG483" s="1014"/>
      <c r="AH483" s="1014"/>
      <c r="AI483" s="1014"/>
      <c r="AJ483" s="1014"/>
      <c r="AK483" s="1043"/>
      <c r="AL483" s="817"/>
      <c r="AM483" s="817"/>
      <c r="AN483" s="873"/>
      <c r="AO483" s="817" t="s">
        <v>299</v>
      </c>
      <c r="AP483" s="817">
        <v>0</v>
      </c>
      <c r="AQ483" s="1269"/>
    </row>
    <row r="484" spans="1:81" s="959" customFormat="1" ht="12.75" hidden="1" customHeight="1">
      <c r="A484" s="817"/>
      <c r="B484" s="817"/>
      <c r="C484" s="1018"/>
      <c r="D484" s="2867"/>
      <c r="E484" s="2867"/>
      <c r="F484" s="1071" t="s">
        <v>2370</v>
      </c>
      <c r="I484" s="817"/>
      <c r="J484" s="817"/>
      <c r="K484" s="817"/>
      <c r="L484" s="817"/>
      <c r="M484" s="817"/>
      <c r="N484" s="817"/>
      <c r="O484" s="817"/>
      <c r="P484" s="817"/>
      <c r="Q484" s="817"/>
      <c r="R484" s="817"/>
      <c r="S484" s="817"/>
      <c r="T484" s="817"/>
      <c r="U484" s="817"/>
      <c r="Y484" s="817"/>
      <c r="Z484" s="817"/>
      <c r="AA484" s="817"/>
      <c r="AB484" s="817"/>
      <c r="AC484" s="817"/>
      <c r="AD484" s="817"/>
      <c r="AE484" s="817"/>
      <c r="AF484" s="817"/>
      <c r="AK484" s="1032"/>
      <c r="AL484" s="817"/>
      <c r="AM484" s="817"/>
      <c r="AN484" s="873"/>
      <c r="AO484" s="817" t="s">
        <v>2371</v>
      </c>
      <c r="AP484" s="962">
        <v>5</v>
      </c>
      <c r="AQ484" s="1269"/>
    </row>
    <row r="485" spans="1:81" s="803" customFormat="1" ht="12.75" hidden="1" customHeight="1">
      <c r="A485" s="1386"/>
      <c r="B485" s="817"/>
      <c r="C485" s="1063"/>
      <c r="D485" s="817"/>
      <c r="E485" s="817"/>
      <c r="F485" s="1082" t="s">
        <v>2359</v>
      </c>
      <c r="G485" s="817"/>
      <c r="H485" s="817"/>
      <c r="I485" s="817"/>
      <c r="J485" s="817"/>
      <c r="K485" s="817"/>
      <c r="L485" s="817"/>
      <c r="M485" s="817"/>
      <c r="N485" s="817"/>
      <c r="O485" s="817"/>
      <c r="P485" s="817"/>
      <c r="Q485" s="817"/>
      <c r="R485" s="817"/>
      <c r="S485" s="817"/>
      <c r="T485" s="817"/>
      <c r="U485" s="817"/>
      <c r="V485" s="2866" t="s">
        <v>299</v>
      </c>
      <c r="W485" s="2866"/>
      <c r="X485" s="2866"/>
      <c r="Y485" s="817"/>
      <c r="Z485" s="817"/>
      <c r="AA485" s="817"/>
      <c r="AB485" s="817"/>
      <c r="AC485" s="817"/>
      <c r="AD485" s="817"/>
      <c r="AE485" s="817"/>
      <c r="AF485" s="817"/>
      <c r="AG485" s="891">
        <f>IF(AND($C$471="Yes",$V$474="N/A",V476="N/A",$V$481="N/A",$V$487="N/A"),(VLOOKUP($V$485,$AW$444:$AX$447,2,FALSE)),0)</f>
        <v>0</v>
      </c>
      <c r="AH485" s="1400" t="s">
        <v>2129</v>
      </c>
      <c r="AI485" s="818"/>
      <c r="AJ485" s="817"/>
      <c r="AK485" s="1032"/>
      <c r="AL485" s="817"/>
      <c r="AM485" s="817"/>
      <c r="AN485" s="802"/>
      <c r="AO485" s="817" t="s">
        <v>2372</v>
      </c>
      <c r="AP485" s="817">
        <v>5</v>
      </c>
      <c r="AS485" s="817"/>
      <c r="AT485" s="817"/>
      <c r="AU485" s="817"/>
      <c r="AV485" s="817"/>
      <c r="AW485" s="817"/>
      <c r="AX485" s="817"/>
      <c r="AY485" s="817"/>
      <c r="AZ485" s="817"/>
      <c r="BA485" s="817"/>
      <c r="BB485" s="817"/>
      <c r="BO485" s="817"/>
      <c r="BP485" s="817"/>
      <c r="BQ485" s="817"/>
      <c r="BR485" s="817"/>
      <c r="BS485" s="817"/>
      <c r="BT485" s="817"/>
      <c r="BU485" s="817"/>
      <c r="BV485" s="817"/>
      <c r="BW485" s="817"/>
      <c r="BX485" s="817"/>
      <c r="BY485" s="817"/>
      <c r="BZ485" s="817"/>
      <c r="CA485" s="817"/>
      <c r="CB485" s="817"/>
      <c r="CC485" s="817"/>
    </row>
    <row r="486" spans="1:81" s="803" customFormat="1" ht="12.75" hidden="1" customHeight="1">
      <c r="A486" s="1386"/>
      <c r="B486" s="817"/>
      <c r="C486" s="1063"/>
      <c r="D486" s="817"/>
      <c r="E486" s="817"/>
      <c r="I486" s="817"/>
      <c r="J486" s="817"/>
      <c r="K486" s="817"/>
      <c r="L486" s="817"/>
      <c r="M486" s="817"/>
      <c r="N486" s="817"/>
      <c r="O486" s="817"/>
      <c r="P486" s="817"/>
      <c r="Q486" s="817"/>
      <c r="R486" s="817"/>
      <c r="S486" s="817"/>
      <c r="T486" s="817"/>
      <c r="U486" s="817"/>
      <c r="V486" s="817"/>
      <c r="W486" s="817"/>
      <c r="X486" s="817"/>
      <c r="Y486" s="817"/>
      <c r="Z486" s="817"/>
      <c r="AA486" s="817"/>
      <c r="AB486" s="817"/>
      <c r="AC486" s="817"/>
      <c r="AD486" s="817"/>
      <c r="AE486" s="817"/>
      <c r="AF486" s="817"/>
      <c r="AK486" s="1032"/>
      <c r="AL486" s="817"/>
      <c r="AM486" s="817"/>
      <c r="AN486" s="802"/>
      <c r="AO486" s="817" t="s">
        <v>2373</v>
      </c>
      <c r="AP486" s="817">
        <v>5</v>
      </c>
      <c r="AS486" s="817"/>
      <c r="AT486" s="817"/>
      <c r="AU486" s="817"/>
      <c r="AV486" s="817"/>
      <c r="AW486" s="817"/>
      <c r="AX486" s="817"/>
      <c r="AY486" s="817"/>
      <c r="AZ486" s="817"/>
      <c r="BA486" s="817"/>
      <c r="BB486" s="817"/>
      <c r="BC486" s="817"/>
      <c r="BD486" s="817"/>
      <c r="BE486" s="817"/>
      <c r="BF486" s="817"/>
      <c r="BG486" s="817"/>
      <c r="BH486" s="817"/>
      <c r="BI486" s="817"/>
      <c r="BJ486" s="817"/>
      <c r="BK486" s="817"/>
      <c r="BL486" s="817"/>
      <c r="BM486" s="817"/>
      <c r="BN486" s="817"/>
      <c r="BO486" s="817"/>
      <c r="BP486" s="817"/>
      <c r="BQ486" s="817"/>
      <c r="BR486" s="817"/>
      <c r="BS486" s="817"/>
      <c r="BT486" s="817"/>
      <c r="BU486" s="817"/>
      <c r="BV486" s="817"/>
      <c r="BW486" s="817"/>
      <c r="BX486" s="817"/>
      <c r="BY486" s="817"/>
      <c r="BZ486" s="817"/>
      <c r="CA486" s="817"/>
      <c r="CB486" s="817"/>
      <c r="CC486" s="817"/>
    </row>
    <row r="487" spans="1:81" s="806" customFormat="1" ht="12.75" hidden="1" customHeight="1">
      <c r="A487" s="1386"/>
      <c r="B487" s="817"/>
      <c r="C487" s="1065"/>
      <c r="D487" s="1027"/>
      <c r="E487" s="1027"/>
      <c r="F487" s="1076" t="s">
        <v>2360</v>
      </c>
      <c r="G487" s="924"/>
      <c r="H487" s="924"/>
      <c r="I487" s="1027"/>
      <c r="J487" s="1027"/>
      <c r="K487" s="1027"/>
      <c r="L487" s="1027"/>
      <c r="M487" s="1027"/>
      <c r="N487" s="1027"/>
      <c r="O487" s="1027"/>
      <c r="P487" s="1027"/>
      <c r="Q487" s="1027"/>
      <c r="R487" s="1027"/>
      <c r="S487" s="1027"/>
      <c r="T487" s="1027"/>
      <c r="U487" s="1027"/>
      <c r="V487" s="2866" t="s">
        <v>299</v>
      </c>
      <c r="W487" s="2866"/>
      <c r="X487" s="2866"/>
      <c r="Y487" s="1027"/>
      <c r="Z487" s="1027"/>
      <c r="AA487" s="1027"/>
      <c r="AB487" s="1027"/>
      <c r="AC487" s="1027"/>
      <c r="AD487" s="1027"/>
      <c r="AE487" s="1027"/>
      <c r="AF487" s="1027"/>
      <c r="AG487" s="1083">
        <f>IF(AND($C$471="Yes",$V$474="N/A",$V$476="N/A",$V$481="N/A",$V$485="N/A"),(VLOOKUP($V$487,$BA$444:$BB$446,2,FALSE)),0)</f>
        <v>0</v>
      </c>
      <c r="AH487" s="1068" t="s">
        <v>2129</v>
      </c>
      <c r="AI487" s="1027"/>
      <c r="AJ487" s="1027"/>
      <c r="AK487" s="1038"/>
      <c r="AL487" s="817"/>
      <c r="AM487" s="817"/>
      <c r="AN487" s="1084"/>
      <c r="AO487" s="1269"/>
      <c r="AP487" s="959"/>
      <c r="AQ487" s="959"/>
      <c r="AR487" s="959"/>
      <c r="AS487" s="959"/>
      <c r="AT487" s="959"/>
      <c r="AU487" s="959"/>
      <c r="AV487" s="959"/>
      <c r="AW487" s="959"/>
      <c r="AX487" s="959"/>
      <c r="AY487" s="959"/>
      <c r="AZ487" s="959"/>
      <c r="BA487" s="959"/>
      <c r="BB487" s="959"/>
      <c r="BC487" s="959"/>
      <c r="BD487" s="1269"/>
      <c r="BE487" s="959"/>
      <c r="BF487" s="959"/>
      <c r="BG487" s="959"/>
      <c r="BH487" s="959"/>
      <c r="BI487" s="959"/>
      <c r="BJ487" s="959"/>
      <c r="BK487" s="959"/>
      <c r="BL487" s="959"/>
      <c r="BM487" s="959"/>
      <c r="BN487" s="959"/>
      <c r="BO487" s="959"/>
      <c r="BP487" s="959"/>
      <c r="BQ487" s="959"/>
      <c r="BR487" s="959"/>
      <c r="BS487" s="1269"/>
      <c r="BT487" s="1269"/>
      <c r="BU487" s="1269"/>
      <c r="BV487" s="1269"/>
      <c r="BW487" s="1269"/>
      <c r="BX487" s="1269"/>
      <c r="BY487" s="1269"/>
      <c r="BZ487" s="1269"/>
      <c r="CA487" s="1269"/>
      <c r="CB487" s="1269"/>
      <c r="CC487" s="1269"/>
    </row>
    <row r="488" spans="1:81" s="806" customFormat="1" ht="12.75" hidden="1" customHeight="1">
      <c r="A488" s="1386"/>
      <c r="B488" s="817"/>
      <c r="C488" s="818"/>
      <c r="D488" s="817"/>
      <c r="E488" s="1064"/>
      <c r="F488" s="817"/>
      <c r="G488" s="817"/>
      <c r="H488" s="817"/>
      <c r="I488" s="817"/>
      <c r="J488" s="817"/>
      <c r="K488" s="817"/>
      <c r="L488" s="817"/>
      <c r="M488" s="817"/>
      <c r="N488" s="817"/>
      <c r="O488" s="817"/>
      <c r="P488" s="817"/>
      <c r="Q488" s="817"/>
      <c r="R488" s="817"/>
      <c r="S488" s="817"/>
      <c r="T488" s="817"/>
      <c r="U488" s="817"/>
      <c r="V488" s="817"/>
      <c r="W488" s="817"/>
      <c r="X488" s="817"/>
      <c r="Y488" s="817"/>
      <c r="Z488" s="817"/>
      <c r="AA488" s="817"/>
      <c r="AB488" s="817"/>
      <c r="AC488" s="817"/>
      <c r="AD488" s="817"/>
      <c r="AE488" s="817"/>
      <c r="AF488" s="817"/>
      <c r="AG488" s="817"/>
      <c r="AH488" s="817"/>
      <c r="AI488" s="817"/>
      <c r="AJ488" s="817"/>
      <c r="AK488" s="817"/>
      <c r="AL488" s="817"/>
      <c r="AM488" s="817"/>
      <c r="AN488" s="1084"/>
      <c r="AO488" s="1085"/>
      <c r="AP488" s="817"/>
      <c r="AQ488" s="817"/>
      <c r="AR488" s="817"/>
      <c r="AS488" s="817"/>
      <c r="AT488" s="817"/>
      <c r="AU488" s="1086"/>
      <c r="AV488" s="1086"/>
      <c r="AW488" s="1086"/>
      <c r="AX488" s="1086"/>
      <c r="AY488" s="1086"/>
      <c r="AZ488" s="1086"/>
      <c r="BA488" s="1086"/>
      <c r="BB488" s="959"/>
      <c r="BC488" s="959"/>
      <c r="BD488" s="1269"/>
      <c r="BE488" s="817"/>
      <c r="BF488" s="817"/>
      <c r="BG488" s="817"/>
      <c r="BH488" s="817"/>
      <c r="BI488" s="817"/>
      <c r="BJ488" s="1086"/>
      <c r="BK488" s="1086"/>
      <c r="BL488" s="1086"/>
      <c r="BM488" s="1086"/>
      <c r="BN488" s="1086"/>
      <c r="BO488" s="1086"/>
      <c r="BP488" s="1086"/>
      <c r="BQ488" s="959"/>
      <c r="BR488" s="817"/>
      <c r="BS488" s="1269"/>
      <c r="BT488" s="1269"/>
      <c r="BU488" s="1269"/>
      <c r="BV488" s="1269"/>
      <c r="BW488" s="1269"/>
      <c r="BX488" s="1269"/>
      <c r="BY488" s="1269"/>
      <c r="BZ488" s="1269"/>
      <c r="CA488" s="1269"/>
      <c r="CB488" s="1269"/>
      <c r="CC488" s="1269"/>
    </row>
    <row r="489" spans="1:81" s="806" customFormat="1" ht="12.75" hidden="1" customHeight="1">
      <c r="A489" s="1386"/>
      <c r="B489" s="817"/>
      <c r="C489" s="1012" t="s">
        <v>2374</v>
      </c>
      <c r="D489" s="817"/>
      <c r="E489" s="1064"/>
      <c r="F489" s="818"/>
      <c r="G489" s="818"/>
      <c r="H489" s="818"/>
      <c r="I489" s="818"/>
      <c r="J489" s="818"/>
      <c r="K489" s="818"/>
      <c r="L489" s="818"/>
      <c r="M489" s="818"/>
      <c r="N489" s="818"/>
      <c r="O489" s="818"/>
      <c r="P489" s="818"/>
      <c r="Q489" s="818"/>
      <c r="R489" s="818"/>
      <c r="S489" s="818"/>
      <c r="T489" s="818"/>
      <c r="U489" s="818"/>
      <c r="V489" s="818"/>
      <c r="W489" s="818"/>
      <c r="X489" s="818"/>
      <c r="Y489" s="818"/>
      <c r="Z489" s="818"/>
      <c r="AA489" s="818"/>
      <c r="AB489" s="818"/>
      <c r="AC489" s="818"/>
      <c r="AD489" s="817"/>
      <c r="AE489" s="817"/>
      <c r="AF489" s="817"/>
      <c r="AG489" s="818"/>
      <c r="AH489" s="818"/>
      <c r="AI489" s="818"/>
      <c r="AJ489" s="818"/>
      <c r="AK489" s="817"/>
      <c r="AL489" s="817"/>
      <c r="AM489" s="817"/>
      <c r="AN489" s="1084"/>
      <c r="AO489" s="1085"/>
      <c r="AP489" s="817"/>
      <c r="AQ489" s="817"/>
      <c r="AR489" s="817"/>
      <c r="AS489" s="817"/>
      <c r="AT489" s="817"/>
      <c r="AU489" s="1086"/>
      <c r="AV489" s="1086"/>
      <c r="AW489" s="1086"/>
      <c r="AX489" s="1086"/>
      <c r="AY489" s="1086"/>
      <c r="AZ489" s="1086"/>
      <c r="BA489" s="1086"/>
      <c r="BB489" s="959"/>
      <c r="BC489" s="959"/>
      <c r="BD489" s="1269"/>
      <c r="BE489" s="817"/>
      <c r="BF489" s="817"/>
      <c r="BG489" s="817"/>
      <c r="BH489" s="817"/>
      <c r="BI489" s="817"/>
      <c r="BJ489" s="1086"/>
      <c r="BK489" s="1086"/>
      <c r="BL489" s="1086"/>
      <c r="BM489" s="1086"/>
      <c r="BN489" s="1086"/>
      <c r="BO489" s="1086"/>
      <c r="BP489" s="1086"/>
      <c r="BQ489" s="959"/>
      <c r="BR489" s="817"/>
      <c r="BS489" s="1269"/>
      <c r="BT489" s="1269"/>
      <c r="BU489" s="1269"/>
      <c r="BV489" s="1269"/>
      <c r="BW489" s="1269"/>
      <c r="BX489" s="1269"/>
      <c r="BY489" s="1269"/>
      <c r="BZ489" s="1269"/>
      <c r="CA489" s="1269"/>
      <c r="CB489" s="1269"/>
      <c r="CC489" s="1269"/>
    </row>
    <row r="490" spans="1:81" s="803" customFormat="1" ht="12.75" hidden="1" customHeight="1">
      <c r="A490" s="1386"/>
      <c r="B490" s="817"/>
      <c r="C490" s="2855" t="s">
        <v>299</v>
      </c>
      <c r="D490" s="2856"/>
      <c r="E490" s="1062" t="s">
        <v>50</v>
      </c>
      <c r="F490" s="2857" t="s">
        <v>2353</v>
      </c>
      <c r="G490" s="2857"/>
      <c r="H490" s="2857"/>
      <c r="I490" s="2857"/>
      <c r="J490" s="2857"/>
      <c r="K490" s="2857"/>
      <c r="L490" s="2857"/>
      <c r="M490" s="2857"/>
      <c r="N490" s="2857"/>
      <c r="O490" s="2857"/>
      <c r="P490" s="2857"/>
      <c r="Q490" s="2857"/>
      <c r="R490" s="2857"/>
      <c r="S490" s="2857"/>
      <c r="T490" s="2857"/>
      <c r="U490" s="2857"/>
      <c r="V490" s="2857"/>
      <c r="W490" s="2857"/>
      <c r="X490" s="2857"/>
      <c r="Y490" s="2857"/>
      <c r="Z490" s="2857"/>
      <c r="AA490" s="2857"/>
      <c r="AB490" s="2857"/>
      <c r="AC490" s="2857"/>
      <c r="AD490" s="2857"/>
      <c r="AE490" s="2857"/>
      <c r="AF490" s="1014"/>
      <c r="AG490" s="1016"/>
      <c r="AH490" s="1016"/>
      <c r="AI490" s="1016"/>
      <c r="AJ490" s="1016"/>
      <c r="AK490" s="1043"/>
      <c r="AL490" s="817"/>
      <c r="AM490" s="817"/>
      <c r="AN490" s="799"/>
      <c r="AO490" s="800"/>
      <c r="AP490" s="817"/>
      <c r="AQ490" s="817"/>
      <c r="AR490" s="817"/>
      <c r="AS490" s="817"/>
      <c r="AT490" s="817"/>
      <c r="AU490" s="1009"/>
      <c r="AV490" s="1009"/>
      <c r="AW490" s="1009"/>
      <c r="AX490" s="1009"/>
      <c r="AY490" s="1009"/>
      <c r="AZ490" s="1009"/>
      <c r="BA490" s="1009"/>
      <c r="BB490" s="817"/>
      <c r="BC490" s="817"/>
      <c r="BE490" s="817"/>
      <c r="BF490" s="817"/>
      <c r="BG490" s="817"/>
      <c r="BH490" s="817"/>
      <c r="BI490" s="817"/>
      <c r="BJ490" s="1009"/>
      <c r="BK490" s="1009"/>
      <c r="BL490" s="1009"/>
      <c r="BM490" s="1009"/>
      <c r="BN490" s="1009"/>
      <c r="BO490" s="1009"/>
      <c r="BP490" s="1009"/>
      <c r="BQ490" s="817"/>
      <c r="BR490" s="817"/>
    </row>
    <row r="491" spans="1:81" s="803" customFormat="1" ht="12.75" hidden="1" customHeight="1">
      <c r="A491" s="1386"/>
      <c r="B491" s="817"/>
      <c r="C491" s="1063"/>
      <c r="D491" s="817"/>
      <c r="E491" s="1064"/>
      <c r="F491" s="2858"/>
      <c r="G491" s="2858"/>
      <c r="H491" s="2858"/>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58"/>
      <c r="AD491" s="2858"/>
      <c r="AE491" s="2858"/>
      <c r="AF491" s="817"/>
      <c r="AG491" s="818"/>
      <c r="AH491" s="818"/>
      <c r="AI491" s="818"/>
      <c r="AJ491" s="818"/>
      <c r="AK491" s="1032"/>
      <c r="AL491" s="817"/>
      <c r="AM491" s="817"/>
      <c r="AN491" s="799"/>
      <c r="AO491" s="800"/>
      <c r="AP491" s="1087"/>
      <c r="AQ491" s="1087"/>
      <c r="AR491" s="1087"/>
      <c r="AS491" s="1386"/>
      <c r="AT491" s="817"/>
      <c r="AU491" s="1088"/>
      <c r="AV491" s="1088"/>
      <c r="AW491" s="1088"/>
      <c r="AX491" s="1088"/>
      <c r="AY491" s="1088"/>
      <c r="AZ491" s="1088"/>
      <c r="BA491" s="1088"/>
      <c r="BB491" s="801"/>
      <c r="BC491" s="801"/>
      <c r="BE491" s="1087"/>
      <c r="BF491" s="1087"/>
      <c r="BG491" s="1087"/>
      <c r="BH491" s="1386"/>
      <c r="BI491" s="817"/>
      <c r="BJ491" s="1089"/>
      <c r="BK491" s="1088"/>
      <c r="BL491" s="1088"/>
      <c r="BM491" s="1088"/>
      <c r="BN491" s="1088"/>
      <c r="BO491" s="1088"/>
      <c r="BP491" s="1088"/>
      <c r="BQ491" s="801"/>
      <c r="BR491" s="817"/>
    </row>
    <row r="492" spans="1:81" s="803" customFormat="1" ht="12.75" hidden="1" customHeight="1">
      <c r="A492" s="1386"/>
      <c r="B492" s="817"/>
      <c r="C492" s="1065"/>
      <c r="D492" s="1027"/>
      <c r="E492" s="1066"/>
      <c r="F492" s="2862" t="s">
        <v>299</v>
      </c>
      <c r="G492" s="2862"/>
      <c r="H492" s="2862"/>
      <c r="I492" s="2862"/>
      <c r="J492" s="2862"/>
      <c r="K492" s="2862"/>
      <c r="L492" s="2862"/>
      <c r="M492" s="2862"/>
      <c r="N492" s="2862"/>
      <c r="O492" s="2862"/>
      <c r="P492" s="2862"/>
      <c r="Q492" s="2862"/>
      <c r="R492" s="2862"/>
      <c r="S492" s="2862"/>
      <c r="T492" s="2862"/>
      <c r="U492" s="2862"/>
      <c r="V492" s="2862"/>
      <c r="W492" s="2862"/>
      <c r="X492" s="2862"/>
      <c r="Y492" s="2862"/>
      <c r="Z492" s="2862"/>
      <c r="AA492" s="924"/>
      <c r="AB492" s="984"/>
      <c r="AC492" s="984"/>
      <c r="AD492" s="1027"/>
      <c r="AE492" s="1027"/>
      <c r="AF492" s="1027"/>
      <c r="AG492" s="1067">
        <f>IF($C$490="Yes",(VLOOKUP($F$492,$AO$460:$AP$468,2,FALSE)),0)</f>
        <v>0</v>
      </c>
      <c r="AH492" s="1068" t="s">
        <v>2129</v>
      </c>
      <c r="AI492" s="1067"/>
      <c r="AJ492" s="984"/>
      <c r="AK492" s="1038"/>
      <c r="AL492" s="817"/>
      <c r="AM492" s="817"/>
      <c r="AN492" s="799"/>
      <c r="AO492" s="800"/>
      <c r="AP492" s="1087"/>
      <c r="AQ492" s="1087"/>
      <c r="AR492" s="1087"/>
      <c r="AS492" s="1386"/>
      <c r="AT492" s="817"/>
      <c r="AU492" s="1088"/>
      <c r="AV492" s="1088"/>
      <c r="AW492" s="1088"/>
      <c r="AX492" s="1088"/>
      <c r="AY492" s="1088"/>
      <c r="AZ492" s="1088"/>
      <c r="BA492" s="1088"/>
      <c r="BB492" s="801"/>
      <c r="BC492" s="801"/>
      <c r="BE492" s="1087"/>
      <c r="BF492" s="1087"/>
      <c r="BG492" s="1087"/>
      <c r="BH492" s="1386"/>
      <c r="BI492" s="817"/>
      <c r="BJ492" s="1089"/>
      <c r="BK492" s="1088"/>
      <c r="BL492" s="1088"/>
      <c r="BM492" s="1088"/>
      <c r="BN492" s="1088"/>
      <c r="BO492" s="1088"/>
      <c r="BP492" s="1088"/>
      <c r="BQ492" s="801"/>
      <c r="BR492" s="817"/>
    </row>
    <row r="493" spans="1:81" s="803" customFormat="1" ht="12.75" hidden="1" customHeight="1">
      <c r="A493" s="1386"/>
      <c r="B493" s="817"/>
      <c r="C493" s="1012"/>
      <c r="D493" s="817"/>
      <c r="E493" s="1064"/>
      <c r="F493" s="818"/>
      <c r="G493" s="818"/>
      <c r="H493" s="818"/>
      <c r="I493" s="818"/>
      <c r="J493" s="818"/>
      <c r="K493" s="818"/>
      <c r="L493" s="818"/>
      <c r="M493" s="818"/>
      <c r="N493" s="818"/>
      <c r="O493" s="818"/>
      <c r="P493" s="818"/>
      <c r="Q493" s="818"/>
      <c r="R493" s="818"/>
      <c r="S493" s="818"/>
      <c r="T493" s="818"/>
      <c r="U493" s="818"/>
      <c r="V493" s="818"/>
      <c r="W493" s="818"/>
      <c r="X493" s="818"/>
      <c r="Y493" s="818"/>
      <c r="Z493" s="818"/>
      <c r="AA493" s="818"/>
      <c r="AB493" s="818"/>
      <c r="AC493" s="818"/>
      <c r="AD493" s="817"/>
      <c r="AE493" s="817"/>
      <c r="AF493" s="817"/>
      <c r="AG493" s="818"/>
      <c r="AH493" s="818"/>
      <c r="AI493" s="818"/>
      <c r="AJ493" s="818"/>
      <c r="AK493" s="817"/>
      <c r="AL493" s="817"/>
      <c r="AM493" s="817"/>
      <c r="AN493" s="799"/>
      <c r="AO493" s="800"/>
      <c r="AP493" s="1087"/>
      <c r="AQ493" s="1087"/>
      <c r="AR493" s="1087"/>
      <c r="AS493" s="1386"/>
      <c r="AT493" s="817"/>
      <c r="AU493" s="1088"/>
      <c r="AV493" s="1088"/>
      <c r="AW493" s="1088"/>
      <c r="AX493" s="1088"/>
      <c r="AY493" s="1088"/>
      <c r="AZ493" s="1088"/>
      <c r="BA493" s="1088"/>
      <c r="BB493" s="801"/>
      <c r="BC493" s="801"/>
      <c r="BE493" s="1087"/>
      <c r="BF493" s="1087"/>
      <c r="BG493" s="1087"/>
      <c r="BH493" s="1386"/>
      <c r="BI493" s="817"/>
      <c r="BJ493" s="1089"/>
      <c r="BK493" s="1088"/>
      <c r="BL493" s="1088"/>
      <c r="BM493" s="1088"/>
      <c r="BN493" s="1088"/>
      <c r="BO493" s="1088"/>
      <c r="BP493" s="1088"/>
      <c r="BQ493" s="801"/>
      <c r="BR493" s="817"/>
    </row>
    <row r="494" spans="1:81" s="803" customFormat="1" ht="12.75" hidden="1" customHeight="1">
      <c r="A494" s="817"/>
      <c r="B494" s="817"/>
      <c r="C494" s="2855" t="s">
        <v>299</v>
      </c>
      <c r="D494" s="2856"/>
      <c r="E494" s="1062" t="s">
        <v>52</v>
      </c>
      <c r="F494" s="2863" t="s">
        <v>2375</v>
      </c>
      <c r="G494" s="2863"/>
      <c r="H494" s="2863"/>
      <c r="I494" s="2863"/>
      <c r="J494" s="2863"/>
      <c r="K494" s="2863"/>
      <c r="L494" s="2863"/>
      <c r="M494" s="2863"/>
      <c r="N494" s="2863"/>
      <c r="O494" s="2863"/>
      <c r="P494" s="2863"/>
      <c r="Q494" s="2863"/>
      <c r="R494" s="2863"/>
      <c r="S494" s="2863"/>
      <c r="T494" s="2863"/>
      <c r="U494" s="2863"/>
      <c r="V494" s="2863"/>
      <c r="W494" s="2863"/>
      <c r="X494" s="2863"/>
      <c r="Y494" s="2863"/>
      <c r="Z494" s="2863"/>
      <c r="AA494" s="2863"/>
      <c r="AB494" s="2863"/>
      <c r="AC494" s="2863"/>
      <c r="AD494" s="2863"/>
      <c r="AE494" s="2863"/>
      <c r="AF494" s="1014"/>
      <c r="AG494" s="975"/>
      <c r="AH494" s="975"/>
      <c r="AI494" s="975"/>
      <c r="AJ494" s="975"/>
      <c r="AK494" s="1043"/>
      <c r="AL494" s="817"/>
      <c r="AM494" s="817"/>
      <c r="AN494" s="799"/>
      <c r="AO494" s="800"/>
      <c r="AP494" s="1087"/>
      <c r="AQ494" s="1087"/>
      <c r="AR494" s="1087"/>
      <c r="AS494" s="1386"/>
      <c r="AT494" s="817"/>
      <c r="AU494" s="1088"/>
      <c r="AV494" s="1088"/>
      <c r="AW494" s="1088"/>
      <c r="AX494" s="1088"/>
      <c r="AY494" s="1088"/>
      <c r="AZ494" s="1088"/>
      <c r="BA494" s="1088"/>
      <c r="BB494" s="801"/>
      <c r="BC494" s="801"/>
      <c r="BE494" s="1087"/>
      <c r="BF494" s="1087"/>
      <c r="BG494" s="1087"/>
      <c r="BH494" s="1386"/>
      <c r="BI494" s="817"/>
      <c r="BJ494" s="1089"/>
      <c r="BK494" s="1088"/>
      <c r="BL494" s="1088"/>
      <c r="BM494" s="1088"/>
      <c r="BN494" s="1088"/>
      <c r="BO494" s="1088"/>
      <c r="BP494" s="1088"/>
      <c r="BQ494" s="801"/>
      <c r="BR494" s="817"/>
    </row>
    <row r="495" spans="1:81" s="803" customFormat="1" ht="12.75" hidden="1" customHeight="1">
      <c r="A495" s="817"/>
      <c r="B495" s="817"/>
      <c r="C495" s="1063"/>
      <c r="D495" s="817"/>
      <c r="E495" s="1064"/>
      <c r="F495" s="2864"/>
      <c r="G495" s="2864"/>
      <c r="H495" s="2864"/>
      <c r="I495" s="2864"/>
      <c r="J495" s="2864"/>
      <c r="K495" s="2864"/>
      <c r="L495" s="2864"/>
      <c r="M495" s="2864"/>
      <c r="N495" s="2864"/>
      <c r="O495" s="2864"/>
      <c r="P495" s="2864"/>
      <c r="Q495" s="2864"/>
      <c r="R495" s="2864"/>
      <c r="S495" s="2864"/>
      <c r="T495" s="2864"/>
      <c r="U495" s="2864"/>
      <c r="V495" s="2864"/>
      <c r="W495" s="2864"/>
      <c r="X495" s="2864"/>
      <c r="Y495" s="2864"/>
      <c r="Z495" s="2864"/>
      <c r="AA495" s="2864"/>
      <c r="AB495" s="2864"/>
      <c r="AC495" s="2864"/>
      <c r="AD495" s="2864"/>
      <c r="AE495" s="2864"/>
      <c r="AF495" s="817"/>
      <c r="AG495" s="818"/>
      <c r="AH495" s="818"/>
      <c r="AI495" s="818"/>
      <c r="AJ495" s="818"/>
      <c r="AK495" s="1032"/>
      <c r="AL495" s="817"/>
      <c r="AM495" s="817"/>
      <c r="AN495" s="799"/>
      <c r="AO495" s="800"/>
      <c r="AP495" s="1087"/>
      <c r="AQ495" s="1087"/>
      <c r="AR495" s="1087"/>
      <c r="AS495" s="1386"/>
      <c r="AT495" s="817"/>
      <c r="AU495" s="1088"/>
      <c r="AV495" s="1088"/>
      <c r="AW495" s="1088"/>
      <c r="AX495" s="1088"/>
      <c r="AY495" s="1088"/>
      <c r="AZ495" s="1088"/>
      <c r="BA495" s="1088"/>
      <c r="BB495" s="801"/>
      <c r="BC495" s="801"/>
      <c r="BE495" s="1087"/>
      <c r="BF495" s="1087"/>
      <c r="BG495" s="1087"/>
      <c r="BH495" s="1386"/>
      <c r="BI495" s="817"/>
      <c r="BJ495" s="1089"/>
      <c r="BK495" s="1088"/>
      <c r="BL495" s="1088"/>
      <c r="BM495" s="1088"/>
      <c r="BN495" s="1088"/>
      <c r="BO495" s="1088"/>
      <c r="BP495" s="1088"/>
      <c r="BQ495" s="801"/>
      <c r="BR495" s="817"/>
    </row>
    <row r="496" spans="1:81" s="803" customFormat="1" ht="12.75" hidden="1" customHeight="1">
      <c r="A496" s="817"/>
      <c r="B496" s="817"/>
      <c r="C496" s="1040"/>
      <c r="D496" s="817"/>
      <c r="E496" s="817"/>
      <c r="F496" s="1082" t="s">
        <v>2376</v>
      </c>
      <c r="G496" s="818"/>
      <c r="H496" s="818"/>
      <c r="I496" s="818"/>
      <c r="J496" s="818"/>
      <c r="K496" s="818"/>
      <c r="L496" s="818"/>
      <c r="M496" s="818"/>
      <c r="N496" s="818"/>
      <c r="O496" s="818"/>
      <c r="P496" s="818"/>
      <c r="Q496" s="818"/>
      <c r="R496" s="818"/>
      <c r="S496" s="818"/>
      <c r="T496" s="818"/>
      <c r="U496" s="818"/>
      <c r="V496" s="818"/>
      <c r="W496" s="818"/>
      <c r="X496" s="818"/>
      <c r="Y496" s="818"/>
      <c r="Z496" s="818"/>
      <c r="AA496" s="818"/>
      <c r="AB496" s="818"/>
      <c r="AC496" s="1380"/>
      <c r="AD496" s="817"/>
      <c r="AE496" s="817"/>
      <c r="AF496" s="817"/>
      <c r="AG496" s="891"/>
      <c r="AH496" s="891"/>
      <c r="AI496" s="891"/>
      <c r="AJ496" s="891"/>
      <c r="AK496" s="1032"/>
      <c r="AL496" s="817"/>
      <c r="AM496" s="817"/>
      <c r="AN496" s="799"/>
      <c r="AP496" s="1087"/>
      <c r="AQ496" s="1087"/>
      <c r="AR496" s="1087"/>
      <c r="AS496" s="1386"/>
      <c r="AT496" s="817"/>
      <c r="AU496" s="1088"/>
      <c r="AV496" s="1088"/>
      <c r="AW496" s="1088"/>
      <c r="AX496" s="1088"/>
      <c r="AY496" s="1088"/>
      <c r="AZ496" s="1088"/>
      <c r="BA496" s="1088"/>
      <c r="BE496" s="1087"/>
      <c r="BF496" s="1087"/>
      <c r="BG496" s="1087"/>
      <c r="BH496" s="1386"/>
      <c r="BI496" s="817"/>
      <c r="BJ496" s="1089"/>
      <c r="BK496" s="1088"/>
      <c r="BL496" s="1088"/>
      <c r="BM496" s="1088"/>
      <c r="BN496" s="1088"/>
      <c r="BO496" s="1088"/>
      <c r="BP496" s="1088"/>
      <c r="BR496" s="817"/>
    </row>
    <row r="497" spans="1:81" s="803" customFormat="1" ht="13.8" hidden="1" thickTop="1">
      <c r="A497" s="817"/>
      <c r="B497" s="817"/>
      <c r="C497" s="1065"/>
      <c r="D497" s="1027"/>
      <c r="E497" s="1066"/>
      <c r="F497" s="2865" t="s">
        <v>299</v>
      </c>
      <c r="G497" s="2865"/>
      <c r="H497" s="2865"/>
      <c r="I497" s="984"/>
      <c r="J497" s="984"/>
      <c r="K497" s="984"/>
      <c r="L497" s="984"/>
      <c r="M497" s="984"/>
      <c r="N497" s="984"/>
      <c r="O497" s="984"/>
      <c r="P497" s="984"/>
      <c r="Q497" s="984"/>
      <c r="R497" s="984"/>
      <c r="S497" s="984"/>
      <c r="T497" s="984"/>
      <c r="U497" s="984"/>
      <c r="V497" s="984"/>
      <c r="W497" s="984"/>
      <c r="X497" s="984"/>
      <c r="Y497" s="984"/>
      <c r="Z497" s="984"/>
      <c r="AA497" s="984"/>
      <c r="AB497" s="984"/>
      <c r="AC497" s="984"/>
      <c r="AD497" s="1027"/>
      <c r="AE497" s="1027"/>
      <c r="AF497" s="1027"/>
      <c r="AG497" s="1067">
        <f>IF($C$494="Yes",(VLOOKUP($F$497,$AO$470:$AP$472,2,FALSE)),0)</f>
        <v>0</v>
      </c>
      <c r="AH497" s="1068" t="s">
        <v>2129</v>
      </c>
      <c r="AI497" s="984"/>
      <c r="AJ497" s="984"/>
      <c r="AK497" s="1038"/>
      <c r="AL497" s="817"/>
      <c r="AM497" s="817"/>
      <c r="AN497" s="799"/>
      <c r="AP497" s="1087"/>
      <c r="AQ497" s="1087"/>
      <c r="AR497" s="1087"/>
      <c r="AS497" s="1009"/>
      <c r="AT497" s="817"/>
      <c r="AU497" s="1088"/>
      <c r="AV497" s="1088"/>
      <c r="AW497" s="1088"/>
      <c r="AX497" s="1088"/>
      <c r="AY497" s="1088"/>
      <c r="AZ497" s="1088"/>
      <c r="BA497" s="1088"/>
      <c r="BE497" s="1087"/>
      <c r="BF497" s="1087"/>
      <c r="BG497" s="1087"/>
      <c r="BH497" s="1009"/>
      <c r="BI497" s="817"/>
      <c r="BJ497" s="1089"/>
      <c r="BK497" s="1088"/>
      <c r="BL497" s="1088"/>
      <c r="BM497" s="1088"/>
      <c r="BN497" s="1088"/>
      <c r="BO497" s="1088"/>
      <c r="BP497" s="1088"/>
      <c r="BR497" s="817"/>
    </row>
    <row r="498" spans="1:81" s="803" customFormat="1" ht="13.8" hidden="1" thickTop="1">
      <c r="A498" s="818"/>
      <c r="B498" s="818"/>
      <c r="C498" s="818"/>
      <c r="D498" s="818"/>
      <c r="E498" s="818"/>
      <c r="F498" s="818"/>
      <c r="G498" s="818"/>
      <c r="H498" s="818"/>
      <c r="I498" s="818"/>
      <c r="J498" s="818"/>
      <c r="K498" s="818"/>
      <c r="L498" s="818"/>
      <c r="M498" s="818"/>
      <c r="N498" s="818"/>
      <c r="O498" s="818"/>
      <c r="P498" s="818"/>
      <c r="Q498" s="818"/>
      <c r="R498" s="818"/>
      <c r="S498" s="818"/>
      <c r="T498" s="818"/>
      <c r="U498" s="818"/>
      <c r="V498" s="818"/>
      <c r="W498" s="818"/>
      <c r="X498" s="818"/>
      <c r="Y498" s="818"/>
      <c r="Z498" s="818"/>
      <c r="AA498" s="818"/>
      <c r="AB498" s="818"/>
      <c r="AC498" s="818"/>
      <c r="AD498" s="818"/>
      <c r="AE498" s="817"/>
      <c r="AF498" s="817"/>
      <c r="AG498" s="891"/>
      <c r="AH498" s="1400"/>
      <c r="AI498" s="818"/>
      <c r="AJ498" s="818"/>
      <c r="AK498" s="817"/>
      <c r="AL498" s="817"/>
      <c r="AM498" s="817"/>
      <c r="AN498" s="799"/>
      <c r="AP498" s="1087"/>
      <c r="AQ498" s="1087"/>
      <c r="AR498" s="1087"/>
      <c r="AS498" s="1009"/>
      <c r="AT498" s="817"/>
      <c r="AU498" s="1088"/>
      <c r="AV498" s="1088"/>
      <c r="AW498" s="1088"/>
      <c r="AX498" s="1088"/>
      <c r="AY498" s="1088"/>
      <c r="AZ498" s="1088"/>
      <c r="BA498" s="1088"/>
      <c r="BE498" s="1087"/>
      <c r="BF498" s="1087"/>
      <c r="BG498" s="1087"/>
      <c r="BH498" s="1009"/>
      <c r="BI498" s="817"/>
      <c r="BJ498" s="1089"/>
      <c r="BK498" s="1088"/>
      <c r="BL498" s="1088"/>
      <c r="BM498" s="1088"/>
      <c r="BN498" s="1088"/>
      <c r="BO498" s="1088"/>
      <c r="BP498" s="1088"/>
      <c r="BR498" s="817"/>
    </row>
    <row r="499" spans="1:81" s="803" customFormat="1" ht="13.8" hidden="1" thickTop="1">
      <c r="A499" s="817"/>
      <c r="B499" s="817"/>
      <c r="C499" s="2855" t="s">
        <v>299</v>
      </c>
      <c r="D499" s="2856"/>
      <c r="E499" s="1062" t="s">
        <v>2377</v>
      </c>
      <c r="F499" s="1081" t="s">
        <v>2378</v>
      </c>
      <c r="G499" s="975"/>
      <c r="H499" s="975"/>
      <c r="I499" s="975"/>
      <c r="J499" s="975"/>
      <c r="K499" s="975"/>
      <c r="L499" s="975"/>
      <c r="M499" s="975"/>
      <c r="N499" s="975"/>
      <c r="O499" s="975"/>
      <c r="P499" s="975"/>
      <c r="Q499" s="975"/>
      <c r="R499" s="975"/>
      <c r="S499" s="975"/>
      <c r="T499" s="975"/>
      <c r="U499" s="975"/>
      <c r="V499" s="975"/>
      <c r="W499" s="975"/>
      <c r="X499" s="975"/>
      <c r="Y499" s="975"/>
      <c r="Z499" s="975"/>
      <c r="AA499" s="975"/>
      <c r="AB499" s="975"/>
      <c r="AC499" s="1090"/>
      <c r="AD499" s="1014"/>
      <c r="AE499" s="1014"/>
      <c r="AF499" s="1014"/>
      <c r="AG499" s="1091"/>
      <c r="AH499" s="1091"/>
      <c r="AI499" s="1091"/>
      <c r="AJ499" s="1091"/>
      <c r="AK499" s="1043"/>
      <c r="AL499" s="817"/>
      <c r="AM499" s="817"/>
      <c r="AN499" s="799"/>
      <c r="AP499" s="1087"/>
      <c r="AQ499" s="1087"/>
      <c r="AR499" s="1087"/>
      <c r="AS499" s="1009"/>
      <c r="AT499" s="817"/>
      <c r="AU499" s="1088"/>
      <c r="AV499" s="1088"/>
      <c r="AW499" s="1088"/>
      <c r="AX499" s="1088"/>
      <c r="AY499" s="1088"/>
      <c r="AZ499" s="1088"/>
      <c r="BA499" s="1088"/>
      <c r="BE499" s="1087"/>
      <c r="BF499" s="1087"/>
      <c r="BG499" s="1087"/>
      <c r="BH499" s="1009"/>
      <c r="BI499" s="817"/>
      <c r="BJ499" s="1089"/>
      <c r="BK499" s="1088"/>
      <c r="BL499" s="1088"/>
      <c r="BM499" s="1088"/>
      <c r="BN499" s="1088"/>
      <c r="BO499" s="1088"/>
      <c r="BP499" s="1088"/>
      <c r="BR499" s="817"/>
    </row>
    <row r="500" spans="1:81" s="803" customFormat="1" ht="13.8" hidden="1" thickTop="1">
      <c r="A500" s="817"/>
      <c r="B500" s="817"/>
      <c r="C500" s="1063"/>
      <c r="D500" s="817"/>
      <c r="E500" s="1064"/>
      <c r="F500" s="818"/>
      <c r="G500" s="818"/>
      <c r="H500" s="818"/>
      <c r="I500" s="818"/>
      <c r="J500" s="818"/>
      <c r="K500" s="818"/>
      <c r="L500" s="818"/>
      <c r="M500" s="818"/>
      <c r="N500" s="818"/>
      <c r="O500" s="818"/>
      <c r="P500" s="818"/>
      <c r="Q500" s="818"/>
      <c r="R500" s="818"/>
      <c r="S500" s="818"/>
      <c r="T500" s="818"/>
      <c r="U500" s="818"/>
      <c r="V500" s="818"/>
      <c r="W500" s="818"/>
      <c r="X500" s="818"/>
      <c r="Y500" s="818"/>
      <c r="Z500" s="818"/>
      <c r="AA500" s="818"/>
      <c r="AB500" s="818"/>
      <c r="AC500" s="818"/>
      <c r="AD500" s="817"/>
      <c r="AE500" s="817"/>
      <c r="AF500" s="817"/>
      <c r="AG500" s="818"/>
      <c r="AH500" s="818"/>
      <c r="AI500" s="818"/>
      <c r="AJ500" s="818"/>
      <c r="AK500" s="1032"/>
      <c r="AL500" s="817"/>
      <c r="AM500" s="817"/>
      <c r="AN500" s="799"/>
      <c r="AP500" s="1087"/>
      <c r="AQ500" s="1087"/>
      <c r="AR500" s="1087"/>
      <c r="AS500" s="1009"/>
      <c r="AT500" s="817"/>
      <c r="AU500" s="1088"/>
      <c r="AV500" s="1088"/>
      <c r="AW500" s="1088"/>
      <c r="AX500" s="1088"/>
      <c r="AY500" s="1088"/>
      <c r="AZ500" s="1088"/>
      <c r="BA500" s="1088"/>
      <c r="BE500" s="1087"/>
      <c r="BF500" s="1087"/>
      <c r="BG500" s="1087"/>
      <c r="BH500" s="1009"/>
      <c r="BI500" s="817"/>
      <c r="BJ500" s="1089"/>
      <c r="BK500" s="1088"/>
      <c r="BL500" s="1088"/>
      <c r="BM500" s="1088"/>
      <c r="BN500" s="1088"/>
      <c r="BO500" s="1088"/>
      <c r="BP500" s="1088"/>
      <c r="BR500" s="801"/>
    </row>
    <row r="501" spans="1:81" s="803" customFormat="1" ht="13.8" hidden="1" thickTop="1">
      <c r="A501" s="817"/>
      <c r="B501" s="817"/>
      <c r="C501" s="2878"/>
      <c r="D501" s="2867"/>
      <c r="E501" s="1072"/>
      <c r="F501" s="818" t="s">
        <v>2379</v>
      </c>
      <c r="G501" s="818"/>
      <c r="H501" s="818"/>
      <c r="I501" s="818"/>
      <c r="J501" s="818"/>
      <c r="K501" s="818"/>
      <c r="L501" s="818"/>
      <c r="M501" s="818"/>
      <c r="N501" s="818"/>
      <c r="O501" s="818"/>
      <c r="P501" s="818"/>
      <c r="Q501" s="818"/>
      <c r="R501" s="818"/>
      <c r="S501" s="818"/>
      <c r="T501" s="818"/>
      <c r="U501" s="818"/>
      <c r="V501" s="818"/>
      <c r="W501" s="818"/>
      <c r="X501" s="818"/>
      <c r="Y501" s="818"/>
      <c r="Z501" s="818"/>
      <c r="AA501" s="818"/>
      <c r="AB501" s="818"/>
      <c r="AC501" s="1380"/>
      <c r="AD501" s="817"/>
      <c r="AE501" s="817"/>
      <c r="AF501" s="817"/>
      <c r="AG501" s="891">
        <f>IF($C$499="Yes",(VLOOKUP($G$502,$AO$477:$AP$480,2,FALSE)),0)</f>
        <v>0</v>
      </c>
      <c r="AH501" s="1400" t="s">
        <v>2129</v>
      </c>
      <c r="AI501" s="818"/>
      <c r="AJ501" s="891"/>
      <c r="AK501" s="1032"/>
      <c r="AL501" s="817"/>
      <c r="AM501" s="817"/>
      <c r="AN501" s="799"/>
      <c r="AP501" s="1087"/>
      <c r="AQ501" s="1087"/>
      <c r="AR501" s="1087"/>
      <c r="AS501" s="1009"/>
      <c r="AT501" s="817"/>
      <c r="AU501" s="1088"/>
      <c r="AV501" s="1088"/>
      <c r="AW501" s="1088"/>
      <c r="AX501" s="1088"/>
      <c r="AY501" s="1088"/>
      <c r="AZ501" s="1088"/>
      <c r="BA501" s="1088"/>
      <c r="BE501" s="1087"/>
      <c r="BF501" s="1087"/>
      <c r="BG501" s="1087"/>
      <c r="BH501" s="1009"/>
      <c r="BI501" s="817"/>
      <c r="BJ501" s="1089"/>
      <c r="BK501" s="1088"/>
      <c r="BL501" s="1088"/>
      <c r="BM501" s="1088"/>
      <c r="BN501" s="1088"/>
      <c r="BO501" s="1088"/>
      <c r="BP501" s="1088"/>
      <c r="BR501" s="817"/>
    </row>
    <row r="502" spans="1:81" s="803" customFormat="1" ht="13.8" hidden="1" thickTop="1">
      <c r="A502" s="817"/>
      <c r="B502" s="817"/>
      <c r="C502" s="1063"/>
      <c r="D502" s="817"/>
      <c r="E502" s="1064"/>
      <c r="F502" s="818"/>
      <c r="G502" s="2879" t="s">
        <v>299</v>
      </c>
      <c r="H502" s="2879"/>
      <c r="I502" s="2879"/>
      <c r="J502" s="2879"/>
      <c r="K502" s="2879"/>
      <c r="L502" s="2879"/>
      <c r="M502" s="2879"/>
      <c r="N502" s="2879"/>
      <c r="O502" s="2879"/>
      <c r="P502" s="2879"/>
      <c r="Q502" s="2879"/>
      <c r="R502" s="2879"/>
      <c r="S502" s="2879"/>
      <c r="T502" s="2879"/>
      <c r="U502" s="2879"/>
      <c r="V502" s="2879"/>
      <c r="W502" s="2879"/>
      <c r="X502" s="2879"/>
      <c r="Y502" s="2879"/>
      <c r="Z502" s="2879"/>
      <c r="AA502" s="2879"/>
      <c r="AB502" s="2879"/>
      <c r="AC502" s="2879"/>
      <c r="AD502" s="2879"/>
      <c r="AE502" s="2879"/>
      <c r="AF502" s="2879"/>
      <c r="AG502" s="817"/>
      <c r="AH502" s="817"/>
      <c r="AI502" s="817"/>
      <c r="AJ502" s="818"/>
      <c r="AK502" s="1032"/>
      <c r="AL502" s="817"/>
      <c r="AM502" s="817"/>
      <c r="AN502" s="799"/>
      <c r="AP502" s="1087"/>
      <c r="AQ502" s="1087"/>
      <c r="AR502" s="1087"/>
      <c r="AS502" s="1009"/>
      <c r="AT502" s="817"/>
      <c r="AU502" s="1088"/>
      <c r="AV502" s="1088"/>
      <c r="AW502" s="1088"/>
      <c r="AX502" s="1088"/>
      <c r="AY502" s="1088"/>
      <c r="AZ502" s="1088"/>
      <c r="BA502" s="1088"/>
      <c r="BE502" s="1087"/>
      <c r="BF502" s="1087"/>
      <c r="BG502" s="1087"/>
      <c r="BH502" s="1009"/>
      <c r="BI502" s="817"/>
      <c r="BJ502" s="1089"/>
      <c r="BK502" s="1088"/>
      <c r="BL502" s="1088"/>
      <c r="BM502" s="1088"/>
      <c r="BN502" s="1088"/>
      <c r="BO502" s="1088"/>
      <c r="BP502" s="1088"/>
      <c r="BR502" s="817"/>
    </row>
    <row r="503" spans="1:81" s="803" customFormat="1" ht="13.8" hidden="1" thickTop="1">
      <c r="A503" s="817"/>
      <c r="B503" s="817"/>
      <c r="C503" s="1030"/>
      <c r="F503" s="801"/>
      <c r="G503" s="801"/>
      <c r="H503" s="801"/>
      <c r="I503" s="801"/>
      <c r="J503" s="801"/>
      <c r="K503" s="801"/>
      <c r="L503" s="801"/>
      <c r="M503" s="801"/>
      <c r="N503" s="801"/>
      <c r="O503" s="801"/>
      <c r="P503" s="801"/>
      <c r="Q503" s="801"/>
      <c r="R503" s="801"/>
      <c r="S503" s="801"/>
      <c r="T503" s="801"/>
      <c r="U503" s="801"/>
      <c r="V503" s="801"/>
      <c r="W503" s="801"/>
      <c r="X503" s="801"/>
      <c r="Y503" s="801"/>
      <c r="Z503" s="801"/>
      <c r="AA503" s="801"/>
      <c r="AB503" s="801"/>
      <c r="AC503" s="801"/>
      <c r="AD503" s="817"/>
      <c r="AE503" s="817"/>
      <c r="AF503" s="817"/>
      <c r="AG503" s="801"/>
      <c r="AH503" s="801"/>
      <c r="AI503" s="801"/>
      <c r="AJ503" s="801"/>
      <c r="AK503" s="1032"/>
      <c r="AL503" s="817"/>
      <c r="AM503" s="817"/>
      <c r="AN503" s="799"/>
      <c r="AP503" s="1087"/>
      <c r="AQ503" s="1087"/>
      <c r="AR503" s="1087"/>
      <c r="AS503" s="1009"/>
      <c r="AT503" s="817"/>
      <c r="AU503" s="1088"/>
      <c r="AV503" s="1088"/>
      <c r="AW503" s="1088"/>
      <c r="AX503" s="1088"/>
      <c r="AY503" s="1088"/>
      <c r="AZ503" s="1088"/>
      <c r="BA503" s="1088"/>
      <c r="BE503" s="1087"/>
      <c r="BF503" s="1087"/>
      <c r="BG503" s="1087"/>
      <c r="BH503" s="1009"/>
      <c r="BI503" s="817"/>
      <c r="BJ503" s="1089"/>
      <c r="BK503" s="1088"/>
      <c r="BL503" s="1088"/>
      <c r="BM503" s="1088"/>
      <c r="BN503" s="1088"/>
      <c r="BO503" s="1088"/>
      <c r="BP503" s="1088"/>
      <c r="BR503" s="817"/>
    </row>
    <row r="504" spans="1:81" s="803" customFormat="1" ht="12.75" hidden="1" customHeight="1">
      <c r="A504" s="801"/>
      <c r="B504" s="817"/>
      <c r="C504" s="2880" t="s">
        <v>299</v>
      </c>
      <c r="D504" s="2881"/>
      <c r="F504" s="818" t="s">
        <v>2380</v>
      </c>
      <c r="G504" s="818"/>
      <c r="H504" s="818"/>
      <c r="I504" s="818"/>
      <c r="J504" s="818"/>
      <c r="K504" s="818"/>
      <c r="L504" s="818"/>
      <c r="M504" s="818"/>
      <c r="N504" s="818"/>
      <c r="O504" s="818"/>
      <c r="P504" s="818"/>
      <c r="Q504" s="818"/>
      <c r="R504" s="818"/>
      <c r="S504" s="818"/>
      <c r="T504" s="818"/>
      <c r="U504" s="818"/>
      <c r="V504" s="818"/>
      <c r="W504" s="818"/>
      <c r="X504" s="818"/>
      <c r="Y504" s="818"/>
      <c r="Z504" s="818"/>
      <c r="AA504" s="818"/>
      <c r="AB504" s="818"/>
      <c r="AC504" s="1380"/>
      <c r="AD504" s="817"/>
      <c r="AE504" s="817"/>
      <c r="AF504" s="817"/>
      <c r="AG504" s="891">
        <f>IF(AND($C$504="Yes",$C$499="Yes"),2,0)</f>
        <v>0</v>
      </c>
      <c r="AH504" s="1400" t="s">
        <v>2129</v>
      </c>
      <c r="AI504" s="818"/>
      <c r="AJ504" s="1382"/>
      <c r="AK504" s="1032"/>
      <c r="AL504" s="817"/>
      <c r="AM504" s="817"/>
      <c r="AN504" s="799"/>
      <c r="AP504" s="1087"/>
      <c r="AQ504" s="1087"/>
      <c r="AR504" s="1087"/>
      <c r="AS504" s="1009"/>
      <c r="AT504" s="817"/>
      <c r="AU504" s="1088"/>
      <c r="AV504" s="1088"/>
      <c r="AW504" s="1088"/>
      <c r="AX504" s="1088"/>
      <c r="AY504" s="1088"/>
      <c r="AZ504" s="1088"/>
      <c r="BA504" s="1088"/>
      <c r="BE504" s="1087"/>
      <c r="BF504" s="1087"/>
      <c r="BG504" s="1087"/>
      <c r="BH504" s="1009"/>
      <c r="BI504" s="817"/>
      <c r="BJ504" s="1089"/>
      <c r="BK504" s="1088"/>
      <c r="BL504" s="1088"/>
      <c r="BM504" s="1088"/>
      <c r="BN504" s="1088"/>
      <c r="BO504" s="1088"/>
      <c r="BP504" s="1088"/>
      <c r="BR504" s="817"/>
    </row>
    <row r="505" spans="1:81" s="803" customFormat="1" ht="13.8" hidden="1" thickTop="1">
      <c r="A505" s="801"/>
      <c r="B505" s="817"/>
      <c r="C505" s="1018"/>
      <c r="D505" s="1391"/>
      <c r="E505" s="1391"/>
      <c r="F505" s="818"/>
      <c r="G505" s="818" t="s">
        <v>2381</v>
      </c>
      <c r="H505" s="818"/>
      <c r="I505" s="818"/>
      <c r="J505" s="818"/>
      <c r="K505" s="818"/>
      <c r="L505" s="818"/>
      <c r="M505" s="818"/>
      <c r="N505" s="818"/>
      <c r="O505" s="818"/>
      <c r="P505" s="818"/>
      <c r="Q505" s="818"/>
      <c r="R505" s="818"/>
      <c r="S505" s="818"/>
      <c r="T505" s="818"/>
      <c r="U505" s="818"/>
      <c r="V505" s="818"/>
      <c r="W505" s="818"/>
      <c r="X505" s="818"/>
      <c r="Y505" s="818"/>
      <c r="Z505" s="818"/>
      <c r="AA505" s="818"/>
      <c r="AB505" s="818"/>
      <c r="AC505" s="1380"/>
      <c r="AD505" s="817"/>
      <c r="AE505" s="817"/>
      <c r="AF505" s="817"/>
      <c r="AG505" s="1382"/>
      <c r="AH505" s="1382"/>
      <c r="AI505" s="1382"/>
      <c r="AJ505" s="1382"/>
      <c r="AK505" s="1032"/>
      <c r="AL505" s="817"/>
      <c r="AM505" s="817"/>
      <c r="AN505" s="880"/>
      <c r="AP505" s="1087"/>
      <c r="AQ505" s="1087"/>
      <c r="AR505" s="1087"/>
      <c r="AS505" s="1009"/>
      <c r="AT505" s="817"/>
      <c r="AU505" s="1088"/>
      <c r="AV505" s="1088"/>
      <c r="AW505" s="1088"/>
      <c r="AX505" s="1088"/>
      <c r="AY505" s="1088"/>
      <c r="AZ505" s="1088"/>
      <c r="BA505" s="1088"/>
      <c r="BE505" s="1087"/>
      <c r="BF505" s="1087"/>
      <c r="BG505" s="1087"/>
      <c r="BH505" s="1009"/>
      <c r="BI505" s="817"/>
      <c r="BJ505" s="1089"/>
      <c r="BK505" s="1088"/>
      <c r="BL505" s="1088"/>
      <c r="BM505" s="1088"/>
      <c r="BN505" s="1088"/>
      <c r="BO505" s="1088"/>
      <c r="BP505" s="1088"/>
      <c r="BR505" s="817"/>
    </row>
    <row r="506" spans="1:81" s="817" customFormat="1" ht="12.75" hidden="1" customHeight="1">
      <c r="A506" s="801"/>
      <c r="C506" s="1018"/>
      <c r="D506" s="1391"/>
      <c r="E506" s="1391"/>
      <c r="F506" s="818"/>
      <c r="G506" s="818" t="s">
        <v>2382</v>
      </c>
      <c r="H506" s="818"/>
      <c r="I506" s="818"/>
      <c r="J506" s="818"/>
      <c r="K506" s="818"/>
      <c r="L506" s="818"/>
      <c r="M506" s="818"/>
      <c r="N506" s="818"/>
      <c r="O506" s="818"/>
      <c r="P506" s="818"/>
      <c r="Q506" s="818"/>
      <c r="R506" s="818"/>
      <c r="S506" s="818"/>
      <c r="T506" s="818"/>
      <c r="U506" s="818"/>
      <c r="V506" s="818"/>
      <c r="W506" s="818"/>
      <c r="X506" s="818"/>
      <c r="Y506" s="818"/>
      <c r="Z506" s="818"/>
      <c r="AA506" s="818"/>
      <c r="AB506" s="818"/>
      <c r="AC506" s="1380"/>
      <c r="AG506" s="1382"/>
      <c r="AH506" s="1382"/>
      <c r="AI506" s="1382"/>
      <c r="AJ506" s="1382"/>
      <c r="AK506" s="1032"/>
      <c r="AN506" s="802"/>
      <c r="AP506" s="803"/>
      <c r="AQ506" s="803"/>
      <c r="AR506" s="803"/>
    </row>
    <row r="507" spans="1:81" s="817" customFormat="1" ht="12.75" hidden="1" customHeight="1">
      <c r="A507" s="962"/>
      <c r="B507" s="801"/>
      <c r="C507" s="1092"/>
      <c r="D507" s="801"/>
      <c r="G507" s="889"/>
      <c r="H507" s="889"/>
      <c r="I507" s="889"/>
      <c r="J507" s="889"/>
      <c r="K507" s="889"/>
      <c r="L507" s="889"/>
      <c r="M507" s="889"/>
      <c r="N507" s="889"/>
      <c r="O507" s="889"/>
      <c r="P507" s="889"/>
      <c r="Q507" s="889"/>
      <c r="R507" s="889"/>
      <c r="S507" s="889"/>
      <c r="T507" s="889"/>
      <c r="U507" s="889"/>
      <c r="V507" s="889"/>
      <c r="W507" s="889"/>
      <c r="X507" s="889"/>
      <c r="Y507" s="889"/>
      <c r="Z507" s="889"/>
      <c r="AA507" s="889"/>
      <c r="AB507" s="889"/>
      <c r="AC507" s="889"/>
      <c r="AD507" s="889"/>
      <c r="AE507" s="889"/>
      <c r="AF507" s="889"/>
      <c r="AG507" s="1380"/>
      <c r="AH507" s="1380"/>
      <c r="AI507" s="1380"/>
      <c r="AJ507" s="1380"/>
      <c r="AK507" s="1093"/>
      <c r="AL507" s="801"/>
      <c r="AM507" s="801"/>
      <c r="AN507" s="802"/>
      <c r="AO507" s="803"/>
      <c r="AP507" s="803"/>
      <c r="AQ507" s="803"/>
      <c r="AR507" s="803"/>
    </row>
    <row r="508" spans="1:81" s="817" customFormat="1" ht="12.75" hidden="1" customHeight="1">
      <c r="A508" s="962"/>
      <c r="C508" s="2880" t="s">
        <v>299</v>
      </c>
      <c r="D508" s="2881"/>
      <c r="F508" s="1094" t="s">
        <v>2383</v>
      </c>
      <c r="G508" s="2843" t="s">
        <v>2384</v>
      </c>
      <c r="H508" s="2843"/>
      <c r="I508" s="2843"/>
      <c r="J508" s="2843"/>
      <c r="K508" s="2843"/>
      <c r="L508" s="2843"/>
      <c r="M508" s="2843"/>
      <c r="N508" s="2843"/>
      <c r="O508" s="2843"/>
      <c r="P508" s="2843"/>
      <c r="Q508" s="2843"/>
      <c r="R508" s="2843"/>
      <c r="S508" s="2843"/>
      <c r="T508" s="2843"/>
      <c r="U508" s="2843"/>
      <c r="V508" s="2843"/>
      <c r="W508" s="2843"/>
      <c r="X508" s="2843"/>
      <c r="Y508" s="2843"/>
      <c r="Z508" s="2843"/>
      <c r="AA508" s="2843"/>
      <c r="AB508" s="2843"/>
      <c r="AC508" s="2843"/>
      <c r="AD508" s="2843"/>
      <c r="AE508" s="2843"/>
      <c r="AF508" s="2843"/>
      <c r="AG508" s="891">
        <f>IF(AND($C$508="Yes",$C$499="Yes"),2,0)</f>
        <v>0</v>
      </c>
      <c r="AH508" s="1400" t="s">
        <v>2129</v>
      </c>
      <c r="AI508" s="818"/>
      <c r="AJ508" s="1382"/>
      <c r="AK508" s="1032"/>
      <c r="AN508" s="802"/>
      <c r="AZ508" s="1269"/>
      <c r="BC508" s="1388"/>
      <c r="BD508" s="1269"/>
      <c r="BE508" s="1269"/>
      <c r="BF508" s="1269"/>
      <c r="BM508" s="803"/>
      <c r="BN508" s="1269"/>
      <c r="BO508" s="803"/>
      <c r="BP508" s="1269"/>
      <c r="BQ508" s="1269"/>
      <c r="BR508" s="1269"/>
      <c r="BS508" s="1269"/>
      <c r="BT508" s="1269"/>
      <c r="BU508" s="1269"/>
      <c r="BV508" s="803"/>
      <c r="BW508" s="803"/>
      <c r="BX508" s="803"/>
      <c r="BY508" s="803"/>
      <c r="BZ508" s="803"/>
      <c r="CA508" s="803"/>
      <c r="CB508" s="803"/>
      <c r="CC508" s="803"/>
    </row>
    <row r="509" spans="1:81" s="817" customFormat="1" ht="12.75" hidden="1" customHeight="1">
      <c r="C509" s="1095"/>
      <c r="D509" s="1027"/>
      <c r="E509" s="1066"/>
      <c r="F509" s="1026"/>
      <c r="G509" s="2849"/>
      <c r="H509" s="2849"/>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49"/>
      <c r="AD509" s="2849"/>
      <c r="AE509" s="2849"/>
      <c r="AF509" s="2849"/>
      <c r="AG509" s="984"/>
      <c r="AH509" s="984"/>
      <c r="AI509" s="984"/>
      <c r="AJ509" s="984"/>
      <c r="AK509" s="1038"/>
      <c r="AN509" s="802"/>
      <c r="AZ509" s="1269"/>
      <c r="BC509" s="1388"/>
      <c r="BD509" s="1269"/>
      <c r="BE509" s="1269"/>
      <c r="BF509" s="1269"/>
      <c r="BM509" s="1391"/>
      <c r="BN509" s="1391"/>
      <c r="BO509" s="1391"/>
      <c r="BP509" s="1391"/>
      <c r="BQ509" s="1391"/>
      <c r="BR509" s="1391"/>
      <c r="BS509" s="1391"/>
      <c r="BT509" s="1391"/>
      <c r="BU509" s="1391"/>
      <c r="BV509" s="1391"/>
      <c r="BW509" s="1391"/>
      <c r="BX509" s="1391"/>
      <c r="BY509" s="1391"/>
      <c r="BZ509" s="1391"/>
      <c r="CA509" s="1391"/>
      <c r="CB509" s="1391"/>
      <c r="CC509" s="1391"/>
    </row>
    <row r="510" spans="1:81" s="817" customFormat="1" ht="12.75" hidden="1" customHeight="1">
      <c r="C510" s="803"/>
      <c r="E510" s="1064"/>
      <c r="F510" s="879"/>
      <c r="G510" s="1392"/>
      <c r="H510" s="1392"/>
      <c r="I510" s="1392"/>
      <c r="J510" s="1392"/>
      <c r="K510" s="1392"/>
      <c r="L510" s="1392"/>
      <c r="M510" s="1392"/>
      <c r="N510" s="1392"/>
      <c r="O510" s="1392"/>
      <c r="P510" s="1392"/>
      <c r="Q510" s="1392"/>
      <c r="R510" s="1392"/>
      <c r="S510" s="1392"/>
      <c r="T510" s="1392"/>
      <c r="U510" s="1392"/>
      <c r="V510" s="1392"/>
      <c r="W510" s="1392"/>
      <c r="X510" s="1392"/>
      <c r="Y510" s="1392"/>
      <c r="Z510" s="1392"/>
      <c r="AA510" s="1392"/>
      <c r="AB510" s="1392"/>
      <c r="AC510" s="1392"/>
      <c r="AD510" s="1392"/>
      <c r="AE510" s="1392"/>
      <c r="AF510" s="1392"/>
      <c r="AG510" s="818"/>
      <c r="AH510" s="818"/>
      <c r="AI510" s="818"/>
      <c r="AJ510" s="818"/>
      <c r="AN510" s="802"/>
      <c r="AP510" s="1269"/>
      <c r="AQ510" s="1269"/>
      <c r="AR510" s="1269"/>
      <c r="AS510" s="1269"/>
      <c r="AT510" s="1269"/>
      <c r="AU510" s="1269"/>
      <c r="AV510" s="1269"/>
      <c r="AW510" s="1269"/>
      <c r="AX510" s="1269"/>
      <c r="AY510" s="1269"/>
      <c r="AZ510" s="1269"/>
      <c r="BA510" s="1269"/>
      <c r="BB510" s="1269"/>
      <c r="BC510" s="1269"/>
      <c r="BD510" s="1269"/>
      <c r="BE510" s="1269"/>
      <c r="BF510" s="1269"/>
      <c r="BG510" s="1269"/>
      <c r="BH510" s="1269"/>
      <c r="BI510" s="1388"/>
      <c r="BJ510" s="1096"/>
      <c r="BK510" s="1096"/>
      <c r="BM510" s="1391"/>
      <c r="BN510" s="1391"/>
      <c r="BO510" s="1391"/>
      <c r="BP510" s="1391"/>
      <c r="BQ510" s="1391"/>
      <c r="BR510" s="1391"/>
      <c r="BS510" s="1391"/>
      <c r="BT510" s="1391"/>
      <c r="BU510" s="1391"/>
      <c r="BV510" s="1391"/>
      <c r="BW510" s="1391"/>
      <c r="BX510" s="1391"/>
      <c r="BY510" s="1391"/>
      <c r="BZ510" s="1391"/>
      <c r="CA510" s="1391"/>
      <c r="CB510" s="1391"/>
      <c r="CC510" s="1391"/>
    </row>
    <row r="511" spans="1:81" s="817" customFormat="1" ht="12.75" hidden="1" customHeight="1">
      <c r="C511" s="1097" t="s">
        <v>2385</v>
      </c>
      <c r="D511" s="1014"/>
      <c r="E511" s="1098"/>
      <c r="F511" s="1099"/>
      <c r="G511" s="1393"/>
      <c r="H511" s="1393"/>
      <c r="I511" s="1393"/>
      <c r="J511" s="1393"/>
      <c r="K511" s="1393"/>
      <c r="L511" s="1393"/>
      <c r="M511" s="1393"/>
      <c r="N511" s="1393"/>
      <c r="O511" s="1393"/>
      <c r="P511" s="1393"/>
      <c r="Q511" s="1393"/>
      <c r="R511" s="1393"/>
      <c r="S511" s="1393"/>
      <c r="T511" s="1393"/>
      <c r="U511" s="1393"/>
      <c r="V511" s="1393"/>
      <c r="W511" s="1393"/>
      <c r="X511" s="1393"/>
      <c r="Y511" s="1393"/>
      <c r="Z511" s="1393"/>
      <c r="AA511" s="1393"/>
      <c r="AB511" s="1393"/>
      <c r="AC511" s="1393"/>
      <c r="AD511" s="1393"/>
      <c r="AE511" s="1393"/>
      <c r="AF511" s="1393"/>
      <c r="AG511" s="975"/>
      <c r="AH511" s="975"/>
      <c r="AI511" s="975"/>
      <c r="AJ511" s="975"/>
      <c r="AK511" s="1043"/>
      <c r="AN511" s="880"/>
      <c r="AP511" s="1269"/>
      <c r="AQ511" s="1269"/>
      <c r="AR511" s="1269"/>
      <c r="AS511" s="1269"/>
      <c r="AT511" s="1269"/>
      <c r="AU511" s="1269"/>
      <c r="AV511" s="1269"/>
      <c r="AW511" s="1269"/>
      <c r="AX511" s="1269"/>
      <c r="AY511" s="1269"/>
      <c r="AZ511" s="1269"/>
      <c r="BA511" s="1269"/>
      <c r="BB511" s="1269"/>
      <c r="BC511" s="1269"/>
      <c r="BD511" s="1269"/>
      <c r="BE511" s="1269"/>
      <c r="BF511" s="1269"/>
      <c r="BG511" s="1269"/>
      <c r="BH511" s="1269"/>
      <c r="BI511" s="962"/>
      <c r="BJ511" s="1096"/>
      <c r="BK511" s="1096"/>
      <c r="BM511" s="1391"/>
      <c r="BN511" s="1391"/>
      <c r="BO511" s="1391"/>
      <c r="BP511" s="1391"/>
      <c r="BQ511" s="1391"/>
      <c r="BR511" s="1391"/>
      <c r="BS511" s="1391"/>
      <c r="BT511" s="1391"/>
      <c r="BU511" s="1391"/>
      <c r="BV511" s="1391"/>
      <c r="BW511" s="1391"/>
      <c r="BX511" s="1391"/>
      <c r="BY511" s="1391"/>
      <c r="BZ511" s="1391"/>
      <c r="CA511" s="1391"/>
      <c r="CB511" s="1391"/>
      <c r="CC511" s="1391"/>
    </row>
    <row r="512" spans="1:81" s="817" customFormat="1" ht="12.75" hidden="1" customHeight="1">
      <c r="C512" s="2868" t="s">
        <v>299</v>
      </c>
      <c r="D512" s="2869"/>
      <c r="E512" s="1100" t="s">
        <v>2386</v>
      </c>
      <c r="F512" s="1071" t="s">
        <v>2387</v>
      </c>
      <c r="G512" s="1392"/>
      <c r="H512" s="1392"/>
      <c r="I512" s="1392"/>
      <c r="J512" s="1392"/>
      <c r="K512" s="1392"/>
      <c r="L512" s="1392"/>
      <c r="M512" s="1392"/>
      <c r="N512" s="1392"/>
      <c r="O512" s="1392"/>
      <c r="P512" s="1392"/>
      <c r="Q512" s="1392"/>
      <c r="R512" s="1392"/>
      <c r="S512" s="1392"/>
      <c r="T512" s="1392"/>
      <c r="U512" s="1392"/>
      <c r="V512" s="1392"/>
      <c r="W512" s="1392"/>
      <c r="X512" s="1392"/>
      <c r="Y512" s="1392"/>
      <c r="Z512" s="1392"/>
      <c r="AA512" s="1392"/>
      <c r="AB512" s="1392"/>
      <c r="AC512" s="1392"/>
      <c r="AD512" s="1392"/>
      <c r="AE512" s="1392"/>
      <c r="AF512" s="1392"/>
      <c r="AG512" s="891">
        <f>IF(C$512="Yes",(VLOOKUP(F$513,$AO$483:$AP$486,2,FALSE)),0)</f>
        <v>0</v>
      </c>
      <c r="AH512" s="1400" t="s">
        <v>2129</v>
      </c>
      <c r="AI512" s="818"/>
      <c r="AJ512" s="818"/>
      <c r="AK512" s="1032"/>
      <c r="AN512" s="880"/>
      <c r="AP512" s="1269"/>
      <c r="AQ512" s="1269"/>
      <c r="AR512" s="1269"/>
      <c r="AS512" s="1269"/>
      <c r="AT512" s="1269"/>
      <c r="AU512" s="1269"/>
      <c r="AV512" s="1269"/>
      <c r="AW512" s="1269"/>
      <c r="AX512" s="1269"/>
      <c r="AY512" s="1269"/>
      <c r="AZ512" s="1269"/>
      <c r="BA512" s="1269"/>
      <c r="BB512" s="1269"/>
      <c r="BC512" s="1269"/>
      <c r="BD512" s="1269"/>
      <c r="BE512" s="1269"/>
      <c r="BF512" s="1269"/>
      <c r="BG512" s="1269"/>
      <c r="BH512" s="1269"/>
      <c r="BI512" s="962"/>
      <c r="BJ512" s="1096"/>
      <c r="BK512" s="1096"/>
      <c r="BM512" s="803"/>
      <c r="BN512" s="803"/>
      <c r="BO512" s="803"/>
      <c r="BP512" s="803"/>
      <c r="BQ512" s="803"/>
      <c r="BR512" s="803"/>
      <c r="BS512" s="803"/>
      <c r="BT512" s="803"/>
      <c r="BU512" s="803"/>
      <c r="BV512" s="803"/>
      <c r="BW512" s="803"/>
      <c r="BX512" s="803"/>
      <c r="BY512" s="803"/>
      <c r="BZ512" s="803"/>
      <c r="CA512" s="803"/>
      <c r="CB512" s="803"/>
      <c r="CC512" s="803"/>
    </row>
    <row r="513" spans="1:81" s="817" customFormat="1" ht="12.75" hidden="1" customHeight="1">
      <c r="C513" s="1018"/>
      <c r="E513" s="1064"/>
      <c r="F513" s="2870" t="s">
        <v>299</v>
      </c>
      <c r="G513" s="2870"/>
      <c r="H513" s="2870"/>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70"/>
      <c r="AD513" s="2870"/>
      <c r="AE513" s="2870"/>
      <c r="AF513" s="2870"/>
      <c r="AG513" s="818"/>
      <c r="AH513" s="818"/>
      <c r="AI513" s="818"/>
      <c r="AJ513" s="818"/>
      <c r="AK513" s="1032"/>
      <c r="AN513" s="880"/>
      <c r="BM513" s="803"/>
      <c r="BN513" s="803"/>
      <c r="BO513" s="803"/>
      <c r="BP513" s="803"/>
      <c r="BQ513" s="803"/>
      <c r="BR513" s="803"/>
      <c r="BS513" s="803"/>
      <c r="BT513" s="803"/>
      <c r="BU513" s="803"/>
      <c r="BV513" s="803"/>
      <c r="BW513" s="803"/>
      <c r="BX513" s="803"/>
      <c r="BY513" s="803"/>
      <c r="BZ513" s="803"/>
      <c r="CA513" s="803"/>
      <c r="CB513" s="803"/>
      <c r="CC513" s="803"/>
    </row>
    <row r="514" spans="1:81" s="817" customFormat="1" ht="12.75" hidden="1" customHeight="1">
      <c r="C514" s="1095"/>
      <c r="D514" s="1027"/>
      <c r="E514" s="1066"/>
      <c r="F514" s="2871"/>
      <c r="G514" s="2871"/>
      <c r="H514" s="2871"/>
      <c r="I514" s="2871"/>
      <c r="J514" s="2871"/>
      <c r="K514" s="2871"/>
      <c r="L514" s="2871"/>
      <c r="M514" s="2871"/>
      <c r="N514" s="2871"/>
      <c r="O514" s="2871"/>
      <c r="P514" s="2871"/>
      <c r="Q514" s="2871"/>
      <c r="R514" s="2871"/>
      <c r="S514" s="2871"/>
      <c r="T514" s="2871"/>
      <c r="U514" s="2871"/>
      <c r="V514" s="2871"/>
      <c r="W514" s="2871"/>
      <c r="X514" s="2871"/>
      <c r="Y514" s="2871"/>
      <c r="Z514" s="2871"/>
      <c r="AA514" s="2871"/>
      <c r="AB514" s="2871"/>
      <c r="AC514" s="2871"/>
      <c r="AD514" s="2871"/>
      <c r="AE514" s="2871"/>
      <c r="AF514" s="2871"/>
      <c r="AG514" s="984"/>
      <c r="AH514" s="984"/>
      <c r="AI514" s="984"/>
      <c r="AJ514" s="984"/>
      <c r="AK514" s="1038"/>
      <c r="AN514" s="880"/>
      <c r="BM514" s="803"/>
      <c r="BN514" s="803"/>
      <c r="BO514" s="803"/>
      <c r="BP514" s="803"/>
      <c r="BQ514" s="803"/>
      <c r="BR514" s="803"/>
      <c r="BS514" s="803"/>
      <c r="BT514" s="803"/>
      <c r="BU514" s="803"/>
      <c r="BV514" s="803"/>
      <c r="BW514" s="803"/>
      <c r="BX514" s="803"/>
      <c r="BY514" s="803"/>
      <c r="BZ514" s="803"/>
      <c r="CA514" s="803"/>
      <c r="CB514" s="803"/>
      <c r="CC514" s="803"/>
    </row>
    <row r="515" spans="1:81" s="817" customFormat="1" ht="12.75" hidden="1" customHeight="1">
      <c r="A515" s="962"/>
      <c r="C515" s="818"/>
      <c r="E515" s="818"/>
      <c r="F515" s="1071"/>
      <c r="G515" s="818"/>
      <c r="H515" s="818"/>
      <c r="I515" s="818"/>
      <c r="J515" s="818"/>
      <c r="K515" s="818"/>
      <c r="L515" s="818"/>
      <c r="M515" s="818"/>
      <c r="N515" s="818"/>
      <c r="O515" s="818"/>
      <c r="P515" s="818"/>
      <c r="Q515" s="818"/>
      <c r="R515" s="818"/>
      <c r="S515" s="818"/>
      <c r="T515" s="818"/>
      <c r="U515" s="818"/>
      <c r="V515" s="818"/>
      <c r="W515" s="818"/>
      <c r="X515" s="818"/>
      <c r="Y515" s="818"/>
      <c r="Z515" s="818"/>
      <c r="AA515" s="818"/>
      <c r="AB515" s="818"/>
      <c r="AC515" s="818"/>
      <c r="AD515" s="893"/>
      <c r="AE515" s="818"/>
      <c r="AF515" s="818"/>
      <c r="AG515" s="818"/>
      <c r="AH515" s="818"/>
      <c r="AN515" s="880"/>
      <c r="BM515" s="803"/>
      <c r="BN515" s="803"/>
      <c r="BO515" s="803"/>
      <c r="BP515" s="803"/>
      <c r="BQ515" s="803"/>
      <c r="BR515" s="803"/>
      <c r="BS515" s="803"/>
      <c r="BT515" s="803"/>
      <c r="BU515" s="803"/>
      <c r="BV515" s="803"/>
      <c r="BW515" s="803"/>
      <c r="BX515" s="803"/>
      <c r="BY515" s="803"/>
      <c r="BZ515" s="803"/>
      <c r="CA515" s="803"/>
      <c r="CB515" s="803"/>
      <c r="CC515" s="803"/>
    </row>
    <row r="516" spans="1:81" s="817" customFormat="1" ht="12.75" hidden="1" customHeight="1">
      <c r="A516" s="962"/>
      <c r="B516" s="817" t="s">
        <v>2388</v>
      </c>
      <c r="C516" s="818"/>
      <c r="E516" s="818"/>
      <c r="F516" s="818"/>
      <c r="G516" s="818"/>
      <c r="H516" s="818"/>
      <c r="I516" s="818"/>
      <c r="J516" s="818"/>
      <c r="K516" s="818"/>
      <c r="L516" s="818"/>
      <c r="M516" s="818"/>
      <c r="N516" s="818"/>
      <c r="O516" s="818"/>
      <c r="P516" s="818"/>
      <c r="Q516" s="818"/>
      <c r="R516" s="818"/>
      <c r="S516" s="818"/>
      <c r="T516" s="818"/>
      <c r="U516" s="818"/>
      <c r="V516" s="818"/>
      <c r="W516" s="818"/>
      <c r="X516" s="818"/>
      <c r="Y516" s="818"/>
      <c r="Z516" s="818"/>
      <c r="AA516" s="818"/>
      <c r="AB516" s="818"/>
      <c r="AC516" s="818"/>
      <c r="AD516" s="893"/>
      <c r="AE516" s="818"/>
      <c r="AF516" s="818"/>
      <c r="AG516" s="818"/>
      <c r="AH516" s="818"/>
      <c r="AN516" s="880"/>
      <c r="AP516" s="1086"/>
      <c r="AQ516" s="1086"/>
      <c r="AR516" s="1086"/>
      <c r="AS516" s="1086"/>
      <c r="AT516" s="1086"/>
      <c r="AU516" s="1086"/>
      <c r="AV516" s="1086"/>
      <c r="AW516" s="1086"/>
      <c r="AX516" s="1086"/>
      <c r="AY516" s="1086"/>
      <c r="BM516" s="803"/>
      <c r="BN516" s="803"/>
      <c r="BO516" s="803"/>
      <c r="BP516" s="803"/>
      <c r="BQ516" s="803"/>
      <c r="BR516" s="803"/>
      <c r="BS516" s="803"/>
      <c r="BT516" s="803"/>
      <c r="BU516" s="803"/>
      <c r="BV516" s="803"/>
      <c r="BW516" s="803"/>
      <c r="BX516" s="803"/>
      <c r="BY516" s="803"/>
      <c r="BZ516" s="803"/>
      <c r="CA516" s="803"/>
      <c r="CB516" s="803"/>
      <c r="CC516" s="803"/>
    </row>
    <row r="517" spans="1:81" s="817" customFormat="1" ht="12.75" hidden="1" customHeight="1">
      <c r="A517" s="962"/>
      <c r="B517" s="817" t="s">
        <v>2389</v>
      </c>
      <c r="C517" s="818"/>
      <c r="E517" s="818"/>
      <c r="F517" s="818"/>
      <c r="G517" s="818"/>
      <c r="H517" s="818"/>
      <c r="I517" s="818"/>
      <c r="J517" s="818"/>
      <c r="K517" s="818"/>
      <c r="L517" s="818"/>
      <c r="M517" s="818"/>
      <c r="N517" s="818"/>
      <c r="O517" s="818"/>
      <c r="P517" s="818"/>
      <c r="Q517" s="818"/>
      <c r="R517" s="818"/>
      <c r="S517" s="818"/>
      <c r="T517" s="818"/>
      <c r="U517" s="818"/>
      <c r="V517" s="818"/>
      <c r="W517" s="818"/>
      <c r="X517" s="818"/>
      <c r="Y517" s="818"/>
      <c r="Z517" s="818"/>
      <c r="AA517" s="818"/>
      <c r="AB517" s="818"/>
      <c r="AC517" s="818"/>
      <c r="AD517" s="893"/>
      <c r="AE517" s="818"/>
      <c r="AF517" s="818"/>
      <c r="AG517" s="818"/>
      <c r="AH517" s="818"/>
      <c r="AN517" s="880"/>
      <c r="AP517" s="1101"/>
      <c r="AQ517" s="1101"/>
      <c r="AR517" s="1101"/>
      <c r="AS517" s="1101"/>
      <c r="AT517" s="1101"/>
      <c r="AU517" s="1101"/>
      <c r="AV517" s="1101"/>
      <c r="AW517" s="1101"/>
      <c r="AX517" s="1101"/>
      <c r="AY517" s="1101"/>
      <c r="BM517" s="803"/>
      <c r="BN517" s="803"/>
      <c r="BO517" s="803"/>
      <c r="BP517" s="803"/>
      <c r="BQ517" s="803"/>
      <c r="BR517" s="803"/>
      <c r="BS517" s="803"/>
      <c r="BT517" s="803"/>
      <c r="BU517" s="803"/>
      <c r="BV517" s="803"/>
      <c r="BW517" s="803"/>
      <c r="BX517" s="803"/>
      <c r="BY517" s="803"/>
      <c r="BZ517" s="803"/>
      <c r="CA517" s="803"/>
      <c r="CB517" s="803"/>
      <c r="CC517" s="803"/>
    </row>
    <row r="518" spans="1:81" s="817" customFormat="1" ht="12.75" hidden="1" customHeight="1">
      <c r="A518" s="962"/>
      <c r="B518" s="817" t="s">
        <v>2390</v>
      </c>
      <c r="C518" s="818"/>
      <c r="E518" s="818"/>
      <c r="F518" s="818"/>
      <c r="G518" s="818"/>
      <c r="H518" s="818"/>
      <c r="I518" s="818"/>
      <c r="J518" s="818"/>
      <c r="K518" s="818"/>
      <c r="L518" s="818"/>
      <c r="M518" s="818"/>
      <c r="N518" s="818"/>
      <c r="O518" s="818"/>
      <c r="P518" s="818"/>
      <c r="Q518" s="818"/>
      <c r="R518" s="818"/>
      <c r="S518" s="818"/>
      <c r="T518" s="818"/>
      <c r="U518" s="818"/>
      <c r="V518" s="818"/>
      <c r="W518" s="818"/>
      <c r="X518" s="818"/>
      <c r="Y518" s="818"/>
      <c r="Z518" s="818"/>
      <c r="AA518" s="818"/>
      <c r="AB518" s="818"/>
      <c r="AC518" s="818"/>
      <c r="AD518" s="893"/>
      <c r="AE518" s="818"/>
      <c r="AF518" s="818"/>
      <c r="AG518" s="818"/>
      <c r="AH518" s="818"/>
      <c r="AN518" s="880"/>
      <c r="AP518" s="1101"/>
      <c r="AQ518" s="1101"/>
      <c r="AR518" s="1101"/>
      <c r="AS518" s="1101"/>
      <c r="AT518" s="1101"/>
      <c r="AU518" s="1101"/>
      <c r="AV518" s="1101"/>
      <c r="AW518" s="1101"/>
      <c r="AX518" s="1101"/>
      <c r="AY518" s="1101"/>
      <c r="BM518" s="803"/>
      <c r="BN518" s="803"/>
      <c r="BO518" s="803"/>
      <c r="BP518" s="803"/>
      <c r="BQ518" s="803"/>
      <c r="BR518" s="803"/>
      <c r="BS518" s="803"/>
      <c r="BT518" s="803"/>
      <c r="BU518" s="803"/>
      <c r="BV518" s="803"/>
      <c r="BW518" s="803"/>
      <c r="BX518" s="803"/>
      <c r="BY518" s="803"/>
      <c r="BZ518" s="803"/>
      <c r="CA518" s="803"/>
      <c r="CB518" s="803"/>
      <c r="CC518" s="803"/>
    </row>
    <row r="519" spans="1:81" s="817" customFormat="1" ht="12.75" hidden="1" customHeight="1">
      <c r="A519" s="962"/>
      <c r="B519" s="817" t="s">
        <v>2391</v>
      </c>
      <c r="C519" s="818"/>
      <c r="E519" s="818"/>
      <c r="F519" s="818"/>
      <c r="G519" s="818"/>
      <c r="H519" s="818"/>
      <c r="I519" s="818"/>
      <c r="J519" s="818"/>
      <c r="K519" s="818"/>
      <c r="L519" s="818"/>
      <c r="M519" s="818"/>
      <c r="N519" s="818"/>
      <c r="O519" s="818"/>
      <c r="P519" s="818"/>
      <c r="Q519" s="818"/>
      <c r="R519" s="818"/>
      <c r="S519" s="818"/>
      <c r="T519" s="818"/>
      <c r="U519" s="818"/>
      <c r="V519" s="818"/>
      <c r="W519" s="818"/>
      <c r="X519" s="818"/>
      <c r="Y519" s="818"/>
      <c r="Z519" s="818"/>
      <c r="AA519" s="818"/>
      <c r="AB519" s="818"/>
      <c r="AC519" s="818"/>
      <c r="AD519" s="893"/>
      <c r="AE519" s="818"/>
      <c r="AF519" s="818"/>
      <c r="AG519" s="818"/>
      <c r="AH519" s="818"/>
      <c r="AN519" s="880"/>
      <c r="AP519" s="1101"/>
      <c r="AQ519" s="1101"/>
      <c r="AR519" s="1101"/>
      <c r="AS519" s="1101"/>
      <c r="AT519" s="1101"/>
      <c r="AU519" s="1101"/>
      <c r="AV519" s="1101"/>
      <c r="AW519" s="1101"/>
      <c r="AX519" s="1101"/>
      <c r="AY519" s="1101"/>
      <c r="BM519" s="803"/>
      <c r="BN519" s="803"/>
      <c r="BO519" s="803"/>
      <c r="BP519" s="803"/>
      <c r="BQ519" s="803"/>
      <c r="BR519" s="803"/>
      <c r="BS519" s="803"/>
      <c r="BT519" s="803"/>
      <c r="BU519" s="803"/>
      <c r="BV519" s="803"/>
      <c r="BW519" s="803"/>
      <c r="BX519" s="803"/>
      <c r="BY519" s="803"/>
      <c r="BZ519" s="803"/>
      <c r="CA519" s="803"/>
      <c r="CB519" s="803"/>
      <c r="CC519" s="803"/>
    </row>
    <row r="520" spans="1:81" s="817" customFormat="1" ht="12.75" hidden="1" customHeight="1">
      <c r="A520" s="962"/>
      <c r="B520" s="817" t="s">
        <v>2392</v>
      </c>
      <c r="C520" s="818"/>
      <c r="E520" s="818"/>
      <c r="F520" s="818"/>
      <c r="G520" s="818"/>
      <c r="H520" s="818"/>
      <c r="I520" s="818"/>
      <c r="J520" s="818"/>
      <c r="K520" s="818"/>
      <c r="L520" s="818"/>
      <c r="M520" s="818"/>
      <c r="N520" s="818"/>
      <c r="O520" s="818"/>
      <c r="P520" s="818"/>
      <c r="Q520" s="818"/>
      <c r="R520" s="818"/>
      <c r="S520" s="818"/>
      <c r="T520" s="818"/>
      <c r="U520" s="818"/>
      <c r="V520" s="818"/>
      <c r="W520" s="818"/>
      <c r="X520" s="818"/>
      <c r="Y520" s="818"/>
      <c r="Z520" s="818"/>
      <c r="AA520" s="818"/>
      <c r="AB520" s="818"/>
      <c r="AC520" s="818"/>
      <c r="AD520" s="893"/>
      <c r="AE520" s="818"/>
      <c r="AF520" s="818"/>
      <c r="AG520" s="818"/>
      <c r="AH520" s="818"/>
      <c r="AN520" s="880"/>
      <c r="AP520" s="1101"/>
      <c r="AQ520" s="1101"/>
      <c r="AR520" s="1101"/>
      <c r="AS520" s="1101"/>
      <c r="AT520" s="1101"/>
      <c r="AU520" s="1101"/>
      <c r="AV520" s="1101"/>
      <c r="AW520" s="1101"/>
      <c r="AX520" s="1101"/>
      <c r="AY520" s="1101"/>
      <c r="BM520" s="803"/>
      <c r="BN520" s="803"/>
      <c r="BO520" s="803"/>
      <c r="BP520" s="803"/>
      <c r="BQ520" s="803"/>
      <c r="BR520" s="803"/>
      <c r="BS520" s="803"/>
      <c r="BT520" s="803"/>
      <c r="BU520" s="803"/>
      <c r="BV520" s="803"/>
      <c r="BW520" s="803"/>
      <c r="BX520" s="803"/>
      <c r="BY520" s="803"/>
      <c r="BZ520" s="803"/>
      <c r="CA520" s="803"/>
      <c r="CB520" s="803"/>
      <c r="CC520" s="803"/>
    </row>
    <row r="521" spans="1:81" s="817" customFormat="1" ht="12.75" hidden="1" customHeight="1">
      <c r="A521" s="962"/>
      <c r="B521" s="817" t="s">
        <v>2393</v>
      </c>
      <c r="C521" s="818"/>
      <c r="E521" s="818"/>
      <c r="F521" s="818"/>
      <c r="G521" s="818"/>
      <c r="H521" s="818"/>
      <c r="I521" s="818"/>
      <c r="J521" s="818"/>
      <c r="K521" s="818"/>
      <c r="L521" s="818"/>
      <c r="M521" s="818"/>
      <c r="N521" s="818"/>
      <c r="O521" s="818"/>
      <c r="P521" s="818"/>
      <c r="Q521" s="818"/>
      <c r="R521" s="818"/>
      <c r="S521" s="818"/>
      <c r="T521" s="818"/>
      <c r="U521" s="818"/>
      <c r="V521" s="818"/>
      <c r="W521" s="818"/>
      <c r="X521" s="818"/>
      <c r="Y521" s="818"/>
      <c r="Z521" s="818"/>
      <c r="AA521" s="818"/>
      <c r="AB521" s="818"/>
      <c r="AC521" s="818"/>
      <c r="AD521" s="893"/>
      <c r="AE521" s="818"/>
      <c r="AF521" s="818"/>
      <c r="AG521" s="818"/>
      <c r="AH521" s="818"/>
      <c r="AN521" s="880"/>
      <c r="AP521" s="1101"/>
      <c r="AQ521" s="1101"/>
      <c r="AR521" s="1101"/>
      <c r="AS521" s="1101"/>
      <c r="AT521" s="1101"/>
      <c r="AU521" s="1101"/>
      <c r="AV521" s="1101"/>
      <c r="AW521" s="1101"/>
      <c r="AX521" s="1101"/>
      <c r="AY521" s="1101"/>
      <c r="BM521" s="803"/>
      <c r="BN521" s="803"/>
      <c r="BO521" s="803"/>
      <c r="BP521" s="803"/>
      <c r="BQ521" s="803"/>
      <c r="BR521" s="803"/>
      <c r="BS521" s="803"/>
      <c r="BT521" s="803"/>
      <c r="BU521" s="803"/>
      <c r="BV521" s="803"/>
      <c r="BW521" s="803"/>
      <c r="BX521" s="803"/>
      <c r="BY521" s="803"/>
      <c r="BZ521" s="803"/>
      <c r="CA521" s="803"/>
      <c r="CB521" s="803"/>
      <c r="CC521" s="803"/>
    </row>
    <row r="522" spans="1:81" s="817" customFormat="1" ht="12.75" hidden="1" customHeight="1">
      <c r="A522" s="962"/>
      <c r="B522" s="817" t="s">
        <v>2394</v>
      </c>
      <c r="C522" s="818"/>
      <c r="E522" s="818"/>
      <c r="F522" s="818"/>
      <c r="G522" s="818"/>
      <c r="H522" s="818"/>
      <c r="I522" s="818"/>
      <c r="J522" s="818"/>
      <c r="K522" s="818"/>
      <c r="L522" s="818"/>
      <c r="M522" s="818"/>
      <c r="N522" s="818"/>
      <c r="O522" s="818"/>
      <c r="P522" s="818"/>
      <c r="Q522" s="818"/>
      <c r="R522" s="818"/>
      <c r="S522" s="818"/>
      <c r="T522" s="818"/>
      <c r="U522" s="818"/>
      <c r="V522" s="818"/>
      <c r="W522" s="818"/>
      <c r="X522" s="818"/>
      <c r="Y522" s="818"/>
      <c r="Z522" s="818"/>
      <c r="AA522" s="818"/>
      <c r="AB522" s="818"/>
      <c r="AC522" s="818"/>
      <c r="AD522" s="893"/>
      <c r="AE522" s="818"/>
      <c r="AF522" s="818"/>
      <c r="AG522" s="818"/>
      <c r="AH522" s="818"/>
      <c r="AN522" s="880"/>
    </row>
    <row r="523" spans="1:81" s="817" customFormat="1" ht="12.75" hidden="1" customHeight="1">
      <c r="A523" s="1102"/>
      <c r="C523" s="818"/>
      <c r="E523" s="818"/>
      <c r="F523" s="818"/>
      <c r="G523" s="818"/>
      <c r="H523" s="818"/>
      <c r="I523" s="818"/>
      <c r="J523" s="818"/>
      <c r="K523" s="818"/>
      <c r="L523" s="818"/>
      <c r="M523" s="818"/>
      <c r="N523" s="818"/>
      <c r="O523" s="818"/>
      <c r="P523" s="818"/>
      <c r="Q523" s="818"/>
      <c r="R523" s="818"/>
      <c r="S523" s="818"/>
      <c r="T523" s="818"/>
      <c r="U523" s="818"/>
      <c r="V523" s="818"/>
      <c r="W523" s="818"/>
      <c r="X523" s="818"/>
      <c r="Y523" s="818"/>
      <c r="Z523" s="818"/>
      <c r="AA523" s="818"/>
      <c r="AB523" s="818"/>
      <c r="AC523" s="818"/>
      <c r="AD523" s="893"/>
      <c r="AE523" s="818"/>
      <c r="AF523" s="818"/>
      <c r="AG523" s="818"/>
      <c r="AH523" s="818"/>
      <c r="AN523" s="880"/>
    </row>
    <row r="524" spans="1:81" s="817" customFormat="1" ht="12.75" hidden="1" customHeight="1">
      <c r="A524" s="884"/>
      <c r="B524" s="989"/>
      <c r="C524" s="989"/>
      <c r="D524" s="989"/>
      <c r="E524" s="989"/>
      <c r="F524" s="989"/>
      <c r="G524" s="989"/>
      <c r="H524" s="989"/>
      <c r="I524" s="989"/>
      <c r="J524" s="989"/>
      <c r="K524" s="989"/>
      <c r="L524" s="989"/>
      <c r="M524" s="989"/>
      <c r="N524" s="989"/>
      <c r="O524" s="989"/>
      <c r="P524" s="989"/>
      <c r="Q524" s="989"/>
      <c r="R524" s="989"/>
      <c r="S524" s="989"/>
      <c r="T524" s="989"/>
      <c r="U524" s="989"/>
      <c r="V524" s="989"/>
      <c r="W524" s="989"/>
      <c r="X524" s="989"/>
      <c r="Y524" s="989"/>
      <c r="Z524" s="989"/>
      <c r="AA524" s="989"/>
      <c r="AB524" s="989"/>
      <c r="AC524" s="990"/>
      <c r="AD524" s="989"/>
      <c r="AE524" s="989"/>
      <c r="AF524" s="989"/>
      <c r="AG524" s="989"/>
      <c r="AH524" s="830"/>
      <c r="AI524" s="831"/>
      <c r="AJ524" s="831" t="s">
        <v>2395</v>
      </c>
      <c r="AK524" s="2764">
        <f>SUM(AG468:AG513)</f>
        <v>0</v>
      </c>
      <c r="AL524" s="2765"/>
      <c r="AM524" s="2766"/>
      <c r="AN524" s="880"/>
      <c r="AP524" s="803"/>
      <c r="AQ524" s="803"/>
      <c r="AR524" s="803"/>
      <c r="AS524" s="803"/>
      <c r="AT524" s="803"/>
      <c r="AU524" s="803"/>
      <c r="AV524" s="803"/>
      <c r="AW524" s="803"/>
      <c r="AX524" s="803"/>
      <c r="AY524" s="803"/>
      <c r="AZ524" s="803"/>
    </row>
    <row r="525" spans="1:81" s="817" customFormat="1" ht="12.75" hidden="1" customHeight="1" thickBot="1">
      <c r="B525" s="818"/>
      <c r="C525" s="818"/>
      <c r="D525" s="818"/>
      <c r="E525" s="818"/>
      <c r="F525" s="818"/>
      <c r="G525" s="818"/>
      <c r="H525" s="818"/>
      <c r="I525" s="818"/>
      <c r="J525" s="818"/>
      <c r="K525" s="818"/>
      <c r="L525" s="818"/>
      <c r="M525" s="818"/>
      <c r="N525" s="818"/>
      <c r="O525" s="818"/>
      <c r="P525" s="818"/>
      <c r="Q525" s="818"/>
      <c r="R525" s="818"/>
      <c r="S525" s="818"/>
      <c r="T525" s="818"/>
      <c r="U525" s="818"/>
      <c r="V525" s="818"/>
      <c r="W525" s="818"/>
      <c r="X525" s="818"/>
      <c r="Y525" s="818"/>
      <c r="Z525" s="818"/>
      <c r="AA525" s="818"/>
      <c r="AB525" s="818"/>
      <c r="AC525" s="893"/>
      <c r="AD525" s="818"/>
      <c r="AE525" s="818"/>
      <c r="AF525" s="818"/>
      <c r="AG525" s="818"/>
      <c r="AI525" s="1388"/>
      <c r="AJ525" s="1388"/>
      <c r="AK525" s="1391"/>
      <c r="AL525" s="1391"/>
      <c r="AM525" s="1391"/>
      <c r="AN525" s="880"/>
      <c r="AP525" s="803"/>
      <c r="AQ525" s="803"/>
      <c r="AR525" s="803"/>
      <c r="AS525" s="803"/>
      <c r="AT525" s="803"/>
      <c r="AU525" s="803"/>
      <c r="AV525" s="803"/>
      <c r="AW525" s="803"/>
      <c r="AX525" s="803"/>
      <c r="AY525" s="803"/>
      <c r="AZ525" s="803"/>
    </row>
    <row r="526" spans="1:81" ht="13.8" thickTop="1"/>
    <row r="527" spans="1:81" s="817" customFormat="1" ht="12.75" customHeight="1">
      <c r="A527" s="1269" t="s">
        <v>2396</v>
      </c>
      <c r="B527" s="1269" t="s">
        <v>2397</v>
      </c>
      <c r="C527" s="818"/>
      <c r="D527" s="818"/>
      <c r="E527" s="818"/>
      <c r="F527" s="818"/>
      <c r="G527" s="818"/>
      <c r="H527" s="818"/>
      <c r="I527" s="818"/>
      <c r="J527" s="818"/>
      <c r="K527" s="818"/>
      <c r="L527" s="818"/>
      <c r="M527" s="818"/>
      <c r="N527" s="818"/>
      <c r="O527" s="818"/>
      <c r="P527" s="818"/>
      <c r="Q527" s="818"/>
      <c r="R527" s="818"/>
      <c r="S527" s="818"/>
      <c r="T527" s="818"/>
      <c r="U527" s="818"/>
      <c r="V527" s="818"/>
      <c r="W527" s="818"/>
      <c r="X527" s="818"/>
      <c r="Y527" s="818"/>
      <c r="Z527" s="818"/>
      <c r="AA527" s="818"/>
      <c r="AB527" s="818"/>
      <c r="AC527" s="893"/>
      <c r="AD527" s="818"/>
      <c r="AE527" s="2716" t="s">
        <v>2398</v>
      </c>
      <c r="AF527" s="2716"/>
      <c r="AG527" s="2716"/>
      <c r="AH527" s="2716"/>
      <c r="AI527" s="2716"/>
      <c r="AJ527" s="2716"/>
      <c r="AK527" s="2716"/>
      <c r="AL527" s="1391"/>
      <c r="AM527" s="1391"/>
      <c r="AN527" s="880"/>
    </row>
    <row r="528" spans="1:81" s="817" customFormat="1" ht="12.75" customHeight="1">
      <c r="A528" s="1269"/>
      <c r="B528" s="1269" t="s">
        <v>2125</v>
      </c>
      <c r="C528" s="818"/>
      <c r="D528" s="818"/>
      <c r="E528" s="818"/>
      <c r="F528" s="818"/>
      <c r="G528" s="818"/>
      <c r="H528" s="818"/>
      <c r="I528" s="818"/>
      <c r="J528" s="818"/>
      <c r="K528" s="818"/>
      <c r="L528" s="818"/>
      <c r="M528" s="818"/>
      <c r="N528" s="818"/>
      <c r="O528" s="818"/>
      <c r="P528" s="818"/>
      <c r="Q528" s="818"/>
      <c r="R528" s="818"/>
      <c r="S528" s="818"/>
      <c r="T528" s="818"/>
      <c r="U528" s="818"/>
      <c r="V528" s="818"/>
      <c r="W528" s="818"/>
      <c r="X528" s="818"/>
      <c r="Y528" s="818"/>
      <c r="Z528" s="818"/>
      <c r="AA528" s="818"/>
      <c r="AB528" s="818"/>
      <c r="AC528" s="893"/>
      <c r="AD528" s="818"/>
      <c r="AE528" s="1388"/>
      <c r="AF528" s="1388"/>
      <c r="AG528" s="1388"/>
      <c r="AH528" s="1388"/>
      <c r="AI528" s="1388"/>
      <c r="AJ528" s="1388"/>
      <c r="AK528" s="1388"/>
      <c r="AL528" s="1391"/>
      <c r="AM528" s="1391"/>
      <c r="AN528" s="880"/>
    </row>
    <row r="529" spans="1:49" s="817" customFormat="1" ht="12.75" customHeight="1">
      <c r="A529" s="1269"/>
      <c r="B529" s="1269"/>
      <c r="C529" s="818"/>
      <c r="D529" s="818"/>
      <c r="E529" s="818"/>
      <c r="F529" s="818"/>
      <c r="G529" s="818"/>
      <c r="H529" s="818"/>
      <c r="I529" s="818"/>
      <c r="J529" s="818"/>
      <c r="K529" s="818"/>
      <c r="L529" s="818"/>
      <c r="M529" s="818"/>
      <c r="N529" s="818"/>
      <c r="O529" s="818"/>
      <c r="P529" s="818"/>
      <c r="Q529" s="818"/>
      <c r="R529" s="818"/>
      <c r="S529" s="818"/>
      <c r="T529" s="818"/>
      <c r="U529" s="818"/>
      <c r="V529" s="818"/>
      <c r="W529" s="818"/>
      <c r="X529" s="818"/>
      <c r="Y529" s="818"/>
      <c r="Z529" s="818"/>
      <c r="AA529" s="818"/>
      <c r="AB529" s="818"/>
      <c r="AC529" s="893"/>
      <c r="AD529" s="818"/>
      <c r="AE529" s="1388"/>
      <c r="AF529" s="1388"/>
      <c r="AG529" s="1388"/>
      <c r="AH529" s="1388"/>
      <c r="AI529" s="1388"/>
      <c r="AJ529" s="1388"/>
      <c r="AK529" s="1388"/>
      <c r="AL529" s="1391"/>
      <c r="AM529" s="1391"/>
      <c r="AN529" s="880"/>
    </row>
    <row r="530" spans="1:49" s="817" customFormat="1" ht="12.75" customHeight="1">
      <c r="A530" s="1269"/>
      <c r="B530" s="1269"/>
      <c r="C530" s="2758" t="s">
        <v>643</v>
      </c>
      <c r="D530" s="2758"/>
      <c r="E530" s="818"/>
      <c r="F530" s="2872" t="s">
        <v>2399</v>
      </c>
      <c r="G530" s="2873"/>
      <c r="H530" s="2873"/>
      <c r="I530" s="2873"/>
      <c r="J530" s="2873"/>
      <c r="K530" s="2873"/>
      <c r="L530" s="2873"/>
      <c r="M530" s="2873"/>
      <c r="N530" s="2873"/>
      <c r="O530" s="2873"/>
      <c r="P530" s="2873"/>
      <c r="Q530" s="2873"/>
      <c r="R530" s="2873"/>
      <c r="S530" s="2873"/>
      <c r="T530" s="2873"/>
      <c r="U530" s="2873"/>
      <c r="V530" s="2873"/>
      <c r="W530" s="2873"/>
      <c r="X530" s="2873"/>
      <c r="Y530" s="2873"/>
      <c r="Z530" s="2873"/>
      <c r="AA530" s="2873"/>
      <c r="AB530" s="2873"/>
      <c r="AC530" s="2873"/>
      <c r="AD530" s="2873"/>
      <c r="AE530" s="2873"/>
      <c r="AF530" s="2873"/>
      <c r="AG530" s="2873"/>
      <c r="AH530" s="2873"/>
      <c r="AI530" s="2873"/>
      <c r="AJ530" s="2873"/>
      <c r="AK530" s="2873"/>
      <c r="AL530" s="2874"/>
      <c r="AM530" s="1391"/>
      <c r="AN530" s="880"/>
    </row>
    <row r="531" spans="1:49" s="817" customFormat="1" ht="12.75" customHeight="1">
      <c r="A531" s="1269"/>
      <c r="B531" s="1269"/>
      <c r="C531" s="818"/>
      <c r="D531" s="818"/>
      <c r="E531" s="818"/>
      <c r="F531" s="2875"/>
      <c r="G531" s="2876"/>
      <c r="H531" s="2876"/>
      <c r="I531" s="2876"/>
      <c r="J531" s="2876"/>
      <c r="K531" s="2876"/>
      <c r="L531" s="2876"/>
      <c r="M531" s="2876"/>
      <c r="N531" s="2876"/>
      <c r="O531" s="2876"/>
      <c r="P531" s="2876"/>
      <c r="Q531" s="2876"/>
      <c r="R531" s="2876"/>
      <c r="S531" s="2876"/>
      <c r="T531" s="2876"/>
      <c r="U531" s="2876"/>
      <c r="V531" s="2876"/>
      <c r="W531" s="2876"/>
      <c r="X531" s="2876"/>
      <c r="Y531" s="2876"/>
      <c r="Z531" s="2876"/>
      <c r="AA531" s="2876"/>
      <c r="AB531" s="2876"/>
      <c r="AC531" s="2876"/>
      <c r="AD531" s="2876"/>
      <c r="AE531" s="2876"/>
      <c r="AF531" s="2876"/>
      <c r="AG531" s="2876"/>
      <c r="AH531" s="2876"/>
      <c r="AI531" s="2876"/>
      <c r="AJ531" s="2876"/>
      <c r="AK531" s="2876"/>
      <c r="AL531" s="2877"/>
      <c r="AM531" s="1391"/>
      <c r="AN531" s="880"/>
    </row>
    <row r="532" spans="1:49" s="817" customFormat="1" ht="12.75" customHeight="1">
      <c r="A532" s="1269"/>
      <c r="B532" s="1269"/>
      <c r="C532" s="818"/>
      <c r="D532" s="818"/>
      <c r="E532" s="818"/>
      <c r="F532" s="1103"/>
      <c r="G532" s="1103"/>
      <c r="H532" s="1103"/>
      <c r="I532" s="1103"/>
      <c r="J532" s="1103"/>
      <c r="K532" s="1103"/>
      <c r="L532" s="1103"/>
      <c r="M532" s="1103"/>
      <c r="N532" s="1103"/>
      <c r="O532" s="1103"/>
      <c r="P532" s="1103"/>
      <c r="Q532" s="1103"/>
      <c r="R532" s="1103"/>
      <c r="S532" s="1103"/>
      <c r="T532" s="1103"/>
      <c r="U532" s="1103"/>
      <c r="V532" s="1103"/>
      <c r="W532" s="1103"/>
      <c r="X532" s="1103"/>
      <c r="Y532" s="1103"/>
      <c r="Z532" s="1103"/>
      <c r="AA532" s="1103"/>
      <c r="AB532" s="1103"/>
      <c r="AC532" s="1103"/>
      <c r="AD532" s="1103"/>
      <c r="AE532" s="1103"/>
      <c r="AF532" s="1103"/>
      <c r="AG532" s="1103"/>
      <c r="AH532" s="1103"/>
      <c r="AI532" s="1103"/>
      <c r="AJ532" s="1103"/>
      <c r="AK532" s="1103"/>
      <c r="AL532" s="1103"/>
      <c r="AM532" s="1391"/>
      <c r="AN532" s="880"/>
    </row>
    <row r="533" spans="1:49" s="817" customFormat="1" ht="12.75" customHeight="1">
      <c r="A533" s="1269"/>
      <c r="B533" s="1104"/>
      <c r="C533" s="2758" t="s">
        <v>299</v>
      </c>
      <c r="D533" s="2758"/>
      <c r="E533" s="1104"/>
      <c r="F533" s="970" t="s">
        <v>2400</v>
      </c>
      <c r="G533" s="1105"/>
      <c r="H533" s="1106"/>
      <c r="I533" s="1106"/>
      <c r="J533" s="1106"/>
      <c r="K533" s="1106"/>
      <c r="L533" s="1106"/>
      <c r="M533" s="1106"/>
      <c r="N533" s="1106"/>
      <c r="O533" s="1106"/>
      <c r="P533" s="1106"/>
      <c r="Q533" s="1106"/>
      <c r="R533" s="1106"/>
      <c r="S533" s="1106"/>
      <c r="T533" s="1106"/>
      <c r="U533" s="1106"/>
      <c r="V533" s="1106"/>
      <c r="W533" s="1106"/>
      <c r="X533" s="1106"/>
      <c r="Y533" s="1106"/>
      <c r="Z533" s="1106"/>
      <c r="AA533" s="1106"/>
      <c r="AB533" s="1106"/>
      <c r="AC533" s="1106"/>
      <c r="AD533" s="1106"/>
      <c r="AE533" s="1106"/>
      <c r="AF533" s="1106"/>
      <c r="AG533" s="1106"/>
      <c r="AH533" s="1106"/>
      <c r="AI533" s="1106"/>
      <c r="AJ533" s="1106"/>
      <c r="AK533" s="1107"/>
      <c r="AL533" s="1108"/>
      <c r="AM533" s="1391"/>
      <c r="AN533" s="880"/>
    </row>
    <row r="534" spans="1:49" s="817" customFormat="1" ht="12.75" customHeight="1">
      <c r="B534" s="1104"/>
      <c r="C534" s="1104"/>
      <c r="D534" s="1104"/>
      <c r="E534" s="1104"/>
      <c r="F534" s="2810" t="s">
        <v>2401</v>
      </c>
      <c r="G534" s="2811"/>
      <c r="H534" s="2811"/>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811"/>
      <c r="AD534" s="2811"/>
      <c r="AE534" s="2811"/>
      <c r="AF534" s="2811"/>
      <c r="AG534" s="2811"/>
      <c r="AH534" s="2811"/>
      <c r="AI534" s="2811"/>
      <c r="AJ534" s="2811"/>
      <c r="AK534" s="2811"/>
      <c r="AL534" s="2812"/>
      <c r="AM534" s="1391"/>
      <c r="AN534" s="880"/>
      <c r="AS534" s="1109"/>
      <c r="AT534" s="1109"/>
      <c r="AU534" s="1109"/>
      <c r="AV534" s="1109"/>
      <c r="AW534" s="1109"/>
    </row>
    <row r="535" spans="1:49" s="817" customFormat="1" ht="12.75" customHeight="1">
      <c r="B535" s="1104"/>
      <c r="C535" s="1104"/>
      <c r="D535" s="1104"/>
      <c r="E535" s="1104"/>
      <c r="F535" s="2810"/>
      <c r="G535" s="2811"/>
      <c r="H535" s="2811"/>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811"/>
      <c r="AD535" s="2811"/>
      <c r="AE535" s="2811"/>
      <c r="AF535" s="2811"/>
      <c r="AG535" s="2811"/>
      <c r="AH535" s="2811"/>
      <c r="AI535" s="2811"/>
      <c r="AJ535" s="2811"/>
      <c r="AK535" s="2811"/>
      <c r="AL535" s="2812"/>
      <c r="AM535" s="1391"/>
      <c r="AN535" s="880"/>
    </row>
    <row r="536" spans="1:49" s="817" customFormat="1" ht="12.75" customHeight="1">
      <c r="B536" s="1104"/>
      <c r="C536" s="1104"/>
      <c r="D536" s="1104"/>
      <c r="E536" s="1104"/>
      <c r="F536" s="1110" t="s">
        <v>2402</v>
      </c>
      <c r="G536" s="893"/>
      <c r="H536" s="893"/>
      <c r="I536" s="893"/>
      <c r="J536" s="893"/>
      <c r="K536" s="893"/>
      <c r="L536" s="893"/>
      <c r="M536" s="893"/>
      <c r="N536" s="893"/>
      <c r="O536" s="893"/>
      <c r="P536" s="893"/>
      <c r="Q536" s="893"/>
      <c r="R536" s="893"/>
      <c r="S536" s="893"/>
      <c r="T536" s="893"/>
      <c r="U536" s="893"/>
      <c r="V536" s="893"/>
      <c r="W536" s="893"/>
      <c r="X536" s="893"/>
      <c r="Y536" s="893"/>
      <c r="Z536" s="893"/>
      <c r="AA536" s="893"/>
      <c r="AB536" s="893"/>
      <c r="AC536" s="893"/>
      <c r="AD536" s="893"/>
      <c r="AE536" s="893"/>
      <c r="AF536" s="893"/>
      <c r="AG536" s="893"/>
      <c r="AH536" s="893"/>
      <c r="AI536" s="893"/>
      <c r="AJ536" s="893"/>
      <c r="AK536" s="893"/>
      <c r="AL536" s="1111"/>
      <c r="AM536" s="1391"/>
      <c r="AN536" s="880"/>
    </row>
    <row r="537" spans="1:49" s="817" customFormat="1" ht="12.75" customHeight="1">
      <c r="B537" s="1104"/>
      <c r="C537" s="1104"/>
      <c r="D537" s="1104"/>
      <c r="E537" s="1104"/>
      <c r="F537" s="2810" t="s">
        <v>2403</v>
      </c>
      <c r="G537" s="2811"/>
      <c r="H537" s="2811"/>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811"/>
      <c r="AD537" s="2811"/>
      <c r="AE537" s="2811"/>
      <c r="AF537" s="2811"/>
      <c r="AG537" s="2811"/>
      <c r="AH537" s="2811"/>
      <c r="AI537" s="2811"/>
      <c r="AJ537" s="2811"/>
      <c r="AK537" s="2811"/>
      <c r="AL537" s="1112"/>
      <c r="AM537" s="1391"/>
      <c r="AN537" s="880"/>
    </row>
    <row r="538" spans="1:49" s="817" customFormat="1" ht="12.75" customHeight="1">
      <c r="B538" s="1104"/>
      <c r="C538" s="1104"/>
      <c r="D538" s="1104"/>
      <c r="E538" s="1104"/>
      <c r="F538" s="2835"/>
      <c r="G538" s="2836"/>
      <c r="H538" s="2836"/>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36"/>
      <c r="AD538" s="2836"/>
      <c r="AE538" s="2836"/>
      <c r="AF538" s="2836"/>
      <c r="AG538" s="2836"/>
      <c r="AH538" s="2836"/>
      <c r="AI538" s="2836"/>
      <c r="AJ538" s="2836"/>
      <c r="AK538" s="2836"/>
      <c r="AL538" s="1113"/>
      <c r="AM538" s="1391"/>
      <c r="AN538" s="880"/>
    </row>
    <row r="539" spans="1:49" s="817" customFormat="1" ht="12.75" customHeight="1">
      <c r="B539" s="1104"/>
      <c r="C539" s="1104"/>
      <c r="D539" s="1104"/>
      <c r="E539" s="1104"/>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c r="AB539" s="878"/>
      <c r="AC539" s="878"/>
      <c r="AD539" s="878"/>
      <c r="AE539" s="878"/>
      <c r="AF539" s="878"/>
      <c r="AG539" s="878"/>
      <c r="AH539" s="878"/>
      <c r="AI539" s="878"/>
      <c r="AJ539" s="878"/>
      <c r="AK539" s="878"/>
      <c r="AL539" s="1391"/>
      <c r="AM539" s="1391"/>
      <c r="AN539" s="880"/>
      <c r="AP539" s="2894">
        <f>Application!AJ975</f>
        <v>37501534</v>
      </c>
      <c r="AQ539" s="2894"/>
      <c r="AR539" s="2894"/>
    </row>
    <row r="540" spans="1:49" s="817" customFormat="1" ht="12.75" customHeight="1">
      <c r="A540" s="905"/>
      <c r="B540" s="811" t="s">
        <v>2404</v>
      </c>
      <c r="C540" s="904"/>
      <c r="D540" s="904"/>
      <c r="E540" s="904"/>
      <c r="F540" s="801"/>
      <c r="G540" s="945"/>
      <c r="H540" s="945"/>
      <c r="I540" s="945"/>
      <c r="J540" s="945"/>
      <c r="K540" s="945"/>
      <c r="L540" s="945"/>
      <c r="M540" s="945"/>
      <c r="N540" s="945"/>
      <c r="O540" s="945"/>
      <c r="P540" s="945"/>
      <c r="Q540" s="945"/>
      <c r="R540" s="801"/>
      <c r="S540" s="801"/>
      <c r="T540" s="801"/>
      <c r="U540" s="801"/>
      <c r="V540" s="801"/>
      <c r="W540" s="801"/>
      <c r="X540" s="945"/>
      <c r="Y540" s="945"/>
      <c r="Z540" s="945"/>
      <c r="AA540" s="944"/>
      <c r="AB540" s="944"/>
      <c r="AC540" s="944"/>
      <c r="AD540" s="944"/>
      <c r="AE540" s="801"/>
      <c r="AF540" s="2799">
        <f>'Sources and Uses Budget'!S107+'Sources and Uses Budget'!T107</f>
        <v>52285968.555523425</v>
      </c>
      <c r="AG540" s="2799"/>
      <c r="AH540" s="2799"/>
      <c r="AI540" s="2799"/>
      <c r="AJ540" s="2799"/>
      <c r="AK540" s="1391"/>
      <c r="AL540" s="1391"/>
      <c r="AM540" s="1391"/>
      <c r="AN540" s="880"/>
    </row>
    <row r="541" spans="1:49" s="817" customFormat="1" ht="12.75" customHeight="1">
      <c r="A541" s="947"/>
      <c r="B541" s="947" t="s">
        <v>2405</v>
      </c>
      <c r="C541" s="945"/>
      <c r="D541" s="945"/>
      <c r="E541" s="948"/>
      <c r="F541" s="948"/>
      <c r="G541" s="948"/>
      <c r="H541" s="948"/>
      <c r="I541" s="948"/>
      <c r="J541" s="948"/>
      <c r="K541" s="948"/>
      <c r="L541" s="945"/>
      <c r="M541" s="948"/>
      <c r="N541" s="948"/>
      <c r="O541" s="948"/>
      <c r="P541" s="948"/>
      <c r="Q541" s="948"/>
      <c r="R541" s="801"/>
      <c r="S541" s="801"/>
      <c r="T541" s="801"/>
      <c r="U541" s="801"/>
      <c r="V541" s="801"/>
      <c r="W541" s="801"/>
      <c r="X541" s="945"/>
      <c r="Y541" s="945"/>
      <c r="Z541" s="945"/>
      <c r="AA541" s="944"/>
      <c r="AB541" s="944"/>
      <c r="AC541" s="944"/>
      <c r="AD541" s="944"/>
      <c r="AE541" s="801"/>
      <c r="AF541" s="2896">
        <f>AP548</f>
        <v>80788774.200000003</v>
      </c>
      <c r="AG541" s="2896"/>
      <c r="AH541" s="2896"/>
      <c r="AI541" s="2896"/>
      <c r="AJ541" s="2896"/>
      <c r="AK541" s="1391"/>
      <c r="AL541" s="1391"/>
      <c r="AM541" s="1391"/>
      <c r="AN541" s="880"/>
      <c r="AP541" s="2894">
        <f>Application!AJ1024</f>
        <v>9750398.8399999999</v>
      </c>
      <c r="AQ541" s="2894"/>
      <c r="AR541" s="2894"/>
    </row>
    <row r="542" spans="1:49" s="817" customFormat="1" ht="12.75" customHeight="1">
      <c r="A542" s="945"/>
      <c r="B542" s="945" t="s">
        <v>1411</v>
      </c>
      <c r="C542" s="945"/>
      <c r="D542" s="945"/>
      <c r="E542" s="945"/>
      <c r="F542" s="945"/>
      <c r="G542" s="945"/>
      <c r="H542" s="945"/>
      <c r="I542" s="945"/>
      <c r="J542" s="945"/>
      <c r="K542" s="945"/>
      <c r="L542" s="945"/>
      <c r="M542" s="945"/>
      <c r="N542" s="945"/>
      <c r="O542" s="945"/>
      <c r="P542" s="945"/>
      <c r="Q542" s="945"/>
      <c r="R542" s="801"/>
      <c r="S542" s="801"/>
      <c r="T542" s="801"/>
      <c r="U542" s="801"/>
      <c r="V542" s="801"/>
      <c r="W542" s="801"/>
      <c r="X542" s="945"/>
      <c r="Y542" s="945"/>
      <c r="Z542" s="945"/>
      <c r="AA542" s="944"/>
      <c r="AB542" s="944"/>
      <c r="AC542" s="944"/>
      <c r="AD542" s="944"/>
      <c r="AE542" s="801"/>
      <c r="AF542" s="2882">
        <f>ROUNDDOWN(IF(C533="YES",((1-(AF540/AF541))*2),(1-(AF540/AF541))),2)</f>
        <v>0.35</v>
      </c>
      <c r="AG542" s="2882"/>
      <c r="AH542" s="2882"/>
      <c r="AI542" s="2882"/>
      <c r="AJ542" s="2882"/>
      <c r="AK542" s="1391"/>
      <c r="AL542" s="1391"/>
      <c r="AM542" s="1391"/>
      <c r="AN542" s="880"/>
      <c r="AP542" s="2883">
        <f>Application!AJ1028</f>
        <v>29251196.52</v>
      </c>
      <c r="AQ542" s="2883"/>
      <c r="AR542" s="2883"/>
    </row>
    <row r="543" spans="1:49" s="817" customFormat="1" ht="12.75" customHeight="1">
      <c r="A543" s="945"/>
      <c r="B543" s="945"/>
      <c r="C543" s="945"/>
      <c r="D543" s="945"/>
      <c r="E543" s="945"/>
      <c r="F543" s="945"/>
      <c r="G543" s="945"/>
      <c r="H543" s="945"/>
      <c r="I543" s="945"/>
      <c r="J543" s="945"/>
      <c r="K543" s="945"/>
      <c r="L543" s="945"/>
      <c r="M543" s="945"/>
      <c r="N543" s="945"/>
      <c r="O543" s="945"/>
      <c r="P543" s="945"/>
      <c r="Q543" s="945"/>
      <c r="R543" s="801"/>
      <c r="S543" s="801"/>
      <c r="T543" s="801"/>
      <c r="U543" s="801"/>
      <c r="V543" s="801"/>
      <c r="W543" s="801"/>
      <c r="X543" s="945"/>
      <c r="Y543" s="945"/>
      <c r="Z543" s="945"/>
      <c r="AA543" s="944"/>
      <c r="AB543" s="944"/>
      <c r="AC543" s="944"/>
      <c r="AD543" s="944"/>
      <c r="AE543" s="801"/>
      <c r="AF543" s="1114"/>
      <c r="AG543" s="1114"/>
      <c r="AH543" s="1114"/>
      <c r="AI543" s="1114"/>
      <c r="AJ543" s="1114"/>
      <c r="AK543" s="1391"/>
      <c r="AL543" s="1391"/>
      <c r="AM543" s="1391"/>
      <c r="AN543" s="880"/>
      <c r="AP543" s="2884">
        <f>IF(((AP541+AP542)/AP539)&gt;0.8,0.8,((AP541+AP542)/AP539))</f>
        <v>0.8</v>
      </c>
      <c r="AQ543" s="2884"/>
      <c r="AR543" s="2884"/>
    </row>
    <row r="544" spans="1:49" s="817" customFormat="1" ht="12.75" customHeight="1">
      <c r="A544" s="945"/>
      <c r="B544" s="2885" t="s">
        <v>2406</v>
      </c>
      <c r="C544" s="2886"/>
      <c r="D544" s="2886"/>
      <c r="E544" s="2886"/>
      <c r="F544" s="2886"/>
      <c r="G544" s="2886"/>
      <c r="H544" s="2886"/>
      <c r="I544" s="2886"/>
      <c r="J544" s="2886"/>
      <c r="K544" s="2886"/>
      <c r="L544" s="2886"/>
      <c r="M544" s="2886"/>
      <c r="N544" s="2886"/>
      <c r="O544" s="2886"/>
      <c r="P544" s="2886"/>
      <c r="Q544" s="2886"/>
      <c r="R544" s="2886"/>
      <c r="S544" s="2886"/>
      <c r="T544" s="2886"/>
      <c r="U544" s="2886"/>
      <c r="V544" s="2886"/>
      <c r="W544" s="2886"/>
      <c r="X544" s="2886"/>
      <c r="Y544" s="2886"/>
      <c r="Z544" s="2886"/>
      <c r="AA544" s="2886"/>
      <c r="AB544" s="2886"/>
      <c r="AC544" s="2886"/>
      <c r="AD544" s="2886"/>
      <c r="AE544" s="2886"/>
      <c r="AF544" s="2886"/>
      <c r="AG544" s="2886"/>
      <c r="AH544" s="2886"/>
      <c r="AI544" s="2886"/>
      <c r="AJ544" s="2887"/>
      <c r="AK544" s="1391"/>
      <c r="AL544" s="1391"/>
      <c r="AM544" s="1391"/>
      <c r="AN544" s="880"/>
    </row>
    <row r="545" spans="1:44" s="817" customFormat="1" ht="12.75" customHeight="1">
      <c r="A545" s="945"/>
      <c r="B545" s="2888"/>
      <c r="C545" s="2889"/>
      <c r="D545" s="2889"/>
      <c r="E545" s="2889"/>
      <c r="F545" s="2889"/>
      <c r="G545" s="2889"/>
      <c r="H545" s="2889"/>
      <c r="I545" s="2889"/>
      <c r="J545" s="2889"/>
      <c r="K545" s="2889"/>
      <c r="L545" s="2889"/>
      <c r="M545" s="2889"/>
      <c r="N545" s="2889"/>
      <c r="O545" s="2889"/>
      <c r="P545" s="2889"/>
      <c r="Q545" s="2889"/>
      <c r="R545" s="2889"/>
      <c r="S545" s="2889"/>
      <c r="T545" s="2889"/>
      <c r="U545" s="2889"/>
      <c r="V545" s="2889"/>
      <c r="W545" s="2889"/>
      <c r="X545" s="2889"/>
      <c r="Y545" s="2889"/>
      <c r="Z545" s="2889"/>
      <c r="AA545" s="2889"/>
      <c r="AB545" s="2889"/>
      <c r="AC545" s="2889"/>
      <c r="AD545" s="2889"/>
      <c r="AE545" s="2889"/>
      <c r="AF545" s="2889"/>
      <c r="AG545" s="2889"/>
      <c r="AH545" s="2889"/>
      <c r="AI545" s="2889"/>
      <c r="AJ545" s="2890"/>
      <c r="AK545" s="1391"/>
      <c r="AL545" s="1391"/>
      <c r="AM545" s="1391"/>
      <c r="AN545" s="880"/>
      <c r="AP545" s="2894">
        <f>AP546-AP541-AP542</f>
        <v>50787547</v>
      </c>
      <c r="AQ545" s="2895"/>
      <c r="AR545" s="2895"/>
    </row>
    <row r="546" spans="1:44" s="817" customFormat="1" ht="12.75" customHeight="1">
      <c r="A546" s="945"/>
      <c r="B546" s="2891"/>
      <c r="C546" s="2892"/>
      <c r="D546" s="2892"/>
      <c r="E546" s="2892"/>
      <c r="F546" s="2892"/>
      <c r="G546" s="2892"/>
      <c r="H546" s="2892"/>
      <c r="I546" s="2892"/>
      <c r="J546" s="2892"/>
      <c r="K546" s="2892"/>
      <c r="L546" s="2892"/>
      <c r="M546" s="2892"/>
      <c r="N546" s="2892"/>
      <c r="O546" s="2892"/>
      <c r="P546" s="2892"/>
      <c r="Q546" s="2892"/>
      <c r="R546" s="2892"/>
      <c r="S546" s="2892"/>
      <c r="T546" s="2892"/>
      <c r="U546" s="2892"/>
      <c r="V546" s="2892"/>
      <c r="W546" s="2892"/>
      <c r="X546" s="2892"/>
      <c r="Y546" s="2892"/>
      <c r="Z546" s="2892"/>
      <c r="AA546" s="2892"/>
      <c r="AB546" s="2892"/>
      <c r="AC546" s="2892"/>
      <c r="AD546" s="2892"/>
      <c r="AE546" s="2892"/>
      <c r="AF546" s="2892"/>
      <c r="AG546" s="2892"/>
      <c r="AH546" s="2892"/>
      <c r="AI546" s="2892"/>
      <c r="AJ546" s="2893"/>
      <c r="AK546" s="1391"/>
      <c r="AL546" s="1391"/>
      <c r="AM546" s="1391"/>
      <c r="AN546" s="880"/>
      <c r="AP546" s="2894">
        <f>Application!AJ1032</f>
        <v>89789142.359999999</v>
      </c>
      <c r="AQ546" s="2894"/>
      <c r="AR546" s="2894"/>
    </row>
    <row r="547" spans="1:44" s="817" customFormat="1" ht="12.75" customHeight="1">
      <c r="B547" s="818"/>
      <c r="C547" s="818"/>
      <c r="D547" s="818"/>
      <c r="E547" s="818"/>
      <c r="F547" s="818"/>
      <c r="G547" s="818"/>
      <c r="H547" s="818"/>
      <c r="I547" s="818"/>
      <c r="J547" s="818"/>
      <c r="K547" s="818"/>
      <c r="L547" s="818"/>
      <c r="M547" s="818"/>
      <c r="N547" s="818"/>
      <c r="O547" s="818"/>
      <c r="P547" s="818"/>
      <c r="Q547" s="818"/>
      <c r="R547" s="818"/>
      <c r="S547" s="818"/>
      <c r="T547" s="818"/>
      <c r="U547" s="818"/>
      <c r="V547" s="818"/>
      <c r="W547" s="818"/>
      <c r="X547" s="818"/>
      <c r="Y547" s="818"/>
      <c r="Z547" s="818"/>
      <c r="AA547" s="818"/>
      <c r="AB547" s="818"/>
      <c r="AC547" s="893"/>
      <c r="AD547" s="818"/>
      <c r="AI547" s="1388"/>
      <c r="AJ547" s="1388"/>
      <c r="AK547" s="1391"/>
      <c r="AL547" s="1391"/>
      <c r="AM547" s="1391"/>
      <c r="AN547" s="880"/>
    </row>
    <row r="548" spans="1:44" s="817" customFormat="1" ht="12.75" customHeight="1">
      <c r="A548" s="952"/>
      <c r="B548" s="952"/>
      <c r="C548" s="952"/>
      <c r="D548" s="952"/>
      <c r="E548" s="952"/>
      <c r="F548" s="952"/>
      <c r="G548" s="952"/>
      <c r="H548" s="952"/>
      <c r="I548" s="952"/>
      <c r="J548" s="952"/>
      <c r="K548" s="952"/>
      <c r="L548" s="952"/>
      <c r="M548" s="952"/>
      <c r="N548" s="952"/>
      <c r="O548" s="952"/>
      <c r="P548" s="952"/>
      <c r="Q548" s="952"/>
      <c r="R548" s="952"/>
      <c r="S548" s="952"/>
      <c r="T548" s="952"/>
      <c r="U548" s="952"/>
      <c r="V548" s="952"/>
      <c r="W548" s="952"/>
      <c r="X548" s="952"/>
      <c r="Y548" s="952"/>
      <c r="Z548" s="952"/>
      <c r="AA548" s="952"/>
      <c r="AB548" s="952"/>
      <c r="AC548" s="952"/>
      <c r="AD548" s="952"/>
      <c r="AE548" s="952"/>
      <c r="AF548" s="952"/>
      <c r="AG548" s="952"/>
      <c r="AH548" s="953"/>
      <c r="AI548" s="831"/>
      <c r="AJ548" s="831" t="s">
        <v>2407</v>
      </c>
      <c r="AK548" s="2900">
        <f>IFERROR(IF(AF542=0,0,IF((AF542*100)&gt;12,12,(AF542*100))),0)</f>
        <v>12</v>
      </c>
      <c r="AL548" s="2900"/>
      <c r="AM548" s="2901"/>
      <c r="AN548" s="880"/>
      <c r="AP548" s="2902">
        <f>AP545+(AP539*AP543)</f>
        <v>80788774.200000003</v>
      </c>
      <c r="AQ548" s="2903"/>
      <c r="AR548" s="2904"/>
    </row>
    <row r="549" spans="1:44" s="817" customFormat="1" ht="12.75" customHeight="1" thickBot="1">
      <c r="A549" s="1059"/>
      <c r="B549" s="1059"/>
      <c r="C549" s="1059"/>
      <c r="D549" s="1059"/>
      <c r="E549" s="1059"/>
      <c r="F549" s="1059"/>
      <c r="G549" s="1059"/>
      <c r="H549" s="1059"/>
      <c r="I549" s="1059"/>
      <c r="J549" s="1059"/>
      <c r="K549" s="1059"/>
      <c r="L549" s="1059"/>
      <c r="M549" s="1059"/>
      <c r="N549" s="1059"/>
      <c r="O549" s="1059"/>
      <c r="P549" s="1059"/>
      <c r="Q549" s="1059"/>
      <c r="R549" s="1059"/>
      <c r="S549" s="1059"/>
      <c r="T549" s="1059"/>
      <c r="U549" s="1059"/>
      <c r="V549" s="1059"/>
      <c r="W549" s="1059"/>
      <c r="X549" s="1059"/>
      <c r="Y549" s="1059"/>
      <c r="Z549" s="1059"/>
      <c r="AA549" s="1059"/>
      <c r="AB549" s="1059"/>
      <c r="AC549" s="1059"/>
      <c r="AD549" s="1059"/>
      <c r="AE549" s="1059"/>
      <c r="AF549" s="1059"/>
      <c r="AG549" s="1059"/>
      <c r="AH549" s="1059"/>
      <c r="AI549" s="1059"/>
      <c r="AJ549" s="1059"/>
      <c r="AK549" s="1059"/>
      <c r="AL549" s="1059"/>
      <c r="AM549" s="1060"/>
      <c r="AN549" s="880"/>
    </row>
    <row r="550" spans="1:44" s="817" customFormat="1" ht="12.75" customHeight="1" thickTop="1">
      <c r="A550" s="1115"/>
      <c r="B550" s="1002"/>
      <c r="C550" s="1115"/>
      <c r="D550" s="1002"/>
      <c r="E550" s="1002"/>
      <c r="F550" s="1002"/>
      <c r="G550" s="1002"/>
      <c r="H550" s="1002"/>
      <c r="I550" s="1002"/>
      <c r="J550" s="1002"/>
      <c r="K550" s="1002"/>
      <c r="L550" s="1002"/>
      <c r="M550" s="1002"/>
      <c r="N550" s="1002"/>
      <c r="O550" s="1002"/>
      <c r="P550" s="1002"/>
      <c r="Q550" s="1002"/>
      <c r="R550" s="1002"/>
      <c r="S550" s="1002"/>
      <c r="T550" s="1002"/>
      <c r="U550" s="1002"/>
      <c r="V550" s="1002"/>
      <c r="W550" s="1002"/>
      <c r="X550" s="1002"/>
      <c r="Y550" s="1002"/>
      <c r="Z550" s="1002"/>
      <c r="AA550" s="1002"/>
      <c r="AB550" s="1002"/>
      <c r="AC550" s="1116"/>
      <c r="AD550" s="1116"/>
      <c r="AE550" s="1116"/>
      <c r="AF550" s="1002"/>
      <c r="AG550" s="1002"/>
      <c r="AH550" s="1002"/>
      <c r="AI550" s="1002"/>
      <c r="AJ550" s="1002"/>
      <c r="AK550" s="1002"/>
      <c r="AL550" s="1002"/>
      <c r="AM550" s="1117"/>
      <c r="AN550" s="880"/>
    </row>
    <row r="551" spans="1:44" s="817" customFormat="1" ht="12.75" customHeight="1">
      <c r="A551" s="805" t="s">
        <v>2408</v>
      </c>
      <c r="C551" s="805"/>
      <c r="D551" s="879"/>
      <c r="E551" s="879"/>
      <c r="F551" s="879"/>
      <c r="G551" s="879"/>
      <c r="H551" s="879"/>
      <c r="I551" s="879"/>
      <c r="J551" s="879"/>
      <c r="K551" s="879"/>
      <c r="L551" s="879"/>
      <c r="M551" s="879"/>
      <c r="N551" s="879"/>
      <c r="O551" s="879"/>
      <c r="P551" s="879"/>
      <c r="Q551" s="879"/>
      <c r="R551" s="879"/>
      <c r="S551" s="879"/>
      <c r="T551" s="879"/>
      <c r="U551" s="879"/>
      <c r="V551" s="879"/>
      <c r="W551" s="879"/>
      <c r="X551" s="879"/>
      <c r="Y551" s="879"/>
      <c r="Z551" s="879"/>
      <c r="AA551" s="879"/>
      <c r="AB551" s="879"/>
      <c r="AC551" s="879"/>
      <c r="AD551" s="879"/>
      <c r="AE551" s="2716" t="s">
        <v>2109</v>
      </c>
      <c r="AF551" s="2716"/>
      <c r="AG551" s="2716"/>
      <c r="AH551" s="2716"/>
      <c r="AI551" s="2716"/>
      <c r="AJ551" s="2716"/>
      <c r="AK551" s="2716"/>
      <c r="AL551" s="1380"/>
      <c r="AM551" s="879"/>
      <c r="AN551" s="880"/>
    </row>
    <row r="552" spans="1:44" s="817" customFormat="1" ht="12.75" customHeight="1">
      <c r="C552" s="879"/>
      <c r="D552" s="879"/>
      <c r="E552" s="879"/>
      <c r="F552" s="879"/>
      <c r="G552" s="879"/>
      <c r="H552" s="879"/>
      <c r="I552" s="879"/>
      <c r="J552" s="879"/>
      <c r="K552" s="879"/>
      <c r="L552" s="879"/>
      <c r="M552" s="879"/>
      <c r="N552" s="879"/>
      <c r="O552" s="879"/>
      <c r="P552" s="879"/>
      <c r="Q552" s="879"/>
      <c r="R552" s="879"/>
      <c r="S552" s="879"/>
      <c r="T552" s="879"/>
      <c r="U552" s="879"/>
      <c r="V552" s="879"/>
      <c r="W552" s="879"/>
      <c r="X552" s="879"/>
      <c r="Y552" s="879"/>
      <c r="Z552" s="879"/>
      <c r="AA552" s="879"/>
      <c r="AB552" s="879"/>
      <c r="AC552" s="879"/>
      <c r="AD552" s="879"/>
      <c r="AE552" s="879"/>
      <c r="AF552" s="879"/>
      <c r="AG552" s="879"/>
      <c r="AH552" s="879"/>
      <c r="AI552" s="879"/>
      <c r="AJ552" s="879"/>
      <c r="AK552" s="879"/>
      <c r="AL552" s="879"/>
      <c r="AM552" s="879"/>
      <c r="AN552" s="880"/>
    </row>
    <row r="553" spans="1:44" s="817" customFormat="1" ht="12.75" customHeight="1">
      <c r="A553" s="879"/>
      <c r="B553" s="2811" t="s">
        <v>2409</v>
      </c>
      <c r="C553" s="2811"/>
      <c r="D553" s="2811"/>
      <c r="E553" s="2811"/>
      <c r="F553" s="2811"/>
      <c r="G553" s="2811"/>
      <c r="H553" s="2811"/>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811"/>
      <c r="AD553" s="2811"/>
      <c r="AE553" s="2811"/>
      <c r="AF553" s="2811"/>
      <c r="AG553" s="2811"/>
      <c r="AH553" s="2811"/>
      <c r="AI553" s="2811"/>
      <c r="AJ553" s="2811"/>
      <c r="AK553" s="878"/>
      <c r="AL553" s="1392"/>
      <c r="AM553" s="879"/>
      <c r="AN553" s="880"/>
    </row>
    <row r="554" spans="1:44" s="817" customFormat="1" ht="12.75" customHeight="1">
      <c r="A554" s="879"/>
      <c r="B554" s="2811"/>
      <c r="C554" s="2811"/>
      <c r="D554" s="2811"/>
      <c r="E554" s="2811"/>
      <c r="F554" s="2811"/>
      <c r="G554" s="2811"/>
      <c r="H554" s="2811"/>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811"/>
      <c r="AD554" s="2811"/>
      <c r="AE554" s="2811"/>
      <c r="AF554" s="2811"/>
      <c r="AG554" s="2811"/>
      <c r="AH554" s="2811"/>
      <c r="AI554" s="2811"/>
      <c r="AJ554" s="2811"/>
      <c r="AK554" s="878"/>
      <c r="AL554" s="1392"/>
      <c r="AM554" s="879"/>
      <c r="AN554" s="880"/>
    </row>
    <row r="555" spans="1:44" s="817" customFormat="1" ht="12.75" customHeight="1">
      <c r="A555" s="879"/>
      <c r="B555" s="2811"/>
      <c r="C555" s="2811"/>
      <c r="D555" s="2811"/>
      <c r="E555" s="2811"/>
      <c r="F555" s="2811"/>
      <c r="G555" s="2811"/>
      <c r="H555" s="2811"/>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811"/>
      <c r="AD555" s="2811"/>
      <c r="AE555" s="2811"/>
      <c r="AF555" s="2811"/>
      <c r="AG555" s="2811"/>
      <c r="AH555" s="2811"/>
      <c r="AI555" s="2811"/>
      <c r="AJ555" s="2811"/>
      <c r="AK555" s="878"/>
      <c r="AL555" s="1392"/>
      <c r="AM555" s="879"/>
      <c r="AN555" s="880"/>
    </row>
    <row r="556" spans="1:44" s="817" customFormat="1" ht="12.75" customHeight="1">
      <c r="A556" s="879"/>
      <c r="B556" s="2811"/>
      <c r="C556" s="2811"/>
      <c r="D556" s="2811"/>
      <c r="E556" s="2811"/>
      <c r="F556" s="2811"/>
      <c r="G556" s="2811"/>
      <c r="H556" s="2811"/>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811"/>
      <c r="AD556" s="2811"/>
      <c r="AE556" s="2811"/>
      <c r="AF556" s="2811"/>
      <c r="AG556" s="2811"/>
      <c r="AH556" s="2811"/>
      <c r="AI556" s="2811"/>
      <c r="AJ556" s="2811"/>
      <c r="AK556" s="878"/>
      <c r="AL556" s="1392"/>
      <c r="AM556" s="879"/>
      <c r="AN556" s="880"/>
    </row>
    <row r="557" spans="1:44" s="817" customFormat="1" ht="12.75" customHeight="1">
      <c r="A557" s="879"/>
      <c r="B557" s="2811"/>
      <c r="C557" s="2811"/>
      <c r="D557" s="2811"/>
      <c r="E557" s="2811"/>
      <c r="F557" s="2811"/>
      <c r="G557" s="2811"/>
      <c r="H557" s="2811"/>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811"/>
      <c r="AD557" s="2811"/>
      <c r="AE557" s="2811"/>
      <c r="AF557" s="2811"/>
      <c r="AG557" s="2811"/>
      <c r="AH557" s="2811"/>
      <c r="AI557" s="2811"/>
      <c r="AJ557" s="2811"/>
      <c r="AK557" s="878"/>
      <c r="AL557" s="1392"/>
      <c r="AM557" s="879"/>
      <c r="AN557" s="880"/>
    </row>
    <row r="558" spans="1:44" s="817" customFormat="1" ht="12.75" customHeight="1">
      <c r="A558" s="879"/>
      <c r="B558" s="2811"/>
      <c r="C558" s="2811"/>
      <c r="D558" s="2811"/>
      <c r="E558" s="2811"/>
      <c r="F558" s="2811"/>
      <c r="G558" s="2811"/>
      <c r="H558" s="2811"/>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811"/>
      <c r="AD558" s="2811"/>
      <c r="AE558" s="2811"/>
      <c r="AF558" s="2811"/>
      <c r="AG558" s="2811"/>
      <c r="AH558" s="2811"/>
      <c r="AI558" s="2811"/>
      <c r="AJ558" s="2811"/>
      <c r="AK558" s="878"/>
      <c r="AL558" s="1392"/>
      <c r="AM558" s="879"/>
      <c r="AN558" s="880"/>
    </row>
    <row r="559" spans="1:44" s="817" customFormat="1" ht="12.75" customHeight="1">
      <c r="A559" s="879"/>
      <c r="B559" s="2811"/>
      <c r="C559" s="2811"/>
      <c r="D559" s="2811"/>
      <c r="E559" s="2811"/>
      <c r="F559" s="2811"/>
      <c r="G559" s="2811"/>
      <c r="H559" s="2811"/>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811"/>
      <c r="AD559" s="2811"/>
      <c r="AE559" s="2811"/>
      <c r="AF559" s="2811"/>
      <c r="AG559" s="2811"/>
      <c r="AH559" s="2811"/>
      <c r="AI559" s="2811"/>
      <c r="AJ559" s="2811"/>
      <c r="AK559" s="878"/>
      <c r="AL559" s="1392"/>
      <c r="AM559" s="879"/>
      <c r="AN559" s="880"/>
    </row>
    <row r="560" spans="1:44" ht="12.75" customHeight="1">
      <c r="A560" s="879"/>
      <c r="B560" s="2811"/>
      <c r="C560" s="2811"/>
      <c r="D560" s="2811"/>
      <c r="E560" s="2811"/>
      <c r="F560" s="2811"/>
      <c r="G560" s="2811"/>
      <c r="H560" s="2811"/>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811"/>
      <c r="AD560" s="2811"/>
      <c r="AE560" s="2811"/>
      <c r="AF560" s="2811"/>
      <c r="AG560" s="2811"/>
      <c r="AH560" s="2811"/>
      <c r="AI560" s="2811"/>
      <c r="AJ560" s="2811"/>
      <c r="AK560" s="878"/>
      <c r="AL560" s="1392"/>
      <c r="AM560" s="879"/>
    </row>
    <row r="561" spans="1:42" s="817" customFormat="1" ht="12.75" customHeight="1">
      <c r="B561" s="2811"/>
      <c r="C561" s="2811"/>
      <c r="D561" s="2811"/>
      <c r="E561" s="2811"/>
      <c r="F561" s="2811"/>
      <c r="G561" s="2811"/>
      <c r="H561" s="2811"/>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811"/>
      <c r="AD561" s="2811"/>
      <c r="AE561" s="2811"/>
      <c r="AF561" s="2811"/>
      <c r="AG561" s="2811"/>
      <c r="AH561" s="2811"/>
      <c r="AI561" s="2811"/>
      <c r="AJ561" s="2811"/>
      <c r="AK561" s="878"/>
      <c r="AL561" s="1392"/>
      <c r="AN561" s="880"/>
    </row>
    <row r="562" spans="1:42" s="817" customFormat="1" ht="12.75" customHeight="1">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c r="AB562" s="878"/>
      <c r="AC562" s="878"/>
      <c r="AD562" s="878"/>
      <c r="AE562" s="878"/>
      <c r="AF562" s="878"/>
      <c r="AG562" s="878"/>
      <c r="AH562" s="878"/>
      <c r="AI562" s="878"/>
      <c r="AJ562" s="878"/>
      <c r="AK562" s="878"/>
      <c r="AL562" s="1392"/>
      <c r="AN562" s="880"/>
    </row>
    <row r="563" spans="1:42" s="817" customFormat="1" ht="12.75" customHeight="1">
      <c r="B563" s="900" t="s">
        <v>2410</v>
      </c>
      <c r="C563" s="1118"/>
      <c r="D563" s="1392"/>
      <c r="E563" s="1392"/>
      <c r="F563" s="1392"/>
      <c r="G563" s="1392"/>
      <c r="H563" s="1392"/>
      <c r="I563" s="1392"/>
      <c r="J563" s="1392"/>
      <c r="K563" s="1392"/>
      <c r="L563" s="1392"/>
      <c r="M563" s="1392"/>
      <c r="N563" s="1392"/>
      <c r="O563" s="1392"/>
      <c r="P563" s="1392"/>
      <c r="Q563" s="1392"/>
      <c r="R563" s="1392"/>
      <c r="S563" s="1392"/>
      <c r="T563" s="1392"/>
      <c r="U563" s="1392"/>
      <c r="V563" s="1392"/>
      <c r="W563" s="1392"/>
      <c r="X563" s="1392"/>
      <c r="Y563" s="1392"/>
      <c r="Z563" s="1392"/>
      <c r="AA563" s="1392"/>
      <c r="AB563" s="1392"/>
      <c r="AC563" s="1392"/>
      <c r="AD563" s="1392"/>
      <c r="AE563" s="1392"/>
      <c r="AF563" s="1392"/>
      <c r="AG563" s="1392"/>
      <c r="AH563" s="1392"/>
      <c r="AI563" s="1392"/>
      <c r="AN563" s="880"/>
      <c r="AP563" s="817" t="s">
        <v>299</v>
      </c>
    </row>
    <row r="564" spans="1:42" s="817" customFormat="1" ht="12.75" customHeight="1">
      <c r="B564" s="803"/>
      <c r="C564" s="1118"/>
      <c r="D564" s="1392"/>
      <c r="E564" s="1392"/>
      <c r="F564" s="1392"/>
      <c r="G564" s="1392"/>
      <c r="H564" s="1392"/>
      <c r="I564" s="1392"/>
      <c r="J564" s="1392"/>
      <c r="K564" s="1392"/>
      <c r="L564" s="1392"/>
      <c r="M564" s="1392"/>
      <c r="N564" s="1392"/>
      <c r="O564" s="1392"/>
      <c r="P564" s="1392"/>
      <c r="Q564" s="1392"/>
      <c r="R564" s="1392"/>
      <c r="S564" s="1392"/>
      <c r="T564" s="1392"/>
      <c r="U564" s="1392"/>
      <c r="V564" s="1392"/>
      <c r="W564" s="1392"/>
      <c r="X564" s="1392"/>
      <c r="Y564" s="1392"/>
      <c r="Z564" s="1392"/>
      <c r="AA564" s="1392"/>
      <c r="AB564" s="1392"/>
      <c r="AC564" s="1392"/>
      <c r="AD564" s="1392"/>
      <c r="AE564" s="1392"/>
      <c r="AF564" s="1392"/>
      <c r="AG564" s="1392"/>
      <c r="AH564" s="1392"/>
      <c r="AI564" s="1392"/>
      <c r="AN564" s="880"/>
      <c r="AP564" s="817" t="s">
        <v>643</v>
      </c>
    </row>
    <row r="565" spans="1:42" s="817" customFormat="1" ht="12.75" customHeight="1">
      <c r="C565" s="1269" t="s">
        <v>2411</v>
      </c>
      <c r="D565" s="1119"/>
      <c r="E565" s="1392"/>
      <c r="F565" s="1392"/>
      <c r="G565" s="1392"/>
      <c r="H565" s="1392"/>
      <c r="I565" s="1392"/>
      <c r="J565" s="1392"/>
      <c r="K565" s="1392"/>
      <c r="L565" s="1392"/>
      <c r="M565" s="1392"/>
      <c r="N565" s="1392"/>
      <c r="O565" s="1392"/>
      <c r="P565" s="1392"/>
      <c r="Q565" s="1392"/>
      <c r="R565" s="1392"/>
      <c r="S565" s="1392"/>
      <c r="T565" s="1392"/>
      <c r="U565" s="1392"/>
      <c r="V565" s="1392"/>
      <c r="W565" s="1392"/>
      <c r="X565" s="1392"/>
      <c r="Y565" s="1392"/>
      <c r="Z565" s="1392"/>
      <c r="AA565" s="1392"/>
      <c r="AB565" s="1392"/>
      <c r="AC565" s="1392"/>
      <c r="AD565" s="1392"/>
      <c r="AE565" s="1392"/>
      <c r="AF565" s="1392"/>
      <c r="AG565" s="1392"/>
      <c r="AH565" s="1392"/>
      <c r="AI565" s="1392"/>
      <c r="AN565" s="880"/>
    </row>
    <row r="566" spans="1:42" s="817" customFormat="1" ht="12.75" customHeight="1">
      <c r="B566" s="803"/>
      <c r="C566" s="803"/>
      <c r="D566" s="1400"/>
      <c r="E566" s="1381"/>
      <c r="F566" s="1381"/>
      <c r="G566" s="1381"/>
      <c r="H566" s="1381"/>
      <c r="I566" s="1381"/>
      <c r="J566" s="1381"/>
      <c r="K566" s="1381"/>
      <c r="L566" s="1381"/>
      <c r="M566" s="1381"/>
      <c r="N566" s="1381"/>
      <c r="O566" s="1381"/>
      <c r="P566" s="1381"/>
      <c r="Q566" s="1381"/>
      <c r="R566" s="1381"/>
      <c r="S566" s="1381"/>
      <c r="T566" s="1381"/>
      <c r="U566" s="1381"/>
      <c r="V566" s="1381"/>
      <c r="W566" s="1381"/>
      <c r="X566" s="1381"/>
      <c r="Y566" s="1381"/>
      <c r="Z566" s="1381"/>
      <c r="AA566" s="1381"/>
      <c r="AB566" s="1381"/>
      <c r="AC566" s="1381"/>
      <c r="AD566" s="1381"/>
      <c r="AE566" s="1381"/>
      <c r="AF566" s="803"/>
      <c r="AG566" s="803"/>
      <c r="AH566" s="803"/>
      <c r="AI566" s="803"/>
      <c r="AJ566" s="803"/>
      <c r="AK566" s="803"/>
      <c r="AL566" s="803"/>
      <c r="AN566" s="880"/>
    </row>
    <row r="567" spans="1:42" s="817" customFormat="1" ht="12.75" customHeight="1">
      <c r="B567" s="803"/>
      <c r="C567" s="803"/>
      <c r="D567" s="900" t="s">
        <v>21</v>
      </c>
      <c r="E567" s="937" t="s">
        <v>2412</v>
      </c>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c r="AB567" s="878"/>
      <c r="AC567" s="803"/>
      <c r="AD567" s="803"/>
      <c r="AE567" s="803"/>
      <c r="AF567" s="2760" t="s">
        <v>2154</v>
      </c>
      <c r="AG567" s="2760"/>
      <c r="AH567" s="2760"/>
      <c r="AI567" s="2760"/>
      <c r="AJ567" s="2760"/>
      <c r="AK567" s="2760"/>
      <c r="AL567" s="2760"/>
      <c r="AN567" s="880"/>
    </row>
    <row r="568" spans="1:42" s="817" customFormat="1" ht="12.75" customHeight="1">
      <c r="B568" s="803"/>
      <c r="C568" s="893"/>
      <c r="D568" s="900"/>
      <c r="E568" s="937" t="s">
        <v>2413</v>
      </c>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c r="AB568" s="878"/>
      <c r="AC568" s="803"/>
      <c r="AD568" s="803"/>
      <c r="AE568" s="893"/>
      <c r="AF568" s="893"/>
      <c r="AG568" s="893"/>
      <c r="AH568" s="893"/>
      <c r="AI568" s="893"/>
      <c r="AJ568" s="893"/>
      <c r="AK568" s="893"/>
      <c r="AL568" s="893"/>
      <c r="AN568" s="880"/>
    </row>
    <row r="569" spans="1:42" s="817" customFormat="1" ht="12.75" customHeight="1">
      <c r="B569" s="803"/>
      <c r="C569" s="893"/>
      <c r="D569" s="900"/>
      <c r="E569" s="937" t="s">
        <v>2414</v>
      </c>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c r="AB569" s="878"/>
      <c r="AC569" s="803"/>
      <c r="AD569" s="803"/>
      <c r="AE569" s="893"/>
      <c r="AF569" s="893"/>
      <c r="AG569" s="893"/>
      <c r="AH569" s="893"/>
      <c r="AI569" s="893"/>
      <c r="AJ569" s="893"/>
      <c r="AK569" s="893"/>
      <c r="AL569" s="893"/>
      <c r="AN569" s="880"/>
    </row>
    <row r="570" spans="1:42" s="817" customFormat="1" ht="12.75" customHeight="1">
      <c r="B570" s="803"/>
      <c r="C570" s="893"/>
      <c r="D570" s="900"/>
      <c r="E570" s="937" t="s">
        <v>2415</v>
      </c>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c r="AB570" s="878"/>
      <c r="AC570" s="803"/>
      <c r="AD570" s="803"/>
      <c r="AE570" s="893"/>
      <c r="AF570" s="893"/>
      <c r="AG570" s="893"/>
      <c r="AH570" s="893"/>
      <c r="AI570" s="893"/>
      <c r="AJ570" s="893"/>
      <c r="AK570" s="893"/>
      <c r="AL570" s="893"/>
      <c r="AN570" s="880"/>
    </row>
    <row r="571" spans="1:42" s="817" customFormat="1" ht="12.75" customHeight="1">
      <c r="B571" s="803"/>
      <c r="C571" s="893"/>
      <c r="D571" s="900"/>
      <c r="E571" s="937" t="s">
        <v>2416</v>
      </c>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c r="AB571" s="878"/>
      <c r="AC571" s="803"/>
      <c r="AD571" s="803"/>
      <c r="AE571" s="893"/>
      <c r="AF571" s="893"/>
      <c r="AG571" s="893"/>
      <c r="AH571" s="893"/>
      <c r="AI571" s="893"/>
      <c r="AJ571" s="893"/>
      <c r="AK571" s="893"/>
      <c r="AL571" s="893"/>
      <c r="AN571" s="880"/>
    </row>
    <row r="572" spans="1:42" s="817" customFormat="1" ht="12.75" customHeight="1">
      <c r="B572" s="803"/>
      <c r="C572" s="893"/>
      <c r="D572" s="900"/>
      <c r="E572" s="937" t="s">
        <v>2417</v>
      </c>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c r="AB572" s="878"/>
      <c r="AC572" s="803"/>
      <c r="AD572" s="803"/>
      <c r="AE572" s="893"/>
      <c r="AF572" s="893"/>
      <c r="AG572" s="893"/>
      <c r="AH572" s="893"/>
      <c r="AI572" s="893"/>
      <c r="AJ572" s="893"/>
      <c r="AK572" s="893"/>
      <c r="AL572" s="893"/>
      <c r="AN572" s="880"/>
    </row>
    <row r="573" spans="1:42" s="817" customFormat="1" ht="12.75" customHeight="1">
      <c r="B573" s="803"/>
      <c r="C573" s="893"/>
      <c r="D573" s="900"/>
      <c r="E573" s="937"/>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c r="AB573" s="878"/>
      <c r="AC573" s="803"/>
      <c r="AD573" s="803"/>
      <c r="AE573" s="893"/>
      <c r="AF573" s="803"/>
      <c r="AG573" s="803"/>
      <c r="AH573" s="803"/>
      <c r="AI573" s="803"/>
      <c r="AJ573" s="803"/>
      <c r="AK573" s="803"/>
      <c r="AL573" s="803"/>
      <c r="AN573" s="880"/>
    </row>
    <row r="574" spans="1:42" s="817" customFormat="1" ht="12.75" customHeight="1">
      <c r="A574" s="962"/>
      <c r="B574" s="803"/>
      <c r="C574" s="1120"/>
      <c r="D574" s="900" t="s">
        <v>26</v>
      </c>
      <c r="E574" s="937" t="s">
        <v>2418</v>
      </c>
      <c r="F574" s="1121"/>
      <c r="G574" s="1121"/>
      <c r="H574" s="1121"/>
      <c r="I574" s="1121"/>
      <c r="J574" s="1121"/>
      <c r="K574" s="1121"/>
      <c r="L574" s="1121"/>
      <c r="M574" s="1121"/>
      <c r="N574" s="1121"/>
      <c r="O574" s="1121"/>
      <c r="P574" s="1121"/>
      <c r="Q574" s="1121"/>
      <c r="R574" s="1121"/>
      <c r="S574" s="1121"/>
      <c r="T574" s="1121"/>
      <c r="U574" s="1121"/>
      <c r="V574" s="1121"/>
      <c r="W574" s="1121"/>
      <c r="X574" s="1121"/>
      <c r="Y574" s="1121"/>
      <c r="Z574" s="1121"/>
      <c r="AA574" s="1121"/>
      <c r="AB574" s="1121"/>
      <c r="AC574" s="803"/>
      <c r="AD574" s="803"/>
      <c r="AE574" s="803"/>
      <c r="AF574" s="2760" t="s">
        <v>2419</v>
      </c>
      <c r="AG574" s="2760"/>
      <c r="AH574" s="2760"/>
      <c r="AI574" s="2760"/>
      <c r="AJ574" s="2760"/>
      <c r="AK574" s="2760"/>
      <c r="AL574" s="2760"/>
      <c r="AN574" s="880"/>
    </row>
    <row r="575" spans="1:42" s="817" customFormat="1" ht="12.75" customHeight="1">
      <c r="B575" s="803"/>
      <c r="C575" s="1122"/>
      <c r="D575" s="900"/>
      <c r="E575" s="937" t="s">
        <v>2420</v>
      </c>
      <c r="F575" s="1121"/>
      <c r="G575" s="1121"/>
      <c r="H575" s="1121"/>
      <c r="I575" s="1121"/>
      <c r="J575" s="1121"/>
      <c r="K575" s="1121"/>
      <c r="L575" s="1121"/>
      <c r="M575" s="1121"/>
      <c r="N575" s="1121"/>
      <c r="O575" s="1121"/>
      <c r="P575" s="1121"/>
      <c r="Q575" s="1121"/>
      <c r="R575" s="1121"/>
      <c r="S575" s="1121"/>
      <c r="T575" s="1121"/>
      <c r="U575" s="1121"/>
      <c r="V575" s="1121"/>
      <c r="W575" s="1121"/>
      <c r="X575" s="1121"/>
      <c r="Y575" s="1121"/>
      <c r="Z575" s="1121"/>
      <c r="AA575" s="1121"/>
      <c r="AB575" s="1121"/>
      <c r="AC575" s="803"/>
      <c r="AD575" s="803"/>
      <c r="AE575" s="803"/>
      <c r="AF575" s="803"/>
      <c r="AG575" s="803"/>
      <c r="AH575" s="803"/>
      <c r="AI575" s="803"/>
      <c r="AJ575" s="803"/>
      <c r="AK575" s="803"/>
      <c r="AL575" s="803"/>
      <c r="AN575" s="880"/>
      <c r="AO575" s="817" t="s">
        <v>299</v>
      </c>
      <c r="AP575" s="1123">
        <v>0</v>
      </c>
    </row>
    <row r="576" spans="1:42" s="817" customFormat="1" ht="12.75" customHeight="1">
      <c r="B576" s="888"/>
      <c r="C576" s="1120"/>
      <c r="D576" s="900"/>
      <c r="E576" s="937" t="s">
        <v>2421</v>
      </c>
      <c r="F576" s="1121"/>
      <c r="G576" s="1121"/>
      <c r="H576" s="1121"/>
      <c r="I576" s="1121"/>
      <c r="J576" s="1121"/>
      <c r="K576" s="1121"/>
      <c r="L576" s="1121"/>
      <c r="M576" s="1121"/>
      <c r="N576" s="1121"/>
      <c r="O576" s="1121"/>
      <c r="P576" s="1121"/>
      <c r="Q576" s="1121"/>
      <c r="R576" s="1121"/>
      <c r="S576" s="1121"/>
      <c r="T576" s="1121"/>
      <c r="U576" s="1121"/>
      <c r="V576" s="1121"/>
      <c r="W576" s="1121"/>
      <c r="X576" s="1121"/>
      <c r="Y576" s="1121"/>
      <c r="Z576" s="1121"/>
      <c r="AA576" s="1121"/>
      <c r="AB576" s="1121"/>
      <c r="AC576" s="803"/>
      <c r="AD576" s="803"/>
      <c r="AE576" s="803"/>
      <c r="AF576" s="803"/>
      <c r="AG576" s="803"/>
      <c r="AH576" s="803"/>
      <c r="AI576" s="803"/>
      <c r="AJ576" s="803"/>
      <c r="AK576" s="803"/>
      <c r="AL576" s="803"/>
      <c r="AN576" s="880"/>
      <c r="AO576" s="889" t="s">
        <v>21</v>
      </c>
      <c r="AP576" s="817">
        <v>7</v>
      </c>
    </row>
    <row r="577" spans="1:53" s="817" customFormat="1" ht="12.75" customHeight="1">
      <c r="B577" s="888"/>
      <c r="C577" s="1120"/>
      <c r="D577" s="900"/>
      <c r="E577" s="937" t="s">
        <v>2422</v>
      </c>
      <c r="F577" s="1121"/>
      <c r="G577" s="1121"/>
      <c r="H577" s="1121"/>
      <c r="I577" s="1121"/>
      <c r="J577" s="1121"/>
      <c r="K577" s="1121"/>
      <c r="L577" s="1121"/>
      <c r="M577" s="1121"/>
      <c r="N577" s="1121"/>
      <c r="O577" s="1121"/>
      <c r="P577" s="1121"/>
      <c r="Q577" s="1121"/>
      <c r="R577" s="1121"/>
      <c r="S577" s="1121"/>
      <c r="T577" s="1121"/>
      <c r="U577" s="1121"/>
      <c r="V577" s="1121"/>
      <c r="W577" s="1121"/>
      <c r="X577" s="1121"/>
      <c r="Y577" s="1121"/>
      <c r="Z577" s="1121"/>
      <c r="AA577" s="1121"/>
      <c r="AB577" s="1121"/>
      <c r="AC577" s="803"/>
      <c r="AD577" s="803"/>
      <c r="AE577" s="803"/>
      <c r="AF577" s="803"/>
      <c r="AG577" s="803"/>
      <c r="AH577" s="803"/>
      <c r="AI577" s="803"/>
      <c r="AJ577" s="803"/>
      <c r="AK577" s="803"/>
      <c r="AL577" s="803"/>
      <c r="AN577" s="880"/>
      <c r="AO577" s="889" t="s">
        <v>26</v>
      </c>
      <c r="AP577" s="817">
        <v>6</v>
      </c>
    </row>
    <row r="578" spans="1:53" s="817" customFormat="1" ht="12.75" customHeight="1">
      <c r="B578" s="888"/>
      <c r="C578" s="1120"/>
      <c r="D578" s="900"/>
      <c r="E578" s="937" t="s">
        <v>2423</v>
      </c>
      <c r="F578" s="1121"/>
      <c r="G578" s="1121"/>
      <c r="H578" s="1121"/>
      <c r="I578" s="1121"/>
      <c r="J578" s="1121"/>
      <c r="K578" s="1121"/>
      <c r="L578" s="1121"/>
      <c r="M578" s="1121"/>
      <c r="N578" s="1121"/>
      <c r="O578" s="1121"/>
      <c r="P578" s="1121"/>
      <c r="Q578" s="1121"/>
      <c r="R578" s="1121"/>
      <c r="S578" s="1121"/>
      <c r="T578" s="1121"/>
      <c r="U578" s="1121"/>
      <c r="V578" s="1121"/>
      <c r="W578" s="1121"/>
      <c r="X578" s="1121"/>
      <c r="Y578" s="1121"/>
      <c r="Z578" s="1121"/>
      <c r="AA578" s="1121"/>
      <c r="AB578" s="1121"/>
      <c r="AC578" s="803"/>
      <c r="AD578" s="803"/>
      <c r="AE578" s="803"/>
      <c r="AF578" s="803"/>
      <c r="AG578" s="803"/>
      <c r="AH578" s="803"/>
      <c r="AI578" s="803"/>
      <c r="AJ578" s="803"/>
      <c r="AK578" s="803"/>
      <c r="AL578" s="803"/>
      <c r="AN578" s="880"/>
      <c r="AO578" s="889" t="s">
        <v>48</v>
      </c>
      <c r="AP578" s="817">
        <v>5</v>
      </c>
    </row>
    <row r="579" spans="1:53" s="817" customFormat="1" ht="12.75" customHeight="1">
      <c r="B579" s="888"/>
      <c r="C579" s="1120"/>
      <c r="D579" s="900"/>
      <c r="E579" s="1124"/>
      <c r="F579" s="1125"/>
      <c r="G579" s="1125"/>
      <c r="H579" s="1125"/>
      <c r="I579" s="893"/>
      <c r="J579" s="893"/>
      <c r="K579" s="893"/>
      <c r="L579" s="893"/>
      <c r="M579" s="893"/>
      <c r="N579" s="893"/>
      <c r="O579" s="893"/>
      <c r="P579" s="893"/>
      <c r="Q579" s="893"/>
      <c r="R579" s="893"/>
      <c r="S579" s="893"/>
      <c r="T579" s="893"/>
      <c r="U579" s="893"/>
      <c r="V579" s="893"/>
      <c r="W579" s="893"/>
      <c r="X579" s="893"/>
      <c r="Y579" s="893"/>
      <c r="Z579" s="893"/>
      <c r="AA579" s="893"/>
      <c r="AB579" s="893"/>
      <c r="AC579" s="803"/>
      <c r="AD579" s="803"/>
      <c r="AE579" s="893"/>
      <c r="AF579" s="803"/>
      <c r="AG579" s="803"/>
      <c r="AH579" s="803"/>
      <c r="AI579" s="803"/>
      <c r="AJ579" s="803"/>
      <c r="AK579" s="803"/>
      <c r="AL579" s="803"/>
      <c r="AN579" s="880"/>
      <c r="AO579" s="889" t="s">
        <v>2424</v>
      </c>
      <c r="AP579" s="817">
        <v>4</v>
      </c>
    </row>
    <row r="580" spans="1:53" s="817" customFormat="1" ht="12.75" customHeight="1">
      <c r="B580" s="803"/>
      <c r="C580" s="1120"/>
      <c r="D580" s="900" t="s">
        <v>48</v>
      </c>
      <c r="E580" s="937" t="s">
        <v>2425</v>
      </c>
      <c r="F580" s="1121"/>
      <c r="G580" s="1121"/>
      <c r="H580" s="1121"/>
      <c r="I580" s="1121"/>
      <c r="J580" s="1121"/>
      <c r="K580" s="1121"/>
      <c r="L580" s="1121"/>
      <c r="M580" s="1121"/>
      <c r="N580" s="1121"/>
      <c r="O580" s="1121"/>
      <c r="P580" s="1121"/>
      <c r="Q580" s="1121"/>
      <c r="R580" s="1121"/>
      <c r="S580" s="1121"/>
      <c r="T580" s="1121"/>
      <c r="U580" s="1121"/>
      <c r="V580" s="1121"/>
      <c r="W580" s="1121"/>
      <c r="X580" s="1121"/>
      <c r="Y580" s="1121"/>
      <c r="Z580" s="1121"/>
      <c r="AA580" s="1121"/>
      <c r="AB580" s="1121"/>
      <c r="AC580" s="803"/>
      <c r="AD580" s="803"/>
      <c r="AE580" s="803"/>
      <c r="AF580" s="2760" t="s">
        <v>2426</v>
      </c>
      <c r="AG580" s="2760"/>
      <c r="AH580" s="2760"/>
      <c r="AI580" s="2760"/>
      <c r="AJ580" s="2760"/>
      <c r="AK580" s="2760"/>
      <c r="AL580" s="2760"/>
      <c r="AN580" s="880"/>
      <c r="AO580" s="889" t="s">
        <v>2427</v>
      </c>
      <c r="AP580" s="817">
        <v>3</v>
      </c>
    </row>
    <row r="581" spans="1:53" s="817" customFormat="1" ht="12.75" customHeight="1">
      <c r="B581" s="803"/>
      <c r="C581" s="1122"/>
      <c r="D581" s="900"/>
      <c r="E581" s="937" t="s">
        <v>2420</v>
      </c>
      <c r="F581" s="1121"/>
      <c r="G581" s="1121"/>
      <c r="H581" s="1121"/>
      <c r="I581" s="1121"/>
      <c r="J581" s="1121"/>
      <c r="K581" s="1121"/>
      <c r="L581" s="1121"/>
      <c r="M581" s="1121"/>
      <c r="N581" s="1121"/>
      <c r="O581" s="1121"/>
      <c r="P581" s="1121"/>
      <c r="Q581" s="1121"/>
      <c r="R581" s="1121"/>
      <c r="S581" s="1121"/>
      <c r="T581" s="1121"/>
      <c r="U581" s="1121"/>
      <c r="V581" s="1121"/>
      <c r="W581" s="1121"/>
      <c r="X581" s="1121"/>
      <c r="Y581" s="1121"/>
      <c r="Z581" s="1121"/>
      <c r="AA581" s="1121"/>
      <c r="AB581" s="1121"/>
      <c r="AC581" s="803"/>
      <c r="AD581" s="803"/>
      <c r="AE581" s="803"/>
      <c r="AF581" s="803"/>
      <c r="AG581" s="803"/>
      <c r="AH581" s="803"/>
      <c r="AI581" s="803"/>
      <c r="AJ581" s="803"/>
      <c r="AK581" s="803"/>
      <c r="AL581" s="803"/>
      <c r="AN581" s="880"/>
    </row>
    <row r="582" spans="1:53" s="817" customFormat="1" ht="12.75" customHeight="1">
      <c r="B582" s="803"/>
      <c r="C582" s="1122"/>
      <c r="D582" s="900"/>
      <c r="E582" s="937" t="s">
        <v>2421</v>
      </c>
      <c r="F582" s="1121"/>
      <c r="G582" s="1121"/>
      <c r="H582" s="1121"/>
      <c r="I582" s="1121"/>
      <c r="J582" s="1121"/>
      <c r="K582" s="1121"/>
      <c r="L582" s="1121"/>
      <c r="M582" s="1121"/>
      <c r="N582" s="1121"/>
      <c r="O582" s="1121"/>
      <c r="P582" s="1121"/>
      <c r="Q582" s="1121"/>
      <c r="R582" s="1121"/>
      <c r="S582" s="1121"/>
      <c r="T582" s="1121"/>
      <c r="U582" s="1121"/>
      <c r="V582" s="1121"/>
      <c r="W582" s="1121"/>
      <c r="X582" s="1121"/>
      <c r="Y582" s="1121"/>
      <c r="Z582" s="1121"/>
      <c r="AA582" s="1121"/>
      <c r="AB582" s="1121"/>
      <c r="AC582" s="803"/>
      <c r="AD582" s="803"/>
      <c r="AE582" s="803"/>
      <c r="AF582" s="803"/>
      <c r="AG582" s="803"/>
      <c r="AH582" s="803"/>
      <c r="AI582" s="803"/>
      <c r="AJ582" s="803"/>
      <c r="AK582" s="803"/>
      <c r="AL582" s="803"/>
      <c r="AN582" s="880"/>
    </row>
    <row r="583" spans="1:53" s="817" customFormat="1" ht="12.75" customHeight="1">
      <c r="B583" s="803"/>
      <c r="C583" s="1122"/>
      <c r="D583" s="900"/>
      <c r="E583" s="937" t="s">
        <v>2422</v>
      </c>
      <c r="F583" s="1121"/>
      <c r="G583" s="1121"/>
      <c r="H583" s="1121"/>
      <c r="I583" s="1121"/>
      <c r="J583" s="1121"/>
      <c r="K583" s="1121"/>
      <c r="L583" s="1121"/>
      <c r="M583" s="1121"/>
      <c r="N583" s="1121"/>
      <c r="O583" s="1121"/>
      <c r="P583" s="1121"/>
      <c r="Q583" s="1121"/>
      <c r="R583" s="1121"/>
      <c r="S583" s="1121"/>
      <c r="T583" s="1121"/>
      <c r="U583" s="1121"/>
      <c r="V583" s="1121"/>
      <c r="W583" s="1121"/>
      <c r="X583" s="1121"/>
      <c r="Y583" s="1121"/>
      <c r="Z583" s="1121"/>
      <c r="AA583" s="1121"/>
      <c r="AB583" s="1121"/>
      <c r="AC583" s="803"/>
      <c r="AD583" s="803"/>
      <c r="AE583" s="803"/>
      <c r="AF583" s="803"/>
      <c r="AG583" s="803"/>
      <c r="AH583" s="803"/>
      <c r="AI583" s="803"/>
      <c r="AJ583" s="803"/>
      <c r="AK583" s="803"/>
      <c r="AL583" s="803"/>
      <c r="AN583" s="880"/>
    </row>
    <row r="584" spans="1:53" s="817" customFormat="1" ht="12.75" customHeight="1">
      <c r="B584" s="803"/>
      <c r="C584" s="1122"/>
      <c r="D584" s="900"/>
      <c r="E584" s="937" t="s">
        <v>2423</v>
      </c>
      <c r="F584" s="1121"/>
      <c r="G584" s="1121"/>
      <c r="H584" s="1121"/>
      <c r="I584" s="1121"/>
      <c r="J584" s="1121"/>
      <c r="K584" s="1121"/>
      <c r="L584" s="1121"/>
      <c r="M584" s="1121"/>
      <c r="N584" s="1121"/>
      <c r="O584" s="1121"/>
      <c r="P584" s="1121"/>
      <c r="Q584" s="1121"/>
      <c r="R584" s="1121"/>
      <c r="S584" s="1121"/>
      <c r="T584" s="1121"/>
      <c r="U584" s="1121"/>
      <c r="V584" s="1121"/>
      <c r="W584" s="1121"/>
      <c r="X584" s="1121"/>
      <c r="Y584" s="1121"/>
      <c r="Z584" s="1121"/>
      <c r="AA584" s="1121"/>
      <c r="AB584" s="1121"/>
      <c r="AC584" s="803"/>
      <c r="AD584" s="803"/>
      <c r="AE584" s="803"/>
      <c r="AF584" s="803"/>
      <c r="AG584" s="803"/>
      <c r="AH584" s="803"/>
      <c r="AI584" s="803"/>
      <c r="AJ584" s="803"/>
      <c r="AK584" s="803"/>
      <c r="AL584" s="803"/>
      <c r="AN584" s="880"/>
    </row>
    <row r="585" spans="1:53" s="817" customFormat="1" ht="12.75" customHeight="1">
      <c r="A585" s="801"/>
      <c r="B585" s="801"/>
      <c r="C585" s="801"/>
      <c r="D585" s="900"/>
      <c r="E585" s="1126"/>
      <c r="F585" s="801"/>
      <c r="G585" s="801"/>
      <c r="H585" s="801"/>
      <c r="I585" s="801"/>
      <c r="J585" s="801"/>
      <c r="K585" s="801"/>
      <c r="L585" s="801"/>
      <c r="M585" s="801"/>
      <c r="N585" s="801"/>
      <c r="O585" s="801"/>
      <c r="P585" s="801"/>
      <c r="Q585" s="801"/>
      <c r="R585" s="801"/>
      <c r="S585" s="801"/>
      <c r="T585" s="801"/>
      <c r="U585" s="801"/>
      <c r="V585" s="801"/>
      <c r="W585" s="801"/>
      <c r="X585" s="801"/>
      <c r="Y585" s="801"/>
      <c r="Z585" s="801"/>
      <c r="AA585" s="801"/>
      <c r="AB585" s="801"/>
      <c r="AC585" s="803"/>
      <c r="AD585" s="803"/>
      <c r="AE585" s="801"/>
      <c r="AF585" s="803"/>
      <c r="AG585" s="803"/>
      <c r="AH585" s="803"/>
      <c r="AI585" s="803"/>
      <c r="AJ585" s="803"/>
      <c r="AK585" s="803"/>
      <c r="AL585" s="803"/>
      <c r="AM585" s="801"/>
      <c r="AN585" s="880"/>
    </row>
    <row r="586" spans="1:53" s="817" customFormat="1" ht="12.75" customHeight="1">
      <c r="B586" s="803"/>
      <c r="C586" s="1120"/>
      <c r="D586" s="900" t="s">
        <v>2424</v>
      </c>
      <c r="E586" s="937" t="s">
        <v>2428</v>
      </c>
      <c r="F586" s="1121"/>
      <c r="G586" s="1121"/>
      <c r="H586" s="1121"/>
      <c r="I586" s="1121"/>
      <c r="J586" s="1121"/>
      <c r="K586" s="1121"/>
      <c r="L586" s="1121"/>
      <c r="M586" s="1121"/>
      <c r="N586" s="1121"/>
      <c r="O586" s="1121"/>
      <c r="P586" s="1121"/>
      <c r="Q586" s="1121"/>
      <c r="R586" s="1121"/>
      <c r="S586" s="1121"/>
      <c r="T586" s="1121"/>
      <c r="U586" s="1121"/>
      <c r="V586" s="1121"/>
      <c r="W586" s="1121"/>
      <c r="X586" s="1121"/>
      <c r="Y586" s="1121"/>
      <c r="Z586" s="1121"/>
      <c r="AA586" s="1121"/>
      <c r="AB586" s="1121"/>
      <c r="AC586" s="803"/>
      <c r="AD586" s="803"/>
      <c r="AE586" s="803"/>
      <c r="AF586" s="2760" t="s">
        <v>2429</v>
      </c>
      <c r="AG586" s="2760"/>
      <c r="AH586" s="2760"/>
      <c r="AI586" s="2760"/>
      <c r="AJ586" s="2760"/>
      <c r="AK586" s="2760"/>
      <c r="AL586" s="2760"/>
      <c r="AN586" s="880"/>
      <c r="AO586" s="817" t="str">
        <f>X623</f>
        <v>N/A</v>
      </c>
    </row>
    <row r="587" spans="1:53" s="817" customFormat="1" ht="12.75" customHeight="1">
      <c r="B587" s="803"/>
      <c r="C587" s="1122"/>
      <c r="D587" s="900"/>
      <c r="E587" s="937" t="s">
        <v>2430</v>
      </c>
      <c r="F587" s="1121"/>
      <c r="G587" s="1121"/>
      <c r="H587" s="1121"/>
      <c r="I587" s="1121"/>
      <c r="J587" s="1121"/>
      <c r="K587" s="1121"/>
      <c r="L587" s="1121"/>
      <c r="M587" s="1121"/>
      <c r="N587" s="1121"/>
      <c r="O587" s="1121"/>
      <c r="P587" s="1121"/>
      <c r="Q587" s="1121"/>
      <c r="R587" s="1121"/>
      <c r="S587" s="1121"/>
      <c r="T587" s="1121"/>
      <c r="U587" s="1121"/>
      <c r="V587" s="1121"/>
      <c r="W587" s="1121"/>
      <c r="X587" s="1121"/>
      <c r="Y587" s="1121"/>
      <c r="Z587" s="1121"/>
      <c r="AA587" s="1121"/>
      <c r="AB587" s="1121"/>
      <c r="AC587" s="801"/>
      <c r="AD587" s="801"/>
      <c r="AE587" s="803"/>
      <c r="AF587" s="803"/>
      <c r="AG587" s="803"/>
      <c r="AH587" s="803"/>
      <c r="AI587" s="803"/>
      <c r="AJ587" s="803"/>
      <c r="AK587" s="803"/>
      <c r="AL587" s="803"/>
      <c r="AN587" s="880"/>
      <c r="AU587" s="1382"/>
      <c r="AV587" s="1382"/>
      <c r="AW587" s="1382"/>
      <c r="AX587" s="1382"/>
      <c r="AY587" s="1382"/>
      <c r="AZ587" s="1382"/>
      <c r="BA587" s="1382"/>
    </row>
    <row r="588" spans="1:53" s="817" customFormat="1" ht="12.75" customHeight="1">
      <c r="B588" s="888"/>
      <c r="C588" s="1120"/>
      <c r="D588" s="900"/>
      <c r="E588" s="937" t="s">
        <v>2431</v>
      </c>
      <c r="F588" s="1121"/>
      <c r="G588" s="1121"/>
      <c r="H588" s="1121"/>
      <c r="I588" s="1121"/>
      <c r="J588" s="1121"/>
      <c r="K588" s="1121"/>
      <c r="L588" s="1121"/>
      <c r="M588" s="1121"/>
      <c r="N588" s="1121"/>
      <c r="O588" s="1121"/>
      <c r="P588" s="1121"/>
      <c r="Q588" s="1121"/>
      <c r="R588" s="1121"/>
      <c r="S588" s="1121"/>
      <c r="T588" s="1121"/>
      <c r="U588" s="1121"/>
      <c r="V588" s="1121"/>
      <c r="W588" s="1121"/>
      <c r="X588" s="1121"/>
      <c r="Y588" s="1121"/>
      <c r="Z588" s="1121"/>
      <c r="AA588" s="1121"/>
      <c r="AB588" s="1121"/>
      <c r="AC588" s="803"/>
      <c r="AD588" s="803"/>
      <c r="AE588" s="803"/>
      <c r="AF588" s="803"/>
      <c r="AG588" s="803"/>
      <c r="AH588" s="803"/>
      <c r="AI588" s="803"/>
      <c r="AJ588" s="803"/>
      <c r="AK588" s="803"/>
      <c r="AL588" s="803"/>
      <c r="AN588" s="880"/>
    </row>
    <row r="589" spans="1:53" s="817" customFormat="1" ht="12.75" customHeight="1">
      <c r="B589" s="888"/>
      <c r="C589" s="1120"/>
      <c r="D589" s="900"/>
      <c r="E589" s="937"/>
      <c r="F589" s="1121"/>
      <c r="G589" s="1121"/>
      <c r="H589" s="1121"/>
      <c r="I589" s="1121"/>
      <c r="J589" s="1121"/>
      <c r="K589" s="1121"/>
      <c r="L589" s="1121"/>
      <c r="M589" s="1121"/>
      <c r="N589" s="1121"/>
      <c r="O589" s="1121"/>
      <c r="P589" s="1121"/>
      <c r="Q589" s="1121"/>
      <c r="R589" s="1121"/>
      <c r="S589" s="1121"/>
      <c r="T589" s="1121"/>
      <c r="U589" s="1121"/>
      <c r="V589" s="1121"/>
      <c r="W589" s="1121"/>
      <c r="X589" s="1121"/>
      <c r="Y589" s="1121"/>
      <c r="Z589" s="1121"/>
      <c r="AA589" s="1121"/>
      <c r="AB589" s="1121"/>
      <c r="AC589" s="803"/>
      <c r="AD589" s="803"/>
      <c r="AE589" s="803"/>
      <c r="AF589" s="803"/>
      <c r="AG589" s="803"/>
      <c r="AH589" s="803"/>
      <c r="AI589" s="803"/>
      <c r="AJ589" s="803"/>
      <c r="AK589" s="803"/>
      <c r="AL589" s="803"/>
      <c r="AN589" s="880"/>
    </row>
    <row r="590" spans="1:53" s="817" customFormat="1" ht="12.75" customHeight="1">
      <c r="B590" s="888"/>
      <c r="C590" s="1120"/>
      <c r="D590" s="900"/>
      <c r="E590" s="803" t="s">
        <v>2432</v>
      </c>
      <c r="O590" s="2897" t="s">
        <v>787</v>
      </c>
      <c r="P590" s="2897"/>
      <c r="Q590" s="2897"/>
      <c r="R590" s="2897"/>
      <c r="S590" s="2897"/>
      <c r="T590" s="2897"/>
      <c r="U590" s="2897"/>
      <c r="V590" s="2897"/>
      <c r="W590" s="2897"/>
      <c r="X590" s="2897"/>
      <c r="Y590" s="2897"/>
      <c r="Z590" s="2897"/>
      <c r="AA590" s="2897"/>
      <c r="AB590" s="2897"/>
      <c r="AH590" s="803"/>
      <c r="AI590" s="803"/>
      <c r="AJ590" s="803"/>
      <c r="AK590" s="803"/>
      <c r="AL590" s="803"/>
      <c r="AN590" s="880"/>
    </row>
    <row r="591" spans="1:53" s="817" customFormat="1" ht="12.75" customHeight="1">
      <c r="B591" s="888"/>
      <c r="C591" s="1120"/>
      <c r="D591" s="900"/>
      <c r="E591" s="937"/>
      <c r="F591" s="1121"/>
      <c r="G591" s="1121"/>
      <c r="H591" s="1121"/>
      <c r="I591" s="1121"/>
      <c r="J591" s="1121"/>
      <c r="K591" s="1121"/>
      <c r="L591" s="1121"/>
      <c r="M591" s="1121"/>
      <c r="N591" s="1121"/>
      <c r="O591" s="1121"/>
      <c r="P591" s="1121"/>
      <c r="Q591" s="1121"/>
      <c r="R591" s="1121"/>
      <c r="S591" s="1121"/>
      <c r="T591" s="1121"/>
      <c r="U591" s="1121"/>
      <c r="V591" s="1121"/>
      <c r="W591" s="1121"/>
      <c r="X591" s="1121"/>
      <c r="Y591" s="1121"/>
      <c r="Z591" s="1121"/>
      <c r="AA591" s="1121"/>
      <c r="AB591" s="1121"/>
      <c r="AC591" s="803"/>
      <c r="AD591" s="803"/>
      <c r="AE591" s="803"/>
      <c r="AF591" s="803"/>
      <c r="AG591" s="803"/>
      <c r="AH591" s="803"/>
      <c r="AI591" s="803"/>
      <c r="AJ591" s="803"/>
      <c r="AK591" s="803"/>
      <c r="AL591" s="803"/>
      <c r="AN591" s="880"/>
    </row>
    <row r="592" spans="1:53" s="817" customFormat="1" ht="12.75" customHeight="1">
      <c r="B592" s="803"/>
      <c r="C592" s="1120"/>
      <c r="D592" s="900" t="s">
        <v>2427</v>
      </c>
      <c r="E592" s="937" t="s">
        <v>2433</v>
      </c>
      <c r="F592" s="1121"/>
      <c r="G592" s="1121"/>
      <c r="H592" s="1121"/>
      <c r="I592" s="1121"/>
      <c r="J592" s="1121"/>
      <c r="K592" s="1121"/>
      <c r="L592" s="1121"/>
      <c r="M592" s="1121"/>
      <c r="N592" s="1121"/>
      <c r="O592" s="1121"/>
      <c r="P592" s="1121"/>
      <c r="Q592" s="1121"/>
      <c r="R592" s="1121"/>
      <c r="S592" s="1121"/>
      <c r="T592" s="1121"/>
      <c r="U592" s="1121"/>
      <c r="V592" s="1121"/>
      <c r="W592" s="1121"/>
      <c r="X592" s="1121"/>
      <c r="Y592" s="1121"/>
      <c r="Z592" s="1121"/>
      <c r="AA592" s="1121"/>
      <c r="AB592" s="1121"/>
      <c r="AC592" s="803"/>
      <c r="AD592" s="803"/>
      <c r="AE592" s="803"/>
      <c r="AF592" s="2760" t="s">
        <v>2168</v>
      </c>
      <c r="AG592" s="2760"/>
      <c r="AH592" s="2760"/>
      <c r="AI592" s="2760"/>
      <c r="AJ592" s="2760"/>
      <c r="AK592" s="2760"/>
      <c r="AL592" s="2760"/>
      <c r="AN592" s="880"/>
    </row>
    <row r="593" spans="2:47" s="817" customFormat="1" ht="12.75" customHeight="1">
      <c r="B593" s="803"/>
      <c r="C593" s="1120"/>
      <c r="D593" s="900"/>
      <c r="E593" s="937" t="s">
        <v>2434</v>
      </c>
      <c r="F593" s="1121"/>
      <c r="G593" s="1121"/>
      <c r="H593" s="1121"/>
      <c r="I593" s="1121"/>
      <c r="J593" s="1121"/>
      <c r="K593" s="1121"/>
      <c r="L593" s="1121"/>
      <c r="M593" s="1121"/>
      <c r="N593" s="1121"/>
      <c r="O593" s="1121"/>
      <c r="P593" s="1121"/>
      <c r="Q593" s="1121"/>
      <c r="R593" s="1121"/>
      <c r="S593" s="1121"/>
      <c r="T593" s="1121"/>
      <c r="U593" s="1121"/>
      <c r="V593" s="1121"/>
      <c r="W593" s="1121"/>
      <c r="X593" s="1121"/>
      <c r="Y593" s="1121"/>
      <c r="Z593" s="1121"/>
      <c r="AA593" s="1121"/>
      <c r="AB593" s="1121"/>
      <c r="AC593" s="803"/>
      <c r="AD593" s="803"/>
      <c r="AE593" s="1382"/>
      <c r="AF593" s="803"/>
      <c r="AG593" s="803"/>
      <c r="AH593" s="803"/>
      <c r="AI593" s="803"/>
      <c r="AJ593" s="803"/>
      <c r="AK593" s="803"/>
      <c r="AL593" s="803"/>
      <c r="AN593" s="880"/>
    </row>
    <row r="594" spans="2:47" s="817" customFormat="1" ht="12.75" customHeight="1">
      <c r="B594" s="803"/>
      <c r="C594" s="1122"/>
      <c r="D594" s="803"/>
      <c r="E594" s="893"/>
      <c r="F594" s="1384"/>
      <c r="G594" s="1384"/>
      <c r="H594" s="1384"/>
      <c r="I594" s="1384"/>
      <c r="J594" s="1384"/>
      <c r="K594" s="1384"/>
      <c r="L594" s="1384"/>
      <c r="M594" s="1384"/>
      <c r="N594" s="1384"/>
      <c r="O594" s="1384"/>
      <c r="P594" s="1384"/>
      <c r="Q594" s="1384"/>
      <c r="R594" s="1384"/>
      <c r="S594" s="1384"/>
      <c r="T594" s="1384"/>
      <c r="U594" s="1384"/>
      <c r="V594" s="1384"/>
      <c r="W594" s="1384"/>
      <c r="X594" s="1384"/>
      <c r="Y594" s="1384"/>
      <c r="Z594" s="1384"/>
      <c r="AA594" s="1384"/>
      <c r="AB594" s="1384"/>
      <c r="AC594" s="803"/>
      <c r="AD594" s="803"/>
      <c r="AE594" s="803"/>
      <c r="AF594" s="803"/>
      <c r="AG594" s="803"/>
      <c r="AH594" s="803"/>
      <c r="AI594" s="803"/>
      <c r="AJ594" s="803"/>
      <c r="AK594" s="803"/>
      <c r="AL594" s="803"/>
      <c r="AN594" s="880"/>
      <c r="AO594" s="817" t="s">
        <v>299</v>
      </c>
      <c r="AP594" s="1123">
        <v>0</v>
      </c>
      <c r="AT594" s="817" t="s">
        <v>299</v>
      </c>
      <c r="AU594" s="1123">
        <v>0</v>
      </c>
    </row>
    <row r="595" spans="2:47" s="817" customFormat="1" ht="12.75" customHeight="1">
      <c r="B595" s="803"/>
      <c r="C595" s="1122"/>
      <c r="D595" s="803" t="s">
        <v>2435</v>
      </c>
      <c r="E595" s="1384"/>
      <c r="F595" s="1384"/>
      <c r="G595" s="1384"/>
      <c r="H595" s="2898" t="s">
        <v>2424</v>
      </c>
      <c r="I595" s="2898"/>
      <c r="J595" s="1384"/>
      <c r="K595" s="1384"/>
      <c r="L595" s="1384"/>
      <c r="M595" s="1384"/>
      <c r="N595" s="803"/>
      <c r="O595" s="803"/>
      <c r="P595" s="803"/>
      <c r="Q595" s="803"/>
      <c r="R595" s="803"/>
      <c r="S595" s="803"/>
      <c r="T595" s="803"/>
      <c r="U595" s="803"/>
      <c r="V595" s="803"/>
      <c r="W595" s="803"/>
      <c r="X595" s="803"/>
      <c r="Y595" s="803"/>
      <c r="Z595" s="803"/>
      <c r="AA595" s="803"/>
      <c r="AB595" s="803"/>
      <c r="AC595" s="803"/>
      <c r="AD595" s="803"/>
      <c r="AE595" s="803"/>
      <c r="AF595" s="803"/>
      <c r="AG595" s="803"/>
      <c r="AH595" s="803"/>
      <c r="AI595" s="803"/>
      <c r="AJ595" s="803"/>
      <c r="AK595" s="803"/>
      <c r="AL595" s="803"/>
      <c r="AN595" s="880"/>
      <c r="AO595" s="889" t="s">
        <v>21</v>
      </c>
      <c r="AP595" s="817">
        <v>3</v>
      </c>
      <c r="AT595" s="889" t="s">
        <v>21</v>
      </c>
      <c r="AU595" s="817">
        <v>3</v>
      </c>
    </row>
    <row r="596" spans="2:47" s="817" customFormat="1" ht="12.75" customHeight="1">
      <c r="B596" s="803"/>
      <c r="C596" s="1122"/>
      <c r="D596" s="803"/>
      <c r="E596" s="1384"/>
      <c r="F596" s="1384"/>
      <c r="G596" s="1384"/>
      <c r="H596" s="1384"/>
      <c r="I596" s="1384"/>
      <c r="J596" s="1384"/>
      <c r="K596" s="1384"/>
      <c r="L596" s="1384"/>
      <c r="M596" s="1384"/>
      <c r="N596" s="803"/>
      <c r="O596" s="803"/>
      <c r="P596" s="803"/>
      <c r="Q596" s="803"/>
      <c r="R596" s="803"/>
      <c r="S596" s="803"/>
      <c r="T596" s="803"/>
      <c r="U596" s="803"/>
      <c r="V596" s="803"/>
      <c r="W596" s="803"/>
      <c r="X596" s="803"/>
      <c r="Y596" s="803"/>
      <c r="Z596" s="803"/>
      <c r="AA596" s="803"/>
      <c r="AB596" s="803"/>
      <c r="AC596" s="803"/>
      <c r="AD596" s="803"/>
      <c r="AE596" s="803"/>
      <c r="AF596" s="803"/>
      <c r="AG596" s="803"/>
      <c r="AH596" s="803"/>
      <c r="AI596" s="803"/>
      <c r="AJ596" s="803"/>
      <c r="AK596" s="803"/>
      <c r="AL596" s="803"/>
      <c r="AN596" s="880"/>
      <c r="AO596" s="889" t="s">
        <v>26</v>
      </c>
      <c r="AP596" s="817">
        <v>2</v>
      </c>
      <c r="AT596" s="889" t="s">
        <v>26</v>
      </c>
      <c r="AU596" s="817">
        <v>2</v>
      </c>
    </row>
    <row r="597" spans="2:47" s="817" customFormat="1" ht="12.75" customHeight="1">
      <c r="B597" s="803"/>
      <c r="C597" s="1122"/>
      <c r="D597" s="803"/>
      <c r="E597" s="1384"/>
      <c r="F597" s="1384"/>
      <c r="G597" s="1384"/>
      <c r="H597" s="1384"/>
      <c r="I597" s="1384"/>
      <c r="J597" s="1384"/>
      <c r="K597" s="1384"/>
      <c r="L597" s="1384"/>
      <c r="M597" s="1384"/>
      <c r="N597" s="803"/>
      <c r="O597" s="803"/>
      <c r="P597" s="803"/>
      <c r="Q597" s="803"/>
      <c r="R597" s="803"/>
      <c r="S597" s="803"/>
      <c r="T597" s="803"/>
      <c r="U597" s="803"/>
      <c r="V597" s="803"/>
      <c r="W597" s="803"/>
      <c r="X597" s="803"/>
      <c r="Y597" s="803"/>
      <c r="Z597" s="803"/>
      <c r="AA597" s="803"/>
      <c r="AB597" s="803"/>
      <c r="AC597" s="803"/>
      <c r="AD597" s="803"/>
      <c r="AE597" s="803"/>
      <c r="AF597" s="803"/>
      <c r="AG597" s="803"/>
      <c r="AH597" s="803"/>
      <c r="AI597" s="803"/>
      <c r="AJ597" s="803"/>
      <c r="AK597" s="803"/>
      <c r="AL597" s="803"/>
      <c r="AN597" s="880"/>
      <c r="AO597" s="889"/>
      <c r="AT597" s="889"/>
    </row>
    <row r="598" spans="2:47" s="817" customFormat="1" ht="12.75" customHeight="1">
      <c r="B598" s="803"/>
      <c r="C598" s="1122"/>
      <c r="D598" s="803" t="s">
        <v>2436</v>
      </c>
      <c r="E598" s="1384"/>
      <c r="F598" s="1384"/>
      <c r="G598" s="1384"/>
      <c r="H598" s="1384"/>
      <c r="I598" s="1384"/>
      <c r="J598" s="1384"/>
      <c r="K598" s="1384"/>
      <c r="L598" s="1384"/>
      <c r="M598" s="1384"/>
      <c r="N598" s="803"/>
      <c r="O598" s="803"/>
      <c r="P598" s="803"/>
      <c r="Q598" s="803"/>
      <c r="R598" s="803"/>
      <c r="S598" s="803"/>
      <c r="T598" s="803"/>
      <c r="U598" s="803"/>
      <c r="V598" s="803"/>
      <c r="W598" s="803"/>
      <c r="X598" s="803"/>
      <c r="Y598" s="803"/>
      <c r="Z598" s="803"/>
      <c r="AA598" s="803"/>
      <c r="AB598" s="803"/>
      <c r="AC598" s="803"/>
      <c r="AD598" s="803"/>
      <c r="AE598" s="803"/>
      <c r="AF598" s="803"/>
      <c r="AG598" s="803"/>
      <c r="AH598" s="803"/>
      <c r="AI598" s="803"/>
      <c r="AJ598" s="803"/>
      <c r="AK598" s="803"/>
      <c r="AL598" s="803"/>
      <c r="AN598" s="880"/>
    </row>
    <row r="599" spans="2:47" s="817" customFormat="1" ht="12.75" customHeight="1">
      <c r="B599" s="803"/>
      <c r="C599" s="1122"/>
      <c r="D599" s="803" t="s">
        <v>2437</v>
      </c>
      <c r="E599" s="1384"/>
      <c r="F599" s="1384"/>
      <c r="G599" s="1384"/>
      <c r="H599" s="1384"/>
      <c r="I599" s="1384"/>
      <c r="J599" s="1384"/>
      <c r="K599" s="1384"/>
      <c r="L599" s="1384"/>
      <c r="M599" s="1384"/>
      <c r="N599" s="803"/>
      <c r="O599" s="803"/>
      <c r="P599" s="803"/>
      <c r="Q599" s="803"/>
      <c r="R599" s="803"/>
      <c r="S599" s="803"/>
      <c r="T599" s="803"/>
      <c r="U599" s="803"/>
      <c r="V599" s="803"/>
      <c r="W599" s="803"/>
      <c r="X599" s="803"/>
      <c r="Y599" s="803"/>
      <c r="Z599" s="803"/>
      <c r="AA599" s="803"/>
      <c r="AB599" s="803"/>
      <c r="AC599" s="803"/>
      <c r="AD599" s="803"/>
      <c r="AE599" s="803"/>
      <c r="AF599" s="803"/>
      <c r="AG599" s="803"/>
      <c r="AH599" s="803"/>
      <c r="AI599" s="803"/>
      <c r="AJ599" s="803"/>
      <c r="AK599" s="803"/>
      <c r="AL599" s="803"/>
      <c r="AN599" s="880"/>
    </row>
    <row r="600" spans="2:47" s="817" customFormat="1" ht="12.75" customHeight="1">
      <c r="B600" s="803"/>
      <c r="C600" s="1122"/>
      <c r="D600" s="803" t="s">
        <v>2438</v>
      </c>
      <c r="E600" s="1384"/>
      <c r="F600" s="1384"/>
      <c r="G600" s="1384"/>
      <c r="H600" s="1384"/>
      <c r="I600" s="1384"/>
      <c r="J600" s="1384"/>
      <c r="K600" s="1384"/>
      <c r="L600" s="1384"/>
      <c r="M600" s="1384"/>
      <c r="N600" s="803"/>
      <c r="O600" s="803"/>
      <c r="P600" s="803"/>
      <c r="Q600" s="803"/>
      <c r="R600" s="803"/>
      <c r="S600" s="803"/>
      <c r="T600" s="803"/>
      <c r="U600" s="803"/>
      <c r="V600" s="803"/>
      <c r="W600" s="803"/>
      <c r="X600" s="803"/>
      <c r="Y600" s="803"/>
      <c r="Z600" s="803"/>
      <c r="AA600" s="803"/>
      <c r="AB600" s="803"/>
      <c r="AC600" s="803"/>
      <c r="AD600" s="803"/>
      <c r="AE600" s="803"/>
      <c r="AF600" s="803"/>
      <c r="AG600" s="803"/>
      <c r="AH600" s="803"/>
      <c r="AI600" s="803"/>
      <c r="AJ600" s="803"/>
      <c r="AK600" s="803"/>
      <c r="AL600" s="803"/>
      <c r="AN600" s="880"/>
    </row>
    <row r="601" spans="2:47" s="817" customFormat="1" ht="12.75" customHeight="1">
      <c r="B601" s="803"/>
      <c r="C601" s="1122"/>
      <c r="D601" s="1405" t="s">
        <v>2439</v>
      </c>
      <c r="E601" s="1384"/>
      <c r="F601" s="1384"/>
      <c r="G601" s="1384"/>
      <c r="H601" s="1384"/>
      <c r="I601" s="1384"/>
      <c r="J601" s="1384"/>
      <c r="K601" s="1384"/>
      <c r="L601" s="1384"/>
      <c r="M601" s="1384"/>
      <c r="N601" s="803"/>
      <c r="O601" s="803"/>
      <c r="P601" s="803"/>
      <c r="Q601" s="803"/>
      <c r="R601" s="803"/>
      <c r="S601" s="803"/>
      <c r="T601" s="803"/>
      <c r="U601" s="803"/>
      <c r="V601" s="803"/>
      <c r="W601" s="803"/>
      <c r="X601" s="803"/>
      <c r="Y601" s="803"/>
      <c r="Z601" s="803"/>
      <c r="AA601" s="803"/>
      <c r="AB601" s="803"/>
      <c r="AC601" s="803"/>
      <c r="AD601" s="803"/>
      <c r="AE601" s="803"/>
      <c r="AF601" s="803"/>
      <c r="AG601" s="803"/>
      <c r="AH601" s="803"/>
      <c r="AI601" s="803"/>
      <c r="AJ601" s="803"/>
      <c r="AK601" s="803"/>
      <c r="AL601" s="803"/>
      <c r="AN601" s="880"/>
    </row>
    <row r="602" spans="2:47" s="817" customFormat="1" ht="12.75" customHeight="1">
      <c r="B602" s="803"/>
      <c r="C602" s="1122"/>
      <c r="D602" s="803"/>
      <c r="E602" s="803"/>
      <c r="F602" s="803"/>
      <c r="G602" s="803"/>
      <c r="H602" s="803"/>
      <c r="I602" s="803"/>
      <c r="J602" s="803"/>
      <c r="K602" s="803"/>
      <c r="L602" s="803"/>
      <c r="M602" s="803"/>
      <c r="N602" s="803"/>
      <c r="O602" s="803"/>
      <c r="P602" s="803"/>
      <c r="Q602" s="803"/>
      <c r="R602" s="803"/>
      <c r="S602" s="803"/>
      <c r="T602" s="803"/>
      <c r="U602" s="803"/>
      <c r="V602" s="803"/>
      <c r="W602" s="803"/>
      <c r="X602" s="803"/>
      <c r="Y602" s="803"/>
      <c r="Z602" s="803"/>
      <c r="AA602" s="803"/>
      <c r="AB602" s="803"/>
      <c r="AC602" s="803"/>
      <c r="AD602" s="803"/>
      <c r="AE602" s="803"/>
      <c r="AF602" s="803"/>
      <c r="AG602" s="803"/>
      <c r="AH602" s="803"/>
      <c r="AI602" s="803"/>
      <c r="AJ602" s="803"/>
      <c r="AK602" s="803"/>
      <c r="AL602" s="803"/>
      <c r="AN602" s="880"/>
      <c r="AO602" s="817" t="s">
        <v>299</v>
      </c>
      <c r="AP602" s="1123">
        <v>0</v>
      </c>
    </row>
    <row r="603" spans="2:47" s="817" customFormat="1" ht="12.75" customHeight="1">
      <c r="B603" s="803"/>
      <c r="C603" s="1122"/>
      <c r="D603" s="803"/>
      <c r="E603" s="803" t="s">
        <v>2435</v>
      </c>
      <c r="F603" s="1384"/>
      <c r="G603" s="1384"/>
      <c r="I603" s="2899" t="s">
        <v>299</v>
      </c>
      <c r="J603" s="2899"/>
      <c r="K603" s="2899"/>
      <c r="L603" s="2899"/>
      <c r="M603" s="2899"/>
      <c r="N603" s="2899"/>
      <c r="O603" s="2899"/>
      <c r="P603" s="2899"/>
      <c r="Q603" s="2899"/>
      <c r="R603" s="2899"/>
      <c r="S603" s="2899"/>
      <c r="T603" s="2899"/>
      <c r="U603" s="2899"/>
      <c r="V603" s="2899"/>
      <c r="W603" s="2899"/>
      <c r="X603" s="2899"/>
      <c r="Y603" s="2899"/>
      <c r="Z603" s="2899"/>
      <c r="AA603" s="2899"/>
      <c r="AB603" s="2899"/>
      <c r="AC603" s="2899"/>
      <c r="AD603" s="2899"/>
      <c r="AE603" s="2899"/>
      <c r="AF603" s="803"/>
      <c r="AG603" s="803"/>
      <c r="AH603" s="803"/>
      <c r="AI603" s="803"/>
      <c r="AJ603" s="803"/>
      <c r="AK603" s="803"/>
      <c r="AL603" s="803"/>
      <c r="AN603" s="880"/>
      <c r="AO603" s="817" t="s">
        <v>2440</v>
      </c>
      <c r="AP603" s="817">
        <v>3</v>
      </c>
    </row>
    <row r="604" spans="2:47" s="817" customFormat="1" ht="12.75" customHeight="1">
      <c r="B604" s="803"/>
      <c r="C604" s="803"/>
      <c r="D604" s="803"/>
      <c r="E604" s="803"/>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c r="AB604" s="878"/>
      <c r="AC604" s="878"/>
      <c r="AD604" s="878"/>
      <c r="AE604" s="878"/>
      <c r="AF604" s="878"/>
      <c r="AG604" s="878"/>
      <c r="AH604" s="878"/>
      <c r="AI604" s="878"/>
      <c r="AJ604" s="878"/>
      <c r="AK604" s="878"/>
      <c r="AL604" s="878"/>
      <c r="AN604" s="880"/>
      <c r="AO604" s="817" t="s">
        <v>2441</v>
      </c>
      <c r="AP604" s="817">
        <v>2</v>
      </c>
    </row>
    <row r="605" spans="2:47" s="817" customFormat="1" ht="12.75" customHeight="1">
      <c r="B605" s="2758" t="s">
        <v>299</v>
      </c>
      <c r="C605" s="2758"/>
      <c r="D605" s="878"/>
      <c r="E605" s="2811" t="s">
        <v>2442</v>
      </c>
      <c r="F605" s="2811"/>
      <c r="G605" s="2811"/>
      <c r="H605" s="2811"/>
      <c r="I605" s="2811"/>
      <c r="J605" s="2811"/>
      <c r="K605" s="2811"/>
      <c r="L605" s="2811"/>
      <c r="M605" s="2811"/>
      <c r="N605" s="2811"/>
      <c r="O605" s="2811"/>
      <c r="P605" s="2811"/>
      <c r="Q605" s="2811"/>
      <c r="R605" s="2811"/>
      <c r="S605" s="2811"/>
      <c r="T605" s="2811"/>
      <c r="U605" s="2811"/>
      <c r="V605" s="2811"/>
      <c r="W605" s="2811"/>
      <c r="X605" s="2811"/>
      <c r="Y605" s="2811"/>
      <c r="Z605" s="2811"/>
      <c r="AA605" s="2811"/>
      <c r="AB605" s="2811"/>
      <c r="AC605" s="2811"/>
      <c r="AD605" s="2811"/>
      <c r="AE605" s="2811"/>
      <c r="AF605" s="2811"/>
      <c r="AG605" s="2811"/>
      <c r="AH605" s="878"/>
      <c r="AI605" s="878"/>
      <c r="AJ605" s="878"/>
      <c r="AK605" s="878"/>
      <c r="AL605" s="878"/>
      <c r="AN605" s="880"/>
    </row>
    <row r="606" spans="2:47" s="817" customFormat="1" ht="12.75" customHeight="1">
      <c r="B606" s="803"/>
      <c r="C606" s="1122"/>
      <c r="D606" s="878"/>
      <c r="E606" s="2811"/>
      <c r="F606" s="2811"/>
      <c r="G606" s="2811"/>
      <c r="H606" s="2811"/>
      <c r="I606" s="2811"/>
      <c r="J606" s="2811"/>
      <c r="K606" s="2811"/>
      <c r="L606" s="2811"/>
      <c r="M606" s="2811"/>
      <c r="N606" s="2811"/>
      <c r="O606" s="2811"/>
      <c r="P606" s="2811"/>
      <c r="Q606" s="2811"/>
      <c r="R606" s="2811"/>
      <c r="S606" s="2811"/>
      <c r="T606" s="2811"/>
      <c r="U606" s="2811"/>
      <c r="V606" s="2811"/>
      <c r="W606" s="2811"/>
      <c r="X606" s="2811"/>
      <c r="Y606" s="2811"/>
      <c r="Z606" s="2811"/>
      <c r="AA606" s="2811"/>
      <c r="AB606" s="2811"/>
      <c r="AC606" s="2811"/>
      <c r="AD606" s="2811"/>
      <c r="AE606" s="2811"/>
      <c r="AF606" s="2811"/>
      <c r="AG606" s="2811"/>
      <c r="AH606" s="878"/>
      <c r="AI606" s="878"/>
      <c r="AJ606" s="878"/>
      <c r="AK606" s="878"/>
      <c r="AL606" s="878"/>
      <c r="AN606" s="880"/>
    </row>
    <row r="607" spans="2:47" s="817" customFormat="1" ht="12.75" customHeight="1">
      <c r="B607" s="803"/>
      <c r="C607" s="1122"/>
      <c r="D607" s="878"/>
      <c r="E607" s="2811"/>
      <c r="F607" s="2811"/>
      <c r="G607" s="2811"/>
      <c r="H607" s="2811"/>
      <c r="I607" s="2811"/>
      <c r="J607" s="2811"/>
      <c r="K607" s="2811"/>
      <c r="L607" s="2811"/>
      <c r="M607" s="2811"/>
      <c r="N607" s="2811"/>
      <c r="O607" s="2811"/>
      <c r="P607" s="2811"/>
      <c r="Q607" s="2811"/>
      <c r="R607" s="2811"/>
      <c r="S607" s="2811"/>
      <c r="T607" s="2811"/>
      <c r="U607" s="2811"/>
      <c r="V607" s="2811"/>
      <c r="W607" s="2811"/>
      <c r="X607" s="2811"/>
      <c r="Y607" s="2811"/>
      <c r="Z607" s="2811"/>
      <c r="AA607" s="2811"/>
      <c r="AB607" s="2811"/>
      <c r="AC607" s="2811"/>
      <c r="AD607" s="2811"/>
      <c r="AE607" s="2811"/>
      <c r="AF607" s="2811"/>
      <c r="AG607" s="2811"/>
      <c r="AH607" s="878"/>
      <c r="AI607" s="878"/>
      <c r="AJ607" s="878"/>
      <c r="AK607" s="878"/>
      <c r="AL607" s="878"/>
      <c r="AN607" s="880"/>
    </row>
    <row r="608" spans="2:47" s="817" customFormat="1" ht="12.75" customHeight="1">
      <c r="B608" s="803"/>
      <c r="C608" s="1122"/>
      <c r="D608" s="878"/>
      <c r="E608" s="2811"/>
      <c r="F608" s="2811"/>
      <c r="G608" s="2811"/>
      <c r="H608" s="2811"/>
      <c r="I608" s="2811"/>
      <c r="J608" s="2811"/>
      <c r="K608" s="2811"/>
      <c r="L608" s="2811"/>
      <c r="M608" s="2811"/>
      <c r="N608" s="2811"/>
      <c r="O608" s="2811"/>
      <c r="P608" s="2811"/>
      <c r="Q608" s="2811"/>
      <c r="R608" s="2811"/>
      <c r="S608" s="2811"/>
      <c r="T608" s="2811"/>
      <c r="U608" s="2811"/>
      <c r="V608" s="2811"/>
      <c r="W608" s="2811"/>
      <c r="X608" s="2811"/>
      <c r="Y608" s="2811"/>
      <c r="Z608" s="2811"/>
      <c r="AA608" s="2811"/>
      <c r="AB608" s="2811"/>
      <c r="AC608" s="2811"/>
      <c r="AD608" s="2811"/>
      <c r="AE608" s="2811"/>
      <c r="AF608" s="2811"/>
      <c r="AG608" s="2811"/>
      <c r="AH608" s="878"/>
      <c r="AI608" s="878"/>
      <c r="AJ608" s="878"/>
      <c r="AK608" s="878"/>
      <c r="AL608" s="878"/>
      <c r="AN608" s="880"/>
    </row>
    <row r="609" spans="1:42" s="817" customFormat="1" ht="12.75" customHeight="1">
      <c r="B609" s="803"/>
      <c r="C609" s="1122"/>
      <c r="D609" s="1127"/>
      <c r="E609" s="1128"/>
      <c r="F609" s="1128"/>
      <c r="G609" s="1128"/>
      <c r="H609" s="1128"/>
      <c r="I609" s="1128"/>
      <c r="J609" s="1128"/>
      <c r="K609" s="1128"/>
      <c r="L609" s="1128"/>
      <c r="M609" s="1128"/>
      <c r="N609" s="1128"/>
      <c r="O609" s="1128"/>
      <c r="P609" s="1128"/>
      <c r="Q609" s="1128"/>
      <c r="R609" s="1128"/>
      <c r="S609" s="1128"/>
      <c r="T609" s="1128"/>
      <c r="U609" s="1128"/>
      <c r="V609" s="1128"/>
      <c r="W609" s="1128"/>
      <c r="X609" s="1128"/>
      <c r="Y609" s="1128"/>
      <c r="Z609" s="1128"/>
      <c r="AA609" s="1128"/>
      <c r="AB609" s="1128"/>
      <c r="AC609" s="1128"/>
      <c r="AD609" s="1128"/>
      <c r="AE609" s="1128"/>
      <c r="AF609" s="1128"/>
      <c r="AG609" s="1128"/>
      <c r="AH609" s="1127"/>
      <c r="AI609" s="1127"/>
      <c r="AJ609" s="1127"/>
      <c r="AK609" s="1127"/>
      <c r="AL609" s="878"/>
      <c r="AN609" s="880"/>
    </row>
    <row r="610" spans="1:42" s="817" customFormat="1" ht="12.75" customHeight="1">
      <c r="A610" s="884"/>
      <c r="B610" s="876"/>
      <c r="C610" s="1129"/>
      <c r="D610" s="876"/>
      <c r="E610" s="1130"/>
      <c r="F610" s="1130"/>
      <c r="G610" s="1130"/>
      <c r="H610" s="1130"/>
      <c r="I610" s="1130"/>
      <c r="J610" s="1130"/>
      <c r="K610" s="1130"/>
      <c r="L610" s="1130"/>
      <c r="M610" s="1130"/>
      <c r="N610" s="1130"/>
      <c r="O610" s="1130"/>
      <c r="P610" s="1130"/>
      <c r="Q610" s="1130"/>
      <c r="R610" s="1130"/>
      <c r="S610" s="1130"/>
      <c r="T610" s="1130"/>
      <c r="U610" s="1130"/>
      <c r="V610" s="1130"/>
      <c r="W610" s="1130"/>
      <c r="X610" s="1130"/>
      <c r="Y610" s="1130"/>
      <c r="Z610" s="1130"/>
      <c r="AA610" s="1130"/>
      <c r="AB610" s="876"/>
      <c r="AC610" s="876"/>
      <c r="AD610" s="876"/>
      <c r="AE610" s="876"/>
      <c r="AF610" s="876"/>
      <c r="AG610" s="876"/>
      <c r="AH610" s="876"/>
      <c r="AI610" s="831" t="s">
        <v>2443</v>
      </c>
      <c r="AJ610" s="2764">
        <f>VLOOKUP($H$595,$AO$575:$AP$580,2,FALSE)+VLOOKUP($I$603,$AO$602:$AP$604,2,FALSE)</f>
        <v>4</v>
      </c>
      <c r="AK610" s="2766"/>
      <c r="AL610" s="1391"/>
      <c r="AM610" s="1131"/>
      <c r="AN610" s="880"/>
    </row>
    <row r="611" spans="1:42" s="817" customFormat="1" ht="12.75" customHeight="1">
      <c r="B611" s="803"/>
      <c r="C611" s="1122"/>
      <c r="D611" s="803"/>
      <c r="E611" s="1384"/>
      <c r="F611" s="1384"/>
      <c r="G611" s="1384"/>
      <c r="H611" s="1384"/>
      <c r="I611" s="1384"/>
      <c r="J611" s="1384"/>
      <c r="K611" s="1384"/>
      <c r="L611" s="1384"/>
      <c r="M611" s="1384"/>
      <c r="N611" s="1384"/>
      <c r="O611" s="1384"/>
      <c r="P611" s="1384"/>
      <c r="Q611" s="1384"/>
      <c r="R611" s="1384"/>
      <c r="S611" s="1384"/>
      <c r="T611" s="1384"/>
      <c r="U611" s="1384"/>
      <c r="V611" s="1384"/>
      <c r="W611" s="1384"/>
      <c r="X611" s="1384"/>
      <c r="Y611" s="1384"/>
      <c r="Z611" s="1384"/>
      <c r="AA611" s="1384"/>
      <c r="AB611" s="1384"/>
      <c r="AC611" s="803"/>
      <c r="AD611" s="803"/>
      <c r="AE611" s="1384"/>
      <c r="AF611" s="1384"/>
      <c r="AG611" s="1384"/>
      <c r="AH611" s="1384"/>
      <c r="AI611" s="1384"/>
      <c r="AJ611" s="1384"/>
      <c r="AK611" s="1384"/>
      <c r="AL611" s="1384"/>
      <c r="AM611" s="1131"/>
      <c r="AN611" s="880"/>
    </row>
    <row r="612" spans="1:42" s="817" customFormat="1" ht="12.75" customHeight="1">
      <c r="B612" s="803"/>
      <c r="C612" s="1269" t="s">
        <v>2444</v>
      </c>
      <c r="D612" s="1269"/>
      <c r="E612" s="1384"/>
      <c r="F612" s="1384"/>
      <c r="G612" s="1384"/>
      <c r="H612" s="1384"/>
      <c r="I612" s="1384"/>
      <c r="J612" s="1384"/>
      <c r="K612" s="1384"/>
      <c r="L612" s="1384"/>
      <c r="M612" s="1384"/>
      <c r="N612" s="1384"/>
      <c r="O612" s="1384"/>
      <c r="P612" s="1384"/>
      <c r="Q612" s="1384"/>
      <c r="R612" s="1384"/>
      <c r="S612" s="1384"/>
      <c r="T612" s="1384"/>
      <c r="U612" s="1384"/>
      <c r="V612" s="1384"/>
      <c r="W612" s="1384"/>
      <c r="X612" s="1384"/>
      <c r="Y612" s="1384"/>
      <c r="Z612" s="1384"/>
      <c r="AA612" s="1384"/>
      <c r="AB612" s="1384"/>
      <c r="AC612" s="803"/>
      <c r="AD612" s="803"/>
      <c r="AE612" s="803"/>
      <c r="AF612" s="803"/>
      <c r="AG612" s="803"/>
      <c r="AH612" s="803"/>
      <c r="AI612" s="803"/>
      <c r="AJ612" s="803"/>
      <c r="AK612" s="803"/>
      <c r="AL612" s="803"/>
      <c r="AN612" s="880"/>
    </row>
    <row r="613" spans="1:42" s="817" customFormat="1" ht="12.75" customHeight="1">
      <c r="B613" s="888"/>
      <c r="C613" s="803"/>
      <c r="D613" s="1125"/>
      <c r="E613" s="1384"/>
      <c r="F613" s="1384"/>
      <c r="G613" s="1384"/>
      <c r="H613" s="1384"/>
      <c r="I613" s="1384"/>
      <c r="J613" s="1384"/>
      <c r="K613" s="1384"/>
      <c r="L613" s="1384"/>
      <c r="M613" s="1384"/>
      <c r="N613" s="1384"/>
      <c r="O613" s="1384"/>
      <c r="P613" s="1384"/>
      <c r="Q613" s="1384"/>
      <c r="R613" s="1384"/>
      <c r="S613" s="1384"/>
      <c r="T613" s="1384"/>
      <c r="U613" s="1384"/>
      <c r="V613" s="1384"/>
      <c r="W613" s="1384"/>
      <c r="X613" s="1384"/>
      <c r="Y613" s="1384"/>
      <c r="Z613" s="1384"/>
      <c r="AA613" s="1384"/>
      <c r="AB613" s="1384"/>
      <c r="AC613" s="803"/>
      <c r="AD613" s="803"/>
      <c r="AE613" s="803"/>
      <c r="AF613" s="803"/>
      <c r="AG613" s="803"/>
      <c r="AH613" s="803"/>
      <c r="AI613" s="803"/>
      <c r="AJ613" s="803"/>
      <c r="AK613" s="803"/>
      <c r="AL613" s="803"/>
      <c r="AN613" s="880"/>
    </row>
    <row r="614" spans="1:42" s="959" customFormat="1" ht="12.75" customHeight="1">
      <c r="A614" s="817"/>
      <c r="B614" s="803"/>
      <c r="C614" s="803"/>
      <c r="D614" s="900" t="s">
        <v>21</v>
      </c>
      <c r="E614" s="2905" t="s">
        <v>2445</v>
      </c>
      <c r="F614" s="2905"/>
      <c r="G614" s="2905"/>
      <c r="H614" s="2905"/>
      <c r="I614" s="2905"/>
      <c r="J614" s="2905"/>
      <c r="K614" s="2905"/>
      <c r="L614" s="2905"/>
      <c r="M614" s="2905"/>
      <c r="N614" s="2905"/>
      <c r="O614" s="2905"/>
      <c r="P614" s="2905"/>
      <c r="Q614" s="2905"/>
      <c r="R614" s="2905"/>
      <c r="S614" s="2905"/>
      <c r="T614" s="2905"/>
      <c r="U614" s="2905"/>
      <c r="V614" s="2905"/>
      <c r="W614" s="2905"/>
      <c r="X614" s="2905"/>
      <c r="Y614" s="2905"/>
      <c r="Z614" s="2905"/>
      <c r="AA614" s="2905"/>
      <c r="AB614" s="2905"/>
      <c r="AC614" s="2905"/>
      <c r="AD614" s="2905"/>
      <c r="AE614" s="1269"/>
      <c r="AF614" s="2760" t="s">
        <v>2168</v>
      </c>
      <c r="AG614" s="2760"/>
      <c r="AH614" s="2760"/>
      <c r="AI614" s="2760"/>
      <c r="AJ614" s="2760"/>
      <c r="AK614" s="2760"/>
      <c r="AL614" s="2760"/>
      <c r="AM614" s="817"/>
      <c r="AN614" s="1075"/>
    </row>
    <row r="615" spans="1:42" s="817" customFormat="1" ht="12.75" customHeight="1">
      <c r="A615" s="1386"/>
      <c r="B615" s="803"/>
      <c r="C615" s="1122"/>
      <c r="D615" s="900"/>
      <c r="E615" s="2905"/>
      <c r="F615" s="2905"/>
      <c r="G615" s="2905"/>
      <c r="H615" s="2905"/>
      <c r="I615" s="2905"/>
      <c r="J615" s="2905"/>
      <c r="K615" s="2905"/>
      <c r="L615" s="2905"/>
      <c r="M615" s="2905"/>
      <c r="N615" s="2905"/>
      <c r="O615" s="2905"/>
      <c r="P615" s="2905"/>
      <c r="Q615" s="2905"/>
      <c r="R615" s="2905"/>
      <c r="S615" s="2905"/>
      <c r="T615" s="2905"/>
      <c r="U615" s="2905"/>
      <c r="V615" s="2905"/>
      <c r="W615" s="2905"/>
      <c r="X615" s="2905"/>
      <c r="Y615" s="2905"/>
      <c r="Z615" s="2905"/>
      <c r="AA615" s="2905"/>
      <c r="AB615" s="2905"/>
      <c r="AC615" s="2905"/>
      <c r="AD615" s="2905"/>
      <c r="AE615" s="803"/>
      <c r="AF615" s="803"/>
      <c r="AG615" s="803"/>
      <c r="AH615" s="803"/>
      <c r="AI615" s="803"/>
      <c r="AJ615" s="803"/>
      <c r="AK615" s="803"/>
      <c r="AL615" s="803"/>
      <c r="AN615" s="880"/>
    </row>
    <row r="616" spans="1:42" s="817" customFormat="1" ht="12.75" customHeight="1">
      <c r="B616" s="803"/>
      <c r="C616" s="1120"/>
      <c r="D616" s="900"/>
      <c r="E616" s="2905"/>
      <c r="F616" s="2905"/>
      <c r="G616" s="2905"/>
      <c r="H616" s="2905"/>
      <c r="I616" s="2905"/>
      <c r="J616" s="2905"/>
      <c r="K616" s="2905"/>
      <c r="L616" s="2905"/>
      <c r="M616" s="2905"/>
      <c r="N616" s="2905"/>
      <c r="O616" s="2905"/>
      <c r="P616" s="2905"/>
      <c r="Q616" s="2905"/>
      <c r="R616" s="2905"/>
      <c r="S616" s="2905"/>
      <c r="T616" s="2905"/>
      <c r="U616" s="2905"/>
      <c r="V616" s="2905"/>
      <c r="W616" s="2905"/>
      <c r="X616" s="2905"/>
      <c r="Y616" s="2905"/>
      <c r="Z616" s="2905"/>
      <c r="AA616" s="2905"/>
      <c r="AB616" s="2905"/>
      <c r="AC616" s="2905"/>
      <c r="AD616" s="2905"/>
      <c r="AE616" s="803"/>
      <c r="AF616" s="803"/>
      <c r="AG616" s="803"/>
      <c r="AH616" s="803"/>
      <c r="AI616" s="803"/>
      <c r="AJ616" s="803"/>
      <c r="AK616" s="803"/>
      <c r="AL616" s="803"/>
      <c r="AN616" s="880"/>
    </row>
    <row r="617" spans="1:42" s="817" customFormat="1" ht="12.75" customHeight="1">
      <c r="B617" s="803"/>
      <c r="C617" s="1120"/>
      <c r="D617" s="900"/>
      <c r="E617" s="2905"/>
      <c r="F617" s="2905"/>
      <c r="G617" s="2905"/>
      <c r="H617" s="2905"/>
      <c r="I617" s="2905"/>
      <c r="J617" s="2905"/>
      <c r="K617" s="2905"/>
      <c r="L617" s="2905"/>
      <c r="M617" s="2905"/>
      <c r="N617" s="2905"/>
      <c r="O617" s="2905"/>
      <c r="P617" s="2905"/>
      <c r="Q617" s="2905"/>
      <c r="R617" s="2905"/>
      <c r="S617" s="2905"/>
      <c r="T617" s="2905"/>
      <c r="U617" s="2905"/>
      <c r="V617" s="2905"/>
      <c r="W617" s="2905"/>
      <c r="X617" s="2905"/>
      <c r="Y617" s="2905"/>
      <c r="Z617" s="2905"/>
      <c r="AA617" s="2905"/>
      <c r="AB617" s="2905"/>
      <c r="AC617" s="2905"/>
      <c r="AD617" s="2905"/>
      <c r="AE617" s="803"/>
      <c r="AF617" s="803"/>
      <c r="AG617" s="803"/>
      <c r="AH617" s="803"/>
      <c r="AI617" s="803"/>
      <c r="AJ617" s="803"/>
      <c r="AK617" s="803"/>
      <c r="AL617" s="803"/>
      <c r="AN617" s="880"/>
    </row>
    <row r="618" spans="1:42" s="817" customFormat="1" ht="12.75" customHeight="1">
      <c r="B618" s="803"/>
      <c r="C618" s="1120"/>
      <c r="D618" s="900"/>
      <c r="E618" s="2905"/>
      <c r="F618" s="2905"/>
      <c r="G618" s="2905"/>
      <c r="H618" s="2905"/>
      <c r="I618" s="2905"/>
      <c r="J618" s="2905"/>
      <c r="K618" s="2905"/>
      <c r="L618" s="2905"/>
      <c r="M618" s="2905"/>
      <c r="N618" s="2905"/>
      <c r="O618" s="2905"/>
      <c r="P618" s="2905"/>
      <c r="Q618" s="2905"/>
      <c r="R618" s="2905"/>
      <c r="S618" s="2905"/>
      <c r="T618" s="2905"/>
      <c r="U618" s="2905"/>
      <c r="V618" s="2905"/>
      <c r="W618" s="2905"/>
      <c r="X618" s="2905"/>
      <c r="Y618" s="2905"/>
      <c r="Z618" s="2905"/>
      <c r="AA618" s="2905"/>
      <c r="AB618" s="2905"/>
      <c r="AC618" s="2905"/>
      <c r="AD618" s="2905"/>
      <c r="AE618" s="803"/>
      <c r="AF618" s="803"/>
      <c r="AG618" s="803"/>
      <c r="AH618" s="803"/>
      <c r="AI618" s="803"/>
      <c r="AJ618" s="803"/>
      <c r="AK618" s="803"/>
      <c r="AL618" s="803"/>
      <c r="AN618" s="880"/>
    </row>
    <row r="619" spans="1:42" s="817" customFormat="1" ht="12.75" customHeight="1">
      <c r="B619" s="803"/>
      <c r="C619" s="1120"/>
      <c r="D619" s="900"/>
      <c r="E619" s="2905"/>
      <c r="F619" s="2905"/>
      <c r="G619" s="2905"/>
      <c r="H619" s="2905"/>
      <c r="I619" s="2905"/>
      <c r="J619" s="2905"/>
      <c r="K619" s="2905"/>
      <c r="L619" s="2905"/>
      <c r="M619" s="2905"/>
      <c r="N619" s="2905"/>
      <c r="O619" s="2905"/>
      <c r="P619" s="2905"/>
      <c r="Q619" s="2905"/>
      <c r="R619" s="2905"/>
      <c r="S619" s="2905"/>
      <c r="T619" s="2905"/>
      <c r="U619" s="2905"/>
      <c r="V619" s="2905"/>
      <c r="W619" s="2905"/>
      <c r="X619" s="2905"/>
      <c r="Y619" s="2905"/>
      <c r="Z619" s="2905"/>
      <c r="AA619" s="2905"/>
      <c r="AB619" s="2905"/>
      <c r="AC619" s="2905"/>
      <c r="AD619" s="2905"/>
      <c r="AE619" s="803"/>
      <c r="AF619" s="803"/>
      <c r="AG619" s="803"/>
      <c r="AH619" s="803"/>
      <c r="AI619" s="803"/>
      <c r="AJ619" s="803"/>
      <c r="AK619" s="803"/>
      <c r="AL619" s="803"/>
      <c r="AN619" s="880"/>
    </row>
    <row r="620" spans="1:42" s="817" customFormat="1" ht="12.75" customHeight="1">
      <c r="A620" s="962"/>
      <c r="B620" s="893"/>
      <c r="C620" s="1132"/>
      <c r="D620" s="900"/>
      <c r="E620" s="2905"/>
      <c r="F620" s="2905"/>
      <c r="G620" s="2905"/>
      <c r="H620" s="2905"/>
      <c r="I620" s="2905"/>
      <c r="J620" s="2905"/>
      <c r="K620" s="2905"/>
      <c r="L620" s="2905"/>
      <c r="M620" s="2905"/>
      <c r="N620" s="2905"/>
      <c r="O620" s="2905"/>
      <c r="P620" s="2905"/>
      <c r="Q620" s="2905"/>
      <c r="R620" s="2905"/>
      <c r="S620" s="2905"/>
      <c r="T620" s="2905"/>
      <c r="U620" s="2905"/>
      <c r="V620" s="2905"/>
      <c r="W620" s="2905"/>
      <c r="X620" s="2905"/>
      <c r="Y620" s="2905"/>
      <c r="Z620" s="2905"/>
      <c r="AA620" s="2905"/>
      <c r="AB620" s="2905"/>
      <c r="AC620" s="2905"/>
      <c r="AD620" s="2905"/>
      <c r="AE620" s="893"/>
      <c r="AF620" s="893"/>
      <c r="AG620" s="893"/>
      <c r="AH620" s="893"/>
      <c r="AI620" s="893"/>
      <c r="AJ620" s="893"/>
      <c r="AK620" s="803"/>
      <c r="AL620" s="803"/>
      <c r="AN620" s="880"/>
    </row>
    <row r="621" spans="1:42" s="817" customFormat="1" ht="12.75" customHeight="1">
      <c r="B621" s="893"/>
      <c r="C621" s="1132"/>
      <c r="D621" s="900"/>
      <c r="E621" s="2905"/>
      <c r="F621" s="2905"/>
      <c r="G621" s="2905"/>
      <c r="H621" s="2905"/>
      <c r="I621" s="2905"/>
      <c r="J621" s="2905"/>
      <c r="K621" s="2905"/>
      <c r="L621" s="2905"/>
      <c r="M621" s="2905"/>
      <c r="N621" s="2905"/>
      <c r="O621" s="2905"/>
      <c r="P621" s="2905"/>
      <c r="Q621" s="2905"/>
      <c r="R621" s="2905"/>
      <c r="S621" s="2905"/>
      <c r="T621" s="2905"/>
      <c r="U621" s="2905"/>
      <c r="V621" s="2905"/>
      <c r="W621" s="2905"/>
      <c r="X621" s="2905"/>
      <c r="Y621" s="2905"/>
      <c r="Z621" s="2905"/>
      <c r="AA621" s="2905"/>
      <c r="AB621" s="2905"/>
      <c r="AC621" s="2905"/>
      <c r="AD621" s="2905"/>
      <c r="AE621" s="893"/>
      <c r="AF621" s="893"/>
      <c r="AG621" s="893"/>
      <c r="AH621" s="893"/>
      <c r="AI621" s="893"/>
      <c r="AJ621" s="893"/>
      <c r="AK621" s="803"/>
      <c r="AL621" s="803"/>
      <c r="AN621" s="880"/>
    </row>
    <row r="622" spans="1:42" s="817" customFormat="1" ht="12" customHeight="1">
      <c r="B622" s="893"/>
      <c r="C622" s="1132"/>
      <c r="D622" s="900"/>
      <c r="E622" s="1387"/>
      <c r="F622" s="1387"/>
      <c r="G622" s="1387"/>
      <c r="H622" s="1387"/>
      <c r="I622" s="1387"/>
      <c r="J622" s="1387"/>
      <c r="K622" s="1387"/>
      <c r="L622" s="1387"/>
      <c r="M622" s="1387"/>
      <c r="N622" s="1387"/>
      <c r="O622" s="1387"/>
      <c r="P622" s="1387"/>
      <c r="Q622" s="1387"/>
      <c r="R622" s="1387"/>
      <c r="S622" s="1387"/>
      <c r="T622" s="1387"/>
      <c r="U622" s="1387"/>
      <c r="V622" s="1387"/>
      <c r="W622" s="1387"/>
      <c r="X622" s="1387"/>
      <c r="Y622" s="1387"/>
      <c r="Z622" s="1387"/>
      <c r="AA622" s="1387"/>
      <c r="AB622" s="1387"/>
      <c r="AC622" s="1387"/>
      <c r="AD622" s="1387"/>
      <c r="AE622" s="893"/>
      <c r="AF622" s="893"/>
      <c r="AG622" s="893"/>
      <c r="AH622" s="893"/>
      <c r="AI622" s="893"/>
      <c r="AJ622" s="893"/>
      <c r="AK622" s="803"/>
      <c r="AL622" s="803"/>
      <c r="AN622" s="880"/>
      <c r="AO622" s="817" t="s">
        <v>299</v>
      </c>
      <c r="AP622" s="1123">
        <v>0</v>
      </c>
    </row>
    <row r="623" spans="1:42" s="817" customFormat="1" ht="12.75" customHeight="1">
      <c r="B623" s="893"/>
      <c r="C623" s="1120"/>
      <c r="D623" s="900"/>
      <c r="E623" s="893" t="s">
        <v>2446</v>
      </c>
      <c r="F623" s="1133"/>
      <c r="G623" s="1133"/>
      <c r="H623" s="1133"/>
      <c r="I623" s="1133"/>
      <c r="J623" s="1133"/>
      <c r="K623" s="1133"/>
      <c r="L623" s="1133"/>
      <c r="M623" s="1133"/>
      <c r="N623" s="1133"/>
      <c r="O623" s="1133"/>
      <c r="P623" s="1133"/>
      <c r="Q623" s="1133"/>
      <c r="R623" s="1133"/>
      <c r="U623" s="1133"/>
      <c r="V623" s="1133"/>
      <c r="W623" s="1133"/>
      <c r="X623" s="2758" t="s">
        <v>299</v>
      </c>
      <c r="Y623" s="2758"/>
      <c r="Z623" s="1133"/>
      <c r="AA623" s="1133"/>
      <c r="AB623" s="1133"/>
      <c r="AC623" s="1133"/>
      <c r="AD623" s="1133"/>
      <c r="AE623" s="803"/>
      <c r="AF623" s="893"/>
      <c r="AG623" s="893"/>
      <c r="AH623" s="893"/>
      <c r="AI623" s="893"/>
      <c r="AJ623" s="893"/>
      <c r="AK623" s="803"/>
      <c r="AL623" s="803"/>
      <c r="AN623" s="880"/>
      <c r="AO623" s="889" t="s">
        <v>21</v>
      </c>
      <c r="AP623" s="817">
        <v>5</v>
      </c>
    </row>
    <row r="624" spans="1:42" s="817" customFormat="1" ht="12.75" customHeight="1">
      <c r="B624" s="893"/>
      <c r="C624" s="1132"/>
      <c r="D624" s="803"/>
      <c r="E624" s="803"/>
      <c r="F624" s="803"/>
      <c r="G624" s="803"/>
      <c r="H624" s="803"/>
      <c r="I624" s="803"/>
      <c r="J624" s="803"/>
      <c r="K624" s="803"/>
      <c r="L624" s="803"/>
      <c r="M624" s="803"/>
      <c r="N624" s="803"/>
      <c r="O624" s="803"/>
      <c r="P624" s="803"/>
      <c r="Q624" s="803"/>
      <c r="R624" s="803"/>
      <c r="S624" s="803"/>
      <c r="T624" s="803"/>
      <c r="U624" s="803"/>
      <c r="V624" s="803"/>
      <c r="W624" s="893"/>
      <c r="X624" s="893"/>
      <c r="Y624" s="893"/>
      <c r="Z624" s="893"/>
      <c r="AA624" s="893"/>
      <c r="AB624" s="893"/>
      <c r="AC624" s="803"/>
      <c r="AD624" s="803"/>
      <c r="AE624" s="803"/>
      <c r="AF624" s="803"/>
      <c r="AG624" s="803"/>
      <c r="AH624" s="803"/>
      <c r="AI624" s="803"/>
      <c r="AJ624" s="803"/>
      <c r="AK624" s="803"/>
      <c r="AL624" s="803"/>
      <c r="AN624" s="880"/>
      <c r="AO624" s="889" t="s">
        <v>26</v>
      </c>
      <c r="AP624" s="1134">
        <v>4</v>
      </c>
    </row>
    <row r="625" spans="1:42" s="817" customFormat="1" ht="12.75" customHeight="1">
      <c r="B625" s="803"/>
      <c r="C625" s="1120"/>
      <c r="D625" s="900" t="s">
        <v>26</v>
      </c>
      <c r="E625" s="1135" t="s">
        <v>2447</v>
      </c>
      <c r="F625" s="1136"/>
      <c r="G625" s="1136"/>
      <c r="H625" s="1136"/>
      <c r="I625" s="1136"/>
      <c r="J625" s="1136"/>
      <c r="K625" s="1136"/>
      <c r="L625" s="1136"/>
      <c r="M625" s="1136"/>
      <c r="N625" s="1136"/>
      <c r="O625" s="1136"/>
      <c r="P625" s="1136"/>
      <c r="Q625" s="1136"/>
      <c r="R625" s="1136"/>
      <c r="S625" s="1136"/>
      <c r="T625" s="1136"/>
      <c r="U625" s="803"/>
      <c r="V625" s="803"/>
      <c r="W625" s="1136"/>
      <c r="X625" s="1136"/>
      <c r="Y625" s="1136"/>
      <c r="Z625" s="1136"/>
      <c r="AA625" s="1136"/>
      <c r="AB625" s="1136"/>
      <c r="AC625" s="803"/>
      <c r="AD625" s="803"/>
      <c r="AE625" s="803"/>
      <c r="AF625" s="2760" t="s">
        <v>2448</v>
      </c>
      <c r="AG625" s="2760"/>
      <c r="AH625" s="2760"/>
      <c r="AI625" s="2760"/>
      <c r="AJ625" s="2760"/>
      <c r="AK625" s="2760"/>
      <c r="AL625" s="2760"/>
      <c r="AN625" s="880"/>
      <c r="AO625" s="889" t="s">
        <v>48</v>
      </c>
      <c r="AP625" s="817">
        <v>3</v>
      </c>
    </row>
    <row r="626" spans="1:42" s="817" customFormat="1" ht="12.75" customHeight="1">
      <c r="B626" s="803"/>
      <c r="C626" s="1120"/>
      <c r="D626" s="803"/>
      <c r="E626" s="803"/>
      <c r="F626" s="1136"/>
      <c r="G626" s="1136"/>
      <c r="H626" s="1136"/>
      <c r="I626" s="1136"/>
      <c r="J626" s="1136"/>
      <c r="K626" s="1136"/>
      <c r="L626" s="1136"/>
      <c r="M626" s="1136"/>
      <c r="N626" s="1136"/>
      <c r="O626" s="1136"/>
      <c r="P626" s="1136"/>
      <c r="Q626" s="1136"/>
      <c r="R626" s="1136"/>
      <c r="S626" s="1136"/>
      <c r="T626" s="1136"/>
      <c r="U626" s="803"/>
      <c r="V626" s="803"/>
      <c r="W626" s="803"/>
      <c r="X626" s="1136"/>
      <c r="Y626" s="1136"/>
      <c r="Z626" s="1136"/>
      <c r="AA626" s="1136"/>
      <c r="AB626" s="1136"/>
      <c r="AC626" s="803"/>
      <c r="AD626" s="803"/>
      <c r="AE626" s="803"/>
      <c r="AF626" s="803"/>
      <c r="AG626" s="803"/>
      <c r="AH626" s="803"/>
      <c r="AI626" s="803"/>
      <c r="AJ626" s="803"/>
      <c r="AK626" s="803"/>
      <c r="AL626" s="803"/>
      <c r="AN626" s="880"/>
      <c r="AO626" s="889" t="s">
        <v>2424</v>
      </c>
      <c r="AP626" s="1134">
        <v>4</v>
      </c>
    </row>
    <row r="627" spans="1:42" s="817" customFormat="1" ht="12.75" customHeight="1">
      <c r="B627" s="803"/>
      <c r="C627" s="1120"/>
      <c r="D627" s="803" t="s">
        <v>2435</v>
      </c>
      <c r="E627" s="1384"/>
      <c r="F627" s="1384"/>
      <c r="G627" s="1384"/>
      <c r="H627" s="2898" t="s">
        <v>21</v>
      </c>
      <c r="I627" s="2898"/>
      <c r="J627" s="1136"/>
      <c r="K627" s="1136"/>
      <c r="L627" s="1136"/>
      <c r="M627" s="1136"/>
      <c r="N627" s="1136"/>
      <c r="O627" s="1136"/>
      <c r="P627" s="1136"/>
      <c r="Q627" s="1136"/>
      <c r="R627" s="1136"/>
      <c r="S627" s="1136"/>
      <c r="T627" s="1136"/>
      <c r="U627" s="1384"/>
      <c r="V627" s="1384"/>
      <c r="W627" s="1384"/>
      <c r="X627" s="803"/>
      <c r="Y627" s="803"/>
      <c r="Z627" s="803"/>
      <c r="AA627" s="803"/>
      <c r="AB627" s="803"/>
      <c r="AC627" s="803"/>
      <c r="AD627" s="803"/>
      <c r="AE627" s="803"/>
      <c r="AF627" s="803"/>
      <c r="AG627" s="803"/>
      <c r="AH627" s="803"/>
      <c r="AI627" s="803"/>
      <c r="AJ627" s="803"/>
      <c r="AK627" s="803"/>
      <c r="AL627" s="803"/>
      <c r="AN627" s="880"/>
      <c r="AO627" s="889" t="s">
        <v>2427</v>
      </c>
      <c r="AP627" s="817">
        <v>3</v>
      </c>
    </row>
    <row r="628" spans="1:42" s="817" customFormat="1" ht="12.75" customHeight="1">
      <c r="B628" s="803"/>
      <c r="C628" s="1120"/>
      <c r="D628" s="803"/>
      <c r="E628" s="1384"/>
      <c r="F628" s="1136"/>
      <c r="G628" s="1136"/>
      <c r="H628" s="1136"/>
      <c r="I628" s="1137"/>
      <c r="J628" s="1136"/>
      <c r="K628" s="1136"/>
      <c r="L628" s="1136"/>
      <c r="M628" s="1136"/>
      <c r="N628" s="1136"/>
      <c r="O628" s="1136"/>
      <c r="P628" s="1136"/>
      <c r="Q628" s="1136"/>
      <c r="R628" s="803"/>
      <c r="S628" s="803"/>
      <c r="T628" s="1136"/>
      <c r="U628" s="1384"/>
      <c r="V628" s="1384"/>
      <c r="W628" s="1384"/>
      <c r="X628" s="1384"/>
      <c r="Y628" s="1384"/>
      <c r="Z628" s="1384"/>
      <c r="AA628" s="1384"/>
      <c r="AB628" s="1384"/>
      <c r="AC628" s="803"/>
      <c r="AD628" s="803"/>
      <c r="AE628" s="803"/>
      <c r="AF628" s="803"/>
      <c r="AG628" s="803"/>
      <c r="AH628" s="803"/>
      <c r="AI628" s="1136"/>
      <c r="AJ628" s="1136"/>
      <c r="AK628" s="1136"/>
      <c r="AL628" s="1136"/>
      <c r="AM628" s="1138"/>
      <c r="AN628" s="880"/>
      <c r="AO628" s="889" t="s">
        <v>2449</v>
      </c>
      <c r="AP628" s="817">
        <v>2</v>
      </c>
    </row>
    <row r="629" spans="1:42" s="817" customFormat="1" ht="12.75" customHeight="1">
      <c r="A629" s="884"/>
      <c r="B629" s="876"/>
      <c r="C629" s="1139"/>
      <c r="D629" s="876"/>
      <c r="E629" s="1130"/>
      <c r="F629" s="1130"/>
      <c r="G629" s="1140"/>
      <c r="H629" s="1140"/>
      <c r="I629" s="1140"/>
      <c r="J629" s="1140"/>
      <c r="K629" s="1140"/>
      <c r="L629" s="1140"/>
      <c r="M629" s="1140"/>
      <c r="N629" s="1140"/>
      <c r="O629" s="1140"/>
      <c r="P629" s="1140"/>
      <c r="Q629" s="1140"/>
      <c r="R629" s="1140"/>
      <c r="S629" s="1140"/>
      <c r="T629" s="1130"/>
      <c r="U629" s="1130"/>
      <c r="V629" s="1130"/>
      <c r="W629" s="1130"/>
      <c r="X629" s="1130"/>
      <c r="Y629" s="1130"/>
      <c r="Z629" s="1130"/>
      <c r="AA629" s="1130"/>
      <c r="AB629" s="876"/>
      <c r="AC629" s="876"/>
      <c r="AD629" s="876"/>
      <c r="AE629" s="876"/>
      <c r="AF629" s="876"/>
      <c r="AG629" s="876"/>
      <c r="AH629" s="876"/>
      <c r="AI629" s="831" t="s">
        <v>2450</v>
      </c>
      <c r="AJ629" s="2764">
        <f>VLOOKUP($H$627,$AO$594:$AP$596,2,FALSE)</f>
        <v>3</v>
      </c>
      <c r="AK629" s="2766"/>
      <c r="AL629" s="1391"/>
      <c r="AN629" s="880"/>
      <c r="AO629" s="889" t="s">
        <v>2451</v>
      </c>
      <c r="AP629" s="817">
        <v>1</v>
      </c>
    </row>
    <row r="630" spans="1:42" s="817" customFormat="1" ht="12.75" customHeight="1">
      <c r="B630" s="803"/>
      <c r="C630" s="1120"/>
      <c r="D630" s="803"/>
      <c r="E630" s="1384"/>
      <c r="F630" s="1384"/>
      <c r="G630" s="1384"/>
      <c r="H630" s="803"/>
      <c r="I630" s="803"/>
      <c r="J630" s="1136"/>
      <c r="K630" s="1136"/>
      <c r="L630" s="1136"/>
      <c r="M630" s="1136"/>
      <c r="N630" s="1136"/>
      <c r="O630" s="1136"/>
      <c r="P630" s="1136"/>
      <c r="Q630" s="1136"/>
      <c r="R630" s="1136"/>
      <c r="S630" s="1136"/>
      <c r="T630" s="1136"/>
      <c r="U630" s="1384"/>
      <c r="V630" s="1384"/>
      <c r="W630" s="1384"/>
      <c r="X630" s="1384"/>
      <c r="Y630" s="1384"/>
      <c r="Z630" s="1384"/>
      <c r="AA630" s="1384"/>
      <c r="AB630" s="1384"/>
      <c r="AC630" s="803"/>
      <c r="AD630" s="803"/>
      <c r="AE630" s="803"/>
      <c r="AF630" s="803"/>
      <c r="AG630" s="803"/>
      <c r="AH630" s="803"/>
      <c r="AI630" s="803"/>
      <c r="AJ630" s="1388"/>
      <c r="AK630" s="803"/>
      <c r="AL630" s="803"/>
      <c r="AN630" s="880"/>
    </row>
    <row r="631" spans="1:42" s="817" customFormat="1" ht="12.75" customHeight="1">
      <c r="B631" s="803"/>
      <c r="C631" s="1269" t="s">
        <v>2452</v>
      </c>
      <c r="D631" s="803"/>
      <c r="E631" s="1384"/>
      <c r="F631" s="1136"/>
      <c r="G631" s="1136"/>
      <c r="H631" s="1136"/>
      <c r="I631" s="1136"/>
      <c r="J631" s="1136"/>
      <c r="K631" s="1136"/>
      <c r="L631" s="1136"/>
      <c r="M631" s="1136"/>
      <c r="N631" s="1136"/>
      <c r="O631" s="1136"/>
      <c r="P631" s="1136"/>
      <c r="Q631" s="1136"/>
      <c r="R631" s="1136"/>
      <c r="S631" s="1136"/>
      <c r="T631" s="1136"/>
      <c r="U631" s="803"/>
      <c r="V631" s="803"/>
      <c r="W631" s="1136"/>
      <c r="X631" s="1136"/>
      <c r="Y631" s="1136"/>
      <c r="Z631" s="1136"/>
      <c r="AA631" s="1136"/>
      <c r="AB631" s="1136"/>
      <c r="AC631" s="1382"/>
      <c r="AD631" s="1382"/>
      <c r="AE631" s="1382"/>
      <c r="AF631" s="1382"/>
      <c r="AG631" s="1382"/>
      <c r="AH631" s="1382"/>
      <c r="AI631" s="1382"/>
      <c r="AJ631" s="803"/>
      <c r="AK631" s="803"/>
      <c r="AL631" s="803"/>
      <c r="AN631" s="880"/>
    </row>
    <row r="632" spans="1:42" s="817" customFormat="1" ht="12.75" customHeight="1">
      <c r="A632" s="962"/>
      <c r="B632" s="803"/>
      <c r="C632" s="1122"/>
      <c r="D632" s="803"/>
      <c r="E632" s="1136"/>
      <c r="F632" s="1136"/>
      <c r="G632" s="1136"/>
      <c r="H632" s="1136"/>
      <c r="I632" s="1136"/>
      <c r="J632" s="1136"/>
      <c r="K632" s="1136"/>
      <c r="L632" s="1136"/>
      <c r="M632" s="1136"/>
      <c r="N632" s="1136"/>
      <c r="O632" s="1136"/>
      <c r="P632" s="1136"/>
      <c r="Q632" s="1136"/>
      <c r="R632" s="1136"/>
      <c r="S632" s="1136"/>
      <c r="T632" s="1136"/>
      <c r="U632" s="1136"/>
      <c r="V632" s="1136"/>
      <c r="W632" s="1136"/>
      <c r="X632" s="1136"/>
      <c r="Y632" s="1136"/>
      <c r="Z632" s="1136"/>
      <c r="AA632" s="1136"/>
      <c r="AB632" s="1136"/>
      <c r="AC632" s="803"/>
      <c r="AD632" s="803"/>
      <c r="AE632" s="803"/>
      <c r="AF632" s="803"/>
      <c r="AG632" s="803"/>
      <c r="AH632" s="803"/>
      <c r="AI632" s="803"/>
      <c r="AJ632" s="803"/>
      <c r="AK632" s="803"/>
      <c r="AL632" s="803"/>
      <c r="AN632" s="880"/>
    </row>
    <row r="633" spans="1:42" s="817" customFormat="1" ht="12.75" customHeight="1">
      <c r="B633" s="803"/>
      <c r="C633" s="803"/>
      <c r="D633" s="900" t="s">
        <v>21</v>
      </c>
      <c r="E633" s="893" t="s">
        <v>2453</v>
      </c>
      <c r="F633" s="1136"/>
      <c r="G633" s="1136"/>
      <c r="H633" s="1136"/>
      <c r="I633" s="1136"/>
      <c r="J633" s="1136"/>
      <c r="K633" s="1136"/>
      <c r="L633" s="1136"/>
      <c r="M633" s="1136"/>
      <c r="N633" s="1136"/>
      <c r="O633" s="1136"/>
      <c r="P633" s="1136"/>
      <c r="Q633" s="1136"/>
      <c r="R633" s="1136"/>
      <c r="S633" s="1136"/>
      <c r="T633" s="1136"/>
      <c r="U633" s="1136"/>
      <c r="V633" s="1136"/>
      <c r="W633" s="1136"/>
      <c r="X633" s="1136"/>
      <c r="Y633" s="1136"/>
      <c r="Z633" s="1136"/>
      <c r="AA633" s="1136"/>
      <c r="AB633" s="1136"/>
      <c r="AC633" s="803"/>
      <c r="AD633" s="803"/>
      <c r="AE633" s="803"/>
      <c r="AF633" s="2760" t="s">
        <v>2168</v>
      </c>
      <c r="AG633" s="2760"/>
      <c r="AH633" s="2760"/>
      <c r="AI633" s="2760"/>
      <c r="AJ633" s="2760"/>
      <c r="AK633" s="2760"/>
      <c r="AL633" s="2760"/>
      <c r="AN633" s="880"/>
    </row>
    <row r="634" spans="1:42" s="817" customFormat="1" ht="12.75" customHeight="1">
      <c r="B634" s="803"/>
      <c r="C634" s="803"/>
      <c r="D634" s="900"/>
      <c r="E634" s="893" t="s">
        <v>2454</v>
      </c>
      <c r="F634" s="1136"/>
      <c r="G634" s="1136"/>
      <c r="H634" s="1136"/>
      <c r="I634" s="1136"/>
      <c r="J634" s="1136"/>
      <c r="K634" s="1136"/>
      <c r="L634" s="1136"/>
      <c r="M634" s="1136"/>
      <c r="N634" s="1136"/>
      <c r="O634" s="1136"/>
      <c r="P634" s="1136"/>
      <c r="Q634" s="1136"/>
      <c r="R634" s="1136"/>
      <c r="S634" s="1136"/>
      <c r="T634" s="1136"/>
      <c r="U634" s="1136"/>
      <c r="V634" s="1136"/>
      <c r="W634" s="1136"/>
      <c r="X634" s="1136"/>
      <c r="Y634" s="1136"/>
      <c r="Z634" s="1136"/>
      <c r="AA634" s="1136"/>
      <c r="AB634" s="1136"/>
      <c r="AC634" s="803"/>
      <c r="AD634" s="803"/>
      <c r="AE634" s="1382"/>
      <c r="AF634" s="1382"/>
      <c r="AG634" s="1382"/>
      <c r="AH634" s="1382"/>
      <c r="AI634" s="1382"/>
      <c r="AJ634" s="1382"/>
      <c r="AK634" s="1382"/>
      <c r="AL634" s="1382"/>
      <c r="AN634" s="880"/>
    </row>
    <row r="635" spans="1:42" s="817" customFormat="1" ht="12.75" customHeight="1">
      <c r="B635" s="893"/>
      <c r="C635" s="1132"/>
      <c r="D635" s="900"/>
      <c r="E635" s="893"/>
      <c r="F635" s="893"/>
      <c r="G635" s="893"/>
      <c r="H635" s="893"/>
      <c r="I635" s="893"/>
      <c r="J635" s="893"/>
      <c r="K635" s="893"/>
      <c r="L635" s="893"/>
      <c r="M635" s="893"/>
      <c r="N635" s="893"/>
      <c r="O635" s="893"/>
      <c r="P635" s="893"/>
      <c r="Q635" s="893"/>
      <c r="R635" s="893"/>
      <c r="S635" s="893"/>
      <c r="T635" s="893"/>
      <c r="U635" s="893"/>
      <c r="V635" s="893"/>
      <c r="W635" s="893"/>
      <c r="X635" s="893"/>
      <c r="Y635" s="893"/>
      <c r="Z635" s="893"/>
      <c r="AA635" s="893"/>
      <c r="AB635" s="893"/>
      <c r="AC635" s="803"/>
      <c r="AD635" s="803"/>
      <c r="AE635" s="893"/>
      <c r="AF635" s="803"/>
      <c r="AG635" s="803"/>
      <c r="AH635" s="803"/>
      <c r="AI635" s="803"/>
      <c r="AJ635" s="803"/>
      <c r="AK635" s="803"/>
      <c r="AL635" s="803"/>
      <c r="AN635" s="880"/>
    </row>
    <row r="636" spans="1:42" s="817" customFormat="1" ht="12.75" customHeight="1">
      <c r="B636" s="803"/>
      <c r="C636" s="1120"/>
      <c r="D636" s="900" t="s">
        <v>26</v>
      </c>
      <c r="E636" s="893" t="s">
        <v>2455</v>
      </c>
      <c r="F636" s="893"/>
      <c r="G636" s="893"/>
      <c r="H636" s="893"/>
      <c r="I636" s="893"/>
      <c r="J636" s="893"/>
      <c r="K636" s="893"/>
      <c r="L636" s="893"/>
      <c r="M636" s="893"/>
      <c r="N636" s="893"/>
      <c r="O636" s="893"/>
      <c r="P636" s="893"/>
      <c r="Q636" s="893"/>
      <c r="R636" s="893"/>
      <c r="S636" s="893"/>
      <c r="T636" s="893"/>
      <c r="U636" s="893"/>
      <c r="V636" s="893"/>
      <c r="W636" s="893"/>
      <c r="X636" s="893"/>
      <c r="Y636" s="893"/>
      <c r="Z636" s="893"/>
      <c r="AA636" s="893"/>
      <c r="AB636" s="893"/>
      <c r="AC636" s="803"/>
      <c r="AD636" s="803"/>
      <c r="AE636" s="803"/>
      <c r="AF636" s="2760" t="s">
        <v>2448</v>
      </c>
      <c r="AG636" s="2760"/>
      <c r="AH636" s="2760"/>
      <c r="AI636" s="2760"/>
      <c r="AJ636" s="2760"/>
      <c r="AK636" s="2760"/>
      <c r="AL636" s="2760"/>
      <c r="AN636" s="880"/>
    </row>
    <row r="637" spans="1:42" s="817" customFormat="1" ht="12.75" customHeight="1">
      <c r="B637" s="803"/>
      <c r="C637" s="1120"/>
      <c r="D637" s="900"/>
      <c r="E637" s="893" t="s">
        <v>2456</v>
      </c>
      <c r="F637" s="893"/>
      <c r="G637" s="893"/>
      <c r="H637" s="893"/>
      <c r="I637" s="893"/>
      <c r="J637" s="893"/>
      <c r="K637" s="893"/>
      <c r="L637" s="893"/>
      <c r="M637" s="893"/>
      <c r="N637" s="893"/>
      <c r="O637" s="893"/>
      <c r="P637" s="893"/>
      <c r="Q637" s="893"/>
      <c r="R637" s="893"/>
      <c r="S637" s="893"/>
      <c r="T637" s="893"/>
      <c r="U637" s="893"/>
      <c r="V637" s="893"/>
      <c r="W637" s="893"/>
      <c r="X637" s="893"/>
      <c r="Y637" s="893"/>
      <c r="Z637" s="893"/>
      <c r="AA637" s="893"/>
      <c r="AB637" s="893"/>
      <c r="AC637" s="803"/>
      <c r="AD637" s="803"/>
      <c r="AE637" s="1382"/>
      <c r="AF637" s="1382"/>
      <c r="AG637" s="1382"/>
      <c r="AH637" s="1382"/>
      <c r="AI637" s="1382"/>
      <c r="AJ637" s="1382"/>
      <c r="AK637" s="1382"/>
      <c r="AL637" s="1382"/>
      <c r="AN637" s="880"/>
    </row>
    <row r="638" spans="1:42" s="817" customFormat="1" ht="12.75" customHeight="1">
      <c r="B638" s="803"/>
      <c r="C638" s="1120"/>
      <c r="D638" s="803"/>
      <c r="E638" s="893"/>
      <c r="F638" s="893"/>
      <c r="G638" s="893"/>
      <c r="H638" s="893"/>
      <c r="I638" s="893"/>
      <c r="J638" s="893"/>
      <c r="K638" s="893"/>
      <c r="L638" s="893"/>
      <c r="M638" s="893"/>
      <c r="N638" s="893"/>
      <c r="O638" s="893"/>
      <c r="P638" s="893"/>
      <c r="Q638" s="893"/>
      <c r="R638" s="893"/>
      <c r="S638" s="893"/>
      <c r="T638" s="893"/>
      <c r="U638" s="893"/>
      <c r="V638" s="893"/>
      <c r="W638" s="893"/>
      <c r="X638" s="893"/>
      <c r="Y638" s="893"/>
      <c r="Z638" s="893"/>
      <c r="AA638" s="893"/>
      <c r="AB638" s="893"/>
      <c r="AC638" s="803"/>
      <c r="AD638" s="803"/>
      <c r="AE638" s="803"/>
      <c r="AF638" s="803"/>
      <c r="AG638" s="803"/>
      <c r="AH638" s="803"/>
      <c r="AI638" s="803"/>
      <c r="AJ638" s="803"/>
      <c r="AK638" s="803"/>
      <c r="AL638" s="803"/>
      <c r="AN638" s="880"/>
      <c r="AP638" s="1134"/>
    </row>
    <row r="639" spans="1:42" s="817" customFormat="1" ht="12.75" customHeight="1">
      <c r="B639" s="803"/>
      <c r="C639" s="1120"/>
      <c r="D639" s="803" t="s">
        <v>2435</v>
      </c>
      <c r="E639" s="1384"/>
      <c r="F639" s="1384"/>
      <c r="G639" s="1384"/>
      <c r="H639" s="2898" t="s">
        <v>299</v>
      </c>
      <c r="I639" s="2898"/>
      <c r="J639" s="893"/>
      <c r="K639" s="893"/>
      <c r="L639" s="893"/>
      <c r="M639" s="893"/>
      <c r="N639" s="893"/>
      <c r="O639" s="893"/>
      <c r="P639" s="893"/>
      <c r="Q639" s="893"/>
      <c r="R639" s="893"/>
      <c r="S639" s="893"/>
      <c r="T639" s="893"/>
      <c r="U639" s="893"/>
      <c r="V639" s="893"/>
      <c r="W639" s="803"/>
      <c r="X639" s="803"/>
      <c r="Y639" s="803"/>
      <c r="Z639" s="803"/>
      <c r="AA639" s="803"/>
      <c r="AB639" s="803"/>
      <c r="AC639" s="803"/>
      <c r="AD639" s="803"/>
      <c r="AE639" s="803"/>
      <c r="AF639" s="803"/>
      <c r="AG639" s="803"/>
      <c r="AH639" s="803"/>
      <c r="AI639" s="803"/>
      <c r="AJ639" s="803"/>
      <c r="AK639" s="803"/>
      <c r="AL639" s="803"/>
      <c r="AN639" s="880"/>
    </row>
    <row r="640" spans="1:42" s="817" customFormat="1" ht="12.75" customHeight="1">
      <c r="B640" s="803"/>
      <c r="C640" s="1120"/>
      <c r="D640" s="803"/>
      <c r="E640" s="1384"/>
      <c r="F640" s="1384"/>
      <c r="G640" s="893"/>
      <c r="H640" s="893"/>
      <c r="I640" s="893"/>
      <c r="J640" s="893"/>
      <c r="K640" s="893"/>
      <c r="L640" s="893"/>
      <c r="M640" s="893"/>
      <c r="N640" s="893"/>
      <c r="O640" s="893"/>
      <c r="P640" s="893"/>
      <c r="Q640" s="893"/>
      <c r="R640" s="893"/>
      <c r="S640" s="893"/>
      <c r="T640" s="893"/>
      <c r="U640" s="893"/>
      <c r="V640" s="893"/>
      <c r="W640" s="893"/>
      <c r="X640" s="893"/>
      <c r="Y640" s="893"/>
      <c r="Z640" s="1384"/>
      <c r="AA640" s="1384"/>
      <c r="AB640" s="1384"/>
      <c r="AC640" s="803"/>
      <c r="AD640" s="803"/>
      <c r="AE640" s="803"/>
      <c r="AF640" s="803"/>
      <c r="AG640" s="803"/>
      <c r="AH640" s="803"/>
      <c r="AI640" s="803"/>
      <c r="AJ640" s="893"/>
      <c r="AK640" s="893"/>
      <c r="AL640" s="893"/>
      <c r="AM640" s="818"/>
      <c r="AN640" s="880"/>
    </row>
    <row r="641" spans="1:42" s="817" customFormat="1" ht="12.75" customHeight="1">
      <c r="A641" s="884"/>
      <c r="B641" s="876"/>
      <c r="C641" s="1139"/>
      <c r="D641" s="876"/>
      <c r="E641" s="1130"/>
      <c r="F641" s="1130"/>
      <c r="G641" s="990"/>
      <c r="H641" s="990"/>
      <c r="I641" s="990"/>
      <c r="J641" s="990"/>
      <c r="K641" s="990"/>
      <c r="L641" s="990"/>
      <c r="M641" s="990"/>
      <c r="N641" s="990"/>
      <c r="O641" s="990"/>
      <c r="P641" s="990"/>
      <c r="Q641" s="990"/>
      <c r="R641" s="990"/>
      <c r="S641" s="990"/>
      <c r="T641" s="990"/>
      <c r="U641" s="990"/>
      <c r="V641" s="990"/>
      <c r="W641" s="990"/>
      <c r="X641" s="990"/>
      <c r="Y641" s="1130"/>
      <c r="Z641" s="1130"/>
      <c r="AA641" s="1130"/>
      <c r="AB641" s="876"/>
      <c r="AC641" s="876"/>
      <c r="AD641" s="876"/>
      <c r="AE641" s="876"/>
      <c r="AF641" s="876"/>
      <c r="AG641" s="876"/>
      <c r="AH641" s="876"/>
      <c r="AI641" s="831" t="s">
        <v>2457</v>
      </c>
      <c r="AJ641" s="2764">
        <f>VLOOKUP(H639,AT594:AU596,2,FALSE)</f>
        <v>0</v>
      </c>
      <c r="AK641" s="2766"/>
      <c r="AL641" s="1391"/>
      <c r="AN641" s="880"/>
      <c r="AO641" s="817" t="s">
        <v>299</v>
      </c>
      <c r="AP641" s="1123">
        <v>0</v>
      </c>
    </row>
    <row r="642" spans="1:42" s="817" customFormat="1" ht="12.75" customHeight="1">
      <c r="B642" s="803"/>
      <c r="C642" s="1120"/>
      <c r="D642" s="803"/>
      <c r="E642" s="803"/>
      <c r="F642" s="803"/>
      <c r="G642" s="803"/>
      <c r="H642" s="803"/>
      <c r="I642" s="803"/>
      <c r="J642" s="803"/>
      <c r="K642" s="803"/>
      <c r="L642" s="803"/>
      <c r="M642" s="803"/>
      <c r="N642" s="803"/>
      <c r="O642" s="803"/>
      <c r="P642" s="803"/>
      <c r="Q642" s="803"/>
      <c r="R642" s="803"/>
      <c r="S642" s="803"/>
      <c r="T642" s="803"/>
      <c r="U642" s="803"/>
      <c r="V642" s="803"/>
      <c r="W642" s="803"/>
      <c r="X642" s="803"/>
      <c r="Y642" s="803"/>
      <c r="Z642" s="803"/>
      <c r="AA642" s="803"/>
      <c r="AB642" s="803"/>
      <c r="AC642" s="803"/>
      <c r="AD642" s="803"/>
      <c r="AE642" s="803"/>
      <c r="AF642" s="803"/>
      <c r="AG642" s="803"/>
      <c r="AH642" s="803"/>
      <c r="AI642" s="803"/>
      <c r="AJ642" s="803"/>
      <c r="AK642" s="803"/>
      <c r="AL642" s="803"/>
      <c r="AN642" s="880"/>
      <c r="AO642" s="889" t="s">
        <v>21</v>
      </c>
      <c r="AP642" s="817">
        <v>3</v>
      </c>
    </row>
    <row r="643" spans="1:42" s="817" customFormat="1" ht="12.75" customHeight="1">
      <c r="B643" s="803"/>
      <c r="C643" s="1269" t="s">
        <v>2458</v>
      </c>
      <c r="D643" s="803"/>
      <c r="E643" s="803"/>
      <c r="F643" s="803"/>
      <c r="G643" s="803"/>
      <c r="H643" s="803"/>
      <c r="I643" s="803"/>
      <c r="J643" s="803"/>
      <c r="K643" s="803"/>
      <c r="L643" s="803"/>
      <c r="M643" s="803"/>
      <c r="N643" s="803"/>
      <c r="O643" s="803"/>
      <c r="P643" s="803"/>
      <c r="Q643" s="803"/>
      <c r="R643" s="803"/>
      <c r="S643" s="803"/>
      <c r="T643" s="803"/>
      <c r="U643" s="803"/>
      <c r="V643" s="803"/>
      <c r="W643" s="803"/>
      <c r="X643" s="803"/>
      <c r="Y643" s="803"/>
      <c r="Z643" s="803"/>
      <c r="AA643" s="803"/>
      <c r="AB643" s="803"/>
      <c r="AC643" s="803"/>
      <c r="AD643" s="803"/>
      <c r="AE643" s="803"/>
      <c r="AF643" s="803"/>
      <c r="AG643" s="803"/>
      <c r="AH643" s="803"/>
      <c r="AI643" s="803"/>
      <c r="AJ643" s="803"/>
      <c r="AK643" s="803"/>
      <c r="AL643" s="803"/>
      <c r="AN643" s="880"/>
      <c r="AO643" s="889" t="s">
        <v>26</v>
      </c>
      <c r="AP643" s="817">
        <v>2</v>
      </c>
    </row>
    <row r="644" spans="1:42" s="817" customFormat="1" ht="12.75" customHeight="1">
      <c r="B644" s="803"/>
      <c r="C644" s="1269"/>
      <c r="D644" s="1141" t="s">
        <v>2459</v>
      </c>
      <c r="E644" s="803"/>
      <c r="F644" s="803"/>
      <c r="G644" s="803"/>
      <c r="H644" s="803"/>
      <c r="I644" s="803"/>
      <c r="J644" s="803"/>
      <c r="K644" s="803"/>
      <c r="L644" s="803"/>
      <c r="M644" s="803"/>
      <c r="N644" s="803"/>
      <c r="O644" s="803"/>
      <c r="P644" s="803"/>
      <c r="Q644" s="803"/>
      <c r="R644" s="803"/>
      <c r="S644" s="803"/>
      <c r="T644" s="803"/>
      <c r="U644" s="803"/>
      <c r="V644" s="803"/>
      <c r="W644" s="803"/>
      <c r="X644" s="803"/>
      <c r="Y644" s="803"/>
      <c r="Z644" s="803"/>
      <c r="AA644" s="803"/>
      <c r="AB644" s="803"/>
      <c r="AC644" s="803"/>
      <c r="AD644" s="803"/>
      <c r="AE644" s="803"/>
      <c r="AF644" s="803"/>
      <c r="AG644" s="803"/>
      <c r="AH644" s="803"/>
      <c r="AI644" s="803"/>
      <c r="AJ644" s="803"/>
      <c r="AK644" s="803"/>
      <c r="AL644" s="803"/>
      <c r="AN644" s="880"/>
    </row>
    <row r="645" spans="1:42" s="817" customFormat="1" ht="12.75" customHeight="1">
      <c r="B645" s="803"/>
      <c r="C645" s="1269"/>
      <c r="D645" s="803"/>
      <c r="E645" s="803"/>
      <c r="F645" s="803"/>
      <c r="G645" s="803"/>
      <c r="H645" s="803"/>
      <c r="I645" s="803"/>
      <c r="J645" s="803"/>
      <c r="K645" s="803"/>
      <c r="L645" s="803"/>
      <c r="M645" s="803"/>
      <c r="N645" s="803"/>
      <c r="O645" s="803"/>
      <c r="P645" s="803"/>
      <c r="Q645" s="803"/>
      <c r="R645" s="803"/>
      <c r="S645" s="803"/>
      <c r="T645" s="803"/>
      <c r="U645" s="803"/>
      <c r="V645" s="803"/>
      <c r="W645" s="803"/>
      <c r="X645" s="803"/>
      <c r="Y645" s="803"/>
      <c r="Z645" s="803"/>
      <c r="AA645" s="803"/>
      <c r="AB645" s="803"/>
      <c r="AC645" s="803"/>
      <c r="AD645" s="803"/>
      <c r="AE645" s="803"/>
      <c r="AF645" s="803"/>
      <c r="AG645" s="803"/>
      <c r="AH645" s="803"/>
      <c r="AI645" s="803"/>
      <c r="AJ645" s="803"/>
      <c r="AK645" s="803"/>
      <c r="AL645" s="803"/>
      <c r="AN645" s="880"/>
    </row>
    <row r="646" spans="1:42" s="817" customFormat="1" ht="12.75" customHeight="1">
      <c r="B646" s="803"/>
      <c r="C646" s="1269"/>
      <c r="D646" s="900" t="s">
        <v>21</v>
      </c>
      <c r="E646" s="2811" t="s">
        <v>2460</v>
      </c>
      <c r="F646" s="2811"/>
      <c r="G646" s="2811"/>
      <c r="H646" s="2811"/>
      <c r="I646" s="2811"/>
      <c r="J646" s="2811"/>
      <c r="K646" s="2811"/>
      <c r="L646" s="2811"/>
      <c r="M646" s="2811"/>
      <c r="N646" s="2811"/>
      <c r="O646" s="2811"/>
      <c r="P646" s="2811"/>
      <c r="Q646" s="2811"/>
      <c r="R646" s="2811"/>
      <c r="S646" s="2811"/>
      <c r="T646" s="2811"/>
      <c r="U646" s="2811"/>
      <c r="V646" s="2811"/>
      <c r="W646" s="2811"/>
      <c r="X646" s="2811"/>
      <c r="Y646" s="2811"/>
      <c r="Z646" s="2811"/>
      <c r="AA646" s="2811"/>
      <c r="AB646" s="2811"/>
      <c r="AC646" s="2811"/>
      <c r="AD646" s="803"/>
      <c r="AE646" s="803"/>
      <c r="AF646" s="2760" t="s">
        <v>2426</v>
      </c>
      <c r="AG646" s="2760"/>
      <c r="AH646" s="2760"/>
      <c r="AI646" s="2760"/>
      <c r="AJ646" s="2760"/>
      <c r="AK646" s="2760"/>
      <c r="AL646" s="2760"/>
      <c r="AN646" s="880"/>
    </row>
    <row r="647" spans="1:42" s="817" customFormat="1" ht="12.75" customHeight="1">
      <c r="B647" s="803"/>
      <c r="C647" s="1269"/>
      <c r="D647" s="803"/>
      <c r="E647" s="2811"/>
      <c r="F647" s="2811"/>
      <c r="G647" s="2811"/>
      <c r="H647" s="2811"/>
      <c r="I647" s="2811"/>
      <c r="J647" s="2811"/>
      <c r="K647" s="2811"/>
      <c r="L647" s="2811"/>
      <c r="M647" s="2811"/>
      <c r="N647" s="2811"/>
      <c r="O647" s="2811"/>
      <c r="P647" s="2811"/>
      <c r="Q647" s="2811"/>
      <c r="R647" s="2811"/>
      <c r="S647" s="2811"/>
      <c r="T647" s="2811"/>
      <c r="U647" s="2811"/>
      <c r="V647" s="2811"/>
      <c r="W647" s="2811"/>
      <c r="X647" s="2811"/>
      <c r="Y647" s="2811"/>
      <c r="Z647" s="2811"/>
      <c r="AA647" s="2811"/>
      <c r="AB647" s="2811"/>
      <c r="AC647" s="2811"/>
      <c r="AD647" s="803"/>
      <c r="AE647" s="803"/>
      <c r="AF647" s="803"/>
      <c r="AG647" s="803"/>
      <c r="AH647" s="803"/>
      <c r="AI647" s="803"/>
      <c r="AJ647" s="803"/>
      <c r="AK647" s="803"/>
      <c r="AL647" s="803"/>
      <c r="AN647" s="880"/>
    </row>
    <row r="648" spans="1:42" s="817" customFormat="1" ht="12.75" customHeight="1">
      <c r="B648" s="803"/>
      <c r="C648" s="1269"/>
      <c r="D648" s="900"/>
      <c r="E648" s="2811"/>
      <c r="F648" s="2811"/>
      <c r="G648" s="2811"/>
      <c r="H648" s="2811"/>
      <c r="I648" s="2811"/>
      <c r="J648" s="2811"/>
      <c r="K648" s="2811"/>
      <c r="L648" s="2811"/>
      <c r="M648" s="2811"/>
      <c r="N648" s="2811"/>
      <c r="O648" s="2811"/>
      <c r="P648" s="2811"/>
      <c r="Q648" s="2811"/>
      <c r="R648" s="2811"/>
      <c r="S648" s="2811"/>
      <c r="T648" s="2811"/>
      <c r="U648" s="2811"/>
      <c r="V648" s="2811"/>
      <c r="W648" s="2811"/>
      <c r="X648" s="2811"/>
      <c r="Y648" s="2811"/>
      <c r="Z648" s="2811"/>
      <c r="AA648" s="2811"/>
      <c r="AB648" s="2811"/>
      <c r="AC648" s="2811"/>
      <c r="AD648" s="803"/>
      <c r="AE648" s="803"/>
      <c r="AF648" s="803"/>
      <c r="AG648" s="803"/>
      <c r="AH648" s="803"/>
      <c r="AI648" s="803"/>
      <c r="AJ648" s="803"/>
      <c r="AK648" s="803"/>
      <c r="AL648" s="803"/>
      <c r="AN648" s="880"/>
    </row>
    <row r="649" spans="1:42" s="817" customFormat="1" ht="15" customHeight="1">
      <c r="B649" s="803"/>
      <c r="C649" s="1269"/>
      <c r="D649" s="803"/>
      <c r="E649" s="1142"/>
      <c r="F649" s="1142"/>
      <c r="G649" s="1142"/>
      <c r="H649" s="1142"/>
      <c r="I649" s="1142"/>
      <c r="J649" s="1142"/>
      <c r="K649" s="1142"/>
      <c r="L649" s="1142"/>
      <c r="M649" s="1142"/>
      <c r="N649" s="1142"/>
      <c r="O649" s="1142"/>
      <c r="P649" s="1142"/>
      <c r="Q649" s="1142"/>
      <c r="R649" s="1142"/>
      <c r="S649" s="1142"/>
      <c r="T649" s="1142"/>
      <c r="U649" s="1142"/>
      <c r="V649" s="1142"/>
      <c r="W649" s="1142"/>
      <c r="X649" s="1142"/>
      <c r="Y649" s="1142"/>
      <c r="Z649" s="1142"/>
      <c r="AA649" s="1142"/>
      <c r="AB649" s="1142"/>
      <c r="AC649" s="803"/>
      <c r="AD649" s="803"/>
      <c r="AE649" s="803"/>
      <c r="AF649" s="803"/>
      <c r="AG649" s="803"/>
      <c r="AH649" s="803"/>
      <c r="AI649" s="803"/>
      <c r="AJ649" s="803"/>
      <c r="AK649" s="803"/>
      <c r="AL649" s="803"/>
      <c r="AN649" s="880"/>
    </row>
    <row r="650" spans="1:42" s="817" customFormat="1" ht="12.75" customHeight="1">
      <c r="B650" s="803"/>
      <c r="C650" s="1269"/>
      <c r="D650" s="900" t="s">
        <v>26</v>
      </c>
      <c r="E650" s="2811" t="s">
        <v>2461</v>
      </c>
      <c r="F650" s="2811"/>
      <c r="G650" s="2811"/>
      <c r="H650" s="2811"/>
      <c r="I650" s="2811"/>
      <c r="J650" s="2811"/>
      <c r="K650" s="2811"/>
      <c r="L650" s="2811"/>
      <c r="M650" s="2811"/>
      <c r="N650" s="2811"/>
      <c r="O650" s="2811"/>
      <c r="P650" s="2811"/>
      <c r="Q650" s="2811"/>
      <c r="R650" s="2811"/>
      <c r="S650" s="2811"/>
      <c r="T650" s="2811"/>
      <c r="U650" s="2811"/>
      <c r="V650" s="2811"/>
      <c r="W650" s="2811"/>
      <c r="X650" s="2811"/>
      <c r="Y650" s="2811"/>
      <c r="Z650" s="2811"/>
      <c r="AA650" s="2811"/>
      <c r="AB650" s="2811"/>
      <c r="AC650" s="2811"/>
      <c r="AD650" s="803"/>
      <c r="AE650" s="803"/>
      <c r="AF650" s="2760" t="s">
        <v>2429</v>
      </c>
      <c r="AG650" s="2760"/>
      <c r="AH650" s="2760"/>
      <c r="AI650" s="2760"/>
      <c r="AJ650" s="2760"/>
      <c r="AK650" s="2760"/>
      <c r="AL650" s="2760"/>
      <c r="AN650" s="880"/>
    </row>
    <row r="651" spans="1:42" s="817" customFormat="1" ht="12.75" customHeight="1">
      <c r="B651" s="803"/>
      <c r="C651" s="1269"/>
      <c r="D651" s="803"/>
      <c r="E651" s="2811"/>
      <c r="F651" s="2811"/>
      <c r="G651" s="2811"/>
      <c r="H651" s="2811"/>
      <c r="I651" s="2811"/>
      <c r="J651" s="2811"/>
      <c r="K651" s="2811"/>
      <c r="L651" s="2811"/>
      <c r="M651" s="2811"/>
      <c r="N651" s="2811"/>
      <c r="O651" s="2811"/>
      <c r="P651" s="2811"/>
      <c r="Q651" s="2811"/>
      <c r="R651" s="2811"/>
      <c r="S651" s="2811"/>
      <c r="T651" s="2811"/>
      <c r="U651" s="2811"/>
      <c r="V651" s="2811"/>
      <c r="W651" s="2811"/>
      <c r="X651" s="2811"/>
      <c r="Y651" s="2811"/>
      <c r="Z651" s="2811"/>
      <c r="AA651" s="2811"/>
      <c r="AB651" s="2811"/>
      <c r="AC651" s="2811"/>
      <c r="AD651" s="803"/>
      <c r="AE651" s="803"/>
      <c r="AF651" s="803"/>
      <c r="AG651" s="803"/>
      <c r="AH651" s="803"/>
      <c r="AI651" s="803"/>
      <c r="AJ651" s="803"/>
      <c r="AK651" s="803"/>
      <c r="AL651" s="803"/>
      <c r="AN651" s="880"/>
    </row>
    <row r="652" spans="1:42" s="817" customFormat="1" ht="15" customHeight="1">
      <c r="B652" s="803"/>
      <c r="C652" s="1269"/>
      <c r="D652" s="900"/>
      <c r="E652" s="2811"/>
      <c r="F652" s="2811"/>
      <c r="G652" s="2811"/>
      <c r="H652" s="2811"/>
      <c r="I652" s="2811"/>
      <c r="J652" s="2811"/>
      <c r="K652" s="2811"/>
      <c r="L652" s="2811"/>
      <c r="M652" s="2811"/>
      <c r="N652" s="2811"/>
      <c r="O652" s="2811"/>
      <c r="P652" s="2811"/>
      <c r="Q652" s="2811"/>
      <c r="R652" s="2811"/>
      <c r="S652" s="2811"/>
      <c r="T652" s="2811"/>
      <c r="U652" s="2811"/>
      <c r="V652" s="2811"/>
      <c r="W652" s="2811"/>
      <c r="X652" s="2811"/>
      <c r="Y652" s="2811"/>
      <c r="Z652" s="2811"/>
      <c r="AA652" s="2811"/>
      <c r="AB652" s="2811"/>
      <c r="AC652" s="2811"/>
      <c r="AD652" s="803"/>
      <c r="AE652" s="803"/>
      <c r="AF652" s="803"/>
      <c r="AG652" s="803"/>
      <c r="AH652" s="803"/>
      <c r="AI652" s="803"/>
      <c r="AJ652" s="803"/>
      <c r="AK652" s="803"/>
      <c r="AL652" s="803"/>
      <c r="AN652" s="880"/>
    </row>
    <row r="653" spans="1:42" s="817" customFormat="1" ht="12.75" customHeight="1">
      <c r="B653" s="803"/>
      <c r="C653" s="1269"/>
      <c r="D653" s="803"/>
      <c r="E653" s="1142"/>
      <c r="F653" s="1142"/>
      <c r="G653" s="1142"/>
      <c r="H653" s="1142"/>
      <c r="I653" s="1142"/>
      <c r="J653" s="1142"/>
      <c r="K653" s="1142"/>
      <c r="L653" s="1142"/>
      <c r="M653" s="1142"/>
      <c r="N653" s="1142"/>
      <c r="O653" s="1142"/>
      <c r="P653" s="1142"/>
      <c r="Q653" s="1142"/>
      <c r="R653" s="1142"/>
      <c r="S653" s="1142"/>
      <c r="T653" s="1142"/>
      <c r="U653" s="1142"/>
      <c r="V653" s="1142"/>
      <c r="W653" s="1142"/>
      <c r="X653" s="1142"/>
      <c r="Y653" s="1142"/>
      <c r="Z653" s="1142"/>
      <c r="AA653" s="1142"/>
      <c r="AB653" s="1142"/>
      <c r="AC653" s="803"/>
      <c r="AD653" s="803"/>
      <c r="AE653" s="803"/>
      <c r="AF653" s="803"/>
      <c r="AG653" s="803"/>
      <c r="AH653" s="803"/>
      <c r="AI653" s="803"/>
      <c r="AJ653" s="803"/>
      <c r="AK653" s="803"/>
      <c r="AL653" s="803"/>
      <c r="AN653" s="880"/>
    </row>
    <row r="654" spans="1:42" s="817" customFormat="1" ht="12.75" customHeight="1">
      <c r="B654" s="803"/>
      <c r="C654" s="1269"/>
      <c r="D654" s="900" t="s">
        <v>48</v>
      </c>
      <c r="E654" s="2811" t="s">
        <v>2462</v>
      </c>
      <c r="F654" s="2811"/>
      <c r="G654" s="2811"/>
      <c r="H654" s="2811"/>
      <c r="I654" s="2811"/>
      <c r="J654" s="2811"/>
      <c r="K654" s="2811"/>
      <c r="L654" s="2811"/>
      <c r="M654" s="2811"/>
      <c r="N654" s="2811"/>
      <c r="O654" s="2811"/>
      <c r="P654" s="2811"/>
      <c r="Q654" s="2811"/>
      <c r="R654" s="2811"/>
      <c r="S654" s="2811"/>
      <c r="T654" s="2811"/>
      <c r="U654" s="2811"/>
      <c r="V654" s="2811"/>
      <c r="W654" s="2811"/>
      <c r="X654" s="2811"/>
      <c r="Y654" s="2811"/>
      <c r="Z654" s="2811"/>
      <c r="AA654" s="2811"/>
      <c r="AB654" s="2811"/>
      <c r="AC654" s="2811"/>
      <c r="AD654" s="803"/>
      <c r="AE654" s="803"/>
      <c r="AF654" s="2760" t="s">
        <v>2168</v>
      </c>
      <c r="AG654" s="2760"/>
      <c r="AH654" s="2760"/>
      <c r="AI654" s="2760"/>
      <c r="AJ654" s="2760"/>
      <c r="AK654" s="2760"/>
      <c r="AL654" s="2760"/>
      <c r="AN654" s="880"/>
    </row>
    <row r="655" spans="1:42" s="817" customFormat="1" ht="12.75" customHeight="1">
      <c r="B655" s="803"/>
      <c r="C655" s="1120"/>
      <c r="D655" s="803"/>
      <c r="E655" s="2811"/>
      <c r="F655" s="2811"/>
      <c r="G655" s="2811"/>
      <c r="H655" s="2811"/>
      <c r="I655" s="2811"/>
      <c r="J655" s="2811"/>
      <c r="K655" s="2811"/>
      <c r="L655" s="2811"/>
      <c r="M655" s="2811"/>
      <c r="N655" s="2811"/>
      <c r="O655" s="2811"/>
      <c r="P655" s="2811"/>
      <c r="Q655" s="2811"/>
      <c r="R655" s="2811"/>
      <c r="S655" s="2811"/>
      <c r="T655" s="2811"/>
      <c r="U655" s="2811"/>
      <c r="V655" s="2811"/>
      <c r="W655" s="2811"/>
      <c r="X655" s="2811"/>
      <c r="Y655" s="2811"/>
      <c r="Z655" s="2811"/>
      <c r="AA655" s="2811"/>
      <c r="AB655" s="2811"/>
      <c r="AC655" s="2811"/>
      <c r="AD655" s="803"/>
      <c r="AE655" s="2760"/>
      <c r="AF655" s="2760"/>
      <c r="AG655" s="2760"/>
      <c r="AH655" s="2760"/>
      <c r="AI655" s="2760"/>
      <c r="AJ655" s="2760"/>
      <c r="AK655" s="2760"/>
      <c r="AL655" s="1382"/>
      <c r="AN655" s="880"/>
      <c r="AO655" s="817" t="s">
        <v>299</v>
      </c>
      <c r="AP655" s="1123">
        <v>0</v>
      </c>
    </row>
    <row r="656" spans="1:42" s="817" customFormat="1" ht="12.75" customHeight="1">
      <c r="A656" s="1386"/>
      <c r="B656" s="803"/>
      <c r="C656" s="803"/>
      <c r="D656" s="900"/>
      <c r="E656" s="2811"/>
      <c r="F656" s="2811"/>
      <c r="G656" s="2811"/>
      <c r="H656" s="2811"/>
      <c r="I656" s="2811"/>
      <c r="J656" s="2811"/>
      <c r="K656" s="2811"/>
      <c r="L656" s="2811"/>
      <c r="M656" s="2811"/>
      <c r="N656" s="2811"/>
      <c r="O656" s="2811"/>
      <c r="P656" s="2811"/>
      <c r="Q656" s="2811"/>
      <c r="R656" s="2811"/>
      <c r="S656" s="2811"/>
      <c r="T656" s="2811"/>
      <c r="U656" s="2811"/>
      <c r="V656" s="2811"/>
      <c r="W656" s="2811"/>
      <c r="X656" s="2811"/>
      <c r="Y656" s="2811"/>
      <c r="Z656" s="2811"/>
      <c r="AA656" s="2811"/>
      <c r="AB656" s="2811"/>
      <c r="AC656" s="2811"/>
      <c r="AD656" s="803"/>
      <c r="AE656" s="803"/>
      <c r="AF656" s="803"/>
      <c r="AG656" s="803"/>
      <c r="AH656" s="803"/>
      <c r="AI656" s="803"/>
      <c r="AJ656" s="803"/>
      <c r="AK656" s="803"/>
      <c r="AL656" s="803"/>
      <c r="AN656" s="880"/>
      <c r="AO656" s="889" t="s">
        <v>21</v>
      </c>
      <c r="AP656" s="817">
        <v>3</v>
      </c>
    </row>
    <row r="657" spans="1:42" s="817" customFormat="1" ht="12.75" customHeight="1">
      <c r="B657" s="803"/>
      <c r="C657" s="1120"/>
      <c r="D657" s="900"/>
      <c r="E657" s="840"/>
      <c r="F657" s="840"/>
      <c r="G657" s="840"/>
      <c r="H657" s="840"/>
      <c r="I657" s="840"/>
      <c r="J657" s="840"/>
      <c r="K657" s="840"/>
      <c r="L657" s="840"/>
      <c r="M657" s="840"/>
      <c r="N657" s="840"/>
      <c r="O657" s="840"/>
      <c r="P657" s="840"/>
      <c r="Q657" s="840"/>
      <c r="R657" s="840"/>
      <c r="S657" s="840"/>
      <c r="T657" s="840"/>
      <c r="U657" s="840"/>
      <c r="V657" s="840"/>
      <c r="W657" s="840"/>
      <c r="X657" s="840"/>
      <c r="Y657" s="840"/>
      <c r="Z657" s="840"/>
      <c r="AA657" s="840"/>
      <c r="AB657" s="840"/>
      <c r="AC657" s="803"/>
      <c r="AD657" s="803"/>
      <c r="AE657" s="803"/>
      <c r="AF657" s="803"/>
      <c r="AG657" s="803"/>
      <c r="AH657" s="803"/>
      <c r="AI657" s="803"/>
      <c r="AJ657" s="803"/>
      <c r="AK657" s="803"/>
      <c r="AL657" s="803"/>
      <c r="AN657" s="880"/>
      <c r="AO657" s="889" t="s">
        <v>26</v>
      </c>
      <c r="AP657" s="817">
        <v>2</v>
      </c>
    </row>
    <row r="658" spans="1:42" s="817" customFormat="1" ht="12.75" customHeight="1">
      <c r="A658" s="1143"/>
      <c r="B658" s="803"/>
      <c r="C658" s="1144"/>
      <c r="D658" s="900" t="s">
        <v>2424</v>
      </c>
      <c r="E658" s="2811" t="s">
        <v>2463</v>
      </c>
      <c r="F658" s="2811"/>
      <c r="G658" s="2811"/>
      <c r="H658" s="2811"/>
      <c r="I658" s="2811"/>
      <c r="J658" s="2811"/>
      <c r="K658" s="2811"/>
      <c r="L658" s="2811"/>
      <c r="M658" s="2811"/>
      <c r="N658" s="2811"/>
      <c r="O658" s="2811"/>
      <c r="P658" s="2811"/>
      <c r="Q658" s="2811"/>
      <c r="R658" s="2811"/>
      <c r="S658" s="2811"/>
      <c r="T658" s="2811"/>
      <c r="U658" s="2811"/>
      <c r="V658" s="2811"/>
      <c r="W658" s="2811"/>
      <c r="X658" s="2811"/>
      <c r="Y658" s="2811"/>
      <c r="Z658" s="2811"/>
      <c r="AA658" s="2811"/>
      <c r="AB658" s="2811"/>
      <c r="AC658" s="2811"/>
      <c r="AD658" s="803"/>
      <c r="AE658" s="803"/>
      <c r="AF658" s="2760" t="s">
        <v>2429</v>
      </c>
      <c r="AG658" s="2760"/>
      <c r="AH658" s="2760"/>
      <c r="AI658" s="2760"/>
      <c r="AJ658" s="2760"/>
      <c r="AK658" s="2760"/>
      <c r="AL658" s="2760"/>
      <c r="AN658" s="880"/>
    </row>
    <row r="659" spans="1:42" s="817" customFormat="1" ht="12.75" customHeight="1">
      <c r="A659" s="1143"/>
      <c r="B659" s="803"/>
      <c r="C659" s="1144"/>
      <c r="D659" s="900"/>
      <c r="E659" s="2811"/>
      <c r="F659" s="2811"/>
      <c r="G659" s="2811"/>
      <c r="H659" s="2811"/>
      <c r="I659" s="2811"/>
      <c r="J659" s="2811"/>
      <c r="K659" s="2811"/>
      <c r="L659" s="2811"/>
      <c r="M659" s="2811"/>
      <c r="N659" s="2811"/>
      <c r="O659" s="2811"/>
      <c r="P659" s="2811"/>
      <c r="Q659" s="2811"/>
      <c r="R659" s="2811"/>
      <c r="S659" s="2811"/>
      <c r="T659" s="2811"/>
      <c r="U659" s="2811"/>
      <c r="V659" s="2811"/>
      <c r="W659" s="2811"/>
      <c r="X659" s="2811"/>
      <c r="Y659" s="2811"/>
      <c r="Z659" s="2811"/>
      <c r="AA659" s="2811"/>
      <c r="AB659" s="2811"/>
      <c r="AC659" s="2811"/>
      <c r="AD659" s="803"/>
      <c r="AE659" s="1382"/>
      <c r="AF659" s="1382"/>
      <c r="AG659" s="1382"/>
      <c r="AH659" s="1382"/>
      <c r="AI659" s="1382"/>
      <c r="AJ659" s="1382"/>
      <c r="AK659" s="1382"/>
      <c r="AL659" s="1382"/>
      <c r="AM659" s="959"/>
      <c r="AN659" s="880"/>
    </row>
    <row r="660" spans="1:42" s="817" customFormat="1" ht="12.75" customHeight="1">
      <c r="A660" s="1143"/>
      <c r="B660" s="803"/>
      <c r="C660" s="1144"/>
      <c r="D660" s="900"/>
      <c r="E660" s="2811"/>
      <c r="F660" s="2811"/>
      <c r="G660" s="2811"/>
      <c r="H660" s="2811"/>
      <c r="I660" s="2811"/>
      <c r="J660" s="2811"/>
      <c r="K660" s="2811"/>
      <c r="L660" s="2811"/>
      <c r="M660" s="2811"/>
      <c r="N660" s="2811"/>
      <c r="O660" s="2811"/>
      <c r="P660" s="2811"/>
      <c r="Q660" s="2811"/>
      <c r="R660" s="2811"/>
      <c r="S660" s="2811"/>
      <c r="T660" s="2811"/>
      <c r="U660" s="2811"/>
      <c r="V660" s="2811"/>
      <c r="W660" s="2811"/>
      <c r="X660" s="2811"/>
      <c r="Y660" s="2811"/>
      <c r="Z660" s="2811"/>
      <c r="AA660" s="2811"/>
      <c r="AB660" s="2811"/>
      <c r="AC660" s="2811"/>
      <c r="AD660" s="803"/>
      <c r="AE660" s="1382"/>
      <c r="AF660" s="1382"/>
      <c r="AG660" s="1382"/>
      <c r="AH660" s="1382"/>
      <c r="AI660" s="1382"/>
      <c r="AJ660" s="1382"/>
      <c r="AK660" s="1382"/>
      <c r="AL660" s="1382"/>
      <c r="AM660" s="959"/>
      <c r="AN660" s="880"/>
    </row>
    <row r="661" spans="1:42" s="817" customFormat="1" ht="12.75" customHeight="1">
      <c r="B661" s="803"/>
      <c r="C661" s="1120"/>
      <c r="D661" s="900"/>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c r="AB661" s="878"/>
      <c r="AC661" s="1269"/>
      <c r="AD661" s="1269"/>
      <c r="AE661" s="803"/>
      <c r="AF661" s="803"/>
      <c r="AG661" s="803"/>
      <c r="AH661" s="803"/>
      <c r="AI661" s="803"/>
      <c r="AJ661" s="803"/>
      <c r="AK661" s="803"/>
      <c r="AL661" s="1382"/>
      <c r="AM661" s="959"/>
      <c r="AN661" s="880"/>
    </row>
    <row r="662" spans="1:42" s="817" customFormat="1" ht="12.75" customHeight="1">
      <c r="B662" s="803"/>
      <c r="C662" s="1120"/>
      <c r="D662" s="900" t="s">
        <v>2427</v>
      </c>
      <c r="E662" s="2811" t="s">
        <v>2464</v>
      </c>
      <c r="F662" s="2811"/>
      <c r="G662" s="2811"/>
      <c r="H662" s="2811"/>
      <c r="I662" s="2811"/>
      <c r="J662" s="2811"/>
      <c r="K662" s="2811"/>
      <c r="L662" s="2811"/>
      <c r="M662" s="2811"/>
      <c r="N662" s="2811"/>
      <c r="O662" s="2811"/>
      <c r="P662" s="2811"/>
      <c r="Q662" s="2811"/>
      <c r="R662" s="2811"/>
      <c r="S662" s="2811"/>
      <c r="T662" s="2811"/>
      <c r="U662" s="2811"/>
      <c r="V662" s="2811"/>
      <c r="W662" s="2811"/>
      <c r="X662" s="2811"/>
      <c r="Y662" s="2811"/>
      <c r="Z662" s="2811"/>
      <c r="AA662" s="2811"/>
      <c r="AB662" s="2811"/>
      <c r="AC662" s="2811"/>
      <c r="AD662" s="803"/>
      <c r="AE662" s="803"/>
      <c r="AF662" s="2760" t="s">
        <v>2168</v>
      </c>
      <c r="AG662" s="2760"/>
      <c r="AH662" s="2760"/>
      <c r="AI662" s="2760"/>
      <c r="AJ662" s="2760"/>
      <c r="AK662" s="2760"/>
      <c r="AL662" s="2760"/>
      <c r="AM662" s="959"/>
      <c r="AN662" s="880"/>
    </row>
    <row r="663" spans="1:42" s="817" customFormat="1" ht="12.75" customHeight="1">
      <c r="B663" s="803"/>
      <c r="C663" s="1120"/>
      <c r="D663" s="900"/>
      <c r="E663" s="2811"/>
      <c r="F663" s="2811"/>
      <c r="G663" s="2811"/>
      <c r="H663" s="2811"/>
      <c r="I663" s="2811"/>
      <c r="J663" s="2811"/>
      <c r="K663" s="2811"/>
      <c r="L663" s="2811"/>
      <c r="M663" s="2811"/>
      <c r="N663" s="2811"/>
      <c r="O663" s="2811"/>
      <c r="P663" s="2811"/>
      <c r="Q663" s="2811"/>
      <c r="R663" s="2811"/>
      <c r="S663" s="2811"/>
      <c r="T663" s="2811"/>
      <c r="U663" s="2811"/>
      <c r="V663" s="2811"/>
      <c r="W663" s="2811"/>
      <c r="X663" s="2811"/>
      <c r="Y663" s="2811"/>
      <c r="Z663" s="2811"/>
      <c r="AA663" s="2811"/>
      <c r="AB663" s="2811"/>
      <c r="AC663" s="2811"/>
      <c r="AD663" s="803"/>
      <c r="AE663" s="803"/>
      <c r="AF663" s="803"/>
      <c r="AG663" s="803"/>
      <c r="AH663" s="803"/>
      <c r="AI663" s="803"/>
      <c r="AJ663" s="803"/>
      <c r="AK663" s="803"/>
      <c r="AL663" s="803"/>
      <c r="AM663" s="959"/>
      <c r="AN663" s="880"/>
    </row>
    <row r="664" spans="1:42" s="817" customFormat="1" ht="12.75" customHeight="1">
      <c r="B664" s="803"/>
      <c r="C664" s="1120"/>
      <c r="D664" s="900"/>
      <c r="E664" s="2811"/>
      <c r="F664" s="2811"/>
      <c r="G664" s="2811"/>
      <c r="H664" s="2811"/>
      <c r="I664" s="2811"/>
      <c r="J664" s="2811"/>
      <c r="K664" s="2811"/>
      <c r="L664" s="2811"/>
      <c r="M664" s="2811"/>
      <c r="N664" s="2811"/>
      <c r="O664" s="2811"/>
      <c r="P664" s="2811"/>
      <c r="Q664" s="2811"/>
      <c r="R664" s="2811"/>
      <c r="S664" s="2811"/>
      <c r="T664" s="2811"/>
      <c r="U664" s="2811"/>
      <c r="V664" s="2811"/>
      <c r="W664" s="2811"/>
      <c r="X664" s="2811"/>
      <c r="Y664" s="2811"/>
      <c r="Z664" s="2811"/>
      <c r="AA664" s="2811"/>
      <c r="AB664" s="2811"/>
      <c r="AC664" s="2811"/>
      <c r="AD664" s="803"/>
      <c r="AE664" s="803"/>
      <c r="AF664" s="803"/>
      <c r="AG664" s="803"/>
      <c r="AH664" s="803"/>
      <c r="AI664" s="803"/>
      <c r="AJ664" s="803"/>
      <c r="AK664" s="803"/>
      <c r="AL664" s="803"/>
      <c r="AM664" s="959"/>
      <c r="AN664" s="880"/>
    </row>
    <row r="665" spans="1:42" s="817" customFormat="1" ht="12.75" customHeight="1">
      <c r="B665" s="803"/>
      <c r="C665" s="1120"/>
      <c r="D665" s="900"/>
      <c r="E665" s="803"/>
      <c r="F665" s="803"/>
      <c r="G665" s="803"/>
      <c r="H665" s="803"/>
      <c r="I665" s="803"/>
      <c r="J665" s="803"/>
      <c r="K665" s="803"/>
      <c r="L665" s="803"/>
      <c r="M665" s="803"/>
      <c r="N665" s="803"/>
      <c r="O665" s="803"/>
      <c r="P665" s="803"/>
      <c r="Q665" s="803"/>
      <c r="R665" s="803"/>
      <c r="S665" s="803"/>
      <c r="T665" s="803"/>
      <c r="U665" s="803"/>
      <c r="V665" s="803"/>
      <c r="W665" s="803"/>
      <c r="X665" s="803"/>
      <c r="Y665" s="803"/>
      <c r="Z665" s="803"/>
      <c r="AA665" s="803"/>
      <c r="AB665" s="803"/>
      <c r="AC665" s="803"/>
      <c r="AD665" s="803"/>
      <c r="AE665" s="803"/>
      <c r="AF665" s="803"/>
      <c r="AG665" s="803"/>
      <c r="AH665" s="803"/>
      <c r="AI665" s="803"/>
      <c r="AJ665" s="803"/>
      <c r="AK665" s="803"/>
      <c r="AL665" s="803"/>
      <c r="AM665" s="959"/>
      <c r="AN665" s="880"/>
    </row>
    <row r="666" spans="1:42" s="817" customFormat="1" ht="12.75" customHeight="1">
      <c r="A666" s="1386"/>
      <c r="B666" s="803"/>
      <c r="C666" s="1120"/>
      <c r="D666" s="900" t="s">
        <v>2449</v>
      </c>
      <c r="E666" s="2811" t="s">
        <v>2465</v>
      </c>
      <c r="F666" s="2811"/>
      <c r="G666" s="2811"/>
      <c r="H666" s="2811"/>
      <c r="I666" s="2811"/>
      <c r="J666" s="2811"/>
      <c r="K666" s="2811"/>
      <c r="L666" s="2811"/>
      <c r="M666" s="2811"/>
      <c r="N666" s="2811"/>
      <c r="O666" s="2811"/>
      <c r="P666" s="2811"/>
      <c r="Q666" s="2811"/>
      <c r="R666" s="2811"/>
      <c r="S666" s="2811"/>
      <c r="T666" s="2811"/>
      <c r="U666" s="2811"/>
      <c r="V666" s="2811"/>
      <c r="W666" s="2811"/>
      <c r="X666" s="2811"/>
      <c r="Y666" s="2811"/>
      <c r="Z666" s="2811"/>
      <c r="AA666" s="2811"/>
      <c r="AB666" s="2811"/>
      <c r="AC666" s="2811"/>
      <c r="AD666" s="803"/>
      <c r="AE666" s="803"/>
      <c r="AF666" s="2760" t="s">
        <v>2448</v>
      </c>
      <c r="AG666" s="2760"/>
      <c r="AH666" s="2760"/>
      <c r="AI666" s="2760"/>
      <c r="AJ666" s="2760"/>
      <c r="AK666" s="2760"/>
      <c r="AL666" s="2760"/>
      <c r="AM666" s="959"/>
      <c r="AN666" s="880"/>
    </row>
    <row r="667" spans="1:42" s="817" customFormat="1" ht="12.75" customHeight="1">
      <c r="A667" s="1386"/>
      <c r="B667" s="803"/>
      <c r="C667" s="1120"/>
      <c r="D667" s="900"/>
      <c r="E667" s="2811"/>
      <c r="F667" s="2811"/>
      <c r="G667" s="2811"/>
      <c r="H667" s="2811"/>
      <c r="I667" s="2811"/>
      <c r="J667" s="2811"/>
      <c r="K667" s="2811"/>
      <c r="L667" s="2811"/>
      <c r="M667" s="2811"/>
      <c r="N667" s="2811"/>
      <c r="O667" s="2811"/>
      <c r="P667" s="2811"/>
      <c r="Q667" s="2811"/>
      <c r="R667" s="2811"/>
      <c r="S667" s="2811"/>
      <c r="T667" s="2811"/>
      <c r="U667" s="2811"/>
      <c r="V667" s="2811"/>
      <c r="W667" s="2811"/>
      <c r="X667" s="2811"/>
      <c r="Y667" s="2811"/>
      <c r="Z667" s="2811"/>
      <c r="AA667" s="2811"/>
      <c r="AB667" s="2811"/>
      <c r="AC667" s="2811"/>
      <c r="AD667" s="803"/>
      <c r="AE667" s="803"/>
      <c r="AF667" s="1382"/>
      <c r="AG667" s="1382"/>
      <c r="AH667" s="1382"/>
      <c r="AI667" s="1382"/>
      <c r="AJ667" s="1382"/>
      <c r="AK667" s="1382"/>
      <c r="AL667" s="1382"/>
      <c r="AM667" s="959"/>
      <c r="AN667" s="880"/>
    </row>
    <row r="668" spans="1:42" s="817" customFormat="1" ht="12.75" customHeight="1">
      <c r="A668" s="1386"/>
      <c r="B668" s="803"/>
      <c r="C668" s="1120"/>
      <c r="D668" s="900"/>
      <c r="E668" s="2811"/>
      <c r="F668" s="2811"/>
      <c r="G668" s="2811"/>
      <c r="H668" s="2811"/>
      <c r="I668" s="2811"/>
      <c r="J668" s="2811"/>
      <c r="K668" s="2811"/>
      <c r="L668" s="2811"/>
      <c r="M668" s="2811"/>
      <c r="N668" s="2811"/>
      <c r="O668" s="2811"/>
      <c r="P668" s="2811"/>
      <c r="Q668" s="2811"/>
      <c r="R668" s="2811"/>
      <c r="S668" s="2811"/>
      <c r="T668" s="2811"/>
      <c r="U668" s="2811"/>
      <c r="V668" s="2811"/>
      <c r="W668" s="2811"/>
      <c r="X668" s="2811"/>
      <c r="Y668" s="2811"/>
      <c r="Z668" s="2811"/>
      <c r="AA668" s="2811"/>
      <c r="AB668" s="2811"/>
      <c r="AC668" s="2811"/>
      <c r="AD668" s="803"/>
      <c r="AE668" s="1382"/>
      <c r="AF668" s="1382"/>
      <c r="AG668" s="1382"/>
      <c r="AH668" s="1382"/>
      <c r="AI668" s="1382"/>
      <c r="AJ668" s="1382"/>
      <c r="AK668" s="1382"/>
      <c r="AL668" s="1382"/>
      <c r="AM668" s="959"/>
      <c r="AN668" s="880"/>
    </row>
    <row r="669" spans="1:42" s="817" customFormat="1" ht="12.75" customHeight="1">
      <c r="A669" s="1386"/>
      <c r="B669" s="803"/>
      <c r="C669" s="1120"/>
      <c r="D669" s="900"/>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c r="AB669" s="878"/>
      <c r="AC669" s="878"/>
      <c r="AD669" s="803"/>
      <c r="AE669" s="1382"/>
      <c r="AF669" s="803"/>
      <c r="AG669" s="803"/>
      <c r="AH669" s="803"/>
      <c r="AI669" s="803"/>
      <c r="AJ669" s="803"/>
      <c r="AK669" s="803"/>
      <c r="AL669" s="803"/>
      <c r="AM669" s="959"/>
      <c r="AN669" s="880"/>
      <c r="AO669" s="817" t="s">
        <v>299</v>
      </c>
      <c r="AP669" s="962">
        <v>0</v>
      </c>
    </row>
    <row r="670" spans="1:42" s="817" customFormat="1" ht="12.75" customHeight="1">
      <c r="A670" s="1386"/>
      <c r="B670" s="803"/>
      <c r="C670" s="1120"/>
      <c r="D670" s="900" t="s">
        <v>2451</v>
      </c>
      <c r="E670" s="2811" t="s">
        <v>2466</v>
      </c>
      <c r="F670" s="2811"/>
      <c r="G670" s="2811"/>
      <c r="H670" s="2811"/>
      <c r="I670" s="2811"/>
      <c r="J670" s="2811"/>
      <c r="K670" s="2811"/>
      <c r="L670" s="2811"/>
      <c r="M670" s="2811"/>
      <c r="N670" s="2811"/>
      <c r="O670" s="2811"/>
      <c r="P670" s="2811"/>
      <c r="Q670" s="2811"/>
      <c r="R670" s="2811"/>
      <c r="S670" s="2811"/>
      <c r="T670" s="2811"/>
      <c r="U670" s="2811"/>
      <c r="V670" s="2811"/>
      <c r="W670" s="2811"/>
      <c r="X670" s="2811"/>
      <c r="Y670" s="2811"/>
      <c r="Z670" s="2811"/>
      <c r="AA670" s="2811"/>
      <c r="AB670" s="2811"/>
      <c r="AC670" s="2811"/>
      <c r="AD670" s="803"/>
      <c r="AE670" s="803"/>
      <c r="AF670" s="2760" t="s">
        <v>2467</v>
      </c>
      <c r="AG670" s="2760"/>
      <c r="AH670" s="2760"/>
      <c r="AI670" s="2760"/>
      <c r="AJ670" s="2760"/>
      <c r="AK670" s="2760"/>
      <c r="AL670" s="2760"/>
      <c r="AM670" s="959"/>
      <c r="AN670" s="880"/>
      <c r="AO670" s="889" t="s">
        <v>21</v>
      </c>
      <c r="AP670" s="817">
        <v>3</v>
      </c>
    </row>
    <row r="671" spans="1:42" s="817" customFormat="1" ht="12.75" customHeight="1">
      <c r="A671" s="1386"/>
      <c r="B671" s="803"/>
      <c r="C671" s="1120"/>
      <c r="D671" s="900"/>
      <c r="E671" s="2811"/>
      <c r="F671" s="2811"/>
      <c r="G671" s="2811"/>
      <c r="H671" s="2811"/>
      <c r="I671" s="2811"/>
      <c r="J671" s="2811"/>
      <c r="K671" s="2811"/>
      <c r="L671" s="2811"/>
      <c r="M671" s="2811"/>
      <c r="N671" s="2811"/>
      <c r="O671" s="2811"/>
      <c r="P671" s="2811"/>
      <c r="Q671" s="2811"/>
      <c r="R671" s="2811"/>
      <c r="S671" s="2811"/>
      <c r="T671" s="2811"/>
      <c r="U671" s="2811"/>
      <c r="V671" s="2811"/>
      <c r="W671" s="2811"/>
      <c r="X671" s="2811"/>
      <c r="Y671" s="2811"/>
      <c r="Z671" s="2811"/>
      <c r="AA671" s="2811"/>
      <c r="AB671" s="2811"/>
      <c r="AC671" s="2811"/>
      <c r="AD671" s="803"/>
      <c r="AE671" s="803"/>
      <c r="AF671" s="1382"/>
      <c r="AG671" s="1382"/>
      <c r="AH671" s="1382"/>
      <c r="AI671" s="1382"/>
      <c r="AJ671" s="1382"/>
      <c r="AK671" s="1382"/>
      <c r="AL671" s="1382"/>
      <c r="AM671" s="959"/>
      <c r="AN671" s="880"/>
      <c r="AO671" s="889" t="s">
        <v>26</v>
      </c>
      <c r="AP671" s="817">
        <v>2</v>
      </c>
    </row>
    <row r="672" spans="1:42" s="817" customFormat="1" ht="12.75" customHeight="1">
      <c r="A672" s="1386"/>
      <c r="B672" s="803"/>
      <c r="C672" s="1120"/>
      <c r="D672" s="900"/>
      <c r="E672" s="2811"/>
      <c r="F672" s="2811"/>
      <c r="G672" s="2811"/>
      <c r="H672" s="2811"/>
      <c r="I672" s="2811"/>
      <c r="J672" s="2811"/>
      <c r="K672" s="2811"/>
      <c r="L672" s="2811"/>
      <c r="M672" s="2811"/>
      <c r="N672" s="2811"/>
      <c r="O672" s="2811"/>
      <c r="P672" s="2811"/>
      <c r="Q672" s="2811"/>
      <c r="R672" s="2811"/>
      <c r="S672" s="2811"/>
      <c r="T672" s="2811"/>
      <c r="U672" s="2811"/>
      <c r="V672" s="2811"/>
      <c r="W672" s="2811"/>
      <c r="X672" s="2811"/>
      <c r="Y672" s="2811"/>
      <c r="Z672" s="2811"/>
      <c r="AA672" s="2811"/>
      <c r="AB672" s="2811"/>
      <c r="AC672" s="2811"/>
      <c r="AD672" s="803"/>
      <c r="AE672" s="1382"/>
      <c r="AF672" s="1382"/>
      <c r="AG672" s="1382"/>
      <c r="AH672" s="1382"/>
      <c r="AI672" s="1382"/>
      <c r="AJ672" s="1382"/>
      <c r="AK672" s="1382"/>
      <c r="AL672" s="1382"/>
      <c r="AM672" s="959"/>
      <c r="AN672" s="880"/>
    </row>
    <row r="673" spans="1:42" s="817" customFormat="1" ht="12.75" customHeight="1">
      <c r="A673" s="1143"/>
      <c r="B673" s="803"/>
      <c r="C673" s="1144"/>
      <c r="D673" s="900"/>
      <c r="E673" s="1381"/>
      <c r="F673" s="1381"/>
      <c r="G673" s="1381"/>
      <c r="H673" s="1381"/>
      <c r="I673" s="1381"/>
      <c r="J673" s="1381"/>
      <c r="K673" s="1381"/>
      <c r="L673" s="1381"/>
      <c r="M673" s="1381"/>
      <c r="N673" s="1381"/>
      <c r="O673" s="1381"/>
      <c r="P673" s="1381"/>
      <c r="Q673" s="1381"/>
      <c r="R673" s="1381"/>
      <c r="S673" s="1381"/>
      <c r="T673" s="1381"/>
      <c r="U673" s="1381"/>
      <c r="V673" s="1381"/>
      <c r="W673" s="1381"/>
      <c r="X673" s="1381"/>
      <c r="Y673" s="1381"/>
      <c r="Z673" s="1381"/>
      <c r="AA673" s="1381"/>
      <c r="AB673" s="1381"/>
      <c r="AC673" s="1381"/>
      <c r="AD673" s="803"/>
      <c r="AE673" s="1382"/>
      <c r="AF673" s="1382"/>
      <c r="AG673" s="1382"/>
      <c r="AH673" s="1382"/>
      <c r="AI673" s="1382"/>
      <c r="AJ673" s="1382"/>
      <c r="AK673" s="1382"/>
      <c r="AL673" s="1382"/>
      <c r="AM673" s="959"/>
      <c r="AN673" s="880"/>
    </row>
    <row r="674" spans="1:42" s="817" customFormat="1" ht="12.75" customHeight="1">
      <c r="A674" s="1386"/>
      <c r="B674" s="803"/>
      <c r="C674" s="1120"/>
      <c r="D674" s="803" t="s">
        <v>2435</v>
      </c>
      <c r="E674" s="1384"/>
      <c r="F674" s="1384"/>
      <c r="G674" s="1384"/>
      <c r="H674" s="2898" t="s">
        <v>21</v>
      </c>
      <c r="I674" s="2898"/>
      <c r="J674" s="893"/>
      <c r="K674" s="893"/>
      <c r="L674" s="803"/>
      <c r="M674" s="803"/>
      <c r="N674" s="803"/>
      <c r="O674" s="803"/>
      <c r="P674" s="803"/>
      <c r="Q674" s="803"/>
      <c r="R674" s="803"/>
      <c r="S674" s="803"/>
      <c r="T674" s="803"/>
      <c r="U674" s="803"/>
      <c r="V674" s="803"/>
      <c r="W674" s="803"/>
      <c r="X674" s="803"/>
      <c r="Y674" s="803"/>
      <c r="Z674" s="803"/>
      <c r="AA674" s="803"/>
      <c r="AB674" s="803"/>
      <c r="AC674" s="803"/>
      <c r="AD674" s="803"/>
      <c r="AE674" s="803"/>
      <c r="AF674" s="803"/>
      <c r="AG674" s="803"/>
      <c r="AH674" s="803"/>
      <c r="AI674" s="803"/>
      <c r="AJ674" s="803"/>
      <c r="AK674" s="803"/>
      <c r="AL674" s="803"/>
      <c r="AN674" s="880"/>
    </row>
    <row r="675" spans="1:42" s="817" customFormat="1" ht="12.75" customHeight="1">
      <c r="A675" s="1386"/>
      <c r="B675" s="803"/>
      <c r="C675" s="1120"/>
      <c r="D675" s="803"/>
      <c r="E675" s="1384"/>
      <c r="F675" s="1384"/>
      <c r="G675" s="893"/>
      <c r="H675" s="893"/>
      <c r="I675" s="893"/>
      <c r="J675" s="893"/>
      <c r="K675" s="893"/>
      <c r="L675" s="893"/>
      <c r="M675" s="893"/>
      <c r="N675" s="893"/>
      <c r="O675" s="893"/>
      <c r="P675" s="893"/>
      <c r="Q675" s="893"/>
      <c r="R675" s="893"/>
      <c r="S675" s="893"/>
      <c r="T675" s="893"/>
      <c r="U675" s="893"/>
      <c r="V675" s="893"/>
      <c r="W675" s="893"/>
      <c r="X675" s="893"/>
      <c r="Y675" s="893"/>
      <c r="Z675" s="1384"/>
      <c r="AA675" s="1384"/>
      <c r="AB675" s="1384"/>
      <c r="AC675" s="803"/>
      <c r="AD675" s="803"/>
      <c r="AE675" s="803"/>
      <c r="AF675" s="803"/>
      <c r="AG675" s="893"/>
      <c r="AH675" s="893"/>
      <c r="AI675" s="893"/>
      <c r="AJ675" s="893"/>
      <c r="AK675" s="893"/>
      <c r="AL675" s="893"/>
      <c r="AM675" s="818"/>
      <c r="AN675" s="880"/>
    </row>
    <row r="676" spans="1:42" s="817" customFormat="1" ht="12.75" customHeight="1">
      <c r="A676" s="1145"/>
      <c r="B676" s="876"/>
      <c r="C676" s="1139"/>
      <c r="D676" s="876"/>
      <c r="E676" s="1130"/>
      <c r="F676" s="990"/>
      <c r="G676" s="990"/>
      <c r="H676" s="990"/>
      <c r="I676" s="990"/>
      <c r="J676" s="990"/>
      <c r="K676" s="990"/>
      <c r="L676" s="990"/>
      <c r="M676" s="990"/>
      <c r="N676" s="990"/>
      <c r="O676" s="990"/>
      <c r="P676" s="990"/>
      <c r="Q676" s="990"/>
      <c r="R676" s="990"/>
      <c r="S676" s="990"/>
      <c r="T676" s="990"/>
      <c r="U676" s="990"/>
      <c r="V676" s="990"/>
      <c r="W676" s="990"/>
      <c r="X676" s="990"/>
      <c r="Y676" s="1130"/>
      <c r="Z676" s="1130"/>
      <c r="AA676" s="1130"/>
      <c r="AB676" s="876"/>
      <c r="AC676" s="876"/>
      <c r="AD676" s="876"/>
      <c r="AE676" s="876"/>
      <c r="AF676" s="876"/>
      <c r="AG676" s="876"/>
      <c r="AH676" s="876"/>
      <c r="AI676" s="831" t="s">
        <v>2468</v>
      </c>
      <c r="AJ676" s="2764">
        <f>VLOOKUP($H$674,$AO$622:$AP$629,2,FALSE)</f>
        <v>5</v>
      </c>
      <c r="AK676" s="2766"/>
      <c r="AL676" s="1391"/>
      <c r="AN676" s="880"/>
    </row>
    <row r="677" spans="1:42" s="817" customFormat="1" ht="12.75" customHeight="1">
      <c r="A677" s="1386"/>
      <c r="B677" s="803"/>
      <c r="C677" s="1120"/>
      <c r="D677" s="803"/>
      <c r="E677" s="893"/>
      <c r="F677" s="893"/>
      <c r="G677" s="893"/>
      <c r="H677" s="893"/>
      <c r="I677" s="893"/>
      <c r="J677" s="893"/>
      <c r="K677" s="893"/>
      <c r="L677" s="893"/>
      <c r="M677" s="893"/>
      <c r="N677" s="893"/>
      <c r="O677" s="893"/>
      <c r="P677" s="893"/>
      <c r="Q677" s="893"/>
      <c r="R677" s="893"/>
      <c r="S677" s="893"/>
      <c r="T677" s="893"/>
      <c r="U677" s="893"/>
      <c r="V677" s="893"/>
      <c r="W677" s="893"/>
      <c r="X677" s="893"/>
      <c r="Y677" s="893"/>
      <c r="Z677" s="893"/>
      <c r="AA677" s="893"/>
      <c r="AB677" s="893"/>
      <c r="AC677" s="893"/>
      <c r="AD677" s="1400"/>
      <c r="AE677" s="803"/>
      <c r="AF677" s="803"/>
      <c r="AG677" s="803"/>
      <c r="AH677" s="803"/>
      <c r="AI677" s="803"/>
      <c r="AJ677" s="803"/>
      <c r="AK677" s="803"/>
      <c r="AL677" s="803"/>
      <c r="AN677" s="880"/>
    </row>
    <row r="678" spans="1:42" s="817" customFormat="1" ht="12.75" customHeight="1">
      <c r="A678" s="1386"/>
      <c r="B678" s="803"/>
      <c r="C678" s="1269" t="s">
        <v>2469</v>
      </c>
      <c r="D678" s="1012"/>
      <c r="E678" s="893"/>
      <c r="F678" s="893"/>
      <c r="G678" s="893"/>
      <c r="H678" s="893"/>
      <c r="I678" s="893"/>
      <c r="J678" s="893"/>
      <c r="K678" s="893"/>
      <c r="L678" s="893"/>
      <c r="M678" s="893"/>
      <c r="N678" s="893"/>
      <c r="O678" s="893"/>
      <c r="P678" s="893"/>
      <c r="Q678" s="893"/>
      <c r="R678" s="893"/>
      <c r="S678" s="893"/>
      <c r="T678" s="893"/>
      <c r="U678" s="893"/>
      <c r="V678" s="893"/>
      <c r="W678" s="893"/>
      <c r="X678" s="893"/>
      <c r="Y678" s="893"/>
      <c r="Z678" s="893"/>
      <c r="AA678" s="893"/>
      <c r="AB678" s="893"/>
      <c r="AC678" s="893"/>
      <c r="AD678" s="1400"/>
      <c r="AE678" s="803"/>
      <c r="AF678" s="803"/>
      <c r="AG678" s="803"/>
      <c r="AH678" s="803"/>
      <c r="AI678" s="803"/>
      <c r="AJ678" s="803"/>
      <c r="AK678" s="803"/>
      <c r="AL678" s="803"/>
      <c r="AN678" s="880"/>
    </row>
    <row r="679" spans="1:42" s="817" customFormat="1" ht="12.75" customHeight="1">
      <c r="A679" s="1386"/>
      <c r="B679" s="803"/>
      <c r="C679" s="1146"/>
      <c r="D679" s="803"/>
      <c r="E679" s="803"/>
      <c r="F679" s="803"/>
      <c r="G679" s="803"/>
      <c r="H679" s="803"/>
      <c r="I679" s="803"/>
      <c r="J679" s="803"/>
      <c r="K679" s="803"/>
      <c r="L679" s="803"/>
      <c r="M679" s="803"/>
      <c r="N679" s="803"/>
      <c r="O679" s="803"/>
      <c r="P679" s="803"/>
      <c r="Q679" s="803"/>
      <c r="R679" s="803"/>
      <c r="S679" s="803"/>
      <c r="T679" s="803"/>
      <c r="U679" s="803"/>
      <c r="V679" s="803"/>
      <c r="W679" s="803"/>
      <c r="X679" s="803"/>
      <c r="Y679" s="803"/>
      <c r="Z679" s="803"/>
      <c r="AA679" s="803"/>
      <c r="AB679" s="803"/>
      <c r="AC679" s="803"/>
      <c r="AD679" s="803"/>
      <c r="AE679" s="803"/>
      <c r="AF679" s="803"/>
      <c r="AG679" s="803"/>
      <c r="AH679" s="803"/>
      <c r="AI679" s="803"/>
      <c r="AJ679" s="803"/>
      <c r="AK679" s="803"/>
      <c r="AL679" s="803"/>
      <c r="AN679" s="880"/>
    </row>
    <row r="680" spans="1:42" s="817" customFormat="1" ht="12.75" customHeight="1">
      <c r="B680" s="803"/>
      <c r="C680" s="1120"/>
      <c r="D680" s="900" t="s">
        <v>21</v>
      </c>
      <c r="E680" s="2811" t="s">
        <v>2470</v>
      </c>
      <c r="F680" s="2811"/>
      <c r="G680" s="2811"/>
      <c r="H680" s="2811"/>
      <c r="I680" s="2811"/>
      <c r="J680" s="2811"/>
      <c r="K680" s="2811"/>
      <c r="L680" s="2811"/>
      <c r="M680" s="2811"/>
      <c r="N680" s="2811"/>
      <c r="O680" s="2811"/>
      <c r="P680" s="2811"/>
      <c r="Q680" s="2811"/>
      <c r="R680" s="2811"/>
      <c r="S680" s="2811"/>
      <c r="T680" s="2811"/>
      <c r="U680" s="2811"/>
      <c r="V680" s="2811"/>
      <c r="W680" s="2811"/>
      <c r="X680" s="2811"/>
      <c r="Y680" s="2811"/>
      <c r="Z680" s="2811"/>
      <c r="AA680" s="2811"/>
      <c r="AB680" s="2811"/>
      <c r="AC680" s="803"/>
      <c r="AD680" s="803"/>
      <c r="AE680" s="803"/>
      <c r="AF680" s="2760" t="s">
        <v>2168</v>
      </c>
      <c r="AG680" s="2760"/>
      <c r="AH680" s="2760"/>
      <c r="AI680" s="2760"/>
      <c r="AJ680" s="2760"/>
      <c r="AK680" s="2760"/>
      <c r="AL680" s="2760"/>
      <c r="AN680" s="880"/>
    </row>
    <row r="681" spans="1:42" s="817" customFormat="1" ht="12.75" customHeight="1">
      <c r="B681" s="803"/>
      <c r="C681" s="1132"/>
      <c r="D681" s="900"/>
      <c r="E681" s="2811"/>
      <c r="F681" s="2811"/>
      <c r="G681" s="2811"/>
      <c r="H681" s="2811"/>
      <c r="I681" s="2811"/>
      <c r="J681" s="2811"/>
      <c r="K681" s="2811"/>
      <c r="L681" s="2811"/>
      <c r="M681" s="2811"/>
      <c r="N681" s="2811"/>
      <c r="O681" s="2811"/>
      <c r="P681" s="2811"/>
      <c r="Q681" s="2811"/>
      <c r="R681" s="2811"/>
      <c r="S681" s="2811"/>
      <c r="T681" s="2811"/>
      <c r="U681" s="2811"/>
      <c r="V681" s="2811"/>
      <c r="W681" s="2811"/>
      <c r="X681" s="2811"/>
      <c r="Y681" s="2811"/>
      <c r="Z681" s="2811"/>
      <c r="AA681" s="2811"/>
      <c r="AB681" s="2811"/>
      <c r="AC681" s="803"/>
      <c r="AD681" s="803"/>
      <c r="AE681" s="893"/>
      <c r="AF681" s="803"/>
      <c r="AG681" s="803"/>
      <c r="AH681" s="803"/>
      <c r="AI681" s="803"/>
      <c r="AJ681" s="803"/>
      <c r="AK681" s="803"/>
      <c r="AL681" s="803"/>
      <c r="AN681" s="880"/>
      <c r="AO681" s="2895"/>
      <c r="AP681" s="2895"/>
    </row>
    <row r="682" spans="1:42" s="817" customFormat="1" ht="12.75" customHeight="1">
      <c r="B682" s="803"/>
      <c r="C682" s="1132"/>
      <c r="D682" s="900"/>
      <c r="E682" s="2811"/>
      <c r="F682" s="2811"/>
      <c r="G682" s="2811"/>
      <c r="H682" s="2811"/>
      <c r="I682" s="2811"/>
      <c r="J682" s="2811"/>
      <c r="K682" s="2811"/>
      <c r="L682" s="2811"/>
      <c r="M682" s="2811"/>
      <c r="N682" s="2811"/>
      <c r="O682" s="2811"/>
      <c r="P682" s="2811"/>
      <c r="Q682" s="2811"/>
      <c r="R682" s="2811"/>
      <c r="S682" s="2811"/>
      <c r="T682" s="2811"/>
      <c r="U682" s="2811"/>
      <c r="V682" s="2811"/>
      <c r="W682" s="2811"/>
      <c r="X682" s="2811"/>
      <c r="Y682" s="2811"/>
      <c r="Z682" s="2811"/>
      <c r="AA682" s="2811"/>
      <c r="AB682" s="2811"/>
      <c r="AC682" s="803"/>
      <c r="AD682" s="803"/>
      <c r="AE682" s="893"/>
      <c r="AF682" s="893"/>
      <c r="AG682" s="893"/>
      <c r="AH682" s="893"/>
      <c r="AI682" s="893"/>
      <c r="AJ682" s="893"/>
      <c r="AK682" s="893"/>
      <c r="AL682" s="893"/>
      <c r="AN682" s="880"/>
    </row>
    <row r="683" spans="1:42" s="817" customFormat="1" ht="12.75" customHeight="1">
      <c r="B683" s="803"/>
      <c r="C683" s="1132"/>
      <c r="D683" s="900"/>
      <c r="E683" s="2811"/>
      <c r="F683" s="2811"/>
      <c r="G683" s="2811"/>
      <c r="H683" s="2811"/>
      <c r="I683" s="2811"/>
      <c r="J683" s="2811"/>
      <c r="K683" s="2811"/>
      <c r="L683" s="2811"/>
      <c r="M683" s="2811"/>
      <c r="N683" s="2811"/>
      <c r="O683" s="2811"/>
      <c r="P683" s="2811"/>
      <c r="Q683" s="2811"/>
      <c r="R683" s="2811"/>
      <c r="S683" s="2811"/>
      <c r="T683" s="2811"/>
      <c r="U683" s="2811"/>
      <c r="V683" s="2811"/>
      <c r="W683" s="2811"/>
      <c r="X683" s="2811"/>
      <c r="Y683" s="2811"/>
      <c r="Z683" s="2811"/>
      <c r="AA683" s="2811"/>
      <c r="AB683" s="2811"/>
      <c r="AC683" s="803"/>
      <c r="AD683" s="803"/>
      <c r="AE683" s="893"/>
      <c r="AF683" s="893"/>
      <c r="AG683" s="893"/>
      <c r="AH683" s="893"/>
      <c r="AI683" s="893"/>
      <c r="AJ683" s="893"/>
      <c r="AK683" s="893"/>
      <c r="AL683" s="893"/>
      <c r="AN683" s="880"/>
      <c r="AO683" s="817" t="s">
        <v>299</v>
      </c>
      <c r="AP683" s="1123">
        <v>0</v>
      </c>
    </row>
    <row r="684" spans="1:42" s="817" customFormat="1" ht="12.75" customHeight="1">
      <c r="B684" s="803"/>
      <c r="C684" s="1132"/>
      <c r="D684" s="900"/>
      <c r="E684" s="840"/>
      <c r="F684" s="840"/>
      <c r="G684" s="840"/>
      <c r="H684" s="840"/>
      <c r="I684" s="840"/>
      <c r="J684" s="840"/>
      <c r="K684" s="840"/>
      <c r="L684" s="840"/>
      <c r="M684" s="840"/>
      <c r="N684" s="840"/>
      <c r="O684" s="840"/>
      <c r="P684" s="840"/>
      <c r="Q684" s="840"/>
      <c r="R684" s="840"/>
      <c r="S684" s="840"/>
      <c r="T684" s="840"/>
      <c r="U684" s="840"/>
      <c r="V684" s="840"/>
      <c r="W684" s="840"/>
      <c r="X684" s="840"/>
      <c r="Y684" s="840"/>
      <c r="Z684" s="840"/>
      <c r="AA684" s="840"/>
      <c r="AB684" s="840"/>
      <c r="AC684" s="803"/>
      <c r="AD684" s="803"/>
      <c r="AE684" s="893"/>
      <c r="AF684" s="893"/>
      <c r="AG684" s="893"/>
      <c r="AH684" s="893"/>
      <c r="AI684" s="893"/>
      <c r="AJ684" s="893"/>
      <c r="AK684" s="893"/>
      <c r="AL684" s="893"/>
      <c r="AN684" s="880"/>
      <c r="AO684" s="889" t="s">
        <v>21</v>
      </c>
      <c r="AP684" s="817">
        <v>2</v>
      </c>
    </row>
    <row r="685" spans="1:42" s="817" customFormat="1" ht="12.75" customHeight="1">
      <c r="B685" s="803"/>
      <c r="C685" s="1120"/>
      <c r="D685" s="900" t="s">
        <v>26</v>
      </c>
      <c r="E685" s="2811" t="s">
        <v>2471</v>
      </c>
      <c r="F685" s="2811"/>
      <c r="G685" s="2811"/>
      <c r="H685" s="2811"/>
      <c r="I685" s="2811"/>
      <c r="J685" s="2811"/>
      <c r="K685" s="2811"/>
      <c r="L685" s="2811"/>
      <c r="M685" s="2811"/>
      <c r="N685" s="2811"/>
      <c r="O685" s="2811"/>
      <c r="P685" s="2811"/>
      <c r="Q685" s="2811"/>
      <c r="R685" s="2811"/>
      <c r="S685" s="2811"/>
      <c r="T685" s="2811"/>
      <c r="U685" s="2811"/>
      <c r="V685" s="2811"/>
      <c r="W685" s="2811"/>
      <c r="X685" s="2811"/>
      <c r="Y685" s="2811"/>
      <c r="Z685" s="2811"/>
      <c r="AA685" s="2811"/>
      <c r="AB685" s="2811"/>
      <c r="AC685" s="803"/>
      <c r="AD685" s="803"/>
      <c r="AE685" s="803"/>
      <c r="AF685" s="2760" t="s">
        <v>2448</v>
      </c>
      <c r="AG685" s="2760"/>
      <c r="AH685" s="2760"/>
      <c r="AI685" s="2760"/>
      <c r="AJ685" s="2760"/>
      <c r="AK685" s="2760"/>
      <c r="AL685" s="2760"/>
      <c r="AN685" s="880"/>
      <c r="AO685" s="889" t="s">
        <v>26</v>
      </c>
      <c r="AP685" s="817">
        <v>1</v>
      </c>
    </row>
    <row r="686" spans="1:42" s="817" customFormat="1" ht="12" customHeight="1">
      <c r="B686" s="803"/>
      <c r="C686" s="1120"/>
      <c r="D686" s="803"/>
      <c r="E686" s="2811"/>
      <c r="F686" s="2811"/>
      <c r="G686" s="2811"/>
      <c r="H686" s="2811"/>
      <c r="I686" s="2811"/>
      <c r="J686" s="2811"/>
      <c r="K686" s="2811"/>
      <c r="L686" s="2811"/>
      <c r="M686" s="2811"/>
      <c r="N686" s="2811"/>
      <c r="O686" s="2811"/>
      <c r="P686" s="2811"/>
      <c r="Q686" s="2811"/>
      <c r="R686" s="2811"/>
      <c r="S686" s="2811"/>
      <c r="T686" s="2811"/>
      <c r="U686" s="2811"/>
      <c r="V686" s="2811"/>
      <c r="W686" s="2811"/>
      <c r="X686" s="2811"/>
      <c r="Y686" s="2811"/>
      <c r="Z686" s="2811"/>
      <c r="AA686" s="2811"/>
      <c r="AB686" s="2811"/>
      <c r="AC686" s="803"/>
      <c r="AD686" s="803"/>
      <c r="AE686" s="893"/>
      <c r="AF686" s="803"/>
      <c r="AG686" s="803"/>
      <c r="AH686" s="803"/>
      <c r="AI686" s="803"/>
      <c r="AJ686" s="803"/>
      <c r="AK686" s="803"/>
      <c r="AL686" s="803"/>
      <c r="AN686" s="880"/>
    </row>
    <row r="687" spans="1:42" s="817" customFormat="1" ht="12" customHeight="1">
      <c r="B687" s="803"/>
      <c r="C687" s="1120"/>
      <c r="D687" s="803"/>
      <c r="E687" s="2811"/>
      <c r="F687" s="2811"/>
      <c r="G687" s="2811"/>
      <c r="H687" s="2811"/>
      <c r="I687" s="2811"/>
      <c r="J687" s="2811"/>
      <c r="K687" s="2811"/>
      <c r="L687" s="2811"/>
      <c r="M687" s="2811"/>
      <c r="N687" s="2811"/>
      <c r="O687" s="2811"/>
      <c r="P687" s="2811"/>
      <c r="Q687" s="2811"/>
      <c r="R687" s="2811"/>
      <c r="S687" s="2811"/>
      <c r="T687" s="2811"/>
      <c r="U687" s="2811"/>
      <c r="V687" s="2811"/>
      <c r="W687" s="2811"/>
      <c r="X687" s="2811"/>
      <c r="Y687" s="2811"/>
      <c r="Z687" s="2811"/>
      <c r="AA687" s="2811"/>
      <c r="AB687" s="2811"/>
      <c r="AC687" s="803"/>
      <c r="AD687" s="803"/>
      <c r="AE687" s="893"/>
      <c r="AF687" s="803"/>
      <c r="AG687" s="803"/>
      <c r="AH687" s="803"/>
      <c r="AI687" s="803"/>
      <c r="AJ687" s="803"/>
      <c r="AK687" s="803"/>
      <c r="AL687" s="803"/>
      <c r="AN687" s="880"/>
    </row>
    <row r="688" spans="1:42" s="803" customFormat="1" ht="12" customHeight="1">
      <c r="A688" s="817"/>
      <c r="C688" s="1120"/>
      <c r="E688" s="2811"/>
      <c r="F688" s="2811"/>
      <c r="G688" s="2811"/>
      <c r="H688" s="2811"/>
      <c r="I688" s="2811"/>
      <c r="J688" s="2811"/>
      <c r="K688" s="2811"/>
      <c r="L688" s="2811"/>
      <c r="M688" s="2811"/>
      <c r="N688" s="2811"/>
      <c r="O688" s="2811"/>
      <c r="P688" s="2811"/>
      <c r="Q688" s="2811"/>
      <c r="R688" s="2811"/>
      <c r="S688" s="2811"/>
      <c r="T688" s="2811"/>
      <c r="U688" s="2811"/>
      <c r="V688" s="2811"/>
      <c r="W688" s="2811"/>
      <c r="X688" s="2811"/>
      <c r="Y688" s="2811"/>
      <c r="Z688" s="2811"/>
      <c r="AA688" s="2811"/>
      <c r="AB688" s="2811"/>
      <c r="AE688" s="893"/>
      <c r="AF688" s="893"/>
      <c r="AG688" s="893"/>
      <c r="AH688" s="893"/>
      <c r="AI688" s="893"/>
      <c r="AM688" s="817"/>
      <c r="AN688" s="802"/>
    </row>
    <row r="689" spans="1:42" s="803" customFormat="1" ht="12" customHeight="1">
      <c r="A689" s="817"/>
      <c r="C689" s="1120"/>
      <c r="E689" s="1381"/>
      <c r="F689" s="1381"/>
      <c r="G689" s="1381"/>
      <c r="H689" s="1381"/>
      <c r="I689" s="1381"/>
      <c r="J689" s="1381"/>
      <c r="K689" s="1381"/>
      <c r="L689" s="1381"/>
      <c r="M689" s="1381"/>
      <c r="N689" s="1381"/>
      <c r="O689" s="1381"/>
      <c r="P689" s="1381"/>
      <c r="Q689" s="1381"/>
      <c r="R689" s="1381"/>
      <c r="S689" s="1381"/>
      <c r="T689" s="1381"/>
      <c r="U689" s="1381"/>
      <c r="V689" s="1381"/>
      <c r="W689" s="1381"/>
      <c r="X689" s="1381"/>
      <c r="Y689" s="1381"/>
      <c r="Z689" s="1381"/>
      <c r="AA689" s="1381"/>
      <c r="AB689" s="1381"/>
      <c r="AE689" s="893"/>
      <c r="AF689" s="893"/>
      <c r="AG689" s="893"/>
      <c r="AH689" s="893"/>
      <c r="AI689" s="893"/>
      <c r="AM689" s="817"/>
      <c r="AN689" s="802"/>
    </row>
    <row r="690" spans="1:42" s="803" customFormat="1" ht="12.75" customHeight="1">
      <c r="A690" s="817"/>
      <c r="C690" s="1120"/>
      <c r="E690" s="2811" t="s">
        <v>2472</v>
      </c>
      <c r="F690" s="2811"/>
      <c r="G690" s="2811"/>
      <c r="H690" s="2811"/>
      <c r="I690" s="2811"/>
      <c r="J690" s="2811"/>
      <c r="K690" s="2811"/>
      <c r="L690" s="2811"/>
      <c r="M690" s="2811"/>
      <c r="N690" s="2811"/>
      <c r="O690" s="2811"/>
      <c r="P690" s="2811"/>
      <c r="Q690" s="2811"/>
      <c r="R690" s="2811"/>
      <c r="S690" s="2811"/>
      <c r="T690" s="2811"/>
      <c r="U690" s="2811"/>
      <c r="V690" s="2811"/>
      <c r="W690" s="2811"/>
      <c r="X690" s="2811"/>
      <c r="Y690" s="2811"/>
      <c r="Z690" s="2811"/>
      <c r="AA690" s="2811"/>
      <c r="AB690" s="2811"/>
      <c r="AE690" s="893"/>
      <c r="AF690" s="893"/>
      <c r="AG690" s="893"/>
      <c r="AH690" s="893"/>
      <c r="AI690" s="893"/>
      <c r="AM690" s="817"/>
      <c r="AN690" s="802"/>
    </row>
    <row r="691" spans="1:42" s="803" customFormat="1" ht="12.75" customHeight="1">
      <c r="A691" s="817"/>
      <c r="C691" s="1120"/>
      <c r="E691" s="2811"/>
      <c r="F691" s="2811"/>
      <c r="G691" s="2811"/>
      <c r="H691" s="2811"/>
      <c r="I691" s="2811"/>
      <c r="J691" s="2811"/>
      <c r="K691" s="2811"/>
      <c r="L691" s="2811"/>
      <c r="M691" s="2811"/>
      <c r="N691" s="2811"/>
      <c r="O691" s="2811"/>
      <c r="P691" s="2811"/>
      <c r="Q691" s="2811"/>
      <c r="R691" s="2811"/>
      <c r="S691" s="2811"/>
      <c r="T691" s="2811"/>
      <c r="U691" s="2811"/>
      <c r="V691" s="2811"/>
      <c r="W691" s="2811"/>
      <c r="X691" s="2811"/>
      <c r="Y691" s="2811"/>
      <c r="Z691" s="2811"/>
      <c r="AA691" s="2811"/>
      <c r="AB691" s="2811"/>
      <c r="AE691" s="893"/>
      <c r="AF691" s="893"/>
      <c r="AG691" s="893"/>
      <c r="AH691" s="893"/>
      <c r="AI691" s="893"/>
      <c r="AM691" s="817"/>
      <c r="AN691" s="802"/>
    </row>
    <row r="692" spans="1:42" s="803" customFormat="1" ht="12.75" customHeight="1">
      <c r="A692" s="817"/>
      <c r="C692" s="1120"/>
      <c r="E692" s="2811"/>
      <c r="F692" s="2811"/>
      <c r="G692" s="2811"/>
      <c r="H692" s="2811"/>
      <c r="I692" s="2811"/>
      <c r="J692" s="2811"/>
      <c r="K692" s="2811"/>
      <c r="L692" s="2811"/>
      <c r="M692" s="2811"/>
      <c r="N692" s="2811"/>
      <c r="O692" s="2811"/>
      <c r="P692" s="2811"/>
      <c r="Q692" s="2811"/>
      <c r="R692" s="2811"/>
      <c r="S692" s="2811"/>
      <c r="T692" s="2811"/>
      <c r="U692" s="2811"/>
      <c r="V692" s="2811"/>
      <c r="W692" s="2811"/>
      <c r="X692" s="2811"/>
      <c r="Y692" s="2811"/>
      <c r="Z692" s="2811"/>
      <c r="AA692" s="2811"/>
      <c r="AB692" s="2811"/>
      <c r="AE692" s="893"/>
      <c r="AF692" s="893"/>
      <c r="AG692" s="893"/>
      <c r="AH692" s="893"/>
      <c r="AI692" s="893"/>
      <c r="AM692" s="817"/>
      <c r="AN692" s="802"/>
    </row>
    <row r="693" spans="1:42" s="803" customFormat="1" ht="12.75" customHeight="1">
      <c r="A693" s="817"/>
      <c r="C693" s="1120"/>
      <c r="E693" s="1381"/>
      <c r="F693" s="1381"/>
      <c r="G693" s="1381"/>
      <c r="H693" s="1381"/>
      <c r="I693" s="1381"/>
      <c r="J693" s="1381"/>
      <c r="K693" s="1381"/>
      <c r="L693" s="1381"/>
      <c r="M693" s="1381"/>
      <c r="N693" s="1381"/>
      <c r="O693" s="1381"/>
      <c r="P693" s="1381"/>
      <c r="Q693" s="1381"/>
      <c r="R693" s="1381"/>
      <c r="S693" s="1381"/>
      <c r="T693" s="1381"/>
      <c r="U693" s="1381"/>
      <c r="V693" s="1381"/>
      <c r="W693" s="1381"/>
      <c r="X693" s="1381"/>
      <c r="Y693" s="1381"/>
      <c r="Z693" s="1381"/>
      <c r="AA693" s="1381"/>
      <c r="AB693" s="1381"/>
      <c r="AE693" s="893"/>
      <c r="AF693" s="893"/>
      <c r="AG693" s="893"/>
      <c r="AH693" s="893"/>
      <c r="AI693" s="893"/>
      <c r="AM693" s="817"/>
      <c r="AN693" s="802"/>
    </row>
    <row r="694" spans="1:42" s="803" customFormat="1" ht="12.75" customHeight="1">
      <c r="A694" s="817"/>
      <c r="C694" s="1120"/>
      <c r="D694" s="803" t="s">
        <v>2435</v>
      </c>
      <c r="E694" s="1384"/>
      <c r="F694" s="1384"/>
      <c r="G694" s="1384"/>
      <c r="H694" s="2898" t="s">
        <v>21</v>
      </c>
      <c r="I694" s="2898"/>
      <c r="J694" s="1381"/>
      <c r="K694" s="1381"/>
      <c r="L694" s="1381"/>
      <c r="M694" s="1381"/>
      <c r="N694" s="1381"/>
      <c r="O694" s="1381"/>
      <c r="P694" s="1381"/>
      <c r="Q694" s="1381"/>
      <c r="R694" s="1381"/>
      <c r="S694" s="1381"/>
      <c r="T694" s="1381"/>
      <c r="U694" s="1381"/>
      <c r="V694" s="1381"/>
      <c r="W694" s="1381"/>
      <c r="X694" s="1381"/>
      <c r="Y694" s="1381"/>
      <c r="Z694" s="1381"/>
      <c r="AA694" s="1381"/>
      <c r="AB694" s="1381"/>
      <c r="AE694" s="893"/>
      <c r="AF694" s="893"/>
      <c r="AG694" s="893"/>
      <c r="AH694" s="893"/>
      <c r="AI694" s="893"/>
      <c r="AM694" s="817"/>
      <c r="AN694" s="802"/>
      <c r="AP694" s="803" t="s">
        <v>2473</v>
      </c>
    </row>
    <row r="695" spans="1:42" s="803" customFormat="1">
      <c r="A695" s="817"/>
      <c r="C695" s="1120"/>
      <c r="E695" s="1381"/>
      <c r="F695" s="1381"/>
      <c r="G695" s="1381"/>
      <c r="H695" s="1381"/>
      <c r="I695" s="1381"/>
      <c r="J695" s="1381"/>
      <c r="K695" s="1381"/>
      <c r="L695" s="1381"/>
      <c r="M695" s="1381"/>
      <c r="N695" s="1381"/>
      <c r="O695" s="1381"/>
      <c r="P695" s="1381"/>
      <c r="Q695" s="1381"/>
      <c r="R695" s="1381"/>
      <c r="S695" s="1381"/>
      <c r="T695" s="1381"/>
      <c r="U695" s="1381"/>
      <c r="V695" s="1381"/>
      <c r="W695" s="1381"/>
      <c r="X695" s="1381"/>
      <c r="Y695" s="1381"/>
      <c r="Z695" s="1381"/>
      <c r="AA695" s="1381"/>
      <c r="AB695" s="1381"/>
      <c r="AE695" s="893"/>
      <c r="AF695" s="893"/>
      <c r="AG695" s="893"/>
      <c r="AH695" s="893"/>
      <c r="AI695" s="893"/>
      <c r="AM695" s="817"/>
      <c r="AN695" s="802"/>
      <c r="AP695" s="803" t="s">
        <v>2444</v>
      </c>
    </row>
    <row r="696" spans="1:42" s="803" customFormat="1" ht="12.75" customHeight="1">
      <c r="A696" s="884"/>
      <c r="B696" s="876"/>
      <c r="C696" s="1139"/>
      <c r="D696" s="876"/>
      <c r="E696" s="876"/>
      <c r="F696" s="876"/>
      <c r="G696" s="876"/>
      <c r="H696" s="876"/>
      <c r="I696" s="876"/>
      <c r="J696" s="1147"/>
      <c r="K696" s="1147"/>
      <c r="L696" s="990"/>
      <c r="M696" s="990"/>
      <c r="N696" s="990"/>
      <c r="O696" s="990"/>
      <c r="P696" s="990"/>
      <c r="Q696" s="990"/>
      <c r="R696" s="990"/>
      <c r="S696" s="990"/>
      <c r="T696" s="990"/>
      <c r="U696" s="990"/>
      <c r="V696" s="990"/>
      <c r="W696" s="990"/>
      <c r="X696" s="990"/>
      <c r="Y696" s="1130"/>
      <c r="Z696" s="1130"/>
      <c r="AA696" s="1130"/>
      <c r="AB696" s="876"/>
      <c r="AC696" s="876"/>
      <c r="AD696" s="876"/>
      <c r="AE696" s="876"/>
      <c r="AF696" s="876"/>
      <c r="AG696" s="876"/>
      <c r="AH696" s="876"/>
      <c r="AI696" s="831" t="s">
        <v>2474</v>
      </c>
      <c r="AJ696" s="2764">
        <f>VLOOKUP($H$694,$AO$641:$AP$643,2,FALSE)</f>
        <v>3</v>
      </c>
      <c r="AK696" s="2766"/>
      <c r="AL696" s="1391"/>
      <c r="AM696" s="817"/>
      <c r="AN696" s="802"/>
      <c r="AP696" s="803" t="s">
        <v>2452</v>
      </c>
    </row>
    <row r="697" spans="1:42" s="803" customFormat="1">
      <c r="A697" s="817"/>
      <c r="AE697" s="893"/>
      <c r="AF697" s="893"/>
      <c r="AG697" s="893"/>
      <c r="AH697" s="893"/>
      <c r="AI697" s="893"/>
      <c r="AM697" s="817"/>
      <c r="AN697" s="802"/>
      <c r="AP697" s="803" t="s">
        <v>2475</v>
      </c>
    </row>
    <row r="698" spans="1:42" s="803" customFormat="1" ht="12.75" customHeight="1">
      <c r="A698" s="817"/>
      <c r="C698" s="1269" t="s">
        <v>2476</v>
      </c>
      <c r="D698" s="1012"/>
      <c r="AE698" s="893"/>
      <c r="AF698" s="893"/>
      <c r="AG698" s="893"/>
      <c r="AH698" s="893"/>
      <c r="AI698" s="893"/>
      <c r="AM698" s="817"/>
      <c r="AN698" s="802"/>
      <c r="AP698" s="803" t="s">
        <v>2477</v>
      </c>
    </row>
    <row r="699" spans="1:42" s="803" customFormat="1" ht="12.75" customHeight="1">
      <c r="A699" s="817"/>
      <c r="C699" s="1120"/>
      <c r="AE699" s="893"/>
      <c r="AF699" s="893"/>
      <c r="AG699" s="893"/>
      <c r="AH699" s="893"/>
      <c r="AI699" s="893"/>
      <c r="AM699" s="817"/>
      <c r="AN699" s="802"/>
      <c r="AP699" s="803" t="s">
        <v>2478</v>
      </c>
    </row>
    <row r="700" spans="1:42" s="803" customFormat="1" ht="12.75" customHeight="1">
      <c r="A700" s="962"/>
      <c r="C700" s="1120"/>
      <c r="D700" s="900" t="s">
        <v>21</v>
      </c>
      <c r="E700" s="2906" t="s">
        <v>2479</v>
      </c>
      <c r="F700" s="2906"/>
      <c r="G700" s="2906"/>
      <c r="H700" s="2906"/>
      <c r="I700" s="2906"/>
      <c r="J700" s="2906"/>
      <c r="K700" s="2906"/>
      <c r="L700" s="2906"/>
      <c r="M700" s="2906"/>
      <c r="N700" s="2906"/>
      <c r="O700" s="2906"/>
      <c r="P700" s="2906"/>
      <c r="Q700" s="2906"/>
      <c r="R700" s="2906"/>
      <c r="S700" s="2906"/>
      <c r="T700" s="2906"/>
      <c r="U700" s="2906"/>
      <c r="V700" s="2906"/>
      <c r="W700" s="2906"/>
      <c r="X700" s="2906"/>
      <c r="Y700" s="2906"/>
      <c r="Z700" s="2906"/>
      <c r="AA700" s="2906"/>
      <c r="AB700" s="2906"/>
      <c r="AF700" s="2760" t="s">
        <v>2168</v>
      </c>
      <c r="AG700" s="2760"/>
      <c r="AH700" s="2760"/>
      <c r="AI700" s="2760"/>
      <c r="AJ700" s="2760"/>
      <c r="AK700" s="2760"/>
      <c r="AL700" s="2760"/>
      <c r="AM700" s="817"/>
      <c r="AN700" s="802"/>
      <c r="AP700" s="803" t="s">
        <v>2480</v>
      </c>
    </row>
    <row r="701" spans="1:42" s="803" customFormat="1" ht="11.85" customHeight="1">
      <c r="A701" s="817"/>
      <c r="C701" s="1122"/>
      <c r="D701" s="900"/>
      <c r="E701" s="2906"/>
      <c r="F701" s="2906"/>
      <c r="G701" s="2906"/>
      <c r="H701" s="2906"/>
      <c r="I701" s="2906"/>
      <c r="J701" s="2906"/>
      <c r="K701" s="2906"/>
      <c r="L701" s="2906"/>
      <c r="M701" s="2906"/>
      <c r="N701" s="2906"/>
      <c r="O701" s="2906"/>
      <c r="P701" s="2906"/>
      <c r="Q701" s="2906"/>
      <c r="R701" s="2906"/>
      <c r="S701" s="2906"/>
      <c r="T701" s="2906"/>
      <c r="U701" s="2906"/>
      <c r="V701" s="2906"/>
      <c r="W701" s="2906"/>
      <c r="X701" s="2906"/>
      <c r="Y701" s="2906"/>
      <c r="Z701" s="2906"/>
      <c r="AA701" s="2906"/>
      <c r="AB701" s="2906"/>
      <c r="AM701" s="817"/>
      <c r="AN701" s="802"/>
      <c r="AP701" s="803" t="s">
        <v>2481</v>
      </c>
    </row>
    <row r="702" spans="1:42" s="803" customFormat="1" ht="13.95" customHeight="1">
      <c r="A702" s="817"/>
      <c r="B702" s="888"/>
      <c r="C702" s="1120"/>
      <c r="D702" s="900"/>
      <c r="E702" s="2906"/>
      <c r="F702" s="2906"/>
      <c r="G702" s="2906"/>
      <c r="H702" s="2906"/>
      <c r="I702" s="2906"/>
      <c r="J702" s="2906"/>
      <c r="K702" s="2906"/>
      <c r="L702" s="2906"/>
      <c r="M702" s="2906"/>
      <c r="N702" s="2906"/>
      <c r="O702" s="2906"/>
      <c r="P702" s="2906"/>
      <c r="Q702" s="2906"/>
      <c r="R702" s="2906"/>
      <c r="S702" s="2906"/>
      <c r="T702" s="2906"/>
      <c r="U702" s="2906"/>
      <c r="V702" s="2906"/>
      <c r="W702" s="2906"/>
      <c r="X702" s="2906"/>
      <c r="Y702" s="2906"/>
      <c r="Z702" s="2906"/>
      <c r="AA702" s="2906"/>
      <c r="AB702" s="2906"/>
      <c r="AE702" s="893"/>
      <c r="AM702" s="817"/>
      <c r="AN702" s="802"/>
      <c r="AP702" s="803" t="s">
        <v>2482</v>
      </c>
    </row>
    <row r="703" spans="1:42" s="803" customFormat="1" ht="13.95" customHeight="1">
      <c r="A703" s="817"/>
      <c r="B703" s="888"/>
      <c r="C703" s="1120"/>
      <c r="D703" s="900"/>
      <c r="E703" s="1384"/>
      <c r="F703" s="1384"/>
      <c r="G703" s="1384"/>
      <c r="H703" s="1384"/>
      <c r="I703" s="1384"/>
      <c r="J703" s="1384"/>
      <c r="K703" s="1384"/>
      <c r="L703" s="1384"/>
      <c r="M703" s="1384"/>
      <c r="N703" s="1384"/>
      <c r="O703" s="1384"/>
      <c r="P703" s="1384"/>
      <c r="Q703" s="1384"/>
      <c r="R703" s="1384"/>
      <c r="S703" s="1384"/>
      <c r="T703" s="1384"/>
      <c r="U703" s="1384"/>
      <c r="V703" s="1384"/>
      <c r="W703" s="1384"/>
      <c r="X703" s="1384"/>
      <c r="Y703" s="1384"/>
      <c r="Z703" s="1384"/>
      <c r="AA703" s="1384"/>
      <c r="AB703" s="1384"/>
      <c r="AE703" s="893"/>
      <c r="AM703" s="817"/>
      <c r="AN703" s="802"/>
      <c r="AP703" s="900" t="s">
        <v>2483</v>
      </c>
    </row>
    <row r="704" spans="1:42" s="803" customFormat="1" ht="13.95" customHeight="1">
      <c r="A704" s="817"/>
      <c r="C704" s="1120"/>
      <c r="D704" s="900" t="s">
        <v>26</v>
      </c>
      <c r="E704" s="2907" t="s">
        <v>2484</v>
      </c>
      <c r="F704" s="2907"/>
      <c r="G704" s="2907"/>
      <c r="H704" s="2907"/>
      <c r="I704" s="2907"/>
      <c r="J704" s="2907"/>
      <c r="K704" s="2907"/>
      <c r="L704" s="2907"/>
      <c r="M704" s="2907"/>
      <c r="N704" s="2907"/>
      <c r="O704" s="2907"/>
      <c r="P704" s="2907"/>
      <c r="Q704" s="2907"/>
      <c r="R704" s="2907"/>
      <c r="S704" s="2907"/>
      <c r="T704" s="2907"/>
      <c r="U704" s="2907"/>
      <c r="V704" s="2907"/>
      <c r="W704" s="2907"/>
      <c r="X704" s="2907"/>
      <c r="Y704" s="2907"/>
      <c r="Z704" s="2907"/>
      <c r="AA704" s="2907"/>
      <c r="AB704" s="2907"/>
      <c r="AF704" s="2760" t="s">
        <v>2448</v>
      </c>
      <c r="AG704" s="2760"/>
      <c r="AH704" s="2760"/>
      <c r="AI704" s="2760"/>
      <c r="AJ704" s="2760"/>
      <c r="AK704" s="2760"/>
      <c r="AL704" s="2760"/>
      <c r="AM704" s="817"/>
      <c r="AN704" s="1148"/>
    </row>
    <row r="705" spans="1:52" s="803" customFormat="1" ht="12.75" customHeight="1">
      <c r="A705" s="817"/>
      <c r="C705" s="1122"/>
      <c r="E705" s="2907"/>
      <c r="F705" s="2907"/>
      <c r="G705" s="2907"/>
      <c r="H705" s="2907"/>
      <c r="I705" s="2907"/>
      <c r="J705" s="2907"/>
      <c r="K705" s="2907"/>
      <c r="L705" s="2907"/>
      <c r="M705" s="2907"/>
      <c r="N705" s="2907"/>
      <c r="O705" s="2907"/>
      <c r="P705" s="2907"/>
      <c r="Q705" s="2907"/>
      <c r="R705" s="2907"/>
      <c r="S705" s="2907"/>
      <c r="T705" s="2907"/>
      <c r="U705" s="2907"/>
      <c r="V705" s="2907"/>
      <c r="W705" s="2907"/>
      <c r="X705" s="2907"/>
      <c r="Y705" s="2907"/>
      <c r="Z705" s="2907"/>
      <c r="AA705" s="2907"/>
      <c r="AB705" s="2907"/>
      <c r="AM705" s="817"/>
      <c r="AN705" s="802"/>
      <c r="AP705" s="817" t="s">
        <v>299</v>
      </c>
      <c r="AQ705" s="1123">
        <v>0</v>
      </c>
    </row>
    <row r="706" spans="1:52" s="803" customFormat="1" ht="13.95" customHeight="1">
      <c r="A706" s="817"/>
      <c r="C706" s="1122"/>
      <c r="E706" s="2907"/>
      <c r="F706" s="2907"/>
      <c r="G706" s="2907"/>
      <c r="H706" s="2907"/>
      <c r="I706" s="2907"/>
      <c r="J706" s="2907"/>
      <c r="K706" s="2907"/>
      <c r="L706" s="2907"/>
      <c r="M706" s="2907"/>
      <c r="N706" s="2907"/>
      <c r="O706" s="2907"/>
      <c r="P706" s="2907"/>
      <c r="Q706" s="2907"/>
      <c r="R706" s="2907"/>
      <c r="S706" s="2907"/>
      <c r="T706" s="2907"/>
      <c r="U706" s="2907"/>
      <c r="V706" s="2907"/>
      <c r="W706" s="2907"/>
      <c r="X706" s="2907"/>
      <c r="Y706" s="2907"/>
      <c r="Z706" s="2907"/>
      <c r="AA706" s="2907"/>
      <c r="AB706" s="2907"/>
      <c r="AM706" s="817"/>
      <c r="AN706" s="802"/>
      <c r="AP706" s="889" t="s">
        <v>21</v>
      </c>
      <c r="AQ706" s="817">
        <v>2</v>
      </c>
    </row>
    <row r="707" spans="1:52" s="803" customFormat="1" ht="13.95" customHeight="1">
      <c r="A707" s="817"/>
      <c r="C707" s="1122"/>
      <c r="E707" s="1385"/>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M707" s="817"/>
      <c r="AN707" s="802"/>
      <c r="AP707" s="889" t="s">
        <v>26</v>
      </c>
      <c r="AQ707" s="817">
        <v>3</v>
      </c>
    </row>
    <row r="708" spans="1:52" s="803" customFormat="1" ht="13.95" customHeight="1">
      <c r="A708" s="817"/>
      <c r="C708" s="1122"/>
      <c r="D708" s="803" t="s">
        <v>2435</v>
      </c>
      <c r="E708" s="1384"/>
      <c r="F708" s="1384"/>
      <c r="G708" s="1384"/>
      <c r="H708" s="2898" t="s">
        <v>299</v>
      </c>
      <c r="I708" s="2898"/>
      <c r="J708" s="1385"/>
      <c r="K708" s="1385"/>
      <c r="L708" s="1385"/>
      <c r="M708" s="1385"/>
      <c r="N708" s="1385"/>
      <c r="O708" s="1385"/>
      <c r="P708" s="1385"/>
      <c r="Q708" s="1385"/>
      <c r="R708" s="1385"/>
      <c r="S708" s="1385"/>
      <c r="T708" s="1385"/>
      <c r="U708" s="1385"/>
      <c r="V708" s="1385"/>
      <c r="W708" s="1385"/>
      <c r="X708" s="1385"/>
      <c r="Y708" s="1385"/>
      <c r="Z708" s="1385"/>
      <c r="AA708" s="1385"/>
      <c r="AB708" s="1385"/>
      <c r="AM708" s="817"/>
      <c r="AN708" s="802"/>
    </row>
    <row r="709" spans="1:52" s="803" customFormat="1" ht="14.25" customHeight="1">
      <c r="A709" s="817"/>
      <c r="C709" s="1122"/>
      <c r="E709" s="1385"/>
      <c r="F709" s="1385"/>
      <c r="G709" s="1385"/>
      <c r="H709" s="1385"/>
      <c r="I709" s="1385"/>
      <c r="J709" s="1385"/>
      <c r="K709" s="1385"/>
      <c r="L709" s="1385"/>
      <c r="M709" s="1385"/>
      <c r="N709" s="1385"/>
      <c r="O709" s="1385"/>
      <c r="P709" s="1385"/>
      <c r="Q709" s="1385"/>
      <c r="R709" s="1385"/>
      <c r="S709" s="1385"/>
      <c r="T709" s="1385"/>
      <c r="U709" s="1385"/>
      <c r="V709" s="1385"/>
      <c r="W709" s="1385"/>
      <c r="X709" s="1385"/>
      <c r="Y709" s="1385"/>
      <c r="Z709" s="1385"/>
      <c r="AA709" s="1385"/>
      <c r="AB709" s="1385"/>
      <c r="AM709" s="817"/>
      <c r="AN709" s="802"/>
    </row>
    <row r="710" spans="1:52" s="803" customFormat="1" ht="12.75" customHeight="1">
      <c r="A710" s="884"/>
      <c r="B710" s="876"/>
      <c r="C710" s="1129"/>
      <c r="D710" s="876"/>
      <c r="E710" s="876"/>
      <c r="F710" s="876"/>
      <c r="G710" s="876"/>
      <c r="H710" s="876"/>
      <c r="I710" s="876"/>
      <c r="J710" s="657"/>
      <c r="K710" s="657"/>
      <c r="L710" s="657"/>
      <c r="M710" s="657"/>
      <c r="N710" s="657"/>
      <c r="O710" s="657"/>
      <c r="P710" s="657"/>
      <c r="Q710" s="657"/>
      <c r="R710" s="657"/>
      <c r="S710" s="657"/>
      <c r="T710" s="657"/>
      <c r="U710" s="990"/>
      <c r="V710" s="990"/>
      <c r="W710" s="990"/>
      <c r="X710" s="990"/>
      <c r="Y710" s="1130"/>
      <c r="Z710" s="1130"/>
      <c r="AA710" s="1130"/>
      <c r="AB710" s="876"/>
      <c r="AC710" s="876"/>
      <c r="AD710" s="876"/>
      <c r="AE710" s="876"/>
      <c r="AF710" s="876"/>
      <c r="AG710" s="876"/>
      <c r="AH710" s="876"/>
      <c r="AI710" s="831" t="s">
        <v>2485</v>
      </c>
      <c r="AJ710" s="2764">
        <f>VLOOKUP($H$708,$AO$641:$AP$643,2,FALSE)</f>
        <v>0</v>
      </c>
      <c r="AK710" s="2766"/>
      <c r="AL710" s="1391"/>
      <c r="AM710" s="817"/>
      <c r="AN710" s="802"/>
      <c r="AP710" s="2764"/>
      <c r="AQ710" s="2766"/>
    </row>
    <row r="711" spans="1:52" s="803" customFormat="1">
      <c r="A711" s="817"/>
      <c r="B711" s="888"/>
      <c r="C711" s="1120"/>
      <c r="D711" s="1125"/>
      <c r="E711" s="893"/>
      <c r="F711" s="893"/>
      <c r="G711" s="893"/>
      <c r="H711" s="893"/>
      <c r="I711" s="893"/>
      <c r="J711" s="893"/>
      <c r="K711" s="893"/>
      <c r="L711" s="893"/>
      <c r="M711" s="893"/>
      <c r="N711" s="893"/>
      <c r="O711" s="893"/>
      <c r="P711" s="893"/>
      <c r="Q711" s="893"/>
      <c r="R711" s="893"/>
      <c r="S711" s="893"/>
      <c r="T711" s="893"/>
      <c r="U711" s="893"/>
      <c r="V711" s="893"/>
      <c r="W711" s="893"/>
      <c r="X711" s="893"/>
      <c r="Y711" s="893"/>
      <c r="Z711" s="893"/>
      <c r="AA711" s="893"/>
      <c r="AB711" s="893"/>
      <c r="AM711" s="817"/>
      <c r="AN711" s="802"/>
      <c r="AT711" s="801"/>
      <c r="AU711" s="801"/>
      <c r="AV711" s="801"/>
      <c r="AW711" s="801"/>
      <c r="AX711" s="801"/>
      <c r="AY711" s="801"/>
      <c r="AZ711" s="801"/>
    </row>
    <row r="712" spans="1:52" s="803" customFormat="1">
      <c r="A712" s="817"/>
      <c r="C712" s="1269" t="s">
        <v>2486</v>
      </c>
      <c r="D712" s="1149"/>
      <c r="E712" s="893"/>
      <c r="F712" s="893"/>
      <c r="G712" s="893"/>
      <c r="H712" s="893"/>
      <c r="I712" s="893"/>
      <c r="J712" s="893"/>
      <c r="K712" s="893"/>
      <c r="L712" s="893"/>
      <c r="M712" s="893"/>
      <c r="N712" s="893"/>
      <c r="O712" s="893"/>
      <c r="P712" s="893"/>
      <c r="Q712" s="893"/>
      <c r="R712" s="893"/>
      <c r="S712" s="893"/>
      <c r="T712" s="893"/>
      <c r="U712" s="893"/>
      <c r="V712" s="893"/>
      <c r="W712" s="893"/>
      <c r="X712" s="893"/>
      <c r="Y712" s="893"/>
      <c r="Z712" s="893"/>
      <c r="AA712" s="893"/>
      <c r="AB712" s="893"/>
      <c r="AM712" s="817"/>
      <c r="AN712" s="802"/>
      <c r="AT712" s="801"/>
      <c r="AU712" s="801"/>
      <c r="AV712" s="801"/>
      <c r="AW712" s="801"/>
      <c r="AX712" s="801"/>
      <c r="AY712" s="801"/>
      <c r="AZ712" s="801"/>
    </row>
    <row r="713" spans="1:52" s="803" customFormat="1">
      <c r="A713" s="817"/>
      <c r="B713" s="888"/>
      <c r="C713" s="1120"/>
      <c r="D713" s="1125"/>
      <c r="E713" s="893"/>
      <c r="F713" s="893"/>
      <c r="G713" s="893"/>
      <c r="H713" s="893"/>
      <c r="I713" s="893"/>
      <c r="J713" s="893"/>
      <c r="K713" s="893"/>
      <c r="L713" s="893"/>
      <c r="M713" s="893"/>
      <c r="N713" s="893"/>
      <c r="O713" s="893"/>
      <c r="P713" s="893"/>
      <c r="Q713" s="893"/>
      <c r="R713" s="893"/>
      <c r="S713" s="893"/>
      <c r="T713" s="893"/>
      <c r="U713" s="893"/>
      <c r="V713" s="893"/>
      <c r="W713" s="893"/>
      <c r="X713" s="893"/>
      <c r="Y713" s="893"/>
      <c r="Z713" s="893"/>
      <c r="AA713" s="893"/>
      <c r="AB713" s="893"/>
      <c r="AM713" s="817"/>
      <c r="AN713" s="802"/>
      <c r="AT713" s="801"/>
      <c r="AU713" s="801"/>
      <c r="AV713" s="801"/>
      <c r="AW713" s="801"/>
      <c r="AX713" s="801"/>
      <c r="AY713" s="801"/>
      <c r="AZ713" s="801"/>
    </row>
    <row r="714" spans="1:52" s="803" customFormat="1">
      <c r="A714" s="817"/>
      <c r="C714" s="1120"/>
      <c r="D714" s="900" t="s">
        <v>21</v>
      </c>
      <c r="E714" s="2811" t="s">
        <v>2487</v>
      </c>
      <c r="F714" s="2811"/>
      <c r="G714" s="2811"/>
      <c r="H714" s="2811"/>
      <c r="I714" s="2811"/>
      <c r="J714" s="2811"/>
      <c r="K714" s="2811"/>
      <c r="L714" s="2811"/>
      <c r="M714" s="2811"/>
      <c r="N714" s="2811"/>
      <c r="O714" s="2811"/>
      <c r="P714" s="2811"/>
      <c r="Q714" s="2811"/>
      <c r="R714" s="2811"/>
      <c r="S714" s="2811"/>
      <c r="T714" s="2811"/>
      <c r="U714" s="2811"/>
      <c r="V714" s="2811"/>
      <c r="W714" s="2811"/>
      <c r="X714" s="2811"/>
      <c r="Y714" s="2811"/>
      <c r="Z714" s="2811"/>
      <c r="AA714" s="2811"/>
      <c r="AB714" s="2811"/>
      <c r="AF714" s="2760" t="s">
        <v>2168</v>
      </c>
      <c r="AG714" s="2760"/>
      <c r="AH714" s="2760"/>
      <c r="AI714" s="2760"/>
      <c r="AJ714" s="2760"/>
      <c r="AK714" s="2760"/>
      <c r="AL714" s="2760"/>
      <c r="AM714" s="817"/>
      <c r="AN714" s="802"/>
      <c r="AT714" s="801"/>
      <c r="AU714" s="801"/>
      <c r="AV714" s="801"/>
      <c r="AW714" s="801"/>
      <c r="AX714" s="801"/>
      <c r="AY714" s="801"/>
      <c r="AZ714" s="801"/>
    </row>
    <row r="715" spans="1:52" s="803" customFormat="1">
      <c r="A715" s="817"/>
      <c r="C715" s="1122"/>
      <c r="D715" s="900"/>
      <c r="E715" s="2811"/>
      <c r="F715" s="2811"/>
      <c r="G715" s="2811"/>
      <c r="H715" s="2811"/>
      <c r="I715" s="2811"/>
      <c r="J715" s="2811"/>
      <c r="K715" s="2811"/>
      <c r="L715" s="2811"/>
      <c r="M715" s="2811"/>
      <c r="N715" s="2811"/>
      <c r="O715" s="2811"/>
      <c r="P715" s="2811"/>
      <c r="Q715" s="2811"/>
      <c r="R715" s="2811"/>
      <c r="S715" s="2811"/>
      <c r="T715" s="2811"/>
      <c r="U715" s="2811"/>
      <c r="V715" s="2811"/>
      <c r="W715" s="2811"/>
      <c r="X715" s="2811"/>
      <c r="Y715" s="2811"/>
      <c r="Z715" s="2811"/>
      <c r="AA715" s="2811"/>
      <c r="AB715" s="2811"/>
      <c r="AM715" s="817"/>
      <c r="AN715" s="802"/>
      <c r="AT715" s="801"/>
      <c r="AU715" s="801"/>
      <c r="AV715" s="801"/>
      <c r="AW715" s="801"/>
      <c r="AX715" s="801"/>
      <c r="AY715" s="801"/>
      <c r="AZ715" s="801"/>
    </row>
    <row r="716" spans="1:52" s="803" customFormat="1">
      <c r="A716" s="817"/>
      <c r="B716" s="888"/>
      <c r="C716" s="1120"/>
      <c r="D716" s="900"/>
      <c r="E716" s="893"/>
      <c r="F716" s="893"/>
      <c r="G716" s="893"/>
      <c r="H716" s="893"/>
      <c r="I716" s="893"/>
      <c r="J716" s="893"/>
      <c r="K716" s="893"/>
      <c r="L716" s="893"/>
      <c r="M716" s="893"/>
      <c r="N716" s="893"/>
      <c r="O716" s="893"/>
      <c r="P716" s="893"/>
      <c r="Q716" s="893"/>
      <c r="R716" s="893"/>
      <c r="S716" s="893"/>
      <c r="T716" s="893"/>
      <c r="U716" s="893"/>
      <c r="V716" s="893"/>
      <c r="W716" s="893"/>
      <c r="X716" s="893"/>
      <c r="Y716" s="893"/>
      <c r="Z716" s="893"/>
      <c r="AA716" s="893"/>
      <c r="AB716" s="893"/>
      <c r="AM716" s="817"/>
      <c r="AN716" s="802"/>
      <c r="AT716" s="801"/>
      <c r="AU716" s="801"/>
      <c r="AV716" s="801"/>
      <c r="AW716" s="801"/>
      <c r="AX716" s="801"/>
      <c r="AY716" s="801"/>
      <c r="AZ716" s="801"/>
    </row>
    <row r="717" spans="1:52" s="803" customFormat="1" ht="12.75" customHeight="1">
      <c r="A717" s="817"/>
      <c r="C717" s="1120"/>
      <c r="D717" s="900" t="s">
        <v>26</v>
      </c>
      <c r="E717" s="2811" t="s">
        <v>2488</v>
      </c>
      <c r="F717" s="2811"/>
      <c r="G717" s="2811"/>
      <c r="H717" s="2811"/>
      <c r="I717" s="2811"/>
      <c r="J717" s="2811"/>
      <c r="K717" s="2811"/>
      <c r="L717" s="2811"/>
      <c r="M717" s="2811"/>
      <c r="N717" s="2811"/>
      <c r="O717" s="2811"/>
      <c r="P717" s="2811"/>
      <c r="Q717" s="2811"/>
      <c r="R717" s="2811"/>
      <c r="S717" s="2811"/>
      <c r="T717" s="2811"/>
      <c r="U717" s="2811"/>
      <c r="V717" s="2811"/>
      <c r="W717" s="2811"/>
      <c r="X717" s="2811"/>
      <c r="Y717" s="2811"/>
      <c r="Z717" s="2811"/>
      <c r="AA717" s="2811"/>
      <c r="AB717" s="2811"/>
      <c r="AF717" s="2760" t="s">
        <v>2448</v>
      </c>
      <c r="AG717" s="2760"/>
      <c r="AH717" s="2760"/>
      <c r="AI717" s="2760"/>
      <c r="AJ717" s="2760"/>
      <c r="AK717" s="2760"/>
      <c r="AL717" s="2760"/>
      <c r="AM717" s="817"/>
      <c r="AN717" s="802"/>
      <c r="AT717" s="801"/>
      <c r="AU717" s="801"/>
      <c r="AV717" s="801"/>
      <c r="AW717" s="801"/>
      <c r="AX717" s="801"/>
      <c r="AY717" s="801"/>
      <c r="AZ717" s="801"/>
    </row>
    <row r="718" spans="1:52" s="803" customFormat="1">
      <c r="A718" s="817"/>
      <c r="C718" s="1122"/>
      <c r="E718" s="2811"/>
      <c r="F718" s="2811"/>
      <c r="G718" s="2811"/>
      <c r="H718" s="2811"/>
      <c r="I718" s="2811"/>
      <c r="J718" s="2811"/>
      <c r="K718" s="2811"/>
      <c r="L718" s="2811"/>
      <c r="M718" s="2811"/>
      <c r="N718" s="2811"/>
      <c r="O718" s="2811"/>
      <c r="P718" s="2811"/>
      <c r="Q718" s="2811"/>
      <c r="R718" s="2811"/>
      <c r="S718" s="2811"/>
      <c r="T718" s="2811"/>
      <c r="U718" s="2811"/>
      <c r="V718" s="2811"/>
      <c r="W718" s="2811"/>
      <c r="X718" s="2811"/>
      <c r="Y718" s="2811"/>
      <c r="Z718" s="2811"/>
      <c r="AA718" s="2811"/>
      <c r="AB718" s="2811"/>
      <c r="AM718" s="817"/>
      <c r="AN718" s="802"/>
      <c r="AT718" s="801"/>
      <c r="AU718" s="801"/>
      <c r="AV718" s="801"/>
      <c r="AW718" s="801"/>
      <c r="AX718" s="801"/>
      <c r="AY718" s="801"/>
      <c r="AZ718" s="801"/>
    </row>
    <row r="719" spans="1:52" s="803" customFormat="1">
      <c r="A719" s="817"/>
      <c r="C719" s="1122"/>
      <c r="E719" s="1381"/>
      <c r="F719" s="1381"/>
      <c r="G719" s="1381"/>
      <c r="H719" s="1381"/>
      <c r="I719" s="1381"/>
      <c r="J719" s="1381"/>
      <c r="K719" s="1381"/>
      <c r="L719" s="1381"/>
      <c r="M719" s="1381"/>
      <c r="N719" s="1381"/>
      <c r="O719" s="1381"/>
      <c r="P719" s="1381"/>
      <c r="Q719" s="1381"/>
      <c r="R719" s="1381"/>
      <c r="S719" s="1381"/>
      <c r="T719" s="1381"/>
      <c r="U719" s="1381"/>
      <c r="V719" s="1381"/>
      <c r="W719" s="1381"/>
      <c r="X719" s="1381"/>
      <c r="Y719" s="1381"/>
      <c r="Z719" s="1381"/>
      <c r="AA719" s="1381"/>
      <c r="AB719" s="1381"/>
      <c r="AM719" s="817"/>
      <c r="AN719" s="802"/>
      <c r="AT719" s="801"/>
      <c r="AU719" s="801"/>
      <c r="AV719" s="801"/>
      <c r="AW719" s="801"/>
      <c r="AX719" s="801"/>
      <c r="AY719" s="801"/>
      <c r="AZ719" s="801"/>
    </row>
    <row r="720" spans="1:52" s="803" customFormat="1" ht="12.75" customHeight="1">
      <c r="A720" s="817"/>
      <c r="C720" s="1122"/>
      <c r="D720" s="803" t="s">
        <v>2435</v>
      </c>
      <c r="E720" s="1384"/>
      <c r="F720" s="1384"/>
      <c r="G720" s="1384"/>
      <c r="H720" s="2898" t="s">
        <v>299</v>
      </c>
      <c r="I720" s="2898"/>
      <c r="J720" s="1381"/>
      <c r="K720" s="1381"/>
      <c r="L720" s="1381"/>
      <c r="M720" s="1381"/>
      <c r="N720" s="1381"/>
      <c r="O720" s="1381"/>
      <c r="P720" s="1381"/>
      <c r="Q720" s="1381"/>
      <c r="R720" s="1381"/>
      <c r="S720" s="1381"/>
      <c r="T720" s="1381"/>
      <c r="U720" s="1381"/>
      <c r="V720" s="1381"/>
      <c r="W720" s="1381"/>
      <c r="X720" s="1381"/>
      <c r="Y720" s="1381"/>
      <c r="Z720" s="1381"/>
      <c r="AA720" s="1381"/>
      <c r="AB720" s="1381"/>
      <c r="AM720" s="817"/>
      <c r="AN720" s="802"/>
      <c r="AT720" s="801"/>
      <c r="AU720" s="801"/>
      <c r="AV720" s="801"/>
      <c r="AW720" s="801"/>
      <c r="AX720" s="801"/>
      <c r="AY720" s="801"/>
      <c r="AZ720" s="801"/>
    </row>
    <row r="721" spans="1:81" s="803" customFormat="1">
      <c r="A721" s="817"/>
      <c r="C721" s="1122"/>
      <c r="E721" s="1381"/>
      <c r="F721" s="1381"/>
      <c r="G721" s="1381"/>
      <c r="H721" s="1381"/>
      <c r="I721" s="1381"/>
      <c r="J721" s="1381"/>
      <c r="K721" s="1381"/>
      <c r="L721" s="1381"/>
      <c r="M721" s="1381"/>
      <c r="N721" s="1381"/>
      <c r="O721" s="1381"/>
      <c r="P721" s="1381"/>
      <c r="Q721" s="1381"/>
      <c r="R721" s="1381"/>
      <c r="S721" s="1381"/>
      <c r="T721" s="1381"/>
      <c r="U721" s="1381"/>
      <c r="V721" s="1381"/>
      <c r="W721" s="1381"/>
      <c r="X721" s="1381"/>
      <c r="Y721" s="1381"/>
      <c r="Z721" s="1381"/>
      <c r="AA721" s="1381"/>
      <c r="AB721" s="1381"/>
      <c r="AM721" s="817"/>
      <c r="AN721" s="802"/>
      <c r="AS721" s="801"/>
      <c r="AT721" s="801"/>
      <c r="AU721" s="801"/>
      <c r="AV721" s="801"/>
      <c r="AW721" s="801"/>
      <c r="AX721" s="801"/>
      <c r="AY721" s="801"/>
      <c r="AZ721" s="801"/>
      <c r="BA721" s="801"/>
      <c r="BB721" s="801"/>
      <c r="BC721" s="801"/>
      <c r="BD721" s="946"/>
      <c r="BE721" s="946"/>
      <c r="BF721" s="946"/>
      <c r="BG721" s="946"/>
      <c r="BH721" s="946"/>
      <c r="BI721" s="801"/>
      <c r="BJ721" s="801"/>
      <c r="BK721" s="801"/>
      <c r="BL721" s="801"/>
      <c r="BM721" s="801"/>
      <c r="BN721" s="801"/>
      <c r="BO721" s="801"/>
      <c r="BP721" s="801"/>
      <c r="BQ721" s="801"/>
      <c r="BR721" s="801"/>
      <c r="BS721" s="801"/>
      <c r="BT721" s="801"/>
      <c r="BU721" s="801"/>
      <c r="BV721" s="801"/>
      <c r="BW721" s="801"/>
      <c r="BX721" s="801"/>
      <c r="BY721" s="801"/>
      <c r="BZ721" s="801"/>
      <c r="CA721" s="801"/>
      <c r="CB721" s="801"/>
      <c r="CC721" s="801"/>
    </row>
    <row r="722" spans="1:81" s="803" customFormat="1">
      <c r="A722" s="884"/>
      <c r="B722" s="876"/>
      <c r="C722" s="1129"/>
      <c r="D722" s="876"/>
      <c r="E722" s="1147"/>
      <c r="F722" s="1147"/>
      <c r="G722" s="1147"/>
      <c r="H722" s="1147"/>
      <c r="I722" s="1147"/>
      <c r="J722" s="1147"/>
      <c r="K722" s="1147"/>
      <c r="L722" s="1147"/>
      <c r="M722" s="1147"/>
      <c r="N722" s="1147"/>
      <c r="O722" s="1147"/>
      <c r="P722" s="1147"/>
      <c r="Q722" s="1147"/>
      <c r="R722" s="1147"/>
      <c r="S722" s="1147"/>
      <c r="T722" s="1147"/>
      <c r="U722" s="1147"/>
      <c r="V722" s="990"/>
      <c r="W722" s="990"/>
      <c r="X722" s="990"/>
      <c r="Y722" s="1130"/>
      <c r="Z722" s="1130"/>
      <c r="AA722" s="1130"/>
      <c r="AB722" s="876"/>
      <c r="AC722" s="876"/>
      <c r="AD722" s="876"/>
      <c r="AE722" s="876"/>
      <c r="AF722" s="876"/>
      <c r="AG722" s="876"/>
      <c r="AH722" s="876"/>
      <c r="AI722" s="831" t="s">
        <v>2489</v>
      </c>
      <c r="AJ722" s="2764">
        <f>VLOOKUP($H$720,$AO$655:$AP$657,2,FALSE)</f>
        <v>0</v>
      </c>
      <c r="AK722" s="2766"/>
      <c r="AL722" s="1391"/>
      <c r="AM722" s="817"/>
      <c r="AN722" s="802"/>
      <c r="AS722" s="801"/>
      <c r="AT722" s="801"/>
      <c r="AU722" s="801"/>
      <c r="AV722" s="801"/>
      <c r="AW722" s="801"/>
      <c r="AX722" s="801"/>
      <c r="AY722" s="801"/>
      <c r="AZ722" s="801"/>
      <c r="BA722" s="801"/>
      <c r="BB722" s="801"/>
      <c r="BC722" s="801"/>
      <c r="BD722" s="946"/>
      <c r="BE722" s="946"/>
      <c r="BF722" s="946"/>
      <c r="BG722" s="946"/>
      <c r="BH722" s="946"/>
      <c r="BI722" s="801"/>
      <c r="BJ722" s="801"/>
      <c r="BK722" s="801"/>
      <c r="BL722" s="801"/>
      <c r="BM722" s="801"/>
      <c r="BN722" s="801"/>
      <c r="BO722" s="801"/>
      <c r="BP722" s="801"/>
      <c r="BQ722" s="801"/>
      <c r="BR722" s="801"/>
      <c r="BS722" s="801"/>
      <c r="BT722" s="801"/>
      <c r="BU722" s="801"/>
      <c r="BV722" s="801"/>
      <c r="BW722" s="801"/>
      <c r="BX722" s="801"/>
      <c r="BY722" s="801"/>
      <c r="BZ722" s="801"/>
      <c r="CA722" s="801"/>
      <c r="CB722" s="801"/>
      <c r="CC722" s="801"/>
    </row>
    <row r="723" spans="1:81" s="803" customFormat="1" ht="12.75" customHeight="1">
      <c r="A723" s="817"/>
      <c r="C723" s="1122"/>
      <c r="J723" s="1381"/>
      <c r="K723" s="1381"/>
      <c r="L723" s="1381"/>
      <c r="M723" s="1381"/>
      <c r="AM723" s="817"/>
      <c r="AN723" s="802"/>
      <c r="AS723" s="801"/>
      <c r="AT723" s="801"/>
      <c r="AU723" s="801"/>
      <c r="AV723" s="801"/>
      <c r="AW723" s="801"/>
      <c r="AX723" s="801"/>
      <c r="AY723" s="801"/>
      <c r="AZ723" s="801"/>
      <c r="BA723" s="801"/>
      <c r="BB723" s="801"/>
      <c r="BC723" s="801"/>
      <c r="BD723" s="946"/>
      <c r="BE723" s="946"/>
      <c r="BF723" s="946"/>
      <c r="BG723" s="946"/>
      <c r="BH723" s="946"/>
      <c r="BI723" s="801"/>
      <c r="BJ723" s="801"/>
      <c r="BK723" s="801"/>
      <c r="BL723" s="801"/>
      <c r="BM723" s="801"/>
      <c r="BN723" s="801"/>
      <c r="BO723" s="801"/>
      <c r="BP723" s="801"/>
      <c r="BQ723" s="801"/>
      <c r="BR723" s="801"/>
      <c r="BS723" s="801"/>
      <c r="BT723" s="801"/>
      <c r="BU723" s="801"/>
      <c r="BV723" s="801"/>
      <c r="BW723" s="801"/>
      <c r="BX723" s="801"/>
      <c r="BY723" s="801"/>
      <c r="BZ723" s="801"/>
      <c r="CA723" s="801"/>
      <c r="CB723" s="801"/>
      <c r="CC723" s="801"/>
    </row>
    <row r="724" spans="1:81" s="803" customFormat="1" ht="12.75" customHeight="1">
      <c r="A724" s="817"/>
      <c r="C724" s="1269" t="s">
        <v>2490</v>
      </c>
      <c r="AM724" s="817"/>
      <c r="AN724" s="802"/>
      <c r="AS724" s="801"/>
      <c r="AT724" s="801"/>
      <c r="AU724" s="801"/>
      <c r="AV724" s="801"/>
      <c r="AW724" s="801"/>
      <c r="AX724" s="801"/>
      <c r="AY724" s="801"/>
      <c r="AZ724" s="801"/>
      <c r="BA724" s="801"/>
      <c r="BB724" s="801"/>
      <c r="BC724" s="801"/>
      <c r="BD724" s="946"/>
      <c r="BE724" s="946"/>
      <c r="BF724" s="946"/>
      <c r="BG724" s="946"/>
      <c r="BH724" s="946"/>
      <c r="BI724" s="801"/>
      <c r="BJ724" s="801"/>
      <c r="BK724" s="801"/>
      <c r="BL724" s="801"/>
      <c r="BM724" s="801"/>
      <c r="BN724" s="801"/>
      <c r="BO724" s="801"/>
      <c r="BP724" s="801"/>
      <c r="BQ724" s="801"/>
      <c r="BR724" s="801"/>
      <c r="BS724" s="801"/>
      <c r="BT724" s="801"/>
      <c r="BU724" s="801"/>
      <c r="BV724" s="801"/>
      <c r="BW724" s="801"/>
      <c r="BX724" s="801"/>
      <c r="BY724" s="801"/>
      <c r="BZ724" s="801"/>
      <c r="CA724" s="801"/>
      <c r="CB724" s="801"/>
      <c r="CC724" s="801"/>
    </row>
    <row r="725" spans="1:81" s="803" customFormat="1">
      <c r="A725" s="817"/>
      <c r="B725" s="888"/>
      <c r="C725" s="1150"/>
      <c r="D725" s="888"/>
      <c r="E725" s="888"/>
      <c r="H725" s="888"/>
      <c r="I725" s="888"/>
      <c r="J725" s="888"/>
      <c r="K725" s="888"/>
      <c r="L725" s="888"/>
      <c r="M725" s="888"/>
      <c r="N725" s="888"/>
      <c r="O725" s="888"/>
      <c r="P725" s="888"/>
      <c r="Q725" s="888"/>
      <c r="R725" s="888"/>
      <c r="S725" s="888"/>
      <c r="X725" s="1391"/>
      <c r="Y725" s="1391"/>
      <c r="Z725" s="1391"/>
      <c r="AA725" s="1391"/>
      <c r="AB725" s="1391"/>
      <c r="AM725" s="817"/>
      <c r="AN725" s="802"/>
      <c r="AS725" s="801"/>
      <c r="AT725" s="801"/>
      <c r="AU725" s="801"/>
      <c r="AV725" s="801"/>
      <c r="AW725" s="801"/>
      <c r="AX725" s="801"/>
      <c r="AY725" s="801"/>
      <c r="AZ725" s="801"/>
      <c r="BA725" s="801"/>
      <c r="BB725" s="801"/>
      <c r="BC725" s="801"/>
      <c r="BD725" s="946"/>
      <c r="BE725" s="946"/>
      <c r="BF725" s="946"/>
      <c r="BG725" s="946"/>
      <c r="BH725" s="946"/>
      <c r="BI725" s="801"/>
      <c r="BJ725" s="801"/>
      <c r="BK725" s="801"/>
      <c r="BL725" s="801"/>
      <c r="BM725" s="801"/>
      <c r="BN725" s="801"/>
      <c r="BO725" s="801"/>
      <c r="BP725" s="801"/>
      <c r="BQ725" s="801"/>
      <c r="BR725" s="801"/>
      <c r="BS725" s="801"/>
      <c r="BT725" s="801"/>
      <c r="BU725" s="801"/>
      <c r="BV725" s="801"/>
      <c r="BW725" s="801"/>
      <c r="BX725" s="801"/>
      <c r="BY725" s="801"/>
      <c r="BZ725" s="801"/>
      <c r="CA725" s="801"/>
      <c r="CB725" s="801"/>
      <c r="CC725" s="801"/>
    </row>
    <row r="726" spans="1:81" s="803" customFormat="1">
      <c r="A726" s="817"/>
      <c r="C726" s="1120"/>
      <c r="D726" s="900" t="s">
        <v>21</v>
      </c>
      <c r="E726" s="2811" t="s">
        <v>2491</v>
      </c>
      <c r="F726" s="2811"/>
      <c r="G726" s="2811"/>
      <c r="H726" s="2811"/>
      <c r="I726" s="2811"/>
      <c r="J726" s="2811"/>
      <c r="K726" s="2811"/>
      <c r="L726" s="2811"/>
      <c r="M726" s="2811"/>
      <c r="N726" s="2811"/>
      <c r="O726" s="2811"/>
      <c r="P726" s="2811"/>
      <c r="Q726" s="2811"/>
      <c r="R726" s="2811"/>
      <c r="S726" s="2811"/>
      <c r="T726" s="2811"/>
      <c r="U726" s="2811"/>
      <c r="V726" s="2811"/>
      <c r="W726" s="2811"/>
      <c r="X726" s="2811"/>
      <c r="Y726" s="2811"/>
      <c r="Z726" s="2811"/>
      <c r="AA726" s="2811"/>
      <c r="AB726" s="2811"/>
      <c r="AF726" s="2760" t="s">
        <v>2168</v>
      </c>
      <c r="AG726" s="2760"/>
      <c r="AH726" s="2760"/>
      <c r="AI726" s="2760"/>
      <c r="AJ726" s="2760"/>
      <c r="AK726" s="2760"/>
      <c r="AL726" s="2760"/>
      <c r="AM726" s="817"/>
      <c r="AN726" s="802"/>
      <c r="AT726" s="801"/>
      <c r="AU726" s="801"/>
      <c r="AV726" s="801"/>
      <c r="AW726" s="801"/>
      <c r="AX726" s="801"/>
      <c r="AY726" s="801"/>
      <c r="AZ726" s="801"/>
    </row>
    <row r="727" spans="1:81" s="803" customFormat="1">
      <c r="A727" s="817"/>
      <c r="C727" s="1120"/>
      <c r="D727" s="900"/>
      <c r="E727" s="2811"/>
      <c r="F727" s="2811"/>
      <c r="G727" s="2811"/>
      <c r="H727" s="2811"/>
      <c r="I727" s="2811"/>
      <c r="J727" s="2811"/>
      <c r="K727" s="2811"/>
      <c r="L727" s="2811"/>
      <c r="M727" s="2811"/>
      <c r="N727" s="2811"/>
      <c r="O727" s="2811"/>
      <c r="P727" s="2811"/>
      <c r="Q727" s="2811"/>
      <c r="R727" s="2811"/>
      <c r="S727" s="2811"/>
      <c r="T727" s="2811"/>
      <c r="U727" s="2811"/>
      <c r="V727" s="2811"/>
      <c r="W727" s="2811"/>
      <c r="X727" s="2811"/>
      <c r="Y727" s="2811"/>
      <c r="Z727" s="2811"/>
      <c r="AA727" s="2811"/>
      <c r="AB727" s="2811"/>
      <c r="AF727" s="1382"/>
      <c r="AG727" s="1382"/>
      <c r="AH727" s="1382"/>
      <c r="AI727" s="1382"/>
      <c r="AJ727" s="1382"/>
      <c r="AK727" s="1382"/>
      <c r="AL727" s="1382"/>
      <c r="AM727" s="817"/>
      <c r="AN727" s="802"/>
      <c r="AT727" s="801"/>
      <c r="AU727" s="801"/>
      <c r="AV727" s="801"/>
      <c r="AW727" s="801"/>
      <c r="AX727" s="801"/>
      <c r="AY727" s="801"/>
      <c r="AZ727" s="801"/>
    </row>
    <row r="728" spans="1:81" s="803" customFormat="1">
      <c r="A728" s="817"/>
      <c r="C728" s="1122"/>
      <c r="D728" s="900"/>
      <c r="E728" s="2811"/>
      <c r="F728" s="2811"/>
      <c r="G728" s="2811"/>
      <c r="H728" s="2811"/>
      <c r="I728" s="2811"/>
      <c r="J728" s="2811"/>
      <c r="K728" s="2811"/>
      <c r="L728" s="2811"/>
      <c r="M728" s="2811"/>
      <c r="N728" s="2811"/>
      <c r="O728" s="2811"/>
      <c r="P728" s="2811"/>
      <c r="Q728" s="2811"/>
      <c r="R728" s="2811"/>
      <c r="S728" s="2811"/>
      <c r="T728" s="2811"/>
      <c r="U728" s="2811"/>
      <c r="V728" s="2811"/>
      <c r="W728" s="2811"/>
      <c r="X728" s="2811"/>
      <c r="Y728" s="2811"/>
      <c r="Z728" s="2811"/>
      <c r="AA728" s="2811"/>
      <c r="AB728" s="2811"/>
      <c r="AM728" s="817"/>
      <c r="AN728" s="802"/>
    </row>
    <row r="729" spans="1:81" s="803" customFormat="1" ht="12.75" customHeight="1">
      <c r="A729" s="817"/>
      <c r="C729" s="1122"/>
      <c r="D729" s="900"/>
      <c r="E729" s="2811"/>
      <c r="F729" s="2811"/>
      <c r="G729" s="2811"/>
      <c r="H729" s="2811"/>
      <c r="I729" s="2811"/>
      <c r="J729" s="2811"/>
      <c r="K729" s="2811"/>
      <c r="L729" s="2811"/>
      <c r="M729" s="2811"/>
      <c r="N729" s="2811"/>
      <c r="O729" s="2811"/>
      <c r="P729" s="2811"/>
      <c r="Q729" s="2811"/>
      <c r="R729" s="2811"/>
      <c r="S729" s="2811"/>
      <c r="T729" s="2811"/>
      <c r="U729" s="2811"/>
      <c r="V729" s="2811"/>
      <c r="W729" s="2811"/>
      <c r="X729" s="2811"/>
      <c r="Y729" s="2811"/>
      <c r="Z729" s="2811"/>
      <c r="AA729" s="2811"/>
      <c r="AB729" s="2811"/>
      <c r="AM729" s="817"/>
      <c r="AN729" s="799"/>
      <c r="AO729" s="801"/>
    </row>
    <row r="730" spans="1:81" s="803" customFormat="1">
      <c r="A730" s="1386"/>
      <c r="B730" s="1391"/>
      <c r="C730" s="1120"/>
      <c r="D730" s="900"/>
      <c r="E730" s="1142"/>
      <c r="F730" s="1142"/>
      <c r="G730" s="1142"/>
      <c r="H730" s="1142"/>
      <c r="I730" s="1142"/>
      <c r="J730" s="1142"/>
      <c r="K730" s="1142"/>
      <c r="L730" s="1142"/>
      <c r="M730" s="1142"/>
      <c r="N730" s="1142"/>
      <c r="O730" s="1142"/>
      <c r="P730" s="1142"/>
      <c r="Q730" s="1142"/>
      <c r="R730" s="1142"/>
      <c r="S730" s="1142"/>
      <c r="T730" s="1142"/>
      <c r="U730" s="1142"/>
      <c r="V730" s="1142"/>
      <c r="W730" s="1142"/>
      <c r="X730" s="1142"/>
      <c r="Y730" s="1142"/>
      <c r="Z730" s="1142"/>
      <c r="AA730" s="1142"/>
      <c r="AB730" s="1142"/>
      <c r="AM730" s="817"/>
      <c r="AN730" s="802"/>
      <c r="AO730" s="800"/>
      <c r="AP730" s="801"/>
    </row>
    <row r="731" spans="1:81" s="803" customFormat="1">
      <c r="A731" s="817"/>
      <c r="C731" s="1120"/>
      <c r="D731" s="900" t="s">
        <v>26</v>
      </c>
      <c r="E731" s="2811" t="s">
        <v>2492</v>
      </c>
      <c r="F731" s="2811"/>
      <c r="G731" s="2811"/>
      <c r="H731" s="2811"/>
      <c r="I731" s="2811"/>
      <c r="J731" s="2811"/>
      <c r="K731" s="2811"/>
      <c r="L731" s="2811"/>
      <c r="M731" s="2811"/>
      <c r="N731" s="2811"/>
      <c r="O731" s="2811"/>
      <c r="P731" s="2811"/>
      <c r="Q731" s="2811"/>
      <c r="R731" s="2811"/>
      <c r="S731" s="2811"/>
      <c r="T731" s="2811"/>
      <c r="U731" s="2811"/>
      <c r="V731" s="2811"/>
      <c r="W731" s="2811"/>
      <c r="X731" s="2811"/>
      <c r="Y731" s="2811"/>
      <c r="Z731" s="2811"/>
      <c r="AA731" s="2811"/>
      <c r="AB731" s="840"/>
      <c r="AF731" s="2760" t="s">
        <v>2448</v>
      </c>
      <c r="AG731" s="2760"/>
      <c r="AH731" s="2760"/>
      <c r="AI731" s="2760"/>
      <c r="AJ731" s="2760"/>
      <c r="AK731" s="2760"/>
      <c r="AL731" s="2760"/>
      <c r="AM731" s="817"/>
      <c r="AN731" s="802"/>
      <c r="AO731" s="800"/>
      <c r="AP731" s="801"/>
    </row>
    <row r="732" spans="1:81" s="803" customFormat="1">
      <c r="A732" s="817"/>
      <c r="C732" s="1120"/>
      <c r="D732" s="900"/>
      <c r="E732" s="2811"/>
      <c r="F732" s="2811"/>
      <c r="G732" s="2811"/>
      <c r="H732" s="2811"/>
      <c r="I732" s="2811"/>
      <c r="J732" s="2811"/>
      <c r="K732" s="2811"/>
      <c r="L732" s="2811"/>
      <c r="M732" s="2811"/>
      <c r="N732" s="2811"/>
      <c r="O732" s="2811"/>
      <c r="P732" s="2811"/>
      <c r="Q732" s="2811"/>
      <c r="R732" s="2811"/>
      <c r="S732" s="2811"/>
      <c r="T732" s="2811"/>
      <c r="U732" s="2811"/>
      <c r="V732" s="2811"/>
      <c r="W732" s="2811"/>
      <c r="X732" s="2811"/>
      <c r="Y732" s="2811"/>
      <c r="Z732" s="2811"/>
      <c r="AA732" s="2811"/>
      <c r="AB732" s="840"/>
      <c r="AF732" s="1382"/>
      <c r="AG732" s="1382"/>
      <c r="AH732" s="1382"/>
      <c r="AI732" s="1382"/>
      <c r="AJ732" s="1382"/>
      <c r="AK732" s="1382"/>
      <c r="AL732" s="1382"/>
      <c r="AM732" s="817"/>
      <c r="AN732" s="802"/>
      <c r="AO732" s="800"/>
      <c r="AP732" s="801"/>
    </row>
    <row r="733" spans="1:81" s="803" customFormat="1">
      <c r="A733" s="817"/>
      <c r="C733" s="1120"/>
      <c r="E733" s="2811"/>
      <c r="F733" s="2811"/>
      <c r="G733" s="2811"/>
      <c r="H733" s="2811"/>
      <c r="I733" s="2811"/>
      <c r="J733" s="2811"/>
      <c r="K733" s="2811"/>
      <c r="L733" s="2811"/>
      <c r="M733" s="2811"/>
      <c r="N733" s="2811"/>
      <c r="O733" s="2811"/>
      <c r="P733" s="2811"/>
      <c r="Q733" s="2811"/>
      <c r="R733" s="2811"/>
      <c r="S733" s="2811"/>
      <c r="T733" s="2811"/>
      <c r="U733" s="2811"/>
      <c r="V733" s="2811"/>
      <c r="W733" s="2811"/>
      <c r="X733" s="2811"/>
      <c r="Y733" s="2811"/>
      <c r="Z733" s="2811"/>
      <c r="AA733" s="2811"/>
      <c r="AB733" s="840"/>
      <c r="AC733" s="1382"/>
      <c r="AD733" s="1382"/>
      <c r="AE733" s="1382"/>
      <c r="AF733" s="1382"/>
      <c r="AG733" s="1382"/>
      <c r="AH733" s="1382"/>
      <c r="AI733" s="1382"/>
      <c r="AM733" s="817"/>
      <c r="AN733" s="802"/>
      <c r="AO733" s="800"/>
      <c r="AP733" s="801"/>
    </row>
    <row r="734" spans="1:81" s="803" customFormat="1">
      <c r="A734" s="817"/>
      <c r="C734" s="1120"/>
      <c r="E734" s="2811"/>
      <c r="F734" s="2811"/>
      <c r="G734" s="2811"/>
      <c r="H734" s="2811"/>
      <c r="I734" s="2811"/>
      <c r="J734" s="2811"/>
      <c r="K734" s="2811"/>
      <c r="L734" s="2811"/>
      <c r="M734" s="2811"/>
      <c r="N734" s="2811"/>
      <c r="O734" s="2811"/>
      <c r="P734" s="2811"/>
      <c r="Q734" s="2811"/>
      <c r="R734" s="2811"/>
      <c r="S734" s="2811"/>
      <c r="T734" s="2811"/>
      <c r="U734" s="2811"/>
      <c r="V734" s="2811"/>
      <c r="W734" s="2811"/>
      <c r="X734" s="2811"/>
      <c r="Y734" s="2811"/>
      <c r="Z734" s="2811"/>
      <c r="AA734" s="2811"/>
      <c r="AB734" s="840"/>
      <c r="AC734" s="1382"/>
      <c r="AD734" s="1382"/>
      <c r="AE734" s="1382"/>
      <c r="AF734" s="1382"/>
      <c r="AG734" s="1382"/>
      <c r="AH734" s="1382"/>
      <c r="AI734" s="1382"/>
      <c r="AM734" s="817"/>
      <c r="AN734" s="802"/>
      <c r="AO734" s="800"/>
      <c r="AP734" s="801"/>
    </row>
    <row r="735" spans="1:81" s="803" customFormat="1">
      <c r="A735" s="817"/>
      <c r="C735" s="1120"/>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c r="AB735" s="878"/>
      <c r="AC735" s="1382"/>
      <c r="AD735" s="1382"/>
      <c r="AE735" s="1382"/>
      <c r="AF735" s="1382"/>
      <c r="AG735" s="1382"/>
      <c r="AH735" s="1382"/>
      <c r="AI735" s="1382"/>
      <c r="AM735" s="817"/>
      <c r="AN735" s="802"/>
    </row>
    <row r="736" spans="1:81" s="803" customFormat="1" ht="12.75" customHeight="1">
      <c r="A736" s="817"/>
      <c r="C736" s="1120"/>
      <c r="D736" s="803" t="s">
        <v>2435</v>
      </c>
      <c r="E736" s="1384"/>
      <c r="F736" s="1384"/>
      <c r="G736" s="1384"/>
      <c r="H736" s="2898" t="s">
        <v>299</v>
      </c>
      <c r="I736" s="2898"/>
      <c r="J736" s="878"/>
      <c r="K736" s="878"/>
      <c r="L736" s="878"/>
      <c r="M736" s="878"/>
      <c r="N736" s="878"/>
      <c r="O736" s="878"/>
      <c r="P736" s="878"/>
      <c r="Q736" s="878"/>
      <c r="R736" s="878"/>
      <c r="S736" s="878"/>
      <c r="T736" s="878"/>
      <c r="U736" s="878"/>
      <c r="V736" s="878"/>
      <c r="W736" s="878"/>
      <c r="X736" s="878"/>
      <c r="Y736" s="878"/>
      <c r="Z736" s="878"/>
      <c r="AA736" s="878"/>
      <c r="AB736" s="878"/>
      <c r="AC736" s="1382"/>
      <c r="AD736" s="1382"/>
      <c r="AE736" s="1382"/>
      <c r="AF736" s="1382"/>
      <c r="AG736" s="1382"/>
      <c r="AH736" s="1382"/>
      <c r="AI736" s="1382"/>
      <c r="AM736" s="817"/>
      <c r="AN736" s="802"/>
    </row>
    <row r="737" spans="1:74" s="803" customFormat="1" ht="12.75" customHeight="1">
      <c r="A737" s="817"/>
      <c r="C737" s="1120"/>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c r="AB737" s="878"/>
      <c r="AC737" s="1382"/>
      <c r="AD737" s="1382"/>
      <c r="AE737" s="1382"/>
      <c r="AF737" s="1382"/>
      <c r="AG737" s="1382"/>
      <c r="AH737" s="1382"/>
      <c r="AI737" s="1382"/>
      <c r="AM737" s="817"/>
      <c r="AN737" s="799"/>
      <c r="AO737" s="800"/>
      <c r="AP737" s="801"/>
      <c r="AQ737" s="801"/>
      <c r="AR737" s="801"/>
      <c r="AS737" s="801"/>
      <c r="AT737" s="801"/>
      <c r="AU737" s="801"/>
      <c r="AV737" s="801"/>
      <c r="AW737" s="801"/>
      <c r="AX737" s="801"/>
      <c r="AY737" s="801"/>
      <c r="AZ737" s="801"/>
      <c r="BA737" s="801"/>
      <c r="BB737" s="801"/>
      <c r="BC737" s="801"/>
      <c r="BD737" s="946"/>
      <c r="BE737" s="946"/>
      <c r="BF737" s="946"/>
      <c r="BG737" s="946"/>
      <c r="BH737" s="946"/>
      <c r="BI737" s="801"/>
      <c r="BJ737" s="801"/>
      <c r="BK737" s="801"/>
      <c r="BL737" s="801"/>
      <c r="BM737" s="801"/>
      <c r="BN737" s="801"/>
      <c r="BO737" s="801"/>
      <c r="BP737" s="801"/>
      <c r="BQ737" s="801"/>
      <c r="BR737" s="801"/>
      <c r="BS737" s="801"/>
      <c r="BT737" s="801"/>
      <c r="BU737" s="801"/>
      <c r="BV737" s="801"/>
    </row>
    <row r="738" spans="1:74" s="803" customFormat="1">
      <c r="A738" s="884"/>
      <c r="B738" s="876"/>
      <c r="C738" s="1139"/>
      <c r="D738" s="876"/>
      <c r="E738" s="1151"/>
      <c r="F738" s="1151"/>
      <c r="G738" s="1151"/>
      <c r="H738" s="1151"/>
      <c r="I738" s="1151"/>
      <c r="J738" s="1151"/>
      <c r="K738" s="1151"/>
      <c r="L738" s="1151"/>
      <c r="M738" s="1151"/>
      <c r="N738" s="1151"/>
      <c r="O738" s="1151"/>
      <c r="P738" s="1151"/>
      <c r="Q738" s="1151"/>
      <c r="R738" s="1151"/>
      <c r="S738" s="1151"/>
      <c r="T738" s="1151"/>
      <c r="U738" s="1151"/>
      <c r="V738" s="1151"/>
      <c r="W738" s="1151"/>
      <c r="X738" s="1151"/>
      <c r="Y738" s="1151"/>
      <c r="Z738" s="1151"/>
      <c r="AA738" s="1151"/>
      <c r="AB738" s="1152"/>
      <c r="AC738" s="1152"/>
      <c r="AD738" s="1152"/>
      <c r="AE738" s="1152"/>
      <c r="AF738" s="1152"/>
      <c r="AG738" s="1152"/>
      <c r="AH738" s="876"/>
      <c r="AI738" s="831" t="s">
        <v>2493</v>
      </c>
      <c r="AJ738" s="2764">
        <f>VLOOKUP($H$736,$AO$669:$AP$671,2,FALSE)</f>
        <v>0</v>
      </c>
      <c r="AK738" s="2766"/>
      <c r="AL738" s="1391"/>
      <c r="AM738" s="817"/>
      <c r="AN738" s="799"/>
      <c r="AO738" s="800"/>
      <c r="AP738" s="801"/>
      <c r="AQ738" s="801"/>
      <c r="AR738" s="801"/>
      <c r="AS738" s="801"/>
      <c r="AT738" s="801"/>
      <c r="AU738" s="801"/>
      <c r="AV738" s="801"/>
      <c r="AW738" s="801"/>
      <c r="AX738" s="801"/>
      <c r="AY738" s="801"/>
      <c r="AZ738" s="801"/>
      <c r="BA738" s="801"/>
      <c r="BB738" s="801"/>
      <c r="BC738" s="801"/>
      <c r="BD738" s="946"/>
      <c r="BE738" s="946"/>
      <c r="BF738" s="946"/>
      <c r="BG738" s="946"/>
      <c r="BH738" s="946"/>
      <c r="BI738" s="801"/>
      <c r="BJ738" s="801"/>
      <c r="BK738" s="801"/>
      <c r="BL738" s="801"/>
      <c r="BM738" s="801"/>
      <c r="BN738" s="801"/>
      <c r="BO738" s="801"/>
      <c r="BP738" s="801"/>
      <c r="BQ738" s="801"/>
      <c r="BR738" s="801"/>
      <c r="BS738" s="801"/>
      <c r="BT738" s="801"/>
      <c r="BU738" s="801"/>
      <c r="BV738" s="801"/>
    </row>
    <row r="739" spans="1:74" s="803" customFormat="1" ht="12.75" customHeight="1">
      <c r="A739" s="962"/>
      <c r="C739" s="1122"/>
      <c r="J739" s="878"/>
      <c r="K739" s="878"/>
      <c r="L739" s="1381"/>
      <c r="M739" s="1381"/>
      <c r="N739" s="1381"/>
      <c r="O739" s="1381"/>
      <c r="P739" s="1381"/>
      <c r="Q739" s="1381"/>
      <c r="R739" s="1381"/>
      <c r="S739" s="1381"/>
      <c r="T739" s="1381"/>
      <c r="U739" s="1381"/>
      <c r="V739" s="893"/>
      <c r="W739" s="893"/>
      <c r="X739" s="893"/>
      <c r="Y739" s="893"/>
      <c r="Z739" s="1384"/>
      <c r="AA739" s="1384"/>
      <c r="AB739" s="1384"/>
      <c r="AM739" s="817"/>
      <c r="AN739" s="799"/>
      <c r="AO739" s="800"/>
      <c r="AP739" s="801"/>
      <c r="AQ739" s="801"/>
      <c r="AR739" s="801"/>
      <c r="AS739" s="801"/>
      <c r="AT739" s="801"/>
      <c r="AU739" s="801"/>
      <c r="AV739" s="801"/>
      <c r="AW739" s="801"/>
      <c r="AX739" s="801"/>
      <c r="AY739" s="801"/>
      <c r="AZ739" s="801"/>
      <c r="BA739" s="801"/>
      <c r="BB739" s="801"/>
      <c r="BC739" s="801"/>
      <c r="BD739" s="946"/>
      <c r="BE739" s="946"/>
      <c r="BF739" s="946"/>
      <c r="BG739" s="946"/>
      <c r="BH739" s="946"/>
      <c r="BI739" s="801"/>
      <c r="BJ739" s="801"/>
      <c r="BK739" s="801"/>
      <c r="BL739" s="801"/>
      <c r="BM739" s="801"/>
      <c r="BN739" s="801"/>
      <c r="BO739" s="801"/>
      <c r="BP739" s="801"/>
      <c r="BQ739" s="801"/>
      <c r="BR739" s="801"/>
      <c r="BS739" s="801"/>
      <c r="BT739" s="801"/>
      <c r="BU739" s="801"/>
      <c r="BV739" s="801"/>
    </row>
    <row r="740" spans="1:74" s="803" customFormat="1">
      <c r="A740" s="817"/>
      <c r="C740" s="1269" t="s">
        <v>2482</v>
      </c>
      <c r="D740" s="893"/>
      <c r="AM740" s="817"/>
      <c r="AN740" s="799"/>
      <c r="AO740" s="800"/>
      <c r="AP740" s="801"/>
      <c r="AQ740" s="801"/>
      <c r="AR740" s="801"/>
      <c r="AS740" s="801"/>
      <c r="AT740" s="801"/>
      <c r="AU740" s="801"/>
      <c r="AV740" s="801"/>
      <c r="AW740" s="801"/>
      <c r="AX740" s="801"/>
      <c r="AY740" s="801"/>
      <c r="AZ740" s="801"/>
      <c r="BA740" s="801"/>
      <c r="BB740" s="801"/>
      <c r="BC740" s="801"/>
      <c r="BD740" s="946"/>
      <c r="BE740" s="946"/>
      <c r="BF740" s="946"/>
      <c r="BG740" s="946"/>
      <c r="BH740" s="946"/>
      <c r="BI740" s="801"/>
      <c r="BJ740" s="801"/>
      <c r="BK740" s="801"/>
      <c r="BL740" s="801"/>
      <c r="BM740" s="801"/>
      <c r="BN740" s="801"/>
      <c r="BO740" s="801"/>
      <c r="BP740" s="801"/>
      <c r="BQ740" s="801"/>
      <c r="BR740" s="801"/>
      <c r="BS740" s="801"/>
      <c r="BT740" s="801"/>
      <c r="BU740" s="801"/>
      <c r="BV740" s="801"/>
    </row>
    <row r="741" spans="1:74" s="803" customFormat="1">
      <c r="A741" s="817"/>
      <c r="B741" s="893"/>
      <c r="E741" s="893"/>
      <c r="F741" s="893"/>
      <c r="G741" s="893"/>
      <c r="H741" s="893"/>
      <c r="I741" s="893"/>
      <c r="J741" s="893"/>
      <c r="K741" s="893"/>
      <c r="L741" s="893"/>
      <c r="M741" s="893"/>
      <c r="N741" s="893"/>
      <c r="O741" s="893"/>
      <c r="P741" s="893"/>
      <c r="Q741" s="893"/>
      <c r="R741" s="893"/>
      <c r="S741" s="893"/>
      <c r="T741" s="893"/>
      <c r="U741" s="893"/>
      <c r="V741" s="893"/>
      <c r="W741" s="893"/>
      <c r="X741" s="893"/>
      <c r="Y741" s="893"/>
      <c r="Z741" s="893"/>
      <c r="AA741" s="893"/>
      <c r="AB741" s="893"/>
      <c r="AC741" s="893"/>
      <c r="AD741" s="893"/>
      <c r="AE741" s="893"/>
      <c r="AF741" s="893"/>
      <c r="AG741" s="893"/>
      <c r="AH741" s="893"/>
      <c r="AM741" s="817"/>
      <c r="AN741" s="799"/>
      <c r="AO741" s="800"/>
      <c r="AP741" s="801"/>
      <c r="AQ741" s="801"/>
      <c r="AR741" s="801"/>
      <c r="AS741" s="801"/>
      <c r="AT741" s="801"/>
      <c r="AU741" s="801"/>
      <c r="AV741" s="801"/>
      <c r="AW741" s="801"/>
      <c r="AX741" s="801"/>
      <c r="AY741" s="801"/>
      <c r="AZ741" s="801"/>
      <c r="BA741" s="801"/>
      <c r="BB741" s="801"/>
      <c r="BC741" s="801"/>
      <c r="BD741" s="946"/>
      <c r="BE741" s="946"/>
      <c r="BF741" s="946"/>
      <c r="BG741" s="946"/>
      <c r="BH741" s="946"/>
      <c r="BI741" s="801"/>
      <c r="BJ741" s="801"/>
      <c r="BK741" s="801"/>
      <c r="BL741" s="801"/>
      <c r="BM741" s="801"/>
      <c r="BN741" s="801"/>
      <c r="BO741" s="801"/>
      <c r="BP741" s="801"/>
      <c r="BQ741" s="801"/>
      <c r="BR741" s="801"/>
      <c r="BS741" s="801"/>
      <c r="BT741" s="801"/>
      <c r="BU741" s="801"/>
      <c r="BV741" s="801"/>
    </row>
    <row r="742" spans="1:74" s="803" customFormat="1">
      <c r="A742" s="817"/>
      <c r="C742" s="1120"/>
      <c r="D742" s="900" t="s">
        <v>21</v>
      </c>
      <c r="E742" s="2811" t="s">
        <v>2494</v>
      </c>
      <c r="F742" s="2811"/>
      <c r="G742" s="2811"/>
      <c r="H742" s="2811"/>
      <c r="I742" s="2811"/>
      <c r="J742" s="2811"/>
      <c r="K742" s="2811"/>
      <c r="L742" s="2811"/>
      <c r="M742" s="2811"/>
      <c r="N742" s="2811"/>
      <c r="O742" s="2811"/>
      <c r="P742" s="2811"/>
      <c r="Q742" s="2811"/>
      <c r="R742" s="2811"/>
      <c r="S742" s="2811"/>
      <c r="T742" s="2811"/>
      <c r="U742" s="2811"/>
      <c r="V742" s="2811"/>
      <c r="W742" s="2811"/>
      <c r="X742" s="2811"/>
      <c r="Y742" s="2811"/>
      <c r="Z742" s="2811"/>
      <c r="AA742" s="2811"/>
      <c r="AB742" s="2811"/>
      <c r="AF742" s="2760" t="s">
        <v>2448</v>
      </c>
      <c r="AG742" s="2760"/>
      <c r="AH742" s="2760"/>
      <c r="AI742" s="2760"/>
      <c r="AJ742" s="2760"/>
      <c r="AK742" s="2760"/>
      <c r="AL742" s="2760"/>
      <c r="AM742" s="817"/>
      <c r="AN742" s="799"/>
      <c r="AO742" s="800"/>
      <c r="AP742" s="801"/>
      <c r="AQ742" s="801"/>
      <c r="AR742" s="801"/>
      <c r="AS742" s="801"/>
      <c r="AT742" s="801"/>
      <c r="AU742" s="801"/>
      <c r="AV742" s="801"/>
      <c r="AW742" s="801"/>
      <c r="AX742" s="801"/>
      <c r="AY742" s="801"/>
      <c r="AZ742" s="801"/>
      <c r="BA742" s="801"/>
      <c r="BB742" s="801"/>
      <c r="BC742" s="801"/>
      <c r="BD742" s="946"/>
      <c r="BE742" s="946"/>
      <c r="BF742" s="946"/>
      <c r="BG742" s="946"/>
      <c r="BH742" s="946"/>
      <c r="BI742" s="801"/>
      <c r="BJ742" s="801"/>
      <c r="BK742" s="801"/>
      <c r="BL742" s="801"/>
      <c r="BM742" s="801"/>
      <c r="BN742" s="801"/>
      <c r="BO742" s="801"/>
      <c r="BP742" s="801"/>
      <c r="BQ742" s="801"/>
      <c r="BR742" s="801"/>
      <c r="BS742" s="801"/>
      <c r="BT742" s="801"/>
      <c r="BU742" s="801"/>
      <c r="BV742" s="801"/>
    </row>
    <row r="743" spans="1:74" s="803" customFormat="1">
      <c r="A743" s="817"/>
      <c r="C743" s="1122"/>
      <c r="D743" s="900"/>
      <c r="E743" s="2811"/>
      <c r="F743" s="2811"/>
      <c r="G743" s="2811"/>
      <c r="H743" s="2811"/>
      <c r="I743" s="2811"/>
      <c r="J743" s="2811"/>
      <c r="K743" s="2811"/>
      <c r="L743" s="2811"/>
      <c r="M743" s="2811"/>
      <c r="N743" s="2811"/>
      <c r="O743" s="2811"/>
      <c r="P743" s="2811"/>
      <c r="Q743" s="2811"/>
      <c r="R743" s="2811"/>
      <c r="S743" s="2811"/>
      <c r="T743" s="2811"/>
      <c r="U743" s="2811"/>
      <c r="V743" s="2811"/>
      <c r="W743" s="2811"/>
      <c r="X743" s="2811"/>
      <c r="Y743" s="2811"/>
      <c r="Z743" s="2811"/>
      <c r="AA743" s="2811"/>
      <c r="AB743" s="2811"/>
      <c r="AM743" s="817"/>
      <c r="AN743" s="799"/>
      <c r="AO743" s="800"/>
      <c r="AP743" s="801"/>
      <c r="AQ743" s="801"/>
      <c r="AR743" s="801"/>
      <c r="AS743" s="801"/>
      <c r="AT743" s="801"/>
      <c r="AU743" s="801"/>
      <c r="AV743" s="801"/>
      <c r="AW743" s="801"/>
      <c r="AX743" s="801"/>
      <c r="AY743" s="801"/>
      <c r="AZ743" s="801"/>
      <c r="BA743" s="801"/>
      <c r="BB743" s="801"/>
      <c r="BC743" s="801"/>
      <c r="BD743" s="946"/>
      <c r="BE743" s="946"/>
      <c r="BF743" s="946"/>
      <c r="BG743" s="946"/>
      <c r="BH743" s="946"/>
      <c r="BI743" s="801"/>
      <c r="BJ743" s="801"/>
      <c r="BK743" s="801"/>
      <c r="BL743" s="801"/>
      <c r="BM743" s="801"/>
      <c r="BN743" s="801"/>
      <c r="BO743" s="801"/>
      <c r="BP743" s="801"/>
      <c r="BQ743" s="801"/>
      <c r="BR743" s="801"/>
      <c r="BS743" s="801"/>
      <c r="BT743" s="801"/>
      <c r="BU743" s="801"/>
      <c r="BV743" s="801"/>
    </row>
    <row r="744" spans="1:74" s="803" customFormat="1">
      <c r="A744" s="817"/>
      <c r="B744" s="893"/>
      <c r="C744" s="1132"/>
      <c r="D744" s="900"/>
      <c r="E744" s="893"/>
      <c r="F744" s="893"/>
      <c r="G744" s="893"/>
      <c r="H744" s="893"/>
      <c r="I744" s="893"/>
      <c r="J744" s="893"/>
      <c r="K744" s="893"/>
      <c r="L744" s="893"/>
      <c r="M744" s="893"/>
      <c r="N744" s="893"/>
      <c r="O744" s="893"/>
      <c r="P744" s="893"/>
      <c r="Q744" s="893"/>
      <c r="R744" s="893"/>
      <c r="S744" s="893"/>
      <c r="T744" s="893"/>
      <c r="U744" s="893"/>
      <c r="V744" s="893"/>
      <c r="W744" s="893"/>
      <c r="X744" s="893"/>
      <c r="Y744" s="893"/>
      <c r="Z744" s="893"/>
      <c r="AA744" s="893"/>
      <c r="AB744" s="893"/>
      <c r="AE744" s="893"/>
      <c r="AF744" s="893"/>
      <c r="AG744" s="893"/>
      <c r="AH744" s="893"/>
      <c r="AI744" s="893"/>
      <c r="AJ744" s="893"/>
      <c r="AM744" s="817"/>
      <c r="AN744" s="799"/>
      <c r="AO744" s="800"/>
      <c r="AP744" s="801"/>
      <c r="AQ744" s="801"/>
      <c r="AR744" s="801"/>
      <c r="AS744" s="801"/>
      <c r="AT744" s="801"/>
      <c r="AU744" s="801"/>
      <c r="AV744" s="801"/>
      <c r="AW744" s="801"/>
      <c r="AX744" s="801"/>
      <c r="AY744" s="801"/>
      <c r="AZ744" s="801"/>
      <c r="BA744" s="801"/>
      <c r="BB744" s="801"/>
      <c r="BC744" s="801"/>
      <c r="BD744" s="946"/>
      <c r="BE744" s="946"/>
      <c r="BF744" s="946"/>
      <c r="BG744" s="946"/>
      <c r="BH744" s="946"/>
      <c r="BI744" s="801"/>
      <c r="BJ744" s="801"/>
      <c r="BK744" s="801"/>
      <c r="BL744" s="801"/>
      <c r="BM744" s="801"/>
      <c r="BN744" s="801"/>
      <c r="BO744" s="801"/>
      <c r="BP744" s="801"/>
      <c r="BQ744" s="801"/>
      <c r="BR744" s="801"/>
      <c r="BS744" s="801"/>
      <c r="BT744" s="801"/>
      <c r="BU744" s="801"/>
      <c r="BV744" s="801"/>
    </row>
    <row r="745" spans="1:74" s="803" customFormat="1">
      <c r="A745" s="962"/>
      <c r="C745" s="1120"/>
      <c r="D745" s="900" t="s">
        <v>26</v>
      </c>
      <c r="E745" s="2811" t="s">
        <v>2495</v>
      </c>
      <c r="F745" s="2811"/>
      <c r="G745" s="2811"/>
      <c r="H745" s="2811"/>
      <c r="I745" s="2811"/>
      <c r="J745" s="2811"/>
      <c r="K745" s="2811"/>
      <c r="L745" s="2811"/>
      <c r="M745" s="2811"/>
      <c r="N745" s="2811"/>
      <c r="O745" s="2811"/>
      <c r="P745" s="2811"/>
      <c r="Q745" s="2811"/>
      <c r="R745" s="2811"/>
      <c r="S745" s="2811"/>
      <c r="T745" s="2811"/>
      <c r="U745" s="2811"/>
      <c r="V745" s="2811"/>
      <c r="W745" s="2811"/>
      <c r="X745" s="2811"/>
      <c r="Y745" s="2811"/>
      <c r="Z745" s="2811"/>
      <c r="AA745" s="2811"/>
      <c r="AB745" s="2811"/>
      <c r="AF745" s="2760" t="s">
        <v>2467</v>
      </c>
      <c r="AG745" s="2760"/>
      <c r="AH745" s="2760"/>
      <c r="AI745" s="2760"/>
      <c r="AJ745" s="2760"/>
      <c r="AK745" s="2760"/>
      <c r="AL745" s="2760"/>
      <c r="AM745" s="817"/>
      <c r="AN745" s="799"/>
      <c r="AO745" s="800"/>
      <c r="AP745" s="801"/>
      <c r="AQ745" s="801"/>
      <c r="AR745" s="801"/>
      <c r="AS745" s="801"/>
      <c r="AT745" s="801"/>
      <c r="AU745" s="801"/>
      <c r="AV745" s="801"/>
      <c r="AW745" s="801"/>
      <c r="AX745" s="801"/>
      <c r="AY745" s="801"/>
      <c r="AZ745" s="801"/>
      <c r="BA745" s="801"/>
      <c r="BB745" s="801"/>
      <c r="BC745" s="801"/>
      <c r="BD745" s="946"/>
      <c r="BE745" s="946"/>
      <c r="BF745" s="946"/>
      <c r="BG745" s="946"/>
      <c r="BH745" s="946"/>
      <c r="BI745" s="801"/>
      <c r="BJ745" s="801"/>
      <c r="BK745" s="801"/>
      <c r="BL745" s="801"/>
      <c r="BM745" s="801"/>
      <c r="BN745" s="801"/>
      <c r="BO745" s="801"/>
      <c r="BP745" s="801"/>
      <c r="BQ745" s="801"/>
      <c r="BR745" s="801"/>
      <c r="BS745" s="801"/>
      <c r="BT745" s="801"/>
      <c r="BU745" s="801"/>
      <c r="BV745" s="801"/>
    </row>
    <row r="746" spans="1:74" s="803" customFormat="1" ht="12.75" customHeight="1">
      <c r="A746" s="962"/>
      <c r="C746" s="1120"/>
      <c r="D746" s="900"/>
      <c r="E746" s="2811"/>
      <c r="F746" s="2811"/>
      <c r="G746" s="2811"/>
      <c r="H746" s="2811"/>
      <c r="I746" s="2811"/>
      <c r="J746" s="2811"/>
      <c r="K746" s="2811"/>
      <c r="L746" s="2811"/>
      <c r="M746" s="2811"/>
      <c r="N746" s="2811"/>
      <c r="O746" s="2811"/>
      <c r="P746" s="2811"/>
      <c r="Q746" s="2811"/>
      <c r="R746" s="2811"/>
      <c r="S746" s="2811"/>
      <c r="T746" s="2811"/>
      <c r="U746" s="2811"/>
      <c r="V746" s="2811"/>
      <c r="W746" s="2811"/>
      <c r="X746" s="2811"/>
      <c r="Y746" s="2811"/>
      <c r="Z746" s="2811"/>
      <c r="AA746" s="2811"/>
      <c r="AB746" s="2811"/>
      <c r="AE746" s="1382"/>
      <c r="AM746" s="817"/>
      <c r="AN746" s="799"/>
      <c r="AO746" s="800"/>
      <c r="AP746" s="801"/>
      <c r="AQ746" s="801"/>
      <c r="AR746" s="801"/>
      <c r="AS746" s="801"/>
      <c r="AT746" s="801"/>
      <c r="AU746" s="801"/>
      <c r="AV746" s="801"/>
      <c r="AW746" s="801"/>
      <c r="AX746" s="801"/>
      <c r="AY746" s="801"/>
      <c r="AZ746" s="801"/>
      <c r="BA746" s="801"/>
      <c r="BB746" s="801"/>
      <c r="BC746" s="801"/>
      <c r="BD746" s="946"/>
      <c r="BE746" s="946"/>
      <c r="BF746" s="946"/>
      <c r="BG746" s="946"/>
      <c r="BH746" s="946"/>
      <c r="BI746" s="801"/>
      <c r="BJ746" s="801"/>
      <c r="BK746" s="801"/>
      <c r="BL746" s="801"/>
      <c r="BM746" s="801"/>
      <c r="BN746" s="801"/>
      <c r="BO746" s="801"/>
      <c r="BP746" s="801"/>
      <c r="BQ746" s="801"/>
      <c r="BR746" s="801"/>
      <c r="BS746" s="801"/>
      <c r="BT746" s="801"/>
      <c r="BU746" s="801"/>
      <c r="BV746" s="801"/>
    </row>
    <row r="747" spans="1:74" s="803" customFormat="1">
      <c r="A747" s="817"/>
      <c r="C747" s="1122"/>
      <c r="E747" s="1381"/>
      <c r="F747" s="1381"/>
      <c r="G747" s="1381"/>
      <c r="H747" s="1381"/>
      <c r="I747" s="1381"/>
      <c r="J747" s="1381"/>
      <c r="K747" s="1381"/>
      <c r="L747" s="1381"/>
      <c r="M747" s="1381"/>
      <c r="N747" s="1381"/>
      <c r="O747" s="1381"/>
      <c r="P747" s="1381"/>
      <c r="Q747" s="1381"/>
      <c r="R747" s="1381"/>
      <c r="S747" s="1381"/>
      <c r="T747" s="1381"/>
      <c r="U747" s="1381"/>
      <c r="V747" s="1381"/>
      <c r="W747" s="1381"/>
      <c r="X747" s="1381"/>
      <c r="Y747" s="1381"/>
      <c r="Z747" s="1381"/>
      <c r="AA747" s="1381"/>
      <c r="AB747" s="1381"/>
      <c r="AE747" s="893"/>
      <c r="AF747" s="893"/>
      <c r="AG747" s="893"/>
      <c r="AH747" s="893"/>
      <c r="AM747" s="817"/>
      <c r="AN747" s="799"/>
      <c r="AO747" s="800"/>
      <c r="AP747" s="801"/>
      <c r="AQ747" s="801"/>
      <c r="AR747" s="801"/>
      <c r="AS747" s="801"/>
      <c r="AT747" s="801"/>
      <c r="AU747" s="801"/>
      <c r="AV747" s="801"/>
      <c r="AW747" s="801"/>
      <c r="AX747" s="801"/>
      <c r="AY747" s="801"/>
      <c r="AZ747" s="801"/>
      <c r="BA747" s="801"/>
      <c r="BB747" s="801"/>
      <c r="BC747" s="801"/>
      <c r="BD747" s="946"/>
      <c r="BE747" s="946"/>
      <c r="BF747" s="946"/>
      <c r="BG747" s="946"/>
      <c r="BH747" s="946"/>
      <c r="BI747" s="801"/>
      <c r="BJ747" s="801"/>
      <c r="BK747" s="801"/>
      <c r="BL747" s="801"/>
      <c r="BM747" s="801"/>
      <c r="BN747" s="801"/>
      <c r="BO747" s="801"/>
      <c r="BP747" s="801"/>
      <c r="BQ747" s="801"/>
      <c r="BR747" s="801"/>
      <c r="BS747" s="801"/>
      <c r="BT747" s="801"/>
      <c r="BU747" s="801"/>
      <c r="BV747" s="801"/>
    </row>
    <row r="748" spans="1:74" s="803" customFormat="1" ht="12.75" customHeight="1">
      <c r="A748" s="817"/>
      <c r="D748" s="803" t="s">
        <v>2435</v>
      </c>
      <c r="E748" s="1384"/>
      <c r="F748" s="1384"/>
      <c r="G748" s="1384"/>
      <c r="H748" s="2898" t="s">
        <v>21</v>
      </c>
      <c r="I748" s="2898"/>
      <c r="J748" s="1381"/>
      <c r="K748" s="1381"/>
      <c r="L748" s="1381"/>
      <c r="M748" s="1381"/>
      <c r="N748" s="1381"/>
      <c r="O748" s="1381"/>
      <c r="P748" s="1381"/>
      <c r="W748" s="1381"/>
      <c r="X748" s="1381"/>
      <c r="Y748" s="1381"/>
      <c r="Z748" s="1381"/>
      <c r="AA748" s="1381"/>
      <c r="AB748" s="1381"/>
      <c r="AE748" s="893"/>
      <c r="AF748" s="893"/>
      <c r="AG748" s="893"/>
      <c r="AH748" s="893"/>
      <c r="AM748" s="817"/>
      <c r="AN748" s="799"/>
      <c r="AO748" s="800"/>
      <c r="AP748" s="801"/>
      <c r="AQ748" s="801"/>
      <c r="AR748" s="801"/>
      <c r="AS748" s="801"/>
      <c r="AT748" s="801"/>
      <c r="AU748" s="801"/>
      <c r="AV748" s="801"/>
      <c r="AW748" s="801"/>
      <c r="AX748" s="801"/>
      <c r="AY748" s="801"/>
      <c r="AZ748" s="801"/>
      <c r="BA748" s="801"/>
      <c r="BB748" s="801"/>
      <c r="BC748" s="801"/>
      <c r="BD748" s="946"/>
      <c r="BE748" s="946"/>
      <c r="BF748" s="946"/>
      <c r="BG748" s="946"/>
      <c r="BH748" s="946"/>
      <c r="BI748" s="801"/>
      <c r="BJ748" s="801"/>
      <c r="BK748" s="801"/>
      <c r="BL748" s="801"/>
      <c r="BM748" s="801"/>
      <c r="BN748" s="801"/>
      <c r="BO748" s="801"/>
      <c r="BP748" s="801"/>
      <c r="BQ748" s="801"/>
      <c r="BR748" s="801"/>
      <c r="BS748" s="801"/>
      <c r="BT748" s="801"/>
      <c r="BU748" s="801"/>
      <c r="BV748" s="801"/>
    </row>
    <row r="749" spans="1:74" s="803" customFormat="1" ht="12.75" customHeight="1">
      <c r="A749" s="817"/>
      <c r="B749" s="893"/>
      <c r="C749" s="1132"/>
      <c r="D749" s="893"/>
      <c r="E749" s="893"/>
      <c r="F749" s="893"/>
      <c r="G749" s="893"/>
      <c r="H749" s="893"/>
      <c r="I749" s="893"/>
      <c r="J749" s="893"/>
      <c r="K749" s="893"/>
      <c r="L749" s="893"/>
      <c r="M749" s="893"/>
      <c r="N749" s="893"/>
      <c r="O749" s="893"/>
      <c r="P749" s="893"/>
      <c r="Q749" s="893"/>
      <c r="R749" s="893"/>
      <c r="S749" s="893"/>
      <c r="T749" s="893"/>
      <c r="U749" s="893"/>
      <c r="V749" s="893"/>
      <c r="W749" s="893"/>
      <c r="X749" s="893"/>
      <c r="Y749" s="893"/>
      <c r="Z749" s="893"/>
      <c r="AA749" s="893"/>
      <c r="AB749" s="893"/>
      <c r="AC749" s="893"/>
      <c r="AD749" s="893"/>
      <c r="AE749" s="893"/>
      <c r="AF749" s="893"/>
      <c r="AG749" s="893"/>
      <c r="AH749" s="893"/>
      <c r="AM749" s="817"/>
      <c r="AN749" s="799"/>
      <c r="AO749" s="800"/>
      <c r="AP749" s="801"/>
      <c r="AQ749" s="801"/>
      <c r="AR749" s="801"/>
      <c r="AS749" s="801"/>
      <c r="AT749" s="801"/>
      <c r="AU749" s="801"/>
      <c r="AV749" s="801"/>
      <c r="AW749" s="801"/>
      <c r="AX749" s="801"/>
      <c r="AY749" s="801"/>
      <c r="AZ749" s="801"/>
      <c r="BA749" s="801"/>
      <c r="BB749" s="801"/>
      <c r="BC749" s="801"/>
      <c r="BD749" s="946"/>
      <c r="BE749" s="946"/>
      <c r="BF749" s="946"/>
      <c r="BG749" s="946"/>
      <c r="BH749" s="946"/>
      <c r="BI749" s="801"/>
      <c r="BJ749" s="801"/>
      <c r="BK749" s="801"/>
      <c r="BL749" s="801"/>
      <c r="BM749" s="801"/>
      <c r="BN749" s="801"/>
      <c r="BO749" s="801"/>
      <c r="BP749" s="801"/>
      <c r="BQ749" s="801"/>
      <c r="BR749" s="801"/>
      <c r="BS749" s="801"/>
      <c r="BT749" s="801"/>
      <c r="BU749" s="801"/>
      <c r="BV749" s="801"/>
    </row>
    <row r="750" spans="1:74" s="803" customFormat="1" ht="13.95" customHeight="1">
      <c r="A750" s="884"/>
      <c r="B750" s="990"/>
      <c r="C750" s="1153"/>
      <c r="D750" s="990"/>
      <c r="E750" s="990"/>
      <c r="F750" s="990"/>
      <c r="G750" s="990"/>
      <c r="H750" s="990"/>
      <c r="I750" s="990"/>
      <c r="J750" s="990"/>
      <c r="K750" s="990"/>
      <c r="L750" s="990"/>
      <c r="M750" s="990"/>
      <c r="N750" s="990"/>
      <c r="O750" s="990"/>
      <c r="P750" s="990"/>
      <c r="Q750" s="990"/>
      <c r="R750" s="990"/>
      <c r="S750" s="990"/>
      <c r="T750" s="990"/>
      <c r="U750" s="990"/>
      <c r="V750" s="990"/>
      <c r="W750" s="990"/>
      <c r="X750" s="990"/>
      <c r="Y750" s="990"/>
      <c r="Z750" s="990"/>
      <c r="AA750" s="990"/>
      <c r="AB750" s="990"/>
      <c r="AC750" s="990"/>
      <c r="AD750" s="990"/>
      <c r="AE750" s="990"/>
      <c r="AF750" s="990"/>
      <c r="AG750" s="990"/>
      <c r="AH750" s="876"/>
      <c r="AI750" s="831" t="s">
        <v>2496</v>
      </c>
      <c r="AJ750" s="2764">
        <f>VLOOKUP($H$748,$AO$683:$AP$685,2,FALSE)</f>
        <v>2</v>
      </c>
      <c r="AK750" s="2766"/>
      <c r="AL750" s="1391"/>
      <c r="AM750" s="817"/>
      <c r="AN750" s="799"/>
      <c r="AO750" s="800"/>
      <c r="AP750" s="801"/>
      <c r="AQ750" s="801"/>
      <c r="AR750" s="801"/>
      <c r="AS750" s="801"/>
      <c r="AT750" s="801"/>
      <c r="AU750" s="801"/>
      <c r="AV750" s="801"/>
      <c r="AW750" s="801"/>
      <c r="AX750" s="801"/>
      <c r="AY750" s="801"/>
      <c r="AZ750" s="801"/>
      <c r="BA750" s="801"/>
      <c r="BB750" s="801"/>
      <c r="BC750" s="801"/>
      <c r="BD750" s="946"/>
      <c r="BE750" s="946"/>
      <c r="BF750" s="946"/>
      <c r="BG750" s="946"/>
      <c r="BH750" s="946"/>
      <c r="BI750" s="801"/>
      <c r="BJ750" s="801"/>
      <c r="BK750" s="801"/>
      <c r="BL750" s="801"/>
      <c r="BM750" s="801"/>
      <c r="BN750" s="801"/>
      <c r="BO750" s="801"/>
      <c r="BP750" s="801"/>
      <c r="BQ750" s="801"/>
      <c r="BR750" s="801"/>
      <c r="BS750" s="801"/>
      <c r="BT750" s="801"/>
      <c r="BU750" s="801"/>
      <c r="BV750" s="801"/>
    </row>
    <row r="751" spans="1:74" s="803" customFormat="1">
      <c r="A751" s="817"/>
      <c r="B751" s="893"/>
      <c r="C751" s="1132"/>
      <c r="D751" s="893"/>
      <c r="E751" s="893"/>
      <c r="F751" s="893"/>
      <c r="G751" s="893"/>
      <c r="H751" s="893"/>
      <c r="I751" s="893"/>
      <c r="J751" s="893"/>
      <c r="K751" s="893"/>
      <c r="L751" s="893"/>
      <c r="M751" s="893"/>
      <c r="N751" s="893"/>
      <c r="O751" s="893"/>
      <c r="P751" s="893"/>
      <c r="Q751" s="893"/>
      <c r="R751" s="893"/>
      <c r="S751" s="893"/>
      <c r="T751" s="893"/>
      <c r="U751" s="893"/>
      <c r="V751" s="893"/>
      <c r="W751" s="893"/>
      <c r="X751" s="893"/>
      <c r="Y751" s="893"/>
      <c r="Z751" s="893"/>
      <c r="AA751" s="893"/>
      <c r="AB751" s="893"/>
      <c r="AC751" s="893"/>
      <c r="AD751" s="893"/>
      <c r="AE751" s="893"/>
      <c r="AF751" s="893"/>
      <c r="AG751" s="893"/>
      <c r="AI751" s="1388"/>
      <c r="AJ751" s="1391"/>
      <c r="AK751" s="1391"/>
      <c r="AL751" s="1391"/>
      <c r="AM751" s="817"/>
      <c r="AN751" s="799"/>
      <c r="AO751" s="800"/>
      <c r="AP751" s="801"/>
      <c r="AQ751" s="801"/>
      <c r="AR751" s="801"/>
      <c r="AS751" s="801"/>
      <c r="AT751" s="801"/>
      <c r="AU751" s="801"/>
      <c r="AV751" s="801"/>
      <c r="AW751" s="801"/>
      <c r="AX751" s="801"/>
      <c r="AY751" s="801"/>
      <c r="AZ751" s="801"/>
      <c r="BA751" s="801"/>
      <c r="BB751" s="801"/>
      <c r="BC751" s="801"/>
      <c r="BD751" s="946"/>
      <c r="BE751" s="946"/>
      <c r="BF751" s="946"/>
      <c r="BG751" s="946"/>
      <c r="BH751" s="946"/>
      <c r="BI751" s="801"/>
      <c r="BJ751" s="801"/>
      <c r="BK751" s="801"/>
      <c r="BL751" s="801"/>
      <c r="BM751" s="801"/>
      <c r="BN751" s="801"/>
      <c r="BO751" s="801"/>
      <c r="BP751" s="801"/>
      <c r="BQ751" s="801"/>
      <c r="BR751" s="801"/>
      <c r="BS751" s="801"/>
      <c r="BT751" s="801"/>
      <c r="BU751" s="801"/>
      <c r="BV751" s="801"/>
    </row>
    <row r="752" spans="1:74" s="803" customFormat="1">
      <c r="A752" s="817"/>
      <c r="B752" s="893"/>
      <c r="C752" s="1269" t="s">
        <v>2483</v>
      </c>
      <c r="D752" s="893"/>
      <c r="E752" s="893"/>
      <c r="F752" s="893"/>
      <c r="G752" s="893"/>
      <c r="H752" s="893"/>
      <c r="I752" s="893"/>
      <c r="J752" s="893"/>
      <c r="K752" s="893"/>
      <c r="L752" s="893"/>
      <c r="M752" s="893"/>
      <c r="N752" s="893"/>
      <c r="O752" s="893"/>
      <c r="P752" s="893"/>
      <c r="Q752" s="893"/>
      <c r="R752" s="893"/>
      <c r="S752" s="893"/>
      <c r="T752" s="893"/>
      <c r="U752" s="893"/>
      <c r="V752" s="893"/>
      <c r="W752" s="893"/>
      <c r="X752" s="893"/>
      <c r="Y752" s="893"/>
      <c r="Z752" s="893"/>
      <c r="AA752" s="893"/>
      <c r="AB752" s="893"/>
      <c r="AC752" s="893"/>
      <c r="AD752" s="893"/>
      <c r="AE752" s="893"/>
      <c r="AF752" s="893"/>
      <c r="AG752" s="893"/>
      <c r="AI752" s="1388"/>
      <c r="AJ752" s="1391"/>
      <c r="AK752" s="1391"/>
      <c r="AL752" s="1391"/>
      <c r="AM752" s="817"/>
      <c r="AN752" s="799"/>
      <c r="AO752" s="800"/>
      <c r="AP752" s="801"/>
      <c r="AQ752" s="801"/>
      <c r="AR752" s="801"/>
      <c r="AS752" s="801"/>
      <c r="AT752" s="801"/>
      <c r="AU752" s="801"/>
      <c r="AV752" s="801"/>
      <c r="AW752" s="801"/>
      <c r="AX752" s="801"/>
      <c r="AY752" s="801"/>
      <c r="AZ752" s="801"/>
      <c r="BA752" s="801"/>
      <c r="BB752" s="801"/>
      <c r="BC752" s="801"/>
      <c r="BD752" s="946"/>
      <c r="BE752" s="946"/>
      <c r="BF752" s="946"/>
      <c r="BG752" s="946"/>
      <c r="BH752" s="946"/>
      <c r="BI752" s="801"/>
      <c r="BJ752" s="801"/>
      <c r="BK752" s="801"/>
      <c r="BL752" s="801"/>
      <c r="BM752" s="801"/>
      <c r="BN752" s="801"/>
      <c r="BO752" s="801"/>
      <c r="BP752" s="801"/>
      <c r="BQ752" s="801"/>
      <c r="BR752" s="801"/>
      <c r="BS752" s="801"/>
      <c r="BT752" s="801"/>
      <c r="BU752" s="801"/>
      <c r="BV752" s="801"/>
    </row>
    <row r="753" spans="1:81" s="803" customFormat="1">
      <c r="A753" s="817"/>
      <c r="B753" s="893"/>
      <c r="C753" s="1132"/>
      <c r="D753" s="893"/>
      <c r="E753" s="893"/>
      <c r="F753" s="893"/>
      <c r="G753" s="893"/>
      <c r="H753" s="893"/>
      <c r="I753" s="893"/>
      <c r="J753" s="893"/>
      <c r="K753" s="893"/>
      <c r="L753" s="893"/>
      <c r="M753" s="893"/>
      <c r="N753" s="893"/>
      <c r="O753" s="893"/>
      <c r="P753" s="893"/>
      <c r="Q753" s="893"/>
      <c r="R753" s="893"/>
      <c r="S753" s="893"/>
      <c r="T753" s="893"/>
      <c r="U753" s="893"/>
      <c r="V753" s="893"/>
      <c r="W753" s="893"/>
      <c r="X753" s="893"/>
      <c r="Y753" s="893"/>
      <c r="Z753" s="893"/>
      <c r="AA753" s="893"/>
      <c r="AB753" s="893"/>
      <c r="AC753" s="893"/>
      <c r="AD753" s="893"/>
      <c r="AE753" s="893"/>
      <c r="AF753" s="893"/>
      <c r="AG753" s="893"/>
      <c r="AI753" s="1388"/>
      <c r="AJ753" s="1391"/>
      <c r="AK753" s="1391"/>
      <c r="AL753" s="1391"/>
      <c r="AM753" s="817"/>
      <c r="AN753" s="802"/>
    </row>
    <row r="754" spans="1:81" s="803" customFormat="1" ht="13.65" customHeight="1">
      <c r="A754" s="817"/>
      <c r="B754" s="893"/>
      <c r="C754" s="1132"/>
      <c r="D754" s="900" t="s">
        <v>21</v>
      </c>
      <c r="E754" s="2811" t="s">
        <v>2497</v>
      </c>
      <c r="F754" s="2811"/>
      <c r="G754" s="2811"/>
      <c r="H754" s="2811"/>
      <c r="I754" s="2811"/>
      <c r="J754" s="2811"/>
      <c r="K754" s="2811"/>
      <c r="L754" s="2811"/>
      <c r="M754" s="2811"/>
      <c r="N754" s="2811"/>
      <c r="O754" s="2811"/>
      <c r="P754" s="2811"/>
      <c r="Q754" s="2811"/>
      <c r="R754" s="2811"/>
      <c r="S754" s="2811"/>
      <c r="T754" s="2811"/>
      <c r="U754" s="2811"/>
      <c r="V754" s="2811"/>
      <c r="W754" s="2811"/>
      <c r="X754" s="2811"/>
      <c r="Y754" s="2811"/>
      <c r="Z754" s="2811"/>
      <c r="AA754" s="2811"/>
      <c r="AB754" s="2811"/>
      <c r="AC754" s="2811"/>
      <c r="AD754" s="2811"/>
      <c r="AF754" s="2760" t="s">
        <v>2448</v>
      </c>
      <c r="AG754" s="2760"/>
      <c r="AH754" s="2760"/>
      <c r="AI754" s="2760"/>
      <c r="AJ754" s="2760"/>
      <c r="AK754" s="2760"/>
      <c r="AL754" s="2760"/>
      <c r="AM754" s="891"/>
      <c r="AN754" s="802"/>
    </row>
    <row r="755" spans="1:81" s="803" customFormat="1" ht="13.65" customHeight="1">
      <c r="A755" s="817"/>
      <c r="B755" s="893"/>
      <c r="C755" s="1132"/>
      <c r="D755" s="900"/>
      <c r="E755" s="2811"/>
      <c r="F755" s="2811"/>
      <c r="G755" s="2811"/>
      <c r="H755" s="2811"/>
      <c r="I755" s="2811"/>
      <c r="J755" s="2811"/>
      <c r="K755" s="2811"/>
      <c r="L755" s="2811"/>
      <c r="M755" s="2811"/>
      <c r="N755" s="2811"/>
      <c r="O755" s="2811"/>
      <c r="P755" s="2811"/>
      <c r="Q755" s="2811"/>
      <c r="R755" s="2811"/>
      <c r="S755" s="2811"/>
      <c r="T755" s="2811"/>
      <c r="U755" s="2811"/>
      <c r="V755" s="2811"/>
      <c r="W755" s="2811"/>
      <c r="X755" s="2811"/>
      <c r="Y755" s="2811"/>
      <c r="Z755" s="2811"/>
      <c r="AA755" s="2811"/>
      <c r="AB755" s="2811"/>
      <c r="AC755" s="2811"/>
      <c r="AD755" s="2811"/>
      <c r="AF755" s="1382"/>
      <c r="AG755" s="1382"/>
      <c r="AH755" s="1382"/>
      <c r="AI755" s="1382"/>
      <c r="AJ755" s="1382"/>
      <c r="AK755" s="1382"/>
      <c r="AL755" s="1382"/>
      <c r="AM755" s="891"/>
      <c r="AN755" s="802"/>
    </row>
    <row r="756" spans="1:81" s="803" customFormat="1">
      <c r="A756" s="817"/>
      <c r="B756" s="893"/>
      <c r="C756" s="1132"/>
      <c r="D756" s="900"/>
      <c r="E756" s="2811"/>
      <c r="F756" s="2811"/>
      <c r="G756" s="2811"/>
      <c r="H756" s="2811"/>
      <c r="I756" s="2811"/>
      <c r="J756" s="2811"/>
      <c r="K756" s="2811"/>
      <c r="L756" s="2811"/>
      <c r="M756" s="2811"/>
      <c r="N756" s="2811"/>
      <c r="O756" s="2811"/>
      <c r="P756" s="2811"/>
      <c r="Q756" s="2811"/>
      <c r="R756" s="2811"/>
      <c r="S756" s="2811"/>
      <c r="T756" s="2811"/>
      <c r="U756" s="2811"/>
      <c r="V756" s="2811"/>
      <c r="W756" s="2811"/>
      <c r="X756" s="2811"/>
      <c r="Y756" s="2811"/>
      <c r="Z756" s="2811"/>
      <c r="AA756" s="2811"/>
      <c r="AB756" s="2811"/>
      <c r="AC756" s="2811"/>
      <c r="AD756" s="2811"/>
      <c r="AL756" s="1382"/>
      <c r="AM756" s="891"/>
      <c r="AN756" s="799"/>
      <c r="AO756" s="800"/>
      <c r="AP756" s="801"/>
      <c r="AQ756" s="801"/>
      <c r="AR756" s="801"/>
      <c r="AS756" s="801"/>
      <c r="AT756" s="801"/>
      <c r="AU756" s="801"/>
      <c r="AV756" s="801"/>
      <c r="AW756" s="801"/>
      <c r="AX756" s="801"/>
      <c r="AY756" s="801"/>
      <c r="AZ756" s="801"/>
      <c r="BA756" s="801"/>
      <c r="BB756" s="801"/>
      <c r="BC756" s="801"/>
      <c r="BD756" s="946"/>
      <c r="BE756" s="946"/>
      <c r="BF756" s="946"/>
      <c r="BG756" s="946"/>
      <c r="BH756" s="946"/>
      <c r="BI756" s="801"/>
      <c r="BJ756" s="801"/>
      <c r="BK756" s="801"/>
      <c r="BL756" s="801"/>
      <c r="BM756" s="801"/>
      <c r="BN756" s="801"/>
      <c r="BO756" s="801"/>
      <c r="BP756" s="801"/>
      <c r="BQ756" s="801"/>
      <c r="BR756" s="801"/>
      <c r="BS756" s="801"/>
      <c r="BT756" s="801"/>
      <c r="BU756" s="801"/>
    </row>
    <row r="757" spans="1:81" s="803" customFormat="1" ht="18.600000000000001" customHeight="1">
      <c r="A757" s="817"/>
      <c r="B757" s="893"/>
      <c r="C757" s="1132"/>
      <c r="D757" s="900"/>
      <c r="E757" s="2811"/>
      <c r="F757" s="2811"/>
      <c r="G757" s="2811"/>
      <c r="H757" s="2811"/>
      <c r="I757" s="2811"/>
      <c r="J757" s="2811"/>
      <c r="K757" s="2811"/>
      <c r="L757" s="2811"/>
      <c r="M757" s="2811"/>
      <c r="N757" s="2811"/>
      <c r="O757" s="2811"/>
      <c r="P757" s="2811"/>
      <c r="Q757" s="2811"/>
      <c r="R757" s="2811"/>
      <c r="S757" s="2811"/>
      <c r="T757" s="2811"/>
      <c r="U757" s="2811"/>
      <c r="V757" s="2811"/>
      <c r="W757" s="2811"/>
      <c r="X757" s="2811"/>
      <c r="Y757" s="2811"/>
      <c r="Z757" s="2811"/>
      <c r="AA757" s="2811"/>
      <c r="AB757" s="2811"/>
      <c r="AC757" s="2811"/>
      <c r="AD757" s="2811"/>
      <c r="AE757" s="1382"/>
      <c r="AF757" s="1382"/>
      <c r="AG757" s="1382"/>
      <c r="AH757" s="1382"/>
      <c r="AI757" s="1382"/>
      <c r="AJ757" s="1382"/>
      <c r="AK757" s="1382"/>
      <c r="AL757" s="1382"/>
      <c r="AM757" s="891"/>
      <c r="AN757" s="799"/>
      <c r="AO757" s="800"/>
      <c r="AP757" s="801"/>
      <c r="AQ757" s="801"/>
      <c r="AR757" s="801"/>
      <c r="AS757" s="801"/>
      <c r="AT757" s="801"/>
      <c r="AU757" s="801"/>
      <c r="AV757" s="801"/>
      <c r="AW757" s="801"/>
      <c r="AX757" s="801"/>
      <c r="AY757" s="801"/>
      <c r="AZ757" s="801"/>
      <c r="BA757" s="801"/>
      <c r="BB757" s="801"/>
      <c r="BC757" s="801"/>
      <c r="BD757" s="946"/>
      <c r="BE757" s="946"/>
      <c r="BF757" s="946"/>
      <c r="BG757" s="946"/>
      <c r="BH757" s="946"/>
      <c r="BI757" s="801"/>
      <c r="BJ757" s="801"/>
      <c r="BK757" s="801"/>
      <c r="BL757" s="801"/>
      <c r="BM757" s="801"/>
      <c r="BN757" s="801"/>
      <c r="BO757" s="801"/>
      <c r="BP757" s="801"/>
      <c r="BQ757" s="801"/>
      <c r="BR757" s="801"/>
      <c r="BS757" s="801"/>
      <c r="BT757" s="801"/>
      <c r="BU757" s="801"/>
    </row>
    <row r="758" spans="1:81" s="817" customFormat="1" ht="12.75" customHeight="1">
      <c r="B758" s="893"/>
      <c r="C758" s="1132"/>
      <c r="D758" s="900"/>
      <c r="E758" s="1398"/>
      <c r="F758" s="1398"/>
      <c r="G758" s="1398"/>
      <c r="H758" s="1398"/>
      <c r="I758" s="1398"/>
      <c r="J758" s="1398"/>
      <c r="K758" s="1398"/>
      <c r="L758" s="1398"/>
      <c r="M758" s="1398"/>
      <c r="N758" s="1398"/>
      <c r="O758" s="1398"/>
      <c r="P758" s="1398"/>
      <c r="Q758" s="1398"/>
      <c r="R758" s="1398"/>
      <c r="S758" s="1398"/>
      <c r="T758" s="1398"/>
      <c r="U758" s="1398"/>
      <c r="V758" s="1398"/>
      <c r="W758" s="1398"/>
      <c r="X758" s="1398"/>
      <c r="Y758" s="1398"/>
      <c r="Z758" s="1398"/>
      <c r="AA758" s="1398"/>
      <c r="AB758" s="1398"/>
      <c r="AC758" s="1398"/>
      <c r="AD758" s="1398"/>
      <c r="AE758" s="1382"/>
      <c r="AF758" s="803"/>
      <c r="AG758" s="803"/>
      <c r="AH758" s="803"/>
      <c r="AI758" s="803"/>
      <c r="AJ758" s="803"/>
      <c r="AK758" s="803"/>
      <c r="AL758" s="803"/>
      <c r="AM758" s="891"/>
      <c r="AN758" s="880"/>
    </row>
    <row r="759" spans="1:81" s="817" customFormat="1" ht="12.75" customHeight="1">
      <c r="B759" s="893"/>
      <c r="C759" s="1132"/>
      <c r="D759" s="900" t="s">
        <v>26</v>
      </c>
      <c r="E759" s="2908" t="s">
        <v>2498</v>
      </c>
      <c r="F759" s="2908"/>
      <c r="G759" s="2908"/>
      <c r="H759" s="2908"/>
      <c r="I759" s="2908"/>
      <c r="J759" s="2908"/>
      <c r="K759" s="2908"/>
      <c r="L759" s="2908"/>
      <c r="M759" s="2908"/>
      <c r="N759" s="2908"/>
      <c r="O759" s="2908"/>
      <c r="P759" s="2908"/>
      <c r="Q759" s="2908"/>
      <c r="R759" s="2908"/>
      <c r="S759" s="2908"/>
      <c r="T759" s="2908"/>
      <c r="U759" s="2908"/>
      <c r="V759" s="2908"/>
      <c r="W759" s="2908"/>
      <c r="X759" s="2908"/>
      <c r="Y759" s="2908"/>
      <c r="Z759" s="2908"/>
      <c r="AA759" s="2908"/>
      <c r="AB759" s="2908"/>
      <c r="AC759" s="2908"/>
      <c r="AD759" s="2908"/>
      <c r="AE759" s="803"/>
      <c r="AF759" s="2760" t="s">
        <v>2168</v>
      </c>
      <c r="AG759" s="2760"/>
      <c r="AH759" s="2760"/>
      <c r="AI759" s="2760"/>
      <c r="AJ759" s="2760"/>
      <c r="AK759" s="2760"/>
      <c r="AL759" s="2760"/>
      <c r="AM759" s="891"/>
      <c r="AN759" s="880"/>
    </row>
    <row r="760" spans="1:81" s="817" customFormat="1" ht="12.75" customHeight="1">
      <c r="B760" s="893"/>
      <c r="C760" s="1132"/>
      <c r="D760" s="900"/>
      <c r="E760" s="2908"/>
      <c r="F760" s="2908"/>
      <c r="G760" s="2908"/>
      <c r="H760" s="2908"/>
      <c r="I760" s="2908"/>
      <c r="J760" s="2908"/>
      <c r="K760" s="2908"/>
      <c r="L760" s="2908"/>
      <c r="M760" s="2908"/>
      <c r="N760" s="2908"/>
      <c r="O760" s="2908"/>
      <c r="P760" s="2908"/>
      <c r="Q760" s="2908"/>
      <c r="R760" s="2908"/>
      <c r="S760" s="2908"/>
      <c r="T760" s="2908"/>
      <c r="U760" s="2908"/>
      <c r="V760" s="2908"/>
      <c r="W760" s="2908"/>
      <c r="X760" s="2908"/>
      <c r="Y760" s="2908"/>
      <c r="Z760" s="2908"/>
      <c r="AA760" s="2908"/>
      <c r="AB760" s="2908"/>
      <c r="AC760" s="2908"/>
      <c r="AD760" s="2908"/>
      <c r="AE760" s="1382"/>
      <c r="AF760" s="1382"/>
      <c r="AG760" s="1382"/>
      <c r="AH760" s="1382"/>
      <c r="AI760" s="1382"/>
      <c r="AJ760" s="1382"/>
      <c r="AK760" s="1382"/>
      <c r="AL760" s="1382"/>
      <c r="AM760" s="891"/>
      <c r="AN760" s="880"/>
    </row>
    <row r="761" spans="1:81" s="817" customFormat="1" ht="12.75" customHeight="1">
      <c r="B761" s="893"/>
      <c r="C761" s="1132"/>
      <c r="D761" s="900"/>
      <c r="E761" s="2908"/>
      <c r="F761" s="2908"/>
      <c r="G761" s="2908"/>
      <c r="H761" s="2908"/>
      <c r="I761" s="2908"/>
      <c r="J761" s="2908"/>
      <c r="K761" s="2908"/>
      <c r="L761" s="2908"/>
      <c r="M761" s="2908"/>
      <c r="N761" s="2908"/>
      <c r="O761" s="2908"/>
      <c r="P761" s="2908"/>
      <c r="Q761" s="2908"/>
      <c r="R761" s="2908"/>
      <c r="S761" s="2908"/>
      <c r="T761" s="2908"/>
      <c r="U761" s="2908"/>
      <c r="V761" s="2908"/>
      <c r="W761" s="2908"/>
      <c r="X761" s="2908"/>
      <c r="Y761" s="2908"/>
      <c r="Z761" s="2908"/>
      <c r="AA761" s="2908"/>
      <c r="AB761" s="2908"/>
      <c r="AC761" s="2908"/>
      <c r="AD761" s="2908"/>
      <c r="AE761" s="1382"/>
      <c r="AF761" s="1382"/>
      <c r="AG761" s="1382"/>
      <c r="AH761" s="1382"/>
      <c r="AI761" s="1382"/>
      <c r="AJ761" s="1382"/>
      <c r="AK761" s="1382"/>
      <c r="AL761" s="1382"/>
      <c r="AM761" s="891"/>
      <c r="AN761" s="880"/>
    </row>
    <row r="762" spans="1:81" s="817" customFormat="1" ht="12.75" customHeight="1">
      <c r="B762" s="893"/>
      <c r="C762" s="1132"/>
      <c r="D762" s="900"/>
      <c r="E762" s="2908"/>
      <c r="F762" s="2908"/>
      <c r="G762" s="2908"/>
      <c r="H762" s="2908"/>
      <c r="I762" s="2908"/>
      <c r="J762" s="2908"/>
      <c r="K762" s="2908"/>
      <c r="L762" s="2908"/>
      <c r="M762" s="2908"/>
      <c r="N762" s="2908"/>
      <c r="O762" s="2908"/>
      <c r="P762" s="2908"/>
      <c r="Q762" s="2908"/>
      <c r="R762" s="2908"/>
      <c r="S762" s="2908"/>
      <c r="T762" s="2908"/>
      <c r="U762" s="2908"/>
      <c r="V762" s="2908"/>
      <c r="W762" s="2908"/>
      <c r="X762" s="2908"/>
      <c r="Y762" s="2908"/>
      <c r="Z762" s="2908"/>
      <c r="AA762" s="2908"/>
      <c r="AB762" s="2908"/>
      <c r="AC762" s="2908"/>
      <c r="AD762" s="2908"/>
      <c r="AE762" s="1382"/>
      <c r="AF762" s="1382"/>
      <c r="AG762" s="1382"/>
      <c r="AH762" s="1382"/>
      <c r="AI762" s="1382"/>
      <c r="AJ762" s="1382"/>
      <c r="AK762" s="1382"/>
      <c r="AL762" s="1382"/>
      <c r="AM762" s="891"/>
      <c r="AN762" s="880"/>
    </row>
    <row r="763" spans="1:81" s="817" customFormat="1" ht="12.75" customHeight="1">
      <c r="A763" s="803"/>
      <c r="B763" s="803"/>
      <c r="C763" s="803"/>
      <c r="D763" s="803"/>
      <c r="E763" s="803"/>
      <c r="F763" s="803"/>
      <c r="G763" s="803"/>
      <c r="H763" s="803"/>
      <c r="I763" s="803"/>
      <c r="J763" s="803"/>
      <c r="K763" s="803"/>
      <c r="L763" s="803"/>
      <c r="M763" s="803"/>
      <c r="N763" s="803"/>
      <c r="O763" s="803"/>
      <c r="P763" s="803"/>
      <c r="Q763" s="803"/>
      <c r="R763" s="803"/>
      <c r="S763" s="803"/>
      <c r="T763" s="803"/>
      <c r="U763" s="803"/>
      <c r="V763" s="803"/>
      <c r="W763" s="803"/>
      <c r="X763" s="803"/>
      <c r="Y763" s="803"/>
      <c r="Z763" s="803"/>
      <c r="AA763" s="803"/>
      <c r="AB763" s="803"/>
      <c r="AC763" s="803"/>
      <c r="AD763" s="803"/>
      <c r="AE763" s="803"/>
      <c r="AF763" s="803"/>
      <c r="AG763" s="803"/>
      <c r="AH763" s="803"/>
      <c r="AI763" s="803"/>
      <c r="AJ763" s="803"/>
      <c r="AK763" s="803"/>
      <c r="AL763" s="803"/>
      <c r="AM763" s="803"/>
      <c r="AN763" s="880"/>
    </row>
    <row r="764" spans="1:81" s="817" customFormat="1" ht="12.75" customHeight="1">
      <c r="B764" s="893"/>
      <c r="C764" s="1132"/>
      <c r="D764" s="803" t="s">
        <v>2435</v>
      </c>
      <c r="E764" s="1384"/>
      <c r="F764" s="1384"/>
      <c r="G764" s="1384"/>
      <c r="H764" s="2898" t="s">
        <v>299</v>
      </c>
      <c r="I764" s="2898"/>
      <c r="J764" s="1381"/>
      <c r="K764" s="1381"/>
      <c r="L764" s="1381"/>
      <c r="M764" s="1381"/>
      <c r="N764" s="1381"/>
      <c r="O764" s="1381"/>
      <c r="P764" s="1381"/>
      <c r="Q764" s="1381"/>
      <c r="R764" s="1381"/>
      <c r="S764" s="1381"/>
      <c r="T764" s="1381"/>
      <c r="U764" s="1381"/>
      <c r="V764" s="1381"/>
      <c r="W764" s="1381"/>
      <c r="X764" s="1381"/>
      <c r="Y764" s="1381"/>
      <c r="Z764" s="1381"/>
      <c r="AA764" s="1381"/>
      <c r="AB764" s="1381"/>
      <c r="AC764" s="1381"/>
      <c r="AD764" s="1381"/>
      <c r="AE764" s="1381"/>
      <c r="AF764" s="1381"/>
      <c r="AG764" s="893"/>
      <c r="AH764" s="803"/>
      <c r="AI764" s="1388"/>
      <c r="AJ764" s="1391"/>
      <c r="AK764" s="1391"/>
      <c r="AL764" s="1391"/>
      <c r="AN764" s="880"/>
    </row>
    <row r="765" spans="1:81" s="817" customFormat="1" ht="12.75" customHeight="1">
      <c r="B765" s="893"/>
      <c r="C765" s="1132"/>
      <c r="D765" s="893"/>
      <c r="E765" s="893"/>
      <c r="F765" s="893"/>
      <c r="G765" s="893"/>
      <c r="H765" s="893"/>
      <c r="I765" s="893"/>
      <c r="J765" s="893"/>
      <c r="K765" s="893"/>
      <c r="L765" s="893"/>
      <c r="M765" s="893"/>
      <c r="N765" s="893"/>
      <c r="O765" s="893"/>
      <c r="P765" s="893"/>
      <c r="Q765" s="893"/>
      <c r="R765" s="893"/>
      <c r="S765" s="893"/>
      <c r="T765" s="893"/>
      <c r="U765" s="893"/>
      <c r="V765" s="893"/>
      <c r="W765" s="893"/>
      <c r="X765" s="893"/>
      <c r="Y765" s="893"/>
      <c r="Z765" s="893"/>
      <c r="AA765" s="893"/>
      <c r="AB765" s="893"/>
      <c r="AC765" s="893"/>
      <c r="AD765" s="893"/>
      <c r="AE765" s="893"/>
      <c r="AF765" s="893"/>
      <c r="AG765" s="893"/>
      <c r="AH765" s="803"/>
      <c r="AI765" s="1388"/>
      <c r="AJ765" s="1391"/>
      <c r="AK765" s="1391"/>
      <c r="AL765" s="1391"/>
      <c r="AN765" s="880"/>
    </row>
    <row r="766" spans="1:81" s="817" customFormat="1" ht="12.75" customHeight="1">
      <c r="A766" s="884"/>
      <c r="B766" s="990"/>
      <c r="C766" s="1153"/>
      <c r="D766" s="990"/>
      <c r="E766" s="990"/>
      <c r="F766" s="990"/>
      <c r="G766" s="990"/>
      <c r="H766" s="990"/>
      <c r="I766" s="990"/>
      <c r="J766" s="990"/>
      <c r="K766" s="990"/>
      <c r="L766" s="990"/>
      <c r="M766" s="990"/>
      <c r="N766" s="990"/>
      <c r="O766" s="990"/>
      <c r="P766" s="990"/>
      <c r="Q766" s="990"/>
      <c r="R766" s="990"/>
      <c r="S766" s="990"/>
      <c r="T766" s="990"/>
      <c r="U766" s="990"/>
      <c r="V766" s="990"/>
      <c r="W766" s="990"/>
      <c r="X766" s="990"/>
      <c r="Y766" s="990"/>
      <c r="Z766" s="990"/>
      <c r="AA766" s="990"/>
      <c r="AB766" s="990"/>
      <c r="AC766" s="990"/>
      <c r="AD766" s="990"/>
      <c r="AE766" s="990"/>
      <c r="AF766" s="990"/>
      <c r="AG766" s="990"/>
      <c r="AH766" s="876"/>
      <c r="AI766" s="831" t="s">
        <v>2499</v>
      </c>
      <c r="AJ766" s="2764">
        <f>VLOOKUP($H$764,$AP$705:$AQ$707,2,FALSE)</f>
        <v>0</v>
      </c>
      <c r="AK766" s="2766"/>
      <c r="AL766" s="1391"/>
      <c r="AN766" s="880"/>
    </row>
    <row r="767" spans="1:81" s="803" customFormat="1">
      <c r="A767" s="817"/>
      <c r="B767" s="893"/>
      <c r="C767" s="1132"/>
      <c r="D767" s="893"/>
      <c r="E767" s="893"/>
      <c r="F767" s="893"/>
      <c r="G767" s="893"/>
      <c r="H767" s="893"/>
      <c r="I767" s="893"/>
      <c r="J767" s="893"/>
      <c r="K767" s="893"/>
      <c r="L767" s="893"/>
      <c r="M767" s="893"/>
      <c r="N767" s="893"/>
      <c r="O767" s="893"/>
      <c r="P767" s="893"/>
      <c r="Q767" s="893"/>
      <c r="R767" s="893"/>
      <c r="S767" s="893"/>
      <c r="T767" s="893"/>
      <c r="U767" s="893"/>
      <c r="V767" s="893"/>
      <c r="W767" s="893"/>
      <c r="X767" s="893"/>
      <c r="Y767" s="893"/>
      <c r="Z767" s="893"/>
      <c r="AA767" s="893"/>
      <c r="AB767" s="893"/>
      <c r="AC767" s="893"/>
      <c r="AD767" s="893"/>
      <c r="AE767" s="893"/>
      <c r="AF767" s="893"/>
      <c r="AG767" s="893"/>
      <c r="AI767" s="1388"/>
      <c r="AJ767" s="1391"/>
      <c r="AK767" s="1391"/>
      <c r="AL767" s="1391"/>
      <c r="AM767" s="817"/>
      <c r="AN767" s="802"/>
      <c r="AS767" s="1126"/>
      <c r="AT767" s="1126"/>
      <c r="AU767" s="1126"/>
      <c r="AV767" s="1126"/>
      <c r="AW767" s="1126"/>
      <c r="AX767" s="1126"/>
      <c r="AY767" s="1126"/>
      <c r="AZ767" s="1126"/>
      <c r="BA767" s="1126"/>
      <c r="BB767" s="1126"/>
      <c r="BC767" s="1126"/>
      <c r="BD767" s="1154"/>
      <c r="BE767" s="1154"/>
      <c r="BF767" s="1154"/>
      <c r="BG767" s="1154"/>
      <c r="BH767" s="1154"/>
      <c r="BI767" s="1126"/>
      <c r="BJ767" s="1126"/>
      <c r="BK767" s="1126"/>
      <c r="BL767" s="1126"/>
      <c r="BM767" s="1126"/>
      <c r="BN767" s="1126"/>
      <c r="BO767" s="1126"/>
      <c r="BP767" s="1126"/>
      <c r="BQ767" s="1126"/>
      <c r="BR767" s="1126"/>
      <c r="BS767" s="1126"/>
      <c r="BT767" s="1126"/>
      <c r="BU767" s="1126"/>
      <c r="BV767" s="1126"/>
      <c r="BW767" s="1126"/>
      <c r="BX767" s="1126"/>
      <c r="BY767" s="1126"/>
      <c r="BZ767" s="1126"/>
      <c r="CA767" s="1126"/>
      <c r="CB767" s="1126"/>
      <c r="CC767" s="1126"/>
    </row>
    <row r="768" spans="1:81" s="803" customFormat="1">
      <c r="A768" s="817"/>
      <c r="B768" s="893"/>
      <c r="C768" s="1269" t="s">
        <v>2500</v>
      </c>
      <c r="D768" s="893"/>
      <c r="E768" s="893"/>
      <c r="F768" s="893"/>
      <c r="G768" s="893"/>
      <c r="H768" s="893"/>
      <c r="I768" s="893"/>
      <c r="J768" s="893"/>
      <c r="K768" s="893"/>
      <c r="L768" s="893"/>
      <c r="M768" s="893"/>
      <c r="N768" s="893"/>
      <c r="O768" s="893"/>
      <c r="P768" s="893"/>
      <c r="Q768" s="893"/>
      <c r="R768" s="893"/>
      <c r="S768" s="893"/>
      <c r="T768" s="893"/>
      <c r="U768" s="893"/>
      <c r="V768" s="893"/>
      <c r="W768" s="893"/>
      <c r="X768" s="893"/>
      <c r="Y768" s="893"/>
      <c r="Z768" s="893"/>
      <c r="AA768" s="893"/>
      <c r="AB768" s="893"/>
      <c r="AC768" s="893"/>
      <c r="AD768" s="893"/>
      <c r="AE768" s="893"/>
      <c r="AF768" s="893"/>
      <c r="AG768" s="893"/>
      <c r="AI768" s="1388"/>
      <c r="AJ768" s="1391"/>
      <c r="AK768" s="1391"/>
      <c r="AL768" s="1391"/>
      <c r="AM768" s="817"/>
      <c r="AN768" s="802"/>
      <c r="AT768" s="1126"/>
      <c r="AU768" s="1126"/>
      <c r="AV768" s="1126"/>
      <c r="AW768" s="1126"/>
      <c r="AX768" s="1126"/>
      <c r="AY768" s="1126"/>
      <c r="AZ768" s="1126"/>
    </row>
    <row r="769" spans="1:81" s="803" customFormat="1">
      <c r="A769" s="817"/>
      <c r="B769" s="893"/>
      <c r="C769" s="1132"/>
      <c r="D769" s="893"/>
      <c r="E769" s="893"/>
      <c r="F769" s="893"/>
      <c r="G769" s="893"/>
      <c r="H769" s="893"/>
      <c r="I769" s="893"/>
      <c r="J769" s="893"/>
      <c r="K769" s="893"/>
      <c r="L769" s="893"/>
      <c r="M769" s="893"/>
      <c r="N769" s="893"/>
      <c r="O769" s="893"/>
      <c r="P769" s="893"/>
      <c r="Q769" s="893"/>
      <c r="R769" s="893"/>
      <c r="S769" s="893"/>
      <c r="T769" s="893"/>
      <c r="U769" s="893"/>
      <c r="V769" s="893"/>
      <c r="W769" s="893"/>
      <c r="X769" s="893"/>
      <c r="Y769" s="893"/>
      <c r="Z769" s="893"/>
      <c r="AA769" s="893"/>
      <c r="AB769" s="893"/>
      <c r="AC769" s="893"/>
      <c r="AD769" s="893"/>
      <c r="AL769" s="1391"/>
      <c r="AM769" s="817"/>
      <c r="AN769" s="802"/>
      <c r="AO769" s="817" t="s">
        <v>299</v>
      </c>
      <c r="AP769" s="1134">
        <v>0</v>
      </c>
      <c r="AS769" s="1126"/>
      <c r="AT769" s="1126"/>
      <c r="AU769" s="1126"/>
      <c r="AV769" s="1126"/>
      <c r="AW769" s="1126"/>
      <c r="AX769" s="1126"/>
      <c r="AY769" s="1126"/>
      <c r="AZ769" s="1126"/>
      <c r="BA769" s="1126"/>
      <c r="BB769" s="1126"/>
      <c r="BC769" s="1126"/>
      <c r="BD769" s="1154"/>
      <c r="BE769" s="1154"/>
      <c r="BF769" s="1154"/>
      <c r="BG769" s="1154"/>
      <c r="BH769" s="1154"/>
      <c r="BI769" s="1126"/>
      <c r="BJ769" s="1126"/>
      <c r="BK769" s="1126"/>
      <c r="BL769" s="1126"/>
      <c r="BM769" s="1126"/>
      <c r="BN769" s="1126"/>
      <c r="BO769" s="1126"/>
      <c r="BP769" s="1126"/>
      <c r="BQ769" s="1126"/>
      <c r="BR769" s="1126"/>
      <c r="BS769" s="1126"/>
      <c r="BT769" s="1126"/>
      <c r="BU769" s="1126"/>
      <c r="BV769" s="1126"/>
      <c r="BW769" s="1126"/>
      <c r="BX769" s="1126"/>
      <c r="BY769" s="1126"/>
      <c r="BZ769" s="1126"/>
      <c r="CA769" s="1126"/>
      <c r="CB769" s="1126"/>
      <c r="CC769" s="1126"/>
    </row>
    <row r="770" spans="1:81" s="803" customFormat="1" ht="13.65" customHeight="1">
      <c r="A770" s="817"/>
      <c r="B770" s="893"/>
      <c r="C770" s="1132"/>
      <c r="D770" s="900" t="s">
        <v>21</v>
      </c>
      <c r="E770" s="2811" t="s">
        <v>2501</v>
      </c>
      <c r="F770" s="2811"/>
      <c r="G770" s="2811"/>
      <c r="H770" s="2811"/>
      <c r="I770" s="2811"/>
      <c r="J770" s="2811"/>
      <c r="K770" s="2811"/>
      <c r="L770" s="2811"/>
      <c r="M770" s="2811"/>
      <c r="N770" s="2811"/>
      <c r="O770" s="2811"/>
      <c r="P770" s="2811"/>
      <c r="Q770" s="2811"/>
      <c r="R770" s="2811"/>
      <c r="S770" s="2811"/>
      <c r="T770" s="2811"/>
      <c r="U770" s="2811"/>
      <c r="V770" s="2811"/>
      <c r="W770" s="2811"/>
      <c r="X770" s="2811"/>
      <c r="Y770" s="2811"/>
      <c r="Z770" s="2811"/>
      <c r="AA770" s="2811"/>
      <c r="AB770" s="2811"/>
      <c r="AC770" s="2811"/>
      <c r="AD770" s="2811"/>
      <c r="AF770" s="2760" t="s">
        <v>2168</v>
      </c>
      <c r="AG770" s="2760"/>
      <c r="AH770" s="2760"/>
      <c r="AI770" s="2760"/>
      <c r="AJ770" s="2760"/>
      <c r="AK770" s="2760"/>
      <c r="AL770" s="2760"/>
      <c r="AM770" s="891"/>
      <c r="AN770" s="802"/>
      <c r="AO770" s="889" t="s">
        <v>643</v>
      </c>
      <c r="AP770" s="817">
        <v>3</v>
      </c>
      <c r="AT770" s="1126"/>
      <c r="AU770" s="1126"/>
      <c r="AV770" s="1126"/>
      <c r="AW770" s="1126"/>
      <c r="AX770" s="1126"/>
      <c r="AY770" s="1126"/>
      <c r="AZ770" s="1126"/>
    </row>
    <row r="771" spans="1:81" s="803" customFormat="1" ht="13.65" customHeight="1">
      <c r="A771" s="817"/>
      <c r="B771" s="893"/>
      <c r="C771" s="1132"/>
      <c r="D771" s="900"/>
      <c r="E771" s="2811"/>
      <c r="F771" s="2811"/>
      <c r="G771" s="2811"/>
      <c r="H771" s="2811"/>
      <c r="I771" s="2811"/>
      <c r="J771" s="2811"/>
      <c r="K771" s="2811"/>
      <c r="L771" s="2811"/>
      <c r="M771" s="2811"/>
      <c r="N771" s="2811"/>
      <c r="O771" s="2811"/>
      <c r="P771" s="2811"/>
      <c r="Q771" s="2811"/>
      <c r="R771" s="2811"/>
      <c r="S771" s="2811"/>
      <c r="T771" s="2811"/>
      <c r="U771" s="2811"/>
      <c r="V771" s="2811"/>
      <c r="W771" s="2811"/>
      <c r="X771" s="2811"/>
      <c r="Y771" s="2811"/>
      <c r="Z771" s="2811"/>
      <c r="AA771" s="2811"/>
      <c r="AB771" s="2811"/>
      <c r="AC771" s="2811"/>
      <c r="AD771" s="2811"/>
      <c r="AF771" s="1382"/>
      <c r="AG771" s="1382"/>
      <c r="AH771" s="1382"/>
      <c r="AI771" s="1382"/>
      <c r="AJ771" s="1382"/>
      <c r="AK771" s="1382"/>
      <c r="AL771" s="1382"/>
      <c r="AM771" s="891"/>
      <c r="AN771" s="802"/>
      <c r="AO771" s="889"/>
      <c r="AP771" s="817"/>
      <c r="AT771" s="1126"/>
      <c r="AU771" s="1126"/>
      <c r="AV771" s="1126"/>
      <c r="AW771" s="1126"/>
      <c r="AX771" s="1126"/>
      <c r="AY771" s="1126"/>
      <c r="AZ771" s="1126"/>
    </row>
    <row r="772" spans="1:81" s="803" customFormat="1">
      <c r="A772" s="817"/>
      <c r="B772" s="893"/>
      <c r="C772" s="1132"/>
      <c r="D772" s="900"/>
      <c r="E772" s="2811"/>
      <c r="F772" s="2811"/>
      <c r="G772" s="2811"/>
      <c r="H772" s="2811"/>
      <c r="I772" s="2811"/>
      <c r="J772" s="2811"/>
      <c r="K772" s="2811"/>
      <c r="L772" s="2811"/>
      <c r="M772" s="2811"/>
      <c r="N772" s="2811"/>
      <c r="O772" s="2811"/>
      <c r="P772" s="2811"/>
      <c r="Q772" s="2811"/>
      <c r="R772" s="2811"/>
      <c r="S772" s="2811"/>
      <c r="T772" s="2811"/>
      <c r="U772" s="2811"/>
      <c r="V772" s="2811"/>
      <c r="W772" s="2811"/>
      <c r="X772" s="2811"/>
      <c r="Y772" s="2811"/>
      <c r="Z772" s="2811"/>
      <c r="AA772" s="2811"/>
      <c r="AB772" s="2811"/>
      <c r="AC772" s="2811"/>
      <c r="AD772" s="2811"/>
      <c r="AE772" s="1382"/>
      <c r="AF772" s="1382"/>
      <c r="AG772" s="1382"/>
      <c r="AH772" s="1382"/>
      <c r="AI772" s="1382"/>
      <c r="AJ772" s="1382"/>
      <c r="AK772" s="1382"/>
      <c r="AL772" s="1382"/>
      <c r="AM772" s="891"/>
      <c r="AN772" s="802"/>
      <c r="AO772" s="889"/>
      <c r="AP772" s="817"/>
      <c r="AT772" s="1126"/>
      <c r="AU772" s="1126"/>
      <c r="AV772" s="1126"/>
      <c r="AW772" s="1126"/>
      <c r="AX772" s="1126"/>
      <c r="AY772" s="1126"/>
      <c r="AZ772" s="1126"/>
    </row>
    <row r="773" spans="1:81" s="803" customFormat="1">
      <c r="A773" s="817"/>
      <c r="B773" s="893"/>
      <c r="C773" s="1132"/>
      <c r="D773" s="900"/>
      <c r="E773" s="2811"/>
      <c r="F773" s="2811"/>
      <c r="G773" s="2811"/>
      <c r="H773" s="2811"/>
      <c r="I773" s="2811"/>
      <c r="J773" s="2811"/>
      <c r="K773" s="2811"/>
      <c r="L773" s="2811"/>
      <c r="M773" s="2811"/>
      <c r="N773" s="2811"/>
      <c r="O773" s="2811"/>
      <c r="P773" s="2811"/>
      <c r="Q773" s="2811"/>
      <c r="R773" s="2811"/>
      <c r="S773" s="2811"/>
      <c r="T773" s="2811"/>
      <c r="U773" s="2811"/>
      <c r="V773" s="2811"/>
      <c r="W773" s="2811"/>
      <c r="X773" s="2811"/>
      <c r="Y773" s="2811"/>
      <c r="Z773" s="2811"/>
      <c r="AA773" s="2811"/>
      <c r="AB773" s="2811"/>
      <c r="AC773" s="2811"/>
      <c r="AD773" s="2811"/>
      <c r="AE773" s="1382"/>
      <c r="AF773" s="1382"/>
      <c r="AG773" s="1382"/>
      <c r="AH773" s="1382"/>
      <c r="AI773" s="1382"/>
      <c r="AJ773" s="1382"/>
      <c r="AK773" s="1382"/>
      <c r="AL773" s="1382"/>
      <c r="AM773" s="891"/>
      <c r="AN773" s="802"/>
      <c r="AO773" s="1031"/>
      <c r="AT773" s="1126"/>
      <c r="AU773" s="1126"/>
      <c r="AV773" s="1126"/>
      <c r="AW773" s="1126"/>
      <c r="AX773" s="1126"/>
      <c r="AY773" s="1126"/>
      <c r="AZ773" s="1126"/>
    </row>
    <row r="774" spans="1:81" s="803" customFormat="1">
      <c r="A774" s="817"/>
      <c r="B774" s="893"/>
      <c r="C774" s="1132"/>
      <c r="D774" s="900"/>
      <c r="E774" s="1381"/>
      <c r="F774" s="1381"/>
      <c r="G774" s="1381"/>
      <c r="H774" s="1381"/>
      <c r="I774" s="1381"/>
      <c r="J774" s="1381"/>
      <c r="K774" s="1381"/>
      <c r="L774" s="1381"/>
      <c r="M774" s="1381"/>
      <c r="N774" s="1381"/>
      <c r="O774" s="1381"/>
      <c r="P774" s="1381"/>
      <c r="Q774" s="1381"/>
      <c r="R774" s="1381"/>
      <c r="S774" s="1381"/>
      <c r="T774" s="1381"/>
      <c r="U774" s="1381"/>
      <c r="V774" s="1381"/>
      <c r="W774" s="1381"/>
      <c r="X774" s="1381"/>
      <c r="Y774" s="1381"/>
      <c r="Z774" s="1381"/>
      <c r="AA774" s="1381"/>
      <c r="AB774" s="1381"/>
      <c r="AC774" s="1381"/>
      <c r="AD774" s="1381"/>
      <c r="AE774" s="1382"/>
      <c r="AF774" s="1382"/>
      <c r="AG774" s="1382"/>
      <c r="AH774" s="1382"/>
      <c r="AI774" s="1382"/>
      <c r="AJ774" s="1382"/>
      <c r="AK774" s="1382"/>
      <c r="AL774" s="1382"/>
      <c r="AM774" s="891"/>
      <c r="AN774" s="802"/>
      <c r="AO774" s="1031"/>
      <c r="AT774" s="1126"/>
      <c r="AU774" s="1126"/>
      <c r="AV774" s="1126"/>
      <c r="AW774" s="1126"/>
      <c r="AX774" s="1126"/>
      <c r="AY774" s="1126"/>
      <c r="AZ774" s="1126"/>
    </row>
    <row r="775" spans="1:81" s="803" customFormat="1">
      <c r="A775" s="817"/>
      <c r="B775" s="893"/>
      <c r="C775" s="1132"/>
      <c r="D775" s="803" t="s">
        <v>2435</v>
      </c>
      <c r="E775" s="1384"/>
      <c r="F775" s="1384"/>
      <c r="G775" s="1384"/>
      <c r="H775" s="2898" t="s">
        <v>299</v>
      </c>
      <c r="I775" s="2898"/>
      <c r="J775" s="893"/>
      <c r="K775" s="893"/>
      <c r="L775" s="893"/>
      <c r="M775" s="893"/>
      <c r="N775" s="893"/>
      <c r="O775" s="893"/>
      <c r="P775" s="893"/>
      <c r="Q775" s="893"/>
      <c r="R775" s="893"/>
      <c r="S775" s="893"/>
      <c r="T775" s="893"/>
      <c r="U775" s="893"/>
      <c r="V775" s="893"/>
      <c r="W775" s="893"/>
      <c r="X775" s="893"/>
      <c r="Y775" s="893"/>
      <c r="Z775" s="893"/>
      <c r="AA775" s="893"/>
      <c r="AB775" s="893"/>
      <c r="AC775" s="893"/>
      <c r="AD775" s="893"/>
      <c r="AE775" s="893"/>
      <c r="AF775" s="893"/>
      <c r="AG775" s="893"/>
      <c r="AI775" s="1388"/>
      <c r="AJ775" s="1391"/>
      <c r="AK775" s="1391"/>
      <c r="AL775" s="1391"/>
      <c r="AM775" s="817"/>
      <c r="AN775" s="802"/>
      <c r="AS775" s="1126"/>
      <c r="AT775" s="1126"/>
      <c r="AU775" s="1126"/>
      <c r="AV775" s="1126"/>
      <c r="AW775" s="1126"/>
      <c r="AX775" s="1126"/>
      <c r="AY775" s="1126"/>
      <c r="AZ775" s="1126"/>
      <c r="BA775" s="1126"/>
      <c r="BB775" s="1126"/>
      <c r="BC775" s="1126"/>
      <c r="BD775" s="1154"/>
      <c r="BE775" s="1154"/>
      <c r="BF775" s="1154"/>
      <c r="BG775" s="1154"/>
      <c r="BH775" s="1154"/>
      <c r="BI775" s="1126"/>
      <c r="BJ775" s="1126"/>
      <c r="BK775" s="1126"/>
      <c r="BL775" s="1126"/>
      <c r="BM775" s="1126"/>
      <c r="BN775" s="1126"/>
      <c r="BO775" s="1126"/>
      <c r="BP775" s="1126"/>
      <c r="BQ775" s="1126"/>
      <c r="BR775" s="1126"/>
      <c r="BS775" s="1126"/>
      <c r="BT775" s="1126"/>
      <c r="BU775" s="1126"/>
      <c r="BV775" s="1126"/>
      <c r="BW775" s="1126"/>
      <c r="BX775" s="1126"/>
      <c r="BY775" s="1126"/>
      <c r="BZ775" s="1126"/>
      <c r="CA775" s="1126"/>
      <c r="CB775" s="1126"/>
      <c r="CC775" s="1126"/>
    </row>
    <row r="776" spans="1:81" s="803" customFormat="1">
      <c r="A776" s="817"/>
      <c r="B776" s="893"/>
      <c r="C776" s="1155"/>
      <c r="D776" s="818"/>
      <c r="E776" s="818"/>
      <c r="F776" s="818"/>
      <c r="G776" s="818"/>
      <c r="H776" s="818"/>
      <c r="I776" s="818"/>
      <c r="J776" s="818"/>
      <c r="K776" s="818"/>
      <c r="L776" s="818"/>
      <c r="M776" s="818"/>
      <c r="N776" s="818"/>
      <c r="O776" s="818"/>
      <c r="P776" s="818"/>
      <c r="Q776" s="818"/>
      <c r="R776" s="818"/>
      <c r="S776" s="818"/>
      <c r="T776" s="818"/>
      <c r="U776" s="818"/>
      <c r="V776" s="818"/>
      <c r="W776" s="818"/>
      <c r="X776" s="818"/>
      <c r="Y776" s="818"/>
      <c r="Z776" s="818"/>
      <c r="AA776" s="818"/>
      <c r="AB776" s="818"/>
      <c r="AC776" s="818"/>
      <c r="AD776" s="893"/>
      <c r="AE776" s="818"/>
      <c r="AF776" s="818"/>
      <c r="AG776" s="818"/>
      <c r="AH776" s="818"/>
      <c r="AI776" s="817"/>
      <c r="AJ776" s="817"/>
      <c r="AK776" s="817"/>
      <c r="AL776" s="817"/>
      <c r="AM776" s="817"/>
      <c r="AN776" s="802"/>
      <c r="AT776" s="1126"/>
      <c r="AU776" s="1126"/>
      <c r="AV776" s="1126"/>
      <c r="AW776" s="1126"/>
      <c r="AX776" s="1126"/>
      <c r="AY776" s="1126"/>
      <c r="AZ776" s="1126"/>
    </row>
    <row r="777" spans="1:81" s="803" customFormat="1">
      <c r="A777" s="884"/>
      <c r="B777" s="990"/>
      <c r="C777" s="1156"/>
      <c r="D777" s="989"/>
      <c r="E777" s="989"/>
      <c r="F777" s="989"/>
      <c r="G777" s="989"/>
      <c r="H777" s="989"/>
      <c r="I777" s="989"/>
      <c r="J777" s="989"/>
      <c r="K777" s="989"/>
      <c r="L777" s="989"/>
      <c r="M777" s="989"/>
      <c r="N777" s="989"/>
      <c r="O777" s="989"/>
      <c r="P777" s="989"/>
      <c r="Q777" s="989"/>
      <c r="R777" s="989"/>
      <c r="S777" s="989"/>
      <c r="T777" s="989"/>
      <c r="U777" s="989"/>
      <c r="V777" s="989"/>
      <c r="W777" s="989"/>
      <c r="X777" s="989"/>
      <c r="Y777" s="989"/>
      <c r="Z777" s="989"/>
      <c r="AA777" s="989"/>
      <c r="AB777" s="989"/>
      <c r="AC777" s="990"/>
      <c r="AD777" s="989"/>
      <c r="AE777" s="989"/>
      <c r="AF777" s="989"/>
      <c r="AG777" s="989"/>
      <c r="AH777" s="830"/>
      <c r="AI777" s="831" t="s">
        <v>2502</v>
      </c>
      <c r="AJ777" s="2764">
        <f>VLOOKUP($H$775,$AO$769:$AP$770,2,FALSE)</f>
        <v>0</v>
      </c>
      <c r="AK777" s="2766"/>
      <c r="AL777" s="1391"/>
      <c r="AM777" s="817"/>
      <c r="AN777" s="802"/>
      <c r="AS777" s="1126"/>
      <c r="AT777" s="1126"/>
      <c r="AU777" s="1126"/>
      <c r="AV777" s="1126"/>
      <c r="AW777" s="1126"/>
      <c r="AX777" s="1126"/>
      <c r="AY777" s="1126"/>
      <c r="AZ777" s="1126"/>
      <c r="BA777" s="1126"/>
      <c r="BB777" s="1126"/>
      <c r="BC777" s="1126"/>
      <c r="BD777" s="1154"/>
      <c r="BE777" s="1154"/>
      <c r="BF777" s="1154"/>
      <c r="BG777" s="1154"/>
      <c r="BH777" s="1154"/>
      <c r="BI777" s="1126"/>
      <c r="BJ777" s="1126"/>
      <c r="BK777" s="1126"/>
      <c r="BL777" s="1126"/>
      <c r="BM777" s="1126"/>
      <c r="BN777" s="1126"/>
      <c r="BO777" s="1126"/>
      <c r="BP777" s="1126"/>
      <c r="BQ777" s="1126"/>
      <c r="BR777" s="1126"/>
      <c r="BS777" s="1126"/>
      <c r="BT777" s="1126"/>
      <c r="BU777" s="1126"/>
      <c r="BV777" s="1126"/>
      <c r="BW777" s="1126"/>
      <c r="BX777" s="1126"/>
      <c r="BY777" s="1126"/>
      <c r="BZ777" s="1126"/>
      <c r="CA777" s="1126"/>
      <c r="CB777" s="1126"/>
      <c r="CC777" s="1126"/>
    </row>
    <row r="778" spans="1:81" s="817" customFormat="1" ht="12.75" customHeight="1">
      <c r="B778" s="893"/>
      <c r="C778" s="1155"/>
      <c r="D778" s="818"/>
      <c r="E778" s="818"/>
      <c r="F778" s="818"/>
      <c r="G778" s="818"/>
      <c r="H778" s="818"/>
      <c r="I778" s="818"/>
      <c r="J778" s="818"/>
      <c r="K778" s="818"/>
      <c r="L778" s="818"/>
      <c r="M778" s="818"/>
      <c r="N778" s="818"/>
      <c r="O778" s="818"/>
      <c r="P778" s="818"/>
      <c r="Q778" s="818"/>
      <c r="R778" s="818"/>
      <c r="S778" s="818"/>
      <c r="T778" s="818"/>
      <c r="U778" s="818"/>
      <c r="V778" s="818"/>
      <c r="W778" s="818"/>
      <c r="X778" s="818"/>
      <c r="Y778" s="818"/>
      <c r="Z778" s="818"/>
      <c r="AA778" s="818"/>
      <c r="AB778" s="818"/>
      <c r="AC778" s="818"/>
      <c r="AD778" s="893"/>
      <c r="AE778" s="818"/>
      <c r="AF778" s="818"/>
      <c r="AG778" s="818"/>
      <c r="AH778" s="818"/>
      <c r="AN778" s="880"/>
    </row>
    <row r="779" spans="1:81" s="817" customFormat="1" ht="12.75" customHeight="1">
      <c r="A779" s="884"/>
      <c r="B779" s="989"/>
      <c r="C779" s="989"/>
      <c r="D779" s="989"/>
      <c r="E779" s="989"/>
      <c r="F779" s="989"/>
      <c r="G779" s="989"/>
      <c r="H779" s="989"/>
      <c r="I779" s="989"/>
      <c r="J779" s="989"/>
      <c r="K779" s="989"/>
      <c r="L779" s="989"/>
      <c r="M779" s="989"/>
      <c r="N779" s="989"/>
      <c r="O779" s="989"/>
      <c r="P779" s="989"/>
      <c r="Q779" s="989"/>
      <c r="R779" s="989"/>
      <c r="S779" s="989"/>
      <c r="T779" s="989"/>
      <c r="U779" s="989"/>
      <c r="V779" s="989"/>
      <c r="W779" s="989"/>
      <c r="X779" s="989"/>
      <c r="Y779" s="989"/>
      <c r="Z779" s="989"/>
      <c r="AA779" s="989"/>
      <c r="AB779" s="989"/>
      <c r="AC779" s="990"/>
      <c r="AD779" s="989"/>
      <c r="AE779" s="830"/>
      <c r="AF779" s="830"/>
      <c r="AG779" s="830"/>
      <c r="AH779" s="830"/>
      <c r="AI779" s="831"/>
      <c r="AJ779" s="831" t="s">
        <v>2503</v>
      </c>
      <c r="AK779" s="2764">
        <f>IF(($AJ$610+$AJ$629+$AJ$641+$AJ$676+$AJ$696+$AJ$710+$AJ$722+$AJ$738+$AJ$750+$AJ$766+AJ777)&gt;10,10,($AJ$610+$AJ$629+$AJ$641+$AJ$676+$AJ$696+$AJ$710+$AJ$722+$AJ$738+$AJ$750+$AJ$766+AJ777))</f>
        <v>10</v>
      </c>
      <c r="AL779" s="2765"/>
      <c r="AM779" s="2766"/>
      <c r="AN779" s="880"/>
    </row>
    <row r="780" spans="1:81" s="817" customFormat="1" ht="12.75" customHeight="1">
      <c r="B780" s="818"/>
      <c r="C780" s="818"/>
      <c r="D780" s="818"/>
      <c r="E780" s="818"/>
      <c r="F780" s="818"/>
      <c r="G780" s="818"/>
      <c r="H780" s="818"/>
      <c r="I780" s="818"/>
      <c r="J780" s="818"/>
      <c r="K780" s="818"/>
      <c r="L780" s="818"/>
      <c r="M780" s="818"/>
      <c r="N780" s="818"/>
      <c r="O780" s="818"/>
      <c r="P780" s="818"/>
      <c r="Q780" s="818"/>
      <c r="R780" s="818"/>
      <c r="S780" s="818"/>
      <c r="T780" s="818"/>
      <c r="U780" s="818"/>
      <c r="V780" s="818"/>
      <c r="W780" s="818"/>
      <c r="X780" s="818"/>
      <c r="Y780" s="818"/>
      <c r="Z780" s="818"/>
      <c r="AA780" s="818"/>
      <c r="AB780" s="818"/>
      <c r="AC780" s="893"/>
      <c r="AD780" s="818"/>
      <c r="AI780" s="1388"/>
      <c r="AJ780" s="1388"/>
      <c r="AK780" s="1391"/>
      <c r="AL780" s="1391"/>
      <c r="AM780" s="1391"/>
      <c r="AN780" s="880"/>
    </row>
    <row r="781" spans="1:81">
      <c r="B781" s="817"/>
      <c r="C781" s="817"/>
      <c r="D781" s="817"/>
      <c r="E781" s="817"/>
      <c r="F781" s="817"/>
      <c r="G781" s="817"/>
      <c r="H781" s="817"/>
      <c r="I781" s="817"/>
      <c r="J781" s="817"/>
      <c r="K781" s="817"/>
      <c r="L781" s="817"/>
      <c r="M781" s="817"/>
      <c r="N781" s="817"/>
      <c r="O781" s="817"/>
      <c r="P781" s="817"/>
      <c r="Q781" s="817"/>
      <c r="R781" s="817"/>
      <c r="S781" s="817"/>
      <c r="T781" s="817"/>
      <c r="U781" s="817"/>
      <c r="V781" s="817"/>
      <c r="W781" s="817"/>
      <c r="X781" s="817"/>
      <c r="Y781" s="817"/>
      <c r="Z781" s="817"/>
      <c r="AA781" s="817"/>
      <c r="AB781" s="817"/>
      <c r="AC781" s="817"/>
      <c r="AD781" s="817"/>
      <c r="AE781" s="817"/>
      <c r="AF781" s="817"/>
      <c r="AG781" s="817"/>
      <c r="AH781" s="817"/>
      <c r="AI781" s="817"/>
      <c r="AJ781" s="817"/>
      <c r="AK781" s="817"/>
      <c r="AL781" s="817"/>
      <c r="AM781" s="817"/>
    </row>
    <row r="782" spans="1:81">
      <c r="A782" s="2915" t="s">
        <v>2504</v>
      </c>
      <c r="B782" s="2916"/>
      <c r="C782" s="2916"/>
      <c r="D782" s="2916"/>
      <c r="E782" s="2916"/>
      <c r="F782" s="2916"/>
      <c r="G782" s="2916"/>
      <c r="H782" s="2916"/>
      <c r="I782" s="2916"/>
      <c r="J782" s="2916"/>
      <c r="K782" s="2916"/>
      <c r="L782" s="2916"/>
      <c r="M782" s="2916"/>
      <c r="N782" s="2916"/>
      <c r="O782" s="2916"/>
      <c r="P782" s="2916"/>
      <c r="Q782" s="2916"/>
      <c r="R782" s="2916"/>
      <c r="S782" s="2916"/>
      <c r="T782" s="2916"/>
      <c r="U782" s="2916"/>
      <c r="V782" s="2916"/>
      <c r="W782" s="2916"/>
      <c r="X782" s="2916"/>
      <c r="Y782" s="2916"/>
      <c r="Z782" s="2916"/>
      <c r="AA782" s="2916"/>
      <c r="AB782" s="2916"/>
      <c r="AC782" s="2916"/>
      <c r="AD782" s="2916"/>
      <c r="AE782" s="2916"/>
      <c r="AF782" s="2916"/>
      <c r="AG782" s="2916"/>
      <c r="AH782" s="2916"/>
      <c r="AI782" s="2916"/>
      <c r="AJ782" s="2916"/>
      <c r="AK782" s="2916"/>
      <c r="AL782" s="2916"/>
      <c r="AM782" s="2916"/>
    </row>
    <row r="783" spans="1:81">
      <c r="A783" s="2917"/>
      <c r="B783" s="2917"/>
      <c r="C783" s="2917"/>
      <c r="D783" s="2917"/>
      <c r="E783" s="2917"/>
      <c r="F783" s="2917"/>
      <c r="G783" s="2917"/>
      <c r="H783" s="2917"/>
      <c r="I783" s="2917"/>
      <c r="J783" s="2917"/>
      <c r="K783" s="2917"/>
      <c r="L783" s="2917"/>
      <c r="M783" s="2917"/>
      <c r="N783" s="2917"/>
      <c r="O783" s="2917"/>
      <c r="P783" s="2917"/>
      <c r="Q783" s="2917"/>
      <c r="R783" s="2917"/>
      <c r="S783" s="2917"/>
      <c r="T783" s="2917"/>
      <c r="U783" s="2917"/>
      <c r="V783" s="2917"/>
      <c r="W783" s="2917"/>
      <c r="X783" s="2917"/>
      <c r="Y783" s="2917"/>
      <c r="Z783" s="2917"/>
      <c r="AA783" s="2917"/>
      <c r="AB783" s="2917"/>
      <c r="AC783" s="2917"/>
      <c r="AD783" s="2917"/>
      <c r="AE783" s="2917"/>
      <c r="AF783" s="2917"/>
      <c r="AG783" s="2917"/>
      <c r="AH783" s="2917"/>
      <c r="AI783" s="2917"/>
      <c r="AJ783" s="2917"/>
      <c r="AK783" s="2917"/>
      <c r="AL783" s="2917"/>
      <c r="AM783" s="2917"/>
      <c r="AO783" s="1157"/>
      <c r="AP783" s="1157"/>
      <c r="AQ783" s="1157"/>
    </row>
    <row r="784" spans="1:81">
      <c r="A784" s="817"/>
      <c r="B784" s="602"/>
      <c r="C784" s="603"/>
      <c r="D784" s="603"/>
      <c r="E784" s="603"/>
      <c r="F784" s="603"/>
      <c r="G784" s="603"/>
      <c r="H784" s="603"/>
      <c r="I784" s="1392"/>
      <c r="J784" s="1392"/>
      <c r="K784" s="1392"/>
      <c r="L784" s="1392"/>
      <c r="M784" s="1392"/>
      <c r="N784" s="1392"/>
      <c r="O784" s="1392"/>
      <c r="P784" s="1392"/>
      <c r="Q784" s="1392"/>
      <c r="S784" s="1269"/>
      <c r="T784" s="1269"/>
      <c r="U784" s="1269"/>
      <c r="V784" s="1269"/>
      <c r="W784" s="1269"/>
      <c r="X784" s="1269"/>
      <c r="Y784" s="1269"/>
      <c r="Z784" s="1269"/>
      <c r="AA784" s="1269"/>
      <c r="AB784" s="1269"/>
      <c r="AC784" s="1269"/>
      <c r="AD784" s="1269"/>
      <c r="AE784" s="1269"/>
      <c r="AG784" s="1269"/>
      <c r="AH784" s="1269"/>
      <c r="AI784" s="1269"/>
      <c r="AJ784" s="1269"/>
      <c r="AK784" s="817"/>
      <c r="AL784" s="817"/>
      <c r="AM784" s="804"/>
      <c r="AO784" s="1157"/>
      <c r="AP784" s="1157"/>
      <c r="AQ784" s="1157"/>
    </row>
    <row r="785" spans="1:81">
      <c r="A785" s="2845"/>
      <c r="B785" s="2845"/>
      <c r="C785" s="2845"/>
      <c r="D785" s="2845"/>
      <c r="E785" s="2845"/>
      <c r="F785" s="2845"/>
      <c r="G785" s="2845"/>
      <c r="H785" s="2845"/>
      <c r="I785" s="2845"/>
      <c r="J785" s="2845"/>
      <c r="K785" s="2845"/>
      <c r="L785" s="2845"/>
      <c r="M785" s="2845"/>
      <c r="N785" s="2845"/>
      <c r="O785" s="2845"/>
      <c r="P785" s="2845"/>
      <c r="Q785" s="2845"/>
      <c r="R785" s="2845"/>
      <c r="S785" s="2845"/>
      <c r="T785" s="2845"/>
      <c r="U785" s="2845"/>
      <c r="V785" s="2845"/>
      <c r="W785" s="2845"/>
      <c r="X785" s="2845"/>
      <c r="Y785" s="2845"/>
      <c r="Z785" s="2845"/>
      <c r="AA785" s="2845"/>
      <c r="AB785" s="2845"/>
      <c r="AC785" s="2845"/>
      <c r="AD785" s="2845"/>
      <c r="AE785" s="2845"/>
      <c r="AF785" s="2845"/>
      <c r="AG785" s="2845"/>
      <c r="AH785" s="2845"/>
      <c r="AI785" s="2845"/>
      <c r="AJ785" s="2845"/>
      <c r="AK785" s="2845"/>
      <c r="AL785" s="2845"/>
      <c r="AM785" s="2845"/>
      <c r="AP785" s="1157"/>
      <c r="AQ785" s="1157"/>
    </row>
    <row r="786" spans="1:81">
      <c r="A786" s="2845"/>
      <c r="B786" s="2845"/>
      <c r="C786" s="2845"/>
      <c r="D786" s="2845"/>
      <c r="E786" s="2845"/>
      <c r="F786" s="2845"/>
      <c r="G786" s="2845"/>
      <c r="H786" s="2845"/>
      <c r="I786" s="2845"/>
      <c r="J786" s="2845"/>
      <c r="K786" s="2845"/>
      <c r="L786" s="2845"/>
      <c r="M786" s="2845"/>
      <c r="N786" s="2845"/>
      <c r="O786" s="2845"/>
      <c r="P786" s="2845"/>
      <c r="Q786" s="2845"/>
      <c r="R786" s="2845"/>
      <c r="S786" s="2845"/>
      <c r="T786" s="2845"/>
      <c r="U786" s="2845"/>
      <c r="V786" s="2845"/>
      <c r="W786" s="2845"/>
      <c r="X786" s="2845"/>
      <c r="Y786" s="2845"/>
      <c r="Z786" s="2845"/>
      <c r="AA786" s="2845"/>
      <c r="AB786" s="2845"/>
      <c r="AC786" s="2845"/>
      <c r="AD786" s="2845"/>
      <c r="AE786" s="2845"/>
      <c r="AF786" s="2845"/>
      <c r="AG786" s="2845"/>
      <c r="AH786" s="2845"/>
      <c r="AI786" s="2845"/>
      <c r="AJ786" s="2845"/>
      <c r="AK786" s="2845"/>
      <c r="AL786" s="2845"/>
      <c r="AM786" s="2845"/>
      <c r="AO786" s="1157"/>
      <c r="AQ786" s="1157"/>
    </row>
    <row r="787" spans="1:81">
      <c r="A787" s="1158"/>
      <c r="B787" s="1002"/>
      <c r="C787" s="1002"/>
      <c r="D787" s="1002"/>
      <c r="E787" s="1002"/>
      <c r="F787" s="1002"/>
      <c r="G787" s="1002"/>
      <c r="H787" s="1002"/>
      <c r="I787" s="1002"/>
      <c r="J787" s="1002"/>
      <c r="K787" s="1002"/>
      <c r="L787" s="1002"/>
      <c r="M787" s="1002"/>
      <c r="N787" s="1002"/>
      <c r="O787" s="1002"/>
      <c r="P787" s="1002"/>
      <c r="Q787" s="1002"/>
      <c r="R787" s="1002"/>
      <c r="S787" s="1117"/>
      <c r="T787" s="2918" t="s">
        <v>2505</v>
      </c>
      <c r="U787" s="2919"/>
      <c r="V787" s="2919"/>
      <c r="W787" s="2919"/>
      <c r="X787" s="2919"/>
      <c r="Y787" s="2920"/>
      <c r="Z787" s="2918" t="s">
        <v>2506</v>
      </c>
      <c r="AA787" s="2919"/>
      <c r="AB787" s="2919"/>
      <c r="AC787" s="2919"/>
      <c r="AD787" s="2919"/>
      <c r="AE787" s="2920"/>
      <c r="AF787" s="2918" t="s">
        <v>2507</v>
      </c>
      <c r="AG787" s="2919"/>
      <c r="AH787" s="2919"/>
      <c r="AI787" s="2919"/>
      <c r="AJ787" s="2919"/>
      <c r="AK787" s="2920"/>
      <c r="AL787" s="1159"/>
      <c r="AM787" s="959"/>
      <c r="AO787" s="1157"/>
      <c r="AP787" s="1157"/>
      <c r="AQ787" s="1157"/>
    </row>
    <row r="788" spans="1:81">
      <c r="A788" s="1160"/>
      <c r="B788" s="991"/>
      <c r="C788" s="991"/>
      <c r="D788" s="991"/>
      <c r="E788" s="991"/>
      <c r="F788" s="991"/>
      <c r="G788" s="991"/>
      <c r="H788" s="991"/>
      <c r="I788" s="991"/>
      <c r="J788" s="991"/>
      <c r="K788" s="991"/>
      <c r="L788" s="991"/>
      <c r="M788" s="991"/>
      <c r="N788" s="991"/>
      <c r="O788" s="991"/>
      <c r="P788" s="991"/>
      <c r="Q788" s="991"/>
      <c r="R788" s="991"/>
      <c r="S788" s="1007"/>
      <c r="T788" s="2921"/>
      <c r="U788" s="2922"/>
      <c r="V788" s="2922"/>
      <c r="W788" s="2922"/>
      <c r="X788" s="2922"/>
      <c r="Y788" s="2923"/>
      <c r="Z788" s="2921"/>
      <c r="AA788" s="2922"/>
      <c r="AB788" s="2922"/>
      <c r="AC788" s="2922"/>
      <c r="AD788" s="2922"/>
      <c r="AE788" s="2923"/>
      <c r="AF788" s="2921"/>
      <c r="AG788" s="2922"/>
      <c r="AH788" s="2922"/>
      <c r="AI788" s="2922"/>
      <c r="AJ788" s="2922"/>
      <c r="AK788" s="2923"/>
      <c r="AL788" s="1159"/>
      <c r="AM788" s="959"/>
      <c r="AO788" s="1157"/>
      <c r="AP788" s="1157"/>
      <c r="AQ788" s="1157"/>
    </row>
    <row r="789" spans="1:81">
      <c r="A789" s="1160" t="s">
        <v>52</v>
      </c>
      <c r="B789" s="2909" t="s">
        <v>2086</v>
      </c>
      <c r="C789" s="2909"/>
      <c r="D789" s="2909"/>
      <c r="E789" s="2909"/>
      <c r="F789" s="2909"/>
      <c r="G789" s="2909"/>
      <c r="H789" s="2909"/>
      <c r="I789" s="2909"/>
      <c r="J789" s="2909"/>
      <c r="K789" s="2909"/>
      <c r="L789" s="2909"/>
      <c r="M789" s="2909"/>
      <c r="N789" s="2909"/>
      <c r="O789" s="2909"/>
      <c r="P789" s="2909"/>
      <c r="Q789" s="2909"/>
      <c r="R789" s="2909"/>
      <c r="S789" s="2910"/>
      <c r="T789" s="2911">
        <f>AK56</f>
        <v>0</v>
      </c>
      <c r="U789" s="2912"/>
      <c r="V789" s="2912"/>
      <c r="W789" s="2912"/>
      <c r="X789" s="2912"/>
      <c r="Y789" s="2913"/>
      <c r="Z789" s="2914">
        <v>20</v>
      </c>
      <c r="AA789" s="2912"/>
      <c r="AB789" s="2912"/>
      <c r="AC789" s="2912"/>
      <c r="AD789" s="2912"/>
      <c r="AE789" s="2913"/>
      <c r="AF789" s="2840">
        <f>IF(T789&gt;Z789,Z789,T789)</f>
        <v>0</v>
      </c>
      <c r="AG789" s="2840"/>
      <c r="AH789" s="2840"/>
      <c r="AI789" s="2840"/>
      <c r="AJ789" s="2840"/>
      <c r="AK789" s="2840"/>
      <c r="AL789" s="1159"/>
      <c r="AM789" s="959"/>
      <c r="AO789" s="1157"/>
      <c r="AP789" s="1157"/>
      <c r="AQ789" s="1157"/>
    </row>
    <row r="790" spans="1:81">
      <c r="A790" s="1160" t="s">
        <v>2377</v>
      </c>
      <c r="B790" s="2909" t="s">
        <v>1763</v>
      </c>
      <c r="C790" s="2909"/>
      <c r="D790" s="2909"/>
      <c r="E790" s="2909"/>
      <c r="F790" s="2909"/>
      <c r="G790" s="2909"/>
      <c r="H790" s="2909"/>
      <c r="I790" s="2909"/>
      <c r="J790" s="2909"/>
      <c r="K790" s="2909"/>
      <c r="L790" s="2909"/>
      <c r="M790" s="2909"/>
      <c r="N790" s="2909"/>
      <c r="O790" s="2909"/>
      <c r="P790" s="2909"/>
      <c r="Q790" s="2909"/>
      <c r="R790" s="2909"/>
      <c r="S790" s="2910"/>
      <c r="T790" s="2911">
        <f>AK78</f>
        <v>10</v>
      </c>
      <c r="U790" s="2912"/>
      <c r="V790" s="2912"/>
      <c r="W790" s="2912"/>
      <c r="X790" s="2912"/>
      <c r="Y790" s="2913"/>
      <c r="Z790" s="2914">
        <v>10</v>
      </c>
      <c r="AA790" s="2912"/>
      <c r="AB790" s="2912"/>
      <c r="AC790" s="2912"/>
      <c r="AD790" s="2912"/>
      <c r="AE790" s="2913"/>
      <c r="AF790" s="2840">
        <f>IF(T790&gt;Z790,Z790,T790)</f>
        <v>10</v>
      </c>
      <c r="AG790" s="2840"/>
      <c r="AH790" s="2840"/>
      <c r="AI790" s="2840"/>
      <c r="AJ790" s="2840"/>
      <c r="AK790" s="2840"/>
      <c r="AL790" s="1159"/>
      <c r="AM790" s="959"/>
      <c r="AO790" s="1157"/>
      <c r="AP790" s="1157"/>
      <c r="AQ790" s="1157"/>
    </row>
    <row r="791" spans="1:81">
      <c r="A791" s="1160" t="s">
        <v>2386</v>
      </c>
      <c r="B791" s="2909" t="s">
        <v>2124</v>
      </c>
      <c r="C791" s="2909"/>
      <c r="D791" s="2909"/>
      <c r="E791" s="2909"/>
      <c r="F791" s="2909"/>
      <c r="G791" s="2909"/>
      <c r="H791" s="2909"/>
      <c r="I791" s="2909"/>
      <c r="J791" s="2909"/>
      <c r="K791" s="2909"/>
      <c r="L791" s="2909"/>
      <c r="M791" s="2909"/>
      <c r="N791" s="2909"/>
      <c r="O791" s="2909"/>
      <c r="P791" s="2909"/>
      <c r="Q791" s="2909"/>
      <c r="R791" s="2909"/>
      <c r="S791" s="2910"/>
      <c r="T791" s="2911">
        <f>AK103</f>
        <v>20</v>
      </c>
      <c r="U791" s="2912"/>
      <c r="V791" s="2912"/>
      <c r="W791" s="2912"/>
      <c r="X791" s="2912"/>
      <c r="Y791" s="2913"/>
      <c r="Z791" s="2914">
        <v>20</v>
      </c>
      <c r="AA791" s="2912"/>
      <c r="AB791" s="2912"/>
      <c r="AC791" s="2912"/>
      <c r="AD791" s="2912"/>
      <c r="AE791" s="2913"/>
      <c r="AF791" s="2840">
        <f>IF(T791&gt;Z791,Z791,T791)</f>
        <v>20</v>
      </c>
      <c r="AG791" s="2840"/>
      <c r="AH791" s="2840"/>
      <c r="AI791" s="2840"/>
      <c r="AJ791" s="2840"/>
      <c r="AK791" s="2840"/>
      <c r="AL791" s="1159"/>
      <c r="AM791" s="959"/>
      <c r="AO791" s="1157"/>
      <c r="AP791" s="1157"/>
      <c r="AQ791" s="1157"/>
    </row>
    <row r="792" spans="1:81">
      <c r="A792" s="1160" t="s">
        <v>2508</v>
      </c>
      <c r="B792" s="2909" t="s">
        <v>2135</v>
      </c>
      <c r="C792" s="2909"/>
      <c r="D792" s="2909"/>
      <c r="E792" s="2909"/>
      <c r="F792" s="2909"/>
      <c r="G792" s="2909"/>
      <c r="H792" s="2909"/>
      <c r="I792" s="2909"/>
      <c r="J792" s="2909"/>
      <c r="K792" s="2909"/>
      <c r="L792" s="2909"/>
      <c r="M792" s="2909"/>
      <c r="N792" s="2909"/>
      <c r="O792" s="2909"/>
      <c r="P792" s="2909"/>
      <c r="Q792" s="2909"/>
      <c r="R792" s="2909"/>
      <c r="S792" s="2910"/>
      <c r="T792" s="2911">
        <f>AK137</f>
        <v>10</v>
      </c>
      <c r="U792" s="2912"/>
      <c r="V792" s="2912"/>
      <c r="W792" s="2912"/>
      <c r="X792" s="2912"/>
      <c r="Y792" s="2913"/>
      <c r="Z792" s="2914">
        <v>10</v>
      </c>
      <c r="AA792" s="2912"/>
      <c r="AB792" s="2912"/>
      <c r="AC792" s="2912"/>
      <c r="AD792" s="2912"/>
      <c r="AE792" s="2913"/>
      <c r="AF792" s="2840">
        <f>IF(T792&gt;Z792,Z792,T792)</f>
        <v>10</v>
      </c>
      <c r="AG792" s="2840"/>
      <c r="AH792" s="2840"/>
      <c r="AI792" s="2840"/>
      <c r="AJ792" s="2840"/>
      <c r="AK792" s="2840"/>
      <c r="AL792" s="1159"/>
      <c r="AM792" s="959"/>
      <c r="AO792" s="1157"/>
      <c r="AP792" s="1157"/>
      <c r="AQ792" s="1157"/>
    </row>
    <row r="793" spans="1:81">
      <c r="A793" s="1377" t="s">
        <v>2509</v>
      </c>
      <c r="B793" s="2909" t="s">
        <v>2510</v>
      </c>
      <c r="C793" s="2909"/>
      <c r="D793" s="2909"/>
      <c r="E793" s="2909"/>
      <c r="F793" s="2909"/>
      <c r="G793" s="2909"/>
      <c r="H793" s="2909"/>
      <c r="I793" s="2909"/>
      <c r="J793" s="2909"/>
      <c r="K793" s="2909"/>
      <c r="L793" s="2909"/>
      <c r="M793" s="2909"/>
      <c r="N793" s="2909"/>
      <c r="O793" s="2909"/>
      <c r="P793" s="2909"/>
      <c r="Q793" s="2909"/>
      <c r="R793" s="2909"/>
      <c r="S793" s="2910"/>
      <c r="T793" s="2924">
        <f>SUM(T794:Y795)</f>
        <v>10</v>
      </c>
      <c r="U793" s="2924"/>
      <c r="V793" s="2924"/>
      <c r="W793" s="2924"/>
      <c r="X793" s="2924"/>
      <c r="Y793" s="2924"/>
      <c r="Z793" s="2840">
        <v>10</v>
      </c>
      <c r="AA793" s="2840"/>
      <c r="AB793" s="2840"/>
      <c r="AC793" s="2840"/>
      <c r="AD793" s="2840"/>
      <c r="AE793" s="2840"/>
      <c r="AF793" s="2840">
        <f>IF(T793&gt;Z793,Z793,T793)</f>
        <v>10</v>
      </c>
      <c r="AG793" s="2840"/>
      <c r="AH793" s="2840"/>
      <c r="AI793" s="2840"/>
      <c r="AJ793" s="2840"/>
      <c r="AK793" s="2840"/>
      <c r="AL793" s="1159"/>
      <c r="AM793" s="959"/>
    </row>
    <row r="794" spans="1:81">
      <c r="A794" s="802"/>
      <c r="B794" s="876"/>
      <c r="C794" s="2925" t="s">
        <v>2511</v>
      </c>
      <c r="D794" s="2925"/>
      <c r="E794" s="2925"/>
      <c r="F794" s="2925"/>
      <c r="G794" s="2925"/>
      <c r="H794" s="2925"/>
      <c r="I794" s="2925"/>
      <c r="J794" s="2925"/>
      <c r="K794" s="2925"/>
      <c r="L794" s="2925"/>
      <c r="M794" s="2925"/>
      <c r="N794" s="2925"/>
      <c r="O794" s="2925"/>
      <c r="P794" s="2925"/>
      <c r="Q794" s="2925"/>
      <c r="R794" s="2925"/>
      <c r="S794" s="2926"/>
      <c r="T794" s="2767">
        <f>AJ155</f>
        <v>7</v>
      </c>
      <c r="U794" s="2767"/>
      <c r="V794" s="2767"/>
      <c r="W794" s="2767"/>
      <c r="X794" s="2767"/>
      <c r="Y794" s="2767"/>
      <c r="Z794" s="2759">
        <v>7</v>
      </c>
      <c r="AA794" s="2759"/>
      <c r="AB794" s="2759"/>
      <c r="AC794" s="2759"/>
      <c r="AD794" s="2759"/>
      <c r="AE794" s="2759"/>
      <c r="AF794" s="2927"/>
      <c r="AG794" s="2927"/>
      <c r="AH794" s="2927"/>
      <c r="AI794" s="2927"/>
      <c r="AJ794" s="2927"/>
      <c r="AK794" s="2927"/>
      <c r="AL794" s="1159"/>
      <c r="AM794" s="959"/>
    </row>
    <row r="795" spans="1:81">
      <c r="A795" s="875"/>
      <c r="B795" s="876"/>
      <c r="C795" s="2925" t="s">
        <v>2018</v>
      </c>
      <c r="D795" s="2925"/>
      <c r="E795" s="2925"/>
      <c r="F795" s="2925"/>
      <c r="G795" s="2925"/>
      <c r="H795" s="2925"/>
      <c r="I795" s="2925"/>
      <c r="J795" s="2925"/>
      <c r="K795" s="2925"/>
      <c r="L795" s="2925"/>
      <c r="M795" s="2925"/>
      <c r="N795" s="2925"/>
      <c r="O795" s="2925"/>
      <c r="P795" s="2925"/>
      <c r="Q795" s="2925"/>
      <c r="R795" s="2925"/>
      <c r="S795" s="2926"/>
      <c r="T795" s="2767">
        <f>AJ169</f>
        <v>3</v>
      </c>
      <c r="U795" s="2767"/>
      <c r="V795" s="2767"/>
      <c r="W795" s="2767"/>
      <c r="X795" s="2767"/>
      <c r="Y795" s="2767"/>
      <c r="Z795" s="2759">
        <v>3</v>
      </c>
      <c r="AA795" s="2759"/>
      <c r="AB795" s="2759"/>
      <c r="AC795" s="2759"/>
      <c r="AD795" s="2759"/>
      <c r="AE795" s="2759"/>
      <c r="AF795" s="2927"/>
      <c r="AG795" s="2927"/>
      <c r="AH795" s="2927"/>
      <c r="AI795" s="2927"/>
      <c r="AJ795" s="2927"/>
      <c r="AK795" s="2927"/>
      <c r="AL795" s="1159"/>
      <c r="AM795" s="959"/>
      <c r="AO795" s="817"/>
    </row>
    <row r="796" spans="1:81">
      <c r="A796" s="1377" t="s">
        <v>2180</v>
      </c>
      <c r="B796" s="2909" t="s">
        <v>2512</v>
      </c>
      <c r="C796" s="2909"/>
      <c r="D796" s="2909"/>
      <c r="E796" s="2909"/>
      <c r="F796" s="2909"/>
      <c r="G796" s="2909"/>
      <c r="H796" s="2909"/>
      <c r="I796" s="2909"/>
      <c r="J796" s="2909"/>
      <c r="K796" s="2909"/>
      <c r="L796" s="2909"/>
      <c r="M796" s="2909"/>
      <c r="N796" s="2909"/>
      <c r="O796" s="2909"/>
      <c r="P796" s="2909"/>
      <c r="Q796" s="2909"/>
      <c r="R796" s="2909"/>
      <c r="S796" s="2910"/>
      <c r="T796" s="2924">
        <f>AK180</f>
        <v>10</v>
      </c>
      <c r="U796" s="2924"/>
      <c r="V796" s="2924"/>
      <c r="W796" s="2924"/>
      <c r="X796" s="2924"/>
      <c r="Y796" s="2924"/>
      <c r="Z796" s="2840">
        <v>10</v>
      </c>
      <c r="AA796" s="2840"/>
      <c r="AB796" s="2840"/>
      <c r="AC796" s="2840"/>
      <c r="AD796" s="2840"/>
      <c r="AE796" s="2840"/>
      <c r="AF796" s="2840">
        <f>IF(T796&gt;Z796,Z796,T796)</f>
        <v>10</v>
      </c>
      <c r="AG796" s="2840"/>
      <c r="AH796" s="2840"/>
      <c r="AI796" s="2840"/>
      <c r="AJ796" s="2840"/>
      <c r="AK796" s="2840"/>
      <c r="AL796" s="1159"/>
      <c r="AM796" s="959"/>
    </row>
    <row r="797" spans="1:81">
      <c r="A797" s="1160" t="s">
        <v>2190</v>
      </c>
      <c r="B797" s="2909" t="s">
        <v>2191</v>
      </c>
      <c r="C797" s="2909"/>
      <c r="D797" s="2909"/>
      <c r="E797" s="2909"/>
      <c r="F797" s="2909"/>
      <c r="G797" s="2909"/>
      <c r="H797" s="2909"/>
      <c r="I797" s="2909"/>
      <c r="J797" s="2909"/>
      <c r="K797" s="2909"/>
      <c r="L797" s="2909"/>
      <c r="M797" s="2909"/>
      <c r="N797" s="2909"/>
      <c r="O797" s="2909"/>
      <c r="P797" s="2909"/>
      <c r="Q797" s="2909"/>
      <c r="R797" s="2909"/>
      <c r="S797" s="2910"/>
      <c r="T797" s="2924">
        <f>AK262</f>
        <v>8</v>
      </c>
      <c r="U797" s="2924"/>
      <c r="V797" s="2924"/>
      <c r="W797" s="2924"/>
      <c r="X797" s="2924"/>
      <c r="Y797" s="2924"/>
      <c r="Z797" s="2914">
        <v>8</v>
      </c>
      <c r="AA797" s="2912"/>
      <c r="AB797" s="2912"/>
      <c r="AC797" s="2912"/>
      <c r="AD797" s="2912"/>
      <c r="AE797" s="2913"/>
      <c r="AF797" s="2840">
        <f>IF(T797&gt;Z797,Z797,T797)</f>
        <v>8</v>
      </c>
      <c r="AG797" s="2840"/>
      <c r="AH797" s="2840"/>
      <c r="AI797" s="2840"/>
      <c r="AJ797" s="2840"/>
      <c r="AK797" s="2840"/>
      <c r="AL797" s="1159"/>
      <c r="AM797" s="959"/>
    </row>
    <row r="798" spans="1:81" s="799" customFormat="1" hidden="1">
      <c r="A798" s="1377" t="s">
        <v>800</v>
      </c>
      <c r="B798" s="2909" t="s">
        <v>2513</v>
      </c>
      <c r="C798" s="2909"/>
      <c r="D798" s="2909"/>
      <c r="E798" s="2909"/>
      <c r="F798" s="2909"/>
      <c r="G798" s="2909"/>
      <c r="H798" s="2909"/>
      <c r="I798" s="2909"/>
      <c r="J798" s="2909"/>
      <c r="K798" s="2909"/>
      <c r="L798" s="2909"/>
      <c r="M798" s="2909"/>
      <c r="N798" s="2909"/>
      <c r="O798" s="2909"/>
      <c r="P798" s="2909"/>
      <c r="Q798" s="2909"/>
      <c r="R798" s="2909"/>
      <c r="S798" s="2910"/>
      <c r="T798" s="2924">
        <f>IF(AK524&gt;5,5,AK524)</f>
        <v>0</v>
      </c>
      <c r="U798" s="2924"/>
      <c r="V798" s="2924"/>
      <c r="W798" s="2924"/>
      <c r="X798" s="2924"/>
      <c r="Y798" s="2924"/>
      <c r="Z798" s="2840">
        <v>5</v>
      </c>
      <c r="AA798" s="2840"/>
      <c r="AB798" s="2840"/>
      <c r="AC798" s="2840"/>
      <c r="AD798" s="2840"/>
      <c r="AE798" s="2840"/>
      <c r="AF798" s="2840">
        <f>IF(T798&gt;Z798,5,T798)</f>
        <v>0</v>
      </c>
      <c r="AG798" s="2840"/>
      <c r="AH798" s="2840"/>
      <c r="AI798" s="2840"/>
      <c r="AJ798" s="2840"/>
      <c r="AK798" s="2840"/>
      <c r="AL798" s="1159"/>
      <c r="AM798" s="959"/>
      <c r="AO798" s="800"/>
      <c r="AP798" s="801"/>
      <c r="AQ798" s="801"/>
      <c r="AR798" s="801"/>
      <c r="AS798" s="801"/>
      <c r="AT798" s="801"/>
      <c r="AU798" s="801"/>
      <c r="AV798" s="801"/>
      <c r="AW798" s="801"/>
      <c r="AX798" s="801"/>
      <c r="AY798" s="801"/>
      <c r="AZ798" s="801"/>
      <c r="BA798" s="801"/>
      <c r="BB798" s="801"/>
      <c r="BC798" s="801"/>
      <c r="BD798" s="946"/>
      <c r="BE798" s="946"/>
      <c r="BF798" s="946"/>
      <c r="BG798" s="946"/>
      <c r="BH798" s="946"/>
      <c r="BI798" s="801"/>
      <c r="BJ798" s="801"/>
      <c r="BK798" s="801"/>
      <c r="BL798" s="801"/>
      <c r="BM798" s="801"/>
      <c r="BN798" s="801"/>
      <c r="BO798" s="801"/>
      <c r="BP798" s="801"/>
      <c r="BQ798" s="801"/>
      <c r="BR798" s="801"/>
      <c r="BS798" s="801"/>
      <c r="BT798" s="801"/>
      <c r="BU798" s="801"/>
      <c r="BV798" s="801"/>
      <c r="BW798" s="801"/>
      <c r="BX798" s="801"/>
      <c r="BY798" s="801"/>
      <c r="BZ798" s="801"/>
      <c r="CA798" s="801"/>
      <c r="CB798" s="801"/>
      <c r="CC798" s="801"/>
    </row>
    <row r="799" spans="1:81" s="799" customFormat="1">
      <c r="A799" s="1160" t="s">
        <v>2245</v>
      </c>
      <c r="B799" s="2909" t="s">
        <v>2514</v>
      </c>
      <c r="C799" s="2909"/>
      <c r="D799" s="2909"/>
      <c r="E799" s="2909"/>
      <c r="F799" s="2909"/>
      <c r="G799" s="2909"/>
      <c r="H799" s="2909"/>
      <c r="I799" s="2909"/>
      <c r="J799" s="2909"/>
      <c r="K799" s="2909"/>
      <c r="L799" s="2909"/>
      <c r="M799" s="2909"/>
      <c r="N799" s="2909"/>
      <c r="O799" s="2909"/>
      <c r="P799" s="2909"/>
      <c r="Q799" s="2909"/>
      <c r="R799" s="2909"/>
      <c r="S799" s="2910"/>
      <c r="T799" s="2924">
        <f>AK274</f>
        <v>10</v>
      </c>
      <c r="U799" s="2924"/>
      <c r="V799" s="2924"/>
      <c r="W799" s="2924"/>
      <c r="X799" s="2924"/>
      <c r="Y799" s="2924"/>
      <c r="Z799" s="2840">
        <v>10</v>
      </c>
      <c r="AA799" s="2840"/>
      <c r="AB799" s="2840"/>
      <c r="AC799" s="2840"/>
      <c r="AD799" s="2840"/>
      <c r="AE799" s="2840"/>
      <c r="AF799" s="2928">
        <f>IF(T799&gt;Z799,Z799,T799)</f>
        <v>10</v>
      </c>
      <c r="AG799" s="2929"/>
      <c r="AH799" s="2929"/>
      <c r="AI799" s="2929"/>
      <c r="AJ799" s="2929"/>
      <c r="AK799" s="2930"/>
      <c r="AL799" s="1159"/>
      <c r="AM799" s="959"/>
      <c r="AO799" s="800"/>
      <c r="AP799" s="801"/>
      <c r="AQ799" s="801"/>
      <c r="AR799" s="801"/>
      <c r="AS799" s="801"/>
      <c r="AT799" s="801"/>
      <c r="AU799" s="801"/>
      <c r="AV799" s="801"/>
      <c r="AW799" s="801"/>
      <c r="AX799" s="801"/>
      <c r="AY799" s="801"/>
      <c r="AZ799" s="801"/>
      <c r="BA799" s="801"/>
      <c r="BB799" s="801"/>
      <c r="BC799" s="801"/>
      <c r="BD799" s="946"/>
      <c r="BE799" s="946"/>
      <c r="BF799" s="946"/>
      <c r="BG799" s="946"/>
      <c r="BH799" s="946"/>
      <c r="BI799" s="801"/>
      <c r="BJ799" s="801"/>
      <c r="BK799" s="801"/>
      <c r="BL799" s="801"/>
      <c r="BM799" s="801"/>
      <c r="BN799" s="801"/>
      <c r="BO799" s="801"/>
      <c r="BP799" s="801"/>
      <c r="BQ799" s="801"/>
      <c r="BR799" s="801"/>
      <c r="BS799" s="801"/>
      <c r="BT799" s="801"/>
      <c r="BU799" s="801"/>
      <c r="BV799" s="801"/>
      <c r="BW799" s="801"/>
      <c r="BX799" s="801"/>
      <c r="BY799" s="801"/>
      <c r="BZ799" s="801"/>
      <c r="CA799" s="801"/>
      <c r="CB799" s="801"/>
      <c r="CC799" s="801"/>
    </row>
    <row r="800" spans="1:81" s="799" customFormat="1">
      <c r="A800" s="1377" t="s">
        <v>2249</v>
      </c>
      <c r="B800" s="2909" t="s">
        <v>2515</v>
      </c>
      <c r="C800" s="2909"/>
      <c r="D800" s="2909"/>
      <c r="E800" s="2909"/>
      <c r="F800" s="2909"/>
      <c r="G800" s="2909"/>
      <c r="H800" s="2909"/>
      <c r="I800" s="2909"/>
      <c r="J800" s="2909"/>
      <c r="K800" s="2909"/>
      <c r="L800" s="2909"/>
      <c r="M800" s="2909"/>
      <c r="N800" s="2909"/>
      <c r="O800" s="2909"/>
      <c r="P800" s="2909"/>
      <c r="Q800" s="2909"/>
      <c r="R800" s="2909"/>
      <c r="S800" s="2910"/>
      <c r="T800" s="2924">
        <f>AK327</f>
        <v>9</v>
      </c>
      <c r="U800" s="2924"/>
      <c r="V800" s="2924"/>
      <c r="W800" s="2924"/>
      <c r="X800" s="2924"/>
      <c r="Y800" s="2924"/>
      <c r="Z800" s="2928">
        <v>10</v>
      </c>
      <c r="AA800" s="2929"/>
      <c r="AB800" s="2929"/>
      <c r="AC800" s="2929"/>
      <c r="AD800" s="2929"/>
      <c r="AE800" s="2930"/>
      <c r="AF800" s="2928">
        <f>IF(T800&gt;Z800,Z800,T800)</f>
        <v>9</v>
      </c>
      <c r="AG800" s="2929"/>
      <c r="AH800" s="2929"/>
      <c r="AI800" s="2929"/>
      <c r="AJ800" s="2929"/>
      <c r="AK800" s="2930"/>
      <c r="AL800" s="1269"/>
      <c r="AM800" s="959"/>
      <c r="AO800" s="800"/>
      <c r="AP800" s="801"/>
      <c r="AQ800" s="801"/>
      <c r="AR800" s="801"/>
      <c r="AS800" s="801"/>
      <c r="AT800" s="801"/>
      <c r="AU800" s="801"/>
      <c r="AV800" s="801"/>
      <c r="AW800" s="801"/>
      <c r="AX800" s="801"/>
      <c r="AY800" s="801"/>
      <c r="AZ800" s="801"/>
      <c r="BA800" s="801"/>
      <c r="BB800" s="801"/>
      <c r="BC800" s="801"/>
      <c r="BD800" s="946"/>
      <c r="BE800" s="946"/>
      <c r="BF800" s="946"/>
      <c r="BG800" s="946"/>
      <c r="BH800" s="946"/>
      <c r="BI800" s="801"/>
      <c r="BJ800" s="801"/>
      <c r="BK800" s="801"/>
      <c r="BL800" s="801"/>
      <c r="BM800" s="801"/>
      <c r="BN800" s="801"/>
      <c r="BO800" s="801"/>
      <c r="BP800" s="801"/>
      <c r="BQ800" s="801"/>
      <c r="BR800" s="801"/>
      <c r="BS800" s="801"/>
      <c r="BT800" s="801"/>
      <c r="BU800" s="801"/>
      <c r="BV800" s="801"/>
      <c r="BW800" s="801"/>
      <c r="BX800" s="801"/>
      <c r="BY800" s="801"/>
      <c r="BZ800" s="801"/>
      <c r="CA800" s="801"/>
      <c r="CB800" s="801"/>
      <c r="CC800" s="801"/>
    </row>
    <row r="801" spans="1:81" s="799" customFormat="1" hidden="1">
      <c r="A801" s="1377"/>
      <c r="B801" s="1378"/>
      <c r="C801" s="1161" t="s">
        <v>2516</v>
      </c>
      <c r="D801" s="1162"/>
      <c r="E801" s="1162"/>
      <c r="F801" s="1162"/>
      <c r="G801" s="1162"/>
      <c r="H801" s="1162"/>
      <c r="I801" s="1162"/>
      <c r="J801" s="1162"/>
      <c r="K801" s="1162"/>
      <c r="L801" s="1162"/>
      <c r="M801" s="1162"/>
      <c r="N801" s="1162"/>
      <c r="O801" s="1162"/>
      <c r="P801" s="1162"/>
      <c r="Q801" s="1162"/>
      <c r="R801" s="1378"/>
      <c r="S801" s="1379"/>
      <c r="T801" s="2767">
        <f>AK327</f>
        <v>9</v>
      </c>
      <c r="U801" s="2767"/>
      <c r="V801" s="2767"/>
      <c r="W801" s="2767"/>
      <c r="X801" s="2767"/>
      <c r="Y801" s="2767"/>
      <c r="Z801" s="2764">
        <v>20</v>
      </c>
      <c r="AA801" s="2765"/>
      <c r="AB801" s="2765"/>
      <c r="AC801" s="2765"/>
      <c r="AD801" s="2765"/>
      <c r="AE801" s="2766"/>
      <c r="AF801" s="2927"/>
      <c r="AG801" s="2927"/>
      <c r="AH801" s="2927"/>
      <c r="AI801" s="2927"/>
      <c r="AJ801" s="2927"/>
      <c r="AK801" s="2927"/>
      <c r="AL801" s="1269"/>
      <c r="AM801" s="959"/>
      <c r="AO801" s="800"/>
      <c r="AP801" s="801"/>
      <c r="AQ801" s="801"/>
      <c r="AR801" s="801"/>
      <c r="AS801" s="801"/>
      <c r="AT801" s="801"/>
      <c r="AU801" s="801"/>
      <c r="AV801" s="801"/>
      <c r="AW801" s="801"/>
      <c r="AX801" s="801"/>
      <c r="AY801" s="801"/>
      <c r="AZ801" s="801"/>
      <c r="BA801" s="801"/>
      <c r="BB801" s="801"/>
      <c r="BC801" s="801"/>
      <c r="BD801" s="946"/>
      <c r="BE801" s="946"/>
      <c r="BF801" s="946"/>
      <c r="BG801" s="946"/>
      <c r="BH801" s="946"/>
      <c r="BI801" s="801"/>
      <c r="BJ801" s="801"/>
      <c r="BK801" s="801"/>
      <c r="BL801" s="801"/>
      <c r="BM801" s="801"/>
      <c r="BN801" s="801"/>
      <c r="BO801" s="801"/>
      <c r="BP801" s="801"/>
      <c r="BQ801" s="801"/>
      <c r="BR801" s="801"/>
      <c r="BS801" s="801"/>
      <c r="BT801" s="801"/>
      <c r="BU801" s="801"/>
      <c r="BV801" s="801"/>
      <c r="BW801" s="801"/>
      <c r="BX801" s="801"/>
      <c r="BY801" s="801"/>
      <c r="BZ801" s="801"/>
      <c r="CA801" s="801"/>
      <c r="CB801" s="801"/>
      <c r="CC801" s="801"/>
    </row>
    <row r="802" spans="1:81" s="799" customFormat="1">
      <c r="A802" s="1377" t="s">
        <v>2279</v>
      </c>
      <c r="B802" s="2909" t="s">
        <v>2280</v>
      </c>
      <c r="C802" s="2909"/>
      <c r="D802" s="2909"/>
      <c r="E802" s="2909"/>
      <c r="F802" s="2909"/>
      <c r="G802" s="2909"/>
      <c r="H802" s="2909"/>
      <c r="I802" s="2909"/>
      <c r="J802" s="2909"/>
      <c r="K802" s="2909"/>
      <c r="L802" s="2909"/>
      <c r="M802" s="2909"/>
      <c r="N802" s="2909"/>
      <c r="O802" s="2909"/>
      <c r="P802" s="2909"/>
      <c r="Q802" s="2909"/>
      <c r="R802" s="2909"/>
      <c r="S802" s="2910"/>
      <c r="T802" s="2924">
        <f>AK458</f>
        <v>10</v>
      </c>
      <c r="U802" s="2924"/>
      <c r="V802" s="2924"/>
      <c r="W802" s="2924"/>
      <c r="X802" s="2924"/>
      <c r="Y802" s="2924"/>
      <c r="Z802" s="2928">
        <v>10</v>
      </c>
      <c r="AA802" s="2929"/>
      <c r="AB802" s="2929"/>
      <c r="AC802" s="2929"/>
      <c r="AD802" s="2929"/>
      <c r="AE802" s="2930"/>
      <c r="AF802" s="2840">
        <f>IF(T802&gt;Z802,Z802,T802)</f>
        <v>10</v>
      </c>
      <c r="AG802" s="2840"/>
      <c r="AH802" s="2840"/>
      <c r="AI802" s="2840"/>
      <c r="AJ802" s="2840"/>
      <c r="AK802" s="2840"/>
      <c r="AL802" s="1269"/>
      <c r="AM802" s="959"/>
      <c r="AO802" s="800"/>
      <c r="AP802" s="801"/>
      <c r="AQ802" s="801"/>
      <c r="AR802" s="801"/>
      <c r="AS802" s="801"/>
      <c r="AT802" s="801"/>
      <c r="AU802" s="801"/>
      <c r="AV802" s="801"/>
      <c r="AW802" s="801"/>
      <c r="AX802" s="801"/>
      <c r="AY802" s="801"/>
      <c r="AZ802" s="801"/>
      <c r="BA802" s="801"/>
      <c r="BB802" s="801"/>
      <c r="BC802" s="801"/>
      <c r="BD802" s="946"/>
      <c r="BE802" s="946"/>
      <c r="BF802" s="946"/>
      <c r="BG802" s="946"/>
      <c r="BH802" s="946"/>
      <c r="BI802" s="801"/>
      <c r="BJ802" s="801"/>
      <c r="BK802" s="801"/>
      <c r="BL802" s="801"/>
      <c r="BM802" s="801"/>
      <c r="BN802" s="801"/>
      <c r="BO802" s="801"/>
      <c r="BP802" s="801"/>
      <c r="BQ802" s="801"/>
      <c r="BR802" s="801"/>
      <c r="BS802" s="801"/>
      <c r="BT802" s="801"/>
      <c r="BU802" s="801"/>
      <c r="BV802" s="801"/>
      <c r="BW802" s="801"/>
      <c r="BX802" s="801"/>
      <c r="BY802" s="801"/>
      <c r="BZ802" s="801"/>
      <c r="CA802" s="801"/>
      <c r="CB802" s="801"/>
      <c r="CC802" s="801"/>
    </row>
    <row r="803" spans="1:81" s="799" customFormat="1">
      <c r="A803" s="1377" t="s">
        <v>2396</v>
      </c>
      <c r="B803" s="2909" t="s">
        <v>2397</v>
      </c>
      <c r="C803" s="2909"/>
      <c r="D803" s="2909"/>
      <c r="E803" s="2909"/>
      <c r="F803" s="2909"/>
      <c r="G803" s="2909"/>
      <c r="H803" s="2909"/>
      <c r="I803" s="2909"/>
      <c r="J803" s="2909"/>
      <c r="K803" s="2909"/>
      <c r="L803" s="2909"/>
      <c r="M803" s="2909"/>
      <c r="N803" s="2909"/>
      <c r="O803" s="2909"/>
      <c r="P803" s="2909"/>
      <c r="Q803" s="2909"/>
      <c r="R803" s="2909"/>
      <c r="S803" s="2910"/>
      <c r="T803" s="2924">
        <f>AK548</f>
        <v>12</v>
      </c>
      <c r="U803" s="2924"/>
      <c r="V803" s="2924"/>
      <c r="W803" s="2924"/>
      <c r="X803" s="2924"/>
      <c r="Y803" s="2924"/>
      <c r="Z803" s="2928">
        <v>12</v>
      </c>
      <c r="AA803" s="2929"/>
      <c r="AB803" s="2929"/>
      <c r="AC803" s="2929"/>
      <c r="AD803" s="2929"/>
      <c r="AE803" s="2930"/>
      <c r="AF803" s="2840">
        <f>IF(T803&gt;Z803,Z803,T803)</f>
        <v>12</v>
      </c>
      <c r="AG803" s="2840"/>
      <c r="AH803" s="2840"/>
      <c r="AI803" s="2840"/>
      <c r="AJ803" s="2840"/>
      <c r="AK803" s="2840"/>
      <c r="AL803" s="1269"/>
      <c r="AM803" s="959"/>
      <c r="AO803" s="800"/>
      <c r="AP803" s="801"/>
      <c r="AQ803" s="801"/>
      <c r="AR803" s="801"/>
      <c r="AS803" s="801"/>
      <c r="AT803" s="801"/>
      <c r="AU803" s="801"/>
      <c r="AV803" s="801"/>
      <c r="AW803" s="801"/>
      <c r="AX803" s="801"/>
      <c r="AY803" s="801"/>
      <c r="AZ803" s="801"/>
      <c r="BA803" s="801"/>
      <c r="BB803" s="801"/>
      <c r="BC803" s="801"/>
      <c r="BD803" s="946"/>
      <c r="BE803" s="946"/>
      <c r="BF803" s="946"/>
      <c r="BG803" s="946"/>
      <c r="BH803" s="946"/>
      <c r="BI803" s="801"/>
      <c r="BJ803" s="801"/>
      <c r="BK803" s="801"/>
      <c r="BL803" s="801"/>
      <c r="BM803" s="801"/>
      <c r="BN803" s="801"/>
      <c r="BO803" s="801"/>
      <c r="BP803" s="801"/>
      <c r="BQ803" s="801"/>
      <c r="BR803" s="801"/>
      <c r="BS803" s="801"/>
      <c r="BT803" s="801"/>
      <c r="BU803" s="801"/>
      <c r="BV803" s="801"/>
      <c r="BW803" s="801"/>
      <c r="BX803" s="801"/>
      <c r="BY803" s="801"/>
      <c r="BZ803" s="801"/>
      <c r="CA803" s="801"/>
      <c r="CB803" s="801"/>
      <c r="CC803" s="801"/>
    </row>
    <row r="804" spans="1:81" s="799" customFormat="1">
      <c r="A804" s="1377" t="s">
        <v>2517</v>
      </c>
      <c r="B804" s="2909" t="s">
        <v>2518</v>
      </c>
      <c r="C804" s="2909"/>
      <c r="D804" s="2909"/>
      <c r="E804" s="2909"/>
      <c r="F804" s="2909"/>
      <c r="G804" s="2909"/>
      <c r="H804" s="2909"/>
      <c r="I804" s="2909"/>
      <c r="J804" s="2909"/>
      <c r="K804" s="2909"/>
      <c r="L804" s="2909"/>
      <c r="M804" s="2909"/>
      <c r="N804" s="2909"/>
      <c r="O804" s="2909"/>
      <c r="P804" s="2909"/>
      <c r="Q804" s="2909"/>
      <c r="R804" s="2909"/>
      <c r="S804" s="2910"/>
      <c r="T804" s="2924">
        <f>AK779</f>
        <v>10</v>
      </c>
      <c r="U804" s="2924"/>
      <c r="V804" s="2924"/>
      <c r="W804" s="2924"/>
      <c r="X804" s="2924"/>
      <c r="Y804" s="2924"/>
      <c r="Z804" s="2928">
        <v>10</v>
      </c>
      <c r="AA804" s="2929"/>
      <c r="AB804" s="2929"/>
      <c r="AC804" s="2929"/>
      <c r="AD804" s="2929"/>
      <c r="AE804" s="2930"/>
      <c r="AF804" s="2840">
        <f>IF(T804&gt;Z804,Z804,T804)</f>
        <v>10</v>
      </c>
      <c r="AG804" s="2840"/>
      <c r="AH804" s="2840"/>
      <c r="AI804" s="2840"/>
      <c r="AJ804" s="2840"/>
      <c r="AK804" s="2840"/>
      <c r="AL804" s="1269"/>
      <c r="AM804" s="959"/>
      <c r="AO804" s="800"/>
      <c r="AP804" s="801"/>
      <c r="AQ804" s="801"/>
      <c r="AR804" s="801"/>
      <c r="AS804" s="801"/>
      <c r="AT804" s="801"/>
      <c r="AU804" s="801"/>
      <c r="AV804" s="801"/>
      <c r="AW804" s="801"/>
      <c r="AX804" s="801"/>
      <c r="AY804" s="801"/>
      <c r="AZ804" s="801"/>
      <c r="BA804" s="801"/>
      <c r="BB804" s="801"/>
      <c r="BC804" s="801"/>
      <c r="BD804" s="946"/>
      <c r="BE804" s="946"/>
      <c r="BF804" s="946"/>
      <c r="BG804" s="946"/>
      <c r="BH804" s="946"/>
      <c r="BI804" s="801"/>
      <c r="BJ804" s="801"/>
      <c r="BK804" s="801"/>
      <c r="BL804" s="801"/>
      <c r="BM804" s="801"/>
      <c r="BN804" s="801"/>
      <c r="BO804" s="801"/>
      <c r="BP804" s="801"/>
      <c r="BQ804" s="801"/>
      <c r="BR804" s="801"/>
      <c r="BS804" s="801"/>
      <c r="BT804" s="801"/>
      <c r="BU804" s="801"/>
      <c r="BV804" s="801"/>
      <c r="BW804" s="801"/>
      <c r="BX804" s="801"/>
      <c r="BY804" s="801"/>
      <c r="BZ804" s="801"/>
      <c r="CA804" s="801"/>
      <c r="CB804" s="801"/>
      <c r="CC804" s="801"/>
    </row>
    <row r="805" spans="1:81" s="799" customFormat="1">
      <c r="A805" s="2931" t="s">
        <v>2519</v>
      </c>
      <c r="B805" s="2909"/>
      <c r="C805" s="2909"/>
      <c r="D805" s="2909"/>
      <c r="E805" s="2909"/>
      <c r="F805" s="2909"/>
      <c r="G805" s="2909"/>
      <c r="H805" s="2909"/>
      <c r="I805" s="2909"/>
      <c r="J805" s="2909"/>
      <c r="K805" s="2909"/>
      <c r="L805" s="2909"/>
      <c r="M805" s="2909"/>
      <c r="N805" s="2909"/>
      <c r="O805" s="2909"/>
      <c r="P805" s="2909"/>
      <c r="Q805" s="2909"/>
      <c r="R805" s="2909"/>
      <c r="S805" s="2910"/>
      <c r="T805" s="2932"/>
      <c r="U805" s="2932"/>
      <c r="V805" s="2932"/>
      <c r="W805" s="2932"/>
      <c r="X805" s="2932"/>
      <c r="Y805" s="2932"/>
      <c r="Z805" s="2759" t="s">
        <v>2520</v>
      </c>
      <c r="AA805" s="2759"/>
      <c r="AB805" s="2759"/>
      <c r="AC805" s="2759"/>
      <c r="AD805" s="2759"/>
      <c r="AE805" s="2759"/>
      <c r="AF805" s="2928">
        <f>IF(T805&gt;0,T805,0)</f>
        <v>0</v>
      </c>
      <c r="AG805" s="2929"/>
      <c r="AH805" s="2929"/>
      <c r="AI805" s="2929"/>
      <c r="AJ805" s="2929"/>
      <c r="AK805" s="2930"/>
      <c r="AL805" s="1380"/>
      <c r="AM805" s="959"/>
      <c r="AO805" s="800"/>
      <c r="AP805" s="801"/>
      <c r="AQ805" s="801"/>
      <c r="AR805" s="801"/>
      <c r="AS805" s="801"/>
      <c r="AT805" s="801"/>
      <c r="AU805" s="801"/>
      <c r="AV805" s="801"/>
      <c r="AW805" s="801"/>
      <c r="AX805" s="801"/>
      <c r="AY805" s="801"/>
      <c r="AZ805" s="801"/>
      <c r="BA805" s="801"/>
      <c r="BB805" s="801"/>
      <c r="BC805" s="801"/>
      <c r="BD805" s="946"/>
      <c r="BE805" s="946"/>
      <c r="BF805" s="946"/>
      <c r="BG805" s="946"/>
      <c r="BH805" s="946"/>
      <c r="BI805" s="801"/>
      <c r="BJ805" s="801"/>
      <c r="BK805" s="801"/>
      <c r="BL805" s="801"/>
      <c r="BM805" s="801"/>
      <c r="BN805" s="801"/>
      <c r="BO805" s="801"/>
      <c r="BP805" s="801"/>
      <c r="BQ805" s="801"/>
      <c r="BR805" s="801"/>
      <c r="BS805" s="801"/>
      <c r="BT805" s="801"/>
      <c r="BU805" s="801"/>
      <c r="BV805" s="801"/>
      <c r="BW805" s="801"/>
      <c r="BX805" s="801"/>
      <c r="BY805" s="801"/>
      <c r="BZ805" s="801"/>
      <c r="CA805" s="801"/>
      <c r="CB805" s="801"/>
      <c r="CC805" s="801"/>
    </row>
    <row r="806" spans="1:81" s="799" customFormat="1" ht="15.6">
      <c r="A806" s="2933" t="s">
        <v>2521</v>
      </c>
      <c r="B806" s="2934"/>
      <c r="C806" s="2934"/>
      <c r="D806" s="2934"/>
      <c r="E806" s="2934"/>
      <c r="F806" s="2934"/>
      <c r="G806" s="2934"/>
      <c r="H806" s="2934"/>
      <c r="I806" s="2934"/>
      <c r="J806" s="2934"/>
      <c r="K806" s="2934"/>
      <c r="L806" s="2934"/>
      <c r="M806" s="2934"/>
      <c r="N806" s="2934"/>
      <c r="O806" s="2934"/>
      <c r="P806" s="2934"/>
      <c r="Q806" s="2934"/>
      <c r="R806" s="2934"/>
      <c r="S806" s="2934"/>
      <c r="T806" s="2934"/>
      <c r="U806" s="2934"/>
      <c r="V806" s="2934"/>
      <c r="W806" s="2934"/>
      <c r="X806" s="2934"/>
      <c r="Y806" s="2934"/>
      <c r="Z806" s="2934"/>
      <c r="AA806" s="2934"/>
      <c r="AB806" s="2934"/>
      <c r="AC806" s="2934"/>
      <c r="AD806" s="2934"/>
      <c r="AE806" s="2935"/>
      <c r="AF806" s="2939">
        <f>SUM(AF789:AK804)-AF805</f>
        <v>119</v>
      </c>
      <c r="AG806" s="2940"/>
      <c r="AH806" s="2940"/>
      <c r="AI806" s="2940"/>
      <c r="AJ806" s="2940"/>
      <c r="AK806" s="2941"/>
      <c r="AL806" s="1163"/>
      <c r="AM806" s="817"/>
      <c r="AO806" s="800"/>
      <c r="AP806" s="801"/>
      <c r="AQ806" s="801"/>
      <c r="AR806" s="801"/>
      <c r="AS806" s="801"/>
      <c r="AT806" s="801"/>
      <c r="AU806" s="801"/>
      <c r="AV806" s="801"/>
      <c r="AW806" s="801"/>
      <c r="AX806" s="801"/>
      <c r="AY806" s="801"/>
      <c r="AZ806" s="801"/>
      <c r="BA806" s="801"/>
      <c r="BB806" s="801"/>
      <c r="BC806" s="801"/>
      <c r="BD806" s="946"/>
      <c r="BE806" s="946"/>
      <c r="BF806" s="946"/>
      <c r="BG806" s="946"/>
      <c r="BH806" s="946"/>
      <c r="BI806" s="801"/>
      <c r="BJ806" s="801"/>
      <c r="BK806" s="801"/>
      <c r="BL806" s="801"/>
      <c r="BM806" s="801"/>
      <c r="BN806" s="801"/>
      <c r="BO806" s="801"/>
      <c r="BP806" s="801"/>
      <c r="BQ806" s="801"/>
      <c r="BR806" s="801"/>
      <c r="BS806" s="801"/>
      <c r="BT806" s="801"/>
      <c r="BU806" s="801"/>
      <c r="BV806" s="801"/>
      <c r="BW806" s="801"/>
      <c r="BX806" s="801"/>
      <c r="BY806" s="801"/>
      <c r="BZ806" s="801"/>
      <c r="CA806" s="801"/>
      <c r="CB806" s="801"/>
      <c r="CC806" s="801"/>
    </row>
    <row r="807" spans="1:81" s="799" customFormat="1" ht="15.6">
      <c r="A807" s="2936"/>
      <c r="B807" s="2937"/>
      <c r="C807" s="2937"/>
      <c r="D807" s="2937"/>
      <c r="E807" s="2937"/>
      <c r="F807" s="2937"/>
      <c r="G807" s="2937"/>
      <c r="H807" s="2937"/>
      <c r="I807" s="2937"/>
      <c r="J807" s="2937"/>
      <c r="K807" s="2937"/>
      <c r="L807" s="2937"/>
      <c r="M807" s="2937"/>
      <c r="N807" s="2937"/>
      <c r="O807" s="2937"/>
      <c r="P807" s="2937"/>
      <c r="Q807" s="2937"/>
      <c r="R807" s="2937"/>
      <c r="S807" s="2937"/>
      <c r="T807" s="2937"/>
      <c r="U807" s="2937"/>
      <c r="V807" s="2937"/>
      <c r="W807" s="2937"/>
      <c r="X807" s="2937"/>
      <c r="Y807" s="2937"/>
      <c r="Z807" s="2937"/>
      <c r="AA807" s="2937"/>
      <c r="AB807" s="2937"/>
      <c r="AC807" s="2937"/>
      <c r="AD807" s="2937"/>
      <c r="AE807" s="2938"/>
      <c r="AF807" s="2942"/>
      <c r="AG807" s="2943"/>
      <c r="AH807" s="2943"/>
      <c r="AI807" s="2943"/>
      <c r="AJ807" s="2943"/>
      <c r="AK807" s="2944"/>
      <c r="AL807" s="1163"/>
      <c r="AM807" s="817"/>
      <c r="AO807" s="800"/>
      <c r="AP807" s="801"/>
      <c r="AQ807" s="801"/>
      <c r="AR807" s="801"/>
      <c r="AS807" s="801"/>
      <c r="AT807" s="801"/>
      <c r="AU807" s="801"/>
      <c r="AV807" s="801"/>
      <c r="AW807" s="801"/>
      <c r="AX807" s="801"/>
      <c r="AY807" s="801"/>
      <c r="AZ807" s="801"/>
      <c r="BA807" s="801"/>
      <c r="BB807" s="801"/>
      <c r="BC807" s="801"/>
      <c r="BD807" s="946"/>
      <c r="BE807" s="946"/>
      <c r="BF807" s="946"/>
      <c r="BG807" s="946"/>
      <c r="BH807" s="946"/>
      <c r="BI807" s="801"/>
      <c r="BJ807" s="801"/>
      <c r="BK807" s="801"/>
      <c r="BL807" s="801"/>
      <c r="BM807" s="801"/>
      <c r="BN807" s="801"/>
      <c r="BO807" s="801"/>
      <c r="BP807" s="801"/>
      <c r="BQ807" s="801"/>
      <c r="BR807" s="801"/>
      <c r="BS807" s="801"/>
      <c r="BT807" s="801"/>
      <c r="BU807" s="801"/>
      <c r="BV807" s="801"/>
      <c r="BW807" s="801"/>
      <c r="BX807" s="801"/>
      <c r="BY807" s="801"/>
      <c r="BZ807" s="801"/>
      <c r="CA807" s="801"/>
      <c r="CB807" s="801"/>
      <c r="CC807" s="801"/>
    </row>
    <row r="808" spans="1:81" s="799" customFormat="1">
      <c r="A808" s="900"/>
      <c r="B808" s="900"/>
      <c r="C808" s="900"/>
      <c r="D808" s="900"/>
      <c r="E808" s="900"/>
      <c r="F808" s="900"/>
      <c r="G808" s="900"/>
      <c r="H808" s="900"/>
      <c r="I808" s="900"/>
      <c r="J808" s="900"/>
      <c r="K808" s="900"/>
      <c r="L808" s="900"/>
      <c r="M808" s="900"/>
      <c r="N808" s="900"/>
      <c r="O808" s="900"/>
      <c r="P808" s="900"/>
      <c r="Q808" s="900"/>
      <c r="R808" s="900"/>
      <c r="S808" s="900"/>
      <c r="T808" s="900"/>
      <c r="U808" s="900"/>
      <c r="V808" s="900"/>
      <c r="W808" s="900"/>
      <c r="X808" s="900"/>
      <c r="Y808" s="900"/>
      <c r="Z808" s="900"/>
      <c r="AA808" s="900"/>
      <c r="AB808" s="900"/>
      <c r="AC808" s="900"/>
      <c r="AD808" s="900"/>
      <c r="AE808" s="900"/>
      <c r="AF808" s="900"/>
      <c r="AG808" s="900"/>
      <c r="AH808" s="900"/>
      <c r="AI808" s="900"/>
      <c r="AJ808" s="900"/>
      <c r="AK808" s="900"/>
      <c r="AL808" s="900"/>
      <c r="AM808" s="999"/>
      <c r="AO808" s="800"/>
      <c r="AP808" s="801"/>
      <c r="AQ808" s="801"/>
      <c r="AR808" s="801"/>
      <c r="AS808" s="801"/>
      <c r="AT808" s="801"/>
      <c r="AU808" s="801"/>
      <c r="AV808" s="801"/>
      <c r="AW808" s="801"/>
      <c r="AX808" s="801"/>
      <c r="AY808" s="801"/>
      <c r="AZ808" s="801"/>
      <c r="BA808" s="801"/>
      <c r="BB808" s="801"/>
      <c r="BC808" s="801"/>
      <c r="BD808" s="946"/>
      <c r="BE808" s="946"/>
      <c r="BF808" s="946"/>
      <c r="BG808" s="946"/>
      <c r="BH808" s="946"/>
      <c r="BI808" s="801"/>
      <c r="BJ808" s="801"/>
      <c r="BK808" s="801"/>
      <c r="BL808" s="801"/>
      <c r="BM808" s="801"/>
      <c r="BN808" s="801"/>
      <c r="BO808" s="801"/>
      <c r="BP808" s="801"/>
      <c r="BQ808" s="801"/>
      <c r="BR808" s="801"/>
      <c r="BS808" s="801"/>
      <c r="BT808" s="801"/>
      <c r="BU808" s="801"/>
      <c r="BV808" s="801"/>
      <c r="BW808" s="801"/>
      <c r="BX808" s="801"/>
      <c r="BY808" s="801"/>
      <c r="BZ808" s="801"/>
      <c r="CA808" s="801"/>
      <c r="CB808" s="801"/>
      <c r="CC808" s="80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sXmsfm+/UOBVACbbHPqSKmmv55o4wMEsFkX06tBbweb0D7aCyo0lPcrxDNfiSM3ozMXYc6ivGAfLre8k8swPzg==" saltValue="Kl9+uit3vxTei9pnZU3J1A==" spinCount="100000" sheet="1" objects="1" scenarios="1"/>
  <mergeCells count="493">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B219:G219"/>
    <mergeCell ref="I219:K219"/>
    <mergeCell ref="N219:R219"/>
    <mergeCell ref="T219:Y219"/>
    <mergeCell ref="AB219:AG219"/>
    <mergeCell ref="B220:G220"/>
    <mergeCell ref="I220:K220"/>
    <mergeCell ref="N220:R220"/>
    <mergeCell ref="T220:Y220"/>
    <mergeCell ref="AB220:AG220"/>
    <mergeCell ref="B217:G217"/>
    <mergeCell ref="I217:K217"/>
    <mergeCell ref="N217:R217"/>
    <mergeCell ref="T217:Y217"/>
    <mergeCell ref="AB217:AG217"/>
    <mergeCell ref="B218:G218"/>
    <mergeCell ref="I218:K218"/>
    <mergeCell ref="N218:R218"/>
    <mergeCell ref="T218:Y218"/>
    <mergeCell ref="AB218:AG218"/>
    <mergeCell ref="B215:G215"/>
    <mergeCell ref="I215:K215"/>
    <mergeCell ref="N215:R215"/>
    <mergeCell ref="T215:Y215"/>
    <mergeCell ref="AB215:AG215"/>
    <mergeCell ref="B216:G216"/>
    <mergeCell ref="I216:K216"/>
    <mergeCell ref="N216:R216"/>
    <mergeCell ref="T216:Y216"/>
    <mergeCell ref="AB216:AG216"/>
    <mergeCell ref="B213:G213"/>
    <mergeCell ref="I213:K213"/>
    <mergeCell ref="N213:R213"/>
    <mergeCell ref="T213:Y213"/>
    <mergeCell ref="AB213:AG213"/>
    <mergeCell ref="B214:G214"/>
    <mergeCell ref="I214:K214"/>
    <mergeCell ref="N214:R214"/>
    <mergeCell ref="T214:Y214"/>
    <mergeCell ref="AB214:AG214"/>
    <mergeCell ref="AD200:AJ200"/>
    <mergeCell ref="I211:K211"/>
    <mergeCell ref="T211:Y211"/>
    <mergeCell ref="AB211:AG211"/>
    <mergeCell ref="B212:G212"/>
    <mergeCell ref="I212:K212"/>
    <mergeCell ref="N212:R212"/>
    <mergeCell ref="T212:Y212"/>
    <mergeCell ref="AB212:AG212"/>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18:H118"/>
    <mergeCell ref="J118:M118"/>
    <mergeCell ref="O118:R118"/>
    <mergeCell ref="T118:W118"/>
    <mergeCell ref="Y118:AB118"/>
    <mergeCell ref="AD118:AG118"/>
    <mergeCell ref="E98:H98"/>
    <mergeCell ref="E99:H99"/>
    <mergeCell ref="E100:H100"/>
    <mergeCell ref="AK103:AM103"/>
    <mergeCell ref="AE106:AK106"/>
    <mergeCell ref="B109:C109"/>
    <mergeCell ref="E109:AJ116"/>
    <mergeCell ref="E87:H87"/>
    <mergeCell ref="E88:H88"/>
    <mergeCell ref="E89:H89"/>
    <mergeCell ref="B92:C92"/>
    <mergeCell ref="E92:AJ95"/>
    <mergeCell ref="E97:H97"/>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B50:C50"/>
    <mergeCell ref="E50:AJ50"/>
    <mergeCell ref="B52:C52"/>
    <mergeCell ref="E52:AJ53"/>
    <mergeCell ref="AK56:AM56"/>
    <mergeCell ref="AE59:AK59"/>
    <mergeCell ref="B33:C33"/>
    <mergeCell ref="E33:AJ35"/>
    <mergeCell ref="B39:C39"/>
    <mergeCell ref="E39:AJ41"/>
    <mergeCell ref="B46:C46"/>
    <mergeCell ref="E46:AJ48"/>
    <mergeCell ref="E20:AJ20"/>
    <mergeCell ref="B22:C22"/>
    <mergeCell ref="E22:AJ23"/>
    <mergeCell ref="B25:C25"/>
    <mergeCell ref="E25:AJ26"/>
    <mergeCell ref="B30:C30"/>
    <mergeCell ref="E30:AJ31"/>
    <mergeCell ref="A1:AM2"/>
    <mergeCell ref="AE7:AK7"/>
    <mergeCell ref="B13:C13"/>
    <mergeCell ref="AG13:AJ13"/>
    <mergeCell ref="B16:C16"/>
    <mergeCell ref="E16:AJ18"/>
  </mergeCells>
  <conditionalFormatting sqref="AG805:AL805 T793:AK793 AQ435:AQ437 AN444:AN448 AP434 AG796:AK796 T805:AE805 T802:Z802 Z803:Z804 T794:AF796 T804:Y804 AF804:AF806 T801:AF801 T798:AK800">
    <cfRule type="expression" dxfId="25" priority="12" stopIfTrue="1">
      <formula>ISERROR(T434)</formula>
    </cfRule>
  </conditionalFormatting>
  <conditionalFormatting sqref="AP460">
    <cfRule type="expression" dxfId="24" priority="11" stopIfTrue="1">
      <formula>ISERROR(AP460)</formula>
    </cfRule>
  </conditionalFormatting>
  <conditionalFormatting sqref="AF802:AK802">
    <cfRule type="expression" dxfId="23" priority="10" stopIfTrue="1">
      <formula>ISERROR(AF802)</formula>
    </cfRule>
  </conditionalFormatting>
  <conditionalFormatting sqref="T803:Y804">
    <cfRule type="expression" dxfId="22" priority="9" stopIfTrue="1">
      <formula>ISERROR(T803)</formula>
    </cfRule>
  </conditionalFormatting>
  <conditionalFormatting sqref="AF803:AK804">
    <cfRule type="expression" dxfId="21" priority="8" stopIfTrue="1">
      <formula>ISERROR(AF803)</formula>
    </cfRule>
  </conditionalFormatting>
  <conditionalFormatting sqref="AF797:AK797">
    <cfRule type="expression" dxfId="20" priority="7" stopIfTrue="1">
      <formula>ISERROR(AF797)</formula>
    </cfRule>
  </conditionalFormatting>
  <conditionalFormatting sqref="T797:Y797">
    <cfRule type="expression" dxfId="19" priority="6" stopIfTrue="1">
      <formula>ISERROR(T797)</formula>
    </cfRule>
  </conditionalFormatting>
  <conditionalFormatting sqref="AF792:AK792">
    <cfRule type="expression" dxfId="18" priority="5" stopIfTrue="1">
      <formula>ISERROR(AF792)</formula>
    </cfRule>
  </conditionalFormatting>
  <conditionalFormatting sqref="AF791:AK791">
    <cfRule type="expression" dxfId="17" priority="4" stopIfTrue="1">
      <formula>ISERROR(AF791)</formula>
    </cfRule>
  </conditionalFormatting>
  <conditionalFormatting sqref="AF790:AK790">
    <cfRule type="expression" dxfId="16" priority="3" stopIfTrue="1">
      <formula>ISERROR(AF790)</formula>
    </cfRule>
  </conditionalFormatting>
  <conditionalFormatting sqref="AF789:AK789">
    <cfRule type="expression" dxfId="15" priority="2"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C281:D281" xr:uid="{00000000-0002-0000-0800-000000000000}">
      <formula1>"N/A, Yes, 50% Met"</formula1>
    </dataValidation>
    <dataValidation type="list" allowBlank="1" showInputMessage="1" showErrorMessage="1" sqref="H674:I674" xr:uid="{00000000-0002-0000-0800-000001000000}">
      <formula1>$AO$622:$AO$629</formula1>
    </dataValidation>
    <dataValidation type="list" allowBlank="1" showInputMessage="1" showErrorMessage="1" sqref="F305:AD309" xr:uid="{00000000-0002-0000-0800-000002000000}">
      <formula1>$AP$300:$AP$303</formula1>
    </dataValidation>
    <dataValidation type="list" allowBlank="1" showInputMessage="1" showErrorMessage="1" sqref="I603" xr:uid="{00000000-0002-0000-0800-000003000000}">
      <formula1>$AO$602:$AO$604</formula1>
    </dataValidation>
    <dataValidation type="list" allowBlank="1" showInputMessage="1" showErrorMessage="1" sqref="H595:I601" xr:uid="{00000000-0002-0000-0800-000004000000}">
      <formula1>$AO$575:$AO$580</formula1>
    </dataValidation>
    <dataValidation type="list" allowBlank="1" showInputMessage="1" showErrorMessage="1" sqref="H764:I764" xr:uid="{00000000-0002-0000-0800-000005000000}">
      <formula1>$AP$705:$AP$707</formula1>
    </dataValidation>
    <dataValidation type="list" allowBlank="1" showInputMessage="1" showErrorMessage="1" sqref="C160:AD160" xr:uid="{00000000-0002-0000-0800-000006000000}">
      <formula1>$AO$159:$AO$164</formula1>
    </dataValidation>
    <dataValidation type="list" allowBlank="1" showInputMessage="1" showErrorMessage="1" sqref="C159:AI159" xr:uid="{00000000-0002-0000-0800-000007000000}">
      <formula1>$AO$159:$AO$162</formula1>
    </dataValidation>
    <dataValidation type="list" allowBlank="1" showInputMessage="1" showErrorMessage="1" sqref="C163:AD163" xr:uid="{00000000-0002-0000-0800-000008000000}">
      <formula1>$AO$166:$AO$168</formula1>
    </dataValidation>
    <dataValidation type="list" allowBlank="1" showInputMessage="1" showErrorMessage="1" sqref="O590" xr:uid="{00000000-0002-0000-0800-000009000000}">
      <formula1>"(select),Dial-a-ride service,Project-operated van service"</formula1>
    </dataValidation>
    <dataValidation type="list" allowBlank="1" showInputMessage="1" showErrorMessage="1" sqref="I313" xr:uid="{00000000-0002-0000-0800-00000A000000}">
      <formula1>$AP$312:$AP$316</formula1>
    </dataValidation>
    <dataValidation type="list" allowBlank="1" showInputMessage="1" showErrorMessage="1" sqref="I318:AD320" xr:uid="{00000000-0002-0000-0800-00000B000000}">
      <formula1>$AP$319:$AP$321</formula1>
    </dataValidation>
    <dataValidation type="list" allowBlank="1" showInputMessage="1" showErrorMessage="1" sqref="B213:G222" xr:uid="{00000000-0002-0000-0800-00000C000000}">
      <formula1>"(select),SRO/Studio,1 bedroom,2 bedroom,3 bedroom,4 bedroom,5 bedroom"</formula1>
    </dataValidation>
    <dataValidation type="list" allowBlank="1" showInputMessage="1" showErrorMessage="1" sqref="H775:I775" xr:uid="{00000000-0002-0000-0800-00000D000000}">
      <formula1>$AO$769:$AO$770</formula1>
    </dataValidation>
    <dataValidation type="list" allowBlank="1" showInputMessage="1" showErrorMessage="1" sqref="F513" xr:uid="{00000000-0002-0000-0800-00000E000000}">
      <formula1>$AO$483:$AO$486</formula1>
    </dataValidation>
    <dataValidation type="list" allowBlank="1" showInputMessage="1" showErrorMessage="1" sqref="F497:H497" xr:uid="{00000000-0002-0000-0800-00000F000000}">
      <formula1>$AO$470:$AO$472</formula1>
    </dataValidation>
    <dataValidation type="list" allowBlank="1" showInputMessage="1" showErrorMessage="1" sqref="F492:Z492" xr:uid="{00000000-0002-0000-0800-000010000000}">
      <formula1>$AO$460:$AO$468</formula1>
    </dataValidation>
    <dataValidation type="list" allowBlank="1" showInputMessage="1" showErrorMessage="1" sqref="B152" xr:uid="{00000000-0002-0000-0800-000011000000}">
      <formula1>$AO$150:$AO$152</formula1>
    </dataValidation>
    <dataValidation type="list" allowBlank="1" showInputMessage="1" showErrorMessage="1" sqref="AB149:AC149 AC161:AD161" xr:uid="{00000000-0002-0000-0800-000012000000}">
      <formula1>"N/A,Yes,"</formula1>
    </dataValidation>
    <dataValidation type="list" showInputMessage="1" showErrorMessage="1" sqref="B605:C605" xr:uid="{00000000-0002-0000-0800-000013000000}">
      <formula1>$AP$563:$AP$564</formula1>
    </dataValidation>
    <dataValidation type="list" allowBlank="1" showInputMessage="1" showErrorMessage="1" sqref="H639:I639" xr:uid="{00000000-0002-0000-0800-000014000000}">
      <formula1>$AO$575:$AO$576</formula1>
    </dataValidation>
    <dataValidation type="list" allowBlank="1" showInputMessage="1" showErrorMessage="1" sqref="H748:I748 H736:I736 H720:I720 H708:I708 H694:I694 H639:I639 H627:I627" xr:uid="{00000000-0002-0000-0800-000015000000}">
      <formula1>$AO$575:$AO$577</formula1>
    </dataValidation>
    <dataValidation type="list" allowBlank="1" showInputMessage="1" showErrorMessage="1" sqref="G502:AF502" xr:uid="{00000000-0002-0000-0800-000016000000}">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17000000}">
      <formula1>"N/A, Yes"</formula1>
    </dataValidation>
    <dataValidation type="list" allowBlank="1" showInputMessage="1" showErrorMessage="1" sqref="B147:AI147" xr:uid="{00000000-0002-0000-0800-000018000000}">
      <formula1>$AO$145:$AO$148</formula1>
    </dataValidation>
    <dataValidation type="list" showInputMessage="1" showErrorMessage="1" sqref="B177" xr:uid="{00000000-0002-0000-0800-000019000000}">
      <formula1>$AP$174:$AP$181</formula1>
    </dataValidation>
    <dataValidation type="list" showInputMessage="1" showErrorMessage="1" sqref="T178:AC178" xr:uid="{00000000-0002-0000-0800-00001A000000}">
      <formula1>$AS$178:$AS$180</formula1>
    </dataValidation>
    <dataValidation type="list" allowBlank="1" showInputMessage="1" showErrorMessage="1" sqref="V474:X474" xr:uid="{00000000-0002-0000-0800-00001B000000}">
      <formula1>$AR$444:$AR$446</formula1>
    </dataValidation>
    <dataValidation type="list" allowBlank="1" showInputMessage="1" showErrorMessage="1" sqref="V481:X481" xr:uid="{00000000-0002-0000-0800-00001C000000}">
      <formula1>$AO$448:$AO$450</formula1>
    </dataValidation>
    <dataValidation type="list" allowBlank="1" showInputMessage="1" showErrorMessage="1" sqref="F469:Z469" xr:uid="{00000000-0002-0000-0800-00001D000000}">
      <formula1>$AO$434:$AO$442</formula1>
    </dataValidation>
    <dataValidation type="list" allowBlank="1" showInputMessage="1" showErrorMessage="1" sqref="V487:X487" xr:uid="{00000000-0002-0000-0800-00001E000000}">
      <formula1>$BA$444:$BA$446</formula1>
    </dataValidation>
    <dataValidation type="list" allowBlank="1" showInputMessage="1" showErrorMessage="1" sqref="V485:X485" xr:uid="{00000000-0002-0000-0800-00001F000000}">
      <formula1>$AW$444:$AW$447</formula1>
    </dataValidation>
    <dataValidation type="list" allowBlank="1" showInputMessage="1" showErrorMessage="1" sqref="V476:X476" xr:uid="{00000000-0002-0000-0800-000020000000}">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Alexis Laing</cp:lastModifiedBy>
  <cp:revision/>
  <dcterms:created xsi:type="dcterms:W3CDTF">2007-12-27T18:26:28Z</dcterms:created>
  <dcterms:modified xsi:type="dcterms:W3CDTF">2022-08-08T17:24:50Z</dcterms:modified>
  <cp:category/>
  <cp:contentStatus/>
</cp:coreProperties>
</file>